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40" windowWidth="27735" windowHeight="11925" activeTab="2"/>
  </bookViews>
  <sheets>
    <sheet name="2024_원단커버" sheetId="1" r:id="rId1"/>
    <sheet name="연간집계" sheetId="2" r:id="rId2"/>
    <sheet name="월간집계" sheetId="3" r:id="rId3"/>
    <sheet name="월별판매" sheetId="4" r:id="rId4"/>
    <sheet name="테마" sheetId="5" r:id="rId5"/>
    <sheet name="용도" sheetId="6" r:id="rId6"/>
    <sheet name="기성커버" sheetId="7" r:id="rId7"/>
    <sheet name="데이터" sheetId="8" r:id="rId8"/>
    <sheet name="원단커버" sheetId="9" state="hidden" r:id="rId9"/>
  </sheets>
  <definedNames>
    <definedName name="_xlnm._FilterDatabase" localSheetId="0" hidden="1">'2024_원단커버'!$A$1:$J$307</definedName>
    <definedName name="_xlnm._FilterDatabase" localSheetId="7" hidden="1">데이터!$A$1:$AB$9506</definedName>
  </definedNames>
  <calcPr calcId="145621"/>
</workbook>
</file>

<file path=xl/calcChain.xml><?xml version="1.0" encoding="utf-8"?>
<calcChain xmlns="http://schemas.openxmlformats.org/spreadsheetml/2006/main">
  <c r="D33" i="9" l="1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P9506" i="8"/>
  <c r="O9506" i="8"/>
  <c r="N9506" i="8"/>
  <c r="P9505" i="8"/>
  <c r="O9505" i="8"/>
  <c r="N9505" i="8"/>
  <c r="P9504" i="8"/>
  <c r="O9504" i="8"/>
  <c r="N9504" i="8"/>
  <c r="P9503" i="8"/>
  <c r="O9503" i="8"/>
  <c r="N9503" i="8"/>
  <c r="P9502" i="8"/>
  <c r="O9502" i="8"/>
  <c r="N9502" i="8"/>
  <c r="P9501" i="8"/>
  <c r="O9501" i="8"/>
  <c r="N9501" i="8"/>
  <c r="P9500" i="8"/>
  <c r="O9500" i="8"/>
  <c r="N9500" i="8"/>
  <c r="P9499" i="8"/>
  <c r="O9499" i="8"/>
  <c r="N9499" i="8"/>
  <c r="P9498" i="8"/>
  <c r="O9498" i="8"/>
  <c r="N9498" i="8"/>
  <c r="P9497" i="8"/>
  <c r="O9497" i="8"/>
  <c r="N9497" i="8"/>
  <c r="P9496" i="8"/>
  <c r="O9496" i="8"/>
  <c r="N9496" i="8"/>
  <c r="P9495" i="8"/>
  <c r="O9495" i="8"/>
  <c r="N9495" i="8"/>
  <c r="P9494" i="8"/>
  <c r="O9494" i="8"/>
  <c r="N9494" i="8"/>
  <c r="P9493" i="8"/>
  <c r="O9493" i="8"/>
  <c r="N9493" i="8"/>
  <c r="P9492" i="8"/>
  <c r="O9492" i="8"/>
  <c r="N9492" i="8"/>
  <c r="P9491" i="8"/>
  <c r="O9491" i="8"/>
  <c r="N9491" i="8"/>
  <c r="P9490" i="8"/>
  <c r="O9490" i="8"/>
  <c r="N9490" i="8"/>
  <c r="P9489" i="8"/>
  <c r="O9489" i="8"/>
  <c r="N9489" i="8"/>
  <c r="P9488" i="8"/>
  <c r="O9488" i="8"/>
  <c r="N9488" i="8"/>
  <c r="P9487" i="8"/>
  <c r="O9487" i="8"/>
  <c r="N9487" i="8"/>
  <c r="P9486" i="8"/>
  <c r="O9486" i="8"/>
  <c r="N9486" i="8"/>
  <c r="P9485" i="8"/>
  <c r="O9485" i="8"/>
  <c r="N9485" i="8"/>
  <c r="P9484" i="8"/>
  <c r="O9484" i="8"/>
  <c r="N9484" i="8"/>
  <c r="P9483" i="8"/>
  <c r="O9483" i="8"/>
  <c r="N9483" i="8"/>
  <c r="P9482" i="8"/>
  <c r="O9482" i="8"/>
  <c r="N9482" i="8"/>
  <c r="P9481" i="8"/>
  <c r="O9481" i="8"/>
  <c r="N9481" i="8"/>
  <c r="P9480" i="8"/>
  <c r="O9480" i="8"/>
  <c r="N9480" i="8"/>
  <c r="P9479" i="8"/>
  <c r="O9479" i="8"/>
  <c r="N9479" i="8"/>
  <c r="P9478" i="8"/>
  <c r="O9478" i="8"/>
  <c r="N9478" i="8"/>
  <c r="P9477" i="8"/>
  <c r="O9477" i="8"/>
  <c r="N9477" i="8"/>
  <c r="P9476" i="8"/>
  <c r="O9476" i="8"/>
  <c r="N9476" i="8"/>
  <c r="P9475" i="8"/>
  <c r="O9475" i="8"/>
  <c r="N9475" i="8"/>
  <c r="P9474" i="8"/>
  <c r="O9474" i="8"/>
  <c r="N9474" i="8"/>
  <c r="P9473" i="8"/>
  <c r="O9473" i="8"/>
  <c r="N9473" i="8"/>
  <c r="P9472" i="8"/>
  <c r="O9472" i="8"/>
  <c r="N9472" i="8"/>
  <c r="P9471" i="8"/>
  <c r="O9471" i="8"/>
  <c r="N9471" i="8"/>
  <c r="P9470" i="8"/>
  <c r="O9470" i="8"/>
  <c r="N9470" i="8"/>
  <c r="P9469" i="8"/>
  <c r="O9469" i="8"/>
  <c r="N9469" i="8"/>
  <c r="P9468" i="8"/>
  <c r="O9468" i="8"/>
  <c r="N9468" i="8"/>
  <c r="P9467" i="8"/>
  <c r="O9467" i="8"/>
  <c r="N9467" i="8"/>
  <c r="P9466" i="8"/>
  <c r="O9466" i="8"/>
  <c r="N9466" i="8"/>
  <c r="P9465" i="8"/>
  <c r="O9465" i="8"/>
  <c r="N9465" i="8"/>
  <c r="P9464" i="8"/>
  <c r="O9464" i="8"/>
  <c r="N9464" i="8"/>
  <c r="P9463" i="8"/>
  <c r="O9463" i="8"/>
  <c r="N9463" i="8"/>
  <c r="P9462" i="8"/>
  <c r="O9462" i="8"/>
  <c r="N9462" i="8"/>
  <c r="P9461" i="8"/>
  <c r="O9461" i="8"/>
  <c r="N9461" i="8"/>
  <c r="P9460" i="8"/>
  <c r="O9460" i="8"/>
  <c r="N9460" i="8"/>
  <c r="P9459" i="8"/>
  <c r="O9459" i="8"/>
  <c r="N9459" i="8"/>
  <c r="P9458" i="8"/>
  <c r="O9458" i="8"/>
  <c r="N9458" i="8"/>
  <c r="P9457" i="8"/>
  <c r="O9457" i="8"/>
  <c r="N9457" i="8"/>
  <c r="P9456" i="8"/>
  <c r="O9456" i="8"/>
  <c r="N9456" i="8"/>
  <c r="P9455" i="8"/>
  <c r="O9455" i="8"/>
  <c r="N9455" i="8"/>
  <c r="P9454" i="8"/>
  <c r="O9454" i="8"/>
  <c r="N9454" i="8"/>
  <c r="P9453" i="8"/>
  <c r="O9453" i="8"/>
  <c r="N9453" i="8"/>
  <c r="P9452" i="8"/>
  <c r="O9452" i="8"/>
  <c r="N9452" i="8"/>
  <c r="P9451" i="8"/>
  <c r="O9451" i="8"/>
  <c r="N9451" i="8"/>
  <c r="P9450" i="8"/>
  <c r="O9450" i="8"/>
  <c r="N9450" i="8"/>
  <c r="P9449" i="8"/>
  <c r="O9449" i="8"/>
  <c r="N9449" i="8"/>
  <c r="P9448" i="8"/>
  <c r="O9448" i="8"/>
  <c r="N9448" i="8"/>
  <c r="P9447" i="8"/>
  <c r="O9447" i="8"/>
  <c r="N9447" i="8"/>
  <c r="P9446" i="8"/>
  <c r="O9446" i="8"/>
  <c r="N9446" i="8"/>
  <c r="P9445" i="8"/>
  <c r="O9445" i="8"/>
  <c r="N9445" i="8"/>
  <c r="P9444" i="8"/>
  <c r="O9444" i="8"/>
  <c r="N9444" i="8"/>
  <c r="P9443" i="8"/>
  <c r="O9443" i="8"/>
  <c r="N9443" i="8"/>
  <c r="P9442" i="8"/>
  <c r="O9442" i="8"/>
  <c r="N9442" i="8"/>
  <c r="P9441" i="8"/>
  <c r="O9441" i="8"/>
  <c r="N9441" i="8"/>
  <c r="P9440" i="8"/>
  <c r="O9440" i="8"/>
  <c r="N9440" i="8"/>
  <c r="P9439" i="8"/>
  <c r="O9439" i="8"/>
  <c r="N9439" i="8"/>
  <c r="P9438" i="8"/>
  <c r="O9438" i="8"/>
  <c r="N9438" i="8"/>
  <c r="P9437" i="8"/>
  <c r="O9437" i="8"/>
  <c r="N9437" i="8"/>
  <c r="P9436" i="8"/>
  <c r="O9436" i="8"/>
  <c r="N9436" i="8"/>
  <c r="P9435" i="8"/>
  <c r="O9435" i="8"/>
  <c r="N9435" i="8"/>
  <c r="P9434" i="8"/>
  <c r="O9434" i="8"/>
  <c r="N9434" i="8"/>
  <c r="P9433" i="8"/>
  <c r="O9433" i="8"/>
  <c r="N9433" i="8"/>
  <c r="P9432" i="8"/>
  <c r="O9432" i="8"/>
  <c r="N9432" i="8"/>
  <c r="P9431" i="8"/>
  <c r="O9431" i="8"/>
  <c r="N9431" i="8"/>
  <c r="P9430" i="8"/>
  <c r="O9430" i="8"/>
  <c r="N9430" i="8"/>
  <c r="P9429" i="8"/>
  <c r="O9429" i="8"/>
  <c r="N9429" i="8"/>
  <c r="P9428" i="8"/>
  <c r="O9428" i="8"/>
  <c r="N9428" i="8"/>
  <c r="P9427" i="8"/>
  <c r="O9427" i="8"/>
  <c r="N9427" i="8"/>
  <c r="P9426" i="8"/>
  <c r="O9426" i="8"/>
  <c r="N9426" i="8"/>
  <c r="P9425" i="8"/>
  <c r="O9425" i="8"/>
  <c r="N9425" i="8"/>
  <c r="P9424" i="8"/>
  <c r="O9424" i="8"/>
  <c r="N9424" i="8"/>
  <c r="P9423" i="8"/>
  <c r="O9423" i="8"/>
  <c r="N9423" i="8"/>
  <c r="P9422" i="8"/>
  <c r="O9422" i="8"/>
  <c r="N9422" i="8"/>
  <c r="P9421" i="8"/>
  <c r="O9421" i="8"/>
  <c r="N9421" i="8"/>
  <c r="P9420" i="8"/>
  <c r="O9420" i="8"/>
  <c r="N9420" i="8"/>
  <c r="P9419" i="8"/>
  <c r="O9419" i="8"/>
  <c r="N9419" i="8"/>
  <c r="P9418" i="8"/>
  <c r="O9418" i="8"/>
  <c r="N9418" i="8"/>
  <c r="P9417" i="8"/>
  <c r="O9417" i="8"/>
  <c r="N9417" i="8"/>
  <c r="P9416" i="8"/>
  <c r="O9416" i="8"/>
  <c r="N9416" i="8"/>
  <c r="P9415" i="8"/>
  <c r="O9415" i="8"/>
  <c r="N9415" i="8"/>
  <c r="P9414" i="8"/>
  <c r="O9414" i="8"/>
  <c r="N9414" i="8"/>
  <c r="P9413" i="8"/>
  <c r="O9413" i="8"/>
  <c r="N9413" i="8"/>
  <c r="P9412" i="8"/>
  <c r="O9412" i="8"/>
  <c r="N9412" i="8"/>
  <c r="P9411" i="8"/>
  <c r="O9411" i="8"/>
  <c r="N9411" i="8"/>
  <c r="P9410" i="8"/>
  <c r="O9410" i="8"/>
  <c r="N9410" i="8"/>
  <c r="P9409" i="8"/>
  <c r="O9409" i="8"/>
  <c r="N9409" i="8"/>
  <c r="P9408" i="8"/>
  <c r="O9408" i="8"/>
  <c r="N9408" i="8"/>
  <c r="P9407" i="8"/>
  <c r="O9407" i="8"/>
  <c r="N9407" i="8"/>
  <c r="P9406" i="8"/>
  <c r="O9406" i="8"/>
  <c r="N9406" i="8"/>
  <c r="P9405" i="8"/>
  <c r="O9405" i="8"/>
  <c r="N9405" i="8"/>
  <c r="P9404" i="8"/>
  <c r="O9404" i="8"/>
  <c r="N9404" i="8"/>
  <c r="P9403" i="8"/>
  <c r="O9403" i="8"/>
  <c r="N9403" i="8"/>
  <c r="P9402" i="8"/>
  <c r="O9402" i="8"/>
  <c r="N9402" i="8"/>
  <c r="P9401" i="8"/>
  <c r="O9401" i="8"/>
  <c r="N9401" i="8"/>
  <c r="P9400" i="8"/>
  <c r="O9400" i="8"/>
  <c r="N9400" i="8"/>
  <c r="P9399" i="8"/>
  <c r="O9399" i="8"/>
  <c r="N9399" i="8"/>
  <c r="P9398" i="8"/>
  <c r="O9398" i="8"/>
  <c r="N9398" i="8"/>
  <c r="P9397" i="8"/>
  <c r="O9397" i="8"/>
  <c r="N9397" i="8"/>
  <c r="P9396" i="8"/>
  <c r="O9396" i="8"/>
  <c r="N9396" i="8"/>
  <c r="P9395" i="8"/>
  <c r="O9395" i="8"/>
  <c r="N9395" i="8"/>
  <c r="P9394" i="8"/>
  <c r="O9394" i="8"/>
  <c r="N9394" i="8"/>
  <c r="P9393" i="8"/>
  <c r="O9393" i="8"/>
  <c r="N9393" i="8"/>
  <c r="P9392" i="8"/>
  <c r="O9392" i="8"/>
  <c r="N9392" i="8"/>
  <c r="P9391" i="8"/>
  <c r="O9391" i="8"/>
  <c r="N9391" i="8"/>
  <c r="P9390" i="8"/>
  <c r="O9390" i="8"/>
  <c r="N9390" i="8"/>
  <c r="P9389" i="8"/>
  <c r="O9389" i="8"/>
  <c r="N9389" i="8"/>
  <c r="P9388" i="8"/>
  <c r="O9388" i="8"/>
  <c r="N9388" i="8"/>
  <c r="P9387" i="8"/>
  <c r="O9387" i="8"/>
  <c r="N9387" i="8"/>
  <c r="P9386" i="8"/>
  <c r="O9386" i="8"/>
  <c r="N9386" i="8"/>
  <c r="P9385" i="8"/>
  <c r="O9385" i="8"/>
  <c r="N9385" i="8"/>
  <c r="P9384" i="8"/>
  <c r="O9384" i="8"/>
  <c r="N9384" i="8"/>
  <c r="P9383" i="8"/>
  <c r="O9383" i="8"/>
  <c r="N9383" i="8"/>
  <c r="P9382" i="8"/>
  <c r="O9382" i="8"/>
  <c r="N9382" i="8"/>
  <c r="P9381" i="8"/>
  <c r="O9381" i="8"/>
  <c r="N9381" i="8"/>
  <c r="P9380" i="8"/>
  <c r="O9380" i="8"/>
  <c r="N9380" i="8"/>
  <c r="P9379" i="8"/>
  <c r="O9379" i="8"/>
  <c r="N9379" i="8"/>
  <c r="P9378" i="8"/>
  <c r="O9378" i="8"/>
  <c r="N9378" i="8"/>
  <c r="P9377" i="8"/>
  <c r="O9377" i="8"/>
  <c r="N9377" i="8"/>
  <c r="P9376" i="8"/>
  <c r="O9376" i="8"/>
  <c r="N9376" i="8"/>
  <c r="P9375" i="8"/>
  <c r="O9375" i="8"/>
  <c r="N9375" i="8"/>
  <c r="P9374" i="8"/>
  <c r="O9374" i="8"/>
  <c r="N9374" i="8"/>
  <c r="P9373" i="8"/>
  <c r="O9373" i="8"/>
  <c r="N9373" i="8"/>
  <c r="P9372" i="8"/>
  <c r="O9372" i="8"/>
  <c r="N9372" i="8"/>
  <c r="P9371" i="8"/>
  <c r="O9371" i="8"/>
  <c r="N9371" i="8"/>
  <c r="P9370" i="8"/>
  <c r="O9370" i="8"/>
  <c r="N9370" i="8"/>
  <c r="P9369" i="8"/>
  <c r="O9369" i="8"/>
  <c r="N9369" i="8"/>
  <c r="P9368" i="8"/>
  <c r="O9368" i="8"/>
  <c r="N9368" i="8"/>
  <c r="P9367" i="8"/>
  <c r="O9367" i="8"/>
  <c r="N9367" i="8"/>
  <c r="P9366" i="8"/>
  <c r="O9366" i="8"/>
  <c r="N9366" i="8"/>
  <c r="P9365" i="8"/>
  <c r="O9365" i="8"/>
  <c r="N9365" i="8"/>
  <c r="P9364" i="8"/>
  <c r="O9364" i="8"/>
  <c r="N9364" i="8"/>
  <c r="P9363" i="8"/>
  <c r="O9363" i="8"/>
  <c r="N9363" i="8"/>
  <c r="P9362" i="8"/>
  <c r="O9362" i="8"/>
  <c r="N9362" i="8"/>
  <c r="P9361" i="8"/>
  <c r="O9361" i="8"/>
  <c r="N9361" i="8"/>
  <c r="P9360" i="8"/>
  <c r="O9360" i="8"/>
  <c r="N9360" i="8"/>
  <c r="P9359" i="8"/>
  <c r="O9359" i="8"/>
  <c r="N9359" i="8"/>
  <c r="P9358" i="8"/>
  <c r="O9358" i="8"/>
  <c r="N9358" i="8"/>
  <c r="P9357" i="8"/>
  <c r="O9357" i="8"/>
  <c r="N9357" i="8"/>
  <c r="P9356" i="8"/>
  <c r="O9356" i="8"/>
  <c r="N9356" i="8"/>
  <c r="P9355" i="8"/>
  <c r="O9355" i="8"/>
  <c r="N9355" i="8"/>
  <c r="P9354" i="8"/>
  <c r="O9354" i="8"/>
  <c r="N9354" i="8"/>
  <c r="P9353" i="8"/>
  <c r="O9353" i="8"/>
  <c r="N9353" i="8"/>
  <c r="P9352" i="8"/>
  <c r="O9352" i="8"/>
  <c r="N9352" i="8"/>
  <c r="P9351" i="8"/>
  <c r="O9351" i="8"/>
  <c r="N9351" i="8"/>
  <c r="P9350" i="8"/>
  <c r="O9350" i="8"/>
  <c r="N9350" i="8"/>
  <c r="P9349" i="8"/>
  <c r="O9349" i="8"/>
  <c r="N9349" i="8"/>
  <c r="P9348" i="8"/>
  <c r="O9348" i="8"/>
  <c r="N9348" i="8"/>
  <c r="P9347" i="8"/>
  <c r="O9347" i="8"/>
  <c r="N9347" i="8"/>
  <c r="P9346" i="8"/>
  <c r="O9346" i="8"/>
  <c r="N9346" i="8"/>
  <c r="P9345" i="8"/>
  <c r="O9345" i="8"/>
  <c r="N9345" i="8"/>
  <c r="P9344" i="8"/>
  <c r="O9344" i="8"/>
  <c r="N9344" i="8"/>
  <c r="P9343" i="8"/>
  <c r="O9343" i="8"/>
  <c r="N9343" i="8"/>
  <c r="P9342" i="8"/>
  <c r="O9342" i="8"/>
  <c r="N9342" i="8"/>
  <c r="P9341" i="8"/>
  <c r="O9341" i="8"/>
  <c r="N9341" i="8"/>
  <c r="P9340" i="8"/>
  <c r="O9340" i="8"/>
  <c r="N9340" i="8"/>
  <c r="P9339" i="8"/>
  <c r="O9339" i="8"/>
  <c r="N9339" i="8"/>
  <c r="P9338" i="8"/>
  <c r="O9338" i="8"/>
  <c r="N9338" i="8"/>
  <c r="P9337" i="8"/>
  <c r="O9337" i="8"/>
  <c r="N9337" i="8"/>
  <c r="P9336" i="8"/>
  <c r="O9336" i="8"/>
  <c r="N9336" i="8"/>
  <c r="P9335" i="8"/>
  <c r="O9335" i="8"/>
  <c r="N9335" i="8"/>
  <c r="P9334" i="8"/>
  <c r="O9334" i="8"/>
  <c r="N9334" i="8"/>
  <c r="P9333" i="8"/>
  <c r="O9333" i="8"/>
  <c r="N9333" i="8"/>
  <c r="P9332" i="8"/>
  <c r="O9332" i="8"/>
  <c r="N9332" i="8"/>
  <c r="P9331" i="8"/>
  <c r="O9331" i="8"/>
  <c r="N9331" i="8"/>
  <c r="P9330" i="8"/>
  <c r="O9330" i="8"/>
  <c r="N9330" i="8"/>
  <c r="P9329" i="8"/>
  <c r="O9329" i="8"/>
  <c r="N9329" i="8"/>
  <c r="P9328" i="8"/>
  <c r="O9328" i="8"/>
  <c r="N9328" i="8"/>
  <c r="P9327" i="8"/>
  <c r="O9327" i="8"/>
  <c r="N9327" i="8"/>
  <c r="P9326" i="8"/>
  <c r="O9326" i="8"/>
  <c r="N9326" i="8"/>
  <c r="P9325" i="8"/>
  <c r="O9325" i="8"/>
  <c r="N9325" i="8"/>
  <c r="P9324" i="8"/>
  <c r="O9324" i="8"/>
  <c r="N9324" i="8"/>
  <c r="P9323" i="8"/>
  <c r="O9323" i="8"/>
  <c r="N9323" i="8"/>
  <c r="P9322" i="8"/>
  <c r="O9322" i="8"/>
  <c r="N9322" i="8"/>
  <c r="P9321" i="8"/>
  <c r="O9321" i="8"/>
  <c r="N9321" i="8"/>
  <c r="P9320" i="8"/>
  <c r="O9320" i="8"/>
  <c r="N9320" i="8"/>
  <c r="P9319" i="8"/>
  <c r="O9319" i="8"/>
  <c r="N9319" i="8"/>
  <c r="P9318" i="8"/>
  <c r="O9318" i="8"/>
  <c r="N9318" i="8"/>
  <c r="P9317" i="8"/>
  <c r="O9317" i="8"/>
  <c r="N9317" i="8"/>
  <c r="P9316" i="8"/>
  <c r="O9316" i="8"/>
  <c r="N9316" i="8"/>
  <c r="P9315" i="8"/>
  <c r="O9315" i="8"/>
  <c r="N9315" i="8"/>
  <c r="P9314" i="8"/>
  <c r="O9314" i="8"/>
  <c r="N9314" i="8"/>
  <c r="P9313" i="8"/>
  <c r="O9313" i="8"/>
  <c r="N9313" i="8"/>
  <c r="P9312" i="8"/>
  <c r="O9312" i="8"/>
  <c r="N9312" i="8"/>
  <c r="P9311" i="8"/>
  <c r="O9311" i="8"/>
  <c r="N9311" i="8"/>
  <c r="P9310" i="8"/>
  <c r="O9310" i="8"/>
  <c r="N9310" i="8"/>
  <c r="P9309" i="8"/>
  <c r="O9309" i="8"/>
  <c r="N9309" i="8"/>
  <c r="P9308" i="8"/>
  <c r="O9308" i="8"/>
  <c r="N9308" i="8"/>
  <c r="P9307" i="8"/>
  <c r="O9307" i="8"/>
  <c r="N9307" i="8"/>
  <c r="P9306" i="8"/>
  <c r="O9306" i="8"/>
  <c r="N9306" i="8"/>
  <c r="P9305" i="8"/>
  <c r="O9305" i="8"/>
  <c r="N9305" i="8"/>
  <c r="P9304" i="8"/>
  <c r="O9304" i="8"/>
  <c r="N9304" i="8"/>
  <c r="P9303" i="8"/>
  <c r="O9303" i="8"/>
  <c r="N9303" i="8"/>
  <c r="P9302" i="8"/>
  <c r="O9302" i="8"/>
  <c r="N9302" i="8"/>
  <c r="P9301" i="8"/>
  <c r="O9301" i="8"/>
  <c r="N9301" i="8"/>
  <c r="P9300" i="8"/>
  <c r="O9300" i="8"/>
  <c r="N9300" i="8"/>
  <c r="P9299" i="8"/>
  <c r="O9299" i="8"/>
  <c r="N9299" i="8"/>
  <c r="P9298" i="8"/>
  <c r="O9298" i="8"/>
  <c r="N9298" i="8"/>
  <c r="P9297" i="8"/>
  <c r="O9297" i="8"/>
  <c r="N9297" i="8"/>
  <c r="P9296" i="8"/>
  <c r="O9296" i="8"/>
  <c r="N9296" i="8"/>
  <c r="P9295" i="8"/>
  <c r="O9295" i="8"/>
  <c r="N9295" i="8"/>
  <c r="P9294" i="8"/>
  <c r="O9294" i="8"/>
  <c r="N9294" i="8"/>
  <c r="P9293" i="8"/>
  <c r="O9293" i="8"/>
  <c r="N9293" i="8"/>
  <c r="P9292" i="8"/>
  <c r="O9292" i="8"/>
  <c r="N9292" i="8"/>
  <c r="P9291" i="8"/>
  <c r="O9291" i="8"/>
  <c r="N9291" i="8"/>
  <c r="P9290" i="8"/>
  <c r="O9290" i="8"/>
  <c r="N9290" i="8"/>
  <c r="P9289" i="8"/>
  <c r="O9289" i="8"/>
  <c r="N9289" i="8"/>
  <c r="P9288" i="8"/>
  <c r="O9288" i="8"/>
  <c r="N9288" i="8"/>
  <c r="P9287" i="8"/>
  <c r="O9287" i="8"/>
  <c r="N9287" i="8"/>
  <c r="P9286" i="8"/>
  <c r="O9286" i="8"/>
  <c r="N9286" i="8"/>
  <c r="P9285" i="8"/>
  <c r="O9285" i="8"/>
  <c r="N9285" i="8"/>
  <c r="P9284" i="8"/>
  <c r="O9284" i="8"/>
  <c r="N9284" i="8"/>
  <c r="P9283" i="8"/>
  <c r="O9283" i="8"/>
  <c r="N9283" i="8"/>
  <c r="P9282" i="8"/>
  <c r="O9282" i="8"/>
  <c r="N9282" i="8"/>
  <c r="P9281" i="8"/>
  <c r="O9281" i="8"/>
  <c r="N9281" i="8"/>
  <c r="P9280" i="8"/>
  <c r="O9280" i="8"/>
  <c r="N9280" i="8"/>
  <c r="P9279" i="8"/>
  <c r="O9279" i="8"/>
  <c r="N9279" i="8"/>
  <c r="P9278" i="8"/>
  <c r="O9278" i="8"/>
  <c r="N9278" i="8"/>
  <c r="P9277" i="8"/>
  <c r="O9277" i="8"/>
  <c r="N9277" i="8"/>
  <c r="P9276" i="8"/>
  <c r="O9276" i="8"/>
  <c r="N9276" i="8"/>
  <c r="P9275" i="8"/>
  <c r="O9275" i="8"/>
  <c r="N9275" i="8"/>
  <c r="P9274" i="8"/>
  <c r="O9274" i="8"/>
  <c r="N9274" i="8"/>
  <c r="P9273" i="8"/>
  <c r="O9273" i="8"/>
  <c r="N9273" i="8"/>
  <c r="P9272" i="8"/>
  <c r="O9272" i="8"/>
  <c r="N9272" i="8"/>
  <c r="P9271" i="8"/>
  <c r="O9271" i="8"/>
  <c r="N9271" i="8"/>
  <c r="P9270" i="8"/>
  <c r="O9270" i="8"/>
  <c r="N9270" i="8"/>
  <c r="P9269" i="8"/>
  <c r="O9269" i="8"/>
  <c r="N9269" i="8"/>
  <c r="P9268" i="8"/>
  <c r="O9268" i="8"/>
  <c r="N9268" i="8"/>
  <c r="P9267" i="8"/>
  <c r="O9267" i="8"/>
  <c r="N9267" i="8"/>
  <c r="P9266" i="8"/>
  <c r="O9266" i="8"/>
  <c r="N9266" i="8"/>
  <c r="P9265" i="8"/>
  <c r="O9265" i="8"/>
  <c r="N9265" i="8"/>
  <c r="P9264" i="8"/>
  <c r="O9264" i="8"/>
  <c r="N9264" i="8"/>
  <c r="P9263" i="8"/>
  <c r="O9263" i="8"/>
  <c r="N9263" i="8"/>
  <c r="P9262" i="8"/>
  <c r="O9262" i="8"/>
  <c r="N9262" i="8"/>
  <c r="P9261" i="8"/>
  <c r="O9261" i="8"/>
  <c r="N9261" i="8"/>
  <c r="P9260" i="8"/>
  <c r="O9260" i="8"/>
  <c r="N9260" i="8"/>
  <c r="P9259" i="8"/>
  <c r="O9259" i="8"/>
  <c r="N9259" i="8"/>
  <c r="P9258" i="8"/>
  <c r="O9258" i="8"/>
  <c r="N9258" i="8"/>
  <c r="P9257" i="8"/>
  <c r="O9257" i="8"/>
  <c r="N9257" i="8"/>
  <c r="P9256" i="8"/>
  <c r="O9256" i="8"/>
  <c r="N9256" i="8"/>
  <c r="P9255" i="8"/>
  <c r="O9255" i="8"/>
  <c r="N9255" i="8"/>
  <c r="P9254" i="8"/>
  <c r="O9254" i="8"/>
  <c r="N9254" i="8"/>
  <c r="P9253" i="8"/>
  <c r="O9253" i="8"/>
  <c r="N9253" i="8"/>
  <c r="P9252" i="8"/>
  <c r="O9252" i="8"/>
  <c r="N9252" i="8"/>
  <c r="P9251" i="8"/>
  <c r="O9251" i="8"/>
  <c r="N9251" i="8"/>
  <c r="P9250" i="8"/>
  <c r="O9250" i="8"/>
  <c r="N9250" i="8"/>
  <c r="P9249" i="8"/>
  <c r="O9249" i="8"/>
  <c r="N9249" i="8"/>
  <c r="P9248" i="8"/>
  <c r="O9248" i="8"/>
  <c r="N9248" i="8"/>
  <c r="P9247" i="8"/>
  <c r="O9247" i="8"/>
  <c r="N9247" i="8"/>
  <c r="P9246" i="8"/>
  <c r="O9246" i="8"/>
  <c r="N9246" i="8"/>
  <c r="P9245" i="8"/>
  <c r="O9245" i="8"/>
  <c r="N9245" i="8"/>
  <c r="P9244" i="8"/>
  <c r="O9244" i="8"/>
  <c r="N9244" i="8"/>
  <c r="P9243" i="8"/>
  <c r="O9243" i="8"/>
  <c r="N9243" i="8"/>
  <c r="P9242" i="8"/>
  <c r="O9242" i="8"/>
  <c r="N9242" i="8"/>
  <c r="P9241" i="8"/>
  <c r="O9241" i="8"/>
  <c r="N9241" i="8"/>
  <c r="P9240" i="8"/>
  <c r="O9240" i="8"/>
  <c r="N9240" i="8"/>
  <c r="P9239" i="8"/>
  <c r="O9239" i="8"/>
  <c r="N9239" i="8"/>
  <c r="P9238" i="8"/>
  <c r="O9238" i="8"/>
  <c r="N9238" i="8"/>
  <c r="P9237" i="8"/>
  <c r="O9237" i="8"/>
  <c r="N9237" i="8"/>
  <c r="P9236" i="8"/>
  <c r="O9236" i="8"/>
  <c r="N9236" i="8"/>
  <c r="P9235" i="8"/>
  <c r="O9235" i="8"/>
  <c r="N9235" i="8"/>
  <c r="P9234" i="8"/>
  <c r="O9234" i="8"/>
  <c r="N9234" i="8"/>
  <c r="P9233" i="8"/>
  <c r="O9233" i="8"/>
  <c r="N9233" i="8"/>
  <c r="P9232" i="8"/>
  <c r="O9232" i="8"/>
  <c r="N9232" i="8"/>
  <c r="P9231" i="8"/>
  <c r="O9231" i="8"/>
  <c r="N9231" i="8"/>
  <c r="P9230" i="8"/>
  <c r="O9230" i="8"/>
  <c r="N9230" i="8"/>
  <c r="P9229" i="8"/>
  <c r="O9229" i="8"/>
  <c r="N9229" i="8"/>
  <c r="P9228" i="8"/>
  <c r="O9228" i="8"/>
  <c r="N9228" i="8"/>
  <c r="P9227" i="8"/>
  <c r="O9227" i="8"/>
  <c r="N9227" i="8"/>
  <c r="P9226" i="8"/>
  <c r="O9226" i="8"/>
  <c r="N9226" i="8"/>
  <c r="P9225" i="8"/>
  <c r="O9225" i="8"/>
  <c r="N9225" i="8"/>
  <c r="P9224" i="8"/>
  <c r="O9224" i="8"/>
  <c r="N9224" i="8"/>
  <c r="P9223" i="8"/>
  <c r="O9223" i="8"/>
  <c r="N9223" i="8"/>
  <c r="P9222" i="8"/>
  <c r="O9222" i="8"/>
  <c r="N9222" i="8"/>
  <c r="P9221" i="8"/>
  <c r="O9221" i="8"/>
  <c r="N9221" i="8"/>
  <c r="P9220" i="8"/>
  <c r="O9220" i="8"/>
  <c r="N9220" i="8"/>
  <c r="P9219" i="8"/>
  <c r="O9219" i="8"/>
  <c r="N9219" i="8"/>
  <c r="P9218" i="8"/>
  <c r="O9218" i="8"/>
  <c r="N9218" i="8"/>
  <c r="P9217" i="8"/>
  <c r="O9217" i="8"/>
  <c r="N9217" i="8"/>
  <c r="P9216" i="8"/>
  <c r="O9216" i="8"/>
  <c r="N9216" i="8"/>
  <c r="P9215" i="8"/>
  <c r="O9215" i="8"/>
  <c r="N9215" i="8"/>
  <c r="P9214" i="8"/>
  <c r="O9214" i="8"/>
  <c r="N9214" i="8"/>
  <c r="P9213" i="8"/>
  <c r="O9213" i="8"/>
  <c r="N9213" i="8"/>
  <c r="P9212" i="8"/>
  <c r="O9212" i="8"/>
  <c r="N9212" i="8"/>
  <c r="P9211" i="8"/>
  <c r="O9211" i="8"/>
  <c r="N9211" i="8"/>
  <c r="P9210" i="8"/>
  <c r="O9210" i="8"/>
  <c r="N9210" i="8"/>
  <c r="P9209" i="8"/>
  <c r="O9209" i="8"/>
  <c r="N9209" i="8"/>
  <c r="P9208" i="8"/>
  <c r="O9208" i="8"/>
  <c r="N9208" i="8"/>
  <c r="P9207" i="8"/>
  <c r="O9207" i="8"/>
  <c r="N9207" i="8"/>
  <c r="P9206" i="8"/>
  <c r="O9206" i="8"/>
  <c r="N9206" i="8"/>
  <c r="P9205" i="8"/>
  <c r="O9205" i="8"/>
  <c r="N9205" i="8"/>
  <c r="P9204" i="8"/>
  <c r="O9204" i="8"/>
  <c r="N9204" i="8"/>
  <c r="P9203" i="8"/>
  <c r="O9203" i="8"/>
  <c r="N9203" i="8"/>
  <c r="P9202" i="8"/>
  <c r="O9202" i="8"/>
  <c r="N9202" i="8"/>
  <c r="P9201" i="8"/>
  <c r="O9201" i="8"/>
  <c r="N9201" i="8"/>
  <c r="P9200" i="8"/>
  <c r="O9200" i="8"/>
  <c r="N9200" i="8"/>
  <c r="P9199" i="8"/>
  <c r="O9199" i="8"/>
  <c r="N9199" i="8"/>
  <c r="P9198" i="8"/>
  <c r="O9198" i="8"/>
  <c r="N9198" i="8"/>
  <c r="P9197" i="8"/>
  <c r="O9197" i="8"/>
  <c r="N9197" i="8"/>
  <c r="P9196" i="8"/>
  <c r="O9196" i="8"/>
  <c r="N9196" i="8"/>
  <c r="P9195" i="8"/>
  <c r="O9195" i="8"/>
  <c r="N9195" i="8"/>
  <c r="P9194" i="8"/>
  <c r="O9194" i="8"/>
  <c r="N9194" i="8"/>
  <c r="P9193" i="8"/>
  <c r="O9193" i="8"/>
  <c r="N9193" i="8"/>
  <c r="P9192" i="8"/>
  <c r="O9192" i="8"/>
  <c r="N9192" i="8"/>
  <c r="P9191" i="8"/>
  <c r="O9191" i="8"/>
  <c r="N9191" i="8"/>
  <c r="P9190" i="8"/>
  <c r="O9190" i="8"/>
  <c r="N9190" i="8"/>
  <c r="P9189" i="8"/>
  <c r="O9189" i="8"/>
  <c r="N9189" i="8"/>
  <c r="P9188" i="8"/>
  <c r="O9188" i="8"/>
  <c r="N9188" i="8"/>
  <c r="P9187" i="8"/>
  <c r="O9187" i="8"/>
  <c r="N9187" i="8"/>
  <c r="P9186" i="8"/>
  <c r="O9186" i="8"/>
  <c r="N9186" i="8"/>
  <c r="P9185" i="8"/>
  <c r="O9185" i="8"/>
  <c r="N9185" i="8"/>
  <c r="P9184" i="8"/>
  <c r="O9184" i="8"/>
  <c r="N9184" i="8"/>
  <c r="P9183" i="8"/>
  <c r="O9183" i="8"/>
  <c r="N9183" i="8"/>
  <c r="P9182" i="8"/>
  <c r="O9182" i="8"/>
  <c r="N9182" i="8"/>
  <c r="P9181" i="8"/>
  <c r="O9181" i="8"/>
  <c r="N9181" i="8"/>
  <c r="P9180" i="8"/>
  <c r="O9180" i="8"/>
  <c r="N9180" i="8"/>
  <c r="P9179" i="8"/>
  <c r="O9179" i="8"/>
  <c r="N9179" i="8"/>
  <c r="P9178" i="8"/>
  <c r="O9178" i="8"/>
  <c r="N9178" i="8"/>
  <c r="P9177" i="8"/>
  <c r="O9177" i="8"/>
  <c r="N9177" i="8"/>
  <c r="P9176" i="8"/>
  <c r="O9176" i="8"/>
  <c r="N9176" i="8"/>
  <c r="P9175" i="8"/>
  <c r="O9175" i="8"/>
  <c r="N9175" i="8"/>
  <c r="P9174" i="8"/>
  <c r="O9174" i="8"/>
  <c r="N9174" i="8"/>
  <c r="P9173" i="8"/>
  <c r="O9173" i="8"/>
  <c r="N9173" i="8"/>
  <c r="P9172" i="8"/>
  <c r="O9172" i="8"/>
  <c r="N9172" i="8"/>
  <c r="P9171" i="8"/>
  <c r="O9171" i="8"/>
  <c r="N9171" i="8"/>
  <c r="P9170" i="8"/>
  <c r="O9170" i="8"/>
  <c r="N9170" i="8"/>
  <c r="P9169" i="8"/>
  <c r="O9169" i="8"/>
  <c r="N9169" i="8"/>
  <c r="P9168" i="8"/>
  <c r="O9168" i="8"/>
  <c r="N9168" i="8"/>
  <c r="P9167" i="8"/>
  <c r="O9167" i="8"/>
  <c r="N9167" i="8"/>
  <c r="P9166" i="8"/>
  <c r="O9166" i="8"/>
  <c r="N9166" i="8"/>
  <c r="P9165" i="8"/>
  <c r="O9165" i="8"/>
  <c r="N9165" i="8"/>
  <c r="P9164" i="8"/>
  <c r="O9164" i="8"/>
  <c r="N9164" i="8"/>
  <c r="P9163" i="8"/>
  <c r="O9163" i="8"/>
  <c r="N9163" i="8"/>
  <c r="P9162" i="8"/>
  <c r="O9162" i="8"/>
  <c r="N9162" i="8"/>
  <c r="P9161" i="8"/>
  <c r="O9161" i="8"/>
  <c r="N9161" i="8"/>
  <c r="P9160" i="8"/>
  <c r="O9160" i="8"/>
  <c r="N9160" i="8"/>
  <c r="P9159" i="8"/>
  <c r="O9159" i="8"/>
  <c r="N9159" i="8"/>
  <c r="P9158" i="8"/>
  <c r="O9158" i="8"/>
  <c r="N9158" i="8"/>
  <c r="P9157" i="8"/>
  <c r="O9157" i="8"/>
  <c r="N9157" i="8"/>
  <c r="P9156" i="8"/>
  <c r="O9156" i="8"/>
  <c r="N9156" i="8"/>
  <c r="P9155" i="8"/>
  <c r="O9155" i="8"/>
  <c r="N9155" i="8"/>
  <c r="P9154" i="8"/>
  <c r="O9154" i="8"/>
  <c r="N9154" i="8"/>
  <c r="P9153" i="8"/>
  <c r="O9153" i="8"/>
  <c r="N9153" i="8"/>
  <c r="P9152" i="8"/>
  <c r="O9152" i="8"/>
  <c r="N9152" i="8"/>
  <c r="P9151" i="8"/>
  <c r="O9151" i="8"/>
  <c r="N9151" i="8"/>
  <c r="P9150" i="8"/>
  <c r="O9150" i="8"/>
  <c r="N9150" i="8"/>
  <c r="P9149" i="8"/>
  <c r="O9149" i="8"/>
  <c r="N9149" i="8"/>
  <c r="P9148" i="8"/>
  <c r="O9148" i="8"/>
  <c r="N9148" i="8"/>
  <c r="P9147" i="8"/>
  <c r="O9147" i="8"/>
  <c r="N9147" i="8"/>
  <c r="P9146" i="8"/>
  <c r="O9146" i="8"/>
  <c r="N9146" i="8"/>
  <c r="P9145" i="8"/>
  <c r="O9145" i="8"/>
  <c r="N9145" i="8"/>
  <c r="P9144" i="8"/>
  <c r="O9144" i="8"/>
  <c r="N9144" i="8"/>
  <c r="P9143" i="8"/>
  <c r="O9143" i="8"/>
  <c r="N9143" i="8"/>
  <c r="P9142" i="8"/>
  <c r="O9142" i="8"/>
  <c r="N9142" i="8"/>
  <c r="P9141" i="8"/>
  <c r="O9141" i="8"/>
  <c r="N9141" i="8"/>
  <c r="P9140" i="8"/>
  <c r="O9140" i="8"/>
  <c r="N9140" i="8"/>
  <c r="P9139" i="8"/>
  <c r="O9139" i="8"/>
  <c r="N9139" i="8"/>
  <c r="P9138" i="8"/>
  <c r="O9138" i="8"/>
  <c r="N9138" i="8"/>
  <c r="P9137" i="8"/>
  <c r="O9137" i="8"/>
  <c r="N9137" i="8"/>
  <c r="P9136" i="8"/>
  <c r="O9136" i="8"/>
  <c r="N9136" i="8"/>
  <c r="P9135" i="8"/>
  <c r="O9135" i="8"/>
  <c r="N9135" i="8"/>
  <c r="P9134" i="8"/>
  <c r="O9134" i="8"/>
  <c r="N9134" i="8"/>
  <c r="P9133" i="8"/>
  <c r="O9133" i="8"/>
  <c r="N9133" i="8"/>
  <c r="P9132" i="8"/>
  <c r="O9132" i="8"/>
  <c r="N9132" i="8"/>
  <c r="P9131" i="8"/>
  <c r="O9131" i="8"/>
  <c r="N9131" i="8"/>
  <c r="P9130" i="8"/>
  <c r="O9130" i="8"/>
  <c r="N9130" i="8"/>
  <c r="P9129" i="8"/>
  <c r="O9129" i="8"/>
  <c r="N9129" i="8"/>
  <c r="P9128" i="8"/>
  <c r="O9128" i="8"/>
  <c r="N9128" i="8"/>
  <c r="P9127" i="8"/>
  <c r="O9127" i="8"/>
  <c r="N9127" i="8"/>
  <c r="P9126" i="8"/>
  <c r="O9126" i="8"/>
  <c r="N9126" i="8"/>
  <c r="P9125" i="8"/>
  <c r="O9125" i="8"/>
  <c r="N9125" i="8"/>
  <c r="P9124" i="8"/>
  <c r="O9124" i="8"/>
  <c r="N9124" i="8"/>
  <c r="P9123" i="8"/>
  <c r="O9123" i="8"/>
  <c r="N9123" i="8"/>
  <c r="P9122" i="8"/>
  <c r="O9122" i="8"/>
  <c r="N9122" i="8"/>
  <c r="P9121" i="8"/>
  <c r="O9121" i="8"/>
  <c r="N9121" i="8"/>
  <c r="P9120" i="8"/>
  <c r="O9120" i="8"/>
  <c r="N9120" i="8"/>
  <c r="P9119" i="8"/>
  <c r="O9119" i="8"/>
  <c r="N9119" i="8"/>
  <c r="P9118" i="8"/>
  <c r="O9118" i="8"/>
  <c r="N9118" i="8"/>
  <c r="P9117" i="8"/>
  <c r="O9117" i="8"/>
  <c r="N9117" i="8"/>
  <c r="P9116" i="8"/>
  <c r="O9116" i="8"/>
  <c r="N9116" i="8"/>
  <c r="P9115" i="8"/>
  <c r="O9115" i="8"/>
  <c r="N9115" i="8"/>
  <c r="P9114" i="8"/>
  <c r="O9114" i="8"/>
  <c r="N9114" i="8"/>
  <c r="P9113" i="8"/>
  <c r="O9113" i="8"/>
  <c r="N9113" i="8"/>
  <c r="P9112" i="8"/>
  <c r="O9112" i="8"/>
  <c r="N9112" i="8"/>
  <c r="P9111" i="8"/>
  <c r="O9111" i="8"/>
  <c r="N9111" i="8"/>
  <c r="P9110" i="8"/>
  <c r="O9110" i="8"/>
  <c r="N9110" i="8"/>
  <c r="P9109" i="8"/>
  <c r="O9109" i="8"/>
  <c r="N9109" i="8"/>
  <c r="P9108" i="8"/>
  <c r="O9108" i="8"/>
  <c r="N9108" i="8"/>
  <c r="P9107" i="8"/>
  <c r="O9107" i="8"/>
  <c r="N9107" i="8"/>
  <c r="P9106" i="8"/>
  <c r="O9106" i="8"/>
  <c r="N9106" i="8"/>
  <c r="P9105" i="8"/>
  <c r="O9105" i="8"/>
  <c r="N9105" i="8"/>
  <c r="P9104" i="8"/>
  <c r="O9104" i="8"/>
  <c r="N9104" i="8"/>
  <c r="P9103" i="8"/>
  <c r="O9103" i="8"/>
  <c r="N9103" i="8"/>
  <c r="P9102" i="8"/>
  <c r="O9102" i="8"/>
  <c r="N9102" i="8"/>
  <c r="P9101" i="8"/>
  <c r="O9101" i="8"/>
  <c r="N9101" i="8"/>
  <c r="P9100" i="8"/>
  <c r="O9100" i="8"/>
  <c r="N9100" i="8"/>
  <c r="P9099" i="8"/>
  <c r="O9099" i="8"/>
  <c r="N9099" i="8"/>
  <c r="P9098" i="8"/>
  <c r="O9098" i="8"/>
  <c r="N9098" i="8"/>
  <c r="P9097" i="8"/>
  <c r="O9097" i="8"/>
  <c r="N9097" i="8"/>
  <c r="P9096" i="8"/>
  <c r="O9096" i="8"/>
  <c r="N9096" i="8"/>
  <c r="P9095" i="8"/>
  <c r="O9095" i="8"/>
  <c r="N9095" i="8"/>
  <c r="P9094" i="8"/>
  <c r="O9094" i="8"/>
  <c r="N9094" i="8"/>
  <c r="P9093" i="8"/>
  <c r="O9093" i="8"/>
  <c r="N9093" i="8"/>
  <c r="P9092" i="8"/>
  <c r="O9092" i="8"/>
  <c r="N9092" i="8"/>
  <c r="P9091" i="8"/>
  <c r="O9091" i="8"/>
  <c r="N9091" i="8"/>
  <c r="P9090" i="8"/>
  <c r="O9090" i="8"/>
  <c r="N9090" i="8"/>
  <c r="P9089" i="8"/>
  <c r="O9089" i="8"/>
  <c r="N9089" i="8"/>
  <c r="P9088" i="8"/>
  <c r="O9088" i="8"/>
  <c r="N9088" i="8"/>
  <c r="P9087" i="8"/>
  <c r="O9087" i="8"/>
  <c r="N9087" i="8"/>
  <c r="P9086" i="8"/>
  <c r="O9086" i="8"/>
  <c r="N9086" i="8"/>
  <c r="P9085" i="8"/>
  <c r="O9085" i="8"/>
  <c r="N9085" i="8"/>
  <c r="P9084" i="8"/>
  <c r="O9084" i="8"/>
  <c r="N9084" i="8"/>
  <c r="P9083" i="8"/>
  <c r="O9083" i="8"/>
  <c r="N9083" i="8"/>
  <c r="P9082" i="8"/>
  <c r="O9082" i="8"/>
  <c r="N9082" i="8"/>
  <c r="P9081" i="8"/>
  <c r="O9081" i="8"/>
  <c r="N9081" i="8"/>
  <c r="P9080" i="8"/>
  <c r="O9080" i="8"/>
  <c r="N9080" i="8"/>
  <c r="P9079" i="8"/>
  <c r="O9079" i="8"/>
  <c r="N9079" i="8"/>
  <c r="P9078" i="8"/>
  <c r="O9078" i="8"/>
  <c r="N9078" i="8"/>
  <c r="P9077" i="8"/>
  <c r="O9077" i="8"/>
  <c r="N9077" i="8"/>
  <c r="P9076" i="8"/>
  <c r="O9076" i="8"/>
  <c r="N9076" i="8"/>
  <c r="P9075" i="8"/>
  <c r="O9075" i="8"/>
  <c r="N9075" i="8"/>
  <c r="P9074" i="8"/>
  <c r="O9074" i="8"/>
  <c r="N9074" i="8"/>
  <c r="P9073" i="8"/>
  <c r="O9073" i="8"/>
  <c r="N9073" i="8"/>
  <c r="P9072" i="8"/>
  <c r="O9072" i="8"/>
  <c r="N9072" i="8"/>
  <c r="P9071" i="8"/>
  <c r="O9071" i="8"/>
  <c r="N9071" i="8"/>
  <c r="P9070" i="8"/>
  <c r="O9070" i="8"/>
  <c r="N9070" i="8"/>
  <c r="P9069" i="8"/>
  <c r="O9069" i="8"/>
  <c r="N9069" i="8"/>
  <c r="P9068" i="8"/>
  <c r="O9068" i="8"/>
  <c r="N9068" i="8"/>
  <c r="P9067" i="8"/>
  <c r="O9067" i="8"/>
  <c r="N9067" i="8"/>
  <c r="P9066" i="8"/>
  <c r="O9066" i="8"/>
  <c r="N9066" i="8"/>
  <c r="P9065" i="8"/>
  <c r="O9065" i="8"/>
  <c r="N9065" i="8"/>
  <c r="P9064" i="8"/>
  <c r="O9064" i="8"/>
  <c r="N9064" i="8"/>
  <c r="P9063" i="8"/>
  <c r="O9063" i="8"/>
  <c r="N9063" i="8"/>
  <c r="P9062" i="8"/>
  <c r="O9062" i="8"/>
  <c r="N9062" i="8"/>
  <c r="P9061" i="8"/>
  <c r="O9061" i="8"/>
  <c r="N9061" i="8"/>
  <c r="P9060" i="8"/>
  <c r="O9060" i="8"/>
  <c r="N9060" i="8"/>
  <c r="P9059" i="8"/>
  <c r="O9059" i="8"/>
  <c r="N9059" i="8"/>
  <c r="P9058" i="8"/>
  <c r="O9058" i="8"/>
  <c r="N9058" i="8"/>
  <c r="P9057" i="8"/>
  <c r="O9057" i="8"/>
  <c r="N9057" i="8"/>
  <c r="P9056" i="8"/>
  <c r="O9056" i="8"/>
  <c r="N9056" i="8"/>
  <c r="P9055" i="8"/>
  <c r="O9055" i="8"/>
  <c r="N9055" i="8"/>
  <c r="P9054" i="8"/>
  <c r="O9054" i="8"/>
  <c r="N9054" i="8"/>
  <c r="P9053" i="8"/>
  <c r="O9053" i="8"/>
  <c r="N9053" i="8"/>
  <c r="P9052" i="8"/>
  <c r="O9052" i="8"/>
  <c r="N9052" i="8"/>
  <c r="P9051" i="8"/>
  <c r="O9051" i="8"/>
  <c r="N9051" i="8"/>
  <c r="P9050" i="8"/>
  <c r="O9050" i="8"/>
  <c r="N9050" i="8"/>
  <c r="P9049" i="8"/>
  <c r="O9049" i="8"/>
  <c r="N9049" i="8"/>
  <c r="P9048" i="8"/>
  <c r="O9048" i="8"/>
  <c r="N9048" i="8"/>
  <c r="P9047" i="8"/>
  <c r="O9047" i="8"/>
  <c r="N9047" i="8"/>
  <c r="P9046" i="8"/>
  <c r="O9046" i="8"/>
  <c r="N9046" i="8"/>
  <c r="P9045" i="8"/>
  <c r="O9045" i="8"/>
  <c r="N9045" i="8"/>
  <c r="P9044" i="8"/>
  <c r="O9044" i="8"/>
  <c r="N9044" i="8"/>
  <c r="P9043" i="8"/>
  <c r="O9043" i="8"/>
  <c r="N9043" i="8"/>
  <c r="P9042" i="8"/>
  <c r="O9042" i="8"/>
  <c r="N9042" i="8"/>
  <c r="P9041" i="8"/>
  <c r="O9041" i="8"/>
  <c r="N9041" i="8"/>
  <c r="P9040" i="8"/>
  <c r="O9040" i="8"/>
  <c r="N9040" i="8"/>
  <c r="P9039" i="8"/>
  <c r="O9039" i="8"/>
  <c r="N9039" i="8"/>
  <c r="P9038" i="8"/>
  <c r="O9038" i="8"/>
  <c r="N9038" i="8"/>
  <c r="P9037" i="8"/>
  <c r="O9037" i="8"/>
  <c r="N9037" i="8"/>
  <c r="P9036" i="8"/>
  <c r="O9036" i="8"/>
  <c r="N9036" i="8"/>
  <c r="P9035" i="8"/>
  <c r="O9035" i="8"/>
  <c r="N9035" i="8"/>
  <c r="P9034" i="8"/>
  <c r="O9034" i="8"/>
  <c r="N9034" i="8"/>
  <c r="P9033" i="8"/>
  <c r="O9033" i="8"/>
  <c r="N9033" i="8"/>
  <c r="P9032" i="8"/>
  <c r="O9032" i="8"/>
  <c r="N9032" i="8"/>
  <c r="P9031" i="8"/>
  <c r="O9031" i="8"/>
  <c r="N9031" i="8"/>
  <c r="P9030" i="8"/>
  <c r="O9030" i="8"/>
  <c r="N9030" i="8"/>
  <c r="P9029" i="8"/>
  <c r="O9029" i="8"/>
  <c r="N9029" i="8"/>
  <c r="P9028" i="8"/>
  <c r="O9028" i="8"/>
  <c r="N9028" i="8"/>
  <c r="P9027" i="8"/>
  <c r="O9027" i="8"/>
  <c r="N9027" i="8"/>
  <c r="P9026" i="8"/>
  <c r="O9026" i="8"/>
  <c r="N9026" i="8"/>
  <c r="P9025" i="8"/>
  <c r="O9025" i="8"/>
  <c r="N9025" i="8"/>
  <c r="P9024" i="8"/>
  <c r="O9024" i="8"/>
  <c r="N9024" i="8"/>
  <c r="P9023" i="8"/>
  <c r="O9023" i="8"/>
  <c r="N9023" i="8"/>
  <c r="P9022" i="8"/>
  <c r="O9022" i="8"/>
  <c r="N9022" i="8"/>
  <c r="P9021" i="8"/>
  <c r="O9021" i="8"/>
  <c r="N9021" i="8"/>
  <c r="P9020" i="8"/>
  <c r="O9020" i="8"/>
  <c r="N9020" i="8"/>
  <c r="P9019" i="8"/>
  <c r="O9019" i="8"/>
  <c r="N9019" i="8"/>
  <c r="P9018" i="8"/>
  <c r="O9018" i="8"/>
  <c r="N9018" i="8"/>
  <c r="P9017" i="8"/>
  <c r="O9017" i="8"/>
  <c r="N9017" i="8"/>
  <c r="P9016" i="8"/>
  <c r="O9016" i="8"/>
  <c r="N9016" i="8"/>
  <c r="P9015" i="8"/>
  <c r="O9015" i="8"/>
  <c r="N9015" i="8"/>
  <c r="P9014" i="8"/>
  <c r="O9014" i="8"/>
  <c r="N9014" i="8"/>
  <c r="P9013" i="8"/>
  <c r="O9013" i="8"/>
  <c r="N9013" i="8"/>
  <c r="P9012" i="8"/>
  <c r="O9012" i="8"/>
  <c r="N9012" i="8"/>
  <c r="P9011" i="8"/>
  <c r="O9011" i="8"/>
  <c r="N9011" i="8"/>
  <c r="P9010" i="8"/>
  <c r="O9010" i="8"/>
  <c r="N9010" i="8"/>
  <c r="P9009" i="8"/>
  <c r="O9009" i="8"/>
  <c r="N9009" i="8"/>
  <c r="P9008" i="8"/>
  <c r="O9008" i="8"/>
  <c r="N9008" i="8"/>
  <c r="P9007" i="8"/>
  <c r="O9007" i="8"/>
  <c r="N9007" i="8"/>
  <c r="P9006" i="8"/>
  <c r="O9006" i="8"/>
  <c r="N9006" i="8"/>
  <c r="P9005" i="8"/>
  <c r="O9005" i="8"/>
  <c r="N9005" i="8"/>
  <c r="P9004" i="8"/>
  <c r="O9004" i="8"/>
  <c r="N9004" i="8"/>
  <c r="P9003" i="8"/>
  <c r="O9003" i="8"/>
  <c r="N9003" i="8"/>
  <c r="P9002" i="8"/>
  <c r="O9002" i="8"/>
  <c r="N9002" i="8"/>
  <c r="P9001" i="8"/>
  <c r="O9001" i="8"/>
  <c r="N9001" i="8"/>
  <c r="P9000" i="8"/>
  <c r="O9000" i="8"/>
  <c r="N9000" i="8"/>
  <c r="P8999" i="8"/>
  <c r="O8999" i="8"/>
  <c r="N8999" i="8"/>
  <c r="P8998" i="8"/>
  <c r="O8998" i="8"/>
  <c r="N8998" i="8"/>
  <c r="P8997" i="8"/>
  <c r="O8997" i="8"/>
  <c r="N8997" i="8"/>
  <c r="P8996" i="8"/>
  <c r="O8996" i="8"/>
  <c r="N8996" i="8"/>
  <c r="P8995" i="8"/>
  <c r="O8995" i="8"/>
  <c r="N8995" i="8"/>
  <c r="P8994" i="8"/>
  <c r="O8994" i="8"/>
  <c r="N8994" i="8"/>
  <c r="P8993" i="8"/>
  <c r="O8993" i="8"/>
  <c r="N8993" i="8"/>
  <c r="P8992" i="8"/>
  <c r="O8992" i="8"/>
  <c r="N8992" i="8"/>
  <c r="P8991" i="8"/>
  <c r="O8991" i="8"/>
  <c r="N8991" i="8"/>
  <c r="P8990" i="8"/>
  <c r="O8990" i="8"/>
  <c r="N8990" i="8"/>
  <c r="P8989" i="8"/>
  <c r="O8989" i="8"/>
  <c r="N8989" i="8"/>
  <c r="P8988" i="8"/>
  <c r="O8988" i="8"/>
  <c r="N8988" i="8"/>
  <c r="P8987" i="8"/>
  <c r="O8987" i="8"/>
  <c r="N8987" i="8"/>
  <c r="P8986" i="8"/>
  <c r="O8986" i="8"/>
  <c r="N8986" i="8"/>
  <c r="P8985" i="8"/>
  <c r="O8985" i="8"/>
  <c r="N8985" i="8"/>
  <c r="P8984" i="8"/>
  <c r="O8984" i="8"/>
  <c r="N8984" i="8"/>
  <c r="P8983" i="8"/>
  <c r="O8983" i="8"/>
  <c r="N8983" i="8"/>
  <c r="P8982" i="8"/>
  <c r="O8982" i="8"/>
  <c r="N8982" i="8"/>
  <c r="P8981" i="8"/>
  <c r="O8981" i="8"/>
  <c r="N8981" i="8"/>
  <c r="P8980" i="8"/>
  <c r="O8980" i="8"/>
  <c r="N8980" i="8"/>
  <c r="P8979" i="8"/>
  <c r="O8979" i="8"/>
  <c r="N8979" i="8"/>
  <c r="P8978" i="8"/>
  <c r="O8978" i="8"/>
  <c r="N8978" i="8"/>
  <c r="P8977" i="8"/>
  <c r="O8977" i="8"/>
  <c r="N8977" i="8"/>
  <c r="P8976" i="8"/>
  <c r="O8976" i="8"/>
  <c r="N8976" i="8"/>
  <c r="P8975" i="8"/>
  <c r="O8975" i="8"/>
  <c r="N8975" i="8"/>
  <c r="P8974" i="8"/>
  <c r="O8974" i="8"/>
  <c r="N8974" i="8"/>
  <c r="P8973" i="8"/>
  <c r="O8973" i="8"/>
  <c r="N8973" i="8"/>
  <c r="P8972" i="8"/>
  <c r="O8972" i="8"/>
  <c r="N8972" i="8"/>
  <c r="P8971" i="8"/>
  <c r="O8971" i="8"/>
  <c r="N8971" i="8"/>
  <c r="P8970" i="8"/>
  <c r="O8970" i="8"/>
  <c r="N8970" i="8"/>
  <c r="P8969" i="8"/>
  <c r="O8969" i="8"/>
  <c r="N8969" i="8"/>
  <c r="P8968" i="8"/>
  <c r="O8968" i="8"/>
  <c r="N8968" i="8"/>
  <c r="P8967" i="8"/>
  <c r="O8967" i="8"/>
  <c r="N8967" i="8"/>
  <c r="P8966" i="8"/>
  <c r="O8966" i="8"/>
  <c r="N8966" i="8"/>
  <c r="P8965" i="8"/>
  <c r="O8965" i="8"/>
  <c r="N8965" i="8"/>
  <c r="P8964" i="8"/>
  <c r="O8964" i="8"/>
  <c r="N8964" i="8"/>
  <c r="P8963" i="8"/>
  <c r="O8963" i="8"/>
  <c r="N8963" i="8"/>
  <c r="P8962" i="8"/>
  <c r="O8962" i="8"/>
  <c r="N8962" i="8"/>
  <c r="P8961" i="8"/>
  <c r="O8961" i="8"/>
  <c r="N8961" i="8"/>
  <c r="P8960" i="8"/>
  <c r="O8960" i="8"/>
  <c r="N8960" i="8"/>
  <c r="P8959" i="8"/>
  <c r="O8959" i="8"/>
  <c r="N8959" i="8"/>
  <c r="P8958" i="8"/>
  <c r="O8958" i="8"/>
  <c r="N8958" i="8"/>
  <c r="P8957" i="8"/>
  <c r="O8957" i="8"/>
  <c r="N8957" i="8"/>
  <c r="P8956" i="8"/>
  <c r="O8956" i="8"/>
  <c r="N8956" i="8"/>
  <c r="P8955" i="8"/>
  <c r="O8955" i="8"/>
  <c r="N8955" i="8"/>
  <c r="P8954" i="8"/>
  <c r="O8954" i="8"/>
  <c r="N8954" i="8"/>
  <c r="P8953" i="8"/>
  <c r="O8953" i="8"/>
  <c r="N8953" i="8"/>
  <c r="P8952" i="8"/>
  <c r="O8952" i="8"/>
  <c r="N8952" i="8"/>
  <c r="P8951" i="8"/>
  <c r="O8951" i="8"/>
  <c r="N8951" i="8"/>
  <c r="P8950" i="8"/>
  <c r="O8950" i="8"/>
  <c r="N8950" i="8"/>
  <c r="P8949" i="8"/>
  <c r="O8949" i="8"/>
  <c r="N8949" i="8"/>
  <c r="P8948" i="8"/>
  <c r="O8948" i="8"/>
  <c r="N8948" i="8"/>
  <c r="P8947" i="8"/>
  <c r="O8947" i="8"/>
  <c r="N8947" i="8"/>
  <c r="P8946" i="8"/>
  <c r="O8946" i="8"/>
  <c r="N8946" i="8"/>
  <c r="P8945" i="8"/>
  <c r="O8945" i="8"/>
  <c r="N8945" i="8"/>
  <c r="P8944" i="8"/>
  <c r="O8944" i="8"/>
  <c r="N8944" i="8"/>
  <c r="P8943" i="8"/>
  <c r="O8943" i="8"/>
  <c r="N8943" i="8"/>
  <c r="P8942" i="8"/>
  <c r="O8942" i="8"/>
  <c r="N8942" i="8"/>
  <c r="P8941" i="8"/>
  <c r="O8941" i="8"/>
  <c r="N8941" i="8"/>
  <c r="P8940" i="8"/>
  <c r="O8940" i="8"/>
  <c r="N8940" i="8"/>
  <c r="P8939" i="8"/>
  <c r="O8939" i="8"/>
  <c r="N8939" i="8"/>
  <c r="P8938" i="8"/>
  <c r="O8938" i="8"/>
  <c r="N8938" i="8"/>
  <c r="P8937" i="8"/>
  <c r="O8937" i="8"/>
  <c r="N8937" i="8"/>
  <c r="P8936" i="8"/>
  <c r="O8936" i="8"/>
  <c r="N8936" i="8"/>
  <c r="P8935" i="8"/>
  <c r="O8935" i="8"/>
  <c r="N8935" i="8"/>
  <c r="P8934" i="8"/>
  <c r="O8934" i="8"/>
  <c r="N8934" i="8"/>
  <c r="P8933" i="8"/>
  <c r="O8933" i="8"/>
  <c r="N8933" i="8"/>
  <c r="P8932" i="8"/>
  <c r="O8932" i="8"/>
  <c r="N8932" i="8"/>
  <c r="P8931" i="8"/>
  <c r="O8931" i="8"/>
  <c r="N8931" i="8"/>
  <c r="P8930" i="8"/>
  <c r="O8930" i="8"/>
  <c r="N8930" i="8"/>
  <c r="P8929" i="8"/>
  <c r="O8929" i="8"/>
  <c r="N8929" i="8"/>
  <c r="P8928" i="8"/>
  <c r="O8928" i="8"/>
  <c r="N8928" i="8"/>
  <c r="P8927" i="8"/>
  <c r="O8927" i="8"/>
  <c r="N8927" i="8"/>
  <c r="P8926" i="8"/>
  <c r="O8926" i="8"/>
  <c r="N8926" i="8"/>
  <c r="P8925" i="8"/>
  <c r="O8925" i="8"/>
  <c r="N8925" i="8"/>
  <c r="P8924" i="8"/>
  <c r="O8924" i="8"/>
  <c r="N8924" i="8"/>
  <c r="P8923" i="8"/>
  <c r="O8923" i="8"/>
  <c r="N8923" i="8"/>
  <c r="P8922" i="8"/>
  <c r="O8922" i="8"/>
  <c r="N8922" i="8"/>
  <c r="P8921" i="8"/>
  <c r="O8921" i="8"/>
  <c r="N8921" i="8"/>
  <c r="P8920" i="8"/>
  <c r="O8920" i="8"/>
  <c r="N8920" i="8"/>
  <c r="P8919" i="8"/>
  <c r="O8919" i="8"/>
  <c r="N8919" i="8"/>
  <c r="P8918" i="8"/>
  <c r="O8918" i="8"/>
  <c r="N8918" i="8"/>
  <c r="P8917" i="8"/>
  <c r="O8917" i="8"/>
  <c r="N8917" i="8"/>
  <c r="P8916" i="8"/>
  <c r="O8916" i="8"/>
  <c r="N8916" i="8"/>
  <c r="P8915" i="8"/>
  <c r="O8915" i="8"/>
  <c r="N8915" i="8"/>
  <c r="P8914" i="8"/>
  <c r="O8914" i="8"/>
  <c r="N8914" i="8"/>
  <c r="P8913" i="8"/>
  <c r="O8913" i="8"/>
  <c r="N8913" i="8"/>
  <c r="P8912" i="8"/>
  <c r="O8912" i="8"/>
  <c r="N8912" i="8"/>
  <c r="P8911" i="8"/>
  <c r="O8911" i="8"/>
  <c r="N8911" i="8"/>
  <c r="P8910" i="8"/>
  <c r="O8910" i="8"/>
  <c r="N8910" i="8"/>
  <c r="P8909" i="8"/>
  <c r="O8909" i="8"/>
  <c r="N8909" i="8"/>
  <c r="P8908" i="8"/>
  <c r="O8908" i="8"/>
  <c r="N8908" i="8"/>
  <c r="P8907" i="8"/>
  <c r="O8907" i="8"/>
  <c r="N8907" i="8"/>
  <c r="P8906" i="8"/>
  <c r="O8906" i="8"/>
  <c r="N8906" i="8"/>
  <c r="P8905" i="8"/>
  <c r="O8905" i="8"/>
  <c r="N8905" i="8"/>
  <c r="P8904" i="8"/>
  <c r="O8904" i="8"/>
  <c r="N8904" i="8"/>
  <c r="P8903" i="8"/>
  <c r="O8903" i="8"/>
  <c r="N8903" i="8"/>
  <c r="P8902" i="8"/>
  <c r="O8902" i="8"/>
  <c r="N8902" i="8"/>
  <c r="P8901" i="8"/>
  <c r="O8901" i="8"/>
  <c r="N8901" i="8"/>
  <c r="P8900" i="8"/>
  <c r="O8900" i="8"/>
  <c r="N8900" i="8"/>
  <c r="P8899" i="8"/>
  <c r="O8899" i="8"/>
  <c r="N8899" i="8"/>
  <c r="P8898" i="8"/>
  <c r="O8898" i="8"/>
  <c r="N8898" i="8"/>
  <c r="P8897" i="8"/>
  <c r="O8897" i="8"/>
  <c r="N8897" i="8"/>
  <c r="P8896" i="8"/>
  <c r="O8896" i="8"/>
  <c r="N8896" i="8"/>
  <c r="P8895" i="8"/>
  <c r="O8895" i="8"/>
  <c r="N8895" i="8"/>
  <c r="P8894" i="8"/>
  <c r="O8894" i="8"/>
  <c r="N8894" i="8"/>
  <c r="P8893" i="8"/>
  <c r="O8893" i="8"/>
  <c r="N8893" i="8"/>
  <c r="P8892" i="8"/>
  <c r="O8892" i="8"/>
  <c r="N8892" i="8"/>
  <c r="P8891" i="8"/>
  <c r="O8891" i="8"/>
  <c r="N8891" i="8"/>
  <c r="P8890" i="8"/>
  <c r="O8890" i="8"/>
  <c r="N8890" i="8"/>
  <c r="P8889" i="8"/>
  <c r="O8889" i="8"/>
  <c r="N8889" i="8"/>
  <c r="P8888" i="8"/>
  <c r="O8888" i="8"/>
  <c r="N8888" i="8"/>
  <c r="P8887" i="8"/>
  <c r="O8887" i="8"/>
  <c r="N8887" i="8"/>
  <c r="P8886" i="8"/>
  <c r="O8886" i="8"/>
  <c r="N8886" i="8"/>
  <c r="P8885" i="8"/>
  <c r="O8885" i="8"/>
  <c r="N8885" i="8"/>
  <c r="P8884" i="8"/>
  <c r="O8884" i="8"/>
  <c r="N8884" i="8"/>
  <c r="P8883" i="8"/>
  <c r="O8883" i="8"/>
  <c r="N8883" i="8"/>
  <c r="P8882" i="8"/>
  <c r="O8882" i="8"/>
  <c r="N8882" i="8"/>
  <c r="P8881" i="8"/>
  <c r="O8881" i="8"/>
  <c r="N8881" i="8"/>
  <c r="P8880" i="8"/>
  <c r="O8880" i="8"/>
  <c r="N8880" i="8"/>
  <c r="P8879" i="8"/>
  <c r="O8879" i="8"/>
  <c r="N8879" i="8"/>
  <c r="P8878" i="8"/>
  <c r="O8878" i="8"/>
  <c r="N8878" i="8"/>
  <c r="P8877" i="8"/>
  <c r="O8877" i="8"/>
  <c r="N8877" i="8"/>
  <c r="P8876" i="8"/>
  <c r="O8876" i="8"/>
  <c r="N8876" i="8"/>
  <c r="P8875" i="8"/>
  <c r="O8875" i="8"/>
  <c r="N8875" i="8"/>
  <c r="P8874" i="8"/>
  <c r="O8874" i="8"/>
  <c r="N8874" i="8"/>
  <c r="P8873" i="8"/>
  <c r="O8873" i="8"/>
  <c r="N8873" i="8"/>
  <c r="P8872" i="8"/>
  <c r="O8872" i="8"/>
  <c r="N8872" i="8"/>
  <c r="P8871" i="8"/>
  <c r="O8871" i="8"/>
  <c r="N8871" i="8"/>
  <c r="P8870" i="8"/>
  <c r="O8870" i="8"/>
  <c r="N8870" i="8"/>
  <c r="P8869" i="8"/>
  <c r="O8869" i="8"/>
  <c r="N8869" i="8"/>
  <c r="P8868" i="8"/>
  <c r="O8868" i="8"/>
  <c r="N8868" i="8"/>
  <c r="P8867" i="8"/>
  <c r="O8867" i="8"/>
  <c r="N8867" i="8"/>
  <c r="P8866" i="8"/>
  <c r="O8866" i="8"/>
  <c r="N8866" i="8"/>
  <c r="P8865" i="8"/>
  <c r="O8865" i="8"/>
  <c r="N8865" i="8"/>
  <c r="P8864" i="8"/>
  <c r="O8864" i="8"/>
  <c r="N8864" i="8"/>
  <c r="P8863" i="8"/>
  <c r="O8863" i="8"/>
  <c r="N8863" i="8"/>
  <c r="P8862" i="8"/>
  <c r="O8862" i="8"/>
  <c r="N8862" i="8"/>
  <c r="P8861" i="8"/>
  <c r="O8861" i="8"/>
  <c r="N8861" i="8"/>
  <c r="P8860" i="8"/>
  <c r="O8860" i="8"/>
  <c r="N8860" i="8"/>
  <c r="P8859" i="8"/>
  <c r="O8859" i="8"/>
  <c r="N8859" i="8"/>
  <c r="P8858" i="8"/>
  <c r="O8858" i="8"/>
  <c r="N8858" i="8"/>
  <c r="P8857" i="8"/>
  <c r="O8857" i="8"/>
  <c r="N8857" i="8"/>
  <c r="P8856" i="8"/>
  <c r="O8856" i="8"/>
  <c r="N8856" i="8"/>
  <c r="P8855" i="8"/>
  <c r="O8855" i="8"/>
  <c r="N8855" i="8"/>
  <c r="P8854" i="8"/>
  <c r="O8854" i="8"/>
  <c r="N8854" i="8"/>
  <c r="P8853" i="8"/>
  <c r="O8853" i="8"/>
  <c r="N8853" i="8"/>
  <c r="P8852" i="8"/>
  <c r="O8852" i="8"/>
  <c r="N8852" i="8"/>
  <c r="P8851" i="8"/>
  <c r="O8851" i="8"/>
  <c r="N8851" i="8"/>
  <c r="P8850" i="8"/>
  <c r="O8850" i="8"/>
  <c r="N8850" i="8"/>
  <c r="P8849" i="8"/>
  <c r="O8849" i="8"/>
  <c r="N8849" i="8"/>
  <c r="P8848" i="8"/>
  <c r="O8848" i="8"/>
  <c r="N8848" i="8"/>
  <c r="P8847" i="8"/>
  <c r="O8847" i="8"/>
  <c r="N8847" i="8"/>
  <c r="P8846" i="8"/>
  <c r="O8846" i="8"/>
  <c r="N8846" i="8"/>
  <c r="P8845" i="8"/>
  <c r="O8845" i="8"/>
  <c r="N8845" i="8"/>
  <c r="P8844" i="8"/>
  <c r="O8844" i="8"/>
  <c r="N8844" i="8"/>
  <c r="P8843" i="8"/>
  <c r="O8843" i="8"/>
  <c r="N8843" i="8"/>
  <c r="P8842" i="8"/>
  <c r="O8842" i="8"/>
  <c r="N8842" i="8"/>
  <c r="P8841" i="8"/>
  <c r="O8841" i="8"/>
  <c r="N8841" i="8"/>
  <c r="P8840" i="8"/>
  <c r="O8840" i="8"/>
  <c r="N8840" i="8"/>
  <c r="P8839" i="8"/>
  <c r="O8839" i="8"/>
  <c r="N8839" i="8"/>
  <c r="P8838" i="8"/>
  <c r="O8838" i="8"/>
  <c r="N8838" i="8"/>
  <c r="P8837" i="8"/>
  <c r="O8837" i="8"/>
  <c r="N8837" i="8"/>
  <c r="P8836" i="8"/>
  <c r="O8836" i="8"/>
  <c r="N8836" i="8"/>
  <c r="P8835" i="8"/>
  <c r="O8835" i="8"/>
  <c r="N8835" i="8"/>
  <c r="P8834" i="8"/>
  <c r="O8834" i="8"/>
  <c r="N8834" i="8"/>
  <c r="P8833" i="8"/>
  <c r="O8833" i="8"/>
  <c r="N8833" i="8"/>
  <c r="P8832" i="8"/>
  <c r="O8832" i="8"/>
  <c r="N8832" i="8"/>
  <c r="P8831" i="8"/>
  <c r="O8831" i="8"/>
  <c r="N8831" i="8"/>
  <c r="P8830" i="8"/>
  <c r="O8830" i="8"/>
  <c r="N8830" i="8"/>
  <c r="P8829" i="8"/>
  <c r="O8829" i="8"/>
  <c r="N8829" i="8"/>
  <c r="P8828" i="8"/>
  <c r="O8828" i="8"/>
  <c r="N8828" i="8"/>
  <c r="P8827" i="8"/>
  <c r="O8827" i="8"/>
  <c r="N8827" i="8"/>
  <c r="P8826" i="8"/>
  <c r="O8826" i="8"/>
  <c r="N8826" i="8"/>
  <c r="P8825" i="8"/>
  <c r="O8825" i="8"/>
  <c r="N8825" i="8"/>
  <c r="P8824" i="8"/>
  <c r="O8824" i="8"/>
  <c r="N8824" i="8"/>
  <c r="P8823" i="8"/>
  <c r="O8823" i="8"/>
  <c r="N8823" i="8"/>
  <c r="P8822" i="8"/>
  <c r="O8822" i="8"/>
  <c r="N8822" i="8"/>
  <c r="P8821" i="8"/>
  <c r="O8821" i="8"/>
  <c r="N8821" i="8"/>
  <c r="P8820" i="8"/>
  <c r="O8820" i="8"/>
  <c r="N8820" i="8"/>
  <c r="P8819" i="8"/>
  <c r="O8819" i="8"/>
  <c r="N8819" i="8"/>
  <c r="P8818" i="8"/>
  <c r="O8818" i="8"/>
  <c r="N8818" i="8"/>
  <c r="P8817" i="8"/>
  <c r="O8817" i="8"/>
  <c r="N8817" i="8"/>
  <c r="P8816" i="8"/>
  <c r="O8816" i="8"/>
  <c r="N8816" i="8"/>
  <c r="P8815" i="8"/>
  <c r="O8815" i="8"/>
  <c r="N8815" i="8"/>
  <c r="P8814" i="8"/>
  <c r="O8814" i="8"/>
  <c r="N8814" i="8"/>
  <c r="P8813" i="8"/>
  <c r="O8813" i="8"/>
  <c r="N8813" i="8"/>
  <c r="P8812" i="8"/>
  <c r="O8812" i="8"/>
  <c r="N8812" i="8"/>
  <c r="P8811" i="8"/>
  <c r="O8811" i="8"/>
  <c r="N8811" i="8"/>
  <c r="P8810" i="8"/>
  <c r="O8810" i="8"/>
  <c r="N8810" i="8"/>
  <c r="P8809" i="8"/>
  <c r="O8809" i="8"/>
  <c r="N8809" i="8"/>
  <c r="P8808" i="8"/>
  <c r="O8808" i="8"/>
  <c r="N8808" i="8"/>
  <c r="P8807" i="8"/>
  <c r="O8807" i="8"/>
  <c r="N8807" i="8"/>
  <c r="P8806" i="8"/>
  <c r="O8806" i="8"/>
  <c r="N8806" i="8"/>
  <c r="P8805" i="8"/>
  <c r="O8805" i="8"/>
  <c r="N8805" i="8"/>
  <c r="P8804" i="8"/>
  <c r="O8804" i="8"/>
  <c r="N8804" i="8"/>
  <c r="P8803" i="8"/>
  <c r="O8803" i="8"/>
  <c r="N8803" i="8"/>
  <c r="P8802" i="8"/>
  <c r="O8802" i="8"/>
  <c r="N8802" i="8"/>
  <c r="P8801" i="8"/>
  <c r="O8801" i="8"/>
  <c r="N8801" i="8"/>
  <c r="P8800" i="8"/>
  <c r="O8800" i="8"/>
  <c r="N8800" i="8"/>
  <c r="P8799" i="8"/>
  <c r="O8799" i="8"/>
  <c r="N8799" i="8"/>
  <c r="P8798" i="8"/>
  <c r="O8798" i="8"/>
  <c r="N8798" i="8"/>
  <c r="P8797" i="8"/>
  <c r="O8797" i="8"/>
  <c r="N8797" i="8"/>
  <c r="P8796" i="8"/>
  <c r="O8796" i="8"/>
  <c r="N8796" i="8"/>
  <c r="P8795" i="8"/>
  <c r="O8795" i="8"/>
  <c r="N8795" i="8"/>
  <c r="P8794" i="8"/>
  <c r="O8794" i="8"/>
  <c r="N8794" i="8"/>
  <c r="P8793" i="8"/>
  <c r="O8793" i="8"/>
  <c r="N8793" i="8"/>
  <c r="P8792" i="8"/>
  <c r="O8792" i="8"/>
  <c r="N8792" i="8"/>
  <c r="P8791" i="8"/>
  <c r="O8791" i="8"/>
  <c r="N8791" i="8"/>
  <c r="P8790" i="8"/>
  <c r="O8790" i="8"/>
  <c r="N8790" i="8"/>
  <c r="P8789" i="8"/>
  <c r="O8789" i="8"/>
  <c r="N8789" i="8"/>
  <c r="P8788" i="8"/>
  <c r="O8788" i="8"/>
  <c r="N8788" i="8"/>
  <c r="P8787" i="8"/>
  <c r="O8787" i="8"/>
  <c r="N8787" i="8"/>
  <c r="P8786" i="8"/>
  <c r="O8786" i="8"/>
  <c r="N8786" i="8"/>
  <c r="P8785" i="8"/>
  <c r="O8785" i="8"/>
  <c r="N8785" i="8"/>
  <c r="P8784" i="8"/>
  <c r="O8784" i="8"/>
  <c r="N8784" i="8"/>
  <c r="P8783" i="8"/>
  <c r="O8783" i="8"/>
  <c r="N8783" i="8"/>
  <c r="P8782" i="8"/>
  <c r="O8782" i="8"/>
  <c r="N8782" i="8"/>
  <c r="P8781" i="8"/>
  <c r="O8781" i="8"/>
  <c r="N8781" i="8"/>
  <c r="P8780" i="8"/>
  <c r="O8780" i="8"/>
  <c r="N8780" i="8"/>
  <c r="P8779" i="8"/>
  <c r="O8779" i="8"/>
  <c r="N8779" i="8"/>
  <c r="P8778" i="8"/>
  <c r="O8778" i="8"/>
  <c r="N8778" i="8"/>
  <c r="P8777" i="8"/>
  <c r="O8777" i="8"/>
  <c r="N8777" i="8"/>
  <c r="P8776" i="8"/>
  <c r="O8776" i="8"/>
  <c r="N8776" i="8"/>
  <c r="P8775" i="8"/>
  <c r="O8775" i="8"/>
  <c r="N8775" i="8"/>
  <c r="P8774" i="8"/>
  <c r="O8774" i="8"/>
  <c r="N8774" i="8"/>
  <c r="P8773" i="8"/>
  <c r="O8773" i="8"/>
  <c r="N8773" i="8"/>
  <c r="P8772" i="8"/>
  <c r="O8772" i="8"/>
  <c r="N8772" i="8"/>
  <c r="P8771" i="8"/>
  <c r="O8771" i="8"/>
  <c r="N8771" i="8"/>
  <c r="P8770" i="8"/>
  <c r="O8770" i="8"/>
  <c r="N8770" i="8"/>
  <c r="P8769" i="8"/>
  <c r="O8769" i="8"/>
  <c r="N8769" i="8"/>
  <c r="P8768" i="8"/>
  <c r="O8768" i="8"/>
  <c r="N8768" i="8"/>
  <c r="P8767" i="8"/>
  <c r="O8767" i="8"/>
  <c r="N8767" i="8"/>
  <c r="P8766" i="8"/>
  <c r="O8766" i="8"/>
  <c r="N8766" i="8"/>
  <c r="P8765" i="8"/>
  <c r="O8765" i="8"/>
  <c r="N8765" i="8"/>
  <c r="P8764" i="8"/>
  <c r="O8764" i="8"/>
  <c r="N8764" i="8"/>
  <c r="P8763" i="8"/>
  <c r="O8763" i="8"/>
  <c r="N8763" i="8"/>
  <c r="P8762" i="8"/>
  <c r="O8762" i="8"/>
  <c r="N8762" i="8"/>
  <c r="P8761" i="8"/>
  <c r="O8761" i="8"/>
  <c r="N8761" i="8"/>
  <c r="P8760" i="8"/>
  <c r="O8760" i="8"/>
  <c r="N8760" i="8"/>
  <c r="P8759" i="8"/>
  <c r="O8759" i="8"/>
  <c r="N8759" i="8"/>
  <c r="P8758" i="8"/>
  <c r="O8758" i="8"/>
  <c r="N8758" i="8"/>
  <c r="P8757" i="8"/>
  <c r="O8757" i="8"/>
  <c r="N8757" i="8"/>
  <c r="P8756" i="8"/>
  <c r="O8756" i="8"/>
  <c r="N8756" i="8"/>
  <c r="P8755" i="8"/>
  <c r="O8755" i="8"/>
  <c r="N8755" i="8"/>
  <c r="P8754" i="8"/>
  <c r="O8754" i="8"/>
  <c r="N8754" i="8"/>
  <c r="P8753" i="8"/>
  <c r="O8753" i="8"/>
  <c r="N8753" i="8"/>
  <c r="P8752" i="8"/>
  <c r="O8752" i="8"/>
  <c r="N8752" i="8"/>
  <c r="P8751" i="8"/>
  <c r="O8751" i="8"/>
  <c r="N8751" i="8"/>
  <c r="P8750" i="8"/>
  <c r="O8750" i="8"/>
  <c r="N8750" i="8"/>
  <c r="P8749" i="8"/>
  <c r="O8749" i="8"/>
  <c r="N8749" i="8"/>
  <c r="P8748" i="8"/>
  <c r="O8748" i="8"/>
  <c r="N8748" i="8"/>
  <c r="P8747" i="8"/>
  <c r="O8747" i="8"/>
  <c r="N8747" i="8"/>
  <c r="P8746" i="8"/>
  <c r="O8746" i="8"/>
  <c r="N8746" i="8"/>
  <c r="P8745" i="8"/>
  <c r="O8745" i="8"/>
  <c r="N8745" i="8"/>
  <c r="P8744" i="8"/>
  <c r="O8744" i="8"/>
  <c r="N8744" i="8"/>
  <c r="P8743" i="8"/>
  <c r="O8743" i="8"/>
  <c r="N8743" i="8"/>
  <c r="P8742" i="8"/>
  <c r="O8742" i="8"/>
  <c r="N8742" i="8"/>
  <c r="P8741" i="8"/>
  <c r="O8741" i="8"/>
  <c r="N8741" i="8"/>
  <c r="P8740" i="8"/>
  <c r="O8740" i="8"/>
  <c r="N8740" i="8"/>
  <c r="P8739" i="8"/>
  <c r="O8739" i="8"/>
  <c r="N8739" i="8"/>
  <c r="P8738" i="8"/>
  <c r="O8738" i="8"/>
  <c r="N8738" i="8"/>
  <c r="P8737" i="8"/>
  <c r="O8737" i="8"/>
  <c r="N8737" i="8"/>
  <c r="P8736" i="8"/>
  <c r="O8736" i="8"/>
  <c r="N8736" i="8"/>
  <c r="P8735" i="8"/>
  <c r="O8735" i="8"/>
  <c r="N8735" i="8"/>
  <c r="P8734" i="8"/>
  <c r="O8734" i="8"/>
  <c r="N8734" i="8"/>
  <c r="P8733" i="8"/>
  <c r="O8733" i="8"/>
  <c r="N8733" i="8"/>
  <c r="P8732" i="8"/>
  <c r="O8732" i="8"/>
  <c r="N8732" i="8"/>
  <c r="P8731" i="8"/>
  <c r="O8731" i="8"/>
  <c r="N8731" i="8"/>
  <c r="P8730" i="8"/>
  <c r="O8730" i="8"/>
  <c r="N8730" i="8"/>
  <c r="P8729" i="8"/>
  <c r="O8729" i="8"/>
  <c r="N8729" i="8"/>
  <c r="P8728" i="8"/>
  <c r="O8728" i="8"/>
  <c r="N8728" i="8"/>
  <c r="P8727" i="8"/>
  <c r="O8727" i="8"/>
  <c r="N8727" i="8"/>
  <c r="P8726" i="8"/>
  <c r="O8726" i="8"/>
  <c r="N8726" i="8"/>
  <c r="P8725" i="8"/>
  <c r="O8725" i="8"/>
  <c r="N8725" i="8"/>
  <c r="P8724" i="8"/>
  <c r="O8724" i="8"/>
  <c r="N8724" i="8"/>
  <c r="P8723" i="8"/>
  <c r="O8723" i="8"/>
  <c r="N8723" i="8"/>
  <c r="P8722" i="8"/>
  <c r="O8722" i="8"/>
  <c r="N8722" i="8"/>
  <c r="P8721" i="8"/>
  <c r="O8721" i="8"/>
  <c r="N8721" i="8"/>
  <c r="P8720" i="8"/>
  <c r="O8720" i="8"/>
  <c r="N8720" i="8"/>
  <c r="P8719" i="8"/>
  <c r="O8719" i="8"/>
  <c r="N8719" i="8"/>
  <c r="P8718" i="8"/>
  <c r="O8718" i="8"/>
  <c r="N8718" i="8"/>
  <c r="P8717" i="8"/>
  <c r="O8717" i="8"/>
  <c r="N8717" i="8"/>
  <c r="P8716" i="8"/>
  <c r="O8716" i="8"/>
  <c r="N8716" i="8"/>
  <c r="P8715" i="8"/>
  <c r="O8715" i="8"/>
  <c r="N8715" i="8"/>
  <c r="P8714" i="8"/>
  <c r="O8714" i="8"/>
  <c r="N8714" i="8"/>
  <c r="P8713" i="8"/>
  <c r="O8713" i="8"/>
  <c r="N8713" i="8"/>
  <c r="P8712" i="8"/>
  <c r="O8712" i="8"/>
  <c r="N8712" i="8"/>
  <c r="P8711" i="8"/>
  <c r="O8711" i="8"/>
  <c r="N8711" i="8"/>
  <c r="P8710" i="8"/>
  <c r="O8710" i="8"/>
  <c r="N8710" i="8"/>
  <c r="P8709" i="8"/>
  <c r="O8709" i="8"/>
  <c r="N8709" i="8"/>
  <c r="P8708" i="8"/>
  <c r="O8708" i="8"/>
  <c r="N8708" i="8"/>
  <c r="P8707" i="8"/>
  <c r="O8707" i="8"/>
  <c r="N8707" i="8"/>
  <c r="P8706" i="8"/>
  <c r="O8706" i="8"/>
  <c r="N8706" i="8"/>
  <c r="P8705" i="8"/>
  <c r="O8705" i="8"/>
  <c r="N8705" i="8"/>
  <c r="P8704" i="8"/>
  <c r="O8704" i="8"/>
  <c r="N8704" i="8"/>
  <c r="P8703" i="8"/>
  <c r="O8703" i="8"/>
  <c r="N8703" i="8"/>
  <c r="P8702" i="8"/>
  <c r="O8702" i="8"/>
  <c r="N8702" i="8"/>
  <c r="P8701" i="8"/>
  <c r="O8701" i="8"/>
  <c r="N8701" i="8"/>
  <c r="P8700" i="8"/>
  <c r="O8700" i="8"/>
  <c r="N8700" i="8"/>
  <c r="P8699" i="8"/>
  <c r="O8699" i="8"/>
  <c r="N8699" i="8"/>
  <c r="P8698" i="8"/>
  <c r="O8698" i="8"/>
  <c r="N8698" i="8"/>
  <c r="P8697" i="8"/>
  <c r="O8697" i="8"/>
  <c r="N8697" i="8"/>
  <c r="P8696" i="8"/>
  <c r="O8696" i="8"/>
  <c r="N8696" i="8"/>
  <c r="P8695" i="8"/>
  <c r="O8695" i="8"/>
  <c r="N8695" i="8"/>
  <c r="P8694" i="8"/>
  <c r="O8694" i="8"/>
  <c r="N8694" i="8"/>
  <c r="P8693" i="8"/>
  <c r="O8693" i="8"/>
  <c r="N8693" i="8"/>
  <c r="P8692" i="8"/>
  <c r="O8692" i="8"/>
  <c r="N8692" i="8"/>
  <c r="P8691" i="8"/>
  <c r="O8691" i="8"/>
  <c r="N8691" i="8"/>
  <c r="P8690" i="8"/>
  <c r="O8690" i="8"/>
  <c r="N8690" i="8"/>
  <c r="P8689" i="8"/>
  <c r="O8689" i="8"/>
  <c r="N8689" i="8"/>
  <c r="P8688" i="8"/>
  <c r="O8688" i="8"/>
  <c r="N8688" i="8"/>
  <c r="P8687" i="8"/>
  <c r="O8687" i="8"/>
  <c r="N8687" i="8"/>
  <c r="P8686" i="8"/>
  <c r="O8686" i="8"/>
  <c r="N8686" i="8"/>
  <c r="P8685" i="8"/>
  <c r="O8685" i="8"/>
  <c r="N8685" i="8"/>
  <c r="P8684" i="8"/>
  <c r="O8684" i="8"/>
  <c r="N8684" i="8"/>
  <c r="P8683" i="8"/>
  <c r="O8683" i="8"/>
  <c r="N8683" i="8"/>
  <c r="P8682" i="8"/>
  <c r="O8682" i="8"/>
  <c r="N8682" i="8"/>
  <c r="P8681" i="8"/>
  <c r="O8681" i="8"/>
  <c r="N8681" i="8"/>
  <c r="P8680" i="8"/>
  <c r="O8680" i="8"/>
  <c r="N8680" i="8"/>
  <c r="P8679" i="8"/>
  <c r="O8679" i="8"/>
  <c r="N8679" i="8"/>
  <c r="P8678" i="8"/>
  <c r="O8678" i="8"/>
  <c r="N8678" i="8"/>
  <c r="P8677" i="8"/>
  <c r="O8677" i="8"/>
  <c r="N8677" i="8"/>
  <c r="P8676" i="8"/>
  <c r="O8676" i="8"/>
  <c r="N8676" i="8"/>
  <c r="P8675" i="8"/>
  <c r="O8675" i="8"/>
  <c r="N8675" i="8"/>
  <c r="P8674" i="8"/>
  <c r="O8674" i="8"/>
  <c r="N8674" i="8"/>
  <c r="P8673" i="8"/>
  <c r="O8673" i="8"/>
  <c r="N8673" i="8"/>
  <c r="P8672" i="8"/>
  <c r="O8672" i="8"/>
  <c r="N8672" i="8"/>
  <c r="P8671" i="8"/>
  <c r="O8671" i="8"/>
  <c r="N8671" i="8"/>
  <c r="P8670" i="8"/>
  <c r="O8670" i="8"/>
  <c r="N8670" i="8"/>
  <c r="P8669" i="8"/>
  <c r="O8669" i="8"/>
  <c r="N8669" i="8"/>
  <c r="P8668" i="8"/>
  <c r="O8668" i="8"/>
  <c r="N8668" i="8"/>
  <c r="P8667" i="8"/>
  <c r="O8667" i="8"/>
  <c r="N8667" i="8"/>
  <c r="P8666" i="8"/>
  <c r="O8666" i="8"/>
  <c r="N8666" i="8"/>
  <c r="P8665" i="8"/>
  <c r="O8665" i="8"/>
  <c r="N8665" i="8"/>
  <c r="P8664" i="8"/>
  <c r="O8664" i="8"/>
  <c r="N8664" i="8"/>
  <c r="P8663" i="8"/>
  <c r="O8663" i="8"/>
  <c r="N8663" i="8"/>
  <c r="P8662" i="8"/>
  <c r="O8662" i="8"/>
  <c r="N8662" i="8"/>
  <c r="P8661" i="8"/>
  <c r="O8661" i="8"/>
  <c r="N8661" i="8"/>
  <c r="P8660" i="8"/>
  <c r="O8660" i="8"/>
  <c r="N8660" i="8"/>
  <c r="P8659" i="8"/>
  <c r="O8659" i="8"/>
  <c r="N8659" i="8"/>
  <c r="P8658" i="8"/>
  <c r="O8658" i="8"/>
  <c r="N8658" i="8"/>
  <c r="P8657" i="8"/>
  <c r="O8657" i="8"/>
  <c r="N8657" i="8"/>
  <c r="P8656" i="8"/>
  <c r="O8656" i="8"/>
  <c r="N8656" i="8"/>
  <c r="P8655" i="8"/>
  <c r="O8655" i="8"/>
  <c r="N8655" i="8"/>
  <c r="P8654" i="8"/>
  <c r="O8654" i="8"/>
  <c r="N8654" i="8"/>
  <c r="P8653" i="8"/>
  <c r="O8653" i="8"/>
  <c r="N8653" i="8"/>
  <c r="P8652" i="8"/>
  <c r="O8652" i="8"/>
  <c r="N8652" i="8"/>
  <c r="P8651" i="8"/>
  <c r="O8651" i="8"/>
  <c r="N8651" i="8"/>
  <c r="P8650" i="8"/>
  <c r="O8650" i="8"/>
  <c r="N8650" i="8"/>
  <c r="P8649" i="8"/>
  <c r="O8649" i="8"/>
  <c r="N8649" i="8"/>
  <c r="P8648" i="8"/>
  <c r="O8648" i="8"/>
  <c r="N8648" i="8"/>
  <c r="P8647" i="8"/>
  <c r="O8647" i="8"/>
  <c r="N8647" i="8"/>
  <c r="P8646" i="8"/>
  <c r="O8646" i="8"/>
  <c r="N8646" i="8"/>
  <c r="P8645" i="8"/>
  <c r="O8645" i="8"/>
  <c r="N8645" i="8"/>
  <c r="P8644" i="8"/>
  <c r="O8644" i="8"/>
  <c r="N8644" i="8"/>
  <c r="P8643" i="8"/>
  <c r="O8643" i="8"/>
  <c r="N8643" i="8"/>
  <c r="P8642" i="8"/>
  <c r="O8642" i="8"/>
  <c r="N8642" i="8"/>
  <c r="P8641" i="8"/>
  <c r="O8641" i="8"/>
  <c r="N8641" i="8"/>
  <c r="P8640" i="8"/>
  <c r="O8640" i="8"/>
  <c r="N8640" i="8"/>
  <c r="P8639" i="8"/>
  <c r="O8639" i="8"/>
  <c r="N8639" i="8"/>
  <c r="P8638" i="8"/>
  <c r="O8638" i="8"/>
  <c r="N8638" i="8"/>
  <c r="P8637" i="8"/>
  <c r="O8637" i="8"/>
  <c r="N8637" i="8"/>
  <c r="P8636" i="8"/>
  <c r="O8636" i="8"/>
  <c r="N8636" i="8"/>
  <c r="P8635" i="8"/>
  <c r="O8635" i="8"/>
  <c r="N8635" i="8"/>
  <c r="P8634" i="8"/>
  <c r="O8634" i="8"/>
  <c r="N8634" i="8"/>
  <c r="P8633" i="8"/>
  <c r="O8633" i="8"/>
  <c r="N8633" i="8"/>
  <c r="P8632" i="8"/>
  <c r="O8632" i="8"/>
  <c r="N8632" i="8"/>
  <c r="P8631" i="8"/>
  <c r="O8631" i="8"/>
  <c r="N8631" i="8"/>
  <c r="P8630" i="8"/>
  <c r="O8630" i="8"/>
  <c r="N8630" i="8"/>
  <c r="P8629" i="8"/>
  <c r="O8629" i="8"/>
  <c r="N8629" i="8"/>
  <c r="P8628" i="8"/>
  <c r="O8628" i="8"/>
  <c r="N8628" i="8"/>
  <c r="P8627" i="8"/>
  <c r="O8627" i="8"/>
  <c r="N8627" i="8"/>
  <c r="P8626" i="8"/>
  <c r="O8626" i="8"/>
  <c r="N8626" i="8"/>
  <c r="P8625" i="8"/>
  <c r="O8625" i="8"/>
  <c r="N8625" i="8"/>
  <c r="P8624" i="8"/>
  <c r="O8624" i="8"/>
  <c r="N8624" i="8"/>
  <c r="P8623" i="8"/>
  <c r="O8623" i="8"/>
  <c r="N8623" i="8"/>
  <c r="P8622" i="8"/>
  <c r="O8622" i="8"/>
  <c r="N8622" i="8"/>
  <c r="P8621" i="8"/>
  <c r="O8621" i="8"/>
  <c r="N8621" i="8"/>
  <c r="P8620" i="8"/>
  <c r="O8620" i="8"/>
  <c r="N8620" i="8"/>
  <c r="P8619" i="8"/>
  <c r="O8619" i="8"/>
  <c r="N8619" i="8"/>
  <c r="P8618" i="8"/>
  <c r="O8618" i="8"/>
  <c r="N8618" i="8"/>
  <c r="P8617" i="8"/>
  <c r="O8617" i="8"/>
  <c r="N8617" i="8"/>
  <c r="P8616" i="8"/>
  <c r="O8616" i="8"/>
  <c r="N8616" i="8"/>
  <c r="P8615" i="8"/>
  <c r="O8615" i="8"/>
  <c r="N8615" i="8"/>
  <c r="P8614" i="8"/>
  <c r="O8614" i="8"/>
  <c r="N8614" i="8"/>
  <c r="P8613" i="8"/>
  <c r="O8613" i="8"/>
  <c r="N8613" i="8"/>
  <c r="P8612" i="8"/>
  <c r="O8612" i="8"/>
  <c r="N8612" i="8"/>
  <c r="P8611" i="8"/>
  <c r="O8611" i="8"/>
  <c r="N8611" i="8"/>
  <c r="P8610" i="8"/>
  <c r="O8610" i="8"/>
  <c r="N8610" i="8"/>
  <c r="P8609" i="8"/>
  <c r="O8609" i="8"/>
  <c r="N8609" i="8"/>
  <c r="P8608" i="8"/>
  <c r="O8608" i="8"/>
  <c r="N8608" i="8"/>
  <c r="P8607" i="8"/>
  <c r="O8607" i="8"/>
  <c r="N8607" i="8"/>
  <c r="P8606" i="8"/>
  <c r="O8606" i="8"/>
  <c r="N8606" i="8"/>
  <c r="P8605" i="8"/>
  <c r="O8605" i="8"/>
  <c r="N8605" i="8"/>
  <c r="P8604" i="8"/>
  <c r="O8604" i="8"/>
  <c r="N8604" i="8"/>
  <c r="P8603" i="8"/>
  <c r="O8603" i="8"/>
  <c r="N8603" i="8"/>
  <c r="P8602" i="8"/>
  <c r="O8602" i="8"/>
  <c r="N8602" i="8"/>
  <c r="P8601" i="8"/>
  <c r="O8601" i="8"/>
  <c r="N8601" i="8"/>
  <c r="P8600" i="8"/>
  <c r="O8600" i="8"/>
  <c r="N8600" i="8"/>
  <c r="P8599" i="8"/>
  <c r="O8599" i="8"/>
  <c r="N8599" i="8"/>
  <c r="P8598" i="8"/>
  <c r="O8598" i="8"/>
  <c r="N8598" i="8"/>
  <c r="P8597" i="8"/>
  <c r="O8597" i="8"/>
  <c r="N8597" i="8"/>
  <c r="P8596" i="8"/>
  <c r="O8596" i="8"/>
  <c r="N8596" i="8"/>
  <c r="P8595" i="8"/>
  <c r="O8595" i="8"/>
  <c r="N8595" i="8"/>
  <c r="P8594" i="8"/>
  <c r="O8594" i="8"/>
  <c r="N8594" i="8"/>
  <c r="P8593" i="8"/>
  <c r="O8593" i="8"/>
  <c r="N8593" i="8"/>
  <c r="P8592" i="8"/>
  <c r="O8592" i="8"/>
  <c r="N8592" i="8"/>
  <c r="P8591" i="8"/>
  <c r="O8591" i="8"/>
  <c r="N8591" i="8"/>
  <c r="P8590" i="8"/>
  <c r="O8590" i="8"/>
  <c r="N8590" i="8"/>
  <c r="P8589" i="8"/>
  <c r="O8589" i="8"/>
  <c r="N8589" i="8"/>
  <c r="P8588" i="8"/>
  <c r="O8588" i="8"/>
  <c r="N8588" i="8"/>
  <c r="P8587" i="8"/>
  <c r="O8587" i="8"/>
  <c r="N8587" i="8"/>
  <c r="P8586" i="8"/>
  <c r="O8586" i="8"/>
  <c r="N8586" i="8"/>
  <c r="P8585" i="8"/>
  <c r="O8585" i="8"/>
  <c r="N8585" i="8"/>
  <c r="P8584" i="8"/>
  <c r="O8584" i="8"/>
  <c r="N8584" i="8"/>
  <c r="P8583" i="8"/>
  <c r="O8583" i="8"/>
  <c r="N8583" i="8"/>
  <c r="P8582" i="8"/>
  <c r="O8582" i="8"/>
  <c r="N8582" i="8"/>
  <c r="P8581" i="8"/>
  <c r="O8581" i="8"/>
  <c r="N8581" i="8"/>
  <c r="P8580" i="8"/>
  <c r="O8580" i="8"/>
  <c r="N8580" i="8"/>
  <c r="P8579" i="8"/>
  <c r="O8579" i="8"/>
  <c r="N8579" i="8"/>
  <c r="P8578" i="8"/>
  <c r="O8578" i="8"/>
  <c r="N8578" i="8"/>
  <c r="P8577" i="8"/>
  <c r="O8577" i="8"/>
  <c r="N8577" i="8"/>
  <c r="P8576" i="8"/>
  <c r="O8576" i="8"/>
  <c r="N8576" i="8"/>
  <c r="P8575" i="8"/>
  <c r="O8575" i="8"/>
  <c r="N8575" i="8"/>
  <c r="P8574" i="8"/>
  <c r="O8574" i="8"/>
  <c r="N8574" i="8"/>
  <c r="P8573" i="8"/>
  <c r="O8573" i="8"/>
  <c r="N8573" i="8"/>
  <c r="P8572" i="8"/>
  <c r="O8572" i="8"/>
  <c r="N8572" i="8"/>
  <c r="P8571" i="8"/>
  <c r="O8571" i="8"/>
  <c r="N8571" i="8"/>
  <c r="P8570" i="8"/>
  <c r="O8570" i="8"/>
  <c r="N8570" i="8"/>
  <c r="P8569" i="8"/>
  <c r="O8569" i="8"/>
  <c r="N8569" i="8"/>
  <c r="P8568" i="8"/>
  <c r="O8568" i="8"/>
  <c r="N8568" i="8"/>
  <c r="P8567" i="8"/>
  <c r="O8567" i="8"/>
  <c r="N8567" i="8"/>
  <c r="P8566" i="8"/>
  <c r="O8566" i="8"/>
  <c r="N8566" i="8"/>
  <c r="P8565" i="8"/>
  <c r="O8565" i="8"/>
  <c r="N8565" i="8"/>
  <c r="P8564" i="8"/>
  <c r="O8564" i="8"/>
  <c r="N8564" i="8"/>
  <c r="P8563" i="8"/>
  <c r="O8563" i="8"/>
  <c r="N8563" i="8"/>
  <c r="P8562" i="8"/>
  <c r="O8562" i="8"/>
  <c r="N8562" i="8"/>
  <c r="P8561" i="8"/>
  <c r="O8561" i="8"/>
  <c r="N8561" i="8"/>
  <c r="P8560" i="8"/>
  <c r="O8560" i="8"/>
  <c r="N8560" i="8"/>
  <c r="P8559" i="8"/>
  <c r="O8559" i="8"/>
  <c r="N8559" i="8"/>
  <c r="P8558" i="8"/>
  <c r="O8558" i="8"/>
  <c r="N8558" i="8"/>
  <c r="P8557" i="8"/>
  <c r="O8557" i="8"/>
  <c r="N8557" i="8"/>
  <c r="P8556" i="8"/>
  <c r="O8556" i="8"/>
  <c r="N8556" i="8"/>
  <c r="P8555" i="8"/>
  <c r="O8555" i="8"/>
  <c r="N8555" i="8"/>
  <c r="P8554" i="8"/>
  <c r="O8554" i="8"/>
  <c r="N8554" i="8"/>
  <c r="P8553" i="8"/>
  <c r="O8553" i="8"/>
  <c r="N8553" i="8"/>
  <c r="P8552" i="8"/>
  <c r="O8552" i="8"/>
  <c r="N8552" i="8"/>
  <c r="P8551" i="8"/>
  <c r="O8551" i="8"/>
  <c r="N8551" i="8"/>
  <c r="P8550" i="8"/>
  <c r="O8550" i="8"/>
  <c r="N8550" i="8"/>
  <c r="P8549" i="8"/>
  <c r="O8549" i="8"/>
  <c r="N8549" i="8"/>
  <c r="P8548" i="8"/>
  <c r="O8548" i="8"/>
  <c r="N8548" i="8"/>
  <c r="P8547" i="8"/>
  <c r="O8547" i="8"/>
  <c r="N8547" i="8"/>
  <c r="P8546" i="8"/>
  <c r="O8546" i="8"/>
  <c r="N8546" i="8"/>
  <c r="P8545" i="8"/>
  <c r="O8545" i="8"/>
  <c r="N8545" i="8"/>
  <c r="P8544" i="8"/>
  <c r="O8544" i="8"/>
  <c r="N8544" i="8"/>
  <c r="P8543" i="8"/>
  <c r="O8543" i="8"/>
  <c r="N8543" i="8"/>
  <c r="P8542" i="8"/>
  <c r="O8542" i="8"/>
  <c r="N8542" i="8"/>
  <c r="P8541" i="8"/>
  <c r="O8541" i="8"/>
  <c r="N8541" i="8"/>
  <c r="P8540" i="8"/>
  <c r="O8540" i="8"/>
  <c r="N8540" i="8"/>
  <c r="P8539" i="8"/>
  <c r="O8539" i="8"/>
  <c r="N8539" i="8"/>
  <c r="P8538" i="8"/>
  <c r="O8538" i="8"/>
  <c r="N8538" i="8"/>
  <c r="P8537" i="8"/>
  <c r="O8537" i="8"/>
  <c r="N8537" i="8"/>
  <c r="P8536" i="8"/>
  <c r="O8536" i="8"/>
  <c r="N8536" i="8"/>
  <c r="P8535" i="8"/>
  <c r="O8535" i="8"/>
  <c r="N8535" i="8"/>
  <c r="P8534" i="8"/>
  <c r="O8534" i="8"/>
  <c r="N8534" i="8"/>
  <c r="P8533" i="8"/>
  <c r="O8533" i="8"/>
  <c r="N8533" i="8"/>
  <c r="P8532" i="8"/>
  <c r="O8532" i="8"/>
  <c r="N8532" i="8"/>
  <c r="P8531" i="8"/>
  <c r="O8531" i="8"/>
  <c r="N8531" i="8"/>
  <c r="P8530" i="8"/>
  <c r="O8530" i="8"/>
  <c r="N8530" i="8"/>
  <c r="P8529" i="8"/>
  <c r="O8529" i="8"/>
  <c r="N8529" i="8"/>
  <c r="P8528" i="8"/>
  <c r="O8528" i="8"/>
  <c r="N8528" i="8"/>
  <c r="P8527" i="8"/>
  <c r="O8527" i="8"/>
  <c r="N8527" i="8"/>
  <c r="P8526" i="8"/>
  <c r="O8526" i="8"/>
  <c r="N8526" i="8"/>
  <c r="P8525" i="8"/>
  <c r="O8525" i="8"/>
  <c r="N8525" i="8"/>
  <c r="P8524" i="8"/>
  <c r="O8524" i="8"/>
  <c r="N8524" i="8"/>
  <c r="P8523" i="8"/>
  <c r="O8523" i="8"/>
  <c r="N8523" i="8"/>
  <c r="P8522" i="8"/>
  <c r="O8522" i="8"/>
  <c r="N8522" i="8"/>
  <c r="P8521" i="8"/>
  <c r="O8521" i="8"/>
  <c r="N8521" i="8"/>
  <c r="P8520" i="8"/>
  <c r="O8520" i="8"/>
  <c r="N8520" i="8"/>
  <c r="P8519" i="8"/>
  <c r="O8519" i="8"/>
  <c r="N8519" i="8"/>
  <c r="P8518" i="8"/>
  <c r="O8518" i="8"/>
  <c r="N8518" i="8"/>
  <c r="P8517" i="8"/>
  <c r="O8517" i="8"/>
  <c r="N8517" i="8"/>
  <c r="P8516" i="8"/>
  <c r="O8516" i="8"/>
  <c r="N8516" i="8"/>
  <c r="P8515" i="8"/>
  <c r="O8515" i="8"/>
  <c r="N8515" i="8"/>
  <c r="P8514" i="8"/>
  <c r="O8514" i="8"/>
  <c r="N8514" i="8"/>
  <c r="P8513" i="8"/>
  <c r="O8513" i="8"/>
  <c r="N8513" i="8"/>
  <c r="P8512" i="8"/>
  <c r="O8512" i="8"/>
  <c r="N8512" i="8"/>
  <c r="P8511" i="8"/>
  <c r="O8511" i="8"/>
  <c r="N8511" i="8"/>
  <c r="P8510" i="8"/>
  <c r="O8510" i="8"/>
  <c r="N8510" i="8"/>
  <c r="P8509" i="8"/>
  <c r="O8509" i="8"/>
  <c r="N8509" i="8"/>
  <c r="P8508" i="8"/>
  <c r="O8508" i="8"/>
  <c r="N8508" i="8"/>
  <c r="P8507" i="8"/>
  <c r="O8507" i="8"/>
  <c r="N8507" i="8"/>
  <c r="P8506" i="8"/>
  <c r="O8506" i="8"/>
  <c r="N8506" i="8"/>
  <c r="P8505" i="8"/>
  <c r="O8505" i="8"/>
  <c r="N8505" i="8"/>
  <c r="P8504" i="8"/>
  <c r="O8504" i="8"/>
  <c r="N8504" i="8"/>
  <c r="P8503" i="8"/>
  <c r="O8503" i="8"/>
  <c r="N8503" i="8"/>
  <c r="P8502" i="8"/>
  <c r="O8502" i="8"/>
  <c r="N8502" i="8"/>
  <c r="P8501" i="8"/>
  <c r="O8501" i="8"/>
  <c r="N8501" i="8"/>
  <c r="P8500" i="8"/>
  <c r="O8500" i="8"/>
  <c r="N8500" i="8"/>
  <c r="P8499" i="8"/>
  <c r="O8499" i="8"/>
  <c r="N8499" i="8"/>
  <c r="P8498" i="8"/>
  <c r="O8498" i="8"/>
  <c r="N8498" i="8"/>
  <c r="P8497" i="8"/>
  <c r="O8497" i="8"/>
  <c r="N8497" i="8"/>
  <c r="P8496" i="8"/>
  <c r="O8496" i="8"/>
  <c r="N8496" i="8"/>
  <c r="P8495" i="8"/>
  <c r="O8495" i="8"/>
  <c r="N8495" i="8"/>
  <c r="P8494" i="8"/>
  <c r="O8494" i="8"/>
  <c r="N8494" i="8"/>
  <c r="P8493" i="8"/>
  <c r="O8493" i="8"/>
  <c r="N8493" i="8"/>
  <c r="P8492" i="8"/>
  <c r="O8492" i="8"/>
  <c r="N8492" i="8"/>
  <c r="P8491" i="8"/>
  <c r="O8491" i="8"/>
  <c r="N8491" i="8"/>
  <c r="P8490" i="8"/>
  <c r="O8490" i="8"/>
  <c r="N8490" i="8"/>
  <c r="P8489" i="8"/>
  <c r="O8489" i="8"/>
  <c r="N8489" i="8"/>
  <c r="P8488" i="8"/>
  <c r="O8488" i="8"/>
  <c r="N8488" i="8"/>
  <c r="P8487" i="8"/>
  <c r="O8487" i="8"/>
  <c r="N8487" i="8"/>
  <c r="P8486" i="8"/>
  <c r="O8486" i="8"/>
  <c r="N8486" i="8"/>
  <c r="P8485" i="8"/>
  <c r="O8485" i="8"/>
  <c r="N8485" i="8"/>
  <c r="P8484" i="8"/>
  <c r="O8484" i="8"/>
  <c r="N8484" i="8"/>
  <c r="P8483" i="8"/>
  <c r="O8483" i="8"/>
  <c r="N8483" i="8"/>
  <c r="P8482" i="8"/>
  <c r="O8482" i="8"/>
  <c r="N8482" i="8"/>
  <c r="P8481" i="8"/>
  <c r="O8481" i="8"/>
  <c r="N8481" i="8"/>
  <c r="P8480" i="8"/>
  <c r="O8480" i="8"/>
  <c r="N8480" i="8"/>
  <c r="P8479" i="8"/>
  <c r="O8479" i="8"/>
  <c r="N8479" i="8"/>
  <c r="P8478" i="8"/>
  <c r="O8478" i="8"/>
  <c r="N8478" i="8"/>
  <c r="P8477" i="8"/>
  <c r="O8477" i="8"/>
  <c r="N8477" i="8"/>
  <c r="P8476" i="8"/>
  <c r="O8476" i="8"/>
  <c r="N8476" i="8"/>
  <c r="P8475" i="8"/>
  <c r="O8475" i="8"/>
  <c r="N8475" i="8"/>
  <c r="P8474" i="8"/>
  <c r="O8474" i="8"/>
  <c r="N8474" i="8"/>
  <c r="P8473" i="8"/>
  <c r="O8473" i="8"/>
  <c r="N8473" i="8"/>
  <c r="P8472" i="8"/>
  <c r="O8472" i="8"/>
  <c r="N8472" i="8"/>
  <c r="P8471" i="8"/>
  <c r="O8471" i="8"/>
  <c r="N8471" i="8"/>
  <c r="P8470" i="8"/>
  <c r="O8470" i="8"/>
  <c r="N8470" i="8"/>
  <c r="P8469" i="8"/>
  <c r="O8469" i="8"/>
  <c r="N8469" i="8"/>
  <c r="P8468" i="8"/>
  <c r="O8468" i="8"/>
  <c r="N8468" i="8"/>
  <c r="P8467" i="8"/>
  <c r="O8467" i="8"/>
  <c r="N8467" i="8"/>
  <c r="P8466" i="8"/>
  <c r="O8466" i="8"/>
  <c r="N8466" i="8"/>
  <c r="P8465" i="8"/>
  <c r="O8465" i="8"/>
  <c r="N8465" i="8"/>
  <c r="P8464" i="8"/>
  <c r="O8464" i="8"/>
  <c r="N8464" i="8"/>
  <c r="P8463" i="8"/>
  <c r="O8463" i="8"/>
  <c r="N8463" i="8"/>
  <c r="P8462" i="8"/>
  <c r="O8462" i="8"/>
  <c r="N8462" i="8"/>
  <c r="P8461" i="8"/>
  <c r="O8461" i="8"/>
  <c r="N8461" i="8"/>
  <c r="P8460" i="8"/>
  <c r="O8460" i="8"/>
  <c r="N8460" i="8"/>
  <c r="P8459" i="8"/>
  <c r="O8459" i="8"/>
  <c r="N8459" i="8"/>
  <c r="P8458" i="8"/>
  <c r="O8458" i="8"/>
  <c r="N8458" i="8"/>
  <c r="P8457" i="8"/>
  <c r="O8457" i="8"/>
  <c r="N8457" i="8"/>
  <c r="P8456" i="8"/>
  <c r="O8456" i="8"/>
  <c r="N8456" i="8"/>
  <c r="P8455" i="8"/>
  <c r="O8455" i="8"/>
  <c r="N8455" i="8"/>
  <c r="P8454" i="8"/>
  <c r="O8454" i="8"/>
  <c r="N8454" i="8"/>
  <c r="P8453" i="8"/>
  <c r="O8453" i="8"/>
  <c r="N8453" i="8"/>
  <c r="P8452" i="8"/>
  <c r="O8452" i="8"/>
  <c r="N8452" i="8"/>
  <c r="P8451" i="8"/>
  <c r="O8451" i="8"/>
  <c r="N8451" i="8"/>
  <c r="P8450" i="8"/>
  <c r="O8450" i="8"/>
  <c r="N8450" i="8"/>
  <c r="P8449" i="8"/>
  <c r="O8449" i="8"/>
  <c r="N8449" i="8"/>
  <c r="P8448" i="8"/>
  <c r="O8448" i="8"/>
  <c r="N8448" i="8"/>
  <c r="P8447" i="8"/>
  <c r="O8447" i="8"/>
  <c r="N8447" i="8"/>
  <c r="P8446" i="8"/>
  <c r="O8446" i="8"/>
  <c r="N8446" i="8"/>
  <c r="P8445" i="8"/>
  <c r="O8445" i="8"/>
  <c r="N8445" i="8"/>
  <c r="P8444" i="8"/>
  <c r="O8444" i="8"/>
  <c r="N8444" i="8"/>
  <c r="P8443" i="8"/>
  <c r="O8443" i="8"/>
  <c r="N8443" i="8"/>
  <c r="P8442" i="8"/>
  <c r="O8442" i="8"/>
  <c r="N8442" i="8"/>
  <c r="P8441" i="8"/>
  <c r="O8441" i="8"/>
  <c r="N8441" i="8"/>
  <c r="P8440" i="8"/>
  <c r="O8440" i="8"/>
  <c r="N8440" i="8"/>
  <c r="P8439" i="8"/>
  <c r="O8439" i="8"/>
  <c r="N8439" i="8"/>
  <c r="P8438" i="8"/>
  <c r="O8438" i="8"/>
  <c r="N8438" i="8"/>
  <c r="P8437" i="8"/>
  <c r="O8437" i="8"/>
  <c r="N8437" i="8"/>
  <c r="P8436" i="8"/>
  <c r="O8436" i="8"/>
  <c r="N8436" i="8"/>
  <c r="P8435" i="8"/>
  <c r="O8435" i="8"/>
  <c r="N8435" i="8"/>
  <c r="P8434" i="8"/>
  <c r="O8434" i="8"/>
  <c r="N8434" i="8"/>
  <c r="P8433" i="8"/>
  <c r="O8433" i="8"/>
  <c r="N8433" i="8"/>
  <c r="P8432" i="8"/>
  <c r="O8432" i="8"/>
  <c r="N8432" i="8"/>
  <c r="P8431" i="8"/>
  <c r="O8431" i="8"/>
  <c r="N8431" i="8"/>
  <c r="P8430" i="8"/>
  <c r="O8430" i="8"/>
  <c r="N8430" i="8"/>
  <c r="P8429" i="8"/>
  <c r="O8429" i="8"/>
  <c r="N8429" i="8"/>
  <c r="P8428" i="8"/>
  <c r="O8428" i="8"/>
  <c r="N8428" i="8"/>
  <c r="P8427" i="8"/>
  <c r="O8427" i="8"/>
  <c r="N8427" i="8"/>
  <c r="P8426" i="8"/>
  <c r="O8426" i="8"/>
  <c r="N8426" i="8"/>
  <c r="P8425" i="8"/>
  <c r="O8425" i="8"/>
  <c r="N8425" i="8"/>
  <c r="P8424" i="8"/>
  <c r="O8424" i="8"/>
  <c r="N8424" i="8"/>
  <c r="P8423" i="8"/>
  <c r="O8423" i="8"/>
  <c r="N8423" i="8"/>
  <c r="P8422" i="8"/>
  <c r="O8422" i="8"/>
  <c r="N8422" i="8"/>
  <c r="P8421" i="8"/>
  <c r="O8421" i="8"/>
  <c r="N8421" i="8"/>
  <c r="P8420" i="8"/>
  <c r="O8420" i="8"/>
  <c r="N8420" i="8"/>
  <c r="P8419" i="8"/>
  <c r="O8419" i="8"/>
  <c r="N8419" i="8"/>
  <c r="P8418" i="8"/>
  <c r="O8418" i="8"/>
  <c r="N8418" i="8"/>
  <c r="P8417" i="8"/>
  <c r="O8417" i="8"/>
  <c r="N8417" i="8"/>
  <c r="P8416" i="8"/>
  <c r="O8416" i="8"/>
  <c r="N8416" i="8"/>
  <c r="P8415" i="8"/>
  <c r="O8415" i="8"/>
  <c r="N8415" i="8"/>
  <c r="P8414" i="8"/>
  <c r="O8414" i="8"/>
  <c r="N8414" i="8"/>
  <c r="P8413" i="8"/>
  <c r="O8413" i="8"/>
  <c r="N8413" i="8"/>
  <c r="P8412" i="8"/>
  <c r="O8412" i="8"/>
  <c r="N8412" i="8"/>
  <c r="P8411" i="8"/>
  <c r="O8411" i="8"/>
  <c r="N8411" i="8"/>
  <c r="P8410" i="8"/>
  <c r="O8410" i="8"/>
  <c r="N8410" i="8"/>
  <c r="P8409" i="8"/>
  <c r="O8409" i="8"/>
  <c r="N8409" i="8"/>
  <c r="P8408" i="8"/>
  <c r="O8408" i="8"/>
  <c r="N8408" i="8"/>
  <c r="P8407" i="8"/>
  <c r="O8407" i="8"/>
  <c r="N8407" i="8"/>
  <c r="P8406" i="8"/>
  <c r="O8406" i="8"/>
  <c r="N8406" i="8"/>
  <c r="P8405" i="8"/>
  <c r="O8405" i="8"/>
  <c r="N8405" i="8"/>
  <c r="P8404" i="8"/>
  <c r="O8404" i="8"/>
  <c r="N8404" i="8"/>
  <c r="P8403" i="8"/>
  <c r="O8403" i="8"/>
  <c r="N8403" i="8"/>
  <c r="P8402" i="8"/>
  <c r="O8402" i="8"/>
  <c r="N8402" i="8"/>
  <c r="P8401" i="8"/>
  <c r="O8401" i="8"/>
  <c r="N8401" i="8"/>
  <c r="P8400" i="8"/>
  <c r="O8400" i="8"/>
  <c r="N8400" i="8"/>
  <c r="P8399" i="8"/>
  <c r="O8399" i="8"/>
  <c r="N8399" i="8"/>
  <c r="P8398" i="8"/>
  <c r="O8398" i="8"/>
  <c r="N8398" i="8"/>
  <c r="P8397" i="8"/>
  <c r="O8397" i="8"/>
  <c r="N8397" i="8"/>
  <c r="P8396" i="8"/>
  <c r="O8396" i="8"/>
  <c r="N8396" i="8"/>
  <c r="P8395" i="8"/>
  <c r="O8395" i="8"/>
  <c r="N8395" i="8"/>
  <c r="P8394" i="8"/>
  <c r="O8394" i="8"/>
  <c r="N8394" i="8"/>
  <c r="P8393" i="8"/>
  <c r="O8393" i="8"/>
  <c r="N8393" i="8"/>
  <c r="P8392" i="8"/>
  <c r="O8392" i="8"/>
  <c r="N8392" i="8"/>
  <c r="P8391" i="8"/>
  <c r="O8391" i="8"/>
  <c r="N8391" i="8"/>
  <c r="P8390" i="8"/>
  <c r="O8390" i="8"/>
  <c r="N8390" i="8"/>
  <c r="P8389" i="8"/>
  <c r="O8389" i="8"/>
  <c r="N8389" i="8"/>
  <c r="P8388" i="8"/>
  <c r="O8388" i="8"/>
  <c r="N8388" i="8"/>
  <c r="P8387" i="8"/>
  <c r="O8387" i="8"/>
  <c r="N8387" i="8"/>
  <c r="P8386" i="8"/>
  <c r="O8386" i="8"/>
  <c r="N8386" i="8"/>
  <c r="P8385" i="8"/>
  <c r="O8385" i="8"/>
  <c r="N8385" i="8"/>
  <c r="P8384" i="8"/>
  <c r="O8384" i="8"/>
  <c r="N8384" i="8"/>
  <c r="P8383" i="8"/>
  <c r="O8383" i="8"/>
  <c r="N8383" i="8"/>
  <c r="P8382" i="8"/>
  <c r="O8382" i="8"/>
  <c r="N8382" i="8"/>
  <c r="P8381" i="8"/>
  <c r="O8381" i="8"/>
  <c r="N8381" i="8"/>
  <c r="P8380" i="8"/>
  <c r="O8380" i="8"/>
  <c r="N8380" i="8"/>
  <c r="P8379" i="8"/>
  <c r="O8379" i="8"/>
  <c r="N8379" i="8"/>
  <c r="P8378" i="8"/>
  <c r="O8378" i="8"/>
  <c r="N8378" i="8"/>
  <c r="P8377" i="8"/>
  <c r="O8377" i="8"/>
  <c r="N8377" i="8"/>
  <c r="P8376" i="8"/>
  <c r="O8376" i="8"/>
  <c r="N8376" i="8"/>
  <c r="P8375" i="8"/>
  <c r="O8375" i="8"/>
  <c r="N8375" i="8"/>
  <c r="P8374" i="8"/>
  <c r="O8374" i="8"/>
  <c r="N8374" i="8"/>
  <c r="P8373" i="8"/>
  <c r="O8373" i="8"/>
  <c r="N8373" i="8"/>
  <c r="P8372" i="8"/>
  <c r="O8372" i="8"/>
  <c r="N8372" i="8"/>
  <c r="P8371" i="8"/>
  <c r="O8371" i="8"/>
  <c r="N8371" i="8"/>
  <c r="P8370" i="8"/>
  <c r="O8370" i="8"/>
  <c r="N8370" i="8"/>
  <c r="P8369" i="8"/>
  <c r="O8369" i="8"/>
  <c r="N8369" i="8"/>
  <c r="P8368" i="8"/>
  <c r="O8368" i="8"/>
  <c r="N8368" i="8"/>
  <c r="P8367" i="8"/>
  <c r="O8367" i="8"/>
  <c r="N8367" i="8"/>
  <c r="P8366" i="8"/>
  <c r="O8366" i="8"/>
  <c r="N8366" i="8"/>
  <c r="P8365" i="8"/>
  <c r="O8365" i="8"/>
  <c r="N8365" i="8"/>
  <c r="P8364" i="8"/>
  <c r="O8364" i="8"/>
  <c r="N8364" i="8"/>
  <c r="P8363" i="8"/>
  <c r="O8363" i="8"/>
  <c r="N8363" i="8"/>
  <c r="P8362" i="8"/>
  <c r="O8362" i="8"/>
  <c r="N8362" i="8"/>
  <c r="P8361" i="8"/>
  <c r="O8361" i="8"/>
  <c r="N8361" i="8"/>
  <c r="P8360" i="8"/>
  <c r="O8360" i="8"/>
  <c r="N8360" i="8"/>
  <c r="P8359" i="8"/>
  <c r="O8359" i="8"/>
  <c r="N8359" i="8"/>
  <c r="P8358" i="8"/>
  <c r="O8358" i="8"/>
  <c r="N8358" i="8"/>
  <c r="P8357" i="8"/>
  <c r="O8357" i="8"/>
  <c r="N8357" i="8"/>
  <c r="P8356" i="8"/>
  <c r="O8356" i="8"/>
  <c r="N8356" i="8"/>
  <c r="P8355" i="8"/>
  <c r="O8355" i="8"/>
  <c r="N8355" i="8"/>
  <c r="P8354" i="8"/>
  <c r="O8354" i="8"/>
  <c r="N8354" i="8"/>
  <c r="P8353" i="8"/>
  <c r="O8353" i="8"/>
  <c r="N8353" i="8"/>
  <c r="P8352" i="8"/>
  <c r="O8352" i="8"/>
  <c r="N8352" i="8"/>
  <c r="P8351" i="8"/>
  <c r="O8351" i="8"/>
  <c r="N8351" i="8"/>
  <c r="P8350" i="8"/>
  <c r="O8350" i="8"/>
  <c r="N8350" i="8"/>
  <c r="P8349" i="8"/>
  <c r="O8349" i="8"/>
  <c r="N8349" i="8"/>
  <c r="P8348" i="8"/>
  <c r="O8348" i="8"/>
  <c r="N8348" i="8"/>
  <c r="P8347" i="8"/>
  <c r="O8347" i="8"/>
  <c r="N8347" i="8"/>
  <c r="P8346" i="8"/>
  <c r="O8346" i="8"/>
  <c r="N8346" i="8"/>
  <c r="P8345" i="8"/>
  <c r="O8345" i="8"/>
  <c r="N8345" i="8"/>
  <c r="P8344" i="8"/>
  <c r="O8344" i="8"/>
  <c r="N8344" i="8"/>
  <c r="P8343" i="8"/>
  <c r="O8343" i="8"/>
  <c r="N8343" i="8"/>
  <c r="P8342" i="8"/>
  <c r="O8342" i="8"/>
  <c r="N8342" i="8"/>
  <c r="P8341" i="8"/>
  <c r="O8341" i="8"/>
  <c r="N8341" i="8"/>
  <c r="P8340" i="8"/>
  <c r="O8340" i="8"/>
  <c r="N8340" i="8"/>
  <c r="P8339" i="8"/>
  <c r="O8339" i="8"/>
  <c r="N8339" i="8"/>
  <c r="P8338" i="8"/>
  <c r="O8338" i="8"/>
  <c r="N8338" i="8"/>
  <c r="P8337" i="8"/>
  <c r="O8337" i="8"/>
  <c r="N8337" i="8"/>
  <c r="P8336" i="8"/>
  <c r="O8336" i="8"/>
  <c r="N8336" i="8"/>
  <c r="P8335" i="8"/>
  <c r="O8335" i="8"/>
  <c r="N8335" i="8"/>
  <c r="P8334" i="8"/>
  <c r="O8334" i="8"/>
  <c r="N8334" i="8"/>
  <c r="P8333" i="8"/>
  <c r="O8333" i="8"/>
  <c r="N8333" i="8"/>
  <c r="P8332" i="8"/>
  <c r="O8332" i="8"/>
  <c r="N8332" i="8"/>
  <c r="P8331" i="8"/>
  <c r="O8331" i="8"/>
  <c r="N8331" i="8"/>
  <c r="P8330" i="8"/>
  <c r="O8330" i="8"/>
  <c r="N8330" i="8"/>
  <c r="P8329" i="8"/>
  <c r="O8329" i="8"/>
  <c r="N8329" i="8"/>
  <c r="P8328" i="8"/>
  <c r="O8328" i="8"/>
  <c r="N8328" i="8"/>
  <c r="P8327" i="8"/>
  <c r="O8327" i="8"/>
  <c r="N8327" i="8"/>
  <c r="P8326" i="8"/>
  <c r="O8326" i="8"/>
  <c r="N8326" i="8"/>
  <c r="P8325" i="8"/>
  <c r="O8325" i="8"/>
  <c r="N8325" i="8"/>
  <c r="P8324" i="8"/>
  <c r="O8324" i="8"/>
  <c r="N8324" i="8"/>
  <c r="P8323" i="8"/>
  <c r="O8323" i="8"/>
  <c r="N8323" i="8"/>
  <c r="P8322" i="8"/>
  <c r="O8322" i="8"/>
  <c r="N8322" i="8"/>
  <c r="P8321" i="8"/>
  <c r="O8321" i="8"/>
  <c r="N8321" i="8"/>
  <c r="P8320" i="8"/>
  <c r="O8320" i="8"/>
  <c r="N8320" i="8"/>
  <c r="P8319" i="8"/>
  <c r="O8319" i="8"/>
  <c r="N8319" i="8"/>
  <c r="P8318" i="8"/>
  <c r="O8318" i="8"/>
  <c r="N8318" i="8"/>
  <c r="P8317" i="8"/>
  <c r="O8317" i="8"/>
  <c r="N8317" i="8"/>
  <c r="P8316" i="8"/>
  <c r="O8316" i="8"/>
  <c r="N8316" i="8"/>
  <c r="P8315" i="8"/>
  <c r="O8315" i="8"/>
  <c r="N8315" i="8"/>
  <c r="P8314" i="8"/>
  <c r="O8314" i="8"/>
  <c r="N8314" i="8"/>
  <c r="P8313" i="8"/>
  <c r="O8313" i="8"/>
  <c r="N8313" i="8"/>
  <c r="P8312" i="8"/>
  <c r="O8312" i="8"/>
  <c r="N8312" i="8"/>
  <c r="P8311" i="8"/>
  <c r="O8311" i="8"/>
  <c r="N8311" i="8"/>
  <c r="P8310" i="8"/>
  <c r="O8310" i="8"/>
  <c r="N8310" i="8"/>
  <c r="P8309" i="8"/>
  <c r="O8309" i="8"/>
  <c r="N8309" i="8"/>
  <c r="P8308" i="8"/>
  <c r="O8308" i="8"/>
  <c r="N8308" i="8"/>
  <c r="P8307" i="8"/>
  <c r="O8307" i="8"/>
  <c r="N8307" i="8"/>
  <c r="P8306" i="8"/>
  <c r="O8306" i="8"/>
  <c r="N8306" i="8"/>
  <c r="P8305" i="8"/>
  <c r="O8305" i="8"/>
  <c r="N8305" i="8"/>
  <c r="P8304" i="8"/>
  <c r="O8304" i="8"/>
  <c r="N8304" i="8"/>
  <c r="P8303" i="8"/>
  <c r="O8303" i="8"/>
  <c r="N8303" i="8"/>
  <c r="P8302" i="8"/>
  <c r="O8302" i="8"/>
  <c r="N8302" i="8"/>
  <c r="P8301" i="8"/>
  <c r="O8301" i="8"/>
  <c r="N8301" i="8"/>
  <c r="P8300" i="8"/>
  <c r="O8300" i="8"/>
  <c r="N8300" i="8"/>
  <c r="P8299" i="8"/>
  <c r="O8299" i="8"/>
  <c r="N8299" i="8"/>
  <c r="P8298" i="8"/>
  <c r="O8298" i="8"/>
  <c r="N8298" i="8"/>
  <c r="P8297" i="8"/>
  <c r="O8297" i="8"/>
  <c r="N8297" i="8"/>
  <c r="P8296" i="8"/>
  <c r="O8296" i="8"/>
  <c r="N8296" i="8"/>
  <c r="P8295" i="8"/>
  <c r="O8295" i="8"/>
  <c r="N8295" i="8"/>
  <c r="P8294" i="8"/>
  <c r="O8294" i="8"/>
  <c r="N8294" i="8"/>
  <c r="P8293" i="8"/>
  <c r="O8293" i="8"/>
  <c r="N8293" i="8"/>
  <c r="P8292" i="8"/>
  <c r="O8292" i="8"/>
  <c r="N8292" i="8"/>
  <c r="P8291" i="8"/>
  <c r="O8291" i="8"/>
  <c r="N8291" i="8"/>
  <c r="P8290" i="8"/>
  <c r="O8290" i="8"/>
  <c r="N8290" i="8"/>
  <c r="P8289" i="8"/>
  <c r="O8289" i="8"/>
  <c r="N8289" i="8"/>
  <c r="P8288" i="8"/>
  <c r="O8288" i="8"/>
  <c r="N8288" i="8"/>
  <c r="P8287" i="8"/>
  <c r="O8287" i="8"/>
  <c r="N8287" i="8"/>
  <c r="P8286" i="8"/>
  <c r="O8286" i="8"/>
  <c r="N8286" i="8"/>
  <c r="P8285" i="8"/>
  <c r="O8285" i="8"/>
  <c r="N8285" i="8"/>
  <c r="P8284" i="8"/>
  <c r="O8284" i="8"/>
  <c r="N8284" i="8"/>
  <c r="P8283" i="8"/>
  <c r="O8283" i="8"/>
  <c r="N8283" i="8"/>
  <c r="P8282" i="8"/>
  <c r="O8282" i="8"/>
  <c r="N8282" i="8"/>
  <c r="P8281" i="8"/>
  <c r="O8281" i="8"/>
  <c r="N8281" i="8"/>
  <c r="P8280" i="8"/>
  <c r="O8280" i="8"/>
  <c r="N8280" i="8"/>
  <c r="P8279" i="8"/>
  <c r="O8279" i="8"/>
  <c r="N8279" i="8"/>
  <c r="P8278" i="8"/>
  <c r="O8278" i="8"/>
  <c r="N8278" i="8"/>
  <c r="P8277" i="8"/>
  <c r="O8277" i="8"/>
  <c r="N8277" i="8"/>
  <c r="P8276" i="8"/>
  <c r="O8276" i="8"/>
  <c r="N8276" i="8"/>
  <c r="P8275" i="8"/>
  <c r="O8275" i="8"/>
  <c r="N8275" i="8"/>
  <c r="P8274" i="8"/>
  <c r="O8274" i="8"/>
  <c r="N8274" i="8"/>
  <c r="P8273" i="8"/>
  <c r="O8273" i="8"/>
  <c r="N8273" i="8"/>
  <c r="P8272" i="8"/>
  <c r="O8272" i="8"/>
  <c r="N8272" i="8"/>
  <c r="P8271" i="8"/>
  <c r="O8271" i="8"/>
  <c r="N8271" i="8"/>
  <c r="P8270" i="8"/>
  <c r="O8270" i="8"/>
  <c r="N8270" i="8"/>
  <c r="P8269" i="8"/>
  <c r="O8269" i="8"/>
  <c r="N8269" i="8"/>
  <c r="P8268" i="8"/>
  <c r="O8268" i="8"/>
  <c r="N8268" i="8"/>
  <c r="P8267" i="8"/>
  <c r="O8267" i="8"/>
  <c r="N8267" i="8"/>
  <c r="P8266" i="8"/>
  <c r="O8266" i="8"/>
  <c r="N8266" i="8"/>
  <c r="P8265" i="8"/>
  <c r="O8265" i="8"/>
  <c r="N8265" i="8"/>
  <c r="P8264" i="8"/>
  <c r="O8264" i="8"/>
  <c r="N8264" i="8"/>
  <c r="P8263" i="8"/>
  <c r="O8263" i="8"/>
  <c r="N8263" i="8"/>
  <c r="P8262" i="8"/>
  <c r="O8262" i="8"/>
  <c r="N8262" i="8"/>
  <c r="P8261" i="8"/>
  <c r="O8261" i="8"/>
  <c r="N8261" i="8"/>
  <c r="P8260" i="8"/>
  <c r="O8260" i="8"/>
  <c r="N8260" i="8"/>
  <c r="P8259" i="8"/>
  <c r="O8259" i="8"/>
  <c r="N8259" i="8"/>
  <c r="P8258" i="8"/>
  <c r="O8258" i="8"/>
  <c r="N8258" i="8"/>
  <c r="P8257" i="8"/>
  <c r="O8257" i="8"/>
  <c r="N8257" i="8"/>
  <c r="P8256" i="8"/>
  <c r="O8256" i="8"/>
  <c r="N8256" i="8"/>
  <c r="P8255" i="8"/>
  <c r="O8255" i="8"/>
  <c r="N8255" i="8"/>
  <c r="P8254" i="8"/>
  <c r="O8254" i="8"/>
  <c r="N8254" i="8"/>
  <c r="P8253" i="8"/>
  <c r="O8253" i="8"/>
  <c r="N8253" i="8"/>
  <c r="P8252" i="8"/>
  <c r="O8252" i="8"/>
  <c r="N8252" i="8"/>
  <c r="P8251" i="8"/>
  <c r="O8251" i="8"/>
  <c r="N8251" i="8"/>
  <c r="P8250" i="8"/>
  <c r="O8250" i="8"/>
  <c r="N8250" i="8"/>
  <c r="P8249" i="8"/>
  <c r="O8249" i="8"/>
  <c r="N8249" i="8"/>
  <c r="P8248" i="8"/>
  <c r="O8248" i="8"/>
  <c r="N8248" i="8"/>
  <c r="P8247" i="8"/>
  <c r="O8247" i="8"/>
  <c r="N8247" i="8"/>
  <c r="P8246" i="8"/>
  <c r="O8246" i="8"/>
  <c r="N8246" i="8"/>
  <c r="P8245" i="8"/>
  <c r="O8245" i="8"/>
  <c r="N8245" i="8"/>
  <c r="P8244" i="8"/>
  <c r="O8244" i="8"/>
  <c r="N8244" i="8"/>
  <c r="P8243" i="8"/>
  <c r="O8243" i="8"/>
  <c r="N8243" i="8"/>
  <c r="P8242" i="8"/>
  <c r="O8242" i="8"/>
  <c r="N8242" i="8"/>
  <c r="P8241" i="8"/>
  <c r="O8241" i="8"/>
  <c r="N8241" i="8"/>
  <c r="P8240" i="8"/>
  <c r="O8240" i="8"/>
  <c r="N8240" i="8"/>
  <c r="P8239" i="8"/>
  <c r="O8239" i="8"/>
  <c r="N8239" i="8"/>
  <c r="P8238" i="8"/>
  <c r="O8238" i="8"/>
  <c r="N8238" i="8"/>
  <c r="P8237" i="8"/>
  <c r="O8237" i="8"/>
  <c r="N8237" i="8"/>
  <c r="P8236" i="8"/>
  <c r="O8236" i="8"/>
  <c r="N8236" i="8"/>
  <c r="P8235" i="8"/>
  <c r="O8235" i="8"/>
  <c r="N8235" i="8"/>
  <c r="P8234" i="8"/>
  <c r="O8234" i="8"/>
  <c r="N8234" i="8"/>
  <c r="P8233" i="8"/>
  <c r="O8233" i="8"/>
  <c r="N8233" i="8"/>
  <c r="P8232" i="8"/>
  <c r="O8232" i="8"/>
  <c r="N8232" i="8"/>
  <c r="P8231" i="8"/>
  <c r="O8231" i="8"/>
  <c r="N8231" i="8"/>
  <c r="P8230" i="8"/>
  <c r="O8230" i="8"/>
  <c r="N8230" i="8"/>
  <c r="P8229" i="8"/>
  <c r="O8229" i="8"/>
  <c r="N8229" i="8"/>
  <c r="P8228" i="8"/>
  <c r="O8228" i="8"/>
  <c r="N8228" i="8"/>
  <c r="P8227" i="8"/>
  <c r="O8227" i="8"/>
  <c r="N8227" i="8"/>
  <c r="P8226" i="8"/>
  <c r="O8226" i="8"/>
  <c r="N8226" i="8"/>
  <c r="P8225" i="8"/>
  <c r="O8225" i="8"/>
  <c r="N8225" i="8"/>
  <c r="P8224" i="8"/>
  <c r="O8224" i="8"/>
  <c r="N8224" i="8"/>
  <c r="P8223" i="8"/>
  <c r="O8223" i="8"/>
  <c r="N8223" i="8"/>
  <c r="P8222" i="8"/>
  <c r="O8222" i="8"/>
  <c r="N8222" i="8"/>
  <c r="P8221" i="8"/>
  <c r="O8221" i="8"/>
  <c r="N8221" i="8"/>
  <c r="P8220" i="8"/>
  <c r="O8220" i="8"/>
  <c r="N8220" i="8"/>
  <c r="P8219" i="8"/>
  <c r="O8219" i="8"/>
  <c r="N8219" i="8"/>
  <c r="P8218" i="8"/>
  <c r="O8218" i="8"/>
  <c r="N8218" i="8"/>
  <c r="P8217" i="8"/>
  <c r="O8217" i="8"/>
  <c r="N8217" i="8"/>
  <c r="P8216" i="8"/>
  <c r="O8216" i="8"/>
  <c r="N8216" i="8"/>
  <c r="P8215" i="8"/>
  <c r="O8215" i="8"/>
  <c r="N8215" i="8"/>
  <c r="P8214" i="8"/>
  <c r="O8214" i="8"/>
  <c r="N8214" i="8"/>
  <c r="P8213" i="8"/>
  <c r="O8213" i="8"/>
  <c r="N8213" i="8"/>
  <c r="P8212" i="8"/>
  <c r="O8212" i="8"/>
  <c r="N8212" i="8"/>
  <c r="P8211" i="8"/>
  <c r="O8211" i="8"/>
  <c r="N8211" i="8"/>
  <c r="P8210" i="8"/>
  <c r="O8210" i="8"/>
  <c r="N8210" i="8"/>
  <c r="P8209" i="8"/>
  <c r="O8209" i="8"/>
  <c r="N8209" i="8"/>
  <c r="P8208" i="8"/>
  <c r="O8208" i="8"/>
  <c r="N8208" i="8"/>
  <c r="P8207" i="8"/>
  <c r="O8207" i="8"/>
  <c r="N8207" i="8"/>
  <c r="P8206" i="8"/>
  <c r="O8206" i="8"/>
  <c r="N8206" i="8"/>
  <c r="P8205" i="8"/>
  <c r="O8205" i="8"/>
  <c r="N8205" i="8"/>
  <c r="P8204" i="8"/>
  <c r="O8204" i="8"/>
  <c r="N8204" i="8"/>
  <c r="P8203" i="8"/>
  <c r="O8203" i="8"/>
  <c r="N8203" i="8"/>
  <c r="P8202" i="8"/>
  <c r="O8202" i="8"/>
  <c r="N8202" i="8"/>
  <c r="P8201" i="8"/>
  <c r="O8201" i="8"/>
  <c r="N8201" i="8"/>
  <c r="P8200" i="8"/>
  <c r="O8200" i="8"/>
  <c r="N8200" i="8"/>
  <c r="P8199" i="8"/>
  <c r="O8199" i="8"/>
  <c r="N8199" i="8"/>
  <c r="P8198" i="8"/>
  <c r="O8198" i="8"/>
  <c r="N8198" i="8"/>
  <c r="P8197" i="8"/>
  <c r="O8197" i="8"/>
  <c r="N8197" i="8"/>
  <c r="P8196" i="8"/>
  <c r="O8196" i="8"/>
  <c r="N8196" i="8"/>
  <c r="P8195" i="8"/>
  <c r="O8195" i="8"/>
  <c r="N8195" i="8"/>
  <c r="P8194" i="8"/>
  <c r="O8194" i="8"/>
  <c r="N8194" i="8"/>
  <c r="P8193" i="8"/>
  <c r="O8193" i="8"/>
  <c r="N8193" i="8"/>
  <c r="P8192" i="8"/>
  <c r="O8192" i="8"/>
  <c r="N8192" i="8"/>
  <c r="P8191" i="8"/>
  <c r="O8191" i="8"/>
  <c r="N8191" i="8"/>
  <c r="P8190" i="8"/>
  <c r="O8190" i="8"/>
  <c r="N8190" i="8"/>
  <c r="P8189" i="8"/>
  <c r="O8189" i="8"/>
  <c r="N8189" i="8"/>
  <c r="P8188" i="8"/>
  <c r="O8188" i="8"/>
  <c r="N8188" i="8"/>
  <c r="P8187" i="8"/>
  <c r="O8187" i="8"/>
  <c r="N8187" i="8"/>
  <c r="P8186" i="8"/>
  <c r="O8186" i="8"/>
  <c r="N8186" i="8"/>
  <c r="P8185" i="8"/>
  <c r="O8185" i="8"/>
  <c r="N8185" i="8"/>
  <c r="P8184" i="8"/>
  <c r="O8184" i="8"/>
  <c r="N8184" i="8"/>
  <c r="P8183" i="8"/>
  <c r="O8183" i="8"/>
  <c r="N8183" i="8"/>
  <c r="P8182" i="8"/>
  <c r="O8182" i="8"/>
  <c r="N8182" i="8"/>
  <c r="P8181" i="8"/>
  <c r="O8181" i="8"/>
  <c r="N8181" i="8"/>
  <c r="P8180" i="8"/>
  <c r="O8180" i="8"/>
  <c r="N8180" i="8"/>
  <c r="P8179" i="8"/>
  <c r="O8179" i="8"/>
  <c r="N8179" i="8"/>
  <c r="P8178" i="8"/>
  <c r="O8178" i="8"/>
  <c r="N8178" i="8"/>
  <c r="P8177" i="8"/>
  <c r="O8177" i="8"/>
  <c r="N8177" i="8"/>
  <c r="P8176" i="8"/>
  <c r="O8176" i="8"/>
  <c r="N8176" i="8"/>
  <c r="P8175" i="8"/>
  <c r="O8175" i="8"/>
  <c r="N8175" i="8"/>
  <c r="P8174" i="8"/>
  <c r="O8174" i="8"/>
  <c r="N8174" i="8"/>
  <c r="P8173" i="8"/>
  <c r="O8173" i="8"/>
  <c r="N8173" i="8"/>
  <c r="P8172" i="8"/>
  <c r="O8172" i="8"/>
  <c r="N8172" i="8"/>
  <c r="P8171" i="8"/>
  <c r="O8171" i="8"/>
  <c r="N8171" i="8"/>
  <c r="P8170" i="8"/>
  <c r="O8170" i="8"/>
  <c r="N8170" i="8"/>
  <c r="P8169" i="8"/>
  <c r="O8169" i="8"/>
  <c r="N8169" i="8"/>
  <c r="P8168" i="8"/>
  <c r="O8168" i="8"/>
  <c r="N8168" i="8"/>
  <c r="P8167" i="8"/>
  <c r="O8167" i="8"/>
  <c r="N8167" i="8"/>
  <c r="P8166" i="8"/>
  <c r="O8166" i="8"/>
  <c r="N8166" i="8"/>
  <c r="P8165" i="8"/>
  <c r="O8165" i="8"/>
  <c r="N8165" i="8"/>
  <c r="P8164" i="8"/>
  <c r="O8164" i="8"/>
  <c r="N8164" i="8"/>
  <c r="P8163" i="8"/>
  <c r="O8163" i="8"/>
  <c r="N8163" i="8"/>
  <c r="P8162" i="8"/>
  <c r="O8162" i="8"/>
  <c r="N8162" i="8"/>
  <c r="P8161" i="8"/>
  <c r="O8161" i="8"/>
  <c r="N8161" i="8"/>
  <c r="P8160" i="8"/>
  <c r="O8160" i="8"/>
  <c r="N8160" i="8"/>
  <c r="P8159" i="8"/>
  <c r="O8159" i="8"/>
  <c r="N8159" i="8"/>
  <c r="P8158" i="8"/>
  <c r="O8158" i="8"/>
  <c r="N8158" i="8"/>
  <c r="P8157" i="8"/>
  <c r="O8157" i="8"/>
  <c r="N8157" i="8"/>
  <c r="P8156" i="8"/>
  <c r="O8156" i="8"/>
  <c r="N8156" i="8"/>
  <c r="P8155" i="8"/>
  <c r="O8155" i="8"/>
  <c r="N8155" i="8"/>
  <c r="P8154" i="8"/>
  <c r="O8154" i="8"/>
  <c r="N8154" i="8"/>
  <c r="P8153" i="8"/>
  <c r="O8153" i="8"/>
  <c r="N8153" i="8"/>
  <c r="P8152" i="8"/>
  <c r="O8152" i="8"/>
  <c r="N8152" i="8"/>
  <c r="P8151" i="8"/>
  <c r="O8151" i="8"/>
  <c r="N8151" i="8"/>
  <c r="P8150" i="8"/>
  <c r="O8150" i="8"/>
  <c r="N8150" i="8"/>
  <c r="P8149" i="8"/>
  <c r="O8149" i="8"/>
  <c r="N8149" i="8"/>
  <c r="P8148" i="8"/>
  <c r="O8148" i="8"/>
  <c r="N8148" i="8"/>
  <c r="P8147" i="8"/>
  <c r="O8147" i="8"/>
  <c r="N8147" i="8"/>
  <c r="P8146" i="8"/>
  <c r="O8146" i="8"/>
  <c r="N8146" i="8"/>
  <c r="P8145" i="8"/>
  <c r="O8145" i="8"/>
  <c r="N8145" i="8"/>
  <c r="P8144" i="8"/>
  <c r="O8144" i="8"/>
  <c r="N8144" i="8"/>
  <c r="P8143" i="8"/>
  <c r="O8143" i="8"/>
  <c r="N8143" i="8"/>
  <c r="P8142" i="8"/>
  <c r="O8142" i="8"/>
  <c r="N8142" i="8"/>
  <c r="P8141" i="8"/>
  <c r="O8141" i="8"/>
  <c r="N8141" i="8"/>
  <c r="P8140" i="8"/>
  <c r="O8140" i="8"/>
  <c r="N8140" i="8"/>
  <c r="P8139" i="8"/>
  <c r="O8139" i="8"/>
  <c r="N8139" i="8"/>
  <c r="P8138" i="8"/>
  <c r="O8138" i="8"/>
  <c r="N8138" i="8"/>
  <c r="P8137" i="8"/>
  <c r="O8137" i="8"/>
  <c r="N8137" i="8"/>
  <c r="P8136" i="8"/>
  <c r="O8136" i="8"/>
  <c r="N8136" i="8"/>
  <c r="P8135" i="8"/>
  <c r="O8135" i="8"/>
  <c r="N8135" i="8"/>
  <c r="P8134" i="8"/>
  <c r="O8134" i="8"/>
  <c r="N8134" i="8"/>
  <c r="P8133" i="8"/>
  <c r="O8133" i="8"/>
  <c r="N8133" i="8"/>
  <c r="P8132" i="8"/>
  <c r="O8132" i="8"/>
  <c r="N8132" i="8"/>
  <c r="P8131" i="8"/>
  <c r="O8131" i="8"/>
  <c r="N8131" i="8"/>
  <c r="P8130" i="8"/>
  <c r="O8130" i="8"/>
  <c r="N8130" i="8"/>
  <c r="P8129" i="8"/>
  <c r="O8129" i="8"/>
  <c r="N8129" i="8"/>
  <c r="P8128" i="8"/>
  <c r="O8128" i="8"/>
  <c r="N8128" i="8"/>
  <c r="P8127" i="8"/>
  <c r="O8127" i="8"/>
  <c r="N8127" i="8"/>
  <c r="P8126" i="8"/>
  <c r="O8126" i="8"/>
  <c r="N8126" i="8"/>
  <c r="P8125" i="8"/>
  <c r="O8125" i="8"/>
  <c r="N8125" i="8"/>
  <c r="P8124" i="8"/>
  <c r="O8124" i="8"/>
  <c r="N8124" i="8"/>
  <c r="P8123" i="8"/>
  <c r="O8123" i="8"/>
  <c r="N8123" i="8"/>
  <c r="P8122" i="8"/>
  <c r="O8122" i="8"/>
  <c r="N8122" i="8"/>
  <c r="P8121" i="8"/>
  <c r="O8121" i="8"/>
  <c r="N8121" i="8"/>
  <c r="P8120" i="8"/>
  <c r="O8120" i="8"/>
  <c r="N8120" i="8"/>
  <c r="P8119" i="8"/>
  <c r="O8119" i="8"/>
  <c r="N8119" i="8"/>
  <c r="P8118" i="8"/>
  <c r="O8118" i="8"/>
  <c r="N8118" i="8"/>
  <c r="P8117" i="8"/>
  <c r="O8117" i="8"/>
  <c r="N8117" i="8"/>
  <c r="P8116" i="8"/>
  <c r="O8116" i="8"/>
  <c r="N8116" i="8"/>
  <c r="P8115" i="8"/>
  <c r="O8115" i="8"/>
  <c r="N8115" i="8"/>
  <c r="P8114" i="8"/>
  <c r="O8114" i="8"/>
  <c r="N8114" i="8"/>
  <c r="P8113" i="8"/>
  <c r="O8113" i="8"/>
  <c r="N8113" i="8"/>
  <c r="P8112" i="8"/>
  <c r="O8112" i="8"/>
  <c r="N8112" i="8"/>
  <c r="P8111" i="8"/>
  <c r="O8111" i="8"/>
  <c r="N8111" i="8"/>
  <c r="P8110" i="8"/>
  <c r="O8110" i="8"/>
  <c r="N8110" i="8"/>
  <c r="P8109" i="8"/>
  <c r="O8109" i="8"/>
  <c r="N8109" i="8"/>
  <c r="P8108" i="8"/>
  <c r="O8108" i="8"/>
  <c r="N8108" i="8"/>
  <c r="P8107" i="8"/>
  <c r="O8107" i="8"/>
  <c r="N8107" i="8"/>
  <c r="P8106" i="8"/>
  <c r="O8106" i="8"/>
  <c r="N8106" i="8"/>
  <c r="P8105" i="8"/>
  <c r="O8105" i="8"/>
  <c r="N8105" i="8"/>
  <c r="P8104" i="8"/>
  <c r="O8104" i="8"/>
  <c r="N8104" i="8"/>
  <c r="P8103" i="8"/>
  <c r="O8103" i="8"/>
  <c r="N8103" i="8"/>
  <c r="P8102" i="8"/>
  <c r="O8102" i="8"/>
  <c r="N8102" i="8"/>
  <c r="P8101" i="8"/>
  <c r="O8101" i="8"/>
  <c r="N8101" i="8"/>
  <c r="P8100" i="8"/>
  <c r="O8100" i="8"/>
  <c r="N8100" i="8"/>
  <c r="P8099" i="8"/>
  <c r="O8099" i="8"/>
  <c r="N8099" i="8"/>
  <c r="P8098" i="8"/>
  <c r="O8098" i="8"/>
  <c r="N8098" i="8"/>
  <c r="P8097" i="8"/>
  <c r="O8097" i="8"/>
  <c r="N8097" i="8"/>
  <c r="P8096" i="8"/>
  <c r="O8096" i="8"/>
  <c r="N8096" i="8"/>
  <c r="P8095" i="8"/>
  <c r="O8095" i="8"/>
  <c r="N8095" i="8"/>
  <c r="P8094" i="8"/>
  <c r="O8094" i="8"/>
  <c r="N8094" i="8"/>
  <c r="P8093" i="8"/>
  <c r="O8093" i="8"/>
  <c r="N8093" i="8"/>
  <c r="P8092" i="8"/>
  <c r="O8092" i="8"/>
  <c r="N8092" i="8"/>
  <c r="P8091" i="8"/>
  <c r="O8091" i="8"/>
  <c r="N8091" i="8"/>
  <c r="P8090" i="8"/>
  <c r="O8090" i="8"/>
  <c r="N8090" i="8"/>
  <c r="P8089" i="8"/>
  <c r="O8089" i="8"/>
  <c r="N8089" i="8"/>
  <c r="P8088" i="8"/>
  <c r="O8088" i="8"/>
  <c r="N8088" i="8"/>
  <c r="P8087" i="8"/>
  <c r="O8087" i="8"/>
  <c r="N8087" i="8"/>
  <c r="P8086" i="8"/>
  <c r="O8086" i="8"/>
  <c r="N8086" i="8"/>
  <c r="P8085" i="8"/>
  <c r="O8085" i="8"/>
  <c r="N8085" i="8"/>
  <c r="P8084" i="8"/>
  <c r="O8084" i="8"/>
  <c r="N8084" i="8"/>
  <c r="P8083" i="8"/>
  <c r="O8083" i="8"/>
  <c r="N8083" i="8"/>
  <c r="P8082" i="8"/>
  <c r="O8082" i="8"/>
  <c r="N8082" i="8"/>
  <c r="P8081" i="8"/>
  <c r="O8081" i="8"/>
  <c r="N8081" i="8"/>
  <c r="P8080" i="8"/>
  <c r="O8080" i="8"/>
  <c r="N8080" i="8"/>
  <c r="P8079" i="8"/>
  <c r="O8079" i="8"/>
  <c r="N8079" i="8"/>
  <c r="P8078" i="8"/>
  <c r="O8078" i="8"/>
  <c r="N8078" i="8"/>
  <c r="P8077" i="8"/>
  <c r="O8077" i="8"/>
  <c r="N8077" i="8"/>
  <c r="P8076" i="8"/>
  <c r="O8076" i="8"/>
  <c r="N8076" i="8"/>
  <c r="P8075" i="8"/>
  <c r="O8075" i="8"/>
  <c r="N8075" i="8"/>
  <c r="P8074" i="8"/>
  <c r="O8074" i="8"/>
  <c r="N8074" i="8"/>
  <c r="P8073" i="8"/>
  <c r="O8073" i="8"/>
  <c r="N8073" i="8"/>
  <c r="P8072" i="8"/>
  <c r="O8072" i="8"/>
  <c r="N8072" i="8"/>
  <c r="P8071" i="8"/>
  <c r="O8071" i="8"/>
  <c r="N8071" i="8"/>
  <c r="P8070" i="8"/>
  <c r="O8070" i="8"/>
  <c r="N8070" i="8"/>
  <c r="P8069" i="8"/>
  <c r="O8069" i="8"/>
  <c r="N8069" i="8"/>
  <c r="P8068" i="8"/>
  <c r="O8068" i="8"/>
  <c r="N8068" i="8"/>
  <c r="P8067" i="8"/>
  <c r="O8067" i="8"/>
  <c r="N8067" i="8"/>
  <c r="P8066" i="8"/>
  <c r="O8066" i="8"/>
  <c r="N8066" i="8"/>
  <c r="P8065" i="8"/>
  <c r="O8065" i="8"/>
  <c r="N8065" i="8"/>
  <c r="P8064" i="8"/>
  <c r="O8064" i="8"/>
  <c r="N8064" i="8"/>
  <c r="P8063" i="8"/>
  <c r="O8063" i="8"/>
  <c r="N8063" i="8"/>
  <c r="P8062" i="8"/>
  <c r="O8062" i="8"/>
  <c r="N8062" i="8"/>
  <c r="P8061" i="8"/>
  <c r="O8061" i="8"/>
  <c r="N8061" i="8"/>
  <c r="P8060" i="8"/>
  <c r="O8060" i="8"/>
  <c r="N8060" i="8"/>
  <c r="P8059" i="8"/>
  <c r="O8059" i="8"/>
  <c r="N8059" i="8"/>
  <c r="P8058" i="8"/>
  <c r="O8058" i="8"/>
  <c r="N8058" i="8"/>
  <c r="P8057" i="8"/>
  <c r="O8057" i="8"/>
  <c r="N8057" i="8"/>
  <c r="P8056" i="8"/>
  <c r="O8056" i="8"/>
  <c r="N8056" i="8"/>
  <c r="P8055" i="8"/>
  <c r="O8055" i="8"/>
  <c r="N8055" i="8"/>
  <c r="P8054" i="8"/>
  <c r="O8054" i="8"/>
  <c r="N8054" i="8"/>
  <c r="P8053" i="8"/>
  <c r="O8053" i="8"/>
  <c r="N8053" i="8"/>
  <c r="P8052" i="8"/>
  <c r="O8052" i="8"/>
  <c r="N8052" i="8"/>
  <c r="P8051" i="8"/>
  <c r="O8051" i="8"/>
  <c r="N8051" i="8"/>
  <c r="P8050" i="8"/>
  <c r="O8050" i="8"/>
  <c r="N8050" i="8"/>
  <c r="P8049" i="8"/>
  <c r="O8049" i="8"/>
  <c r="N8049" i="8"/>
  <c r="P8048" i="8"/>
  <c r="O8048" i="8"/>
  <c r="N8048" i="8"/>
  <c r="P8047" i="8"/>
  <c r="O8047" i="8"/>
  <c r="N8047" i="8"/>
  <c r="P8046" i="8"/>
  <c r="O8046" i="8"/>
  <c r="N8046" i="8"/>
  <c r="P8045" i="8"/>
  <c r="O8045" i="8"/>
  <c r="N8045" i="8"/>
  <c r="P8044" i="8"/>
  <c r="O8044" i="8"/>
  <c r="N8044" i="8"/>
  <c r="P8043" i="8"/>
  <c r="O8043" i="8"/>
  <c r="N8043" i="8"/>
  <c r="P8042" i="8"/>
  <c r="O8042" i="8"/>
  <c r="N8042" i="8"/>
  <c r="P8041" i="8"/>
  <c r="O8041" i="8"/>
  <c r="N8041" i="8"/>
  <c r="P8040" i="8"/>
  <c r="O8040" i="8"/>
  <c r="N8040" i="8"/>
  <c r="P8039" i="8"/>
  <c r="O8039" i="8"/>
  <c r="N8039" i="8"/>
  <c r="P8038" i="8"/>
  <c r="O8038" i="8"/>
  <c r="N8038" i="8"/>
  <c r="P8037" i="8"/>
  <c r="O8037" i="8"/>
  <c r="N8037" i="8"/>
  <c r="P8036" i="8"/>
  <c r="O8036" i="8"/>
  <c r="N8036" i="8"/>
  <c r="P8035" i="8"/>
  <c r="O8035" i="8"/>
  <c r="N8035" i="8"/>
  <c r="P8034" i="8"/>
  <c r="O8034" i="8"/>
  <c r="N8034" i="8"/>
  <c r="P8033" i="8"/>
  <c r="O8033" i="8"/>
  <c r="N8033" i="8"/>
  <c r="P8032" i="8"/>
  <c r="O8032" i="8"/>
  <c r="N8032" i="8"/>
  <c r="P8031" i="8"/>
  <c r="O8031" i="8"/>
  <c r="N8031" i="8"/>
  <c r="P8030" i="8"/>
  <c r="O8030" i="8"/>
  <c r="N8030" i="8"/>
  <c r="P8029" i="8"/>
  <c r="O8029" i="8"/>
  <c r="N8029" i="8"/>
  <c r="P8028" i="8"/>
  <c r="O8028" i="8"/>
  <c r="N8028" i="8"/>
  <c r="P8027" i="8"/>
  <c r="O8027" i="8"/>
  <c r="N8027" i="8"/>
  <c r="P8026" i="8"/>
  <c r="O8026" i="8"/>
  <c r="N8026" i="8"/>
  <c r="P8025" i="8"/>
  <c r="O8025" i="8"/>
  <c r="N8025" i="8"/>
  <c r="P8024" i="8"/>
  <c r="O8024" i="8"/>
  <c r="N8024" i="8"/>
  <c r="P8023" i="8"/>
  <c r="O8023" i="8"/>
  <c r="N8023" i="8"/>
  <c r="P8022" i="8"/>
  <c r="O8022" i="8"/>
  <c r="N8022" i="8"/>
  <c r="P8021" i="8"/>
  <c r="O8021" i="8"/>
  <c r="N8021" i="8"/>
  <c r="P8020" i="8"/>
  <c r="O8020" i="8"/>
  <c r="N8020" i="8"/>
  <c r="P8019" i="8"/>
  <c r="O8019" i="8"/>
  <c r="N8019" i="8"/>
  <c r="P8018" i="8"/>
  <c r="O8018" i="8"/>
  <c r="N8018" i="8"/>
  <c r="P8017" i="8"/>
  <c r="O8017" i="8"/>
  <c r="N8017" i="8"/>
  <c r="P8016" i="8"/>
  <c r="O8016" i="8"/>
  <c r="N8016" i="8"/>
  <c r="P8015" i="8"/>
  <c r="O8015" i="8"/>
  <c r="N8015" i="8"/>
  <c r="P8014" i="8"/>
  <c r="O8014" i="8"/>
  <c r="N8014" i="8"/>
  <c r="P8013" i="8"/>
  <c r="O8013" i="8"/>
  <c r="N8013" i="8"/>
  <c r="P8012" i="8"/>
  <c r="O8012" i="8"/>
  <c r="N8012" i="8"/>
  <c r="P8011" i="8"/>
  <c r="O8011" i="8"/>
  <c r="N8011" i="8"/>
  <c r="P8010" i="8"/>
  <c r="O8010" i="8"/>
  <c r="N8010" i="8"/>
  <c r="P8009" i="8"/>
  <c r="O8009" i="8"/>
  <c r="N8009" i="8"/>
  <c r="P8008" i="8"/>
  <c r="O8008" i="8"/>
  <c r="N8008" i="8"/>
  <c r="P8007" i="8"/>
  <c r="O8007" i="8"/>
  <c r="N8007" i="8"/>
  <c r="P8006" i="8"/>
  <c r="O8006" i="8"/>
  <c r="N8006" i="8"/>
  <c r="P8005" i="8"/>
  <c r="O8005" i="8"/>
  <c r="N8005" i="8"/>
  <c r="P8004" i="8"/>
  <c r="O8004" i="8"/>
  <c r="N8004" i="8"/>
  <c r="P8003" i="8"/>
  <c r="O8003" i="8"/>
  <c r="N8003" i="8"/>
  <c r="P8002" i="8"/>
  <c r="O8002" i="8"/>
  <c r="N8002" i="8"/>
  <c r="P8001" i="8"/>
  <c r="O8001" i="8"/>
  <c r="N8001" i="8"/>
  <c r="P8000" i="8"/>
  <c r="O8000" i="8"/>
  <c r="N8000" i="8"/>
  <c r="P7999" i="8"/>
  <c r="O7999" i="8"/>
  <c r="N7999" i="8"/>
  <c r="P7998" i="8"/>
  <c r="O7998" i="8"/>
  <c r="N7998" i="8"/>
  <c r="P7997" i="8"/>
  <c r="O7997" i="8"/>
  <c r="N7997" i="8"/>
  <c r="P7996" i="8"/>
  <c r="O7996" i="8"/>
  <c r="N7996" i="8"/>
  <c r="P7995" i="8"/>
  <c r="O7995" i="8"/>
  <c r="N7995" i="8"/>
  <c r="P7994" i="8"/>
  <c r="O7994" i="8"/>
  <c r="N7994" i="8"/>
  <c r="P7993" i="8"/>
  <c r="O7993" i="8"/>
  <c r="N7993" i="8"/>
  <c r="P7992" i="8"/>
  <c r="O7992" i="8"/>
  <c r="N7992" i="8"/>
  <c r="P7991" i="8"/>
  <c r="O7991" i="8"/>
  <c r="N7991" i="8"/>
  <c r="P7990" i="8"/>
  <c r="O7990" i="8"/>
  <c r="N7990" i="8"/>
  <c r="P7989" i="8"/>
  <c r="O7989" i="8"/>
  <c r="N7989" i="8"/>
  <c r="P7988" i="8"/>
  <c r="O7988" i="8"/>
  <c r="N7988" i="8"/>
  <c r="P7987" i="8"/>
  <c r="O7987" i="8"/>
  <c r="N7987" i="8"/>
  <c r="P7986" i="8"/>
  <c r="O7986" i="8"/>
  <c r="N7986" i="8"/>
  <c r="P7985" i="8"/>
  <c r="O7985" i="8"/>
  <c r="N7985" i="8"/>
  <c r="P7984" i="8"/>
  <c r="O7984" i="8"/>
  <c r="N7984" i="8"/>
  <c r="P7983" i="8"/>
  <c r="O7983" i="8"/>
  <c r="N7983" i="8"/>
  <c r="P7982" i="8"/>
  <c r="O7982" i="8"/>
  <c r="N7982" i="8"/>
  <c r="P7981" i="8"/>
  <c r="O7981" i="8"/>
  <c r="N7981" i="8"/>
  <c r="P7980" i="8"/>
  <c r="O7980" i="8"/>
  <c r="N7980" i="8"/>
  <c r="P7979" i="8"/>
  <c r="O7979" i="8"/>
  <c r="N7979" i="8"/>
  <c r="P7978" i="8"/>
  <c r="O7978" i="8"/>
  <c r="N7978" i="8"/>
  <c r="P7977" i="8"/>
  <c r="O7977" i="8"/>
  <c r="N7977" i="8"/>
  <c r="P7976" i="8"/>
  <c r="O7976" i="8"/>
  <c r="N7976" i="8"/>
  <c r="P7975" i="8"/>
  <c r="O7975" i="8"/>
  <c r="N7975" i="8"/>
  <c r="P7974" i="8"/>
  <c r="O7974" i="8"/>
  <c r="N7974" i="8"/>
  <c r="P7973" i="8"/>
  <c r="O7973" i="8"/>
  <c r="N7973" i="8"/>
  <c r="P7972" i="8"/>
  <c r="O7972" i="8"/>
  <c r="N7972" i="8"/>
  <c r="P7971" i="8"/>
  <c r="O7971" i="8"/>
  <c r="N7971" i="8"/>
  <c r="P7970" i="8"/>
  <c r="O7970" i="8"/>
  <c r="N7970" i="8"/>
  <c r="P7969" i="8"/>
  <c r="O7969" i="8"/>
  <c r="N7969" i="8"/>
  <c r="P7968" i="8"/>
  <c r="O7968" i="8"/>
  <c r="N7968" i="8"/>
  <c r="P7967" i="8"/>
  <c r="O7967" i="8"/>
  <c r="N7967" i="8"/>
  <c r="P7966" i="8"/>
  <c r="O7966" i="8"/>
  <c r="N7966" i="8"/>
  <c r="P7965" i="8"/>
  <c r="O7965" i="8"/>
  <c r="N7965" i="8"/>
  <c r="P7964" i="8"/>
  <c r="O7964" i="8"/>
  <c r="N7964" i="8"/>
  <c r="P7963" i="8"/>
  <c r="O7963" i="8"/>
  <c r="N7963" i="8"/>
  <c r="P7962" i="8"/>
  <c r="O7962" i="8"/>
  <c r="N7962" i="8"/>
  <c r="P7961" i="8"/>
  <c r="O7961" i="8"/>
  <c r="N7961" i="8"/>
  <c r="P7960" i="8"/>
  <c r="O7960" i="8"/>
  <c r="N7960" i="8"/>
  <c r="P7959" i="8"/>
  <c r="O7959" i="8"/>
  <c r="N7959" i="8"/>
  <c r="P7958" i="8"/>
  <c r="O7958" i="8"/>
  <c r="N7958" i="8"/>
  <c r="P7957" i="8"/>
  <c r="O7957" i="8"/>
  <c r="N7957" i="8"/>
  <c r="P7956" i="8"/>
  <c r="O7956" i="8"/>
  <c r="N7956" i="8"/>
  <c r="P7955" i="8"/>
  <c r="O7955" i="8"/>
  <c r="N7955" i="8"/>
  <c r="P7954" i="8"/>
  <c r="O7954" i="8"/>
  <c r="N7954" i="8"/>
  <c r="P7953" i="8"/>
  <c r="O7953" i="8"/>
  <c r="N7953" i="8"/>
  <c r="P7952" i="8"/>
  <c r="O7952" i="8"/>
  <c r="N7952" i="8"/>
  <c r="P7951" i="8"/>
  <c r="O7951" i="8"/>
  <c r="N7951" i="8"/>
  <c r="P7950" i="8"/>
  <c r="O7950" i="8"/>
  <c r="N7950" i="8"/>
  <c r="P7949" i="8"/>
  <c r="O7949" i="8"/>
  <c r="N7949" i="8"/>
  <c r="P7948" i="8"/>
  <c r="O7948" i="8"/>
  <c r="N7948" i="8"/>
  <c r="P7947" i="8"/>
  <c r="O7947" i="8"/>
  <c r="N7947" i="8"/>
  <c r="P7946" i="8"/>
  <c r="O7946" i="8"/>
  <c r="N7946" i="8"/>
  <c r="P7945" i="8"/>
  <c r="O7945" i="8"/>
  <c r="N7945" i="8"/>
  <c r="P7944" i="8"/>
  <c r="O7944" i="8"/>
  <c r="N7944" i="8"/>
  <c r="P7943" i="8"/>
  <c r="O7943" i="8"/>
  <c r="N7943" i="8"/>
  <c r="P7942" i="8"/>
  <c r="O7942" i="8"/>
  <c r="N7942" i="8"/>
  <c r="P7941" i="8"/>
  <c r="O7941" i="8"/>
  <c r="N7941" i="8"/>
  <c r="P7940" i="8"/>
  <c r="O7940" i="8"/>
  <c r="N7940" i="8"/>
  <c r="P7939" i="8"/>
  <c r="O7939" i="8"/>
  <c r="N7939" i="8"/>
  <c r="P7938" i="8"/>
  <c r="O7938" i="8"/>
  <c r="N7938" i="8"/>
  <c r="P7937" i="8"/>
  <c r="O7937" i="8"/>
  <c r="N7937" i="8"/>
  <c r="P7936" i="8"/>
  <c r="O7936" i="8"/>
  <c r="N7936" i="8"/>
  <c r="P7935" i="8"/>
  <c r="O7935" i="8"/>
  <c r="N7935" i="8"/>
  <c r="P7934" i="8"/>
  <c r="O7934" i="8"/>
  <c r="N7934" i="8"/>
  <c r="P7933" i="8"/>
  <c r="O7933" i="8"/>
  <c r="N7933" i="8"/>
  <c r="P7932" i="8"/>
  <c r="O7932" i="8"/>
  <c r="N7932" i="8"/>
  <c r="P7931" i="8"/>
  <c r="O7931" i="8"/>
  <c r="N7931" i="8"/>
  <c r="P7930" i="8"/>
  <c r="O7930" i="8"/>
  <c r="N7930" i="8"/>
  <c r="P7929" i="8"/>
  <c r="O7929" i="8"/>
  <c r="N7929" i="8"/>
  <c r="P7928" i="8"/>
  <c r="O7928" i="8"/>
  <c r="N7928" i="8"/>
  <c r="P7927" i="8"/>
  <c r="O7927" i="8"/>
  <c r="N7927" i="8"/>
  <c r="P7926" i="8"/>
  <c r="O7926" i="8"/>
  <c r="N7926" i="8"/>
  <c r="P7925" i="8"/>
  <c r="O7925" i="8"/>
  <c r="N7925" i="8"/>
  <c r="P7924" i="8"/>
  <c r="O7924" i="8"/>
  <c r="N7924" i="8"/>
  <c r="P7923" i="8"/>
  <c r="O7923" i="8"/>
  <c r="N7923" i="8"/>
  <c r="P7922" i="8"/>
  <c r="O7922" i="8"/>
  <c r="N7922" i="8"/>
  <c r="P7921" i="8"/>
  <c r="O7921" i="8"/>
  <c r="N7921" i="8"/>
  <c r="P7920" i="8"/>
  <c r="O7920" i="8"/>
  <c r="N7920" i="8"/>
  <c r="P7919" i="8"/>
  <c r="O7919" i="8"/>
  <c r="N7919" i="8"/>
  <c r="P7918" i="8"/>
  <c r="O7918" i="8"/>
  <c r="N7918" i="8"/>
  <c r="P7917" i="8"/>
  <c r="O7917" i="8"/>
  <c r="N7917" i="8"/>
  <c r="P7916" i="8"/>
  <c r="O7916" i="8"/>
  <c r="N7916" i="8"/>
  <c r="P7915" i="8"/>
  <c r="O7915" i="8"/>
  <c r="N7915" i="8"/>
  <c r="P7914" i="8"/>
  <c r="O7914" i="8"/>
  <c r="N7914" i="8"/>
  <c r="P7913" i="8"/>
  <c r="O7913" i="8"/>
  <c r="N7913" i="8"/>
  <c r="P7912" i="8"/>
  <c r="O7912" i="8"/>
  <c r="N7912" i="8"/>
  <c r="P7911" i="8"/>
  <c r="O7911" i="8"/>
  <c r="N7911" i="8"/>
  <c r="P7910" i="8"/>
  <c r="O7910" i="8"/>
  <c r="N7910" i="8"/>
  <c r="P7909" i="8"/>
  <c r="O7909" i="8"/>
  <c r="N7909" i="8"/>
  <c r="P7908" i="8"/>
  <c r="O7908" i="8"/>
  <c r="N7908" i="8"/>
  <c r="P7907" i="8"/>
  <c r="O7907" i="8"/>
  <c r="N7907" i="8"/>
  <c r="P7906" i="8"/>
  <c r="O7906" i="8"/>
  <c r="N7906" i="8"/>
  <c r="P7905" i="8"/>
  <c r="O7905" i="8"/>
  <c r="N7905" i="8"/>
  <c r="P7904" i="8"/>
  <c r="O7904" i="8"/>
  <c r="N7904" i="8"/>
  <c r="P7903" i="8"/>
  <c r="O7903" i="8"/>
  <c r="N7903" i="8"/>
  <c r="P7902" i="8"/>
  <c r="O7902" i="8"/>
  <c r="N7902" i="8"/>
  <c r="P7901" i="8"/>
  <c r="O7901" i="8"/>
  <c r="N7901" i="8"/>
  <c r="P7900" i="8"/>
  <c r="O7900" i="8"/>
  <c r="N7900" i="8"/>
  <c r="P7899" i="8"/>
  <c r="O7899" i="8"/>
  <c r="N7899" i="8"/>
  <c r="P7898" i="8"/>
  <c r="O7898" i="8"/>
  <c r="N7898" i="8"/>
  <c r="P7897" i="8"/>
  <c r="O7897" i="8"/>
  <c r="N7897" i="8"/>
  <c r="P7896" i="8"/>
  <c r="O7896" i="8"/>
  <c r="N7896" i="8"/>
  <c r="P7895" i="8"/>
  <c r="O7895" i="8"/>
  <c r="N7895" i="8"/>
  <c r="P7894" i="8"/>
  <c r="O7894" i="8"/>
  <c r="N7894" i="8"/>
  <c r="P7893" i="8"/>
  <c r="O7893" i="8"/>
  <c r="N7893" i="8"/>
  <c r="P7892" i="8"/>
  <c r="O7892" i="8"/>
  <c r="N7892" i="8"/>
  <c r="P7891" i="8"/>
  <c r="O7891" i="8"/>
  <c r="N7891" i="8"/>
  <c r="P7890" i="8"/>
  <c r="O7890" i="8"/>
  <c r="N7890" i="8"/>
  <c r="P7889" i="8"/>
  <c r="O7889" i="8"/>
  <c r="N7889" i="8"/>
  <c r="P7888" i="8"/>
  <c r="O7888" i="8"/>
  <c r="N7888" i="8"/>
  <c r="P7887" i="8"/>
  <c r="O7887" i="8"/>
  <c r="N7887" i="8"/>
  <c r="P7886" i="8"/>
  <c r="O7886" i="8"/>
  <c r="N7886" i="8"/>
  <c r="P7885" i="8"/>
  <c r="O7885" i="8"/>
  <c r="N7885" i="8"/>
  <c r="P7884" i="8"/>
  <c r="O7884" i="8"/>
  <c r="N7884" i="8"/>
  <c r="P7883" i="8"/>
  <c r="O7883" i="8"/>
  <c r="N7883" i="8"/>
  <c r="P7882" i="8"/>
  <c r="O7882" i="8"/>
  <c r="N7882" i="8"/>
  <c r="P7881" i="8"/>
  <c r="O7881" i="8"/>
  <c r="N7881" i="8"/>
  <c r="P7880" i="8"/>
  <c r="O7880" i="8"/>
  <c r="N7880" i="8"/>
  <c r="P7879" i="8"/>
  <c r="O7879" i="8"/>
  <c r="N7879" i="8"/>
  <c r="P7878" i="8"/>
  <c r="O7878" i="8"/>
  <c r="N7878" i="8"/>
  <c r="P7877" i="8"/>
  <c r="O7877" i="8"/>
  <c r="N7877" i="8"/>
  <c r="P7876" i="8"/>
  <c r="O7876" i="8"/>
  <c r="N7876" i="8"/>
  <c r="P7875" i="8"/>
  <c r="O7875" i="8"/>
  <c r="N7875" i="8"/>
  <c r="P7874" i="8"/>
  <c r="O7874" i="8"/>
  <c r="N7874" i="8"/>
  <c r="P7873" i="8"/>
  <c r="O7873" i="8"/>
  <c r="N7873" i="8"/>
  <c r="P7872" i="8"/>
  <c r="O7872" i="8"/>
  <c r="N7872" i="8"/>
  <c r="P7871" i="8"/>
  <c r="O7871" i="8"/>
  <c r="N7871" i="8"/>
  <c r="P7870" i="8"/>
  <c r="O7870" i="8"/>
  <c r="N7870" i="8"/>
  <c r="P7869" i="8"/>
  <c r="O7869" i="8"/>
  <c r="N7869" i="8"/>
  <c r="P7868" i="8"/>
  <c r="O7868" i="8"/>
  <c r="N7868" i="8"/>
  <c r="P7867" i="8"/>
  <c r="O7867" i="8"/>
  <c r="N7867" i="8"/>
  <c r="P7866" i="8"/>
  <c r="O7866" i="8"/>
  <c r="N7866" i="8"/>
  <c r="P7865" i="8"/>
  <c r="O7865" i="8"/>
  <c r="N7865" i="8"/>
  <c r="P7864" i="8"/>
  <c r="O7864" i="8"/>
  <c r="N7864" i="8"/>
  <c r="P7863" i="8"/>
  <c r="O7863" i="8"/>
  <c r="N7863" i="8"/>
  <c r="P7862" i="8"/>
  <c r="O7862" i="8"/>
  <c r="N7862" i="8"/>
  <c r="P7861" i="8"/>
  <c r="O7861" i="8"/>
  <c r="N7861" i="8"/>
  <c r="P7860" i="8"/>
  <c r="O7860" i="8"/>
  <c r="N7860" i="8"/>
  <c r="P7859" i="8"/>
  <c r="O7859" i="8"/>
  <c r="N7859" i="8"/>
  <c r="P7858" i="8"/>
  <c r="O7858" i="8"/>
  <c r="N7858" i="8"/>
  <c r="P7857" i="8"/>
  <c r="O7857" i="8"/>
  <c r="N7857" i="8"/>
  <c r="P7856" i="8"/>
  <c r="O7856" i="8"/>
  <c r="N7856" i="8"/>
  <c r="P7855" i="8"/>
  <c r="O7855" i="8"/>
  <c r="N7855" i="8"/>
  <c r="P7854" i="8"/>
  <c r="O7854" i="8"/>
  <c r="N7854" i="8"/>
  <c r="P7853" i="8"/>
  <c r="O7853" i="8"/>
  <c r="N7853" i="8"/>
  <c r="P7852" i="8"/>
  <c r="O7852" i="8"/>
  <c r="N7852" i="8"/>
  <c r="P7851" i="8"/>
  <c r="O7851" i="8"/>
  <c r="N7851" i="8"/>
  <c r="P7850" i="8"/>
  <c r="O7850" i="8"/>
  <c r="N7850" i="8"/>
  <c r="P7849" i="8"/>
  <c r="O7849" i="8"/>
  <c r="N7849" i="8"/>
  <c r="P7848" i="8"/>
  <c r="O7848" i="8"/>
  <c r="N7848" i="8"/>
  <c r="P7847" i="8"/>
  <c r="O7847" i="8"/>
  <c r="N7847" i="8"/>
  <c r="P7846" i="8"/>
  <c r="O7846" i="8"/>
  <c r="N7846" i="8"/>
  <c r="P7845" i="8"/>
  <c r="O7845" i="8"/>
  <c r="N7845" i="8"/>
  <c r="P7844" i="8"/>
  <c r="O7844" i="8"/>
  <c r="N7844" i="8"/>
  <c r="P7843" i="8"/>
  <c r="O7843" i="8"/>
  <c r="N7843" i="8"/>
  <c r="P7842" i="8"/>
  <c r="O7842" i="8"/>
  <c r="N7842" i="8"/>
  <c r="P7841" i="8"/>
  <c r="O7841" i="8"/>
  <c r="N7841" i="8"/>
  <c r="P7840" i="8"/>
  <c r="O7840" i="8"/>
  <c r="N7840" i="8"/>
  <c r="P7839" i="8"/>
  <c r="O7839" i="8"/>
  <c r="N7839" i="8"/>
  <c r="P7838" i="8"/>
  <c r="O7838" i="8"/>
  <c r="N7838" i="8"/>
  <c r="P7837" i="8"/>
  <c r="O7837" i="8"/>
  <c r="N7837" i="8"/>
  <c r="P7836" i="8"/>
  <c r="O7836" i="8"/>
  <c r="N7836" i="8"/>
  <c r="P7835" i="8"/>
  <c r="O7835" i="8"/>
  <c r="N7835" i="8"/>
  <c r="P7834" i="8"/>
  <c r="O7834" i="8"/>
  <c r="N7834" i="8"/>
  <c r="P7833" i="8"/>
  <c r="O7833" i="8"/>
  <c r="N7833" i="8"/>
  <c r="P7832" i="8"/>
  <c r="O7832" i="8"/>
  <c r="N7832" i="8"/>
  <c r="P7831" i="8"/>
  <c r="O7831" i="8"/>
  <c r="N7831" i="8"/>
  <c r="P7830" i="8"/>
  <c r="O7830" i="8"/>
  <c r="N7830" i="8"/>
  <c r="P7829" i="8"/>
  <c r="O7829" i="8"/>
  <c r="N7829" i="8"/>
  <c r="P7828" i="8"/>
  <c r="O7828" i="8"/>
  <c r="N7828" i="8"/>
  <c r="P7827" i="8"/>
  <c r="O7827" i="8"/>
  <c r="N7827" i="8"/>
  <c r="P7826" i="8"/>
  <c r="O7826" i="8"/>
  <c r="N7826" i="8"/>
  <c r="P7825" i="8"/>
  <c r="O7825" i="8"/>
  <c r="N7825" i="8"/>
  <c r="P7824" i="8"/>
  <c r="O7824" i="8"/>
  <c r="N7824" i="8"/>
  <c r="P7823" i="8"/>
  <c r="O7823" i="8"/>
  <c r="N7823" i="8"/>
  <c r="P7822" i="8"/>
  <c r="O7822" i="8"/>
  <c r="N7822" i="8"/>
  <c r="P7821" i="8"/>
  <c r="O7821" i="8"/>
  <c r="N7821" i="8"/>
  <c r="P7820" i="8"/>
  <c r="O7820" i="8"/>
  <c r="N7820" i="8"/>
  <c r="P7819" i="8"/>
  <c r="O7819" i="8"/>
  <c r="N7819" i="8"/>
  <c r="P7818" i="8"/>
  <c r="O7818" i="8"/>
  <c r="N7818" i="8"/>
  <c r="P7817" i="8"/>
  <c r="O7817" i="8"/>
  <c r="N7817" i="8"/>
  <c r="P7816" i="8"/>
  <c r="O7816" i="8"/>
  <c r="N7816" i="8"/>
  <c r="P7815" i="8"/>
  <c r="O7815" i="8"/>
  <c r="N7815" i="8"/>
  <c r="P7814" i="8"/>
  <c r="O7814" i="8"/>
  <c r="N7814" i="8"/>
  <c r="P7813" i="8"/>
  <c r="O7813" i="8"/>
  <c r="N7813" i="8"/>
  <c r="P7812" i="8"/>
  <c r="O7812" i="8"/>
  <c r="N7812" i="8"/>
  <c r="P7811" i="8"/>
  <c r="O7811" i="8"/>
  <c r="N7811" i="8"/>
  <c r="P7810" i="8"/>
  <c r="O7810" i="8"/>
  <c r="N7810" i="8"/>
  <c r="P7809" i="8"/>
  <c r="O7809" i="8"/>
  <c r="N7809" i="8"/>
  <c r="P7808" i="8"/>
  <c r="O7808" i="8"/>
  <c r="N7808" i="8"/>
  <c r="P7807" i="8"/>
  <c r="O7807" i="8"/>
  <c r="N7807" i="8"/>
  <c r="P7806" i="8"/>
  <c r="O7806" i="8"/>
  <c r="N7806" i="8"/>
  <c r="P7805" i="8"/>
  <c r="O7805" i="8"/>
  <c r="N7805" i="8"/>
  <c r="P7804" i="8"/>
  <c r="O7804" i="8"/>
  <c r="N7804" i="8"/>
  <c r="P7803" i="8"/>
  <c r="O7803" i="8"/>
  <c r="N7803" i="8"/>
  <c r="P7802" i="8"/>
  <c r="O7802" i="8"/>
  <c r="N7802" i="8"/>
  <c r="P7801" i="8"/>
  <c r="O7801" i="8"/>
  <c r="N7801" i="8"/>
  <c r="P7800" i="8"/>
  <c r="O7800" i="8"/>
  <c r="N7800" i="8"/>
  <c r="P7799" i="8"/>
  <c r="O7799" i="8"/>
  <c r="N7799" i="8"/>
  <c r="P7798" i="8"/>
  <c r="O7798" i="8"/>
  <c r="N7798" i="8"/>
  <c r="P7797" i="8"/>
  <c r="O7797" i="8"/>
  <c r="N7797" i="8"/>
  <c r="P7796" i="8"/>
  <c r="O7796" i="8"/>
  <c r="N7796" i="8"/>
  <c r="P7795" i="8"/>
  <c r="O7795" i="8"/>
  <c r="N7795" i="8"/>
  <c r="P7794" i="8"/>
  <c r="O7794" i="8"/>
  <c r="N7794" i="8"/>
  <c r="P7793" i="8"/>
  <c r="O7793" i="8"/>
  <c r="N7793" i="8"/>
  <c r="P7792" i="8"/>
  <c r="O7792" i="8"/>
  <c r="N7792" i="8"/>
  <c r="P7791" i="8"/>
  <c r="O7791" i="8"/>
  <c r="N7791" i="8"/>
  <c r="P7790" i="8"/>
  <c r="O7790" i="8"/>
  <c r="N7790" i="8"/>
  <c r="P7789" i="8"/>
  <c r="O7789" i="8"/>
  <c r="N7789" i="8"/>
  <c r="P7788" i="8"/>
  <c r="O7788" i="8"/>
  <c r="N7788" i="8"/>
  <c r="P7787" i="8"/>
  <c r="O7787" i="8"/>
  <c r="N7787" i="8"/>
  <c r="P7786" i="8"/>
  <c r="O7786" i="8"/>
  <c r="N7786" i="8"/>
  <c r="P7785" i="8"/>
  <c r="O7785" i="8"/>
  <c r="N7785" i="8"/>
  <c r="P7784" i="8"/>
  <c r="O7784" i="8"/>
  <c r="N7784" i="8"/>
  <c r="P7783" i="8"/>
  <c r="O7783" i="8"/>
  <c r="N7783" i="8"/>
  <c r="P7782" i="8"/>
  <c r="O7782" i="8"/>
  <c r="N7782" i="8"/>
  <c r="P7781" i="8"/>
  <c r="O7781" i="8"/>
  <c r="N7781" i="8"/>
  <c r="P7780" i="8"/>
  <c r="O7780" i="8"/>
  <c r="N7780" i="8"/>
  <c r="P7779" i="8"/>
  <c r="O7779" i="8"/>
  <c r="N7779" i="8"/>
  <c r="P7778" i="8"/>
  <c r="O7778" i="8"/>
  <c r="N7778" i="8"/>
  <c r="P7777" i="8"/>
  <c r="O7777" i="8"/>
  <c r="N7777" i="8"/>
  <c r="P7776" i="8"/>
  <c r="O7776" i="8"/>
  <c r="N7776" i="8"/>
  <c r="P7775" i="8"/>
  <c r="O7775" i="8"/>
  <c r="N7775" i="8"/>
  <c r="P7774" i="8"/>
  <c r="O7774" i="8"/>
  <c r="N7774" i="8"/>
  <c r="P7773" i="8"/>
  <c r="O7773" i="8"/>
  <c r="N7773" i="8"/>
  <c r="P7772" i="8"/>
  <c r="O7772" i="8"/>
  <c r="N7772" i="8"/>
  <c r="P7771" i="8"/>
  <c r="O7771" i="8"/>
  <c r="N7771" i="8"/>
  <c r="P7770" i="8"/>
  <c r="O7770" i="8"/>
  <c r="N7770" i="8"/>
  <c r="P7769" i="8"/>
  <c r="O7769" i="8"/>
  <c r="N7769" i="8"/>
  <c r="P7768" i="8"/>
  <c r="O7768" i="8"/>
  <c r="N7768" i="8"/>
  <c r="P7767" i="8"/>
  <c r="O7767" i="8"/>
  <c r="N7767" i="8"/>
  <c r="P7766" i="8"/>
  <c r="O7766" i="8"/>
  <c r="N7766" i="8"/>
  <c r="P7765" i="8"/>
  <c r="O7765" i="8"/>
  <c r="N7765" i="8"/>
  <c r="P7764" i="8"/>
  <c r="O7764" i="8"/>
  <c r="N7764" i="8"/>
  <c r="P7763" i="8"/>
  <c r="O7763" i="8"/>
  <c r="N7763" i="8"/>
  <c r="P7762" i="8"/>
  <c r="O7762" i="8"/>
  <c r="N7762" i="8"/>
  <c r="P7761" i="8"/>
  <c r="O7761" i="8"/>
  <c r="N7761" i="8"/>
  <c r="P7760" i="8"/>
  <c r="O7760" i="8"/>
  <c r="N7760" i="8"/>
  <c r="P7759" i="8"/>
  <c r="O7759" i="8"/>
  <c r="N7759" i="8"/>
  <c r="P7758" i="8"/>
  <c r="O7758" i="8"/>
  <c r="N7758" i="8"/>
  <c r="P7757" i="8"/>
  <c r="O7757" i="8"/>
  <c r="N7757" i="8"/>
  <c r="P7756" i="8"/>
  <c r="O7756" i="8"/>
  <c r="N7756" i="8"/>
  <c r="P7755" i="8"/>
  <c r="O7755" i="8"/>
  <c r="N7755" i="8"/>
  <c r="P7754" i="8"/>
  <c r="O7754" i="8"/>
  <c r="N7754" i="8"/>
  <c r="P7753" i="8"/>
  <c r="O7753" i="8"/>
  <c r="N7753" i="8"/>
  <c r="P7752" i="8"/>
  <c r="O7752" i="8"/>
  <c r="N7752" i="8"/>
  <c r="P7751" i="8"/>
  <c r="O7751" i="8"/>
  <c r="N7751" i="8"/>
  <c r="P7750" i="8"/>
  <c r="O7750" i="8"/>
  <c r="N7750" i="8"/>
  <c r="P7749" i="8"/>
  <c r="O7749" i="8"/>
  <c r="N7749" i="8"/>
  <c r="P7748" i="8"/>
  <c r="O7748" i="8"/>
  <c r="N7748" i="8"/>
  <c r="P7747" i="8"/>
  <c r="O7747" i="8"/>
  <c r="N7747" i="8"/>
  <c r="P7746" i="8"/>
  <c r="O7746" i="8"/>
  <c r="N7746" i="8"/>
  <c r="P7745" i="8"/>
  <c r="O7745" i="8"/>
  <c r="N7745" i="8"/>
  <c r="P7744" i="8"/>
  <c r="O7744" i="8"/>
  <c r="N7744" i="8"/>
  <c r="P7743" i="8"/>
  <c r="O7743" i="8"/>
  <c r="N7743" i="8"/>
  <c r="P7742" i="8"/>
  <c r="O7742" i="8"/>
  <c r="N7742" i="8"/>
  <c r="P7741" i="8"/>
  <c r="O7741" i="8"/>
  <c r="N7741" i="8"/>
  <c r="P7740" i="8"/>
  <c r="O7740" i="8"/>
  <c r="N7740" i="8"/>
  <c r="P7739" i="8"/>
  <c r="O7739" i="8"/>
  <c r="N7739" i="8"/>
  <c r="P7738" i="8"/>
  <c r="O7738" i="8"/>
  <c r="N7738" i="8"/>
  <c r="P7737" i="8"/>
  <c r="O7737" i="8"/>
  <c r="N7737" i="8"/>
  <c r="P7736" i="8"/>
  <c r="O7736" i="8"/>
  <c r="N7736" i="8"/>
  <c r="P7735" i="8"/>
  <c r="O7735" i="8"/>
  <c r="N7735" i="8"/>
  <c r="P7734" i="8"/>
  <c r="O7734" i="8"/>
  <c r="N7734" i="8"/>
  <c r="P7733" i="8"/>
  <c r="O7733" i="8"/>
  <c r="N7733" i="8"/>
  <c r="P7732" i="8"/>
  <c r="O7732" i="8"/>
  <c r="N7732" i="8"/>
  <c r="P7731" i="8"/>
  <c r="O7731" i="8"/>
  <c r="N7731" i="8"/>
  <c r="P7730" i="8"/>
  <c r="O7730" i="8"/>
  <c r="N7730" i="8"/>
  <c r="P7729" i="8"/>
  <c r="O7729" i="8"/>
  <c r="N7729" i="8"/>
  <c r="P7728" i="8"/>
  <c r="O7728" i="8"/>
  <c r="N7728" i="8"/>
  <c r="P7727" i="8"/>
  <c r="O7727" i="8"/>
  <c r="N7727" i="8"/>
  <c r="P7726" i="8"/>
  <c r="O7726" i="8"/>
  <c r="N7726" i="8"/>
  <c r="P7725" i="8"/>
  <c r="O7725" i="8"/>
  <c r="N7725" i="8"/>
  <c r="P7724" i="8"/>
  <c r="O7724" i="8"/>
  <c r="N7724" i="8"/>
  <c r="P7723" i="8"/>
  <c r="O7723" i="8"/>
  <c r="N7723" i="8"/>
  <c r="P7722" i="8"/>
  <c r="O7722" i="8"/>
  <c r="N7722" i="8"/>
  <c r="P7721" i="8"/>
  <c r="O7721" i="8"/>
  <c r="N7721" i="8"/>
  <c r="P7720" i="8"/>
  <c r="O7720" i="8"/>
  <c r="N7720" i="8"/>
  <c r="P7719" i="8"/>
  <c r="O7719" i="8"/>
  <c r="N7719" i="8"/>
  <c r="P7718" i="8"/>
  <c r="O7718" i="8"/>
  <c r="N7718" i="8"/>
  <c r="P7717" i="8"/>
  <c r="O7717" i="8"/>
  <c r="N7717" i="8"/>
  <c r="P7716" i="8"/>
  <c r="O7716" i="8"/>
  <c r="N7716" i="8"/>
  <c r="P7715" i="8"/>
  <c r="O7715" i="8"/>
  <c r="N7715" i="8"/>
  <c r="P7714" i="8"/>
  <c r="O7714" i="8"/>
  <c r="N7714" i="8"/>
  <c r="P7713" i="8"/>
  <c r="O7713" i="8"/>
  <c r="N7713" i="8"/>
  <c r="P7712" i="8"/>
  <c r="O7712" i="8"/>
  <c r="N7712" i="8"/>
  <c r="P7711" i="8"/>
  <c r="O7711" i="8"/>
  <c r="N7711" i="8"/>
  <c r="P7710" i="8"/>
  <c r="O7710" i="8"/>
  <c r="N7710" i="8"/>
  <c r="P7709" i="8"/>
  <c r="O7709" i="8"/>
  <c r="N7709" i="8"/>
  <c r="P7708" i="8"/>
  <c r="O7708" i="8"/>
  <c r="N7708" i="8"/>
  <c r="P7707" i="8"/>
  <c r="O7707" i="8"/>
  <c r="N7707" i="8"/>
  <c r="P7706" i="8"/>
  <c r="O7706" i="8"/>
  <c r="N7706" i="8"/>
  <c r="P7705" i="8"/>
  <c r="O7705" i="8"/>
  <c r="N7705" i="8"/>
  <c r="P7704" i="8"/>
  <c r="O7704" i="8"/>
  <c r="N7704" i="8"/>
  <c r="P7703" i="8"/>
  <c r="O7703" i="8"/>
  <c r="N7703" i="8"/>
  <c r="P7702" i="8"/>
  <c r="O7702" i="8"/>
  <c r="N7702" i="8"/>
  <c r="P7701" i="8"/>
  <c r="O7701" i="8"/>
  <c r="N7701" i="8"/>
  <c r="P7700" i="8"/>
  <c r="O7700" i="8"/>
  <c r="N7700" i="8"/>
  <c r="P7699" i="8"/>
  <c r="O7699" i="8"/>
  <c r="N7699" i="8"/>
  <c r="P7698" i="8"/>
  <c r="O7698" i="8"/>
  <c r="N7698" i="8"/>
  <c r="P7697" i="8"/>
  <c r="O7697" i="8"/>
  <c r="N7697" i="8"/>
  <c r="P7696" i="8"/>
  <c r="O7696" i="8"/>
  <c r="N7696" i="8"/>
  <c r="P7695" i="8"/>
  <c r="O7695" i="8"/>
  <c r="N7695" i="8"/>
  <c r="P7694" i="8"/>
  <c r="O7694" i="8"/>
  <c r="N7694" i="8"/>
  <c r="P7693" i="8"/>
  <c r="O7693" i="8"/>
  <c r="N7693" i="8"/>
  <c r="P7692" i="8"/>
  <c r="O7692" i="8"/>
  <c r="N7692" i="8"/>
  <c r="P7691" i="8"/>
  <c r="O7691" i="8"/>
  <c r="N7691" i="8"/>
  <c r="P7690" i="8"/>
  <c r="O7690" i="8"/>
  <c r="N7690" i="8"/>
  <c r="P7689" i="8"/>
  <c r="O7689" i="8"/>
  <c r="N7689" i="8"/>
  <c r="P7688" i="8"/>
  <c r="O7688" i="8"/>
  <c r="N7688" i="8"/>
  <c r="P7687" i="8"/>
  <c r="O7687" i="8"/>
  <c r="N7687" i="8"/>
  <c r="P7686" i="8"/>
  <c r="O7686" i="8"/>
  <c r="N7686" i="8"/>
  <c r="P7685" i="8"/>
  <c r="O7685" i="8"/>
  <c r="N7685" i="8"/>
  <c r="P7684" i="8"/>
  <c r="O7684" i="8"/>
  <c r="N7684" i="8"/>
  <c r="P7683" i="8"/>
  <c r="O7683" i="8"/>
  <c r="N7683" i="8"/>
  <c r="P7682" i="8"/>
  <c r="O7682" i="8"/>
  <c r="N7682" i="8"/>
  <c r="P7681" i="8"/>
  <c r="O7681" i="8"/>
  <c r="N7681" i="8"/>
  <c r="P7680" i="8"/>
  <c r="O7680" i="8"/>
  <c r="N7680" i="8"/>
  <c r="P7679" i="8"/>
  <c r="O7679" i="8"/>
  <c r="N7679" i="8"/>
  <c r="P7678" i="8"/>
  <c r="O7678" i="8"/>
  <c r="N7678" i="8"/>
  <c r="P7677" i="8"/>
  <c r="O7677" i="8"/>
  <c r="N7677" i="8"/>
  <c r="P7676" i="8"/>
  <c r="O7676" i="8"/>
  <c r="N7676" i="8"/>
  <c r="P7675" i="8"/>
  <c r="O7675" i="8"/>
  <c r="N7675" i="8"/>
  <c r="P7674" i="8"/>
  <c r="O7674" i="8"/>
  <c r="N7674" i="8"/>
  <c r="P7673" i="8"/>
  <c r="O7673" i="8"/>
  <c r="N7673" i="8"/>
  <c r="P7672" i="8"/>
  <c r="O7672" i="8"/>
  <c r="N7672" i="8"/>
  <c r="P7671" i="8"/>
  <c r="O7671" i="8"/>
  <c r="N7671" i="8"/>
  <c r="P7670" i="8"/>
  <c r="O7670" i="8"/>
  <c r="N7670" i="8"/>
  <c r="P7669" i="8"/>
  <c r="O7669" i="8"/>
  <c r="N7669" i="8"/>
  <c r="P7668" i="8"/>
  <c r="O7668" i="8"/>
  <c r="N7668" i="8"/>
  <c r="P7667" i="8"/>
  <c r="O7667" i="8"/>
  <c r="N7667" i="8"/>
  <c r="P7666" i="8"/>
  <c r="O7666" i="8"/>
  <c r="N7666" i="8"/>
  <c r="P7665" i="8"/>
  <c r="O7665" i="8"/>
  <c r="N7665" i="8"/>
  <c r="P7664" i="8"/>
  <c r="O7664" i="8"/>
  <c r="N7664" i="8"/>
  <c r="P7663" i="8"/>
  <c r="O7663" i="8"/>
  <c r="N7663" i="8"/>
  <c r="P7662" i="8"/>
  <c r="O7662" i="8"/>
  <c r="N7662" i="8"/>
  <c r="P7661" i="8"/>
  <c r="O7661" i="8"/>
  <c r="N7661" i="8"/>
  <c r="P7660" i="8"/>
  <c r="O7660" i="8"/>
  <c r="N7660" i="8"/>
  <c r="P7659" i="8"/>
  <c r="O7659" i="8"/>
  <c r="N7659" i="8"/>
  <c r="P7658" i="8"/>
  <c r="O7658" i="8"/>
  <c r="N7658" i="8"/>
  <c r="P7657" i="8"/>
  <c r="O7657" i="8"/>
  <c r="N7657" i="8"/>
  <c r="P7656" i="8"/>
  <c r="O7656" i="8"/>
  <c r="N7656" i="8"/>
  <c r="P7655" i="8"/>
  <c r="O7655" i="8"/>
  <c r="N7655" i="8"/>
  <c r="P7654" i="8"/>
  <c r="O7654" i="8"/>
  <c r="N7654" i="8"/>
  <c r="P7653" i="8"/>
  <c r="O7653" i="8"/>
  <c r="N7653" i="8"/>
  <c r="P7652" i="8"/>
  <c r="O7652" i="8"/>
  <c r="N7652" i="8"/>
  <c r="P7651" i="8"/>
  <c r="O7651" i="8"/>
  <c r="N7651" i="8"/>
  <c r="P7650" i="8"/>
  <c r="O7650" i="8"/>
  <c r="N7650" i="8"/>
  <c r="P7649" i="8"/>
  <c r="O7649" i="8"/>
  <c r="N7649" i="8"/>
  <c r="P7648" i="8"/>
  <c r="O7648" i="8"/>
  <c r="N7648" i="8"/>
  <c r="P7647" i="8"/>
  <c r="O7647" i="8"/>
  <c r="N7647" i="8"/>
  <c r="P7646" i="8"/>
  <c r="O7646" i="8"/>
  <c r="N7646" i="8"/>
  <c r="P7645" i="8"/>
  <c r="O7645" i="8"/>
  <c r="N7645" i="8"/>
  <c r="P7644" i="8"/>
  <c r="O7644" i="8"/>
  <c r="N7644" i="8"/>
  <c r="P7643" i="8"/>
  <c r="O7643" i="8"/>
  <c r="N7643" i="8"/>
  <c r="P7642" i="8"/>
  <c r="O7642" i="8"/>
  <c r="N7642" i="8"/>
  <c r="P7641" i="8"/>
  <c r="O7641" i="8"/>
  <c r="N7641" i="8"/>
  <c r="P7640" i="8"/>
  <c r="O7640" i="8"/>
  <c r="N7640" i="8"/>
  <c r="P7639" i="8"/>
  <c r="O7639" i="8"/>
  <c r="N7639" i="8"/>
  <c r="P7638" i="8"/>
  <c r="O7638" i="8"/>
  <c r="N7638" i="8"/>
  <c r="P7637" i="8"/>
  <c r="O7637" i="8"/>
  <c r="N7637" i="8"/>
  <c r="P7636" i="8"/>
  <c r="O7636" i="8"/>
  <c r="N7636" i="8"/>
  <c r="P7635" i="8"/>
  <c r="O7635" i="8"/>
  <c r="N7635" i="8"/>
  <c r="P7634" i="8"/>
  <c r="O7634" i="8"/>
  <c r="N7634" i="8"/>
  <c r="P7633" i="8"/>
  <c r="O7633" i="8"/>
  <c r="N7633" i="8"/>
  <c r="P7632" i="8"/>
  <c r="O7632" i="8"/>
  <c r="N7632" i="8"/>
  <c r="P7631" i="8"/>
  <c r="O7631" i="8"/>
  <c r="N7631" i="8"/>
  <c r="P7630" i="8"/>
  <c r="O7630" i="8"/>
  <c r="N7630" i="8"/>
  <c r="P7629" i="8"/>
  <c r="O7629" i="8"/>
  <c r="N7629" i="8"/>
  <c r="P7628" i="8"/>
  <c r="O7628" i="8"/>
  <c r="N7628" i="8"/>
  <c r="P7627" i="8"/>
  <c r="O7627" i="8"/>
  <c r="N7627" i="8"/>
  <c r="P7626" i="8"/>
  <c r="O7626" i="8"/>
  <c r="N7626" i="8"/>
  <c r="P7625" i="8"/>
  <c r="O7625" i="8"/>
  <c r="N7625" i="8"/>
  <c r="P7624" i="8"/>
  <c r="O7624" i="8"/>
  <c r="N7624" i="8"/>
  <c r="P7623" i="8"/>
  <c r="O7623" i="8"/>
  <c r="N7623" i="8"/>
  <c r="P7622" i="8"/>
  <c r="O7622" i="8"/>
  <c r="N7622" i="8"/>
  <c r="P7621" i="8"/>
  <c r="O7621" i="8"/>
  <c r="N7621" i="8"/>
  <c r="P7620" i="8"/>
  <c r="O7620" i="8"/>
  <c r="N7620" i="8"/>
  <c r="P7619" i="8"/>
  <c r="O7619" i="8"/>
  <c r="N7619" i="8"/>
  <c r="P7618" i="8"/>
  <c r="O7618" i="8"/>
  <c r="N7618" i="8"/>
  <c r="P7617" i="8"/>
  <c r="O7617" i="8"/>
  <c r="N7617" i="8"/>
  <c r="P7616" i="8"/>
  <c r="O7616" i="8"/>
  <c r="N7616" i="8"/>
  <c r="P7615" i="8"/>
  <c r="O7615" i="8"/>
  <c r="N7615" i="8"/>
  <c r="P7614" i="8"/>
  <c r="O7614" i="8"/>
  <c r="N7614" i="8"/>
  <c r="P7613" i="8"/>
  <c r="O7613" i="8"/>
  <c r="N7613" i="8"/>
  <c r="P7612" i="8"/>
  <c r="O7612" i="8"/>
  <c r="N7612" i="8"/>
  <c r="P7611" i="8"/>
  <c r="O7611" i="8"/>
  <c r="N7611" i="8"/>
  <c r="P7610" i="8"/>
  <c r="O7610" i="8"/>
  <c r="N7610" i="8"/>
  <c r="P7609" i="8"/>
  <c r="O7609" i="8"/>
  <c r="N7609" i="8"/>
  <c r="P7608" i="8"/>
  <c r="O7608" i="8"/>
  <c r="N7608" i="8"/>
  <c r="P7607" i="8"/>
  <c r="O7607" i="8"/>
  <c r="N7607" i="8"/>
  <c r="P7606" i="8"/>
  <c r="O7606" i="8"/>
  <c r="N7606" i="8"/>
  <c r="P7605" i="8"/>
  <c r="O7605" i="8"/>
  <c r="N7605" i="8"/>
  <c r="P7604" i="8"/>
  <c r="O7604" i="8"/>
  <c r="N7604" i="8"/>
  <c r="P7603" i="8"/>
  <c r="O7603" i="8"/>
  <c r="N7603" i="8"/>
  <c r="P7602" i="8"/>
  <c r="O7602" i="8"/>
  <c r="N7602" i="8"/>
  <c r="P7601" i="8"/>
  <c r="O7601" i="8"/>
  <c r="N7601" i="8"/>
  <c r="P7600" i="8"/>
  <c r="O7600" i="8"/>
  <c r="N7600" i="8"/>
  <c r="P7599" i="8"/>
  <c r="O7599" i="8"/>
  <c r="N7599" i="8"/>
  <c r="P7598" i="8"/>
  <c r="O7598" i="8"/>
  <c r="N7598" i="8"/>
  <c r="P7597" i="8"/>
  <c r="O7597" i="8"/>
  <c r="N7597" i="8"/>
  <c r="P7596" i="8"/>
  <c r="O7596" i="8"/>
  <c r="N7596" i="8"/>
  <c r="P7595" i="8"/>
  <c r="O7595" i="8"/>
  <c r="N7595" i="8"/>
  <c r="P7594" i="8"/>
  <c r="O7594" i="8"/>
  <c r="N7594" i="8"/>
  <c r="P7593" i="8"/>
  <c r="O7593" i="8"/>
  <c r="N7593" i="8"/>
  <c r="P7592" i="8"/>
  <c r="O7592" i="8"/>
  <c r="N7592" i="8"/>
  <c r="P7591" i="8"/>
  <c r="O7591" i="8"/>
  <c r="N7591" i="8"/>
  <c r="P7590" i="8"/>
  <c r="O7590" i="8"/>
  <c r="N7590" i="8"/>
  <c r="P7589" i="8"/>
  <c r="O7589" i="8"/>
  <c r="N7589" i="8"/>
  <c r="P7588" i="8"/>
  <c r="O7588" i="8"/>
  <c r="N7588" i="8"/>
  <c r="P7587" i="8"/>
  <c r="O7587" i="8"/>
  <c r="N7587" i="8"/>
  <c r="P7586" i="8"/>
  <c r="O7586" i="8"/>
  <c r="N7586" i="8"/>
  <c r="P7585" i="8"/>
  <c r="O7585" i="8"/>
  <c r="N7585" i="8"/>
  <c r="P7584" i="8"/>
  <c r="O7584" i="8"/>
  <c r="N7584" i="8"/>
  <c r="P7583" i="8"/>
  <c r="O7583" i="8"/>
  <c r="N7583" i="8"/>
  <c r="P7582" i="8"/>
  <c r="O7582" i="8"/>
  <c r="N7582" i="8"/>
  <c r="P7581" i="8"/>
  <c r="O7581" i="8"/>
  <c r="N7581" i="8"/>
  <c r="P7580" i="8"/>
  <c r="O7580" i="8"/>
  <c r="N7580" i="8"/>
  <c r="P7579" i="8"/>
  <c r="O7579" i="8"/>
  <c r="N7579" i="8"/>
  <c r="P7578" i="8"/>
  <c r="O7578" i="8"/>
  <c r="N7578" i="8"/>
  <c r="P7577" i="8"/>
  <c r="O7577" i="8"/>
  <c r="N7577" i="8"/>
  <c r="P7576" i="8"/>
  <c r="O7576" i="8"/>
  <c r="N7576" i="8"/>
  <c r="P7575" i="8"/>
  <c r="O7575" i="8"/>
  <c r="N7575" i="8"/>
  <c r="P7574" i="8"/>
  <c r="O7574" i="8"/>
  <c r="N7574" i="8"/>
  <c r="P7573" i="8"/>
  <c r="O7573" i="8"/>
  <c r="N7573" i="8"/>
  <c r="P7572" i="8"/>
  <c r="O7572" i="8"/>
  <c r="N7572" i="8"/>
  <c r="P7571" i="8"/>
  <c r="O7571" i="8"/>
  <c r="N7571" i="8"/>
  <c r="P7570" i="8"/>
  <c r="O7570" i="8"/>
  <c r="N7570" i="8"/>
  <c r="P7569" i="8"/>
  <c r="O7569" i="8"/>
  <c r="N7569" i="8"/>
  <c r="P7568" i="8"/>
  <c r="O7568" i="8"/>
  <c r="N7568" i="8"/>
  <c r="P7567" i="8"/>
  <c r="O7567" i="8"/>
  <c r="N7567" i="8"/>
  <c r="P7566" i="8"/>
  <c r="O7566" i="8"/>
  <c r="N7566" i="8"/>
  <c r="P7565" i="8"/>
  <c r="O7565" i="8"/>
  <c r="N7565" i="8"/>
  <c r="P7564" i="8"/>
  <c r="O7564" i="8"/>
  <c r="N7564" i="8"/>
  <c r="P7563" i="8"/>
  <c r="O7563" i="8"/>
  <c r="N7563" i="8"/>
  <c r="P7562" i="8"/>
  <c r="O7562" i="8"/>
  <c r="N7562" i="8"/>
  <c r="P7561" i="8"/>
  <c r="O7561" i="8"/>
  <c r="N7561" i="8"/>
  <c r="P7560" i="8"/>
  <c r="O7560" i="8"/>
  <c r="N7560" i="8"/>
  <c r="P7559" i="8"/>
  <c r="O7559" i="8"/>
  <c r="N7559" i="8"/>
  <c r="P7558" i="8"/>
  <c r="O7558" i="8"/>
  <c r="N7558" i="8"/>
  <c r="P7557" i="8"/>
  <c r="O7557" i="8"/>
  <c r="N7557" i="8"/>
  <c r="P7556" i="8"/>
  <c r="O7556" i="8"/>
  <c r="N7556" i="8"/>
  <c r="P7555" i="8"/>
  <c r="O7555" i="8"/>
  <c r="N7555" i="8"/>
  <c r="P7554" i="8"/>
  <c r="O7554" i="8"/>
  <c r="N7554" i="8"/>
  <c r="P7553" i="8"/>
  <c r="O7553" i="8"/>
  <c r="N7553" i="8"/>
  <c r="P7552" i="8"/>
  <c r="O7552" i="8"/>
  <c r="N7552" i="8"/>
  <c r="P7551" i="8"/>
  <c r="O7551" i="8"/>
  <c r="N7551" i="8"/>
  <c r="P7550" i="8"/>
  <c r="O7550" i="8"/>
  <c r="N7550" i="8"/>
  <c r="P7549" i="8"/>
  <c r="O7549" i="8"/>
  <c r="N7549" i="8"/>
  <c r="P7548" i="8"/>
  <c r="O7548" i="8"/>
  <c r="N7548" i="8"/>
  <c r="P7547" i="8"/>
  <c r="O7547" i="8"/>
  <c r="N7547" i="8"/>
  <c r="P7546" i="8"/>
  <c r="O7546" i="8"/>
  <c r="N7546" i="8"/>
  <c r="P7545" i="8"/>
  <c r="O7545" i="8"/>
  <c r="N7545" i="8"/>
  <c r="P7544" i="8"/>
  <c r="O7544" i="8"/>
  <c r="N7544" i="8"/>
  <c r="P7543" i="8"/>
  <c r="O7543" i="8"/>
  <c r="N7543" i="8"/>
  <c r="P7542" i="8"/>
  <c r="O7542" i="8"/>
  <c r="N7542" i="8"/>
  <c r="P7541" i="8"/>
  <c r="O7541" i="8"/>
  <c r="N7541" i="8"/>
  <c r="P7540" i="8"/>
  <c r="O7540" i="8"/>
  <c r="N7540" i="8"/>
  <c r="P7539" i="8"/>
  <c r="O7539" i="8"/>
  <c r="N7539" i="8"/>
  <c r="P7538" i="8"/>
  <c r="O7538" i="8"/>
  <c r="N7538" i="8"/>
  <c r="P7537" i="8"/>
  <c r="O7537" i="8"/>
  <c r="N7537" i="8"/>
  <c r="P7536" i="8"/>
  <c r="O7536" i="8"/>
  <c r="N7536" i="8"/>
  <c r="P7535" i="8"/>
  <c r="O7535" i="8"/>
  <c r="N7535" i="8"/>
  <c r="P7534" i="8"/>
  <c r="O7534" i="8"/>
  <c r="N7534" i="8"/>
  <c r="P7533" i="8"/>
  <c r="O7533" i="8"/>
  <c r="N7533" i="8"/>
  <c r="P7532" i="8"/>
  <c r="O7532" i="8"/>
  <c r="N7532" i="8"/>
  <c r="P7531" i="8"/>
  <c r="O7531" i="8"/>
  <c r="N7531" i="8"/>
  <c r="P7530" i="8"/>
  <c r="O7530" i="8"/>
  <c r="N7530" i="8"/>
  <c r="P7529" i="8"/>
  <c r="O7529" i="8"/>
  <c r="N7529" i="8"/>
  <c r="P7528" i="8"/>
  <c r="O7528" i="8"/>
  <c r="N7528" i="8"/>
  <c r="P7527" i="8"/>
  <c r="O7527" i="8"/>
  <c r="N7527" i="8"/>
  <c r="P7526" i="8"/>
  <c r="O7526" i="8"/>
  <c r="N7526" i="8"/>
  <c r="P7525" i="8"/>
  <c r="O7525" i="8"/>
  <c r="N7525" i="8"/>
  <c r="P7524" i="8"/>
  <c r="O7524" i="8"/>
  <c r="N7524" i="8"/>
  <c r="P7523" i="8"/>
  <c r="O7523" i="8"/>
  <c r="N7523" i="8"/>
  <c r="P7522" i="8"/>
  <c r="O7522" i="8"/>
  <c r="N7522" i="8"/>
  <c r="P7521" i="8"/>
  <c r="O7521" i="8"/>
  <c r="N7521" i="8"/>
  <c r="P7520" i="8"/>
  <c r="O7520" i="8"/>
  <c r="N7520" i="8"/>
  <c r="P7519" i="8"/>
  <c r="O7519" i="8"/>
  <c r="N7519" i="8"/>
  <c r="P7518" i="8"/>
  <c r="O7518" i="8"/>
  <c r="N7518" i="8"/>
  <c r="P7517" i="8"/>
  <c r="O7517" i="8"/>
  <c r="N7517" i="8"/>
  <c r="P7516" i="8"/>
  <c r="O7516" i="8"/>
  <c r="N7516" i="8"/>
  <c r="P7515" i="8"/>
  <c r="O7515" i="8"/>
  <c r="N7515" i="8"/>
  <c r="P7514" i="8"/>
  <c r="O7514" i="8"/>
  <c r="N7514" i="8"/>
  <c r="P7513" i="8"/>
  <c r="O7513" i="8"/>
  <c r="N7513" i="8"/>
  <c r="P7512" i="8"/>
  <c r="O7512" i="8"/>
  <c r="N7512" i="8"/>
  <c r="P7511" i="8"/>
  <c r="O7511" i="8"/>
  <c r="N7511" i="8"/>
  <c r="P7510" i="8"/>
  <c r="O7510" i="8"/>
  <c r="N7510" i="8"/>
  <c r="P7509" i="8"/>
  <c r="O7509" i="8"/>
  <c r="N7509" i="8"/>
  <c r="P7508" i="8"/>
  <c r="O7508" i="8"/>
  <c r="N7508" i="8"/>
  <c r="P7507" i="8"/>
  <c r="O7507" i="8"/>
  <c r="N7507" i="8"/>
  <c r="P7506" i="8"/>
  <c r="O7506" i="8"/>
  <c r="N7506" i="8"/>
  <c r="P7505" i="8"/>
  <c r="O7505" i="8"/>
  <c r="N7505" i="8"/>
  <c r="P7504" i="8"/>
  <c r="O7504" i="8"/>
  <c r="N7504" i="8"/>
  <c r="P7503" i="8"/>
  <c r="O7503" i="8"/>
  <c r="N7503" i="8"/>
  <c r="P7502" i="8"/>
  <c r="O7502" i="8"/>
  <c r="N7502" i="8"/>
  <c r="P7501" i="8"/>
  <c r="O7501" i="8"/>
  <c r="N7501" i="8"/>
  <c r="P7500" i="8"/>
  <c r="O7500" i="8"/>
  <c r="N7500" i="8"/>
  <c r="P7499" i="8"/>
  <c r="O7499" i="8"/>
  <c r="N7499" i="8"/>
  <c r="P7498" i="8"/>
  <c r="O7498" i="8"/>
  <c r="N7498" i="8"/>
  <c r="P7497" i="8"/>
  <c r="O7497" i="8"/>
  <c r="N7497" i="8"/>
  <c r="P7496" i="8"/>
  <c r="O7496" i="8"/>
  <c r="N7496" i="8"/>
  <c r="P7495" i="8"/>
  <c r="O7495" i="8"/>
  <c r="N7495" i="8"/>
  <c r="P7494" i="8"/>
  <c r="O7494" i="8"/>
  <c r="N7494" i="8"/>
  <c r="P7493" i="8"/>
  <c r="O7493" i="8"/>
  <c r="N7493" i="8"/>
  <c r="P7492" i="8"/>
  <c r="O7492" i="8"/>
  <c r="N7492" i="8"/>
  <c r="P7491" i="8"/>
  <c r="O7491" i="8"/>
  <c r="N7491" i="8"/>
  <c r="P7490" i="8"/>
  <c r="O7490" i="8"/>
  <c r="N7490" i="8"/>
  <c r="P7489" i="8"/>
  <c r="O7489" i="8"/>
  <c r="N7489" i="8"/>
  <c r="P7488" i="8"/>
  <c r="O7488" i="8"/>
  <c r="N7488" i="8"/>
  <c r="P7487" i="8"/>
  <c r="O7487" i="8"/>
  <c r="N7487" i="8"/>
  <c r="P7486" i="8"/>
  <c r="O7486" i="8"/>
  <c r="N7486" i="8"/>
  <c r="P7485" i="8"/>
  <c r="O7485" i="8"/>
  <c r="N7485" i="8"/>
  <c r="P7484" i="8"/>
  <c r="O7484" i="8"/>
  <c r="N7484" i="8"/>
  <c r="P7483" i="8"/>
  <c r="O7483" i="8"/>
  <c r="N7483" i="8"/>
  <c r="P7482" i="8"/>
  <c r="O7482" i="8"/>
  <c r="N7482" i="8"/>
  <c r="P7481" i="8"/>
  <c r="O7481" i="8"/>
  <c r="N7481" i="8"/>
  <c r="P7480" i="8"/>
  <c r="O7480" i="8"/>
  <c r="N7480" i="8"/>
  <c r="P7479" i="8"/>
  <c r="O7479" i="8"/>
  <c r="N7479" i="8"/>
  <c r="P7478" i="8"/>
  <c r="O7478" i="8"/>
  <c r="N7478" i="8"/>
  <c r="P7477" i="8"/>
  <c r="O7477" i="8"/>
  <c r="N7477" i="8"/>
  <c r="P7476" i="8"/>
  <c r="O7476" i="8"/>
  <c r="N7476" i="8"/>
  <c r="P7475" i="8"/>
  <c r="O7475" i="8"/>
  <c r="N7475" i="8"/>
  <c r="P7474" i="8"/>
  <c r="O7474" i="8"/>
  <c r="N7474" i="8"/>
  <c r="P7473" i="8"/>
  <c r="O7473" i="8"/>
  <c r="N7473" i="8"/>
  <c r="P7472" i="8"/>
  <c r="O7472" i="8"/>
  <c r="N7472" i="8"/>
  <c r="P7471" i="8"/>
  <c r="O7471" i="8"/>
  <c r="N7471" i="8"/>
  <c r="P7470" i="8"/>
  <c r="O7470" i="8"/>
  <c r="N7470" i="8"/>
  <c r="P7469" i="8"/>
  <c r="O7469" i="8"/>
  <c r="N7469" i="8"/>
  <c r="P7468" i="8"/>
  <c r="O7468" i="8"/>
  <c r="N7468" i="8"/>
  <c r="P7467" i="8"/>
  <c r="O7467" i="8"/>
  <c r="N7467" i="8"/>
  <c r="P7466" i="8"/>
  <c r="O7466" i="8"/>
  <c r="N7466" i="8"/>
  <c r="P7465" i="8"/>
  <c r="O7465" i="8"/>
  <c r="N7465" i="8"/>
  <c r="P7464" i="8"/>
  <c r="O7464" i="8"/>
  <c r="N7464" i="8"/>
  <c r="P7463" i="8"/>
  <c r="O7463" i="8"/>
  <c r="N7463" i="8"/>
  <c r="P7462" i="8"/>
  <c r="O7462" i="8"/>
  <c r="N7462" i="8"/>
  <c r="P7461" i="8"/>
  <c r="O7461" i="8"/>
  <c r="N7461" i="8"/>
  <c r="P7460" i="8"/>
  <c r="O7460" i="8"/>
  <c r="N7460" i="8"/>
  <c r="P7459" i="8"/>
  <c r="O7459" i="8"/>
  <c r="N7459" i="8"/>
  <c r="P7458" i="8"/>
  <c r="O7458" i="8"/>
  <c r="N7458" i="8"/>
  <c r="P7457" i="8"/>
  <c r="O7457" i="8"/>
  <c r="N7457" i="8"/>
  <c r="P7456" i="8"/>
  <c r="O7456" i="8"/>
  <c r="N7456" i="8"/>
  <c r="P7455" i="8"/>
  <c r="O7455" i="8"/>
  <c r="N7455" i="8"/>
  <c r="P7454" i="8"/>
  <c r="O7454" i="8"/>
  <c r="N7454" i="8"/>
  <c r="P7453" i="8"/>
  <c r="O7453" i="8"/>
  <c r="N7453" i="8"/>
  <c r="P7452" i="8"/>
  <c r="O7452" i="8"/>
  <c r="N7452" i="8"/>
  <c r="P7451" i="8"/>
  <c r="O7451" i="8"/>
  <c r="N7451" i="8"/>
  <c r="P7450" i="8"/>
  <c r="O7450" i="8"/>
  <c r="N7450" i="8"/>
  <c r="P7449" i="8"/>
  <c r="O7449" i="8"/>
  <c r="N7449" i="8"/>
  <c r="P7448" i="8"/>
  <c r="O7448" i="8"/>
  <c r="N7448" i="8"/>
  <c r="P7447" i="8"/>
  <c r="O7447" i="8"/>
  <c r="N7447" i="8"/>
  <c r="P7446" i="8"/>
  <c r="O7446" i="8"/>
  <c r="N7446" i="8"/>
  <c r="P7445" i="8"/>
  <c r="O7445" i="8"/>
  <c r="N7445" i="8"/>
  <c r="P7444" i="8"/>
  <c r="O7444" i="8"/>
  <c r="N7444" i="8"/>
  <c r="P7443" i="8"/>
  <c r="O7443" i="8"/>
  <c r="N7443" i="8"/>
  <c r="P7442" i="8"/>
  <c r="O7442" i="8"/>
  <c r="N7442" i="8"/>
  <c r="P7441" i="8"/>
  <c r="O7441" i="8"/>
  <c r="N7441" i="8"/>
  <c r="P7440" i="8"/>
  <c r="O7440" i="8"/>
  <c r="N7440" i="8"/>
  <c r="P7439" i="8"/>
  <c r="O7439" i="8"/>
  <c r="N7439" i="8"/>
  <c r="P7438" i="8"/>
  <c r="O7438" i="8"/>
  <c r="N7438" i="8"/>
  <c r="P7437" i="8"/>
  <c r="O7437" i="8"/>
  <c r="N7437" i="8"/>
  <c r="P7436" i="8"/>
  <c r="O7436" i="8"/>
  <c r="N7436" i="8"/>
  <c r="P7435" i="8"/>
  <c r="O7435" i="8"/>
  <c r="N7435" i="8"/>
  <c r="P7434" i="8"/>
  <c r="O7434" i="8"/>
  <c r="N7434" i="8"/>
  <c r="P7433" i="8"/>
  <c r="O7433" i="8"/>
  <c r="N7433" i="8"/>
  <c r="P7432" i="8"/>
  <c r="O7432" i="8"/>
  <c r="N7432" i="8"/>
  <c r="P7431" i="8"/>
  <c r="O7431" i="8"/>
  <c r="N7431" i="8"/>
  <c r="P7430" i="8"/>
  <c r="O7430" i="8"/>
  <c r="N7430" i="8"/>
  <c r="P7429" i="8"/>
  <c r="O7429" i="8"/>
  <c r="N7429" i="8"/>
  <c r="P7428" i="8"/>
  <c r="O7428" i="8"/>
  <c r="N7428" i="8"/>
  <c r="P7427" i="8"/>
  <c r="O7427" i="8"/>
  <c r="N7427" i="8"/>
  <c r="P7426" i="8"/>
  <c r="O7426" i="8"/>
  <c r="N7426" i="8"/>
  <c r="P7425" i="8"/>
  <c r="O7425" i="8"/>
  <c r="N7425" i="8"/>
  <c r="P7424" i="8"/>
  <c r="O7424" i="8"/>
  <c r="N7424" i="8"/>
  <c r="P7423" i="8"/>
  <c r="O7423" i="8"/>
  <c r="N7423" i="8"/>
  <c r="P7422" i="8"/>
  <c r="O7422" i="8"/>
  <c r="N7422" i="8"/>
  <c r="P7421" i="8"/>
  <c r="O7421" i="8"/>
  <c r="N7421" i="8"/>
  <c r="P7420" i="8"/>
  <c r="O7420" i="8"/>
  <c r="N7420" i="8"/>
  <c r="P7419" i="8"/>
  <c r="O7419" i="8"/>
  <c r="N7419" i="8"/>
  <c r="P7418" i="8"/>
  <c r="O7418" i="8"/>
  <c r="N7418" i="8"/>
  <c r="P7417" i="8"/>
  <c r="O7417" i="8"/>
  <c r="N7417" i="8"/>
  <c r="P7416" i="8"/>
  <c r="O7416" i="8"/>
  <c r="N7416" i="8"/>
  <c r="P7415" i="8"/>
  <c r="O7415" i="8"/>
  <c r="N7415" i="8"/>
  <c r="P7414" i="8"/>
  <c r="O7414" i="8"/>
  <c r="N7414" i="8"/>
  <c r="P7413" i="8"/>
  <c r="O7413" i="8"/>
  <c r="N7413" i="8"/>
  <c r="P7412" i="8"/>
  <c r="O7412" i="8"/>
  <c r="N7412" i="8"/>
  <c r="P7411" i="8"/>
  <c r="O7411" i="8"/>
  <c r="N7411" i="8"/>
  <c r="P7410" i="8"/>
  <c r="O7410" i="8"/>
  <c r="N7410" i="8"/>
  <c r="P7409" i="8"/>
  <c r="O7409" i="8"/>
  <c r="N7409" i="8"/>
  <c r="P7408" i="8"/>
  <c r="O7408" i="8"/>
  <c r="N7408" i="8"/>
  <c r="P7407" i="8"/>
  <c r="O7407" i="8"/>
  <c r="N7407" i="8"/>
  <c r="P7406" i="8"/>
  <c r="O7406" i="8"/>
  <c r="N7406" i="8"/>
  <c r="P7405" i="8"/>
  <c r="O7405" i="8"/>
  <c r="N7405" i="8"/>
  <c r="P7404" i="8"/>
  <c r="O7404" i="8"/>
  <c r="N7404" i="8"/>
  <c r="P7403" i="8"/>
  <c r="O7403" i="8"/>
  <c r="N7403" i="8"/>
  <c r="P7402" i="8"/>
  <c r="O7402" i="8"/>
  <c r="N7402" i="8"/>
  <c r="P7401" i="8"/>
  <c r="O7401" i="8"/>
  <c r="N7401" i="8"/>
  <c r="P7400" i="8"/>
  <c r="O7400" i="8"/>
  <c r="N7400" i="8"/>
  <c r="P7399" i="8"/>
  <c r="O7399" i="8"/>
  <c r="N7399" i="8"/>
  <c r="P7398" i="8"/>
  <c r="O7398" i="8"/>
  <c r="N7398" i="8"/>
  <c r="P7397" i="8"/>
  <c r="O7397" i="8"/>
  <c r="N7397" i="8"/>
  <c r="P7396" i="8"/>
  <c r="O7396" i="8"/>
  <c r="N7396" i="8"/>
  <c r="P7395" i="8"/>
  <c r="O7395" i="8"/>
  <c r="N7395" i="8"/>
  <c r="P7394" i="8"/>
  <c r="O7394" i="8"/>
  <c r="N7394" i="8"/>
  <c r="P7393" i="8"/>
  <c r="O7393" i="8"/>
  <c r="N7393" i="8"/>
  <c r="P7392" i="8"/>
  <c r="O7392" i="8"/>
  <c r="N7392" i="8"/>
  <c r="P7391" i="8"/>
  <c r="O7391" i="8"/>
  <c r="N7391" i="8"/>
  <c r="P7390" i="8"/>
  <c r="O7390" i="8"/>
  <c r="N7390" i="8"/>
  <c r="P7389" i="8"/>
  <c r="O7389" i="8"/>
  <c r="N7389" i="8"/>
  <c r="P7388" i="8"/>
  <c r="O7388" i="8"/>
  <c r="N7388" i="8"/>
  <c r="P7387" i="8"/>
  <c r="O7387" i="8"/>
  <c r="N7387" i="8"/>
  <c r="P7386" i="8"/>
  <c r="O7386" i="8"/>
  <c r="N7386" i="8"/>
  <c r="P7385" i="8"/>
  <c r="O7385" i="8"/>
  <c r="N7385" i="8"/>
  <c r="P7384" i="8"/>
  <c r="O7384" i="8"/>
  <c r="N7384" i="8"/>
  <c r="P7383" i="8"/>
  <c r="O7383" i="8"/>
  <c r="N7383" i="8"/>
  <c r="P7382" i="8"/>
  <c r="O7382" i="8"/>
  <c r="N7382" i="8"/>
  <c r="P7381" i="8"/>
  <c r="O7381" i="8"/>
  <c r="N7381" i="8"/>
  <c r="P7380" i="8"/>
  <c r="O7380" i="8"/>
  <c r="N7380" i="8"/>
  <c r="P7379" i="8"/>
  <c r="O7379" i="8"/>
  <c r="N7379" i="8"/>
  <c r="P7378" i="8"/>
  <c r="O7378" i="8"/>
  <c r="N7378" i="8"/>
  <c r="P7377" i="8"/>
  <c r="O7377" i="8"/>
  <c r="N7377" i="8"/>
  <c r="P7376" i="8"/>
  <c r="O7376" i="8"/>
  <c r="N7376" i="8"/>
  <c r="P7375" i="8"/>
  <c r="O7375" i="8"/>
  <c r="N7375" i="8"/>
  <c r="P7374" i="8"/>
  <c r="O7374" i="8"/>
  <c r="N7374" i="8"/>
  <c r="P7373" i="8"/>
  <c r="O7373" i="8"/>
  <c r="N7373" i="8"/>
  <c r="P7372" i="8"/>
  <c r="O7372" i="8"/>
  <c r="N7372" i="8"/>
  <c r="P7371" i="8"/>
  <c r="O7371" i="8"/>
  <c r="N7371" i="8"/>
  <c r="P7370" i="8"/>
  <c r="O7370" i="8"/>
  <c r="N7370" i="8"/>
  <c r="P7369" i="8"/>
  <c r="O7369" i="8"/>
  <c r="N7369" i="8"/>
  <c r="P7368" i="8"/>
  <c r="O7368" i="8"/>
  <c r="N7368" i="8"/>
  <c r="P7367" i="8"/>
  <c r="O7367" i="8"/>
  <c r="N7367" i="8"/>
  <c r="P7366" i="8"/>
  <c r="O7366" i="8"/>
  <c r="N7366" i="8"/>
  <c r="P7365" i="8"/>
  <c r="O7365" i="8"/>
  <c r="N7365" i="8"/>
  <c r="P7364" i="8"/>
  <c r="O7364" i="8"/>
  <c r="N7364" i="8"/>
  <c r="P7363" i="8"/>
  <c r="O7363" i="8"/>
  <c r="N7363" i="8"/>
  <c r="P7362" i="8"/>
  <c r="O7362" i="8"/>
  <c r="N7362" i="8"/>
  <c r="P7361" i="8"/>
  <c r="O7361" i="8"/>
  <c r="N7361" i="8"/>
  <c r="P7360" i="8"/>
  <c r="O7360" i="8"/>
  <c r="N7360" i="8"/>
  <c r="P7359" i="8"/>
  <c r="O7359" i="8"/>
  <c r="N7359" i="8"/>
  <c r="P7358" i="8"/>
  <c r="O7358" i="8"/>
  <c r="N7358" i="8"/>
  <c r="P7357" i="8"/>
  <c r="O7357" i="8"/>
  <c r="N7357" i="8"/>
  <c r="P7356" i="8"/>
  <c r="O7356" i="8"/>
  <c r="N7356" i="8"/>
  <c r="P7355" i="8"/>
  <c r="O7355" i="8"/>
  <c r="N7355" i="8"/>
  <c r="P7354" i="8"/>
  <c r="O7354" i="8"/>
  <c r="N7354" i="8"/>
  <c r="P7353" i="8"/>
  <c r="O7353" i="8"/>
  <c r="N7353" i="8"/>
  <c r="P7352" i="8"/>
  <c r="O7352" i="8"/>
  <c r="N7352" i="8"/>
  <c r="P7351" i="8"/>
  <c r="O7351" i="8"/>
  <c r="N7351" i="8"/>
  <c r="P7350" i="8"/>
  <c r="O7350" i="8"/>
  <c r="N7350" i="8"/>
  <c r="P7349" i="8"/>
  <c r="O7349" i="8"/>
  <c r="N7349" i="8"/>
  <c r="P7348" i="8"/>
  <c r="O7348" i="8"/>
  <c r="N7348" i="8"/>
  <c r="P7347" i="8"/>
  <c r="O7347" i="8"/>
  <c r="N7347" i="8"/>
  <c r="P7346" i="8"/>
  <c r="O7346" i="8"/>
  <c r="N7346" i="8"/>
  <c r="P7345" i="8"/>
  <c r="O7345" i="8"/>
  <c r="N7345" i="8"/>
  <c r="P7344" i="8"/>
  <c r="O7344" i="8"/>
  <c r="N7344" i="8"/>
  <c r="P7343" i="8"/>
  <c r="O7343" i="8"/>
  <c r="N7343" i="8"/>
  <c r="P7342" i="8"/>
  <c r="O7342" i="8"/>
  <c r="N7342" i="8"/>
  <c r="P7341" i="8"/>
  <c r="O7341" i="8"/>
  <c r="N7341" i="8"/>
  <c r="P7340" i="8"/>
  <c r="O7340" i="8"/>
  <c r="N7340" i="8"/>
  <c r="P7339" i="8"/>
  <c r="O7339" i="8"/>
  <c r="N7339" i="8"/>
  <c r="P7338" i="8"/>
  <c r="O7338" i="8"/>
  <c r="N7338" i="8"/>
  <c r="P7337" i="8"/>
  <c r="O7337" i="8"/>
  <c r="N7337" i="8"/>
  <c r="P7336" i="8"/>
  <c r="O7336" i="8"/>
  <c r="N7336" i="8"/>
  <c r="P7335" i="8"/>
  <c r="O7335" i="8"/>
  <c r="N7335" i="8"/>
  <c r="P7334" i="8"/>
  <c r="O7334" i="8"/>
  <c r="N7334" i="8"/>
  <c r="P7333" i="8"/>
  <c r="O7333" i="8"/>
  <c r="N7333" i="8"/>
  <c r="P7332" i="8"/>
  <c r="O7332" i="8"/>
  <c r="N7332" i="8"/>
  <c r="P7331" i="8"/>
  <c r="O7331" i="8"/>
  <c r="N7331" i="8"/>
  <c r="P7330" i="8"/>
  <c r="O7330" i="8"/>
  <c r="N7330" i="8"/>
  <c r="P7329" i="8"/>
  <c r="O7329" i="8"/>
  <c r="N7329" i="8"/>
  <c r="P7328" i="8"/>
  <c r="O7328" i="8"/>
  <c r="N7328" i="8"/>
  <c r="P7327" i="8"/>
  <c r="O7327" i="8"/>
  <c r="N7327" i="8"/>
  <c r="P7326" i="8"/>
  <c r="O7326" i="8"/>
  <c r="N7326" i="8"/>
  <c r="P7325" i="8"/>
  <c r="O7325" i="8"/>
  <c r="N7325" i="8"/>
  <c r="P7324" i="8"/>
  <c r="O7324" i="8"/>
  <c r="N7324" i="8"/>
  <c r="P7323" i="8"/>
  <c r="O7323" i="8"/>
  <c r="N7323" i="8"/>
  <c r="P7322" i="8"/>
  <c r="O7322" i="8"/>
  <c r="N7322" i="8"/>
  <c r="P7321" i="8"/>
  <c r="O7321" i="8"/>
  <c r="N7321" i="8"/>
  <c r="P7320" i="8"/>
  <c r="O7320" i="8"/>
  <c r="N7320" i="8"/>
  <c r="P7319" i="8"/>
  <c r="O7319" i="8"/>
  <c r="N7319" i="8"/>
  <c r="P7318" i="8"/>
  <c r="O7318" i="8"/>
  <c r="N7318" i="8"/>
  <c r="P7317" i="8"/>
  <c r="O7317" i="8"/>
  <c r="N7317" i="8"/>
  <c r="P7316" i="8"/>
  <c r="O7316" i="8"/>
  <c r="N7316" i="8"/>
  <c r="P7315" i="8"/>
  <c r="O7315" i="8"/>
  <c r="N7315" i="8"/>
  <c r="P7314" i="8"/>
  <c r="O7314" i="8"/>
  <c r="N7314" i="8"/>
  <c r="P7313" i="8"/>
  <c r="O7313" i="8"/>
  <c r="N7313" i="8"/>
  <c r="P7312" i="8"/>
  <c r="O7312" i="8"/>
  <c r="N7312" i="8"/>
  <c r="P7311" i="8"/>
  <c r="O7311" i="8"/>
  <c r="N7311" i="8"/>
  <c r="P7310" i="8"/>
  <c r="O7310" i="8"/>
  <c r="N7310" i="8"/>
  <c r="P7309" i="8"/>
  <c r="O7309" i="8"/>
  <c r="N7309" i="8"/>
  <c r="P7308" i="8"/>
  <c r="O7308" i="8"/>
  <c r="N7308" i="8"/>
  <c r="P7307" i="8"/>
  <c r="O7307" i="8"/>
  <c r="N7307" i="8"/>
  <c r="P7306" i="8"/>
  <c r="O7306" i="8"/>
  <c r="N7306" i="8"/>
  <c r="P7305" i="8"/>
  <c r="O7305" i="8"/>
  <c r="N7305" i="8"/>
  <c r="P7304" i="8"/>
  <c r="O7304" i="8"/>
  <c r="N7304" i="8"/>
  <c r="P7303" i="8"/>
  <c r="O7303" i="8"/>
  <c r="N7303" i="8"/>
  <c r="P7302" i="8"/>
  <c r="O7302" i="8"/>
  <c r="N7302" i="8"/>
  <c r="P7301" i="8"/>
  <c r="O7301" i="8"/>
  <c r="N7301" i="8"/>
  <c r="P7300" i="8"/>
  <c r="O7300" i="8"/>
  <c r="N7300" i="8"/>
  <c r="P7299" i="8"/>
  <c r="O7299" i="8"/>
  <c r="N7299" i="8"/>
  <c r="P7298" i="8"/>
  <c r="O7298" i="8"/>
  <c r="N7298" i="8"/>
  <c r="P7297" i="8"/>
  <c r="O7297" i="8"/>
  <c r="N7297" i="8"/>
  <c r="P7296" i="8"/>
  <c r="O7296" i="8"/>
  <c r="N7296" i="8"/>
  <c r="P7295" i="8"/>
  <c r="O7295" i="8"/>
  <c r="N7295" i="8"/>
  <c r="P7294" i="8"/>
  <c r="O7294" i="8"/>
  <c r="N7294" i="8"/>
  <c r="P7293" i="8"/>
  <c r="O7293" i="8"/>
  <c r="N7293" i="8"/>
  <c r="P7292" i="8"/>
  <c r="O7292" i="8"/>
  <c r="N7292" i="8"/>
  <c r="P7291" i="8"/>
  <c r="O7291" i="8"/>
  <c r="N7291" i="8"/>
  <c r="P7290" i="8"/>
  <c r="O7290" i="8"/>
  <c r="N7290" i="8"/>
  <c r="P7289" i="8"/>
  <c r="O7289" i="8"/>
  <c r="N7289" i="8"/>
  <c r="P7288" i="8"/>
  <c r="O7288" i="8"/>
  <c r="N7288" i="8"/>
  <c r="P7287" i="8"/>
  <c r="O7287" i="8"/>
  <c r="N7287" i="8"/>
  <c r="P7286" i="8"/>
  <c r="O7286" i="8"/>
  <c r="N7286" i="8"/>
  <c r="P7285" i="8"/>
  <c r="O7285" i="8"/>
  <c r="N7285" i="8"/>
  <c r="P7284" i="8"/>
  <c r="O7284" i="8"/>
  <c r="N7284" i="8"/>
  <c r="P7283" i="8"/>
  <c r="O7283" i="8"/>
  <c r="N7283" i="8"/>
  <c r="P7282" i="8"/>
  <c r="O7282" i="8"/>
  <c r="N7282" i="8"/>
  <c r="P7281" i="8"/>
  <c r="O7281" i="8"/>
  <c r="N7281" i="8"/>
  <c r="P7280" i="8"/>
  <c r="O7280" i="8"/>
  <c r="N7280" i="8"/>
  <c r="P7279" i="8"/>
  <c r="O7279" i="8"/>
  <c r="N7279" i="8"/>
  <c r="P7278" i="8"/>
  <c r="O7278" i="8"/>
  <c r="N7278" i="8"/>
  <c r="P7277" i="8"/>
  <c r="O7277" i="8"/>
  <c r="N7277" i="8"/>
  <c r="P7276" i="8"/>
  <c r="O7276" i="8"/>
  <c r="N7276" i="8"/>
  <c r="P7275" i="8"/>
  <c r="O7275" i="8"/>
  <c r="N7275" i="8"/>
  <c r="P7274" i="8"/>
  <c r="O7274" i="8"/>
  <c r="N7274" i="8"/>
  <c r="P7273" i="8"/>
  <c r="O7273" i="8"/>
  <c r="N7273" i="8"/>
  <c r="P7272" i="8"/>
  <c r="O7272" i="8"/>
  <c r="N7272" i="8"/>
  <c r="P7271" i="8"/>
  <c r="O7271" i="8"/>
  <c r="N7271" i="8"/>
  <c r="P7270" i="8"/>
  <c r="O7270" i="8"/>
  <c r="N7270" i="8"/>
  <c r="P7269" i="8"/>
  <c r="O7269" i="8"/>
  <c r="N7269" i="8"/>
  <c r="P7268" i="8"/>
  <c r="O7268" i="8"/>
  <c r="N7268" i="8"/>
  <c r="P7267" i="8"/>
  <c r="O7267" i="8"/>
  <c r="N7267" i="8"/>
  <c r="P7266" i="8"/>
  <c r="O7266" i="8"/>
  <c r="N7266" i="8"/>
  <c r="P7265" i="8"/>
  <c r="O7265" i="8"/>
  <c r="N7265" i="8"/>
  <c r="P7264" i="8"/>
  <c r="O7264" i="8"/>
  <c r="N7264" i="8"/>
  <c r="P7263" i="8"/>
  <c r="O7263" i="8"/>
  <c r="N7263" i="8"/>
  <c r="P7262" i="8"/>
  <c r="O7262" i="8"/>
  <c r="N7262" i="8"/>
  <c r="P7261" i="8"/>
  <c r="O7261" i="8"/>
  <c r="N7261" i="8"/>
  <c r="P7260" i="8"/>
  <c r="O7260" i="8"/>
  <c r="N7260" i="8"/>
  <c r="P7259" i="8"/>
  <c r="O7259" i="8"/>
  <c r="N7259" i="8"/>
  <c r="P7258" i="8"/>
  <c r="O7258" i="8"/>
  <c r="N7258" i="8"/>
  <c r="P7257" i="8"/>
  <c r="O7257" i="8"/>
  <c r="N7257" i="8"/>
  <c r="P7256" i="8"/>
  <c r="O7256" i="8"/>
  <c r="N7256" i="8"/>
  <c r="P7255" i="8"/>
  <c r="O7255" i="8"/>
  <c r="N7255" i="8"/>
  <c r="P7254" i="8"/>
  <c r="O7254" i="8"/>
  <c r="N7254" i="8"/>
  <c r="P7253" i="8"/>
  <c r="O7253" i="8"/>
  <c r="N7253" i="8"/>
  <c r="P7252" i="8"/>
  <c r="O7252" i="8"/>
  <c r="N7252" i="8"/>
  <c r="P7251" i="8"/>
  <c r="O7251" i="8"/>
  <c r="N7251" i="8"/>
  <c r="P7250" i="8"/>
  <c r="O7250" i="8"/>
  <c r="N7250" i="8"/>
  <c r="P7249" i="8"/>
  <c r="O7249" i="8"/>
  <c r="N7249" i="8"/>
  <c r="P7248" i="8"/>
  <c r="O7248" i="8"/>
  <c r="N7248" i="8"/>
  <c r="P7247" i="8"/>
  <c r="O7247" i="8"/>
  <c r="N7247" i="8"/>
  <c r="P7246" i="8"/>
  <c r="O7246" i="8"/>
  <c r="N7246" i="8"/>
  <c r="P7245" i="8"/>
  <c r="O7245" i="8"/>
  <c r="N7245" i="8"/>
  <c r="P7244" i="8"/>
  <c r="O7244" i="8"/>
  <c r="N7244" i="8"/>
  <c r="P7243" i="8"/>
  <c r="O7243" i="8"/>
  <c r="N7243" i="8"/>
  <c r="P7242" i="8"/>
  <c r="O7242" i="8"/>
  <c r="N7242" i="8"/>
  <c r="P7241" i="8"/>
  <c r="O7241" i="8"/>
  <c r="N7241" i="8"/>
  <c r="P7240" i="8"/>
  <c r="O7240" i="8"/>
  <c r="N7240" i="8"/>
  <c r="P7239" i="8"/>
  <c r="O7239" i="8"/>
  <c r="N7239" i="8"/>
  <c r="P7238" i="8"/>
  <c r="O7238" i="8"/>
  <c r="N7238" i="8"/>
  <c r="P7237" i="8"/>
  <c r="O7237" i="8"/>
  <c r="N7237" i="8"/>
  <c r="P7236" i="8"/>
  <c r="O7236" i="8"/>
  <c r="N7236" i="8"/>
  <c r="P7235" i="8"/>
  <c r="O7235" i="8"/>
  <c r="N7235" i="8"/>
  <c r="P7234" i="8"/>
  <c r="O7234" i="8"/>
  <c r="N7234" i="8"/>
  <c r="P7233" i="8"/>
  <c r="O7233" i="8"/>
  <c r="N7233" i="8"/>
  <c r="P7232" i="8"/>
  <c r="O7232" i="8"/>
  <c r="N7232" i="8"/>
  <c r="P7231" i="8"/>
  <c r="O7231" i="8"/>
  <c r="N7231" i="8"/>
  <c r="P7230" i="8"/>
  <c r="O7230" i="8"/>
  <c r="N7230" i="8"/>
  <c r="P7229" i="8"/>
  <c r="O7229" i="8"/>
  <c r="N7229" i="8"/>
  <c r="P7228" i="8"/>
  <c r="O7228" i="8"/>
  <c r="N7228" i="8"/>
  <c r="P7227" i="8"/>
  <c r="O7227" i="8"/>
  <c r="N7227" i="8"/>
  <c r="P7226" i="8"/>
  <c r="O7226" i="8"/>
  <c r="N7226" i="8"/>
  <c r="P7225" i="8"/>
  <c r="O7225" i="8"/>
  <c r="N7225" i="8"/>
  <c r="P7224" i="8"/>
  <c r="O7224" i="8"/>
  <c r="N7224" i="8"/>
  <c r="P7223" i="8"/>
  <c r="O7223" i="8"/>
  <c r="N7223" i="8"/>
  <c r="P7222" i="8"/>
  <c r="O7222" i="8"/>
  <c r="N7222" i="8"/>
  <c r="P7221" i="8"/>
  <c r="O7221" i="8"/>
  <c r="N7221" i="8"/>
  <c r="P7220" i="8"/>
  <c r="O7220" i="8"/>
  <c r="N7220" i="8"/>
  <c r="P7219" i="8"/>
  <c r="O7219" i="8"/>
  <c r="N7219" i="8"/>
  <c r="P7218" i="8"/>
  <c r="O7218" i="8"/>
  <c r="N7218" i="8"/>
  <c r="P7217" i="8"/>
  <c r="O7217" i="8"/>
  <c r="N7217" i="8"/>
  <c r="P7216" i="8"/>
  <c r="O7216" i="8"/>
  <c r="N7216" i="8"/>
  <c r="P7215" i="8"/>
  <c r="O7215" i="8"/>
  <c r="N7215" i="8"/>
  <c r="P7214" i="8"/>
  <c r="O7214" i="8"/>
  <c r="N7214" i="8"/>
  <c r="P7213" i="8"/>
  <c r="O7213" i="8"/>
  <c r="N7213" i="8"/>
  <c r="P7212" i="8"/>
  <c r="O7212" i="8"/>
  <c r="N7212" i="8"/>
  <c r="P7211" i="8"/>
  <c r="O7211" i="8"/>
  <c r="N7211" i="8"/>
  <c r="P7210" i="8"/>
  <c r="O7210" i="8"/>
  <c r="N7210" i="8"/>
  <c r="P7209" i="8"/>
  <c r="O7209" i="8"/>
  <c r="N7209" i="8"/>
  <c r="P7208" i="8"/>
  <c r="O7208" i="8"/>
  <c r="N7208" i="8"/>
  <c r="P7207" i="8"/>
  <c r="O7207" i="8"/>
  <c r="N7207" i="8"/>
  <c r="P7206" i="8"/>
  <c r="O7206" i="8"/>
  <c r="N7206" i="8"/>
  <c r="P7205" i="8"/>
  <c r="O7205" i="8"/>
  <c r="N7205" i="8"/>
  <c r="P7204" i="8"/>
  <c r="O7204" i="8"/>
  <c r="N7204" i="8"/>
  <c r="P7203" i="8"/>
  <c r="O7203" i="8"/>
  <c r="N7203" i="8"/>
  <c r="P7202" i="8"/>
  <c r="O7202" i="8"/>
  <c r="N7202" i="8"/>
  <c r="P7201" i="8"/>
  <c r="O7201" i="8"/>
  <c r="N7201" i="8"/>
  <c r="P7200" i="8"/>
  <c r="O7200" i="8"/>
  <c r="N7200" i="8"/>
  <c r="P7199" i="8"/>
  <c r="O7199" i="8"/>
  <c r="N7199" i="8"/>
  <c r="P7198" i="8"/>
  <c r="O7198" i="8"/>
  <c r="N7198" i="8"/>
  <c r="P7197" i="8"/>
  <c r="O7197" i="8"/>
  <c r="N7197" i="8"/>
  <c r="P7196" i="8"/>
  <c r="O7196" i="8"/>
  <c r="N7196" i="8"/>
  <c r="P7195" i="8"/>
  <c r="O7195" i="8"/>
  <c r="N7195" i="8"/>
  <c r="P7194" i="8"/>
  <c r="O7194" i="8"/>
  <c r="N7194" i="8"/>
  <c r="P7193" i="8"/>
  <c r="O7193" i="8"/>
  <c r="N7193" i="8"/>
  <c r="P7192" i="8"/>
  <c r="O7192" i="8"/>
  <c r="N7192" i="8"/>
  <c r="P7191" i="8"/>
  <c r="O7191" i="8"/>
  <c r="N7191" i="8"/>
  <c r="P7190" i="8"/>
  <c r="O7190" i="8"/>
  <c r="N7190" i="8"/>
  <c r="P7189" i="8"/>
  <c r="O7189" i="8"/>
  <c r="N7189" i="8"/>
  <c r="P7188" i="8"/>
  <c r="O7188" i="8"/>
  <c r="N7188" i="8"/>
  <c r="P7187" i="8"/>
  <c r="O7187" i="8"/>
  <c r="N7187" i="8"/>
  <c r="P7186" i="8"/>
  <c r="O7186" i="8"/>
  <c r="N7186" i="8"/>
  <c r="P7185" i="8"/>
  <c r="O7185" i="8"/>
  <c r="N7185" i="8"/>
  <c r="P7184" i="8"/>
  <c r="O7184" i="8"/>
  <c r="N7184" i="8"/>
  <c r="P7183" i="8"/>
  <c r="O7183" i="8"/>
  <c r="N7183" i="8"/>
  <c r="P7182" i="8"/>
  <c r="O7182" i="8"/>
  <c r="N7182" i="8"/>
  <c r="P7181" i="8"/>
  <c r="O7181" i="8"/>
  <c r="N7181" i="8"/>
  <c r="P7180" i="8"/>
  <c r="O7180" i="8"/>
  <c r="N7180" i="8"/>
  <c r="P7179" i="8"/>
  <c r="O7179" i="8"/>
  <c r="N7179" i="8"/>
  <c r="P7178" i="8"/>
  <c r="O7178" i="8"/>
  <c r="N7178" i="8"/>
  <c r="P7177" i="8"/>
  <c r="O7177" i="8"/>
  <c r="N7177" i="8"/>
  <c r="P7176" i="8"/>
  <c r="O7176" i="8"/>
  <c r="N7176" i="8"/>
  <c r="P7175" i="8"/>
  <c r="O7175" i="8"/>
  <c r="N7175" i="8"/>
  <c r="P7174" i="8"/>
  <c r="O7174" i="8"/>
  <c r="N7174" i="8"/>
  <c r="P7173" i="8"/>
  <c r="O7173" i="8"/>
  <c r="N7173" i="8"/>
  <c r="P7172" i="8"/>
  <c r="O7172" i="8"/>
  <c r="N7172" i="8"/>
  <c r="P7171" i="8"/>
  <c r="O7171" i="8"/>
  <c r="N7171" i="8"/>
  <c r="P7170" i="8"/>
  <c r="O7170" i="8"/>
  <c r="N7170" i="8"/>
  <c r="P7169" i="8"/>
  <c r="O7169" i="8"/>
  <c r="N7169" i="8"/>
  <c r="P7168" i="8"/>
  <c r="O7168" i="8"/>
  <c r="N7168" i="8"/>
  <c r="P7167" i="8"/>
  <c r="O7167" i="8"/>
  <c r="N7167" i="8"/>
  <c r="P7166" i="8"/>
  <c r="O7166" i="8"/>
  <c r="N7166" i="8"/>
  <c r="P7165" i="8"/>
  <c r="O7165" i="8"/>
  <c r="N7165" i="8"/>
  <c r="P7164" i="8"/>
  <c r="O7164" i="8"/>
  <c r="N7164" i="8"/>
  <c r="P7163" i="8"/>
  <c r="O7163" i="8"/>
  <c r="N7163" i="8"/>
  <c r="P7162" i="8"/>
  <c r="O7162" i="8"/>
  <c r="N7162" i="8"/>
  <c r="P7161" i="8"/>
  <c r="O7161" i="8"/>
  <c r="N7161" i="8"/>
  <c r="P7160" i="8"/>
  <c r="O7160" i="8"/>
  <c r="N7160" i="8"/>
  <c r="P7159" i="8"/>
  <c r="O7159" i="8"/>
  <c r="N7159" i="8"/>
  <c r="P7158" i="8"/>
  <c r="O7158" i="8"/>
  <c r="N7158" i="8"/>
  <c r="P7157" i="8"/>
  <c r="O7157" i="8"/>
  <c r="N7157" i="8"/>
  <c r="P7156" i="8"/>
  <c r="O7156" i="8"/>
  <c r="N7156" i="8"/>
  <c r="P7155" i="8"/>
  <c r="O7155" i="8"/>
  <c r="N7155" i="8"/>
  <c r="P7154" i="8"/>
  <c r="O7154" i="8"/>
  <c r="N7154" i="8"/>
  <c r="P7153" i="8"/>
  <c r="O7153" i="8"/>
  <c r="N7153" i="8"/>
  <c r="P7152" i="8"/>
  <c r="O7152" i="8"/>
  <c r="N7152" i="8"/>
  <c r="P7151" i="8"/>
  <c r="O7151" i="8"/>
  <c r="N7151" i="8"/>
  <c r="P7150" i="8"/>
  <c r="O7150" i="8"/>
  <c r="N7150" i="8"/>
  <c r="P7149" i="8"/>
  <c r="O7149" i="8"/>
  <c r="N7149" i="8"/>
  <c r="P7148" i="8"/>
  <c r="O7148" i="8"/>
  <c r="N7148" i="8"/>
  <c r="P7147" i="8"/>
  <c r="O7147" i="8"/>
  <c r="N7147" i="8"/>
  <c r="P7146" i="8"/>
  <c r="O7146" i="8"/>
  <c r="N7146" i="8"/>
  <c r="P7145" i="8"/>
  <c r="O7145" i="8"/>
  <c r="N7145" i="8"/>
  <c r="P7144" i="8"/>
  <c r="O7144" i="8"/>
  <c r="N7144" i="8"/>
  <c r="P7143" i="8"/>
  <c r="O7143" i="8"/>
  <c r="N7143" i="8"/>
  <c r="P7142" i="8"/>
  <c r="O7142" i="8"/>
  <c r="N7142" i="8"/>
  <c r="P7141" i="8"/>
  <c r="O7141" i="8"/>
  <c r="N7141" i="8"/>
  <c r="P7140" i="8"/>
  <c r="O7140" i="8"/>
  <c r="N7140" i="8"/>
  <c r="P7139" i="8"/>
  <c r="O7139" i="8"/>
  <c r="N7139" i="8"/>
  <c r="P7138" i="8"/>
  <c r="O7138" i="8"/>
  <c r="N7138" i="8"/>
  <c r="P7137" i="8"/>
  <c r="O7137" i="8"/>
  <c r="N7137" i="8"/>
  <c r="P7136" i="8"/>
  <c r="O7136" i="8"/>
  <c r="N7136" i="8"/>
  <c r="P7135" i="8"/>
  <c r="O7135" i="8"/>
  <c r="N7135" i="8"/>
  <c r="P7134" i="8"/>
  <c r="O7134" i="8"/>
  <c r="N7134" i="8"/>
  <c r="P7133" i="8"/>
  <c r="O7133" i="8"/>
  <c r="N7133" i="8"/>
  <c r="P7132" i="8"/>
  <c r="O7132" i="8"/>
  <c r="N7132" i="8"/>
  <c r="P7131" i="8"/>
  <c r="O7131" i="8"/>
  <c r="N7131" i="8"/>
  <c r="P7130" i="8"/>
  <c r="O7130" i="8"/>
  <c r="N7130" i="8"/>
  <c r="P7129" i="8"/>
  <c r="O7129" i="8"/>
  <c r="N7129" i="8"/>
  <c r="P7128" i="8"/>
  <c r="O7128" i="8"/>
  <c r="N7128" i="8"/>
  <c r="P7127" i="8"/>
  <c r="O7127" i="8"/>
  <c r="N7127" i="8"/>
  <c r="P7126" i="8"/>
  <c r="O7126" i="8"/>
  <c r="N7126" i="8"/>
  <c r="P7125" i="8"/>
  <c r="O7125" i="8"/>
  <c r="N7125" i="8"/>
  <c r="P7124" i="8"/>
  <c r="O7124" i="8"/>
  <c r="N7124" i="8"/>
  <c r="P7123" i="8"/>
  <c r="O7123" i="8"/>
  <c r="N7123" i="8"/>
  <c r="P7122" i="8"/>
  <c r="O7122" i="8"/>
  <c r="N7122" i="8"/>
  <c r="P7121" i="8"/>
  <c r="O7121" i="8"/>
  <c r="N7121" i="8"/>
  <c r="P7120" i="8"/>
  <c r="O7120" i="8"/>
  <c r="N7120" i="8"/>
  <c r="P7119" i="8"/>
  <c r="O7119" i="8"/>
  <c r="N7119" i="8"/>
  <c r="P7118" i="8"/>
  <c r="O7118" i="8"/>
  <c r="N7118" i="8"/>
  <c r="P7117" i="8"/>
  <c r="O7117" i="8"/>
  <c r="N7117" i="8"/>
  <c r="P7116" i="8"/>
  <c r="O7116" i="8"/>
  <c r="N7116" i="8"/>
  <c r="P7115" i="8"/>
  <c r="O7115" i="8"/>
  <c r="N7115" i="8"/>
  <c r="P7114" i="8"/>
  <c r="O7114" i="8"/>
  <c r="N7114" i="8"/>
  <c r="P7113" i="8"/>
  <c r="O7113" i="8"/>
  <c r="N7113" i="8"/>
  <c r="P7112" i="8"/>
  <c r="O7112" i="8"/>
  <c r="N7112" i="8"/>
  <c r="P7111" i="8"/>
  <c r="O7111" i="8"/>
  <c r="N7111" i="8"/>
  <c r="P7110" i="8"/>
  <c r="O7110" i="8"/>
  <c r="N7110" i="8"/>
  <c r="P7109" i="8"/>
  <c r="O7109" i="8"/>
  <c r="N7109" i="8"/>
  <c r="P7108" i="8"/>
  <c r="O7108" i="8"/>
  <c r="N7108" i="8"/>
  <c r="P7107" i="8"/>
  <c r="O7107" i="8"/>
  <c r="N7107" i="8"/>
  <c r="P7106" i="8"/>
  <c r="O7106" i="8"/>
  <c r="N7106" i="8"/>
  <c r="P7105" i="8"/>
  <c r="O7105" i="8"/>
  <c r="N7105" i="8"/>
  <c r="P7104" i="8"/>
  <c r="O7104" i="8"/>
  <c r="N7104" i="8"/>
  <c r="P7103" i="8"/>
  <c r="O7103" i="8"/>
  <c r="N7103" i="8"/>
  <c r="P7102" i="8"/>
  <c r="O7102" i="8"/>
  <c r="N7102" i="8"/>
  <c r="P7101" i="8"/>
  <c r="O7101" i="8"/>
  <c r="N7101" i="8"/>
  <c r="P7100" i="8"/>
  <c r="O7100" i="8"/>
  <c r="N7100" i="8"/>
  <c r="P7099" i="8"/>
  <c r="O7099" i="8"/>
  <c r="N7099" i="8"/>
  <c r="P7098" i="8"/>
  <c r="O7098" i="8"/>
  <c r="N7098" i="8"/>
  <c r="P7097" i="8"/>
  <c r="O7097" i="8"/>
  <c r="N7097" i="8"/>
  <c r="P7096" i="8"/>
  <c r="O7096" i="8"/>
  <c r="N7096" i="8"/>
  <c r="P7095" i="8"/>
  <c r="O7095" i="8"/>
  <c r="N7095" i="8"/>
  <c r="P7094" i="8"/>
  <c r="O7094" i="8"/>
  <c r="N7094" i="8"/>
  <c r="P7093" i="8"/>
  <c r="O7093" i="8"/>
  <c r="N7093" i="8"/>
  <c r="P7092" i="8"/>
  <c r="O7092" i="8"/>
  <c r="N7092" i="8"/>
  <c r="P7091" i="8"/>
  <c r="O7091" i="8"/>
  <c r="N7091" i="8"/>
  <c r="P7090" i="8"/>
  <c r="O7090" i="8"/>
  <c r="N7090" i="8"/>
  <c r="P7089" i="8"/>
  <c r="O7089" i="8"/>
  <c r="N7089" i="8"/>
  <c r="P7088" i="8"/>
  <c r="O7088" i="8"/>
  <c r="N7088" i="8"/>
  <c r="P7087" i="8"/>
  <c r="O7087" i="8"/>
  <c r="N7087" i="8"/>
  <c r="P7086" i="8"/>
  <c r="O7086" i="8"/>
  <c r="N7086" i="8"/>
  <c r="P7085" i="8"/>
  <c r="O7085" i="8"/>
  <c r="N7085" i="8"/>
  <c r="P7084" i="8"/>
  <c r="O7084" i="8"/>
  <c r="N7084" i="8"/>
  <c r="P7083" i="8"/>
  <c r="O7083" i="8"/>
  <c r="N7083" i="8"/>
  <c r="P7082" i="8"/>
  <c r="O7082" i="8"/>
  <c r="N7082" i="8"/>
  <c r="P7081" i="8"/>
  <c r="O7081" i="8"/>
  <c r="N7081" i="8"/>
  <c r="P7080" i="8"/>
  <c r="O7080" i="8"/>
  <c r="N7080" i="8"/>
  <c r="P7079" i="8"/>
  <c r="O7079" i="8"/>
  <c r="N7079" i="8"/>
  <c r="P7078" i="8"/>
  <c r="O7078" i="8"/>
  <c r="N7078" i="8"/>
  <c r="P7077" i="8"/>
  <c r="O7077" i="8"/>
  <c r="N7077" i="8"/>
  <c r="P7076" i="8"/>
  <c r="O7076" i="8"/>
  <c r="N7076" i="8"/>
  <c r="P7075" i="8"/>
  <c r="O7075" i="8"/>
  <c r="N7075" i="8"/>
  <c r="P7074" i="8"/>
  <c r="O7074" i="8"/>
  <c r="N7074" i="8"/>
  <c r="P7073" i="8"/>
  <c r="O7073" i="8"/>
  <c r="N7073" i="8"/>
  <c r="P7072" i="8"/>
  <c r="O7072" i="8"/>
  <c r="N7072" i="8"/>
  <c r="P7071" i="8"/>
  <c r="O7071" i="8"/>
  <c r="N7071" i="8"/>
  <c r="P7070" i="8"/>
  <c r="O7070" i="8"/>
  <c r="N7070" i="8"/>
  <c r="P7069" i="8"/>
  <c r="O7069" i="8"/>
  <c r="N7069" i="8"/>
  <c r="P7068" i="8"/>
  <c r="O7068" i="8"/>
  <c r="N7068" i="8"/>
  <c r="P7067" i="8"/>
  <c r="O7067" i="8"/>
  <c r="N7067" i="8"/>
  <c r="P7066" i="8"/>
  <c r="O7066" i="8"/>
  <c r="N7066" i="8"/>
  <c r="P7065" i="8"/>
  <c r="O7065" i="8"/>
  <c r="N7065" i="8"/>
  <c r="P7064" i="8"/>
  <c r="O7064" i="8"/>
  <c r="N7064" i="8"/>
  <c r="P7063" i="8"/>
  <c r="O7063" i="8"/>
  <c r="N7063" i="8"/>
  <c r="P7062" i="8"/>
  <c r="O7062" i="8"/>
  <c r="N7062" i="8"/>
  <c r="P7061" i="8"/>
  <c r="O7061" i="8"/>
  <c r="N7061" i="8"/>
  <c r="P7060" i="8"/>
  <c r="O7060" i="8"/>
  <c r="N7060" i="8"/>
  <c r="P7059" i="8"/>
  <c r="O7059" i="8"/>
  <c r="N7059" i="8"/>
  <c r="P7058" i="8"/>
  <c r="O7058" i="8"/>
  <c r="N7058" i="8"/>
  <c r="P7057" i="8"/>
  <c r="O7057" i="8"/>
  <c r="N7057" i="8"/>
  <c r="P7056" i="8"/>
  <c r="O7056" i="8"/>
  <c r="N7056" i="8"/>
  <c r="P7055" i="8"/>
  <c r="O7055" i="8"/>
  <c r="N7055" i="8"/>
  <c r="P7054" i="8"/>
  <c r="O7054" i="8"/>
  <c r="N7054" i="8"/>
  <c r="P7053" i="8"/>
  <c r="O7053" i="8"/>
  <c r="N7053" i="8"/>
  <c r="P7052" i="8"/>
  <c r="O7052" i="8"/>
  <c r="N7052" i="8"/>
  <c r="P7051" i="8"/>
  <c r="O7051" i="8"/>
  <c r="N7051" i="8"/>
  <c r="P7050" i="8"/>
  <c r="O7050" i="8"/>
  <c r="N7050" i="8"/>
  <c r="P7049" i="8"/>
  <c r="O7049" i="8"/>
  <c r="N7049" i="8"/>
  <c r="P7048" i="8"/>
  <c r="O7048" i="8"/>
  <c r="N7048" i="8"/>
  <c r="P7047" i="8"/>
  <c r="O7047" i="8"/>
  <c r="N7047" i="8"/>
  <c r="P7046" i="8"/>
  <c r="O7046" i="8"/>
  <c r="N7046" i="8"/>
  <c r="P7045" i="8"/>
  <c r="O7045" i="8"/>
  <c r="N7045" i="8"/>
  <c r="P7044" i="8"/>
  <c r="O7044" i="8"/>
  <c r="N7044" i="8"/>
  <c r="P7043" i="8"/>
  <c r="O7043" i="8"/>
  <c r="N7043" i="8"/>
  <c r="P7042" i="8"/>
  <c r="O7042" i="8"/>
  <c r="N7042" i="8"/>
  <c r="P7041" i="8"/>
  <c r="O7041" i="8"/>
  <c r="N7041" i="8"/>
  <c r="P7040" i="8"/>
  <c r="O7040" i="8"/>
  <c r="N7040" i="8"/>
  <c r="P7039" i="8"/>
  <c r="O7039" i="8"/>
  <c r="N7039" i="8"/>
  <c r="P7038" i="8"/>
  <c r="O7038" i="8"/>
  <c r="N7038" i="8"/>
  <c r="P7037" i="8"/>
  <c r="O7037" i="8"/>
  <c r="N7037" i="8"/>
  <c r="P7036" i="8"/>
  <c r="O7036" i="8"/>
  <c r="N7036" i="8"/>
  <c r="P7035" i="8"/>
  <c r="O7035" i="8"/>
  <c r="N7035" i="8"/>
  <c r="P7034" i="8"/>
  <c r="O7034" i="8"/>
  <c r="N7034" i="8"/>
  <c r="P7033" i="8"/>
  <c r="O7033" i="8"/>
  <c r="N7033" i="8"/>
  <c r="P7032" i="8"/>
  <c r="O7032" i="8"/>
  <c r="N7032" i="8"/>
  <c r="P7031" i="8"/>
  <c r="O7031" i="8"/>
  <c r="N7031" i="8"/>
  <c r="P7030" i="8"/>
  <c r="O7030" i="8"/>
  <c r="N7030" i="8"/>
  <c r="P7029" i="8"/>
  <c r="O7029" i="8"/>
  <c r="N7029" i="8"/>
  <c r="P7028" i="8"/>
  <c r="O7028" i="8"/>
  <c r="N7028" i="8"/>
  <c r="P7027" i="8"/>
  <c r="O7027" i="8"/>
  <c r="N7027" i="8"/>
  <c r="P7026" i="8"/>
  <c r="O7026" i="8"/>
  <c r="N7026" i="8"/>
  <c r="P7025" i="8"/>
  <c r="O7025" i="8"/>
  <c r="N7025" i="8"/>
  <c r="P7024" i="8"/>
  <c r="O7024" i="8"/>
  <c r="N7024" i="8"/>
  <c r="P7023" i="8"/>
  <c r="O7023" i="8"/>
  <c r="N7023" i="8"/>
  <c r="P7022" i="8"/>
  <c r="O7022" i="8"/>
  <c r="N7022" i="8"/>
  <c r="P7021" i="8"/>
  <c r="O7021" i="8"/>
  <c r="N7021" i="8"/>
  <c r="P7020" i="8"/>
  <c r="O7020" i="8"/>
  <c r="N7020" i="8"/>
  <c r="P7019" i="8"/>
  <c r="O7019" i="8"/>
  <c r="N7019" i="8"/>
  <c r="P7018" i="8"/>
  <c r="O7018" i="8"/>
  <c r="N7018" i="8"/>
  <c r="P7017" i="8"/>
  <c r="O7017" i="8"/>
  <c r="N7017" i="8"/>
  <c r="P7016" i="8"/>
  <c r="O7016" i="8"/>
  <c r="N7016" i="8"/>
  <c r="P7015" i="8"/>
  <c r="O7015" i="8"/>
  <c r="N7015" i="8"/>
  <c r="P7014" i="8"/>
  <c r="O7014" i="8"/>
  <c r="N7014" i="8"/>
  <c r="P7013" i="8"/>
  <c r="O7013" i="8"/>
  <c r="N7013" i="8"/>
  <c r="P7012" i="8"/>
  <c r="O7012" i="8"/>
  <c r="N7012" i="8"/>
  <c r="P7011" i="8"/>
  <c r="O7011" i="8"/>
  <c r="N7011" i="8"/>
  <c r="P7010" i="8"/>
  <c r="O7010" i="8"/>
  <c r="N7010" i="8"/>
  <c r="P7009" i="8"/>
  <c r="O7009" i="8"/>
  <c r="N7009" i="8"/>
  <c r="P7008" i="8"/>
  <c r="O7008" i="8"/>
  <c r="N7008" i="8"/>
  <c r="P7007" i="8"/>
  <c r="O7007" i="8"/>
  <c r="N7007" i="8"/>
  <c r="P7006" i="8"/>
  <c r="O7006" i="8"/>
  <c r="N7006" i="8"/>
  <c r="P7005" i="8"/>
  <c r="O7005" i="8"/>
  <c r="N7005" i="8"/>
  <c r="P7004" i="8"/>
  <c r="O7004" i="8"/>
  <c r="N7004" i="8"/>
  <c r="P7003" i="8"/>
  <c r="O7003" i="8"/>
  <c r="N7003" i="8"/>
  <c r="P7002" i="8"/>
  <c r="O7002" i="8"/>
  <c r="N7002" i="8"/>
  <c r="P7001" i="8"/>
  <c r="O7001" i="8"/>
  <c r="N7001" i="8"/>
  <c r="P7000" i="8"/>
  <c r="O7000" i="8"/>
  <c r="N7000" i="8"/>
  <c r="P6999" i="8"/>
  <c r="O6999" i="8"/>
  <c r="N6999" i="8"/>
  <c r="P6998" i="8"/>
  <c r="O6998" i="8"/>
  <c r="N6998" i="8"/>
  <c r="P6997" i="8"/>
  <c r="O6997" i="8"/>
  <c r="N6997" i="8"/>
  <c r="P6996" i="8"/>
  <c r="O6996" i="8"/>
  <c r="N6996" i="8"/>
  <c r="P6995" i="8"/>
  <c r="O6995" i="8"/>
  <c r="N6995" i="8"/>
  <c r="P6994" i="8"/>
  <c r="O6994" i="8"/>
  <c r="N6994" i="8"/>
  <c r="P6993" i="8"/>
  <c r="O6993" i="8"/>
  <c r="N6993" i="8"/>
  <c r="P6992" i="8"/>
  <c r="O6992" i="8"/>
  <c r="N6992" i="8"/>
  <c r="P6991" i="8"/>
  <c r="O6991" i="8"/>
  <c r="N6991" i="8"/>
  <c r="P6990" i="8"/>
  <c r="O6990" i="8"/>
  <c r="N6990" i="8"/>
  <c r="P6989" i="8"/>
  <c r="O6989" i="8"/>
  <c r="N6989" i="8"/>
  <c r="P6988" i="8"/>
  <c r="O6988" i="8"/>
  <c r="N6988" i="8"/>
  <c r="P6987" i="8"/>
  <c r="O6987" i="8"/>
  <c r="N6987" i="8"/>
  <c r="P6986" i="8"/>
  <c r="O6986" i="8"/>
  <c r="N6986" i="8"/>
  <c r="P6985" i="8"/>
  <c r="O6985" i="8"/>
  <c r="N6985" i="8"/>
  <c r="P6984" i="8"/>
  <c r="O6984" i="8"/>
  <c r="N6984" i="8"/>
  <c r="P6983" i="8"/>
  <c r="O6983" i="8"/>
  <c r="N6983" i="8"/>
  <c r="P6982" i="8"/>
  <c r="O6982" i="8"/>
  <c r="N6982" i="8"/>
  <c r="P6981" i="8"/>
  <c r="O6981" i="8"/>
  <c r="N6981" i="8"/>
  <c r="P6980" i="8"/>
  <c r="O6980" i="8"/>
  <c r="N6980" i="8"/>
  <c r="P6979" i="8"/>
  <c r="O6979" i="8"/>
  <c r="N6979" i="8"/>
  <c r="P6978" i="8"/>
  <c r="O6978" i="8"/>
  <c r="N6978" i="8"/>
  <c r="P6977" i="8"/>
  <c r="O6977" i="8"/>
  <c r="N6977" i="8"/>
  <c r="P6976" i="8"/>
  <c r="O6976" i="8"/>
  <c r="N6976" i="8"/>
  <c r="P6975" i="8"/>
  <c r="O6975" i="8"/>
  <c r="N6975" i="8"/>
  <c r="P6974" i="8"/>
  <c r="O6974" i="8"/>
  <c r="N6974" i="8"/>
  <c r="P6973" i="8"/>
  <c r="O6973" i="8"/>
  <c r="N6973" i="8"/>
  <c r="P6972" i="8"/>
  <c r="O6972" i="8"/>
  <c r="N6972" i="8"/>
  <c r="P6971" i="8"/>
  <c r="O6971" i="8"/>
  <c r="N6971" i="8"/>
  <c r="P6970" i="8"/>
  <c r="O6970" i="8"/>
  <c r="N6970" i="8"/>
  <c r="P6969" i="8"/>
  <c r="O6969" i="8"/>
  <c r="N6969" i="8"/>
  <c r="P6968" i="8"/>
  <c r="O6968" i="8"/>
  <c r="N6968" i="8"/>
  <c r="P6967" i="8"/>
  <c r="O6967" i="8"/>
  <c r="N6967" i="8"/>
  <c r="P6966" i="8"/>
  <c r="O6966" i="8"/>
  <c r="N6966" i="8"/>
  <c r="P6965" i="8"/>
  <c r="O6965" i="8"/>
  <c r="N6965" i="8"/>
  <c r="P6964" i="8"/>
  <c r="O6964" i="8"/>
  <c r="N6964" i="8"/>
  <c r="P6963" i="8"/>
  <c r="O6963" i="8"/>
  <c r="N6963" i="8"/>
  <c r="P6962" i="8"/>
  <c r="O6962" i="8"/>
  <c r="N6962" i="8"/>
  <c r="P6961" i="8"/>
  <c r="O6961" i="8"/>
  <c r="N6961" i="8"/>
  <c r="P6960" i="8"/>
  <c r="O6960" i="8"/>
  <c r="N6960" i="8"/>
  <c r="P6959" i="8"/>
  <c r="O6959" i="8"/>
  <c r="N6959" i="8"/>
  <c r="P6958" i="8"/>
  <c r="O6958" i="8"/>
  <c r="N6958" i="8"/>
  <c r="P6957" i="8"/>
  <c r="O6957" i="8"/>
  <c r="N6957" i="8"/>
  <c r="P6956" i="8"/>
  <c r="O6956" i="8"/>
  <c r="N6956" i="8"/>
  <c r="P6955" i="8"/>
  <c r="O6955" i="8"/>
  <c r="N6955" i="8"/>
  <c r="P6954" i="8"/>
  <c r="O6954" i="8"/>
  <c r="N6954" i="8"/>
  <c r="P6953" i="8"/>
  <c r="O6953" i="8"/>
  <c r="N6953" i="8"/>
  <c r="P6952" i="8"/>
  <c r="O6952" i="8"/>
  <c r="N6952" i="8"/>
  <c r="P6951" i="8"/>
  <c r="O6951" i="8"/>
  <c r="N6951" i="8"/>
  <c r="P6950" i="8"/>
  <c r="O6950" i="8"/>
  <c r="N6950" i="8"/>
  <c r="P6949" i="8"/>
  <c r="O6949" i="8"/>
  <c r="N6949" i="8"/>
  <c r="P6948" i="8"/>
  <c r="O6948" i="8"/>
  <c r="N6948" i="8"/>
  <c r="P6947" i="8"/>
  <c r="O6947" i="8"/>
  <c r="N6947" i="8"/>
  <c r="P6946" i="8"/>
  <c r="O6946" i="8"/>
  <c r="N6946" i="8"/>
  <c r="P6945" i="8"/>
  <c r="O6945" i="8"/>
  <c r="N6945" i="8"/>
  <c r="P6944" i="8"/>
  <c r="O6944" i="8"/>
  <c r="N6944" i="8"/>
  <c r="P6943" i="8"/>
  <c r="O6943" i="8"/>
  <c r="N6943" i="8"/>
  <c r="P6942" i="8"/>
  <c r="O6942" i="8"/>
  <c r="N6942" i="8"/>
  <c r="P6941" i="8"/>
  <c r="O6941" i="8"/>
  <c r="N6941" i="8"/>
  <c r="P6940" i="8"/>
  <c r="O6940" i="8"/>
  <c r="N6940" i="8"/>
  <c r="P6939" i="8"/>
  <c r="O6939" i="8"/>
  <c r="N6939" i="8"/>
  <c r="P6938" i="8"/>
  <c r="O6938" i="8"/>
  <c r="N6938" i="8"/>
  <c r="P6937" i="8"/>
  <c r="O6937" i="8"/>
  <c r="N6937" i="8"/>
  <c r="P6936" i="8"/>
  <c r="O6936" i="8"/>
  <c r="N6936" i="8"/>
  <c r="P6935" i="8"/>
  <c r="O6935" i="8"/>
  <c r="N6935" i="8"/>
  <c r="P6934" i="8"/>
  <c r="O6934" i="8"/>
  <c r="N6934" i="8"/>
  <c r="P6933" i="8"/>
  <c r="O6933" i="8"/>
  <c r="N6933" i="8"/>
  <c r="P6932" i="8"/>
  <c r="O6932" i="8"/>
  <c r="N6932" i="8"/>
  <c r="P6931" i="8"/>
  <c r="O6931" i="8"/>
  <c r="N6931" i="8"/>
  <c r="P6930" i="8"/>
  <c r="O6930" i="8"/>
  <c r="N6930" i="8"/>
  <c r="P6929" i="8"/>
  <c r="O6929" i="8"/>
  <c r="N6929" i="8"/>
  <c r="P6928" i="8"/>
  <c r="O6928" i="8"/>
  <c r="N6928" i="8"/>
  <c r="P6927" i="8"/>
  <c r="O6927" i="8"/>
  <c r="N6927" i="8"/>
  <c r="P6926" i="8"/>
  <c r="O6926" i="8"/>
  <c r="N6926" i="8"/>
  <c r="P6925" i="8"/>
  <c r="O6925" i="8"/>
  <c r="N6925" i="8"/>
  <c r="P6924" i="8"/>
  <c r="O6924" i="8"/>
  <c r="N6924" i="8"/>
  <c r="P6923" i="8"/>
  <c r="O6923" i="8"/>
  <c r="N6923" i="8"/>
  <c r="P6922" i="8"/>
  <c r="O6922" i="8"/>
  <c r="N6922" i="8"/>
  <c r="P6921" i="8"/>
  <c r="O6921" i="8"/>
  <c r="N6921" i="8"/>
  <c r="P6920" i="8"/>
  <c r="O6920" i="8"/>
  <c r="N6920" i="8"/>
  <c r="P6919" i="8"/>
  <c r="O6919" i="8"/>
  <c r="N6919" i="8"/>
  <c r="P6918" i="8"/>
  <c r="O6918" i="8"/>
  <c r="N6918" i="8"/>
  <c r="P6917" i="8"/>
  <c r="O6917" i="8"/>
  <c r="N6917" i="8"/>
  <c r="P6916" i="8"/>
  <c r="O6916" i="8"/>
  <c r="N6916" i="8"/>
  <c r="P6915" i="8"/>
  <c r="O6915" i="8"/>
  <c r="N6915" i="8"/>
  <c r="P6914" i="8"/>
  <c r="O6914" i="8"/>
  <c r="N6914" i="8"/>
  <c r="P6913" i="8"/>
  <c r="O6913" i="8"/>
  <c r="N6913" i="8"/>
  <c r="P6912" i="8"/>
  <c r="O6912" i="8"/>
  <c r="N6912" i="8"/>
  <c r="P6911" i="8"/>
  <c r="O6911" i="8"/>
  <c r="N6911" i="8"/>
  <c r="P6910" i="8"/>
  <c r="O6910" i="8"/>
  <c r="N6910" i="8"/>
  <c r="P6909" i="8"/>
  <c r="O6909" i="8"/>
  <c r="N6909" i="8"/>
  <c r="P6908" i="8"/>
  <c r="O6908" i="8"/>
  <c r="N6908" i="8"/>
  <c r="P6907" i="8"/>
  <c r="O6907" i="8"/>
  <c r="N6907" i="8"/>
  <c r="P6906" i="8"/>
  <c r="O6906" i="8"/>
  <c r="N6906" i="8"/>
  <c r="P6905" i="8"/>
  <c r="O6905" i="8"/>
  <c r="N6905" i="8"/>
  <c r="P6904" i="8"/>
  <c r="O6904" i="8"/>
  <c r="N6904" i="8"/>
  <c r="P6903" i="8"/>
  <c r="O6903" i="8"/>
  <c r="N6903" i="8"/>
  <c r="P6902" i="8"/>
  <c r="O6902" i="8"/>
  <c r="N6902" i="8"/>
  <c r="P6901" i="8"/>
  <c r="O6901" i="8"/>
  <c r="N6901" i="8"/>
  <c r="P6900" i="8"/>
  <c r="O6900" i="8"/>
  <c r="N6900" i="8"/>
  <c r="P6899" i="8"/>
  <c r="O6899" i="8"/>
  <c r="N6899" i="8"/>
  <c r="P6898" i="8"/>
  <c r="O6898" i="8"/>
  <c r="N6898" i="8"/>
  <c r="P6897" i="8"/>
  <c r="O6897" i="8"/>
  <c r="N6897" i="8"/>
  <c r="P6896" i="8"/>
  <c r="O6896" i="8"/>
  <c r="N6896" i="8"/>
  <c r="P6895" i="8"/>
  <c r="O6895" i="8"/>
  <c r="N6895" i="8"/>
  <c r="P6894" i="8"/>
  <c r="O6894" i="8"/>
  <c r="N6894" i="8"/>
  <c r="P6893" i="8"/>
  <c r="O6893" i="8"/>
  <c r="N6893" i="8"/>
  <c r="P6892" i="8"/>
  <c r="O6892" i="8"/>
  <c r="N6892" i="8"/>
  <c r="P6891" i="8"/>
  <c r="O6891" i="8"/>
  <c r="N6891" i="8"/>
  <c r="P6890" i="8"/>
  <c r="O6890" i="8"/>
  <c r="N6890" i="8"/>
  <c r="P6889" i="8"/>
  <c r="O6889" i="8"/>
  <c r="N6889" i="8"/>
  <c r="P6888" i="8"/>
  <c r="O6888" i="8"/>
  <c r="N6888" i="8"/>
  <c r="P6887" i="8"/>
  <c r="O6887" i="8"/>
  <c r="N6887" i="8"/>
  <c r="P6886" i="8"/>
  <c r="O6886" i="8"/>
  <c r="N6886" i="8"/>
  <c r="P6885" i="8"/>
  <c r="O6885" i="8"/>
  <c r="N6885" i="8"/>
  <c r="P6884" i="8"/>
  <c r="O6884" i="8"/>
  <c r="N6884" i="8"/>
  <c r="P6883" i="8"/>
  <c r="O6883" i="8"/>
  <c r="N6883" i="8"/>
  <c r="P6882" i="8"/>
  <c r="O6882" i="8"/>
  <c r="N6882" i="8"/>
  <c r="P6881" i="8"/>
  <c r="O6881" i="8"/>
  <c r="N6881" i="8"/>
  <c r="P6880" i="8"/>
  <c r="O6880" i="8"/>
  <c r="N6880" i="8"/>
  <c r="P6879" i="8"/>
  <c r="O6879" i="8"/>
  <c r="N6879" i="8"/>
  <c r="P6878" i="8"/>
  <c r="O6878" i="8"/>
  <c r="N6878" i="8"/>
  <c r="P6877" i="8"/>
  <c r="O6877" i="8"/>
  <c r="N6877" i="8"/>
  <c r="P6876" i="8"/>
  <c r="O6876" i="8"/>
  <c r="N6876" i="8"/>
  <c r="P6875" i="8"/>
  <c r="O6875" i="8"/>
  <c r="N6875" i="8"/>
  <c r="P6874" i="8"/>
  <c r="O6874" i="8"/>
  <c r="N6874" i="8"/>
  <c r="P6873" i="8"/>
  <c r="O6873" i="8"/>
  <c r="N6873" i="8"/>
  <c r="P6872" i="8"/>
  <c r="O6872" i="8"/>
  <c r="N6872" i="8"/>
  <c r="P6871" i="8"/>
  <c r="O6871" i="8"/>
  <c r="N6871" i="8"/>
  <c r="P6870" i="8"/>
  <c r="O6870" i="8"/>
  <c r="N6870" i="8"/>
  <c r="P6869" i="8"/>
  <c r="O6869" i="8"/>
  <c r="N6869" i="8"/>
  <c r="P6868" i="8"/>
  <c r="O6868" i="8"/>
  <c r="N6868" i="8"/>
  <c r="P6867" i="8"/>
  <c r="O6867" i="8"/>
  <c r="N6867" i="8"/>
  <c r="P6866" i="8"/>
  <c r="O6866" i="8"/>
  <c r="N6866" i="8"/>
  <c r="P6865" i="8"/>
  <c r="O6865" i="8"/>
  <c r="N6865" i="8"/>
  <c r="P6864" i="8"/>
  <c r="O6864" i="8"/>
  <c r="N6864" i="8"/>
  <c r="P6863" i="8"/>
  <c r="O6863" i="8"/>
  <c r="N6863" i="8"/>
  <c r="P6862" i="8"/>
  <c r="O6862" i="8"/>
  <c r="N6862" i="8"/>
  <c r="P6861" i="8"/>
  <c r="O6861" i="8"/>
  <c r="N6861" i="8"/>
  <c r="P6860" i="8"/>
  <c r="O6860" i="8"/>
  <c r="N6860" i="8"/>
  <c r="P6859" i="8"/>
  <c r="O6859" i="8"/>
  <c r="N6859" i="8"/>
  <c r="P6858" i="8"/>
  <c r="O6858" i="8"/>
  <c r="N6858" i="8"/>
  <c r="P6857" i="8"/>
  <c r="O6857" i="8"/>
  <c r="N6857" i="8"/>
  <c r="P6856" i="8"/>
  <c r="O6856" i="8"/>
  <c r="N6856" i="8"/>
  <c r="P6855" i="8"/>
  <c r="O6855" i="8"/>
  <c r="N6855" i="8"/>
  <c r="P6854" i="8"/>
  <c r="O6854" i="8"/>
  <c r="N6854" i="8"/>
  <c r="P6853" i="8"/>
  <c r="O6853" i="8"/>
  <c r="N6853" i="8"/>
  <c r="P6852" i="8"/>
  <c r="O6852" i="8"/>
  <c r="N6852" i="8"/>
  <c r="P6851" i="8"/>
  <c r="O6851" i="8"/>
  <c r="N6851" i="8"/>
  <c r="P6850" i="8"/>
  <c r="O6850" i="8"/>
  <c r="N6850" i="8"/>
  <c r="P6849" i="8"/>
  <c r="O6849" i="8"/>
  <c r="N6849" i="8"/>
  <c r="P6848" i="8"/>
  <c r="O6848" i="8"/>
  <c r="N6848" i="8"/>
  <c r="P6847" i="8"/>
  <c r="O6847" i="8"/>
  <c r="N6847" i="8"/>
  <c r="P6846" i="8"/>
  <c r="O6846" i="8"/>
  <c r="N6846" i="8"/>
  <c r="P6845" i="8"/>
  <c r="O6845" i="8"/>
  <c r="N6845" i="8"/>
  <c r="P6844" i="8"/>
  <c r="O6844" i="8"/>
  <c r="N6844" i="8"/>
  <c r="P6843" i="8"/>
  <c r="O6843" i="8"/>
  <c r="N6843" i="8"/>
  <c r="P6842" i="8"/>
  <c r="O6842" i="8"/>
  <c r="N6842" i="8"/>
  <c r="P6841" i="8"/>
  <c r="O6841" i="8"/>
  <c r="N6841" i="8"/>
  <c r="P6840" i="8"/>
  <c r="O6840" i="8"/>
  <c r="N6840" i="8"/>
  <c r="P6839" i="8"/>
  <c r="O6839" i="8"/>
  <c r="N6839" i="8"/>
  <c r="P6838" i="8"/>
  <c r="O6838" i="8"/>
  <c r="N6838" i="8"/>
  <c r="P6837" i="8"/>
  <c r="O6837" i="8"/>
  <c r="N6837" i="8"/>
  <c r="P6836" i="8"/>
  <c r="O6836" i="8"/>
  <c r="N6836" i="8"/>
  <c r="P6835" i="8"/>
  <c r="O6835" i="8"/>
  <c r="N6835" i="8"/>
  <c r="P6834" i="8"/>
  <c r="O6834" i="8"/>
  <c r="N6834" i="8"/>
  <c r="P6833" i="8"/>
  <c r="O6833" i="8"/>
  <c r="N6833" i="8"/>
  <c r="P6832" i="8"/>
  <c r="O6832" i="8"/>
  <c r="N6832" i="8"/>
  <c r="P6831" i="8"/>
  <c r="O6831" i="8"/>
  <c r="N6831" i="8"/>
  <c r="P6830" i="8"/>
  <c r="O6830" i="8"/>
  <c r="N6830" i="8"/>
  <c r="P6829" i="8"/>
  <c r="O6829" i="8"/>
  <c r="N6829" i="8"/>
  <c r="P6828" i="8"/>
  <c r="O6828" i="8"/>
  <c r="N6828" i="8"/>
  <c r="P6827" i="8"/>
  <c r="O6827" i="8"/>
  <c r="N6827" i="8"/>
  <c r="P6826" i="8"/>
  <c r="O6826" i="8"/>
  <c r="N6826" i="8"/>
  <c r="P6825" i="8"/>
  <c r="O6825" i="8"/>
  <c r="N6825" i="8"/>
  <c r="P6824" i="8"/>
  <c r="O6824" i="8"/>
  <c r="N6824" i="8"/>
  <c r="P6823" i="8"/>
  <c r="O6823" i="8"/>
  <c r="N6823" i="8"/>
  <c r="P6822" i="8"/>
  <c r="O6822" i="8"/>
  <c r="N6822" i="8"/>
  <c r="P6821" i="8"/>
  <c r="O6821" i="8"/>
  <c r="N6821" i="8"/>
  <c r="P6820" i="8"/>
  <c r="O6820" i="8"/>
  <c r="N6820" i="8"/>
  <c r="P6819" i="8"/>
  <c r="O6819" i="8"/>
  <c r="N6819" i="8"/>
  <c r="P6818" i="8"/>
  <c r="O6818" i="8"/>
  <c r="N6818" i="8"/>
  <c r="P6817" i="8"/>
  <c r="O6817" i="8"/>
  <c r="N6817" i="8"/>
  <c r="P6816" i="8"/>
  <c r="O6816" i="8"/>
  <c r="N6816" i="8"/>
  <c r="P6815" i="8"/>
  <c r="O6815" i="8"/>
  <c r="N6815" i="8"/>
  <c r="P6814" i="8"/>
  <c r="O6814" i="8"/>
  <c r="N6814" i="8"/>
  <c r="P6813" i="8"/>
  <c r="O6813" i="8"/>
  <c r="N6813" i="8"/>
  <c r="P6812" i="8"/>
  <c r="O6812" i="8"/>
  <c r="N6812" i="8"/>
  <c r="P6811" i="8"/>
  <c r="O6811" i="8"/>
  <c r="N6811" i="8"/>
  <c r="P6810" i="8"/>
  <c r="O6810" i="8"/>
  <c r="N6810" i="8"/>
  <c r="P6809" i="8"/>
  <c r="O6809" i="8"/>
  <c r="N6809" i="8"/>
  <c r="P6808" i="8"/>
  <c r="O6808" i="8"/>
  <c r="N6808" i="8"/>
  <c r="P6807" i="8"/>
  <c r="O6807" i="8"/>
  <c r="N6807" i="8"/>
  <c r="P6806" i="8"/>
  <c r="O6806" i="8"/>
  <c r="N6806" i="8"/>
  <c r="P6805" i="8"/>
  <c r="O6805" i="8"/>
  <c r="N6805" i="8"/>
  <c r="P6804" i="8"/>
  <c r="O6804" i="8"/>
  <c r="N6804" i="8"/>
  <c r="P6803" i="8"/>
  <c r="O6803" i="8"/>
  <c r="N6803" i="8"/>
  <c r="P6802" i="8"/>
  <c r="O6802" i="8"/>
  <c r="N6802" i="8"/>
  <c r="P6801" i="8"/>
  <c r="O6801" i="8"/>
  <c r="N6801" i="8"/>
  <c r="P6800" i="8"/>
  <c r="O6800" i="8"/>
  <c r="N6800" i="8"/>
  <c r="P6799" i="8"/>
  <c r="O6799" i="8"/>
  <c r="N6799" i="8"/>
  <c r="P6798" i="8"/>
  <c r="O6798" i="8"/>
  <c r="N6798" i="8"/>
  <c r="P6797" i="8"/>
  <c r="O6797" i="8"/>
  <c r="N6797" i="8"/>
  <c r="P6796" i="8"/>
  <c r="O6796" i="8"/>
  <c r="N6796" i="8"/>
  <c r="P6795" i="8"/>
  <c r="O6795" i="8"/>
  <c r="N6795" i="8"/>
  <c r="P6794" i="8"/>
  <c r="O6794" i="8"/>
  <c r="N6794" i="8"/>
  <c r="P6793" i="8"/>
  <c r="O6793" i="8"/>
  <c r="N6793" i="8"/>
  <c r="P6792" i="8"/>
  <c r="O6792" i="8"/>
  <c r="N6792" i="8"/>
  <c r="P6791" i="8"/>
  <c r="O6791" i="8"/>
  <c r="N6791" i="8"/>
  <c r="P6790" i="8"/>
  <c r="O6790" i="8"/>
  <c r="N6790" i="8"/>
  <c r="P6789" i="8"/>
  <c r="O6789" i="8"/>
  <c r="N6789" i="8"/>
  <c r="P6788" i="8"/>
  <c r="O6788" i="8"/>
  <c r="N6788" i="8"/>
  <c r="P6787" i="8"/>
  <c r="O6787" i="8"/>
  <c r="N6787" i="8"/>
  <c r="P6786" i="8"/>
  <c r="O6786" i="8"/>
  <c r="N6786" i="8"/>
  <c r="P6785" i="8"/>
  <c r="O6785" i="8"/>
  <c r="N6785" i="8"/>
  <c r="P6784" i="8"/>
  <c r="O6784" i="8"/>
  <c r="N6784" i="8"/>
  <c r="P6783" i="8"/>
  <c r="O6783" i="8"/>
  <c r="N6783" i="8"/>
  <c r="P6782" i="8"/>
  <c r="O6782" i="8"/>
  <c r="N6782" i="8"/>
  <c r="P6781" i="8"/>
  <c r="O6781" i="8"/>
  <c r="N6781" i="8"/>
  <c r="P6780" i="8"/>
  <c r="O6780" i="8"/>
  <c r="N6780" i="8"/>
  <c r="P6779" i="8"/>
  <c r="O6779" i="8"/>
  <c r="N6779" i="8"/>
  <c r="P6778" i="8"/>
  <c r="O6778" i="8"/>
  <c r="N6778" i="8"/>
  <c r="P6777" i="8"/>
  <c r="O6777" i="8"/>
  <c r="N6777" i="8"/>
  <c r="P6776" i="8"/>
  <c r="O6776" i="8"/>
  <c r="N6776" i="8"/>
  <c r="P6775" i="8"/>
  <c r="O6775" i="8"/>
  <c r="N6775" i="8"/>
  <c r="P6774" i="8"/>
  <c r="O6774" i="8"/>
  <c r="N6774" i="8"/>
  <c r="P6773" i="8"/>
  <c r="O6773" i="8"/>
  <c r="N6773" i="8"/>
  <c r="P6772" i="8"/>
  <c r="O6772" i="8"/>
  <c r="N6772" i="8"/>
  <c r="P6771" i="8"/>
  <c r="O6771" i="8"/>
  <c r="N6771" i="8"/>
  <c r="P6770" i="8"/>
  <c r="O6770" i="8"/>
  <c r="N6770" i="8"/>
  <c r="P6769" i="8"/>
  <c r="O6769" i="8"/>
  <c r="N6769" i="8"/>
  <c r="P6768" i="8"/>
  <c r="O6768" i="8"/>
  <c r="N6768" i="8"/>
  <c r="P6767" i="8"/>
  <c r="O6767" i="8"/>
  <c r="N6767" i="8"/>
  <c r="P6766" i="8"/>
  <c r="O6766" i="8"/>
  <c r="N6766" i="8"/>
  <c r="P6765" i="8"/>
  <c r="O6765" i="8"/>
  <c r="N6765" i="8"/>
  <c r="P6764" i="8"/>
  <c r="O6764" i="8"/>
  <c r="N6764" i="8"/>
  <c r="P6763" i="8"/>
  <c r="O6763" i="8"/>
  <c r="N6763" i="8"/>
  <c r="P6762" i="8"/>
  <c r="O6762" i="8"/>
  <c r="N6762" i="8"/>
  <c r="P6761" i="8"/>
  <c r="O6761" i="8"/>
  <c r="N6761" i="8"/>
  <c r="P6760" i="8"/>
  <c r="O6760" i="8"/>
  <c r="N6760" i="8"/>
  <c r="P6759" i="8"/>
  <c r="O6759" i="8"/>
  <c r="N6759" i="8"/>
  <c r="P6758" i="8"/>
  <c r="O6758" i="8"/>
  <c r="N6758" i="8"/>
  <c r="P6757" i="8"/>
  <c r="O6757" i="8"/>
  <c r="N6757" i="8"/>
  <c r="P6756" i="8"/>
  <c r="O6756" i="8"/>
  <c r="N6756" i="8"/>
  <c r="P6755" i="8"/>
  <c r="O6755" i="8"/>
  <c r="N6755" i="8"/>
  <c r="P6754" i="8"/>
  <c r="O6754" i="8"/>
  <c r="N6754" i="8"/>
  <c r="P6753" i="8"/>
  <c r="O6753" i="8"/>
  <c r="N6753" i="8"/>
  <c r="P6752" i="8"/>
  <c r="O6752" i="8"/>
  <c r="N6752" i="8"/>
  <c r="P6751" i="8"/>
  <c r="O6751" i="8"/>
  <c r="N6751" i="8"/>
  <c r="P6750" i="8"/>
  <c r="O6750" i="8"/>
  <c r="N6750" i="8"/>
  <c r="P6749" i="8"/>
  <c r="O6749" i="8"/>
  <c r="N6749" i="8"/>
  <c r="P6748" i="8"/>
  <c r="O6748" i="8"/>
  <c r="N6748" i="8"/>
  <c r="P6747" i="8"/>
  <c r="O6747" i="8"/>
  <c r="N6747" i="8"/>
  <c r="P6746" i="8"/>
  <c r="O6746" i="8"/>
  <c r="N6746" i="8"/>
  <c r="P6745" i="8"/>
  <c r="O6745" i="8"/>
  <c r="N6745" i="8"/>
  <c r="P6744" i="8"/>
  <c r="O6744" i="8"/>
  <c r="N6744" i="8"/>
  <c r="P6743" i="8"/>
  <c r="O6743" i="8"/>
  <c r="N6743" i="8"/>
  <c r="P6742" i="8"/>
  <c r="O6742" i="8"/>
  <c r="N6742" i="8"/>
  <c r="P6741" i="8"/>
  <c r="O6741" i="8"/>
  <c r="N6741" i="8"/>
  <c r="P6740" i="8"/>
  <c r="O6740" i="8"/>
  <c r="N6740" i="8"/>
  <c r="P6739" i="8"/>
  <c r="O6739" i="8"/>
  <c r="N6739" i="8"/>
  <c r="P6738" i="8"/>
  <c r="O6738" i="8"/>
  <c r="N6738" i="8"/>
  <c r="P6737" i="8"/>
  <c r="O6737" i="8"/>
  <c r="N6737" i="8"/>
  <c r="P6736" i="8"/>
  <c r="O6736" i="8"/>
  <c r="N6736" i="8"/>
  <c r="P6735" i="8"/>
  <c r="O6735" i="8"/>
  <c r="N6735" i="8"/>
  <c r="P6734" i="8"/>
  <c r="O6734" i="8"/>
  <c r="N6734" i="8"/>
  <c r="P6733" i="8"/>
  <c r="O6733" i="8"/>
  <c r="N6733" i="8"/>
  <c r="P6732" i="8"/>
  <c r="O6732" i="8"/>
  <c r="N6732" i="8"/>
  <c r="P6731" i="8"/>
  <c r="O6731" i="8"/>
  <c r="N6731" i="8"/>
  <c r="P6730" i="8"/>
  <c r="O6730" i="8"/>
  <c r="N6730" i="8"/>
  <c r="P6729" i="8"/>
  <c r="O6729" i="8"/>
  <c r="N6729" i="8"/>
  <c r="P6728" i="8"/>
  <c r="O6728" i="8"/>
  <c r="N6728" i="8"/>
  <c r="P6727" i="8"/>
  <c r="O6727" i="8"/>
  <c r="N6727" i="8"/>
  <c r="P6726" i="8"/>
  <c r="O6726" i="8"/>
  <c r="N6726" i="8"/>
  <c r="P6725" i="8"/>
  <c r="O6725" i="8"/>
  <c r="N6725" i="8"/>
  <c r="P6724" i="8"/>
  <c r="O6724" i="8"/>
  <c r="N6724" i="8"/>
  <c r="P6723" i="8"/>
  <c r="O6723" i="8"/>
  <c r="N6723" i="8"/>
  <c r="P6722" i="8"/>
  <c r="O6722" i="8"/>
  <c r="N6722" i="8"/>
  <c r="P6721" i="8"/>
  <c r="O6721" i="8"/>
  <c r="N6721" i="8"/>
  <c r="P6720" i="8"/>
  <c r="O6720" i="8"/>
  <c r="N6720" i="8"/>
  <c r="P6719" i="8"/>
  <c r="O6719" i="8"/>
  <c r="N6719" i="8"/>
  <c r="P6718" i="8"/>
  <c r="O6718" i="8"/>
  <c r="N6718" i="8"/>
  <c r="P6717" i="8"/>
  <c r="O6717" i="8"/>
  <c r="N6717" i="8"/>
  <c r="P6716" i="8"/>
  <c r="O6716" i="8"/>
  <c r="N6716" i="8"/>
  <c r="P6715" i="8"/>
  <c r="O6715" i="8"/>
  <c r="N6715" i="8"/>
  <c r="P6714" i="8"/>
  <c r="O6714" i="8"/>
  <c r="N6714" i="8"/>
  <c r="P6713" i="8"/>
  <c r="O6713" i="8"/>
  <c r="N6713" i="8"/>
  <c r="P6712" i="8"/>
  <c r="O6712" i="8"/>
  <c r="N6712" i="8"/>
  <c r="P6711" i="8"/>
  <c r="O6711" i="8"/>
  <c r="N6711" i="8"/>
  <c r="P6710" i="8"/>
  <c r="O6710" i="8"/>
  <c r="N6710" i="8"/>
  <c r="P6709" i="8"/>
  <c r="O6709" i="8"/>
  <c r="N6709" i="8"/>
  <c r="P6708" i="8"/>
  <c r="O6708" i="8"/>
  <c r="N6708" i="8"/>
  <c r="P6707" i="8"/>
  <c r="O6707" i="8"/>
  <c r="N6707" i="8"/>
  <c r="P6706" i="8"/>
  <c r="O6706" i="8"/>
  <c r="N6706" i="8"/>
  <c r="P6705" i="8"/>
  <c r="O6705" i="8"/>
  <c r="N6705" i="8"/>
  <c r="P6704" i="8"/>
  <c r="O6704" i="8"/>
  <c r="N6704" i="8"/>
  <c r="P6703" i="8"/>
  <c r="O6703" i="8"/>
  <c r="N6703" i="8"/>
  <c r="P6702" i="8"/>
  <c r="O6702" i="8"/>
  <c r="N6702" i="8"/>
  <c r="P6701" i="8"/>
  <c r="O6701" i="8"/>
  <c r="N6701" i="8"/>
  <c r="P6700" i="8"/>
  <c r="O6700" i="8"/>
  <c r="N6700" i="8"/>
  <c r="P6699" i="8"/>
  <c r="O6699" i="8"/>
  <c r="N6699" i="8"/>
  <c r="P6698" i="8"/>
  <c r="O6698" i="8"/>
  <c r="N6698" i="8"/>
  <c r="P6697" i="8"/>
  <c r="O6697" i="8"/>
  <c r="N6697" i="8"/>
  <c r="P6696" i="8"/>
  <c r="O6696" i="8"/>
  <c r="N6696" i="8"/>
  <c r="P6695" i="8"/>
  <c r="O6695" i="8"/>
  <c r="N6695" i="8"/>
  <c r="P6694" i="8"/>
  <c r="O6694" i="8"/>
  <c r="N6694" i="8"/>
  <c r="P6693" i="8"/>
  <c r="O6693" i="8"/>
  <c r="N6693" i="8"/>
  <c r="P6692" i="8"/>
  <c r="O6692" i="8"/>
  <c r="N6692" i="8"/>
  <c r="P6691" i="8"/>
  <c r="O6691" i="8"/>
  <c r="N6691" i="8"/>
  <c r="P6690" i="8"/>
  <c r="O6690" i="8"/>
  <c r="N6690" i="8"/>
  <c r="P6689" i="8"/>
  <c r="O6689" i="8"/>
  <c r="N6689" i="8"/>
  <c r="P6688" i="8"/>
  <c r="O6688" i="8"/>
  <c r="N6688" i="8"/>
  <c r="P6687" i="8"/>
  <c r="O6687" i="8"/>
  <c r="N6687" i="8"/>
  <c r="P6686" i="8"/>
  <c r="O6686" i="8"/>
  <c r="N6686" i="8"/>
  <c r="P6685" i="8"/>
  <c r="O6685" i="8"/>
  <c r="N6685" i="8"/>
  <c r="P6684" i="8"/>
  <c r="O6684" i="8"/>
  <c r="N6684" i="8"/>
  <c r="P6683" i="8"/>
  <c r="O6683" i="8"/>
  <c r="N6683" i="8"/>
  <c r="P6682" i="8"/>
  <c r="O6682" i="8"/>
  <c r="N6682" i="8"/>
  <c r="P6681" i="8"/>
  <c r="O6681" i="8"/>
  <c r="N6681" i="8"/>
  <c r="P6680" i="8"/>
  <c r="O6680" i="8"/>
  <c r="N6680" i="8"/>
  <c r="P6679" i="8"/>
  <c r="O6679" i="8"/>
  <c r="N6679" i="8"/>
  <c r="P6678" i="8"/>
  <c r="O6678" i="8"/>
  <c r="N6678" i="8"/>
  <c r="P6677" i="8"/>
  <c r="O6677" i="8"/>
  <c r="N6677" i="8"/>
  <c r="P6676" i="8"/>
  <c r="O6676" i="8"/>
  <c r="N6676" i="8"/>
  <c r="P6675" i="8"/>
  <c r="O6675" i="8"/>
  <c r="N6675" i="8"/>
  <c r="P6674" i="8"/>
  <c r="O6674" i="8"/>
  <c r="N6674" i="8"/>
  <c r="P6673" i="8"/>
  <c r="O6673" i="8"/>
  <c r="N6673" i="8"/>
  <c r="P6672" i="8"/>
  <c r="O6672" i="8"/>
  <c r="N6672" i="8"/>
  <c r="P6671" i="8"/>
  <c r="O6671" i="8"/>
  <c r="N6671" i="8"/>
  <c r="P6670" i="8"/>
  <c r="O6670" i="8"/>
  <c r="N6670" i="8"/>
  <c r="P6669" i="8"/>
  <c r="O6669" i="8"/>
  <c r="N6669" i="8"/>
  <c r="P6668" i="8"/>
  <c r="O6668" i="8"/>
  <c r="N6668" i="8"/>
  <c r="P6667" i="8"/>
  <c r="O6667" i="8"/>
  <c r="N6667" i="8"/>
  <c r="P6666" i="8"/>
  <c r="O6666" i="8"/>
  <c r="N6666" i="8"/>
  <c r="P6665" i="8"/>
  <c r="O6665" i="8"/>
  <c r="N6665" i="8"/>
  <c r="P6664" i="8"/>
  <c r="O6664" i="8"/>
  <c r="N6664" i="8"/>
  <c r="P6663" i="8"/>
  <c r="O6663" i="8"/>
  <c r="N6663" i="8"/>
  <c r="P6662" i="8"/>
  <c r="O6662" i="8"/>
  <c r="N6662" i="8"/>
  <c r="P6661" i="8"/>
  <c r="O6661" i="8"/>
  <c r="N6661" i="8"/>
  <c r="P6660" i="8"/>
  <c r="O6660" i="8"/>
  <c r="N6660" i="8"/>
  <c r="P6659" i="8"/>
  <c r="O6659" i="8"/>
  <c r="N6659" i="8"/>
  <c r="P6658" i="8"/>
  <c r="O6658" i="8"/>
  <c r="N6658" i="8"/>
  <c r="P6657" i="8"/>
  <c r="O6657" i="8"/>
  <c r="N6657" i="8"/>
  <c r="P6656" i="8"/>
  <c r="O6656" i="8"/>
  <c r="N6656" i="8"/>
  <c r="P6655" i="8"/>
  <c r="O6655" i="8"/>
  <c r="N6655" i="8"/>
  <c r="P6654" i="8"/>
  <c r="O6654" i="8"/>
  <c r="N6654" i="8"/>
  <c r="P6653" i="8"/>
  <c r="O6653" i="8"/>
  <c r="N6653" i="8"/>
  <c r="P6652" i="8"/>
  <c r="O6652" i="8"/>
  <c r="N6652" i="8"/>
  <c r="P6651" i="8"/>
  <c r="O6651" i="8"/>
  <c r="N6651" i="8"/>
  <c r="P6650" i="8"/>
  <c r="O6650" i="8"/>
  <c r="N6650" i="8"/>
  <c r="P6649" i="8"/>
  <c r="O6649" i="8"/>
  <c r="N6649" i="8"/>
  <c r="P6648" i="8"/>
  <c r="O6648" i="8"/>
  <c r="N6648" i="8"/>
  <c r="P6647" i="8"/>
  <c r="O6647" i="8"/>
  <c r="N6647" i="8"/>
  <c r="P6646" i="8"/>
  <c r="O6646" i="8"/>
  <c r="N6646" i="8"/>
  <c r="P6645" i="8"/>
  <c r="O6645" i="8"/>
  <c r="N6645" i="8"/>
  <c r="P6644" i="8"/>
  <c r="O6644" i="8"/>
  <c r="N6644" i="8"/>
  <c r="P6643" i="8"/>
  <c r="O6643" i="8"/>
  <c r="N6643" i="8"/>
  <c r="P6642" i="8"/>
  <c r="O6642" i="8"/>
  <c r="N6642" i="8"/>
  <c r="P6641" i="8"/>
  <c r="O6641" i="8"/>
  <c r="N6641" i="8"/>
  <c r="P6640" i="8"/>
  <c r="O6640" i="8"/>
  <c r="N6640" i="8"/>
  <c r="P6639" i="8"/>
  <c r="O6639" i="8"/>
  <c r="N6639" i="8"/>
  <c r="P6638" i="8"/>
  <c r="O6638" i="8"/>
  <c r="N6638" i="8"/>
  <c r="P6637" i="8"/>
  <c r="O6637" i="8"/>
  <c r="N6637" i="8"/>
  <c r="P6636" i="8"/>
  <c r="O6636" i="8"/>
  <c r="N6636" i="8"/>
  <c r="P6635" i="8"/>
  <c r="O6635" i="8"/>
  <c r="N6635" i="8"/>
  <c r="P6634" i="8"/>
  <c r="O6634" i="8"/>
  <c r="N6634" i="8"/>
  <c r="P6633" i="8"/>
  <c r="O6633" i="8"/>
  <c r="N6633" i="8"/>
  <c r="P6632" i="8"/>
  <c r="O6632" i="8"/>
  <c r="N6632" i="8"/>
  <c r="P6631" i="8"/>
  <c r="O6631" i="8"/>
  <c r="N6631" i="8"/>
  <c r="P6630" i="8"/>
  <c r="O6630" i="8"/>
  <c r="N6630" i="8"/>
  <c r="P6629" i="8"/>
  <c r="O6629" i="8"/>
  <c r="N6629" i="8"/>
  <c r="P6628" i="8"/>
  <c r="O6628" i="8"/>
  <c r="N6628" i="8"/>
  <c r="P6627" i="8"/>
  <c r="O6627" i="8"/>
  <c r="N6627" i="8"/>
  <c r="P6626" i="8"/>
  <c r="O6626" i="8"/>
  <c r="N6626" i="8"/>
  <c r="P6625" i="8"/>
  <c r="O6625" i="8"/>
  <c r="N6625" i="8"/>
  <c r="P6624" i="8"/>
  <c r="O6624" i="8"/>
  <c r="N6624" i="8"/>
  <c r="P6623" i="8"/>
  <c r="O6623" i="8"/>
  <c r="N6623" i="8"/>
  <c r="P6622" i="8"/>
  <c r="O6622" i="8"/>
  <c r="N6622" i="8"/>
  <c r="P6621" i="8"/>
  <c r="O6621" i="8"/>
  <c r="N6621" i="8"/>
  <c r="P6620" i="8"/>
  <c r="O6620" i="8"/>
  <c r="N6620" i="8"/>
  <c r="P6619" i="8"/>
  <c r="O6619" i="8"/>
  <c r="N6619" i="8"/>
  <c r="P6618" i="8"/>
  <c r="O6618" i="8"/>
  <c r="N6618" i="8"/>
  <c r="P6617" i="8"/>
  <c r="O6617" i="8"/>
  <c r="N6617" i="8"/>
  <c r="P6616" i="8"/>
  <c r="O6616" i="8"/>
  <c r="N6616" i="8"/>
  <c r="P6615" i="8"/>
  <c r="O6615" i="8"/>
  <c r="N6615" i="8"/>
  <c r="P6614" i="8"/>
  <c r="O6614" i="8"/>
  <c r="N6614" i="8"/>
  <c r="P6613" i="8"/>
  <c r="O6613" i="8"/>
  <c r="N6613" i="8"/>
  <c r="P6612" i="8"/>
  <c r="O6612" i="8"/>
  <c r="N6612" i="8"/>
  <c r="P6611" i="8"/>
  <c r="O6611" i="8"/>
  <c r="N6611" i="8"/>
  <c r="P6610" i="8"/>
  <c r="O6610" i="8"/>
  <c r="N6610" i="8"/>
  <c r="P6609" i="8"/>
  <c r="O6609" i="8"/>
  <c r="N6609" i="8"/>
  <c r="P6608" i="8"/>
  <c r="O6608" i="8"/>
  <c r="N6608" i="8"/>
  <c r="P6607" i="8"/>
  <c r="O6607" i="8"/>
  <c r="N6607" i="8"/>
  <c r="P6606" i="8"/>
  <c r="O6606" i="8"/>
  <c r="N6606" i="8"/>
  <c r="P6605" i="8"/>
  <c r="O6605" i="8"/>
  <c r="N6605" i="8"/>
  <c r="P6604" i="8"/>
  <c r="O6604" i="8"/>
  <c r="N6604" i="8"/>
  <c r="P6603" i="8"/>
  <c r="O6603" i="8"/>
  <c r="N6603" i="8"/>
  <c r="P6602" i="8"/>
  <c r="O6602" i="8"/>
  <c r="N6602" i="8"/>
  <c r="P6601" i="8"/>
  <c r="O6601" i="8"/>
  <c r="N6601" i="8"/>
  <c r="P6600" i="8"/>
  <c r="O6600" i="8"/>
  <c r="N6600" i="8"/>
  <c r="P6599" i="8"/>
  <c r="O6599" i="8"/>
  <c r="N6599" i="8"/>
  <c r="P6598" i="8"/>
  <c r="O6598" i="8"/>
  <c r="N6598" i="8"/>
  <c r="P6597" i="8"/>
  <c r="O6597" i="8"/>
  <c r="N6597" i="8"/>
  <c r="P6596" i="8"/>
  <c r="O6596" i="8"/>
  <c r="N6596" i="8"/>
  <c r="P6595" i="8"/>
  <c r="O6595" i="8"/>
  <c r="N6595" i="8"/>
  <c r="P6594" i="8"/>
  <c r="O6594" i="8"/>
  <c r="N6594" i="8"/>
  <c r="P6593" i="8"/>
  <c r="O6593" i="8"/>
  <c r="N6593" i="8"/>
  <c r="P6592" i="8"/>
  <c r="O6592" i="8"/>
  <c r="N6592" i="8"/>
  <c r="P6591" i="8"/>
  <c r="O6591" i="8"/>
  <c r="N6591" i="8"/>
  <c r="P6590" i="8"/>
  <c r="O6590" i="8"/>
  <c r="N6590" i="8"/>
  <c r="P6589" i="8"/>
  <c r="O6589" i="8"/>
  <c r="N6589" i="8"/>
  <c r="P6588" i="8"/>
  <c r="O6588" i="8"/>
  <c r="N6588" i="8"/>
  <c r="P6587" i="8"/>
  <c r="O6587" i="8"/>
  <c r="N6587" i="8"/>
  <c r="P6586" i="8"/>
  <c r="O6586" i="8"/>
  <c r="N6586" i="8"/>
  <c r="P6585" i="8"/>
  <c r="O6585" i="8"/>
  <c r="N6585" i="8"/>
  <c r="P6584" i="8"/>
  <c r="O6584" i="8"/>
  <c r="N6584" i="8"/>
  <c r="P6583" i="8"/>
  <c r="O6583" i="8"/>
  <c r="N6583" i="8"/>
  <c r="P6582" i="8"/>
  <c r="O6582" i="8"/>
  <c r="N6582" i="8"/>
  <c r="P6581" i="8"/>
  <c r="O6581" i="8"/>
  <c r="N6581" i="8"/>
  <c r="P6580" i="8"/>
  <c r="O6580" i="8"/>
  <c r="N6580" i="8"/>
  <c r="P6579" i="8"/>
  <c r="O6579" i="8"/>
  <c r="N6579" i="8"/>
  <c r="P6578" i="8"/>
  <c r="O6578" i="8"/>
  <c r="N6578" i="8"/>
  <c r="P6577" i="8"/>
  <c r="O6577" i="8"/>
  <c r="N6577" i="8"/>
  <c r="P6576" i="8"/>
  <c r="O6576" i="8"/>
  <c r="N6576" i="8"/>
  <c r="P6575" i="8"/>
  <c r="O6575" i="8"/>
  <c r="N6575" i="8"/>
  <c r="P6574" i="8"/>
  <c r="O6574" i="8"/>
  <c r="N6574" i="8"/>
  <c r="P6573" i="8"/>
  <c r="O6573" i="8"/>
  <c r="N6573" i="8"/>
  <c r="P6572" i="8"/>
  <c r="O6572" i="8"/>
  <c r="N6572" i="8"/>
  <c r="P6571" i="8"/>
  <c r="O6571" i="8"/>
  <c r="N6571" i="8"/>
  <c r="P6570" i="8"/>
  <c r="O6570" i="8"/>
  <c r="N6570" i="8"/>
  <c r="P6569" i="8"/>
  <c r="O6569" i="8"/>
  <c r="N6569" i="8"/>
  <c r="P6568" i="8"/>
  <c r="O6568" i="8"/>
  <c r="N6568" i="8"/>
  <c r="P6567" i="8"/>
  <c r="O6567" i="8"/>
  <c r="N6567" i="8"/>
  <c r="P6566" i="8"/>
  <c r="O6566" i="8"/>
  <c r="N6566" i="8"/>
  <c r="P6565" i="8"/>
  <c r="O6565" i="8"/>
  <c r="N6565" i="8"/>
  <c r="P6564" i="8"/>
  <c r="O6564" i="8"/>
  <c r="N6564" i="8"/>
  <c r="P6563" i="8"/>
  <c r="O6563" i="8"/>
  <c r="N6563" i="8"/>
  <c r="P6562" i="8"/>
  <c r="O6562" i="8"/>
  <c r="N6562" i="8"/>
  <c r="P6561" i="8"/>
  <c r="O6561" i="8"/>
  <c r="N6561" i="8"/>
  <c r="P6560" i="8"/>
  <c r="O6560" i="8"/>
  <c r="N6560" i="8"/>
  <c r="P6559" i="8"/>
  <c r="O6559" i="8"/>
  <c r="N6559" i="8"/>
  <c r="P6558" i="8"/>
  <c r="O6558" i="8"/>
  <c r="N6558" i="8"/>
  <c r="P6557" i="8"/>
  <c r="O6557" i="8"/>
  <c r="N6557" i="8"/>
  <c r="P6556" i="8"/>
  <c r="O6556" i="8"/>
  <c r="N6556" i="8"/>
  <c r="P6555" i="8"/>
  <c r="O6555" i="8"/>
  <c r="N6555" i="8"/>
  <c r="P6554" i="8"/>
  <c r="O6554" i="8"/>
  <c r="N6554" i="8"/>
  <c r="P6553" i="8"/>
  <c r="O6553" i="8"/>
  <c r="N6553" i="8"/>
  <c r="P6552" i="8"/>
  <c r="O6552" i="8"/>
  <c r="N6552" i="8"/>
  <c r="P6551" i="8"/>
  <c r="O6551" i="8"/>
  <c r="N6551" i="8"/>
  <c r="P6550" i="8"/>
  <c r="O6550" i="8"/>
  <c r="N6550" i="8"/>
  <c r="P6549" i="8"/>
  <c r="O6549" i="8"/>
  <c r="N6549" i="8"/>
  <c r="P6548" i="8"/>
  <c r="O6548" i="8"/>
  <c r="N6548" i="8"/>
  <c r="P6547" i="8"/>
  <c r="O6547" i="8"/>
  <c r="N6547" i="8"/>
  <c r="P6546" i="8"/>
  <c r="O6546" i="8"/>
  <c r="N6546" i="8"/>
  <c r="P6545" i="8"/>
  <c r="O6545" i="8"/>
  <c r="N6545" i="8"/>
  <c r="P6544" i="8"/>
  <c r="O6544" i="8"/>
  <c r="N6544" i="8"/>
  <c r="P6543" i="8"/>
  <c r="O6543" i="8"/>
  <c r="N6543" i="8"/>
  <c r="P6542" i="8"/>
  <c r="O6542" i="8"/>
  <c r="N6542" i="8"/>
  <c r="P6541" i="8"/>
  <c r="O6541" i="8"/>
  <c r="N6541" i="8"/>
  <c r="P6540" i="8"/>
  <c r="O6540" i="8"/>
  <c r="N6540" i="8"/>
  <c r="P6539" i="8"/>
  <c r="O6539" i="8"/>
  <c r="N6539" i="8"/>
  <c r="P6538" i="8"/>
  <c r="O6538" i="8"/>
  <c r="N6538" i="8"/>
  <c r="P6537" i="8"/>
  <c r="O6537" i="8"/>
  <c r="N6537" i="8"/>
  <c r="P6536" i="8"/>
  <c r="O6536" i="8"/>
  <c r="N6536" i="8"/>
  <c r="P6535" i="8"/>
  <c r="O6535" i="8"/>
  <c r="N6535" i="8"/>
  <c r="P6534" i="8"/>
  <c r="O6534" i="8"/>
  <c r="N6534" i="8"/>
  <c r="P6533" i="8"/>
  <c r="O6533" i="8"/>
  <c r="N6533" i="8"/>
  <c r="P6532" i="8"/>
  <c r="O6532" i="8"/>
  <c r="N6532" i="8"/>
  <c r="P6531" i="8"/>
  <c r="O6531" i="8"/>
  <c r="N6531" i="8"/>
  <c r="P6530" i="8"/>
  <c r="O6530" i="8"/>
  <c r="N6530" i="8"/>
  <c r="P6529" i="8"/>
  <c r="O6529" i="8"/>
  <c r="N6529" i="8"/>
  <c r="P6528" i="8"/>
  <c r="O6528" i="8"/>
  <c r="N6528" i="8"/>
  <c r="P6527" i="8"/>
  <c r="O6527" i="8"/>
  <c r="N6527" i="8"/>
  <c r="P6526" i="8"/>
  <c r="O6526" i="8"/>
  <c r="N6526" i="8"/>
  <c r="P6525" i="8"/>
  <c r="O6525" i="8"/>
  <c r="N6525" i="8"/>
  <c r="P6524" i="8"/>
  <c r="O6524" i="8"/>
  <c r="N6524" i="8"/>
  <c r="P6523" i="8"/>
  <c r="O6523" i="8"/>
  <c r="N6523" i="8"/>
  <c r="P6522" i="8"/>
  <c r="O6522" i="8"/>
  <c r="N6522" i="8"/>
  <c r="P6521" i="8"/>
  <c r="O6521" i="8"/>
  <c r="N6521" i="8"/>
  <c r="P6520" i="8"/>
  <c r="O6520" i="8"/>
  <c r="N6520" i="8"/>
  <c r="P6519" i="8"/>
  <c r="O6519" i="8"/>
  <c r="N6519" i="8"/>
  <c r="P6518" i="8"/>
  <c r="O6518" i="8"/>
  <c r="N6518" i="8"/>
  <c r="P6517" i="8"/>
  <c r="O6517" i="8"/>
  <c r="N6517" i="8"/>
  <c r="P6516" i="8"/>
  <c r="O6516" i="8"/>
  <c r="N6516" i="8"/>
  <c r="P6515" i="8"/>
  <c r="O6515" i="8"/>
  <c r="N6515" i="8"/>
  <c r="P6514" i="8"/>
  <c r="O6514" i="8"/>
  <c r="N6514" i="8"/>
  <c r="P6513" i="8"/>
  <c r="O6513" i="8"/>
  <c r="N6513" i="8"/>
  <c r="P6512" i="8"/>
  <c r="O6512" i="8"/>
  <c r="N6512" i="8"/>
  <c r="P6511" i="8"/>
  <c r="O6511" i="8"/>
  <c r="N6511" i="8"/>
  <c r="P6510" i="8"/>
  <c r="O6510" i="8"/>
  <c r="N6510" i="8"/>
  <c r="P6509" i="8"/>
  <c r="O6509" i="8"/>
  <c r="N6509" i="8"/>
  <c r="P6508" i="8"/>
  <c r="O6508" i="8"/>
  <c r="N6508" i="8"/>
  <c r="P6507" i="8"/>
  <c r="O6507" i="8"/>
  <c r="N6507" i="8"/>
  <c r="P6506" i="8"/>
  <c r="O6506" i="8"/>
  <c r="N6506" i="8"/>
  <c r="P6505" i="8"/>
  <c r="O6505" i="8"/>
  <c r="N6505" i="8"/>
  <c r="P6504" i="8"/>
  <c r="O6504" i="8"/>
  <c r="N6504" i="8"/>
  <c r="P6503" i="8"/>
  <c r="O6503" i="8"/>
  <c r="N6503" i="8"/>
  <c r="P6502" i="8"/>
  <c r="O6502" i="8"/>
  <c r="N6502" i="8"/>
  <c r="P6501" i="8"/>
  <c r="O6501" i="8"/>
  <c r="N6501" i="8"/>
  <c r="P6500" i="8"/>
  <c r="O6500" i="8"/>
  <c r="N6500" i="8"/>
  <c r="P6499" i="8"/>
  <c r="O6499" i="8"/>
  <c r="N6499" i="8"/>
  <c r="P6498" i="8"/>
  <c r="O6498" i="8"/>
  <c r="N6498" i="8"/>
  <c r="P6497" i="8"/>
  <c r="O6497" i="8"/>
  <c r="N6497" i="8"/>
  <c r="P6496" i="8"/>
  <c r="O6496" i="8"/>
  <c r="N6496" i="8"/>
  <c r="P6495" i="8"/>
  <c r="O6495" i="8"/>
  <c r="N6495" i="8"/>
  <c r="P6494" i="8"/>
  <c r="O6494" i="8"/>
  <c r="N6494" i="8"/>
  <c r="P6493" i="8"/>
  <c r="O6493" i="8"/>
  <c r="N6493" i="8"/>
  <c r="P6492" i="8"/>
  <c r="O6492" i="8"/>
  <c r="N6492" i="8"/>
  <c r="P6491" i="8"/>
  <c r="O6491" i="8"/>
  <c r="N6491" i="8"/>
  <c r="P6490" i="8"/>
  <c r="O6490" i="8"/>
  <c r="N6490" i="8"/>
  <c r="P6489" i="8"/>
  <c r="O6489" i="8"/>
  <c r="N6489" i="8"/>
  <c r="P6488" i="8"/>
  <c r="O6488" i="8"/>
  <c r="N6488" i="8"/>
  <c r="P6487" i="8"/>
  <c r="O6487" i="8"/>
  <c r="N6487" i="8"/>
  <c r="P6486" i="8"/>
  <c r="O6486" i="8"/>
  <c r="N6486" i="8"/>
  <c r="P6485" i="8"/>
  <c r="O6485" i="8"/>
  <c r="N6485" i="8"/>
  <c r="P6484" i="8"/>
  <c r="O6484" i="8"/>
  <c r="N6484" i="8"/>
  <c r="P6483" i="8"/>
  <c r="O6483" i="8"/>
  <c r="N6483" i="8"/>
  <c r="P6482" i="8"/>
  <c r="O6482" i="8"/>
  <c r="N6482" i="8"/>
  <c r="P6481" i="8"/>
  <c r="O6481" i="8"/>
  <c r="N6481" i="8"/>
  <c r="P6480" i="8"/>
  <c r="O6480" i="8"/>
  <c r="N6480" i="8"/>
  <c r="P6479" i="8"/>
  <c r="O6479" i="8"/>
  <c r="N6479" i="8"/>
  <c r="P6478" i="8"/>
  <c r="O6478" i="8"/>
  <c r="N6478" i="8"/>
  <c r="P6477" i="8"/>
  <c r="O6477" i="8"/>
  <c r="N6477" i="8"/>
  <c r="P6476" i="8"/>
  <c r="O6476" i="8"/>
  <c r="N6476" i="8"/>
  <c r="P6475" i="8"/>
  <c r="O6475" i="8"/>
  <c r="N6475" i="8"/>
  <c r="P6474" i="8"/>
  <c r="O6474" i="8"/>
  <c r="N6474" i="8"/>
  <c r="P6473" i="8"/>
  <c r="O6473" i="8"/>
  <c r="N6473" i="8"/>
  <c r="P6472" i="8"/>
  <c r="O6472" i="8"/>
  <c r="N6472" i="8"/>
  <c r="P6471" i="8"/>
  <c r="O6471" i="8"/>
  <c r="N6471" i="8"/>
  <c r="P6470" i="8"/>
  <c r="O6470" i="8"/>
  <c r="N6470" i="8"/>
  <c r="P6469" i="8"/>
  <c r="O6469" i="8"/>
  <c r="N6469" i="8"/>
  <c r="P6468" i="8"/>
  <c r="O6468" i="8"/>
  <c r="N6468" i="8"/>
  <c r="P6467" i="8"/>
  <c r="O6467" i="8"/>
  <c r="N6467" i="8"/>
  <c r="P6466" i="8"/>
  <c r="O6466" i="8"/>
  <c r="N6466" i="8"/>
  <c r="P6465" i="8"/>
  <c r="O6465" i="8"/>
  <c r="N6465" i="8"/>
  <c r="P6464" i="8"/>
  <c r="O6464" i="8"/>
  <c r="N6464" i="8"/>
  <c r="P6463" i="8"/>
  <c r="O6463" i="8"/>
  <c r="N6463" i="8"/>
  <c r="P6462" i="8"/>
  <c r="O6462" i="8"/>
  <c r="N6462" i="8"/>
  <c r="P6461" i="8"/>
  <c r="O6461" i="8"/>
  <c r="N6461" i="8"/>
  <c r="P6460" i="8"/>
  <c r="O6460" i="8"/>
  <c r="N6460" i="8"/>
  <c r="P6459" i="8"/>
  <c r="O6459" i="8"/>
  <c r="N6459" i="8"/>
  <c r="P6458" i="8"/>
  <c r="O6458" i="8"/>
  <c r="N6458" i="8"/>
  <c r="P6457" i="8"/>
  <c r="O6457" i="8"/>
  <c r="N6457" i="8"/>
  <c r="P6456" i="8"/>
  <c r="O6456" i="8"/>
  <c r="N6456" i="8"/>
  <c r="P6455" i="8"/>
  <c r="O6455" i="8"/>
  <c r="N6455" i="8"/>
  <c r="P6454" i="8"/>
  <c r="O6454" i="8"/>
  <c r="N6454" i="8"/>
  <c r="P6453" i="8"/>
  <c r="O6453" i="8"/>
  <c r="N6453" i="8"/>
  <c r="P6452" i="8"/>
  <c r="O6452" i="8"/>
  <c r="N6452" i="8"/>
  <c r="P6451" i="8"/>
  <c r="O6451" i="8"/>
  <c r="N6451" i="8"/>
  <c r="P6450" i="8"/>
  <c r="O6450" i="8"/>
  <c r="N6450" i="8"/>
  <c r="P6449" i="8"/>
  <c r="O6449" i="8"/>
  <c r="N6449" i="8"/>
  <c r="P6448" i="8"/>
  <c r="O6448" i="8"/>
  <c r="N6448" i="8"/>
  <c r="P6447" i="8"/>
  <c r="O6447" i="8"/>
  <c r="N6447" i="8"/>
  <c r="P6446" i="8"/>
  <c r="O6446" i="8"/>
  <c r="N6446" i="8"/>
  <c r="P6445" i="8"/>
  <c r="O6445" i="8"/>
  <c r="N6445" i="8"/>
  <c r="P6444" i="8"/>
  <c r="O6444" i="8"/>
  <c r="N6444" i="8"/>
  <c r="P6443" i="8"/>
  <c r="O6443" i="8"/>
  <c r="N6443" i="8"/>
  <c r="P6442" i="8"/>
  <c r="O6442" i="8"/>
  <c r="N6442" i="8"/>
  <c r="P6441" i="8"/>
  <c r="O6441" i="8"/>
  <c r="N6441" i="8"/>
  <c r="P6440" i="8"/>
  <c r="O6440" i="8"/>
  <c r="N6440" i="8"/>
  <c r="P6439" i="8"/>
  <c r="O6439" i="8"/>
  <c r="N6439" i="8"/>
  <c r="P6438" i="8"/>
  <c r="O6438" i="8"/>
  <c r="N6438" i="8"/>
  <c r="P6437" i="8"/>
  <c r="O6437" i="8"/>
  <c r="N6437" i="8"/>
  <c r="P6436" i="8"/>
  <c r="O6436" i="8"/>
  <c r="N6436" i="8"/>
  <c r="P6435" i="8"/>
  <c r="O6435" i="8"/>
  <c r="N6435" i="8"/>
  <c r="P6434" i="8"/>
  <c r="O6434" i="8"/>
  <c r="N6434" i="8"/>
  <c r="P6433" i="8"/>
  <c r="O6433" i="8"/>
  <c r="N6433" i="8"/>
  <c r="P6432" i="8"/>
  <c r="O6432" i="8"/>
  <c r="N6432" i="8"/>
  <c r="P6431" i="8"/>
  <c r="O6431" i="8"/>
  <c r="N6431" i="8"/>
  <c r="P6430" i="8"/>
  <c r="O6430" i="8"/>
  <c r="N6430" i="8"/>
  <c r="P6429" i="8"/>
  <c r="O6429" i="8"/>
  <c r="N6429" i="8"/>
  <c r="P6428" i="8"/>
  <c r="O6428" i="8"/>
  <c r="N6428" i="8"/>
  <c r="P6427" i="8"/>
  <c r="O6427" i="8"/>
  <c r="N6427" i="8"/>
  <c r="P6426" i="8"/>
  <c r="O6426" i="8"/>
  <c r="N6426" i="8"/>
  <c r="P6425" i="8"/>
  <c r="O6425" i="8"/>
  <c r="N6425" i="8"/>
  <c r="P6424" i="8"/>
  <c r="O6424" i="8"/>
  <c r="N6424" i="8"/>
  <c r="P6423" i="8"/>
  <c r="O6423" i="8"/>
  <c r="N6423" i="8"/>
  <c r="P6422" i="8"/>
  <c r="O6422" i="8"/>
  <c r="N6422" i="8"/>
  <c r="P6421" i="8"/>
  <c r="O6421" i="8"/>
  <c r="N6421" i="8"/>
  <c r="P6420" i="8"/>
  <c r="O6420" i="8"/>
  <c r="N6420" i="8"/>
  <c r="P6419" i="8"/>
  <c r="O6419" i="8"/>
  <c r="N6419" i="8"/>
  <c r="P6418" i="8"/>
  <c r="O6418" i="8"/>
  <c r="N6418" i="8"/>
  <c r="P6417" i="8"/>
  <c r="O6417" i="8"/>
  <c r="N6417" i="8"/>
  <c r="P6416" i="8"/>
  <c r="O6416" i="8"/>
  <c r="N6416" i="8"/>
  <c r="P6415" i="8"/>
  <c r="O6415" i="8"/>
  <c r="N6415" i="8"/>
  <c r="P6414" i="8"/>
  <c r="O6414" i="8"/>
  <c r="N6414" i="8"/>
  <c r="P6413" i="8"/>
  <c r="O6413" i="8"/>
  <c r="N6413" i="8"/>
  <c r="P6412" i="8"/>
  <c r="O6412" i="8"/>
  <c r="N6412" i="8"/>
  <c r="P6411" i="8"/>
  <c r="O6411" i="8"/>
  <c r="N6411" i="8"/>
  <c r="P6410" i="8"/>
  <c r="O6410" i="8"/>
  <c r="N6410" i="8"/>
  <c r="P6409" i="8"/>
  <c r="O6409" i="8"/>
  <c r="N6409" i="8"/>
  <c r="P6408" i="8"/>
  <c r="O6408" i="8"/>
  <c r="N6408" i="8"/>
  <c r="P6407" i="8"/>
  <c r="O6407" i="8"/>
  <c r="N6407" i="8"/>
  <c r="P6406" i="8"/>
  <c r="O6406" i="8"/>
  <c r="N6406" i="8"/>
  <c r="P6405" i="8"/>
  <c r="O6405" i="8"/>
  <c r="N6405" i="8"/>
  <c r="P6404" i="8"/>
  <c r="O6404" i="8"/>
  <c r="N6404" i="8"/>
  <c r="P6403" i="8"/>
  <c r="O6403" i="8"/>
  <c r="N6403" i="8"/>
  <c r="P6402" i="8"/>
  <c r="O6402" i="8"/>
  <c r="N6402" i="8"/>
  <c r="P6401" i="8"/>
  <c r="O6401" i="8"/>
  <c r="N6401" i="8"/>
  <c r="P6400" i="8"/>
  <c r="O6400" i="8"/>
  <c r="N6400" i="8"/>
  <c r="P6399" i="8"/>
  <c r="O6399" i="8"/>
  <c r="N6399" i="8"/>
  <c r="P6398" i="8"/>
  <c r="O6398" i="8"/>
  <c r="N6398" i="8"/>
  <c r="P6397" i="8"/>
  <c r="O6397" i="8"/>
  <c r="N6397" i="8"/>
  <c r="P6396" i="8"/>
  <c r="O6396" i="8"/>
  <c r="N6396" i="8"/>
  <c r="P6395" i="8"/>
  <c r="O6395" i="8"/>
  <c r="N6395" i="8"/>
  <c r="P6394" i="8"/>
  <c r="O6394" i="8"/>
  <c r="N6394" i="8"/>
  <c r="P6393" i="8"/>
  <c r="O6393" i="8"/>
  <c r="N6393" i="8"/>
  <c r="P6392" i="8"/>
  <c r="O6392" i="8"/>
  <c r="N6392" i="8"/>
  <c r="P6391" i="8"/>
  <c r="O6391" i="8"/>
  <c r="N6391" i="8"/>
  <c r="P6390" i="8"/>
  <c r="O6390" i="8"/>
  <c r="N6390" i="8"/>
  <c r="P6389" i="8"/>
  <c r="O6389" i="8"/>
  <c r="N6389" i="8"/>
  <c r="P6388" i="8"/>
  <c r="O6388" i="8"/>
  <c r="N6388" i="8"/>
  <c r="P6387" i="8"/>
  <c r="O6387" i="8"/>
  <c r="N6387" i="8"/>
  <c r="P6386" i="8"/>
  <c r="O6386" i="8"/>
  <c r="N6386" i="8"/>
  <c r="P6385" i="8"/>
  <c r="O6385" i="8"/>
  <c r="N6385" i="8"/>
  <c r="P6384" i="8"/>
  <c r="O6384" i="8"/>
  <c r="N6384" i="8"/>
  <c r="P6383" i="8"/>
  <c r="O6383" i="8"/>
  <c r="N6383" i="8"/>
  <c r="P6382" i="8"/>
  <c r="O6382" i="8"/>
  <c r="N6382" i="8"/>
  <c r="P6381" i="8"/>
  <c r="O6381" i="8"/>
  <c r="N6381" i="8"/>
  <c r="P6380" i="8"/>
  <c r="O6380" i="8"/>
  <c r="N6380" i="8"/>
  <c r="P6379" i="8"/>
  <c r="O6379" i="8"/>
  <c r="N6379" i="8"/>
  <c r="P6378" i="8"/>
  <c r="O6378" i="8"/>
  <c r="N6378" i="8"/>
  <c r="P6377" i="8"/>
  <c r="O6377" i="8"/>
  <c r="N6377" i="8"/>
  <c r="P6376" i="8"/>
  <c r="O6376" i="8"/>
  <c r="N6376" i="8"/>
  <c r="P6375" i="8"/>
  <c r="O6375" i="8"/>
  <c r="N6375" i="8"/>
  <c r="P6374" i="8"/>
  <c r="O6374" i="8"/>
  <c r="N6374" i="8"/>
  <c r="P6373" i="8"/>
  <c r="O6373" i="8"/>
  <c r="N6373" i="8"/>
  <c r="P6372" i="8"/>
  <c r="O6372" i="8"/>
  <c r="N6372" i="8"/>
  <c r="P6371" i="8"/>
  <c r="O6371" i="8"/>
  <c r="N6371" i="8"/>
  <c r="P6370" i="8"/>
  <c r="O6370" i="8"/>
  <c r="N6370" i="8"/>
  <c r="P6369" i="8"/>
  <c r="O6369" i="8"/>
  <c r="N6369" i="8"/>
  <c r="P6368" i="8"/>
  <c r="O6368" i="8"/>
  <c r="N6368" i="8"/>
  <c r="P6367" i="8"/>
  <c r="O6367" i="8"/>
  <c r="N6367" i="8"/>
  <c r="P6366" i="8"/>
  <c r="O6366" i="8"/>
  <c r="N6366" i="8"/>
  <c r="P6365" i="8"/>
  <c r="O6365" i="8"/>
  <c r="N6365" i="8"/>
  <c r="P6364" i="8"/>
  <c r="O6364" i="8"/>
  <c r="N6364" i="8"/>
  <c r="P6363" i="8"/>
  <c r="O6363" i="8"/>
  <c r="N6363" i="8"/>
  <c r="P6362" i="8"/>
  <c r="O6362" i="8"/>
  <c r="N6362" i="8"/>
  <c r="P6361" i="8"/>
  <c r="O6361" i="8"/>
  <c r="N6361" i="8"/>
  <c r="P6360" i="8"/>
  <c r="O6360" i="8"/>
  <c r="N6360" i="8"/>
  <c r="P6359" i="8"/>
  <c r="O6359" i="8"/>
  <c r="N6359" i="8"/>
  <c r="P6358" i="8"/>
  <c r="O6358" i="8"/>
  <c r="N6358" i="8"/>
  <c r="P6357" i="8"/>
  <c r="O6357" i="8"/>
  <c r="N6357" i="8"/>
  <c r="P6356" i="8"/>
  <c r="O6356" i="8"/>
  <c r="N6356" i="8"/>
  <c r="P6355" i="8"/>
  <c r="O6355" i="8"/>
  <c r="N6355" i="8"/>
  <c r="P6354" i="8"/>
  <c r="O6354" i="8"/>
  <c r="N6354" i="8"/>
  <c r="P6353" i="8"/>
  <c r="O6353" i="8"/>
  <c r="N6353" i="8"/>
  <c r="P6352" i="8"/>
  <c r="O6352" i="8"/>
  <c r="N6352" i="8"/>
  <c r="P6351" i="8"/>
  <c r="O6351" i="8"/>
  <c r="N6351" i="8"/>
  <c r="P6350" i="8"/>
  <c r="O6350" i="8"/>
  <c r="N6350" i="8"/>
  <c r="P6349" i="8"/>
  <c r="O6349" i="8"/>
  <c r="N6349" i="8"/>
  <c r="P6348" i="8"/>
  <c r="O6348" i="8"/>
  <c r="N6348" i="8"/>
  <c r="P6347" i="8"/>
  <c r="O6347" i="8"/>
  <c r="N6347" i="8"/>
  <c r="P6346" i="8"/>
  <c r="O6346" i="8"/>
  <c r="N6346" i="8"/>
  <c r="P6345" i="8"/>
  <c r="O6345" i="8"/>
  <c r="N6345" i="8"/>
  <c r="P6344" i="8"/>
  <c r="O6344" i="8"/>
  <c r="N6344" i="8"/>
  <c r="P6343" i="8"/>
  <c r="O6343" i="8"/>
  <c r="N6343" i="8"/>
  <c r="P6342" i="8"/>
  <c r="O6342" i="8"/>
  <c r="N6342" i="8"/>
  <c r="P6341" i="8"/>
  <c r="O6341" i="8"/>
  <c r="N6341" i="8"/>
  <c r="P6340" i="8"/>
  <c r="O6340" i="8"/>
  <c r="N6340" i="8"/>
  <c r="P6339" i="8"/>
  <c r="O6339" i="8"/>
  <c r="N6339" i="8"/>
  <c r="P6338" i="8"/>
  <c r="O6338" i="8"/>
  <c r="N6338" i="8"/>
  <c r="P6337" i="8"/>
  <c r="O6337" i="8"/>
  <c r="N6337" i="8"/>
  <c r="P6336" i="8"/>
  <c r="O6336" i="8"/>
  <c r="N6336" i="8"/>
  <c r="P6335" i="8"/>
  <c r="O6335" i="8"/>
  <c r="N6335" i="8"/>
  <c r="P6334" i="8"/>
  <c r="O6334" i="8"/>
  <c r="N6334" i="8"/>
  <c r="P6333" i="8"/>
  <c r="O6333" i="8"/>
  <c r="N6333" i="8"/>
  <c r="P6332" i="8"/>
  <c r="O6332" i="8"/>
  <c r="N6332" i="8"/>
  <c r="P6331" i="8"/>
  <c r="O6331" i="8"/>
  <c r="N6331" i="8"/>
  <c r="P6330" i="8"/>
  <c r="O6330" i="8"/>
  <c r="N6330" i="8"/>
  <c r="P6329" i="8"/>
  <c r="O6329" i="8"/>
  <c r="N6329" i="8"/>
  <c r="P6328" i="8"/>
  <c r="O6328" i="8"/>
  <c r="N6328" i="8"/>
  <c r="P6327" i="8"/>
  <c r="O6327" i="8"/>
  <c r="N6327" i="8"/>
  <c r="P6326" i="8"/>
  <c r="O6326" i="8"/>
  <c r="N6326" i="8"/>
  <c r="P6325" i="8"/>
  <c r="O6325" i="8"/>
  <c r="N6325" i="8"/>
  <c r="P6324" i="8"/>
  <c r="O6324" i="8"/>
  <c r="N6324" i="8"/>
  <c r="P6323" i="8"/>
  <c r="O6323" i="8"/>
  <c r="N6323" i="8"/>
  <c r="P6322" i="8"/>
  <c r="O6322" i="8"/>
  <c r="N6322" i="8"/>
  <c r="P6321" i="8"/>
  <c r="O6321" i="8"/>
  <c r="N6321" i="8"/>
  <c r="P6320" i="8"/>
  <c r="O6320" i="8"/>
  <c r="N6320" i="8"/>
  <c r="P6319" i="8"/>
  <c r="O6319" i="8"/>
  <c r="N6319" i="8"/>
  <c r="P6318" i="8"/>
  <c r="O6318" i="8"/>
  <c r="N6318" i="8"/>
  <c r="P6317" i="8"/>
  <c r="O6317" i="8"/>
  <c r="N6317" i="8"/>
  <c r="P6316" i="8"/>
  <c r="O6316" i="8"/>
  <c r="N6316" i="8"/>
  <c r="P6315" i="8"/>
  <c r="O6315" i="8"/>
  <c r="N6315" i="8"/>
  <c r="P6314" i="8"/>
  <c r="O6314" i="8"/>
  <c r="N6314" i="8"/>
  <c r="P6313" i="8"/>
  <c r="O6313" i="8"/>
  <c r="N6313" i="8"/>
  <c r="P6312" i="8"/>
  <c r="O6312" i="8"/>
  <c r="N6312" i="8"/>
  <c r="P6311" i="8"/>
  <c r="O6311" i="8"/>
  <c r="N6311" i="8"/>
  <c r="P6310" i="8"/>
  <c r="O6310" i="8"/>
  <c r="N6310" i="8"/>
  <c r="P6309" i="8"/>
  <c r="O6309" i="8"/>
  <c r="N6309" i="8"/>
  <c r="P6308" i="8"/>
  <c r="O6308" i="8"/>
  <c r="N6308" i="8"/>
  <c r="P6307" i="8"/>
  <c r="O6307" i="8"/>
  <c r="N6307" i="8"/>
  <c r="P6306" i="8"/>
  <c r="O6306" i="8"/>
  <c r="N6306" i="8"/>
  <c r="P6305" i="8"/>
  <c r="O6305" i="8"/>
  <c r="N6305" i="8"/>
  <c r="P6304" i="8"/>
  <c r="O6304" i="8"/>
  <c r="N6304" i="8"/>
  <c r="P6303" i="8"/>
  <c r="O6303" i="8"/>
  <c r="N6303" i="8"/>
  <c r="P6302" i="8"/>
  <c r="O6302" i="8"/>
  <c r="N6302" i="8"/>
  <c r="P6301" i="8"/>
  <c r="O6301" i="8"/>
  <c r="N6301" i="8"/>
  <c r="P6300" i="8"/>
  <c r="O6300" i="8"/>
  <c r="N6300" i="8"/>
  <c r="P6299" i="8"/>
  <c r="O6299" i="8"/>
  <c r="N6299" i="8"/>
  <c r="P6298" i="8"/>
  <c r="O6298" i="8"/>
  <c r="N6298" i="8"/>
  <c r="P6297" i="8"/>
  <c r="O6297" i="8"/>
  <c r="N6297" i="8"/>
  <c r="P6296" i="8"/>
  <c r="O6296" i="8"/>
  <c r="N6296" i="8"/>
  <c r="P6295" i="8"/>
  <c r="O6295" i="8"/>
  <c r="N6295" i="8"/>
  <c r="P6294" i="8"/>
  <c r="O6294" i="8"/>
  <c r="N6294" i="8"/>
  <c r="P6293" i="8"/>
  <c r="O6293" i="8"/>
  <c r="N6293" i="8"/>
  <c r="P6292" i="8"/>
  <c r="O6292" i="8"/>
  <c r="N6292" i="8"/>
  <c r="P6291" i="8"/>
  <c r="O6291" i="8"/>
  <c r="N6291" i="8"/>
  <c r="P6290" i="8"/>
  <c r="O6290" i="8"/>
  <c r="N6290" i="8"/>
  <c r="P6289" i="8"/>
  <c r="O6289" i="8"/>
  <c r="N6289" i="8"/>
  <c r="P6288" i="8"/>
  <c r="O6288" i="8"/>
  <c r="N6288" i="8"/>
  <c r="P6287" i="8"/>
  <c r="O6287" i="8"/>
  <c r="N6287" i="8"/>
  <c r="P6286" i="8"/>
  <c r="O6286" i="8"/>
  <c r="N6286" i="8"/>
  <c r="P6285" i="8"/>
  <c r="O6285" i="8"/>
  <c r="N6285" i="8"/>
  <c r="P6284" i="8"/>
  <c r="O6284" i="8"/>
  <c r="N6284" i="8"/>
  <c r="P6283" i="8"/>
  <c r="O6283" i="8"/>
  <c r="N6283" i="8"/>
  <c r="P6282" i="8"/>
  <c r="O6282" i="8"/>
  <c r="N6282" i="8"/>
  <c r="P6281" i="8"/>
  <c r="O6281" i="8"/>
  <c r="N6281" i="8"/>
  <c r="P6280" i="8"/>
  <c r="O6280" i="8"/>
  <c r="N6280" i="8"/>
  <c r="P6279" i="8"/>
  <c r="O6279" i="8"/>
  <c r="N6279" i="8"/>
  <c r="P6278" i="8"/>
  <c r="O6278" i="8"/>
  <c r="N6278" i="8"/>
  <c r="P6277" i="8"/>
  <c r="O6277" i="8"/>
  <c r="N6277" i="8"/>
  <c r="P6276" i="8"/>
  <c r="O6276" i="8"/>
  <c r="N6276" i="8"/>
  <c r="P6275" i="8"/>
  <c r="O6275" i="8"/>
  <c r="N6275" i="8"/>
  <c r="P6274" i="8"/>
  <c r="O6274" i="8"/>
  <c r="N6274" i="8"/>
  <c r="P6273" i="8"/>
  <c r="O6273" i="8"/>
  <c r="N6273" i="8"/>
  <c r="P6272" i="8"/>
  <c r="O6272" i="8"/>
  <c r="N6272" i="8"/>
  <c r="P6271" i="8"/>
  <c r="O6271" i="8"/>
  <c r="N6271" i="8"/>
  <c r="P6270" i="8"/>
  <c r="O6270" i="8"/>
  <c r="N6270" i="8"/>
  <c r="P6269" i="8"/>
  <c r="O6269" i="8"/>
  <c r="N6269" i="8"/>
  <c r="P6268" i="8"/>
  <c r="O6268" i="8"/>
  <c r="N6268" i="8"/>
  <c r="P6267" i="8"/>
  <c r="O6267" i="8"/>
  <c r="N6267" i="8"/>
  <c r="P6266" i="8"/>
  <c r="O6266" i="8"/>
  <c r="N6266" i="8"/>
  <c r="P6265" i="8"/>
  <c r="O6265" i="8"/>
  <c r="N6265" i="8"/>
  <c r="P6264" i="8"/>
  <c r="O6264" i="8"/>
  <c r="N6264" i="8"/>
  <c r="P6263" i="8"/>
  <c r="O6263" i="8"/>
  <c r="N6263" i="8"/>
  <c r="P6262" i="8"/>
  <c r="O6262" i="8"/>
  <c r="N6262" i="8"/>
  <c r="P6261" i="8"/>
  <c r="O6261" i="8"/>
  <c r="N6261" i="8"/>
  <c r="P6260" i="8"/>
  <c r="O6260" i="8"/>
  <c r="N6260" i="8"/>
  <c r="P6259" i="8"/>
  <c r="O6259" i="8"/>
  <c r="N6259" i="8"/>
  <c r="P6258" i="8"/>
  <c r="O6258" i="8"/>
  <c r="N6258" i="8"/>
  <c r="P6257" i="8"/>
  <c r="O6257" i="8"/>
  <c r="N6257" i="8"/>
  <c r="P6256" i="8"/>
  <c r="O6256" i="8"/>
  <c r="N6256" i="8"/>
  <c r="P6255" i="8"/>
  <c r="O6255" i="8"/>
  <c r="N6255" i="8"/>
  <c r="P6254" i="8"/>
  <c r="O6254" i="8"/>
  <c r="N6254" i="8"/>
  <c r="P6253" i="8"/>
  <c r="O6253" i="8"/>
  <c r="N6253" i="8"/>
  <c r="P6252" i="8"/>
  <c r="O6252" i="8"/>
  <c r="N6252" i="8"/>
  <c r="P6251" i="8"/>
  <c r="O6251" i="8"/>
  <c r="N6251" i="8"/>
  <c r="P6250" i="8"/>
  <c r="O6250" i="8"/>
  <c r="N6250" i="8"/>
  <c r="P6249" i="8"/>
  <c r="O6249" i="8"/>
  <c r="N6249" i="8"/>
  <c r="P6248" i="8"/>
  <c r="O6248" i="8"/>
  <c r="N6248" i="8"/>
  <c r="P6247" i="8"/>
  <c r="O6247" i="8"/>
  <c r="N6247" i="8"/>
  <c r="P6246" i="8"/>
  <c r="O6246" i="8"/>
  <c r="N6246" i="8"/>
  <c r="P6245" i="8"/>
  <c r="O6245" i="8"/>
  <c r="N6245" i="8"/>
  <c r="P6244" i="8"/>
  <c r="O6244" i="8"/>
  <c r="N6244" i="8"/>
  <c r="P6243" i="8"/>
  <c r="O6243" i="8"/>
  <c r="N6243" i="8"/>
  <c r="P6242" i="8"/>
  <c r="O6242" i="8"/>
  <c r="N6242" i="8"/>
  <c r="P6241" i="8"/>
  <c r="O6241" i="8"/>
  <c r="N6241" i="8"/>
  <c r="P6240" i="8"/>
  <c r="O6240" i="8"/>
  <c r="N6240" i="8"/>
  <c r="P6239" i="8"/>
  <c r="O6239" i="8"/>
  <c r="N6239" i="8"/>
  <c r="P6238" i="8"/>
  <c r="O6238" i="8"/>
  <c r="N6238" i="8"/>
  <c r="P6237" i="8"/>
  <c r="O6237" i="8"/>
  <c r="N6237" i="8"/>
  <c r="P6236" i="8"/>
  <c r="O6236" i="8"/>
  <c r="N6236" i="8"/>
  <c r="P6235" i="8"/>
  <c r="O6235" i="8"/>
  <c r="N6235" i="8"/>
  <c r="P6234" i="8"/>
  <c r="O6234" i="8"/>
  <c r="N6234" i="8"/>
  <c r="P6233" i="8"/>
  <c r="O6233" i="8"/>
  <c r="N6233" i="8"/>
  <c r="P6232" i="8"/>
  <c r="O6232" i="8"/>
  <c r="N6232" i="8"/>
  <c r="P6231" i="8"/>
  <c r="O6231" i="8"/>
  <c r="N6231" i="8"/>
  <c r="P6230" i="8"/>
  <c r="O6230" i="8"/>
  <c r="N6230" i="8"/>
  <c r="P6229" i="8"/>
  <c r="O6229" i="8"/>
  <c r="N6229" i="8"/>
  <c r="P6228" i="8"/>
  <c r="O6228" i="8"/>
  <c r="N6228" i="8"/>
  <c r="P6227" i="8"/>
  <c r="O6227" i="8"/>
  <c r="N6227" i="8"/>
  <c r="P6226" i="8"/>
  <c r="O6226" i="8"/>
  <c r="N6226" i="8"/>
  <c r="P6225" i="8"/>
  <c r="O6225" i="8"/>
  <c r="N6225" i="8"/>
  <c r="P6224" i="8"/>
  <c r="O6224" i="8"/>
  <c r="N6224" i="8"/>
  <c r="P6223" i="8"/>
  <c r="O6223" i="8"/>
  <c r="N6223" i="8"/>
  <c r="P6222" i="8"/>
  <c r="O6222" i="8"/>
  <c r="N6222" i="8"/>
  <c r="P6221" i="8"/>
  <c r="O6221" i="8"/>
  <c r="N6221" i="8"/>
  <c r="P6220" i="8"/>
  <c r="O6220" i="8"/>
  <c r="N6220" i="8"/>
  <c r="P6219" i="8"/>
  <c r="O6219" i="8"/>
  <c r="N6219" i="8"/>
  <c r="P6218" i="8"/>
  <c r="O6218" i="8"/>
  <c r="N6218" i="8"/>
  <c r="P6217" i="8"/>
  <c r="O6217" i="8"/>
  <c r="N6217" i="8"/>
  <c r="P6216" i="8"/>
  <c r="O6216" i="8"/>
  <c r="N6216" i="8"/>
  <c r="P6215" i="8"/>
  <c r="O6215" i="8"/>
  <c r="N6215" i="8"/>
  <c r="P6214" i="8"/>
  <c r="O6214" i="8"/>
  <c r="N6214" i="8"/>
  <c r="P6213" i="8"/>
  <c r="O6213" i="8"/>
  <c r="N6213" i="8"/>
  <c r="P6212" i="8"/>
  <c r="O6212" i="8"/>
  <c r="N6212" i="8"/>
  <c r="P6211" i="8"/>
  <c r="O6211" i="8"/>
  <c r="N6211" i="8"/>
  <c r="P6210" i="8"/>
  <c r="O6210" i="8"/>
  <c r="N6210" i="8"/>
  <c r="P6209" i="8"/>
  <c r="O6209" i="8"/>
  <c r="N6209" i="8"/>
  <c r="P6208" i="8"/>
  <c r="O6208" i="8"/>
  <c r="N6208" i="8"/>
  <c r="P6207" i="8"/>
  <c r="O6207" i="8"/>
  <c r="N6207" i="8"/>
  <c r="P6206" i="8"/>
  <c r="O6206" i="8"/>
  <c r="N6206" i="8"/>
  <c r="P6205" i="8"/>
  <c r="O6205" i="8"/>
  <c r="N6205" i="8"/>
  <c r="P6204" i="8"/>
  <c r="O6204" i="8"/>
  <c r="N6204" i="8"/>
  <c r="P6203" i="8"/>
  <c r="O6203" i="8"/>
  <c r="N6203" i="8"/>
  <c r="P6202" i="8"/>
  <c r="O6202" i="8"/>
  <c r="N6202" i="8"/>
  <c r="P6201" i="8"/>
  <c r="O6201" i="8"/>
  <c r="N6201" i="8"/>
  <c r="P6200" i="8"/>
  <c r="O6200" i="8"/>
  <c r="N6200" i="8"/>
  <c r="P6199" i="8"/>
  <c r="O6199" i="8"/>
  <c r="N6199" i="8"/>
  <c r="P6198" i="8"/>
  <c r="O6198" i="8"/>
  <c r="N6198" i="8"/>
  <c r="P6197" i="8"/>
  <c r="O6197" i="8"/>
  <c r="N6197" i="8"/>
  <c r="P6196" i="8"/>
  <c r="O6196" i="8"/>
  <c r="N6196" i="8"/>
  <c r="P6195" i="8"/>
  <c r="O6195" i="8"/>
  <c r="N6195" i="8"/>
  <c r="P6194" i="8"/>
  <c r="O6194" i="8"/>
  <c r="N6194" i="8"/>
  <c r="P6193" i="8"/>
  <c r="O6193" i="8"/>
  <c r="N6193" i="8"/>
  <c r="P6192" i="8"/>
  <c r="O6192" i="8"/>
  <c r="N6192" i="8"/>
  <c r="P6191" i="8"/>
  <c r="O6191" i="8"/>
  <c r="N6191" i="8"/>
  <c r="P6190" i="8"/>
  <c r="O6190" i="8"/>
  <c r="N6190" i="8"/>
  <c r="P6189" i="8"/>
  <c r="O6189" i="8"/>
  <c r="N6189" i="8"/>
  <c r="P6188" i="8"/>
  <c r="O6188" i="8"/>
  <c r="N6188" i="8"/>
  <c r="P6187" i="8"/>
  <c r="O6187" i="8"/>
  <c r="N6187" i="8"/>
  <c r="P6186" i="8"/>
  <c r="O6186" i="8"/>
  <c r="N6186" i="8"/>
  <c r="P6185" i="8"/>
  <c r="O6185" i="8"/>
  <c r="N6185" i="8"/>
  <c r="P6184" i="8"/>
  <c r="O6184" i="8"/>
  <c r="N6184" i="8"/>
  <c r="P6183" i="8"/>
  <c r="O6183" i="8"/>
  <c r="N6183" i="8"/>
  <c r="P6182" i="8"/>
  <c r="O6182" i="8"/>
  <c r="N6182" i="8"/>
  <c r="P6181" i="8"/>
  <c r="O6181" i="8"/>
  <c r="N6181" i="8"/>
  <c r="P6180" i="8"/>
  <c r="O6180" i="8"/>
  <c r="N6180" i="8"/>
  <c r="P6179" i="8"/>
  <c r="O6179" i="8"/>
  <c r="N6179" i="8"/>
  <c r="P6178" i="8"/>
  <c r="O6178" i="8"/>
  <c r="N6178" i="8"/>
  <c r="P6177" i="8"/>
  <c r="O6177" i="8"/>
  <c r="N6177" i="8"/>
  <c r="P6176" i="8"/>
  <c r="O6176" i="8"/>
  <c r="N6176" i="8"/>
  <c r="P6175" i="8"/>
  <c r="O6175" i="8"/>
  <c r="N6175" i="8"/>
  <c r="P6174" i="8"/>
  <c r="O6174" i="8"/>
  <c r="N6174" i="8"/>
  <c r="P6173" i="8"/>
  <c r="O6173" i="8"/>
  <c r="N6173" i="8"/>
  <c r="P6172" i="8"/>
  <c r="O6172" i="8"/>
  <c r="N6172" i="8"/>
  <c r="P6171" i="8"/>
  <c r="O6171" i="8"/>
  <c r="N6171" i="8"/>
  <c r="P6170" i="8"/>
  <c r="O6170" i="8"/>
  <c r="N6170" i="8"/>
  <c r="P6169" i="8"/>
  <c r="O6169" i="8"/>
  <c r="N6169" i="8"/>
  <c r="P6168" i="8"/>
  <c r="O6168" i="8"/>
  <c r="N6168" i="8"/>
  <c r="P6167" i="8"/>
  <c r="O6167" i="8"/>
  <c r="N6167" i="8"/>
  <c r="P6166" i="8"/>
  <c r="O6166" i="8"/>
  <c r="N6166" i="8"/>
  <c r="P6165" i="8"/>
  <c r="O6165" i="8"/>
  <c r="N6165" i="8"/>
  <c r="P6164" i="8"/>
  <c r="O6164" i="8"/>
  <c r="N6164" i="8"/>
  <c r="P6163" i="8"/>
  <c r="O6163" i="8"/>
  <c r="N6163" i="8"/>
  <c r="P6162" i="8"/>
  <c r="O6162" i="8"/>
  <c r="N6162" i="8"/>
  <c r="P6161" i="8"/>
  <c r="O6161" i="8"/>
  <c r="N6161" i="8"/>
  <c r="P6160" i="8"/>
  <c r="O6160" i="8"/>
  <c r="N6160" i="8"/>
  <c r="P6159" i="8"/>
  <c r="O6159" i="8"/>
  <c r="N6159" i="8"/>
  <c r="P6158" i="8"/>
  <c r="O6158" i="8"/>
  <c r="N6158" i="8"/>
  <c r="P6157" i="8"/>
  <c r="O6157" i="8"/>
  <c r="N6157" i="8"/>
  <c r="P6156" i="8"/>
  <c r="O6156" i="8"/>
  <c r="N6156" i="8"/>
  <c r="P6155" i="8"/>
  <c r="O6155" i="8"/>
  <c r="N6155" i="8"/>
  <c r="P6154" i="8"/>
  <c r="O6154" i="8"/>
  <c r="N6154" i="8"/>
  <c r="P6153" i="8"/>
  <c r="O6153" i="8"/>
  <c r="N6153" i="8"/>
  <c r="P6152" i="8"/>
  <c r="O6152" i="8"/>
  <c r="N6152" i="8"/>
  <c r="P6151" i="8"/>
  <c r="O6151" i="8"/>
  <c r="N6151" i="8"/>
  <c r="P6150" i="8"/>
  <c r="O6150" i="8"/>
  <c r="N6150" i="8"/>
  <c r="P6149" i="8"/>
  <c r="O6149" i="8"/>
  <c r="N6149" i="8"/>
  <c r="P6148" i="8"/>
  <c r="O6148" i="8"/>
  <c r="N6148" i="8"/>
  <c r="P6147" i="8"/>
  <c r="O6147" i="8"/>
  <c r="N6147" i="8"/>
  <c r="P6146" i="8"/>
  <c r="O6146" i="8"/>
  <c r="N6146" i="8"/>
  <c r="P6145" i="8"/>
  <c r="O6145" i="8"/>
  <c r="N6145" i="8"/>
  <c r="P6144" i="8"/>
  <c r="O6144" i="8"/>
  <c r="N6144" i="8"/>
  <c r="P6143" i="8"/>
  <c r="O6143" i="8"/>
  <c r="N6143" i="8"/>
  <c r="P6142" i="8"/>
  <c r="O6142" i="8"/>
  <c r="N6142" i="8"/>
  <c r="P6141" i="8"/>
  <c r="O6141" i="8"/>
  <c r="N6141" i="8"/>
  <c r="P6140" i="8"/>
  <c r="O6140" i="8"/>
  <c r="N6140" i="8"/>
  <c r="P6139" i="8"/>
  <c r="O6139" i="8"/>
  <c r="N6139" i="8"/>
  <c r="P6138" i="8"/>
  <c r="O6138" i="8"/>
  <c r="N6138" i="8"/>
  <c r="P6137" i="8"/>
  <c r="O6137" i="8"/>
  <c r="N6137" i="8"/>
  <c r="P6136" i="8"/>
  <c r="O6136" i="8"/>
  <c r="N6136" i="8"/>
  <c r="P6135" i="8"/>
  <c r="O6135" i="8"/>
  <c r="N6135" i="8"/>
  <c r="P6134" i="8"/>
  <c r="O6134" i="8"/>
  <c r="N6134" i="8"/>
  <c r="P6133" i="8"/>
  <c r="O6133" i="8"/>
  <c r="N6133" i="8"/>
  <c r="P6132" i="8"/>
  <c r="O6132" i="8"/>
  <c r="N6132" i="8"/>
  <c r="P6131" i="8"/>
  <c r="O6131" i="8"/>
  <c r="N6131" i="8"/>
  <c r="P6130" i="8"/>
  <c r="O6130" i="8"/>
  <c r="N6130" i="8"/>
  <c r="P6129" i="8"/>
  <c r="O6129" i="8"/>
  <c r="N6129" i="8"/>
  <c r="P6128" i="8"/>
  <c r="O6128" i="8"/>
  <c r="N6128" i="8"/>
  <c r="P6127" i="8"/>
  <c r="O6127" i="8"/>
  <c r="N6127" i="8"/>
  <c r="P6126" i="8"/>
  <c r="O6126" i="8"/>
  <c r="N6126" i="8"/>
  <c r="P6125" i="8"/>
  <c r="O6125" i="8"/>
  <c r="N6125" i="8"/>
  <c r="P6124" i="8"/>
  <c r="O6124" i="8"/>
  <c r="N6124" i="8"/>
  <c r="P6123" i="8"/>
  <c r="O6123" i="8"/>
  <c r="N6123" i="8"/>
  <c r="P6122" i="8"/>
  <c r="O6122" i="8"/>
  <c r="N6122" i="8"/>
  <c r="P6121" i="8"/>
  <c r="O6121" i="8"/>
  <c r="N6121" i="8"/>
  <c r="P6120" i="8"/>
  <c r="O6120" i="8"/>
  <c r="N6120" i="8"/>
  <c r="P6119" i="8"/>
  <c r="O6119" i="8"/>
  <c r="N6119" i="8"/>
  <c r="P6118" i="8"/>
  <c r="O6118" i="8"/>
  <c r="N6118" i="8"/>
  <c r="P6117" i="8"/>
  <c r="O6117" i="8"/>
  <c r="N6117" i="8"/>
  <c r="P6116" i="8"/>
  <c r="O6116" i="8"/>
  <c r="N6116" i="8"/>
  <c r="P6115" i="8"/>
  <c r="O6115" i="8"/>
  <c r="N6115" i="8"/>
  <c r="P6114" i="8"/>
  <c r="O6114" i="8"/>
  <c r="N6114" i="8"/>
  <c r="P6113" i="8"/>
  <c r="O6113" i="8"/>
  <c r="N6113" i="8"/>
  <c r="P6112" i="8"/>
  <c r="O6112" i="8"/>
  <c r="N6112" i="8"/>
  <c r="P6111" i="8"/>
  <c r="O6111" i="8"/>
  <c r="N6111" i="8"/>
  <c r="P6110" i="8"/>
  <c r="O6110" i="8"/>
  <c r="N6110" i="8"/>
  <c r="P6109" i="8"/>
  <c r="O6109" i="8"/>
  <c r="N6109" i="8"/>
  <c r="P6108" i="8"/>
  <c r="O6108" i="8"/>
  <c r="N6108" i="8"/>
  <c r="P6107" i="8"/>
  <c r="O6107" i="8"/>
  <c r="N6107" i="8"/>
  <c r="P6106" i="8"/>
  <c r="O6106" i="8"/>
  <c r="N6106" i="8"/>
  <c r="P6105" i="8"/>
  <c r="O6105" i="8"/>
  <c r="N6105" i="8"/>
  <c r="P6104" i="8"/>
  <c r="O6104" i="8"/>
  <c r="N6104" i="8"/>
  <c r="P6103" i="8"/>
  <c r="O6103" i="8"/>
  <c r="N6103" i="8"/>
  <c r="P6102" i="8"/>
  <c r="O6102" i="8"/>
  <c r="N6102" i="8"/>
  <c r="P6101" i="8"/>
  <c r="O6101" i="8"/>
  <c r="N6101" i="8"/>
  <c r="P6100" i="8"/>
  <c r="O6100" i="8"/>
  <c r="N6100" i="8"/>
  <c r="P6099" i="8"/>
  <c r="O6099" i="8"/>
  <c r="N6099" i="8"/>
  <c r="P6098" i="8"/>
  <c r="O6098" i="8"/>
  <c r="N6098" i="8"/>
  <c r="P6097" i="8"/>
  <c r="O6097" i="8"/>
  <c r="N6097" i="8"/>
  <c r="P6096" i="8"/>
  <c r="O6096" i="8"/>
  <c r="N6096" i="8"/>
  <c r="P6095" i="8"/>
  <c r="O6095" i="8"/>
  <c r="N6095" i="8"/>
  <c r="P6094" i="8"/>
  <c r="O6094" i="8"/>
  <c r="N6094" i="8"/>
  <c r="P6093" i="8"/>
  <c r="O6093" i="8"/>
  <c r="N6093" i="8"/>
  <c r="P6092" i="8"/>
  <c r="O6092" i="8"/>
  <c r="N6092" i="8"/>
  <c r="P6091" i="8"/>
  <c r="O6091" i="8"/>
  <c r="N6091" i="8"/>
  <c r="P6090" i="8"/>
  <c r="O6090" i="8"/>
  <c r="N6090" i="8"/>
  <c r="P6089" i="8"/>
  <c r="O6089" i="8"/>
  <c r="N6089" i="8"/>
  <c r="P6088" i="8"/>
  <c r="O6088" i="8"/>
  <c r="N6088" i="8"/>
  <c r="P6087" i="8"/>
  <c r="O6087" i="8"/>
  <c r="N6087" i="8"/>
  <c r="P6086" i="8"/>
  <c r="O6086" i="8"/>
  <c r="N6086" i="8"/>
  <c r="P6085" i="8"/>
  <c r="O6085" i="8"/>
  <c r="N6085" i="8"/>
  <c r="P6084" i="8"/>
  <c r="O6084" i="8"/>
  <c r="N6084" i="8"/>
  <c r="P6083" i="8"/>
  <c r="O6083" i="8"/>
  <c r="N6083" i="8"/>
  <c r="P6082" i="8"/>
  <c r="O6082" i="8"/>
  <c r="N6082" i="8"/>
  <c r="P6081" i="8"/>
  <c r="O6081" i="8"/>
  <c r="N6081" i="8"/>
  <c r="P6080" i="8"/>
  <c r="O6080" i="8"/>
  <c r="N6080" i="8"/>
  <c r="P6079" i="8"/>
  <c r="O6079" i="8"/>
  <c r="N6079" i="8"/>
  <c r="P6078" i="8"/>
  <c r="O6078" i="8"/>
  <c r="N6078" i="8"/>
  <c r="P6077" i="8"/>
  <c r="O6077" i="8"/>
  <c r="N6077" i="8"/>
  <c r="P6076" i="8"/>
  <c r="O6076" i="8"/>
  <c r="N6076" i="8"/>
  <c r="P6075" i="8"/>
  <c r="O6075" i="8"/>
  <c r="N6075" i="8"/>
  <c r="P6074" i="8"/>
  <c r="O6074" i="8"/>
  <c r="N6074" i="8"/>
  <c r="P6073" i="8"/>
  <c r="O6073" i="8"/>
  <c r="N6073" i="8"/>
  <c r="P6072" i="8"/>
  <c r="O6072" i="8"/>
  <c r="N6072" i="8"/>
  <c r="P6071" i="8"/>
  <c r="O6071" i="8"/>
  <c r="N6071" i="8"/>
  <c r="P6070" i="8"/>
  <c r="O6070" i="8"/>
  <c r="N6070" i="8"/>
  <c r="P6069" i="8"/>
  <c r="O6069" i="8"/>
  <c r="N6069" i="8"/>
  <c r="P6068" i="8"/>
  <c r="O6068" i="8"/>
  <c r="N6068" i="8"/>
  <c r="P6067" i="8"/>
  <c r="O6067" i="8"/>
  <c r="N6067" i="8"/>
  <c r="P6066" i="8"/>
  <c r="O6066" i="8"/>
  <c r="N6066" i="8"/>
  <c r="P6065" i="8"/>
  <c r="O6065" i="8"/>
  <c r="N6065" i="8"/>
  <c r="P6064" i="8"/>
  <c r="O6064" i="8"/>
  <c r="N6064" i="8"/>
  <c r="P6063" i="8"/>
  <c r="O6063" i="8"/>
  <c r="N6063" i="8"/>
  <c r="P6062" i="8"/>
  <c r="O6062" i="8"/>
  <c r="N6062" i="8"/>
  <c r="P6061" i="8"/>
  <c r="O6061" i="8"/>
  <c r="N6061" i="8"/>
  <c r="P6060" i="8"/>
  <c r="O6060" i="8"/>
  <c r="N6060" i="8"/>
  <c r="P6059" i="8"/>
  <c r="O6059" i="8"/>
  <c r="N6059" i="8"/>
  <c r="P6058" i="8"/>
  <c r="O6058" i="8"/>
  <c r="N6058" i="8"/>
  <c r="P6057" i="8"/>
  <c r="O6057" i="8"/>
  <c r="N6057" i="8"/>
  <c r="P6056" i="8"/>
  <c r="O6056" i="8"/>
  <c r="N6056" i="8"/>
  <c r="P6055" i="8"/>
  <c r="O6055" i="8"/>
  <c r="N6055" i="8"/>
  <c r="P6054" i="8"/>
  <c r="O6054" i="8"/>
  <c r="N6054" i="8"/>
  <c r="P6053" i="8"/>
  <c r="O6053" i="8"/>
  <c r="N6053" i="8"/>
  <c r="P6052" i="8"/>
  <c r="O6052" i="8"/>
  <c r="N6052" i="8"/>
  <c r="P6051" i="8"/>
  <c r="O6051" i="8"/>
  <c r="N6051" i="8"/>
  <c r="P6050" i="8"/>
  <c r="O6050" i="8"/>
  <c r="N6050" i="8"/>
  <c r="P6049" i="8"/>
  <c r="O6049" i="8"/>
  <c r="N6049" i="8"/>
  <c r="P6048" i="8"/>
  <c r="O6048" i="8"/>
  <c r="N6048" i="8"/>
  <c r="P6047" i="8"/>
  <c r="O6047" i="8"/>
  <c r="N6047" i="8"/>
  <c r="P6046" i="8"/>
  <c r="O6046" i="8"/>
  <c r="N6046" i="8"/>
  <c r="P6045" i="8"/>
  <c r="O6045" i="8"/>
  <c r="N6045" i="8"/>
  <c r="P6044" i="8"/>
  <c r="O6044" i="8"/>
  <c r="N6044" i="8"/>
  <c r="P6043" i="8"/>
  <c r="O6043" i="8"/>
  <c r="N6043" i="8"/>
  <c r="P6042" i="8"/>
  <c r="O6042" i="8"/>
  <c r="N6042" i="8"/>
  <c r="P6041" i="8"/>
  <c r="O6041" i="8"/>
  <c r="N6041" i="8"/>
  <c r="P6040" i="8"/>
  <c r="O6040" i="8"/>
  <c r="N6040" i="8"/>
  <c r="P6039" i="8"/>
  <c r="O6039" i="8"/>
  <c r="N6039" i="8"/>
  <c r="P6038" i="8"/>
  <c r="O6038" i="8"/>
  <c r="N6038" i="8"/>
  <c r="P6037" i="8"/>
  <c r="O6037" i="8"/>
  <c r="N6037" i="8"/>
  <c r="P6036" i="8"/>
  <c r="O6036" i="8"/>
  <c r="N6036" i="8"/>
  <c r="P6035" i="8"/>
  <c r="O6035" i="8"/>
  <c r="N6035" i="8"/>
  <c r="P6034" i="8"/>
  <c r="O6034" i="8"/>
  <c r="N6034" i="8"/>
  <c r="P6033" i="8"/>
  <c r="O6033" i="8"/>
  <c r="N6033" i="8"/>
  <c r="P6032" i="8"/>
  <c r="O6032" i="8"/>
  <c r="N6032" i="8"/>
  <c r="P6031" i="8"/>
  <c r="O6031" i="8"/>
  <c r="N6031" i="8"/>
  <c r="P6030" i="8"/>
  <c r="O6030" i="8"/>
  <c r="N6030" i="8"/>
  <c r="P6029" i="8"/>
  <c r="O6029" i="8"/>
  <c r="N6029" i="8"/>
  <c r="P6028" i="8"/>
  <c r="O6028" i="8"/>
  <c r="N6028" i="8"/>
  <c r="P6027" i="8"/>
  <c r="O6027" i="8"/>
  <c r="N6027" i="8"/>
  <c r="P6026" i="8"/>
  <c r="O6026" i="8"/>
  <c r="N6026" i="8"/>
  <c r="P6025" i="8"/>
  <c r="O6025" i="8"/>
  <c r="N6025" i="8"/>
  <c r="P6024" i="8"/>
  <c r="O6024" i="8"/>
  <c r="N6024" i="8"/>
  <c r="P6023" i="8"/>
  <c r="O6023" i="8"/>
  <c r="N6023" i="8"/>
  <c r="P6022" i="8"/>
  <c r="O6022" i="8"/>
  <c r="N6022" i="8"/>
  <c r="P6021" i="8"/>
  <c r="O6021" i="8"/>
  <c r="N6021" i="8"/>
  <c r="P6020" i="8"/>
  <c r="O6020" i="8"/>
  <c r="N6020" i="8"/>
  <c r="P6019" i="8"/>
  <c r="O6019" i="8"/>
  <c r="N6019" i="8"/>
  <c r="P6018" i="8"/>
  <c r="O6018" i="8"/>
  <c r="N6018" i="8"/>
  <c r="P6017" i="8"/>
  <c r="O6017" i="8"/>
  <c r="N6017" i="8"/>
  <c r="P6016" i="8"/>
  <c r="O6016" i="8"/>
  <c r="N6016" i="8"/>
  <c r="P6015" i="8"/>
  <c r="O6015" i="8"/>
  <c r="N6015" i="8"/>
  <c r="P6014" i="8"/>
  <c r="O6014" i="8"/>
  <c r="N6014" i="8"/>
  <c r="P6013" i="8"/>
  <c r="O6013" i="8"/>
  <c r="N6013" i="8"/>
  <c r="P6012" i="8"/>
  <c r="O6012" i="8"/>
  <c r="N6012" i="8"/>
  <c r="P6011" i="8"/>
  <c r="O6011" i="8"/>
  <c r="N6011" i="8"/>
  <c r="P6010" i="8"/>
  <c r="O6010" i="8"/>
  <c r="N6010" i="8"/>
  <c r="P6009" i="8"/>
  <c r="O6009" i="8"/>
  <c r="N6009" i="8"/>
  <c r="P6008" i="8"/>
  <c r="O6008" i="8"/>
  <c r="N6008" i="8"/>
  <c r="P6007" i="8"/>
  <c r="O6007" i="8"/>
  <c r="N6007" i="8"/>
  <c r="P6006" i="8"/>
  <c r="O6006" i="8"/>
  <c r="N6006" i="8"/>
  <c r="P6005" i="8"/>
  <c r="O6005" i="8"/>
  <c r="N6005" i="8"/>
  <c r="P6004" i="8"/>
  <c r="O6004" i="8"/>
  <c r="N6004" i="8"/>
  <c r="P6003" i="8"/>
  <c r="O6003" i="8"/>
  <c r="N6003" i="8"/>
  <c r="P6002" i="8"/>
  <c r="O6002" i="8"/>
  <c r="N6002" i="8"/>
  <c r="P6001" i="8"/>
  <c r="O6001" i="8"/>
  <c r="N6001" i="8"/>
  <c r="P6000" i="8"/>
  <c r="O6000" i="8"/>
  <c r="N6000" i="8"/>
  <c r="P5999" i="8"/>
  <c r="O5999" i="8"/>
  <c r="N5999" i="8"/>
  <c r="P5998" i="8"/>
  <c r="O5998" i="8"/>
  <c r="N5998" i="8"/>
  <c r="P5997" i="8"/>
  <c r="O5997" i="8"/>
  <c r="N5997" i="8"/>
  <c r="P5996" i="8"/>
  <c r="O5996" i="8"/>
  <c r="N5996" i="8"/>
  <c r="P5995" i="8"/>
  <c r="O5995" i="8"/>
  <c r="N5995" i="8"/>
  <c r="P5994" i="8"/>
  <c r="O5994" i="8"/>
  <c r="N5994" i="8"/>
  <c r="P5993" i="8"/>
  <c r="O5993" i="8"/>
  <c r="N5993" i="8"/>
  <c r="P5992" i="8"/>
  <c r="O5992" i="8"/>
  <c r="N5992" i="8"/>
  <c r="P5991" i="8"/>
  <c r="O5991" i="8"/>
  <c r="N5991" i="8"/>
  <c r="P5990" i="8"/>
  <c r="O5990" i="8"/>
  <c r="N5990" i="8"/>
  <c r="P5989" i="8"/>
  <c r="O5989" i="8"/>
  <c r="N5989" i="8"/>
  <c r="P5988" i="8"/>
  <c r="O5988" i="8"/>
  <c r="N5988" i="8"/>
  <c r="P5987" i="8"/>
  <c r="O5987" i="8"/>
  <c r="N5987" i="8"/>
  <c r="P5986" i="8"/>
  <c r="O5986" i="8"/>
  <c r="N5986" i="8"/>
  <c r="P5985" i="8"/>
  <c r="O5985" i="8"/>
  <c r="N5985" i="8"/>
  <c r="P5984" i="8"/>
  <c r="O5984" i="8"/>
  <c r="N5984" i="8"/>
  <c r="P5983" i="8"/>
  <c r="O5983" i="8"/>
  <c r="N5983" i="8"/>
  <c r="P5982" i="8"/>
  <c r="O5982" i="8"/>
  <c r="N5982" i="8"/>
  <c r="P5981" i="8"/>
  <c r="O5981" i="8"/>
  <c r="N5981" i="8"/>
  <c r="P5980" i="8"/>
  <c r="O5980" i="8"/>
  <c r="N5980" i="8"/>
  <c r="P5979" i="8"/>
  <c r="O5979" i="8"/>
  <c r="N5979" i="8"/>
  <c r="P5978" i="8"/>
  <c r="O5978" i="8"/>
  <c r="N5978" i="8"/>
  <c r="P5977" i="8"/>
  <c r="O5977" i="8"/>
  <c r="N5977" i="8"/>
  <c r="P5976" i="8"/>
  <c r="O5976" i="8"/>
  <c r="N5976" i="8"/>
  <c r="P5975" i="8"/>
  <c r="O5975" i="8"/>
  <c r="N5975" i="8"/>
  <c r="P5974" i="8"/>
  <c r="O5974" i="8"/>
  <c r="N5974" i="8"/>
  <c r="P5973" i="8"/>
  <c r="O5973" i="8"/>
  <c r="N5973" i="8"/>
  <c r="P5972" i="8"/>
  <c r="O5972" i="8"/>
  <c r="N5972" i="8"/>
  <c r="P5971" i="8"/>
  <c r="O5971" i="8"/>
  <c r="N5971" i="8"/>
  <c r="P5970" i="8"/>
  <c r="O5970" i="8"/>
  <c r="N5970" i="8"/>
  <c r="P5969" i="8"/>
  <c r="O5969" i="8"/>
  <c r="N5969" i="8"/>
  <c r="P5968" i="8"/>
  <c r="O5968" i="8"/>
  <c r="N5968" i="8"/>
  <c r="P5967" i="8"/>
  <c r="O5967" i="8"/>
  <c r="N5967" i="8"/>
  <c r="P5966" i="8"/>
  <c r="O5966" i="8"/>
  <c r="N5966" i="8"/>
  <c r="P5965" i="8"/>
  <c r="O5965" i="8"/>
  <c r="N5965" i="8"/>
  <c r="P5964" i="8"/>
  <c r="O5964" i="8"/>
  <c r="N5964" i="8"/>
  <c r="P5963" i="8"/>
  <c r="O5963" i="8"/>
  <c r="N5963" i="8"/>
  <c r="P5962" i="8"/>
  <c r="O5962" i="8"/>
  <c r="N5962" i="8"/>
  <c r="P5961" i="8"/>
  <c r="O5961" i="8"/>
  <c r="N5961" i="8"/>
  <c r="P5960" i="8"/>
  <c r="O5960" i="8"/>
  <c r="N5960" i="8"/>
  <c r="P5959" i="8"/>
  <c r="O5959" i="8"/>
  <c r="N5959" i="8"/>
  <c r="P5958" i="8"/>
  <c r="O5958" i="8"/>
  <c r="N5958" i="8"/>
  <c r="P5957" i="8"/>
  <c r="O5957" i="8"/>
  <c r="N5957" i="8"/>
  <c r="P5956" i="8"/>
  <c r="O5956" i="8"/>
  <c r="N5956" i="8"/>
  <c r="P5955" i="8"/>
  <c r="O5955" i="8"/>
  <c r="N5955" i="8"/>
  <c r="P5954" i="8"/>
  <c r="O5954" i="8"/>
  <c r="N5954" i="8"/>
  <c r="P5953" i="8"/>
  <c r="O5953" i="8"/>
  <c r="N5953" i="8"/>
  <c r="P5952" i="8"/>
  <c r="O5952" i="8"/>
  <c r="N5952" i="8"/>
  <c r="P5951" i="8"/>
  <c r="O5951" i="8"/>
  <c r="N5951" i="8"/>
  <c r="P5950" i="8"/>
  <c r="O5950" i="8"/>
  <c r="N5950" i="8"/>
  <c r="P5949" i="8"/>
  <c r="O5949" i="8"/>
  <c r="N5949" i="8"/>
  <c r="P5948" i="8"/>
  <c r="O5948" i="8"/>
  <c r="N5948" i="8"/>
  <c r="P5947" i="8"/>
  <c r="O5947" i="8"/>
  <c r="N5947" i="8"/>
  <c r="P5946" i="8"/>
  <c r="O5946" i="8"/>
  <c r="N5946" i="8"/>
  <c r="P5945" i="8"/>
  <c r="O5945" i="8"/>
  <c r="N5945" i="8"/>
  <c r="P5944" i="8"/>
  <c r="O5944" i="8"/>
  <c r="N5944" i="8"/>
  <c r="P5943" i="8"/>
  <c r="O5943" i="8"/>
  <c r="N5943" i="8"/>
  <c r="P5942" i="8"/>
  <c r="O5942" i="8"/>
  <c r="N5942" i="8"/>
  <c r="P5941" i="8"/>
  <c r="O5941" i="8"/>
  <c r="N5941" i="8"/>
  <c r="P5940" i="8"/>
  <c r="O5940" i="8"/>
  <c r="N5940" i="8"/>
  <c r="P5939" i="8"/>
  <c r="O5939" i="8"/>
  <c r="N5939" i="8"/>
  <c r="P5938" i="8"/>
  <c r="O5938" i="8"/>
  <c r="N5938" i="8"/>
  <c r="P5937" i="8"/>
  <c r="O5937" i="8"/>
  <c r="N5937" i="8"/>
  <c r="P5936" i="8"/>
  <c r="O5936" i="8"/>
  <c r="N5936" i="8"/>
  <c r="P5935" i="8"/>
  <c r="O5935" i="8"/>
  <c r="N5935" i="8"/>
  <c r="P5934" i="8"/>
  <c r="O5934" i="8"/>
  <c r="N5934" i="8"/>
  <c r="P5933" i="8"/>
  <c r="O5933" i="8"/>
  <c r="N5933" i="8"/>
  <c r="P5932" i="8"/>
  <c r="O5932" i="8"/>
  <c r="N5932" i="8"/>
  <c r="P5931" i="8"/>
  <c r="O5931" i="8"/>
  <c r="N5931" i="8"/>
  <c r="P5930" i="8"/>
  <c r="O5930" i="8"/>
  <c r="N5930" i="8"/>
  <c r="P5929" i="8"/>
  <c r="O5929" i="8"/>
  <c r="N5929" i="8"/>
  <c r="P5928" i="8"/>
  <c r="O5928" i="8"/>
  <c r="N5928" i="8"/>
  <c r="P5927" i="8"/>
  <c r="O5927" i="8"/>
  <c r="N5927" i="8"/>
  <c r="P5926" i="8"/>
  <c r="O5926" i="8"/>
  <c r="N5926" i="8"/>
  <c r="P5925" i="8"/>
  <c r="O5925" i="8"/>
  <c r="N5925" i="8"/>
  <c r="P5924" i="8"/>
  <c r="O5924" i="8"/>
  <c r="N5924" i="8"/>
  <c r="P5923" i="8"/>
  <c r="O5923" i="8"/>
  <c r="N5923" i="8"/>
  <c r="P5922" i="8"/>
  <c r="O5922" i="8"/>
  <c r="N5922" i="8"/>
  <c r="P5921" i="8"/>
  <c r="O5921" i="8"/>
  <c r="N5921" i="8"/>
  <c r="P5920" i="8"/>
  <c r="O5920" i="8"/>
  <c r="N5920" i="8"/>
  <c r="P5919" i="8"/>
  <c r="O5919" i="8"/>
  <c r="N5919" i="8"/>
  <c r="P5918" i="8"/>
  <c r="O5918" i="8"/>
  <c r="N5918" i="8"/>
  <c r="P5917" i="8"/>
  <c r="O5917" i="8"/>
  <c r="N5917" i="8"/>
  <c r="P5916" i="8"/>
  <c r="O5916" i="8"/>
  <c r="N5916" i="8"/>
  <c r="P5915" i="8"/>
  <c r="O5915" i="8"/>
  <c r="N5915" i="8"/>
  <c r="P5914" i="8"/>
  <c r="O5914" i="8"/>
  <c r="N5914" i="8"/>
  <c r="P5913" i="8"/>
  <c r="O5913" i="8"/>
  <c r="N5913" i="8"/>
  <c r="P5912" i="8"/>
  <c r="O5912" i="8"/>
  <c r="N5912" i="8"/>
  <c r="P5911" i="8"/>
  <c r="O5911" i="8"/>
  <c r="N5911" i="8"/>
  <c r="P5910" i="8"/>
  <c r="O5910" i="8"/>
  <c r="N5910" i="8"/>
  <c r="P5909" i="8"/>
  <c r="O5909" i="8"/>
  <c r="N5909" i="8"/>
  <c r="P5908" i="8"/>
  <c r="O5908" i="8"/>
  <c r="N5908" i="8"/>
  <c r="P5907" i="8"/>
  <c r="O5907" i="8"/>
  <c r="N5907" i="8"/>
  <c r="P5906" i="8"/>
  <c r="O5906" i="8"/>
  <c r="N5906" i="8"/>
  <c r="P5905" i="8"/>
  <c r="O5905" i="8"/>
  <c r="N5905" i="8"/>
  <c r="P5904" i="8"/>
  <c r="O5904" i="8"/>
  <c r="N5904" i="8"/>
  <c r="P5903" i="8"/>
  <c r="O5903" i="8"/>
  <c r="N5903" i="8"/>
  <c r="P5902" i="8"/>
  <c r="O5902" i="8"/>
  <c r="N5902" i="8"/>
  <c r="P5901" i="8"/>
  <c r="O5901" i="8"/>
  <c r="N5901" i="8"/>
  <c r="P5900" i="8"/>
  <c r="O5900" i="8"/>
  <c r="N5900" i="8"/>
  <c r="P5899" i="8"/>
  <c r="O5899" i="8"/>
  <c r="N5899" i="8"/>
  <c r="P5898" i="8"/>
  <c r="O5898" i="8"/>
  <c r="N5898" i="8"/>
  <c r="P5897" i="8"/>
  <c r="O5897" i="8"/>
  <c r="N5897" i="8"/>
  <c r="P5896" i="8"/>
  <c r="O5896" i="8"/>
  <c r="N5896" i="8"/>
  <c r="P5895" i="8"/>
  <c r="O5895" i="8"/>
  <c r="N5895" i="8"/>
  <c r="P5894" i="8"/>
  <c r="O5894" i="8"/>
  <c r="N5894" i="8"/>
  <c r="P5893" i="8"/>
  <c r="O5893" i="8"/>
  <c r="N5893" i="8"/>
  <c r="P5892" i="8"/>
  <c r="O5892" i="8"/>
  <c r="N5892" i="8"/>
  <c r="P5891" i="8"/>
  <c r="O5891" i="8"/>
  <c r="N5891" i="8"/>
  <c r="P5890" i="8"/>
  <c r="O5890" i="8"/>
  <c r="N5890" i="8"/>
  <c r="P5889" i="8"/>
  <c r="O5889" i="8"/>
  <c r="N5889" i="8"/>
  <c r="P5888" i="8"/>
  <c r="O5888" i="8"/>
  <c r="N5888" i="8"/>
  <c r="P5887" i="8"/>
  <c r="O5887" i="8"/>
  <c r="N5887" i="8"/>
  <c r="P5886" i="8"/>
  <c r="O5886" i="8"/>
  <c r="N5886" i="8"/>
  <c r="P5885" i="8"/>
  <c r="O5885" i="8"/>
  <c r="N5885" i="8"/>
  <c r="P5884" i="8"/>
  <c r="O5884" i="8"/>
  <c r="N5884" i="8"/>
  <c r="P5883" i="8"/>
  <c r="O5883" i="8"/>
  <c r="N5883" i="8"/>
  <c r="P5882" i="8"/>
  <c r="O5882" i="8"/>
  <c r="N5882" i="8"/>
  <c r="P5881" i="8"/>
  <c r="O5881" i="8"/>
  <c r="N5881" i="8"/>
  <c r="P5880" i="8"/>
  <c r="O5880" i="8"/>
  <c r="N5880" i="8"/>
  <c r="P5879" i="8"/>
  <c r="O5879" i="8"/>
  <c r="N5879" i="8"/>
  <c r="P5878" i="8"/>
  <c r="O5878" i="8"/>
  <c r="N5878" i="8"/>
  <c r="P5877" i="8"/>
  <c r="O5877" i="8"/>
  <c r="N5877" i="8"/>
  <c r="P5876" i="8"/>
  <c r="O5876" i="8"/>
  <c r="N5876" i="8"/>
  <c r="P5875" i="8"/>
  <c r="O5875" i="8"/>
  <c r="N5875" i="8"/>
  <c r="P5874" i="8"/>
  <c r="O5874" i="8"/>
  <c r="N5874" i="8"/>
  <c r="P5873" i="8"/>
  <c r="O5873" i="8"/>
  <c r="N5873" i="8"/>
  <c r="P5872" i="8"/>
  <c r="O5872" i="8"/>
  <c r="N5872" i="8"/>
  <c r="P5871" i="8"/>
  <c r="O5871" i="8"/>
  <c r="N5871" i="8"/>
  <c r="P5870" i="8"/>
  <c r="O5870" i="8"/>
  <c r="N5870" i="8"/>
  <c r="P5869" i="8"/>
  <c r="O5869" i="8"/>
  <c r="N5869" i="8"/>
  <c r="P5868" i="8"/>
  <c r="O5868" i="8"/>
  <c r="N5868" i="8"/>
  <c r="P5867" i="8"/>
  <c r="O5867" i="8"/>
  <c r="N5867" i="8"/>
  <c r="P5866" i="8"/>
  <c r="O5866" i="8"/>
  <c r="N5866" i="8"/>
  <c r="P5865" i="8"/>
  <c r="O5865" i="8"/>
  <c r="N5865" i="8"/>
  <c r="P5864" i="8"/>
  <c r="O5864" i="8"/>
  <c r="N5864" i="8"/>
  <c r="P5863" i="8"/>
  <c r="O5863" i="8"/>
  <c r="N5863" i="8"/>
  <c r="P5862" i="8"/>
  <c r="O5862" i="8"/>
  <c r="N5862" i="8"/>
  <c r="P5861" i="8"/>
  <c r="O5861" i="8"/>
  <c r="N5861" i="8"/>
  <c r="P5860" i="8"/>
  <c r="O5860" i="8"/>
  <c r="N5860" i="8"/>
  <c r="P5859" i="8"/>
  <c r="O5859" i="8"/>
  <c r="N5859" i="8"/>
  <c r="P5858" i="8"/>
  <c r="O5858" i="8"/>
  <c r="N5858" i="8"/>
  <c r="P5857" i="8"/>
  <c r="O5857" i="8"/>
  <c r="N5857" i="8"/>
  <c r="P5856" i="8"/>
  <c r="O5856" i="8"/>
  <c r="N5856" i="8"/>
  <c r="P5855" i="8"/>
  <c r="O5855" i="8"/>
  <c r="N5855" i="8"/>
  <c r="P5854" i="8"/>
  <c r="O5854" i="8"/>
  <c r="N5854" i="8"/>
  <c r="P5853" i="8"/>
  <c r="O5853" i="8"/>
  <c r="N5853" i="8"/>
  <c r="P5852" i="8"/>
  <c r="O5852" i="8"/>
  <c r="N5852" i="8"/>
  <c r="P5851" i="8"/>
  <c r="O5851" i="8"/>
  <c r="N5851" i="8"/>
  <c r="P5850" i="8"/>
  <c r="O5850" i="8"/>
  <c r="N5850" i="8"/>
  <c r="P5849" i="8"/>
  <c r="O5849" i="8"/>
  <c r="N5849" i="8"/>
  <c r="P5848" i="8"/>
  <c r="O5848" i="8"/>
  <c r="N5848" i="8"/>
  <c r="P5847" i="8"/>
  <c r="O5847" i="8"/>
  <c r="N5847" i="8"/>
  <c r="P5846" i="8"/>
  <c r="O5846" i="8"/>
  <c r="N5846" i="8"/>
  <c r="P5845" i="8"/>
  <c r="O5845" i="8"/>
  <c r="N5845" i="8"/>
  <c r="P5844" i="8"/>
  <c r="O5844" i="8"/>
  <c r="N5844" i="8"/>
  <c r="P5843" i="8"/>
  <c r="O5843" i="8"/>
  <c r="N5843" i="8"/>
  <c r="P5842" i="8"/>
  <c r="O5842" i="8"/>
  <c r="N5842" i="8"/>
  <c r="P5841" i="8"/>
  <c r="O5841" i="8"/>
  <c r="N5841" i="8"/>
  <c r="P5840" i="8"/>
  <c r="O5840" i="8"/>
  <c r="N5840" i="8"/>
  <c r="P5839" i="8"/>
  <c r="O5839" i="8"/>
  <c r="N5839" i="8"/>
  <c r="P5838" i="8"/>
  <c r="O5838" i="8"/>
  <c r="N5838" i="8"/>
  <c r="P5837" i="8"/>
  <c r="O5837" i="8"/>
  <c r="N5837" i="8"/>
  <c r="P5836" i="8"/>
  <c r="O5836" i="8"/>
  <c r="N5836" i="8"/>
  <c r="P5835" i="8"/>
  <c r="O5835" i="8"/>
  <c r="N5835" i="8"/>
  <c r="P5834" i="8"/>
  <c r="O5834" i="8"/>
  <c r="N5834" i="8"/>
  <c r="P5833" i="8"/>
  <c r="O5833" i="8"/>
  <c r="N5833" i="8"/>
  <c r="P5832" i="8"/>
  <c r="O5832" i="8"/>
  <c r="N5832" i="8"/>
  <c r="P5831" i="8"/>
  <c r="O5831" i="8"/>
  <c r="N5831" i="8"/>
  <c r="P5830" i="8"/>
  <c r="O5830" i="8"/>
  <c r="N5830" i="8"/>
  <c r="P5829" i="8"/>
  <c r="O5829" i="8"/>
  <c r="N5829" i="8"/>
  <c r="P5828" i="8"/>
  <c r="O5828" i="8"/>
  <c r="N5828" i="8"/>
  <c r="P5827" i="8"/>
  <c r="O5827" i="8"/>
  <c r="N5827" i="8"/>
  <c r="P5826" i="8"/>
  <c r="O5826" i="8"/>
  <c r="N5826" i="8"/>
  <c r="P5825" i="8"/>
  <c r="O5825" i="8"/>
  <c r="N5825" i="8"/>
  <c r="P5824" i="8"/>
  <c r="O5824" i="8"/>
  <c r="N5824" i="8"/>
  <c r="P5823" i="8"/>
  <c r="O5823" i="8"/>
  <c r="N5823" i="8"/>
  <c r="P5822" i="8"/>
  <c r="O5822" i="8"/>
  <c r="N5822" i="8"/>
  <c r="P5821" i="8"/>
  <c r="O5821" i="8"/>
  <c r="N5821" i="8"/>
  <c r="P5820" i="8"/>
  <c r="O5820" i="8"/>
  <c r="N5820" i="8"/>
  <c r="P5819" i="8"/>
  <c r="O5819" i="8"/>
  <c r="N5819" i="8"/>
  <c r="P5818" i="8"/>
  <c r="O5818" i="8"/>
  <c r="N5818" i="8"/>
  <c r="P5817" i="8"/>
  <c r="O5817" i="8"/>
  <c r="N5817" i="8"/>
  <c r="P5816" i="8"/>
  <c r="O5816" i="8"/>
  <c r="N5816" i="8"/>
  <c r="P5815" i="8"/>
  <c r="O5815" i="8"/>
  <c r="N5815" i="8"/>
  <c r="P5814" i="8"/>
  <c r="O5814" i="8"/>
  <c r="N5814" i="8"/>
  <c r="P5813" i="8"/>
  <c r="O5813" i="8"/>
  <c r="N5813" i="8"/>
  <c r="P5812" i="8"/>
  <c r="O5812" i="8"/>
  <c r="N5812" i="8"/>
  <c r="P5811" i="8"/>
  <c r="O5811" i="8"/>
  <c r="N5811" i="8"/>
  <c r="P5810" i="8"/>
  <c r="O5810" i="8"/>
  <c r="N5810" i="8"/>
  <c r="P5809" i="8"/>
  <c r="O5809" i="8"/>
  <c r="N5809" i="8"/>
  <c r="P5808" i="8"/>
  <c r="O5808" i="8"/>
  <c r="N5808" i="8"/>
  <c r="P5807" i="8"/>
  <c r="O5807" i="8"/>
  <c r="N5807" i="8"/>
  <c r="P5806" i="8"/>
  <c r="O5806" i="8"/>
  <c r="N5806" i="8"/>
  <c r="P5805" i="8"/>
  <c r="O5805" i="8"/>
  <c r="N5805" i="8"/>
  <c r="P5804" i="8"/>
  <c r="O5804" i="8"/>
  <c r="N5804" i="8"/>
  <c r="P5803" i="8"/>
  <c r="O5803" i="8"/>
  <c r="N5803" i="8"/>
  <c r="P5802" i="8"/>
  <c r="O5802" i="8"/>
  <c r="N5802" i="8"/>
  <c r="P5801" i="8"/>
  <c r="O5801" i="8"/>
  <c r="N5801" i="8"/>
  <c r="P5800" i="8"/>
  <c r="O5800" i="8"/>
  <c r="N5800" i="8"/>
  <c r="P5799" i="8"/>
  <c r="O5799" i="8"/>
  <c r="N5799" i="8"/>
  <c r="P5798" i="8"/>
  <c r="O5798" i="8"/>
  <c r="N5798" i="8"/>
  <c r="P5797" i="8"/>
  <c r="O5797" i="8"/>
  <c r="N5797" i="8"/>
  <c r="P5796" i="8"/>
  <c r="O5796" i="8"/>
  <c r="N5796" i="8"/>
  <c r="P5795" i="8"/>
  <c r="O5795" i="8"/>
  <c r="N5795" i="8"/>
  <c r="P5794" i="8"/>
  <c r="O5794" i="8"/>
  <c r="N5794" i="8"/>
  <c r="P5793" i="8"/>
  <c r="O5793" i="8"/>
  <c r="N5793" i="8"/>
  <c r="P5792" i="8"/>
  <c r="O5792" i="8"/>
  <c r="N5792" i="8"/>
  <c r="P5791" i="8"/>
  <c r="O5791" i="8"/>
  <c r="N5791" i="8"/>
  <c r="P5790" i="8"/>
  <c r="O5790" i="8"/>
  <c r="N5790" i="8"/>
  <c r="P5789" i="8"/>
  <c r="O5789" i="8"/>
  <c r="N5789" i="8"/>
  <c r="P5788" i="8"/>
  <c r="O5788" i="8"/>
  <c r="N5788" i="8"/>
  <c r="P5787" i="8"/>
  <c r="O5787" i="8"/>
  <c r="N5787" i="8"/>
  <c r="P5786" i="8"/>
  <c r="O5786" i="8"/>
  <c r="N5786" i="8"/>
  <c r="P5785" i="8"/>
  <c r="O5785" i="8"/>
  <c r="N5785" i="8"/>
  <c r="P5784" i="8"/>
  <c r="O5784" i="8"/>
  <c r="N5784" i="8"/>
  <c r="P5783" i="8"/>
  <c r="O5783" i="8"/>
  <c r="N5783" i="8"/>
  <c r="P5782" i="8"/>
  <c r="O5782" i="8"/>
  <c r="N5782" i="8"/>
  <c r="P5781" i="8"/>
  <c r="O5781" i="8"/>
  <c r="N5781" i="8"/>
  <c r="P5780" i="8"/>
  <c r="O5780" i="8"/>
  <c r="N5780" i="8"/>
  <c r="P5779" i="8"/>
  <c r="O5779" i="8"/>
  <c r="N5779" i="8"/>
  <c r="P5778" i="8"/>
  <c r="O5778" i="8"/>
  <c r="N5778" i="8"/>
  <c r="P5777" i="8"/>
  <c r="O5777" i="8"/>
  <c r="N5777" i="8"/>
  <c r="P5776" i="8"/>
  <c r="O5776" i="8"/>
  <c r="N5776" i="8"/>
  <c r="P5775" i="8"/>
  <c r="O5775" i="8"/>
  <c r="N5775" i="8"/>
  <c r="P5774" i="8"/>
  <c r="O5774" i="8"/>
  <c r="N5774" i="8"/>
  <c r="P5773" i="8"/>
  <c r="O5773" i="8"/>
  <c r="N5773" i="8"/>
  <c r="P5772" i="8"/>
  <c r="O5772" i="8"/>
  <c r="N5772" i="8"/>
  <c r="P5771" i="8"/>
  <c r="O5771" i="8"/>
  <c r="N5771" i="8"/>
  <c r="P5770" i="8"/>
  <c r="O5770" i="8"/>
  <c r="N5770" i="8"/>
  <c r="P5769" i="8"/>
  <c r="O5769" i="8"/>
  <c r="N5769" i="8"/>
  <c r="P5768" i="8"/>
  <c r="O5768" i="8"/>
  <c r="N5768" i="8"/>
  <c r="P5767" i="8"/>
  <c r="O5767" i="8"/>
  <c r="N5767" i="8"/>
  <c r="P5766" i="8"/>
  <c r="O5766" i="8"/>
  <c r="N5766" i="8"/>
  <c r="P5765" i="8"/>
  <c r="O5765" i="8"/>
  <c r="N5765" i="8"/>
  <c r="P5764" i="8"/>
  <c r="O5764" i="8"/>
  <c r="N5764" i="8"/>
  <c r="P5763" i="8"/>
  <c r="O5763" i="8"/>
  <c r="N5763" i="8"/>
  <c r="P5762" i="8"/>
  <c r="O5762" i="8"/>
  <c r="N5762" i="8"/>
  <c r="P5761" i="8"/>
  <c r="O5761" i="8"/>
  <c r="N5761" i="8"/>
  <c r="P5760" i="8"/>
  <c r="O5760" i="8"/>
  <c r="N5760" i="8"/>
  <c r="P5759" i="8"/>
  <c r="O5759" i="8"/>
  <c r="N5759" i="8"/>
  <c r="P5758" i="8"/>
  <c r="O5758" i="8"/>
  <c r="N5758" i="8"/>
  <c r="P5757" i="8"/>
  <c r="O5757" i="8"/>
  <c r="N5757" i="8"/>
  <c r="P5756" i="8"/>
  <c r="O5756" i="8"/>
  <c r="N5756" i="8"/>
  <c r="P5755" i="8"/>
  <c r="O5755" i="8"/>
  <c r="N5755" i="8"/>
  <c r="P5754" i="8"/>
  <c r="O5754" i="8"/>
  <c r="N5754" i="8"/>
  <c r="P5753" i="8"/>
  <c r="O5753" i="8"/>
  <c r="N5753" i="8"/>
  <c r="P5752" i="8"/>
  <c r="O5752" i="8"/>
  <c r="N5752" i="8"/>
  <c r="P5751" i="8"/>
  <c r="O5751" i="8"/>
  <c r="N5751" i="8"/>
  <c r="P5750" i="8"/>
  <c r="O5750" i="8"/>
  <c r="N5750" i="8"/>
  <c r="P5749" i="8"/>
  <c r="O5749" i="8"/>
  <c r="N5749" i="8"/>
  <c r="P5748" i="8"/>
  <c r="O5748" i="8"/>
  <c r="N5748" i="8"/>
  <c r="P5747" i="8"/>
  <c r="O5747" i="8"/>
  <c r="N5747" i="8"/>
  <c r="P5746" i="8"/>
  <c r="O5746" i="8"/>
  <c r="N5746" i="8"/>
  <c r="P5745" i="8"/>
  <c r="O5745" i="8"/>
  <c r="N5745" i="8"/>
  <c r="P5744" i="8"/>
  <c r="O5744" i="8"/>
  <c r="N5744" i="8"/>
  <c r="P5743" i="8"/>
  <c r="O5743" i="8"/>
  <c r="N5743" i="8"/>
  <c r="P5742" i="8"/>
  <c r="O5742" i="8"/>
  <c r="N5742" i="8"/>
  <c r="P5741" i="8"/>
  <c r="O5741" i="8"/>
  <c r="N5741" i="8"/>
  <c r="P5740" i="8"/>
  <c r="O5740" i="8"/>
  <c r="N5740" i="8"/>
  <c r="P5739" i="8"/>
  <c r="O5739" i="8"/>
  <c r="N5739" i="8"/>
  <c r="P5738" i="8"/>
  <c r="O5738" i="8"/>
  <c r="N5738" i="8"/>
  <c r="P5737" i="8"/>
  <c r="O5737" i="8"/>
  <c r="N5737" i="8"/>
  <c r="P5736" i="8"/>
  <c r="O5736" i="8"/>
  <c r="N5736" i="8"/>
  <c r="P5735" i="8"/>
  <c r="O5735" i="8"/>
  <c r="N5735" i="8"/>
  <c r="P5734" i="8"/>
  <c r="O5734" i="8"/>
  <c r="N5734" i="8"/>
  <c r="P5733" i="8"/>
  <c r="O5733" i="8"/>
  <c r="N5733" i="8"/>
  <c r="P5732" i="8"/>
  <c r="O5732" i="8"/>
  <c r="N5732" i="8"/>
  <c r="P5731" i="8"/>
  <c r="O5731" i="8"/>
  <c r="N5731" i="8"/>
  <c r="P5730" i="8"/>
  <c r="O5730" i="8"/>
  <c r="N5730" i="8"/>
  <c r="P5729" i="8"/>
  <c r="O5729" i="8"/>
  <c r="N5729" i="8"/>
  <c r="P5728" i="8"/>
  <c r="O5728" i="8"/>
  <c r="N5728" i="8"/>
  <c r="P5727" i="8"/>
  <c r="O5727" i="8"/>
  <c r="N5727" i="8"/>
  <c r="P5726" i="8"/>
  <c r="O5726" i="8"/>
  <c r="N5726" i="8"/>
  <c r="P5725" i="8"/>
  <c r="O5725" i="8"/>
  <c r="N5725" i="8"/>
  <c r="P5724" i="8"/>
  <c r="O5724" i="8"/>
  <c r="N5724" i="8"/>
  <c r="P5723" i="8"/>
  <c r="O5723" i="8"/>
  <c r="N5723" i="8"/>
  <c r="P5722" i="8"/>
  <c r="O5722" i="8"/>
  <c r="N5722" i="8"/>
  <c r="P5721" i="8"/>
  <c r="O5721" i="8"/>
  <c r="N5721" i="8"/>
  <c r="P5720" i="8"/>
  <c r="O5720" i="8"/>
  <c r="N5720" i="8"/>
  <c r="P5719" i="8"/>
  <c r="O5719" i="8"/>
  <c r="N5719" i="8"/>
  <c r="P5718" i="8"/>
  <c r="O5718" i="8"/>
  <c r="N5718" i="8"/>
  <c r="P5717" i="8"/>
  <c r="O5717" i="8"/>
  <c r="N5717" i="8"/>
  <c r="P5716" i="8"/>
  <c r="O5716" i="8"/>
  <c r="N5716" i="8"/>
  <c r="P5715" i="8"/>
  <c r="O5715" i="8"/>
  <c r="N5715" i="8"/>
  <c r="P5714" i="8"/>
  <c r="O5714" i="8"/>
  <c r="N5714" i="8"/>
  <c r="P5713" i="8"/>
  <c r="O5713" i="8"/>
  <c r="N5713" i="8"/>
  <c r="P5712" i="8"/>
  <c r="O5712" i="8"/>
  <c r="N5712" i="8"/>
  <c r="P5711" i="8"/>
  <c r="O5711" i="8"/>
  <c r="N5711" i="8"/>
  <c r="P5710" i="8"/>
  <c r="O5710" i="8"/>
  <c r="N5710" i="8"/>
  <c r="P5709" i="8"/>
  <c r="O5709" i="8"/>
  <c r="N5709" i="8"/>
  <c r="P5708" i="8"/>
  <c r="O5708" i="8"/>
  <c r="N5708" i="8"/>
  <c r="P5707" i="8"/>
  <c r="O5707" i="8"/>
  <c r="N5707" i="8"/>
  <c r="P5706" i="8"/>
  <c r="O5706" i="8"/>
  <c r="N5706" i="8"/>
  <c r="P5705" i="8"/>
  <c r="O5705" i="8"/>
  <c r="N5705" i="8"/>
  <c r="P5704" i="8"/>
  <c r="O5704" i="8"/>
  <c r="N5704" i="8"/>
  <c r="P5703" i="8"/>
  <c r="O5703" i="8"/>
  <c r="N5703" i="8"/>
  <c r="P5702" i="8"/>
  <c r="O5702" i="8"/>
  <c r="N5702" i="8"/>
  <c r="P5701" i="8"/>
  <c r="O5701" i="8"/>
  <c r="N5701" i="8"/>
  <c r="P5700" i="8"/>
  <c r="O5700" i="8"/>
  <c r="N5700" i="8"/>
  <c r="P5699" i="8"/>
  <c r="O5699" i="8"/>
  <c r="N5699" i="8"/>
  <c r="P5698" i="8"/>
  <c r="O5698" i="8"/>
  <c r="N5698" i="8"/>
  <c r="P5697" i="8"/>
  <c r="O5697" i="8"/>
  <c r="N5697" i="8"/>
  <c r="P5696" i="8"/>
  <c r="O5696" i="8"/>
  <c r="N5696" i="8"/>
  <c r="P5695" i="8"/>
  <c r="O5695" i="8"/>
  <c r="N5695" i="8"/>
  <c r="P5694" i="8"/>
  <c r="O5694" i="8"/>
  <c r="N5694" i="8"/>
  <c r="P5693" i="8"/>
  <c r="O5693" i="8"/>
  <c r="N5693" i="8"/>
  <c r="P5692" i="8"/>
  <c r="O5692" i="8"/>
  <c r="N5692" i="8"/>
  <c r="P5691" i="8"/>
  <c r="O5691" i="8"/>
  <c r="N5691" i="8"/>
  <c r="P5690" i="8"/>
  <c r="O5690" i="8"/>
  <c r="N5690" i="8"/>
  <c r="P5689" i="8"/>
  <c r="O5689" i="8"/>
  <c r="N5689" i="8"/>
  <c r="P5688" i="8"/>
  <c r="O5688" i="8"/>
  <c r="N5688" i="8"/>
  <c r="P5687" i="8"/>
  <c r="O5687" i="8"/>
  <c r="N5687" i="8"/>
  <c r="P5686" i="8"/>
  <c r="O5686" i="8"/>
  <c r="N5686" i="8"/>
  <c r="P5685" i="8"/>
  <c r="O5685" i="8"/>
  <c r="N5685" i="8"/>
  <c r="P5684" i="8"/>
  <c r="O5684" i="8"/>
  <c r="N5684" i="8"/>
  <c r="P5683" i="8"/>
  <c r="O5683" i="8"/>
  <c r="N5683" i="8"/>
  <c r="P5682" i="8"/>
  <c r="O5682" i="8"/>
  <c r="N5682" i="8"/>
  <c r="P5681" i="8"/>
  <c r="O5681" i="8"/>
  <c r="N5681" i="8"/>
  <c r="P5680" i="8"/>
  <c r="O5680" i="8"/>
  <c r="N5680" i="8"/>
  <c r="P5679" i="8"/>
  <c r="O5679" i="8"/>
  <c r="N5679" i="8"/>
  <c r="P5678" i="8"/>
  <c r="O5678" i="8"/>
  <c r="N5678" i="8"/>
  <c r="P5677" i="8"/>
  <c r="O5677" i="8"/>
  <c r="N5677" i="8"/>
  <c r="P5676" i="8"/>
  <c r="O5676" i="8"/>
  <c r="N5676" i="8"/>
  <c r="P5675" i="8"/>
  <c r="O5675" i="8"/>
  <c r="N5675" i="8"/>
  <c r="P5674" i="8"/>
  <c r="O5674" i="8"/>
  <c r="N5674" i="8"/>
  <c r="P5673" i="8"/>
  <c r="O5673" i="8"/>
  <c r="N5673" i="8"/>
  <c r="P5672" i="8"/>
  <c r="O5672" i="8"/>
  <c r="N5672" i="8"/>
  <c r="P5671" i="8"/>
  <c r="O5671" i="8"/>
  <c r="N5671" i="8"/>
  <c r="P5670" i="8"/>
  <c r="O5670" i="8"/>
  <c r="N5670" i="8"/>
  <c r="P5669" i="8"/>
  <c r="O5669" i="8"/>
  <c r="N5669" i="8"/>
  <c r="P5668" i="8"/>
  <c r="O5668" i="8"/>
  <c r="N5668" i="8"/>
  <c r="P5667" i="8"/>
  <c r="O5667" i="8"/>
  <c r="N5667" i="8"/>
  <c r="P5666" i="8"/>
  <c r="O5666" i="8"/>
  <c r="N5666" i="8"/>
  <c r="P5665" i="8"/>
  <c r="O5665" i="8"/>
  <c r="N5665" i="8"/>
  <c r="P5664" i="8"/>
  <c r="O5664" i="8"/>
  <c r="N5664" i="8"/>
  <c r="P5663" i="8"/>
  <c r="O5663" i="8"/>
  <c r="N5663" i="8"/>
  <c r="P5662" i="8"/>
  <c r="O5662" i="8"/>
  <c r="N5662" i="8"/>
  <c r="P5661" i="8"/>
  <c r="O5661" i="8"/>
  <c r="N5661" i="8"/>
  <c r="P5660" i="8"/>
  <c r="O5660" i="8"/>
  <c r="N5660" i="8"/>
  <c r="P5659" i="8"/>
  <c r="O5659" i="8"/>
  <c r="N5659" i="8"/>
  <c r="P5658" i="8"/>
  <c r="O5658" i="8"/>
  <c r="N5658" i="8"/>
  <c r="P5657" i="8"/>
  <c r="O5657" i="8"/>
  <c r="N5657" i="8"/>
  <c r="P5656" i="8"/>
  <c r="O5656" i="8"/>
  <c r="N5656" i="8"/>
  <c r="P5655" i="8"/>
  <c r="O5655" i="8"/>
  <c r="N5655" i="8"/>
  <c r="P5654" i="8"/>
  <c r="O5654" i="8"/>
  <c r="N5654" i="8"/>
  <c r="P5653" i="8"/>
  <c r="O5653" i="8"/>
  <c r="N5653" i="8"/>
  <c r="P5652" i="8"/>
  <c r="O5652" i="8"/>
  <c r="N5652" i="8"/>
  <c r="P5651" i="8"/>
  <c r="O5651" i="8"/>
  <c r="N5651" i="8"/>
  <c r="P5650" i="8"/>
  <c r="O5650" i="8"/>
  <c r="N5650" i="8"/>
  <c r="P5649" i="8"/>
  <c r="O5649" i="8"/>
  <c r="N5649" i="8"/>
  <c r="P5648" i="8"/>
  <c r="O5648" i="8"/>
  <c r="N5648" i="8"/>
  <c r="P5647" i="8"/>
  <c r="O5647" i="8"/>
  <c r="N5647" i="8"/>
  <c r="P5646" i="8"/>
  <c r="O5646" i="8"/>
  <c r="N5646" i="8"/>
  <c r="P5645" i="8"/>
  <c r="O5645" i="8"/>
  <c r="N5645" i="8"/>
  <c r="P5644" i="8"/>
  <c r="O5644" i="8"/>
  <c r="N5644" i="8"/>
  <c r="P5643" i="8"/>
  <c r="O5643" i="8"/>
  <c r="N5643" i="8"/>
  <c r="P5642" i="8"/>
  <c r="O5642" i="8"/>
  <c r="N5642" i="8"/>
  <c r="P5641" i="8"/>
  <c r="O5641" i="8"/>
  <c r="N5641" i="8"/>
  <c r="P5640" i="8"/>
  <c r="O5640" i="8"/>
  <c r="N5640" i="8"/>
  <c r="P5639" i="8"/>
  <c r="O5639" i="8"/>
  <c r="N5639" i="8"/>
  <c r="P5638" i="8"/>
  <c r="O5638" i="8"/>
  <c r="N5638" i="8"/>
  <c r="P5637" i="8"/>
  <c r="O5637" i="8"/>
  <c r="N5637" i="8"/>
  <c r="P5636" i="8"/>
  <c r="O5636" i="8"/>
  <c r="N5636" i="8"/>
  <c r="P5635" i="8"/>
  <c r="O5635" i="8"/>
  <c r="N5635" i="8"/>
  <c r="P5634" i="8"/>
  <c r="O5634" i="8"/>
  <c r="N5634" i="8"/>
  <c r="P5633" i="8"/>
  <c r="O5633" i="8"/>
  <c r="N5633" i="8"/>
  <c r="P5632" i="8"/>
  <c r="O5632" i="8"/>
  <c r="N5632" i="8"/>
  <c r="P5631" i="8"/>
  <c r="O5631" i="8"/>
  <c r="N5631" i="8"/>
  <c r="P5630" i="8"/>
  <c r="O5630" i="8"/>
  <c r="N5630" i="8"/>
  <c r="P5629" i="8"/>
  <c r="O5629" i="8"/>
  <c r="N5629" i="8"/>
  <c r="P5628" i="8"/>
  <c r="O5628" i="8"/>
  <c r="N5628" i="8"/>
  <c r="P5627" i="8"/>
  <c r="O5627" i="8"/>
  <c r="N5627" i="8"/>
  <c r="P5626" i="8"/>
  <c r="O5626" i="8"/>
  <c r="N5626" i="8"/>
  <c r="P5625" i="8"/>
  <c r="O5625" i="8"/>
  <c r="N5625" i="8"/>
  <c r="P5624" i="8"/>
  <c r="O5624" i="8"/>
  <c r="N5624" i="8"/>
  <c r="P5623" i="8"/>
  <c r="O5623" i="8"/>
  <c r="N5623" i="8"/>
  <c r="P5622" i="8"/>
  <c r="O5622" i="8"/>
  <c r="N5622" i="8"/>
  <c r="P5621" i="8"/>
  <c r="O5621" i="8"/>
  <c r="N5621" i="8"/>
  <c r="P5620" i="8"/>
  <c r="O5620" i="8"/>
  <c r="N5620" i="8"/>
  <c r="P5619" i="8"/>
  <c r="O5619" i="8"/>
  <c r="N5619" i="8"/>
  <c r="P5618" i="8"/>
  <c r="O5618" i="8"/>
  <c r="N5618" i="8"/>
  <c r="P5617" i="8"/>
  <c r="O5617" i="8"/>
  <c r="N5617" i="8"/>
  <c r="P5616" i="8"/>
  <c r="O5616" i="8"/>
  <c r="N5616" i="8"/>
  <c r="P5615" i="8"/>
  <c r="O5615" i="8"/>
  <c r="N5615" i="8"/>
  <c r="P5614" i="8"/>
  <c r="O5614" i="8"/>
  <c r="N5614" i="8"/>
  <c r="P5613" i="8"/>
  <c r="O5613" i="8"/>
  <c r="N5613" i="8"/>
  <c r="P5612" i="8"/>
  <c r="O5612" i="8"/>
  <c r="N5612" i="8"/>
  <c r="P5611" i="8"/>
  <c r="O5611" i="8"/>
  <c r="N5611" i="8"/>
  <c r="P5610" i="8"/>
  <c r="O5610" i="8"/>
  <c r="N5610" i="8"/>
  <c r="P5609" i="8"/>
  <c r="O5609" i="8"/>
  <c r="N5609" i="8"/>
  <c r="P5608" i="8"/>
  <c r="O5608" i="8"/>
  <c r="N5608" i="8"/>
  <c r="P5607" i="8"/>
  <c r="O5607" i="8"/>
  <c r="N5607" i="8"/>
  <c r="P5606" i="8"/>
  <c r="O5606" i="8"/>
  <c r="N5606" i="8"/>
  <c r="P5605" i="8"/>
  <c r="O5605" i="8"/>
  <c r="N5605" i="8"/>
  <c r="P5604" i="8"/>
  <c r="O5604" i="8"/>
  <c r="N5604" i="8"/>
  <c r="P5603" i="8"/>
  <c r="O5603" i="8"/>
  <c r="N5603" i="8"/>
  <c r="P5602" i="8"/>
  <c r="O5602" i="8"/>
  <c r="N5602" i="8"/>
  <c r="P5601" i="8"/>
  <c r="O5601" i="8"/>
  <c r="N5601" i="8"/>
  <c r="P5600" i="8"/>
  <c r="O5600" i="8"/>
  <c r="N5600" i="8"/>
  <c r="P5599" i="8"/>
  <c r="O5599" i="8"/>
  <c r="N5599" i="8"/>
  <c r="P5598" i="8"/>
  <c r="O5598" i="8"/>
  <c r="N5598" i="8"/>
  <c r="P5597" i="8"/>
  <c r="O5597" i="8"/>
  <c r="N5597" i="8"/>
  <c r="P5596" i="8"/>
  <c r="O5596" i="8"/>
  <c r="N5596" i="8"/>
  <c r="P5595" i="8"/>
  <c r="O5595" i="8"/>
  <c r="N5595" i="8"/>
  <c r="P5594" i="8"/>
  <c r="O5594" i="8"/>
  <c r="N5594" i="8"/>
  <c r="P5593" i="8"/>
  <c r="O5593" i="8"/>
  <c r="N5593" i="8"/>
  <c r="P5592" i="8"/>
  <c r="O5592" i="8"/>
  <c r="N5592" i="8"/>
  <c r="P5591" i="8"/>
  <c r="O5591" i="8"/>
  <c r="N5591" i="8"/>
  <c r="P5590" i="8"/>
  <c r="O5590" i="8"/>
  <c r="N5590" i="8"/>
  <c r="P5589" i="8"/>
  <c r="O5589" i="8"/>
  <c r="N5589" i="8"/>
  <c r="P5588" i="8"/>
  <c r="O5588" i="8"/>
  <c r="N5588" i="8"/>
  <c r="P5587" i="8"/>
  <c r="O5587" i="8"/>
  <c r="N5587" i="8"/>
  <c r="P5586" i="8"/>
  <c r="O5586" i="8"/>
  <c r="N5586" i="8"/>
  <c r="P5585" i="8"/>
  <c r="O5585" i="8"/>
  <c r="N5585" i="8"/>
  <c r="P5584" i="8"/>
  <c r="O5584" i="8"/>
  <c r="N5584" i="8"/>
  <c r="P5583" i="8"/>
  <c r="O5583" i="8"/>
  <c r="N5583" i="8"/>
  <c r="P5582" i="8"/>
  <c r="O5582" i="8"/>
  <c r="N5582" i="8"/>
  <c r="P5581" i="8"/>
  <c r="O5581" i="8"/>
  <c r="N5581" i="8"/>
  <c r="P5580" i="8"/>
  <c r="O5580" i="8"/>
  <c r="N5580" i="8"/>
  <c r="P5579" i="8"/>
  <c r="O5579" i="8"/>
  <c r="N5579" i="8"/>
  <c r="P5578" i="8"/>
  <c r="O5578" i="8"/>
  <c r="N5578" i="8"/>
  <c r="P5577" i="8"/>
  <c r="O5577" i="8"/>
  <c r="N5577" i="8"/>
  <c r="P5576" i="8"/>
  <c r="O5576" i="8"/>
  <c r="N5576" i="8"/>
  <c r="P5575" i="8"/>
  <c r="O5575" i="8"/>
  <c r="N5575" i="8"/>
  <c r="P5574" i="8"/>
  <c r="O5574" i="8"/>
  <c r="N5574" i="8"/>
  <c r="P5573" i="8"/>
  <c r="O5573" i="8"/>
  <c r="N5573" i="8"/>
  <c r="P5572" i="8"/>
  <c r="O5572" i="8"/>
  <c r="N5572" i="8"/>
  <c r="P5571" i="8"/>
  <c r="O5571" i="8"/>
  <c r="N5571" i="8"/>
  <c r="P5570" i="8"/>
  <c r="O5570" i="8"/>
  <c r="N5570" i="8"/>
  <c r="P5569" i="8"/>
  <c r="O5569" i="8"/>
  <c r="N5569" i="8"/>
  <c r="P5568" i="8"/>
  <c r="O5568" i="8"/>
  <c r="N5568" i="8"/>
  <c r="P5567" i="8"/>
  <c r="O5567" i="8"/>
  <c r="N5567" i="8"/>
  <c r="P5566" i="8"/>
  <c r="O5566" i="8"/>
  <c r="N5566" i="8"/>
  <c r="P5565" i="8"/>
  <c r="O5565" i="8"/>
  <c r="N5565" i="8"/>
  <c r="P5564" i="8"/>
  <c r="O5564" i="8"/>
  <c r="N5564" i="8"/>
  <c r="P5563" i="8"/>
  <c r="O5563" i="8"/>
  <c r="N5563" i="8"/>
  <c r="P5562" i="8"/>
  <c r="O5562" i="8"/>
  <c r="N5562" i="8"/>
  <c r="P5561" i="8"/>
  <c r="O5561" i="8"/>
  <c r="N5561" i="8"/>
  <c r="P5560" i="8"/>
  <c r="O5560" i="8"/>
  <c r="N5560" i="8"/>
  <c r="P5559" i="8"/>
  <c r="O5559" i="8"/>
  <c r="N5559" i="8"/>
  <c r="P5558" i="8"/>
  <c r="O5558" i="8"/>
  <c r="N5558" i="8"/>
  <c r="P5557" i="8"/>
  <c r="O5557" i="8"/>
  <c r="N5557" i="8"/>
  <c r="P5556" i="8"/>
  <c r="O5556" i="8"/>
  <c r="N5556" i="8"/>
  <c r="P5555" i="8"/>
  <c r="O5555" i="8"/>
  <c r="N5555" i="8"/>
  <c r="P5554" i="8"/>
  <c r="O5554" i="8"/>
  <c r="N5554" i="8"/>
  <c r="P5553" i="8"/>
  <c r="O5553" i="8"/>
  <c r="N5553" i="8"/>
  <c r="P5552" i="8"/>
  <c r="O5552" i="8"/>
  <c r="N5552" i="8"/>
  <c r="P5551" i="8"/>
  <c r="O5551" i="8"/>
  <c r="N5551" i="8"/>
  <c r="P5550" i="8"/>
  <c r="O5550" i="8"/>
  <c r="N5550" i="8"/>
  <c r="P5549" i="8"/>
  <c r="O5549" i="8"/>
  <c r="N5549" i="8"/>
  <c r="P5548" i="8"/>
  <c r="O5548" i="8"/>
  <c r="N5548" i="8"/>
  <c r="P5547" i="8"/>
  <c r="O5547" i="8"/>
  <c r="N5547" i="8"/>
  <c r="P5546" i="8"/>
  <c r="O5546" i="8"/>
  <c r="N5546" i="8"/>
  <c r="P5545" i="8"/>
  <c r="O5545" i="8"/>
  <c r="N5545" i="8"/>
  <c r="P5544" i="8"/>
  <c r="O5544" i="8"/>
  <c r="N5544" i="8"/>
  <c r="P5543" i="8"/>
  <c r="O5543" i="8"/>
  <c r="N5543" i="8"/>
  <c r="P5542" i="8"/>
  <c r="O5542" i="8"/>
  <c r="N5542" i="8"/>
  <c r="P5541" i="8"/>
  <c r="O5541" i="8"/>
  <c r="N5541" i="8"/>
  <c r="P5540" i="8"/>
  <c r="O5540" i="8"/>
  <c r="N5540" i="8"/>
  <c r="P5539" i="8"/>
  <c r="O5539" i="8"/>
  <c r="N5539" i="8"/>
  <c r="P5538" i="8"/>
  <c r="O5538" i="8"/>
  <c r="N5538" i="8"/>
  <c r="P5537" i="8"/>
  <c r="O5537" i="8"/>
  <c r="N5537" i="8"/>
  <c r="P5536" i="8"/>
  <c r="O5536" i="8"/>
  <c r="N5536" i="8"/>
  <c r="P5535" i="8"/>
  <c r="O5535" i="8"/>
  <c r="N5535" i="8"/>
  <c r="P5534" i="8"/>
  <c r="O5534" i="8"/>
  <c r="N5534" i="8"/>
  <c r="P5533" i="8"/>
  <c r="O5533" i="8"/>
  <c r="N5533" i="8"/>
  <c r="P5532" i="8"/>
  <c r="O5532" i="8"/>
  <c r="N5532" i="8"/>
  <c r="P5531" i="8"/>
  <c r="O5531" i="8"/>
  <c r="N5531" i="8"/>
  <c r="P5530" i="8"/>
  <c r="O5530" i="8"/>
  <c r="N5530" i="8"/>
  <c r="P5529" i="8"/>
  <c r="O5529" i="8"/>
  <c r="N5529" i="8"/>
  <c r="P5528" i="8"/>
  <c r="O5528" i="8"/>
  <c r="N5528" i="8"/>
  <c r="P5527" i="8"/>
  <c r="O5527" i="8"/>
  <c r="N5527" i="8"/>
  <c r="P5526" i="8"/>
  <c r="O5526" i="8"/>
  <c r="N5526" i="8"/>
  <c r="P5525" i="8"/>
  <c r="O5525" i="8"/>
  <c r="N5525" i="8"/>
  <c r="P5524" i="8"/>
  <c r="O5524" i="8"/>
  <c r="N5524" i="8"/>
  <c r="P5523" i="8"/>
  <c r="O5523" i="8"/>
  <c r="N5523" i="8"/>
  <c r="P5522" i="8"/>
  <c r="O5522" i="8"/>
  <c r="N5522" i="8"/>
  <c r="P5521" i="8"/>
  <c r="O5521" i="8"/>
  <c r="N5521" i="8"/>
  <c r="P5520" i="8"/>
  <c r="O5520" i="8"/>
  <c r="N5520" i="8"/>
  <c r="P5519" i="8"/>
  <c r="O5519" i="8"/>
  <c r="N5519" i="8"/>
  <c r="P5518" i="8"/>
  <c r="O5518" i="8"/>
  <c r="N5518" i="8"/>
  <c r="P5517" i="8"/>
  <c r="O5517" i="8"/>
  <c r="N5517" i="8"/>
  <c r="P5516" i="8"/>
  <c r="O5516" i="8"/>
  <c r="N5516" i="8"/>
  <c r="P5515" i="8"/>
  <c r="O5515" i="8"/>
  <c r="N5515" i="8"/>
  <c r="P5514" i="8"/>
  <c r="O5514" i="8"/>
  <c r="N5514" i="8"/>
  <c r="P5513" i="8"/>
  <c r="O5513" i="8"/>
  <c r="N5513" i="8"/>
  <c r="P5512" i="8"/>
  <c r="O5512" i="8"/>
  <c r="N5512" i="8"/>
  <c r="P5511" i="8"/>
  <c r="O5511" i="8"/>
  <c r="N5511" i="8"/>
  <c r="P5510" i="8"/>
  <c r="O5510" i="8"/>
  <c r="N5510" i="8"/>
  <c r="P5509" i="8"/>
  <c r="O5509" i="8"/>
  <c r="N5509" i="8"/>
  <c r="P5508" i="8"/>
  <c r="O5508" i="8"/>
  <c r="N5508" i="8"/>
  <c r="P5507" i="8"/>
  <c r="O5507" i="8"/>
  <c r="N5507" i="8"/>
  <c r="P5506" i="8"/>
  <c r="O5506" i="8"/>
  <c r="N5506" i="8"/>
  <c r="P5505" i="8"/>
  <c r="O5505" i="8"/>
  <c r="N5505" i="8"/>
  <c r="P5504" i="8"/>
  <c r="O5504" i="8"/>
  <c r="N5504" i="8"/>
  <c r="P5503" i="8"/>
  <c r="O5503" i="8"/>
  <c r="N5503" i="8"/>
  <c r="P5502" i="8"/>
  <c r="O5502" i="8"/>
  <c r="N5502" i="8"/>
  <c r="P5501" i="8"/>
  <c r="O5501" i="8"/>
  <c r="N5501" i="8"/>
  <c r="P5500" i="8"/>
  <c r="O5500" i="8"/>
  <c r="N5500" i="8"/>
  <c r="P5499" i="8"/>
  <c r="O5499" i="8"/>
  <c r="N5499" i="8"/>
  <c r="P5498" i="8"/>
  <c r="O5498" i="8"/>
  <c r="N5498" i="8"/>
  <c r="P5497" i="8"/>
  <c r="O5497" i="8"/>
  <c r="N5497" i="8"/>
  <c r="P5496" i="8"/>
  <c r="O5496" i="8"/>
  <c r="N5496" i="8"/>
  <c r="P5495" i="8"/>
  <c r="O5495" i="8"/>
  <c r="N5495" i="8"/>
  <c r="P5494" i="8"/>
  <c r="O5494" i="8"/>
  <c r="N5494" i="8"/>
  <c r="P5493" i="8"/>
  <c r="O5493" i="8"/>
  <c r="N5493" i="8"/>
  <c r="P5492" i="8"/>
  <c r="O5492" i="8"/>
  <c r="N5492" i="8"/>
  <c r="P5491" i="8"/>
  <c r="O5491" i="8"/>
  <c r="N5491" i="8"/>
  <c r="P5490" i="8"/>
  <c r="O5490" i="8"/>
  <c r="N5490" i="8"/>
  <c r="P5489" i="8"/>
  <c r="O5489" i="8"/>
  <c r="N5489" i="8"/>
  <c r="P5488" i="8"/>
  <c r="O5488" i="8"/>
  <c r="N5488" i="8"/>
  <c r="P5487" i="8"/>
  <c r="O5487" i="8"/>
  <c r="N5487" i="8"/>
  <c r="P5486" i="8"/>
  <c r="O5486" i="8"/>
  <c r="N5486" i="8"/>
  <c r="P5485" i="8"/>
  <c r="O5485" i="8"/>
  <c r="N5485" i="8"/>
  <c r="P5484" i="8"/>
  <c r="O5484" i="8"/>
  <c r="N5484" i="8"/>
  <c r="P5483" i="8"/>
  <c r="O5483" i="8"/>
  <c r="N5483" i="8"/>
  <c r="P5482" i="8"/>
  <c r="O5482" i="8"/>
  <c r="N5482" i="8"/>
  <c r="P5481" i="8"/>
  <c r="O5481" i="8"/>
  <c r="N5481" i="8"/>
  <c r="P5480" i="8"/>
  <c r="O5480" i="8"/>
  <c r="N5480" i="8"/>
  <c r="P5479" i="8"/>
  <c r="O5479" i="8"/>
  <c r="N5479" i="8"/>
  <c r="P5478" i="8"/>
  <c r="O5478" i="8"/>
  <c r="N5478" i="8"/>
  <c r="P5477" i="8"/>
  <c r="O5477" i="8"/>
  <c r="N5477" i="8"/>
  <c r="P5476" i="8"/>
  <c r="O5476" i="8"/>
  <c r="N5476" i="8"/>
  <c r="P5475" i="8"/>
  <c r="O5475" i="8"/>
  <c r="N5475" i="8"/>
  <c r="P5474" i="8"/>
  <c r="O5474" i="8"/>
  <c r="N5474" i="8"/>
  <c r="P5473" i="8"/>
  <c r="O5473" i="8"/>
  <c r="N5473" i="8"/>
  <c r="P5472" i="8"/>
  <c r="O5472" i="8"/>
  <c r="N5472" i="8"/>
  <c r="P5471" i="8"/>
  <c r="O5471" i="8"/>
  <c r="N5471" i="8"/>
  <c r="P5470" i="8"/>
  <c r="O5470" i="8"/>
  <c r="N5470" i="8"/>
  <c r="P5469" i="8"/>
  <c r="O5469" i="8"/>
  <c r="N5469" i="8"/>
  <c r="P5468" i="8"/>
  <c r="O5468" i="8"/>
  <c r="N5468" i="8"/>
  <c r="P5467" i="8"/>
  <c r="O5467" i="8"/>
  <c r="N5467" i="8"/>
  <c r="P5466" i="8"/>
  <c r="O5466" i="8"/>
  <c r="N5466" i="8"/>
  <c r="P5465" i="8"/>
  <c r="O5465" i="8"/>
  <c r="N5465" i="8"/>
  <c r="P5464" i="8"/>
  <c r="O5464" i="8"/>
  <c r="N5464" i="8"/>
  <c r="P5463" i="8"/>
  <c r="O5463" i="8"/>
  <c r="N5463" i="8"/>
  <c r="P5462" i="8"/>
  <c r="O5462" i="8"/>
  <c r="N5462" i="8"/>
  <c r="P5461" i="8"/>
  <c r="O5461" i="8"/>
  <c r="N5461" i="8"/>
  <c r="P5460" i="8"/>
  <c r="O5460" i="8"/>
  <c r="N5460" i="8"/>
  <c r="P5459" i="8"/>
  <c r="O5459" i="8"/>
  <c r="N5459" i="8"/>
  <c r="P5458" i="8"/>
  <c r="O5458" i="8"/>
  <c r="N5458" i="8"/>
  <c r="P5457" i="8"/>
  <c r="O5457" i="8"/>
  <c r="N5457" i="8"/>
  <c r="P5456" i="8"/>
  <c r="O5456" i="8"/>
  <c r="N5456" i="8"/>
  <c r="P5455" i="8"/>
  <c r="O5455" i="8"/>
  <c r="N5455" i="8"/>
  <c r="P5454" i="8"/>
  <c r="O5454" i="8"/>
  <c r="N5454" i="8"/>
  <c r="P5453" i="8"/>
  <c r="O5453" i="8"/>
  <c r="N5453" i="8"/>
  <c r="P5452" i="8"/>
  <c r="O5452" i="8"/>
  <c r="N5452" i="8"/>
  <c r="P5451" i="8"/>
  <c r="O5451" i="8"/>
  <c r="N5451" i="8"/>
  <c r="P5450" i="8"/>
  <c r="O5450" i="8"/>
  <c r="N5450" i="8"/>
  <c r="P5449" i="8"/>
  <c r="O5449" i="8"/>
  <c r="N5449" i="8"/>
  <c r="P5448" i="8"/>
  <c r="O5448" i="8"/>
  <c r="N5448" i="8"/>
  <c r="P5447" i="8"/>
  <c r="O5447" i="8"/>
  <c r="N5447" i="8"/>
  <c r="P5446" i="8"/>
  <c r="O5446" i="8"/>
  <c r="N5446" i="8"/>
  <c r="P5445" i="8"/>
  <c r="O5445" i="8"/>
  <c r="N5445" i="8"/>
  <c r="P5444" i="8"/>
  <c r="O5444" i="8"/>
  <c r="N5444" i="8"/>
  <c r="P5443" i="8"/>
  <c r="O5443" i="8"/>
  <c r="N5443" i="8"/>
  <c r="P5442" i="8"/>
  <c r="O5442" i="8"/>
  <c r="N5442" i="8"/>
  <c r="P5441" i="8"/>
  <c r="O5441" i="8"/>
  <c r="N5441" i="8"/>
  <c r="P5440" i="8"/>
  <c r="O5440" i="8"/>
  <c r="N5440" i="8"/>
  <c r="P5439" i="8"/>
  <c r="O5439" i="8"/>
  <c r="N5439" i="8"/>
  <c r="P5438" i="8"/>
  <c r="O5438" i="8"/>
  <c r="N5438" i="8"/>
  <c r="P5437" i="8"/>
  <c r="O5437" i="8"/>
  <c r="N5437" i="8"/>
  <c r="P5436" i="8"/>
  <c r="O5436" i="8"/>
  <c r="N5436" i="8"/>
  <c r="P5435" i="8"/>
  <c r="O5435" i="8"/>
  <c r="N5435" i="8"/>
  <c r="P5434" i="8"/>
  <c r="O5434" i="8"/>
  <c r="N5434" i="8"/>
  <c r="P5433" i="8"/>
  <c r="O5433" i="8"/>
  <c r="N5433" i="8"/>
  <c r="P5432" i="8"/>
  <c r="O5432" i="8"/>
  <c r="N5432" i="8"/>
  <c r="P5431" i="8"/>
  <c r="O5431" i="8"/>
  <c r="N5431" i="8"/>
  <c r="P5430" i="8"/>
  <c r="O5430" i="8"/>
  <c r="N5430" i="8"/>
  <c r="P5429" i="8"/>
  <c r="O5429" i="8"/>
  <c r="N5429" i="8"/>
  <c r="P5428" i="8"/>
  <c r="O5428" i="8"/>
  <c r="N5428" i="8"/>
  <c r="P5427" i="8"/>
  <c r="O5427" i="8"/>
  <c r="N5427" i="8"/>
  <c r="P5426" i="8"/>
  <c r="O5426" i="8"/>
  <c r="N5426" i="8"/>
  <c r="P5425" i="8"/>
  <c r="O5425" i="8"/>
  <c r="N5425" i="8"/>
  <c r="P5424" i="8"/>
  <c r="O5424" i="8"/>
  <c r="N5424" i="8"/>
  <c r="P5423" i="8"/>
  <c r="O5423" i="8"/>
  <c r="N5423" i="8"/>
  <c r="P5422" i="8"/>
  <c r="O5422" i="8"/>
  <c r="N5422" i="8"/>
  <c r="P5421" i="8"/>
  <c r="O5421" i="8"/>
  <c r="N5421" i="8"/>
  <c r="P5420" i="8"/>
  <c r="O5420" i="8"/>
  <c r="N5420" i="8"/>
  <c r="P5419" i="8"/>
  <c r="O5419" i="8"/>
  <c r="N5419" i="8"/>
  <c r="P5418" i="8"/>
  <c r="O5418" i="8"/>
  <c r="N5418" i="8"/>
  <c r="P5417" i="8"/>
  <c r="O5417" i="8"/>
  <c r="N5417" i="8"/>
  <c r="P5416" i="8"/>
  <c r="O5416" i="8"/>
  <c r="N5416" i="8"/>
  <c r="P5415" i="8"/>
  <c r="O5415" i="8"/>
  <c r="N5415" i="8"/>
  <c r="P5414" i="8"/>
  <c r="O5414" i="8"/>
  <c r="N5414" i="8"/>
  <c r="P5413" i="8"/>
  <c r="O5413" i="8"/>
  <c r="N5413" i="8"/>
  <c r="P5412" i="8"/>
  <c r="O5412" i="8"/>
  <c r="N5412" i="8"/>
  <c r="P5411" i="8"/>
  <c r="O5411" i="8"/>
  <c r="N5411" i="8"/>
  <c r="P5410" i="8"/>
  <c r="O5410" i="8"/>
  <c r="N5410" i="8"/>
  <c r="P5409" i="8"/>
  <c r="O5409" i="8"/>
  <c r="N5409" i="8"/>
  <c r="P5408" i="8"/>
  <c r="O5408" i="8"/>
  <c r="N5408" i="8"/>
  <c r="P5407" i="8"/>
  <c r="O5407" i="8"/>
  <c r="N5407" i="8"/>
  <c r="P5406" i="8"/>
  <c r="O5406" i="8"/>
  <c r="N5406" i="8"/>
  <c r="P5405" i="8"/>
  <c r="O5405" i="8"/>
  <c r="N5405" i="8"/>
  <c r="P5404" i="8"/>
  <c r="O5404" i="8"/>
  <c r="N5404" i="8"/>
  <c r="P5403" i="8"/>
  <c r="O5403" i="8"/>
  <c r="N5403" i="8"/>
  <c r="P5402" i="8"/>
  <c r="O5402" i="8"/>
  <c r="N5402" i="8"/>
  <c r="P5401" i="8"/>
  <c r="O5401" i="8"/>
  <c r="N5401" i="8"/>
  <c r="P5400" i="8"/>
  <c r="O5400" i="8"/>
  <c r="N5400" i="8"/>
  <c r="P5399" i="8"/>
  <c r="O5399" i="8"/>
  <c r="N5399" i="8"/>
  <c r="P5398" i="8"/>
  <c r="O5398" i="8"/>
  <c r="N5398" i="8"/>
  <c r="P5397" i="8"/>
  <c r="O5397" i="8"/>
  <c r="N5397" i="8"/>
  <c r="P5396" i="8"/>
  <c r="O5396" i="8"/>
  <c r="N5396" i="8"/>
  <c r="P5395" i="8"/>
  <c r="O5395" i="8"/>
  <c r="N5395" i="8"/>
  <c r="P5394" i="8"/>
  <c r="O5394" i="8"/>
  <c r="N5394" i="8"/>
  <c r="P5393" i="8"/>
  <c r="O5393" i="8"/>
  <c r="N5393" i="8"/>
  <c r="P5392" i="8"/>
  <c r="O5392" i="8"/>
  <c r="N5392" i="8"/>
  <c r="P5391" i="8"/>
  <c r="O5391" i="8"/>
  <c r="N5391" i="8"/>
  <c r="P5390" i="8"/>
  <c r="O5390" i="8"/>
  <c r="N5390" i="8"/>
  <c r="P5389" i="8"/>
  <c r="O5389" i="8"/>
  <c r="N5389" i="8"/>
  <c r="P5388" i="8"/>
  <c r="O5388" i="8"/>
  <c r="N5388" i="8"/>
  <c r="P5387" i="8"/>
  <c r="O5387" i="8"/>
  <c r="N5387" i="8"/>
  <c r="P5386" i="8"/>
  <c r="O5386" i="8"/>
  <c r="N5386" i="8"/>
  <c r="P5385" i="8"/>
  <c r="O5385" i="8"/>
  <c r="N5385" i="8"/>
  <c r="P5384" i="8"/>
  <c r="O5384" i="8"/>
  <c r="N5384" i="8"/>
  <c r="P5383" i="8"/>
  <c r="O5383" i="8"/>
  <c r="N5383" i="8"/>
  <c r="P5382" i="8"/>
  <c r="O5382" i="8"/>
  <c r="N5382" i="8"/>
  <c r="P5381" i="8"/>
  <c r="O5381" i="8"/>
  <c r="N5381" i="8"/>
  <c r="P5380" i="8"/>
  <c r="O5380" i="8"/>
  <c r="N5380" i="8"/>
  <c r="P5379" i="8"/>
  <c r="O5379" i="8"/>
  <c r="N5379" i="8"/>
  <c r="P5378" i="8"/>
  <c r="O5378" i="8"/>
  <c r="N5378" i="8"/>
  <c r="P5377" i="8"/>
  <c r="O5377" i="8"/>
  <c r="N5377" i="8"/>
  <c r="P5376" i="8"/>
  <c r="O5376" i="8"/>
  <c r="N5376" i="8"/>
  <c r="P5375" i="8"/>
  <c r="O5375" i="8"/>
  <c r="N5375" i="8"/>
  <c r="P5374" i="8"/>
  <c r="O5374" i="8"/>
  <c r="N5374" i="8"/>
  <c r="P5373" i="8"/>
  <c r="O5373" i="8"/>
  <c r="N5373" i="8"/>
  <c r="P5372" i="8"/>
  <c r="O5372" i="8"/>
  <c r="N5372" i="8"/>
  <c r="P5371" i="8"/>
  <c r="O5371" i="8"/>
  <c r="N5371" i="8"/>
  <c r="P5370" i="8"/>
  <c r="O5370" i="8"/>
  <c r="N5370" i="8"/>
  <c r="P5369" i="8"/>
  <c r="O5369" i="8"/>
  <c r="N5369" i="8"/>
  <c r="P5368" i="8"/>
  <c r="O5368" i="8"/>
  <c r="N5368" i="8"/>
  <c r="P5367" i="8"/>
  <c r="O5367" i="8"/>
  <c r="N5367" i="8"/>
  <c r="P5366" i="8"/>
  <c r="O5366" i="8"/>
  <c r="N5366" i="8"/>
  <c r="P5365" i="8"/>
  <c r="O5365" i="8"/>
  <c r="N5365" i="8"/>
  <c r="P5364" i="8"/>
  <c r="O5364" i="8"/>
  <c r="N5364" i="8"/>
  <c r="P5363" i="8"/>
  <c r="O5363" i="8"/>
  <c r="N5363" i="8"/>
  <c r="P5362" i="8"/>
  <c r="O5362" i="8"/>
  <c r="N5362" i="8"/>
  <c r="P5361" i="8"/>
  <c r="O5361" i="8"/>
  <c r="N5361" i="8"/>
  <c r="P5360" i="8"/>
  <c r="O5360" i="8"/>
  <c r="N5360" i="8"/>
  <c r="P5359" i="8"/>
  <c r="O5359" i="8"/>
  <c r="N5359" i="8"/>
  <c r="P5358" i="8"/>
  <c r="O5358" i="8"/>
  <c r="N5358" i="8"/>
  <c r="P5357" i="8"/>
  <c r="O5357" i="8"/>
  <c r="N5357" i="8"/>
  <c r="P5356" i="8"/>
  <c r="O5356" i="8"/>
  <c r="N5356" i="8"/>
  <c r="P5355" i="8"/>
  <c r="O5355" i="8"/>
  <c r="N5355" i="8"/>
  <c r="P5354" i="8"/>
  <c r="O5354" i="8"/>
  <c r="N5354" i="8"/>
  <c r="P5353" i="8"/>
  <c r="O5353" i="8"/>
  <c r="N5353" i="8"/>
  <c r="P5352" i="8"/>
  <c r="O5352" i="8"/>
  <c r="N5352" i="8"/>
  <c r="P5351" i="8"/>
  <c r="O5351" i="8"/>
  <c r="N5351" i="8"/>
  <c r="P5350" i="8"/>
  <c r="O5350" i="8"/>
  <c r="N5350" i="8"/>
  <c r="P5349" i="8"/>
  <c r="O5349" i="8"/>
  <c r="N5349" i="8"/>
  <c r="P5348" i="8"/>
  <c r="O5348" i="8"/>
  <c r="N5348" i="8"/>
  <c r="P5347" i="8"/>
  <c r="O5347" i="8"/>
  <c r="N5347" i="8"/>
  <c r="P5346" i="8"/>
  <c r="O5346" i="8"/>
  <c r="N5346" i="8"/>
  <c r="P5345" i="8"/>
  <c r="O5345" i="8"/>
  <c r="N5345" i="8"/>
  <c r="P5344" i="8"/>
  <c r="O5344" i="8"/>
  <c r="N5344" i="8"/>
  <c r="P5343" i="8"/>
  <c r="O5343" i="8"/>
  <c r="N5343" i="8"/>
  <c r="P5342" i="8"/>
  <c r="O5342" i="8"/>
  <c r="N5342" i="8"/>
  <c r="P5341" i="8"/>
  <c r="O5341" i="8"/>
  <c r="N5341" i="8"/>
  <c r="P5340" i="8"/>
  <c r="O5340" i="8"/>
  <c r="N5340" i="8"/>
  <c r="P5339" i="8"/>
  <c r="O5339" i="8"/>
  <c r="N5339" i="8"/>
  <c r="P5338" i="8"/>
  <c r="O5338" i="8"/>
  <c r="N5338" i="8"/>
  <c r="P5337" i="8"/>
  <c r="O5337" i="8"/>
  <c r="N5337" i="8"/>
  <c r="P5336" i="8"/>
  <c r="O5336" i="8"/>
  <c r="N5336" i="8"/>
  <c r="P5335" i="8"/>
  <c r="O5335" i="8"/>
  <c r="N5335" i="8"/>
  <c r="P5334" i="8"/>
  <c r="O5334" i="8"/>
  <c r="N5334" i="8"/>
  <c r="P5333" i="8"/>
  <c r="O5333" i="8"/>
  <c r="N5333" i="8"/>
  <c r="P5332" i="8"/>
  <c r="O5332" i="8"/>
  <c r="N5332" i="8"/>
  <c r="P5331" i="8"/>
  <c r="O5331" i="8"/>
  <c r="N5331" i="8"/>
  <c r="P5330" i="8"/>
  <c r="O5330" i="8"/>
  <c r="N5330" i="8"/>
  <c r="P5329" i="8"/>
  <c r="O5329" i="8"/>
  <c r="N5329" i="8"/>
  <c r="P5328" i="8"/>
  <c r="O5328" i="8"/>
  <c r="N5328" i="8"/>
  <c r="P5327" i="8"/>
  <c r="O5327" i="8"/>
  <c r="N5327" i="8"/>
  <c r="P5326" i="8"/>
  <c r="O5326" i="8"/>
  <c r="N5326" i="8"/>
  <c r="P5325" i="8"/>
  <c r="O5325" i="8"/>
  <c r="N5325" i="8"/>
  <c r="P5324" i="8"/>
  <c r="O5324" i="8"/>
  <c r="N5324" i="8"/>
  <c r="P5323" i="8"/>
  <c r="O5323" i="8"/>
  <c r="N5323" i="8"/>
  <c r="P5322" i="8"/>
  <c r="O5322" i="8"/>
  <c r="N5322" i="8"/>
  <c r="P5321" i="8"/>
  <c r="O5321" i="8"/>
  <c r="N5321" i="8"/>
  <c r="P5320" i="8"/>
  <c r="O5320" i="8"/>
  <c r="N5320" i="8"/>
  <c r="P5319" i="8"/>
  <c r="O5319" i="8"/>
  <c r="N5319" i="8"/>
  <c r="P5318" i="8"/>
  <c r="O5318" i="8"/>
  <c r="N5318" i="8"/>
  <c r="P5317" i="8"/>
  <c r="O5317" i="8"/>
  <c r="N5317" i="8"/>
  <c r="P5316" i="8"/>
  <c r="O5316" i="8"/>
  <c r="N5316" i="8"/>
  <c r="P5315" i="8"/>
  <c r="O5315" i="8"/>
  <c r="N5315" i="8"/>
  <c r="P5314" i="8"/>
  <c r="O5314" i="8"/>
  <c r="N5314" i="8"/>
  <c r="P5313" i="8"/>
  <c r="O5313" i="8"/>
  <c r="N5313" i="8"/>
  <c r="P5312" i="8"/>
  <c r="O5312" i="8"/>
  <c r="N5312" i="8"/>
  <c r="P5311" i="8"/>
  <c r="O5311" i="8"/>
  <c r="N5311" i="8"/>
  <c r="P5310" i="8"/>
  <c r="O5310" i="8"/>
  <c r="N5310" i="8"/>
  <c r="P5309" i="8"/>
  <c r="O5309" i="8"/>
  <c r="N5309" i="8"/>
  <c r="P5308" i="8"/>
  <c r="O5308" i="8"/>
  <c r="N5308" i="8"/>
  <c r="P5307" i="8"/>
  <c r="O5307" i="8"/>
  <c r="N5307" i="8"/>
  <c r="P5306" i="8"/>
  <c r="O5306" i="8"/>
  <c r="N5306" i="8"/>
  <c r="P5305" i="8"/>
  <c r="O5305" i="8"/>
  <c r="N5305" i="8"/>
  <c r="P5304" i="8"/>
  <c r="O5304" i="8"/>
  <c r="N5304" i="8"/>
  <c r="P5303" i="8"/>
  <c r="O5303" i="8"/>
  <c r="N5303" i="8"/>
  <c r="P5302" i="8"/>
  <c r="O5302" i="8"/>
  <c r="N5302" i="8"/>
  <c r="P5301" i="8"/>
  <c r="O5301" i="8"/>
  <c r="N5301" i="8"/>
  <c r="P5300" i="8"/>
  <c r="O5300" i="8"/>
  <c r="N5300" i="8"/>
  <c r="P5299" i="8"/>
  <c r="O5299" i="8"/>
  <c r="N5299" i="8"/>
  <c r="P5298" i="8"/>
  <c r="O5298" i="8"/>
  <c r="N5298" i="8"/>
  <c r="P5297" i="8"/>
  <c r="O5297" i="8"/>
  <c r="N5297" i="8"/>
  <c r="P5296" i="8"/>
  <c r="O5296" i="8"/>
  <c r="N5296" i="8"/>
  <c r="P5295" i="8"/>
  <c r="O5295" i="8"/>
  <c r="N5295" i="8"/>
  <c r="P5294" i="8"/>
  <c r="O5294" i="8"/>
  <c r="N5294" i="8"/>
  <c r="P5293" i="8"/>
  <c r="O5293" i="8"/>
  <c r="N5293" i="8"/>
  <c r="P5292" i="8"/>
  <c r="O5292" i="8"/>
  <c r="N5292" i="8"/>
  <c r="P5291" i="8"/>
  <c r="O5291" i="8"/>
  <c r="N5291" i="8"/>
  <c r="P5290" i="8"/>
  <c r="O5290" i="8"/>
  <c r="N5290" i="8"/>
  <c r="P5289" i="8"/>
  <c r="O5289" i="8"/>
  <c r="N5289" i="8"/>
  <c r="P5288" i="8"/>
  <c r="O5288" i="8"/>
  <c r="N5288" i="8"/>
  <c r="P5287" i="8"/>
  <c r="O5287" i="8"/>
  <c r="N5287" i="8"/>
  <c r="P5286" i="8"/>
  <c r="O5286" i="8"/>
  <c r="N5286" i="8"/>
  <c r="P5285" i="8"/>
  <c r="O5285" i="8"/>
  <c r="N5285" i="8"/>
  <c r="P5284" i="8"/>
  <c r="O5284" i="8"/>
  <c r="N5284" i="8"/>
  <c r="P5283" i="8"/>
  <c r="O5283" i="8"/>
  <c r="N5283" i="8"/>
  <c r="P5282" i="8"/>
  <c r="O5282" i="8"/>
  <c r="N5282" i="8"/>
  <c r="P5281" i="8"/>
  <c r="O5281" i="8"/>
  <c r="N5281" i="8"/>
  <c r="P5280" i="8"/>
  <c r="O5280" i="8"/>
  <c r="N5280" i="8"/>
  <c r="P5279" i="8"/>
  <c r="O5279" i="8"/>
  <c r="N5279" i="8"/>
  <c r="P5278" i="8"/>
  <c r="O5278" i="8"/>
  <c r="N5278" i="8"/>
  <c r="P5277" i="8"/>
  <c r="O5277" i="8"/>
  <c r="N5277" i="8"/>
  <c r="P5276" i="8"/>
  <c r="O5276" i="8"/>
  <c r="N5276" i="8"/>
  <c r="P5275" i="8"/>
  <c r="O5275" i="8"/>
  <c r="N5275" i="8"/>
  <c r="P5274" i="8"/>
  <c r="O5274" i="8"/>
  <c r="N5274" i="8"/>
  <c r="P5273" i="8"/>
  <c r="O5273" i="8"/>
  <c r="N5273" i="8"/>
  <c r="P5272" i="8"/>
  <c r="O5272" i="8"/>
  <c r="N5272" i="8"/>
  <c r="P5271" i="8"/>
  <c r="O5271" i="8"/>
  <c r="N5271" i="8"/>
  <c r="P5270" i="8"/>
  <c r="O5270" i="8"/>
  <c r="N5270" i="8"/>
  <c r="P5269" i="8"/>
  <c r="O5269" i="8"/>
  <c r="N5269" i="8"/>
  <c r="P5268" i="8"/>
  <c r="O5268" i="8"/>
  <c r="N5268" i="8"/>
  <c r="P5267" i="8"/>
  <c r="O5267" i="8"/>
  <c r="N5267" i="8"/>
  <c r="P5266" i="8"/>
  <c r="O5266" i="8"/>
  <c r="N5266" i="8"/>
  <c r="P5265" i="8"/>
  <c r="O5265" i="8"/>
  <c r="N5265" i="8"/>
  <c r="P5264" i="8"/>
  <c r="O5264" i="8"/>
  <c r="N5264" i="8"/>
  <c r="P5263" i="8"/>
  <c r="O5263" i="8"/>
  <c r="N5263" i="8"/>
  <c r="P5262" i="8"/>
  <c r="O5262" i="8"/>
  <c r="N5262" i="8"/>
  <c r="P5261" i="8"/>
  <c r="O5261" i="8"/>
  <c r="N5261" i="8"/>
  <c r="P5260" i="8"/>
  <c r="O5260" i="8"/>
  <c r="N5260" i="8"/>
  <c r="P5259" i="8"/>
  <c r="O5259" i="8"/>
  <c r="N5259" i="8"/>
  <c r="P5258" i="8"/>
  <c r="O5258" i="8"/>
  <c r="N5258" i="8"/>
  <c r="P5257" i="8"/>
  <c r="O5257" i="8"/>
  <c r="N5257" i="8"/>
  <c r="P5256" i="8"/>
  <c r="O5256" i="8"/>
  <c r="N5256" i="8"/>
  <c r="P5255" i="8"/>
  <c r="O5255" i="8"/>
  <c r="N5255" i="8"/>
  <c r="P5254" i="8"/>
  <c r="O5254" i="8"/>
  <c r="N5254" i="8"/>
  <c r="P5253" i="8"/>
  <c r="O5253" i="8"/>
  <c r="N5253" i="8"/>
  <c r="P5252" i="8"/>
  <c r="O5252" i="8"/>
  <c r="N5252" i="8"/>
  <c r="P5251" i="8"/>
  <c r="O5251" i="8"/>
  <c r="N5251" i="8"/>
  <c r="P5250" i="8"/>
  <c r="O5250" i="8"/>
  <c r="N5250" i="8"/>
  <c r="P5249" i="8"/>
  <c r="O5249" i="8"/>
  <c r="N5249" i="8"/>
  <c r="P5248" i="8"/>
  <c r="O5248" i="8"/>
  <c r="N5248" i="8"/>
  <c r="P5247" i="8"/>
  <c r="O5247" i="8"/>
  <c r="N5247" i="8"/>
  <c r="P5246" i="8"/>
  <c r="O5246" i="8"/>
  <c r="N5246" i="8"/>
  <c r="P5245" i="8"/>
  <c r="O5245" i="8"/>
  <c r="N5245" i="8"/>
  <c r="P5244" i="8"/>
  <c r="O5244" i="8"/>
  <c r="N5244" i="8"/>
  <c r="P5243" i="8"/>
  <c r="O5243" i="8"/>
  <c r="N5243" i="8"/>
  <c r="P5242" i="8"/>
  <c r="O5242" i="8"/>
  <c r="N5242" i="8"/>
  <c r="P5241" i="8"/>
  <c r="O5241" i="8"/>
  <c r="N5241" i="8"/>
  <c r="P5240" i="8"/>
  <c r="O5240" i="8"/>
  <c r="N5240" i="8"/>
  <c r="P5239" i="8"/>
  <c r="O5239" i="8"/>
  <c r="N5239" i="8"/>
  <c r="P5238" i="8"/>
  <c r="O5238" i="8"/>
  <c r="N5238" i="8"/>
  <c r="P5237" i="8"/>
  <c r="O5237" i="8"/>
  <c r="N5237" i="8"/>
  <c r="P5236" i="8"/>
  <c r="O5236" i="8"/>
  <c r="N5236" i="8"/>
  <c r="P5235" i="8"/>
  <c r="O5235" i="8"/>
  <c r="N5235" i="8"/>
  <c r="P5234" i="8"/>
  <c r="O5234" i="8"/>
  <c r="N5234" i="8"/>
  <c r="P5233" i="8"/>
  <c r="O5233" i="8"/>
  <c r="N5233" i="8"/>
  <c r="P5232" i="8"/>
  <c r="O5232" i="8"/>
  <c r="N5232" i="8"/>
  <c r="P5231" i="8"/>
  <c r="O5231" i="8"/>
  <c r="N5231" i="8"/>
  <c r="P5230" i="8"/>
  <c r="O5230" i="8"/>
  <c r="N5230" i="8"/>
  <c r="P5229" i="8"/>
  <c r="O5229" i="8"/>
  <c r="N5229" i="8"/>
  <c r="P5228" i="8"/>
  <c r="O5228" i="8"/>
  <c r="N5228" i="8"/>
  <c r="P5227" i="8"/>
  <c r="O5227" i="8"/>
  <c r="N5227" i="8"/>
  <c r="P5226" i="8"/>
  <c r="O5226" i="8"/>
  <c r="N5226" i="8"/>
  <c r="P5225" i="8"/>
  <c r="O5225" i="8"/>
  <c r="N5225" i="8"/>
  <c r="P5224" i="8"/>
  <c r="O5224" i="8"/>
  <c r="N5224" i="8"/>
  <c r="P5223" i="8"/>
  <c r="O5223" i="8"/>
  <c r="N5223" i="8"/>
  <c r="P5222" i="8"/>
  <c r="O5222" i="8"/>
  <c r="N5222" i="8"/>
  <c r="P5221" i="8"/>
  <c r="O5221" i="8"/>
  <c r="N5221" i="8"/>
  <c r="P5220" i="8"/>
  <c r="O5220" i="8"/>
  <c r="N5220" i="8"/>
  <c r="P5219" i="8"/>
  <c r="O5219" i="8"/>
  <c r="N5219" i="8"/>
  <c r="P5218" i="8"/>
  <c r="O5218" i="8"/>
  <c r="N5218" i="8"/>
  <c r="P5217" i="8"/>
  <c r="O5217" i="8"/>
  <c r="N5217" i="8"/>
  <c r="P5216" i="8"/>
  <c r="O5216" i="8"/>
  <c r="N5216" i="8"/>
  <c r="P5215" i="8"/>
  <c r="O5215" i="8"/>
  <c r="N5215" i="8"/>
  <c r="P5214" i="8"/>
  <c r="O5214" i="8"/>
  <c r="N5214" i="8"/>
  <c r="P5213" i="8"/>
  <c r="O5213" i="8"/>
  <c r="N5213" i="8"/>
  <c r="P5212" i="8"/>
  <c r="O5212" i="8"/>
  <c r="N5212" i="8"/>
  <c r="P5211" i="8"/>
  <c r="O5211" i="8"/>
  <c r="N5211" i="8"/>
  <c r="P5210" i="8"/>
  <c r="O5210" i="8"/>
  <c r="N5210" i="8"/>
  <c r="P5209" i="8"/>
  <c r="O5209" i="8"/>
  <c r="N5209" i="8"/>
  <c r="P5208" i="8"/>
  <c r="O5208" i="8"/>
  <c r="N5208" i="8"/>
  <c r="P5207" i="8"/>
  <c r="O5207" i="8"/>
  <c r="N5207" i="8"/>
  <c r="P5206" i="8"/>
  <c r="O5206" i="8"/>
  <c r="N5206" i="8"/>
  <c r="P5205" i="8"/>
  <c r="O5205" i="8"/>
  <c r="N5205" i="8"/>
  <c r="P5204" i="8"/>
  <c r="O5204" i="8"/>
  <c r="N5204" i="8"/>
  <c r="P5203" i="8"/>
  <c r="O5203" i="8"/>
  <c r="N5203" i="8"/>
  <c r="P5202" i="8"/>
  <c r="O5202" i="8"/>
  <c r="N5202" i="8"/>
  <c r="P5201" i="8"/>
  <c r="O5201" i="8"/>
  <c r="N5201" i="8"/>
  <c r="P5200" i="8"/>
  <c r="O5200" i="8"/>
  <c r="N5200" i="8"/>
  <c r="P5199" i="8"/>
  <c r="O5199" i="8"/>
  <c r="N5199" i="8"/>
  <c r="P5198" i="8"/>
  <c r="O5198" i="8"/>
  <c r="N5198" i="8"/>
  <c r="P5197" i="8"/>
  <c r="O5197" i="8"/>
  <c r="N5197" i="8"/>
  <c r="P5196" i="8"/>
  <c r="O5196" i="8"/>
  <c r="N5196" i="8"/>
  <c r="P5195" i="8"/>
  <c r="O5195" i="8"/>
  <c r="N5195" i="8"/>
  <c r="P5194" i="8"/>
  <c r="O5194" i="8"/>
  <c r="N5194" i="8"/>
  <c r="P5193" i="8"/>
  <c r="O5193" i="8"/>
  <c r="N5193" i="8"/>
  <c r="P5192" i="8"/>
  <c r="O5192" i="8"/>
  <c r="N5192" i="8"/>
  <c r="P5191" i="8"/>
  <c r="O5191" i="8"/>
  <c r="N5191" i="8"/>
  <c r="P5190" i="8"/>
  <c r="O5190" i="8"/>
  <c r="N5190" i="8"/>
  <c r="P5189" i="8"/>
  <c r="O5189" i="8"/>
  <c r="N5189" i="8"/>
  <c r="P5188" i="8"/>
  <c r="O5188" i="8"/>
  <c r="N5188" i="8"/>
  <c r="P5187" i="8"/>
  <c r="O5187" i="8"/>
  <c r="N5187" i="8"/>
  <c r="P5186" i="8"/>
  <c r="O5186" i="8"/>
  <c r="N5186" i="8"/>
  <c r="P5185" i="8"/>
  <c r="O5185" i="8"/>
  <c r="N5185" i="8"/>
  <c r="P5184" i="8"/>
  <c r="O5184" i="8"/>
  <c r="N5184" i="8"/>
  <c r="P5183" i="8"/>
  <c r="O5183" i="8"/>
  <c r="N5183" i="8"/>
  <c r="P5182" i="8"/>
  <c r="O5182" i="8"/>
  <c r="N5182" i="8"/>
  <c r="P5181" i="8"/>
  <c r="O5181" i="8"/>
  <c r="N5181" i="8"/>
  <c r="P5180" i="8"/>
  <c r="O5180" i="8"/>
  <c r="N5180" i="8"/>
  <c r="P5179" i="8"/>
  <c r="O5179" i="8"/>
  <c r="N5179" i="8"/>
  <c r="P5178" i="8"/>
  <c r="O5178" i="8"/>
  <c r="N5178" i="8"/>
  <c r="P5177" i="8"/>
  <c r="O5177" i="8"/>
  <c r="N5177" i="8"/>
  <c r="P5176" i="8"/>
  <c r="O5176" i="8"/>
  <c r="N5176" i="8"/>
  <c r="P5175" i="8"/>
  <c r="O5175" i="8"/>
  <c r="N5175" i="8"/>
  <c r="P5174" i="8"/>
  <c r="O5174" i="8"/>
  <c r="N5174" i="8"/>
  <c r="P5173" i="8"/>
  <c r="O5173" i="8"/>
  <c r="N5173" i="8"/>
  <c r="P5172" i="8"/>
  <c r="O5172" i="8"/>
  <c r="N5172" i="8"/>
  <c r="P5171" i="8"/>
  <c r="O5171" i="8"/>
  <c r="N5171" i="8"/>
  <c r="P5170" i="8"/>
  <c r="O5170" i="8"/>
  <c r="N5170" i="8"/>
  <c r="P5169" i="8"/>
  <c r="O5169" i="8"/>
  <c r="N5169" i="8"/>
  <c r="P5168" i="8"/>
  <c r="O5168" i="8"/>
  <c r="N5168" i="8"/>
  <c r="P5167" i="8"/>
  <c r="O5167" i="8"/>
  <c r="N5167" i="8"/>
  <c r="P5166" i="8"/>
  <c r="O5166" i="8"/>
  <c r="N5166" i="8"/>
  <c r="P5165" i="8"/>
  <c r="O5165" i="8"/>
  <c r="N5165" i="8"/>
  <c r="P5164" i="8"/>
  <c r="O5164" i="8"/>
  <c r="N5164" i="8"/>
  <c r="P5163" i="8"/>
  <c r="O5163" i="8"/>
  <c r="N5163" i="8"/>
  <c r="P5162" i="8"/>
  <c r="O5162" i="8"/>
  <c r="N5162" i="8"/>
  <c r="P5161" i="8"/>
  <c r="O5161" i="8"/>
  <c r="N5161" i="8"/>
  <c r="P5160" i="8"/>
  <c r="O5160" i="8"/>
  <c r="N5160" i="8"/>
  <c r="P5159" i="8"/>
  <c r="O5159" i="8"/>
  <c r="N5159" i="8"/>
  <c r="P5158" i="8"/>
  <c r="O5158" i="8"/>
  <c r="N5158" i="8"/>
  <c r="P5157" i="8"/>
  <c r="O5157" i="8"/>
  <c r="N5157" i="8"/>
  <c r="P5156" i="8"/>
  <c r="O5156" i="8"/>
  <c r="N5156" i="8"/>
  <c r="P5155" i="8"/>
  <c r="O5155" i="8"/>
  <c r="N5155" i="8"/>
  <c r="P5154" i="8"/>
  <c r="O5154" i="8"/>
  <c r="N5154" i="8"/>
  <c r="P5153" i="8"/>
  <c r="O5153" i="8"/>
  <c r="N5153" i="8"/>
  <c r="P5152" i="8"/>
  <c r="O5152" i="8"/>
  <c r="N5152" i="8"/>
  <c r="P5151" i="8"/>
  <c r="O5151" i="8"/>
  <c r="N5151" i="8"/>
  <c r="P5150" i="8"/>
  <c r="O5150" i="8"/>
  <c r="N5150" i="8"/>
  <c r="P5149" i="8"/>
  <c r="O5149" i="8"/>
  <c r="N5149" i="8"/>
  <c r="P5148" i="8"/>
  <c r="O5148" i="8"/>
  <c r="N5148" i="8"/>
  <c r="P5147" i="8"/>
  <c r="O5147" i="8"/>
  <c r="N5147" i="8"/>
  <c r="P5146" i="8"/>
  <c r="O5146" i="8"/>
  <c r="N5146" i="8"/>
  <c r="P5145" i="8"/>
  <c r="O5145" i="8"/>
  <c r="N5145" i="8"/>
  <c r="P5144" i="8"/>
  <c r="O5144" i="8"/>
  <c r="N5144" i="8"/>
  <c r="P5143" i="8"/>
  <c r="O5143" i="8"/>
  <c r="N5143" i="8"/>
  <c r="P5142" i="8"/>
  <c r="O5142" i="8"/>
  <c r="N5142" i="8"/>
  <c r="P5141" i="8"/>
  <c r="O5141" i="8"/>
  <c r="N5141" i="8"/>
  <c r="P5140" i="8"/>
  <c r="O5140" i="8"/>
  <c r="N5140" i="8"/>
  <c r="P5139" i="8"/>
  <c r="O5139" i="8"/>
  <c r="N5139" i="8"/>
  <c r="P5138" i="8"/>
  <c r="O5138" i="8"/>
  <c r="N5138" i="8"/>
  <c r="P5137" i="8"/>
  <c r="O5137" i="8"/>
  <c r="N5137" i="8"/>
  <c r="P5136" i="8"/>
  <c r="O5136" i="8"/>
  <c r="N5136" i="8"/>
  <c r="P5135" i="8"/>
  <c r="O5135" i="8"/>
  <c r="N5135" i="8"/>
  <c r="P5134" i="8"/>
  <c r="O5134" i="8"/>
  <c r="N5134" i="8"/>
  <c r="P5133" i="8"/>
  <c r="O5133" i="8"/>
  <c r="N5133" i="8"/>
  <c r="P5132" i="8"/>
  <c r="O5132" i="8"/>
  <c r="N5132" i="8"/>
  <c r="P5131" i="8"/>
  <c r="O5131" i="8"/>
  <c r="N5131" i="8"/>
  <c r="P5130" i="8"/>
  <c r="O5130" i="8"/>
  <c r="N5130" i="8"/>
  <c r="P5129" i="8"/>
  <c r="O5129" i="8"/>
  <c r="N5129" i="8"/>
  <c r="P5128" i="8"/>
  <c r="O5128" i="8"/>
  <c r="N5128" i="8"/>
  <c r="P5127" i="8"/>
  <c r="O5127" i="8"/>
  <c r="N5127" i="8"/>
  <c r="P5126" i="8"/>
  <c r="O5126" i="8"/>
  <c r="N5126" i="8"/>
  <c r="P5125" i="8"/>
  <c r="O5125" i="8"/>
  <c r="N5125" i="8"/>
  <c r="P5124" i="8"/>
  <c r="O5124" i="8"/>
  <c r="N5124" i="8"/>
  <c r="P5123" i="8"/>
  <c r="O5123" i="8"/>
  <c r="N5123" i="8"/>
  <c r="P5122" i="8"/>
  <c r="O5122" i="8"/>
  <c r="N5122" i="8"/>
  <c r="P5121" i="8"/>
  <c r="O5121" i="8"/>
  <c r="N5121" i="8"/>
  <c r="P5120" i="8"/>
  <c r="O5120" i="8"/>
  <c r="N5120" i="8"/>
  <c r="P5119" i="8"/>
  <c r="O5119" i="8"/>
  <c r="N5119" i="8"/>
  <c r="P5118" i="8"/>
  <c r="O5118" i="8"/>
  <c r="N5118" i="8"/>
  <c r="P5117" i="8"/>
  <c r="O5117" i="8"/>
  <c r="N5117" i="8"/>
  <c r="P5116" i="8"/>
  <c r="O5116" i="8"/>
  <c r="N5116" i="8"/>
  <c r="P5115" i="8"/>
  <c r="O5115" i="8"/>
  <c r="N5115" i="8"/>
  <c r="P5114" i="8"/>
  <c r="O5114" i="8"/>
  <c r="N5114" i="8"/>
  <c r="P5113" i="8"/>
  <c r="O5113" i="8"/>
  <c r="N5113" i="8"/>
  <c r="P5112" i="8"/>
  <c r="O5112" i="8"/>
  <c r="N5112" i="8"/>
  <c r="P5111" i="8"/>
  <c r="O5111" i="8"/>
  <c r="N5111" i="8"/>
  <c r="P5110" i="8"/>
  <c r="O5110" i="8"/>
  <c r="N5110" i="8"/>
  <c r="P5109" i="8"/>
  <c r="O5109" i="8"/>
  <c r="N5109" i="8"/>
  <c r="P5108" i="8"/>
  <c r="O5108" i="8"/>
  <c r="N5108" i="8"/>
  <c r="P5107" i="8"/>
  <c r="O5107" i="8"/>
  <c r="N5107" i="8"/>
  <c r="P5106" i="8"/>
  <c r="O5106" i="8"/>
  <c r="N5106" i="8"/>
  <c r="P5105" i="8"/>
  <c r="O5105" i="8"/>
  <c r="N5105" i="8"/>
  <c r="P5104" i="8"/>
  <c r="O5104" i="8"/>
  <c r="N5104" i="8"/>
  <c r="P5103" i="8"/>
  <c r="O5103" i="8"/>
  <c r="N5103" i="8"/>
  <c r="P5102" i="8"/>
  <c r="O5102" i="8"/>
  <c r="N5102" i="8"/>
  <c r="P5101" i="8"/>
  <c r="O5101" i="8"/>
  <c r="N5101" i="8"/>
  <c r="P5100" i="8"/>
  <c r="O5100" i="8"/>
  <c r="N5100" i="8"/>
  <c r="P5099" i="8"/>
  <c r="O5099" i="8"/>
  <c r="N5099" i="8"/>
  <c r="P5098" i="8"/>
  <c r="O5098" i="8"/>
  <c r="N5098" i="8"/>
  <c r="P5097" i="8"/>
  <c r="O5097" i="8"/>
  <c r="N5097" i="8"/>
  <c r="P5096" i="8"/>
  <c r="O5096" i="8"/>
  <c r="N5096" i="8"/>
  <c r="P5095" i="8"/>
  <c r="O5095" i="8"/>
  <c r="N5095" i="8"/>
  <c r="P5094" i="8"/>
  <c r="O5094" i="8"/>
  <c r="N5094" i="8"/>
  <c r="P5093" i="8"/>
  <c r="O5093" i="8"/>
  <c r="N5093" i="8"/>
  <c r="P5092" i="8"/>
  <c r="O5092" i="8"/>
  <c r="N5092" i="8"/>
  <c r="P5091" i="8"/>
  <c r="O5091" i="8"/>
  <c r="N5091" i="8"/>
  <c r="P5090" i="8"/>
  <c r="O5090" i="8"/>
  <c r="N5090" i="8"/>
  <c r="P5089" i="8"/>
  <c r="O5089" i="8"/>
  <c r="N5089" i="8"/>
  <c r="P5088" i="8"/>
  <c r="O5088" i="8"/>
  <c r="N5088" i="8"/>
  <c r="P5087" i="8"/>
  <c r="O5087" i="8"/>
  <c r="N5087" i="8"/>
  <c r="P5086" i="8"/>
  <c r="O5086" i="8"/>
  <c r="N5086" i="8"/>
  <c r="P5085" i="8"/>
  <c r="O5085" i="8"/>
  <c r="N5085" i="8"/>
  <c r="P5084" i="8"/>
  <c r="O5084" i="8"/>
  <c r="N5084" i="8"/>
  <c r="P5083" i="8"/>
  <c r="O5083" i="8"/>
  <c r="N5083" i="8"/>
  <c r="P5082" i="8"/>
  <c r="O5082" i="8"/>
  <c r="N5082" i="8"/>
  <c r="P5081" i="8"/>
  <c r="O5081" i="8"/>
  <c r="N5081" i="8"/>
  <c r="P5080" i="8"/>
  <c r="O5080" i="8"/>
  <c r="N5080" i="8"/>
  <c r="P5079" i="8"/>
  <c r="O5079" i="8"/>
  <c r="N5079" i="8"/>
  <c r="P5078" i="8"/>
  <c r="O5078" i="8"/>
  <c r="N5078" i="8"/>
  <c r="P5077" i="8"/>
  <c r="O5077" i="8"/>
  <c r="N5077" i="8"/>
  <c r="P5076" i="8"/>
  <c r="O5076" i="8"/>
  <c r="N5076" i="8"/>
  <c r="P5075" i="8"/>
  <c r="O5075" i="8"/>
  <c r="N5075" i="8"/>
  <c r="P5074" i="8"/>
  <c r="O5074" i="8"/>
  <c r="N5074" i="8"/>
  <c r="P5073" i="8"/>
  <c r="O5073" i="8"/>
  <c r="N5073" i="8"/>
  <c r="P5072" i="8"/>
  <c r="O5072" i="8"/>
  <c r="N5072" i="8"/>
  <c r="P5071" i="8"/>
  <c r="O5071" i="8"/>
  <c r="N5071" i="8"/>
  <c r="P5070" i="8"/>
  <c r="O5070" i="8"/>
  <c r="N5070" i="8"/>
  <c r="P5069" i="8"/>
  <c r="O5069" i="8"/>
  <c r="N5069" i="8"/>
  <c r="P5068" i="8"/>
  <c r="O5068" i="8"/>
  <c r="N5068" i="8"/>
  <c r="P5067" i="8"/>
  <c r="O5067" i="8"/>
  <c r="N5067" i="8"/>
  <c r="P5066" i="8"/>
  <c r="O5066" i="8"/>
  <c r="N5066" i="8"/>
  <c r="P5065" i="8"/>
  <c r="O5065" i="8"/>
  <c r="N5065" i="8"/>
  <c r="P5064" i="8"/>
  <c r="O5064" i="8"/>
  <c r="N5064" i="8"/>
  <c r="P5063" i="8"/>
  <c r="O5063" i="8"/>
  <c r="N5063" i="8"/>
  <c r="P5062" i="8"/>
  <c r="O5062" i="8"/>
  <c r="N5062" i="8"/>
  <c r="P5061" i="8"/>
  <c r="O5061" i="8"/>
  <c r="N5061" i="8"/>
  <c r="P5060" i="8"/>
  <c r="O5060" i="8"/>
  <c r="N5060" i="8"/>
  <c r="P5059" i="8"/>
  <c r="O5059" i="8"/>
  <c r="N5059" i="8"/>
  <c r="P5058" i="8"/>
  <c r="O5058" i="8"/>
  <c r="N5058" i="8"/>
  <c r="P5057" i="8"/>
  <c r="O5057" i="8"/>
  <c r="N5057" i="8"/>
  <c r="P5056" i="8"/>
  <c r="O5056" i="8"/>
  <c r="N5056" i="8"/>
  <c r="P5055" i="8"/>
  <c r="O5055" i="8"/>
  <c r="N5055" i="8"/>
  <c r="P5054" i="8"/>
  <c r="O5054" i="8"/>
  <c r="N5054" i="8"/>
  <c r="P5053" i="8"/>
  <c r="O5053" i="8"/>
  <c r="N5053" i="8"/>
  <c r="P5052" i="8"/>
  <c r="O5052" i="8"/>
  <c r="N5052" i="8"/>
  <c r="P5051" i="8"/>
  <c r="O5051" i="8"/>
  <c r="N5051" i="8"/>
  <c r="P5050" i="8"/>
  <c r="O5050" i="8"/>
  <c r="N5050" i="8"/>
  <c r="P5049" i="8"/>
  <c r="O5049" i="8"/>
  <c r="N5049" i="8"/>
  <c r="P5048" i="8"/>
  <c r="O5048" i="8"/>
  <c r="N5048" i="8"/>
  <c r="P5047" i="8"/>
  <c r="O5047" i="8"/>
  <c r="N5047" i="8"/>
  <c r="P5046" i="8"/>
  <c r="O5046" i="8"/>
  <c r="N5046" i="8"/>
  <c r="P5045" i="8"/>
  <c r="O5045" i="8"/>
  <c r="N5045" i="8"/>
  <c r="P5044" i="8"/>
  <c r="O5044" i="8"/>
  <c r="N5044" i="8"/>
  <c r="P5043" i="8"/>
  <c r="O5043" i="8"/>
  <c r="N5043" i="8"/>
  <c r="P5042" i="8"/>
  <c r="O5042" i="8"/>
  <c r="N5042" i="8"/>
  <c r="P5041" i="8"/>
  <c r="O5041" i="8"/>
  <c r="N5041" i="8"/>
  <c r="P5040" i="8"/>
  <c r="O5040" i="8"/>
  <c r="N5040" i="8"/>
  <c r="P5039" i="8"/>
  <c r="O5039" i="8"/>
  <c r="N5039" i="8"/>
  <c r="P5038" i="8"/>
  <c r="O5038" i="8"/>
  <c r="N5038" i="8"/>
  <c r="P5037" i="8"/>
  <c r="O5037" i="8"/>
  <c r="N5037" i="8"/>
  <c r="P5036" i="8"/>
  <c r="O5036" i="8"/>
  <c r="N5036" i="8"/>
  <c r="P5035" i="8"/>
  <c r="O5035" i="8"/>
  <c r="N5035" i="8"/>
  <c r="P5034" i="8"/>
  <c r="O5034" i="8"/>
  <c r="N5034" i="8"/>
  <c r="P5033" i="8"/>
  <c r="O5033" i="8"/>
  <c r="N5033" i="8"/>
  <c r="P5032" i="8"/>
  <c r="O5032" i="8"/>
  <c r="N5032" i="8"/>
  <c r="P5031" i="8"/>
  <c r="O5031" i="8"/>
  <c r="N5031" i="8"/>
  <c r="P5030" i="8"/>
  <c r="O5030" i="8"/>
  <c r="N5030" i="8"/>
  <c r="P5029" i="8"/>
  <c r="O5029" i="8"/>
  <c r="N5029" i="8"/>
  <c r="P5028" i="8"/>
  <c r="O5028" i="8"/>
  <c r="N5028" i="8"/>
  <c r="P5027" i="8"/>
  <c r="O5027" i="8"/>
  <c r="N5027" i="8"/>
  <c r="P5026" i="8"/>
  <c r="O5026" i="8"/>
  <c r="N5026" i="8"/>
  <c r="P5025" i="8"/>
  <c r="O5025" i="8"/>
  <c r="N5025" i="8"/>
  <c r="P5024" i="8"/>
  <c r="O5024" i="8"/>
  <c r="N5024" i="8"/>
  <c r="P5023" i="8"/>
  <c r="O5023" i="8"/>
  <c r="N5023" i="8"/>
  <c r="P5022" i="8"/>
  <c r="O5022" i="8"/>
  <c r="N5022" i="8"/>
  <c r="P5021" i="8"/>
  <c r="O5021" i="8"/>
  <c r="N5021" i="8"/>
  <c r="P5020" i="8"/>
  <c r="O5020" i="8"/>
  <c r="N5020" i="8"/>
  <c r="P5019" i="8"/>
  <c r="O5019" i="8"/>
  <c r="N5019" i="8"/>
  <c r="P5018" i="8"/>
  <c r="O5018" i="8"/>
  <c r="N5018" i="8"/>
  <c r="P5017" i="8"/>
  <c r="O5017" i="8"/>
  <c r="N5017" i="8"/>
  <c r="P5016" i="8"/>
  <c r="O5016" i="8"/>
  <c r="N5016" i="8"/>
  <c r="P5015" i="8"/>
  <c r="O5015" i="8"/>
  <c r="N5015" i="8"/>
  <c r="P5014" i="8"/>
  <c r="O5014" i="8"/>
  <c r="N5014" i="8"/>
  <c r="P5013" i="8"/>
  <c r="O5013" i="8"/>
  <c r="N5013" i="8"/>
  <c r="P5012" i="8"/>
  <c r="O5012" i="8"/>
  <c r="N5012" i="8"/>
  <c r="P5011" i="8"/>
  <c r="O5011" i="8"/>
  <c r="N5011" i="8"/>
  <c r="P5010" i="8"/>
  <c r="O5010" i="8"/>
  <c r="N5010" i="8"/>
  <c r="P5009" i="8"/>
  <c r="O5009" i="8"/>
  <c r="N5009" i="8"/>
  <c r="P5008" i="8"/>
  <c r="O5008" i="8"/>
  <c r="N5008" i="8"/>
  <c r="P5007" i="8"/>
  <c r="O5007" i="8"/>
  <c r="N5007" i="8"/>
  <c r="P5006" i="8"/>
  <c r="O5006" i="8"/>
  <c r="N5006" i="8"/>
  <c r="P5005" i="8"/>
  <c r="O5005" i="8"/>
  <c r="N5005" i="8"/>
  <c r="P5004" i="8"/>
  <c r="O5004" i="8"/>
  <c r="N5004" i="8"/>
  <c r="P5003" i="8"/>
  <c r="O5003" i="8"/>
  <c r="N5003" i="8"/>
  <c r="P5002" i="8"/>
  <c r="O5002" i="8"/>
  <c r="N5002" i="8"/>
  <c r="P5001" i="8"/>
  <c r="O5001" i="8"/>
  <c r="N5001" i="8"/>
  <c r="P5000" i="8"/>
  <c r="O5000" i="8"/>
  <c r="N5000" i="8"/>
  <c r="P4999" i="8"/>
  <c r="O4999" i="8"/>
  <c r="N4999" i="8"/>
  <c r="P4998" i="8"/>
  <c r="O4998" i="8"/>
  <c r="N4998" i="8"/>
  <c r="P4997" i="8"/>
  <c r="O4997" i="8"/>
  <c r="N4997" i="8"/>
  <c r="P4996" i="8"/>
  <c r="O4996" i="8"/>
  <c r="N4996" i="8"/>
  <c r="P4995" i="8"/>
  <c r="O4995" i="8"/>
  <c r="N4995" i="8"/>
  <c r="P4994" i="8"/>
  <c r="O4994" i="8"/>
  <c r="N4994" i="8"/>
  <c r="P4993" i="8"/>
  <c r="O4993" i="8"/>
  <c r="N4993" i="8"/>
  <c r="P4992" i="8"/>
  <c r="O4992" i="8"/>
  <c r="N4992" i="8"/>
  <c r="P4991" i="8"/>
  <c r="O4991" i="8"/>
  <c r="N4991" i="8"/>
  <c r="P4990" i="8"/>
  <c r="O4990" i="8"/>
  <c r="N4990" i="8"/>
  <c r="P4989" i="8"/>
  <c r="O4989" i="8"/>
  <c r="N4989" i="8"/>
  <c r="P4988" i="8"/>
  <c r="O4988" i="8"/>
  <c r="N4988" i="8"/>
  <c r="P4987" i="8"/>
  <c r="O4987" i="8"/>
  <c r="N4987" i="8"/>
  <c r="P4986" i="8"/>
  <c r="O4986" i="8"/>
  <c r="N4986" i="8"/>
  <c r="P4985" i="8"/>
  <c r="O4985" i="8"/>
  <c r="N4985" i="8"/>
  <c r="P4984" i="8"/>
  <c r="O4984" i="8"/>
  <c r="N4984" i="8"/>
  <c r="P4983" i="8"/>
  <c r="O4983" i="8"/>
  <c r="N4983" i="8"/>
  <c r="P4982" i="8"/>
  <c r="O4982" i="8"/>
  <c r="N4982" i="8"/>
  <c r="P4981" i="8"/>
  <c r="O4981" i="8"/>
  <c r="N4981" i="8"/>
  <c r="P4980" i="8"/>
  <c r="O4980" i="8"/>
  <c r="N4980" i="8"/>
  <c r="P4979" i="8"/>
  <c r="O4979" i="8"/>
  <c r="N4979" i="8"/>
  <c r="P4978" i="8"/>
  <c r="O4978" i="8"/>
  <c r="N4978" i="8"/>
  <c r="P4977" i="8"/>
  <c r="O4977" i="8"/>
  <c r="N4977" i="8"/>
  <c r="P4976" i="8"/>
  <c r="O4976" i="8"/>
  <c r="N4976" i="8"/>
  <c r="P4975" i="8"/>
  <c r="O4975" i="8"/>
  <c r="N4975" i="8"/>
  <c r="P4974" i="8"/>
  <c r="O4974" i="8"/>
  <c r="N4974" i="8"/>
  <c r="P4973" i="8"/>
  <c r="O4973" i="8"/>
  <c r="N4973" i="8"/>
  <c r="P4972" i="8"/>
  <c r="O4972" i="8"/>
  <c r="N4972" i="8"/>
  <c r="P4971" i="8"/>
  <c r="O4971" i="8"/>
  <c r="N4971" i="8"/>
  <c r="P4970" i="8"/>
  <c r="O4970" i="8"/>
  <c r="N4970" i="8"/>
  <c r="P4969" i="8"/>
  <c r="O4969" i="8"/>
  <c r="N4969" i="8"/>
  <c r="P4968" i="8"/>
  <c r="O4968" i="8"/>
  <c r="N4968" i="8"/>
  <c r="P4967" i="8"/>
  <c r="O4967" i="8"/>
  <c r="N4967" i="8"/>
  <c r="P4966" i="8"/>
  <c r="O4966" i="8"/>
  <c r="N4966" i="8"/>
  <c r="P4965" i="8"/>
  <c r="O4965" i="8"/>
  <c r="N4965" i="8"/>
  <c r="P4964" i="8"/>
  <c r="O4964" i="8"/>
  <c r="N4964" i="8"/>
  <c r="P4963" i="8"/>
  <c r="O4963" i="8"/>
  <c r="N4963" i="8"/>
  <c r="P4962" i="8"/>
  <c r="O4962" i="8"/>
  <c r="N4962" i="8"/>
  <c r="P4961" i="8"/>
  <c r="O4961" i="8"/>
  <c r="N4961" i="8"/>
  <c r="P4960" i="8"/>
  <c r="O4960" i="8"/>
  <c r="N4960" i="8"/>
  <c r="P4959" i="8"/>
  <c r="O4959" i="8"/>
  <c r="N4959" i="8"/>
  <c r="P4958" i="8"/>
  <c r="O4958" i="8"/>
  <c r="N4958" i="8"/>
  <c r="P4957" i="8"/>
  <c r="O4957" i="8"/>
  <c r="N4957" i="8"/>
  <c r="P4956" i="8"/>
  <c r="O4956" i="8"/>
  <c r="N4956" i="8"/>
  <c r="P4955" i="8"/>
  <c r="O4955" i="8"/>
  <c r="N4955" i="8"/>
  <c r="P4954" i="8"/>
  <c r="O4954" i="8"/>
  <c r="N4954" i="8"/>
  <c r="P4953" i="8"/>
  <c r="O4953" i="8"/>
  <c r="N4953" i="8"/>
  <c r="P4952" i="8"/>
  <c r="O4952" i="8"/>
  <c r="N4952" i="8"/>
  <c r="P4951" i="8"/>
  <c r="O4951" i="8"/>
  <c r="N4951" i="8"/>
  <c r="P4950" i="8"/>
  <c r="O4950" i="8"/>
  <c r="N4950" i="8"/>
  <c r="P4949" i="8"/>
  <c r="O4949" i="8"/>
  <c r="N4949" i="8"/>
  <c r="P4948" i="8"/>
  <c r="O4948" i="8"/>
  <c r="N4948" i="8"/>
  <c r="P4947" i="8"/>
  <c r="O4947" i="8"/>
  <c r="N4947" i="8"/>
  <c r="P4946" i="8"/>
  <c r="O4946" i="8"/>
  <c r="N4946" i="8"/>
  <c r="P4945" i="8"/>
  <c r="O4945" i="8"/>
  <c r="N4945" i="8"/>
  <c r="P4944" i="8"/>
  <c r="O4944" i="8"/>
  <c r="N4944" i="8"/>
  <c r="P4943" i="8"/>
  <c r="O4943" i="8"/>
  <c r="N4943" i="8"/>
  <c r="P4942" i="8"/>
  <c r="O4942" i="8"/>
  <c r="N4942" i="8"/>
  <c r="P4941" i="8"/>
  <c r="O4941" i="8"/>
  <c r="N4941" i="8"/>
  <c r="P4940" i="8"/>
  <c r="O4940" i="8"/>
  <c r="N4940" i="8"/>
  <c r="P4939" i="8"/>
  <c r="O4939" i="8"/>
  <c r="N4939" i="8"/>
  <c r="P4938" i="8"/>
  <c r="O4938" i="8"/>
  <c r="N4938" i="8"/>
  <c r="P4937" i="8"/>
  <c r="O4937" i="8"/>
  <c r="N4937" i="8"/>
  <c r="P4936" i="8"/>
  <c r="O4936" i="8"/>
  <c r="N4936" i="8"/>
  <c r="P4935" i="8"/>
  <c r="O4935" i="8"/>
  <c r="N4935" i="8"/>
  <c r="P4934" i="8"/>
  <c r="O4934" i="8"/>
  <c r="N4934" i="8"/>
  <c r="P4933" i="8"/>
  <c r="O4933" i="8"/>
  <c r="N4933" i="8"/>
  <c r="P4932" i="8"/>
  <c r="O4932" i="8"/>
  <c r="N4932" i="8"/>
  <c r="P4931" i="8"/>
  <c r="O4931" i="8"/>
  <c r="N4931" i="8"/>
  <c r="P4930" i="8"/>
  <c r="O4930" i="8"/>
  <c r="N4930" i="8"/>
  <c r="P4929" i="8"/>
  <c r="O4929" i="8"/>
  <c r="N4929" i="8"/>
  <c r="P4928" i="8"/>
  <c r="O4928" i="8"/>
  <c r="N4928" i="8"/>
  <c r="P4927" i="8"/>
  <c r="O4927" i="8"/>
  <c r="N4927" i="8"/>
  <c r="P4926" i="8"/>
  <c r="O4926" i="8"/>
  <c r="N4926" i="8"/>
  <c r="P4925" i="8"/>
  <c r="O4925" i="8"/>
  <c r="N4925" i="8"/>
  <c r="P4924" i="8"/>
  <c r="O4924" i="8"/>
  <c r="N4924" i="8"/>
  <c r="P4923" i="8"/>
  <c r="O4923" i="8"/>
  <c r="N4923" i="8"/>
  <c r="P4922" i="8"/>
  <c r="O4922" i="8"/>
  <c r="N4922" i="8"/>
  <c r="P4921" i="8"/>
  <c r="O4921" i="8"/>
  <c r="N4921" i="8"/>
  <c r="P4920" i="8"/>
  <c r="O4920" i="8"/>
  <c r="N4920" i="8"/>
  <c r="P4919" i="8"/>
  <c r="O4919" i="8"/>
  <c r="N4919" i="8"/>
  <c r="P4918" i="8"/>
  <c r="O4918" i="8"/>
  <c r="N4918" i="8"/>
  <c r="P4917" i="8"/>
  <c r="O4917" i="8"/>
  <c r="N4917" i="8"/>
  <c r="P4916" i="8"/>
  <c r="O4916" i="8"/>
  <c r="N4916" i="8"/>
  <c r="P4915" i="8"/>
  <c r="O4915" i="8"/>
  <c r="N4915" i="8"/>
  <c r="P4914" i="8"/>
  <c r="O4914" i="8"/>
  <c r="N4914" i="8"/>
  <c r="P4913" i="8"/>
  <c r="O4913" i="8"/>
  <c r="N4913" i="8"/>
  <c r="P4912" i="8"/>
  <c r="O4912" i="8"/>
  <c r="N4912" i="8"/>
  <c r="P4911" i="8"/>
  <c r="O4911" i="8"/>
  <c r="N4911" i="8"/>
  <c r="P4910" i="8"/>
  <c r="O4910" i="8"/>
  <c r="N4910" i="8"/>
  <c r="P4909" i="8"/>
  <c r="O4909" i="8"/>
  <c r="N4909" i="8"/>
  <c r="P4908" i="8"/>
  <c r="O4908" i="8"/>
  <c r="N4908" i="8"/>
  <c r="P4907" i="8"/>
  <c r="O4907" i="8"/>
  <c r="N4907" i="8"/>
  <c r="P4906" i="8"/>
  <c r="O4906" i="8"/>
  <c r="N4906" i="8"/>
  <c r="P4905" i="8"/>
  <c r="O4905" i="8"/>
  <c r="N4905" i="8"/>
  <c r="P4904" i="8"/>
  <c r="O4904" i="8"/>
  <c r="N4904" i="8"/>
  <c r="P4903" i="8"/>
  <c r="O4903" i="8"/>
  <c r="N4903" i="8"/>
  <c r="P4902" i="8"/>
  <c r="O4902" i="8"/>
  <c r="N4902" i="8"/>
  <c r="P4901" i="8"/>
  <c r="O4901" i="8"/>
  <c r="N4901" i="8"/>
  <c r="P4900" i="8"/>
  <c r="O4900" i="8"/>
  <c r="N4900" i="8"/>
  <c r="P4899" i="8"/>
  <c r="O4899" i="8"/>
  <c r="N4899" i="8"/>
  <c r="P4898" i="8"/>
  <c r="O4898" i="8"/>
  <c r="N4898" i="8"/>
  <c r="P4897" i="8"/>
  <c r="O4897" i="8"/>
  <c r="N4897" i="8"/>
  <c r="P4896" i="8"/>
  <c r="O4896" i="8"/>
  <c r="N4896" i="8"/>
  <c r="P4895" i="8"/>
  <c r="O4895" i="8"/>
  <c r="N4895" i="8"/>
  <c r="P4894" i="8"/>
  <c r="O4894" i="8"/>
  <c r="N4894" i="8"/>
  <c r="P4893" i="8"/>
  <c r="O4893" i="8"/>
  <c r="N4893" i="8"/>
  <c r="P4892" i="8"/>
  <c r="O4892" i="8"/>
  <c r="N4892" i="8"/>
  <c r="P4891" i="8"/>
  <c r="O4891" i="8"/>
  <c r="N4891" i="8"/>
  <c r="P4890" i="8"/>
  <c r="O4890" i="8"/>
  <c r="N4890" i="8"/>
  <c r="P4889" i="8"/>
  <c r="O4889" i="8"/>
  <c r="N4889" i="8"/>
  <c r="P4888" i="8"/>
  <c r="O4888" i="8"/>
  <c r="N4888" i="8"/>
  <c r="P4887" i="8"/>
  <c r="O4887" i="8"/>
  <c r="N4887" i="8"/>
  <c r="P4886" i="8"/>
  <c r="O4886" i="8"/>
  <c r="N4886" i="8"/>
  <c r="P4885" i="8"/>
  <c r="O4885" i="8"/>
  <c r="N4885" i="8"/>
  <c r="P4884" i="8"/>
  <c r="O4884" i="8"/>
  <c r="N4884" i="8"/>
  <c r="P4883" i="8"/>
  <c r="O4883" i="8"/>
  <c r="N4883" i="8"/>
  <c r="P4882" i="8"/>
  <c r="O4882" i="8"/>
  <c r="N4882" i="8"/>
  <c r="P4881" i="8"/>
  <c r="O4881" i="8"/>
  <c r="N4881" i="8"/>
  <c r="P4880" i="8"/>
  <c r="O4880" i="8"/>
  <c r="N4880" i="8"/>
  <c r="P4879" i="8"/>
  <c r="O4879" i="8"/>
  <c r="N4879" i="8"/>
  <c r="P4878" i="8"/>
  <c r="O4878" i="8"/>
  <c r="N4878" i="8"/>
  <c r="P4877" i="8"/>
  <c r="O4877" i="8"/>
  <c r="N4877" i="8"/>
  <c r="P4876" i="8"/>
  <c r="O4876" i="8"/>
  <c r="N4876" i="8"/>
  <c r="P4875" i="8"/>
  <c r="O4875" i="8"/>
  <c r="N4875" i="8"/>
  <c r="P4874" i="8"/>
  <c r="O4874" i="8"/>
  <c r="N4874" i="8"/>
  <c r="P4873" i="8"/>
  <c r="O4873" i="8"/>
  <c r="N4873" i="8"/>
  <c r="P4872" i="8"/>
  <c r="O4872" i="8"/>
  <c r="N4872" i="8"/>
  <c r="P4871" i="8"/>
  <c r="O4871" i="8"/>
  <c r="N4871" i="8"/>
  <c r="P4870" i="8"/>
  <c r="O4870" i="8"/>
  <c r="N4870" i="8"/>
  <c r="P4869" i="8"/>
  <c r="O4869" i="8"/>
  <c r="N4869" i="8"/>
  <c r="P4868" i="8"/>
  <c r="O4868" i="8"/>
  <c r="N4868" i="8"/>
  <c r="P4867" i="8"/>
  <c r="O4867" i="8"/>
  <c r="N4867" i="8"/>
  <c r="P4866" i="8"/>
  <c r="O4866" i="8"/>
  <c r="N4866" i="8"/>
  <c r="P4865" i="8"/>
  <c r="O4865" i="8"/>
  <c r="N4865" i="8"/>
  <c r="P4864" i="8"/>
  <c r="O4864" i="8"/>
  <c r="N4864" i="8"/>
  <c r="P4863" i="8"/>
  <c r="O4863" i="8"/>
  <c r="N4863" i="8"/>
  <c r="P4862" i="8"/>
  <c r="O4862" i="8"/>
  <c r="N4862" i="8"/>
  <c r="P4861" i="8"/>
  <c r="O4861" i="8"/>
  <c r="N4861" i="8"/>
  <c r="P4860" i="8"/>
  <c r="O4860" i="8"/>
  <c r="N4860" i="8"/>
  <c r="P4859" i="8"/>
  <c r="O4859" i="8"/>
  <c r="N4859" i="8"/>
  <c r="P4858" i="8"/>
  <c r="O4858" i="8"/>
  <c r="N4858" i="8"/>
  <c r="P4857" i="8"/>
  <c r="O4857" i="8"/>
  <c r="N4857" i="8"/>
  <c r="P4856" i="8"/>
  <c r="O4856" i="8"/>
  <c r="N4856" i="8"/>
  <c r="P4855" i="8"/>
  <c r="O4855" i="8"/>
  <c r="N4855" i="8"/>
  <c r="P4854" i="8"/>
  <c r="O4854" i="8"/>
  <c r="N4854" i="8"/>
  <c r="P4853" i="8"/>
  <c r="O4853" i="8"/>
  <c r="N4853" i="8"/>
  <c r="P4852" i="8"/>
  <c r="O4852" i="8"/>
  <c r="N4852" i="8"/>
  <c r="P4851" i="8"/>
  <c r="O4851" i="8"/>
  <c r="N4851" i="8"/>
  <c r="P4850" i="8"/>
  <c r="O4850" i="8"/>
  <c r="N4850" i="8"/>
  <c r="P4849" i="8"/>
  <c r="O4849" i="8"/>
  <c r="N4849" i="8"/>
  <c r="P4848" i="8"/>
  <c r="O4848" i="8"/>
  <c r="N4848" i="8"/>
  <c r="P4847" i="8"/>
  <c r="O4847" i="8"/>
  <c r="N4847" i="8"/>
  <c r="P4846" i="8"/>
  <c r="O4846" i="8"/>
  <c r="N4846" i="8"/>
  <c r="P4845" i="8"/>
  <c r="O4845" i="8"/>
  <c r="N4845" i="8"/>
  <c r="P4844" i="8"/>
  <c r="O4844" i="8"/>
  <c r="N4844" i="8"/>
  <c r="P4843" i="8"/>
  <c r="O4843" i="8"/>
  <c r="N4843" i="8"/>
  <c r="P4842" i="8"/>
  <c r="O4842" i="8"/>
  <c r="N4842" i="8"/>
  <c r="P4841" i="8"/>
  <c r="O4841" i="8"/>
  <c r="N4841" i="8"/>
  <c r="P4840" i="8"/>
  <c r="O4840" i="8"/>
  <c r="N4840" i="8"/>
  <c r="P4839" i="8"/>
  <c r="O4839" i="8"/>
  <c r="N4839" i="8"/>
  <c r="P4838" i="8"/>
  <c r="O4838" i="8"/>
  <c r="N4838" i="8"/>
  <c r="P4837" i="8"/>
  <c r="O4837" i="8"/>
  <c r="N4837" i="8"/>
  <c r="P4836" i="8"/>
  <c r="O4836" i="8"/>
  <c r="N4836" i="8"/>
  <c r="P4835" i="8"/>
  <c r="O4835" i="8"/>
  <c r="N4835" i="8"/>
  <c r="P4834" i="8"/>
  <c r="O4834" i="8"/>
  <c r="N4834" i="8"/>
  <c r="P4833" i="8"/>
  <c r="O4833" i="8"/>
  <c r="N4833" i="8"/>
  <c r="P4832" i="8"/>
  <c r="O4832" i="8"/>
  <c r="N4832" i="8"/>
  <c r="P4831" i="8"/>
  <c r="O4831" i="8"/>
  <c r="N4831" i="8"/>
  <c r="P4830" i="8"/>
  <c r="O4830" i="8"/>
  <c r="N4830" i="8"/>
  <c r="P4829" i="8"/>
  <c r="O4829" i="8"/>
  <c r="N4829" i="8"/>
  <c r="P4828" i="8"/>
  <c r="O4828" i="8"/>
  <c r="N4828" i="8"/>
  <c r="P4827" i="8"/>
  <c r="O4827" i="8"/>
  <c r="N4827" i="8"/>
  <c r="P4826" i="8"/>
  <c r="O4826" i="8"/>
  <c r="N4826" i="8"/>
  <c r="P4825" i="8"/>
  <c r="O4825" i="8"/>
  <c r="N4825" i="8"/>
  <c r="P4824" i="8"/>
  <c r="O4824" i="8"/>
  <c r="N4824" i="8"/>
  <c r="P4823" i="8"/>
  <c r="O4823" i="8"/>
  <c r="N4823" i="8"/>
  <c r="P4822" i="8"/>
  <c r="O4822" i="8"/>
  <c r="N4822" i="8"/>
  <c r="P4821" i="8"/>
  <c r="O4821" i="8"/>
  <c r="N4821" i="8"/>
  <c r="P4820" i="8"/>
  <c r="O4820" i="8"/>
  <c r="N4820" i="8"/>
  <c r="P4819" i="8"/>
  <c r="O4819" i="8"/>
  <c r="N4819" i="8"/>
  <c r="P4818" i="8"/>
  <c r="O4818" i="8"/>
  <c r="N4818" i="8"/>
  <c r="P4817" i="8"/>
  <c r="O4817" i="8"/>
  <c r="N4817" i="8"/>
  <c r="P4816" i="8"/>
  <c r="O4816" i="8"/>
  <c r="N4816" i="8"/>
  <c r="P4815" i="8"/>
  <c r="O4815" i="8"/>
  <c r="N4815" i="8"/>
  <c r="P4814" i="8"/>
  <c r="O4814" i="8"/>
  <c r="N4814" i="8"/>
  <c r="P4813" i="8"/>
  <c r="O4813" i="8"/>
  <c r="N4813" i="8"/>
  <c r="P4812" i="8"/>
  <c r="O4812" i="8"/>
  <c r="N4812" i="8"/>
  <c r="P4811" i="8"/>
  <c r="O4811" i="8"/>
  <c r="N4811" i="8"/>
  <c r="P4810" i="8"/>
  <c r="O4810" i="8"/>
  <c r="N4810" i="8"/>
  <c r="P4809" i="8"/>
  <c r="O4809" i="8"/>
  <c r="N4809" i="8"/>
  <c r="P4808" i="8"/>
  <c r="O4808" i="8"/>
  <c r="N4808" i="8"/>
  <c r="P4807" i="8"/>
  <c r="O4807" i="8"/>
  <c r="N4807" i="8"/>
  <c r="P4806" i="8"/>
  <c r="O4806" i="8"/>
  <c r="N4806" i="8"/>
  <c r="P4805" i="8"/>
  <c r="O4805" i="8"/>
  <c r="N4805" i="8"/>
  <c r="P4804" i="8"/>
  <c r="O4804" i="8"/>
  <c r="N4804" i="8"/>
  <c r="P4803" i="8"/>
  <c r="O4803" i="8"/>
  <c r="N4803" i="8"/>
  <c r="P4802" i="8"/>
  <c r="O4802" i="8"/>
  <c r="N4802" i="8"/>
  <c r="P4801" i="8"/>
  <c r="O4801" i="8"/>
  <c r="N4801" i="8"/>
  <c r="P4800" i="8"/>
  <c r="O4800" i="8"/>
  <c r="N4800" i="8"/>
  <c r="P4799" i="8"/>
  <c r="O4799" i="8"/>
  <c r="N4799" i="8"/>
  <c r="P4798" i="8"/>
  <c r="O4798" i="8"/>
  <c r="N4798" i="8"/>
  <c r="P4797" i="8"/>
  <c r="O4797" i="8"/>
  <c r="N4797" i="8"/>
  <c r="P4796" i="8"/>
  <c r="O4796" i="8"/>
  <c r="N4796" i="8"/>
  <c r="P4795" i="8"/>
  <c r="O4795" i="8"/>
  <c r="N4795" i="8"/>
  <c r="P4794" i="8"/>
  <c r="O4794" i="8"/>
  <c r="N4794" i="8"/>
  <c r="P4793" i="8"/>
  <c r="O4793" i="8"/>
  <c r="N4793" i="8"/>
  <c r="P4792" i="8"/>
  <c r="O4792" i="8"/>
  <c r="N4792" i="8"/>
  <c r="P4791" i="8"/>
  <c r="O4791" i="8"/>
  <c r="N4791" i="8"/>
  <c r="P4790" i="8"/>
  <c r="O4790" i="8"/>
  <c r="N4790" i="8"/>
  <c r="P4789" i="8"/>
  <c r="O4789" i="8"/>
  <c r="N4789" i="8"/>
  <c r="P4788" i="8"/>
  <c r="O4788" i="8"/>
  <c r="N4788" i="8"/>
  <c r="P4787" i="8"/>
  <c r="O4787" i="8"/>
  <c r="N4787" i="8"/>
  <c r="P4786" i="8"/>
  <c r="O4786" i="8"/>
  <c r="N4786" i="8"/>
  <c r="P4785" i="8"/>
  <c r="O4785" i="8"/>
  <c r="N4785" i="8"/>
  <c r="P4784" i="8"/>
  <c r="O4784" i="8"/>
  <c r="N4784" i="8"/>
  <c r="P4783" i="8"/>
  <c r="O4783" i="8"/>
  <c r="N4783" i="8"/>
  <c r="P4782" i="8"/>
  <c r="O4782" i="8"/>
  <c r="N4782" i="8"/>
  <c r="P4781" i="8"/>
  <c r="O4781" i="8"/>
  <c r="N4781" i="8"/>
  <c r="P4780" i="8"/>
  <c r="O4780" i="8"/>
  <c r="N4780" i="8"/>
  <c r="P4779" i="8"/>
  <c r="O4779" i="8"/>
  <c r="N4779" i="8"/>
  <c r="P4778" i="8"/>
  <c r="O4778" i="8"/>
  <c r="N4778" i="8"/>
  <c r="P4777" i="8"/>
  <c r="O4777" i="8"/>
  <c r="N4777" i="8"/>
  <c r="P4776" i="8"/>
  <c r="O4776" i="8"/>
  <c r="N4776" i="8"/>
  <c r="P4775" i="8"/>
  <c r="O4775" i="8"/>
  <c r="N4775" i="8"/>
  <c r="P4774" i="8"/>
  <c r="O4774" i="8"/>
  <c r="N4774" i="8"/>
  <c r="P4773" i="8"/>
  <c r="O4773" i="8"/>
  <c r="N4773" i="8"/>
  <c r="P4772" i="8"/>
  <c r="O4772" i="8"/>
  <c r="N4772" i="8"/>
  <c r="P4771" i="8"/>
  <c r="O4771" i="8"/>
  <c r="N4771" i="8"/>
  <c r="P4770" i="8"/>
  <c r="O4770" i="8"/>
  <c r="N4770" i="8"/>
  <c r="P4769" i="8"/>
  <c r="O4769" i="8"/>
  <c r="N4769" i="8"/>
  <c r="P4768" i="8"/>
  <c r="O4768" i="8"/>
  <c r="N4768" i="8"/>
  <c r="P4767" i="8"/>
  <c r="O4767" i="8"/>
  <c r="N4767" i="8"/>
  <c r="P4766" i="8"/>
  <c r="O4766" i="8"/>
  <c r="N4766" i="8"/>
  <c r="P4765" i="8"/>
  <c r="O4765" i="8"/>
  <c r="N4765" i="8"/>
  <c r="P4764" i="8"/>
  <c r="O4764" i="8"/>
  <c r="N4764" i="8"/>
  <c r="P4763" i="8"/>
  <c r="O4763" i="8"/>
  <c r="N4763" i="8"/>
  <c r="P4762" i="8"/>
  <c r="O4762" i="8"/>
  <c r="N4762" i="8"/>
  <c r="P4761" i="8"/>
  <c r="O4761" i="8"/>
  <c r="N4761" i="8"/>
  <c r="P4760" i="8"/>
  <c r="O4760" i="8"/>
  <c r="N4760" i="8"/>
  <c r="P4759" i="8"/>
  <c r="O4759" i="8"/>
  <c r="N4759" i="8"/>
  <c r="P4758" i="8"/>
  <c r="O4758" i="8"/>
  <c r="N4758" i="8"/>
  <c r="P4757" i="8"/>
  <c r="O4757" i="8"/>
  <c r="N4757" i="8"/>
  <c r="P4756" i="8"/>
  <c r="O4756" i="8"/>
  <c r="N4756" i="8"/>
  <c r="P4755" i="8"/>
  <c r="O4755" i="8"/>
  <c r="N4755" i="8"/>
  <c r="P4754" i="8"/>
  <c r="O4754" i="8"/>
  <c r="N4754" i="8"/>
  <c r="P4753" i="8"/>
  <c r="O4753" i="8"/>
  <c r="N4753" i="8"/>
  <c r="P4752" i="8"/>
  <c r="O4752" i="8"/>
  <c r="N4752" i="8"/>
  <c r="P4751" i="8"/>
  <c r="O4751" i="8"/>
  <c r="N4751" i="8"/>
  <c r="P4750" i="8"/>
  <c r="O4750" i="8"/>
  <c r="N4750" i="8"/>
  <c r="P4749" i="8"/>
  <c r="O4749" i="8"/>
  <c r="N4749" i="8"/>
  <c r="P4748" i="8"/>
  <c r="O4748" i="8"/>
  <c r="N4748" i="8"/>
  <c r="P4747" i="8"/>
  <c r="O4747" i="8"/>
  <c r="N4747" i="8"/>
  <c r="P4746" i="8"/>
  <c r="O4746" i="8"/>
  <c r="N4746" i="8"/>
  <c r="P4745" i="8"/>
  <c r="O4745" i="8"/>
  <c r="N4745" i="8"/>
  <c r="P4744" i="8"/>
  <c r="O4744" i="8"/>
  <c r="N4744" i="8"/>
  <c r="P4743" i="8"/>
  <c r="O4743" i="8"/>
  <c r="N4743" i="8"/>
  <c r="P4742" i="8"/>
  <c r="O4742" i="8"/>
  <c r="N4742" i="8"/>
  <c r="P4741" i="8"/>
  <c r="O4741" i="8"/>
  <c r="N4741" i="8"/>
  <c r="P4740" i="8"/>
  <c r="O4740" i="8"/>
  <c r="N4740" i="8"/>
  <c r="P4739" i="8"/>
  <c r="O4739" i="8"/>
  <c r="N4739" i="8"/>
  <c r="P4738" i="8"/>
  <c r="O4738" i="8"/>
  <c r="N4738" i="8"/>
  <c r="P4737" i="8"/>
  <c r="O4737" i="8"/>
  <c r="N4737" i="8"/>
  <c r="P4736" i="8"/>
  <c r="O4736" i="8"/>
  <c r="N4736" i="8"/>
  <c r="P4735" i="8"/>
  <c r="O4735" i="8"/>
  <c r="N4735" i="8"/>
  <c r="P4734" i="8"/>
  <c r="O4734" i="8"/>
  <c r="N4734" i="8"/>
  <c r="P4733" i="8"/>
  <c r="O4733" i="8"/>
  <c r="N4733" i="8"/>
  <c r="P4732" i="8"/>
  <c r="O4732" i="8"/>
  <c r="N4732" i="8"/>
  <c r="P4731" i="8"/>
  <c r="O4731" i="8"/>
  <c r="N4731" i="8"/>
  <c r="P4730" i="8"/>
  <c r="O4730" i="8"/>
  <c r="N4730" i="8"/>
  <c r="P4729" i="8"/>
  <c r="O4729" i="8"/>
  <c r="N4729" i="8"/>
  <c r="P4728" i="8"/>
  <c r="O4728" i="8"/>
  <c r="N4728" i="8"/>
  <c r="P4727" i="8"/>
  <c r="O4727" i="8"/>
  <c r="N4727" i="8"/>
  <c r="P4726" i="8"/>
  <c r="O4726" i="8"/>
  <c r="N4726" i="8"/>
  <c r="P4725" i="8"/>
  <c r="O4725" i="8"/>
  <c r="N4725" i="8"/>
  <c r="P4724" i="8"/>
  <c r="O4724" i="8"/>
  <c r="N4724" i="8"/>
  <c r="P4723" i="8"/>
  <c r="O4723" i="8"/>
  <c r="N4723" i="8"/>
  <c r="P4722" i="8"/>
  <c r="O4722" i="8"/>
  <c r="N4722" i="8"/>
  <c r="P4721" i="8"/>
  <c r="O4721" i="8"/>
  <c r="N4721" i="8"/>
  <c r="P4720" i="8"/>
  <c r="O4720" i="8"/>
  <c r="N4720" i="8"/>
  <c r="P4719" i="8"/>
  <c r="O4719" i="8"/>
  <c r="N4719" i="8"/>
  <c r="P4718" i="8"/>
  <c r="O4718" i="8"/>
  <c r="N4718" i="8"/>
  <c r="P4717" i="8"/>
  <c r="O4717" i="8"/>
  <c r="N4717" i="8"/>
  <c r="P4716" i="8"/>
  <c r="O4716" i="8"/>
  <c r="N4716" i="8"/>
  <c r="P4715" i="8"/>
  <c r="O4715" i="8"/>
  <c r="N4715" i="8"/>
  <c r="P4714" i="8"/>
  <c r="O4714" i="8"/>
  <c r="N4714" i="8"/>
  <c r="P4713" i="8"/>
  <c r="O4713" i="8"/>
  <c r="N4713" i="8"/>
  <c r="P4712" i="8"/>
  <c r="O4712" i="8"/>
  <c r="N4712" i="8"/>
  <c r="P4711" i="8"/>
  <c r="O4711" i="8"/>
  <c r="N4711" i="8"/>
  <c r="P4710" i="8"/>
  <c r="O4710" i="8"/>
  <c r="N4710" i="8"/>
  <c r="P4709" i="8"/>
  <c r="O4709" i="8"/>
  <c r="N4709" i="8"/>
  <c r="P4708" i="8"/>
  <c r="O4708" i="8"/>
  <c r="N4708" i="8"/>
  <c r="P4707" i="8"/>
  <c r="O4707" i="8"/>
  <c r="N4707" i="8"/>
  <c r="P4706" i="8"/>
  <c r="O4706" i="8"/>
  <c r="N4706" i="8"/>
  <c r="P4705" i="8"/>
  <c r="O4705" i="8"/>
  <c r="N4705" i="8"/>
  <c r="P4704" i="8"/>
  <c r="O4704" i="8"/>
  <c r="N4704" i="8"/>
  <c r="P4703" i="8"/>
  <c r="O4703" i="8"/>
  <c r="N4703" i="8"/>
  <c r="P4702" i="8"/>
  <c r="O4702" i="8"/>
  <c r="N4702" i="8"/>
  <c r="P4701" i="8"/>
  <c r="O4701" i="8"/>
  <c r="N4701" i="8"/>
  <c r="P4700" i="8"/>
  <c r="O4700" i="8"/>
  <c r="N4700" i="8"/>
  <c r="P4699" i="8"/>
  <c r="O4699" i="8"/>
  <c r="N4699" i="8"/>
  <c r="P4698" i="8"/>
  <c r="O4698" i="8"/>
  <c r="N4698" i="8"/>
  <c r="P4697" i="8"/>
  <c r="O4697" i="8"/>
  <c r="N4697" i="8"/>
  <c r="P4696" i="8"/>
  <c r="O4696" i="8"/>
  <c r="N4696" i="8"/>
  <c r="P4695" i="8"/>
  <c r="O4695" i="8"/>
  <c r="N4695" i="8"/>
  <c r="P4694" i="8"/>
  <c r="O4694" i="8"/>
  <c r="N4694" i="8"/>
  <c r="P4693" i="8"/>
  <c r="O4693" i="8"/>
  <c r="N4693" i="8"/>
  <c r="P4692" i="8"/>
  <c r="O4692" i="8"/>
  <c r="N4692" i="8"/>
  <c r="P4691" i="8"/>
  <c r="O4691" i="8"/>
  <c r="N4691" i="8"/>
  <c r="P4690" i="8"/>
  <c r="O4690" i="8"/>
  <c r="N4690" i="8"/>
  <c r="P4689" i="8"/>
  <c r="O4689" i="8"/>
  <c r="N4689" i="8"/>
  <c r="P4688" i="8"/>
  <c r="O4688" i="8"/>
  <c r="N4688" i="8"/>
  <c r="P4687" i="8"/>
  <c r="O4687" i="8"/>
  <c r="N4687" i="8"/>
  <c r="P4686" i="8"/>
  <c r="O4686" i="8"/>
  <c r="N4686" i="8"/>
  <c r="P4685" i="8"/>
  <c r="O4685" i="8"/>
  <c r="N4685" i="8"/>
  <c r="P4684" i="8"/>
  <c r="O4684" i="8"/>
  <c r="N4684" i="8"/>
  <c r="P4683" i="8"/>
  <c r="O4683" i="8"/>
  <c r="N4683" i="8"/>
  <c r="P4682" i="8"/>
  <c r="O4682" i="8"/>
  <c r="N4682" i="8"/>
  <c r="P4681" i="8"/>
  <c r="O4681" i="8"/>
  <c r="N4681" i="8"/>
  <c r="P4680" i="8"/>
  <c r="O4680" i="8"/>
  <c r="N4680" i="8"/>
  <c r="P4679" i="8"/>
  <c r="O4679" i="8"/>
  <c r="N4679" i="8"/>
  <c r="P4678" i="8"/>
  <c r="O4678" i="8"/>
  <c r="N4678" i="8"/>
  <c r="P4677" i="8"/>
  <c r="O4677" i="8"/>
  <c r="N4677" i="8"/>
  <c r="P4676" i="8"/>
  <c r="O4676" i="8"/>
  <c r="N4676" i="8"/>
  <c r="P4675" i="8"/>
  <c r="O4675" i="8"/>
  <c r="N4675" i="8"/>
  <c r="P4674" i="8"/>
  <c r="O4674" i="8"/>
  <c r="N4674" i="8"/>
  <c r="P4673" i="8"/>
  <c r="O4673" i="8"/>
  <c r="N4673" i="8"/>
  <c r="P4672" i="8"/>
  <c r="O4672" i="8"/>
  <c r="N4672" i="8"/>
  <c r="P4671" i="8"/>
  <c r="O4671" i="8"/>
  <c r="N4671" i="8"/>
  <c r="P4670" i="8"/>
  <c r="O4670" i="8"/>
  <c r="N4670" i="8"/>
  <c r="P4669" i="8"/>
  <c r="O4669" i="8"/>
  <c r="N4669" i="8"/>
  <c r="P4668" i="8"/>
  <c r="O4668" i="8"/>
  <c r="N4668" i="8"/>
  <c r="P4667" i="8"/>
  <c r="O4667" i="8"/>
  <c r="N4667" i="8"/>
  <c r="P4666" i="8"/>
  <c r="O4666" i="8"/>
  <c r="N4666" i="8"/>
  <c r="P4665" i="8"/>
  <c r="O4665" i="8"/>
  <c r="N4665" i="8"/>
  <c r="P4664" i="8"/>
  <c r="O4664" i="8"/>
  <c r="N4664" i="8"/>
  <c r="P4663" i="8"/>
  <c r="O4663" i="8"/>
  <c r="N4663" i="8"/>
  <c r="P4662" i="8"/>
  <c r="O4662" i="8"/>
  <c r="N4662" i="8"/>
  <c r="P4661" i="8"/>
  <c r="O4661" i="8"/>
  <c r="N4661" i="8"/>
  <c r="P4660" i="8"/>
  <c r="O4660" i="8"/>
  <c r="N4660" i="8"/>
  <c r="P4659" i="8"/>
  <c r="O4659" i="8"/>
  <c r="N4659" i="8"/>
  <c r="P4658" i="8"/>
  <c r="O4658" i="8"/>
  <c r="N4658" i="8"/>
  <c r="P4657" i="8"/>
  <c r="O4657" i="8"/>
  <c r="N4657" i="8"/>
  <c r="P4656" i="8"/>
  <c r="O4656" i="8"/>
  <c r="N4656" i="8"/>
  <c r="P4655" i="8"/>
  <c r="O4655" i="8"/>
  <c r="N4655" i="8"/>
  <c r="P4654" i="8"/>
  <c r="O4654" i="8"/>
  <c r="N4654" i="8"/>
  <c r="P4653" i="8"/>
  <c r="O4653" i="8"/>
  <c r="N4653" i="8"/>
  <c r="P4652" i="8"/>
  <c r="O4652" i="8"/>
  <c r="N4652" i="8"/>
  <c r="P4651" i="8"/>
  <c r="O4651" i="8"/>
  <c r="N4651" i="8"/>
  <c r="P4650" i="8"/>
  <c r="O4650" i="8"/>
  <c r="N4650" i="8"/>
  <c r="P4649" i="8"/>
  <c r="O4649" i="8"/>
  <c r="N4649" i="8"/>
  <c r="P4648" i="8"/>
  <c r="O4648" i="8"/>
  <c r="N4648" i="8"/>
  <c r="P4647" i="8"/>
  <c r="O4647" i="8"/>
  <c r="N4647" i="8"/>
  <c r="P4646" i="8"/>
  <c r="O4646" i="8"/>
  <c r="N4646" i="8"/>
  <c r="P4645" i="8"/>
  <c r="O4645" i="8"/>
  <c r="N4645" i="8"/>
  <c r="P4644" i="8"/>
  <c r="O4644" i="8"/>
  <c r="N4644" i="8"/>
  <c r="P4643" i="8"/>
  <c r="O4643" i="8"/>
  <c r="N4643" i="8"/>
  <c r="P4642" i="8"/>
  <c r="O4642" i="8"/>
  <c r="N4642" i="8"/>
  <c r="P4641" i="8"/>
  <c r="O4641" i="8"/>
  <c r="N4641" i="8"/>
  <c r="P4640" i="8"/>
  <c r="O4640" i="8"/>
  <c r="N4640" i="8"/>
  <c r="P4639" i="8"/>
  <c r="O4639" i="8"/>
  <c r="N4639" i="8"/>
  <c r="P4638" i="8"/>
  <c r="O4638" i="8"/>
  <c r="N4638" i="8"/>
  <c r="P4637" i="8"/>
  <c r="O4637" i="8"/>
  <c r="N4637" i="8"/>
  <c r="P4636" i="8"/>
  <c r="O4636" i="8"/>
  <c r="N4636" i="8"/>
  <c r="P4635" i="8"/>
  <c r="O4635" i="8"/>
  <c r="N4635" i="8"/>
  <c r="P4634" i="8"/>
  <c r="O4634" i="8"/>
  <c r="N4634" i="8"/>
  <c r="P4633" i="8"/>
  <c r="O4633" i="8"/>
  <c r="N4633" i="8"/>
  <c r="P4632" i="8"/>
  <c r="O4632" i="8"/>
  <c r="N4632" i="8"/>
  <c r="P4631" i="8"/>
  <c r="O4631" i="8"/>
  <c r="N4631" i="8"/>
  <c r="P4630" i="8"/>
  <c r="O4630" i="8"/>
  <c r="N4630" i="8"/>
  <c r="P4629" i="8"/>
  <c r="O4629" i="8"/>
  <c r="N4629" i="8"/>
  <c r="P4628" i="8"/>
  <c r="O4628" i="8"/>
  <c r="N4628" i="8"/>
  <c r="P4627" i="8"/>
  <c r="O4627" i="8"/>
  <c r="N4627" i="8"/>
  <c r="P4626" i="8"/>
  <c r="O4626" i="8"/>
  <c r="N4626" i="8"/>
  <c r="P4625" i="8"/>
  <c r="O4625" i="8"/>
  <c r="N4625" i="8"/>
  <c r="P4624" i="8"/>
  <c r="O4624" i="8"/>
  <c r="N4624" i="8"/>
  <c r="P4623" i="8"/>
  <c r="O4623" i="8"/>
  <c r="N4623" i="8"/>
  <c r="P4622" i="8"/>
  <c r="O4622" i="8"/>
  <c r="N4622" i="8"/>
  <c r="P4621" i="8"/>
  <c r="O4621" i="8"/>
  <c r="N4621" i="8"/>
  <c r="P4620" i="8"/>
  <c r="O4620" i="8"/>
  <c r="N4620" i="8"/>
  <c r="P4619" i="8"/>
  <c r="O4619" i="8"/>
  <c r="N4619" i="8"/>
  <c r="P4618" i="8"/>
  <c r="O4618" i="8"/>
  <c r="N4618" i="8"/>
  <c r="P4617" i="8"/>
  <c r="O4617" i="8"/>
  <c r="N4617" i="8"/>
  <c r="P4616" i="8"/>
  <c r="O4616" i="8"/>
  <c r="N4616" i="8"/>
  <c r="P4615" i="8"/>
  <c r="O4615" i="8"/>
  <c r="N4615" i="8"/>
  <c r="P4614" i="8"/>
  <c r="O4614" i="8"/>
  <c r="N4614" i="8"/>
  <c r="P4613" i="8"/>
  <c r="O4613" i="8"/>
  <c r="N4613" i="8"/>
  <c r="P4612" i="8"/>
  <c r="O4612" i="8"/>
  <c r="N4612" i="8"/>
  <c r="P4611" i="8"/>
  <c r="O4611" i="8"/>
  <c r="N4611" i="8"/>
  <c r="P4610" i="8"/>
  <c r="O4610" i="8"/>
  <c r="N4610" i="8"/>
  <c r="P4609" i="8"/>
  <c r="O4609" i="8"/>
  <c r="N4609" i="8"/>
  <c r="P4608" i="8"/>
  <c r="O4608" i="8"/>
  <c r="N4608" i="8"/>
  <c r="P4607" i="8"/>
  <c r="O4607" i="8"/>
  <c r="N4607" i="8"/>
  <c r="P4606" i="8"/>
  <c r="O4606" i="8"/>
  <c r="N4606" i="8"/>
  <c r="P4605" i="8"/>
  <c r="O4605" i="8"/>
  <c r="N4605" i="8"/>
  <c r="P4604" i="8"/>
  <c r="O4604" i="8"/>
  <c r="N4604" i="8"/>
  <c r="P4603" i="8"/>
  <c r="O4603" i="8"/>
  <c r="N4603" i="8"/>
  <c r="P4602" i="8"/>
  <c r="O4602" i="8"/>
  <c r="N4602" i="8"/>
  <c r="P4601" i="8"/>
  <c r="O4601" i="8"/>
  <c r="N4601" i="8"/>
  <c r="P4600" i="8"/>
  <c r="O4600" i="8"/>
  <c r="N4600" i="8"/>
  <c r="P4599" i="8"/>
  <c r="O4599" i="8"/>
  <c r="N4599" i="8"/>
  <c r="P4598" i="8"/>
  <c r="O4598" i="8"/>
  <c r="N4598" i="8"/>
  <c r="P4597" i="8"/>
  <c r="O4597" i="8"/>
  <c r="N4597" i="8"/>
  <c r="P4596" i="8"/>
  <c r="O4596" i="8"/>
  <c r="N4596" i="8"/>
  <c r="P4595" i="8"/>
  <c r="O4595" i="8"/>
  <c r="N4595" i="8"/>
  <c r="P4594" i="8"/>
  <c r="O4594" i="8"/>
  <c r="N4594" i="8"/>
  <c r="P4593" i="8"/>
  <c r="O4593" i="8"/>
  <c r="N4593" i="8"/>
  <c r="P4592" i="8"/>
  <c r="O4592" i="8"/>
  <c r="N4592" i="8"/>
  <c r="P4591" i="8"/>
  <c r="O4591" i="8"/>
  <c r="N4591" i="8"/>
  <c r="P4590" i="8"/>
  <c r="O4590" i="8"/>
  <c r="N4590" i="8"/>
  <c r="P4589" i="8"/>
  <c r="O4589" i="8"/>
  <c r="N4589" i="8"/>
  <c r="P4588" i="8"/>
  <c r="O4588" i="8"/>
  <c r="N4588" i="8"/>
  <c r="P4587" i="8"/>
  <c r="O4587" i="8"/>
  <c r="N4587" i="8"/>
  <c r="P4586" i="8"/>
  <c r="O4586" i="8"/>
  <c r="N4586" i="8"/>
  <c r="P4585" i="8"/>
  <c r="O4585" i="8"/>
  <c r="N4585" i="8"/>
  <c r="P4584" i="8"/>
  <c r="O4584" i="8"/>
  <c r="N4584" i="8"/>
  <c r="P4583" i="8"/>
  <c r="O4583" i="8"/>
  <c r="N4583" i="8"/>
  <c r="P4582" i="8"/>
  <c r="O4582" i="8"/>
  <c r="N4582" i="8"/>
  <c r="P4581" i="8"/>
  <c r="O4581" i="8"/>
  <c r="N4581" i="8"/>
  <c r="P4580" i="8"/>
  <c r="O4580" i="8"/>
  <c r="N4580" i="8"/>
  <c r="P4579" i="8"/>
  <c r="O4579" i="8"/>
  <c r="N4579" i="8"/>
  <c r="P4578" i="8"/>
  <c r="O4578" i="8"/>
  <c r="N4578" i="8"/>
  <c r="P4577" i="8"/>
  <c r="O4577" i="8"/>
  <c r="N4577" i="8"/>
  <c r="P4576" i="8"/>
  <c r="O4576" i="8"/>
  <c r="N4576" i="8"/>
  <c r="P4575" i="8"/>
  <c r="O4575" i="8"/>
  <c r="N4575" i="8"/>
  <c r="P4574" i="8"/>
  <c r="O4574" i="8"/>
  <c r="N4574" i="8"/>
  <c r="P4573" i="8"/>
  <c r="O4573" i="8"/>
  <c r="N4573" i="8"/>
  <c r="P4572" i="8"/>
  <c r="O4572" i="8"/>
  <c r="N4572" i="8"/>
  <c r="P4571" i="8"/>
  <c r="O4571" i="8"/>
  <c r="N4571" i="8"/>
  <c r="P4570" i="8"/>
  <c r="O4570" i="8"/>
  <c r="N4570" i="8"/>
  <c r="P4569" i="8"/>
  <c r="O4569" i="8"/>
  <c r="N4569" i="8"/>
  <c r="P4568" i="8"/>
  <c r="O4568" i="8"/>
  <c r="N4568" i="8"/>
  <c r="P4567" i="8"/>
  <c r="O4567" i="8"/>
  <c r="N4567" i="8"/>
  <c r="P4566" i="8"/>
  <c r="O4566" i="8"/>
  <c r="N4566" i="8"/>
  <c r="P4565" i="8"/>
  <c r="O4565" i="8"/>
  <c r="N4565" i="8"/>
  <c r="P4564" i="8"/>
  <c r="O4564" i="8"/>
  <c r="N4564" i="8"/>
  <c r="P4563" i="8"/>
  <c r="O4563" i="8"/>
  <c r="N4563" i="8"/>
  <c r="P4562" i="8"/>
  <c r="O4562" i="8"/>
  <c r="N4562" i="8"/>
  <c r="P4561" i="8"/>
  <c r="O4561" i="8"/>
  <c r="N4561" i="8"/>
  <c r="P4560" i="8"/>
  <c r="O4560" i="8"/>
  <c r="N4560" i="8"/>
  <c r="P4559" i="8"/>
  <c r="O4559" i="8"/>
  <c r="N4559" i="8"/>
  <c r="P4558" i="8"/>
  <c r="O4558" i="8"/>
  <c r="N4558" i="8"/>
  <c r="P4557" i="8"/>
  <c r="O4557" i="8"/>
  <c r="N4557" i="8"/>
  <c r="P4556" i="8"/>
  <c r="O4556" i="8"/>
  <c r="N4556" i="8"/>
  <c r="P4555" i="8"/>
  <c r="O4555" i="8"/>
  <c r="N4555" i="8"/>
  <c r="P4554" i="8"/>
  <c r="O4554" i="8"/>
  <c r="N4554" i="8"/>
  <c r="P4553" i="8"/>
  <c r="O4553" i="8"/>
  <c r="N4553" i="8"/>
  <c r="P4552" i="8"/>
  <c r="O4552" i="8"/>
  <c r="N4552" i="8"/>
  <c r="P4551" i="8"/>
  <c r="O4551" i="8"/>
  <c r="N4551" i="8"/>
  <c r="P4550" i="8"/>
  <c r="O4550" i="8"/>
  <c r="N4550" i="8"/>
  <c r="P4549" i="8"/>
  <c r="O4549" i="8"/>
  <c r="N4549" i="8"/>
  <c r="P4548" i="8"/>
  <c r="O4548" i="8"/>
  <c r="N4548" i="8"/>
  <c r="P4547" i="8"/>
  <c r="O4547" i="8"/>
  <c r="N4547" i="8"/>
  <c r="P4546" i="8"/>
  <c r="O4546" i="8"/>
  <c r="N4546" i="8"/>
  <c r="P4545" i="8"/>
  <c r="O4545" i="8"/>
  <c r="N4545" i="8"/>
  <c r="P4544" i="8"/>
  <c r="O4544" i="8"/>
  <c r="N4544" i="8"/>
  <c r="P4543" i="8"/>
  <c r="O4543" i="8"/>
  <c r="N4543" i="8"/>
  <c r="P4542" i="8"/>
  <c r="O4542" i="8"/>
  <c r="N4542" i="8"/>
  <c r="P4541" i="8"/>
  <c r="O4541" i="8"/>
  <c r="N4541" i="8"/>
  <c r="P4540" i="8"/>
  <c r="O4540" i="8"/>
  <c r="N4540" i="8"/>
  <c r="P4539" i="8"/>
  <c r="O4539" i="8"/>
  <c r="N4539" i="8"/>
  <c r="P4538" i="8"/>
  <c r="O4538" i="8"/>
  <c r="N4538" i="8"/>
  <c r="P4537" i="8"/>
  <c r="O4537" i="8"/>
  <c r="N4537" i="8"/>
  <c r="P4536" i="8"/>
  <c r="O4536" i="8"/>
  <c r="N4536" i="8"/>
  <c r="P4535" i="8"/>
  <c r="O4535" i="8"/>
  <c r="N4535" i="8"/>
  <c r="P4534" i="8"/>
  <c r="O4534" i="8"/>
  <c r="N4534" i="8"/>
  <c r="P4533" i="8"/>
  <c r="O4533" i="8"/>
  <c r="N4533" i="8"/>
  <c r="P4532" i="8"/>
  <c r="O4532" i="8"/>
  <c r="N4532" i="8"/>
  <c r="P4531" i="8"/>
  <c r="O4531" i="8"/>
  <c r="N4531" i="8"/>
  <c r="P4530" i="8"/>
  <c r="O4530" i="8"/>
  <c r="N4530" i="8"/>
  <c r="P4529" i="8"/>
  <c r="O4529" i="8"/>
  <c r="N4529" i="8"/>
  <c r="P4528" i="8"/>
  <c r="O4528" i="8"/>
  <c r="N4528" i="8"/>
  <c r="P4527" i="8"/>
  <c r="O4527" i="8"/>
  <c r="N4527" i="8"/>
  <c r="P4526" i="8"/>
  <c r="O4526" i="8"/>
  <c r="N4526" i="8"/>
  <c r="P4525" i="8"/>
  <c r="O4525" i="8"/>
  <c r="N4525" i="8"/>
  <c r="P4524" i="8"/>
  <c r="O4524" i="8"/>
  <c r="N4524" i="8"/>
  <c r="P4523" i="8"/>
  <c r="O4523" i="8"/>
  <c r="N4523" i="8"/>
  <c r="P4522" i="8"/>
  <c r="O4522" i="8"/>
  <c r="N4522" i="8"/>
  <c r="P4521" i="8"/>
  <c r="O4521" i="8"/>
  <c r="N4521" i="8"/>
  <c r="P4520" i="8"/>
  <c r="O4520" i="8"/>
  <c r="N4520" i="8"/>
  <c r="P4519" i="8"/>
  <c r="O4519" i="8"/>
  <c r="N4519" i="8"/>
  <c r="P4518" i="8"/>
  <c r="O4518" i="8"/>
  <c r="N4518" i="8"/>
  <c r="P4517" i="8"/>
  <c r="O4517" i="8"/>
  <c r="N4517" i="8"/>
  <c r="P4516" i="8"/>
  <c r="O4516" i="8"/>
  <c r="N4516" i="8"/>
  <c r="P4515" i="8"/>
  <c r="O4515" i="8"/>
  <c r="N4515" i="8"/>
  <c r="P4514" i="8"/>
  <c r="O4514" i="8"/>
  <c r="N4514" i="8"/>
  <c r="P4513" i="8"/>
  <c r="O4513" i="8"/>
  <c r="N4513" i="8"/>
  <c r="P4512" i="8"/>
  <c r="O4512" i="8"/>
  <c r="N4512" i="8"/>
  <c r="P4511" i="8"/>
  <c r="O4511" i="8"/>
  <c r="N4511" i="8"/>
  <c r="P4510" i="8"/>
  <c r="O4510" i="8"/>
  <c r="N4510" i="8"/>
  <c r="P4509" i="8"/>
  <c r="O4509" i="8"/>
  <c r="N4509" i="8"/>
  <c r="P4508" i="8"/>
  <c r="O4508" i="8"/>
  <c r="N4508" i="8"/>
  <c r="P4507" i="8"/>
  <c r="O4507" i="8"/>
  <c r="N4507" i="8"/>
  <c r="P4506" i="8"/>
  <c r="O4506" i="8"/>
  <c r="N4506" i="8"/>
  <c r="P4505" i="8"/>
  <c r="O4505" i="8"/>
  <c r="N4505" i="8"/>
  <c r="P4504" i="8"/>
  <c r="O4504" i="8"/>
  <c r="N4504" i="8"/>
  <c r="P4503" i="8"/>
  <c r="O4503" i="8"/>
  <c r="N4503" i="8"/>
  <c r="P4502" i="8"/>
  <c r="O4502" i="8"/>
  <c r="N4502" i="8"/>
  <c r="P4501" i="8"/>
  <c r="O4501" i="8"/>
  <c r="N4501" i="8"/>
  <c r="P4500" i="8"/>
  <c r="O4500" i="8"/>
  <c r="N4500" i="8"/>
  <c r="P4499" i="8"/>
  <c r="O4499" i="8"/>
  <c r="N4499" i="8"/>
  <c r="P4498" i="8"/>
  <c r="O4498" i="8"/>
  <c r="N4498" i="8"/>
  <c r="P4497" i="8"/>
  <c r="O4497" i="8"/>
  <c r="N4497" i="8"/>
  <c r="P4496" i="8"/>
  <c r="O4496" i="8"/>
  <c r="N4496" i="8"/>
  <c r="P4495" i="8"/>
  <c r="O4495" i="8"/>
  <c r="N4495" i="8"/>
  <c r="P4494" i="8"/>
  <c r="O4494" i="8"/>
  <c r="N4494" i="8"/>
  <c r="P4493" i="8"/>
  <c r="O4493" i="8"/>
  <c r="N4493" i="8"/>
  <c r="P4492" i="8"/>
  <c r="O4492" i="8"/>
  <c r="N4492" i="8"/>
  <c r="P4491" i="8"/>
  <c r="O4491" i="8"/>
  <c r="N4491" i="8"/>
  <c r="P4490" i="8"/>
  <c r="O4490" i="8"/>
  <c r="N4490" i="8"/>
  <c r="P4489" i="8"/>
  <c r="O4489" i="8"/>
  <c r="N4489" i="8"/>
  <c r="P4488" i="8"/>
  <c r="O4488" i="8"/>
  <c r="N4488" i="8"/>
  <c r="P4487" i="8"/>
  <c r="O4487" i="8"/>
  <c r="N4487" i="8"/>
  <c r="P4486" i="8"/>
  <c r="O4486" i="8"/>
  <c r="N4486" i="8"/>
  <c r="P4485" i="8"/>
  <c r="O4485" i="8"/>
  <c r="N4485" i="8"/>
  <c r="P4484" i="8"/>
  <c r="O4484" i="8"/>
  <c r="N4484" i="8"/>
  <c r="P4483" i="8"/>
  <c r="O4483" i="8"/>
  <c r="N4483" i="8"/>
  <c r="P4482" i="8"/>
  <c r="O4482" i="8"/>
  <c r="N4482" i="8"/>
  <c r="P4481" i="8"/>
  <c r="O4481" i="8"/>
  <c r="N4481" i="8"/>
  <c r="P4480" i="8"/>
  <c r="O4480" i="8"/>
  <c r="N4480" i="8"/>
  <c r="P4479" i="8"/>
  <c r="O4479" i="8"/>
  <c r="N4479" i="8"/>
  <c r="P4478" i="8"/>
  <c r="O4478" i="8"/>
  <c r="N4478" i="8"/>
  <c r="P4477" i="8"/>
  <c r="O4477" i="8"/>
  <c r="N4477" i="8"/>
  <c r="P4476" i="8"/>
  <c r="O4476" i="8"/>
  <c r="N4476" i="8"/>
  <c r="P4475" i="8"/>
  <c r="O4475" i="8"/>
  <c r="N4475" i="8"/>
  <c r="P4474" i="8"/>
  <c r="O4474" i="8"/>
  <c r="N4474" i="8"/>
  <c r="P4473" i="8"/>
  <c r="O4473" i="8"/>
  <c r="N4473" i="8"/>
  <c r="P4472" i="8"/>
  <c r="O4472" i="8"/>
  <c r="N4472" i="8"/>
  <c r="P4471" i="8"/>
  <c r="O4471" i="8"/>
  <c r="N4471" i="8"/>
  <c r="P4470" i="8"/>
  <c r="O4470" i="8"/>
  <c r="N4470" i="8"/>
  <c r="P4469" i="8"/>
  <c r="O4469" i="8"/>
  <c r="N4469" i="8"/>
  <c r="P4468" i="8"/>
  <c r="O4468" i="8"/>
  <c r="N4468" i="8"/>
  <c r="P4467" i="8"/>
  <c r="O4467" i="8"/>
  <c r="N4467" i="8"/>
  <c r="P4466" i="8"/>
  <c r="O4466" i="8"/>
  <c r="N4466" i="8"/>
  <c r="P4465" i="8"/>
  <c r="O4465" i="8"/>
  <c r="N4465" i="8"/>
  <c r="P4464" i="8"/>
  <c r="O4464" i="8"/>
  <c r="N4464" i="8"/>
  <c r="P4463" i="8"/>
  <c r="O4463" i="8"/>
  <c r="N4463" i="8"/>
  <c r="P4462" i="8"/>
  <c r="O4462" i="8"/>
  <c r="N4462" i="8"/>
  <c r="P4461" i="8"/>
  <c r="O4461" i="8"/>
  <c r="N4461" i="8"/>
  <c r="P4460" i="8"/>
  <c r="O4460" i="8"/>
  <c r="N4460" i="8"/>
  <c r="P4459" i="8"/>
  <c r="O4459" i="8"/>
  <c r="N4459" i="8"/>
  <c r="P4458" i="8"/>
  <c r="O4458" i="8"/>
  <c r="N4458" i="8"/>
  <c r="P4457" i="8"/>
  <c r="O4457" i="8"/>
  <c r="N4457" i="8"/>
  <c r="P4456" i="8"/>
  <c r="O4456" i="8"/>
  <c r="N4456" i="8"/>
  <c r="P4455" i="8"/>
  <c r="O4455" i="8"/>
  <c r="N4455" i="8"/>
  <c r="P4454" i="8"/>
  <c r="O4454" i="8"/>
  <c r="N4454" i="8"/>
  <c r="P4453" i="8"/>
  <c r="O4453" i="8"/>
  <c r="N4453" i="8"/>
  <c r="P4452" i="8"/>
  <c r="O4452" i="8"/>
  <c r="N4452" i="8"/>
  <c r="P4451" i="8"/>
  <c r="O4451" i="8"/>
  <c r="N4451" i="8"/>
  <c r="P4450" i="8"/>
  <c r="O4450" i="8"/>
  <c r="N4450" i="8"/>
  <c r="P4449" i="8"/>
  <c r="O4449" i="8"/>
  <c r="N4449" i="8"/>
  <c r="P4448" i="8"/>
  <c r="O4448" i="8"/>
  <c r="N4448" i="8"/>
  <c r="P4447" i="8"/>
  <c r="O4447" i="8"/>
  <c r="N4447" i="8"/>
  <c r="P4446" i="8"/>
  <c r="O4446" i="8"/>
  <c r="N4446" i="8"/>
  <c r="P4445" i="8"/>
  <c r="O4445" i="8"/>
  <c r="N4445" i="8"/>
  <c r="P4444" i="8"/>
  <c r="O4444" i="8"/>
  <c r="N4444" i="8"/>
  <c r="P4443" i="8"/>
  <c r="O4443" i="8"/>
  <c r="N4443" i="8"/>
  <c r="P4442" i="8"/>
  <c r="O4442" i="8"/>
  <c r="N4442" i="8"/>
  <c r="P4441" i="8"/>
  <c r="O4441" i="8"/>
  <c r="N4441" i="8"/>
  <c r="P4440" i="8"/>
  <c r="O4440" i="8"/>
  <c r="N4440" i="8"/>
  <c r="P4439" i="8"/>
  <c r="O4439" i="8"/>
  <c r="N4439" i="8"/>
  <c r="P4438" i="8"/>
  <c r="O4438" i="8"/>
  <c r="N4438" i="8"/>
  <c r="P4437" i="8"/>
  <c r="O4437" i="8"/>
  <c r="N4437" i="8"/>
  <c r="P4436" i="8"/>
  <c r="O4436" i="8"/>
  <c r="N4436" i="8"/>
  <c r="P4435" i="8"/>
  <c r="O4435" i="8"/>
  <c r="N4435" i="8"/>
  <c r="P4434" i="8"/>
  <c r="O4434" i="8"/>
  <c r="N4434" i="8"/>
  <c r="P4433" i="8"/>
  <c r="O4433" i="8"/>
  <c r="N4433" i="8"/>
  <c r="P4432" i="8"/>
  <c r="O4432" i="8"/>
  <c r="N4432" i="8"/>
  <c r="P4431" i="8"/>
  <c r="O4431" i="8"/>
  <c r="N4431" i="8"/>
  <c r="P4430" i="8"/>
  <c r="O4430" i="8"/>
  <c r="N4430" i="8"/>
  <c r="P4429" i="8"/>
  <c r="O4429" i="8"/>
  <c r="N4429" i="8"/>
  <c r="P4428" i="8"/>
  <c r="O4428" i="8"/>
  <c r="N4428" i="8"/>
  <c r="P4427" i="8"/>
  <c r="O4427" i="8"/>
  <c r="N4427" i="8"/>
  <c r="P4426" i="8"/>
  <c r="O4426" i="8"/>
  <c r="N4426" i="8"/>
  <c r="P4425" i="8"/>
  <c r="O4425" i="8"/>
  <c r="N4425" i="8"/>
  <c r="P4424" i="8"/>
  <c r="O4424" i="8"/>
  <c r="N4424" i="8"/>
  <c r="P4423" i="8"/>
  <c r="O4423" i="8"/>
  <c r="N4423" i="8"/>
  <c r="P4422" i="8"/>
  <c r="O4422" i="8"/>
  <c r="N4422" i="8"/>
  <c r="P4421" i="8"/>
  <c r="O4421" i="8"/>
  <c r="N4421" i="8"/>
  <c r="P4420" i="8"/>
  <c r="O4420" i="8"/>
  <c r="N4420" i="8"/>
  <c r="P4419" i="8"/>
  <c r="O4419" i="8"/>
  <c r="N4419" i="8"/>
  <c r="P4418" i="8"/>
  <c r="O4418" i="8"/>
  <c r="N4418" i="8"/>
  <c r="P4417" i="8"/>
  <c r="O4417" i="8"/>
  <c r="N4417" i="8"/>
  <c r="P4416" i="8"/>
  <c r="O4416" i="8"/>
  <c r="N4416" i="8"/>
  <c r="P4415" i="8"/>
  <c r="O4415" i="8"/>
  <c r="N4415" i="8"/>
  <c r="P4414" i="8"/>
  <c r="O4414" i="8"/>
  <c r="N4414" i="8"/>
  <c r="P4413" i="8"/>
  <c r="O4413" i="8"/>
  <c r="N4413" i="8"/>
  <c r="P4412" i="8"/>
  <c r="O4412" i="8"/>
  <c r="N4412" i="8"/>
  <c r="P4411" i="8"/>
  <c r="O4411" i="8"/>
  <c r="N4411" i="8"/>
  <c r="P4410" i="8"/>
  <c r="O4410" i="8"/>
  <c r="N4410" i="8"/>
  <c r="P4409" i="8"/>
  <c r="O4409" i="8"/>
  <c r="N4409" i="8"/>
  <c r="P4408" i="8"/>
  <c r="O4408" i="8"/>
  <c r="N4408" i="8"/>
  <c r="P4407" i="8"/>
  <c r="O4407" i="8"/>
  <c r="N4407" i="8"/>
  <c r="P4406" i="8"/>
  <c r="O4406" i="8"/>
  <c r="N4406" i="8"/>
  <c r="P4405" i="8"/>
  <c r="O4405" i="8"/>
  <c r="N4405" i="8"/>
  <c r="P4404" i="8"/>
  <c r="O4404" i="8"/>
  <c r="N4404" i="8"/>
  <c r="P4403" i="8"/>
  <c r="O4403" i="8"/>
  <c r="N4403" i="8"/>
  <c r="P4402" i="8"/>
  <c r="O4402" i="8"/>
  <c r="N4402" i="8"/>
  <c r="P4401" i="8"/>
  <c r="O4401" i="8"/>
  <c r="N4401" i="8"/>
  <c r="P4400" i="8"/>
  <c r="O4400" i="8"/>
  <c r="N4400" i="8"/>
  <c r="P4399" i="8"/>
  <c r="O4399" i="8"/>
  <c r="N4399" i="8"/>
  <c r="P4398" i="8"/>
  <c r="O4398" i="8"/>
  <c r="N4398" i="8"/>
  <c r="P4397" i="8"/>
  <c r="O4397" i="8"/>
  <c r="N4397" i="8"/>
  <c r="P4396" i="8"/>
  <c r="O4396" i="8"/>
  <c r="N4396" i="8"/>
  <c r="P4395" i="8"/>
  <c r="O4395" i="8"/>
  <c r="N4395" i="8"/>
  <c r="P4394" i="8"/>
  <c r="O4394" i="8"/>
  <c r="N4394" i="8"/>
  <c r="P4393" i="8"/>
  <c r="O4393" i="8"/>
  <c r="N4393" i="8"/>
  <c r="P4392" i="8"/>
  <c r="O4392" i="8"/>
  <c r="N4392" i="8"/>
  <c r="P4391" i="8"/>
  <c r="O4391" i="8"/>
  <c r="N4391" i="8"/>
  <c r="P4390" i="8"/>
  <c r="O4390" i="8"/>
  <c r="N4390" i="8"/>
  <c r="P4389" i="8"/>
  <c r="O4389" i="8"/>
  <c r="N4389" i="8"/>
  <c r="P4388" i="8"/>
  <c r="O4388" i="8"/>
  <c r="N4388" i="8"/>
  <c r="P4387" i="8"/>
  <c r="O4387" i="8"/>
  <c r="N4387" i="8"/>
  <c r="K4387" i="8"/>
  <c r="P4386" i="8"/>
  <c r="O4386" i="8"/>
  <c r="N4386" i="8"/>
  <c r="P4385" i="8"/>
  <c r="O4385" i="8"/>
  <c r="N4385" i="8"/>
  <c r="P4384" i="8"/>
  <c r="O4384" i="8"/>
  <c r="N4384" i="8"/>
  <c r="P4383" i="8"/>
  <c r="O4383" i="8"/>
  <c r="N4383" i="8"/>
  <c r="P4382" i="8"/>
  <c r="O4382" i="8"/>
  <c r="N4382" i="8"/>
  <c r="P4381" i="8"/>
  <c r="O4381" i="8"/>
  <c r="N4381" i="8"/>
  <c r="P4380" i="8"/>
  <c r="O4380" i="8"/>
  <c r="N4380" i="8"/>
  <c r="P4379" i="8"/>
  <c r="O4379" i="8"/>
  <c r="N4379" i="8"/>
  <c r="P4378" i="8"/>
  <c r="O4378" i="8"/>
  <c r="N4378" i="8"/>
  <c r="P4377" i="8"/>
  <c r="O4377" i="8"/>
  <c r="N4377" i="8"/>
  <c r="P4376" i="8"/>
  <c r="O4376" i="8"/>
  <c r="N4376" i="8"/>
  <c r="P4375" i="8"/>
  <c r="O4375" i="8"/>
  <c r="N4375" i="8"/>
  <c r="P4374" i="8"/>
  <c r="O4374" i="8"/>
  <c r="N4374" i="8"/>
  <c r="P4373" i="8"/>
  <c r="O4373" i="8"/>
  <c r="N4373" i="8"/>
  <c r="P4372" i="8"/>
  <c r="O4372" i="8"/>
  <c r="N4372" i="8"/>
  <c r="P4371" i="8"/>
  <c r="O4371" i="8"/>
  <c r="N4371" i="8"/>
  <c r="P4370" i="8"/>
  <c r="O4370" i="8"/>
  <c r="N4370" i="8"/>
  <c r="P4369" i="8"/>
  <c r="O4369" i="8"/>
  <c r="N4369" i="8"/>
  <c r="P4368" i="8"/>
  <c r="O4368" i="8"/>
  <c r="N4368" i="8"/>
  <c r="P4367" i="8"/>
  <c r="O4367" i="8"/>
  <c r="N4367" i="8"/>
  <c r="P4366" i="8"/>
  <c r="O4366" i="8"/>
  <c r="N4366" i="8"/>
  <c r="P4365" i="8"/>
  <c r="O4365" i="8"/>
  <c r="N4365" i="8"/>
  <c r="P4364" i="8"/>
  <c r="O4364" i="8"/>
  <c r="N4364" i="8"/>
  <c r="P4363" i="8"/>
  <c r="O4363" i="8"/>
  <c r="N4363" i="8"/>
  <c r="P4362" i="8"/>
  <c r="O4362" i="8"/>
  <c r="N4362" i="8"/>
  <c r="P4361" i="8"/>
  <c r="O4361" i="8"/>
  <c r="N4361" i="8"/>
  <c r="P4360" i="8"/>
  <c r="O4360" i="8"/>
  <c r="N4360" i="8"/>
  <c r="P4359" i="8"/>
  <c r="O4359" i="8"/>
  <c r="N4359" i="8"/>
  <c r="P4358" i="8"/>
  <c r="O4358" i="8"/>
  <c r="N4358" i="8"/>
  <c r="P4357" i="8"/>
  <c r="O4357" i="8"/>
  <c r="N4357" i="8"/>
  <c r="P4356" i="8"/>
  <c r="O4356" i="8"/>
  <c r="N4356" i="8"/>
  <c r="P4355" i="8"/>
  <c r="O4355" i="8"/>
  <c r="N4355" i="8"/>
  <c r="P4354" i="8"/>
  <c r="O4354" i="8"/>
  <c r="N4354" i="8"/>
  <c r="P4353" i="8"/>
  <c r="O4353" i="8"/>
  <c r="N4353" i="8"/>
  <c r="P4352" i="8"/>
  <c r="O4352" i="8"/>
  <c r="N4352" i="8"/>
  <c r="P4351" i="8"/>
  <c r="O4351" i="8"/>
  <c r="N4351" i="8"/>
  <c r="P4350" i="8"/>
  <c r="O4350" i="8"/>
  <c r="N4350" i="8"/>
  <c r="P4349" i="8"/>
  <c r="O4349" i="8"/>
  <c r="N4349" i="8"/>
  <c r="P4348" i="8"/>
  <c r="O4348" i="8"/>
  <c r="N4348" i="8"/>
  <c r="P4347" i="8"/>
  <c r="O4347" i="8"/>
  <c r="N4347" i="8"/>
  <c r="P4346" i="8"/>
  <c r="O4346" i="8"/>
  <c r="N4346" i="8"/>
  <c r="P4345" i="8"/>
  <c r="O4345" i="8"/>
  <c r="N4345" i="8"/>
  <c r="P4344" i="8"/>
  <c r="O4344" i="8"/>
  <c r="N4344" i="8"/>
  <c r="P4343" i="8"/>
  <c r="O4343" i="8"/>
  <c r="N4343" i="8"/>
  <c r="P4342" i="8"/>
  <c r="O4342" i="8"/>
  <c r="N4342" i="8"/>
  <c r="P4341" i="8"/>
  <c r="O4341" i="8"/>
  <c r="N4341" i="8"/>
  <c r="P4340" i="8"/>
  <c r="O4340" i="8"/>
  <c r="N4340" i="8"/>
  <c r="P4339" i="8"/>
  <c r="O4339" i="8"/>
  <c r="N4339" i="8"/>
  <c r="P4338" i="8"/>
  <c r="O4338" i="8"/>
  <c r="N4338" i="8"/>
  <c r="P4337" i="8"/>
  <c r="O4337" i="8"/>
  <c r="N4337" i="8"/>
  <c r="P4336" i="8"/>
  <c r="O4336" i="8"/>
  <c r="N4336" i="8"/>
  <c r="P4335" i="8"/>
  <c r="O4335" i="8"/>
  <c r="N4335" i="8"/>
  <c r="P4334" i="8"/>
  <c r="O4334" i="8"/>
  <c r="N4334" i="8"/>
  <c r="P4333" i="8"/>
  <c r="O4333" i="8"/>
  <c r="N4333" i="8"/>
  <c r="P4332" i="8"/>
  <c r="O4332" i="8"/>
  <c r="N4332" i="8"/>
  <c r="K4332" i="8"/>
  <c r="P4331" i="8"/>
  <c r="O4331" i="8"/>
  <c r="N4331" i="8"/>
  <c r="P4330" i="8"/>
  <c r="O4330" i="8"/>
  <c r="N4330" i="8"/>
  <c r="P4329" i="8"/>
  <c r="O4329" i="8"/>
  <c r="N4329" i="8"/>
  <c r="P4328" i="8"/>
  <c r="O4328" i="8"/>
  <c r="N4328" i="8"/>
  <c r="P4327" i="8"/>
  <c r="O4327" i="8"/>
  <c r="N4327" i="8"/>
  <c r="P4326" i="8"/>
  <c r="O4326" i="8"/>
  <c r="N4326" i="8"/>
  <c r="P4325" i="8"/>
  <c r="O4325" i="8"/>
  <c r="N4325" i="8"/>
  <c r="P4324" i="8"/>
  <c r="O4324" i="8"/>
  <c r="N4324" i="8"/>
  <c r="P4323" i="8"/>
  <c r="O4323" i="8"/>
  <c r="N4323" i="8"/>
  <c r="P4322" i="8"/>
  <c r="O4322" i="8"/>
  <c r="N4322" i="8"/>
  <c r="P4321" i="8"/>
  <c r="O4321" i="8"/>
  <c r="N4321" i="8"/>
  <c r="P4320" i="8"/>
  <c r="O4320" i="8"/>
  <c r="N4320" i="8"/>
  <c r="P4319" i="8"/>
  <c r="O4319" i="8"/>
  <c r="N4319" i="8"/>
  <c r="P4318" i="8"/>
  <c r="O4318" i="8"/>
  <c r="N4318" i="8"/>
  <c r="P4317" i="8"/>
  <c r="O4317" i="8"/>
  <c r="N4317" i="8"/>
  <c r="P4316" i="8"/>
  <c r="O4316" i="8"/>
  <c r="N4316" i="8"/>
  <c r="P4315" i="8"/>
  <c r="O4315" i="8"/>
  <c r="N4315" i="8"/>
  <c r="P4314" i="8"/>
  <c r="O4314" i="8"/>
  <c r="N4314" i="8"/>
  <c r="P4313" i="8"/>
  <c r="O4313" i="8"/>
  <c r="N4313" i="8"/>
  <c r="P4312" i="8"/>
  <c r="O4312" i="8"/>
  <c r="N4312" i="8"/>
  <c r="P4311" i="8"/>
  <c r="O4311" i="8"/>
  <c r="N4311" i="8"/>
  <c r="P4310" i="8"/>
  <c r="O4310" i="8"/>
  <c r="N4310" i="8"/>
  <c r="P4309" i="8"/>
  <c r="O4309" i="8"/>
  <c r="N4309" i="8"/>
  <c r="P4308" i="8"/>
  <c r="O4308" i="8"/>
  <c r="N4308" i="8"/>
  <c r="P4307" i="8"/>
  <c r="O4307" i="8"/>
  <c r="N4307" i="8"/>
  <c r="P4306" i="8"/>
  <c r="O4306" i="8"/>
  <c r="N4306" i="8"/>
  <c r="P4305" i="8"/>
  <c r="O4305" i="8"/>
  <c r="N4305" i="8"/>
  <c r="P4304" i="8"/>
  <c r="O4304" i="8"/>
  <c r="N4304" i="8"/>
  <c r="P4303" i="8"/>
  <c r="O4303" i="8"/>
  <c r="N4303" i="8"/>
  <c r="P4302" i="8"/>
  <c r="O4302" i="8"/>
  <c r="N4302" i="8"/>
  <c r="P4301" i="8"/>
  <c r="O4301" i="8"/>
  <c r="N4301" i="8"/>
  <c r="P4300" i="8"/>
  <c r="O4300" i="8"/>
  <c r="N4300" i="8"/>
  <c r="P4299" i="8"/>
  <c r="O4299" i="8"/>
  <c r="N4299" i="8"/>
  <c r="P4298" i="8"/>
  <c r="O4298" i="8"/>
  <c r="N4298" i="8"/>
  <c r="P4297" i="8"/>
  <c r="O4297" i="8"/>
  <c r="N4297" i="8"/>
  <c r="P4296" i="8"/>
  <c r="O4296" i="8"/>
  <c r="N4296" i="8"/>
  <c r="P4295" i="8"/>
  <c r="O4295" i="8"/>
  <c r="N4295" i="8"/>
  <c r="P4294" i="8"/>
  <c r="O4294" i="8"/>
  <c r="N4294" i="8"/>
  <c r="P4293" i="8"/>
  <c r="O4293" i="8"/>
  <c r="N4293" i="8"/>
  <c r="P4292" i="8"/>
  <c r="O4292" i="8"/>
  <c r="N4292" i="8"/>
  <c r="P4291" i="8"/>
  <c r="O4291" i="8"/>
  <c r="N4291" i="8"/>
  <c r="P4290" i="8"/>
  <c r="O4290" i="8"/>
  <c r="N4290" i="8"/>
  <c r="P4289" i="8"/>
  <c r="O4289" i="8"/>
  <c r="N4289" i="8"/>
  <c r="P4288" i="8"/>
  <c r="O4288" i="8"/>
  <c r="N4288" i="8"/>
  <c r="P4287" i="8"/>
  <c r="O4287" i="8"/>
  <c r="N4287" i="8"/>
  <c r="P4286" i="8"/>
  <c r="O4286" i="8"/>
  <c r="N4286" i="8"/>
  <c r="P4285" i="8"/>
  <c r="O4285" i="8"/>
  <c r="N4285" i="8"/>
  <c r="P4284" i="8"/>
  <c r="O4284" i="8"/>
  <c r="N4284" i="8"/>
  <c r="P4283" i="8"/>
  <c r="O4283" i="8"/>
  <c r="N4283" i="8"/>
  <c r="P4282" i="8"/>
  <c r="O4282" i="8"/>
  <c r="N4282" i="8"/>
  <c r="P4281" i="8"/>
  <c r="O4281" i="8"/>
  <c r="N4281" i="8"/>
  <c r="P4280" i="8"/>
  <c r="O4280" i="8"/>
  <c r="N4280" i="8"/>
  <c r="P4279" i="8"/>
  <c r="O4279" i="8"/>
  <c r="N4279" i="8"/>
  <c r="P4278" i="8"/>
  <c r="O4278" i="8"/>
  <c r="N4278" i="8"/>
  <c r="P4277" i="8"/>
  <c r="O4277" i="8"/>
  <c r="N4277" i="8"/>
  <c r="P4276" i="8"/>
  <c r="O4276" i="8"/>
  <c r="N4276" i="8"/>
  <c r="P4275" i="8"/>
  <c r="O4275" i="8"/>
  <c r="N4275" i="8"/>
  <c r="P4274" i="8"/>
  <c r="O4274" i="8"/>
  <c r="N4274" i="8"/>
  <c r="P4273" i="8"/>
  <c r="O4273" i="8"/>
  <c r="N4273" i="8"/>
  <c r="P4272" i="8"/>
  <c r="O4272" i="8"/>
  <c r="N4272" i="8"/>
  <c r="P4271" i="8"/>
  <c r="O4271" i="8"/>
  <c r="N4271" i="8"/>
  <c r="P4270" i="8"/>
  <c r="O4270" i="8"/>
  <c r="N4270" i="8"/>
  <c r="P4269" i="8"/>
  <c r="O4269" i="8"/>
  <c r="N4269" i="8"/>
  <c r="P4268" i="8"/>
  <c r="O4268" i="8"/>
  <c r="N4268" i="8"/>
  <c r="P4267" i="8"/>
  <c r="O4267" i="8"/>
  <c r="N4267" i="8"/>
  <c r="P4266" i="8"/>
  <c r="O4266" i="8"/>
  <c r="N4266" i="8"/>
  <c r="P4265" i="8"/>
  <c r="O4265" i="8"/>
  <c r="N4265" i="8"/>
  <c r="P4264" i="8"/>
  <c r="O4264" i="8"/>
  <c r="N4264" i="8"/>
  <c r="P4263" i="8"/>
  <c r="O4263" i="8"/>
  <c r="N4263" i="8"/>
  <c r="P4262" i="8"/>
  <c r="O4262" i="8"/>
  <c r="N4262" i="8"/>
  <c r="P4261" i="8"/>
  <c r="O4261" i="8"/>
  <c r="N4261" i="8"/>
  <c r="P4260" i="8"/>
  <c r="O4260" i="8"/>
  <c r="N4260" i="8"/>
  <c r="P4259" i="8"/>
  <c r="O4259" i="8"/>
  <c r="N4259" i="8"/>
  <c r="P4258" i="8"/>
  <c r="O4258" i="8"/>
  <c r="N4258" i="8"/>
  <c r="P4257" i="8"/>
  <c r="O4257" i="8"/>
  <c r="N4257" i="8"/>
  <c r="P4256" i="8"/>
  <c r="O4256" i="8"/>
  <c r="N4256" i="8"/>
  <c r="P4255" i="8"/>
  <c r="O4255" i="8"/>
  <c r="N4255" i="8"/>
  <c r="P4254" i="8"/>
  <c r="O4254" i="8"/>
  <c r="N4254" i="8"/>
  <c r="P4253" i="8"/>
  <c r="O4253" i="8"/>
  <c r="N4253" i="8"/>
  <c r="P4252" i="8"/>
  <c r="O4252" i="8"/>
  <c r="N4252" i="8"/>
  <c r="P4251" i="8"/>
  <c r="O4251" i="8"/>
  <c r="N4251" i="8"/>
  <c r="P4250" i="8"/>
  <c r="O4250" i="8"/>
  <c r="N4250" i="8"/>
  <c r="P4249" i="8"/>
  <c r="O4249" i="8"/>
  <c r="N4249" i="8"/>
  <c r="P4248" i="8"/>
  <c r="O4248" i="8"/>
  <c r="N4248" i="8"/>
  <c r="P4247" i="8"/>
  <c r="O4247" i="8"/>
  <c r="N4247" i="8"/>
  <c r="P4246" i="8"/>
  <c r="O4246" i="8"/>
  <c r="N4246" i="8"/>
  <c r="P4245" i="8"/>
  <c r="O4245" i="8"/>
  <c r="N4245" i="8"/>
  <c r="P4244" i="8"/>
  <c r="O4244" i="8"/>
  <c r="N4244" i="8"/>
  <c r="P4243" i="8"/>
  <c r="O4243" i="8"/>
  <c r="N4243" i="8"/>
  <c r="P4242" i="8"/>
  <c r="O4242" i="8"/>
  <c r="N4242" i="8"/>
  <c r="P4241" i="8"/>
  <c r="O4241" i="8"/>
  <c r="N4241" i="8"/>
  <c r="P4240" i="8"/>
  <c r="O4240" i="8"/>
  <c r="N4240" i="8"/>
  <c r="P4239" i="8"/>
  <c r="O4239" i="8"/>
  <c r="N4239" i="8"/>
  <c r="P4238" i="8"/>
  <c r="O4238" i="8"/>
  <c r="N4238" i="8"/>
  <c r="P4237" i="8"/>
  <c r="O4237" i="8"/>
  <c r="N4237" i="8"/>
  <c r="P4236" i="8"/>
  <c r="O4236" i="8"/>
  <c r="N4236" i="8"/>
  <c r="P4235" i="8"/>
  <c r="O4235" i="8"/>
  <c r="N4235" i="8"/>
  <c r="P4234" i="8"/>
  <c r="O4234" i="8"/>
  <c r="N4234" i="8"/>
  <c r="P4233" i="8"/>
  <c r="O4233" i="8"/>
  <c r="N4233" i="8"/>
  <c r="P4232" i="8"/>
  <c r="O4232" i="8"/>
  <c r="N4232" i="8"/>
  <c r="K4232" i="8"/>
  <c r="P4231" i="8"/>
  <c r="O4231" i="8"/>
  <c r="N4231" i="8"/>
  <c r="P4230" i="8"/>
  <c r="O4230" i="8"/>
  <c r="N4230" i="8"/>
  <c r="P4229" i="8"/>
  <c r="O4229" i="8"/>
  <c r="N4229" i="8"/>
  <c r="P4228" i="8"/>
  <c r="O4228" i="8"/>
  <c r="N4228" i="8"/>
  <c r="P4227" i="8"/>
  <c r="O4227" i="8"/>
  <c r="N4227" i="8"/>
  <c r="P4226" i="8"/>
  <c r="O4226" i="8"/>
  <c r="N4226" i="8"/>
  <c r="P4225" i="8"/>
  <c r="O4225" i="8"/>
  <c r="N4225" i="8"/>
  <c r="P4224" i="8"/>
  <c r="O4224" i="8"/>
  <c r="N4224" i="8"/>
  <c r="P4223" i="8"/>
  <c r="O4223" i="8"/>
  <c r="N4223" i="8"/>
  <c r="P4222" i="8"/>
  <c r="O4222" i="8"/>
  <c r="N4222" i="8"/>
  <c r="P4221" i="8"/>
  <c r="O4221" i="8"/>
  <c r="N4221" i="8"/>
  <c r="P4220" i="8"/>
  <c r="O4220" i="8"/>
  <c r="N4220" i="8"/>
  <c r="P4219" i="8"/>
  <c r="O4219" i="8"/>
  <c r="N4219" i="8"/>
  <c r="P4218" i="8"/>
  <c r="O4218" i="8"/>
  <c r="N4218" i="8"/>
  <c r="P4217" i="8"/>
  <c r="O4217" i="8"/>
  <c r="N4217" i="8"/>
  <c r="P4216" i="8"/>
  <c r="O4216" i="8"/>
  <c r="N4216" i="8"/>
  <c r="P4215" i="8"/>
  <c r="O4215" i="8"/>
  <c r="N4215" i="8"/>
  <c r="P4214" i="8"/>
  <c r="O4214" i="8"/>
  <c r="N4214" i="8"/>
  <c r="P4213" i="8"/>
  <c r="O4213" i="8"/>
  <c r="N4213" i="8"/>
  <c r="P4212" i="8"/>
  <c r="O4212" i="8"/>
  <c r="N4212" i="8"/>
  <c r="P4211" i="8"/>
  <c r="O4211" i="8"/>
  <c r="N4211" i="8"/>
  <c r="P4210" i="8"/>
  <c r="O4210" i="8"/>
  <c r="N4210" i="8"/>
  <c r="P4209" i="8"/>
  <c r="O4209" i="8"/>
  <c r="N4209" i="8"/>
  <c r="P4208" i="8"/>
  <c r="O4208" i="8"/>
  <c r="N4208" i="8"/>
  <c r="P4207" i="8"/>
  <c r="O4207" i="8"/>
  <c r="N4207" i="8"/>
  <c r="P4206" i="8"/>
  <c r="O4206" i="8"/>
  <c r="N4206" i="8"/>
  <c r="P4205" i="8"/>
  <c r="O4205" i="8"/>
  <c r="N4205" i="8"/>
  <c r="P4204" i="8"/>
  <c r="O4204" i="8"/>
  <c r="N4204" i="8"/>
  <c r="P4203" i="8"/>
  <c r="O4203" i="8"/>
  <c r="N4203" i="8"/>
  <c r="P4202" i="8"/>
  <c r="O4202" i="8"/>
  <c r="N4202" i="8"/>
  <c r="P4201" i="8"/>
  <c r="O4201" i="8"/>
  <c r="N4201" i="8"/>
  <c r="P4200" i="8"/>
  <c r="O4200" i="8"/>
  <c r="N4200" i="8"/>
  <c r="P4199" i="8"/>
  <c r="O4199" i="8"/>
  <c r="N4199" i="8"/>
  <c r="P4198" i="8"/>
  <c r="O4198" i="8"/>
  <c r="N4198" i="8"/>
  <c r="P4197" i="8"/>
  <c r="O4197" i="8"/>
  <c r="N4197" i="8"/>
  <c r="P4196" i="8"/>
  <c r="O4196" i="8"/>
  <c r="N4196" i="8"/>
  <c r="P4195" i="8"/>
  <c r="O4195" i="8"/>
  <c r="N4195" i="8"/>
  <c r="P4194" i="8"/>
  <c r="O4194" i="8"/>
  <c r="N4194" i="8"/>
  <c r="P4193" i="8"/>
  <c r="O4193" i="8"/>
  <c r="N4193" i="8"/>
  <c r="P4192" i="8"/>
  <c r="O4192" i="8"/>
  <c r="N4192" i="8"/>
  <c r="P4191" i="8"/>
  <c r="O4191" i="8"/>
  <c r="N4191" i="8"/>
  <c r="P4190" i="8"/>
  <c r="O4190" i="8"/>
  <c r="N4190" i="8"/>
  <c r="P4189" i="8"/>
  <c r="O4189" i="8"/>
  <c r="N4189" i="8"/>
  <c r="P4188" i="8"/>
  <c r="O4188" i="8"/>
  <c r="N4188" i="8"/>
  <c r="P4187" i="8"/>
  <c r="O4187" i="8"/>
  <c r="N4187" i="8"/>
  <c r="P4186" i="8"/>
  <c r="O4186" i="8"/>
  <c r="N4186" i="8"/>
  <c r="P4185" i="8"/>
  <c r="O4185" i="8"/>
  <c r="N4185" i="8"/>
  <c r="P4184" i="8"/>
  <c r="O4184" i="8"/>
  <c r="N4184" i="8"/>
  <c r="P4183" i="8"/>
  <c r="O4183" i="8"/>
  <c r="N4183" i="8"/>
  <c r="P4182" i="8"/>
  <c r="O4182" i="8"/>
  <c r="N4182" i="8"/>
  <c r="P4181" i="8"/>
  <c r="O4181" i="8"/>
  <c r="N4181" i="8"/>
  <c r="P4180" i="8"/>
  <c r="O4180" i="8"/>
  <c r="N4180" i="8"/>
  <c r="P4179" i="8"/>
  <c r="O4179" i="8"/>
  <c r="N4179" i="8"/>
  <c r="P4178" i="8"/>
  <c r="O4178" i="8"/>
  <c r="N4178" i="8"/>
  <c r="P4177" i="8"/>
  <c r="O4177" i="8"/>
  <c r="N4177" i="8"/>
  <c r="P4176" i="8"/>
  <c r="O4176" i="8"/>
  <c r="N4176" i="8"/>
  <c r="P4175" i="8"/>
  <c r="O4175" i="8"/>
  <c r="N4175" i="8"/>
  <c r="P4174" i="8"/>
  <c r="O4174" i="8"/>
  <c r="N4174" i="8"/>
  <c r="P4173" i="8"/>
  <c r="O4173" i="8"/>
  <c r="N4173" i="8"/>
  <c r="P4172" i="8"/>
  <c r="O4172" i="8"/>
  <c r="N4172" i="8"/>
  <c r="P4171" i="8"/>
  <c r="O4171" i="8"/>
  <c r="N4171" i="8"/>
  <c r="P4170" i="8"/>
  <c r="O4170" i="8"/>
  <c r="N4170" i="8"/>
  <c r="P4169" i="8"/>
  <c r="O4169" i="8"/>
  <c r="N4169" i="8"/>
  <c r="P4168" i="8"/>
  <c r="O4168" i="8"/>
  <c r="N4168" i="8"/>
  <c r="P4167" i="8"/>
  <c r="O4167" i="8"/>
  <c r="N4167" i="8"/>
  <c r="P4166" i="8"/>
  <c r="O4166" i="8"/>
  <c r="N4166" i="8"/>
  <c r="P4165" i="8"/>
  <c r="O4165" i="8"/>
  <c r="N4165" i="8"/>
  <c r="P4164" i="8"/>
  <c r="O4164" i="8"/>
  <c r="N4164" i="8"/>
  <c r="P4163" i="8"/>
  <c r="O4163" i="8"/>
  <c r="N4163" i="8"/>
  <c r="P4162" i="8"/>
  <c r="O4162" i="8"/>
  <c r="N4162" i="8"/>
  <c r="P4161" i="8"/>
  <c r="O4161" i="8"/>
  <c r="N4161" i="8"/>
  <c r="P4160" i="8"/>
  <c r="O4160" i="8"/>
  <c r="N4160" i="8"/>
  <c r="P4159" i="8"/>
  <c r="O4159" i="8"/>
  <c r="N4159" i="8"/>
  <c r="P4158" i="8"/>
  <c r="O4158" i="8"/>
  <c r="N4158" i="8"/>
  <c r="P4157" i="8"/>
  <c r="O4157" i="8"/>
  <c r="N4157" i="8"/>
  <c r="P4156" i="8"/>
  <c r="O4156" i="8"/>
  <c r="N4156" i="8"/>
  <c r="P4155" i="8"/>
  <c r="O4155" i="8"/>
  <c r="N4155" i="8"/>
  <c r="P4154" i="8"/>
  <c r="O4154" i="8"/>
  <c r="N4154" i="8"/>
  <c r="P4153" i="8"/>
  <c r="O4153" i="8"/>
  <c r="N4153" i="8"/>
  <c r="P4152" i="8"/>
  <c r="O4152" i="8"/>
  <c r="N4152" i="8"/>
  <c r="P4151" i="8"/>
  <c r="O4151" i="8"/>
  <c r="N4151" i="8"/>
  <c r="P4150" i="8"/>
  <c r="O4150" i="8"/>
  <c r="N4150" i="8"/>
  <c r="P4149" i="8"/>
  <c r="O4149" i="8"/>
  <c r="N4149" i="8"/>
  <c r="P4148" i="8"/>
  <c r="O4148" i="8"/>
  <c r="N4148" i="8"/>
  <c r="P4147" i="8"/>
  <c r="O4147" i="8"/>
  <c r="N4147" i="8"/>
  <c r="P4146" i="8"/>
  <c r="O4146" i="8"/>
  <c r="N4146" i="8"/>
  <c r="P4145" i="8"/>
  <c r="O4145" i="8"/>
  <c r="N4145" i="8"/>
  <c r="P4144" i="8"/>
  <c r="O4144" i="8"/>
  <c r="N4144" i="8"/>
  <c r="P4143" i="8"/>
  <c r="O4143" i="8"/>
  <c r="N4143" i="8"/>
  <c r="P4142" i="8"/>
  <c r="O4142" i="8"/>
  <c r="N4142" i="8"/>
  <c r="P4141" i="8"/>
  <c r="O4141" i="8"/>
  <c r="N4141" i="8"/>
  <c r="P4140" i="8"/>
  <c r="O4140" i="8"/>
  <c r="N4140" i="8"/>
  <c r="P4139" i="8"/>
  <c r="O4139" i="8"/>
  <c r="N4139" i="8"/>
  <c r="P4138" i="8"/>
  <c r="O4138" i="8"/>
  <c r="N4138" i="8"/>
  <c r="P4137" i="8"/>
  <c r="O4137" i="8"/>
  <c r="N4137" i="8"/>
  <c r="P4136" i="8"/>
  <c r="O4136" i="8"/>
  <c r="N4136" i="8"/>
  <c r="P4135" i="8"/>
  <c r="O4135" i="8"/>
  <c r="N4135" i="8"/>
  <c r="P4134" i="8"/>
  <c r="O4134" i="8"/>
  <c r="N4134" i="8"/>
  <c r="P4133" i="8"/>
  <c r="O4133" i="8"/>
  <c r="N4133" i="8"/>
  <c r="P4132" i="8"/>
  <c r="O4132" i="8"/>
  <c r="N4132" i="8"/>
  <c r="P4131" i="8"/>
  <c r="O4131" i="8"/>
  <c r="N4131" i="8"/>
  <c r="P4130" i="8"/>
  <c r="O4130" i="8"/>
  <c r="N4130" i="8"/>
  <c r="P4129" i="8"/>
  <c r="O4129" i="8"/>
  <c r="N4129" i="8"/>
  <c r="P4128" i="8"/>
  <c r="O4128" i="8"/>
  <c r="N4128" i="8"/>
  <c r="P4127" i="8"/>
  <c r="O4127" i="8"/>
  <c r="N4127" i="8"/>
  <c r="P4126" i="8"/>
  <c r="O4126" i="8"/>
  <c r="N4126" i="8"/>
  <c r="P4125" i="8"/>
  <c r="O4125" i="8"/>
  <c r="N4125" i="8"/>
  <c r="P4124" i="8"/>
  <c r="O4124" i="8"/>
  <c r="N4124" i="8"/>
  <c r="P4123" i="8"/>
  <c r="O4123" i="8"/>
  <c r="N4123" i="8"/>
  <c r="P4122" i="8"/>
  <c r="O4122" i="8"/>
  <c r="N4122" i="8"/>
  <c r="P4121" i="8"/>
  <c r="O4121" i="8"/>
  <c r="N4121" i="8"/>
  <c r="P4120" i="8"/>
  <c r="O4120" i="8"/>
  <c r="N4120" i="8"/>
  <c r="P4119" i="8"/>
  <c r="O4119" i="8"/>
  <c r="N4119" i="8"/>
  <c r="P4118" i="8"/>
  <c r="O4118" i="8"/>
  <c r="N4118" i="8"/>
  <c r="P4117" i="8"/>
  <c r="O4117" i="8"/>
  <c r="N4117" i="8"/>
  <c r="P4116" i="8"/>
  <c r="O4116" i="8"/>
  <c r="N4116" i="8"/>
  <c r="P4115" i="8"/>
  <c r="O4115" i="8"/>
  <c r="N4115" i="8"/>
  <c r="P4114" i="8"/>
  <c r="O4114" i="8"/>
  <c r="N4114" i="8"/>
  <c r="P4113" i="8"/>
  <c r="O4113" i="8"/>
  <c r="N4113" i="8"/>
  <c r="P4112" i="8"/>
  <c r="O4112" i="8"/>
  <c r="N4112" i="8"/>
  <c r="P4111" i="8"/>
  <c r="O4111" i="8"/>
  <c r="N4111" i="8"/>
  <c r="P4110" i="8"/>
  <c r="O4110" i="8"/>
  <c r="N4110" i="8"/>
  <c r="P4109" i="8"/>
  <c r="O4109" i="8"/>
  <c r="N4109" i="8"/>
  <c r="P4108" i="8"/>
  <c r="O4108" i="8"/>
  <c r="N4108" i="8"/>
  <c r="P4107" i="8"/>
  <c r="O4107" i="8"/>
  <c r="N4107" i="8"/>
  <c r="P4106" i="8"/>
  <c r="O4106" i="8"/>
  <c r="N4106" i="8"/>
  <c r="P4105" i="8"/>
  <c r="O4105" i="8"/>
  <c r="N4105" i="8"/>
  <c r="P4104" i="8"/>
  <c r="O4104" i="8"/>
  <c r="N4104" i="8"/>
  <c r="P4103" i="8"/>
  <c r="O4103" i="8"/>
  <c r="N4103" i="8"/>
  <c r="P4102" i="8"/>
  <c r="O4102" i="8"/>
  <c r="N4102" i="8"/>
  <c r="P4101" i="8"/>
  <c r="O4101" i="8"/>
  <c r="N4101" i="8"/>
  <c r="P4100" i="8"/>
  <c r="O4100" i="8"/>
  <c r="N4100" i="8"/>
  <c r="P4099" i="8"/>
  <c r="O4099" i="8"/>
  <c r="N4099" i="8"/>
  <c r="P4098" i="8"/>
  <c r="O4098" i="8"/>
  <c r="N4098" i="8"/>
  <c r="P4097" i="8"/>
  <c r="O4097" i="8"/>
  <c r="N4097" i="8"/>
  <c r="P4096" i="8"/>
  <c r="O4096" i="8"/>
  <c r="N4096" i="8"/>
  <c r="P4095" i="8"/>
  <c r="O4095" i="8"/>
  <c r="N4095" i="8"/>
  <c r="P4094" i="8"/>
  <c r="O4094" i="8"/>
  <c r="N4094" i="8"/>
  <c r="P4093" i="8"/>
  <c r="O4093" i="8"/>
  <c r="N4093" i="8"/>
  <c r="P4092" i="8"/>
  <c r="O4092" i="8"/>
  <c r="N4092" i="8"/>
  <c r="P4091" i="8"/>
  <c r="O4091" i="8"/>
  <c r="N4091" i="8"/>
  <c r="P4090" i="8"/>
  <c r="O4090" i="8"/>
  <c r="N4090" i="8"/>
  <c r="P4089" i="8"/>
  <c r="O4089" i="8"/>
  <c r="N4089" i="8"/>
  <c r="P4088" i="8"/>
  <c r="O4088" i="8"/>
  <c r="N4088" i="8"/>
  <c r="P4087" i="8"/>
  <c r="O4087" i="8"/>
  <c r="N4087" i="8"/>
  <c r="P4086" i="8"/>
  <c r="O4086" i="8"/>
  <c r="N4086" i="8"/>
  <c r="P4085" i="8"/>
  <c r="O4085" i="8"/>
  <c r="N4085" i="8"/>
  <c r="P4084" i="8"/>
  <c r="O4084" i="8"/>
  <c r="N4084" i="8"/>
  <c r="P4083" i="8"/>
  <c r="O4083" i="8"/>
  <c r="N4083" i="8"/>
  <c r="P4082" i="8"/>
  <c r="O4082" i="8"/>
  <c r="N4082" i="8"/>
  <c r="P4081" i="8"/>
  <c r="O4081" i="8"/>
  <c r="N4081" i="8"/>
  <c r="P4080" i="8"/>
  <c r="O4080" i="8"/>
  <c r="N4080" i="8"/>
  <c r="P4079" i="8"/>
  <c r="O4079" i="8"/>
  <c r="N4079" i="8"/>
  <c r="P4078" i="8"/>
  <c r="O4078" i="8"/>
  <c r="N4078" i="8"/>
  <c r="P4077" i="8"/>
  <c r="O4077" i="8"/>
  <c r="N4077" i="8"/>
  <c r="P4076" i="8"/>
  <c r="O4076" i="8"/>
  <c r="N4076" i="8"/>
  <c r="P4075" i="8"/>
  <c r="O4075" i="8"/>
  <c r="N4075" i="8"/>
  <c r="P4074" i="8"/>
  <c r="O4074" i="8"/>
  <c r="N4074" i="8"/>
  <c r="P4073" i="8"/>
  <c r="O4073" i="8"/>
  <c r="N4073" i="8"/>
  <c r="P4072" i="8"/>
  <c r="O4072" i="8"/>
  <c r="N4072" i="8"/>
  <c r="P4071" i="8"/>
  <c r="O4071" i="8"/>
  <c r="N4071" i="8"/>
  <c r="P4070" i="8"/>
  <c r="O4070" i="8"/>
  <c r="N4070" i="8"/>
  <c r="P4069" i="8"/>
  <c r="O4069" i="8"/>
  <c r="N4069" i="8"/>
  <c r="P4068" i="8"/>
  <c r="O4068" i="8"/>
  <c r="N4068" i="8"/>
  <c r="P4067" i="8"/>
  <c r="O4067" i="8"/>
  <c r="N4067" i="8"/>
  <c r="P4066" i="8"/>
  <c r="O4066" i="8"/>
  <c r="N4066" i="8"/>
  <c r="P4065" i="8"/>
  <c r="O4065" i="8"/>
  <c r="N4065" i="8"/>
  <c r="P4064" i="8"/>
  <c r="O4064" i="8"/>
  <c r="N4064" i="8"/>
  <c r="P4063" i="8"/>
  <c r="O4063" i="8"/>
  <c r="N4063" i="8"/>
  <c r="P4062" i="8"/>
  <c r="O4062" i="8"/>
  <c r="N4062" i="8"/>
  <c r="P4061" i="8"/>
  <c r="O4061" i="8"/>
  <c r="N4061" i="8"/>
  <c r="P4060" i="8"/>
  <c r="O4060" i="8"/>
  <c r="N4060" i="8"/>
  <c r="P4059" i="8"/>
  <c r="O4059" i="8"/>
  <c r="N4059" i="8"/>
  <c r="P4058" i="8"/>
  <c r="O4058" i="8"/>
  <c r="N4058" i="8"/>
  <c r="P4057" i="8"/>
  <c r="O4057" i="8"/>
  <c r="N4057" i="8"/>
  <c r="P4056" i="8"/>
  <c r="O4056" i="8"/>
  <c r="N4056" i="8"/>
  <c r="P4055" i="8"/>
  <c r="O4055" i="8"/>
  <c r="N4055" i="8"/>
  <c r="P4054" i="8"/>
  <c r="O4054" i="8"/>
  <c r="N4054" i="8"/>
  <c r="P4053" i="8"/>
  <c r="O4053" i="8"/>
  <c r="N4053" i="8"/>
  <c r="P4052" i="8"/>
  <c r="O4052" i="8"/>
  <c r="N4052" i="8"/>
  <c r="P4051" i="8"/>
  <c r="O4051" i="8"/>
  <c r="N4051" i="8"/>
  <c r="P4050" i="8"/>
  <c r="O4050" i="8"/>
  <c r="N4050" i="8"/>
  <c r="P4049" i="8"/>
  <c r="O4049" i="8"/>
  <c r="N4049" i="8"/>
  <c r="P4048" i="8"/>
  <c r="O4048" i="8"/>
  <c r="N4048" i="8"/>
  <c r="P4047" i="8"/>
  <c r="O4047" i="8"/>
  <c r="N4047" i="8"/>
  <c r="P4046" i="8"/>
  <c r="O4046" i="8"/>
  <c r="N4046" i="8"/>
  <c r="P4045" i="8"/>
  <c r="O4045" i="8"/>
  <c r="N4045" i="8"/>
  <c r="P4044" i="8"/>
  <c r="O4044" i="8"/>
  <c r="N4044" i="8"/>
  <c r="P4043" i="8"/>
  <c r="O4043" i="8"/>
  <c r="N4043" i="8"/>
  <c r="P4042" i="8"/>
  <c r="O4042" i="8"/>
  <c r="N4042" i="8"/>
  <c r="P4041" i="8"/>
  <c r="O4041" i="8"/>
  <c r="N4041" i="8"/>
  <c r="P4040" i="8"/>
  <c r="O4040" i="8"/>
  <c r="N4040" i="8"/>
  <c r="P4039" i="8"/>
  <c r="O4039" i="8"/>
  <c r="N4039" i="8"/>
  <c r="P4038" i="8"/>
  <c r="O4038" i="8"/>
  <c r="N4038" i="8"/>
  <c r="P4037" i="8"/>
  <c r="O4037" i="8"/>
  <c r="N4037" i="8"/>
  <c r="P4036" i="8"/>
  <c r="O4036" i="8"/>
  <c r="N4036" i="8"/>
  <c r="P4035" i="8"/>
  <c r="O4035" i="8"/>
  <c r="N4035" i="8"/>
  <c r="P4034" i="8"/>
  <c r="O4034" i="8"/>
  <c r="N4034" i="8"/>
  <c r="P4033" i="8"/>
  <c r="O4033" i="8"/>
  <c r="N4033" i="8"/>
  <c r="P4032" i="8"/>
  <c r="O4032" i="8"/>
  <c r="N4032" i="8"/>
  <c r="P4031" i="8"/>
  <c r="O4031" i="8"/>
  <c r="N4031" i="8"/>
  <c r="P4030" i="8"/>
  <c r="O4030" i="8"/>
  <c r="N4030" i="8"/>
  <c r="P4029" i="8"/>
  <c r="O4029" i="8"/>
  <c r="N4029" i="8"/>
  <c r="P4028" i="8"/>
  <c r="O4028" i="8"/>
  <c r="N4028" i="8"/>
  <c r="P4027" i="8"/>
  <c r="O4027" i="8"/>
  <c r="N4027" i="8"/>
  <c r="P4026" i="8"/>
  <c r="O4026" i="8"/>
  <c r="N4026" i="8"/>
  <c r="P4025" i="8"/>
  <c r="O4025" i="8"/>
  <c r="N4025" i="8"/>
  <c r="P4024" i="8"/>
  <c r="O4024" i="8"/>
  <c r="N4024" i="8"/>
  <c r="P4023" i="8"/>
  <c r="O4023" i="8"/>
  <c r="N4023" i="8"/>
  <c r="P4022" i="8"/>
  <c r="O4022" i="8"/>
  <c r="N4022" i="8"/>
  <c r="P4021" i="8"/>
  <c r="O4021" i="8"/>
  <c r="N4021" i="8"/>
  <c r="P4020" i="8"/>
  <c r="O4020" i="8"/>
  <c r="N4020" i="8"/>
  <c r="P4019" i="8"/>
  <c r="O4019" i="8"/>
  <c r="N4019" i="8"/>
  <c r="P4018" i="8"/>
  <c r="O4018" i="8"/>
  <c r="N4018" i="8"/>
  <c r="P4017" i="8"/>
  <c r="O4017" i="8"/>
  <c r="N4017" i="8"/>
  <c r="P4016" i="8"/>
  <c r="O4016" i="8"/>
  <c r="N4016" i="8"/>
  <c r="P4015" i="8"/>
  <c r="O4015" i="8"/>
  <c r="N4015" i="8"/>
  <c r="P4014" i="8"/>
  <c r="O4014" i="8"/>
  <c r="N4014" i="8"/>
  <c r="P4013" i="8"/>
  <c r="O4013" i="8"/>
  <c r="N4013" i="8"/>
  <c r="P4012" i="8"/>
  <c r="O4012" i="8"/>
  <c r="N4012" i="8"/>
  <c r="P4011" i="8"/>
  <c r="O4011" i="8"/>
  <c r="N4011" i="8"/>
  <c r="P4010" i="8"/>
  <c r="O4010" i="8"/>
  <c r="N4010" i="8"/>
  <c r="P4009" i="8"/>
  <c r="O4009" i="8"/>
  <c r="N4009" i="8"/>
  <c r="P4008" i="8"/>
  <c r="O4008" i="8"/>
  <c r="N4008" i="8"/>
  <c r="P4007" i="8"/>
  <c r="O4007" i="8"/>
  <c r="N4007" i="8"/>
  <c r="P4006" i="8"/>
  <c r="O4006" i="8"/>
  <c r="N4006" i="8"/>
  <c r="P4005" i="8"/>
  <c r="O4005" i="8"/>
  <c r="N4005" i="8"/>
  <c r="P4004" i="8"/>
  <c r="O4004" i="8"/>
  <c r="N4004" i="8"/>
  <c r="P4003" i="8"/>
  <c r="O4003" i="8"/>
  <c r="N4003" i="8"/>
  <c r="P4002" i="8"/>
  <c r="O4002" i="8"/>
  <c r="N4002" i="8"/>
  <c r="P4001" i="8"/>
  <c r="O4001" i="8"/>
  <c r="N4001" i="8"/>
  <c r="P4000" i="8"/>
  <c r="O4000" i="8"/>
  <c r="N4000" i="8"/>
  <c r="P3999" i="8"/>
  <c r="O3999" i="8"/>
  <c r="N3999" i="8"/>
  <c r="P3998" i="8"/>
  <c r="O3998" i="8"/>
  <c r="N3998" i="8"/>
  <c r="P3997" i="8"/>
  <c r="O3997" i="8"/>
  <c r="N3997" i="8"/>
  <c r="P3996" i="8"/>
  <c r="O3996" i="8"/>
  <c r="N3996" i="8"/>
  <c r="P3995" i="8"/>
  <c r="O3995" i="8"/>
  <c r="N3995" i="8"/>
  <c r="P3994" i="8"/>
  <c r="O3994" i="8"/>
  <c r="N3994" i="8"/>
  <c r="P3993" i="8"/>
  <c r="O3993" i="8"/>
  <c r="N3993" i="8"/>
  <c r="P3992" i="8"/>
  <c r="O3992" i="8"/>
  <c r="N3992" i="8"/>
  <c r="P3991" i="8"/>
  <c r="O3991" i="8"/>
  <c r="N3991" i="8"/>
  <c r="P3990" i="8"/>
  <c r="O3990" i="8"/>
  <c r="N3990" i="8"/>
  <c r="P3989" i="8"/>
  <c r="O3989" i="8"/>
  <c r="N3989" i="8"/>
  <c r="P3988" i="8"/>
  <c r="O3988" i="8"/>
  <c r="N3988" i="8"/>
  <c r="P3987" i="8"/>
  <c r="O3987" i="8"/>
  <c r="N3987" i="8"/>
  <c r="P3986" i="8"/>
  <c r="O3986" i="8"/>
  <c r="N3986" i="8"/>
  <c r="P3985" i="8"/>
  <c r="O3985" i="8"/>
  <c r="N3985" i="8"/>
  <c r="K3985" i="8"/>
  <c r="P3984" i="8"/>
  <c r="O3984" i="8"/>
  <c r="N3984" i="8"/>
  <c r="P3983" i="8"/>
  <c r="O3983" i="8"/>
  <c r="N3983" i="8"/>
  <c r="P3982" i="8"/>
  <c r="O3982" i="8"/>
  <c r="N3982" i="8"/>
  <c r="P3981" i="8"/>
  <c r="O3981" i="8"/>
  <c r="N3981" i="8"/>
  <c r="P3980" i="8"/>
  <c r="O3980" i="8"/>
  <c r="N3980" i="8"/>
  <c r="P3979" i="8"/>
  <c r="O3979" i="8"/>
  <c r="N3979" i="8"/>
  <c r="P3978" i="8"/>
  <c r="O3978" i="8"/>
  <c r="N3978" i="8"/>
  <c r="P3977" i="8"/>
  <c r="O3977" i="8"/>
  <c r="N3977" i="8"/>
  <c r="P3976" i="8"/>
  <c r="O3976" i="8"/>
  <c r="N3976" i="8"/>
  <c r="P3975" i="8"/>
  <c r="O3975" i="8"/>
  <c r="N3975" i="8"/>
  <c r="P3974" i="8"/>
  <c r="O3974" i="8"/>
  <c r="N3974" i="8"/>
  <c r="P3973" i="8"/>
  <c r="O3973" i="8"/>
  <c r="N3973" i="8"/>
  <c r="P3972" i="8"/>
  <c r="O3972" i="8"/>
  <c r="N3972" i="8"/>
  <c r="P3971" i="8"/>
  <c r="O3971" i="8"/>
  <c r="N3971" i="8"/>
  <c r="P3970" i="8"/>
  <c r="O3970" i="8"/>
  <c r="N3970" i="8"/>
  <c r="P3969" i="8"/>
  <c r="O3969" i="8"/>
  <c r="N3969" i="8"/>
  <c r="P3968" i="8"/>
  <c r="O3968" i="8"/>
  <c r="N3968" i="8"/>
  <c r="P3967" i="8"/>
  <c r="O3967" i="8"/>
  <c r="N3967" i="8"/>
  <c r="P3966" i="8"/>
  <c r="O3966" i="8"/>
  <c r="N3966" i="8"/>
  <c r="P3965" i="8"/>
  <c r="O3965" i="8"/>
  <c r="N3965" i="8"/>
  <c r="P3964" i="8"/>
  <c r="O3964" i="8"/>
  <c r="N3964" i="8"/>
  <c r="P3963" i="8"/>
  <c r="O3963" i="8"/>
  <c r="N3963" i="8"/>
  <c r="P3962" i="8"/>
  <c r="O3962" i="8"/>
  <c r="N3962" i="8"/>
  <c r="P3961" i="8"/>
  <c r="O3961" i="8"/>
  <c r="N3961" i="8"/>
  <c r="P3960" i="8"/>
  <c r="O3960" i="8"/>
  <c r="N3960" i="8"/>
  <c r="P3959" i="8"/>
  <c r="O3959" i="8"/>
  <c r="N3959" i="8"/>
  <c r="P3958" i="8"/>
  <c r="O3958" i="8"/>
  <c r="N3958" i="8"/>
  <c r="P3957" i="8"/>
  <c r="O3957" i="8"/>
  <c r="N3957" i="8"/>
  <c r="P3956" i="8"/>
  <c r="O3956" i="8"/>
  <c r="N3956" i="8"/>
  <c r="P3955" i="8"/>
  <c r="O3955" i="8"/>
  <c r="N3955" i="8"/>
  <c r="P3954" i="8"/>
  <c r="O3954" i="8"/>
  <c r="N3954" i="8"/>
  <c r="P3953" i="8"/>
  <c r="O3953" i="8"/>
  <c r="N3953" i="8"/>
  <c r="P3952" i="8"/>
  <c r="O3952" i="8"/>
  <c r="N3952" i="8"/>
  <c r="P3951" i="8"/>
  <c r="O3951" i="8"/>
  <c r="N3951" i="8"/>
  <c r="P3950" i="8"/>
  <c r="O3950" i="8"/>
  <c r="N3950" i="8"/>
  <c r="P3949" i="8"/>
  <c r="O3949" i="8"/>
  <c r="N3949" i="8"/>
  <c r="P3948" i="8"/>
  <c r="O3948" i="8"/>
  <c r="N3948" i="8"/>
  <c r="P3947" i="8"/>
  <c r="O3947" i="8"/>
  <c r="N3947" i="8"/>
  <c r="P3946" i="8"/>
  <c r="O3946" i="8"/>
  <c r="N3946" i="8"/>
  <c r="P3945" i="8"/>
  <c r="O3945" i="8"/>
  <c r="N3945" i="8"/>
  <c r="P3944" i="8"/>
  <c r="O3944" i="8"/>
  <c r="N3944" i="8"/>
  <c r="P3943" i="8"/>
  <c r="O3943" i="8"/>
  <c r="N3943" i="8"/>
  <c r="P3942" i="8"/>
  <c r="O3942" i="8"/>
  <c r="N3942" i="8"/>
  <c r="P3941" i="8"/>
  <c r="O3941" i="8"/>
  <c r="N3941" i="8"/>
  <c r="P3940" i="8"/>
  <c r="O3940" i="8"/>
  <c r="N3940" i="8"/>
  <c r="P3939" i="8"/>
  <c r="O3939" i="8"/>
  <c r="N3939" i="8"/>
  <c r="P3938" i="8"/>
  <c r="O3938" i="8"/>
  <c r="N3938" i="8"/>
  <c r="P3937" i="8"/>
  <c r="O3937" i="8"/>
  <c r="N3937" i="8"/>
  <c r="P3936" i="8"/>
  <c r="O3936" i="8"/>
  <c r="N3936" i="8"/>
  <c r="P3935" i="8"/>
  <c r="O3935" i="8"/>
  <c r="N3935" i="8"/>
  <c r="P3934" i="8"/>
  <c r="O3934" i="8"/>
  <c r="N3934" i="8"/>
  <c r="P3933" i="8"/>
  <c r="O3933" i="8"/>
  <c r="N3933" i="8"/>
  <c r="P3932" i="8"/>
  <c r="O3932" i="8"/>
  <c r="N3932" i="8"/>
  <c r="P3931" i="8"/>
  <c r="O3931" i="8"/>
  <c r="N3931" i="8"/>
  <c r="P3930" i="8"/>
  <c r="O3930" i="8"/>
  <c r="N3930" i="8"/>
  <c r="P3929" i="8"/>
  <c r="O3929" i="8"/>
  <c r="N3929" i="8"/>
  <c r="P3928" i="8"/>
  <c r="O3928" i="8"/>
  <c r="N3928" i="8"/>
  <c r="P3927" i="8"/>
  <c r="O3927" i="8"/>
  <c r="N3927" i="8"/>
  <c r="P3926" i="8"/>
  <c r="O3926" i="8"/>
  <c r="N3926" i="8"/>
  <c r="P3925" i="8"/>
  <c r="O3925" i="8"/>
  <c r="N3925" i="8"/>
  <c r="P3924" i="8"/>
  <c r="O3924" i="8"/>
  <c r="N3924" i="8"/>
  <c r="P3923" i="8"/>
  <c r="O3923" i="8"/>
  <c r="N3923" i="8"/>
  <c r="P3922" i="8"/>
  <c r="O3922" i="8"/>
  <c r="N3922" i="8"/>
  <c r="P3921" i="8"/>
  <c r="O3921" i="8"/>
  <c r="N3921" i="8"/>
  <c r="P3920" i="8"/>
  <c r="O3920" i="8"/>
  <c r="N3920" i="8"/>
  <c r="P3919" i="8"/>
  <c r="O3919" i="8"/>
  <c r="N3919" i="8"/>
  <c r="P3918" i="8"/>
  <c r="O3918" i="8"/>
  <c r="N3918" i="8"/>
  <c r="P3917" i="8"/>
  <c r="O3917" i="8"/>
  <c r="N3917" i="8"/>
  <c r="P3916" i="8"/>
  <c r="O3916" i="8"/>
  <c r="N3916" i="8"/>
  <c r="P3915" i="8"/>
  <c r="O3915" i="8"/>
  <c r="N3915" i="8"/>
  <c r="P3914" i="8"/>
  <c r="O3914" i="8"/>
  <c r="N3914" i="8"/>
  <c r="P3913" i="8"/>
  <c r="O3913" i="8"/>
  <c r="N3913" i="8"/>
  <c r="P3912" i="8"/>
  <c r="O3912" i="8"/>
  <c r="N3912" i="8"/>
  <c r="P3911" i="8"/>
  <c r="O3911" i="8"/>
  <c r="N3911" i="8"/>
  <c r="P3910" i="8"/>
  <c r="O3910" i="8"/>
  <c r="N3910" i="8"/>
  <c r="P3909" i="8"/>
  <c r="O3909" i="8"/>
  <c r="N3909" i="8"/>
  <c r="P3908" i="8"/>
  <c r="O3908" i="8"/>
  <c r="N3908" i="8"/>
  <c r="P3907" i="8"/>
  <c r="O3907" i="8"/>
  <c r="N3907" i="8"/>
  <c r="P3906" i="8"/>
  <c r="O3906" i="8"/>
  <c r="N3906" i="8"/>
  <c r="P3905" i="8"/>
  <c r="O3905" i="8"/>
  <c r="N3905" i="8"/>
  <c r="P3904" i="8"/>
  <c r="O3904" i="8"/>
  <c r="N3904" i="8"/>
  <c r="P3903" i="8"/>
  <c r="O3903" i="8"/>
  <c r="N3903" i="8"/>
  <c r="P3902" i="8"/>
  <c r="O3902" i="8"/>
  <c r="N3902" i="8"/>
  <c r="P3901" i="8"/>
  <c r="O3901" i="8"/>
  <c r="N3901" i="8"/>
  <c r="P3900" i="8"/>
  <c r="O3900" i="8"/>
  <c r="N3900" i="8"/>
  <c r="P3899" i="8"/>
  <c r="O3899" i="8"/>
  <c r="N3899" i="8"/>
  <c r="P3898" i="8"/>
  <c r="O3898" i="8"/>
  <c r="N3898" i="8"/>
  <c r="P3897" i="8"/>
  <c r="O3897" i="8"/>
  <c r="N3897" i="8"/>
  <c r="P3896" i="8"/>
  <c r="O3896" i="8"/>
  <c r="N3896" i="8"/>
  <c r="P3895" i="8"/>
  <c r="O3895" i="8"/>
  <c r="N3895" i="8"/>
  <c r="P3894" i="8"/>
  <c r="O3894" i="8"/>
  <c r="N3894" i="8"/>
  <c r="P3893" i="8"/>
  <c r="O3893" i="8"/>
  <c r="N3893" i="8"/>
  <c r="P3892" i="8"/>
  <c r="O3892" i="8"/>
  <c r="N3892" i="8"/>
  <c r="P3891" i="8"/>
  <c r="O3891" i="8"/>
  <c r="N3891" i="8"/>
  <c r="P3890" i="8"/>
  <c r="O3890" i="8"/>
  <c r="N3890" i="8"/>
  <c r="P3889" i="8"/>
  <c r="O3889" i="8"/>
  <c r="N3889" i="8"/>
  <c r="P3888" i="8"/>
  <c r="O3888" i="8"/>
  <c r="N3888" i="8"/>
  <c r="P3887" i="8"/>
  <c r="O3887" i="8"/>
  <c r="N3887" i="8"/>
  <c r="P3886" i="8"/>
  <c r="O3886" i="8"/>
  <c r="N3886" i="8"/>
  <c r="P3885" i="8"/>
  <c r="O3885" i="8"/>
  <c r="N3885" i="8"/>
  <c r="P3884" i="8"/>
  <c r="O3884" i="8"/>
  <c r="N3884" i="8"/>
  <c r="P3883" i="8"/>
  <c r="O3883" i="8"/>
  <c r="N3883" i="8"/>
  <c r="P3882" i="8"/>
  <c r="O3882" i="8"/>
  <c r="N3882" i="8"/>
  <c r="P3881" i="8"/>
  <c r="O3881" i="8"/>
  <c r="N3881" i="8"/>
  <c r="P3880" i="8"/>
  <c r="O3880" i="8"/>
  <c r="N3880" i="8"/>
  <c r="P3879" i="8"/>
  <c r="O3879" i="8"/>
  <c r="N3879" i="8"/>
  <c r="P3878" i="8"/>
  <c r="O3878" i="8"/>
  <c r="N3878" i="8"/>
  <c r="P3877" i="8"/>
  <c r="O3877" i="8"/>
  <c r="N3877" i="8"/>
  <c r="P3876" i="8"/>
  <c r="O3876" i="8"/>
  <c r="N3876" i="8"/>
  <c r="P3875" i="8"/>
  <c r="O3875" i="8"/>
  <c r="N3875" i="8"/>
  <c r="P3874" i="8"/>
  <c r="O3874" i="8"/>
  <c r="N3874" i="8"/>
  <c r="P3873" i="8"/>
  <c r="O3873" i="8"/>
  <c r="N3873" i="8"/>
  <c r="P3872" i="8"/>
  <c r="O3872" i="8"/>
  <c r="N3872" i="8"/>
  <c r="P3871" i="8"/>
  <c r="O3871" i="8"/>
  <c r="N3871" i="8"/>
  <c r="P3870" i="8"/>
  <c r="O3870" i="8"/>
  <c r="N3870" i="8"/>
  <c r="P3869" i="8"/>
  <c r="O3869" i="8"/>
  <c r="N3869" i="8"/>
  <c r="P3868" i="8"/>
  <c r="O3868" i="8"/>
  <c r="N3868" i="8"/>
  <c r="P3867" i="8"/>
  <c r="O3867" i="8"/>
  <c r="N3867" i="8"/>
  <c r="P3866" i="8"/>
  <c r="O3866" i="8"/>
  <c r="N3866" i="8"/>
  <c r="P3865" i="8"/>
  <c r="O3865" i="8"/>
  <c r="N3865" i="8"/>
  <c r="P3864" i="8"/>
  <c r="O3864" i="8"/>
  <c r="N3864" i="8"/>
  <c r="P3863" i="8"/>
  <c r="O3863" i="8"/>
  <c r="N3863" i="8"/>
  <c r="P3862" i="8"/>
  <c r="O3862" i="8"/>
  <c r="N3862" i="8"/>
  <c r="P3861" i="8"/>
  <c r="O3861" i="8"/>
  <c r="N3861" i="8"/>
  <c r="P3860" i="8"/>
  <c r="O3860" i="8"/>
  <c r="N3860" i="8"/>
  <c r="P3859" i="8"/>
  <c r="O3859" i="8"/>
  <c r="N3859" i="8"/>
  <c r="P3858" i="8"/>
  <c r="O3858" i="8"/>
  <c r="N3858" i="8"/>
  <c r="P3857" i="8"/>
  <c r="O3857" i="8"/>
  <c r="N3857" i="8"/>
  <c r="P3856" i="8"/>
  <c r="O3856" i="8"/>
  <c r="N3856" i="8"/>
  <c r="P3855" i="8"/>
  <c r="O3855" i="8"/>
  <c r="N3855" i="8"/>
  <c r="P3854" i="8"/>
  <c r="O3854" i="8"/>
  <c r="N3854" i="8"/>
  <c r="P3853" i="8"/>
  <c r="O3853" i="8"/>
  <c r="N3853" i="8"/>
  <c r="P3852" i="8"/>
  <c r="O3852" i="8"/>
  <c r="N3852" i="8"/>
  <c r="P3851" i="8"/>
  <c r="O3851" i="8"/>
  <c r="N3851" i="8"/>
  <c r="P3850" i="8"/>
  <c r="O3850" i="8"/>
  <c r="N3850" i="8"/>
  <c r="P3849" i="8"/>
  <c r="O3849" i="8"/>
  <c r="N3849" i="8"/>
  <c r="P3848" i="8"/>
  <c r="O3848" i="8"/>
  <c r="N3848" i="8"/>
  <c r="P3847" i="8"/>
  <c r="O3847" i="8"/>
  <c r="N3847" i="8"/>
  <c r="P3846" i="8"/>
  <c r="O3846" i="8"/>
  <c r="N3846" i="8"/>
  <c r="P3845" i="8"/>
  <c r="O3845" i="8"/>
  <c r="N3845" i="8"/>
  <c r="P3844" i="8"/>
  <c r="O3844" i="8"/>
  <c r="N3844" i="8"/>
  <c r="P3843" i="8"/>
  <c r="O3843" i="8"/>
  <c r="N3843" i="8"/>
  <c r="P3842" i="8"/>
  <c r="O3842" i="8"/>
  <c r="N3842" i="8"/>
  <c r="P3841" i="8"/>
  <c r="O3841" i="8"/>
  <c r="N3841" i="8"/>
  <c r="P3840" i="8"/>
  <c r="O3840" i="8"/>
  <c r="N3840" i="8"/>
  <c r="P3839" i="8"/>
  <c r="O3839" i="8"/>
  <c r="N3839" i="8"/>
  <c r="P3838" i="8"/>
  <c r="O3838" i="8"/>
  <c r="N3838" i="8"/>
  <c r="P3837" i="8"/>
  <c r="O3837" i="8"/>
  <c r="N3837" i="8"/>
  <c r="P3836" i="8"/>
  <c r="O3836" i="8"/>
  <c r="N3836" i="8"/>
  <c r="P3835" i="8"/>
  <c r="O3835" i="8"/>
  <c r="N3835" i="8"/>
  <c r="P3834" i="8"/>
  <c r="O3834" i="8"/>
  <c r="N3834" i="8"/>
  <c r="P3833" i="8"/>
  <c r="O3833" i="8"/>
  <c r="N3833" i="8"/>
  <c r="P3832" i="8"/>
  <c r="O3832" i="8"/>
  <c r="N3832" i="8"/>
  <c r="P3831" i="8"/>
  <c r="O3831" i="8"/>
  <c r="N3831" i="8"/>
  <c r="P3830" i="8"/>
  <c r="O3830" i="8"/>
  <c r="N3830" i="8"/>
  <c r="P3829" i="8"/>
  <c r="O3829" i="8"/>
  <c r="N3829" i="8"/>
  <c r="P3828" i="8"/>
  <c r="O3828" i="8"/>
  <c r="N3828" i="8"/>
  <c r="P3827" i="8"/>
  <c r="O3827" i="8"/>
  <c r="N3827" i="8"/>
  <c r="P3826" i="8"/>
  <c r="O3826" i="8"/>
  <c r="N3826" i="8"/>
  <c r="P3825" i="8"/>
  <c r="O3825" i="8"/>
  <c r="N3825" i="8"/>
  <c r="P3824" i="8"/>
  <c r="O3824" i="8"/>
  <c r="N3824" i="8"/>
  <c r="P3823" i="8"/>
  <c r="O3823" i="8"/>
  <c r="N3823" i="8"/>
  <c r="P3822" i="8"/>
  <c r="O3822" i="8"/>
  <c r="N3822" i="8"/>
  <c r="P3821" i="8"/>
  <c r="O3821" i="8"/>
  <c r="N3821" i="8"/>
  <c r="P3820" i="8"/>
  <c r="O3820" i="8"/>
  <c r="N3820" i="8"/>
  <c r="P3819" i="8"/>
  <c r="O3819" i="8"/>
  <c r="N3819" i="8"/>
  <c r="P3818" i="8"/>
  <c r="O3818" i="8"/>
  <c r="N3818" i="8"/>
  <c r="P3817" i="8"/>
  <c r="O3817" i="8"/>
  <c r="N3817" i="8"/>
  <c r="P3816" i="8"/>
  <c r="O3816" i="8"/>
  <c r="N3816" i="8"/>
  <c r="P3815" i="8"/>
  <c r="O3815" i="8"/>
  <c r="N3815" i="8"/>
  <c r="P3814" i="8"/>
  <c r="O3814" i="8"/>
  <c r="N3814" i="8"/>
  <c r="P3813" i="8"/>
  <c r="O3813" i="8"/>
  <c r="N3813" i="8"/>
  <c r="P3812" i="8"/>
  <c r="O3812" i="8"/>
  <c r="N3812" i="8"/>
  <c r="P3811" i="8"/>
  <c r="O3811" i="8"/>
  <c r="N3811" i="8"/>
  <c r="P3810" i="8"/>
  <c r="O3810" i="8"/>
  <c r="N3810" i="8"/>
  <c r="P3809" i="8"/>
  <c r="O3809" i="8"/>
  <c r="N3809" i="8"/>
  <c r="P3808" i="8"/>
  <c r="O3808" i="8"/>
  <c r="N3808" i="8"/>
  <c r="P3807" i="8"/>
  <c r="O3807" i="8"/>
  <c r="N3807" i="8"/>
  <c r="P3806" i="8"/>
  <c r="O3806" i="8"/>
  <c r="N3806" i="8"/>
  <c r="P3805" i="8"/>
  <c r="O3805" i="8"/>
  <c r="N3805" i="8"/>
  <c r="P3804" i="8"/>
  <c r="O3804" i="8"/>
  <c r="N3804" i="8"/>
  <c r="P3803" i="8"/>
  <c r="O3803" i="8"/>
  <c r="N3803" i="8"/>
  <c r="P3802" i="8"/>
  <c r="O3802" i="8"/>
  <c r="N3802" i="8"/>
  <c r="P3801" i="8"/>
  <c r="O3801" i="8"/>
  <c r="N3801" i="8"/>
  <c r="P3800" i="8"/>
  <c r="O3800" i="8"/>
  <c r="N3800" i="8"/>
  <c r="P3799" i="8"/>
  <c r="O3799" i="8"/>
  <c r="N3799" i="8"/>
  <c r="P3798" i="8"/>
  <c r="O3798" i="8"/>
  <c r="N3798" i="8"/>
  <c r="P3797" i="8"/>
  <c r="O3797" i="8"/>
  <c r="N3797" i="8"/>
  <c r="P3796" i="8"/>
  <c r="O3796" i="8"/>
  <c r="N3796" i="8"/>
  <c r="P3795" i="8"/>
  <c r="O3795" i="8"/>
  <c r="N3795" i="8"/>
  <c r="P3794" i="8"/>
  <c r="O3794" i="8"/>
  <c r="N3794" i="8"/>
  <c r="P3793" i="8"/>
  <c r="O3793" i="8"/>
  <c r="N3793" i="8"/>
  <c r="P3792" i="8"/>
  <c r="O3792" i="8"/>
  <c r="N3792" i="8"/>
  <c r="P3791" i="8"/>
  <c r="O3791" i="8"/>
  <c r="N3791" i="8"/>
  <c r="P3790" i="8"/>
  <c r="O3790" i="8"/>
  <c r="N3790" i="8"/>
  <c r="P3789" i="8"/>
  <c r="O3789" i="8"/>
  <c r="N3789" i="8"/>
  <c r="P3788" i="8"/>
  <c r="O3788" i="8"/>
  <c r="N3788" i="8"/>
  <c r="P3787" i="8"/>
  <c r="O3787" i="8"/>
  <c r="N3787" i="8"/>
  <c r="P3786" i="8"/>
  <c r="O3786" i="8"/>
  <c r="N3786" i="8"/>
  <c r="P3785" i="8"/>
  <c r="O3785" i="8"/>
  <c r="N3785" i="8"/>
  <c r="P3784" i="8"/>
  <c r="O3784" i="8"/>
  <c r="N3784" i="8"/>
  <c r="P3783" i="8"/>
  <c r="O3783" i="8"/>
  <c r="N3783" i="8"/>
  <c r="P3782" i="8"/>
  <c r="O3782" i="8"/>
  <c r="N3782" i="8"/>
  <c r="P3781" i="8"/>
  <c r="O3781" i="8"/>
  <c r="N3781" i="8"/>
  <c r="P3780" i="8"/>
  <c r="O3780" i="8"/>
  <c r="N3780" i="8"/>
  <c r="P3779" i="8"/>
  <c r="O3779" i="8"/>
  <c r="N3779" i="8"/>
  <c r="P3778" i="8"/>
  <c r="O3778" i="8"/>
  <c r="N3778" i="8"/>
  <c r="P3777" i="8"/>
  <c r="O3777" i="8"/>
  <c r="N3777" i="8"/>
  <c r="P3776" i="8"/>
  <c r="O3776" i="8"/>
  <c r="N3776" i="8"/>
  <c r="P3775" i="8"/>
  <c r="O3775" i="8"/>
  <c r="N3775" i="8"/>
  <c r="P3774" i="8"/>
  <c r="O3774" i="8"/>
  <c r="N3774" i="8"/>
  <c r="P3773" i="8"/>
  <c r="O3773" i="8"/>
  <c r="N3773" i="8"/>
  <c r="P3772" i="8"/>
  <c r="O3772" i="8"/>
  <c r="N3772" i="8"/>
  <c r="P3771" i="8"/>
  <c r="O3771" i="8"/>
  <c r="N3771" i="8"/>
  <c r="P3770" i="8"/>
  <c r="O3770" i="8"/>
  <c r="N3770" i="8"/>
  <c r="P3769" i="8"/>
  <c r="O3769" i="8"/>
  <c r="N3769" i="8"/>
  <c r="P3768" i="8"/>
  <c r="O3768" i="8"/>
  <c r="N3768" i="8"/>
  <c r="P3767" i="8"/>
  <c r="O3767" i="8"/>
  <c r="N3767" i="8"/>
  <c r="P3766" i="8"/>
  <c r="O3766" i="8"/>
  <c r="N3766" i="8"/>
  <c r="P3765" i="8"/>
  <c r="O3765" i="8"/>
  <c r="N3765" i="8"/>
  <c r="P3764" i="8"/>
  <c r="O3764" i="8"/>
  <c r="N3764" i="8"/>
  <c r="P3763" i="8"/>
  <c r="O3763" i="8"/>
  <c r="N3763" i="8"/>
  <c r="P3762" i="8"/>
  <c r="O3762" i="8"/>
  <c r="N3762" i="8"/>
  <c r="P3761" i="8"/>
  <c r="O3761" i="8"/>
  <c r="N3761" i="8"/>
  <c r="P3760" i="8"/>
  <c r="O3760" i="8"/>
  <c r="N3760" i="8"/>
  <c r="P3759" i="8"/>
  <c r="O3759" i="8"/>
  <c r="N3759" i="8"/>
  <c r="P3758" i="8"/>
  <c r="O3758" i="8"/>
  <c r="N3758" i="8"/>
  <c r="P3757" i="8"/>
  <c r="O3757" i="8"/>
  <c r="N3757" i="8"/>
  <c r="P3756" i="8"/>
  <c r="O3756" i="8"/>
  <c r="N3756" i="8"/>
  <c r="P3755" i="8"/>
  <c r="O3755" i="8"/>
  <c r="N3755" i="8"/>
  <c r="P3754" i="8"/>
  <c r="O3754" i="8"/>
  <c r="N3754" i="8"/>
  <c r="P3753" i="8"/>
  <c r="O3753" i="8"/>
  <c r="N3753" i="8"/>
  <c r="P3752" i="8"/>
  <c r="O3752" i="8"/>
  <c r="N3752" i="8"/>
  <c r="P3751" i="8"/>
  <c r="O3751" i="8"/>
  <c r="N3751" i="8"/>
  <c r="P3750" i="8"/>
  <c r="O3750" i="8"/>
  <c r="N3750" i="8"/>
  <c r="P3749" i="8"/>
  <c r="O3749" i="8"/>
  <c r="N3749" i="8"/>
  <c r="P3748" i="8"/>
  <c r="O3748" i="8"/>
  <c r="N3748" i="8"/>
  <c r="P3747" i="8"/>
  <c r="O3747" i="8"/>
  <c r="N3747" i="8"/>
  <c r="P3746" i="8"/>
  <c r="O3746" i="8"/>
  <c r="N3746" i="8"/>
  <c r="P3745" i="8"/>
  <c r="O3745" i="8"/>
  <c r="N3745" i="8"/>
  <c r="P3744" i="8"/>
  <c r="O3744" i="8"/>
  <c r="N3744" i="8"/>
  <c r="P3743" i="8"/>
  <c r="O3743" i="8"/>
  <c r="N3743" i="8"/>
  <c r="P3742" i="8"/>
  <c r="O3742" i="8"/>
  <c r="N3742" i="8"/>
  <c r="P3741" i="8"/>
  <c r="O3741" i="8"/>
  <c r="N3741" i="8"/>
  <c r="P3740" i="8"/>
  <c r="O3740" i="8"/>
  <c r="N3740" i="8"/>
  <c r="P3739" i="8"/>
  <c r="O3739" i="8"/>
  <c r="N3739" i="8"/>
  <c r="P3738" i="8"/>
  <c r="O3738" i="8"/>
  <c r="N3738" i="8"/>
  <c r="P3737" i="8"/>
  <c r="O3737" i="8"/>
  <c r="N3737" i="8"/>
  <c r="P3736" i="8"/>
  <c r="O3736" i="8"/>
  <c r="N3736" i="8"/>
  <c r="P3735" i="8"/>
  <c r="O3735" i="8"/>
  <c r="N3735" i="8"/>
  <c r="P3734" i="8"/>
  <c r="O3734" i="8"/>
  <c r="N3734" i="8"/>
  <c r="P3733" i="8"/>
  <c r="O3733" i="8"/>
  <c r="N3733" i="8"/>
  <c r="P3732" i="8"/>
  <c r="O3732" i="8"/>
  <c r="N3732" i="8"/>
  <c r="P3731" i="8"/>
  <c r="O3731" i="8"/>
  <c r="N3731" i="8"/>
  <c r="P3730" i="8"/>
  <c r="O3730" i="8"/>
  <c r="N3730" i="8"/>
  <c r="P3729" i="8"/>
  <c r="O3729" i="8"/>
  <c r="N3729" i="8"/>
  <c r="P3728" i="8"/>
  <c r="O3728" i="8"/>
  <c r="N3728" i="8"/>
  <c r="P3727" i="8"/>
  <c r="O3727" i="8"/>
  <c r="N3727" i="8"/>
  <c r="P3726" i="8"/>
  <c r="O3726" i="8"/>
  <c r="N3726" i="8"/>
  <c r="P3725" i="8"/>
  <c r="O3725" i="8"/>
  <c r="N3725" i="8"/>
  <c r="P3724" i="8"/>
  <c r="O3724" i="8"/>
  <c r="N3724" i="8"/>
  <c r="P3723" i="8"/>
  <c r="O3723" i="8"/>
  <c r="N3723" i="8"/>
  <c r="P3722" i="8"/>
  <c r="O3722" i="8"/>
  <c r="N3722" i="8"/>
  <c r="P3721" i="8"/>
  <c r="O3721" i="8"/>
  <c r="N3721" i="8"/>
  <c r="P3720" i="8"/>
  <c r="O3720" i="8"/>
  <c r="N3720" i="8"/>
  <c r="P3719" i="8"/>
  <c r="O3719" i="8"/>
  <c r="N3719" i="8"/>
  <c r="P3718" i="8"/>
  <c r="O3718" i="8"/>
  <c r="N3718" i="8"/>
  <c r="P3717" i="8"/>
  <c r="O3717" i="8"/>
  <c r="N3717" i="8"/>
  <c r="P3716" i="8"/>
  <c r="O3716" i="8"/>
  <c r="N3716" i="8"/>
  <c r="P3715" i="8"/>
  <c r="O3715" i="8"/>
  <c r="N3715" i="8"/>
  <c r="P3714" i="8"/>
  <c r="O3714" i="8"/>
  <c r="N3714" i="8"/>
  <c r="P3713" i="8"/>
  <c r="O3713" i="8"/>
  <c r="N3713" i="8"/>
  <c r="P3712" i="8"/>
  <c r="O3712" i="8"/>
  <c r="N3712" i="8"/>
  <c r="P3711" i="8"/>
  <c r="O3711" i="8"/>
  <c r="N3711" i="8"/>
  <c r="P3710" i="8"/>
  <c r="O3710" i="8"/>
  <c r="N3710" i="8"/>
  <c r="P3709" i="8"/>
  <c r="O3709" i="8"/>
  <c r="N3709" i="8"/>
  <c r="P3708" i="8"/>
  <c r="O3708" i="8"/>
  <c r="N3708" i="8"/>
  <c r="P3707" i="8"/>
  <c r="O3707" i="8"/>
  <c r="N3707" i="8"/>
  <c r="P3706" i="8"/>
  <c r="O3706" i="8"/>
  <c r="N3706" i="8"/>
  <c r="P3705" i="8"/>
  <c r="O3705" i="8"/>
  <c r="N3705" i="8"/>
  <c r="P3704" i="8"/>
  <c r="O3704" i="8"/>
  <c r="N3704" i="8"/>
  <c r="P3703" i="8"/>
  <c r="O3703" i="8"/>
  <c r="N3703" i="8"/>
  <c r="P3702" i="8"/>
  <c r="O3702" i="8"/>
  <c r="N3702" i="8"/>
  <c r="P3701" i="8"/>
  <c r="O3701" i="8"/>
  <c r="N3701" i="8"/>
  <c r="P3700" i="8"/>
  <c r="O3700" i="8"/>
  <c r="N3700" i="8"/>
  <c r="P3699" i="8"/>
  <c r="O3699" i="8"/>
  <c r="N3699" i="8"/>
  <c r="P3698" i="8"/>
  <c r="O3698" i="8"/>
  <c r="N3698" i="8"/>
  <c r="P3697" i="8"/>
  <c r="O3697" i="8"/>
  <c r="N3697" i="8"/>
  <c r="P3696" i="8"/>
  <c r="O3696" i="8"/>
  <c r="N3696" i="8"/>
  <c r="P3695" i="8"/>
  <c r="O3695" i="8"/>
  <c r="N3695" i="8"/>
  <c r="P3694" i="8"/>
  <c r="O3694" i="8"/>
  <c r="N3694" i="8"/>
  <c r="P3693" i="8"/>
  <c r="O3693" i="8"/>
  <c r="N3693" i="8"/>
  <c r="P3692" i="8"/>
  <c r="O3692" i="8"/>
  <c r="N3692" i="8"/>
  <c r="P3691" i="8"/>
  <c r="O3691" i="8"/>
  <c r="N3691" i="8"/>
  <c r="P3690" i="8"/>
  <c r="O3690" i="8"/>
  <c r="N3690" i="8"/>
  <c r="P3689" i="8"/>
  <c r="O3689" i="8"/>
  <c r="N3689" i="8"/>
  <c r="P3688" i="8"/>
  <c r="O3688" i="8"/>
  <c r="N3688" i="8"/>
  <c r="P3687" i="8"/>
  <c r="O3687" i="8"/>
  <c r="N3687" i="8"/>
  <c r="P3686" i="8"/>
  <c r="O3686" i="8"/>
  <c r="N3686" i="8"/>
  <c r="P3685" i="8"/>
  <c r="O3685" i="8"/>
  <c r="N3685" i="8"/>
  <c r="P3684" i="8"/>
  <c r="O3684" i="8"/>
  <c r="N3684" i="8"/>
  <c r="P3683" i="8"/>
  <c r="O3683" i="8"/>
  <c r="N3683" i="8"/>
  <c r="P3682" i="8"/>
  <c r="O3682" i="8"/>
  <c r="N3682" i="8"/>
  <c r="P3681" i="8"/>
  <c r="O3681" i="8"/>
  <c r="N3681" i="8"/>
  <c r="P3680" i="8"/>
  <c r="O3680" i="8"/>
  <c r="N3680" i="8"/>
  <c r="P3679" i="8"/>
  <c r="O3679" i="8"/>
  <c r="N3679" i="8"/>
  <c r="P3678" i="8"/>
  <c r="O3678" i="8"/>
  <c r="N3678" i="8"/>
  <c r="P3677" i="8"/>
  <c r="O3677" i="8"/>
  <c r="N3677" i="8"/>
  <c r="P3676" i="8"/>
  <c r="O3676" i="8"/>
  <c r="N3676" i="8"/>
  <c r="P3675" i="8"/>
  <c r="O3675" i="8"/>
  <c r="N3675" i="8"/>
  <c r="P3674" i="8"/>
  <c r="O3674" i="8"/>
  <c r="N3674" i="8"/>
  <c r="P3673" i="8"/>
  <c r="O3673" i="8"/>
  <c r="N3673" i="8"/>
  <c r="P3672" i="8"/>
  <c r="O3672" i="8"/>
  <c r="N3672" i="8"/>
  <c r="P3671" i="8"/>
  <c r="O3671" i="8"/>
  <c r="N3671" i="8"/>
  <c r="P3670" i="8"/>
  <c r="O3670" i="8"/>
  <c r="N3670" i="8"/>
  <c r="P3669" i="8"/>
  <c r="O3669" i="8"/>
  <c r="N3669" i="8"/>
  <c r="P3668" i="8"/>
  <c r="O3668" i="8"/>
  <c r="N3668" i="8"/>
  <c r="P3667" i="8"/>
  <c r="O3667" i="8"/>
  <c r="N3667" i="8"/>
  <c r="P3666" i="8"/>
  <c r="O3666" i="8"/>
  <c r="N3666" i="8"/>
  <c r="P3665" i="8"/>
  <c r="O3665" i="8"/>
  <c r="N3665" i="8"/>
  <c r="P3664" i="8"/>
  <c r="O3664" i="8"/>
  <c r="N3664" i="8"/>
  <c r="P3663" i="8"/>
  <c r="O3663" i="8"/>
  <c r="N3663" i="8"/>
  <c r="P3662" i="8"/>
  <c r="O3662" i="8"/>
  <c r="N3662" i="8"/>
  <c r="P3661" i="8"/>
  <c r="O3661" i="8"/>
  <c r="N3661" i="8"/>
  <c r="P3660" i="8"/>
  <c r="O3660" i="8"/>
  <c r="N3660" i="8"/>
  <c r="P3659" i="8"/>
  <c r="O3659" i="8"/>
  <c r="N3659" i="8"/>
  <c r="P3658" i="8"/>
  <c r="O3658" i="8"/>
  <c r="N3658" i="8"/>
  <c r="P3657" i="8"/>
  <c r="O3657" i="8"/>
  <c r="N3657" i="8"/>
  <c r="P3656" i="8"/>
  <c r="O3656" i="8"/>
  <c r="N3656" i="8"/>
  <c r="P3655" i="8"/>
  <c r="O3655" i="8"/>
  <c r="N3655" i="8"/>
  <c r="P3654" i="8"/>
  <c r="O3654" i="8"/>
  <c r="N3654" i="8"/>
  <c r="P3653" i="8"/>
  <c r="O3653" i="8"/>
  <c r="N3653" i="8"/>
  <c r="P3652" i="8"/>
  <c r="O3652" i="8"/>
  <c r="N3652" i="8"/>
  <c r="P3651" i="8"/>
  <c r="O3651" i="8"/>
  <c r="N3651" i="8"/>
  <c r="P3650" i="8"/>
  <c r="O3650" i="8"/>
  <c r="N3650" i="8"/>
  <c r="P3649" i="8"/>
  <c r="O3649" i="8"/>
  <c r="N3649" i="8"/>
  <c r="P3648" i="8"/>
  <c r="O3648" i="8"/>
  <c r="N3648" i="8"/>
  <c r="P3647" i="8"/>
  <c r="O3647" i="8"/>
  <c r="N3647" i="8"/>
  <c r="P3646" i="8"/>
  <c r="O3646" i="8"/>
  <c r="N3646" i="8"/>
  <c r="P3645" i="8"/>
  <c r="O3645" i="8"/>
  <c r="N3645" i="8"/>
  <c r="P3644" i="8"/>
  <c r="O3644" i="8"/>
  <c r="N3644" i="8"/>
  <c r="P3643" i="8"/>
  <c r="O3643" i="8"/>
  <c r="N3643" i="8"/>
  <c r="P3642" i="8"/>
  <c r="O3642" i="8"/>
  <c r="N3642" i="8"/>
  <c r="P3641" i="8"/>
  <c r="O3641" i="8"/>
  <c r="N3641" i="8"/>
  <c r="P3640" i="8"/>
  <c r="O3640" i="8"/>
  <c r="N3640" i="8"/>
  <c r="P3639" i="8"/>
  <c r="O3639" i="8"/>
  <c r="N3639" i="8"/>
  <c r="P3638" i="8"/>
  <c r="O3638" i="8"/>
  <c r="N3638" i="8"/>
  <c r="P3637" i="8"/>
  <c r="O3637" i="8"/>
  <c r="N3637" i="8"/>
  <c r="P3636" i="8"/>
  <c r="O3636" i="8"/>
  <c r="N3636" i="8"/>
  <c r="P3635" i="8"/>
  <c r="O3635" i="8"/>
  <c r="N3635" i="8"/>
  <c r="P3634" i="8"/>
  <c r="O3634" i="8"/>
  <c r="N3634" i="8"/>
  <c r="P3633" i="8"/>
  <c r="O3633" i="8"/>
  <c r="N3633" i="8"/>
  <c r="P3632" i="8"/>
  <c r="O3632" i="8"/>
  <c r="N3632" i="8"/>
  <c r="P3631" i="8"/>
  <c r="O3631" i="8"/>
  <c r="N3631" i="8"/>
  <c r="P3630" i="8"/>
  <c r="O3630" i="8"/>
  <c r="N3630" i="8"/>
  <c r="P3629" i="8"/>
  <c r="O3629" i="8"/>
  <c r="N3629" i="8"/>
  <c r="P3628" i="8"/>
  <c r="O3628" i="8"/>
  <c r="N3628" i="8"/>
  <c r="P3627" i="8"/>
  <c r="O3627" i="8"/>
  <c r="N3627" i="8"/>
  <c r="P3626" i="8"/>
  <c r="O3626" i="8"/>
  <c r="N3626" i="8"/>
  <c r="P3625" i="8"/>
  <c r="O3625" i="8"/>
  <c r="N3625" i="8"/>
  <c r="P3624" i="8"/>
  <c r="O3624" i="8"/>
  <c r="N3624" i="8"/>
  <c r="P3623" i="8"/>
  <c r="O3623" i="8"/>
  <c r="N3623" i="8"/>
  <c r="P3622" i="8"/>
  <c r="O3622" i="8"/>
  <c r="N3622" i="8"/>
  <c r="P3621" i="8"/>
  <c r="O3621" i="8"/>
  <c r="N3621" i="8"/>
  <c r="P3620" i="8"/>
  <c r="O3620" i="8"/>
  <c r="N3620" i="8"/>
  <c r="P3619" i="8"/>
  <c r="O3619" i="8"/>
  <c r="N3619" i="8"/>
  <c r="P3618" i="8"/>
  <c r="O3618" i="8"/>
  <c r="N3618" i="8"/>
  <c r="P3617" i="8"/>
  <c r="O3617" i="8"/>
  <c r="N3617" i="8"/>
  <c r="P3616" i="8"/>
  <c r="O3616" i="8"/>
  <c r="N3616" i="8"/>
  <c r="P3615" i="8"/>
  <c r="O3615" i="8"/>
  <c r="N3615" i="8"/>
  <c r="P3614" i="8"/>
  <c r="O3614" i="8"/>
  <c r="N3614" i="8"/>
  <c r="P3613" i="8"/>
  <c r="O3613" i="8"/>
  <c r="N3613" i="8"/>
  <c r="P3612" i="8"/>
  <c r="O3612" i="8"/>
  <c r="N3612" i="8"/>
  <c r="P3611" i="8"/>
  <c r="O3611" i="8"/>
  <c r="N3611" i="8"/>
  <c r="P3610" i="8"/>
  <c r="O3610" i="8"/>
  <c r="N3610" i="8"/>
  <c r="P3609" i="8"/>
  <c r="O3609" i="8"/>
  <c r="N3609" i="8"/>
  <c r="P3608" i="8"/>
  <c r="O3608" i="8"/>
  <c r="N3608" i="8"/>
  <c r="P3607" i="8"/>
  <c r="O3607" i="8"/>
  <c r="N3607" i="8"/>
  <c r="P3606" i="8"/>
  <c r="O3606" i="8"/>
  <c r="N3606" i="8"/>
  <c r="P3605" i="8"/>
  <c r="O3605" i="8"/>
  <c r="N3605" i="8"/>
  <c r="P3604" i="8"/>
  <c r="O3604" i="8"/>
  <c r="N3604" i="8"/>
  <c r="P3603" i="8"/>
  <c r="O3603" i="8"/>
  <c r="N3603" i="8"/>
  <c r="P3602" i="8"/>
  <c r="O3602" i="8"/>
  <c r="N3602" i="8"/>
  <c r="P3601" i="8"/>
  <c r="O3601" i="8"/>
  <c r="N3601" i="8"/>
  <c r="P3600" i="8"/>
  <c r="O3600" i="8"/>
  <c r="N3600" i="8"/>
  <c r="P3599" i="8"/>
  <c r="O3599" i="8"/>
  <c r="N3599" i="8"/>
  <c r="P3598" i="8"/>
  <c r="O3598" i="8"/>
  <c r="N3598" i="8"/>
  <c r="P3597" i="8"/>
  <c r="O3597" i="8"/>
  <c r="N3597" i="8"/>
  <c r="P3596" i="8"/>
  <c r="O3596" i="8"/>
  <c r="N3596" i="8"/>
  <c r="P3595" i="8"/>
  <c r="O3595" i="8"/>
  <c r="N3595" i="8"/>
  <c r="P3594" i="8"/>
  <c r="O3594" i="8"/>
  <c r="N3594" i="8"/>
  <c r="P3593" i="8"/>
  <c r="O3593" i="8"/>
  <c r="N3593" i="8"/>
  <c r="P3592" i="8"/>
  <c r="O3592" i="8"/>
  <c r="N3592" i="8"/>
  <c r="P3591" i="8"/>
  <c r="O3591" i="8"/>
  <c r="N3591" i="8"/>
  <c r="P3590" i="8"/>
  <c r="O3590" i="8"/>
  <c r="N3590" i="8"/>
  <c r="P3589" i="8"/>
  <c r="O3589" i="8"/>
  <c r="N3589" i="8"/>
  <c r="P3588" i="8"/>
  <c r="O3588" i="8"/>
  <c r="N3588" i="8"/>
  <c r="P3587" i="8"/>
  <c r="O3587" i="8"/>
  <c r="N3587" i="8"/>
  <c r="P3586" i="8"/>
  <c r="O3586" i="8"/>
  <c r="N3586" i="8"/>
  <c r="P3585" i="8"/>
  <c r="O3585" i="8"/>
  <c r="N3585" i="8"/>
  <c r="P3584" i="8"/>
  <c r="O3584" i="8"/>
  <c r="N3584" i="8"/>
  <c r="P3583" i="8"/>
  <c r="O3583" i="8"/>
  <c r="N3583" i="8"/>
  <c r="P3582" i="8"/>
  <c r="O3582" i="8"/>
  <c r="N3582" i="8"/>
  <c r="P3581" i="8"/>
  <c r="O3581" i="8"/>
  <c r="N3581" i="8"/>
  <c r="P3580" i="8"/>
  <c r="O3580" i="8"/>
  <c r="N3580" i="8"/>
  <c r="P3579" i="8"/>
  <c r="O3579" i="8"/>
  <c r="N3579" i="8"/>
  <c r="P3578" i="8"/>
  <c r="O3578" i="8"/>
  <c r="N3578" i="8"/>
  <c r="P3577" i="8"/>
  <c r="O3577" i="8"/>
  <c r="N3577" i="8"/>
  <c r="P3576" i="8"/>
  <c r="O3576" i="8"/>
  <c r="N3576" i="8"/>
  <c r="P3575" i="8"/>
  <c r="O3575" i="8"/>
  <c r="N3575" i="8"/>
  <c r="P3574" i="8"/>
  <c r="O3574" i="8"/>
  <c r="N3574" i="8"/>
  <c r="P3573" i="8"/>
  <c r="O3573" i="8"/>
  <c r="N3573" i="8"/>
  <c r="P3572" i="8"/>
  <c r="O3572" i="8"/>
  <c r="N3572" i="8"/>
  <c r="P3571" i="8"/>
  <c r="O3571" i="8"/>
  <c r="N3571" i="8"/>
  <c r="P3570" i="8"/>
  <c r="O3570" i="8"/>
  <c r="N3570" i="8"/>
  <c r="P3569" i="8"/>
  <c r="O3569" i="8"/>
  <c r="N3569" i="8"/>
  <c r="P3568" i="8"/>
  <c r="O3568" i="8"/>
  <c r="N3568" i="8"/>
  <c r="P3567" i="8"/>
  <c r="O3567" i="8"/>
  <c r="N3567" i="8"/>
  <c r="P3566" i="8"/>
  <c r="O3566" i="8"/>
  <c r="N3566" i="8"/>
  <c r="P3565" i="8"/>
  <c r="O3565" i="8"/>
  <c r="N3565" i="8"/>
  <c r="P3564" i="8"/>
  <c r="O3564" i="8"/>
  <c r="N3564" i="8"/>
  <c r="P3563" i="8"/>
  <c r="O3563" i="8"/>
  <c r="N3563" i="8"/>
  <c r="P3562" i="8"/>
  <c r="O3562" i="8"/>
  <c r="N3562" i="8"/>
  <c r="P3561" i="8"/>
  <c r="O3561" i="8"/>
  <c r="N3561" i="8"/>
  <c r="P3560" i="8"/>
  <c r="O3560" i="8"/>
  <c r="N3560" i="8"/>
  <c r="P3559" i="8"/>
  <c r="O3559" i="8"/>
  <c r="N3559" i="8"/>
  <c r="P3558" i="8"/>
  <c r="O3558" i="8"/>
  <c r="N3558" i="8"/>
  <c r="P3557" i="8"/>
  <c r="O3557" i="8"/>
  <c r="N3557" i="8"/>
  <c r="P3556" i="8"/>
  <c r="O3556" i="8"/>
  <c r="N3556" i="8"/>
  <c r="P3555" i="8"/>
  <c r="O3555" i="8"/>
  <c r="N3555" i="8"/>
  <c r="P3554" i="8"/>
  <c r="O3554" i="8"/>
  <c r="N3554" i="8"/>
  <c r="P3553" i="8"/>
  <c r="O3553" i="8"/>
  <c r="N3553" i="8"/>
  <c r="P3552" i="8"/>
  <c r="O3552" i="8"/>
  <c r="N3552" i="8"/>
  <c r="P3551" i="8"/>
  <c r="O3551" i="8"/>
  <c r="N3551" i="8"/>
  <c r="P3550" i="8"/>
  <c r="O3550" i="8"/>
  <c r="N3550" i="8"/>
  <c r="P3549" i="8"/>
  <c r="O3549" i="8"/>
  <c r="N3549" i="8"/>
  <c r="P3548" i="8"/>
  <c r="O3548" i="8"/>
  <c r="N3548" i="8"/>
  <c r="P3547" i="8"/>
  <c r="O3547" i="8"/>
  <c r="N3547" i="8"/>
  <c r="P3546" i="8"/>
  <c r="O3546" i="8"/>
  <c r="N3546" i="8"/>
  <c r="P3545" i="8"/>
  <c r="O3545" i="8"/>
  <c r="N3545" i="8"/>
  <c r="P3544" i="8"/>
  <c r="O3544" i="8"/>
  <c r="N3544" i="8"/>
  <c r="P3543" i="8"/>
  <c r="O3543" i="8"/>
  <c r="N3543" i="8"/>
  <c r="P3542" i="8"/>
  <c r="O3542" i="8"/>
  <c r="N3542" i="8"/>
  <c r="P3541" i="8"/>
  <c r="O3541" i="8"/>
  <c r="N3541" i="8"/>
  <c r="P3540" i="8"/>
  <c r="O3540" i="8"/>
  <c r="N3540" i="8"/>
  <c r="P3539" i="8"/>
  <c r="O3539" i="8"/>
  <c r="N3539" i="8"/>
  <c r="P3538" i="8"/>
  <c r="O3538" i="8"/>
  <c r="N3538" i="8"/>
  <c r="P3537" i="8"/>
  <c r="O3537" i="8"/>
  <c r="N3537" i="8"/>
  <c r="P3536" i="8"/>
  <c r="O3536" i="8"/>
  <c r="N3536" i="8"/>
  <c r="P3535" i="8"/>
  <c r="O3535" i="8"/>
  <c r="N3535" i="8"/>
  <c r="P3534" i="8"/>
  <c r="O3534" i="8"/>
  <c r="N3534" i="8"/>
  <c r="P3533" i="8"/>
  <c r="O3533" i="8"/>
  <c r="N3533" i="8"/>
  <c r="P3532" i="8"/>
  <c r="O3532" i="8"/>
  <c r="N3532" i="8"/>
  <c r="P3531" i="8"/>
  <c r="O3531" i="8"/>
  <c r="N3531" i="8"/>
  <c r="P3530" i="8"/>
  <c r="O3530" i="8"/>
  <c r="N3530" i="8"/>
  <c r="P3529" i="8"/>
  <c r="O3529" i="8"/>
  <c r="N3529" i="8"/>
  <c r="P3528" i="8"/>
  <c r="O3528" i="8"/>
  <c r="N3528" i="8"/>
  <c r="P3527" i="8"/>
  <c r="O3527" i="8"/>
  <c r="N3527" i="8"/>
  <c r="P3526" i="8"/>
  <c r="O3526" i="8"/>
  <c r="N3526" i="8"/>
  <c r="P3525" i="8"/>
  <c r="O3525" i="8"/>
  <c r="N3525" i="8"/>
  <c r="P3524" i="8"/>
  <c r="O3524" i="8"/>
  <c r="N3524" i="8"/>
  <c r="P3523" i="8"/>
  <c r="O3523" i="8"/>
  <c r="N3523" i="8"/>
  <c r="P3522" i="8"/>
  <c r="O3522" i="8"/>
  <c r="N3522" i="8"/>
  <c r="P3521" i="8"/>
  <c r="O3521" i="8"/>
  <c r="N3521" i="8"/>
  <c r="P3520" i="8"/>
  <c r="O3520" i="8"/>
  <c r="N3520" i="8"/>
  <c r="P3519" i="8"/>
  <c r="O3519" i="8"/>
  <c r="N3519" i="8"/>
  <c r="P3518" i="8"/>
  <c r="O3518" i="8"/>
  <c r="N3518" i="8"/>
  <c r="P3517" i="8"/>
  <c r="O3517" i="8"/>
  <c r="N3517" i="8"/>
  <c r="P3516" i="8"/>
  <c r="O3516" i="8"/>
  <c r="N3516" i="8"/>
  <c r="P3515" i="8"/>
  <c r="O3515" i="8"/>
  <c r="N3515" i="8"/>
  <c r="P3514" i="8"/>
  <c r="O3514" i="8"/>
  <c r="N3514" i="8"/>
  <c r="P3513" i="8"/>
  <c r="O3513" i="8"/>
  <c r="N3513" i="8"/>
  <c r="P3512" i="8"/>
  <c r="O3512" i="8"/>
  <c r="N3512" i="8"/>
  <c r="P3511" i="8"/>
  <c r="O3511" i="8"/>
  <c r="N3511" i="8"/>
  <c r="P3510" i="8"/>
  <c r="O3510" i="8"/>
  <c r="N3510" i="8"/>
  <c r="P3509" i="8"/>
  <c r="O3509" i="8"/>
  <c r="N3509" i="8"/>
  <c r="P3508" i="8"/>
  <c r="O3508" i="8"/>
  <c r="N3508" i="8"/>
  <c r="P3507" i="8"/>
  <c r="O3507" i="8"/>
  <c r="N3507" i="8"/>
  <c r="P3506" i="8"/>
  <c r="O3506" i="8"/>
  <c r="N3506" i="8"/>
  <c r="P3505" i="8"/>
  <c r="O3505" i="8"/>
  <c r="N3505" i="8"/>
  <c r="P3504" i="8"/>
  <c r="O3504" i="8"/>
  <c r="N3504" i="8"/>
  <c r="P3503" i="8"/>
  <c r="O3503" i="8"/>
  <c r="N3503" i="8"/>
  <c r="P3502" i="8"/>
  <c r="O3502" i="8"/>
  <c r="N3502" i="8"/>
  <c r="P3501" i="8"/>
  <c r="O3501" i="8"/>
  <c r="N3501" i="8"/>
  <c r="P3500" i="8"/>
  <c r="O3500" i="8"/>
  <c r="N3500" i="8"/>
  <c r="P3499" i="8"/>
  <c r="O3499" i="8"/>
  <c r="N3499" i="8"/>
  <c r="P3498" i="8"/>
  <c r="O3498" i="8"/>
  <c r="N3498" i="8"/>
  <c r="P3497" i="8"/>
  <c r="O3497" i="8"/>
  <c r="N3497" i="8"/>
  <c r="P3496" i="8"/>
  <c r="O3496" i="8"/>
  <c r="N3496" i="8"/>
  <c r="P3495" i="8"/>
  <c r="O3495" i="8"/>
  <c r="N3495" i="8"/>
  <c r="P3494" i="8"/>
  <c r="O3494" i="8"/>
  <c r="N3494" i="8"/>
  <c r="P3493" i="8"/>
  <c r="O3493" i="8"/>
  <c r="N3493" i="8"/>
  <c r="P3492" i="8"/>
  <c r="O3492" i="8"/>
  <c r="N3492" i="8"/>
  <c r="P3491" i="8"/>
  <c r="O3491" i="8"/>
  <c r="N3491" i="8"/>
  <c r="P3490" i="8"/>
  <c r="O3490" i="8"/>
  <c r="N3490" i="8"/>
  <c r="P3489" i="8"/>
  <c r="O3489" i="8"/>
  <c r="N3489" i="8"/>
  <c r="P3488" i="8"/>
  <c r="O3488" i="8"/>
  <c r="N3488" i="8"/>
  <c r="P3487" i="8"/>
  <c r="O3487" i="8"/>
  <c r="N3487" i="8"/>
  <c r="P3486" i="8"/>
  <c r="O3486" i="8"/>
  <c r="N3486" i="8"/>
  <c r="P3485" i="8"/>
  <c r="O3485" i="8"/>
  <c r="N3485" i="8"/>
  <c r="P3484" i="8"/>
  <c r="O3484" i="8"/>
  <c r="N3484" i="8"/>
  <c r="P3483" i="8"/>
  <c r="O3483" i="8"/>
  <c r="N3483" i="8"/>
  <c r="P3482" i="8"/>
  <c r="O3482" i="8"/>
  <c r="N3482" i="8"/>
  <c r="P3481" i="8"/>
  <c r="O3481" i="8"/>
  <c r="N3481" i="8"/>
  <c r="P3480" i="8"/>
  <c r="O3480" i="8"/>
  <c r="N3480" i="8"/>
  <c r="P3479" i="8"/>
  <c r="O3479" i="8"/>
  <c r="N3479" i="8"/>
  <c r="P3478" i="8"/>
  <c r="O3478" i="8"/>
  <c r="N3478" i="8"/>
  <c r="P3477" i="8"/>
  <c r="O3477" i="8"/>
  <c r="N3477" i="8"/>
  <c r="P3476" i="8"/>
  <c r="O3476" i="8"/>
  <c r="N3476" i="8"/>
  <c r="P3475" i="8"/>
  <c r="O3475" i="8"/>
  <c r="N3475" i="8"/>
  <c r="P3474" i="8"/>
  <c r="O3474" i="8"/>
  <c r="N3474" i="8"/>
  <c r="P3473" i="8"/>
  <c r="O3473" i="8"/>
  <c r="N3473" i="8"/>
  <c r="P3472" i="8"/>
  <c r="O3472" i="8"/>
  <c r="N3472" i="8"/>
  <c r="P3471" i="8"/>
  <c r="O3471" i="8"/>
  <c r="N3471" i="8"/>
  <c r="P3470" i="8"/>
  <c r="O3470" i="8"/>
  <c r="N3470" i="8"/>
  <c r="P3469" i="8"/>
  <c r="O3469" i="8"/>
  <c r="N3469" i="8"/>
  <c r="P3468" i="8"/>
  <c r="O3468" i="8"/>
  <c r="N3468" i="8"/>
  <c r="P3467" i="8"/>
  <c r="O3467" i="8"/>
  <c r="N3467" i="8"/>
  <c r="P3466" i="8"/>
  <c r="O3466" i="8"/>
  <c r="N3466" i="8"/>
  <c r="P3465" i="8"/>
  <c r="O3465" i="8"/>
  <c r="N3465" i="8"/>
  <c r="P3464" i="8"/>
  <c r="O3464" i="8"/>
  <c r="N3464" i="8"/>
  <c r="P3463" i="8"/>
  <c r="O3463" i="8"/>
  <c r="N3463" i="8"/>
  <c r="P3462" i="8"/>
  <c r="O3462" i="8"/>
  <c r="N3462" i="8"/>
  <c r="P3461" i="8"/>
  <c r="O3461" i="8"/>
  <c r="N3461" i="8"/>
  <c r="P3460" i="8"/>
  <c r="O3460" i="8"/>
  <c r="N3460" i="8"/>
  <c r="P3459" i="8"/>
  <c r="O3459" i="8"/>
  <c r="N3459" i="8"/>
  <c r="P3458" i="8"/>
  <c r="O3458" i="8"/>
  <c r="N3458" i="8"/>
  <c r="P3457" i="8"/>
  <c r="O3457" i="8"/>
  <c r="N3457" i="8"/>
  <c r="P3456" i="8"/>
  <c r="O3456" i="8"/>
  <c r="N3456" i="8"/>
  <c r="P3455" i="8"/>
  <c r="O3455" i="8"/>
  <c r="N3455" i="8"/>
  <c r="P3454" i="8"/>
  <c r="O3454" i="8"/>
  <c r="N3454" i="8"/>
  <c r="P3453" i="8"/>
  <c r="O3453" i="8"/>
  <c r="N3453" i="8"/>
  <c r="P3452" i="8"/>
  <c r="O3452" i="8"/>
  <c r="N3452" i="8"/>
  <c r="P3451" i="8"/>
  <c r="O3451" i="8"/>
  <c r="N3451" i="8"/>
  <c r="P3450" i="8"/>
  <c r="O3450" i="8"/>
  <c r="N3450" i="8"/>
  <c r="P3449" i="8"/>
  <c r="O3449" i="8"/>
  <c r="N3449" i="8"/>
  <c r="P3448" i="8"/>
  <c r="O3448" i="8"/>
  <c r="N3448" i="8"/>
  <c r="P3447" i="8"/>
  <c r="O3447" i="8"/>
  <c r="N3447" i="8"/>
  <c r="P3446" i="8"/>
  <c r="O3446" i="8"/>
  <c r="N3446" i="8"/>
  <c r="P3445" i="8"/>
  <c r="O3445" i="8"/>
  <c r="N3445" i="8"/>
  <c r="P3444" i="8"/>
  <c r="O3444" i="8"/>
  <c r="N3444" i="8"/>
  <c r="P3443" i="8"/>
  <c r="O3443" i="8"/>
  <c r="N3443" i="8"/>
  <c r="P3442" i="8"/>
  <c r="O3442" i="8"/>
  <c r="N3442" i="8"/>
  <c r="P3441" i="8"/>
  <c r="O3441" i="8"/>
  <c r="N3441" i="8"/>
  <c r="P3440" i="8"/>
  <c r="O3440" i="8"/>
  <c r="N3440" i="8"/>
  <c r="P3439" i="8"/>
  <c r="O3439" i="8"/>
  <c r="N3439" i="8"/>
  <c r="P3438" i="8"/>
  <c r="O3438" i="8"/>
  <c r="N3438" i="8"/>
  <c r="P3437" i="8"/>
  <c r="O3437" i="8"/>
  <c r="N3437" i="8"/>
  <c r="P3436" i="8"/>
  <c r="O3436" i="8"/>
  <c r="N3436" i="8"/>
  <c r="P3435" i="8"/>
  <c r="O3435" i="8"/>
  <c r="N3435" i="8"/>
  <c r="P3434" i="8"/>
  <c r="O3434" i="8"/>
  <c r="N3434" i="8"/>
  <c r="P3433" i="8"/>
  <c r="O3433" i="8"/>
  <c r="N3433" i="8"/>
  <c r="P3432" i="8"/>
  <c r="O3432" i="8"/>
  <c r="N3432" i="8"/>
  <c r="P3431" i="8"/>
  <c r="O3431" i="8"/>
  <c r="N3431" i="8"/>
  <c r="P3430" i="8"/>
  <c r="O3430" i="8"/>
  <c r="N3430" i="8"/>
  <c r="P3429" i="8"/>
  <c r="O3429" i="8"/>
  <c r="N3429" i="8"/>
  <c r="P3428" i="8"/>
  <c r="O3428" i="8"/>
  <c r="N3428" i="8"/>
  <c r="P3427" i="8"/>
  <c r="O3427" i="8"/>
  <c r="N3427" i="8"/>
  <c r="P3426" i="8"/>
  <c r="O3426" i="8"/>
  <c r="N3426" i="8"/>
  <c r="P3425" i="8"/>
  <c r="O3425" i="8"/>
  <c r="N3425" i="8"/>
  <c r="P3424" i="8"/>
  <c r="O3424" i="8"/>
  <c r="N3424" i="8"/>
  <c r="P3423" i="8"/>
  <c r="O3423" i="8"/>
  <c r="N3423" i="8"/>
  <c r="P3422" i="8"/>
  <c r="O3422" i="8"/>
  <c r="N3422" i="8"/>
  <c r="P3421" i="8"/>
  <c r="O3421" i="8"/>
  <c r="N3421" i="8"/>
  <c r="P3420" i="8"/>
  <c r="O3420" i="8"/>
  <c r="N3420" i="8"/>
  <c r="P3419" i="8"/>
  <c r="O3419" i="8"/>
  <c r="N3419" i="8"/>
  <c r="P3418" i="8"/>
  <c r="O3418" i="8"/>
  <c r="N3418" i="8"/>
  <c r="P3417" i="8"/>
  <c r="O3417" i="8"/>
  <c r="N3417" i="8"/>
  <c r="P3416" i="8"/>
  <c r="O3416" i="8"/>
  <c r="N3416" i="8"/>
  <c r="P3415" i="8"/>
  <c r="O3415" i="8"/>
  <c r="N3415" i="8"/>
  <c r="P3414" i="8"/>
  <c r="O3414" i="8"/>
  <c r="N3414" i="8"/>
  <c r="P3413" i="8"/>
  <c r="O3413" i="8"/>
  <c r="N3413" i="8"/>
  <c r="P3412" i="8"/>
  <c r="O3412" i="8"/>
  <c r="N3412" i="8"/>
  <c r="P3411" i="8"/>
  <c r="O3411" i="8"/>
  <c r="N3411" i="8"/>
  <c r="P3410" i="8"/>
  <c r="O3410" i="8"/>
  <c r="N3410" i="8"/>
  <c r="P3409" i="8"/>
  <c r="O3409" i="8"/>
  <c r="N3409" i="8"/>
  <c r="P3408" i="8"/>
  <c r="O3408" i="8"/>
  <c r="N3408" i="8"/>
  <c r="P3407" i="8"/>
  <c r="O3407" i="8"/>
  <c r="N3407" i="8"/>
  <c r="P3406" i="8"/>
  <c r="O3406" i="8"/>
  <c r="N3406" i="8"/>
  <c r="P3405" i="8"/>
  <c r="O3405" i="8"/>
  <c r="N3405" i="8"/>
  <c r="P3404" i="8"/>
  <c r="O3404" i="8"/>
  <c r="N3404" i="8"/>
  <c r="P3403" i="8"/>
  <c r="O3403" i="8"/>
  <c r="N3403" i="8"/>
  <c r="P3402" i="8"/>
  <c r="O3402" i="8"/>
  <c r="N3402" i="8"/>
  <c r="P3401" i="8"/>
  <c r="O3401" i="8"/>
  <c r="N3401" i="8"/>
  <c r="P3400" i="8"/>
  <c r="O3400" i="8"/>
  <c r="N3400" i="8"/>
  <c r="P3399" i="8"/>
  <c r="O3399" i="8"/>
  <c r="N3399" i="8"/>
  <c r="P3398" i="8"/>
  <c r="O3398" i="8"/>
  <c r="N3398" i="8"/>
  <c r="P3397" i="8"/>
  <c r="O3397" i="8"/>
  <c r="N3397" i="8"/>
  <c r="P3396" i="8"/>
  <c r="O3396" i="8"/>
  <c r="N3396" i="8"/>
  <c r="P3395" i="8"/>
  <c r="O3395" i="8"/>
  <c r="N3395" i="8"/>
  <c r="P3394" i="8"/>
  <c r="O3394" i="8"/>
  <c r="N3394" i="8"/>
  <c r="P3393" i="8"/>
  <c r="O3393" i="8"/>
  <c r="N3393" i="8"/>
  <c r="P3392" i="8"/>
  <c r="O3392" i="8"/>
  <c r="N3392" i="8"/>
  <c r="P3391" i="8"/>
  <c r="O3391" i="8"/>
  <c r="N3391" i="8"/>
  <c r="P3390" i="8"/>
  <c r="O3390" i="8"/>
  <c r="N3390" i="8"/>
  <c r="P3389" i="8"/>
  <c r="O3389" i="8"/>
  <c r="N3389" i="8"/>
  <c r="P3388" i="8"/>
  <c r="O3388" i="8"/>
  <c r="N3388" i="8"/>
  <c r="P3387" i="8"/>
  <c r="O3387" i="8"/>
  <c r="N3387" i="8"/>
  <c r="P3386" i="8"/>
  <c r="O3386" i="8"/>
  <c r="N3386" i="8"/>
  <c r="P3385" i="8"/>
  <c r="O3385" i="8"/>
  <c r="N3385" i="8"/>
  <c r="P3384" i="8"/>
  <c r="O3384" i="8"/>
  <c r="N3384" i="8"/>
  <c r="P3383" i="8"/>
  <c r="O3383" i="8"/>
  <c r="N3383" i="8"/>
  <c r="P3382" i="8"/>
  <c r="O3382" i="8"/>
  <c r="N3382" i="8"/>
  <c r="P3381" i="8"/>
  <c r="O3381" i="8"/>
  <c r="N3381" i="8"/>
  <c r="P3380" i="8"/>
  <c r="O3380" i="8"/>
  <c r="N3380" i="8"/>
  <c r="P3379" i="8"/>
  <c r="O3379" i="8"/>
  <c r="N3379" i="8"/>
  <c r="P3378" i="8"/>
  <c r="O3378" i="8"/>
  <c r="N3378" i="8"/>
  <c r="P3377" i="8"/>
  <c r="O3377" i="8"/>
  <c r="N3377" i="8"/>
  <c r="P3376" i="8"/>
  <c r="O3376" i="8"/>
  <c r="N3376" i="8"/>
  <c r="P3375" i="8"/>
  <c r="O3375" i="8"/>
  <c r="N3375" i="8"/>
  <c r="P3374" i="8"/>
  <c r="O3374" i="8"/>
  <c r="N3374" i="8"/>
  <c r="P3373" i="8"/>
  <c r="O3373" i="8"/>
  <c r="N3373" i="8"/>
  <c r="P3372" i="8"/>
  <c r="O3372" i="8"/>
  <c r="N3372" i="8"/>
  <c r="P3371" i="8"/>
  <c r="O3371" i="8"/>
  <c r="N3371" i="8"/>
  <c r="P3370" i="8"/>
  <c r="O3370" i="8"/>
  <c r="N3370" i="8"/>
  <c r="P3369" i="8"/>
  <c r="O3369" i="8"/>
  <c r="N3369" i="8"/>
  <c r="P3368" i="8"/>
  <c r="O3368" i="8"/>
  <c r="N3368" i="8"/>
  <c r="P3367" i="8"/>
  <c r="O3367" i="8"/>
  <c r="N3367" i="8"/>
  <c r="P3366" i="8"/>
  <c r="O3366" i="8"/>
  <c r="N3366" i="8"/>
  <c r="P3365" i="8"/>
  <c r="O3365" i="8"/>
  <c r="N3365" i="8"/>
  <c r="P3364" i="8"/>
  <c r="O3364" i="8"/>
  <c r="N3364" i="8"/>
  <c r="P3363" i="8"/>
  <c r="O3363" i="8"/>
  <c r="N3363" i="8"/>
  <c r="P3362" i="8"/>
  <c r="O3362" i="8"/>
  <c r="N3362" i="8"/>
  <c r="P3361" i="8"/>
  <c r="O3361" i="8"/>
  <c r="N3361" i="8"/>
  <c r="P3360" i="8"/>
  <c r="O3360" i="8"/>
  <c r="N3360" i="8"/>
  <c r="P3359" i="8"/>
  <c r="O3359" i="8"/>
  <c r="N3359" i="8"/>
  <c r="P3358" i="8"/>
  <c r="O3358" i="8"/>
  <c r="N3358" i="8"/>
  <c r="P3357" i="8"/>
  <c r="O3357" i="8"/>
  <c r="N3357" i="8"/>
  <c r="P3356" i="8"/>
  <c r="O3356" i="8"/>
  <c r="N3356" i="8"/>
  <c r="P3355" i="8"/>
  <c r="O3355" i="8"/>
  <c r="N3355" i="8"/>
  <c r="P3354" i="8"/>
  <c r="O3354" i="8"/>
  <c r="N3354" i="8"/>
  <c r="P3353" i="8"/>
  <c r="O3353" i="8"/>
  <c r="N3353" i="8"/>
  <c r="P3352" i="8"/>
  <c r="O3352" i="8"/>
  <c r="N3352" i="8"/>
  <c r="P3351" i="8"/>
  <c r="O3351" i="8"/>
  <c r="N3351" i="8"/>
  <c r="P3350" i="8"/>
  <c r="O3350" i="8"/>
  <c r="N3350" i="8"/>
  <c r="P3349" i="8"/>
  <c r="O3349" i="8"/>
  <c r="N3349" i="8"/>
  <c r="P3348" i="8"/>
  <c r="O3348" i="8"/>
  <c r="N3348" i="8"/>
  <c r="P3347" i="8"/>
  <c r="O3347" i="8"/>
  <c r="N3347" i="8"/>
  <c r="P3346" i="8"/>
  <c r="O3346" i="8"/>
  <c r="N3346" i="8"/>
  <c r="P3345" i="8"/>
  <c r="O3345" i="8"/>
  <c r="N3345" i="8"/>
  <c r="P3344" i="8"/>
  <c r="O3344" i="8"/>
  <c r="N3344" i="8"/>
  <c r="P3343" i="8"/>
  <c r="O3343" i="8"/>
  <c r="N3343" i="8"/>
  <c r="P3342" i="8"/>
  <c r="O3342" i="8"/>
  <c r="N3342" i="8"/>
  <c r="P3341" i="8"/>
  <c r="O3341" i="8"/>
  <c r="N3341" i="8"/>
  <c r="P3340" i="8"/>
  <c r="O3340" i="8"/>
  <c r="N3340" i="8"/>
  <c r="P3339" i="8"/>
  <c r="O3339" i="8"/>
  <c r="N3339" i="8"/>
  <c r="P3338" i="8"/>
  <c r="O3338" i="8"/>
  <c r="N3338" i="8"/>
  <c r="P3337" i="8"/>
  <c r="O3337" i="8"/>
  <c r="N3337" i="8"/>
  <c r="P3336" i="8"/>
  <c r="O3336" i="8"/>
  <c r="N3336" i="8"/>
  <c r="P3335" i="8"/>
  <c r="O3335" i="8"/>
  <c r="N3335" i="8"/>
  <c r="P3334" i="8"/>
  <c r="O3334" i="8"/>
  <c r="N3334" i="8"/>
  <c r="P3333" i="8"/>
  <c r="O3333" i="8"/>
  <c r="N3333" i="8"/>
  <c r="P3332" i="8"/>
  <c r="O3332" i="8"/>
  <c r="N3332" i="8"/>
  <c r="P3331" i="8"/>
  <c r="O3331" i="8"/>
  <c r="N3331" i="8"/>
  <c r="P3330" i="8"/>
  <c r="O3330" i="8"/>
  <c r="N3330" i="8"/>
  <c r="P3329" i="8"/>
  <c r="O3329" i="8"/>
  <c r="N3329" i="8"/>
  <c r="P3328" i="8"/>
  <c r="O3328" i="8"/>
  <c r="N3328" i="8"/>
  <c r="P3327" i="8"/>
  <c r="O3327" i="8"/>
  <c r="N3327" i="8"/>
  <c r="P3326" i="8"/>
  <c r="O3326" i="8"/>
  <c r="N3326" i="8"/>
  <c r="P3325" i="8"/>
  <c r="O3325" i="8"/>
  <c r="N3325" i="8"/>
  <c r="P3324" i="8"/>
  <c r="O3324" i="8"/>
  <c r="N3324" i="8"/>
  <c r="P3323" i="8"/>
  <c r="O3323" i="8"/>
  <c r="N3323" i="8"/>
  <c r="P3322" i="8"/>
  <c r="O3322" i="8"/>
  <c r="N3322" i="8"/>
  <c r="P3321" i="8"/>
  <c r="O3321" i="8"/>
  <c r="N3321" i="8"/>
  <c r="P3320" i="8"/>
  <c r="O3320" i="8"/>
  <c r="N3320" i="8"/>
  <c r="P3319" i="8"/>
  <c r="O3319" i="8"/>
  <c r="N3319" i="8"/>
  <c r="P3318" i="8"/>
  <c r="O3318" i="8"/>
  <c r="N3318" i="8"/>
  <c r="P3317" i="8"/>
  <c r="O3317" i="8"/>
  <c r="N3317" i="8"/>
  <c r="P3316" i="8"/>
  <c r="O3316" i="8"/>
  <c r="N3316" i="8"/>
  <c r="P3315" i="8"/>
  <c r="O3315" i="8"/>
  <c r="N3315" i="8"/>
  <c r="P3314" i="8"/>
  <c r="O3314" i="8"/>
  <c r="N3314" i="8"/>
  <c r="P3313" i="8"/>
  <c r="O3313" i="8"/>
  <c r="N3313" i="8"/>
  <c r="P3312" i="8"/>
  <c r="O3312" i="8"/>
  <c r="N3312" i="8"/>
  <c r="P3311" i="8"/>
  <c r="O3311" i="8"/>
  <c r="N3311" i="8"/>
  <c r="P3310" i="8"/>
  <c r="O3310" i="8"/>
  <c r="N3310" i="8"/>
  <c r="P3309" i="8"/>
  <c r="O3309" i="8"/>
  <c r="N3309" i="8"/>
  <c r="P3308" i="8"/>
  <c r="O3308" i="8"/>
  <c r="N3308" i="8"/>
  <c r="P3307" i="8"/>
  <c r="O3307" i="8"/>
  <c r="N3307" i="8"/>
  <c r="P3306" i="8"/>
  <c r="O3306" i="8"/>
  <c r="N3306" i="8"/>
  <c r="P3305" i="8"/>
  <c r="O3305" i="8"/>
  <c r="N3305" i="8"/>
  <c r="P3304" i="8"/>
  <c r="O3304" i="8"/>
  <c r="N3304" i="8"/>
  <c r="P3303" i="8"/>
  <c r="O3303" i="8"/>
  <c r="N3303" i="8"/>
  <c r="P3302" i="8"/>
  <c r="O3302" i="8"/>
  <c r="N3302" i="8"/>
  <c r="P3301" i="8"/>
  <c r="O3301" i="8"/>
  <c r="N3301" i="8"/>
  <c r="P3300" i="8"/>
  <c r="O3300" i="8"/>
  <c r="N3300" i="8"/>
  <c r="P3299" i="8"/>
  <c r="O3299" i="8"/>
  <c r="N3299" i="8"/>
  <c r="P3298" i="8"/>
  <c r="O3298" i="8"/>
  <c r="N3298" i="8"/>
  <c r="P3297" i="8"/>
  <c r="O3297" i="8"/>
  <c r="N3297" i="8"/>
  <c r="P3296" i="8"/>
  <c r="O3296" i="8"/>
  <c r="N3296" i="8"/>
  <c r="P3295" i="8"/>
  <c r="O3295" i="8"/>
  <c r="N3295" i="8"/>
  <c r="P3294" i="8"/>
  <c r="O3294" i="8"/>
  <c r="N3294" i="8"/>
  <c r="P3293" i="8"/>
  <c r="O3293" i="8"/>
  <c r="N3293" i="8"/>
  <c r="P3292" i="8"/>
  <c r="O3292" i="8"/>
  <c r="N3292" i="8"/>
  <c r="P3291" i="8"/>
  <c r="O3291" i="8"/>
  <c r="N3291" i="8"/>
  <c r="P3290" i="8"/>
  <c r="O3290" i="8"/>
  <c r="N3290" i="8"/>
  <c r="P3289" i="8"/>
  <c r="O3289" i="8"/>
  <c r="N3289" i="8"/>
  <c r="P3288" i="8"/>
  <c r="O3288" i="8"/>
  <c r="N3288" i="8"/>
  <c r="P3287" i="8"/>
  <c r="O3287" i="8"/>
  <c r="N3287" i="8"/>
  <c r="P3286" i="8"/>
  <c r="O3286" i="8"/>
  <c r="N3286" i="8"/>
  <c r="P3285" i="8"/>
  <c r="O3285" i="8"/>
  <c r="N3285" i="8"/>
  <c r="P3284" i="8"/>
  <c r="O3284" i="8"/>
  <c r="N3284" i="8"/>
  <c r="P3283" i="8"/>
  <c r="O3283" i="8"/>
  <c r="N3283" i="8"/>
  <c r="P3282" i="8"/>
  <c r="O3282" i="8"/>
  <c r="N3282" i="8"/>
  <c r="P3281" i="8"/>
  <c r="O3281" i="8"/>
  <c r="N3281" i="8"/>
  <c r="P3280" i="8"/>
  <c r="O3280" i="8"/>
  <c r="N3280" i="8"/>
  <c r="P3279" i="8"/>
  <c r="O3279" i="8"/>
  <c r="N3279" i="8"/>
  <c r="P3278" i="8"/>
  <c r="O3278" i="8"/>
  <c r="N3278" i="8"/>
  <c r="P3277" i="8"/>
  <c r="O3277" i="8"/>
  <c r="N3277" i="8"/>
  <c r="P3276" i="8"/>
  <c r="O3276" i="8"/>
  <c r="N3276" i="8"/>
  <c r="P3275" i="8"/>
  <c r="O3275" i="8"/>
  <c r="N3275" i="8"/>
  <c r="P3274" i="8"/>
  <c r="O3274" i="8"/>
  <c r="N3274" i="8"/>
  <c r="P3273" i="8"/>
  <c r="O3273" i="8"/>
  <c r="N3273" i="8"/>
  <c r="P3272" i="8"/>
  <c r="O3272" i="8"/>
  <c r="N3272" i="8"/>
  <c r="P3271" i="8"/>
  <c r="O3271" i="8"/>
  <c r="N3271" i="8"/>
  <c r="P3270" i="8"/>
  <c r="O3270" i="8"/>
  <c r="N3270" i="8"/>
  <c r="P3269" i="8"/>
  <c r="O3269" i="8"/>
  <c r="N3269" i="8"/>
  <c r="P3268" i="8"/>
  <c r="O3268" i="8"/>
  <c r="N3268" i="8"/>
  <c r="P3267" i="8"/>
  <c r="O3267" i="8"/>
  <c r="N3267" i="8"/>
  <c r="P3266" i="8"/>
  <c r="O3266" i="8"/>
  <c r="N3266" i="8"/>
  <c r="P3265" i="8"/>
  <c r="O3265" i="8"/>
  <c r="N3265" i="8"/>
  <c r="P3264" i="8"/>
  <c r="O3264" i="8"/>
  <c r="N3264" i="8"/>
  <c r="P3263" i="8"/>
  <c r="O3263" i="8"/>
  <c r="N3263" i="8"/>
  <c r="P3262" i="8"/>
  <c r="O3262" i="8"/>
  <c r="N3262" i="8"/>
  <c r="P3261" i="8"/>
  <c r="O3261" i="8"/>
  <c r="N3261" i="8"/>
  <c r="P3260" i="8"/>
  <c r="O3260" i="8"/>
  <c r="N3260" i="8"/>
  <c r="P3259" i="8"/>
  <c r="O3259" i="8"/>
  <c r="N3259" i="8"/>
  <c r="P3258" i="8"/>
  <c r="O3258" i="8"/>
  <c r="N3258" i="8"/>
  <c r="P3257" i="8"/>
  <c r="O3257" i="8"/>
  <c r="N3257" i="8"/>
  <c r="P3256" i="8"/>
  <c r="O3256" i="8"/>
  <c r="N3256" i="8"/>
  <c r="P3255" i="8"/>
  <c r="O3255" i="8"/>
  <c r="N3255" i="8"/>
  <c r="P3254" i="8"/>
  <c r="O3254" i="8"/>
  <c r="N3254" i="8"/>
  <c r="P3253" i="8"/>
  <c r="O3253" i="8"/>
  <c r="N3253" i="8"/>
  <c r="P3252" i="8"/>
  <c r="O3252" i="8"/>
  <c r="N3252" i="8"/>
  <c r="P3251" i="8"/>
  <c r="O3251" i="8"/>
  <c r="N3251" i="8"/>
  <c r="P3250" i="8"/>
  <c r="O3250" i="8"/>
  <c r="N3250" i="8"/>
  <c r="P3249" i="8"/>
  <c r="O3249" i="8"/>
  <c r="N3249" i="8"/>
  <c r="P3248" i="8"/>
  <c r="O3248" i="8"/>
  <c r="N3248" i="8"/>
  <c r="P3247" i="8"/>
  <c r="O3247" i="8"/>
  <c r="N3247" i="8"/>
  <c r="P3246" i="8"/>
  <c r="O3246" i="8"/>
  <c r="N3246" i="8"/>
  <c r="P3245" i="8"/>
  <c r="O3245" i="8"/>
  <c r="N3245" i="8"/>
  <c r="P3244" i="8"/>
  <c r="O3244" i="8"/>
  <c r="N3244" i="8"/>
  <c r="P3243" i="8"/>
  <c r="O3243" i="8"/>
  <c r="N3243" i="8"/>
  <c r="P3242" i="8"/>
  <c r="O3242" i="8"/>
  <c r="N3242" i="8"/>
  <c r="P3241" i="8"/>
  <c r="O3241" i="8"/>
  <c r="N3241" i="8"/>
  <c r="P3240" i="8"/>
  <c r="O3240" i="8"/>
  <c r="N3240" i="8"/>
  <c r="P3239" i="8"/>
  <c r="O3239" i="8"/>
  <c r="N3239" i="8"/>
  <c r="P3238" i="8"/>
  <c r="O3238" i="8"/>
  <c r="N3238" i="8"/>
  <c r="P3237" i="8"/>
  <c r="O3237" i="8"/>
  <c r="N3237" i="8"/>
  <c r="P3236" i="8"/>
  <c r="O3236" i="8"/>
  <c r="N3236" i="8"/>
  <c r="P3235" i="8"/>
  <c r="O3235" i="8"/>
  <c r="N3235" i="8"/>
  <c r="P3234" i="8"/>
  <c r="O3234" i="8"/>
  <c r="N3234" i="8"/>
  <c r="P3233" i="8"/>
  <c r="O3233" i="8"/>
  <c r="N3233" i="8"/>
  <c r="P3232" i="8"/>
  <c r="O3232" i="8"/>
  <c r="N3232" i="8"/>
  <c r="P3231" i="8"/>
  <c r="O3231" i="8"/>
  <c r="N3231" i="8"/>
  <c r="P3230" i="8"/>
  <c r="O3230" i="8"/>
  <c r="N3230" i="8"/>
  <c r="P3229" i="8"/>
  <c r="O3229" i="8"/>
  <c r="N3229" i="8"/>
  <c r="P3228" i="8"/>
  <c r="O3228" i="8"/>
  <c r="N3228" i="8"/>
  <c r="P3227" i="8"/>
  <c r="O3227" i="8"/>
  <c r="N3227" i="8"/>
  <c r="P3226" i="8"/>
  <c r="O3226" i="8"/>
  <c r="N3226" i="8"/>
  <c r="P3225" i="8"/>
  <c r="O3225" i="8"/>
  <c r="N3225" i="8"/>
  <c r="P3224" i="8"/>
  <c r="O3224" i="8"/>
  <c r="N3224" i="8"/>
  <c r="P3223" i="8"/>
  <c r="O3223" i="8"/>
  <c r="N3223" i="8"/>
  <c r="P3222" i="8"/>
  <c r="O3222" i="8"/>
  <c r="N3222" i="8"/>
  <c r="P3221" i="8"/>
  <c r="O3221" i="8"/>
  <c r="N3221" i="8"/>
  <c r="P3220" i="8"/>
  <c r="O3220" i="8"/>
  <c r="N3220" i="8"/>
  <c r="P3219" i="8"/>
  <c r="O3219" i="8"/>
  <c r="N3219" i="8"/>
  <c r="P3218" i="8"/>
  <c r="O3218" i="8"/>
  <c r="N3218" i="8"/>
  <c r="P3217" i="8"/>
  <c r="O3217" i="8"/>
  <c r="N3217" i="8"/>
  <c r="P3216" i="8"/>
  <c r="O3216" i="8"/>
  <c r="N3216" i="8"/>
  <c r="P3215" i="8"/>
  <c r="O3215" i="8"/>
  <c r="N3215" i="8"/>
  <c r="P3214" i="8"/>
  <c r="O3214" i="8"/>
  <c r="N3214" i="8"/>
  <c r="P3213" i="8"/>
  <c r="O3213" i="8"/>
  <c r="N3213" i="8"/>
  <c r="P3212" i="8"/>
  <c r="O3212" i="8"/>
  <c r="N3212" i="8"/>
  <c r="P3211" i="8"/>
  <c r="O3211" i="8"/>
  <c r="N3211" i="8"/>
  <c r="P3210" i="8"/>
  <c r="O3210" i="8"/>
  <c r="N3210" i="8"/>
  <c r="P3209" i="8"/>
  <c r="O3209" i="8"/>
  <c r="N3209" i="8"/>
  <c r="P3208" i="8"/>
  <c r="O3208" i="8"/>
  <c r="N3208" i="8"/>
  <c r="P3207" i="8"/>
  <c r="O3207" i="8"/>
  <c r="N3207" i="8"/>
  <c r="P3206" i="8"/>
  <c r="O3206" i="8"/>
  <c r="N3206" i="8"/>
  <c r="P3205" i="8"/>
  <c r="O3205" i="8"/>
  <c r="N3205" i="8"/>
  <c r="P3204" i="8"/>
  <c r="O3204" i="8"/>
  <c r="N3204" i="8"/>
  <c r="P3203" i="8"/>
  <c r="O3203" i="8"/>
  <c r="N3203" i="8"/>
  <c r="P3202" i="8"/>
  <c r="O3202" i="8"/>
  <c r="N3202" i="8"/>
  <c r="P3201" i="8"/>
  <c r="O3201" i="8"/>
  <c r="N3201" i="8"/>
  <c r="P3200" i="8"/>
  <c r="O3200" i="8"/>
  <c r="N3200" i="8"/>
  <c r="P3199" i="8"/>
  <c r="O3199" i="8"/>
  <c r="N3199" i="8"/>
  <c r="P3198" i="8"/>
  <c r="O3198" i="8"/>
  <c r="N3198" i="8"/>
  <c r="P3197" i="8"/>
  <c r="O3197" i="8"/>
  <c r="N3197" i="8"/>
  <c r="P3196" i="8"/>
  <c r="O3196" i="8"/>
  <c r="N3196" i="8"/>
  <c r="P3195" i="8"/>
  <c r="O3195" i="8"/>
  <c r="N3195" i="8"/>
  <c r="P3194" i="8"/>
  <c r="O3194" i="8"/>
  <c r="N3194" i="8"/>
  <c r="P3193" i="8"/>
  <c r="O3193" i="8"/>
  <c r="N3193" i="8"/>
  <c r="P3192" i="8"/>
  <c r="O3192" i="8"/>
  <c r="N3192" i="8"/>
  <c r="P3191" i="8"/>
  <c r="O3191" i="8"/>
  <c r="N3191" i="8"/>
  <c r="P3190" i="8"/>
  <c r="O3190" i="8"/>
  <c r="N3190" i="8"/>
  <c r="P3189" i="8"/>
  <c r="O3189" i="8"/>
  <c r="N3189" i="8"/>
  <c r="P3188" i="8"/>
  <c r="O3188" i="8"/>
  <c r="N3188" i="8"/>
  <c r="P3187" i="8"/>
  <c r="O3187" i="8"/>
  <c r="N3187" i="8"/>
  <c r="P3186" i="8"/>
  <c r="O3186" i="8"/>
  <c r="N3186" i="8"/>
  <c r="P3185" i="8"/>
  <c r="O3185" i="8"/>
  <c r="N3185" i="8"/>
  <c r="P3184" i="8"/>
  <c r="O3184" i="8"/>
  <c r="N3184" i="8"/>
  <c r="P3183" i="8"/>
  <c r="O3183" i="8"/>
  <c r="N3183" i="8"/>
  <c r="P3182" i="8"/>
  <c r="O3182" i="8"/>
  <c r="N3182" i="8"/>
  <c r="P3181" i="8"/>
  <c r="O3181" i="8"/>
  <c r="N3181" i="8"/>
  <c r="P3180" i="8"/>
  <c r="O3180" i="8"/>
  <c r="N3180" i="8"/>
  <c r="P3179" i="8"/>
  <c r="O3179" i="8"/>
  <c r="N3179" i="8"/>
  <c r="P3178" i="8"/>
  <c r="O3178" i="8"/>
  <c r="N3178" i="8"/>
  <c r="P3177" i="8"/>
  <c r="O3177" i="8"/>
  <c r="N3177" i="8"/>
  <c r="P3176" i="8"/>
  <c r="O3176" i="8"/>
  <c r="N3176" i="8"/>
  <c r="P3175" i="8"/>
  <c r="O3175" i="8"/>
  <c r="N3175" i="8"/>
  <c r="P3174" i="8"/>
  <c r="O3174" i="8"/>
  <c r="N3174" i="8"/>
  <c r="P3173" i="8"/>
  <c r="O3173" i="8"/>
  <c r="N3173" i="8"/>
  <c r="P3172" i="8"/>
  <c r="O3172" i="8"/>
  <c r="N3172" i="8"/>
  <c r="P3171" i="8"/>
  <c r="O3171" i="8"/>
  <c r="N3171" i="8"/>
  <c r="P3170" i="8"/>
  <c r="O3170" i="8"/>
  <c r="N3170" i="8"/>
  <c r="P3169" i="8"/>
  <c r="O3169" i="8"/>
  <c r="N3169" i="8"/>
  <c r="P3168" i="8"/>
  <c r="O3168" i="8"/>
  <c r="N3168" i="8"/>
  <c r="P3167" i="8"/>
  <c r="O3167" i="8"/>
  <c r="N3167" i="8"/>
  <c r="P3166" i="8"/>
  <c r="O3166" i="8"/>
  <c r="N3166" i="8"/>
  <c r="P3165" i="8"/>
  <c r="O3165" i="8"/>
  <c r="N3165" i="8"/>
  <c r="P3164" i="8"/>
  <c r="O3164" i="8"/>
  <c r="N3164" i="8"/>
  <c r="P3163" i="8"/>
  <c r="O3163" i="8"/>
  <c r="N3163" i="8"/>
  <c r="P3162" i="8"/>
  <c r="O3162" i="8"/>
  <c r="N3162" i="8"/>
  <c r="P3161" i="8"/>
  <c r="O3161" i="8"/>
  <c r="N3161" i="8"/>
  <c r="P3160" i="8"/>
  <c r="O3160" i="8"/>
  <c r="N3160" i="8"/>
  <c r="P3159" i="8"/>
  <c r="O3159" i="8"/>
  <c r="N3159" i="8"/>
  <c r="P3158" i="8"/>
  <c r="O3158" i="8"/>
  <c r="N3158" i="8"/>
  <c r="P3157" i="8"/>
  <c r="O3157" i="8"/>
  <c r="N3157" i="8"/>
  <c r="P3156" i="8"/>
  <c r="O3156" i="8"/>
  <c r="N3156" i="8"/>
  <c r="P3155" i="8"/>
  <c r="O3155" i="8"/>
  <c r="N3155" i="8"/>
  <c r="P3154" i="8"/>
  <c r="O3154" i="8"/>
  <c r="N3154" i="8"/>
  <c r="P3153" i="8"/>
  <c r="O3153" i="8"/>
  <c r="N3153" i="8"/>
  <c r="P3152" i="8"/>
  <c r="O3152" i="8"/>
  <c r="N3152" i="8"/>
  <c r="P3151" i="8"/>
  <c r="O3151" i="8"/>
  <c r="N3151" i="8"/>
  <c r="P3150" i="8"/>
  <c r="O3150" i="8"/>
  <c r="N3150" i="8"/>
  <c r="P3149" i="8"/>
  <c r="O3149" i="8"/>
  <c r="N3149" i="8"/>
  <c r="P3148" i="8"/>
  <c r="O3148" i="8"/>
  <c r="N3148" i="8"/>
  <c r="P3147" i="8"/>
  <c r="O3147" i="8"/>
  <c r="N3147" i="8"/>
  <c r="P3146" i="8"/>
  <c r="O3146" i="8"/>
  <c r="N3146" i="8"/>
  <c r="P3145" i="8"/>
  <c r="O3145" i="8"/>
  <c r="N3145" i="8"/>
  <c r="P3144" i="8"/>
  <c r="O3144" i="8"/>
  <c r="N3144" i="8"/>
  <c r="P3143" i="8"/>
  <c r="O3143" i="8"/>
  <c r="N3143" i="8"/>
  <c r="P3142" i="8"/>
  <c r="O3142" i="8"/>
  <c r="N3142" i="8"/>
  <c r="P3141" i="8"/>
  <c r="O3141" i="8"/>
  <c r="N3141" i="8"/>
  <c r="P3140" i="8"/>
  <c r="O3140" i="8"/>
  <c r="N3140" i="8"/>
  <c r="P3139" i="8"/>
  <c r="O3139" i="8"/>
  <c r="N3139" i="8"/>
  <c r="P3138" i="8"/>
  <c r="O3138" i="8"/>
  <c r="N3138" i="8"/>
  <c r="P3137" i="8"/>
  <c r="O3137" i="8"/>
  <c r="N3137" i="8"/>
  <c r="P3136" i="8"/>
  <c r="O3136" i="8"/>
  <c r="N3136" i="8"/>
  <c r="P3135" i="8"/>
  <c r="O3135" i="8"/>
  <c r="N3135" i="8"/>
  <c r="P3134" i="8"/>
  <c r="O3134" i="8"/>
  <c r="N3134" i="8"/>
  <c r="P3133" i="8"/>
  <c r="O3133" i="8"/>
  <c r="N3133" i="8"/>
  <c r="P3132" i="8"/>
  <c r="O3132" i="8"/>
  <c r="N3132" i="8"/>
  <c r="P3131" i="8"/>
  <c r="O3131" i="8"/>
  <c r="N3131" i="8"/>
  <c r="P3130" i="8"/>
  <c r="O3130" i="8"/>
  <c r="N3130" i="8"/>
  <c r="P3129" i="8"/>
  <c r="O3129" i="8"/>
  <c r="N3129" i="8"/>
  <c r="P3128" i="8"/>
  <c r="O3128" i="8"/>
  <c r="N3128" i="8"/>
  <c r="P3127" i="8"/>
  <c r="O3127" i="8"/>
  <c r="N3127" i="8"/>
  <c r="P3126" i="8"/>
  <c r="O3126" i="8"/>
  <c r="N3126" i="8"/>
  <c r="P3125" i="8"/>
  <c r="O3125" i="8"/>
  <c r="N3125" i="8"/>
  <c r="P3124" i="8"/>
  <c r="O3124" i="8"/>
  <c r="N3124" i="8"/>
  <c r="P3123" i="8"/>
  <c r="O3123" i="8"/>
  <c r="N3123" i="8"/>
  <c r="P3122" i="8"/>
  <c r="O3122" i="8"/>
  <c r="N3122" i="8"/>
  <c r="P3121" i="8"/>
  <c r="O3121" i="8"/>
  <c r="N3121" i="8"/>
  <c r="P3120" i="8"/>
  <c r="O3120" i="8"/>
  <c r="N3120" i="8"/>
  <c r="P3119" i="8"/>
  <c r="O3119" i="8"/>
  <c r="N3119" i="8"/>
  <c r="P3118" i="8"/>
  <c r="O3118" i="8"/>
  <c r="N3118" i="8"/>
  <c r="P3117" i="8"/>
  <c r="O3117" i="8"/>
  <c r="N3117" i="8"/>
  <c r="P3116" i="8"/>
  <c r="O3116" i="8"/>
  <c r="N3116" i="8"/>
  <c r="P3115" i="8"/>
  <c r="O3115" i="8"/>
  <c r="N3115" i="8"/>
  <c r="P3114" i="8"/>
  <c r="O3114" i="8"/>
  <c r="N3114" i="8"/>
  <c r="P3113" i="8"/>
  <c r="O3113" i="8"/>
  <c r="N3113" i="8"/>
  <c r="P3112" i="8"/>
  <c r="O3112" i="8"/>
  <c r="N3112" i="8"/>
  <c r="P3111" i="8"/>
  <c r="O3111" i="8"/>
  <c r="N3111" i="8"/>
  <c r="P3110" i="8"/>
  <c r="O3110" i="8"/>
  <c r="N3110" i="8"/>
  <c r="P3109" i="8"/>
  <c r="O3109" i="8"/>
  <c r="N3109" i="8"/>
  <c r="P3108" i="8"/>
  <c r="O3108" i="8"/>
  <c r="N3108" i="8"/>
  <c r="P3107" i="8"/>
  <c r="O3107" i="8"/>
  <c r="N3107" i="8"/>
  <c r="P3106" i="8"/>
  <c r="O3106" i="8"/>
  <c r="N3106" i="8"/>
  <c r="P3105" i="8"/>
  <c r="O3105" i="8"/>
  <c r="N3105" i="8"/>
  <c r="P3104" i="8"/>
  <c r="O3104" i="8"/>
  <c r="N3104" i="8"/>
  <c r="P3103" i="8"/>
  <c r="O3103" i="8"/>
  <c r="N3103" i="8"/>
  <c r="P3102" i="8"/>
  <c r="O3102" i="8"/>
  <c r="N3102" i="8"/>
  <c r="P3101" i="8"/>
  <c r="O3101" i="8"/>
  <c r="N3101" i="8"/>
  <c r="P3100" i="8"/>
  <c r="O3100" i="8"/>
  <c r="N3100" i="8"/>
  <c r="P3099" i="8"/>
  <c r="O3099" i="8"/>
  <c r="N3099" i="8"/>
  <c r="P3098" i="8"/>
  <c r="O3098" i="8"/>
  <c r="N3098" i="8"/>
  <c r="P3097" i="8"/>
  <c r="O3097" i="8"/>
  <c r="N3097" i="8"/>
  <c r="P3096" i="8"/>
  <c r="O3096" i="8"/>
  <c r="N3096" i="8"/>
  <c r="P3095" i="8"/>
  <c r="O3095" i="8"/>
  <c r="N3095" i="8"/>
  <c r="P3094" i="8"/>
  <c r="O3094" i="8"/>
  <c r="N3094" i="8"/>
  <c r="P3093" i="8"/>
  <c r="O3093" i="8"/>
  <c r="N3093" i="8"/>
  <c r="P3092" i="8"/>
  <c r="O3092" i="8"/>
  <c r="N3092" i="8"/>
  <c r="P3091" i="8"/>
  <c r="O3091" i="8"/>
  <c r="N3091" i="8"/>
  <c r="P3090" i="8"/>
  <c r="O3090" i="8"/>
  <c r="N3090" i="8"/>
  <c r="P3089" i="8"/>
  <c r="O3089" i="8"/>
  <c r="N3089" i="8"/>
  <c r="P3088" i="8"/>
  <c r="O3088" i="8"/>
  <c r="N3088" i="8"/>
  <c r="P3087" i="8"/>
  <c r="O3087" i="8"/>
  <c r="N3087" i="8"/>
  <c r="P3086" i="8"/>
  <c r="O3086" i="8"/>
  <c r="N3086" i="8"/>
  <c r="P3085" i="8"/>
  <c r="O3085" i="8"/>
  <c r="N3085" i="8"/>
  <c r="P3084" i="8"/>
  <c r="O3084" i="8"/>
  <c r="N3084" i="8"/>
  <c r="P3083" i="8"/>
  <c r="O3083" i="8"/>
  <c r="N3083" i="8"/>
  <c r="P3082" i="8"/>
  <c r="O3082" i="8"/>
  <c r="N3082" i="8"/>
  <c r="P3081" i="8"/>
  <c r="O3081" i="8"/>
  <c r="N3081" i="8"/>
  <c r="P3080" i="8"/>
  <c r="O3080" i="8"/>
  <c r="N3080" i="8"/>
  <c r="P3079" i="8"/>
  <c r="O3079" i="8"/>
  <c r="N3079" i="8"/>
  <c r="P3078" i="8"/>
  <c r="O3078" i="8"/>
  <c r="N3078" i="8"/>
  <c r="P3077" i="8"/>
  <c r="O3077" i="8"/>
  <c r="N3077" i="8"/>
  <c r="P3076" i="8"/>
  <c r="O3076" i="8"/>
  <c r="N3076" i="8"/>
  <c r="P3075" i="8"/>
  <c r="O3075" i="8"/>
  <c r="N3075" i="8"/>
  <c r="P3074" i="8"/>
  <c r="O3074" i="8"/>
  <c r="N3074" i="8"/>
  <c r="P3073" i="8"/>
  <c r="O3073" i="8"/>
  <c r="N3073" i="8"/>
  <c r="P3072" i="8"/>
  <c r="O3072" i="8"/>
  <c r="N3072" i="8"/>
  <c r="P3071" i="8"/>
  <c r="O3071" i="8"/>
  <c r="N3071" i="8"/>
  <c r="P3070" i="8"/>
  <c r="O3070" i="8"/>
  <c r="N3070" i="8"/>
  <c r="P3069" i="8"/>
  <c r="O3069" i="8"/>
  <c r="N3069" i="8"/>
  <c r="P3068" i="8"/>
  <c r="O3068" i="8"/>
  <c r="N3068" i="8"/>
  <c r="P3067" i="8"/>
  <c r="O3067" i="8"/>
  <c r="N3067" i="8"/>
  <c r="P3066" i="8"/>
  <c r="O3066" i="8"/>
  <c r="N3066" i="8"/>
  <c r="P3065" i="8"/>
  <c r="O3065" i="8"/>
  <c r="N3065" i="8"/>
  <c r="P3064" i="8"/>
  <c r="O3064" i="8"/>
  <c r="N3064" i="8"/>
  <c r="P3063" i="8"/>
  <c r="O3063" i="8"/>
  <c r="N3063" i="8"/>
  <c r="P3062" i="8"/>
  <c r="O3062" i="8"/>
  <c r="N3062" i="8"/>
  <c r="P3061" i="8"/>
  <c r="O3061" i="8"/>
  <c r="N3061" i="8"/>
  <c r="P3060" i="8"/>
  <c r="O3060" i="8"/>
  <c r="N3060" i="8"/>
  <c r="P3059" i="8"/>
  <c r="O3059" i="8"/>
  <c r="N3059" i="8"/>
  <c r="P3058" i="8"/>
  <c r="O3058" i="8"/>
  <c r="N3058" i="8"/>
  <c r="P3057" i="8"/>
  <c r="O3057" i="8"/>
  <c r="N3057" i="8"/>
  <c r="P3056" i="8"/>
  <c r="O3056" i="8"/>
  <c r="N3056" i="8"/>
  <c r="P3055" i="8"/>
  <c r="O3055" i="8"/>
  <c r="N3055" i="8"/>
  <c r="P3054" i="8"/>
  <c r="O3054" i="8"/>
  <c r="N3054" i="8"/>
  <c r="P3053" i="8"/>
  <c r="O3053" i="8"/>
  <c r="N3053" i="8"/>
  <c r="P3052" i="8"/>
  <c r="O3052" i="8"/>
  <c r="N3052" i="8"/>
  <c r="P3051" i="8"/>
  <c r="O3051" i="8"/>
  <c r="N3051" i="8"/>
  <c r="P3050" i="8"/>
  <c r="O3050" i="8"/>
  <c r="N3050" i="8"/>
  <c r="P3049" i="8"/>
  <c r="O3049" i="8"/>
  <c r="N3049" i="8"/>
  <c r="P3048" i="8"/>
  <c r="O3048" i="8"/>
  <c r="N3048" i="8"/>
  <c r="P3047" i="8"/>
  <c r="O3047" i="8"/>
  <c r="N3047" i="8"/>
  <c r="P3046" i="8"/>
  <c r="O3046" i="8"/>
  <c r="N3046" i="8"/>
  <c r="P3045" i="8"/>
  <c r="O3045" i="8"/>
  <c r="N3045" i="8"/>
  <c r="P3044" i="8"/>
  <c r="O3044" i="8"/>
  <c r="N3044" i="8"/>
  <c r="P3043" i="8"/>
  <c r="O3043" i="8"/>
  <c r="N3043" i="8"/>
  <c r="P3042" i="8"/>
  <c r="O3042" i="8"/>
  <c r="N3042" i="8"/>
  <c r="P3041" i="8"/>
  <c r="O3041" i="8"/>
  <c r="N3041" i="8"/>
  <c r="P3040" i="8"/>
  <c r="O3040" i="8"/>
  <c r="N3040" i="8"/>
  <c r="P3039" i="8"/>
  <c r="O3039" i="8"/>
  <c r="N3039" i="8"/>
  <c r="P3038" i="8"/>
  <c r="O3038" i="8"/>
  <c r="N3038" i="8"/>
  <c r="P3037" i="8"/>
  <c r="O3037" i="8"/>
  <c r="N3037" i="8"/>
  <c r="P3036" i="8"/>
  <c r="O3036" i="8"/>
  <c r="N3036" i="8"/>
  <c r="P3035" i="8"/>
  <c r="O3035" i="8"/>
  <c r="N3035" i="8"/>
  <c r="P3034" i="8"/>
  <c r="O3034" i="8"/>
  <c r="N3034" i="8"/>
  <c r="P3033" i="8"/>
  <c r="O3033" i="8"/>
  <c r="N3033" i="8"/>
  <c r="P3032" i="8"/>
  <c r="O3032" i="8"/>
  <c r="N3032" i="8"/>
  <c r="P3031" i="8"/>
  <c r="O3031" i="8"/>
  <c r="N3031" i="8"/>
  <c r="P3030" i="8"/>
  <c r="O3030" i="8"/>
  <c r="N3030" i="8"/>
  <c r="P3029" i="8"/>
  <c r="O3029" i="8"/>
  <c r="N3029" i="8"/>
  <c r="P3028" i="8"/>
  <c r="O3028" i="8"/>
  <c r="N3028" i="8"/>
  <c r="P3027" i="8"/>
  <c r="O3027" i="8"/>
  <c r="N3027" i="8"/>
  <c r="P3026" i="8"/>
  <c r="O3026" i="8"/>
  <c r="N3026" i="8"/>
  <c r="P3025" i="8"/>
  <c r="O3025" i="8"/>
  <c r="N3025" i="8"/>
  <c r="P3024" i="8"/>
  <c r="O3024" i="8"/>
  <c r="N3024" i="8"/>
  <c r="P3023" i="8"/>
  <c r="O3023" i="8"/>
  <c r="N3023" i="8"/>
  <c r="P3022" i="8"/>
  <c r="O3022" i="8"/>
  <c r="N3022" i="8"/>
  <c r="P3021" i="8"/>
  <c r="O3021" i="8"/>
  <c r="N3021" i="8"/>
  <c r="P3020" i="8"/>
  <c r="O3020" i="8"/>
  <c r="N3020" i="8"/>
  <c r="P3019" i="8"/>
  <c r="O3019" i="8"/>
  <c r="N3019" i="8"/>
  <c r="P3018" i="8"/>
  <c r="O3018" i="8"/>
  <c r="N3018" i="8"/>
  <c r="P3017" i="8"/>
  <c r="O3017" i="8"/>
  <c r="N3017" i="8"/>
  <c r="P3016" i="8"/>
  <c r="O3016" i="8"/>
  <c r="N3016" i="8"/>
  <c r="P3015" i="8"/>
  <c r="O3015" i="8"/>
  <c r="N3015" i="8"/>
  <c r="P3014" i="8"/>
  <c r="O3014" i="8"/>
  <c r="N3014" i="8"/>
  <c r="P3013" i="8"/>
  <c r="O3013" i="8"/>
  <c r="N3013" i="8"/>
  <c r="P3012" i="8"/>
  <c r="O3012" i="8"/>
  <c r="N3012" i="8"/>
  <c r="P3011" i="8"/>
  <c r="O3011" i="8"/>
  <c r="N3011" i="8"/>
  <c r="P3010" i="8"/>
  <c r="O3010" i="8"/>
  <c r="N3010" i="8"/>
  <c r="P3009" i="8"/>
  <c r="O3009" i="8"/>
  <c r="N3009" i="8"/>
  <c r="P3008" i="8"/>
  <c r="O3008" i="8"/>
  <c r="N3008" i="8"/>
  <c r="P3007" i="8"/>
  <c r="O3007" i="8"/>
  <c r="N3007" i="8"/>
  <c r="P3006" i="8"/>
  <c r="O3006" i="8"/>
  <c r="N3006" i="8"/>
  <c r="P3005" i="8"/>
  <c r="O3005" i="8"/>
  <c r="N3005" i="8"/>
  <c r="P3004" i="8"/>
  <c r="O3004" i="8"/>
  <c r="N3004" i="8"/>
  <c r="P3003" i="8"/>
  <c r="O3003" i="8"/>
  <c r="N3003" i="8"/>
  <c r="P3002" i="8"/>
  <c r="O3002" i="8"/>
  <c r="N3002" i="8"/>
  <c r="P3001" i="8"/>
  <c r="O3001" i="8"/>
  <c r="N3001" i="8"/>
  <c r="P3000" i="8"/>
  <c r="O3000" i="8"/>
  <c r="N3000" i="8"/>
  <c r="P2999" i="8"/>
  <c r="O2999" i="8"/>
  <c r="N2999" i="8"/>
  <c r="P2998" i="8"/>
  <c r="O2998" i="8"/>
  <c r="N2998" i="8"/>
  <c r="P2997" i="8"/>
  <c r="O2997" i="8"/>
  <c r="N2997" i="8"/>
  <c r="P2996" i="8"/>
  <c r="O2996" i="8"/>
  <c r="N2996" i="8"/>
  <c r="P2995" i="8"/>
  <c r="O2995" i="8"/>
  <c r="N2995" i="8"/>
  <c r="P2994" i="8"/>
  <c r="O2994" i="8"/>
  <c r="N2994" i="8"/>
  <c r="P2993" i="8"/>
  <c r="O2993" i="8"/>
  <c r="N2993" i="8"/>
  <c r="P2992" i="8"/>
  <c r="O2992" i="8"/>
  <c r="N2992" i="8"/>
  <c r="P2991" i="8"/>
  <c r="O2991" i="8"/>
  <c r="N2991" i="8"/>
  <c r="P2990" i="8"/>
  <c r="O2990" i="8"/>
  <c r="N2990" i="8"/>
  <c r="P2989" i="8"/>
  <c r="O2989" i="8"/>
  <c r="N2989" i="8"/>
  <c r="P2988" i="8"/>
  <c r="O2988" i="8"/>
  <c r="N2988" i="8"/>
  <c r="P2987" i="8"/>
  <c r="O2987" i="8"/>
  <c r="N2987" i="8"/>
  <c r="P2986" i="8"/>
  <c r="O2986" i="8"/>
  <c r="N2986" i="8"/>
  <c r="P2985" i="8"/>
  <c r="O2985" i="8"/>
  <c r="N2985" i="8"/>
  <c r="P2984" i="8"/>
  <c r="O2984" i="8"/>
  <c r="N2984" i="8"/>
  <c r="P2983" i="8"/>
  <c r="O2983" i="8"/>
  <c r="N2983" i="8"/>
  <c r="P2982" i="8"/>
  <c r="O2982" i="8"/>
  <c r="N2982" i="8"/>
  <c r="P2981" i="8"/>
  <c r="O2981" i="8"/>
  <c r="N2981" i="8"/>
  <c r="P2980" i="8"/>
  <c r="O2980" i="8"/>
  <c r="N2980" i="8"/>
  <c r="P2979" i="8"/>
  <c r="O2979" i="8"/>
  <c r="N2979" i="8"/>
  <c r="P2978" i="8"/>
  <c r="O2978" i="8"/>
  <c r="N2978" i="8"/>
  <c r="P2977" i="8"/>
  <c r="O2977" i="8"/>
  <c r="N2977" i="8"/>
  <c r="P2976" i="8"/>
  <c r="O2976" i="8"/>
  <c r="N2976" i="8"/>
  <c r="P2975" i="8"/>
  <c r="O2975" i="8"/>
  <c r="N2975" i="8"/>
  <c r="P2974" i="8"/>
  <c r="O2974" i="8"/>
  <c r="N2974" i="8"/>
  <c r="P2973" i="8"/>
  <c r="O2973" i="8"/>
  <c r="N2973" i="8"/>
  <c r="P2972" i="8"/>
  <c r="O2972" i="8"/>
  <c r="N2972" i="8"/>
  <c r="P2971" i="8"/>
  <c r="O2971" i="8"/>
  <c r="N2971" i="8"/>
  <c r="P2970" i="8"/>
  <c r="O2970" i="8"/>
  <c r="N2970" i="8"/>
  <c r="P2969" i="8"/>
  <c r="O2969" i="8"/>
  <c r="N2969" i="8"/>
  <c r="P2968" i="8"/>
  <c r="O2968" i="8"/>
  <c r="N2968" i="8"/>
  <c r="P2967" i="8"/>
  <c r="O2967" i="8"/>
  <c r="N2967" i="8"/>
  <c r="P2966" i="8"/>
  <c r="O2966" i="8"/>
  <c r="N2966" i="8"/>
  <c r="P2965" i="8"/>
  <c r="O2965" i="8"/>
  <c r="N2965" i="8"/>
  <c r="P2964" i="8"/>
  <c r="O2964" i="8"/>
  <c r="N2964" i="8"/>
  <c r="P2963" i="8"/>
  <c r="O2963" i="8"/>
  <c r="N2963" i="8"/>
  <c r="P2962" i="8"/>
  <c r="O2962" i="8"/>
  <c r="N2962" i="8"/>
  <c r="P2961" i="8"/>
  <c r="O2961" i="8"/>
  <c r="N2961" i="8"/>
  <c r="P2960" i="8"/>
  <c r="O2960" i="8"/>
  <c r="N2960" i="8"/>
  <c r="P2959" i="8"/>
  <c r="O2959" i="8"/>
  <c r="N2959" i="8"/>
  <c r="P2958" i="8"/>
  <c r="O2958" i="8"/>
  <c r="N2958" i="8"/>
  <c r="P2957" i="8"/>
  <c r="O2957" i="8"/>
  <c r="N2957" i="8"/>
  <c r="P2956" i="8"/>
  <c r="O2956" i="8"/>
  <c r="N2956" i="8"/>
  <c r="P2955" i="8"/>
  <c r="O2955" i="8"/>
  <c r="N2955" i="8"/>
  <c r="P2954" i="8"/>
  <c r="O2954" i="8"/>
  <c r="N2954" i="8"/>
  <c r="P2953" i="8"/>
  <c r="O2953" i="8"/>
  <c r="N2953" i="8"/>
  <c r="P2952" i="8"/>
  <c r="O2952" i="8"/>
  <c r="N2952" i="8"/>
  <c r="P2951" i="8"/>
  <c r="O2951" i="8"/>
  <c r="N2951" i="8"/>
  <c r="P2950" i="8"/>
  <c r="O2950" i="8"/>
  <c r="N2950" i="8"/>
  <c r="P2949" i="8"/>
  <c r="O2949" i="8"/>
  <c r="N2949" i="8"/>
  <c r="P2948" i="8"/>
  <c r="O2948" i="8"/>
  <c r="N2948" i="8"/>
  <c r="P2947" i="8"/>
  <c r="O2947" i="8"/>
  <c r="N2947" i="8"/>
  <c r="P2946" i="8"/>
  <c r="O2946" i="8"/>
  <c r="N2946" i="8"/>
  <c r="P2945" i="8"/>
  <c r="O2945" i="8"/>
  <c r="N2945" i="8"/>
  <c r="P2944" i="8"/>
  <c r="O2944" i="8"/>
  <c r="N2944" i="8"/>
  <c r="P2943" i="8"/>
  <c r="O2943" i="8"/>
  <c r="N2943" i="8"/>
  <c r="P2942" i="8"/>
  <c r="O2942" i="8"/>
  <c r="N2942" i="8"/>
  <c r="P2941" i="8"/>
  <c r="O2941" i="8"/>
  <c r="N2941" i="8"/>
  <c r="P2940" i="8"/>
  <c r="O2940" i="8"/>
  <c r="N2940" i="8"/>
  <c r="P2939" i="8"/>
  <c r="O2939" i="8"/>
  <c r="N2939" i="8"/>
  <c r="P2938" i="8"/>
  <c r="O2938" i="8"/>
  <c r="N2938" i="8"/>
  <c r="P2937" i="8"/>
  <c r="O2937" i="8"/>
  <c r="N2937" i="8"/>
  <c r="P2936" i="8"/>
  <c r="O2936" i="8"/>
  <c r="N2936" i="8"/>
  <c r="P2935" i="8"/>
  <c r="O2935" i="8"/>
  <c r="N2935" i="8"/>
  <c r="P2934" i="8"/>
  <c r="O2934" i="8"/>
  <c r="N2934" i="8"/>
  <c r="P2933" i="8"/>
  <c r="O2933" i="8"/>
  <c r="N2933" i="8"/>
  <c r="P2932" i="8"/>
  <c r="O2932" i="8"/>
  <c r="N2932" i="8"/>
  <c r="P2931" i="8"/>
  <c r="O2931" i="8"/>
  <c r="N2931" i="8"/>
  <c r="P2930" i="8"/>
  <c r="O2930" i="8"/>
  <c r="N2930" i="8"/>
  <c r="P2929" i="8"/>
  <c r="O2929" i="8"/>
  <c r="N2929" i="8"/>
  <c r="P2928" i="8"/>
  <c r="O2928" i="8"/>
  <c r="N2928" i="8"/>
  <c r="P2927" i="8"/>
  <c r="O2927" i="8"/>
  <c r="N2927" i="8"/>
  <c r="K2927" i="8"/>
  <c r="P2926" i="8"/>
  <c r="O2926" i="8"/>
  <c r="N2926" i="8"/>
  <c r="P2925" i="8"/>
  <c r="O2925" i="8"/>
  <c r="N2925" i="8"/>
  <c r="P2924" i="8"/>
  <c r="O2924" i="8"/>
  <c r="N2924" i="8"/>
  <c r="P2923" i="8"/>
  <c r="O2923" i="8"/>
  <c r="N2923" i="8"/>
  <c r="P2922" i="8"/>
  <c r="O2922" i="8"/>
  <c r="N2922" i="8"/>
  <c r="P2921" i="8"/>
  <c r="O2921" i="8"/>
  <c r="N2921" i="8"/>
  <c r="P2920" i="8"/>
  <c r="O2920" i="8"/>
  <c r="N2920" i="8"/>
  <c r="P2919" i="8"/>
  <c r="O2919" i="8"/>
  <c r="N2919" i="8"/>
  <c r="P2918" i="8"/>
  <c r="O2918" i="8"/>
  <c r="N2918" i="8"/>
  <c r="P2917" i="8"/>
  <c r="O2917" i="8"/>
  <c r="N2917" i="8"/>
  <c r="P2916" i="8"/>
  <c r="O2916" i="8"/>
  <c r="N2916" i="8"/>
  <c r="P2915" i="8"/>
  <c r="O2915" i="8"/>
  <c r="N2915" i="8"/>
  <c r="P2914" i="8"/>
  <c r="O2914" i="8"/>
  <c r="N2914" i="8"/>
  <c r="P2913" i="8"/>
  <c r="O2913" i="8"/>
  <c r="N2913" i="8"/>
  <c r="P2912" i="8"/>
  <c r="O2912" i="8"/>
  <c r="N2912" i="8"/>
  <c r="P2911" i="8"/>
  <c r="O2911" i="8"/>
  <c r="N2911" i="8"/>
  <c r="P2910" i="8"/>
  <c r="O2910" i="8"/>
  <c r="N2910" i="8"/>
  <c r="P2909" i="8"/>
  <c r="O2909" i="8"/>
  <c r="N2909" i="8"/>
  <c r="P2908" i="8"/>
  <c r="O2908" i="8"/>
  <c r="N2908" i="8"/>
  <c r="P2907" i="8"/>
  <c r="O2907" i="8"/>
  <c r="N2907" i="8"/>
  <c r="P2906" i="8"/>
  <c r="O2906" i="8"/>
  <c r="N2906" i="8"/>
  <c r="P2905" i="8"/>
  <c r="O2905" i="8"/>
  <c r="N2905" i="8"/>
  <c r="P2904" i="8"/>
  <c r="O2904" i="8"/>
  <c r="N2904" i="8"/>
  <c r="P2903" i="8"/>
  <c r="O2903" i="8"/>
  <c r="N2903" i="8"/>
  <c r="P2902" i="8"/>
  <c r="O2902" i="8"/>
  <c r="N2902" i="8"/>
  <c r="P2901" i="8"/>
  <c r="O2901" i="8"/>
  <c r="N2901" i="8"/>
  <c r="P2900" i="8"/>
  <c r="O2900" i="8"/>
  <c r="N2900" i="8"/>
  <c r="P2899" i="8"/>
  <c r="O2899" i="8"/>
  <c r="N2899" i="8"/>
  <c r="P2898" i="8"/>
  <c r="O2898" i="8"/>
  <c r="N2898" i="8"/>
  <c r="P2897" i="8"/>
  <c r="O2897" i="8"/>
  <c r="N2897" i="8"/>
  <c r="P2896" i="8"/>
  <c r="O2896" i="8"/>
  <c r="N2896" i="8"/>
  <c r="P2895" i="8"/>
  <c r="O2895" i="8"/>
  <c r="N2895" i="8"/>
  <c r="P2894" i="8"/>
  <c r="O2894" i="8"/>
  <c r="N2894" i="8"/>
  <c r="P2893" i="8"/>
  <c r="O2893" i="8"/>
  <c r="N2893" i="8"/>
  <c r="P2892" i="8"/>
  <c r="O2892" i="8"/>
  <c r="N2892" i="8"/>
  <c r="P2891" i="8"/>
  <c r="O2891" i="8"/>
  <c r="N2891" i="8"/>
  <c r="P2890" i="8"/>
  <c r="O2890" i="8"/>
  <c r="N2890" i="8"/>
  <c r="P2889" i="8"/>
  <c r="O2889" i="8"/>
  <c r="N2889" i="8"/>
  <c r="P2888" i="8"/>
  <c r="O2888" i="8"/>
  <c r="N2888" i="8"/>
  <c r="P2887" i="8"/>
  <c r="O2887" i="8"/>
  <c r="N2887" i="8"/>
  <c r="P2886" i="8"/>
  <c r="O2886" i="8"/>
  <c r="N2886" i="8"/>
  <c r="P2885" i="8"/>
  <c r="O2885" i="8"/>
  <c r="N2885" i="8"/>
  <c r="P2884" i="8"/>
  <c r="O2884" i="8"/>
  <c r="N2884" i="8"/>
  <c r="P2883" i="8"/>
  <c r="O2883" i="8"/>
  <c r="N2883" i="8"/>
  <c r="P2882" i="8"/>
  <c r="O2882" i="8"/>
  <c r="N2882" i="8"/>
  <c r="P2881" i="8"/>
  <c r="O2881" i="8"/>
  <c r="N2881" i="8"/>
  <c r="P2880" i="8"/>
  <c r="O2880" i="8"/>
  <c r="N2880" i="8"/>
  <c r="P2879" i="8"/>
  <c r="O2879" i="8"/>
  <c r="N2879" i="8"/>
  <c r="P2878" i="8"/>
  <c r="O2878" i="8"/>
  <c r="N2878" i="8"/>
  <c r="K2878" i="8"/>
  <c r="P2877" i="8"/>
  <c r="O2877" i="8"/>
  <c r="N2877" i="8"/>
  <c r="K2877" i="8"/>
  <c r="P2876" i="8"/>
  <c r="O2876" i="8"/>
  <c r="N2876" i="8"/>
  <c r="P2875" i="8"/>
  <c r="O2875" i="8"/>
  <c r="N2875" i="8"/>
  <c r="P2874" i="8"/>
  <c r="O2874" i="8"/>
  <c r="N2874" i="8"/>
  <c r="P2873" i="8"/>
  <c r="O2873" i="8"/>
  <c r="N2873" i="8"/>
  <c r="P2872" i="8"/>
  <c r="O2872" i="8"/>
  <c r="N2872" i="8"/>
  <c r="P2871" i="8"/>
  <c r="O2871" i="8"/>
  <c r="N2871" i="8"/>
  <c r="P2870" i="8"/>
  <c r="O2870" i="8"/>
  <c r="N2870" i="8"/>
  <c r="P2869" i="8"/>
  <c r="O2869" i="8"/>
  <c r="N2869" i="8"/>
  <c r="P2868" i="8"/>
  <c r="O2868" i="8"/>
  <c r="N2868" i="8"/>
  <c r="P2867" i="8"/>
  <c r="O2867" i="8"/>
  <c r="N2867" i="8"/>
  <c r="P2866" i="8"/>
  <c r="O2866" i="8"/>
  <c r="N2866" i="8"/>
  <c r="P2865" i="8"/>
  <c r="O2865" i="8"/>
  <c r="N2865" i="8"/>
  <c r="P2864" i="8"/>
  <c r="O2864" i="8"/>
  <c r="N2864" i="8"/>
  <c r="P2863" i="8"/>
  <c r="O2863" i="8"/>
  <c r="N2863" i="8"/>
  <c r="P2862" i="8"/>
  <c r="O2862" i="8"/>
  <c r="N2862" i="8"/>
  <c r="P2861" i="8"/>
  <c r="O2861" i="8"/>
  <c r="N2861" i="8"/>
  <c r="P2860" i="8"/>
  <c r="O2860" i="8"/>
  <c r="N2860" i="8"/>
  <c r="P2859" i="8"/>
  <c r="O2859" i="8"/>
  <c r="N2859" i="8"/>
  <c r="P2858" i="8"/>
  <c r="O2858" i="8"/>
  <c r="N2858" i="8"/>
  <c r="P2857" i="8"/>
  <c r="O2857" i="8"/>
  <c r="N2857" i="8"/>
  <c r="P2856" i="8"/>
  <c r="O2856" i="8"/>
  <c r="N2856" i="8"/>
  <c r="P2855" i="8"/>
  <c r="O2855" i="8"/>
  <c r="N2855" i="8"/>
  <c r="P2854" i="8"/>
  <c r="O2854" i="8"/>
  <c r="N2854" i="8"/>
  <c r="P2853" i="8"/>
  <c r="O2853" i="8"/>
  <c r="N2853" i="8"/>
  <c r="P2852" i="8"/>
  <c r="O2852" i="8"/>
  <c r="N2852" i="8"/>
  <c r="P2851" i="8"/>
  <c r="O2851" i="8"/>
  <c r="N2851" i="8"/>
  <c r="P2850" i="8"/>
  <c r="O2850" i="8"/>
  <c r="N2850" i="8"/>
  <c r="P2849" i="8"/>
  <c r="O2849" i="8"/>
  <c r="N2849" i="8"/>
  <c r="P2848" i="8"/>
  <c r="O2848" i="8"/>
  <c r="N2848" i="8"/>
  <c r="P2847" i="8"/>
  <c r="O2847" i="8"/>
  <c r="N2847" i="8"/>
  <c r="P2846" i="8"/>
  <c r="O2846" i="8"/>
  <c r="N2846" i="8"/>
  <c r="P2845" i="8"/>
  <c r="O2845" i="8"/>
  <c r="N2845" i="8"/>
  <c r="P2844" i="8"/>
  <c r="O2844" i="8"/>
  <c r="N2844" i="8"/>
  <c r="P2843" i="8"/>
  <c r="O2843" i="8"/>
  <c r="N2843" i="8"/>
  <c r="P2842" i="8"/>
  <c r="O2842" i="8"/>
  <c r="N2842" i="8"/>
  <c r="P2841" i="8"/>
  <c r="O2841" i="8"/>
  <c r="N2841" i="8"/>
  <c r="P2840" i="8"/>
  <c r="O2840" i="8"/>
  <c r="N2840" i="8"/>
  <c r="P2839" i="8"/>
  <c r="O2839" i="8"/>
  <c r="N2839" i="8"/>
  <c r="P2838" i="8"/>
  <c r="O2838" i="8"/>
  <c r="N2838" i="8"/>
  <c r="P2837" i="8"/>
  <c r="O2837" i="8"/>
  <c r="N2837" i="8"/>
  <c r="P2836" i="8"/>
  <c r="O2836" i="8"/>
  <c r="N2836" i="8"/>
  <c r="P2835" i="8"/>
  <c r="O2835" i="8"/>
  <c r="N2835" i="8"/>
  <c r="P2834" i="8"/>
  <c r="O2834" i="8"/>
  <c r="N2834" i="8"/>
  <c r="P2833" i="8"/>
  <c r="O2833" i="8"/>
  <c r="N2833" i="8"/>
  <c r="P2832" i="8"/>
  <c r="O2832" i="8"/>
  <c r="N2832" i="8"/>
  <c r="P2831" i="8"/>
  <c r="O2831" i="8"/>
  <c r="N2831" i="8"/>
  <c r="P2830" i="8"/>
  <c r="O2830" i="8"/>
  <c r="N2830" i="8"/>
  <c r="P2829" i="8"/>
  <c r="O2829" i="8"/>
  <c r="N2829" i="8"/>
  <c r="P2828" i="8"/>
  <c r="O2828" i="8"/>
  <c r="N2828" i="8"/>
  <c r="P2827" i="8"/>
  <c r="O2827" i="8"/>
  <c r="N2827" i="8"/>
  <c r="P2826" i="8"/>
  <c r="O2826" i="8"/>
  <c r="N2826" i="8"/>
  <c r="P2825" i="8"/>
  <c r="O2825" i="8"/>
  <c r="N2825" i="8"/>
  <c r="P2824" i="8"/>
  <c r="O2824" i="8"/>
  <c r="N2824" i="8"/>
  <c r="P2823" i="8"/>
  <c r="O2823" i="8"/>
  <c r="N2823" i="8"/>
  <c r="P2822" i="8"/>
  <c r="O2822" i="8"/>
  <c r="N2822" i="8"/>
  <c r="P2821" i="8"/>
  <c r="O2821" i="8"/>
  <c r="N2821" i="8"/>
  <c r="P2820" i="8"/>
  <c r="O2820" i="8"/>
  <c r="N2820" i="8"/>
  <c r="P2819" i="8"/>
  <c r="O2819" i="8"/>
  <c r="N2819" i="8"/>
  <c r="P2818" i="8"/>
  <c r="O2818" i="8"/>
  <c r="N2818" i="8"/>
  <c r="P2817" i="8"/>
  <c r="O2817" i="8"/>
  <c r="N2817" i="8"/>
  <c r="P2816" i="8"/>
  <c r="O2816" i="8"/>
  <c r="N2816" i="8"/>
  <c r="P2815" i="8"/>
  <c r="O2815" i="8"/>
  <c r="N2815" i="8"/>
  <c r="K2815" i="8"/>
  <c r="P2814" i="8"/>
  <c r="O2814" i="8"/>
  <c r="N2814" i="8"/>
  <c r="P2813" i="8"/>
  <c r="O2813" i="8"/>
  <c r="N2813" i="8"/>
  <c r="P2812" i="8"/>
  <c r="O2812" i="8"/>
  <c r="N2812" i="8"/>
  <c r="P2811" i="8"/>
  <c r="O2811" i="8"/>
  <c r="N2811" i="8"/>
  <c r="P2810" i="8"/>
  <c r="O2810" i="8"/>
  <c r="N2810" i="8"/>
  <c r="P2809" i="8"/>
  <c r="O2809" i="8"/>
  <c r="N2809" i="8"/>
  <c r="P2808" i="8"/>
  <c r="O2808" i="8"/>
  <c r="N2808" i="8"/>
  <c r="P2807" i="8"/>
  <c r="O2807" i="8"/>
  <c r="N2807" i="8"/>
  <c r="P2806" i="8"/>
  <c r="O2806" i="8"/>
  <c r="N2806" i="8"/>
  <c r="P2805" i="8"/>
  <c r="O2805" i="8"/>
  <c r="N2805" i="8"/>
  <c r="P2804" i="8"/>
  <c r="O2804" i="8"/>
  <c r="N2804" i="8"/>
  <c r="P2803" i="8"/>
  <c r="O2803" i="8"/>
  <c r="N2803" i="8"/>
  <c r="P2802" i="8"/>
  <c r="O2802" i="8"/>
  <c r="N2802" i="8"/>
  <c r="P2801" i="8"/>
  <c r="O2801" i="8"/>
  <c r="N2801" i="8"/>
  <c r="P2800" i="8"/>
  <c r="O2800" i="8"/>
  <c r="N2800" i="8"/>
  <c r="P2799" i="8"/>
  <c r="O2799" i="8"/>
  <c r="N2799" i="8"/>
  <c r="P2798" i="8"/>
  <c r="O2798" i="8"/>
  <c r="N2798" i="8"/>
  <c r="P2797" i="8"/>
  <c r="O2797" i="8"/>
  <c r="N2797" i="8"/>
  <c r="P2796" i="8"/>
  <c r="O2796" i="8"/>
  <c r="N2796" i="8"/>
  <c r="P2795" i="8"/>
  <c r="O2795" i="8"/>
  <c r="N2795" i="8"/>
  <c r="P2794" i="8"/>
  <c r="O2794" i="8"/>
  <c r="N2794" i="8"/>
  <c r="P2793" i="8"/>
  <c r="O2793" i="8"/>
  <c r="N2793" i="8"/>
  <c r="P2792" i="8"/>
  <c r="O2792" i="8"/>
  <c r="N2792" i="8"/>
  <c r="P2791" i="8"/>
  <c r="O2791" i="8"/>
  <c r="N2791" i="8"/>
  <c r="P2790" i="8"/>
  <c r="O2790" i="8"/>
  <c r="N2790" i="8"/>
  <c r="P2789" i="8"/>
  <c r="O2789" i="8"/>
  <c r="N2789" i="8"/>
  <c r="P2788" i="8"/>
  <c r="O2788" i="8"/>
  <c r="N2788" i="8"/>
  <c r="P2787" i="8"/>
  <c r="O2787" i="8"/>
  <c r="N2787" i="8"/>
  <c r="P2786" i="8"/>
  <c r="O2786" i="8"/>
  <c r="N2786" i="8"/>
  <c r="P2785" i="8"/>
  <c r="O2785" i="8"/>
  <c r="N2785" i="8"/>
  <c r="P2784" i="8"/>
  <c r="O2784" i="8"/>
  <c r="N2784" i="8"/>
  <c r="P2783" i="8"/>
  <c r="O2783" i="8"/>
  <c r="N2783" i="8"/>
  <c r="P2782" i="8"/>
  <c r="O2782" i="8"/>
  <c r="N2782" i="8"/>
  <c r="P2781" i="8"/>
  <c r="O2781" i="8"/>
  <c r="N2781" i="8"/>
  <c r="P2780" i="8"/>
  <c r="O2780" i="8"/>
  <c r="N2780" i="8"/>
  <c r="P2779" i="8"/>
  <c r="O2779" i="8"/>
  <c r="N2779" i="8"/>
  <c r="P2778" i="8"/>
  <c r="O2778" i="8"/>
  <c r="N2778" i="8"/>
  <c r="P2777" i="8"/>
  <c r="O2777" i="8"/>
  <c r="N2777" i="8"/>
  <c r="P2776" i="8"/>
  <c r="O2776" i="8"/>
  <c r="N2776" i="8"/>
  <c r="P2775" i="8"/>
  <c r="O2775" i="8"/>
  <c r="N2775" i="8"/>
  <c r="P2774" i="8"/>
  <c r="O2774" i="8"/>
  <c r="N2774" i="8"/>
  <c r="P2773" i="8"/>
  <c r="O2773" i="8"/>
  <c r="N2773" i="8"/>
  <c r="P2772" i="8"/>
  <c r="O2772" i="8"/>
  <c r="N2772" i="8"/>
  <c r="P2771" i="8"/>
  <c r="O2771" i="8"/>
  <c r="N2771" i="8"/>
  <c r="P2770" i="8"/>
  <c r="O2770" i="8"/>
  <c r="N2770" i="8"/>
  <c r="P2769" i="8"/>
  <c r="O2769" i="8"/>
  <c r="N2769" i="8"/>
  <c r="P2768" i="8"/>
  <c r="O2768" i="8"/>
  <c r="N2768" i="8"/>
  <c r="P2767" i="8"/>
  <c r="O2767" i="8"/>
  <c r="N2767" i="8"/>
  <c r="P2766" i="8"/>
  <c r="O2766" i="8"/>
  <c r="N2766" i="8"/>
  <c r="P2765" i="8"/>
  <c r="O2765" i="8"/>
  <c r="N2765" i="8"/>
  <c r="P2764" i="8"/>
  <c r="O2764" i="8"/>
  <c r="N2764" i="8"/>
  <c r="P2763" i="8"/>
  <c r="O2763" i="8"/>
  <c r="N2763" i="8"/>
  <c r="P2762" i="8"/>
  <c r="O2762" i="8"/>
  <c r="N2762" i="8"/>
  <c r="P2761" i="8"/>
  <c r="O2761" i="8"/>
  <c r="N2761" i="8"/>
  <c r="P2760" i="8"/>
  <c r="O2760" i="8"/>
  <c r="N2760" i="8"/>
  <c r="P2759" i="8"/>
  <c r="O2759" i="8"/>
  <c r="N2759" i="8"/>
  <c r="P2758" i="8"/>
  <c r="O2758" i="8"/>
  <c r="N2758" i="8"/>
  <c r="P2757" i="8"/>
  <c r="O2757" i="8"/>
  <c r="N2757" i="8"/>
  <c r="P2756" i="8"/>
  <c r="O2756" i="8"/>
  <c r="N2756" i="8"/>
  <c r="P2755" i="8"/>
  <c r="O2755" i="8"/>
  <c r="N2755" i="8"/>
  <c r="P2754" i="8"/>
  <c r="O2754" i="8"/>
  <c r="N2754" i="8"/>
  <c r="P2753" i="8"/>
  <c r="O2753" i="8"/>
  <c r="N2753" i="8"/>
  <c r="P2752" i="8"/>
  <c r="O2752" i="8"/>
  <c r="N2752" i="8"/>
  <c r="P2751" i="8"/>
  <c r="O2751" i="8"/>
  <c r="N2751" i="8"/>
  <c r="P2750" i="8"/>
  <c r="O2750" i="8"/>
  <c r="N2750" i="8"/>
  <c r="P2749" i="8"/>
  <c r="O2749" i="8"/>
  <c r="N2749" i="8"/>
  <c r="P2748" i="8"/>
  <c r="O2748" i="8"/>
  <c r="N2748" i="8"/>
  <c r="P2747" i="8"/>
  <c r="O2747" i="8"/>
  <c r="N2747" i="8"/>
  <c r="P2746" i="8"/>
  <c r="O2746" i="8"/>
  <c r="N2746" i="8"/>
  <c r="P2745" i="8"/>
  <c r="O2745" i="8"/>
  <c r="N2745" i="8"/>
  <c r="P2744" i="8"/>
  <c r="O2744" i="8"/>
  <c r="N2744" i="8"/>
  <c r="P2743" i="8"/>
  <c r="O2743" i="8"/>
  <c r="N2743" i="8"/>
  <c r="P2742" i="8"/>
  <c r="O2742" i="8"/>
  <c r="N2742" i="8"/>
  <c r="P2741" i="8"/>
  <c r="O2741" i="8"/>
  <c r="N2741" i="8"/>
  <c r="P2740" i="8"/>
  <c r="O2740" i="8"/>
  <c r="N2740" i="8"/>
  <c r="P2739" i="8"/>
  <c r="O2739" i="8"/>
  <c r="N2739" i="8"/>
  <c r="P2738" i="8"/>
  <c r="O2738" i="8"/>
  <c r="N2738" i="8"/>
  <c r="P2737" i="8"/>
  <c r="O2737" i="8"/>
  <c r="N2737" i="8"/>
  <c r="P2736" i="8"/>
  <c r="O2736" i="8"/>
  <c r="N2736" i="8"/>
  <c r="P2735" i="8"/>
  <c r="O2735" i="8"/>
  <c r="N2735" i="8"/>
  <c r="P2734" i="8"/>
  <c r="O2734" i="8"/>
  <c r="N2734" i="8"/>
  <c r="P2733" i="8"/>
  <c r="O2733" i="8"/>
  <c r="N2733" i="8"/>
  <c r="P2732" i="8"/>
  <c r="O2732" i="8"/>
  <c r="N2732" i="8"/>
  <c r="P2731" i="8"/>
  <c r="O2731" i="8"/>
  <c r="N2731" i="8"/>
  <c r="P2730" i="8"/>
  <c r="O2730" i="8"/>
  <c r="N2730" i="8"/>
  <c r="P2729" i="8"/>
  <c r="O2729" i="8"/>
  <c r="N2729" i="8"/>
  <c r="P2728" i="8"/>
  <c r="O2728" i="8"/>
  <c r="N2728" i="8"/>
  <c r="P2727" i="8"/>
  <c r="O2727" i="8"/>
  <c r="N2727" i="8"/>
  <c r="P2726" i="8"/>
  <c r="O2726" i="8"/>
  <c r="N2726" i="8"/>
  <c r="P2725" i="8"/>
  <c r="O2725" i="8"/>
  <c r="N2725" i="8"/>
  <c r="P2724" i="8"/>
  <c r="O2724" i="8"/>
  <c r="N2724" i="8"/>
  <c r="P2723" i="8"/>
  <c r="O2723" i="8"/>
  <c r="N2723" i="8"/>
  <c r="P2722" i="8"/>
  <c r="O2722" i="8"/>
  <c r="N2722" i="8"/>
  <c r="P2721" i="8"/>
  <c r="O2721" i="8"/>
  <c r="N2721" i="8"/>
  <c r="P2720" i="8"/>
  <c r="O2720" i="8"/>
  <c r="N2720" i="8"/>
  <c r="P2719" i="8"/>
  <c r="O2719" i="8"/>
  <c r="N2719" i="8"/>
  <c r="P2718" i="8"/>
  <c r="O2718" i="8"/>
  <c r="N2718" i="8"/>
  <c r="P2717" i="8"/>
  <c r="O2717" i="8"/>
  <c r="N2717" i="8"/>
  <c r="P2716" i="8"/>
  <c r="O2716" i="8"/>
  <c r="N2716" i="8"/>
  <c r="P2715" i="8"/>
  <c r="O2715" i="8"/>
  <c r="N2715" i="8"/>
  <c r="P2714" i="8"/>
  <c r="O2714" i="8"/>
  <c r="N2714" i="8"/>
  <c r="P2713" i="8"/>
  <c r="O2713" i="8"/>
  <c r="N2713" i="8"/>
  <c r="P2712" i="8"/>
  <c r="O2712" i="8"/>
  <c r="N2712" i="8"/>
  <c r="P2711" i="8"/>
  <c r="O2711" i="8"/>
  <c r="N2711" i="8"/>
  <c r="P2710" i="8"/>
  <c r="O2710" i="8"/>
  <c r="N2710" i="8"/>
  <c r="P2709" i="8"/>
  <c r="O2709" i="8"/>
  <c r="N2709" i="8"/>
  <c r="P2708" i="8"/>
  <c r="O2708" i="8"/>
  <c r="N2708" i="8"/>
  <c r="P2707" i="8"/>
  <c r="O2707" i="8"/>
  <c r="N2707" i="8"/>
  <c r="K2707" i="8"/>
  <c r="P2706" i="8"/>
  <c r="O2706" i="8"/>
  <c r="N2706" i="8"/>
  <c r="P2705" i="8"/>
  <c r="O2705" i="8"/>
  <c r="N2705" i="8"/>
  <c r="P2704" i="8"/>
  <c r="O2704" i="8"/>
  <c r="N2704" i="8"/>
  <c r="P2703" i="8"/>
  <c r="O2703" i="8"/>
  <c r="N2703" i="8"/>
  <c r="P2702" i="8"/>
  <c r="O2702" i="8"/>
  <c r="N2702" i="8"/>
  <c r="P2701" i="8"/>
  <c r="O2701" i="8"/>
  <c r="N2701" i="8"/>
  <c r="P2700" i="8"/>
  <c r="O2700" i="8"/>
  <c r="N2700" i="8"/>
  <c r="P2699" i="8"/>
  <c r="O2699" i="8"/>
  <c r="N2699" i="8"/>
  <c r="P2698" i="8"/>
  <c r="O2698" i="8"/>
  <c r="N2698" i="8"/>
  <c r="P2697" i="8"/>
  <c r="O2697" i="8"/>
  <c r="N2697" i="8"/>
  <c r="P2696" i="8"/>
  <c r="O2696" i="8"/>
  <c r="N2696" i="8"/>
  <c r="P2695" i="8"/>
  <c r="O2695" i="8"/>
  <c r="N2695" i="8"/>
  <c r="P2694" i="8"/>
  <c r="O2694" i="8"/>
  <c r="N2694" i="8"/>
  <c r="P2693" i="8"/>
  <c r="O2693" i="8"/>
  <c r="N2693" i="8"/>
  <c r="P2692" i="8"/>
  <c r="O2692" i="8"/>
  <c r="N2692" i="8"/>
  <c r="P2691" i="8"/>
  <c r="O2691" i="8"/>
  <c r="N2691" i="8"/>
  <c r="P2690" i="8"/>
  <c r="O2690" i="8"/>
  <c r="N2690" i="8"/>
  <c r="P2689" i="8"/>
  <c r="O2689" i="8"/>
  <c r="N2689" i="8"/>
  <c r="P2688" i="8"/>
  <c r="O2688" i="8"/>
  <c r="N2688" i="8"/>
  <c r="P2687" i="8"/>
  <c r="O2687" i="8"/>
  <c r="N2687" i="8"/>
  <c r="P2686" i="8"/>
  <c r="O2686" i="8"/>
  <c r="N2686" i="8"/>
  <c r="P2685" i="8"/>
  <c r="O2685" i="8"/>
  <c r="N2685" i="8"/>
  <c r="P2684" i="8"/>
  <c r="O2684" i="8"/>
  <c r="N2684" i="8"/>
  <c r="P2683" i="8"/>
  <c r="O2683" i="8"/>
  <c r="N2683" i="8"/>
  <c r="P2682" i="8"/>
  <c r="O2682" i="8"/>
  <c r="N2682" i="8"/>
  <c r="P2681" i="8"/>
  <c r="O2681" i="8"/>
  <c r="N2681" i="8"/>
  <c r="P2680" i="8"/>
  <c r="O2680" i="8"/>
  <c r="N2680" i="8"/>
  <c r="P2679" i="8"/>
  <c r="O2679" i="8"/>
  <c r="N2679" i="8"/>
  <c r="P2678" i="8"/>
  <c r="O2678" i="8"/>
  <c r="N2678" i="8"/>
  <c r="P2677" i="8"/>
  <c r="O2677" i="8"/>
  <c r="N2677" i="8"/>
  <c r="P2676" i="8"/>
  <c r="O2676" i="8"/>
  <c r="N2676" i="8"/>
  <c r="P2675" i="8"/>
  <c r="O2675" i="8"/>
  <c r="N2675" i="8"/>
  <c r="P2674" i="8"/>
  <c r="O2674" i="8"/>
  <c r="N2674" i="8"/>
  <c r="P2673" i="8"/>
  <c r="O2673" i="8"/>
  <c r="N2673" i="8"/>
  <c r="P2672" i="8"/>
  <c r="O2672" i="8"/>
  <c r="N2672" i="8"/>
  <c r="P2671" i="8"/>
  <c r="O2671" i="8"/>
  <c r="N2671" i="8"/>
  <c r="P2670" i="8"/>
  <c r="O2670" i="8"/>
  <c r="N2670" i="8"/>
  <c r="P2669" i="8"/>
  <c r="O2669" i="8"/>
  <c r="N2669" i="8"/>
  <c r="P2668" i="8"/>
  <c r="O2668" i="8"/>
  <c r="N2668" i="8"/>
  <c r="P2667" i="8"/>
  <c r="O2667" i="8"/>
  <c r="N2667" i="8"/>
  <c r="P2666" i="8"/>
  <c r="O2666" i="8"/>
  <c r="N2666" i="8"/>
  <c r="P2665" i="8"/>
  <c r="O2665" i="8"/>
  <c r="N2665" i="8"/>
  <c r="P2664" i="8"/>
  <c r="O2664" i="8"/>
  <c r="N2664" i="8"/>
  <c r="P2663" i="8"/>
  <c r="O2663" i="8"/>
  <c r="N2663" i="8"/>
  <c r="P2662" i="8"/>
  <c r="O2662" i="8"/>
  <c r="N2662" i="8"/>
  <c r="P2661" i="8"/>
  <c r="O2661" i="8"/>
  <c r="N2661" i="8"/>
  <c r="P2660" i="8"/>
  <c r="O2660" i="8"/>
  <c r="N2660" i="8"/>
  <c r="P2659" i="8"/>
  <c r="O2659" i="8"/>
  <c r="N2659" i="8"/>
  <c r="P2658" i="8"/>
  <c r="O2658" i="8"/>
  <c r="N2658" i="8"/>
  <c r="P2657" i="8"/>
  <c r="O2657" i="8"/>
  <c r="N2657" i="8"/>
  <c r="P2656" i="8"/>
  <c r="O2656" i="8"/>
  <c r="N2656" i="8"/>
  <c r="P2655" i="8"/>
  <c r="O2655" i="8"/>
  <c r="N2655" i="8"/>
  <c r="P2654" i="8"/>
  <c r="O2654" i="8"/>
  <c r="N2654" i="8"/>
  <c r="P2653" i="8"/>
  <c r="O2653" i="8"/>
  <c r="N2653" i="8"/>
  <c r="P2652" i="8"/>
  <c r="O2652" i="8"/>
  <c r="N2652" i="8"/>
  <c r="P2651" i="8"/>
  <c r="O2651" i="8"/>
  <c r="N2651" i="8"/>
  <c r="P2650" i="8"/>
  <c r="O2650" i="8"/>
  <c r="N2650" i="8"/>
  <c r="P2649" i="8"/>
  <c r="O2649" i="8"/>
  <c r="N2649" i="8"/>
  <c r="P2648" i="8"/>
  <c r="O2648" i="8"/>
  <c r="N2648" i="8"/>
  <c r="P2647" i="8"/>
  <c r="O2647" i="8"/>
  <c r="N2647" i="8"/>
  <c r="P2646" i="8"/>
  <c r="O2646" i="8"/>
  <c r="N2646" i="8"/>
  <c r="P2645" i="8"/>
  <c r="O2645" i="8"/>
  <c r="N2645" i="8"/>
  <c r="P2644" i="8"/>
  <c r="O2644" i="8"/>
  <c r="N2644" i="8"/>
  <c r="P2643" i="8"/>
  <c r="O2643" i="8"/>
  <c r="N2643" i="8"/>
  <c r="P2642" i="8"/>
  <c r="O2642" i="8"/>
  <c r="N2642" i="8"/>
  <c r="P2641" i="8"/>
  <c r="O2641" i="8"/>
  <c r="N2641" i="8"/>
  <c r="P2640" i="8"/>
  <c r="O2640" i="8"/>
  <c r="N2640" i="8"/>
  <c r="P2639" i="8"/>
  <c r="O2639" i="8"/>
  <c r="N2639" i="8"/>
  <c r="P2638" i="8"/>
  <c r="O2638" i="8"/>
  <c r="N2638" i="8"/>
  <c r="P2637" i="8"/>
  <c r="O2637" i="8"/>
  <c r="N2637" i="8"/>
  <c r="P2636" i="8"/>
  <c r="O2636" i="8"/>
  <c r="N2636" i="8"/>
  <c r="P2635" i="8"/>
  <c r="O2635" i="8"/>
  <c r="N2635" i="8"/>
  <c r="P2634" i="8"/>
  <c r="O2634" i="8"/>
  <c r="N2634" i="8"/>
  <c r="P2633" i="8"/>
  <c r="O2633" i="8"/>
  <c r="N2633" i="8"/>
  <c r="P2632" i="8"/>
  <c r="O2632" i="8"/>
  <c r="N2632" i="8"/>
  <c r="P2631" i="8"/>
  <c r="O2631" i="8"/>
  <c r="N2631" i="8"/>
  <c r="P2630" i="8"/>
  <c r="O2630" i="8"/>
  <c r="N2630" i="8"/>
  <c r="P2629" i="8"/>
  <c r="O2629" i="8"/>
  <c r="N2629" i="8"/>
  <c r="P2628" i="8"/>
  <c r="O2628" i="8"/>
  <c r="N2628" i="8"/>
  <c r="P2627" i="8"/>
  <c r="O2627" i="8"/>
  <c r="N2627" i="8"/>
  <c r="P2626" i="8"/>
  <c r="O2626" i="8"/>
  <c r="N2626" i="8"/>
  <c r="P2625" i="8"/>
  <c r="O2625" i="8"/>
  <c r="N2625" i="8"/>
  <c r="P2624" i="8"/>
  <c r="O2624" i="8"/>
  <c r="N2624" i="8"/>
  <c r="P2623" i="8"/>
  <c r="O2623" i="8"/>
  <c r="N2623" i="8"/>
  <c r="P2622" i="8"/>
  <c r="O2622" i="8"/>
  <c r="N2622" i="8"/>
  <c r="P2621" i="8"/>
  <c r="O2621" i="8"/>
  <c r="N2621" i="8"/>
  <c r="P2620" i="8"/>
  <c r="O2620" i="8"/>
  <c r="N2620" i="8"/>
  <c r="P2619" i="8"/>
  <c r="O2619" i="8"/>
  <c r="N2619" i="8"/>
  <c r="P2618" i="8"/>
  <c r="O2618" i="8"/>
  <c r="N2618" i="8"/>
  <c r="P2617" i="8"/>
  <c r="O2617" i="8"/>
  <c r="N2617" i="8"/>
  <c r="P2616" i="8"/>
  <c r="O2616" i="8"/>
  <c r="N2616" i="8"/>
  <c r="P2615" i="8"/>
  <c r="O2615" i="8"/>
  <c r="N2615" i="8"/>
  <c r="P2614" i="8"/>
  <c r="O2614" i="8"/>
  <c r="N2614" i="8"/>
  <c r="P2613" i="8"/>
  <c r="O2613" i="8"/>
  <c r="N2613" i="8"/>
  <c r="P2612" i="8"/>
  <c r="O2612" i="8"/>
  <c r="N2612" i="8"/>
  <c r="P2611" i="8"/>
  <c r="O2611" i="8"/>
  <c r="N2611" i="8"/>
  <c r="P2610" i="8"/>
  <c r="O2610" i="8"/>
  <c r="N2610" i="8"/>
  <c r="P2609" i="8"/>
  <c r="O2609" i="8"/>
  <c r="N2609" i="8"/>
  <c r="P2608" i="8"/>
  <c r="O2608" i="8"/>
  <c r="N2608" i="8"/>
  <c r="P2607" i="8"/>
  <c r="O2607" i="8"/>
  <c r="N2607" i="8"/>
  <c r="P2606" i="8"/>
  <c r="O2606" i="8"/>
  <c r="N2606" i="8"/>
  <c r="P2605" i="8"/>
  <c r="O2605" i="8"/>
  <c r="N2605" i="8"/>
  <c r="P2604" i="8"/>
  <c r="O2604" i="8"/>
  <c r="N2604" i="8"/>
  <c r="P2603" i="8"/>
  <c r="O2603" i="8"/>
  <c r="N2603" i="8"/>
  <c r="P2602" i="8"/>
  <c r="O2602" i="8"/>
  <c r="N2602" i="8"/>
  <c r="P2601" i="8"/>
  <c r="O2601" i="8"/>
  <c r="N2601" i="8"/>
  <c r="P2600" i="8"/>
  <c r="O2600" i="8"/>
  <c r="N2600" i="8"/>
  <c r="P2599" i="8"/>
  <c r="O2599" i="8"/>
  <c r="N2599" i="8"/>
  <c r="P2598" i="8"/>
  <c r="O2598" i="8"/>
  <c r="N2598" i="8"/>
  <c r="P2597" i="8"/>
  <c r="O2597" i="8"/>
  <c r="N2597" i="8"/>
  <c r="P2596" i="8"/>
  <c r="O2596" i="8"/>
  <c r="N2596" i="8"/>
  <c r="P2595" i="8"/>
  <c r="O2595" i="8"/>
  <c r="N2595" i="8"/>
  <c r="P2594" i="8"/>
  <c r="O2594" i="8"/>
  <c r="N2594" i="8"/>
  <c r="P2593" i="8"/>
  <c r="O2593" i="8"/>
  <c r="N2593" i="8"/>
  <c r="P2592" i="8"/>
  <c r="O2592" i="8"/>
  <c r="N2592" i="8"/>
  <c r="P2591" i="8"/>
  <c r="O2591" i="8"/>
  <c r="N2591" i="8"/>
  <c r="P2590" i="8"/>
  <c r="O2590" i="8"/>
  <c r="N2590" i="8"/>
  <c r="P2589" i="8"/>
  <c r="O2589" i="8"/>
  <c r="N2589" i="8"/>
  <c r="P2588" i="8"/>
  <c r="O2588" i="8"/>
  <c r="N2588" i="8"/>
  <c r="P2587" i="8"/>
  <c r="O2587" i="8"/>
  <c r="N2587" i="8"/>
  <c r="P2586" i="8"/>
  <c r="O2586" i="8"/>
  <c r="N2586" i="8"/>
  <c r="P2585" i="8"/>
  <c r="O2585" i="8"/>
  <c r="N2585" i="8"/>
  <c r="P2584" i="8"/>
  <c r="O2584" i="8"/>
  <c r="N2584" i="8"/>
  <c r="P2583" i="8"/>
  <c r="O2583" i="8"/>
  <c r="N2583" i="8"/>
  <c r="P2582" i="8"/>
  <c r="O2582" i="8"/>
  <c r="N2582" i="8"/>
  <c r="P2581" i="8"/>
  <c r="O2581" i="8"/>
  <c r="N2581" i="8"/>
  <c r="P2580" i="8"/>
  <c r="O2580" i="8"/>
  <c r="N2580" i="8"/>
  <c r="P2579" i="8"/>
  <c r="O2579" i="8"/>
  <c r="N2579" i="8"/>
  <c r="P2578" i="8"/>
  <c r="O2578" i="8"/>
  <c r="N2578" i="8"/>
  <c r="P2577" i="8"/>
  <c r="O2577" i="8"/>
  <c r="N2577" i="8"/>
  <c r="P2576" i="8"/>
  <c r="O2576" i="8"/>
  <c r="N2576" i="8"/>
  <c r="P2575" i="8"/>
  <c r="O2575" i="8"/>
  <c r="N2575" i="8"/>
  <c r="P2574" i="8"/>
  <c r="O2574" i="8"/>
  <c r="N2574" i="8"/>
  <c r="P2573" i="8"/>
  <c r="O2573" i="8"/>
  <c r="N2573" i="8"/>
  <c r="P2572" i="8"/>
  <c r="O2572" i="8"/>
  <c r="N2572" i="8"/>
  <c r="P2571" i="8"/>
  <c r="O2571" i="8"/>
  <c r="N2571" i="8"/>
  <c r="P2570" i="8"/>
  <c r="O2570" i="8"/>
  <c r="N2570" i="8"/>
  <c r="P2569" i="8"/>
  <c r="O2569" i="8"/>
  <c r="N2569" i="8"/>
  <c r="P2568" i="8"/>
  <c r="O2568" i="8"/>
  <c r="N2568" i="8"/>
  <c r="P2567" i="8"/>
  <c r="O2567" i="8"/>
  <c r="N2567" i="8"/>
  <c r="P2566" i="8"/>
  <c r="O2566" i="8"/>
  <c r="N2566" i="8"/>
  <c r="P2565" i="8"/>
  <c r="O2565" i="8"/>
  <c r="N2565" i="8"/>
  <c r="P2564" i="8"/>
  <c r="O2564" i="8"/>
  <c r="N2564" i="8"/>
  <c r="P2563" i="8"/>
  <c r="O2563" i="8"/>
  <c r="N2563" i="8"/>
  <c r="P2562" i="8"/>
  <c r="O2562" i="8"/>
  <c r="N2562" i="8"/>
  <c r="P2561" i="8"/>
  <c r="O2561" i="8"/>
  <c r="N2561" i="8"/>
  <c r="P2560" i="8"/>
  <c r="O2560" i="8"/>
  <c r="N2560" i="8"/>
  <c r="P2559" i="8"/>
  <c r="O2559" i="8"/>
  <c r="N2559" i="8"/>
  <c r="P2558" i="8"/>
  <c r="O2558" i="8"/>
  <c r="N2558" i="8"/>
  <c r="P2557" i="8"/>
  <c r="O2557" i="8"/>
  <c r="N2557" i="8"/>
  <c r="P2556" i="8"/>
  <c r="O2556" i="8"/>
  <c r="N2556" i="8"/>
  <c r="P2555" i="8"/>
  <c r="O2555" i="8"/>
  <c r="N2555" i="8"/>
  <c r="P2554" i="8"/>
  <c r="O2554" i="8"/>
  <c r="N2554" i="8"/>
  <c r="P2553" i="8"/>
  <c r="O2553" i="8"/>
  <c r="N2553" i="8"/>
  <c r="P2552" i="8"/>
  <c r="O2552" i="8"/>
  <c r="N2552" i="8"/>
  <c r="P2551" i="8"/>
  <c r="O2551" i="8"/>
  <c r="N2551" i="8"/>
  <c r="P2550" i="8"/>
  <c r="O2550" i="8"/>
  <c r="N2550" i="8"/>
  <c r="P2549" i="8"/>
  <c r="O2549" i="8"/>
  <c r="N2549" i="8"/>
  <c r="P2548" i="8"/>
  <c r="O2548" i="8"/>
  <c r="N2548" i="8"/>
  <c r="P2547" i="8"/>
  <c r="O2547" i="8"/>
  <c r="N2547" i="8"/>
  <c r="P2546" i="8"/>
  <c r="O2546" i="8"/>
  <c r="N2546" i="8"/>
  <c r="P2545" i="8"/>
  <c r="O2545" i="8"/>
  <c r="N2545" i="8"/>
  <c r="P2544" i="8"/>
  <c r="O2544" i="8"/>
  <c r="N2544" i="8"/>
  <c r="P2543" i="8"/>
  <c r="O2543" i="8"/>
  <c r="N2543" i="8"/>
  <c r="P2542" i="8"/>
  <c r="O2542" i="8"/>
  <c r="N2542" i="8"/>
  <c r="P2541" i="8"/>
  <c r="O2541" i="8"/>
  <c r="N2541" i="8"/>
  <c r="P2540" i="8"/>
  <c r="O2540" i="8"/>
  <c r="N2540" i="8"/>
  <c r="P2539" i="8"/>
  <c r="O2539" i="8"/>
  <c r="N2539" i="8"/>
  <c r="P2538" i="8"/>
  <c r="O2538" i="8"/>
  <c r="N2538" i="8"/>
  <c r="P2537" i="8"/>
  <c r="O2537" i="8"/>
  <c r="N2537" i="8"/>
  <c r="P2536" i="8"/>
  <c r="O2536" i="8"/>
  <c r="N2536" i="8"/>
  <c r="P2535" i="8"/>
  <c r="O2535" i="8"/>
  <c r="N2535" i="8"/>
  <c r="P2534" i="8"/>
  <c r="O2534" i="8"/>
  <c r="N2534" i="8"/>
  <c r="P2533" i="8"/>
  <c r="O2533" i="8"/>
  <c r="N2533" i="8"/>
  <c r="P2532" i="8"/>
  <c r="O2532" i="8"/>
  <c r="N2532" i="8"/>
  <c r="P2531" i="8"/>
  <c r="O2531" i="8"/>
  <c r="N2531" i="8"/>
  <c r="P2530" i="8"/>
  <c r="O2530" i="8"/>
  <c r="N2530" i="8"/>
  <c r="P2529" i="8"/>
  <c r="O2529" i="8"/>
  <c r="N2529" i="8"/>
  <c r="P2528" i="8"/>
  <c r="O2528" i="8"/>
  <c r="N2528" i="8"/>
  <c r="P2527" i="8"/>
  <c r="O2527" i="8"/>
  <c r="N2527" i="8"/>
  <c r="P2526" i="8"/>
  <c r="O2526" i="8"/>
  <c r="N2526" i="8"/>
  <c r="P2525" i="8"/>
  <c r="O2525" i="8"/>
  <c r="N2525" i="8"/>
  <c r="P2524" i="8"/>
  <c r="O2524" i="8"/>
  <c r="N2524" i="8"/>
  <c r="P2523" i="8"/>
  <c r="O2523" i="8"/>
  <c r="N2523" i="8"/>
  <c r="P2522" i="8"/>
  <c r="O2522" i="8"/>
  <c r="N2522" i="8"/>
  <c r="P2521" i="8"/>
  <c r="O2521" i="8"/>
  <c r="N2521" i="8"/>
  <c r="P2520" i="8"/>
  <c r="O2520" i="8"/>
  <c r="N2520" i="8"/>
  <c r="P2519" i="8"/>
  <c r="O2519" i="8"/>
  <c r="N2519" i="8"/>
  <c r="P2518" i="8"/>
  <c r="O2518" i="8"/>
  <c r="N2518" i="8"/>
  <c r="P2517" i="8"/>
  <c r="O2517" i="8"/>
  <c r="N2517" i="8"/>
  <c r="P2516" i="8"/>
  <c r="O2516" i="8"/>
  <c r="N2516" i="8"/>
  <c r="P2515" i="8"/>
  <c r="O2515" i="8"/>
  <c r="N2515" i="8"/>
  <c r="P2514" i="8"/>
  <c r="O2514" i="8"/>
  <c r="N2514" i="8"/>
  <c r="P2513" i="8"/>
  <c r="O2513" i="8"/>
  <c r="N2513" i="8"/>
  <c r="P2512" i="8"/>
  <c r="O2512" i="8"/>
  <c r="N2512" i="8"/>
  <c r="P2511" i="8"/>
  <c r="O2511" i="8"/>
  <c r="N2511" i="8"/>
  <c r="P2510" i="8"/>
  <c r="O2510" i="8"/>
  <c r="N2510" i="8"/>
  <c r="P2509" i="8"/>
  <c r="O2509" i="8"/>
  <c r="N2509" i="8"/>
  <c r="P2508" i="8"/>
  <c r="O2508" i="8"/>
  <c r="N2508" i="8"/>
  <c r="P2507" i="8"/>
  <c r="O2507" i="8"/>
  <c r="N2507" i="8"/>
  <c r="P2506" i="8"/>
  <c r="O2506" i="8"/>
  <c r="N2506" i="8"/>
  <c r="P2505" i="8"/>
  <c r="O2505" i="8"/>
  <c r="N2505" i="8"/>
  <c r="P2504" i="8"/>
  <c r="O2504" i="8"/>
  <c r="N2504" i="8"/>
  <c r="P2503" i="8"/>
  <c r="O2503" i="8"/>
  <c r="N2503" i="8"/>
  <c r="P2502" i="8"/>
  <c r="O2502" i="8"/>
  <c r="N2502" i="8"/>
  <c r="P2501" i="8"/>
  <c r="O2501" i="8"/>
  <c r="N2501" i="8"/>
  <c r="P2500" i="8"/>
  <c r="O2500" i="8"/>
  <c r="N2500" i="8"/>
  <c r="P2499" i="8"/>
  <c r="O2499" i="8"/>
  <c r="N2499" i="8"/>
  <c r="P2498" i="8"/>
  <c r="O2498" i="8"/>
  <c r="N2498" i="8"/>
  <c r="P2497" i="8"/>
  <c r="O2497" i="8"/>
  <c r="N2497" i="8"/>
  <c r="P2496" i="8"/>
  <c r="O2496" i="8"/>
  <c r="N2496" i="8"/>
  <c r="P2495" i="8"/>
  <c r="O2495" i="8"/>
  <c r="N2495" i="8"/>
  <c r="P2494" i="8"/>
  <c r="O2494" i="8"/>
  <c r="N2494" i="8"/>
  <c r="P2493" i="8"/>
  <c r="O2493" i="8"/>
  <c r="N2493" i="8"/>
  <c r="P2492" i="8"/>
  <c r="O2492" i="8"/>
  <c r="N2492" i="8"/>
  <c r="P2491" i="8"/>
  <c r="O2491" i="8"/>
  <c r="N2491" i="8"/>
  <c r="P2490" i="8"/>
  <c r="O2490" i="8"/>
  <c r="N2490" i="8"/>
  <c r="P2489" i="8"/>
  <c r="O2489" i="8"/>
  <c r="N2489" i="8"/>
  <c r="P2488" i="8"/>
  <c r="O2488" i="8"/>
  <c r="N2488" i="8"/>
  <c r="P2487" i="8"/>
  <c r="O2487" i="8"/>
  <c r="N2487" i="8"/>
  <c r="P2486" i="8"/>
  <c r="O2486" i="8"/>
  <c r="N2486" i="8"/>
  <c r="P2485" i="8"/>
  <c r="O2485" i="8"/>
  <c r="N2485" i="8"/>
  <c r="P2484" i="8"/>
  <c r="O2484" i="8"/>
  <c r="N2484" i="8"/>
  <c r="P2483" i="8"/>
  <c r="O2483" i="8"/>
  <c r="N2483" i="8"/>
  <c r="P2482" i="8"/>
  <c r="O2482" i="8"/>
  <c r="N2482" i="8"/>
  <c r="P2481" i="8"/>
  <c r="O2481" i="8"/>
  <c r="N2481" i="8"/>
  <c r="P2480" i="8"/>
  <c r="O2480" i="8"/>
  <c r="N2480" i="8"/>
  <c r="P2479" i="8"/>
  <c r="O2479" i="8"/>
  <c r="N2479" i="8"/>
  <c r="P2478" i="8"/>
  <c r="O2478" i="8"/>
  <c r="N2478" i="8"/>
  <c r="P2477" i="8"/>
  <c r="O2477" i="8"/>
  <c r="N2477" i="8"/>
  <c r="P2476" i="8"/>
  <c r="O2476" i="8"/>
  <c r="N2476" i="8"/>
  <c r="P2475" i="8"/>
  <c r="O2475" i="8"/>
  <c r="N2475" i="8"/>
  <c r="P2474" i="8"/>
  <c r="O2474" i="8"/>
  <c r="N2474" i="8"/>
  <c r="P2473" i="8"/>
  <c r="O2473" i="8"/>
  <c r="N2473" i="8"/>
  <c r="P2472" i="8"/>
  <c r="O2472" i="8"/>
  <c r="N2472" i="8"/>
  <c r="P2471" i="8"/>
  <c r="O2471" i="8"/>
  <c r="N2471" i="8"/>
  <c r="P2470" i="8"/>
  <c r="O2470" i="8"/>
  <c r="N2470" i="8"/>
  <c r="P2469" i="8"/>
  <c r="O2469" i="8"/>
  <c r="N2469" i="8"/>
  <c r="P2468" i="8"/>
  <c r="O2468" i="8"/>
  <c r="N2468" i="8"/>
  <c r="P2467" i="8"/>
  <c r="O2467" i="8"/>
  <c r="N2467" i="8"/>
  <c r="P2466" i="8"/>
  <c r="O2466" i="8"/>
  <c r="N2466" i="8"/>
  <c r="P2465" i="8"/>
  <c r="O2465" i="8"/>
  <c r="N2465" i="8"/>
  <c r="P2464" i="8"/>
  <c r="O2464" i="8"/>
  <c r="N2464" i="8"/>
  <c r="P2463" i="8"/>
  <c r="O2463" i="8"/>
  <c r="N2463" i="8"/>
  <c r="P2462" i="8"/>
  <c r="O2462" i="8"/>
  <c r="N2462" i="8"/>
  <c r="P2461" i="8"/>
  <c r="O2461" i="8"/>
  <c r="N2461" i="8"/>
  <c r="P2460" i="8"/>
  <c r="O2460" i="8"/>
  <c r="N2460" i="8"/>
  <c r="P2459" i="8"/>
  <c r="O2459" i="8"/>
  <c r="N2459" i="8"/>
  <c r="P2458" i="8"/>
  <c r="O2458" i="8"/>
  <c r="N2458" i="8"/>
  <c r="P2457" i="8"/>
  <c r="O2457" i="8"/>
  <c r="N2457" i="8"/>
  <c r="P2456" i="8"/>
  <c r="O2456" i="8"/>
  <c r="N2456" i="8"/>
  <c r="P2455" i="8"/>
  <c r="O2455" i="8"/>
  <c r="N2455" i="8"/>
  <c r="P2454" i="8"/>
  <c r="O2454" i="8"/>
  <c r="N2454" i="8"/>
  <c r="P2453" i="8"/>
  <c r="O2453" i="8"/>
  <c r="N2453" i="8"/>
  <c r="P2452" i="8"/>
  <c r="O2452" i="8"/>
  <c r="N2452" i="8"/>
  <c r="P2451" i="8"/>
  <c r="O2451" i="8"/>
  <c r="N2451" i="8"/>
  <c r="P2450" i="8"/>
  <c r="O2450" i="8"/>
  <c r="N2450" i="8"/>
  <c r="P2449" i="8"/>
  <c r="O2449" i="8"/>
  <c r="N2449" i="8"/>
  <c r="P2448" i="8"/>
  <c r="O2448" i="8"/>
  <c r="N2448" i="8"/>
  <c r="P2447" i="8"/>
  <c r="O2447" i="8"/>
  <c r="N2447" i="8"/>
  <c r="P2446" i="8"/>
  <c r="O2446" i="8"/>
  <c r="N2446" i="8"/>
  <c r="P2445" i="8"/>
  <c r="O2445" i="8"/>
  <c r="N2445" i="8"/>
  <c r="P2444" i="8"/>
  <c r="O2444" i="8"/>
  <c r="N2444" i="8"/>
  <c r="P2443" i="8"/>
  <c r="O2443" i="8"/>
  <c r="N2443" i="8"/>
  <c r="P2442" i="8"/>
  <c r="O2442" i="8"/>
  <c r="N2442" i="8"/>
  <c r="P2441" i="8"/>
  <c r="O2441" i="8"/>
  <c r="N2441" i="8"/>
  <c r="P2440" i="8"/>
  <c r="O2440" i="8"/>
  <c r="N2440" i="8"/>
  <c r="P2439" i="8"/>
  <c r="O2439" i="8"/>
  <c r="N2439" i="8"/>
  <c r="P2438" i="8"/>
  <c r="O2438" i="8"/>
  <c r="N2438" i="8"/>
  <c r="P2437" i="8"/>
  <c r="O2437" i="8"/>
  <c r="N2437" i="8"/>
  <c r="P2436" i="8"/>
  <c r="O2436" i="8"/>
  <c r="N2436" i="8"/>
  <c r="P2435" i="8"/>
  <c r="O2435" i="8"/>
  <c r="N2435" i="8"/>
  <c r="P2434" i="8"/>
  <c r="O2434" i="8"/>
  <c r="N2434" i="8"/>
  <c r="P2433" i="8"/>
  <c r="O2433" i="8"/>
  <c r="N2433" i="8"/>
  <c r="P2432" i="8"/>
  <c r="O2432" i="8"/>
  <c r="N2432" i="8"/>
  <c r="P2431" i="8"/>
  <c r="O2431" i="8"/>
  <c r="N2431" i="8"/>
  <c r="P2430" i="8"/>
  <c r="O2430" i="8"/>
  <c r="N2430" i="8"/>
  <c r="P2429" i="8"/>
  <c r="O2429" i="8"/>
  <c r="N2429" i="8"/>
  <c r="P2428" i="8"/>
  <c r="O2428" i="8"/>
  <c r="N2428" i="8"/>
  <c r="P2427" i="8"/>
  <c r="O2427" i="8"/>
  <c r="N2427" i="8"/>
  <c r="P2426" i="8"/>
  <c r="O2426" i="8"/>
  <c r="N2426" i="8"/>
  <c r="P2425" i="8"/>
  <c r="O2425" i="8"/>
  <c r="N2425" i="8"/>
  <c r="P2424" i="8"/>
  <c r="O2424" i="8"/>
  <c r="N2424" i="8"/>
  <c r="P2423" i="8"/>
  <c r="O2423" i="8"/>
  <c r="N2423" i="8"/>
  <c r="P2422" i="8"/>
  <c r="O2422" i="8"/>
  <c r="N2422" i="8"/>
  <c r="P2421" i="8"/>
  <c r="O2421" i="8"/>
  <c r="N2421" i="8"/>
  <c r="P2420" i="8"/>
  <c r="O2420" i="8"/>
  <c r="N2420" i="8"/>
  <c r="P2419" i="8"/>
  <c r="O2419" i="8"/>
  <c r="N2419" i="8"/>
  <c r="P2418" i="8"/>
  <c r="O2418" i="8"/>
  <c r="N2418" i="8"/>
  <c r="P2417" i="8"/>
  <c r="O2417" i="8"/>
  <c r="N2417" i="8"/>
  <c r="P2416" i="8"/>
  <c r="O2416" i="8"/>
  <c r="N2416" i="8"/>
  <c r="P2415" i="8"/>
  <c r="O2415" i="8"/>
  <c r="N2415" i="8"/>
  <c r="P2414" i="8"/>
  <c r="O2414" i="8"/>
  <c r="N2414" i="8"/>
  <c r="P2413" i="8"/>
  <c r="O2413" i="8"/>
  <c r="N2413" i="8"/>
  <c r="P2412" i="8"/>
  <c r="O2412" i="8"/>
  <c r="N2412" i="8"/>
  <c r="P2411" i="8"/>
  <c r="O2411" i="8"/>
  <c r="N2411" i="8"/>
  <c r="P2410" i="8"/>
  <c r="O2410" i="8"/>
  <c r="N2410" i="8"/>
  <c r="P2409" i="8"/>
  <c r="O2409" i="8"/>
  <c r="N2409" i="8"/>
  <c r="P2408" i="8"/>
  <c r="O2408" i="8"/>
  <c r="N2408" i="8"/>
  <c r="P2407" i="8"/>
  <c r="O2407" i="8"/>
  <c r="N2407" i="8"/>
  <c r="P2406" i="8"/>
  <c r="O2406" i="8"/>
  <c r="N2406" i="8"/>
  <c r="P2405" i="8"/>
  <c r="O2405" i="8"/>
  <c r="N2405" i="8"/>
  <c r="P2404" i="8"/>
  <c r="O2404" i="8"/>
  <c r="N2404" i="8"/>
  <c r="P2403" i="8"/>
  <c r="O2403" i="8"/>
  <c r="N2403" i="8"/>
  <c r="P2402" i="8"/>
  <c r="O2402" i="8"/>
  <c r="N2402" i="8"/>
  <c r="P2401" i="8"/>
  <c r="O2401" i="8"/>
  <c r="N2401" i="8"/>
  <c r="P2400" i="8"/>
  <c r="O2400" i="8"/>
  <c r="N2400" i="8"/>
  <c r="P2399" i="8"/>
  <c r="O2399" i="8"/>
  <c r="N2399" i="8"/>
  <c r="P2398" i="8"/>
  <c r="O2398" i="8"/>
  <c r="N2398" i="8"/>
  <c r="P2397" i="8"/>
  <c r="O2397" i="8"/>
  <c r="N2397" i="8"/>
  <c r="P2396" i="8"/>
  <c r="O2396" i="8"/>
  <c r="N2396" i="8"/>
  <c r="P2395" i="8"/>
  <c r="O2395" i="8"/>
  <c r="N2395" i="8"/>
  <c r="P2394" i="8"/>
  <c r="O2394" i="8"/>
  <c r="N2394" i="8"/>
  <c r="P2393" i="8"/>
  <c r="O2393" i="8"/>
  <c r="N2393" i="8"/>
  <c r="P2392" i="8"/>
  <c r="O2392" i="8"/>
  <c r="N2392" i="8"/>
  <c r="P2391" i="8"/>
  <c r="O2391" i="8"/>
  <c r="N2391" i="8"/>
  <c r="P2390" i="8"/>
  <c r="O2390" i="8"/>
  <c r="N2390" i="8"/>
  <c r="P2389" i="8"/>
  <c r="O2389" i="8"/>
  <c r="N2389" i="8"/>
  <c r="P2388" i="8"/>
  <c r="O2388" i="8"/>
  <c r="N2388" i="8"/>
  <c r="P2387" i="8"/>
  <c r="O2387" i="8"/>
  <c r="N2387" i="8"/>
  <c r="P2386" i="8"/>
  <c r="O2386" i="8"/>
  <c r="N2386" i="8"/>
  <c r="P2385" i="8"/>
  <c r="O2385" i="8"/>
  <c r="N2385" i="8"/>
  <c r="P2384" i="8"/>
  <c r="O2384" i="8"/>
  <c r="N2384" i="8"/>
  <c r="P2383" i="8"/>
  <c r="O2383" i="8"/>
  <c r="N2383" i="8"/>
  <c r="P2382" i="8"/>
  <c r="O2382" i="8"/>
  <c r="N2382" i="8"/>
  <c r="P2381" i="8"/>
  <c r="O2381" i="8"/>
  <c r="N2381" i="8"/>
  <c r="P2380" i="8"/>
  <c r="O2380" i="8"/>
  <c r="N2380" i="8"/>
  <c r="P2379" i="8"/>
  <c r="O2379" i="8"/>
  <c r="N2379" i="8"/>
  <c r="P2378" i="8"/>
  <c r="O2378" i="8"/>
  <c r="N2378" i="8"/>
  <c r="P2377" i="8"/>
  <c r="O2377" i="8"/>
  <c r="N2377" i="8"/>
  <c r="P2376" i="8"/>
  <c r="O2376" i="8"/>
  <c r="N2376" i="8"/>
  <c r="P2375" i="8"/>
  <c r="O2375" i="8"/>
  <c r="N2375" i="8"/>
  <c r="P2374" i="8"/>
  <c r="O2374" i="8"/>
  <c r="N2374" i="8"/>
  <c r="P2373" i="8"/>
  <c r="O2373" i="8"/>
  <c r="N2373" i="8"/>
  <c r="P2372" i="8"/>
  <c r="O2372" i="8"/>
  <c r="N2372" i="8"/>
  <c r="P2371" i="8"/>
  <c r="O2371" i="8"/>
  <c r="N2371" i="8"/>
  <c r="P2370" i="8"/>
  <c r="O2370" i="8"/>
  <c r="N2370" i="8"/>
  <c r="P2369" i="8"/>
  <c r="O2369" i="8"/>
  <c r="N2369" i="8"/>
  <c r="P2368" i="8"/>
  <c r="O2368" i="8"/>
  <c r="N2368" i="8"/>
  <c r="P2367" i="8"/>
  <c r="O2367" i="8"/>
  <c r="N2367" i="8"/>
  <c r="P2366" i="8"/>
  <c r="O2366" i="8"/>
  <c r="N2366" i="8"/>
  <c r="P2365" i="8"/>
  <c r="O2365" i="8"/>
  <c r="N2365" i="8"/>
  <c r="P2364" i="8"/>
  <c r="O2364" i="8"/>
  <c r="N2364" i="8"/>
  <c r="P2363" i="8"/>
  <c r="O2363" i="8"/>
  <c r="N2363" i="8"/>
  <c r="P2362" i="8"/>
  <c r="O2362" i="8"/>
  <c r="N2362" i="8"/>
  <c r="P2361" i="8"/>
  <c r="O2361" i="8"/>
  <c r="N2361" i="8"/>
  <c r="P2360" i="8"/>
  <c r="O2360" i="8"/>
  <c r="N2360" i="8"/>
  <c r="P2359" i="8"/>
  <c r="O2359" i="8"/>
  <c r="N2359" i="8"/>
  <c r="P2358" i="8"/>
  <c r="O2358" i="8"/>
  <c r="N2358" i="8"/>
  <c r="P2357" i="8"/>
  <c r="O2357" i="8"/>
  <c r="N2357" i="8"/>
  <c r="P2356" i="8"/>
  <c r="O2356" i="8"/>
  <c r="N2356" i="8"/>
  <c r="P2355" i="8"/>
  <c r="O2355" i="8"/>
  <c r="N2355" i="8"/>
  <c r="P2354" i="8"/>
  <c r="O2354" i="8"/>
  <c r="N2354" i="8"/>
  <c r="P2353" i="8"/>
  <c r="O2353" i="8"/>
  <c r="N2353" i="8"/>
  <c r="P2352" i="8"/>
  <c r="O2352" i="8"/>
  <c r="N2352" i="8"/>
  <c r="P2351" i="8"/>
  <c r="O2351" i="8"/>
  <c r="N2351" i="8"/>
  <c r="P2350" i="8"/>
  <c r="O2350" i="8"/>
  <c r="N2350" i="8"/>
  <c r="P2349" i="8"/>
  <c r="O2349" i="8"/>
  <c r="N2349" i="8"/>
  <c r="P2348" i="8"/>
  <c r="O2348" i="8"/>
  <c r="N2348" i="8"/>
  <c r="P2347" i="8"/>
  <c r="O2347" i="8"/>
  <c r="N2347" i="8"/>
  <c r="P2346" i="8"/>
  <c r="O2346" i="8"/>
  <c r="N2346" i="8"/>
  <c r="P2345" i="8"/>
  <c r="O2345" i="8"/>
  <c r="N2345" i="8"/>
  <c r="P2344" i="8"/>
  <c r="O2344" i="8"/>
  <c r="N2344" i="8"/>
  <c r="P2343" i="8"/>
  <c r="O2343" i="8"/>
  <c r="N2343" i="8"/>
  <c r="P2342" i="8"/>
  <c r="O2342" i="8"/>
  <c r="N2342" i="8"/>
  <c r="P2341" i="8"/>
  <c r="O2341" i="8"/>
  <c r="N2341" i="8"/>
  <c r="P2340" i="8"/>
  <c r="O2340" i="8"/>
  <c r="N2340" i="8"/>
  <c r="P2339" i="8"/>
  <c r="O2339" i="8"/>
  <c r="N2339" i="8"/>
  <c r="P2338" i="8"/>
  <c r="O2338" i="8"/>
  <c r="N2338" i="8"/>
  <c r="P2337" i="8"/>
  <c r="O2337" i="8"/>
  <c r="N2337" i="8"/>
  <c r="P2336" i="8"/>
  <c r="O2336" i="8"/>
  <c r="N2336" i="8"/>
  <c r="P2335" i="8"/>
  <c r="O2335" i="8"/>
  <c r="N2335" i="8"/>
  <c r="P2334" i="8"/>
  <c r="O2334" i="8"/>
  <c r="N2334" i="8"/>
  <c r="P2333" i="8"/>
  <c r="O2333" i="8"/>
  <c r="N2333" i="8"/>
  <c r="P2332" i="8"/>
  <c r="O2332" i="8"/>
  <c r="N2332" i="8"/>
  <c r="P2331" i="8"/>
  <c r="O2331" i="8"/>
  <c r="N2331" i="8"/>
  <c r="P2330" i="8"/>
  <c r="O2330" i="8"/>
  <c r="N2330" i="8"/>
  <c r="P2329" i="8"/>
  <c r="O2329" i="8"/>
  <c r="N2329" i="8"/>
  <c r="P2328" i="8"/>
  <c r="O2328" i="8"/>
  <c r="N2328" i="8"/>
  <c r="P2327" i="8"/>
  <c r="O2327" i="8"/>
  <c r="N2327" i="8"/>
  <c r="P2326" i="8"/>
  <c r="O2326" i="8"/>
  <c r="N2326" i="8"/>
  <c r="P2325" i="8"/>
  <c r="O2325" i="8"/>
  <c r="N2325" i="8"/>
  <c r="P2324" i="8"/>
  <c r="O2324" i="8"/>
  <c r="N2324" i="8"/>
  <c r="P2323" i="8"/>
  <c r="O2323" i="8"/>
  <c r="N2323" i="8"/>
  <c r="P2322" i="8"/>
  <c r="O2322" i="8"/>
  <c r="N2322" i="8"/>
  <c r="P2321" i="8"/>
  <c r="O2321" i="8"/>
  <c r="N2321" i="8"/>
  <c r="P2320" i="8"/>
  <c r="O2320" i="8"/>
  <c r="N2320" i="8"/>
  <c r="P2319" i="8"/>
  <c r="O2319" i="8"/>
  <c r="N2319" i="8"/>
  <c r="P2318" i="8"/>
  <c r="O2318" i="8"/>
  <c r="N2318" i="8"/>
  <c r="P2317" i="8"/>
  <c r="O2317" i="8"/>
  <c r="N2317" i="8"/>
  <c r="P2316" i="8"/>
  <c r="O2316" i="8"/>
  <c r="N2316" i="8"/>
  <c r="P2315" i="8"/>
  <c r="O2315" i="8"/>
  <c r="N2315" i="8"/>
  <c r="P2314" i="8"/>
  <c r="O2314" i="8"/>
  <c r="N2314" i="8"/>
  <c r="P2313" i="8"/>
  <c r="O2313" i="8"/>
  <c r="N2313" i="8"/>
  <c r="P2312" i="8"/>
  <c r="O2312" i="8"/>
  <c r="N2312" i="8"/>
  <c r="P2311" i="8"/>
  <c r="O2311" i="8"/>
  <c r="N2311" i="8"/>
  <c r="P2310" i="8"/>
  <c r="O2310" i="8"/>
  <c r="N2310" i="8"/>
  <c r="P2309" i="8"/>
  <c r="O2309" i="8"/>
  <c r="N2309" i="8"/>
  <c r="P2308" i="8"/>
  <c r="O2308" i="8"/>
  <c r="N2308" i="8"/>
  <c r="P2307" i="8"/>
  <c r="O2307" i="8"/>
  <c r="N2307" i="8"/>
  <c r="P2306" i="8"/>
  <c r="O2306" i="8"/>
  <c r="N2306" i="8"/>
  <c r="P2305" i="8"/>
  <c r="O2305" i="8"/>
  <c r="N2305" i="8"/>
  <c r="P2304" i="8"/>
  <c r="O2304" i="8"/>
  <c r="N2304" i="8"/>
  <c r="P2303" i="8"/>
  <c r="O2303" i="8"/>
  <c r="N2303" i="8"/>
  <c r="P2302" i="8"/>
  <c r="O2302" i="8"/>
  <c r="N2302" i="8"/>
  <c r="P2301" i="8"/>
  <c r="O2301" i="8"/>
  <c r="N2301" i="8"/>
  <c r="P2300" i="8"/>
  <c r="O2300" i="8"/>
  <c r="N2300" i="8"/>
  <c r="P2299" i="8"/>
  <c r="O2299" i="8"/>
  <c r="N2299" i="8"/>
  <c r="P2298" i="8"/>
  <c r="O2298" i="8"/>
  <c r="N2298" i="8"/>
  <c r="P2297" i="8"/>
  <c r="O2297" i="8"/>
  <c r="N2297" i="8"/>
  <c r="P2296" i="8"/>
  <c r="O2296" i="8"/>
  <c r="N2296" i="8"/>
  <c r="P2295" i="8"/>
  <c r="O2295" i="8"/>
  <c r="N2295" i="8"/>
  <c r="P2294" i="8"/>
  <c r="O2294" i="8"/>
  <c r="N2294" i="8"/>
  <c r="P2293" i="8"/>
  <c r="O2293" i="8"/>
  <c r="N2293" i="8"/>
  <c r="P2292" i="8"/>
  <c r="O2292" i="8"/>
  <c r="N2292" i="8"/>
  <c r="P2291" i="8"/>
  <c r="O2291" i="8"/>
  <c r="N2291" i="8"/>
  <c r="P2290" i="8"/>
  <c r="O2290" i="8"/>
  <c r="N2290" i="8"/>
  <c r="P2289" i="8"/>
  <c r="O2289" i="8"/>
  <c r="N2289" i="8"/>
  <c r="P2288" i="8"/>
  <c r="O2288" i="8"/>
  <c r="N2288" i="8"/>
  <c r="P2287" i="8"/>
  <c r="O2287" i="8"/>
  <c r="N2287" i="8"/>
  <c r="P2286" i="8"/>
  <c r="O2286" i="8"/>
  <c r="N2286" i="8"/>
  <c r="P2285" i="8"/>
  <c r="O2285" i="8"/>
  <c r="N2285" i="8"/>
  <c r="P2284" i="8"/>
  <c r="O2284" i="8"/>
  <c r="N2284" i="8"/>
  <c r="P2283" i="8"/>
  <c r="O2283" i="8"/>
  <c r="N2283" i="8"/>
  <c r="P2282" i="8"/>
  <c r="O2282" i="8"/>
  <c r="N2282" i="8"/>
  <c r="P2281" i="8"/>
  <c r="O2281" i="8"/>
  <c r="N2281" i="8"/>
  <c r="P2280" i="8"/>
  <c r="O2280" i="8"/>
  <c r="N2280" i="8"/>
  <c r="P2279" i="8"/>
  <c r="O2279" i="8"/>
  <c r="N2279" i="8"/>
  <c r="P2278" i="8"/>
  <c r="O2278" i="8"/>
  <c r="N2278" i="8"/>
  <c r="P2277" i="8"/>
  <c r="O2277" i="8"/>
  <c r="N2277" i="8"/>
  <c r="P2276" i="8"/>
  <c r="O2276" i="8"/>
  <c r="N2276" i="8"/>
  <c r="P2275" i="8"/>
  <c r="O2275" i="8"/>
  <c r="N2275" i="8"/>
  <c r="P2274" i="8"/>
  <c r="O2274" i="8"/>
  <c r="N2274" i="8"/>
  <c r="P2273" i="8"/>
  <c r="O2273" i="8"/>
  <c r="N2273" i="8"/>
  <c r="P2272" i="8"/>
  <c r="O2272" i="8"/>
  <c r="N2272" i="8"/>
  <c r="P2271" i="8"/>
  <c r="O2271" i="8"/>
  <c r="N2271" i="8"/>
  <c r="P2270" i="8"/>
  <c r="O2270" i="8"/>
  <c r="N2270" i="8"/>
  <c r="P2269" i="8"/>
  <c r="O2269" i="8"/>
  <c r="N2269" i="8"/>
  <c r="P2268" i="8"/>
  <c r="O2268" i="8"/>
  <c r="N2268" i="8"/>
  <c r="P2267" i="8"/>
  <c r="O2267" i="8"/>
  <c r="N2267" i="8"/>
  <c r="P2266" i="8"/>
  <c r="O2266" i="8"/>
  <c r="N2266" i="8"/>
  <c r="P2265" i="8"/>
  <c r="O2265" i="8"/>
  <c r="N2265" i="8"/>
  <c r="P2264" i="8"/>
  <c r="O2264" i="8"/>
  <c r="N2264" i="8"/>
  <c r="P2263" i="8"/>
  <c r="O2263" i="8"/>
  <c r="N2263" i="8"/>
  <c r="P2262" i="8"/>
  <c r="O2262" i="8"/>
  <c r="N2262" i="8"/>
  <c r="P2261" i="8"/>
  <c r="O2261" i="8"/>
  <c r="N2261" i="8"/>
  <c r="P2260" i="8"/>
  <c r="O2260" i="8"/>
  <c r="N2260" i="8"/>
  <c r="P2259" i="8"/>
  <c r="O2259" i="8"/>
  <c r="N2259" i="8"/>
  <c r="P2258" i="8"/>
  <c r="O2258" i="8"/>
  <c r="N2258" i="8"/>
  <c r="P2257" i="8"/>
  <c r="O2257" i="8"/>
  <c r="N2257" i="8"/>
  <c r="P2256" i="8"/>
  <c r="O2256" i="8"/>
  <c r="N2256" i="8"/>
  <c r="P2255" i="8"/>
  <c r="O2255" i="8"/>
  <c r="N2255" i="8"/>
  <c r="P2254" i="8"/>
  <c r="O2254" i="8"/>
  <c r="N2254" i="8"/>
  <c r="P2253" i="8"/>
  <c r="O2253" i="8"/>
  <c r="N2253" i="8"/>
  <c r="P2252" i="8"/>
  <c r="O2252" i="8"/>
  <c r="N2252" i="8"/>
  <c r="P2251" i="8"/>
  <c r="O2251" i="8"/>
  <c r="N2251" i="8"/>
  <c r="P2250" i="8"/>
  <c r="O2250" i="8"/>
  <c r="N2250" i="8"/>
  <c r="P2249" i="8"/>
  <c r="O2249" i="8"/>
  <c r="N2249" i="8"/>
  <c r="P2248" i="8"/>
  <c r="O2248" i="8"/>
  <c r="N2248" i="8"/>
  <c r="P2247" i="8"/>
  <c r="O2247" i="8"/>
  <c r="N2247" i="8"/>
  <c r="P2246" i="8"/>
  <c r="O2246" i="8"/>
  <c r="N2246" i="8"/>
  <c r="P2245" i="8"/>
  <c r="O2245" i="8"/>
  <c r="N2245" i="8"/>
  <c r="P2244" i="8"/>
  <c r="O2244" i="8"/>
  <c r="N2244" i="8"/>
  <c r="P2243" i="8"/>
  <c r="O2243" i="8"/>
  <c r="N2243" i="8"/>
  <c r="P2242" i="8"/>
  <c r="O2242" i="8"/>
  <c r="N2242" i="8"/>
  <c r="P2241" i="8"/>
  <c r="O2241" i="8"/>
  <c r="N2241" i="8"/>
  <c r="P2240" i="8"/>
  <c r="O2240" i="8"/>
  <c r="N2240" i="8"/>
  <c r="P2239" i="8"/>
  <c r="O2239" i="8"/>
  <c r="N2239" i="8"/>
  <c r="P2238" i="8"/>
  <c r="O2238" i="8"/>
  <c r="N2238" i="8"/>
  <c r="P2237" i="8"/>
  <c r="O2237" i="8"/>
  <c r="N2237" i="8"/>
  <c r="P2236" i="8"/>
  <c r="O2236" i="8"/>
  <c r="N2236" i="8"/>
  <c r="P2235" i="8"/>
  <c r="O2235" i="8"/>
  <c r="N2235" i="8"/>
  <c r="P2234" i="8"/>
  <c r="O2234" i="8"/>
  <c r="N2234" i="8"/>
  <c r="P2233" i="8"/>
  <c r="O2233" i="8"/>
  <c r="N2233" i="8"/>
  <c r="P2232" i="8"/>
  <c r="O2232" i="8"/>
  <c r="N2232" i="8"/>
  <c r="P2231" i="8"/>
  <c r="O2231" i="8"/>
  <c r="N2231" i="8"/>
  <c r="P2230" i="8"/>
  <c r="O2230" i="8"/>
  <c r="N2230" i="8"/>
  <c r="P2229" i="8"/>
  <c r="O2229" i="8"/>
  <c r="N2229" i="8"/>
  <c r="P2228" i="8"/>
  <c r="O2228" i="8"/>
  <c r="N2228" i="8"/>
  <c r="P2227" i="8"/>
  <c r="O2227" i="8"/>
  <c r="N2227" i="8"/>
  <c r="P2226" i="8"/>
  <c r="O2226" i="8"/>
  <c r="N2226" i="8"/>
  <c r="P2225" i="8"/>
  <c r="O2225" i="8"/>
  <c r="N2225" i="8"/>
  <c r="P2224" i="8"/>
  <c r="O2224" i="8"/>
  <c r="N2224" i="8"/>
  <c r="P2223" i="8"/>
  <c r="O2223" i="8"/>
  <c r="N2223" i="8"/>
  <c r="P2222" i="8"/>
  <c r="O2222" i="8"/>
  <c r="N2222" i="8"/>
  <c r="P2221" i="8"/>
  <c r="O2221" i="8"/>
  <c r="N2221" i="8"/>
  <c r="P2220" i="8"/>
  <c r="O2220" i="8"/>
  <c r="N2220" i="8"/>
  <c r="P2219" i="8"/>
  <c r="O2219" i="8"/>
  <c r="N2219" i="8"/>
  <c r="P2218" i="8"/>
  <c r="O2218" i="8"/>
  <c r="N2218" i="8"/>
  <c r="P2217" i="8"/>
  <c r="O2217" i="8"/>
  <c r="N2217" i="8"/>
  <c r="P2216" i="8"/>
  <c r="O2216" i="8"/>
  <c r="N2216" i="8"/>
  <c r="P2215" i="8"/>
  <c r="O2215" i="8"/>
  <c r="N2215" i="8"/>
  <c r="P2214" i="8"/>
  <c r="O2214" i="8"/>
  <c r="N2214" i="8"/>
  <c r="P2213" i="8"/>
  <c r="O2213" i="8"/>
  <c r="N2213" i="8"/>
  <c r="P2212" i="8"/>
  <c r="O2212" i="8"/>
  <c r="N2212" i="8"/>
  <c r="P2211" i="8"/>
  <c r="O2211" i="8"/>
  <c r="N2211" i="8"/>
  <c r="P2210" i="8"/>
  <c r="O2210" i="8"/>
  <c r="N2210" i="8"/>
  <c r="P2209" i="8"/>
  <c r="O2209" i="8"/>
  <c r="N2209" i="8"/>
  <c r="P2208" i="8"/>
  <c r="O2208" i="8"/>
  <c r="N2208" i="8"/>
  <c r="P2207" i="8"/>
  <c r="O2207" i="8"/>
  <c r="N2207" i="8"/>
  <c r="P2206" i="8"/>
  <c r="O2206" i="8"/>
  <c r="N2206" i="8"/>
  <c r="P2205" i="8"/>
  <c r="O2205" i="8"/>
  <c r="N2205" i="8"/>
  <c r="P2204" i="8"/>
  <c r="O2204" i="8"/>
  <c r="N2204" i="8"/>
  <c r="P2203" i="8"/>
  <c r="O2203" i="8"/>
  <c r="N2203" i="8"/>
  <c r="P2202" i="8"/>
  <c r="O2202" i="8"/>
  <c r="N2202" i="8"/>
  <c r="P2201" i="8"/>
  <c r="O2201" i="8"/>
  <c r="N2201" i="8"/>
  <c r="P2200" i="8"/>
  <c r="O2200" i="8"/>
  <c r="N2200" i="8"/>
  <c r="P2199" i="8"/>
  <c r="O2199" i="8"/>
  <c r="N2199" i="8"/>
  <c r="P2198" i="8"/>
  <c r="O2198" i="8"/>
  <c r="N2198" i="8"/>
  <c r="P2197" i="8"/>
  <c r="O2197" i="8"/>
  <c r="N2197" i="8"/>
  <c r="P2196" i="8"/>
  <c r="O2196" i="8"/>
  <c r="N2196" i="8"/>
  <c r="P2195" i="8"/>
  <c r="O2195" i="8"/>
  <c r="N2195" i="8"/>
  <c r="P2194" i="8"/>
  <c r="O2194" i="8"/>
  <c r="N2194" i="8"/>
  <c r="P2193" i="8"/>
  <c r="O2193" i="8"/>
  <c r="N2193" i="8"/>
  <c r="P2192" i="8"/>
  <c r="O2192" i="8"/>
  <c r="N2192" i="8"/>
  <c r="P2191" i="8"/>
  <c r="O2191" i="8"/>
  <c r="N2191" i="8"/>
  <c r="P2190" i="8"/>
  <c r="O2190" i="8"/>
  <c r="N2190" i="8"/>
  <c r="P2189" i="8"/>
  <c r="O2189" i="8"/>
  <c r="N2189" i="8"/>
  <c r="P2188" i="8"/>
  <c r="O2188" i="8"/>
  <c r="N2188" i="8"/>
  <c r="P2187" i="8"/>
  <c r="O2187" i="8"/>
  <c r="N2187" i="8"/>
  <c r="P2186" i="8"/>
  <c r="O2186" i="8"/>
  <c r="N2186" i="8"/>
  <c r="P2185" i="8"/>
  <c r="O2185" i="8"/>
  <c r="N2185" i="8"/>
  <c r="P2184" i="8"/>
  <c r="O2184" i="8"/>
  <c r="N2184" i="8"/>
  <c r="P2183" i="8"/>
  <c r="O2183" i="8"/>
  <c r="N2183" i="8"/>
  <c r="P2182" i="8"/>
  <c r="O2182" i="8"/>
  <c r="N2182" i="8"/>
  <c r="P2181" i="8"/>
  <c r="O2181" i="8"/>
  <c r="N2181" i="8"/>
  <c r="P2180" i="8"/>
  <c r="O2180" i="8"/>
  <c r="N2180" i="8"/>
  <c r="P2179" i="8"/>
  <c r="O2179" i="8"/>
  <c r="N2179" i="8"/>
  <c r="P2178" i="8"/>
  <c r="O2178" i="8"/>
  <c r="N2178" i="8"/>
  <c r="P2177" i="8"/>
  <c r="O2177" i="8"/>
  <c r="N2177" i="8"/>
  <c r="P2176" i="8"/>
  <c r="O2176" i="8"/>
  <c r="N2176" i="8"/>
  <c r="P2175" i="8"/>
  <c r="O2175" i="8"/>
  <c r="N2175" i="8"/>
  <c r="P2174" i="8"/>
  <c r="O2174" i="8"/>
  <c r="N2174" i="8"/>
  <c r="P2173" i="8"/>
  <c r="O2173" i="8"/>
  <c r="N2173" i="8"/>
  <c r="P2172" i="8"/>
  <c r="O2172" i="8"/>
  <c r="N2172" i="8"/>
  <c r="P2171" i="8"/>
  <c r="O2171" i="8"/>
  <c r="N2171" i="8"/>
  <c r="P2170" i="8"/>
  <c r="O2170" i="8"/>
  <c r="N2170" i="8"/>
  <c r="P2169" i="8"/>
  <c r="O2169" i="8"/>
  <c r="N2169" i="8"/>
  <c r="P2168" i="8"/>
  <c r="O2168" i="8"/>
  <c r="N2168" i="8"/>
  <c r="P2167" i="8"/>
  <c r="O2167" i="8"/>
  <c r="N2167" i="8"/>
  <c r="P2166" i="8"/>
  <c r="O2166" i="8"/>
  <c r="N2166" i="8"/>
  <c r="P2165" i="8"/>
  <c r="O2165" i="8"/>
  <c r="N2165" i="8"/>
  <c r="P2164" i="8"/>
  <c r="O2164" i="8"/>
  <c r="N2164" i="8"/>
  <c r="P2163" i="8"/>
  <c r="O2163" i="8"/>
  <c r="N2163" i="8"/>
  <c r="P2162" i="8"/>
  <c r="O2162" i="8"/>
  <c r="N2162" i="8"/>
  <c r="P2161" i="8"/>
  <c r="O2161" i="8"/>
  <c r="N2161" i="8"/>
  <c r="P2160" i="8"/>
  <c r="O2160" i="8"/>
  <c r="N2160" i="8"/>
  <c r="P2159" i="8"/>
  <c r="O2159" i="8"/>
  <c r="N2159" i="8"/>
  <c r="P2158" i="8"/>
  <c r="O2158" i="8"/>
  <c r="N2158" i="8"/>
  <c r="P2157" i="8"/>
  <c r="O2157" i="8"/>
  <c r="N2157" i="8"/>
  <c r="P2156" i="8"/>
  <c r="O2156" i="8"/>
  <c r="N2156" i="8"/>
  <c r="P2155" i="8"/>
  <c r="O2155" i="8"/>
  <c r="N2155" i="8"/>
  <c r="P2154" i="8"/>
  <c r="O2154" i="8"/>
  <c r="N2154" i="8"/>
  <c r="P2153" i="8"/>
  <c r="O2153" i="8"/>
  <c r="N2153" i="8"/>
  <c r="P2152" i="8"/>
  <c r="O2152" i="8"/>
  <c r="N2152" i="8"/>
  <c r="P2151" i="8"/>
  <c r="O2151" i="8"/>
  <c r="N2151" i="8"/>
  <c r="P2150" i="8"/>
  <c r="O2150" i="8"/>
  <c r="N2150" i="8"/>
  <c r="P2149" i="8"/>
  <c r="O2149" i="8"/>
  <c r="N2149" i="8"/>
  <c r="P2148" i="8"/>
  <c r="O2148" i="8"/>
  <c r="N2148" i="8"/>
  <c r="P2147" i="8"/>
  <c r="O2147" i="8"/>
  <c r="N2147" i="8"/>
  <c r="P2146" i="8"/>
  <c r="O2146" i="8"/>
  <c r="N2146" i="8"/>
  <c r="P2145" i="8"/>
  <c r="O2145" i="8"/>
  <c r="N2145" i="8"/>
  <c r="P2144" i="8"/>
  <c r="O2144" i="8"/>
  <c r="N2144" i="8"/>
  <c r="P2143" i="8"/>
  <c r="O2143" i="8"/>
  <c r="N2143" i="8"/>
  <c r="P2142" i="8"/>
  <c r="O2142" i="8"/>
  <c r="N2142" i="8"/>
  <c r="P2141" i="8"/>
  <c r="O2141" i="8"/>
  <c r="N2141" i="8"/>
  <c r="P2140" i="8"/>
  <c r="O2140" i="8"/>
  <c r="N2140" i="8"/>
  <c r="P2139" i="8"/>
  <c r="O2139" i="8"/>
  <c r="N2139" i="8"/>
  <c r="P2138" i="8"/>
  <c r="O2138" i="8"/>
  <c r="N2138" i="8"/>
  <c r="P2137" i="8"/>
  <c r="O2137" i="8"/>
  <c r="N2137" i="8"/>
  <c r="P2136" i="8"/>
  <c r="O2136" i="8"/>
  <c r="N2136" i="8"/>
  <c r="P2135" i="8"/>
  <c r="O2135" i="8"/>
  <c r="N2135" i="8"/>
  <c r="P2134" i="8"/>
  <c r="O2134" i="8"/>
  <c r="N2134" i="8"/>
  <c r="P2133" i="8"/>
  <c r="O2133" i="8"/>
  <c r="N2133" i="8"/>
  <c r="P2132" i="8"/>
  <c r="O2132" i="8"/>
  <c r="N2132" i="8"/>
  <c r="P2131" i="8"/>
  <c r="O2131" i="8"/>
  <c r="N2131" i="8"/>
  <c r="P2130" i="8"/>
  <c r="O2130" i="8"/>
  <c r="N2130" i="8"/>
  <c r="P2129" i="8"/>
  <c r="O2129" i="8"/>
  <c r="N2129" i="8"/>
  <c r="P2128" i="8"/>
  <c r="O2128" i="8"/>
  <c r="N2128" i="8"/>
  <c r="P2127" i="8"/>
  <c r="O2127" i="8"/>
  <c r="N2127" i="8"/>
  <c r="P2126" i="8"/>
  <c r="O2126" i="8"/>
  <c r="N2126" i="8"/>
  <c r="P2125" i="8"/>
  <c r="O2125" i="8"/>
  <c r="N2125" i="8"/>
  <c r="P2124" i="8"/>
  <c r="O2124" i="8"/>
  <c r="N2124" i="8"/>
  <c r="P2123" i="8"/>
  <c r="O2123" i="8"/>
  <c r="N2123" i="8"/>
  <c r="P2122" i="8"/>
  <c r="O2122" i="8"/>
  <c r="N2122" i="8"/>
  <c r="P2121" i="8"/>
  <c r="O2121" i="8"/>
  <c r="N2121" i="8"/>
  <c r="P2120" i="8"/>
  <c r="O2120" i="8"/>
  <c r="N2120" i="8"/>
  <c r="P2119" i="8"/>
  <c r="O2119" i="8"/>
  <c r="N2119" i="8"/>
  <c r="P2118" i="8"/>
  <c r="O2118" i="8"/>
  <c r="N2118" i="8"/>
  <c r="P2117" i="8"/>
  <c r="O2117" i="8"/>
  <c r="N2117" i="8"/>
  <c r="P2116" i="8"/>
  <c r="O2116" i="8"/>
  <c r="N2116" i="8"/>
  <c r="P2115" i="8"/>
  <c r="O2115" i="8"/>
  <c r="N2115" i="8"/>
  <c r="P2114" i="8"/>
  <c r="O2114" i="8"/>
  <c r="N2114" i="8"/>
  <c r="P2113" i="8"/>
  <c r="O2113" i="8"/>
  <c r="N2113" i="8"/>
  <c r="P2112" i="8"/>
  <c r="O2112" i="8"/>
  <c r="N2112" i="8"/>
  <c r="P2111" i="8"/>
  <c r="O2111" i="8"/>
  <c r="N2111" i="8"/>
  <c r="P2110" i="8"/>
  <c r="O2110" i="8"/>
  <c r="N2110" i="8"/>
  <c r="P2109" i="8"/>
  <c r="O2109" i="8"/>
  <c r="N2109" i="8"/>
  <c r="P2108" i="8"/>
  <c r="O2108" i="8"/>
  <c r="N2108" i="8"/>
  <c r="P2107" i="8"/>
  <c r="O2107" i="8"/>
  <c r="N2107" i="8"/>
  <c r="P2106" i="8"/>
  <c r="O2106" i="8"/>
  <c r="N2106" i="8"/>
  <c r="P2105" i="8"/>
  <c r="O2105" i="8"/>
  <c r="N2105" i="8"/>
  <c r="P2104" i="8"/>
  <c r="O2104" i="8"/>
  <c r="N2104" i="8"/>
  <c r="P2103" i="8"/>
  <c r="O2103" i="8"/>
  <c r="N2103" i="8"/>
  <c r="P2102" i="8"/>
  <c r="O2102" i="8"/>
  <c r="N2102" i="8"/>
  <c r="P2101" i="8"/>
  <c r="O2101" i="8"/>
  <c r="N2101" i="8"/>
  <c r="P2100" i="8"/>
  <c r="O2100" i="8"/>
  <c r="N2100" i="8"/>
  <c r="P2099" i="8"/>
  <c r="O2099" i="8"/>
  <c r="N2099" i="8"/>
  <c r="P2098" i="8"/>
  <c r="O2098" i="8"/>
  <c r="N2098" i="8"/>
  <c r="P2097" i="8"/>
  <c r="O2097" i="8"/>
  <c r="N2097" i="8"/>
  <c r="P2096" i="8"/>
  <c r="O2096" i="8"/>
  <c r="N2096" i="8"/>
  <c r="P2095" i="8"/>
  <c r="O2095" i="8"/>
  <c r="N2095" i="8"/>
  <c r="P2094" i="8"/>
  <c r="O2094" i="8"/>
  <c r="N2094" i="8"/>
  <c r="P2093" i="8"/>
  <c r="O2093" i="8"/>
  <c r="N2093" i="8"/>
  <c r="P2092" i="8"/>
  <c r="O2092" i="8"/>
  <c r="N2092" i="8"/>
  <c r="P2091" i="8"/>
  <c r="O2091" i="8"/>
  <c r="N2091" i="8"/>
  <c r="P2090" i="8"/>
  <c r="O2090" i="8"/>
  <c r="N2090" i="8"/>
  <c r="P2089" i="8"/>
  <c r="O2089" i="8"/>
  <c r="N2089" i="8"/>
  <c r="P2088" i="8"/>
  <c r="O2088" i="8"/>
  <c r="N2088" i="8"/>
  <c r="P2087" i="8"/>
  <c r="O2087" i="8"/>
  <c r="N2087" i="8"/>
  <c r="P2086" i="8"/>
  <c r="O2086" i="8"/>
  <c r="N2086" i="8"/>
  <c r="P2085" i="8"/>
  <c r="O2085" i="8"/>
  <c r="N2085" i="8"/>
  <c r="P2084" i="8"/>
  <c r="O2084" i="8"/>
  <c r="N2084" i="8"/>
  <c r="P2083" i="8"/>
  <c r="O2083" i="8"/>
  <c r="N2083" i="8"/>
  <c r="P2082" i="8"/>
  <c r="O2082" i="8"/>
  <c r="N2082" i="8"/>
  <c r="P2081" i="8"/>
  <c r="O2081" i="8"/>
  <c r="N2081" i="8"/>
  <c r="P2080" i="8"/>
  <c r="O2080" i="8"/>
  <c r="N2080" i="8"/>
  <c r="P2079" i="8"/>
  <c r="O2079" i="8"/>
  <c r="N2079" i="8"/>
  <c r="P2078" i="8"/>
  <c r="O2078" i="8"/>
  <c r="N2078" i="8"/>
  <c r="P2077" i="8"/>
  <c r="O2077" i="8"/>
  <c r="N2077" i="8"/>
  <c r="P2076" i="8"/>
  <c r="O2076" i="8"/>
  <c r="N2076" i="8"/>
  <c r="P2075" i="8"/>
  <c r="O2075" i="8"/>
  <c r="N2075" i="8"/>
  <c r="P2074" i="8"/>
  <c r="O2074" i="8"/>
  <c r="N2074" i="8"/>
  <c r="P2073" i="8"/>
  <c r="O2073" i="8"/>
  <c r="N2073" i="8"/>
  <c r="P2072" i="8"/>
  <c r="O2072" i="8"/>
  <c r="N2072" i="8"/>
  <c r="P2071" i="8"/>
  <c r="O2071" i="8"/>
  <c r="N2071" i="8"/>
  <c r="P2070" i="8"/>
  <c r="O2070" i="8"/>
  <c r="N2070" i="8"/>
  <c r="P2069" i="8"/>
  <c r="O2069" i="8"/>
  <c r="N2069" i="8"/>
  <c r="P2068" i="8"/>
  <c r="O2068" i="8"/>
  <c r="N2068" i="8"/>
  <c r="P2067" i="8"/>
  <c r="O2067" i="8"/>
  <c r="N2067" i="8"/>
  <c r="P2066" i="8"/>
  <c r="O2066" i="8"/>
  <c r="N2066" i="8"/>
  <c r="P2065" i="8"/>
  <c r="O2065" i="8"/>
  <c r="N2065" i="8"/>
  <c r="P2064" i="8"/>
  <c r="O2064" i="8"/>
  <c r="N2064" i="8"/>
  <c r="P2063" i="8"/>
  <c r="O2063" i="8"/>
  <c r="N2063" i="8"/>
  <c r="P2062" i="8"/>
  <c r="O2062" i="8"/>
  <c r="N2062" i="8"/>
  <c r="P2061" i="8"/>
  <c r="O2061" i="8"/>
  <c r="N2061" i="8"/>
  <c r="P2060" i="8"/>
  <c r="O2060" i="8"/>
  <c r="N2060" i="8"/>
  <c r="P2059" i="8"/>
  <c r="O2059" i="8"/>
  <c r="N2059" i="8"/>
  <c r="P2058" i="8"/>
  <c r="O2058" i="8"/>
  <c r="N2058" i="8"/>
  <c r="P2057" i="8"/>
  <c r="O2057" i="8"/>
  <c r="N2057" i="8"/>
  <c r="P2056" i="8"/>
  <c r="O2056" i="8"/>
  <c r="N2056" i="8"/>
  <c r="P2055" i="8"/>
  <c r="O2055" i="8"/>
  <c r="N2055" i="8"/>
  <c r="P2054" i="8"/>
  <c r="O2054" i="8"/>
  <c r="N2054" i="8"/>
  <c r="P2053" i="8"/>
  <c r="O2053" i="8"/>
  <c r="N2053" i="8"/>
  <c r="P2052" i="8"/>
  <c r="O2052" i="8"/>
  <c r="N2052" i="8"/>
  <c r="P2051" i="8"/>
  <c r="O2051" i="8"/>
  <c r="N2051" i="8"/>
  <c r="P2050" i="8"/>
  <c r="O2050" i="8"/>
  <c r="N2050" i="8"/>
  <c r="P2049" i="8"/>
  <c r="O2049" i="8"/>
  <c r="N2049" i="8"/>
  <c r="P2048" i="8"/>
  <c r="O2048" i="8"/>
  <c r="N2048" i="8"/>
  <c r="P2047" i="8"/>
  <c r="O2047" i="8"/>
  <c r="N2047" i="8"/>
  <c r="P2046" i="8"/>
  <c r="O2046" i="8"/>
  <c r="N2046" i="8"/>
  <c r="P2045" i="8"/>
  <c r="O2045" i="8"/>
  <c r="N2045" i="8"/>
  <c r="P2044" i="8"/>
  <c r="O2044" i="8"/>
  <c r="N2044" i="8"/>
  <c r="P2043" i="8"/>
  <c r="O2043" i="8"/>
  <c r="N2043" i="8"/>
  <c r="P2042" i="8"/>
  <c r="O2042" i="8"/>
  <c r="N2042" i="8"/>
  <c r="P2041" i="8"/>
  <c r="O2041" i="8"/>
  <c r="N2041" i="8"/>
  <c r="P2040" i="8"/>
  <c r="O2040" i="8"/>
  <c r="N2040" i="8"/>
  <c r="P2039" i="8"/>
  <c r="O2039" i="8"/>
  <c r="N2039" i="8"/>
  <c r="P2038" i="8"/>
  <c r="O2038" i="8"/>
  <c r="N2038" i="8"/>
  <c r="P2037" i="8"/>
  <c r="O2037" i="8"/>
  <c r="N2037" i="8"/>
  <c r="P2036" i="8"/>
  <c r="O2036" i="8"/>
  <c r="N2036" i="8"/>
  <c r="P2035" i="8"/>
  <c r="O2035" i="8"/>
  <c r="N2035" i="8"/>
  <c r="P2034" i="8"/>
  <c r="O2034" i="8"/>
  <c r="N2034" i="8"/>
  <c r="P2033" i="8"/>
  <c r="O2033" i="8"/>
  <c r="N2033" i="8"/>
  <c r="P2032" i="8"/>
  <c r="O2032" i="8"/>
  <c r="N2032" i="8"/>
  <c r="P2031" i="8"/>
  <c r="O2031" i="8"/>
  <c r="N2031" i="8"/>
  <c r="P2030" i="8"/>
  <c r="O2030" i="8"/>
  <c r="N2030" i="8"/>
  <c r="P2029" i="8"/>
  <c r="O2029" i="8"/>
  <c r="N2029" i="8"/>
  <c r="P2028" i="8"/>
  <c r="O2028" i="8"/>
  <c r="N2028" i="8"/>
  <c r="P2027" i="8"/>
  <c r="O2027" i="8"/>
  <c r="N2027" i="8"/>
  <c r="P2026" i="8"/>
  <c r="O2026" i="8"/>
  <c r="N2026" i="8"/>
  <c r="P2025" i="8"/>
  <c r="O2025" i="8"/>
  <c r="N2025" i="8"/>
  <c r="P2024" i="8"/>
  <c r="O2024" i="8"/>
  <c r="N2024" i="8"/>
  <c r="P2023" i="8"/>
  <c r="O2023" i="8"/>
  <c r="N2023" i="8"/>
  <c r="P2022" i="8"/>
  <c r="O2022" i="8"/>
  <c r="N2022" i="8"/>
  <c r="P2021" i="8"/>
  <c r="O2021" i="8"/>
  <c r="N2021" i="8"/>
  <c r="P2020" i="8"/>
  <c r="O2020" i="8"/>
  <c r="N2020" i="8"/>
  <c r="P2019" i="8"/>
  <c r="O2019" i="8"/>
  <c r="N2019" i="8"/>
  <c r="P2018" i="8"/>
  <c r="O2018" i="8"/>
  <c r="N2018" i="8"/>
  <c r="P2017" i="8"/>
  <c r="O2017" i="8"/>
  <c r="N2017" i="8"/>
  <c r="P2016" i="8"/>
  <c r="O2016" i="8"/>
  <c r="N2016" i="8"/>
  <c r="P2015" i="8"/>
  <c r="O2015" i="8"/>
  <c r="N2015" i="8"/>
  <c r="P2014" i="8"/>
  <c r="O2014" i="8"/>
  <c r="N2014" i="8"/>
  <c r="P2013" i="8"/>
  <c r="O2013" i="8"/>
  <c r="N2013" i="8"/>
  <c r="P2012" i="8"/>
  <c r="O2012" i="8"/>
  <c r="N2012" i="8"/>
  <c r="P2011" i="8"/>
  <c r="O2011" i="8"/>
  <c r="N2011" i="8"/>
  <c r="P2010" i="8"/>
  <c r="O2010" i="8"/>
  <c r="N2010" i="8"/>
  <c r="P2009" i="8"/>
  <c r="O2009" i="8"/>
  <c r="N2009" i="8"/>
  <c r="P2008" i="8"/>
  <c r="O2008" i="8"/>
  <c r="N2008" i="8"/>
  <c r="P2007" i="8"/>
  <c r="O2007" i="8"/>
  <c r="N2007" i="8"/>
  <c r="P2006" i="8"/>
  <c r="O2006" i="8"/>
  <c r="N2006" i="8"/>
  <c r="P2005" i="8"/>
  <c r="O2005" i="8"/>
  <c r="N2005" i="8"/>
  <c r="P2004" i="8"/>
  <c r="O2004" i="8"/>
  <c r="N2004" i="8"/>
  <c r="P2003" i="8"/>
  <c r="O2003" i="8"/>
  <c r="N2003" i="8"/>
  <c r="P2002" i="8"/>
  <c r="O2002" i="8"/>
  <c r="N2002" i="8"/>
  <c r="P2001" i="8"/>
  <c r="O2001" i="8"/>
  <c r="N2001" i="8"/>
  <c r="P2000" i="8"/>
  <c r="O2000" i="8"/>
  <c r="N2000" i="8"/>
  <c r="P1999" i="8"/>
  <c r="O1999" i="8"/>
  <c r="N1999" i="8"/>
  <c r="P1998" i="8"/>
  <c r="O1998" i="8"/>
  <c r="N1998" i="8"/>
  <c r="P1997" i="8"/>
  <c r="O1997" i="8"/>
  <c r="N1997" i="8"/>
  <c r="P1996" i="8"/>
  <c r="O1996" i="8"/>
  <c r="N1996" i="8"/>
  <c r="P1995" i="8"/>
  <c r="O1995" i="8"/>
  <c r="N1995" i="8"/>
  <c r="P1994" i="8"/>
  <c r="O1994" i="8"/>
  <c r="N1994" i="8"/>
  <c r="P1993" i="8"/>
  <c r="O1993" i="8"/>
  <c r="N1993" i="8"/>
  <c r="P1992" i="8"/>
  <c r="O1992" i="8"/>
  <c r="N1992" i="8"/>
  <c r="P1991" i="8"/>
  <c r="O1991" i="8"/>
  <c r="N1991" i="8"/>
  <c r="P1990" i="8"/>
  <c r="O1990" i="8"/>
  <c r="N1990" i="8"/>
  <c r="P1989" i="8"/>
  <c r="O1989" i="8"/>
  <c r="N1989" i="8"/>
  <c r="P1988" i="8"/>
  <c r="O1988" i="8"/>
  <c r="N1988" i="8"/>
  <c r="P1987" i="8"/>
  <c r="O1987" i="8"/>
  <c r="N1987" i="8"/>
  <c r="P1986" i="8"/>
  <c r="O1986" i="8"/>
  <c r="N1986" i="8"/>
  <c r="P1985" i="8"/>
  <c r="O1985" i="8"/>
  <c r="N1985" i="8"/>
  <c r="P1984" i="8"/>
  <c r="O1984" i="8"/>
  <c r="N1984" i="8"/>
  <c r="P1983" i="8"/>
  <c r="O1983" i="8"/>
  <c r="N1983" i="8"/>
  <c r="P1982" i="8"/>
  <c r="O1982" i="8"/>
  <c r="N1982" i="8"/>
  <c r="P1981" i="8"/>
  <c r="O1981" i="8"/>
  <c r="N1981" i="8"/>
  <c r="P1980" i="8"/>
  <c r="O1980" i="8"/>
  <c r="N1980" i="8"/>
  <c r="P1979" i="8"/>
  <c r="O1979" i="8"/>
  <c r="N1979" i="8"/>
  <c r="P1978" i="8"/>
  <c r="O1978" i="8"/>
  <c r="N1978" i="8"/>
  <c r="P1977" i="8"/>
  <c r="O1977" i="8"/>
  <c r="N1977" i="8"/>
  <c r="P1976" i="8"/>
  <c r="O1976" i="8"/>
  <c r="N1976" i="8"/>
  <c r="P1975" i="8"/>
  <c r="O1975" i="8"/>
  <c r="N1975" i="8"/>
  <c r="P1974" i="8"/>
  <c r="O1974" i="8"/>
  <c r="N1974" i="8"/>
  <c r="P1973" i="8"/>
  <c r="O1973" i="8"/>
  <c r="N1973" i="8"/>
  <c r="P1972" i="8"/>
  <c r="O1972" i="8"/>
  <c r="N1972" i="8"/>
  <c r="P1971" i="8"/>
  <c r="O1971" i="8"/>
  <c r="N1971" i="8"/>
  <c r="P1970" i="8"/>
  <c r="O1970" i="8"/>
  <c r="N1970" i="8"/>
  <c r="P1969" i="8"/>
  <c r="O1969" i="8"/>
  <c r="N1969" i="8"/>
  <c r="P1968" i="8"/>
  <c r="O1968" i="8"/>
  <c r="N1968" i="8"/>
  <c r="P1967" i="8"/>
  <c r="O1967" i="8"/>
  <c r="N1967" i="8"/>
  <c r="P1966" i="8"/>
  <c r="O1966" i="8"/>
  <c r="N1966" i="8"/>
  <c r="P1965" i="8"/>
  <c r="O1965" i="8"/>
  <c r="N1965" i="8"/>
  <c r="P1964" i="8"/>
  <c r="O1964" i="8"/>
  <c r="N1964" i="8"/>
  <c r="P1963" i="8"/>
  <c r="O1963" i="8"/>
  <c r="N1963" i="8"/>
  <c r="P1962" i="8"/>
  <c r="O1962" i="8"/>
  <c r="N1962" i="8"/>
  <c r="P1961" i="8"/>
  <c r="O1961" i="8"/>
  <c r="N1961" i="8"/>
  <c r="P1960" i="8"/>
  <c r="O1960" i="8"/>
  <c r="N1960" i="8"/>
  <c r="P1959" i="8"/>
  <c r="O1959" i="8"/>
  <c r="N1959" i="8"/>
  <c r="P1958" i="8"/>
  <c r="O1958" i="8"/>
  <c r="N1958" i="8"/>
  <c r="P1957" i="8"/>
  <c r="O1957" i="8"/>
  <c r="N1957" i="8"/>
  <c r="P1956" i="8"/>
  <c r="O1956" i="8"/>
  <c r="N1956" i="8"/>
  <c r="P1955" i="8"/>
  <c r="O1955" i="8"/>
  <c r="N1955" i="8"/>
  <c r="P1954" i="8"/>
  <c r="O1954" i="8"/>
  <c r="N1954" i="8"/>
  <c r="P1953" i="8"/>
  <c r="O1953" i="8"/>
  <c r="N1953" i="8"/>
  <c r="P1952" i="8"/>
  <c r="O1952" i="8"/>
  <c r="N1952" i="8"/>
  <c r="P1951" i="8"/>
  <c r="O1951" i="8"/>
  <c r="N1951" i="8"/>
  <c r="P1950" i="8"/>
  <c r="O1950" i="8"/>
  <c r="N1950" i="8"/>
  <c r="P1949" i="8"/>
  <c r="O1949" i="8"/>
  <c r="N1949" i="8"/>
  <c r="P1948" i="8"/>
  <c r="O1948" i="8"/>
  <c r="N1948" i="8"/>
  <c r="P1947" i="8"/>
  <c r="O1947" i="8"/>
  <c r="N1947" i="8"/>
  <c r="P1946" i="8"/>
  <c r="O1946" i="8"/>
  <c r="N1946" i="8"/>
  <c r="P1945" i="8"/>
  <c r="O1945" i="8"/>
  <c r="N1945" i="8"/>
  <c r="P1944" i="8"/>
  <c r="O1944" i="8"/>
  <c r="N1944" i="8"/>
  <c r="P1943" i="8"/>
  <c r="O1943" i="8"/>
  <c r="N1943" i="8"/>
  <c r="P1942" i="8"/>
  <c r="O1942" i="8"/>
  <c r="N1942" i="8"/>
  <c r="P1941" i="8"/>
  <c r="O1941" i="8"/>
  <c r="N1941" i="8"/>
  <c r="P1940" i="8"/>
  <c r="O1940" i="8"/>
  <c r="N1940" i="8"/>
  <c r="P1939" i="8"/>
  <c r="O1939" i="8"/>
  <c r="N1939" i="8"/>
  <c r="P1938" i="8"/>
  <c r="O1938" i="8"/>
  <c r="N1938" i="8"/>
  <c r="P1937" i="8"/>
  <c r="O1937" i="8"/>
  <c r="N1937" i="8"/>
  <c r="P1936" i="8"/>
  <c r="O1936" i="8"/>
  <c r="N1936" i="8"/>
  <c r="P1935" i="8"/>
  <c r="O1935" i="8"/>
  <c r="N1935" i="8"/>
  <c r="P1934" i="8"/>
  <c r="O1934" i="8"/>
  <c r="N1934" i="8"/>
  <c r="P1933" i="8"/>
  <c r="O1933" i="8"/>
  <c r="N1933" i="8"/>
  <c r="P1932" i="8"/>
  <c r="O1932" i="8"/>
  <c r="N1932" i="8"/>
  <c r="P1931" i="8"/>
  <c r="O1931" i="8"/>
  <c r="N1931" i="8"/>
  <c r="P1930" i="8"/>
  <c r="O1930" i="8"/>
  <c r="N1930" i="8"/>
  <c r="P1929" i="8"/>
  <c r="O1929" i="8"/>
  <c r="N1929" i="8"/>
  <c r="P1928" i="8"/>
  <c r="O1928" i="8"/>
  <c r="N1928" i="8"/>
  <c r="P1927" i="8"/>
  <c r="O1927" i="8"/>
  <c r="N1927" i="8"/>
  <c r="P1926" i="8"/>
  <c r="O1926" i="8"/>
  <c r="N1926" i="8"/>
  <c r="P1925" i="8"/>
  <c r="O1925" i="8"/>
  <c r="N1925" i="8"/>
  <c r="P1924" i="8"/>
  <c r="O1924" i="8"/>
  <c r="N1924" i="8"/>
  <c r="P1923" i="8"/>
  <c r="O1923" i="8"/>
  <c r="N1923" i="8"/>
  <c r="P1922" i="8"/>
  <c r="O1922" i="8"/>
  <c r="N1922" i="8"/>
  <c r="P1921" i="8"/>
  <c r="O1921" i="8"/>
  <c r="N1921" i="8"/>
  <c r="P1920" i="8"/>
  <c r="O1920" i="8"/>
  <c r="N1920" i="8"/>
  <c r="P1919" i="8"/>
  <c r="O1919" i="8"/>
  <c r="N1919" i="8"/>
  <c r="P1918" i="8"/>
  <c r="O1918" i="8"/>
  <c r="N1918" i="8"/>
  <c r="P1917" i="8"/>
  <c r="O1917" i="8"/>
  <c r="N1917" i="8"/>
  <c r="P1916" i="8"/>
  <c r="O1916" i="8"/>
  <c r="N1916" i="8"/>
  <c r="P1915" i="8"/>
  <c r="O1915" i="8"/>
  <c r="N1915" i="8"/>
  <c r="P1914" i="8"/>
  <c r="O1914" i="8"/>
  <c r="N1914" i="8"/>
  <c r="P1913" i="8"/>
  <c r="O1913" i="8"/>
  <c r="N1913" i="8"/>
  <c r="P1912" i="8"/>
  <c r="O1912" i="8"/>
  <c r="N1912" i="8"/>
  <c r="P1911" i="8"/>
  <c r="O1911" i="8"/>
  <c r="N1911" i="8"/>
  <c r="P1910" i="8"/>
  <c r="O1910" i="8"/>
  <c r="N1910" i="8"/>
  <c r="P1909" i="8"/>
  <c r="O1909" i="8"/>
  <c r="N1909" i="8"/>
  <c r="P1908" i="8"/>
  <c r="O1908" i="8"/>
  <c r="N1908" i="8"/>
  <c r="P1907" i="8"/>
  <c r="O1907" i="8"/>
  <c r="N1907" i="8"/>
  <c r="P1906" i="8"/>
  <c r="O1906" i="8"/>
  <c r="N1906" i="8"/>
  <c r="P1905" i="8"/>
  <c r="O1905" i="8"/>
  <c r="N1905" i="8"/>
  <c r="P1904" i="8"/>
  <c r="O1904" i="8"/>
  <c r="N1904" i="8"/>
  <c r="P1903" i="8"/>
  <c r="O1903" i="8"/>
  <c r="N1903" i="8"/>
  <c r="P1902" i="8"/>
  <c r="O1902" i="8"/>
  <c r="N1902" i="8"/>
  <c r="P1901" i="8"/>
  <c r="O1901" i="8"/>
  <c r="N1901" i="8"/>
  <c r="P1900" i="8"/>
  <c r="O1900" i="8"/>
  <c r="N1900" i="8"/>
  <c r="P1899" i="8"/>
  <c r="O1899" i="8"/>
  <c r="N1899" i="8"/>
  <c r="P1898" i="8"/>
  <c r="O1898" i="8"/>
  <c r="N1898" i="8"/>
  <c r="P1897" i="8"/>
  <c r="O1897" i="8"/>
  <c r="N1897" i="8"/>
  <c r="P1896" i="8"/>
  <c r="O1896" i="8"/>
  <c r="N1896" i="8"/>
  <c r="P1895" i="8"/>
  <c r="O1895" i="8"/>
  <c r="N1895" i="8"/>
  <c r="P1894" i="8"/>
  <c r="O1894" i="8"/>
  <c r="N1894" i="8"/>
  <c r="P1893" i="8"/>
  <c r="O1893" i="8"/>
  <c r="N1893" i="8"/>
  <c r="P1892" i="8"/>
  <c r="O1892" i="8"/>
  <c r="N1892" i="8"/>
  <c r="P1891" i="8"/>
  <c r="O1891" i="8"/>
  <c r="N1891" i="8"/>
  <c r="P1890" i="8"/>
  <c r="O1890" i="8"/>
  <c r="N1890" i="8"/>
  <c r="P1889" i="8"/>
  <c r="O1889" i="8"/>
  <c r="N1889" i="8"/>
  <c r="P1888" i="8"/>
  <c r="O1888" i="8"/>
  <c r="N1888" i="8"/>
  <c r="P1887" i="8"/>
  <c r="O1887" i="8"/>
  <c r="N1887" i="8"/>
  <c r="P1886" i="8"/>
  <c r="O1886" i="8"/>
  <c r="N1886" i="8"/>
  <c r="P1885" i="8"/>
  <c r="O1885" i="8"/>
  <c r="N1885" i="8"/>
  <c r="P1884" i="8"/>
  <c r="O1884" i="8"/>
  <c r="N1884" i="8"/>
  <c r="P1883" i="8"/>
  <c r="O1883" i="8"/>
  <c r="N1883" i="8"/>
  <c r="P1882" i="8"/>
  <c r="O1882" i="8"/>
  <c r="N1882" i="8"/>
  <c r="P1881" i="8"/>
  <c r="O1881" i="8"/>
  <c r="N1881" i="8"/>
  <c r="P1880" i="8"/>
  <c r="O1880" i="8"/>
  <c r="N1880" i="8"/>
  <c r="P1879" i="8"/>
  <c r="O1879" i="8"/>
  <c r="N1879" i="8"/>
  <c r="P1878" i="8"/>
  <c r="O1878" i="8"/>
  <c r="N1878" i="8"/>
  <c r="P1877" i="8"/>
  <c r="O1877" i="8"/>
  <c r="N1877" i="8"/>
  <c r="P1876" i="8"/>
  <c r="O1876" i="8"/>
  <c r="N1876" i="8"/>
  <c r="P1875" i="8"/>
  <c r="O1875" i="8"/>
  <c r="N1875" i="8"/>
  <c r="P1874" i="8"/>
  <c r="O1874" i="8"/>
  <c r="N1874" i="8"/>
  <c r="P1873" i="8"/>
  <c r="O1873" i="8"/>
  <c r="N1873" i="8"/>
  <c r="P1872" i="8"/>
  <c r="O1872" i="8"/>
  <c r="N1872" i="8"/>
  <c r="P1871" i="8"/>
  <c r="O1871" i="8"/>
  <c r="N1871" i="8"/>
  <c r="P1870" i="8"/>
  <c r="O1870" i="8"/>
  <c r="N1870" i="8"/>
  <c r="P1869" i="8"/>
  <c r="O1869" i="8"/>
  <c r="N1869" i="8"/>
  <c r="P1868" i="8"/>
  <c r="O1868" i="8"/>
  <c r="N1868" i="8"/>
  <c r="P1867" i="8"/>
  <c r="O1867" i="8"/>
  <c r="N1867" i="8"/>
  <c r="P1866" i="8"/>
  <c r="O1866" i="8"/>
  <c r="N1866" i="8"/>
  <c r="P1865" i="8"/>
  <c r="O1865" i="8"/>
  <c r="N1865" i="8"/>
  <c r="P1864" i="8"/>
  <c r="O1864" i="8"/>
  <c r="N1864" i="8"/>
  <c r="P1863" i="8"/>
  <c r="O1863" i="8"/>
  <c r="N1863" i="8"/>
  <c r="P1862" i="8"/>
  <c r="O1862" i="8"/>
  <c r="N1862" i="8"/>
  <c r="P1861" i="8"/>
  <c r="O1861" i="8"/>
  <c r="N1861" i="8"/>
  <c r="P1860" i="8"/>
  <c r="O1860" i="8"/>
  <c r="N1860" i="8"/>
  <c r="P1859" i="8"/>
  <c r="O1859" i="8"/>
  <c r="N1859" i="8"/>
  <c r="P1858" i="8"/>
  <c r="O1858" i="8"/>
  <c r="N1858" i="8"/>
  <c r="P1857" i="8"/>
  <c r="O1857" i="8"/>
  <c r="N1857" i="8"/>
  <c r="P1856" i="8"/>
  <c r="O1856" i="8"/>
  <c r="N1856" i="8"/>
  <c r="P1855" i="8"/>
  <c r="O1855" i="8"/>
  <c r="N1855" i="8"/>
  <c r="P1854" i="8"/>
  <c r="O1854" i="8"/>
  <c r="N1854" i="8"/>
  <c r="P1853" i="8"/>
  <c r="O1853" i="8"/>
  <c r="N1853" i="8"/>
  <c r="P1852" i="8"/>
  <c r="O1852" i="8"/>
  <c r="N1852" i="8"/>
  <c r="P1851" i="8"/>
  <c r="O1851" i="8"/>
  <c r="N1851" i="8"/>
  <c r="P1850" i="8"/>
  <c r="O1850" i="8"/>
  <c r="N1850" i="8"/>
  <c r="P1849" i="8"/>
  <c r="O1849" i="8"/>
  <c r="N1849" i="8"/>
  <c r="P1848" i="8"/>
  <c r="O1848" i="8"/>
  <c r="N1848" i="8"/>
  <c r="P1847" i="8"/>
  <c r="O1847" i="8"/>
  <c r="N1847" i="8"/>
  <c r="P1846" i="8"/>
  <c r="O1846" i="8"/>
  <c r="N1846" i="8"/>
  <c r="P1845" i="8"/>
  <c r="O1845" i="8"/>
  <c r="N1845" i="8"/>
  <c r="P1844" i="8"/>
  <c r="O1844" i="8"/>
  <c r="N1844" i="8"/>
  <c r="P1843" i="8"/>
  <c r="O1843" i="8"/>
  <c r="N1843" i="8"/>
  <c r="P1842" i="8"/>
  <c r="O1842" i="8"/>
  <c r="N1842" i="8"/>
  <c r="P1841" i="8"/>
  <c r="O1841" i="8"/>
  <c r="N1841" i="8"/>
  <c r="P1840" i="8"/>
  <c r="O1840" i="8"/>
  <c r="N1840" i="8"/>
  <c r="P1839" i="8"/>
  <c r="O1839" i="8"/>
  <c r="N1839" i="8"/>
  <c r="P1838" i="8"/>
  <c r="O1838" i="8"/>
  <c r="N1838" i="8"/>
  <c r="P1837" i="8"/>
  <c r="O1837" i="8"/>
  <c r="N1837" i="8"/>
  <c r="P1836" i="8"/>
  <c r="O1836" i="8"/>
  <c r="N1836" i="8"/>
  <c r="P1835" i="8"/>
  <c r="O1835" i="8"/>
  <c r="N1835" i="8"/>
  <c r="P1834" i="8"/>
  <c r="O1834" i="8"/>
  <c r="N1834" i="8"/>
  <c r="P1833" i="8"/>
  <c r="O1833" i="8"/>
  <c r="N1833" i="8"/>
  <c r="P1832" i="8"/>
  <c r="O1832" i="8"/>
  <c r="N1832" i="8"/>
  <c r="P1831" i="8"/>
  <c r="O1831" i="8"/>
  <c r="N1831" i="8"/>
  <c r="P1830" i="8"/>
  <c r="O1830" i="8"/>
  <c r="N1830" i="8"/>
  <c r="P1829" i="8"/>
  <c r="O1829" i="8"/>
  <c r="N1829" i="8"/>
  <c r="P1828" i="8"/>
  <c r="O1828" i="8"/>
  <c r="N1828" i="8"/>
  <c r="P1827" i="8"/>
  <c r="O1827" i="8"/>
  <c r="N1827" i="8"/>
  <c r="P1826" i="8"/>
  <c r="O1826" i="8"/>
  <c r="N1826" i="8"/>
  <c r="P1825" i="8"/>
  <c r="O1825" i="8"/>
  <c r="N1825" i="8"/>
  <c r="P1824" i="8"/>
  <c r="O1824" i="8"/>
  <c r="N1824" i="8"/>
  <c r="P1823" i="8"/>
  <c r="O1823" i="8"/>
  <c r="N1823" i="8"/>
  <c r="P1822" i="8"/>
  <c r="O1822" i="8"/>
  <c r="N1822" i="8"/>
  <c r="P1821" i="8"/>
  <c r="O1821" i="8"/>
  <c r="N1821" i="8"/>
  <c r="P1820" i="8"/>
  <c r="O1820" i="8"/>
  <c r="N1820" i="8"/>
  <c r="P1819" i="8"/>
  <c r="O1819" i="8"/>
  <c r="N1819" i="8"/>
  <c r="P1818" i="8"/>
  <c r="O1818" i="8"/>
  <c r="N1818" i="8"/>
  <c r="P1817" i="8"/>
  <c r="O1817" i="8"/>
  <c r="N1817" i="8"/>
  <c r="P1816" i="8"/>
  <c r="O1816" i="8"/>
  <c r="N1816" i="8"/>
  <c r="P1815" i="8"/>
  <c r="O1815" i="8"/>
  <c r="N1815" i="8"/>
  <c r="P1814" i="8"/>
  <c r="O1814" i="8"/>
  <c r="N1814" i="8"/>
  <c r="P1813" i="8"/>
  <c r="O1813" i="8"/>
  <c r="N1813" i="8"/>
  <c r="P1812" i="8"/>
  <c r="O1812" i="8"/>
  <c r="N1812" i="8"/>
  <c r="P1811" i="8"/>
  <c r="O1811" i="8"/>
  <c r="N1811" i="8"/>
  <c r="P1810" i="8"/>
  <c r="O1810" i="8"/>
  <c r="N1810" i="8"/>
  <c r="P1809" i="8"/>
  <c r="O1809" i="8"/>
  <c r="N1809" i="8"/>
  <c r="P1808" i="8"/>
  <c r="O1808" i="8"/>
  <c r="N1808" i="8"/>
  <c r="P1807" i="8"/>
  <c r="O1807" i="8"/>
  <c r="N1807" i="8"/>
  <c r="P1806" i="8"/>
  <c r="O1806" i="8"/>
  <c r="N1806" i="8"/>
  <c r="P1805" i="8"/>
  <c r="O1805" i="8"/>
  <c r="N1805" i="8"/>
  <c r="P1804" i="8"/>
  <c r="O1804" i="8"/>
  <c r="N1804" i="8"/>
  <c r="P1803" i="8"/>
  <c r="O1803" i="8"/>
  <c r="N1803" i="8"/>
  <c r="P1802" i="8"/>
  <c r="O1802" i="8"/>
  <c r="N1802" i="8"/>
  <c r="P1801" i="8"/>
  <c r="O1801" i="8"/>
  <c r="N1801" i="8"/>
  <c r="P1800" i="8"/>
  <c r="O1800" i="8"/>
  <c r="N1800" i="8"/>
  <c r="P1799" i="8"/>
  <c r="O1799" i="8"/>
  <c r="N1799" i="8"/>
  <c r="P1798" i="8"/>
  <c r="O1798" i="8"/>
  <c r="N1798" i="8"/>
  <c r="P1797" i="8"/>
  <c r="O1797" i="8"/>
  <c r="N1797" i="8"/>
  <c r="P1796" i="8"/>
  <c r="O1796" i="8"/>
  <c r="N1796" i="8"/>
  <c r="P1795" i="8"/>
  <c r="O1795" i="8"/>
  <c r="N1795" i="8"/>
  <c r="P1794" i="8"/>
  <c r="O1794" i="8"/>
  <c r="N1794" i="8"/>
  <c r="P1793" i="8"/>
  <c r="O1793" i="8"/>
  <c r="N1793" i="8"/>
  <c r="P1792" i="8"/>
  <c r="O1792" i="8"/>
  <c r="N1792" i="8"/>
  <c r="P1791" i="8"/>
  <c r="O1791" i="8"/>
  <c r="N1791" i="8"/>
  <c r="P1790" i="8"/>
  <c r="O1790" i="8"/>
  <c r="N1790" i="8"/>
  <c r="P1789" i="8"/>
  <c r="O1789" i="8"/>
  <c r="N1789" i="8"/>
  <c r="P1788" i="8"/>
  <c r="O1788" i="8"/>
  <c r="N1788" i="8"/>
  <c r="P1787" i="8"/>
  <c r="O1787" i="8"/>
  <c r="N1787" i="8"/>
  <c r="P1786" i="8"/>
  <c r="O1786" i="8"/>
  <c r="N1786" i="8"/>
  <c r="P1785" i="8"/>
  <c r="O1785" i="8"/>
  <c r="N1785" i="8"/>
  <c r="P1784" i="8"/>
  <c r="O1784" i="8"/>
  <c r="N1784" i="8"/>
  <c r="P1783" i="8"/>
  <c r="O1783" i="8"/>
  <c r="N1783" i="8"/>
  <c r="P1782" i="8"/>
  <c r="O1782" i="8"/>
  <c r="N1782" i="8"/>
  <c r="P1781" i="8"/>
  <c r="O1781" i="8"/>
  <c r="N1781" i="8"/>
  <c r="P1780" i="8"/>
  <c r="O1780" i="8"/>
  <c r="N1780" i="8"/>
  <c r="P1779" i="8"/>
  <c r="O1779" i="8"/>
  <c r="N1779" i="8"/>
  <c r="P1778" i="8"/>
  <c r="O1778" i="8"/>
  <c r="N1778" i="8"/>
  <c r="P1777" i="8"/>
  <c r="O1777" i="8"/>
  <c r="N1777" i="8"/>
  <c r="P1776" i="8"/>
  <c r="O1776" i="8"/>
  <c r="N1776" i="8"/>
  <c r="P1775" i="8"/>
  <c r="O1775" i="8"/>
  <c r="N1775" i="8"/>
  <c r="P1774" i="8"/>
  <c r="O1774" i="8"/>
  <c r="N1774" i="8"/>
  <c r="P1773" i="8"/>
  <c r="O1773" i="8"/>
  <c r="N1773" i="8"/>
  <c r="P1772" i="8"/>
  <c r="O1772" i="8"/>
  <c r="N1772" i="8"/>
  <c r="P1771" i="8"/>
  <c r="O1771" i="8"/>
  <c r="N1771" i="8"/>
  <c r="P1770" i="8"/>
  <c r="O1770" i="8"/>
  <c r="N1770" i="8"/>
  <c r="P1769" i="8"/>
  <c r="O1769" i="8"/>
  <c r="N1769" i="8"/>
  <c r="P1768" i="8"/>
  <c r="O1768" i="8"/>
  <c r="N1768" i="8"/>
  <c r="P1767" i="8"/>
  <c r="O1767" i="8"/>
  <c r="N1767" i="8"/>
  <c r="P1766" i="8"/>
  <c r="O1766" i="8"/>
  <c r="N1766" i="8"/>
  <c r="P1765" i="8"/>
  <c r="O1765" i="8"/>
  <c r="N1765" i="8"/>
  <c r="P1764" i="8"/>
  <c r="O1764" i="8"/>
  <c r="N1764" i="8"/>
  <c r="P1763" i="8"/>
  <c r="O1763" i="8"/>
  <c r="N1763" i="8"/>
  <c r="P1762" i="8"/>
  <c r="O1762" i="8"/>
  <c r="N1762" i="8"/>
  <c r="P1761" i="8"/>
  <c r="O1761" i="8"/>
  <c r="N1761" i="8"/>
  <c r="P1760" i="8"/>
  <c r="O1760" i="8"/>
  <c r="N1760" i="8"/>
  <c r="P1759" i="8"/>
  <c r="O1759" i="8"/>
  <c r="N1759" i="8"/>
  <c r="P1758" i="8"/>
  <c r="O1758" i="8"/>
  <c r="N1758" i="8"/>
  <c r="P1757" i="8"/>
  <c r="O1757" i="8"/>
  <c r="N1757" i="8"/>
  <c r="P1756" i="8"/>
  <c r="O1756" i="8"/>
  <c r="N1756" i="8"/>
  <c r="P1755" i="8"/>
  <c r="O1755" i="8"/>
  <c r="N1755" i="8"/>
  <c r="P1754" i="8"/>
  <c r="O1754" i="8"/>
  <c r="N1754" i="8"/>
  <c r="P1753" i="8"/>
  <c r="O1753" i="8"/>
  <c r="N1753" i="8"/>
  <c r="P1752" i="8"/>
  <c r="O1752" i="8"/>
  <c r="N1752" i="8"/>
  <c r="P1751" i="8"/>
  <c r="O1751" i="8"/>
  <c r="N1751" i="8"/>
  <c r="P1750" i="8"/>
  <c r="O1750" i="8"/>
  <c r="N1750" i="8"/>
  <c r="P1749" i="8"/>
  <c r="O1749" i="8"/>
  <c r="N1749" i="8"/>
  <c r="P1748" i="8"/>
  <c r="O1748" i="8"/>
  <c r="N1748" i="8"/>
  <c r="P1747" i="8"/>
  <c r="O1747" i="8"/>
  <c r="N1747" i="8"/>
  <c r="P1746" i="8"/>
  <c r="O1746" i="8"/>
  <c r="N1746" i="8"/>
  <c r="P1745" i="8"/>
  <c r="O1745" i="8"/>
  <c r="N1745" i="8"/>
  <c r="P1744" i="8"/>
  <c r="O1744" i="8"/>
  <c r="N1744" i="8"/>
  <c r="P1743" i="8"/>
  <c r="O1743" i="8"/>
  <c r="N1743" i="8"/>
  <c r="P1742" i="8"/>
  <c r="O1742" i="8"/>
  <c r="N1742" i="8"/>
  <c r="P1741" i="8"/>
  <c r="O1741" i="8"/>
  <c r="N1741" i="8"/>
  <c r="P1740" i="8"/>
  <c r="O1740" i="8"/>
  <c r="N1740" i="8"/>
  <c r="P1739" i="8"/>
  <c r="O1739" i="8"/>
  <c r="N1739" i="8"/>
  <c r="P1738" i="8"/>
  <c r="O1738" i="8"/>
  <c r="N1738" i="8"/>
  <c r="P1737" i="8"/>
  <c r="O1737" i="8"/>
  <c r="N1737" i="8"/>
  <c r="P1736" i="8"/>
  <c r="O1736" i="8"/>
  <c r="N1736" i="8"/>
  <c r="P1735" i="8"/>
  <c r="O1735" i="8"/>
  <c r="N1735" i="8"/>
  <c r="P1734" i="8"/>
  <c r="O1734" i="8"/>
  <c r="N1734" i="8"/>
  <c r="P1733" i="8"/>
  <c r="O1733" i="8"/>
  <c r="N1733" i="8"/>
  <c r="P1732" i="8"/>
  <c r="O1732" i="8"/>
  <c r="N1732" i="8"/>
  <c r="P1731" i="8"/>
  <c r="O1731" i="8"/>
  <c r="N1731" i="8"/>
  <c r="P1730" i="8"/>
  <c r="O1730" i="8"/>
  <c r="N1730" i="8"/>
  <c r="P1729" i="8"/>
  <c r="O1729" i="8"/>
  <c r="N1729" i="8"/>
  <c r="P1728" i="8"/>
  <c r="O1728" i="8"/>
  <c r="N1728" i="8"/>
  <c r="P1727" i="8"/>
  <c r="O1727" i="8"/>
  <c r="N1727" i="8"/>
  <c r="P1726" i="8"/>
  <c r="O1726" i="8"/>
  <c r="N1726" i="8"/>
  <c r="P1725" i="8"/>
  <c r="O1725" i="8"/>
  <c r="N1725" i="8"/>
  <c r="P1724" i="8"/>
  <c r="O1724" i="8"/>
  <c r="N1724" i="8"/>
  <c r="P1723" i="8"/>
  <c r="O1723" i="8"/>
  <c r="N1723" i="8"/>
  <c r="P1722" i="8"/>
  <c r="O1722" i="8"/>
  <c r="N1722" i="8"/>
  <c r="P1721" i="8"/>
  <c r="O1721" i="8"/>
  <c r="N1721" i="8"/>
  <c r="P1720" i="8"/>
  <c r="O1720" i="8"/>
  <c r="N1720" i="8"/>
  <c r="P1719" i="8"/>
  <c r="O1719" i="8"/>
  <c r="N1719" i="8"/>
  <c r="P1718" i="8"/>
  <c r="O1718" i="8"/>
  <c r="N1718" i="8"/>
  <c r="P1717" i="8"/>
  <c r="O1717" i="8"/>
  <c r="N1717" i="8"/>
  <c r="P1716" i="8"/>
  <c r="O1716" i="8"/>
  <c r="N1716" i="8"/>
  <c r="P1715" i="8"/>
  <c r="O1715" i="8"/>
  <c r="N1715" i="8"/>
  <c r="P1714" i="8"/>
  <c r="O1714" i="8"/>
  <c r="N1714" i="8"/>
  <c r="P1713" i="8"/>
  <c r="O1713" i="8"/>
  <c r="N1713" i="8"/>
  <c r="P1712" i="8"/>
  <c r="O1712" i="8"/>
  <c r="N1712" i="8"/>
  <c r="P1711" i="8"/>
  <c r="O1711" i="8"/>
  <c r="N1711" i="8"/>
  <c r="P1710" i="8"/>
  <c r="O1710" i="8"/>
  <c r="N1710" i="8"/>
  <c r="P1709" i="8"/>
  <c r="O1709" i="8"/>
  <c r="N1709" i="8"/>
  <c r="P1708" i="8"/>
  <c r="O1708" i="8"/>
  <c r="N1708" i="8"/>
  <c r="P1707" i="8"/>
  <c r="O1707" i="8"/>
  <c r="N1707" i="8"/>
  <c r="P1706" i="8"/>
  <c r="O1706" i="8"/>
  <c r="N1706" i="8"/>
  <c r="P1705" i="8"/>
  <c r="O1705" i="8"/>
  <c r="N1705" i="8"/>
  <c r="P1704" i="8"/>
  <c r="O1704" i="8"/>
  <c r="N1704" i="8"/>
  <c r="P1703" i="8"/>
  <c r="O1703" i="8"/>
  <c r="N1703" i="8"/>
  <c r="P1702" i="8"/>
  <c r="O1702" i="8"/>
  <c r="N1702" i="8"/>
  <c r="P1701" i="8"/>
  <c r="O1701" i="8"/>
  <c r="N1701" i="8"/>
  <c r="P1700" i="8"/>
  <c r="O1700" i="8"/>
  <c r="N1700" i="8"/>
  <c r="P1699" i="8"/>
  <c r="O1699" i="8"/>
  <c r="N1699" i="8"/>
  <c r="P1698" i="8"/>
  <c r="O1698" i="8"/>
  <c r="N1698" i="8"/>
  <c r="P1697" i="8"/>
  <c r="O1697" i="8"/>
  <c r="N1697" i="8"/>
  <c r="P1696" i="8"/>
  <c r="O1696" i="8"/>
  <c r="N1696" i="8"/>
  <c r="P1695" i="8"/>
  <c r="O1695" i="8"/>
  <c r="N1695" i="8"/>
  <c r="P1694" i="8"/>
  <c r="O1694" i="8"/>
  <c r="N1694" i="8"/>
  <c r="P1693" i="8"/>
  <c r="O1693" i="8"/>
  <c r="N1693" i="8"/>
  <c r="P1692" i="8"/>
  <c r="O1692" i="8"/>
  <c r="N1692" i="8"/>
  <c r="P1691" i="8"/>
  <c r="O1691" i="8"/>
  <c r="N1691" i="8"/>
  <c r="P1690" i="8"/>
  <c r="O1690" i="8"/>
  <c r="N1690" i="8"/>
  <c r="P1689" i="8"/>
  <c r="O1689" i="8"/>
  <c r="N1689" i="8"/>
  <c r="P1688" i="8"/>
  <c r="O1688" i="8"/>
  <c r="N1688" i="8"/>
  <c r="P1687" i="8"/>
  <c r="O1687" i="8"/>
  <c r="N1687" i="8"/>
  <c r="P1686" i="8"/>
  <c r="O1686" i="8"/>
  <c r="N1686" i="8"/>
  <c r="P1685" i="8"/>
  <c r="O1685" i="8"/>
  <c r="N1685" i="8"/>
  <c r="P1684" i="8"/>
  <c r="O1684" i="8"/>
  <c r="N1684" i="8"/>
  <c r="P1683" i="8"/>
  <c r="O1683" i="8"/>
  <c r="N1683" i="8"/>
  <c r="P1682" i="8"/>
  <c r="O1682" i="8"/>
  <c r="N1682" i="8"/>
  <c r="P1681" i="8"/>
  <c r="O1681" i="8"/>
  <c r="N1681" i="8"/>
  <c r="P1680" i="8"/>
  <c r="O1680" i="8"/>
  <c r="N1680" i="8"/>
  <c r="P1679" i="8"/>
  <c r="O1679" i="8"/>
  <c r="N1679" i="8"/>
  <c r="P1678" i="8"/>
  <c r="O1678" i="8"/>
  <c r="N1678" i="8"/>
  <c r="P1677" i="8"/>
  <c r="O1677" i="8"/>
  <c r="N1677" i="8"/>
  <c r="P1676" i="8"/>
  <c r="O1676" i="8"/>
  <c r="N1676" i="8"/>
  <c r="P1675" i="8"/>
  <c r="O1675" i="8"/>
  <c r="N1675" i="8"/>
  <c r="P1674" i="8"/>
  <c r="O1674" i="8"/>
  <c r="N1674" i="8"/>
  <c r="P1673" i="8"/>
  <c r="O1673" i="8"/>
  <c r="N1673" i="8"/>
  <c r="P1672" i="8"/>
  <c r="O1672" i="8"/>
  <c r="N1672" i="8"/>
  <c r="P1671" i="8"/>
  <c r="O1671" i="8"/>
  <c r="N1671" i="8"/>
  <c r="P1670" i="8"/>
  <c r="O1670" i="8"/>
  <c r="N1670" i="8"/>
  <c r="P1669" i="8"/>
  <c r="O1669" i="8"/>
  <c r="N1669" i="8"/>
  <c r="P1668" i="8"/>
  <c r="O1668" i="8"/>
  <c r="N1668" i="8"/>
  <c r="P1667" i="8"/>
  <c r="O1667" i="8"/>
  <c r="N1667" i="8"/>
  <c r="P1666" i="8"/>
  <c r="O1666" i="8"/>
  <c r="N1666" i="8"/>
  <c r="P1665" i="8"/>
  <c r="O1665" i="8"/>
  <c r="N1665" i="8"/>
  <c r="P1664" i="8"/>
  <c r="O1664" i="8"/>
  <c r="N1664" i="8"/>
  <c r="P1663" i="8"/>
  <c r="O1663" i="8"/>
  <c r="N1663" i="8"/>
  <c r="P1662" i="8"/>
  <c r="O1662" i="8"/>
  <c r="N1662" i="8"/>
  <c r="P1661" i="8"/>
  <c r="O1661" i="8"/>
  <c r="N1661" i="8"/>
  <c r="P1660" i="8"/>
  <c r="O1660" i="8"/>
  <c r="N1660" i="8"/>
  <c r="P1659" i="8"/>
  <c r="O1659" i="8"/>
  <c r="N1659" i="8"/>
  <c r="P1658" i="8"/>
  <c r="O1658" i="8"/>
  <c r="N1658" i="8"/>
  <c r="P1657" i="8"/>
  <c r="O1657" i="8"/>
  <c r="N1657" i="8"/>
  <c r="P1656" i="8"/>
  <c r="O1656" i="8"/>
  <c r="N1656" i="8"/>
  <c r="P1655" i="8"/>
  <c r="O1655" i="8"/>
  <c r="N1655" i="8"/>
  <c r="P1654" i="8"/>
  <c r="O1654" i="8"/>
  <c r="N1654" i="8"/>
  <c r="P1653" i="8"/>
  <c r="O1653" i="8"/>
  <c r="N1653" i="8"/>
  <c r="P1652" i="8"/>
  <c r="O1652" i="8"/>
  <c r="N1652" i="8"/>
  <c r="P1651" i="8"/>
  <c r="O1651" i="8"/>
  <c r="N1651" i="8"/>
  <c r="P1650" i="8"/>
  <c r="O1650" i="8"/>
  <c r="N1650" i="8"/>
  <c r="P1649" i="8"/>
  <c r="O1649" i="8"/>
  <c r="N1649" i="8"/>
  <c r="P1648" i="8"/>
  <c r="O1648" i="8"/>
  <c r="N1648" i="8"/>
  <c r="P1647" i="8"/>
  <c r="O1647" i="8"/>
  <c r="N1647" i="8"/>
  <c r="P1646" i="8"/>
  <c r="O1646" i="8"/>
  <c r="N1646" i="8"/>
  <c r="P1645" i="8"/>
  <c r="O1645" i="8"/>
  <c r="N1645" i="8"/>
  <c r="P1644" i="8"/>
  <c r="O1644" i="8"/>
  <c r="N1644" i="8"/>
  <c r="P1643" i="8"/>
  <c r="O1643" i="8"/>
  <c r="N1643" i="8"/>
  <c r="P1642" i="8"/>
  <c r="O1642" i="8"/>
  <c r="N1642" i="8"/>
  <c r="P1641" i="8"/>
  <c r="O1641" i="8"/>
  <c r="N1641" i="8"/>
  <c r="P1640" i="8"/>
  <c r="O1640" i="8"/>
  <c r="N1640" i="8"/>
  <c r="P1639" i="8"/>
  <c r="O1639" i="8"/>
  <c r="N1639" i="8"/>
  <c r="P1638" i="8"/>
  <c r="O1638" i="8"/>
  <c r="N1638" i="8"/>
  <c r="P1637" i="8"/>
  <c r="O1637" i="8"/>
  <c r="N1637" i="8"/>
  <c r="P1636" i="8"/>
  <c r="O1636" i="8"/>
  <c r="N1636" i="8"/>
  <c r="P1635" i="8"/>
  <c r="O1635" i="8"/>
  <c r="N1635" i="8"/>
  <c r="P1634" i="8"/>
  <c r="O1634" i="8"/>
  <c r="N1634" i="8"/>
  <c r="P1633" i="8"/>
  <c r="O1633" i="8"/>
  <c r="N1633" i="8"/>
  <c r="P1632" i="8"/>
  <c r="O1632" i="8"/>
  <c r="N1632" i="8"/>
  <c r="P1631" i="8"/>
  <c r="O1631" i="8"/>
  <c r="N1631" i="8"/>
  <c r="P1630" i="8"/>
  <c r="O1630" i="8"/>
  <c r="N1630" i="8"/>
  <c r="P1629" i="8"/>
  <c r="O1629" i="8"/>
  <c r="N1629" i="8"/>
  <c r="P1628" i="8"/>
  <c r="O1628" i="8"/>
  <c r="N1628" i="8"/>
  <c r="P1627" i="8"/>
  <c r="O1627" i="8"/>
  <c r="N1627" i="8"/>
  <c r="P1626" i="8"/>
  <c r="O1626" i="8"/>
  <c r="N1626" i="8"/>
  <c r="P1625" i="8"/>
  <c r="O1625" i="8"/>
  <c r="N1625" i="8"/>
  <c r="P1624" i="8"/>
  <c r="O1624" i="8"/>
  <c r="N1624" i="8"/>
  <c r="P1623" i="8"/>
  <c r="O1623" i="8"/>
  <c r="N1623" i="8"/>
  <c r="P1622" i="8"/>
  <c r="O1622" i="8"/>
  <c r="N1622" i="8"/>
  <c r="P1621" i="8"/>
  <c r="O1621" i="8"/>
  <c r="N1621" i="8"/>
  <c r="P1620" i="8"/>
  <c r="O1620" i="8"/>
  <c r="N1620" i="8"/>
  <c r="P1619" i="8"/>
  <c r="O1619" i="8"/>
  <c r="N1619" i="8"/>
  <c r="P1618" i="8"/>
  <c r="O1618" i="8"/>
  <c r="N1618" i="8"/>
  <c r="P1617" i="8"/>
  <c r="O1617" i="8"/>
  <c r="N1617" i="8"/>
  <c r="P1616" i="8"/>
  <c r="O1616" i="8"/>
  <c r="N1616" i="8"/>
  <c r="P1615" i="8"/>
  <c r="O1615" i="8"/>
  <c r="N1615" i="8"/>
  <c r="P1614" i="8"/>
  <c r="O1614" i="8"/>
  <c r="N1614" i="8"/>
  <c r="P1613" i="8"/>
  <c r="O1613" i="8"/>
  <c r="N1613" i="8"/>
  <c r="P1612" i="8"/>
  <c r="O1612" i="8"/>
  <c r="N1612" i="8"/>
  <c r="P1611" i="8"/>
  <c r="O1611" i="8"/>
  <c r="N1611" i="8"/>
  <c r="P1610" i="8"/>
  <c r="O1610" i="8"/>
  <c r="N1610" i="8"/>
  <c r="P1609" i="8"/>
  <c r="O1609" i="8"/>
  <c r="N1609" i="8"/>
  <c r="P1608" i="8"/>
  <c r="O1608" i="8"/>
  <c r="N1608" i="8"/>
  <c r="P1607" i="8"/>
  <c r="O1607" i="8"/>
  <c r="N1607" i="8"/>
  <c r="P1606" i="8"/>
  <c r="O1606" i="8"/>
  <c r="N1606" i="8"/>
  <c r="P1605" i="8"/>
  <c r="O1605" i="8"/>
  <c r="N1605" i="8"/>
  <c r="P1604" i="8"/>
  <c r="O1604" i="8"/>
  <c r="N1604" i="8"/>
  <c r="P1603" i="8"/>
  <c r="O1603" i="8"/>
  <c r="N1603" i="8"/>
  <c r="P1602" i="8"/>
  <c r="O1602" i="8"/>
  <c r="N1602" i="8"/>
  <c r="P1601" i="8"/>
  <c r="O1601" i="8"/>
  <c r="N1601" i="8"/>
  <c r="P1600" i="8"/>
  <c r="O1600" i="8"/>
  <c r="N1600" i="8"/>
  <c r="P1599" i="8"/>
  <c r="O1599" i="8"/>
  <c r="N1599" i="8"/>
  <c r="P1598" i="8"/>
  <c r="O1598" i="8"/>
  <c r="N1598" i="8"/>
  <c r="P1597" i="8"/>
  <c r="O1597" i="8"/>
  <c r="N1597" i="8"/>
  <c r="P1596" i="8"/>
  <c r="O1596" i="8"/>
  <c r="N1596" i="8"/>
  <c r="P1595" i="8"/>
  <c r="O1595" i="8"/>
  <c r="N1595" i="8"/>
  <c r="P1594" i="8"/>
  <c r="O1594" i="8"/>
  <c r="N1594" i="8"/>
  <c r="P1593" i="8"/>
  <c r="O1593" i="8"/>
  <c r="N1593" i="8"/>
  <c r="P1592" i="8"/>
  <c r="O1592" i="8"/>
  <c r="N1592" i="8"/>
  <c r="P1591" i="8"/>
  <c r="O1591" i="8"/>
  <c r="N1591" i="8"/>
  <c r="P1590" i="8"/>
  <c r="O1590" i="8"/>
  <c r="N1590" i="8"/>
  <c r="P1589" i="8"/>
  <c r="O1589" i="8"/>
  <c r="N1589" i="8"/>
  <c r="P1588" i="8"/>
  <c r="O1588" i="8"/>
  <c r="N1588" i="8"/>
  <c r="P1587" i="8"/>
  <c r="O1587" i="8"/>
  <c r="N1587" i="8"/>
  <c r="P1586" i="8"/>
  <c r="O1586" i="8"/>
  <c r="N1586" i="8"/>
  <c r="P1585" i="8"/>
  <c r="O1585" i="8"/>
  <c r="N1585" i="8"/>
  <c r="P1584" i="8"/>
  <c r="O1584" i="8"/>
  <c r="N1584" i="8"/>
  <c r="P1583" i="8"/>
  <c r="O1583" i="8"/>
  <c r="N1583" i="8"/>
  <c r="P1582" i="8"/>
  <c r="O1582" i="8"/>
  <c r="N1582" i="8"/>
  <c r="P1581" i="8"/>
  <c r="O1581" i="8"/>
  <c r="N1581" i="8"/>
  <c r="P1580" i="8"/>
  <c r="O1580" i="8"/>
  <c r="N1580" i="8"/>
  <c r="P1579" i="8"/>
  <c r="O1579" i="8"/>
  <c r="N1579" i="8"/>
  <c r="P1578" i="8"/>
  <c r="O1578" i="8"/>
  <c r="N1578" i="8"/>
  <c r="P1577" i="8"/>
  <c r="O1577" i="8"/>
  <c r="N1577" i="8"/>
  <c r="P1576" i="8"/>
  <c r="O1576" i="8"/>
  <c r="N1576" i="8"/>
  <c r="P1575" i="8"/>
  <c r="O1575" i="8"/>
  <c r="N1575" i="8"/>
  <c r="P1574" i="8"/>
  <c r="O1574" i="8"/>
  <c r="N1574" i="8"/>
  <c r="P1573" i="8"/>
  <c r="O1573" i="8"/>
  <c r="N1573" i="8"/>
  <c r="P1572" i="8"/>
  <c r="O1572" i="8"/>
  <c r="N1572" i="8"/>
  <c r="P1571" i="8"/>
  <c r="O1571" i="8"/>
  <c r="N1571" i="8"/>
  <c r="P1570" i="8"/>
  <c r="O1570" i="8"/>
  <c r="N1570" i="8"/>
  <c r="P1569" i="8"/>
  <c r="O1569" i="8"/>
  <c r="N1569" i="8"/>
  <c r="P1568" i="8"/>
  <c r="O1568" i="8"/>
  <c r="N1568" i="8"/>
  <c r="P1567" i="8"/>
  <c r="O1567" i="8"/>
  <c r="N1567" i="8"/>
  <c r="P1566" i="8"/>
  <c r="O1566" i="8"/>
  <c r="N1566" i="8"/>
  <c r="P1565" i="8"/>
  <c r="O1565" i="8"/>
  <c r="N1565" i="8"/>
  <c r="P1564" i="8"/>
  <c r="O1564" i="8"/>
  <c r="N1564" i="8"/>
  <c r="P1563" i="8"/>
  <c r="O1563" i="8"/>
  <c r="N1563" i="8"/>
  <c r="P1562" i="8"/>
  <c r="O1562" i="8"/>
  <c r="N1562" i="8"/>
  <c r="P1561" i="8"/>
  <c r="O1561" i="8"/>
  <c r="N1561" i="8"/>
  <c r="P1560" i="8"/>
  <c r="O1560" i="8"/>
  <c r="N1560" i="8"/>
  <c r="P1559" i="8"/>
  <c r="O1559" i="8"/>
  <c r="N1559" i="8"/>
  <c r="P1558" i="8"/>
  <c r="O1558" i="8"/>
  <c r="N1558" i="8"/>
  <c r="P1557" i="8"/>
  <c r="O1557" i="8"/>
  <c r="N1557" i="8"/>
  <c r="P1556" i="8"/>
  <c r="O1556" i="8"/>
  <c r="N1556" i="8"/>
  <c r="P1555" i="8"/>
  <c r="O1555" i="8"/>
  <c r="N1555" i="8"/>
  <c r="P1554" i="8"/>
  <c r="O1554" i="8"/>
  <c r="N1554" i="8"/>
  <c r="P1553" i="8"/>
  <c r="O1553" i="8"/>
  <c r="N1553" i="8"/>
  <c r="P1552" i="8"/>
  <c r="O1552" i="8"/>
  <c r="N1552" i="8"/>
  <c r="P1551" i="8"/>
  <c r="O1551" i="8"/>
  <c r="N1551" i="8"/>
  <c r="P1550" i="8"/>
  <c r="O1550" i="8"/>
  <c r="N1550" i="8"/>
  <c r="P1549" i="8"/>
  <c r="O1549" i="8"/>
  <c r="N1549" i="8"/>
  <c r="P1548" i="8"/>
  <c r="O1548" i="8"/>
  <c r="N1548" i="8"/>
  <c r="P1547" i="8"/>
  <c r="O1547" i="8"/>
  <c r="N1547" i="8"/>
  <c r="P1546" i="8"/>
  <c r="O1546" i="8"/>
  <c r="N1546" i="8"/>
  <c r="P1545" i="8"/>
  <c r="O1545" i="8"/>
  <c r="N1545" i="8"/>
  <c r="P1544" i="8"/>
  <c r="O1544" i="8"/>
  <c r="N1544" i="8"/>
  <c r="P1543" i="8"/>
  <c r="O1543" i="8"/>
  <c r="N1543" i="8"/>
  <c r="P1542" i="8"/>
  <c r="O1542" i="8"/>
  <c r="N1542" i="8"/>
  <c r="P1541" i="8"/>
  <c r="O1541" i="8"/>
  <c r="N1541" i="8"/>
  <c r="P1540" i="8"/>
  <c r="O1540" i="8"/>
  <c r="N1540" i="8"/>
  <c r="P1539" i="8"/>
  <c r="O1539" i="8"/>
  <c r="N1539" i="8"/>
  <c r="P1538" i="8"/>
  <c r="O1538" i="8"/>
  <c r="N1538" i="8"/>
  <c r="P1537" i="8"/>
  <c r="O1537" i="8"/>
  <c r="N1537" i="8"/>
  <c r="P1536" i="8"/>
  <c r="O1536" i="8"/>
  <c r="N1536" i="8"/>
  <c r="P1535" i="8"/>
  <c r="O1535" i="8"/>
  <c r="N1535" i="8"/>
  <c r="P1534" i="8"/>
  <c r="O1534" i="8"/>
  <c r="N1534" i="8"/>
  <c r="P1533" i="8"/>
  <c r="O1533" i="8"/>
  <c r="N1533" i="8"/>
  <c r="P1532" i="8"/>
  <c r="O1532" i="8"/>
  <c r="N1532" i="8"/>
  <c r="P1531" i="8"/>
  <c r="O1531" i="8"/>
  <c r="N1531" i="8"/>
  <c r="P1530" i="8"/>
  <c r="O1530" i="8"/>
  <c r="N1530" i="8"/>
  <c r="P1529" i="8"/>
  <c r="O1529" i="8"/>
  <c r="N1529" i="8"/>
  <c r="P1528" i="8"/>
  <c r="O1528" i="8"/>
  <c r="N1528" i="8"/>
  <c r="P1527" i="8"/>
  <c r="O1527" i="8"/>
  <c r="N1527" i="8"/>
  <c r="P1526" i="8"/>
  <c r="O1526" i="8"/>
  <c r="N1526" i="8"/>
  <c r="P1525" i="8"/>
  <c r="O1525" i="8"/>
  <c r="N1525" i="8"/>
  <c r="P1524" i="8"/>
  <c r="O1524" i="8"/>
  <c r="N1524" i="8"/>
  <c r="P1523" i="8"/>
  <c r="O1523" i="8"/>
  <c r="N1523" i="8"/>
  <c r="P1522" i="8"/>
  <c r="O1522" i="8"/>
  <c r="N1522" i="8"/>
  <c r="P1521" i="8"/>
  <c r="O1521" i="8"/>
  <c r="N1521" i="8"/>
  <c r="P1520" i="8"/>
  <c r="O1520" i="8"/>
  <c r="N1520" i="8"/>
  <c r="P1519" i="8"/>
  <c r="O1519" i="8"/>
  <c r="N1519" i="8"/>
  <c r="P1518" i="8"/>
  <c r="O1518" i="8"/>
  <c r="N1518" i="8"/>
  <c r="P1517" i="8"/>
  <c r="O1517" i="8"/>
  <c r="N1517" i="8"/>
  <c r="P1516" i="8"/>
  <c r="O1516" i="8"/>
  <c r="N1516" i="8"/>
  <c r="P1515" i="8"/>
  <c r="O1515" i="8"/>
  <c r="N1515" i="8"/>
  <c r="P1514" i="8"/>
  <c r="O1514" i="8"/>
  <c r="N1514" i="8"/>
  <c r="P1513" i="8"/>
  <c r="O1513" i="8"/>
  <c r="N1513" i="8"/>
  <c r="P1512" i="8"/>
  <c r="O1512" i="8"/>
  <c r="N1512" i="8"/>
  <c r="P1511" i="8"/>
  <c r="O1511" i="8"/>
  <c r="N1511" i="8"/>
  <c r="P1510" i="8"/>
  <c r="O1510" i="8"/>
  <c r="N1510" i="8"/>
  <c r="P1509" i="8"/>
  <c r="O1509" i="8"/>
  <c r="N1509" i="8"/>
  <c r="P1508" i="8"/>
  <c r="O1508" i="8"/>
  <c r="N1508" i="8"/>
  <c r="P1507" i="8"/>
  <c r="O1507" i="8"/>
  <c r="N1507" i="8"/>
  <c r="P1506" i="8"/>
  <c r="O1506" i="8"/>
  <c r="N1506" i="8"/>
  <c r="P1505" i="8"/>
  <c r="O1505" i="8"/>
  <c r="N1505" i="8"/>
  <c r="P1504" i="8"/>
  <c r="O1504" i="8"/>
  <c r="N1504" i="8"/>
  <c r="P1503" i="8"/>
  <c r="O1503" i="8"/>
  <c r="N1503" i="8"/>
  <c r="P1502" i="8"/>
  <c r="O1502" i="8"/>
  <c r="N1502" i="8"/>
  <c r="P1501" i="8"/>
  <c r="O1501" i="8"/>
  <c r="N1501" i="8"/>
  <c r="P1500" i="8"/>
  <c r="O1500" i="8"/>
  <c r="N1500" i="8"/>
  <c r="P1499" i="8"/>
  <c r="O1499" i="8"/>
  <c r="N1499" i="8"/>
  <c r="P1498" i="8"/>
  <c r="O1498" i="8"/>
  <c r="N1498" i="8"/>
  <c r="P1497" i="8"/>
  <c r="O1497" i="8"/>
  <c r="N1497" i="8"/>
  <c r="P1496" i="8"/>
  <c r="O1496" i="8"/>
  <c r="N1496" i="8"/>
  <c r="P1495" i="8"/>
  <c r="O1495" i="8"/>
  <c r="N1495" i="8"/>
  <c r="P1494" i="8"/>
  <c r="O1494" i="8"/>
  <c r="N1494" i="8"/>
  <c r="P1493" i="8"/>
  <c r="O1493" i="8"/>
  <c r="N1493" i="8"/>
  <c r="P1492" i="8"/>
  <c r="O1492" i="8"/>
  <c r="N1492" i="8"/>
  <c r="P1491" i="8"/>
  <c r="O1491" i="8"/>
  <c r="N1491" i="8"/>
  <c r="P1490" i="8"/>
  <c r="O1490" i="8"/>
  <c r="N1490" i="8"/>
  <c r="P1489" i="8"/>
  <c r="O1489" i="8"/>
  <c r="N1489" i="8"/>
  <c r="P1488" i="8"/>
  <c r="O1488" i="8"/>
  <c r="N1488" i="8"/>
  <c r="P1487" i="8"/>
  <c r="O1487" i="8"/>
  <c r="N1487" i="8"/>
  <c r="P1486" i="8"/>
  <c r="O1486" i="8"/>
  <c r="N1486" i="8"/>
  <c r="P1485" i="8"/>
  <c r="O1485" i="8"/>
  <c r="N1485" i="8"/>
  <c r="P1484" i="8"/>
  <c r="O1484" i="8"/>
  <c r="N1484" i="8"/>
  <c r="P1483" i="8"/>
  <c r="O1483" i="8"/>
  <c r="N1483" i="8"/>
  <c r="P1482" i="8"/>
  <c r="O1482" i="8"/>
  <c r="N1482" i="8"/>
  <c r="P1481" i="8"/>
  <c r="O1481" i="8"/>
  <c r="N1481" i="8"/>
  <c r="P1480" i="8"/>
  <c r="O1480" i="8"/>
  <c r="N1480" i="8"/>
  <c r="P1479" i="8"/>
  <c r="O1479" i="8"/>
  <c r="N1479" i="8"/>
  <c r="P1478" i="8"/>
  <c r="O1478" i="8"/>
  <c r="N1478" i="8"/>
  <c r="P1477" i="8"/>
  <c r="O1477" i="8"/>
  <c r="N1477" i="8"/>
  <c r="P1476" i="8"/>
  <c r="O1476" i="8"/>
  <c r="N1476" i="8"/>
  <c r="P1475" i="8"/>
  <c r="O1475" i="8"/>
  <c r="N1475" i="8"/>
  <c r="P1474" i="8"/>
  <c r="O1474" i="8"/>
  <c r="N1474" i="8"/>
  <c r="P1473" i="8"/>
  <c r="O1473" i="8"/>
  <c r="N1473" i="8"/>
  <c r="P1472" i="8"/>
  <c r="O1472" i="8"/>
  <c r="N1472" i="8"/>
  <c r="P1471" i="8"/>
  <c r="O1471" i="8"/>
  <c r="N1471" i="8"/>
  <c r="P1470" i="8"/>
  <c r="O1470" i="8"/>
  <c r="N1470" i="8"/>
  <c r="P1469" i="8"/>
  <c r="O1469" i="8"/>
  <c r="N1469" i="8"/>
  <c r="P1468" i="8"/>
  <c r="O1468" i="8"/>
  <c r="N1468" i="8"/>
  <c r="P1467" i="8"/>
  <c r="O1467" i="8"/>
  <c r="N1467" i="8"/>
  <c r="P1466" i="8"/>
  <c r="O1466" i="8"/>
  <c r="N1466" i="8"/>
  <c r="P1465" i="8"/>
  <c r="O1465" i="8"/>
  <c r="N1465" i="8"/>
  <c r="P1464" i="8"/>
  <c r="O1464" i="8"/>
  <c r="N1464" i="8"/>
  <c r="P1463" i="8"/>
  <c r="O1463" i="8"/>
  <c r="N1463" i="8"/>
  <c r="P1462" i="8"/>
  <c r="O1462" i="8"/>
  <c r="N1462" i="8"/>
  <c r="P1461" i="8"/>
  <c r="O1461" i="8"/>
  <c r="N1461" i="8"/>
  <c r="P1460" i="8"/>
  <c r="O1460" i="8"/>
  <c r="N1460" i="8"/>
  <c r="P1459" i="8"/>
  <c r="O1459" i="8"/>
  <c r="N1459" i="8"/>
  <c r="P1458" i="8"/>
  <c r="O1458" i="8"/>
  <c r="N1458" i="8"/>
  <c r="P1457" i="8"/>
  <c r="O1457" i="8"/>
  <c r="N1457" i="8"/>
  <c r="P1456" i="8"/>
  <c r="O1456" i="8"/>
  <c r="N1456" i="8"/>
  <c r="P1455" i="8"/>
  <c r="O1455" i="8"/>
  <c r="N1455" i="8"/>
  <c r="P1454" i="8"/>
  <c r="O1454" i="8"/>
  <c r="N1454" i="8"/>
  <c r="P1453" i="8"/>
  <c r="O1453" i="8"/>
  <c r="N1453" i="8"/>
  <c r="P1452" i="8"/>
  <c r="O1452" i="8"/>
  <c r="N1452" i="8"/>
  <c r="P1451" i="8"/>
  <c r="O1451" i="8"/>
  <c r="N1451" i="8"/>
  <c r="P1450" i="8"/>
  <c r="O1450" i="8"/>
  <c r="N1450" i="8"/>
  <c r="P1449" i="8"/>
  <c r="O1449" i="8"/>
  <c r="N1449" i="8"/>
  <c r="P1448" i="8"/>
  <c r="O1448" i="8"/>
  <c r="N1448" i="8"/>
  <c r="P1447" i="8"/>
  <c r="O1447" i="8"/>
  <c r="N1447" i="8"/>
  <c r="P1446" i="8"/>
  <c r="O1446" i="8"/>
  <c r="N1446" i="8"/>
  <c r="P1445" i="8"/>
  <c r="O1445" i="8"/>
  <c r="N1445" i="8"/>
  <c r="P1444" i="8"/>
  <c r="O1444" i="8"/>
  <c r="N1444" i="8"/>
  <c r="P1443" i="8"/>
  <c r="O1443" i="8"/>
  <c r="N1443" i="8"/>
  <c r="P1442" i="8"/>
  <c r="O1442" i="8"/>
  <c r="N1442" i="8"/>
  <c r="P1441" i="8"/>
  <c r="O1441" i="8"/>
  <c r="N1441" i="8"/>
  <c r="P1440" i="8"/>
  <c r="O1440" i="8"/>
  <c r="N1440" i="8"/>
  <c r="P1439" i="8"/>
  <c r="O1439" i="8"/>
  <c r="N1439" i="8"/>
  <c r="P1438" i="8"/>
  <c r="O1438" i="8"/>
  <c r="N1438" i="8"/>
  <c r="P1437" i="8"/>
  <c r="O1437" i="8"/>
  <c r="N1437" i="8"/>
  <c r="P1436" i="8"/>
  <c r="O1436" i="8"/>
  <c r="N1436" i="8"/>
  <c r="P1435" i="8"/>
  <c r="O1435" i="8"/>
  <c r="N1435" i="8"/>
  <c r="P1434" i="8"/>
  <c r="O1434" i="8"/>
  <c r="N1434" i="8"/>
  <c r="P1433" i="8"/>
  <c r="O1433" i="8"/>
  <c r="N1433" i="8"/>
  <c r="P1432" i="8"/>
  <c r="O1432" i="8"/>
  <c r="N1432" i="8"/>
  <c r="P1431" i="8"/>
  <c r="O1431" i="8"/>
  <c r="N1431" i="8"/>
  <c r="P1430" i="8"/>
  <c r="O1430" i="8"/>
  <c r="N1430" i="8"/>
  <c r="P1429" i="8"/>
  <c r="O1429" i="8"/>
  <c r="N1429" i="8"/>
  <c r="P1428" i="8"/>
  <c r="O1428" i="8"/>
  <c r="N1428" i="8"/>
  <c r="P1427" i="8"/>
  <c r="O1427" i="8"/>
  <c r="N1427" i="8"/>
  <c r="P1426" i="8"/>
  <c r="O1426" i="8"/>
  <c r="N1426" i="8"/>
  <c r="P1425" i="8"/>
  <c r="O1425" i="8"/>
  <c r="N1425" i="8"/>
  <c r="P1424" i="8"/>
  <c r="O1424" i="8"/>
  <c r="N1424" i="8"/>
  <c r="P1423" i="8"/>
  <c r="O1423" i="8"/>
  <c r="N1423" i="8"/>
  <c r="P1422" i="8"/>
  <c r="O1422" i="8"/>
  <c r="N1422" i="8"/>
  <c r="P1421" i="8"/>
  <c r="O1421" i="8"/>
  <c r="N1421" i="8"/>
  <c r="P1420" i="8"/>
  <c r="O1420" i="8"/>
  <c r="N1420" i="8"/>
  <c r="P1419" i="8"/>
  <c r="O1419" i="8"/>
  <c r="N1419" i="8"/>
  <c r="P1418" i="8"/>
  <c r="O1418" i="8"/>
  <c r="N1418" i="8"/>
  <c r="P1417" i="8"/>
  <c r="O1417" i="8"/>
  <c r="N1417" i="8"/>
  <c r="P1416" i="8"/>
  <c r="O1416" i="8"/>
  <c r="N1416" i="8"/>
  <c r="P1415" i="8"/>
  <c r="O1415" i="8"/>
  <c r="N1415" i="8"/>
  <c r="P1414" i="8"/>
  <c r="O1414" i="8"/>
  <c r="N1414" i="8"/>
  <c r="P1413" i="8"/>
  <c r="O1413" i="8"/>
  <c r="N1413" i="8"/>
  <c r="P1412" i="8"/>
  <c r="O1412" i="8"/>
  <c r="N1412" i="8"/>
  <c r="P1411" i="8"/>
  <c r="O1411" i="8"/>
  <c r="N1411" i="8"/>
  <c r="P1410" i="8"/>
  <c r="O1410" i="8"/>
  <c r="N1410" i="8"/>
  <c r="P1409" i="8"/>
  <c r="O1409" i="8"/>
  <c r="N1409" i="8"/>
  <c r="P1408" i="8"/>
  <c r="O1408" i="8"/>
  <c r="N1408" i="8"/>
  <c r="P1407" i="8"/>
  <c r="O1407" i="8"/>
  <c r="N1407" i="8"/>
  <c r="P1406" i="8"/>
  <c r="O1406" i="8"/>
  <c r="N1406" i="8"/>
  <c r="P1405" i="8"/>
  <c r="O1405" i="8"/>
  <c r="N1405" i="8"/>
  <c r="P1404" i="8"/>
  <c r="O1404" i="8"/>
  <c r="N1404" i="8"/>
  <c r="P1403" i="8"/>
  <c r="O1403" i="8"/>
  <c r="N1403" i="8"/>
  <c r="P1402" i="8"/>
  <c r="O1402" i="8"/>
  <c r="N1402" i="8"/>
  <c r="P1401" i="8"/>
  <c r="O1401" i="8"/>
  <c r="N1401" i="8"/>
  <c r="P1400" i="8"/>
  <c r="O1400" i="8"/>
  <c r="N1400" i="8"/>
  <c r="P1399" i="8"/>
  <c r="O1399" i="8"/>
  <c r="N1399" i="8"/>
  <c r="P1398" i="8"/>
  <c r="O1398" i="8"/>
  <c r="N1398" i="8"/>
  <c r="P1397" i="8"/>
  <c r="O1397" i="8"/>
  <c r="N1397" i="8"/>
  <c r="P1396" i="8"/>
  <c r="O1396" i="8"/>
  <c r="N1396" i="8"/>
  <c r="P1395" i="8"/>
  <c r="O1395" i="8"/>
  <c r="N1395" i="8"/>
  <c r="P1394" i="8"/>
  <c r="O1394" i="8"/>
  <c r="N1394" i="8"/>
  <c r="P1393" i="8"/>
  <c r="O1393" i="8"/>
  <c r="N1393" i="8"/>
  <c r="P1392" i="8"/>
  <c r="O1392" i="8"/>
  <c r="N1392" i="8"/>
  <c r="P1391" i="8"/>
  <c r="O1391" i="8"/>
  <c r="N1391" i="8"/>
  <c r="P1390" i="8"/>
  <c r="O1390" i="8"/>
  <c r="N1390" i="8"/>
  <c r="P1389" i="8"/>
  <c r="O1389" i="8"/>
  <c r="N1389" i="8"/>
  <c r="P1388" i="8"/>
  <c r="O1388" i="8"/>
  <c r="N1388" i="8"/>
  <c r="P1387" i="8"/>
  <c r="O1387" i="8"/>
  <c r="N1387" i="8"/>
  <c r="P1386" i="8"/>
  <c r="O1386" i="8"/>
  <c r="N1386" i="8"/>
  <c r="P1385" i="8"/>
  <c r="O1385" i="8"/>
  <c r="N1385" i="8"/>
  <c r="P1384" i="8"/>
  <c r="O1384" i="8"/>
  <c r="N1384" i="8"/>
  <c r="P1383" i="8"/>
  <c r="O1383" i="8"/>
  <c r="N1383" i="8"/>
  <c r="P1382" i="8"/>
  <c r="O1382" i="8"/>
  <c r="N1382" i="8"/>
  <c r="P1381" i="8"/>
  <c r="O1381" i="8"/>
  <c r="N1381" i="8"/>
  <c r="P1380" i="8"/>
  <c r="O1380" i="8"/>
  <c r="N1380" i="8"/>
  <c r="P1379" i="8"/>
  <c r="O1379" i="8"/>
  <c r="N1379" i="8"/>
  <c r="P1378" i="8"/>
  <c r="O1378" i="8"/>
  <c r="N1378" i="8"/>
  <c r="P1377" i="8"/>
  <c r="O1377" i="8"/>
  <c r="N1377" i="8"/>
  <c r="P1376" i="8"/>
  <c r="O1376" i="8"/>
  <c r="N1376" i="8"/>
  <c r="P1375" i="8"/>
  <c r="O1375" i="8"/>
  <c r="N1375" i="8"/>
  <c r="P1374" i="8"/>
  <c r="O1374" i="8"/>
  <c r="N1374" i="8"/>
  <c r="P1373" i="8"/>
  <c r="O1373" i="8"/>
  <c r="N1373" i="8"/>
  <c r="P1372" i="8"/>
  <c r="O1372" i="8"/>
  <c r="N1372" i="8"/>
  <c r="P1371" i="8"/>
  <c r="O1371" i="8"/>
  <c r="N1371" i="8"/>
  <c r="P1370" i="8"/>
  <c r="O1370" i="8"/>
  <c r="N1370" i="8"/>
  <c r="P1369" i="8"/>
  <c r="O1369" i="8"/>
  <c r="N1369" i="8"/>
  <c r="P1368" i="8"/>
  <c r="O1368" i="8"/>
  <c r="N1368" i="8"/>
  <c r="P1367" i="8"/>
  <c r="O1367" i="8"/>
  <c r="N1367" i="8"/>
  <c r="P1366" i="8"/>
  <c r="O1366" i="8"/>
  <c r="N1366" i="8"/>
  <c r="P1365" i="8"/>
  <c r="O1365" i="8"/>
  <c r="N1365" i="8"/>
  <c r="P1364" i="8"/>
  <c r="O1364" i="8"/>
  <c r="N1364" i="8"/>
  <c r="P1363" i="8"/>
  <c r="O1363" i="8"/>
  <c r="N1363" i="8"/>
  <c r="P1362" i="8"/>
  <c r="O1362" i="8"/>
  <c r="N1362" i="8"/>
  <c r="P1361" i="8"/>
  <c r="O1361" i="8"/>
  <c r="N1361" i="8"/>
  <c r="P1360" i="8"/>
  <c r="O1360" i="8"/>
  <c r="N1360" i="8"/>
  <c r="P1359" i="8"/>
  <c r="O1359" i="8"/>
  <c r="N1359" i="8"/>
  <c r="P1358" i="8"/>
  <c r="O1358" i="8"/>
  <c r="N1358" i="8"/>
  <c r="P1357" i="8"/>
  <c r="O1357" i="8"/>
  <c r="N1357" i="8"/>
  <c r="P1356" i="8"/>
  <c r="O1356" i="8"/>
  <c r="N1356" i="8"/>
  <c r="P1355" i="8"/>
  <c r="O1355" i="8"/>
  <c r="N1355" i="8"/>
  <c r="P1354" i="8"/>
  <c r="O1354" i="8"/>
  <c r="N1354" i="8"/>
  <c r="P1353" i="8"/>
  <c r="O1353" i="8"/>
  <c r="N1353" i="8"/>
  <c r="P1352" i="8"/>
  <c r="O1352" i="8"/>
  <c r="N1352" i="8"/>
  <c r="P1351" i="8"/>
  <c r="O1351" i="8"/>
  <c r="N1351" i="8"/>
  <c r="P1350" i="8"/>
  <c r="O1350" i="8"/>
  <c r="N1350" i="8"/>
  <c r="P1349" i="8"/>
  <c r="O1349" i="8"/>
  <c r="N1349" i="8"/>
  <c r="P1348" i="8"/>
  <c r="O1348" i="8"/>
  <c r="N1348" i="8"/>
  <c r="P1347" i="8"/>
  <c r="O1347" i="8"/>
  <c r="N1347" i="8"/>
  <c r="P1346" i="8"/>
  <c r="O1346" i="8"/>
  <c r="N1346" i="8"/>
  <c r="P1345" i="8"/>
  <c r="O1345" i="8"/>
  <c r="N1345" i="8"/>
  <c r="P1344" i="8"/>
  <c r="O1344" i="8"/>
  <c r="N1344" i="8"/>
  <c r="P1343" i="8"/>
  <c r="O1343" i="8"/>
  <c r="N1343" i="8"/>
  <c r="P1342" i="8"/>
  <c r="O1342" i="8"/>
  <c r="N1342" i="8"/>
  <c r="P1341" i="8"/>
  <c r="O1341" i="8"/>
  <c r="N1341" i="8"/>
  <c r="P1340" i="8"/>
  <c r="O1340" i="8"/>
  <c r="N1340" i="8"/>
  <c r="P1339" i="8"/>
  <c r="O1339" i="8"/>
  <c r="N1339" i="8"/>
  <c r="P1338" i="8"/>
  <c r="O1338" i="8"/>
  <c r="N1338" i="8"/>
  <c r="P1337" i="8"/>
  <c r="O1337" i="8"/>
  <c r="N1337" i="8"/>
  <c r="P1336" i="8"/>
  <c r="O1336" i="8"/>
  <c r="N1336" i="8"/>
  <c r="P1335" i="8"/>
  <c r="O1335" i="8"/>
  <c r="N1335" i="8"/>
  <c r="P1334" i="8"/>
  <c r="O1334" i="8"/>
  <c r="N1334" i="8"/>
  <c r="P1333" i="8"/>
  <c r="O1333" i="8"/>
  <c r="N1333" i="8"/>
  <c r="P1332" i="8"/>
  <c r="O1332" i="8"/>
  <c r="N1332" i="8"/>
  <c r="P1331" i="8"/>
  <c r="O1331" i="8"/>
  <c r="N1331" i="8"/>
  <c r="P1330" i="8"/>
  <c r="O1330" i="8"/>
  <c r="N1330" i="8"/>
  <c r="P1329" i="8"/>
  <c r="O1329" i="8"/>
  <c r="N1329" i="8"/>
  <c r="P1328" i="8"/>
  <c r="O1328" i="8"/>
  <c r="N1328" i="8"/>
  <c r="P1327" i="8"/>
  <c r="O1327" i="8"/>
  <c r="N1327" i="8"/>
  <c r="P1326" i="8"/>
  <c r="O1326" i="8"/>
  <c r="N1326" i="8"/>
  <c r="P1325" i="8"/>
  <c r="O1325" i="8"/>
  <c r="N1325" i="8"/>
  <c r="P1324" i="8"/>
  <c r="O1324" i="8"/>
  <c r="N1324" i="8"/>
  <c r="P1323" i="8"/>
  <c r="O1323" i="8"/>
  <c r="N1323" i="8"/>
  <c r="P1322" i="8"/>
  <c r="O1322" i="8"/>
  <c r="N1322" i="8"/>
  <c r="P1321" i="8"/>
  <c r="O1321" i="8"/>
  <c r="N1321" i="8"/>
  <c r="P1320" i="8"/>
  <c r="O1320" i="8"/>
  <c r="N1320" i="8"/>
  <c r="P1319" i="8"/>
  <c r="O1319" i="8"/>
  <c r="N1319" i="8"/>
  <c r="P1318" i="8"/>
  <c r="O1318" i="8"/>
  <c r="N1318" i="8"/>
  <c r="P1317" i="8"/>
  <c r="O1317" i="8"/>
  <c r="N1317" i="8"/>
  <c r="P1316" i="8"/>
  <c r="O1316" i="8"/>
  <c r="N1316" i="8"/>
  <c r="P1315" i="8"/>
  <c r="O1315" i="8"/>
  <c r="N1315" i="8"/>
  <c r="P1314" i="8"/>
  <c r="O1314" i="8"/>
  <c r="N1314" i="8"/>
  <c r="P1313" i="8"/>
  <c r="O1313" i="8"/>
  <c r="N1313" i="8"/>
  <c r="P1312" i="8"/>
  <c r="O1312" i="8"/>
  <c r="N1312" i="8"/>
  <c r="P1311" i="8"/>
  <c r="O1311" i="8"/>
  <c r="N1311" i="8"/>
  <c r="P1310" i="8"/>
  <c r="O1310" i="8"/>
  <c r="N1310" i="8"/>
  <c r="P1309" i="8"/>
  <c r="O1309" i="8"/>
  <c r="N1309" i="8"/>
  <c r="P1308" i="8"/>
  <c r="O1308" i="8"/>
  <c r="N1308" i="8"/>
  <c r="P1307" i="8"/>
  <c r="O1307" i="8"/>
  <c r="N1307" i="8"/>
  <c r="P1306" i="8"/>
  <c r="O1306" i="8"/>
  <c r="N1306" i="8"/>
  <c r="P1305" i="8"/>
  <c r="O1305" i="8"/>
  <c r="N1305" i="8"/>
  <c r="P1304" i="8"/>
  <c r="O1304" i="8"/>
  <c r="N1304" i="8"/>
  <c r="P1303" i="8"/>
  <c r="O1303" i="8"/>
  <c r="N1303" i="8"/>
  <c r="P1302" i="8"/>
  <c r="O1302" i="8"/>
  <c r="N1302" i="8"/>
  <c r="P1301" i="8"/>
  <c r="O1301" i="8"/>
  <c r="N1301" i="8"/>
  <c r="P1300" i="8"/>
  <c r="O1300" i="8"/>
  <c r="N1300" i="8"/>
  <c r="P1299" i="8"/>
  <c r="O1299" i="8"/>
  <c r="N1299" i="8"/>
  <c r="P1298" i="8"/>
  <c r="O1298" i="8"/>
  <c r="N1298" i="8"/>
  <c r="P1297" i="8"/>
  <c r="O1297" i="8"/>
  <c r="N1297" i="8"/>
  <c r="P1296" i="8"/>
  <c r="O1296" i="8"/>
  <c r="N1296" i="8"/>
  <c r="P1295" i="8"/>
  <c r="O1295" i="8"/>
  <c r="N1295" i="8"/>
  <c r="P1294" i="8"/>
  <c r="O1294" i="8"/>
  <c r="N1294" i="8"/>
  <c r="P1293" i="8"/>
  <c r="O1293" i="8"/>
  <c r="N1293" i="8"/>
  <c r="P1292" i="8"/>
  <c r="O1292" i="8"/>
  <c r="N1292" i="8"/>
  <c r="P1291" i="8"/>
  <c r="O1291" i="8"/>
  <c r="N1291" i="8"/>
  <c r="P1290" i="8"/>
  <c r="O1290" i="8"/>
  <c r="N1290" i="8"/>
  <c r="P1289" i="8"/>
  <c r="O1289" i="8"/>
  <c r="N1289" i="8"/>
  <c r="P1288" i="8"/>
  <c r="O1288" i="8"/>
  <c r="N1288" i="8"/>
  <c r="P1287" i="8"/>
  <c r="O1287" i="8"/>
  <c r="N1287" i="8"/>
  <c r="P1286" i="8"/>
  <c r="O1286" i="8"/>
  <c r="N1286" i="8"/>
  <c r="P1285" i="8"/>
  <c r="O1285" i="8"/>
  <c r="N1285" i="8"/>
  <c r="P1284" i="8"/>
  <c r="O1284" i="8"/>
  <c r="N1284" i="8"/>
  <c r="P1283" i="8"/>
  <c r="O1283" i="8"/>
  <c r="N1283" i="8"/>
  <c r="P1282" i="8"/>
  <c r="O1282" i="8"/>
  <c r="N1282" i="8"/>
  <c r="P1281" i="8"/>
  <c r="O1281" i="8"/>
  <c r="N1281" i="8"/>
  <c r="P1280" i="8"/>
  <c r="O1280" i="8"/>
  <c r="N1280" i="8"/>
  <c r="P1279" i="8"/>
  <c r="O1279" i="8"/>
  <c r="N1279" i="8"/>
  <c r="P1278" i="8"/>
  <c r="O1278" i="8"/>
  <c r="N1278" i="8"/>
  <c r="P1277" i="8"/>
  <c r="O1277" i="8"/>
  <c r="N1277" i="8"/>
  <c r="P1276" i="8"/>
  <c r="O1276" i="8"/>
  <c r="N1276" i="8"/>
  <c r="P1275" i="8"/>
  <c r="O1275" i="8"/>
  <c r="N1275" i="8"/>
  <c r="P1274" i="8"/>
  <c r="O1274" i="8"/>
  <c r="N1274" i="8"/>
  <c r="P1273" i="8"/>
  <c r="O1273" i="8"/>
  <c r="N1273" i="8"/>
  <c r="P1272" i="8"/>
  <c r="O1272" i="8"/>
  <c r="N1272" i="8"/>
  <c r="P1271" i="8"/>
  <c r="O1271" i="8"/>
  <c r="N1271" i="8"/>
  <c r="P1270" i="8"/>
  <c r="O1270" i="8"/>
  <c r="N1270" i="8"/>
  <c r="P1269" i="8"/>
  <c r="O1269" i="8"/>
  <c r="N1269" i="8"/>
  <c r="P1268" i="8"/>
  <c r="O1268" i="8"/>
  <c r="N1268" i="8"/>
  <c r="P1267" i="8"/>
  <c r="O1267" i="8"/>
  <c r="N1267" i="8"/>
  <c r="P1266" i="8"/>
  <c r="O1266" i="8"/>
  <c r="N1266" i="8"/>
  <c r="P1265" i="8"/>
  <c r="O1265" i="8"/>
  <c r="N1265" i="8"/>
  <c r="P1264" i="8"/>
  <c r="O1264" i="8"/>
  <c r="N1264" i="8"/>
  <c r="P1263" i="8"/>
  <c r="O1263" i="8"/>
  <c r="N1263" i="8"/>
  <c r="P1262" i="8"/>
  <c r="O1262" i="8"/>
  <c r="N1262" i="8"/>
  <c r="P1261" i="8"/>
  <c r="O1261" i="8"/>
  <c r="N1261" i="8"/>
  <c r="P1260" i="8"/>
  <c r="O1260" i="8"/>
  <c r="N1260" i="8"/>
  <c r="P1259" i="8"/>
  <c r="O1259" i="8"/>
  <c r="N1259" i="8"/>
  <c r="P1258" i="8"/>
  <c r="O1258" i="8"/>
  <c r="N1258" i="8"/>
  <c r="P1257" i="8"/>
  <c r="O1257" i="8"/>
  <c r="N1257" i="8"/>
  <c r="P1256" i="8"/>
  <c r="O1256" i="8"/>
  <c r="N1256" i="8"/>
  <c r="P1255" i="8"/>
  <c r="O1255" i="8"/>
  <c r="N1255" i="8"/>
  <c r="P1254" i="8"/>
  <c r="O1254" i="8"/>
  <c r="N1254" i="8"/>
  <c r="P1253" i="8"/>
  <c r="O1253" i="8"/>
  <c r="N1253" i="8"/>
  <c r="P1252" i="8"/>
  <c r="O1252" i="8"/>
  <c r="N1252" i="8"/>
  <c r="P1251" i="8"/>
  <c r="O1251" i="8"/>
  <c r="N1251" i="8"/>
  <c r="P1250" i="8"/>
  <c r="O1250" i="8"/>
  <c r="N1250" i="8"/>
  <c r="P1249" i="8"/>
  <c r="O1249" i="8"/>
  <c r="N1249" i="8"/>
  <c r="P1248" i="8"/>
  <c r="O1248" i="8"/>
  <c r="N1248" i="8"/>
  <c r="P1247" i="8"/>
  <c r="O1247" i="8"/>
  <c r="N1247" i="8"/>
  <c r="P1246" i="8"/>
  <c r="O1246" i="8"/>
  <c r="N1246" i="8"/>
  <c r="P1245" i="8"/>
  <c r="O1245" i="8"/>
  <c r="N1245" i="8"/>
  <c r="P1244" i="8"/>
  <c r="O1244" i="8"/>
  <c r="N1244" i="8"/>
  <c r="P1243" i="8"/>
  <c r="O1243" i="8"/>
  <c r="N1243" i="8"/>
  <c r="P1242" i="8"/>
  <c r="O1242" i="8"/>
  <c r="N1242" i="8"/>
  <c r="P1241" i="8"/>
  <c r="O1241" i="8"/>
  <c r="N1241" i="8"/>
  <c r="P1240" i="8"/>
  <c r="O1240" i="8"/>
  <c r="N1240" i="8"/>
  <c r="P1239" i="8"/>
  <c r="O1239" i="8"/>
  <c r="N1239" i="8"/>
  <c r="P1238" i="8"/>
  <c r="O1238" i="8"/>
  <c r="N1238" i="8"/>
  <c r="P1237" i="8"/>
  <c r="O1237" i="8"/>
  <c r="N1237" i="8"/>
  <c r="P1236" i="8"/>
  <c r="O1236" i="8"/>
  <c r="N1236" i="8"/>
  <c r="P1235" i="8"/>
  <c r="O1235" i="8"/>
  <c r="N1235" i="8"/>
  <c r="P1234" i="8"/>
  <c r="O1234" i="8"/>
  <c r="N1234" i="8"/>
  <c r="P1233" i="8"/>
  <c r="O1233" i="8"/>
  <c r="N1233" i="8"/>
  <c r="P1232" i="8"/>
  <c r="O1232" i="8"/>
  <c r="N1232" i="8"/>
  <c r="P1231" i="8"/>
  <c r="O1231" i="8"/>
  <c r="N1231" i="8"/>
  <c r="P1230" i="8"/>
  <c r="O1230" i="8"/>
  <c r="N1230" i="8"/>
  <c r="P1229" i="8"/>
  <c r="O1229" i="8"/>
  <c r="N1229" i="8"/>
  <c r="P1228" i="8"/>
  <c r="O1228" i="8"/>
  <c r="N1228" i="8"/>
  <c r="P1227" i="8"/>
  <c r="O1227" i="8"/>
  <c r="N1227" i="8"/>
  <c r="P1226" i="8"/>
  <c r="O1226" i="8"/>
  <c r="N1226" i="8"/>
  <c r="P1225" i="8"/>
  <c r="O1225" i="8"/>
  <c r="N1225" i="8"/>
  <c r="P1224" i="8"/>
  <c r="O1224" i="8"/>
  <c r="N1224" i="8"/>
  <c r="P1223" i="8"/>
  <c r="O1223" i="8"/>
  <c r="N1223" i="8"/>
  <c r="P1222" i="8"/>
  <c r="O1222" i="8"/>
  <c r="N1222" i="8"/>
  <c r="P1221" i="8"/>
  <c r="O1221" i="8"/>
  <c r="N1221" i="8"/>
  <c r="P1220" i="8"/>
  <c r="O1220" i="8"/>
  <c r="N1220" i="8"/>
  <c r="P1219" i="8"/>
  <c r="O1219" i="8"/>
  <c r="N1219" i="8"/>
  <c r="P1218" i="8"/>
  <c r="O1218" i="8"/>
  <c r="N1218" i="8"/>
  <c r="P1217" i="8"/>
  <c r="O1217" i="8"/>
  <c r="N1217" i="8"/>
  <c r="P1216" i="8"/>
  <c r="O1216" i="8"/>
  <c r="N1216" i="8"/>
  <c r="P1215" i="8"/>
  <c r="O1215" i="8"/>
  <c r="N1215" i="8"/>
  <c r="P1214" i="8"/>
  <c r="O1214" i="8"/>
  <c r="N1214" i="8"/>
  <c r="P1213" i="8"/>
  <c r="O1213" i="8"/>
  <c r="N1213" i="8"/>
  <c r="P1212" i="8"/>
  <c r="O1212" i="8"/>
  <c r="N1212" i="8"/>
  <c r="P1211" i="8"/>
  <c r="O1211" i="8"/>
  <c r="N1211" i="8"/>
  <c r="P1210" i="8"/>
  <c r="O1210" i="8"/>
  <c r="N1210" i="8"/>
  <c r="P1209" i="8"/>
  <c r="O1209" i="8"/>
  <c r="N1209" i="8"/>
  <c r="P1208" i="8"/>
  <c r="O1208" i="8"/>
  <c r="N1208" i="8"/>
  <c r="P1207" i="8"/>
  <c r="O1207" i="8"/>
  <c r="N1207" i="8"/>
  <c r="P1206" i="8"/>
  <c r="O1206" i="8"/>
  <c r="N1206" i="8"/>
  <c r="P1205" i="8"/>
  <c r="O1205" i="8"/>
  <c r="N1205" i="8"/>
  <c r="P1204" i="8"/>
  <c r="O1204" i="8"/>
  <c r="N1204" i="8"/>
  <c r="P1203" i="8"/>
  <c r="O1203" i="8"/>
  <c r="N1203" i="8"/>
  <c r="P1202" i="8"/>
  <c r="O1202" i="8"/>
  <c r="N1202" i="8"/>
  <c r="P1201" i="8"/>
  <c r="O1201" i="8"/>
  <c r="N1201" i="8"/>
  <c r="P1200" i="8"/>
  <c r="O1200" i="8"/>
  <c r="N1200" i="8"/>
  <c r="P1199" i="8"/>
  <c r="O1199" i="8"/>
  <c r="N1199" i="8"/>
  <c r="P1198" i="8"/>
  <c r="O1198" i="8"/>
  <c r="N1198" i="8"/>
  <c r="P1197" i="8"/>
  <c r="O1197" i="8"/>
  <c r="N1197" i="8"/>
  <c r="P1196" i="8"/>
  <c r="O1196" i="8"/>
  <c r="N1196" i="8"/>
  <c r="P1195" i="8"/>
  <c r="O1195" i="8"/>
  <c r="N1195" i="8"/>
  <c r="P1194" i="8"/>
  <c r="O1194" i="8"/>
  <c r="N1194" i="8"/>
  <c r="P1193" i="8"/>
  <c r="O1193" i="8"/>
  <c r="N1193" i="8"/>
  <c r="P1192" i="8"/>
  <c r="O1192" i="8"/>
  <c r="N1192" i="8"/>
  <c r="P1191" i="8"/>
  <c r="O1191" i="8"/>
  <c r="N1191" i="8"/>
  <c r="P1190" i="8"/>
  <c r="O1190" i="8"/>
  <c r="N1190" i="8"/>
  <c r="P1189" i="8"/>
  <c r="O1189" i="8"/>
  <c r="N1189" i="8"/>
  <c r="P1188" i="8"/>
  <c r="O1188" i="8"/>
  <c r="N1188" i="8"/>
  <c r="P1187" i="8"/>
  <c r="O1187" i="8"/>
  <c r="N1187" i="8"/>
  <c r="P1186" i="8"/>
  <c r="O1186" i="8"/>
  <c r="N1186" i="8"/>
  <c r="P1185" i="8"/>
  <c r="O1185" i="8"/>
  <c r="N1185" i="8"/>
  <c r="P1184" i="8"/>
  <c r="O1184" i="8"/>
  <c r="N1184" i="8"/>
  <c r="P1183" i="8"/>
  <c r="O1183" i="8"/>
  <c r="N1183" i="8"/>
  <c r="P1182" i="8"/>
  <c r="O1182" i="8"/>
  <c r="N1182" i="8"/>
  <c r="P1181" i="8"/>
  <c r="O1181" i="8"/>
  <c r="N1181" i="8"/>
  <c r="P1180" i="8"/>
  <c r="O1180" i="8"/>
  <c r="N1180" i="8"/>
  <c r="P1179" i="8"/>
  <c r="O1179" i="8"/>
  <c r="N1179" i="8"/>
  <c r="P1178" i="8"/>
  <c r="O1178" i="8"/>
  <c r="N1178" i="8"/>
  <c r="P1177" i="8"/>
  <c r="O1177" i="8"/>
  <c r="N1177" i="8"/>
  <c r="P1176" i="8"/>
  <c r="O1176" i="8"/>
  <c r="N1176" i="8"/>
  <c r="P1175" i="8"/>
  <c r="O1175" i="8"/>
  <c r="N1175" i="8"/>
  <c r="P1174" i="8"/>
  <c r="O1174" i="8"/>
  <c r="N1174" i="8"/>
  <c r="P1173" i="8"/>
  <c r="O1173" i="8"/>
  <c r="N1173" i="8"/>
  <c r="P1172" i="8"/>
  <c r="O1172" i="8"/>
  <c r="N1172" i="8"/>
  <c r="P1171" i="8"/>
  <c r="O1171" i="8"/>
  <c r="N1171" i="8"/>
  <c r="P1170" i="8"/>
  <c r="O1170" i="8"/>
  <c r="N1170" i="8"/>
  <c r="P1169" i="8"/>
  <c r="O1169" i="8"/>
  <c r="N1169" i="8"/>
  <c r="P1168" i="8"/>
  <c r="O1168" i="8"/>
  <c r="N1168" i="8"/>
  <c r="P1167" i="8"/>
  <c r="O1167" i="8"/>
  <c r="N1167" i="8"/>
  <c r="P1166" i="8"/>
  <c r="O1166" i="8"/>
  <c r="N1166" i="8"/>
  <c r="P1165" i="8"/>
  <c r="O1165" i="8"/>
  <c r="N1165" i="8"/>
  <c r="P1164" i="8"/>
  <c r="O1164" i="8"/>
  <c r="N1164" i="8"/>
  <c r="P1163" i="8"/>
  <c r="O1163" i="8"/>
  <c r="N1163" i="8"/>
  <c r="P1162" i="8"/>
  <c r="O1162" i="8"/>
  <c r="N1162" i="8"/>
  <c r="P1161" i="8"/>
  <c r="O1161" i="8"/>
  <c r="N1161" i="8"/>
  <c r="P1160" i="8"/>
  <c r="O1160" i="8"/>
  <c r="N1160" i="8"/>
  <c r="P1159" i="8"/>
  <c r="O1159" i="8"/>
  <c r="N1159" i="8"/>
  <c r="P1158" i="8"/>
  <c r="O1158" i="8"/>
  <c r="N1158" i="8"/>
  <c r="P1157" i="8"/>
  <c r="O1157" i="8"/>
  <c r="N1157" i="8"/>
  <c r="P1156" i="8"/>
  <c r="O1156" i="8"/>
  <c r="N1156" i="8"/>
  <c r="P1155" i="8"/>
  <c r="O1155" i="8"/>
  <c r="N1155" i="8"/>
  <c r="P1154" i="8"/>
  <c r="O1154" i="8"/>
  <c r="N1154" i="8"/>
  <c r="P1153" i="8"/>
  <c r="O1153" i="8"/>
  <c r="N1153" i="8"/>
  <c r="P1152" i="8"/>
  <c r="O1152" i="8"/>
  <c r="N1152" i="8"/>
  <c r="P1151" i="8"/>
  <c r="O1151" i="8"/>
  <c r="N1151" i="8"/>
  <c r="P1150" i="8"/>
  <c r="O1150" i="8"/>
  <c r="N1150" i="8"/>
  <c r="P1149" i="8"/>
  <c r="O1149" i="8"/>
  <c r="N1149" i="8"/>
  <c r="P1148" i="8"/>
  <c r="O1148" i="8"/>
  <c r="N1148" i="8"/>
  <c r="P1147" i="8"/>
  <c r="O1147" i="8"/>
  <c r="N1147" i="8"/>
  <c r="P1146" i="8"/>
  <c r="O1146" i="8"/>
  <c r="N1146" i="8"/>
  <c r="P1145" i="8"/>
  <c r="O1145" i="8"/>
  <c r="N1145" i="8"/>
  <c r="P1144" i="8"/>
  <c r="O1144" i="8"/>
  <c r="N1144" i="8"/>
  <c r="P1143" i="8"/>
  <c r="O1143" i="8"/>
  <c r="N1143" i="8"/>
  <c r="P1142" i="8"/>
  <c r="O1142" i="8"/>
  <c r="N1142" i="8"/>
  <c r="P1141" i="8"/>
  <c r="O1141" i="8"/>
  <c r="N1141" i="8"/>
  <c r="P1140" i="8"/>
  <c r="O1140" i="8"/>
  <c r="N1140" i="8"/>
  <c r="P1139" i="8"/>
  <c r="O1139" i="8"/>
  <c r="N1139" i="8"/>
  <c r="P1138" i="8"/>
  <c r="O1138" i="8"/>
  <c r="N1138" i="8"/>
  <c r="P1137" i="8"/>
  <c r="O1137" i="8"/>
  <c r="N1137" i="8"/>
  <c r="P1136" i="8"/>
  <c r="O1136" i="8"/>
  <c r="N1136" i="8"/>
  <c r="P1135" i="8"/>
  <c r="O1135" i="8"/>
  <c r="N1135" i="8"/>
  <c r="P1134" i="8"/>
  <c r="O1134" i="8"/>
  <c r="N1134" i="8"/>
  <c r="P1133" i="8"/>
  <c r="O1133" i="8"/>
  <c r="N1133" i="8"/>
  <c r="P1132" i="8"/>
  <c r="O1132" i="8"/>
  <c r="N1132" i="8"/>
  <c r="P1131" i="8"/>
  <c r="O1131" i="8"/>
  <c r="N1131" i="8"/>
  <c r="P1130" i="8"/>
  <c r="O1130" i="8"/>
  <c r="N1130" i="8"/>
  <c r="P1129" i="8"/>
  <c r="O1129" i="8"/>
  <c r="N1129" i="8"/>
  <c r="P1128" i="8"/>
  <c r="O1128" i="8"/>
  <c r="N1128" i="8"/>
  <c r="P1127" i="8"/>
  <c r="O1127" i="8"/>
  <c r="N1127" i="8"/>
  <c r="P1126" i="8"/>
  <c r="O1126" i="8"/>
  <c r="N1126" i="8"/>
  <c r="P1125" i="8"/>
  <c r="O1125" i="8"/>
  <c r="N1125" i="8"/>
  <c r="P1124" i="8"/>
  <c r="O1124" i="8"/>
  <c r="N1124" i="8"/>
  <c r="P1123" i="8"/>
  <c r="O1123" i="8"/>
  <c r="N1123" i="8"/>
  <c r="P1122" i="8"/>
  <c r="O1122" i="8"/>
  <c r="N1122" i="8"/>
  <c r="P1121" i="8"/>
  <c r="O1121" i="8"/>
  <c r="N1121" i="8"/>
  <c r="P1120" i="8"/>
  <c r="O1120" i="8"/>
  <c r="N1120" i="8"/>
  <c r="P1119" i="8"/>
  <c r="O1119" i="8"/>
  <c r="N1119" i="8"/>
  <c r="P1118" i="8"/>
  <c r="O1118" i="8"/>
  <c r="N1118" i="8"/>
  <c r="P1117" i="8"/>
  <c r="O1117" i="8"/>
  <c r="N1117" i="8"/>
  <c r="P1116" i="8"/>
  <c r="O1116" i="8"/>
  <c r="N1116" i="8"/>
  <c r="P1115" i="8"/>
  <c r="O1115" i="8"/>
  <c r="N1115" i="8"/>
  <c r="P1114" i="8"/>
  <c r="O1114" i="8"/>
  <c r="N1114" i="8"/>
  <c r="P1113" i="8"/>
  <c r="O1113" i="8"/>
  <c r="N1113" i="8"/>
  <c r="P1112" i="8"/>
  <c r="O1112" i="8"/>
  <c r="N1112" i="8"/>
  <c r="P1111" i="8"/>
  <c r="O1111" i="8"/>
  <c r="N1111" i="8"/>
  <c r="P1110" i="8"/>
  <c r="O1110" i="8"/>
  <c r="N1110" i="8"/>
  <c r="P1109" i="8"/>
  <c r="O1109" i="8"/>
  <c r="N1109" i="8"/>
  <c r="P1108" i="8"/>
  <c r="O1108" i="8"/>
  <c r="N1108" i="8"/>
  <c r="P1107" i="8"/>
  <c r="O1107" i="8"/>
  <c r="N1107" i="8"/>
  <c r="P1106" i="8"/>
  <c r="O1106" i="8"/>
  <c r="N1106" i="8"/>
  <c r="P1105" i="8"/>
  <c r="O1105" i="8"/>
  <c r="N1105" i="8"/>
  <c r="P1104" i="8"/>
  <c r="O1104" i="8"/>
  <c r="N1104" i="8"/>
  <c r="P1103" i="8"/>
  <c r="O1103" i="8"/>
  <c r="N1103" i="8"/>
  <c r="P1102" i="8"/>
  <c r="O1102" i="8"/>
  <c r="N1102" i="8"/>
  <c r="P1101" i="8"/>
  <c r="O1101" i="8"/>
  <c r="N1101" i="8"/>
  <c r="P1100" i="8"/>
  <c r="O1100" i="8"/>
  <c r="N1100" i="8"/>
  <c r="P1099" i="8"/>
  <c r="O1099" i="8"/>
  <c r="N1099" i="8"/>
  <c r="P1098" i="8"/>
  <c r="O1098" i="8"/>
  <c r="N1098" i="8"/>
  <c r="P1097" i="8"/>
  <c r="O1097" i="8"/>
  <c r="N1097" i="8"/>
  <c r="P1096" i="8"/>
  <c r="O1096" i="8"/>
  <c r="N1096" i="8"/>
  <c r="P1095" i="8"/>
  <c r="O1095" i="8"/>
  <c r="N1095" i="8"/>
  <c r="P1094" i="8"/>
  <c r="O1094" i="8"/>
  <c r="N1094" i="8"/>
  <c r="P1093" i="8"/>
  <c r="O1093" i="8"/>
  <c r="N1093" i="8"/>
  <c r="P1092" i="8"/>
  <c r="O1092" i="8"/>
  <c r="N1092" i="8"/>
  <c r="P1091" i="8"/>
  <c r="O1091" i="8"/>
  <c r="N1091" i="8"/>
  <c r="P1090" i="8"/>
  <c r="O1090" i="8"/>
  <c r="N1090" i="8"/>
  <c r="P1089" i="8"/>
  <c r="O1089" i="8"/>
  <c r="N1089" i="8"/>
  <c r="P1088" i="8"/>
  <c r="O1088" i="8"/>
  <c r="N1088" i="8"/>
  <c r="P1087" i="8"/>
  <c r="O1087" i="8"/>
  <c r="N1087" i="8"/>
  <c r="P1086" i="8"/>
  <c r="O1086" i="8"/>
  <c r="N1086" i="8"/>
  <c r="P1085" i="8"/>
  <c r="O1085" i="8"/>
  <c r="N1085" i="8"/>
  <c r="P1084" i="8"/>
  <c r="O1084" i="8"/>
  <c r="N1084" i="8"/>
  <c r="P1083" i="8"/>
  <c r="O1083" i="8"/>
  <c r="N1083" i="8"/>
  <c r="P1082" i="8"/>
  <c r="O1082" i="8"/>
  <c r="N1082" i="8"/>
  <c r="P1081" i="8"/>
  <c r="O1081" i="8"/>
  <c r="N1081" i="8"/>
  <c r="P1080" i="8"/>
  <c r="O1080" i="8"/>
  <c r="N1080" i="8"/>
  <c r="P1079" i="8"/>
  <c r="O1079" i="8"/>
  <c r="N1079" i="8"/>
  <c r="P1078" i="8"/>
  <c r="O1078" i="8"/>
  <c r="N1078" i="8"/>
  <c r="P1077" i="8"/>
  <c r="O1077" i="8"/>
  <c r="N1077" i="8"/>
  <c r="P1076" i="8"/>
  <c r="O1076" i="8"/>
  <c r="N1076" i="8"/>
  <c r="P1075" i="8"/>
  <c r="O1075" i="8"/>
  <c r="N1075" i="8"/>
  <c r="P1074" i="8"/>
  <c r="O1074" i="8"/>
  <c r="N1074" i="8"/>
  <c r="P1073" i="8"/>
  <c r="O1073" i="8"/>
  <c r="N1073" i="8"/>
  <c r="P1072" i="8"/>
  <c r="O1072" i="8"/>
  <c r="N1072" i="8"/>
  <c r="P1071" i="8"/>
  <c r="O1071" i="8"/>
  <c r="N1071" i="8"/>
  <c r="P1070" i="8"/>
  <c r="O1070" i="8"/>
  <c r="N1070" i="8"/>
  <c r="P1069" i="8"/>
  <c r="O1069" i="8"/>
  <c r="N1069" i="8"/>
  <c r="P1068" i="8"/>
  <c r="O1068" i="8"/>
  <c r="N1068" i="8"/>
  <c r="P1067" i="8"/>
  <c r="O1067" i="8"/>
  <c r="N1067" i="8"/>
  <c r="P1066" i="8"/>
  <c r="O1066" i="8"/>
  <c r="N1066" i="8"/>
  <c r="P1065" i="8"/>
  <c r="O1065" i="8"/>
  <c r="N1065" i="8"/>
  <c r="P1064" i="8"/>
  <c r="O1064" i="8"/>
  <c r="N1064" i="8"/>
  <c r="P1063" i="8"/>
  <c r="O1063" i="8"/>
  <c r="N1063" i="8"/>
  <c r="P1062" i="8"/>
  <c r="O1062" i="8"/>
  <c r="N1062" i="8"/>
  <c r="P1061" i="8"/>
  <c r="O1061" i="8"/>
  <c r="N1061" i="8"/>
  <c r="P1060" i="8"/>
  <c r="O1060" i="8"/>
  <c r="N1060" i="8"/>
  <c r="P1059" i="8"/>
  <c r="O1059" i="8"/>
  <c r="N1059" i="8"/>
  <c r="P1058" i="8"/>
  <c r="O1058" i="8"/>
  <c r="N1058" i="8"/>
  <c r="P1057" i="8"/>
  <c r="O1057" i="8"/>
  <c r="N1057" i="8"/>
  <c r="P1056" i="8"/>
  <c r="O1056" i="8"/>
  <c r="N1056" i="8"/>
  <c r="P1055" i="8"/>
  <c r="O1055" i="8"/>
  <c r="N1055" i="8"/>
  <c r="P1054" i="8"/>
  <c r="O1054" i="8"/>
  <c r="N1054" i="8"/>
  <c r="P1053" i="8"/>
  <c r="O1053" i="8"/>
  <c r="N1053" i="8"/>
  <c r="P1052" i="8"/>
  <c r="O1052" i="8"/>
  <c r="N1052" i="8"/>
  <c r="P1051" i="8"/>
  <c r="O1051" i="8"/>
  <c r="N1051" i="8"/>
  <c r="P1050" i="8"/>
  <c r="O1050" i="8"/>
  <c r="N1050" i="8"/>
  <c r="P1049" i="8"/>
  <c r="O1049" i="8"/>
  <c r="N1049" i="8"/>
  <c r="P1048" i="8"/>
  <c r="O1048" i="8"/>
  <c r="N1048" i="8"/>
  <c r="P1047" i="8"/>
  <c r="O1047" i="8"/>
  <c r="N1047" i="8"/>
  <c r="P1046" i="8"/>
  <c r="O1046" i="8"/>
  <c r="N1046" i="8"/>
  <c r="P1045" i="8"/>
  <c r="O1045" i="8"/>
  <c r="N1045" i="8"/>
  <c r="P1044" i="8"/>
  <c r="O1044" i="8"/>
  <c r="N1044" i="8"/>
  <c r="P1043" i="8"/>
  <c r="O1043" i="8"/>
  <c r="N1043" i="8"/>
  <c r="P1042" i="8"/>
  <c r="O1042" i="8"/>
  <c r="N1042" i="8"/>
  <c r="P1041" i="8"/>
  <c r="O1041" i="8"/>
  <c r="N1041" i="8"/>
  <c r="P1040" i="8"/>
  <c r="O1040" i="8"/>
  <c r="N1040" i="8"/>
  <c r="P1039" i="8"/>
  <c r="O1039" i="8"/>
  <c r="N1039" i="8"/>
  <c r="P1038" i="8"/>
  <c r="O1038" i="8"/>
  <c r="N1038" i="8"/>
  <c r="P1037" i="8"/>
  <c r="O1037" i="8"/>
  <c r="N1037" i="8"/>
  <c r="P1036" i="8"/>
  <c r="O1036" i="8"/>
  <c r="N1036" i="8"/>
  <c r="P1035" i="8"/>
  <c r="O1035" i="8"/>
  <c r="N1035" i="8"/>
  <c r="P1034" i="8"/>
  <c r="O1034" i="8"/>
  <c r="N1034" i="8"/>
  <c r="P1033" i="8"/>
  <c r="O1033" i="8"/>
  <c r="N1033" i="8"/>
  <c r="P1032" i="8"/>
  <c r="O1032" i="8"/>
  <c r="N1032" i="8"/>
  <c r="P1031" i="8"/>
  <c r="O1031" i="8"/>
  <c r="N1031" i="8"/>
  <c r="P1030" i="8"/>
  <c r="O1030" i="8"/>
  <c r="N1030" i="8"/>
  <c r="P1029" i="8"/>
  <c r="O1029" i="8"/>
  <c r="N1029" i="8"/>
  <c r="P1028" i="8"/>
  <c r="O1028" i="8"/>
  <c r="N1028" i="8"/>
  <c r="P1027" i="8"/>
  <c r="O1027" i="8"/>
  <c r="N1027" i="8"/>
  <c r="P1026" i="8"/>
  <c r="O1026" i="8"/>
  <c r="N1026" i="8"/>
  <c r="P1025" i="8"/>
  <c r="O1025" i="8"/>
  <c r="N1025" i="8"/>
  <c r="P1024" i="8"/>
  <c r="O1024" i="8"/>
  <c r="N1024" i="8"/>
  <c r="P1023" i="8"/>
  <c r="O1023" i="8"/>
  <c r="N1023" i="8"/>
  <c r="P1022" i="8"/>
  <c r="O1022" i="8"/>
  <c r="N1022" i="8"/>
  <c r="P1021" i="8"/>
  <c r="O1021" i="8"/>
  <c r="N1021" i="8"/>
  <c r="P1020" i="8"/>
  <c r="O1020" i="8"/>
  <c r="N1020" i="8"/>
  <c r="P1019" i="8"/>
  <c r="O1019" i="8"/>
  <c r="N1019" i="8"/>
  <c r="P1018" i="8"/>
  <c r="O1018" i="8"/>
  <c r="N1018" i="8"/>
  <c r="P1017" i="8"/>
  <c r="O1017" i="8"/>
  <c r="N1017" i="8"/>
  <c r="P1016" i="8"/>
  <c r="O1016" i="8"/>
  <c r="N1016" i="8"/>
  <c r="P1015" i="8"/>
  <c r="O1015" i="8"/>
  <c r="N1015" i="8"/>
  <c r="P1014" i="8"/>
  <c r="O1014" i="8"/>
  <c r="N1014" i="8"/>
  <c r="P1013" i="8"/>
  <c r="O1013" i="8"/>
  <c r="N1013" i="8"/>
  <c r="P1012" i="8"/>
  <c r="O1012" i="8"/>
  <c r="N1012" i="8"/>
  <c r="P1011" i="8"/>
  <c r="O1011" i="8"/>
  <c r="N1011" i="8"/>
  <c r="P1010" i="8"/>
  <c r="O1010" i="8"/>
  <c r="N1010" i="8"/>
  <c r="P1009" i="8"/>
  <c r="O1009" i="8"/>
  <c r="N1009" i="8"/>
  <c r="P1008" i="8"/>
  <c r="O1008" i="8"/>
  <c r="N1008" i="8"/>
  <c r="P1007" i="8"/>
  <c r="O1007" i="8"/>
  <c r="N1007" i="8"/>
  <c r="P1006" i="8"/>
  <c r="O1006" i="8"/>
  <c r="N1006" i="8"/>
  <c r="P1005" i="8"/>
  <c r="O1005" i="8"/>
  <c r="N1005" i="8"/>
  <c r="P1004" i="8"/>
  <c r="O1004" i="8"/>
  <c r="N1004" i="8"/>
  <c r="P1003" i="8"/>
  <c r="O1003" i="8"/>
  <c r="N1003" i="8"/>
  <c r="P1002" i="8"/>
  <c r="O1002" i="8"/>
  <c r="N1002" i="8"/>
  <c r="P1001" i="8"/>
  <c r="O1001" i="8"/>
  <c r="N1001" i="8"/>
  <c r="P1000" i="8"/>
  <c r="O1000" i="8"/>
  <c r="N1000" i="8"/>
  <c r="P999" i="8"/>
  <c r="O999" i="8"/>
  <c r="N999" i="8"/>
  <c r="P998" i="8"/>
  <c r="O998" i="8"/>
  <c r="N998" i="8"/>
  <c r="P997" i="8"/>
  <c r="O997" i="8"/>
  <c r="N997" i="8"/>
  <c r="P996" i="8"/>
  <c r="O996" i="8"/>
  <c r="N996" i="8"/>
  <c r="P995" i="8"/>
  <c r="O995" i="8"/>
  <c r="N995" i="8"/>
  <c r="P994" i="8"/>
  <c r="O994" i="8"/>
  <c r="N994" i="8"/>
  <c r="P993" i="8"/>
  <c r="O993" i="8"/>
  <c r="N993" i="8"/>
  <c r="P992" i="8"/>
  <c r="O992" i="8"/>
  <c r="N992" i="8"/>
  <c r="P991" i="8"/>
  <c r="O991" i="8"/>
  <c r="N991" i="8"/>
  <c r="P990" i="8"/>
  <c r="O990" i="8"/>
  <c r="N990" i="8"/>
  <c r="P989" i="8"/>
  <c r="O989" i="8"/>
  <c r="N989" i="8"/>
  <c r="P988" i="8"/>
  <c r="O988" i="8"/>
  <c r="N988" i="8"/>
  <c r="P987" i="8"/>
  <c r="O987" i="8"/>
  <c r="N987" i="8"/>
  <c r="P986" i="8"/>
  <c r="O986" i="8"/>
  <c r="N986" i="8"/>
  <c r="P985" i="8"/>
  <c r="O985" i="8"/>
  <c r="N985" i="8"/>
  <c r="P984" i="8"/>
  <c r="O984" i="8"/>
  <c r="N984" i="8"/>
  <c r="P983" i="8"/>
  <c r="O983" i="8"/>
  <c r="N983" i="8"/>
  <c r="P982" i="8"/>
  <c r="O982" i="8"/>
  <c r="N982" i="8"/>
  <c r="P981" i="8"/>
  <c r="O981" i="8"/>
  <c r="N981" i="8"/>
  <c r="P980" i="8"/>
  <c r="O980" i="8"/>
  <c r="N980" i="8"/>
  <c r="P979" i="8"/>
  <c r="O979" i="8"/>
  <c r="N979" i="8"/>
  <c r="P978" i="8"/>
  <c r="O978" i="8"/>
  <c r="N978" i="8"/>
  <c r="P977" i="8"/>
  <c r="O977" i="8"/>
  <c r="N977" i="8"/>
  <c r="P976" i="8"/>
  <c r="O976" i="8"/>
  <c r="N976" i="8"/>
  <c r="P975" i="8"/>
  <c r="O975" i="8"/>
  <c r="N975" i="8"/>
  <c r="P974" i="8"/>
  <c r="O974" i="8"/>
  <c r="N974" i="8"/>
  <c r="P973" i="8"/>
  <c r="O973" i="8"/>
  <c r="N973" i="8"/>
  <c r="P972" i="8"/>
  <c r="O972" i="8"/>
  <c r="N972" i="8"/>
  <c r="P971" i="8"/>
  <c r="O971" i="8"/>
  <c r="N971" i="8"/>
  <c r="P970" i="8"/>
  <c r="O970" i="8"/>
  <c r="N970" i="8"/>
  <c r="P969" i="8"/>
  <c r="O969" i="8"/>
  <c r="N969" i="8"/>
  <c r="P968" i="8"/>
  <c r="O968" i="8"/>
  <c r="N968" i="8"/>
  <c r="P967" i="8"/>
  <c r="O967" i="8"/>
  <c r="N967" i="8"/>
  <c r="P966" i="8"/>
  <c r="O966" i="8"/>
  <c r="N966" i="8"/>
  <c r="P965" i="8"/>
  <c r="O965" i="8"/>
  <c r="N965" i="8"/>
  <c r="P964" i="8"/>
  <c r="O964" i="8"/>
  <c r="N964" i="8"/>
  <c r="P963" i="8"/>
  <c r="O963" i="8"/>
  <c r="N963" i="8"/>
  <c r="P962" i="8"/>
  <c r="O962" i="8"/>
  <c r="N962" i="8"/>
  <c r="P961" i="8"/>
  <c r="O961" i="8"/>
  <c r="N961" i="8"/>
  <c r="P960" i="8"/>
  <c r="O960" i="8"/>
  <c r="N960" i="8"/>
  <c r="P959" i="8"/>
  <c r="O959" i="8"/>
  <c r="N959" i="8"/>
  <c r="P958" i="8"/>
  <c r="O958" i="8"/>
  <c r="N958" i="8"/>
  <c r="P957" i="8"/>
  <c r="O957" i="8"/>
  <c r="N957" i="8"/>
  <c r="P956" i="8"/>
  <c r="O956" i="8"/>
  <c r="N956" i="8"/>
  <c r="P955" i="8"/>
  <c r="O955" i="8"/>
  <c r="N955" i="8"/>
  <c r="P954" i="8"/>
  <c r="O954" i="8"/>
  <c r="N954" i="8"/>
  <c r="P953" i="8"/>
  <c r="O953" i="8"/>
  <c r="N953" i="8"/>
  <c r="P952" i="8"/>
  <c r="O952" i="8"/>
  <c r="N952" i="8"/>
  <c r="P951" i="8"/>
  <c r="O951" i="8"/>
  <c r="N951" i="8"/>
  <c r="P950" i="8"/>
  <c r="O950" i="8"/>
  <c r="N950" i="8"/>
  <c r="P949" i="8"/>
  <c r="O949" i="8"/>
  <c r="N949" i="8"/>
  <c r="P948" i="8"/>
  <c r="O948" i="8"/>
  <c r="N948" i="8"/>
  <c r="P947" i="8"/>
  <c r="O947" i="8"/>
  <c r="N947" i="8"/>
  <c r="P946" i="8"/>
  <c r="O946" i="8"/>
  <c r="N946" i="8"/>
  <c r="P945" i="8"/>
  <c r="O945" i="8"/>
  <c r="N945" i="8"/>
  <c r="P944" i="8"/>
  <c r="O944" i="8"/>
  <c r="N944" i="8"/>
  <c r="P943" i="8"/>
  <c r="O943" i="8"/>
  <c r="N943" i="8"/>
  <c r="P942" i="8"/>
  <c r="O942" i="8"/>
  <c r="N942" i="8"/>
  <c r="P941" i="8"/>
  <c r="O941" i="8"/>
  <c r="N941" i="8"/>
  <c r="P940" i="8"/>
  <c r="O940" i="8"/>
  <c r="N940" i="8"/>
  <c r="P939" i="8"/>
  <c r="O939" i="8"/>
  <c r="N939" i="8"/>
  <c r="P938" i="8"/>
  <c r="O938" i="8"/>
  <c r="N938" i="8"/>
  <c r="P937" i="8"/>
  <c r="O937" i="8"/>
  <c r="N937" i="8"/>
  <c r="P936" i="8"/>
  <c r="O936" i="8"/>
  <c r="N936" i="8"/>
  <c r="P935" i="8"/>
  <c r="O935" i="8"/>
  <c r="N935" i="8"/>
  <c r="P934" i="8"/>
  <c r="O934" i="8"/>
  <c r="N934" i="8"/>
  <c r="P933" i="8"/>
  <c r="O933" i="8"/>
  <c r="N933" i="8"/>
  <c r="P932" i="8"/>
  <c r="O932" i="8"/>
  <c r="N932" i="8"/>
  <c r="P931" i="8"/>
  <c r="O931" i="8"/>
  <c r="N931" i="8"/>
  <c r="P930" i="8"/>
  <c r="O930" i="8"/>
  <c r="N930" i="8"/>
  <c r="P929" i="8"/>
  <c r="O929" i="8"/>
  <c r="N929" i="8"/>
  <c r="P928" i="8"/>
  <c r="O928" i="8"/>
  <c r="N928" i="8"/>
  <c r="P927" i="8"/>
  <c r="O927" i="8"/>
  <c r="N927" i="8"/>
  <c r="P926" i="8"/>
  <c r="O926" i="8"/>
  <c r="N926" i="8"/>
  <c r="P925" i="8"/>
  <c r="O925" i="8"/>
  <c r="N925" i="8"/>
  <c r="P924" i="8"/>
  <c r="O924" i="8"/>
  <c r="N924" i="8"/>
  <c r="P923" i="8"/>
  <c r="O923" i="8"/>
  <c r="N923" i="8"/>
  <c r="P922" i="8"/>
  <c r="O922" i="8"/>
  <c r="N922" i="8"/>
  <c r="P921" i="8"/>
  <c r="O921" i="8"/>
  <c r="N921" i="8"/>
  <c r="P920" i="8"/>
  <c r="O920" i="8"/>
  <c r="N920" i="8"/>
  <c r="P919" i="8"/>
  <c r="O919" i="8"/>
  <c r="N919" i="8"/>
  <c r="P918" i="8"/>
  <c r="O918" i="8"/>
  <c r="N918" i="8"/>
  <c r="P917" i="8"/>
  <c r="O917" i="8"/>
  <c r="N917" i="8"/>
  <c r="P916" i="8"/>
  <c r="O916" i="8"/>
  <c r="N916" i="8"/>
  <c r="P915" i="8"/>
  <c r="O915" i="8"/>
  <c r="N915" i="8"/>
  <c r="P914" i="8"/>
  <c r="O914" i="8"/>
  <c r="N914" i="8"/>
  <c r="P913" i="8"/>
  <c r="O913" i="8"/>
  <c r="N913" i="8"/>
  <c r="P912" i="8"/>
  <c r="O912" i="8"/>
  <c r="N912" i="8"/>
  <c r="P911" i="8"/>
  <c r="O911" i="8"/>
  <c r="N911" i="8"/>
  <c r="P910" i="8"/>
  <c r="O910" i="8"/>
  <c r="N910" i="8"/>
  <c r="P909" i="8"/>
  <c r="O909" i="8"/>
  <c r="N909" i="8"/>
  <c r="P908" i="8"/>
  <c r="O908" i="8"/>
  <c r="N908" i="8"/>
  <c r="P907" i="8"/>
  <c r="O907" i="8"/>
  <c r="N907" i="8"/>
  <c r="P906" i="8"/>
  <c r="O906" i="8"/>
  <c r="N906" i="8"/>
  <c r="P905" i="8"/>
  <c r="O905" i="8"/>
  <c r="N905" i="8"/>
  <c r="P904" i="8"/>
  <c r="O904" i="8"/>
  <c r="N904" i="8"/>
  <c r="P903" i="8"/>
  <c r="O903" i="8"/>
  <c r="N903" i="8"/>
  <c r="P902" i="8"/>
  <c r="O902" i="8"/>
  <c r="N902" i="8"/>
  <c r="P901" i="8"/>
  <c r="O901" i="8"/>
  <c r="N901" i="8"/>
  <c r="P900" i="8"/>
  <c r="O900" i="8"/>
  <c r="N900" i="8"/>
  <c r="P899" i="8"/>
  <c r="O899" i="8"/>
  <c r="N899" i="8"/>
  <c r="P898" i="8"/>
  <c r="O898" i="8"/>
  <c r="N898" i="8"/>
  <c r="P897" i="8"/>
  <c r="O897" i="8"/>
  <c r="N897" i="8"/>
  <c r="P896" i="8"/>
  <c r="O896" i="8"/>
  <c r="N896" i="8"/>
  <c r="P895" i="8"/>
  <c r="O895" i="8"/>
  <c r="N895" i="8"/>
  <c r="P894" i="8"/>
  <c r="O894" i="8"/>
  <c r="N894" i="8"/>
  <c r="P893" i="8"/>
  <c r="O893" i="8"/>
  <c r="N893" i="8"/>
  <c r="P892" i="8"/>
  <c r="O892" i="8"/>
  <c r="N892" i="8"/>
  <c r="P891" i="8"/>
  <c r="O891" i="8"/>
  <c r="N891" i="8"/>
  <c r="P890" i="8"/>
  <c r="O890" i="8"/>
  <c r="N890" i="8"/>
  <c r="P889" i="8"/>
  <c r="O889" i="8"/>
  <c r="N889" i="8"/>
  <c r="P888" i="8"/>
  <c r="O888" i="8"/>
  <c r="N888" i="8"/>
  <c r="P887" i="8"/>
  <c r="O887" i="8"/>
  <c r="N887" i="8"/>
  <c r="P886" i="8"/>
  <c r="O886" i="8"/>
  <c r="N886" i="8"/>
  <c r="P885" i="8"/>
  <c r="O885" i="8"/>
  <c r="N885" i="8"/>
  <c r="P884" i="8"/>
  <c r="O884" i="8"/>
  <c r="N884" i="8"/>
  <c r="P883" i="8"/>
  <c r="O883" i="8"/>
  <c r="N883" i="8"/>
  <c r="P882" i="8"/>
  <c r="O882" i="8"/>
  <c r="N882" i="8"/>
  <c r="P881" i="8"/>
  <c r="O881" i="8"/>
  <c r="N881" i="8"/>
  <c r="P880" i="8"/>
  <c r="O880" i="8"/>
  <c r="N880" i="8"/>
  <c r="P879" i="8"/>
  <c r="O879" i="8"/>
  <c r="N879" i="8"/>
  <c r="P878" i="8"/>
  <c r="O878" i="8"/>
  <c r="N878" i="8"/>
  <c r="P877" i="8"/>
  <c r="O877" i="8"/>
  <c r="N877" i="8"/>
  <c r="P876" i="8"/>
  <c r="O876" i="8"/>
  <c r="N876" i="8"/>
  <c r="P875" i="8"/>
  <c r="O875" i="8"/>
  <c r="N875" i="8"/>
  <c r="P874" i="8"/>
  <c r="O874" i="8"/>
  <c r="N874" i="8"/>
  <c r="P873" i="8"/>
  <c r="O873" i="8"/>
  <c r="N873" i="8"/>
  <c r="P872" i="8"/>
  <c r="O872" i="8"/>
  <c r="N872" i="8"/>
  <c r="P871" i="8"/>
  <c r="O871" i="8"/>
  <c r="N871" i="8"/>
  <c r="P870" i="8"/>
  <c r="O870" i="8"/>
  <c r="N870" i="8"/>
  <c r="P869" i="8"/>
  <c r="O869" i="8"/>
  <c r="N869" i="8"/>
  <c r="P868" i="8"/>
  <c r="O868" i="8"/>
  <c r="N868" i="8"/>
  <c r="P867" i="8"/>
  <c r="O867" i="8"/>
  <c r="N867" i="8"/>
  <c r="P866" i="8"/>
  <c r="O866" i="8"/>
  <c r="N866" i="8"/>
  <c r="P865" i="8"/>
  <c r="O865" i="8"/>
  <c r="N865" i="8"/>
  <c r="P864" i="8"/>
  <c r="O864" i="8"/>
  <c r="N864" i="8"/>
  <c r="P863" i="8"/>
  <c r="O863" i="8"/>
  <c r="N863" i="8"/>
  <c r="P862" i="8"/>
  <c r="O862" i="8"/>
  <c r="N862" i="8"/>
  <c r="P861" i="8"/>
  <c r="O861" i="8"/>
  <c r="N861" i="8"/>
  <c r="P860" i="8"/>
  <c r="O860" i="8"/>
  <c r="N860" i="8"/>
  <c r="P859" i="8"/>
  <c r="O859" i="8"/>
  <c r="N859" i="8"/>
  <c r="P858" i="8"/>
  <c r="O858" i="8"/>
  <c r="N858" i="8"/>
  <c r="P857" i="8"/>
  <c r="O857" i="8"/>
  <c r="N857" i="8"/>
  <c r="P856" i="8"/>
  <c r="O856" i="8"/>
  <c r="N856" i="8"/>
  <c r="P855" i="8"/>
  <c r="O855" i="8"/>
  <c r="N855" i="8"/>
  <c r="P854" i="8"/>
  <c r="O854" i="8"/>
  <c r="N854" i="8"/>
  <c r="P853" i="8"/>
  <c r="O853" i="8"/>
  <c r="N853" i="8"/>
  <c r="P852" i="8"/>
  <c r="O852" i="8"/>
  <c r="N852" i="8"/>
  <c r="P851" i="8"/>
  <c r="O851" i="8"/>
  <c r="N851" i="8"/>
  <c r="P850" i="8"/>
  <c r="O850" i="8"/>
  <c r="N850" i="8"/>
  <c r="P849" i="8"/>
  <c r="O849" i="8"/>
  <c r="N849" i="8"/>
  <c r="P848" i="8"/>
  <c r="O848" i="8"/>
  <c r="N848" i="8"/>
  <c r="P847" i="8"/>
  <c r="O847" i="8"/>
  <c r="N847" i="8"/>
  <c r="P846" i="8"/>
  <c r="O846" i="8"/>
  <c r="N846" i="8"/>
  <c r="P845" i="8"/>
  <c r="O845" i="8"/>
  <c r="N845" i="8"/>
  <c r="P844" i="8"/>
  <c r="O844" i="8"/>
  <c r="N844" i="8"/>
  <c r="P843" i="8"/>
  <c r="O843" i="8"/>
  <c r="N843" i="8"/>
  <c r="P842" i="8"/>
  <c r="O842" i="8"/>
  <c r="N842" i="8"/>
  <c r="P841" i="8"/>
  <c r="O841" i="8"/>
  <c r="N841" i="8"/>
  <c r="P840" i="8"/>
  <c r="O840" i="8"/>
  <c r="N840" i="8"/>
  <c r="P839" i="8"/>
  <c r="O839" i="8"/>
  <c r="N839" i="8"/>
  <c r="P838" i="8"/>
  <c r="O838" i="8"/>
  <c r="N838" i="8"/>
  <c r="P837" i="8"/>
  <c r="O837" i="8"/>
  <c r="N837" i="8"/>
  <c r="P836" i="8"/>
  <c r="O836" i="8"/>
  <c r="N836" i="8"/>
  <c r="P835" i="8"/>
  <c r="O835" i="8"/>
  <c r="N835" i="8"/>
  <c r="P834" i="8"/>
  <c r="O834" i="8"/>
  <c r="N834" i="8"/>
  <c r="P833" i="8"/>
  <c r="O833" i="8"/>
  <c r="N833" i="8"/>
  <c r="P832" i="8"/>
  <c r="O832" i="8"/>
  <c r="N832" i="8"/>
  <c r="P831" i="8"/>
  <c r="O831" i="8"/>
  <c r="N831" i="8"/>
  <c r="P830" i="8"/>
  <c r="O830" i="8"/>
  <c r="N830" i="8"/>
  <c r="P829" i="8"/>
  <c r="O829" i="8"/>
  <c r="N829" i="8"/>
  <c r="P828" i="8"/>
  <c r="O828" i="8"/>
  <c r="N828" i="8"/>
  <c r="P827" i="8"/>
  <c r="O827" i="8"/>
  <c r="N827" i="8"/>
  <c r="P826" i="8"/>
  <c r="O826" i="8"/>
  <c r="N826" i="8"/>
  <c r="P825" i="8"/>
  <c r="O825" i="8"/>
  <c r="N825" i="8"/>
  <c r="P824" i="8"/>
  <c r="O824" i="8"/>
  <c r="N824" i="8"/>
  <c r="P823" i="8"/>
  <c r="O823" i="8"/>
  <c r="N823" i="8"/>
  <c r="P822" i="8"/>
  <c r="O822" i="8"/>
  <c r="N822" i="8"/>
  <c r="P821" i="8"/>
  <c r="O821" i="8"/>
  <c r="N821" i="8"/>
  <c r="P820" i="8"/>
  <c r="O820" i="8"/>
  <c r="N820" i="8"/>
  <c r="P819" i="8"/>
  <c r="O819" i="8"/>
  <c r="N819" i="8"/>
  <c r="P818" i="8"/>
  <c r="O818" i="8"/>
  <c r="N818" i="8"/>
  <c r="P817" i="8"/>
  <c r="O817" i="8"/>
  <c r="N817" i="8"/>
  <c r="P816" i="8"/>
  <c r="O816" i="8"/>
  <c r="N816" i="8"/>
  <c r="P815" i="8"/>
  <c r="O815" i="8"/>
  <c r="N815" i="8"/>
  <c r="P814" i="8"/>
  <c r="O814" i="8"/>
  <c r="N814" i="8"/>
  <c r="P813" i="8"/>
  <c r="O813" i="8"/>
  <c r="N813" i="8"/>
  <c r="P812" i="8"/>
  <c r="O812" i="8"/>
  <c r="N812" i="8"/>
  <c r="P811" i="8"/>
  <c r="O811" i="8"/>
  <c r="N811" i="8"/>
  <c r="P810" i="8"/>
  <c r="O810" i="8"/>
  <c r="N810" i="8"/>
  <c r="P809" i="8"/>
  <c r="O809" i="8"/>
  <c r="N809" i="8"/>
  <c r="P808" i="8"/>
  <c r="O808" i="8"/>
  <c r="N808" i="8"/>
  <c r="P807" i="8"/>
  <c r="O807" i="8"/>
  <c r="N807" i="8"/>
  <c r="P806" i="8"/>
  <c r="O806" i="8"/>
  <c r="N806" i="8"/>
  <c r="P805" i="8"/>
  <c r="O805" i="8"/>
  <c r="N805" i="8"/>
  <c r="P804" i="8"/>
  <c r="O804" i="8"/>
  <c r="N804" i="8"/>
  <c r="P803" i="8"/>
  <c r="O803" i="8"/>
  <c r="N803" i="8"/>
  <c r="P802" i="8"/>
  <c r="O802" i="8"/>
  <c r="N802" i="8"/>
  <c r="P801" i="8"/>
  <c r="O801" i="8"/>
  <c r="N801" i="8"/>
  <c r="P800" i="8"/>
  <c r="O800" i="8"/>
  <c r="N800" i="8"/>
  <c r="P799" i="8"/>
  <c r="O799" i="8"/>
  <c r="N799" i="8"/>
  <c r="P798" i="8"/>
  <c r="O798" i="8"/>
  <c r="N798" i="8"/>
  <c r="P797" i="8"/>
  <c r="O797" i="8"/>
  <c r="N797" i="8"/>
  <c r="P796" i="8"/>
  <c r="O796" i="8"/>
  <c r="N796" i="8"/>
  <c r="P795" i="8"/>
  <c r="O795" i="8"/>
  <c r="N795" i="8"/>
  <c r="P794" i="8"/>
  <c r="O794" i="8"/>
  <c r="N794" i="8"/>
  <c r="P793" i="8"/>
  <c r="O793" i="8"/>
  <c r="N793" i="8"/>
  <c r="P792" i="8"/>
  <c r="O792" i="8"/>
  <c r="N792" i="8"/>
  <c r="P791" i="8"/>
  <c r="O791" i="8"/>
  <c r="N791" i="8"/>
  <c r="P790" i="8"/>
  <c r="O790" i="8"/>
  <c r="N790" i="8"/>
  <c r="P789" i="8"/>
  <c r="O789" i="8"/>
  <c r="N789" i="8"/>
  <c r="P788" i="8"/>
  <c r="O788" i="8"/>
  <c r="N788" i="8"/>
  <c r="P787" i="8"/>
  <c r="O787" i="8"/>
  <c r="N787" i="8"/>
  <c r="P786" i="8"/>
  <c r="O786" i="8"/>
  <c r="N786" i="8"/>
  <c r="P785" i="8"/>
  <c r="O785" i="8"/>
  <c r="N785" i="8"/>
  <c r="P784" i="8"/>
  <c r="O784" i="8"/>
  <c r="N784" i="8"/>
  <c r="P783" i="8"/>
  <c r="O783" i="8"/>
  <c r="N783" i="8"/>
  <c r="P782" i="8"/>
  <c r="O782" i="8"/>
  <c r="N782" i="8"/>
  <c r="P781" i="8"/>
  <c r="O781" i="8"/>
  <c r="N781" i="8"/>
  <c r="P780" i="8"/>
  <c r="O780" i="8"/>
  <c r="N780" i="8"/>
  <c r="P779" i="8"/>
  <c r="O779" i="8"/>
  <c r="N779" i="8"/>
  <c r="P778" i="8"/>
  <c r="O778" i="8"/>
  <c r="N778" i="8"/>
  <c r="P777" i="8"/>
  <c r="O777" i="8"/>
  <c r="N777" i="8"/>
  <c r="P776" i="8"/>
  <c r="O776" i="8"/>
  <c r="N776" i="8"/>
  <c r="P775" i="8"/>
  <c r="O775" i="8"/>
  <c r="N775" i="8"/>
  <c r="P774" i="8"/>
  <c r="O774" i="8"/>
  <c r="N774" i="8"/>
  <c r="P773" i="8"/>
  <c r="O773" i="8"/>
  <c r="N773" i="8"/>
  <c r="P772" i="8"/>
  <c r="O772" i="8"/>
  <c r="N772" i="8"/>
  <c r="P771" i="8"/>
  <c r="O771" i="8"/>
  <c r="N771" i="8"/>
  <c r="P770" i="8"/>
  <c r="O770" i="8"/>
  <c r="N770" i="8"/>
  <c r="P769" i="8"/>
  <c r="O769" i="8"/>
  <c r="N769" i="8"/>
  <c r="P768" i="8"/>
  <c r="O768" i="8"/>
  <c r="N768" i="8"/>
  <c r="P767" i="8"/>
  <c r="O767" i="8"/>
  <c r="N767" i="8"/>
  <c r="P766" i="8"/>
  <c r="O766" i="8"/>
  <c r="N766" i="8"/>
  <c r="P765" i="8"/>
  <c r="O765" i="8"/>
  <c r="N765" i="8"/>
  <c r="P764" i="8"/>
  <c r="O764" i="8"/>
  <c r="N764" i="8"/>
  <c r="P763" i="8"/>
  <c r="O763" i="8"/>
  <c r="N763" i="8"/>
  <c r="P762" i="8"/>
  <c r="O762" i="8"/>
  <c r="N762" i="8"/>
  <c r="P761" i="8"/>
  <c r="O761" i="8"/>
  <c r="N761" i="8"/>
  <c r="P760" i="8"/>
  <c r="O760" i="8"/>
  <c r="N760" i="8"/>
  <c r="P759" i="8"/>
  <c r="O759" i="8"/>
  <c r="N759" i="8"/>
  <c r="P758" i="8"/>
  <c r="O758" i="8"/>
  <c r="N758" i="8"/>
  <c r="P757" i="8"/>
  <c r="O757" i="8"/>
  <c r="N757" i="8"/>
  <c r="P756" i="8"/>
  <c r="O756" i="8"/>
  <c r="N756" i="8"/>
  <c r="P755" i="8"/>
  <c r="O755" i="8"/>
  <c r="N755" i="8"/>
  <c r="P754" i="8"/>
  <c r="O754" i="8"/>
  <c r="N754" i="8"/>
  <c r="P753" i="8"/>
  <c r="O753" i="8"/>
  <c r="N753" i="8"/>
  <c r="P752" i="8"/>
  <c r="O752" i="8"/>
  <c r="N752" i="8"/>
  <c r="P751" i="8"/>
  <c r="O751" i="8"/>
  <c r="N751" i="8"/>
  <c r="P750" i="8"/>
  <c r="O750" i="8"/>
  <c r="N750" i="8"/>
  <c r="P749" i="8"/>
  <c r="O749" i="8"/>
  <c r="N749" i="8"/>
  <c r="P748" i="8"/>
  <c r="O748" i="8"/>
  <c r="N748" i="8"/>
  <c r="P747" i="8"/>
  <c r="O747" i="8"/>
  <c r="N747" i="8"/>
  <c r="P746" i="8"/>
  <c r="O746" i="8"/>
  <c r="N746" i="8"/>
  <c r="P745" i="8"/>
  <c r="O745" i="8"/>
  <c r="N745" i="8"/>
  <c r="P744" i="8"/>
  <c r="O744" i="8"/>
  <c r="N744" i="8"/>
  <c r="P743" i="8"/>
  <c r="O743" i="8"/>
  <c r="N743" i="8"/>
  <c r="P742" i="8"/>
  <c r="O742" i="8"/>
  <c r="N742" i="8"/>
  <c r="P741" i="8"/>
  <c r="O741" i="8"/>
  <c r="N741" i="8"/>
  <c r="P740" i="8"/>
  <c r="O740" i="8"/>
  <c r="N740" i="8"/>
  <c r="P739" i="8"/>
  <c r="O739" i="8"/>
  <c r="N739" i="8"/>
  <c r="P738" i="8"/>
  <c r="O738" i="8"/>
  <c r="N738" i="8"/>
  <c r="P737" i="8"/>
  <c r="O737" i="8"/>
  <c r="N737" i="8"/>
  <c r="P736" i="8"/>
  <c r="O736" i="8"/>
  <c r="N736" i="8"/>
  <c r="P735" i="8"/>
  <c r="O735" i="8"/>
  <c r="N735" i="8"/>
  <c r="P734" i="8"/>
  <c r="O734" i="8"/>
  <c r="N734" i="8"/>
  <c r="P733" i="8"/>
  <c r="O733" i="8"/>
  <c r="N733" i="8"/>
  <c r="P732" i="8"/>
  <c r="O732" i="8"/>
  <c r="N732" i="8"/>
  <c r="P731" i="8"/>
  <c r="O731" i="8"/>
  <c r="N731" i="8"/>
  <c r="P730" i="8"/>
  <c r="O730" i="8"/>
  <c r="N730" i="8"/>
  <c r="P729" i="8"/>
  <c r="O729" i="8"/>
  <c r="N729" i="8"/>
  <c r="P728" i="8"/>
  <c r="O728" i="8"/>
  <c r="N728" i="8"/>
  <c r="P727" i="8"/>
  <c r="O727" i="8"/>
  <c r="N727" i="8"/>
  <c r="P726" i="8"/>
  <c r="O726" i="8"/>
  <c r="N726" i="8"/>
  <c r="P725" i="8"/>
  <c r="O725" i="8"/>
  <c r="N725" i="8"/>
  <c r="P724" i="8"/>
  <c r="O724" i="8"/>
  <c r="N724" i="8"/>
  <c r="P723" i="8"/>
  <c r="O723" i="8"/>
  <c r="N723" i="8"/>
  <c r="P722" i="8"/>
  <c r="O722" i="8"/>
  <c r="N722" i="8"/>
  <c r="P721" i="8"/>
  <c r="O721" i="8"/>
  <c r="N721" i="8"/>
  <c r="P720" i="8"/>
  <c r="O720" i="8"/>
  <c r="N720" i="8"/>
  <c r="P719" i="8"/>
  <c r="O719" i="8"/>
  <c r="N719" i="8"/>
  <c r="P718" i="8"/>
  <c r="O718" i="8"/>
  <c r="N718" i="8"/>
  <c r="P717" i="8"/>
  <c r="O717" i="8"/>
  <c r="N717" i="8"/>
  <c r="P716" i="8"/>
  <c r="O716" i="8"/>
  <c r="N716" i="8"/>
  <c r="P715" i="8"/>
  <c r="O715" i="8"/>
  <c r="N715" i="8"/>
  <c r="P714" i="8"/>
  <c r="O714" i="8"/>
  <c r="N714" i="8"/>
  <c r="P713" i="8"/>
  <c r="O713" i="8"/>
  <c r="N713" i="8"/>
  <c r="P712" i="8"/>
  <c r="O712" i="8"/>
  <c r="N712" i="8"/>
  <c r="P711" i="8"/>
  <c r="O711" i="8"/>
  <c r="N711" i="8"/>
  <c r="P710" i="8"/>
  <c r="O710" i="8"/>
  <c r="N710" i="8"/>
  <c r="P709" i="8"/>
  <c r="O709" i="8"/>
  <c r="N709" i="8"/>
  <c r="P708" i="8"/>
  <c r="O708" i="8"/>
  <c r="N708" i="8"/>
  <c r="P707" i="8"/>
  <c r="O707" i="8"/>
  <c r="N707" i="8"/>
  <c r="P706" i="8"/>
  <c r="O706" i="8"/>
  <c r="N706" i="8"/>
  <c r="P705" i="8"/>
  <c r="O705" i="8"/>
  <c r="N705" i="8"/>
  <c r="P704" i="8"/>
  <c r="O704" i="8"/>
  <c r="N704" i="8"/>
  <c r="P703" i="8"/>
  <c r="O703" i="8"/>
  <c r="N703" i="8"/>
  <c r="P702" i="8"/>
  <c r="O702" i="8"/>
  <c r="N702" i="8"/>
  <c r="P701" i="8"/>
  <c r="O701" i="8"/>
  <c r="N701" i="8"/>
  <c r="P700" i="8"/>
  <c r="O700" i="8"/>
  <c r="N700" i="8"/>
  <c r="P699" i="8"/>
  <c r="O699" i="8"/>
  <c r="N699" i="8"/>
  <c r="P698" i="8"/>
  <c r="O698" i="8"/>
  <c r="N698" i="8"/>
  <c r="P697" i="8"/>
  <c r="O697" i="8"/>
  <c r="N697" i="8"/>
  <c r="P696" i="8"/>
  <c r="O696" i="8"/>
  <c r="N696" i="8"/>
  <c r="P695" i="8"/>
  <c r="O695" i="8"/>
  <c r="N695" i="8"/>
  <c r="P694" i="8"/>
  <c r="O694" i="8"/>
  <c r="N694" i="8"/>
  <c r="P693" i="8"/>
  <c r="O693" i="8"/>
  <c r="N693" i="8"/>
  <c r="P692" i="8"/>
  <c r="O692" i="8"/>
  <c r="N692" i="8"/>
  <c r="P691" i="8"/>
  <c r="O691" i="8"/>
  <c r="N691" i="8"/>
  <c r="P690" i="8"/>
  <c r="O690" i="8"/>
  <c r="N690" i="8"/>
  <c r="P689" i="8"/>
  <c r="O689" i="8"/>
  <c r="N689" i="8"/>
  <c r="P688" i="8"/>
  <c r="O688" i="8"/>
  <c r="N688" i="8"/>
  <c r="P687" i="8"/>
  <c r="O687" i="8"/>
  <c r="N687" i="8"/>
  <c r="P686" i="8"/>
  <c r="O686" i="8"/>
  <c r="N686" i="8"/>
  <c r="P685" i="8"/>
  <c r="O685" i="8"/>
  <c r="N685" i="8"/>
  <c r="P684" i="8"/>
  <c r="O684" i="8"/>
  <c r="N684" i="8"/>
  <c r="P683" i="8"/>
  <c r="O683" i="8"/>
  <c r="N683" i="8"/>
  <c r="P682" i="8"/>
  <c r="O682" i="8"/>
  <c r="N682" i="8"/>
  <c r="P681" i="8"/>
  <c r="O681" i="8"/>
  <c r="N681" i="8"/>
  <c r="P680" i="8"/>
  <c r="O680" i="8"/>
  <c r="N680" i="8"/>
  <c r="P679" i="8"/>
  <c r="O679" i="8"/>
  <c r="N679" i="8"/>
  <c r="P678" i="8"/>
  <c r="O678" i="8"/>
  <c r="N678" i="8"/>
  <c r="P677" i="8"/>
  <c r="O677" i="8"/>
  <c r="N677" i="8"/>
  <c r="P676" i="8"/>
  <c r="O676" i="8"/>
  <c r="N676" i="8"/>
  <c r="P675" i="8"/>
  <c r="O675" i="8"/>
  <c r="N675" i="8"/>
  <c r="P674" i="8"/>
  <c r="O674" i="8"/>
  <c r="N674" i="8"/>
  <c r="P673" i="8"/>
  <c r="O673" i="8"/>
  <c r="N673" i="8"/>
  <c r="P672" i="8"/>
  <c r="O672" i="8"/>
  <c r="N672" i="8"/>
  <c r="P671" i="8"/>
  <c r="O671" i="8"/>
  <c r="N671" i="8"/>
  <c r="P670" i="8"/>
  <c r="O670" i="8"/>
  <c r="N670" i="8"/>
  <c r="P669" i="8"/>
  <c r="O669" i="8"/>
  <c r="N669" i="8"/>
  <c r="P668" i="8"/>
  <c r="O668" i="8"/>
  <c r="N668" i="8"/>
  <c r="P667" i="8"/>
  <c r="O667" i="8"/>
  <c r="N667" i="8"/>
  <c r="P666" i="8"/>
  <c r="O666" i="8"/>
  <c r="N666" i="8"/>
  <c r="P665" i="8"/>
  <c r="O665" i="8"/>
  <c r="N665" i="8"/>
  <c r="P664" i="8"/>
  <c r="O664" i="8"/>
  <c r="N664" i="8"/>
  <c r="P663" i="8"/>
  <c r="O663" i="8"/>
  <c r="N663" i="8"/>
  <c r="P662" i="8"/>
  <c r="O662" i="8"/>
  <c r="N662" i="8"/>
  <c r="P661" i="8"/>
  <c r="O661" i="8"/>
  <c r="N661" i="8"/>
  <c r="P660" i="8"/>
  <c r="O660" i="8"/>
  <c r="N660" i="8"/>
  <c r="P659" i="8"/>
  <c r="O659" i="8"/>
  <c r="N659" i="8"/>
  <c r="P658" i="8"/>
  <c r="O658" i="8"/>
  <c r="N658" i="8"/>
  <c r="P657" i="8"/>
  <c r="O657" i="8"/>
  <c r="N657" i="8"/>
  <c r="P656" i="8"/>
  <c r="O656" i="8"/>
  <c r="N656" i="8"/>
  <c r="P655" i="8"/>
  <c r="O655" i="8"/>
  <c r="N655" i="8"/>
  <c r="P654" i="8"/>
  <c r="O654" i="8"/>
  <c r="N654" i="8"/>
  <c r="P653" i="8"/>
  <c r="O653" i="8"/>
  <c r="N653" i="8"/>
  <c r="P652" i="8"/>
  <c r="O652" i="8"/>
  <c r="N652" i="8"/>
  <c r="P651" i="8"/>
  <c r="O651" i="8"/>
  <c r="N651" i="8"/>
  <c r="P650" i="8"/>
  <c r="O650" i="8"/>
  <c r="N650" i="8"/>
  <c r="P649" i="8"/>
  <c r="O649" i="8"/>
  <c r="N649" i="8"/>
  <c r="P648" i="8"/>
  <c r="O648" i="8"/>
  <c r="N648" i="8"/>
  <c r="P647" i="8"/>
  <c r="O647" i="8"/>
  <c r="N647" i="8"/>
  <c r="P646" i="8"/>
  <c r="O646" i="8"/>
  <c r="N646" i="8"/>
  <c r="P645" i="8"/>
  <c r="O645" i="8"/>
  <c r="N645" i="8"/>
  <c r="P644" i="8"/>
  <c r="O644" i="8"/>
  <c r="N644" i="8"/>
  <c r="P643" i="8"/>
  <c r="O643" i="8"/>
  <c r="N643" i="8"/>
  <c r="P642" i="8"/>
  <c r="O642" i="8"/>
  <c r="N642" i="8"/>
  <c r="P641" i="8"/>
  <c r="O641" i="8"/>
  <c r="N641" i="8"/>
  <c r="P640" i="8"/>
  <c r="O640" i="8"/>
  <c r="N640" i="8"/>
  <c r="P639" i="8"/>
  <c r="O639" i="8"/>
  <c r="N639" i="8"/>
  <c r="P638" i="8"/>
  <c r="O638" i="8"/>
  <c r="N638" i="8"/>
  <c r="P637" i="8"/>
  <c r="O637" i="8"/>
  <c r="N637" i="8"/>
  <c r="P636" i="8"/>
  <c r="O636" i="8"/>
  <c r="N636" i="8"/>
  <c r="P635" i="8"/>
  <c r="O635" i="8"/>
  <c r="N635" i="8"/>
  <c r="P634" i="8"/>
  <c r="O634" i="8"/>
  <c r="N634" i="8"/>
  <c r="P633" i="8"/>
  <c r="O633" i="8"/>
  <c r="N633" i="8"/>
  <c r="P632" i="8"/>
  <c r="O632" i="8"/>
  <c r="N632" i="8"/>
  <c r="P631" i="8"/>
  <c r="O631" i="8"/>
  <c r="N631" i="8"/>
  <c r="P630" i="8"/>
  <c r="O630" i="8"/>
  <c r="N630" i="8"/>
  <c r="P629" i="8"/>
  <c r="O629" i="8"/>
  <c r="N629" i="8"/>
  <c r="P628" i="8"/>
  <c r="O628" i="8"/>
  <c r="N628" i="8"/>
  <c r="P627" i="8"/>
  <c r="O627" i="8"/>
  <c r="N627" i="8"/>
  <c r="P626" i="8"/>
  <c r="O626" i="8"/>
  <c r="N626" i="8"/>
  <c r="P625" i="8"/>
  <c r="O625" i="8"/>
  <c r="N625" i="8"/>
  <c r="P624" i="8"/>
  <c r="O624" i="8"/>
  <c r="N624" i="8"/>
  <c r="P623" i="8"/>
  <c r="O623" i="8"/>
  <c r="N623" i="8"/>
  <c r="P622" i="8"/>
  <c r="O622" i="8"/>
  <c r="N622" i="8"/>
  <c r="P621" i="8"/>
  <c r="O621" i="8"/>
  <c r="N621" i="8"/>
  <c r="P620" i="8"/>
  <c r="O620" i="8"/>
  <c r="N620" i="8"/>
  <c r="P619" i="8"/>
  <c r="O619" i="8"/>
  <c r="N619" i="8"/>
  <c r="P618" i="8"/>
  <c r="O618" i="8"/>
  <c r="N618" i="8"/>
  <c r="P617" i="8"/>
  <c r="O617" i="8"/>
  <c r="N617" i="8"/>
  <c r="P616" i="8"/>
  <c r="O616" i="8"/>
  <c r="N616" i="8"/>
  <c r="P615" i="8"/>
  <c r="O615" i="8"/>
  <c r="N615" i="8"/>
  <c r="P614" i="8"/>
  <c r="O614" i="8"/>
  <c r="N614" i="8"/>
  <c r="P613" i="8"/>
  <c r="O613" i="8"/>
  <c r="N613" i="8"/>
  <c r="P612" i="8"/>
  <c r="O612" i="8"/>
  <c r="N612" i="8"/>
  <c r="P611" i="8"/>
  <c r="O611" i="8"/>
  <c r="N611" i="8"/>
  <c r="P610" i="8"/>
  <c r="O610" i="8"/>
  <c r="N610" i="8"/>
  <c r="P609" i="8"/>
  <c r="O609" i="8"/>
  <c r="N609" i="8"/>
  <c r="P608" i="8"/>
  <c r="O608" i="8"/>
  <c r="N608" i="8"/>
  <c r="P607" i="8"/>
  <c r="O607" i="8"/>
  <c r="N607" i="8"/>
  <c r="P606" i="8"/>
  <c r="O606" i="8"/>
  <c r="N606" i="8"/>
  <c r="P605" i="8"/>
  <c r="O605" i="8"/>
  <c r="N605" i="8"/>
  <c r="P604" i="8"/>
  <c r="O604" i="8"/>
  <c r="N604" i="8"/>
  <c r="P603" i="8"/>
  <c r="O603" i="8"/>
  <c r="N603" i="8"/>
  <c r="P602" i="8"/>
  <c r="O602" i="8"/>
  <c r="N602" i="8"/>
  <c r="P601" i="8"/>
  <c r="O601" i="8"/>
  <c r="N601" i="8"/>
  <c r="P600" i="8"/>
  <c r="O600" i="8"/>
  <c r="N600" i="8"/>
  <c r="P599" i="8"/>
  <c r="O599" i="8"/>
  <c r="N599" i="8"/>
  <c r="P598" i="8"/>
  <c r="O598" i="8"/>
  <c r="N598" i="8"/>
  <c r="P597" i="8"/>
  <c r="O597" i="8"/>
  <c r="N597" i="8"/>
  <c r="P596" i="8"/>
  <c r="O596" i="8"/>
  <c r="N596" i="8"/>
  <c r="P595" i="8"/>
  <c r="O595" i="8"/>
  <c r="N595" i="8"/>
  <c r="P594" i="8"/>
  <c r="O594" i="8"/>
  <c r="N594" i="8"/>
  <c r="P593" i="8"/>
  <c r="O593" i="8"/>
  <c r="N593" i="8"/>
  <c r="P592" i="8"/>
  <c r="O592" i="8"/>
  <c r="N592" i="8"/>
  <c r="P591" i="8"/>
  <c r="O591" i="8"/>
  <c r="N591" i="8"/>
  <c r="P590" i="8"/>
  <c r="O590" i="8"/>
  <c r="N590" i="8"/>
  <c r="P589" i="8"/>
  <c r="O589" i="8"/>
  <c r="N589" i="8"/>
  <c r="P588" i="8"/>
  <c r="O588" i="8"/>
  <c r="N588" i="8"/>
  <c r="P587" i="8"/>
  <c r="O587" i="8"/>
  <c r="N587" i="8"/>
  <c r="P586" i="8"/>
  <c r="O586" i="8"/>
  <c r="N586" i="8"/>
  <c r="P585" i="8"/>
  <c r="O585" i="8"/>
  <c r="N585" i="8"/>
  <c r="P584" i="8"/>
  <c r="O584" i="8"/>
  <c r="N584" i="8"/>
  <c r="P583" i="8"/>
  <c r="O583" i="8"/>
  <c r="N583" i="8"/>
  <c r="P582" i="8"/>
  <c r="O582" i="8"/>
  <c r="N582" i="8"/>
  <c r="P581" i="8"/>
  <c r="O581" i="8"/>
  <c r="N581" i="8"/>
  <c r="P580" i="8"/>
  <c r="O580" i="8"/>
  <c r="N580" i="8"/>
  <c r="P579" i="8"/>
  <c r="O579" i="8"/>
  <c r="N579" i="8"/>
  <c r="P578" i="8"/>
  <c r="O578" i="8"/>
  <c r="N578" i="8"/>
  <c r="P577" i="8"/>
  <c r="O577" i="8"/>
  <c r="N577" i="8"/>
  <c r="P576" i="8"/>
  <c r="O576" i="8"/>
  <c r="N576" i="8"/>
  <c r="P575" i="8"/>
  <c r="O575" i="8"/>
  <c r="N575" i="8"/>
  <c r="P574" i="8"/>
  <c r="O574" i="8"/>
  <c r="N574" i="8"/>
  <c r="P573" i="8"/>
  <c r="O573" i="8"/>
  <c r="N573" i="8"/>
  <c r="P572" i="8"/>
  <c r="O572" i="8"/>
  <c r="N572" i="8"/>
  <c r="P571" i="8"/>
  <c r="O571" i="8"/>
  <c r="N571" i="8"/>
  <c r="P570" i="8"/>
  <c r="O570" i="8"/>
  <c r="N570" i="8"/>
  <c r="P569" i="8"/>
  <c r="O569" i="8"/>
  <c r="N569" i="8"/>
  <c r="P568" i="8"/>
  <c r="O568" i="8"/>
  <c r="N568" i="8"/>
  <c r="P567" i="8"/>
  <c r="O567" i="8"/>
  <c r="N567" i="8"/>
  <c r="P566" i="8"/>
  <c r="O566" i="8"/>
  <c r="N566" i="8"/>
  <c r="P565" i="8"/>
  <c r="O565" i="8"/>
  <c r="N565" i="8"/>
  <c r="P564" i="8"/>
  <c r="O564" i="8"/>
  <c r="N564" i="8"/>
  <c r="P563" i="8"/>
  <c r="O563" i="8"/>
  <c r="N563" i="8"/>
  <c r="P562" i="8"/>
  <c r="O562" i="8"/>
  <c r="N562" i="8"/>
  <c r="P561" i="8"/>
  <c r="O561" i="8"/>
  <c r="N561" i="8"/>
  <c r="P560" i="8"/>
  <c r="O560" i="8"/>
  <c r="N560" i="8"/>
  <c r="P559" i="8"/>
  <c r="O559" i="8"/>
  <c r="N559" i="8"/>
  <c r="P558" i="8"/>
  <c r="O558" i="8"/>
  <c r="N558" i="8"/>
  <c r="P557" i="8"/>
  <c r="O557" i="8"/>
  <c r="N557" i="8"/>
  <c r="P556" i="8"/>
  <c r="O556" i="8"/>
  <c r="N556" i="8"/>
  <c r="P555" i="8"/>
  <c r="O555" i="8"/>
  <c r="N555" i="8"/>
  <c r="P554" i="8"/>
  <c r="O554" i="8"/>
  <c r="N554" i="8"/>
  <c r="P553" i="8"/>
  <c r="O553" i="8"/>
  <c r="N553" i="8"/>
  <c r="P552" i="8"/>
  <c r="O552" i="8"/>
  <c r="N552" i="8"/>
  <c r="P551" i="8"/>
  <c r="O551" i="8"/>
  <c r="N551" i="8"/>
  <c r="P550" i="8"/>
  <c r="O550" i="8"/>
  <c r="N550" i="8"/>
  <c r="P549" i="8"/>
  <c r="O549" i="8"/>
  <c r="N549" i="8"/>
  <c r="P548" i="8"/>
  <c r="O548" i="8"/>
  <c r="N548" i="8"/>
  <c r="P547" i="8"/>
  <c r="O547" i="8"/>
  <c r="N547" i="8"/>
  <c r="P546" i="8"/>
  <c r="O546" i="8"/>
  <c r="N546" i="8"/>
  <c r="P545" i="8"/>
  <c r="O545" i="8"/>
  <c r="N545" i="8"/>
  <c r="P544" i="8"/>
  <c r="O544" i="8"/>
  <c r="N544" i="8"/>
  <c r="P543" i="8"/>
  <c r="O543" i="8"/>
  <c r="N543" i="8"/>
  <c r="P542" i="8"/>
  <c r="O542" i="8"/>
  <c r="N542" i="8"/>
  <c r="P541" i="8"/>
  <c r="O541" i="8"/>
  <c r="N541" i="8"/>
  <c r="P540" i="8"/>
  <c r="O540" i="8"/>
  <c r="N540" i="8"/>
  <c r="P539" i="8"/>
  <c r="O539" i="8"/>
  <c r="N539" i="8"/>
  <c r="P538" i="8"/>
  <c r="O538" i="8"/>
  <c r="N538" i="8"/>
  <c r="P537" i="8"/>
  <c r="O537" i="8"/>
  <c r="N537" i="8"/>
  <c r="P536" i="8"/>
  <c r="O536" i="8"/>
  <c r="N536" i="8"/>
  <c r="P535" i="8"/>
  <c r="O535" i="8"/>
  <c r="N535" i="8"/>
  <c r="P534" i="8"/>
  <c r="O534" i="8"/>
  <c r="N534" i="8"/>
  <c r="P533" i="8"/>
  <c r="O533" i="8"/>
  <c r="N533" i="8"/>
  <c r="P532" i="8"/>
  <c r="O532" i="8"/>
  <c r="N532" i="8"/>
  <c r="P531" i="8"/>
  <c r="O531" i="8"/>
  <c r="N531" i="8"/>
  <c r="P530" i="8"/>
  <c r="O530" i="8"/>
  <c r="N530" i="8"/>
  <c r="P529" i="8"/>
  <c r="O529" i="8"/>
  <c r="N529" i="8"/>
  <c r="P528" i="8"/>
  <c r="O528" i="8"/>
  <c r="N528" i="8"/>
  <c r="P527" i="8"/>
  <c r="O527" i="8"/>
  <c r="N527" i="8"/>
  <c r="P526" i="8"/>
  <c r="O526" i="8"/>
  <c r="N526" i="8"/>
  <c r="P525" i="8"/>
  <c r="O525" i="8"/>
  <c r="N525" i="8"/>
  <c r="P524" i="8"/>
  <c r="O524" i="8"/>
  <c r="N524" i="8"/>
  <c r="P523" i="8"/>
  <c r="O523" i="8"/>
  <c r="N523" i="8"/>
  <c r="P522" i="8"/>
  <c r="O522" i="8"/>
  <c r="N522" i="8"/>
  <c r="P521" i="8"/>
  <c r="O521" i="8"/>
  <c r="N521" i="8"/>
  <c r="P520" i="8"/>
  <c r="O520" i="8"/>
  <c r="N520" i="8"/>
  <c r="P519" i="8"/>
  <c r="O519" i="8"/>
  <c r="N519" i="8"/>
  <c r="P518" i="8"/>
  <c r="O518" i="8"/>
  <c r="N518" i="8"/>
  <c r="P517" i="8"/>
  <c r="O517" i="8"/>
  <c r="N517" i="8"/>
  <c r="P516" i="8"/>
  <c r="O516" i="8"/>
  <c r="N516" i="8"/>
  <c r="P515" i="8"/>
  <c r="O515" i="8"/>
  <c r="N515" i="8"/>
  <c r="P514" i="8"/>
  <c r="O514" i="8"/>
  <c r="N514" i="8"/>
  <c r="P513" i="8"/>
  <c r="O513" i="8"/>
  <c r="N513" i="8"/>
  <c r="P512" i="8"/>
  <c r="O512" i="8"/>
  <c r="N512" i="8"/>
  <c r="P511" i="8"/>
  <c r="O511" i="8"/>
  <c r="N511" i="8"/>
  <c r="P510" i="8"/>
  <c r="O510" i="8"/>
  <c r="N510" i="8"/>
  <c r="P509" i="8"/>
  <c r="O509" i="8"/>
  <c r="N509" i="8"/>
  <c r="P508" i="8"/>
  <c r="O508" i="8"/>
  <c r="N508" i="8"/>
  <c r="P507" i="8"/>
  <c r="O507" i="8"/>
  <c r="N507" i="8"/>
  <c r="P506" i="8"/>
  <c r="O506" i="8"/>
  <c r="N506" i="8"/>
  <c r="P505" i="8"/>
  <c r="O505" i="8"/>
  <c r="N505" i="8"/>
  <c r="P504" i="8"/>
  <c r="O504" i="8"/>
  <c r="N504" i="8"/>
  <c r="P503" i="8"/>
  <c r="O503" i="8"/>
  <c r="N503" i="8"/>
  <c r="P502" i="8"/>
  <c r="O502" i="8"/>
  <c r="N502" i="8"/>
  <c r="P501" i="8"/>
  <c r="O501" i="8"/>
  <c r="N501" i="8"/>
  <c r="P500" i="8"/>
  <c r="O500" i="8"/>
  <c r="N500" i="8"/>
  <c r="P499" i="8"/>
  <c r="O499" i="8"/>
  <c r="N499" i="8"/>
  <c r="P498" i="8"/>
  <c r="O498" i="8"/>
  <c r="N498" i="8"/>
  <c r="P497" i="8"/>
  <c r="O497" i="8"/>
  <c r="N497" i="8"/>
  <c r="P496" i="8"/>
  <c r="O496" i="8"/>
  <c r="N496" i="8"/>
  <c r="P495" i="8"/>
  <c r="O495" i="8"/>
  <c r="N495" i="8"/>
  <c r="P494" i="8"/>
  <c r="O494" i="8"/>
  <c r="N494" i="8"/>
  <c r="P493" i="8"/>
  <c r="O493" i="8"/>
  <c r="N493" i="8"/>
  <c r="P492" i="8"/>
  <c r="O492" i="8"/>
  <c r="N492" i="8"/>
  <c r="P491" i="8"/>
  <c r="O491" i="8"/>
  <c r="N491" i="8"/>
  <c r="P490" i="8"/>
  <c r="O490" i="8"/>
  <c r="N490" i="8"/>
  <c r="P489" i="8"/>
  <c r="O489" i="8"/>
  <c r="N489" i="8"/>
  <c r="P488" i="8"/>
  <c r="O488" i="8"/>
  <c r="N488" i="8"/>
  <c r="P487" i="8"/>
  <c r="O487" i="8"/>
  <c r="N487" i="8"/>
  <c r="P486" i="8"/>
  <c r="O486" i="8"/>
  <c r="N486" i="8"/>
  <c r="P485" i="8"/>
  <c r="O485" i="8"/>
  <c r="N485" i="8"/>
  <c r="P484" i="8"/>
  <c r="O484" i="8"/>
  <c r="N484" i="8"/>
  <c r="P483" i="8"/>
  <c r="O483" i="8"/>
  <c r="N483" i="8"/>
  <c r="P482" i="8"/>
  <c r="O482" i="8"/>
  <c r="N482" i="8"/>
  <c r="P481" i="8"/>
  <c r="O481" i="8"/>
  <c r="N481" i="8"/>
  <c r="P480" i="8"/>
  <c r="O480" i="8"/>
  <c r="N480" i="8"/>
  <c r="P479" i="8"/>
  <c r="O479" i="8"/>
  <c r="N479" i="8"/>
  <c r="P478" i="8"/>
  <c r="O478" i="8"/>
  <c r="N478" i="8"/>
  <c r="P477" i="8"/>
  <c r="O477" i="8"/>
  <c r="N477" i="8"/>
  <c r="P476" i="8"/>
  <c r="O476" i="8"/>
  <c r="N476" i="8"/>
  <c r="P475" i="8"/>
  <c r="O475" i="8"/>
  <c r="N475" i="8"/>
  <c r="P474" i="8"/>
  <c r="O474" i="8"/>
  <c r="N474" i="8"/>
  <c r="P473" i="8"/>
  <c r="O473" i="8"/>
  <c r="N473" i="8"/>
  <c r="P472" i="8"/>
  <c r="O472" i="8"/>
  <c r="N472" i="8"/>
  <c r="P471" i="8"/>
  <c r="O471" i="8"/>
  <c r="N471" i="8"/>
  <c r="P470" i="8"/>
  <c r="O470" i="8"/>
  <c r="N470" i="8"/>
  <c r="P469" i="8"/>
  <c r="O469" i="8"/>
  <c r="N469" i="8"/>
  <c r="P468" i="8"/>
  <c r="O468" i="8"/>
  <c r="N468" i="8"/>
  <c r="P467" i="8"/>
  <c r="O467" i="8"/>
  <c r="N467" i="8"/>
  <c r="P466" i="8"/>
  <c r="O466" i="8"/>
  <c r="N466" i="8"/>
  <c r="P465" i="8"/>
  <c r="O465" i="8"/>
  <c r="N465" i="8"/>
  <c r="P464" i="8"/>
  <c r="O464" i="8"/>
  <c r="N464" i="8"/>
  <c r="P463" i="8"/>
  <c r="O463" i="8"/>
  <c r="N463" i="8"/>
  <c r="P462" i="8"/>
  <c r="O462" i="8"/>
  <c r="N462" i="8"/>
  <c r="P461" i="8"/>
  <c r="O461" i="8"/>
  <c r="N461" i="8"/>
  <c r="P460" i="8"/>
  <c r="O460" i="8"/>
  <c r="N460" i="8"/>
  <c r="P459" i="8"/>
  <c r="O459" i="8"/>
  <c r="N459" i="8"/>
  <c r="P458" i="8"/>
  <c r="O458" i="8"/>
  <c r="N458" i="8"/>
  <c r="P457" i="8"/>
  <c r="O457" i="8"/>
  <c r="N457" i="8"/>
  <c r="P456" i="8"/>
  <c r="O456" i="8"/>
  <c r="N456" i="8"/>
  <c r="P455" i="8"/>
  <c r="O455" i="8"/>
  <c r="N455" i="8"/>
  <c r="P454" i="8"/>
  <c r="O454" i="8"/>
  <c r="N454" i="8"/>
  <c r="P453" i="8"/>
  <c r="O453" i="8"/>
  <c r="N453" i="8"/>
  <c r="P452" i="8"/>
  <c r="O452" i="8"/>
  <c r="N452" i="8"/>
  <c r="P451" i="8"/>
  <c r="O451" i="8"/>
  <c r="N451" i="8"/>
  <c r="P450" i="8"/>
  <c r="O450" i="8"/>
  <c r="N450" i="8"/>
  <c r="P449" i="8"/>
  <c r="O449" i="8"/>
  <c r="N449" i="8"/>
  <c r="P448" i="8"/>
  <c r="O448" i="8"/>
  <c r="N448" i="8"/>
  <c r="P447" i="8"/>
  <c r="O447" i="8"/>
  <c r="N447" i="8"/>
  <c r="P446" i="8"/>
  <c r="O446" i="8"/>
  <c r="N446" i="8"/>
  <c r="P445" i="8"/>
  <c r="O445" i="8"/>
  <c r="N445" i="8"/>
  <c r="P444" i="8"/>
  <c r="O444" i="8"/>
  <c r="N444" i="8"/>
  <c r="P443" i="8"/>
  <c r="O443" i="8"/>
  <c r="N443" i="8"/>
  <c r="P442" i="8"/>
  <c r="O442" i="8"/>
  <c r="N442" i="8"/>
  <c r="P441" i="8"/>
  <c r="O441" i="8"/>
  <c r="N441" i="8"/>
  <c r="P440" i="8"/>
  <c r="O440" i="8"/>
  <c r="N440" i="8"/>
  <c r="P439" i="8"/>
  <c r="O439" i="8"/>
  <c r="N439" i="8"/>
  <c r="P438" i="8"/>
  <c r="O438" i="8"/>
  <c r="N438" i="8"/>
  <c r="P437" i="8"/>
  <c r="O437" i="8"/>
  <c r="N437" i="8"/>
  <c r="P436" i="8"/>
  <c r="O436" i="8"/>
  <c r="N436" i="8"/>
  <c r="P435" i="8"/>
  <c r="O435" i="8"/>
  <c r="N435" i="8"/>
  <c r="P434" i="8"/>
  <c r="O434" i="8"/>
  <c r="N434" i="8"/>
  <c r="P433" i="8"/>
  <c r="O433" i="8"/>
  <c r="N433" i="8"/>
  <c r="P432" i="8"/>
  <c r="O432" i="8"/>
  <c r="N432" i="8"/>
  <c r="P431" i="8"/>
  <c r="O431" i="8"/>
  <c r="N431" i="8"/>
  <c r="P430" i="8"/>
  <c r="O430" i="8"/>
  <c r="N430" i="8"/>
  <c r="P429" i="8"/>
  <c r="O429" i="8"/>
  <c r="N429" i="8"/>
  <c r="P428" i="8"/>
  <c r="O428" i="8"/>
  <c r="N428" i="8"/>
  <c r="P427" i="8"/>
  <c r="O427" i="8"/>
  <c r="N427" i="8"/>
  <c r="P426" i="8"/>
  <c r="O426" i="8"/>
  <c r="N426" i="8"/>
  <c r="P425" i="8"/>
  <c r="O425" i="8"/>
  <c r="N425" i="8"/>
  <c r="P424" i="8"/>
  <c r="O424" i="8"/>
  <c r="N424" i="8"/>
  <c r="P423" i="8"/>
  <c r="O423" i="8"/>
  <c r="N423" i="8"/>
  <c r="P422" i="8"/>
  <c r="O422" i="8"/>
  <c r="N422" i="8"/>
  <c r="P421" i="8"/>
  <c r="O421" i="8"/>
  <c r="N421" i="8"/>
  <c r="P420" i="8"/>
  <c r="O420" i="8"/>
  <c r="N420" i="8"/>
  <c r="P419" i="8"/>
  <c r="O419" i="8"/>
  <c r="N419" i="8"/>
  <c r="P418" i="8"/>
  <c r="O418" i="8"/>
  <c r="N418" i="8"/>
  <c r="P417" i="8"/>
  <c r="O417" i="8"/>
  <c r="N417" i="8"/>
  <c r="P416" i="8"/>
  <c r="O416" i="8"/>
  <c r="N416" i="8"/>
  <c r="P415" i="8"/>
  <c r="O415" i="8"/>
  <c r="N415" i="8"/>
  <c r="P414" i="8"/>
  <c r="O414" i="8"/>
  <c r="N414" i="8"/>
  <c r="P413" i="8"/>
  <c r="O413" i="8"/>
  <c r="N413" i="8"/>
  <c r="P412" i="8"/>
  <c r="O412" i="8"/>
  <c r="N412" i="8"/>
  <c r="P411" i="8"/>
  <c r="O411" i="8"/>
  <c r="N411" i="8"/>
  <c r="P410" i="8"/>
  <c r="O410" i="8"/>
  <c r="N410" i="8"/>
  <c r="P409" i="8"/>
  <c r="O409" i="8"/>
  <c r="N409" i="8"/>
  <c r="P408" i="8"/>
  <c r="O408" i="8"/>
  <c r="N408" i="8"/>
  <c r="P407" i="8"/>
  <c r="O407" i="8"/>
  <c r="N407" i="8"/>
  <c r="P406" i="8"/>
  <c r="O406" i="8"/>
  <c r="N406" i="8"/>
  <c r="P405" i="8"/>
  <c r="O405" i="8"/>
  <c r="N405" i="8"/>
  <c r="P404" i="8"/>
  <c r="O404" i="8"/>
  <c r="N404" i="8"/>
  <c r="P403" i="8"/>
  <c r="O403" i="8"/>
  <c r="N403" i="8"/>
  <c r="P402" i="8"/>
  <c r="O402" i="8"/>
  <c r="N402" i="8"/>
  <c r="P401" i="8"/>
  <c r="O401" i="8"/>
  <c r="N401" i="8"/>
  <c r="P400" i="8"/>
  <c r="O400" i="8"/>
  <c r="N400" i="8"/>
  <c r="P399" i="8"/>
  <c r="O399" i="8"/>
  <c r="N399" i="8"/>
  <c r="P398" i="8"/>
  <c r="O398" i="8"/>
  <c r="N398" i="8"/>
  <c r="P397" i="8"/>
  <c r="O397" i="8"/>
  <c r="N397" i="8"/>
  <c r="P396" i="8"/>
  <c r="O396" i="8"/>
  <c r="N396" i="8"/>
  <c r="P395" i="8"/>
  <c r="O395" i="8"/>
  <c r="N395" i="8"/>
  <c r="P394" i="8"/>
  <c r="O394" i="8"/>
  <c r="N394" i="8"/>
  <c r="P393" i="8"/>
  <c r="O393" i="8"/>
  <c r="N393" i="8"/>
  <c r="P392" i="8"/>
  <c r="O392" i="8"/>
  <c r="N392" i="8"/>
  <c r="P391" i="8"/>
  <c r="O391" i="8"/>
  <c r="N391" i="8"/>
  <c r="P390" i="8"/>
  <c r="O390" i="8"/>
  <c r="N390" i="8"/>
  <c r="P389" i="8"/>
  <c r="O389" i="8"/>
  <c r="N389" i="8"/>
  <c r="P388" i="8"/>
  <c r="O388" i="8"/>
  <c r="N388" i="8"/>
  <c r="P387" i="8"/>
  <c r="O387" i="8"/>
  <c r="N387" i="8"/>
  <c r="P386" i="8"/>
  <c r="O386" i="8"/>
  <c r="N386" i="8"/>
  <c r="P385" i="8"/>
  <c r="O385" i="8"/>
  <c r="N385" i="8"/>
  <c r="P384" i="8"/>
  <c r="O384" i="8"/>
  <c r="N384" i="8"/>
  <c r="P383" i="8"/>
  <c r="O383" i="8"/>
  <c r="N383" i="8"/>
  <c r="P382" i="8"/>
  <c r="O382" i="8"/>
  <c r="N382" i="8"/>
  <c r="P381" i="8"/>
  <c r="O381" i="8"/>
  <c r="N381" i="8"/>
  <c r="P380" i="8"/>
  <c r="O380" i="8"/>
  <c r="N380" i="8"/>
  <c r="P379" i="8"/>
  <c r="O379" i="8"/>
  <c r="N379" i="8"/>
  <c r="P378" i="8"/>
  <c r="O378" i="8"/>
  <c r="N378" i="8"/>
  <c r="P377" i="8"/>
  <c r="O377" i="8"/>
  <c r="N377" i="8"/>
  <c r="P376" i="8"/>
  <c r="O376" i="8"/>
  <c r="N376" i="8"/>
  <c r="P375" i="8"/>
  <c r="O375" i="8"/>
  <c r="N375" i="8"/>
  <c r="P374" i="8"/>
  <c r="O374" i="8"/>
  <c r="N374" i="8"/>
  <c r="P373" i="8"/>
  <c r="O373" i="8"/>
  <c r="N373" i="8"/>
  <c r="P372" i="8"/>
  <c r="O372" i="8"/>
  <c r="N372" i="8"/>
  <c r="P371" i="8"/>
  <c r="O371" i="8"/>
  <c r="N371" i="8"/>
  <c r="P370" i="8"/>
  <c r="O370" i="8"/>
  <c r="N370" i="8"/>
  <c r="P369" i="8"/>
  <c r="O369" i="8"/>
  <c r="N369" i="8"/>
  <c r="P368" i="8"/>
  <c r="O368" i="8"/>
  <c r="N368" i="8"/>
  <c r="P367" i="8"/>
  <c r="O367" i="8"/>
  <c r="N367" i="8"/>
  <c r="P366" i="8"/>
  <c r="O366" i="8"/>
  <c r="N366" i="8"/>
  <c r="P365" i="8"/>
  <c r="O365" i="8"/>
  <c r="N365" i="8"/>
  <c r="P364" i="8"/>
  <c r="O364" i="8"/>
  <c r="N364" i="8"/>
  <c r="P363" i="8"/>
  <c r="O363" i="8"/>
  <c r="N363" i="8"/>
  <c r="P362" i="8"/>
  <c r="O362" i="8"/>
  <c r="N362" i="8"/>
  <c r="P361" i="8"/>
  <c r="O361" i="8"/>
  <c r="N361" i="8"/>
  <c r="P360" i="8"/>
  <c r="O360" i="8"/>
  <c r="N360" i="8"/>
  <c r="P359" i="8"/>
  <c r="O359" i="8"/>
  <c r="N359" i="8"/>
  <c r="P358" i="8"/>
  <c r="O358" i="8"/>
  <c r="N358" i="8"/>
  <c r="P357" i="8"/>
  <c r="O357" i="8"/>
  <c r="N357" i="8"/>
  <c r="P356" i="8"/>
  <c r="O356" i="8"/>
  <c r="N356" i="8"/>
  <c r="P355" i="8"/>
  <c r="O355" i="8"/>
  <c r="N355" i="8"/>
  <c r="P354" i="8"/>
  <c r="O354" i="8"/>
  <c r="N354" i="8"/>
  <c r="P353" i="8"/>
  <c r="O353" i="8"/>
  <c r="N353" i="8"/>
  <c r="P352" i="8"/>
  <c r="O352" i="8"/>
  <c r="N352" i="8"/>
  <c r="P351" i="8"/>
  <c r="O351" i="8"/>
  <c r="N351" i="8"/>
  <c r="P350" i="8"/>
  <c r="O350" i="8"/>
  <c r="N350" i="8"/>
  <c r="P349" i="8"/>
  <c r="O349" i="8"/>
  <c r="N349" i="8"/>
  <c r="P348" i="8"/>
  <c r="O348" i="8"/>
  <c r="N348" i="8"/>
  <c r="P347" i="8"/>
  <c r="O347" i="8"/>
  <c r="N347" i="8"/>
  <c r="P346" i="8"/>
  <c r="O346" i="8"/>
  <c r="N346" i="8"/>
  <c r="P345" i="8"/>
  <c r="O345" i="8"/>
  <c r="N345" i="8"/>
  <c r="P344" i="8"/>
  <c r="O344" i="8"/>
  <c r="N344" i="8"/>
  <c r="P343" i="8"/>
  <c r="O343" i="8"/>
  <c r="N343" i="8"/>
  <c r="P342" i="8"/>
  <c r="O342" i="8"/>
  <c r="N342" i="8"/>
  <c r="P341" i="8"/>
  <c r="O341" i="8"/>
  <c r="N341" i="8"/>
  <c r="P340" i="8"/>
  <c r="O340" i="8"/>
  <c r="N340" i="8"/>
  <c r="P339" i="8"/>
  <c r="O339" i="8"/>
  <c r="N339" i="8"/>
  <c r="P338" i="8"/>
  <c r="O338" i="8"/>
  <c r="N338" i="8"/>
  <c r="P337" i="8"/>
  <c r="O337" i="8"/>
  <c r="N337" i="8"/>
  <c r="P336" i="8"/>
  <c r="O336" i="8"/>
  <c r="N336" i="8"/>
  <c r="P335" i="8"/>
  <c r="O335" i="8"/>
  <c r="N335" i="8"/>
  <c r="P334" i="8"/>
  <c r="O334" i="8"/>
  <c r="N334" i="8"/>
  <c r="P333" i="8"/>
  <c r="O333" i="8"/>
  <c r="N333" i="8"/>
  <c r="P332" i="8"/>
  <c r="O332" i="8"/>
  <c r="N332" i="8"/>
  <c r="P331" i="8"/>
  <c r="O331" i="8"/>
  <c r="N331" i="8"/>
  <c r="P330" i="8"/>
  <c r="O330" i="8"/>
  <c r="N330" i="8"/>
  <c r="P329" i="8"/>
  <c r="O329" i="8"/>
  <c r="N329" i="8"/>
  <c r="P328" i="8"/>
  <c r="O328" i="8"/>
  <c r="N328" i="8"/>
  <c r="P327" i="8"/>
  <c r="O327" i="8"/>
  <c r="N327" i="8"/>
  <c r="P326" i="8"/>
  <c r="O326" i="8"/>
  <c r="N326" i="8"/>
  <c r="P325" i="8"/>
  <c r="O325" i="8"/>
  <c r="N325" i="8"/>
  <c r="P324" i="8"/>
  <c r="O324" i="8"/>
  <c r="N324" i="8"/>
  <c r="P323" i="8"/>
  <c r="O323" i="8"/>
  <c r="N323" i="8"/>
  <c r="P322" i="8"/>
  <c r="O322" i="8"/>
  <c r="N322" i="8"/>
  <c r="P321" i="8"/>
  <c r="O321" i="8"/>
  <c r="N321" i="8"/>
  <c r="P320" i="8"/>
  <c r="O320" i="8"/>
  <c r="N320" i="8"/>
  <c r="P319" i="8"/>
  <c r="O319" i="8"/>
  <c r="N319" i="8"/>
  <c r="P318" i="8"/>
  <c r="O318" i="8"/>
  <c r="N318" i="8"/>
  <c r="P317" i="8"/>
  <c r="O317" i="8"/>
  <c r="N317" i="8"/>
  <c r="P316" i="8"/>
  <c r="O316" i="8"/>
  <c r="N316" i="8"/>
  <c r="P315" i="8"/>
  <c r="O315" i="8"/>
  <c r="N315" i="8"/>
  <c r="P314" i="8"/>
  <c r="O314" i="8"/>
  <c r="N314" i="8"/>
  <c r="P313" i="8"/>
  <c r="O313" i="8"/>
  <c r="N313" i="8"/>
  <c r="P312" i="8"/>
  <c r="O312" i="8"/>
  <c r="N312" i="8"/>
  <c r="P311" i="8"/>
  <c r="O311" i="8"/>
  <c r="N311" i="8"/>
  <c r="P310" i="8"/>
  <c r="O310" i="8"/>
  <c r="N310" i="8"/>
  <c r="P309" i="8"/>
  <c r="O309" i="8"/>
  <c r="N309" i="8"/>
  <c r="P308" i="8"/>
  <c r="O308" i="8"/>
  <c r="N308" i="8"/>
  <c r="P307" i="8"/>
  <c r="O307" i="8"/>
  <c r="N307" i="8"/>
  <c r="P306" i="8"/>
  <c r="O306" i="8"/>
  <c r="N306" i="8"/>
  <c r="P305" i="8"/>
  <c r="O305" i="8"/>
  <c r="N305" i="8"/>
  <c r="P304" i="8"/>
  <c r="O304" i="8"/>
  <c r="N304" i="8"/>
  <c r="P303" i="8"/>
  <c r="O303" i="8"/>
  <c r="N303" i="8"/>
  <c r="P302" i="8"/>
  <c r="O302" i="8"/>
  <c r="N302" i="8"/>
  <c r="P301" i="8"/>
  <c r="O301" i="8"/>
  <c r="N301" i="8"/>
  <c r="P300" i="8"/>
  <c r="O300" i="8"/>
  <c r="N300" i="8"/>
  <c r="P299" i="8"/>
  <c r="O299" i="8"/>
  <c r="N299" i="8"/>
  <c r="P298" i="8"/>
  <c r="O298" i="8"/>
  <c r="N298" i="8"/>
  <c r="P297" i="8"/>
  <c r="O297" i="8"/>
  <c r="N297" i="8"/>
  <c r="P296" i="8"/>
  <c r="O296" i="8"/>
  <c r="N296" i="8"/>
  <c r="P295" i="8"/>
  <c r="O295" i="8"/>
  <c r="N295" i="8"/>
  <c r="P294" i="8"/>
  <c r="O294" i="8"/>
  <c r="N294" i="8"/>
  <c r="P293" i="8"/>
  <c r="O293" i="8"/>
  <c r="N293" i="8"/>
  <c r="P292" i="8"/>
  <c r="O292" i="8"/>
  <c r="N292" i="8"/>
  <c r="P291" i="8"/>
  <c r="O291" i="8"/>
  <c r="N291" i="8"/>
  <c r="P290" i="8"/>
  <c r="O290" i="8"/>
  <c r="N290" i="8"/>
  <c r="P289" i="8"/>
  <c r="O289" i="8"/>
  <c r="N289" i="8"/>
  <c r="P288" i="8"/>
  <c r="O288" i="8"/>
  <c r="N288" i="8"/>
  <c r="P287" i="8"/>
  <c r="O287" i="8"/>
  <c r="N287" i="8"/>
  <c r="P286" i="8"/>
  <c r="O286" i="8"/>
  <c r="N286" i="8"/>
  <c r="P285" i="8"/>
  <c r="O285" i="8"/>
  <c r="N285" i="8"/>
  <c r="P284" i="8"/>
  <c r="O284" i="8"/>
  <c r="N284" i="8"/>
  <c r="P283" i="8"/>
  <c r="O283" i="8"/>
  <c r="N283" i="8"/>
  <c r="P282" i="8"/>
  <c r="O282" i="8"/>
  <c r="N282" i="8"/>
  <c r="P281" i="8"/>
  <c r="O281" i="8"/>
  <c r="N281" i="8"/>
  <c r="P280" i="8"/>
  <c r="O280" i="8"/>
  <c r="N280" i="8"/>
  <c r="P279" i="8"/>
  <c r="O279" i="8"/>
  <c r="N279" i="8"/>
  <c r="P278" i="8"/>
  <c r="O278" i="8"/>
  <c r="N278" i="8"/>
  <c r="P277" i="8"/>
  <c r="O277" i="8"/>
  <c r="N277" i="8"/>
  <c r="P276" i="8"/>
  <c r="O276" i="8"/>
  <c r="N276" i="8"/>
  <c r="P275" i="8"/>
  <c r="O275" i="8"/>
  <c r="N275" i="8"/>
  <c r="P274" i="8"/>
  <c r="O274" i="8"/>
  <c r="N274" i="8"/>
  <c r="P273" i="8"/>
  <c r="O273" i="8"/>
  <c r="N273" i="8"/>
  <c r="P272" i="8"/>
  <c r="O272" i="8"/>
  <c r="N272" i="8"/>
  <c r="P271" i="8"/>
  <c r="O271" i="8"/>
  <c r="N271" i="8"/>
  <c r="P270" i="8"/>
  <c r="O270" i="8"/>
  <c r="N270" i="8"/>
  <c r="P269" i="8"/>
  <c r="O269" i="8"/>
  <c r="N269" i="8"/>
  <c r="P268" i="8"/>
  <c r="O268" i="8"/>
  <c r="N268" i="8"/>
  <c r="P267" i="8"/>
  <c r="O267" i="8"/>
  <c r="N267" i="8"/>
  <c r="P266" i="8"/>
  <c r="O266" i="8"/>
  <c r="N266" i="8"/>
  <c r="P265" i="8"/>
  <c r="O265" i="8"/>
  <c r="N265" i="8"/>
  <c r="P264" i="8"/>
  <c r="O264" i="8"/>
  <c r="N264" i="8"/>
  <c r="P263" i="8"/>
  <c r="O263" i="8"/>
  <c r="N263" i="8"/>
  <c r="P262" i="8"/>
  <c r="O262" i="8"/>
  <c r="N262" i="8"/>
  <c r="P261" i="8"/>
  <c r="O261" i="8"/>
  <c r="N261" i="8"/>
  <c r="P260" i="8"/>
  <c r="O260" i="8"/>
  <c r="N260" i="8"/>
  <c r="P259" i="8"/>
  <c r="O259" i="8"/>
  <c r="N259" i="8"/>
  <c r="P258" i="8"/>
  <c r="O258" i="8"/>
  <c r="N258" i="8"/>
  <c r="P257" i="8"/>
  <c r="O257" i="8"/>
  <c r="N257" i="8"/>
  <c r="P256" i="8"/>
  <c r="O256" i="8"/>
  <c r="N256" i="8"/>
  <c r="P255" i="8"/>
  <c r="O255" i="8"/>
  <c r="N255" i="8"/>
  <c r="P254" i="8"/>
  <c r="O254" i="8"/>
  <c r="N254" i="8"/>
  <c r="P253" i="8"/>
  <c r="O253" i="8"/>
  <c r="N253" i="8"/>
  <c r="P252" i="8"/>
  <c r="O252" i="8"/>
  <c r="N252" i="8"/>
  <c r="P251" i="8"/>
  <c r="O251" i="8"/>
  <c r="N251" i="8"/>
  <c r="P250" i="8"/>
  <c r="O250" i="8"/>
  <c r="N250" i="8"/>
  <c r="P249" i="8"/>
  <c r="O249" i="8"/>
  <c r="N249" i="8"/>
  <c r="P248" i="8"/>
  <c r="O248" i="8"/>
  <c r="N248" i="8"/>
  <c r="P247" i="8"/>
  <c r="O247" i="8"/>
  <c r="N247" i="8"/>
  <c r="P246" i="8"/>
  <c r="O246" i="8"/>
  <c r="N246" i="8"/>
  <c r="P245" i="8"/>
  <c r="O245" i="8"/>
  <c r="N245" i="8"/>
  <c r="P244" i="8"/>
  <c r="O244" i="8"/>
  <c r="N244" i="8"/>
  <c r="P243" i="8"/>
  <c r="O243" i="8"/>
  <c r="N243" i="8"/>
  <c r="P242" i="8"/>
  <c r="O242" i="8"/>
  <c r="N242" i="8"/>
  <c r="P241" i="8"/>
  <c r="O241" i="8"/>
  <c r="N241" i="8"/>
  <c r="P240" i="8"/>
  <c r="O240" i="8"/>
  <c r="N240" i="8"/>
  <c r="P239" i="8"/>
  <c r="O239" i="8"/>
  <c r="N239" i="8"/>
  <c r="P238" i="8"/>
  <c r="O238" i="8"/>
  <c r="N238" i="8"/>
  <c r="P237" i="8"/>
  <c r="O237" i="8"/>
  <c r="N237" i="8"/>
  <c r="P236" i="8"/>
  <c r="O236" i="8"/>
  <c r="N236" i="8"/>
  <c r="P235" i="8"/>
  <c r="O235" i="8"/>
  <c r="N235" i="8"/>
  <c r="P234" i="8"/>
  <c r="O234" i="8"/>
  <c r="N234" i="8"/>
  <c r="P233" i="8"/>
  <c r="O233" i="8"/>
  <c r="N233" i="8"/>
  <c r="P232" i="8"/>
  <c r="O232" i="8"/>
  <c r="N232" i="8"/>
  <c r="P231" i="8"/>
  <c r="O231" i="8"/>
  <c r="N231" i="8"/>
  <c r="P230" i="8"/>
  <c r="O230" i="8"/>
  <c r="N230" i="8"/>
  <c r="P229" i="8"/>
  <c r="O229" i="8"/>
  <c r="N229" i="8"/>
  <c r="P228" i="8"/>
  <c r="O228" i="8"/>
  <c r="N228" i="8"/>
  <c r="P227" i="8"/>
  <c r="O227" i="8"/>
  <c r="N227" i="8"/>
  <c r="P226" i="8"/>
  <c r="O226" i="8"/>
  <c r="N226" i="8"/>
  <c r="P225" i="8"/>
  <c r="O225" i="8"/>
  <c r="N225" i="8"/>
  <c r="P224" i="8"/>
  <c r="O224" i="8"/>
  <c r="N224" i="8"/>
  <c r="P223" i="8"/>
  <c r="O223" i="8"/>
  <c r="N223" i="8"/>
  <c r="P222" i="8"/>
  <c r="O222" i="8"/>
  <c r="N222" i="8"/>
  <c r="P221" i="8"/>
  <c r="O221" i="8"/>
  <c r="N221" i="8"/>
  <c r="P220" i="8"/>
  <c r="O220" i="8"/>
  <c r="N220" i="8"/>
  <c r="P219" i="8"/>
  <c r="O219" i="8"/>
  <c r="N219" i="8"/>
  <c r="P218" i="8"/>
  <c r="O218" i="8"/>
  <c r="N218" i="8"/>
  <c r="P217" i="8"/>
  <c r="O217" i="8"/>
  <c r="N217" i="8"/>
  <c r="P216" i="8"/>
  <c r="O216" i="8"/>
  <c r="N216" i="8"/>
  <c r="P215" i="8"/>
  <c r="O215" i="8"/>
  <c r="N215" i="8"/>
  <c r="P214" i="8"/>
  <c r="O214" i="8"/>
  <c r="N214" i="8"/>
  <c r="P213" i="8"/>
  <c r="O213" i="8"/>
  <c r="N213" i="8"/>
  <c r="P212" i="8"/>
  <c r="O212" i="8"/>
  <c r="N212" i="8"/>
  <c r="P211" i="8"/>
  <c r="O211" i="8"/>
  <c r="N211" i="8"/>
  <c r="P210" i="8"/>
  <c r="O210" i="8"/>
  <c r="N210" i="8"/>
  <c r="P209" i="8"/>
  <c r="O209" i="8"/>
  <c r="N209" i="8"/>
  <c r="P208" i="8"/>
  <c r="O208" i="8"/>
  <c r="N208" i="8"/>
  <c r="P207" i="8"/>
  <c r="O207" i="8"/>
  <c r="N207" i="8"/>
  <c r="P206" i="8"/>
  <c r="O206" i="8"/>
  <c r="N206" i="8"/>
  <c r="P205" i="8"/>
  <c r="O205" i="8"/>
  <c r="N205" i="8"/>
  <c r="P204" i="8"/>
  <c r="O204" i="8"/>
  <c r="N204" i="8"/>
  <c r="P203" i="8"/>
  <c r="O203" i="8"/>
  <c r="N203" i="8"/>
  <c r="P202" i="8"/>
  <c r="O202" i="8"/>
  <c r="N202" i="8"/>
  <c r="P201" i="8"/>
  <c r="O201" i="8"/>
  <c r="N201" i="8"/>
  <c r="P200" i="8"/>
  <c r="O200" i="8"/>
  <c r="N200" i="8"/>
  <c r="P199" i="8"/>
  <c r="O199" i="8"/>
  <c r="N199" i="8"/>
  <c r="P198" i="8"/>
  <c r="O198" i="8"/>
  <c r="N198" i="8"/>
  <c r="P197" i="8"/>
  <c r="O197" i="8"/>
  <c r="N197" i="8"/>
  <c r="P196" i="8"/>
  <c r="O196" i="8"/>
  <c r="N196" i="8"/>
  <c r="P195" i="8"/>
  <c r="O195" i="8"/>
  <c r="N195" i="8"/>
  <c r="P194" i="8"/>
  <c r="O194" i="8"/>
  <c r="N194" i="8"/>
  <c r="P193" i="8"/>
  <c r="O193" i="8"/>
  <c r="N193" i="8"/>
  <c r="P192" i="8"/>
  <c r="O192" i="8"/>
  <c r="N192" i="8"/>
  <c r="P191" i="8"/>
  <c r="O191" i="8"/>
  <c r="N191" i="8"/>
  <c r="P190" i="8"/>
  <c r="O190" i="8"/>
  <c r="N190" i="8"/>
  <c r="P189" i="8"/>
  <c r="O189" i="8"/>
  <c r="N189" i="8"/>
  <c r="P188" i="8"/>
  <c r="O188" i="8"/>
  <c r="N188" i="8"/>
  <c r="P187" i="8"/>
  <c r="O187" i="8"/>
  <c r="N187" i="8"/>
  <c r="P186" i="8"/>
  <c r="O186" i="8"/>
  <c r="N186" i="8"/>
  <c r="P185" i="8"/>
  <c r="O185" i="8"/>
  <c r="N185" i="8"/>
  <c r="P184" i="8"/>
  <c r="O184" i="8"/>
  <c r="N184" i="8"/>
  <c r="P183" i="8"/>
  <c r="O183" i="8"/>
  <c r="N183" i="8"/>
  <c r="P182" i="8"/>
  <c r="O182" i="8"/>
  <c r="N182" i="8"/>
  <c r="P181" i="8"/>
  <c r="O181" i="8"/>
  <c r="N181" i="8"/>
  <c r="P180" i="8"/>
  <c r="O180" i="8"/>
  <c r="N180" i="8"/>
  <c r="P179" i="8"/>
  <c r="O179" i="8"/>
  <c r="N179" i="8"/>
  <c r="P178" i="8"/>
  <c r="O178" i="8"/>
  <c r="N178" i="8"/>
  <c r="P177" i="8"/>
  <c r="O177" i="8"/>
  <c r="N177" i="8"/>
  <c r="P176" i="8"/>
  <c r="O176" i="8"/>
  <c r="N176" i="8"/>
  <c r="P175" i="8"/>
  <c r="O175" i="8"/>
  <c r="N175" i="8"/>
  <c r="P174" i="8"/>
  <c r="O174" i="8"/>
  <c r="N174" i="8"/>
  <c r="P173" i="8"/>
  <c r="O173" i="8"/>
  <c r="N173" i="8"/>
  <c r="P172" i="8"/>
  <c r="O172" i="8"/>
  <c r="N172" i="8"/>
  <c r="P171" i="8"/>
  <c r="O171" i="8"/>
  <c r="N171" i="8"/>
  <c r="P170" i="8"/>
  <c r="O170" i="8"/>
  <c r="N170" i="8"/>
  <c r="P169" i="8"/>
  <c r="O169" i="8"/>
  <c r="N169" i="8"/>
  <c r="P168" i="8"/>
  <c r="O168" i="8"/>
  <c r="N168" i="8"/>
  <c r="P167" i="8"/>
  <c r="O167" i="8"/>
  <c r="N167" i="8"/>
  <c r="P166" i="8"/>
  <c r="O166" i="8"/>
  <c r="N166" i="8"/>
  <c r="P165" i="8"/>
  <c r="O165" i="8"/>
  <c r="N165" i="8"/>
  <c r="P164" i="8"/>
  <c r="O164" i="8"/>
  <c r="N164" i="8"/>
  <c r="P163" i="8"/>
  <c r="O163" i="8"/>
  <c r="N163" i="8"/>
  <c r="P162" i="8"/>
  <c r="O162" i="8"/>
  <c r="N162" i="8"/>
  <c r="P161" i="8"/>
  <c r="O161" i="8"/>
  <c r="N161" i="8"/>
  <c r="P160" i="8"/>
  <c r="O160" i="8"/>
  <c r="N160" i="8"/>
  <c r="P159" i="8"/>
  <c r="O159" i="8"/>
  <c r="N159" i="8"/>
  <c r="P158" i="8"/>
  <c r="O158" i="8"/>
  <c r="N158" i="8"/>
  <c r="P157" i="8"/>
  <c r="O157" i="8"/>
  <c r="N157" i="8"/>
  <c r="P156" i="8"/>
  <c r="O156" i="8"/>
  <c r="N156" i="8"/>
  <c r="P155" i="8"/>
  <c r="O155" i="8"/>
  <c r="N155" i="8"/>
  <c r="P154" i="8"/>
  <c r="O154" i="8"/>
  <c r="N154" i="8"/>
  <c r="P153" i="8"/>
  <c r="O153" i="8"/>
  <c r="N153" i="8"/>
  <c r="P152" i="8"/>
  <c r="O152" i="8"/>
  <c r="N152" i="8"/>
  <c r="P151" i="8"/>
  <c r="O151" i="8"/>
  <c r="N151" i="8"/>
  <c r="P150" i="8"/>
  <c r="O150" i="8"/>
  <c r="N150" i="8"/>
  <c r="P149" i="8"/>
  <c r="O149" i="8"/>
  <c r="N149" i="8"/>
  <c r="P148" i="8"/>
  <c r="O148" i="8"/>
  <c r="N148" i="8"/>
  <c r="P147" i="8"/>
  <c r="O147" i="8"/>
  <c r="N147" i="8"/>
  <c r="P146" i="8"/>
  <c r="O146" i="8"/>
  <c r="N146" i="8"/>
  <c r="P145" i="8"/>
  <c r="O145" i="8"/>
  <c r="N145" i="8"/>
  <c r="P144" i="8"/>
  <c r="O144" i="8"/>
  <c r="N144" i="8"/>
  <c r="P143" i="8"/>
  <c r="O143" i="8"/>
  <c r="N143" i="8"/>
  <c r="P142" i="8"/>
  <c r="O142" i="8"/>
  <c r="N142" i="8"/>
  <c r="P141" i="8"/>
  <c r="O141" i="8"/>
  <c r="N141" i="8"/>
  <c r="P140" i="8"/>
  <c r="O140" i="8"/>
  <c r="N140" i="8"/>
  <c r="P139" i="8"/>
  <c r="O139" i="8"/>
  <c r="N139" i="8"/>
  <c r="P138" i="8"/>
  <c r="O138" i="8"/>
  <c r="N138" i="8"/>
  <c r="P137" i="8"/>
  <c r="O137" i="8"/>
  <c r="N137" i="8"/>
  <c r="P136" i="8"/>
  <c r="O136" i="8"/>
  <c r="N136" i="8"/>
  <c r="P135" i="8"/>
  <c r="O135" i="8"/>
  <c r="N135" i="8"/>
  <c r="P134" i="8"/>
  <c r="O134" i="8"/>
  <c r="N134" i="8"/>
  <c r="P133" i="8"/>
  <c r="O133" i="8"/>
  <c r="N133" i="8"/>
  <c r="P132" i="8"/>
  <c r="O132" i="8"/>
  <c r="N132" i="8"/>
  <c r="P131" i="8"/>
  <c r="O131" i="8"/>
  <c r="N131" i="8"/>
  <c r="P130" i="8"/>
  <c r="O130" i="8"/>
  <c r="N130" i="8"/>
  <c r="P129" i="8"/>
  <c r="O129" i="8"/>
  <c r="N129" i="8"/>
  <c r="P128" i="8"/>
  <c r="O128" i="8"/>
  <c r="N128" i="8"/>
  <c r="P127" i="8"/>
  <c r="O127" i="8"/>
  <c r="N127" i="8"/>
  <c r="P126" i="8"/>
  <c r="O126" i="8"/>
  <c r="N126" i="8"/>
  <c r="P125" i="8"/>
  <c r="O125" i="8"/>
  <c r="N125" i="8"/>
  <c r="P124" i="8"/>
  <c r="O124" i="8"/>
  <c r="N124" i="8"/>
  <c r="P123" i="8"/>
  <c r="O123" i="8"/>
  <c r="N123" i="8"/>
  <c r="P122" i="8"/>
  <c r="O122" i="8"/>
  <c r="N122" i="8"/>
  <c r="P121" i="8"/>
  <c r="O121" i="8"/>
  <c r="N121" i="8"/>
  <c r="P120" i="8"/>
  <c r="O120" i="8"/>
  <c r="N120" i="8"/>
  <c r="P119" i="8"/>
  <c r="O119" i="8"/>
  <c r="N119" i="8"/>
  <c r="P118" i="8"/>
  <c r="O118" i="8"/>
  <c r="N118" i="8"/>
  <c r="P117" i="8"/>
  <c r="O117" i="8"/>
  <c r="N117" i="8"/>
  <c r="P116" i="8"/>
  <c r="O116" i="8"/>
  <c r="N116" i="8"/>
  <c r="P115" i="8"/>
  <c r="O115" i="8"/>
  <c r="N115" i="8"/>
  <c r="P114" i="8"/>
  <c r="O114" i="8"/>
  <c r="N114" i="8"/>
  <c r="P113" i="8"/>
  <c r="O113" i="8"/>
  <c r="N113" i="8"/>
  <c r="P112" i="8"/>
  <c r="O112" i="8"/>
  <c r="N112" i="8"/>
  <c r="P111" i="8"/>
  <c r="O111" i="8"/>
  <c r="N111" i="8"/>
  <c r="P110" i="8"/>
  <c r="O110" i="8"/>
  <c r="N110" i="8"/>
  <c r="P109" i="8"/>
  <c r="O109" i="8"/>
  <c r="N109" i="8"/>
  <c r="P108" i="8"/>
  <c r="O108" i="8"/>
  <c r="N108" i="8"/>
  <c r="P107" i="8"/>
  <c r="O107" i="8"/>
  <c r="N107" i="8"/>
  <c r="P106" i="8"/>
  <c r="O106" i="8"/>
  <c r="N106" i="8"/>
  <c r="P105" i="8"/>
  <c r="O105" i="8"/>
  <c r="N105" i="8"/>
  <c r="P104" i="8"/>
  <c r="O104" i="8"/>
  <c r="N104" i="8"/>
  <c r="P103" i="8"/>
  <c r="O103" i="8"/>
  <c r="N103" i="8"/>
  <c r="P102" i="8"/>
  <c r="O102" i="8"/>
  <c r="N102" i="8"/>
  <c r="P101" i="8"/>
  <c r="O101" i="8"/>
  <c r="N101" i="8"/>
  <c r="P100" i="8"/>
  <c r="O100" i="8"/>
  <c r="N100" i="8"/>
  <c r="P99" i="8"/>
  <c r="O99" i="8"/>
  <c r="N99" i="8"/>
  <c r="P98" i="8"/>
  <c r="O98" i="8"/>
  <c r="N98" i="8"/>
  <c r="P97" i="8"/>
  <c r="O97" i="8"/>
  <c r="N97" i="8"/>
  <c r="P96" i="8"/>
  <c r="O96" i="8"/>
  <c r="N96" i="8"/>
  <c r="P95" i="8"/>
  <c r="O95" i="8"/>
  <c r="N95" i="8"/>
  <c r="P94" i="8"/>
  <c r="O94" i="8"/>
  <c r="N94" i="8"/>
  <c r="P93" i="8"/>
  <c r="O93" i="8"/>
  <c r="N93" i="8"/>
  <c r="P92" i="8"/>
  <c r="O92" i="8"/>
  <c r="N92" i="8"/>
  <c r="P91" i="8"/>
  <c r="O91" i="8"/>
  <c r="N91" i="8"/>
  <c r="P90" i="8"/>
  <c r="O90" i="8"/>
  <c r="N90" i="8"/>
  <c r="P89" i="8"/>
  <c r="O89" i="8"/>
  <c r="N89" i="8"/>
  <c r="P88" i="8"/>
  <c r="O88" i="8"/>
  <c r="N88" i="8"/>
  <c r="P87" i="8"/>
  <c r="O87" i="8"/>
  <c r="N87" i="8"/>
  <c r="P86" i="8"/>
  <c r="O86" i="8"/>
  <c r="N86" i="8"/>
  <c r="P85" i="8"/>
  <c r="O85" i="8"/>
  <c r="N85" i="8"/>
  <c r="P84" i="8"/>
  <c r="O84" i="8"/>
  <c r="N84" i="8"/>
  <c r="P83" i="8"/>
  <c r="O83" i="8"/>
  <c r="N83" i="8"/>
  <c r="P82" i="8"/>
  <c r="O82" i="8"/>
  <c r="N82" i="8"/>
  <c r="P81" i="8"/>
  <c r="O81" i="8"/>
  <c r="N81" i="8"/>
  <c r="P80" i="8"/>
  <c r="O80" i="8"/>
  <c r="N80" i="8"/>
  <c r="P79" i="8"/>
  <c r="O79" i="8"/>
  <c r="N79" i="8"/>
  <c r="P78" i="8"/>
  <c r="O78" i="8"/>
  <c r="N78" i="8"/>
  <c r="P77" i="8"/>
  <c r="O77" i="8"/>
  <c r="N77" i="8"/>
  <c r="P76" i="8"/>
  <c r="O76" i="8"/>
  <c r="N76" i="8"/>
  <c r="P75" i="8"/>
  <c r="O75" i="8"/>
  <c r="N75" i="8"/>
  <c r="P74" i="8"/>
  <c r="O74" i="8"/>
  <c r="N74" i="8"/>
  <c r="P73" i="8"/>
  <c r="O73" i="8"/>
  <c r="N73" i="8"/>
  <c r="P72" i="8"/>
  <c r="O72" i="8"/>
  <c r="N72" i="8"/>
  <c r="P71" i="8"/>
  <c r="O71" i="8"/>
  <c r="N71" i="8"/>
  <c r="P70" i="8"/>
  <c r="O70" i="8"/>
  <c r="N70" i="8"/>
  <c r="P69" i="8"/>
  <c r="O69" i="8"/>
  <c r="N69" i="8"/>
  <c r="P68" i="8"/>
  <c r="O68" i="8"/>
  <c r="N68" i="8"/>
  <c r="P67" i="8"/>
  <c r="O67" i="8"/>
  <c r="N67" i="8"/>
  <c r="P66" i="8"/>
  <c r="O66" i="8"/>
  <c r="N66" i="8"/>
  <c r="P65" i="8"/>
  <c r="O65" i="8"/>
  <c r="N65" i="8"/>
  <c r="P64" i="8"/>
  <c r="O64" i="8"/>
  <c r="N64" i="8"/>
  <c r="P63" i="8"/>
  <c r="O63" i="8"/>
  <c r="N63" i="8"/>
  <c r="P62" i="8"/>
  <c r="O62" i="8"/>
  <c r="N62" i="8"/>
  <c r="P61" i="8"/>
  <c r="O61" i="8"/>
  <c r="N61" i="8"/>
  <c r="P60" i="8"/>
  <c r="O60" i="8"/>
  <c r="N60" i="8"/>
  <c r="P59" i="8"/>
  <c r="O59" i="8"/>
  <c r="N59" i="8"/>
  <c r="P58" i="8"/>
  <c r="O58" i="8"/>
  <c r="N58" i="8"/>
  <c r="P57" i="8"/>
  <c r="O57" i="8"/>
  <c r="N57" i="8"/>
  <c r="P56" i="8"/>
  <c r="O56" i="8"/>
  <c r="N56" i="8"/>
  <c r="P55" i="8"/>
  <c r="O55" i="8"/>
  <c r="N55" i="8"/>
  <c r="P54" i="8"/>
  <c r="O54" i="8"/>
  <c r="N54" i="8"/>
  <c r="P53" i="8"/>
  <c r="O53" i="8"/>
  <c r="N53" i="8"/>
  <c r="P52" i="8"/>
  <c r="O52" i="8"/>
  <c r="N52" i="8"/>
  <c r="P51" i="8"/>
  <c r="O51" i="8"/>
  <c r="N51" i="8"/>
  <c r="P50" i="8"/>
  <c r="O50" i="8"/>
  <c r="N50" i="8"/>
  <c r="P49" i="8"/>
  <c r="O49" i="8"/>
  <c r="N49" i="8"/>
  <c r="P48" i="8"/>
  <c r="O48" i="8"/>
  <c r="N48" i="8"/>
  <c r="P47" i="8"/>
  <c r="O47" i="8"/>
  <c r="N47" i="8"/>
  <c r="P46" i="8"/>
  <c r="O46" i="8"/>
  <c r="N46" i="8"/>
  <c r="P45" i="8"/>
  <c r="O45" i="8"/>
  <c r="N45" i="8"/>
  <c r="P44" i="8"/>
  <c r="O44" i="8"/>
  <c r="N44" i="8"/>
  <c r="P43" i="8"/>
  <c r="O43" i="8"/>
  <c r="N43" i="8"/>
  <c r="P42" i="8"/>
  <c r="O42" i="8"/>
  <c r="N42" i="8"/>
  <c r="P41" i="8"/>
  <c r="O41" i="8"/>
  <c r="N41" i="8"/>
  <c r="P40" i="8"/>
  <c r="O40" i="8"/>
  <c r="N40" i="8"/>
  <c r="P39" i="8"/>
  <c r="O39" i="8"/>
  <c r="N39" i="8"/>
  <c r="P38" i="8"/>
  <c r="O38" i="8"/>
  <c r="N38" i="8"/>
  <c r="P37" i="8"/>
  <c r="O37" i="8"/>
  <c r="N37" i="8"/>
  <c r="P36" i="8"/>
  <c r="O36" i="8"/>
  <c r="N36" i="8"/>
  <c r="P35" i="8"/>
  <c r="O35" i="8"/>
  <c r="N35" i="8"/>
  <c r="P34" i="8"/>
  <c r="O34" i="8"/>
  <c r="N34" i="8"/>
  <c r="P33" i="8"/>
  <c r="O33" i="8"/>
  <c r="N33" i="8"/>
  <c r="P32" i="8"/>
  <c r="O32" i="8"/>
  <c r="N32" i="8"/>
  <c r="P31" i="8"/>
  <c r="O31" i="8"/>
  <c r="N31" i="8"/>
  <c r="P30" i="8"/>
  <c r="O30" i="8"/>
  <c r="N30" i="8"/>
  <c r="P29" i="8"/>
  <c r="O29" i="8"/>
  <c r="N29" i="8"/>
  <c r="P28" i="8"/>
  <c r="O28" i="8"/>
  <c r="N28" i="8"/>
  <c r="P27" i="8"/>
  <c r="O27" i="8"/>
  <c r="N27" i="8"/>
  <c r="P26" i="8"/>
  <c r="O26" i="8"/>
  <c r="N26" i="8"/>
  <c r="P25" i="8"/>
  <c r="O25" i="8"/>
  <c r="N25" i="8"/>
  <c r="P24" i="8"/>
  <c r="O24" i="8"/>
  <c r="N24" i="8"/>
  <c r="P23" i="8"/>
  <c r="O23" i="8"/>
  <c r="N23" i="8"/>
  <c r="P22" i="8"/>
  <c r="O22" i="8"/>
  <c r="N22" i="8"/>
  <c r="P21" i="8"/>
  <c r="O21" i="8"/>
  <c r="N21" i="8"/>
  <c r="P20" i="8"/>
  <c r="O20" i="8"/>
  <c r="N20" i="8"/>
  <c r="P19" i="8"/>
  <c r="O19" i="8"/>
  <c r="N19" i="8"/>
  <c r="P18" i="8"/>
  <c r="O18" i="8"/>
  <c r="N18" i="8"/>
  <c r="P17" i="8"/>
  <c r="O17" i="8"/>
  <c r="N17" i="8"/>
  <c r="P16" i="8"/>
  <c r="O16" i="8"/>
  <c r="N16" i="8"/>
  <c r="P15" i="8"/>
  <c r="O15" i="8"/>
  <c r="N15" i="8"/>
  <c r="P14" i="8"/>
  <c r="O14" i="8"/>
  <c r="N14" i="8"/>
  <c r="P13" i="8"/>
  <c r="O13" i="8"/>
  <c r="N13" i="8"/>
  <c r="P12" i="8"/>
  <c r="O12" i="8"/>
  <c r="N12" i="8"/>
  <c r="P11" i="8"/>
  <c r="O11" i="8"/>
  <c r="N11" i="8"/>
  <c r="P10" i="8"/>
  <c r="O10" i="8"/>
  <c r="N10" i="8"/>
  <c r="P9" i="8"/>
  <c r="O9" i="8"/>
  <c r="N9" i="8"/>
  <c r="P8" i="8"/>
  <c r="O8" i="8"/>
  <c r="N8" i="8"/>
  <c r="P7" i="8"/>
  <c r="O7" i="8"/>
  <c r="N7" i="8"/>
  <c r="P6" i="8"/>
  <c r="O6" i="8"/>
  <c r="N6" i="8"/>
  <c r="P5" i="8"/>
  <c r="O5" i="8"/>
  <c r="N5" i="8"/>
  <c r="P4" i="8"/>
  <c r="O4" i="8"/>
  <c r="N4" i="8"/>
  <c r="P3" i="8"/>
  <c r="O3" i="8"/>
  <c r="N3" i="8"/>
  <c r="P2" i="8"/>
  <c r="O2" i="8"/>
  <c r="N2" i="8"/>
  <c r="P1" i="8"/>
  <c r="K133" i="7"/>
  <c r="L133" i="7" s="1"/>
  <c r="I133" i="7"/>
  <c r="J133" i="7" s="1"/>
  <c r="G133" i="7"/>
  <c r="F133" i="7"/>
  <c r="K132" i="7"/>
  <c r="L132" i="7" s="1"/>
  <c r="I132" i="7"/>
  <c r="J132" i="7" s="1"/>
  <c r="G132" i="7"/>
  <c r="F132" i="7"/>
  <c r="K131" i="7"/>
  <c r="I131" i="7"/>
  <c r="J131" i="7" s="1"/>
  <c r="G131" i="7"/>
  <c r="F131" i="7"/>
  <c r="K130" i="7"/>
  <c r="I130" i="7"/>
  <c r="L130" i="7" s="1"/>
  <c r="G130" i="7"/>
  <c r="F130" i="7"/>
  <c r="K129" i="7"/>
  <c r="L129" i="7" s="1"/>
  <c r="I129" i="7"/>
  <c r="J129" i="7" s="1"/>
  <c r="G129" i="7"/>
  <c r="F129" i="7"/>
  <c r="K128" i="7"/>
  <c r="I128" i="7"/>
  <c r="J128" i="7" s="1"/>
  <c r="G128" i="7"/>
  <c r="F128" i="7"/>
  <c r="K127" i="7"/>
  <c r="I127" i="7"/>
  <c r="J127" i="7" s="1"/>
  <c r="G127" i="7"/>
  <c r="F127" i="7"/>
  <c r="K126" i="7"/>
  <c r="I126" i="7"/>
  <c r="L126" i="7" s="1"/>
  <c r="G126" i="7"/>
  <c r="F126" i="7"/>
  <c r="K125" i="7"/>
  <c r="L125" i="7" s="1"/>
  <c r="I125" i="7"/>
  <c r="J125" i="7" s="1"/>
  <c r="G125" i="7"/>
  <c r="F125" i="7"/>
  <c r="K124" i="7"/>
  <c r="I124" i="7"/>
  <c r="J124" i="7" s="1"/>
  <c r="G124" i="7"/>
  <c r="F124" i="7"/>
  <c r="K123" i="7"/>
  <c r="I123" i="7"/>
  <c r="J123" i="7" s="1"/>
  <c r="G123" i="7"/>
  <c r="F123" i="7"/>
  <c r="K122" i="7"/>
  <c r="I122" i="7"/>
  <c r="L122" i="7" s="1"/>
  <c r="G122" i="7"/>
  <c r="F122" i="7"/>
  <c r="K121" i="7"/>
  <c r="L121" i="7" s="1"/>
  <c r="I121" i="7"/>
  <c r="J121" i="7" s="1"/>
  <c r="G121" i="7"/>
  <c r="F121" i="7"/>
  <c r="K120" i="7"/>
  <c r="I120" i="7"/>
  <c r="J120" i="7" s="1"/>
  <c r="G120" i="7"/>
  <c r="F120" i="7"/>
  <c r="K119" i="7"/>
  <c r="I119" i="7"/>
  <c r="J119" i="7" s="1"/>
  <c r="G119" i="7"/>
  <c r="F119" i="7"/>
  <c r="K118" i="7"/>
  <c r="I118" i="7"/>
  <c r="L118" i="7" s="1"/>
  <c r="G118" i="7"/>
  <c r="F118" i="7"/>
  <c r="K117" i="7"/>
  <c r="L117" i="7" s="1"/>
  <c r="I117" i="7"/>
  <c r="J117" i="7" s="1"/>
  <c r="G117" i="7"/>
  <c r="F117" i="7"/>
  <c r="K116" i="7"/>
  <c r="I116" i="7"/>
  <c r="J116" i="7" s="1"/>
  <c r="G116" i="7"/>
  <c r="F116" i="7"/>
  <c r="K115" i="7"/>
  <c r="I115" i="7"/>
  <c r="J115" i="7" s="1"/>
  <c r="G115" i="7"/>
  <c r="F115" i="7"/>
  <c r="K114" i="7"/>
  <c r="I114" i="7"/>
  <c r="L114" i="7" s="1"/>
  <c r="G114" i="7"/>
  <c r="F114" i="7"/>
  <c r="K113" i="7"/>
  <c r="L113" i="7" s="1"/>
  <c r="I113" i="7"/>
  <c r="J113" i="7" s="1"/>
  <c r="G113" i="7"/>
  <c r="F113" i="7"/>
  <c r="K112" i="7"/>
  <c r="L112" i="7" s="1"/>
  <c r="I112" i="7"/>
  <c r="J112" i="7" s="1"/>
  <c r="G112" i="7"/>
  <c r="F112" i="7"/>
  <c r="K111" i="7"/>
  <c r="I111" i="7"/>
  <c r="J111" i="7" s="1"/>
  <c r="G111" i="7"/>
  <c r="F111" i="7"/>
  <c r="K110" i="7"/>
  <c r="I110" i="7"/>
  <c r="L110" i="7" s="1"/>
  <c r="G110" i="7"/>
  <c r="F110" i="7"/>
  <c r="K109" i="7"/>
  <c r="L109" i="7" s="1"/>
  <c r="I109" i="7"/>
  <c r="J109" i="7" s="1"/>
  <c r="G109" i="7"/>
  <c r="F109" i="7"/>
  <c r="K108" i="7"/>
  <c r="L108" i="7" s="1"/>
  <c r="I108" i="7"/>
  <c r="J108" i="7" s="1"/>
  <c r="G108" i="7"/>
  <c r="F108" i="7"/>
  <c r="K107" i="7"/>
  <c r="I107" i="7"/>
  <c r="J107" i="7" s="1"/>
  <c r="G107" i="7"/>
  <c r="F107" i="7"/>
  <c r="K106" i="7"/>
  <c r="I106" i="7"/>
  <c r="L106" i="7" s="1"/>
  <c r="G106" i="7"/>
  <c r="F106" i="7"/>
  <c r="K105" i="7"/>
  <c r="L105" i="7" s="1"/>
  <c r="I105" i="7"/>
  <c r="J105" i="7" s="1"/>
  <c r="G105" i="7"/>
  <c r="F105" i="7"/>
  <c r="K104" i="7"/>
  <c r="L104" i="7" s="1"/>
  <c r="I104" i="7"/>
  <c r="J104" i="7" s="1"/>
  <c r="G104" i="7"/>
  <c r="F104" i="7"/>
  <c r="K103" i="7"/>
  <c r="I103" i="7"/>
  <c r="J103" i="7" s="1"/>
  <c r="G103" i="7"/>
  <c r="F103" i="7"/>
  <c r="K102" i="7"/>
  <c r="I102" i="7"/>
  <c r="L102" i="7" s="1"/>
  <c r="G102" i="7"/>
  <c r="F102" i="7"/>
  <c r="K101" i="7"/>
  <c r="L101" i="7" s="1"/>
  <c r="I101" i="7"/>
  <c r="J101" i="7" s="1"/>
  <c r="G101" i="7"/>
  <c r="F101" i="7"/>
  <c r="K100" i="7"/>
  <c r="L100" i="7" s="1"/>
  <c r="I100" i="7"/>
  <c r="J100" i="7" s="1"/>
  <c r="G100" i="7"/>
  <c r="F100" i="7"/>
  <c r="K99" i="7"/>
  <c r="I99" i="7"/>
  <c r="J99" i="7" s="1"/>
  <c r="G99" i="7"/>
  <c r="F99" i="7"/>
  <c r="K98" i="7"/>
  <c r="I98" i="7"/>
  <c r="L98" i="7" s="1"/>
  <c r="G98" i="7"/>
  <c r="F98" i="7"/>
  <c r="K97" i="7"/>
  <c r="L97" i="7" s="1"/>
  <c r="I97" i="7"/>
  <c r="J97" i="7" s="1"/>
  <c r="G97" i="7"/>
  <c r="F97" i="7"/>
  <c r="K96" i="7"/>
  <c r="L96" i="7" s="1"/>
  <c r="I96" i="7"/>
  <c r="J96" i="7" s="1"/>
  <c r="G96" i="7"/>
  <c r="F96" i="7"/>
  <c r="K95" i="7"/>
  <c r="I95" i="7"/>
  <c r="J95" i="7" s="1"/>
  <c r="G95" i="7"/>
  <c r="F95" i="7"/>
  <c r="K94" i="7"/>
  <c r="I94" i="7"/>
  <c r="L94" i="7" s="1"/>
  <c r="G94" i="7"/>
  <c r="F94" i="7"/>
  <c r="K93" i="7"/>
  <c r="L93" i="7" s="1"/>
  <c r="I93" i="7"/>
  <c r="J93" i="7" s="1"/>
  <c r="G93" i="7"/>
  <c r="F93" i="7"/>
  <c r="K92" i="7"/>
  <c r="L92" i="7" s="1"/>
  <c r="I92" i="7"/>
  <c r="J92" i="7" s="1"/>
  <c r="G92" i="7"/>
  <c r="F92" i="7"/>
  <c r="K91" i="7"/>
  <c r="I91" i="7"/>
  <c r="J91" i="7" s="1"/>
  <c r="G91" i="7"/>
  <c r="F91" i="7"/>
  <c r="L90" i="7"/>
  <c r="K90" i="7"/>
  <c r="I90" i="7"/>
  <c r="J90" i="7" s="1"/>
  <c r="G90" i="7"/>
  <c r="F90" i="7"/>
  <c r="K89" i="7"/>
  <c r="L89" i="7" s="1"/>
  <c r="I89" i="7"/>
  <c r="J89" i="7" s="1"/>
  <c r="G89" i="7"/>
  <c r="F89" i="7"/>
  <c r="K88" i="7"/>
  <c r="L88" i="7" s="1"/>
  <c r="I88" i="7"/>
  <c r="J88" i="7" s="1"/>
  <c r="G88" i="7"/>
  <c r="F88" i="7"/>
  <c r="K87" i="7"/>
  <c r="I87" i="7"/>
  <c r="J87" i="7" s="1"/>
  <c r="G87" i="7"/>
  <c r="F87" i="7"/>
  <c r="L86" i="7"/>
  <c r="K86" i="7"/>
  <c r="I86" i="7"/>
  <c r="J86" i="7" s="1"/>
  <c r="G86" i="7"/>
  <c r="F86" i="7"/>
  <c r="K85" i="7"/>
  <c r="L85" i="7" s="1"/>
  <c r="I85" i="7"/>
  <c r="J85" i="7" s="1"/>
  <c r="G85" i="7"/>
  <c r="F85" i="7"/>
  <c r="K84" i="7"/>
  <c r="I84" i="7"/>
  <c r="J84" i="7" s="1"/>
  <c r="G84" i="7"/>
  <c r="F84" i="7"/>
  <c r="K83" i="7"/>
  <c r="I83" i="7"/>
  <c r="J83" i="7" s="1"/>
  <c r="G83" i="7"/>
  <c r="F83" i="7"/>
  <c r="L82" i="7"/>
  <c r="K82" i="7"/>
  <c r="I82" i="7"/>
  <c r="J82" i="7" s="1"/>
  <c r="G82" i="7"/>
  <c r="F82" i="7"/>
  <c r="K81" i="7"/>
  <c r="L81" i="7" s="1"/>
  <c r="I81" i="7"/>
  <c r="G81" i="7"/>
  <c r="F81" i="7"/>
  <c r="K80" i="7"/>
  <c r="L80" i="7" s="1"/>
  <c r="I80" i="7"/>
  <c r="J80" i="7" s="1"/>
  <c r="G80" i="7"/>
  <c r="F80" i="7"/>
  <c r="K79" i="7"/>
  <c r="I79" i="7"/>
  <c r="J79" i="7" s="1"/>
  <c r="G79" i="7"/>
  <c r="F79" i="7"/>
  <c r="L78" i="7"/>
  <c r="K78" i="7"/>
  <c r="I78" i="7"/>
  <c r="J78" i="7" s="1"/>
  <c r="G78" i="7"/>
  <c r="F78" i="7"/>
  <c r="K77" i="7"/>
  <c r="L77" i="7" s="1"/>
  <c r="I77" i="7"/>
  <c r="J77" i="7" s="1"/>
  <c r="G77" i="7"/>
  <c r="F77" i="7"/>
  <c r="K76" i="7"/>
  <c r="L76" i="7" s="1"/>
  <c r="I76" i="7"/>
  <c r="J76" i="7" s="1"/>
  <c r="G76" i="7"/>
  <c r="F76" i="7"/>
  <c r="K75" i="7"/>
  <c r="I75" i="7"/>
  <c r="J75" i="7" s="1"/>
  <c r="G75" i="7"/>
  <c r="F75" i="7"/>
  <c r="L74" i="7"/>
  <c r="K74" i="7"/>
  <c r="I74" i="7"/>
  <c r="J74" i="7" s="1"/>
  <c r="G74" i="7"/>
  <c r="F74" i="7"/>
  <c r="K73" i="7"/>
  <c r="L73" i="7" s="1"/>
  <c r="I73" i="7"/>
  <c r="J73" i="7" s="1"/>
  <c r="G73" i="7"/>
  <c r="F73" i="7"/>
  <c r="K72" i="7"/>
  <c r="I72" i="7"/>
  <c r="J72" i="7" s="1"/>
  <c r="G72" i="7"/>
  <c r="F72" i="7"/>
  <c r="K71" i="7"/>
  <c r="I71" i="7"/>
  <c r="J71" i="7" s="1"/>
  <c r="G71" i="7"/>
  <c r="F71" i="7"/>
  <c r="L70" i="7"/>
  <c r="K70" i="7"/>
  <c r="I70" i="7"/>
  <c r="J70" i="7" s="1"/>
  <c r="G70" i="7"/>
  <c r="F70" i="7"/>
  <c r="K69" i="7"/>
  <c r="L69" i="7" s="1"/>
  <c r="I69" i="7"/>
  <c r="J69" i="7" s="1"/>
  <c r="G69" i="7"/>
  <c r="F69" i="7"/>
  <c r="K68" i="7"/>
  <c r="I68" i="7"/>
  <c r="J68" i="7" s="1"/>
  <c r="G68" i="7"/>
  <c r="F68" i="7"/>
  <c r="K67" i="7"/>
  <c r="I67" i="7"/>
  <c r="J67" i="7" s="1"/>
  <c r="G67" i="7"/>
  <c r="F67" i="7"/>
  <c r="L66" i="7"/>
  <c r="K66" i="7"/>
  <c r="I66" i="7"/>
  <c r="J66" i="7" s="1"/>
  <c r="G66" i="7"/>
  <c r="F66" i="7"/>
  <c r="K65" i="7"/>
  <c r="L65" i="7" s="1"/>
  <c r="I65" i="7"/>
  <c r="J65" i="7" s="1"/>
  <c r="G65" i="7"/>
  <c r="F65" i="7"/>
  <c r="K64" i="7"/>
  <c r="L64" i="7" s="1"/>
  <c r="I64" i="7"/>
  <c r="J64" i="7" s="1"/>
  <c r="G64" i="7"/>
  <c r="F64" i="7"/>
  <c r="K63" i="7"/>
  <c r="I63" i="7"/>
  <c r="J63" i="7" s="1"/>
  <c r="G63" i="7"/>
  <c r="F63" i="7"/>
  <c r="L62" i="7"/>
  <c r="K62" i="7"/>
  <c r="I62" i="7"/>
  <c r="J62" i="7" s="1"/>
  <c r="G62" i="7"/>
  <c r="F62" i="7"/>
  <c r="K61" i="7"/>
  <c r="L61" i="7" s="1"/>
  <c r="I61" i="7"/>
  <c r="G61" i="7"/>
  <c r="F61" i="7"/>
  <c r="K60" i="7"/>
  <c r="L60" i="7" s="1"/>
  <c r="I60" i="7"/>
  <c r="J60" i="7" s="1"/>
  <c r="G60" i="7"/>
  <c r="F60" i="7"/>
  <c r="K59" i="7"/>
  <c r="I59" i="7"/>
  <c r="J59" i="7" s="1"/>
  <c r="G59" i="7"/>
  <c r="F59" i="7"/>
  <c r="K58" i="7"/>
  <c r="I58" i="7"/>
  <c r="L58" i="7" s="1"/>
  <c r="G58" i="7"/>
  <c r="F58" i="7"/>
  <c r="K57" i="7"/>
  <c r="L57" i="7" s="1"/>
  <c r="I57" i="7"/>
  <c r="G57" i="7"/>
  <c r="F57" i="7"/>
  <c r="K56" i="7"/>
  <c r="L56" i="7" s="1"/>
  <c r="I56" i="7"/>
  <c r="J56" i="7" s="1"/>
  <c r="G56" i="7"/>
  <c r="F56" i="7"/>
  <c r="K55" i="7"/>
  <c r="I55" i="7"/>
  <c r="J55" i="7" s="1"/>
  <c r="G55" i="7"/>
  <c r="F55" i="7"/>
  <c r="K54" i="7"/>
  <c r="I54" i="7"/>
  <c r="L54" i="7" s="1"/>
  <c r="G54" i="7"/>
  <c r="F54" i="7"/>
  <c r="K53" i="7"/>
  <c r="L53" i="7" s="1"/>
  <c r="I53" i="7"/>
  <c r="G53" i="7"/>
  <c r="F53" i="7"/>
  <c r="K52" i="7"/>
  <c r="L52" i="7" s="1"/>
  <c r="I52" i="7"/>
  <c r="J52" i="7" s="1"/>
  <c r="G52" i="7"/>
  <c r="F52" i="7"/>
  <c r="K51" i="7"/>
  <c r="I51" i="7"/>
  <c r="J51" i="7" s="1"/>
  <c r="G51" i="7"/>
  <c r="F51" i="7"/>
  <c r="K50" i="7"/>
  <c r="I50" i="7"/>
  <c r="L50" i="7" s="1"/>
  <c r="G50" i="7"/>
  <c r="F50" i="7"/>
  <c r="K49" i="7"/>
  <c r="L49" i="7" s="1"/>
  <c r="I49" i="7"/>
  <c r="J49" i="7" s="1"/>
  <c r="G49" i="7"/>
  <c r="F49" i="7"/>
  <c r="K48" i="7"/>
  <c r="L48" i="7" s="1"/>
  <c r="I48" i="7"/>
  <c r="J48" i="7" s="1"/>
  <c r="G48" i="7"/>
  <c r="F48" i="7"/>
  <c r="K47" i="7"/>
  <c r="I47" i="7"/>
  <c r="J47" i="7" s="1"/>
  <c r="G47" i="7"/>
  <c r="F47" i="7"/>
  <c r="K46" i="7"/>
  <c r="I46" i="7"/>
  <c r="L46" i="7" s="1"/>
  <c r="G46" i="7"/>
  <c r="F46" i="7"/>
  <c r="K45" i="7"/>
  <c r="L45" i="7" s="1"/>
  <c r="I45" i="7"/>
  <c r="J45" i="7" s="1"/>
  <c r="G45" i="7"/>
  <c r="F45" i="7"/>
  <c r="K44" i="7"/>
  <c r="L44" i="7" s="1"/>
  <c r="I44" i="7"/>
  <c r="J44" i="7" s="1"/>
  <c r="G44" i="7"/>
  <c r="F44" i="7"/>
  <c r="K43" i="7"/>
  <c r="I43" i="7"/>
  <c r="J43" i="7" s="1"/>
  <c r="G43" i="7"/>
  <c r="F43" i="7"/>
  <c r="K42" i="7"/>
  <c r="I42" i="7"/>
  <c r="L42" i="7" s="1"/>
  <c r="G42" i="7"/>
  <c r="F42" i="7"/>
  <c r="K41" i="7"/>
  <c r="L41" i="7" s="1"/>
  <c r="I41" i="7"/>
  <c r="J41" i="7" s="1"/>
  <c r="G41" i="7"/>
  <c r="F41" i="7"/>
  <c r="K40" i="7"/>
  <c r="L40" i="7" s="1"/>
  <c r="I40" i="7"/>
  <c r="J40" i="7" s="1"/>
  <c r="G40" i="7"/>
  <c r="F40" i="7"/>
  <c r="K39" i="7"/>
  <c r="I39" i="7"/>
  <c r="J39" i="7" s="1"/>
  <c r="G39" i="7"/>
  <c r="F39" i="7"/>
  <c r="K38" i="7"/>
  <c r="I38" i="7"/>
  <c r="L38" i="7" s="1"/>
  <c r="G38" i="7"/>
  <c r="F38" i="7"/>
  <c r="K37" i="7"/>
  <c r="L37" i="7" s="1"/>
  <c r="I37" i="7"/>
  <c r="J37" i="7" s="1"/>
  <c r="G37" i="7"/>
  <c r="F37" i="7"/>
  <c r="K36" i="7"/>
  <c r="L36" i="7" s="1"/>
  <c r="I36" i="7"/>
  <c r="J36" i="7" s="1"/>
  <c r="G36" i="7"/>
  <c r="F36" i="7"/>
  <c r="K35" i="7"/>
  <c r="I35" i="7"/>
  <c r="J35" i="7" s="1"/>
  <c r="G35" i="7"/>
  <c r="F35" i="7"/>
  <c r="K34" i="7"/>
  <c r="I34" i="7"/>
  <c r="L34" i="7" s="1"/>
  <c r="G34" i="7"/>
  <c r="F34" i="7"/>
  <c r="K33" i="7"/>
  <c r="L33" i="7" s="1"/>
  <c r="I33" i="7"/>
  <c r="J33" i="7" s="1"/>
  <c r="G33" i="7"/>
  <c r="F33" i="7"/>
  <c r="K32" i="7"/>
  <c r="L32" i="7" s="1"/>
  <c r="I32" i="7"/>
  <c r="J32" i="7" s="1"/>
  <c r="G32" i="7"/>
  <c r="F32" i="7"/>
  <c r="K31" i="7"/>
  <c r="I31" i="7"/>
  <c r="J31" i="7" s="1"/>
  <c r="G31" i="7"/>
  <c r="F31" i="7"/>
  <c r="K30" i="7"/>
  <c r="I30" i="7"/>
  <c r="L30" i="7" s="1"/>
  <c r="G30" i="7"/>
  <c r="F30" i="7"/>
  <c r="K29" i="7"/>
  <c r="L29" i="7" s="1"/>
  <c r="I29" i="7"/>
  <c r="J29" i="7" s="1"/>
  <c r="G29" i="7"/>
  <c r="F29" i="7"/>
  <c r="K28" i="7"/>
  <c r="L28" i="7" s="1"/>
  <c r="I28" i="7"/>
  <c r="J28" i="7" s="1"/>
  <c r="G28" i="7"/>
  <c r="F28" i="7"/>
  <c r="L27" i="7"/>
  <c r="K27" i="7"/>
  <c r="I27" i="7"/>
  <c r="J27" i="7" s="1"/>
  <c r="G27" i="7"/>
  <c r="F27" i="7"/>
  <c r="K26" i="7"/>
  <c r="L26" i="7" s="1"/>
  <c r="J26" i="7"/>
  <c r="I26" i="7"/>
  <c r="G26" i="7"/>
  <c r="F26" i="7"/>
  <c r="K25" i="7"/>
  <c r="I25" i="7"/>
  <c r="J25" i="7" s="1"/>
  <c r="G25" i="7"/>
  <c r="F25" i="7"/>
  <c r="L24" i="7"/>
  <c r="K24" i="7"/>
  <c r="I24" i="7"/>
  <c r="J24" i="7" s="1"/>
  <c r="G24" i="7"/>
  <c r="F24" i="7"/>
  <c r="K23" i="7"/>
  <c r="L23" i="7" s="1"/>
  <c r="I23" i="7"/>
  <c r="G23" i="7"/>
  <c r="F23" i="7"/>
  <c r="K22" i="7"/>
  <c r="L22" i="7" s="1"/>
  <c r="J22" i="7"/>
  <c r="I22" i="7"/>
  <c r="G22" i="7"/>
  <c r="F22" i="7"/>
  <c r="K21" i="7"/>
  <c r="I21" i="7"/>
  <c r="J21" i="7" s="1"/>
  <c r="G21" i="7"/>
  <c r="F21" i="7"/>
  <c r="L20" i="7"/>
  <c r="K20" i="7"/>
  <c r="I20" i="7"/>
  <c r="J20" i="7" s="1"/>
  <c r="G20" i="7"/>
  <c r="F20" i="7"/>
  <c r="K19" i="7"/>
  <c r="L19" i="7" s="1"/>
  <c r="I19" i="7"/>
  <c r="J19" i="7" s="1"/>
  <c r="G19" i="7"/>
  <c r="F19" i="7"/>
  <c r="K18" i="7"/>
  <c r="I18" i="7"/>
  <c r="J18" i="7" s="1"/>
  <c r="G18" i="7"/>
  <c r="F18" i="7"/>
  <c r="K17" i="7"/>
  <c r="I17" i="7"/>
  <c r="J17" i="7" s="1"/>
  <c r="G17" i="7"/>
  <c r="F17" i="7"/>
  <c r="L16" i="7"/>
  <c r="K16" i="7"/>
  <c r="I16" i="7"/>
  <c r="J16" i="7" s="1"/>
  <c r="G16" i="7"/>
  <c r="F16" i="7"/>
  <c r="K15" i="7"/>
  <c r="L15" i="7" s="1"/>
  <c r="I15" i="7"/>
  <c r="J15" i="7" s="1"/>
  <c r="G15" i="7"/>
  <c r="F15" i="7"/>
  <c r="K14" i="7"/>
  <c r="I14" i="7"/>
  <c r="J14" i="7" s="1"/>
  <c r="G14" i="7"/>
  <c r="F14" i="7"/>
  <c r="K13" i="7"/>
  <c r="I13" i="7"/>
  <c r="J13" i="7" s="1"/>
  <c r="G13" i="7"/>
  <c r="F13" i="7"/>
  <c r="L12" i="7"/>
  <c r="K12" i="7"/>
  <c r="I12" i="7"/>
  <c r="J12" i="7" s="1"/>
  <c r="G12" i="7"/>
  <c r="F12" i="7"/>
  <c r="K11" i="7"/>
  <c r="L11" i="7" s="1"/>
  <c r="I11" i="7"/>
  <c r="J11" i="7" s="1"/>
  <c r="G11" i="7"/>
  <c r="F11" i="7"/>
  <c r="K10" i="7"/>
  <c r="I10" i="7"/>
  <c r="J10" i="7" s="1"/>
  <c r="G10" i="7"/>
  <c r="F10" i="7"/>
  <c r="K9" i="7"/>
  <c r="I9" i="7"/>
  <c r="J9" i="7" s="1"/>
  <c r="G9" i="7"/>
  <c r="F9" i="7"/>
  <c r="T133" i="6"/>
  <c r="U133" i="6" s="1"/>
  <c r="R133" i="6"/>
  <c r="P133" i="6"/>
  <c r="O133" i="6"/>
  <c r="K133" i="6"/>
  <c r="L133" i="6" s="1"/>
  <c r="I133" i="6"/>
  <c r="J133" i="6" s="1"/>
  <c r="G133" i="6"/>
  <c r="F133" i="6"/>
  <c r="T132" i="6"/>
  <c r="R132" i="6"/>
  <c r="S132" i="6" s="1"/>
  <c r="P132" i="6"/>
  <c r="O132" i="6"/>
  <c r="L132" i="6"/>
  <c r="K132" i="6"/>
  <c r="I132" i="6"/>
  <c r="J132" i="6" s="1"/>
  <c r="G132" i="6"/>
  <c r="F132" i="6"/>
  <c r="T131" i="6"/>
  <c r="U131" i="6" s="1"/>
  <c r="R131" i="6"/>
  <c r="P131" i="6"/>
  <c r="O131" i="6"/>
  <c r="K131" i="6"/>
  <c r="L131" i="6" s="1"/>
  <c r="I131" i="6"/>
  <c r="J131" i="6" s="1"/>
  <c r="G131" i="6"/>
  <c r="F131" i="6"/>
  <c r="T130" i="6"/>
  <c r="R130" i="6"/>
  <c r="S130" i="6" s="1"/>
  <c r="P130" i="6"/>
  <c r="O130" i="6"/>
  <c r="L130" i="6"/>
  <c r="K130" i="6"/>
  <c r="I130" i="6"/>
  <c r="J130" i="6" s="1"/>
  <c r="G130" i="6"/>
  <c r="F130" i="6"/>
  <c r="T129" i="6"/>
  <c r="U129" i="6" s="1"/>
  <c r="R129" i="6"/>
  <c r="P129" i="6"/>
  <c r="O129" i="6"/>
  <c r="K129" i="6"/>
  <c r="L129" i="6" s="1"/>
  <c r="I129" i="6"/>
  <c r="J129" i="6" s="1"/>
  <c r="G129" i="6"/>
  <c r="F129" i="6"/>
  <c r="T128" i="6"/>
  <c r="R128" i="6"/>
  <c r="S128" i="6" s="1"/>
  <c r="P128" i="6"/>
  <c r="O128" i="6"/>
  <c r="L128" i="6"/>
  <c r="K128" i="6"/>
  <c r="I128" i="6"/>
  <c r="J128" i="6" s="1"/>
  <c r="G128" i="6"/>
  <c r="F128" i="6"/>
  <c r="T127" i="6"/>
  <c r="U127" i="6" s="1"/>
  <c r="R127" i="6"/>
  <c r="P127" i="6"/>
  <c r="O127" i="6"/>
  <c r="K127" i="6"/>
  <c r="L127" i="6" s="1"/>
  <c r="I127" i="6"/>
  <c r="J127" i="6" s="1"/>
  <c r="G127" i="6"/>
  <c r="F127" i="6"/>
  <c r="U126" i="6"/>
  <c r="T126" i="6"/>
  <c r="R126" i="6"/>
  <c r="S126" i="6" s="1"/>
  <c r="P126" i="6"/>
  <c r="O126" i="6"/>
  <c r="K126" i="6"/>
  <c r="L126" i="6" s="1"/>
  <c r="I126" i="6"/>
  <c r="G126" i="6"/>
  <c r="F126" i="6"/>
  <c r="T125" i="6"/>
  <c r="U125" i="6" s="1"/>
  <c r="S125" i="6"/>
  <c r="R125" i="6"/>
  <c r="P125" i="6"/>
  <c r="O125" i="6"/>
  <c r="K125" i="6"/>
  <c r="I125" i="6"/>
  <c r="J125" i="6" s="1"/>
  <c r="G125" i="6"/>
  <c r="F125" i="6"/>
  <c r="U124" i="6"/>
  <c r="T124" i="6"/>
  <c r="R124" i="6"/>
  <c r="S124" i="6" s="1"/>
  <c r="P124" i="6"/>
  <c r="O124" i="6"/>
  <c r="K124" i="6"/>
  <c r="L124" i="6" s="1"/>
  <c r="I124" i="6"/>
  <c r="J124" i="6" s="1"/>
  <c r="G124" i="6"/>
  <c r="F124" i="6"/>
  <c r="T123" i="6"/>
  <c r="U123" i="6" s="1"/>
  <c r="S123" i="6"/>
  <c r="R123" i="6"/>
  <c r="P123" i="6"/>
  <c r="O123" i="6"/>
  <c r="K123" i="6"/>
  <c r="L123" i="6" s="1"/>
  <c r="I123" i="6"/>
  <c r="J123" i="6" s="1"/>
  <c r="G123" i="6"/>
  <c r="F123" i="6"/>
  <c r="U122" i="6"/>
  <c r="T122" i="6"/>
  <c r="R122" i="6"/>
  <c r="S122" i="6" s="1"/>
  <c r="P122" i="6"/>
  <c r="O122" i="6"/>
  <c r="K122" i="6"/>
  <c r="L122" i="6" s="1"/>
  <c r="I122" i="6"/>
  <c r="G122" i="6"/>
  <c r="F122" i="6"/>
  <c r="T121" i="6"/>
  <c r="R121" i="6"/>
  <c r="S121" i="6" s="1"/>
  <c r="P121" i="6"/>
  <c r="O121" i="6"/>
  <c r="K121" i="6"/>
  <c r="I121" i="6"/>
  <c r="J121" i="6" s="1"/>
  <c r="G121" i="6"/>
  <c r="F121" i="6"/>
  <c r="U120" i="6"/>
  <c r="T120" i="6"/>
  <c r="R120" i="6"/>
  <c r="S120" i="6" s="1"/>
  <c r="P120" i="6"/>
  <c r="O120" i="6"/>
  <c r="K120" i="6"/>
  <c r="L120" i="6" s="1"/>
  <c r="I120" i="6"/>
  <c r="J120" i="6" s="1"/>
  <c r="G120" i="6"/>
  <c r="F120" i="6"/>
  <c r="T119" i="6"/>
  <c r="R119" i="6"/>
  <c r="S119" i="6" s="1"/>
  <c r="P119" i="6"/>
  <c r="O119" i="6"/>
  <c r="K119" i="6"/>
  <c r="I119" i="6"/>
  <c r="J119" i="6" s="1"/>
  <c r="G119" i="6"/>
  <c r="F119" i="6"/>
  <c r="T118" i="6"/>
  <c r="R118" i="6"/>
  <c r="U118" i="6" s="1"/>
  <c r="P118" i="6"/>
  <c r="O118" i="6"/>
  <c r="K118" i="6"/>
  <c r="L118" i="6" s="1"/>
  <c r="I118" i="6"/>
  <c r="J118" i="6" s="1"/>
  <c r="G118" i="6"/>
  <c r="F118" i="6"/>
  <c r="T117" i="6"/>
  <c r="R117" i="6"/>
  <c r="S117" i="6" s="1"/>
  <c r="P117" i="6"/>
  <c r="O117" i="6"/>
  <c r="K117" i="6"/>
  <c r="I117" i="6"/>
  <c r="J117" i="6" s="1"/>
  <c r="G117" i="6"/>
  <c r="F117" i="6"/>
  <c r="T116" i="6"/>
  <c r="R116" i="6"/>
  <c r="U116" i="6" s="1"/>
  <c r="P116" i="6"/>
  <c r="O116" i="6"/>
  <c r="K116" i="6"/>
  <c r="L116" i="6" s="1"/>
  <c r="I116" i="6"/>
  <c r="J116" i="6" s="1"/>
  <c r="G116" i="6"/>
  <c r="F116" i="6"/>
  <c r="T115" i="6"/>
  <c r="R115" i="6"/>
  <c r="S115" i="6" s="1"/>
  <c r="P115" i="6"/>
  <c r="O115" i="6"/>
  <c r="K115" i="6"/>
  <c r="I115" i="6"/>
  <c r="J115" i="6" s="1"/>
  <c r="G115" i="6"/>
  <c r="F115" i="6"/>
  <c r="T114" i="6"/>
  <c r="R114" i="6"/>
  <c r="U114" i="6" s="1"/>
  <c r="P114" i="6"/>
  <c r="O114" i="6"/>
  <c r="K114" i="6"/>
  <c r="L114" i="6" s="1"/>
  <c r="I114" i="6"/>
  <c r="J114" i="6" s="1"/>
  <c r="G114" i="6"/>
  <c r="F114" i="6"/>
  <c r="T113" i="6"/>
  <c r="R113" i="6"/>
  <c r="S113" i="6" s="1"/>
  <c r="P113" i="6"/>
  <c r="O113" i="6"/>
  <c r="K113" i="6"/>
  <c r="I113" i="6"/>
  <c r="J113" i="6" s="1"/>
  <c r="G113" i="6"/>
  <c r="F113" i="6"/>
  <c r="T112" i="6"/>
  <c r="R112" i="6"/>
  <c r="U112" i="6" s="1"/>
  <c r="P112" i="6"/>
  <c r="O112" i="6"/>
  <c r="K112" i="6"/>
  <c r="L112" i="6" s="1"/>
  <c r="I112" i="6"/>
  <c r="J112" i="6" s="1"/>
  <c r="G112" i="6"/>
  <c r="F112" i="6"/>
  <c r="T111" i="6"/>
  <c r="S111" i="6"/>
  <c r="R111" i="6"/>
  <c r="U111" i="6" s="1"/>
  <c r="P111" i="6"/>
  <c r="O111" i="6"/>
  <c r="K111" i="6"/>
  <c r="I111" i="6"/>
  <c r="J111" i="6" s="1"/>
  <c r="G111" i="6"/>
  <c r="F111" i="6"/>
  <c r="T110" i="6"/>
  <c r="R110" i="6"/>
  <c r="U110" i="6" s="1"/>
  <c r="P110" i="6"/>
  <c r="O110" i="6"/>
  <c r="L110" i="6"/>
  <c r="K110" i="6"/>
  <c r="I110" i="6"/>
  <c r="J110" i="6" s="1"/>
  <c r="G110" i="6"/>
  <c r="F110" i="6"/>
  <c r="T109" i="6"/>
  <c r="S109" i="6" s="1"/>
  <c r="R109" i="6"/>
  <c r="P109" i="6"/>
  <c r="O109" i="6"/>
  <c r="K109" i="6"/>
  <c r="J109" i="6"/>
  <c r="I109" i="6"/>
  <c r="L109" i="6" s="1"/>
  <c r="G109" i="6"/>
  <c r="F109" i="6"/>
  <c r="T108" i="6"/>
  <c r="R108" i="6"/>
  <c r="U108" i="6" s="1"/>
  <c r="P108" i="6"/>
  <c r="O108" i="6"/>
  <c r="L108" i="6"/>
  <c r="K108" i="6"/>
  <c r="I108" i="6"/>
  <c r="J108" i="6" s="1"/>
  <c r="G108" i="6"/>
  <c r="F108" i="6"/>
  <c r="T107" i="6"/>
  <c r="S107" i="6" s="1"/>
  <c r="R107" i="6"/>
  <c r="P107" i="6"/>
  <c r="O107" i="6"/>
  <c r="K107" i="6"/>
  <c r="L107" i="6" s="1"/>
  <c r="J107" i="6"/>
  <c r="I107" i="6"/>
  <c r="G107" i="6"/>
  <c r="F107" i="6"/>
  <c r="T106" i="6"/>
  <c r="R106" i="6"/>
  <c r="U106" i="6" s="1"/>
  <c r="P106" i="6"/>
  <c r="O106" i="6"/>
  <c r="L106" i="6"/>
  <c r="K106" i="6"/>
  <c r="I106" i="6"/>
  <c r="J106" i="6" s="1"/>
  <c r="G106" i="6"/>
  <c r="F106" i="6"/>
  <c r="T105" i="6"/>
  <c r="U105" i="6" s="1"/>
  <c r="R105" i="6"/>
  <c r="S105" i="6" s="1"/>
  <c r="P105" i="6"/>
  <c r="O105" i="6"/>
  <c r="K105" i="6"/>
  <c r="L105" i="6" s="1"/>
  <c r="J105" i="6"/>
  <c r="I105" i="6"/>
  <c r="G105" i="6"/>
  <c r="F105" i="6"/>
  <c r="T104" i="6"/>
  <c r="R104" i="6"/>
  <c r="U104" i="6" s="1"/>
  <c r="P104" i="6"/>
  <c r="O104" i="6"/>
  <c r="L104" i="6"/>
  <c r="K104" i="6"/>
  <c r="I104" i="6"/>
  <c r="J104" i="6" s="1"/>
  <c r="G104" i="6"/>
  <c r="F104" i="6"/>
  <c r="T103" i="6"/>
  <c r="U103" i="6" s="1"/>
  <c r="R103" i="6"/>
  <c r="S103" i="6" s="1"/>
  <c r="P103" i="6"/>
  <c r="O103" i="6"/>
  <c r="K103" i="6"/>
  <c r="L103" i="6" s="1"/>
  <c r="J103" i="6"/>
  <c r="I103" i="6"/>
  <c r="G103" i="6"/>
  <c r="F103" i="6"/>
  <c r="T102" i="6"/>
  <c r="R102" i="6"/>
  <c r="U102" i="6" s="1"/>
  <c r="P102" i="6"/>
  <c r="O102" i="6"/>
  <c r="L102" i="6"/>
  <c r="K102" i="6"/>
  <c r="I102" i="6"/>
  <c r="J102" i="6" s="1"/>
  <c r="G102" i="6"/>
  <c r="F102" i="6"/>
  <c r="T101" i="6"/>
  <c r="U101" i="6" s="1"/>
  <c r="R101" i="6"/>
  <c r="S101" i="6" s="1"/>
  <c r="P101" i="6"/>
  <c r="O101" i="6"/>
  <c r="K101" i="6"/>
  <c r="L101" i="6" s="1"/>
  <c r="J101" i="6"/>
  <c r="I101" i="6"/>
  <c r="G101" i="6"/>
  <c r="F101" i="6"/>
  <c r="T100" i="6"/>
  <c r="R100" i="6"/>
  <c r="U100" i="6" s="1"/>
  <c r="P100" i="6"/>
  <c r="O100" i="6"/>
  <c r="L100" i="6"/>
  <c r="K100" i="6"/>
  <c r="I100" i="6"/>
  <c r="J100" i="6" s="1"/>
  <c r="G100" i="6"/>
  <c r="F100" i="6"/>
  <c r="T99" i="6"/>
  <c r="U99" i="6" s="1"/>
  <c r="R99" i="6"/>
  <c r="S99" i="6" s="1"/>
  <c r="P99" i="6"/>
  <c r="O99" i="6"/>
  <c r="K99" i="6"/>
  <c r="L99" i="6" s="1"/>
  <c r="J99" i="6"/>
  <c r="I99" i="6"/>
  <c r="G99" i="6"/>
  <c r="F99" i="6"/>
  <c r="T98" i="6"/>
  <c r="R98" i="6"/>
  <c r="U98" i="6" s="1"/>
  <c r="P98" i="6"/>
  <c r="O98" i="6"/>
  <c r="L98" i="6"/>
  <c r="K98" i="6"/>
  <c r="I98" i="6"/>
  <c r="J98" i="6" s="1"/>
  <c r="G98" i="6"/>
  <c r="F98" i="6"/>
  <c r="T97" i="6"/>
  <c r="U97" i="6" s="1"/>
  <c r="R97" i="6"/>
  <c r="S97" i="6" s="1"/>
  <c r="P97" i="6"/>
  <c r="O97" i="6"/>
  <c r="K97" i="6"/>
  <c r="L97" i="6" s="1"/>
  <c r="J97" i="6"/>
  <c r="I97" i="6"/>
  <c r="G97" i="6"/>
  <c r="F97" i="6"/>
  <c r="T96" i="6"/>
  <c r="R96" i="6"/>
  <c r="U96" i="6" s="1"/>
  <c r="P96" i="6"/>
  <c r="O96" i="6"/>
  <c r="L96" i="6"/>
  <c r="K96" i="6"/>
  <c r="I96" i="6"/>
  <c r="J96" i="6" s="1"/>
  <c r="G96" i="6"/>
  <c r="F96" i="6"/>
  <c r="T95" i="6"/>
  <c r="U95" i="6" s="1"/>
  <c r="R95" i="6"/>
  <c r="S95" i="6" s="1"/>
  <c r="P95" i="6"/>
  <c r="O95" i="6"/>
  <c r="K95" i="6"/>
  <c r="L95" i="6" s="1"/>
  <c r="I95" i="6"/>
  <c r="J95" i="6" s="1"/>
  <c r="G95" i="6"/>
  <c r="F95" i="6"/>
  <c r="T94" i="6"/>
  <c r="R94" i="6"/>
  <c r="U94" i="6" s="1"/>
  <c r="P94" i="6"/>
  <c r="O94" i="6"/>
  <c r="L94" i="6"/>
  <c r="K94" i="6"/>
  <c r="I94" i="6"/>
  <c r="J94" i="6" s="1"/>
  <c r="G94" i="6"/>
  <c r="F94" i="6"/>
  <c r="T93" i="6"/>
  <c r="S93" i="6" s="1"/>
  <c r="R93" i="6"/>
  <c r="P93" i="6"/>
  <c r="O93" i="6"/>
  <c r="K93" i="6"/>
  <c r="L93" i="6" s="1"/>
  <c r="J93" i="6"/>
  <c r="I93" i="6"/>
  <c r="G93" i="6"/>
  <c r="F93" i="6"/>
  <c r="T92" i="6"/>
  <c r="R92" i="6"/>
  <c r="U92" i="6" s="1"/>
  <c r="P92" i="6"/>
  <c r="O92" i="6"/>
  <c r="L92" i="6"/>
  <c r="K92" i="6"/>
  <c r="I92" i="6"/>
  <c r="J92" i="6" s="1"/>
  <c r="G92" i="6"/>
  <c r="F92" i="6"/>
  <c r="T91" i="6"/>
  <c r="S91" i="6" s="1"/>
  <c r="R91" i="6"/>
  <c r="P91" i="6"/>
  <c r="O91" i="6"/>
  <c r="K91" i="6"/>
  <c r="L91" i="6" s="1"/>
  <c r="J91" i="6"/>
  <c r="I91" i="6"/>
  <c r="G91" i="6"/>
  <c r="F91" i="6"/>
  <c r="T90" i="6"/>
  <c r="R90" i="6"/>
  <c r="U90" i="6" s="1"/>
  <c r="P90" i="6"/>
  <c r="O90" i="6"/>
  <c r="L90" i="6"/>
  <c r="K90" i="6"/>
  <c r="I90" i="6"/>
  <c r="J90" i="6" s="1"/>
  <c r="G90" i="6"/>
  <c r="F90" i="6"/>
  <c r="T89" i="6"/>
  <c r="U89" i="6" s="1"/>
  <c r="R89" i="6"/>
  <c r="S89" i="6" s="1"/>
  <c r="P89" i="6"/>
  <c r="O89" i="6"/>
  <c r="K89" i="6"/>
  <c r="L89" i="6" s="1"/>
  <c r="J89" i="6"/>
  <c r="I89" i="6"/>
  <c r="G89" i="6"/>
  <c r="F89" i="6"/>
  <c r="T88" i="6"/>
  <c r="R88" i="6"/>
  <c r="U88" i="6" s="1"/>
  <c r="P88" i="6"/>
  <c r="O88" i="6"/>
  <c r="L88" i="6"/>
  <c r="K88" i="6"/>
  <c r="I88" i="6"/>
  <c r="J88" i="6" s="1"/>
  <c r="G88" i="6"/>
  <c r="F88" i="6"/>
  <c r="T87" i="6"/>
  <c r="U87" i="6" s="1"/>
  <c r="R87" i="6"/>
  <c r="S87" i="6" s="1"/>
  <c r="P87" i="6"/>
  <c r="O87" i="6"/>
  <c r="K87" i="6"/>
  <c r="L87" i="6" s="1"/>
  <c r="J87" i="6"/>
  <c r="I87" i="6"/>
  <c r="G87" i="6"/>
  <c r="F87" i="6"/>
  <c r="T86" i="6"/>
  <c r="R86" i="6"/>
  <c r="U86" i="6" s="1"/>
  <c r="P86" i="6"/>
  <c r="O86" i="6"/>
  <c r="L86" i="6"/>
  <c r="K86" i="6"/>
  <c r="I86" i="6"/>
  <c r="J86" i="6" s="1"/>
  <c r="G86" i="6"/>
  <c r="F86" i="6"/>
  <c r="T85" i="6"/>
  <c r="U85" i="6" s="1"/>
  <c r="R85" i="6"/>
  <c r="S85" i="6" s="1"/>
  <c r="P85" i="6"/>
  <c r="O85" i="6"/>
  <c r="K85" i="6"/>
  <c r="L85" i="6" s="1"/>
  <c r="J85" i="6"/>
  <c r="I85" i="6"/>
  <c r="G85" i="6"/>
  <c r="F85" i="6"/>
  <c r="T84" i="6"/>
  <c r="R84" i="6"/>
  <c r="U84" i="6" s="1"/>
  <c r="P84" i="6"/>
  <c r="O84" i="6"/>
  <c r="L84" i="6"/>
  <c r="K84" i="6"/>
  <c r="I84" i="6"/>
  <c r="J84" i="6" s="1"/>
  <c r="G84" i="6"/>
  <c r="F84" i="6"/>
  <c r="T83" i="6"/>
  <c r="U83" i="6" s="1"/>
  <c r="R83" i="6"/>
  <c r="S83" i="6" s="1"/>
  <c r="P83" i="6"/>
  <c r="O83" i="6"/>
  <c r="K83" i="6"/>
  <c r="L83" i="6" s="1"/>
  <c r="J83" i="6"/>
  <c r="I83" i="6"/>
  <c r="G83" i="6"/>
  <c r="F83" i="6"/>
  <c r="T82" i="6"/>
  <c r="R82" i="6"/>
  <c r="U82" i="6" s="1"/>
  <c r="P82" i="6"/>
  <c r="O82" i="6"/>
  <c r="L82" i="6"/>
  <c r="K82" i="6"/>
  <c r="I82" i="6"/>
  <c r="J82" i="6" s="1"/>
  <c r="G82" i="6"/>
  <c r="F82" i="6"/>
  <c r="T81" i="6"/>
  <c r="U81" i="6" s="1"/>
  <c r="R81" i="6"/>
  <c r="S81" i="6" s="1"/>
  <c r="P81" i="6"/>
  <c r="O81" i="6"/>
  <c r="K81" i="6"/>
  <c r="L81" i="6" s="1"/>
  <c r="J81" i="6"/>
  <c r="I81" i="6"/>
  <c r="G81" i="6"/>
  <c r="F81" i="6"/>
  <c r="T80" i="6"/>
  <c r="R80" i="6"/>
  <c r="U80" i="6" s="1"/>
  <c r="P80" i="6"/>
  <c r="O80" i="6"/>
  <c r="L80" i="6"/>
  <c r="K80" i="6"/>
  <c r="I80" i="6"/>
  <c r="J80" i="6" s="1"/>
  <c r="G80" i="6"/>
  <c r="F80" i="6"/>
  <c r="T79" i="6"/>
  <c r="U79" i="6" s="1"/>
  <c r="R79" i="6"/>
  <c r="S79" i="6" s="1"/>
  <c r="P79" i="6"/>
  <c r="O79" i="6"/>
  <c r="K79" i="6"/>
  <c r="L79" i="6" s="1"/>
  <c r="J79" i="6"/>
  <c r="I79" i="6"/>
  <c r="G79" i="6"/>
  <c r="F79" i="6"/>
  <c r="T78" i="6"/>
  <c r="R78" i="6"/>
  <c r="U78" i="6" s="1"/>
  <c r="P78" i="6"/>
  <c r="O78" i="6"/>
  <c r="L78" i="6"/>
  <c r="K78" i="6"/>
  <c r="I78" i="6"/>
  <c r="J78" i="6" s="1"/>
  <c r="G78" i="6"/>
  <c r="F78" i="6"/>
  <c r="T77" i="6"/>
  <c r="S77" i="6" s="1"/>
  <c r="R77" i="6"/>
  <c r="P77" i="6"/>
  <c r="O77" i="6"/>
  <c r="K77" i="6"/>
  <c r="L77" i="6" s="1"/>
  <c r="J77" i="6"/>
  <c r="I77" i="6"/>
  <c r="G77" i="6"/>
  <c r="F77" i="6"/>
  <c r="T76" i="6"/>
  <c r="R76" i="6"/>
  <c r="U76" i="6" s="1"/>
  <c r="P76" i="6"/>
  <c r="O76" i="6"/>
  <c r="L76" i="6"/>
  <c r="K76" i="6"/>
  <c r="I76" i="6"/>
  <c r="J76" i="6" s="1"/>
  <c r="G76" i="6"/>
  <c r="F76" i="6"/>
  <c r="T75" i="6"/>
  <c r="S75" i="6" s="1"/>
  <c r="R75" i="6"/>
  <c r="P75" i="6"/>
  <c r="O75" i="6"/>
  <c r="K75" i="6"/>
  <c r="L75" i="6" s="1"/>
  <c r="J75" i="6"/>
  <c r="I75" i="6"/>
  <c r="G75" i="6"/>
  <c r="F75" i="6"/>
  <c r="T74" i="6"/>
  <c r="R74" i="6"/>
  <c r="U74" i="6" s="1"/>
  <c r="P74" i="6"/>
  <c r="O74" i="6"/>
  <c r="L74" i="6"/>
  <c r="K74" i="6"/>
  <c r="I74" i="6"/>
  <c r="J74" i="6" s="1"/>
  <c r="G74" i="6"/>
  <c r="F74" i="6"/>
  <c r="T73" i="6"/>
  <c r="S73" i="6" s="1"/>
  <c r="R73" i="6"/>
  <c r="P73" i="6"/>
  <c r="O73" i="6"/>
  <c r="K73" i="6"/>
  <c r="L73" i="6" s="1"/>
  <c r="J73" i="6"/>
  <c r="I73" i="6"/>
  <c r="G73" i="6"/>
  <c r="F73" i="6"/>
  <c r="T72" i="6"/>
  <c r="R72" i="6"/>
  <c r="P72" i="6"/>
  <c r="O72" i="6"/>
  <c r="L72" i="6"/>
  <c r="K72" i="6"/>
  <c r="I72" i="6"/>
  <c r="J72" i="6" s="1"/>
  <c r="G72" i="6"/>
  <c r="F72" i="6"/>
  <c r="T71" i="6"/>
  <c r="R71" i="6"/>
  <c r="P71" i="6"/>
  <c r="O71" i="6"/>
  <c r="K71" i="6"/>
  <c r="I71" i="6"/>
  <c r="J71" i="6" s="1"/>
  <c r="G71" i="6"/>
  <c r="F71" i="6"/>
  <c r="T70" i="6"/>
  <c r="R70" i="6"/>
  <c r="S70" i="6" s="1"/>
  <c r="P70" i="6"/>
  <c r="O70" i="6"/>
  <c r="K70" i="6"/>
  <c r="L70" i="6" s="1"/>
  <c r="I70" i="6"/>
  <c r="G70" i="6"/>
  <c r="F70" i="6"/>
  <c r="T69" i="6"/>
  <c r="U69" i="6" s="1"/>
  <c r="R69" i="6"/>
  <c r="P69" i="6"/>
  <c r="O69" i="6"/>
  <c r="K69" i="6"/>
  <c r="I69" i="6"/>
  <c r="J69" i="6" s="1"/>
  <c r="G69" i="6"/>
  <c r="F69" i="6"/>
  <c r="T68" i="6"/>
  <c r="R68" i="6"/>
  <c r="U68" i="6" s="1"/>
  <c r="P68" i="6"/>
  <c r="O68" i="6"/>
  <c r="L68" i="6"/>
  <c r="K68" i="6"/>
  <c r="I68" i="6"/>
  <c r="J68" i="6" s="1"/>
  <c r="G68" i="6"/>
  <c r="F68" i="6"/>
  <c r="T67" i="6"/>
  <c r="S67" i="6" s="1"/>
  <c r="R67" i="6"/>
  <c r="P67" i="6"/>
  <c r="O67" i="6"/>
  <c r="K67" i="6"/>
  <c r="L67" i="6" s="1"/>
  <c r="I67" i="6"/>
  <c r="J67" i="6" s="1"/>
  <c r="G67" i="6"/>
  <c r="F67" i="6"/>
  <c r="T66" i="6"/>
  <c r="R66" i="6"/>
  <c r="U66" i="6" s="1"/>
  <c r="P66" i="6"/>
  <c r="O66" i="6"/>
  <c r="L66" i="6"/>
  <c r="K66" i="6"/>
  <c r="I66" i="6"/>
  <c r="J66" i="6" s="1"/>
  <c r="G66" i="6"/>
  <c r="F66" i="6"/>
  <c r="T65" i="6"/>
  <c r="S65" i="6" s="1"/>
  <c r="R65" i="6"/>
  <c r="P65" i="6"/>
  <c r="O65" i="6"/>
  <c r="K65" i="6"/>
  <c r="L65" i="6" s="1"/>
  <c r="I65" i="6"/>
  <c r="J65" i="6" s="1"/>
  <c r="G65" i="6"/>
  <c r="F65" i="6"/>
  <c r="T64" i="6"/>
  <c r="R64" i="6"/>
  <c r="U64" i="6" s="1"/>
  <c r="P64" i="6"/>
  <c r="O64" i="6"/>
  <c r="L64" i="6"/>
  <c r="K64" i="6"/>
  <c r="I64" i="6"/>
  <c r="J64" i="6" s="1"/>
  <c r="G64" i="6"/>
  <c r="F64" i="6"/>
  <c r="T63" i="6"/>
  <c r="S63" i="6" s="1"/>
  <c r="R63" i="6"/>
  <c r="P63" i="6"/>
  <c r="O63" i="6"/>
  <c r="K63" i="6"/>
  <c r="L63" i="6" s="1"/>
  <c r="I63" i="6"/>
  <c r="J63" i="6" s="1"/>
  <c r="G63" i="6"/>
  <c r="F63" i="6"/>
  <c r="T62" i="6"/>
  <c r="R62" i="6"/>
  <c r="U62" i="6" s="1"/>
  <c r="P62" i="6"/>
  <c r="O62" i="6"/>
  <c r="L62" i="6"/>
  <c r="K62" i="6"/>
  <c r="I62" i="6"/>
  <c r="J62" i="6" s="1"/>
  <c r="G62" i="6"/>
  <c r="F62" i="6"/>
  <c r="T61" i="6"/>
  <c r="S61" i="6" s="1"/>
  <c r="R61" i="6"/>
  <c r="P61" i="6"/>
  <c r="O61" i="6"/>
  <c r="K61" i="6"/>
  <c r="L61" i="6" s="1"/>
  <c r="I61" i="6"/>
  <c r="J61" i="6" s="1"/>
  <c r="G61" i="6"/>
  <c r="F61" i="6"/>
  <c r="T60" i="6"/>
  <c r="R60" i="6"/>
  <c r="U60" i="6" s="1"/>
  <c r="P60" i="6"/>
  <c r="O60" i="6"/>
  <c r="L60" i="6"/>
  <c r="K60" i="6"/>
  <c r="I60" i="6"/>
  <c r="J60" i="6" s="1"/>
  <c r="G60" i="6"/>
  <c r="F60" i="6"/>
  <c r="T59" i="6"/>
  <c r="S59" i="6" s="1"/>
  <c r="R59" i="6"/>
  <c r="P59" i="6"/>
  <c r="O59" i="6"/>
  <c r="K59" i="6"/>
  <c r="L59" i="6" s="1"/>
  <c r="I59" i="6"/>
  <c r="J59" i="6" s="1"/>
  <c r="G59" i="6"/>
  <c r="F59" i="6"/>
  <c r="T58" i="6"/>
  <c r="R58" i="6"/>
  <c r="U58" i="6" s="1"/>
  <c r="P58" i="6"/>
  <c r="O58" i="6"/>
  <c r="K58" i="6"/>
  <c r="L58" i="6" s="1"/>
  <c r="I58" i="6"/>
  <c r="J58" i="6" s="1"/>
  <c r="G58" i="6"/>
  <c r="F58" i="6"/>
  <c r="T57" i="6"/>
  <c r="U57" i="6" s="1"/>
  <c r="S57" i="6"/>
  <c r="R57" i="6"/>
  <c r="P57" i="6"/>
  <c r="O57" i="6"/>
  <c r="K57" i="6"/>
  <c r="L57" i="6" s="1"/>
  <c r="I57" i="6"/>
  <c r="J57" i="6" s="1"/>
  <c r="G57" i="6"/>
  <c r="F57" i="6"/>
  <c r="T56" i="6"/>
  <c r="R56" i="6"/>
  <c r="U56" i="6" s="1"/>
  <c r="P56" i="6"/>
  <c r="O56" i="6"/>
  <c r="K56" i="6"/>
  <c r="I56" i="6"/>
  <c r="J56" i="6" s="1"/>
  <c r="G56" i="6"/>
  <c r="F56" i="6"/>
  <c r="T55" i="6"/>
  <c r="S55" i="6" s="1"/>
  <c r="R55" i="6"/>
  <c r="P55" i="6"/>
  <c r="O55" i="6"/>
  <c r="K55" i="6"/>
  <c r="L55" i="6" s="1"/>
  <c r="I55" i="6"/>
  <c r="J55" i="6" s="1"/>
  <c r="G55" i="6"/>
  <c r="F55" i="6"/>
  <c r="T54" i="6"/>
  <c r="R54" i="6"/>
  <c r="U54" i="6" s="1"/>
  <c r="P54" i="6"/>
  <c r="O54" i="6"/>
  <c r="L54" i="6"/>
  <c r="K54" i="6"/>
  <c r="I54" i="6"/>
  <c r="J54" i="6" s="1"/>
  <c r="G54" i="6"/>
  <c r="F54" i="6"/>
  <c r="T53" i="6"/>
  <c r="S53" i="6" s="1"/>
  <c r="R53" i="6"/>
  <c r="P53" i="6"/>
  <c r="O53" i="6"/>
  <c r="K53" i="6"/>
  <c r="L53" i="6" s="1"/>
  <c r="I53" i="6"/>
  <c r="J53" i="6" s="1"/>
  <c r="G53" i="6"/>
  <c r="F53" i="6"/>
  <c r="T52" i="6"/>
  <c r="R52" i="6"/>
  <c r="U52" i="6" s="1"/>
  <c r="P52" i="6"/>
  <c r="O52" i="6"/>
  <c r="L52" i="6"/>
  <c r="K52" i="6"/>
  <c r="I52" i="6"/>
  <c r="J52" i="6" s="1"/>
  <c r="G52" i="6"/>
  <c r="F52" i="6"/>
  <c r="T51" i="6"/>
  <c r="S51" i="6" s="1"/>
  <c r="R51" i="6"/>
  <c r="P51" i="6"/>
  <c r="O51" i="6"/>
  <c r="K51" i="6"/>
  <c r="L51" i="6" s="1"/>
  <c r="I51" i="6"/>
  <c r="J51" i="6" s="1"/>
  <c r="G51" i="6"/>
  <c r="F51" i="6"/>
  <c r="T50" i="6"/>
  <c r="R50" i="6"/>
  <c r="U50" i="6" s="1"/>
  <c r="P50" i="6"/>
  <c r="O50" i="6"/>
  <c r="L50" i="6"/>
  <c r="K50" i="6"/>
  <c r="I50" i="6"/>
  <c r="J50" i="6" s="1"/>
  <c r="G50" i="6"/>
  <c r="F50" i="6"/>
  <c r="T49" i="6"/>
  <c r="S49" i="6" s="1"/>
  <c r="R49" i="6"/>
  <c r="P49" i="6"/>
  <c r="O49" i="6"/>
  <c r="K49" i="6"/>
  <c r="L49" i="6" s="1"/>
  <c r="I49" i="6"/>
  <c r="J49" i="6" s="1"/>
  <c r="G49" i="6"/>
  <c r="F49" i="6"/>
  <c r="T48" i="6"/>
  <c r="R48" i="6"/>
  <c r="U48" i="6" s="1"/>
  <c r="P48" i="6"/>
  <c r="O48" i="6"/>
  <c r="L48" i="6"/>
  <c r="K48" i="6"/>
  <c r="I48" i="6"/>
  <c r="J48" i="6" s="1"/>
  <c r="G48" i="6"/>
  <c r="F48" i="6"/>
  <c r="T47" i="6"/>
  <c r="S47" i="6" s="1"/>
  <c r="R47" i="6"/>
  <c r="P47" i="6"/>
  <c r="O47" i="6"/>
  <c r="K47" i="6"/>
  <c r="I47" i="6"/>
  <c r="J47" i="6" s="1"/>
  <c r="G47" i="6"/>
  <c r="F47" i="6"/>
  <c r="T46" i="6"/>
  <c r="R46" i="6"/>
  <c r="S46" i="6" s="1"/>
  <c r="P46" i="6"/>
  <c r="O46" i="6"/>
  <c r="L46" i="6"/>
  <c r="K46" i="6"/>
  <c r="I46" i="6"/>
  <c r="J46" i="6" s="1"/>
  <c r="G46" i="6"/>
  <c r="F46" i="6"/>
  <c r="T45" i="6"/>
  <c r="U45" i="6" s="1"/>
  <c r="R45" i="6"/>
  <c r="P45" i="6"/>
  <c r="O45" i="6"/>
  <c r="K45" i="6"/>
  <c r="I45" i="6"/>
  <c r="J45" i="6" s="1"/>
  <c r="G45" i="6"/>
  <c r="F45" i="6"/>
  <c r="L44" i="6"/>
  <c r="K44" i="6"/>
  <c r="I44" i="6"/>
  <c r="J44" i="6" s="1"/>
  <c r="G44" i="6"/>
  <c r="F44" i="6"/>
  <c r="T50" i="5"/>
  <c r="U50" i="5" s="1"/>
  <c r="R50" i="5"/>
  <c r="S50" i="5" s="1"/>
  <c r="P50" i="5"/>
  <c r="O50" i="5"/>
  <c r="K50" i="5"/>
  <c r="L50" i="5" s="1"/>
  <c r="I50" i="5"/>
  <c r="J50" i="5" s="1"/>
  <c r="G50" i="5"/>
  <c r="F50" i="5"/>
  <c r="T49" i="5"/>
  <c r="R49" i="5"/>
  <c r="U49" i="5" s="1"/>
  <c r="P49" i="5"/>
  <c r="O49" i="5"/>
  <c r="L49" i="5"/>
  <c r="K49" i="5"/>
  <c r="I49" i="5"/>
  <c r="J49" i="5" s="1"/>
  <c r="G49" i="5"/>
  <c r="F49" i="5"/>
  <c r="T48" i="5"/>
  <c r="U48" i="5" s="1"/>
  <c r="R48" i="5"/>
  <c r="P48" i="5"/>
  <c r="O48" i="5"/>
  <c r="K48" i="5"/>
  <c r="I48" i="5"/>
  <c r="J48" i="5" s="1"/>
  <c r="G48" i="5"/>
  <c r="F48" i="5"/>
  <c r="T47" i="5"/>
  <c r="U47" i="5" s="1"/>
  <c r="R47" i="5"/>
  <c r="S47" i="5" s="1"/>
  <c r="P47" i="5"/>
  <c r="O47" i="5"/>
  <c r="K47" i="5"/>
  <c r="I47" i="5"/>
  <c r="J47" i="5" s="1"/>
  <c r="G47" i="5"/>
  <c r="F47" i="5"/>
  <c r="T46" i="5"/>
  <c r="R46" i="5"/>
  <c r="S46" i="5" s="1"/>
  <c r="P46" i="5"/>
  <c r="O46" i="5"/>
  <c r="L46" i="5"/>
  <c r="K46" i="5"/>
  <c r="J46" i="5" s="1"/>
  <c r="I46" i="5"/>
  <c r="G46" i="5"/>
  <c r="F46" i="5"/>
  <c r="T45" i="5"/>
  <c r="U45" i="5" s="1"/>
  <c r="R45" i="5"/>
  <c r="S45" i="5" s="1"/>
  <c r="P45" i="5"/>
  <c r="O45" i="5"/>
  <c r="K45" i="5"/>
  <c r="I45" i="5"/>
  <c r="J45" i="5" s="1"/>
  <c r="G45" i="5"/>
  <c r="F45" i="5"/>
  <c r="T44" i="5"/>
  <c r="U44" i="5" s="1"/>
  <c r="R44" i="5"/>
  <c r="S44" i="5" s="1"/>
  <c r="P44" i="5"/>
  <c r="O44" i="5"/>
  <c r="L44" i="5"/>
  <c r="K44" i="5"/>
  <c r="J44" i="5"/>
  <c r="I44" i="5"/>
  <c r="G44" i="5"/>
  <c r="F44" i="5"/>
  <c r="T43" i="5"/>
  <c r="U43" i="5" s="1"/>
  <c r="R43" i="5"/>
  <c r="S43" i="5" s="1"/>
  <c r="P43" i="5"/>
  <c r="O43" i="5"/>
  <c r="K43" i="5"/>
  <c r="I43" i="5"/>
  <c r="J43" i="5" s="1"/>
  <c r="G43" i="5"/>
  <c r="F43" i="5"/>
  <c r="T42" i="5"/>
  <c r="U42" i="5" s="1"/>
  <c r="R42" i="5"/>
  <c r="S42" i="5" s="1"/>
  <c r="P42" i="5"/>
  <c r="O42" i="5"/>
  <c r="K42" i="5"/>
  <c r="L42" i="5" s="1"/>
  <c r="J42" i="5"/>
  <c r="I42" i="5"/>
  <c r="G42" i="5"/>
  <c r="F42" i="5"/>
  <c r="T41" i="5"/>
  <c r="U41" i="5" s="1"/>
  <c r="R41" i="5"/>
  <c r="S41" i="5" s="1"/>
  <c r="P41" i="5"/>
  <c r="O41" i="5"/>
  <c r="K41" i="5"/>
  <c r="I41" i="5"/>
  <c r="J41" i="5" s="1"/>
  <c r="G41" i="5"/>
  <c r="F41" i="5"/>
  <c r="U40" i="5"/>
  <c r="T40" i="5"/>
  <c r="R40" i="5"/>
  <c r="S40" i="5" s="1"/>
  <c r="P40" i="5"/>
  <c r="O40" i="5"/>
  <c r="K40" i="5"/>
  <c r="L40" i="5" s="1"/>
  <c r="I40" i="5"/>
  <c r="G40" i="5"/>
  <c r="F40" i="5"/>
  <c r="T39" i="5"/>
  <c r="U39" i="5" s="1"/>
  <c r="R39" i="5"/>
  <c r="S39" i="5" s="1"/>
  <c r="P39" i="5"/>
  <c r="O39" i="5"/>
  <c r="L39" i="5"/>
  <c r="K39" i="5"/>
  <c r="I39" i="5"/>
  <c r="J39" i="5" s="1"/>
  <c r="G39" i="5"/>
  <c r="F39" i="5"/>
  <c r="T38" i="5"/>
  <c r="U38" i="5" s="1"/>
  <c r="R38" i="5"/>
  <c r="S38" i="5" s="1"/>
  <c r="P38" i="5"/>
  <c r="O38" i="5"/>
  <c r="K38" i="5"/>
  <c r="L38" i="5" s="1"/>
  <c r="J38" i="5"/>
  <c r="I38" i="5"/>
  <c r="G38" i="5"/>
  <c r="F38" i="5"/>
  <c r="T37" i="5"/>
  <c r="U37" i="5" s="1"/>
  <c r="R37" i="5"/>
  <c r="S37" i="5" s="1"/>
  <c r="P37" i="5"/>
  <c r="O37" i="5"/>
  <c r="T36" i="5"/>
  <c r="R36" i="5"/>
  <c r="S36" i="5" s="1"/>
  <c r="P36" i="5"/>
  <c r="O36" i="5"/>
  <c r="U35" i="5"/>
  <c r="T35" i="5"/>
  <c r="R35" i="5"/>
  <c r="S35" i="5" s="1"/>
  <c r="P35" i="5"/>
  <c r="O35" i="5"/>
  <c r="T34" i="5"/>
  <c r="U34" i="5" s="1"/>
  <c r="R34" i="5"/>
  <c r="P34" i="5"/>
  <c r="O34" i="5"/>
  <c r="T33" i="5"/>
  <c r="U33" i="5" s="1"/>
  <c r="R33" i="5"/>
  <c r="S33" i="5" s="1"/>
  <c r="P33" i="5"/>
  <c r="O33" i="5"/>
  <c r="T32" i="5"/>
  <c r="R32" i="5"/>
  <c r="S32" i="5" s="1"/>
  <c r="P32" i="5"/>
  <c r="O32" i="5"/>
  <c r="U31" i="5"/>
  <c r="T31" i="5"/>
  <c r="R31" i="5"/>
  <c r="S31" i="5" s="1"/>
  <c r="P31" i="5"/>
  <c r="O31" i="5"/>
  <c r="T30" i="5"/>
  <c r="U30" i="5" s="1"/>
  <c r="R30" i="5"/>
  <c r="P30" i="5"/>
  <c r="O30" i="5"/>
  <c r="T29" i="5"/>
  <c r="R29" i="5"/>
  <c r="S29" i="5" s="1"/>
  <c r="P29" i="5"/>
  <c r="O29" i="5"/>
  <c r="T28" i="5"/>
  <c r="R28" i="5"/>
  <c r="S28" i="5" s="1"/>
  <c r="P28" i="5"/>
  <c r="O28" i="5"/>
  <c r="U27" i="5"/>
  <c r="T27" i="5"/>
  <c r="R27" i="5"/>
  <c r="P27" i="5"/>
  <c r="O27" i="5"/>
  <c r="U26" i="5"/>
  <c r="T26" i="5"/>
  <c r="S26" i="5" s="1"/>
  <c r="R26" i="5"/>
  <c r="P26" i="5"/>
  <c r="O26" i="5"/>
  <c r="T25" i="5"/>
  <c r="U25" i="5" s="1"/>
  <c r="R25" i="5"/>
  <c r="P25" i="5"/>
  <c r="O25" i="5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E282" i="4"/>
  <c r="D282" i="4"/>
  <c r="E281" i="4"/>
  <c r="D281" i="4"/>
  <c r="E280" i="4"/>
  <c r="D280" i="4"/>
  <c r="E279" i="4"/>
  <c r="D279" i="4"/>
  <c r="E278" i="4"/>
  <c r="D278" i="4"/>
  <c r="E277" i="4"/>
  <c r="D277" i="4"/>
  <c r="E276" i="4"/>
  <c r="D276" i="4"/>
  <c r="E275" i="4"/>
  <c r="D275" i="4"/>
  <c r="E274" i="4"/>
  <c r="D274" i="4"/>
  <c r="E273" i="4"/>
  <c r="D273" i="4"/>
  <c r="E272" i="4"/>
  <c r="D272" i="4"/>
  <c r="E271" i="4"/>
  <c r="D271" i="4"/>
  <c r="E270" i="4"/>
  <c r="D270" i="4"/>
  <c r="E269" i="4"/>
  <c r="D269" i="4"/>
  <c r="E268" i="4"/>
  <c r="D268" i="4"/>
  <c r="E267" i="4"/>
  <c r="D267" i="4"/>
  <c r="AF266" i="4"/>
  <c r="AE266" i="4"/>
  <c r="AB266" i="4"/>
  <c r="AA266" i="4"/>
  <c r="Z266" i="4"/>
  <c r="W266" i="4"/>
  <c r="V266" i="4"/>
  <c r="T266" i="4"/>
  <c r="R266" i="4"/>
  <c r="P266" i="4"/>
  <c r="O266" i="4"/>
  <c r="L266" i="4"/>
  <c r="K266" i="4"/>
  <c r="J266" i="4"/>
  <c r="G266" i="4"/>
  <c r="F266" i="4"/>
  <c r="E266" i="4"/>
  <c r="D266" i="4"/>
  <c r="AD265" i="4"/>
  <c r="V265" i="4"/>
  <c r="P265" i="4"/>
  <c r="E265" i="4"/>
  <c r="D265" i="4"/>
  <c r="AB265" i="4" s="1"/>
  <c r="E264" i="4"/>
  <c r="D264" i="4"/>
  <c r="AD264" i="4" s="1"/>
  <c r="AG263" i="4"/>
  <c r="AC263" i="4"/>
  <c r="AB263" i="4"/>
  <c r="Y263" i="4"/>
  <c r="V263" i="4"/>
  <c r="T263" i="4"/>
  <c r="R263" i="4"/>
  <c r="N263" i="4"/>
  <c r="M263" i="4"/>
  <c r="L263" i="4"/>
  <c r="F263" i="4"/>
  <c r="E263" i="4"/>
  <c r="D263" i="4"/>
  <c r="AF262" i="4"/>
  <c r="AE262" i="4"/>
  <c r="AB262" i="4"/>
  <c r="AA262" i="4"/>
  <c r="Z262" i="4"/>
  <c r="W262" i="4"/>
  <c r="V262" i="4"/>
  <c r="U262" i="4"/>
  <c r="S262" i="4"/>
  <c r="R262" i="4"/>
  <c r="Q262" i="4"/>
  <c r="O262" i="4"/>
  <c r="N262" i="4"/>
  <c r="M262" i="4"/>
  <c r="K262" i="4"/>
  <c r="J262" i="4"/>
  <c r="G262" i="4"/>
  <c r="F262" i="4"/>
  <c r="E262" i="4"/>
  <c r="D262" i="4"/>
  <c r="AG261" i="4"/>
  <c r="AF261" i="4"/>
  <c r="AC261" i="4"/>
  <c r="AB261" i="4"/>
  <c r="AA261" i="4"/>
  <c r="X261" i="4"/>
  <c r="W261" i="4"/>
  <c r="U261" i="4"/>
  <c r="S261" i="4"/>
  <c r="Q261" i="4"/>
  <c r="P261" i="4"/>
  <c r="M261" i="4"/>
  <c r="L261" i="4"/>
  <c r="K261" i="4"/>
  <c r="G261" i="4"/>
  <c r="E261" i="4"/>
  <c r="D261" i="4"/>
  <c r="E260" i="4"/>
  <c r="D260" i="4"/>
  <c r="AD260" i="4" s="1"/>
  <c r="AB259" i="4"/>
  <c r="W259" i="4"/>
  <c r="R259" i="4"/>
  <c r="L259" i="4"/>
  <c r="G259" i="4"/>
  <c r="E259" i="4"/>
  <c r="D259" i="4"/>
  <c r="AF259" i="4" s="1"/>
  <c r="AG258" i="4"/>
  <c r="AC258" i="4"/>
  <c r="AB258" i="4"/>
  <c r="X258" i="4"/>
  <c r="V258" i="4"/>
  <c r="R258" i="4"/>
  <c r="Q258" i="4"/>
  <c r="M258" i="4"/>
  <c r="L258" i="4"/>
  <c r="G258" i="4"/>
  <c r="E258" i="4"/>
  <c r="D258" i="4"/>
  <c r="AD258" i="4" s="1"/>
  <c r="AG257" i="4"/>
  <c r="AE257" i="4"/>
  <c r="AD257" i="4"/>
  <c r="AC257" i="4"/>
  <c r="AA257" i="4"/>
  <c r="Z257" i="4"/>
  <c r="Y257" i="4"/>
  <c r="W257" i="4"/>
  <c r="V257" i="4"/>
  <c r="U257" i="4"/>
  <c r="S257" i="4"/>
  <c r="R257" i="4"/>
  <c r="Q257" i="4"/>
  <c r="O257" i="4"/>
  <c r="N257" i="4"/>
  <c r="M257" i="4"/>
  <c r="K257" i="4"/>
  <c r="J257" i="4"/>
  <c r="I257" i="4"/>
  <c r="G257" i="4"/>
  <c r="F257" i="4"/>
  <c r="E257" i="4"/>
  <c r="D257" i="4"/>
  <c r="AF257" i="4" s="1"/>
  <c r="AC256" i="4"/>
  <c r="X256" i="4"/>
  <c r="S256" i="4"/>
  <c r="M256" i="4"/>
  <c r="E256" i="4"/>
  <c r="D256" i="4"/>
  <c r="AG256" i="4" s="1"/>
  <c r="AG255" i="4"/>
  <c r="AE255" i="4"/>
  <c r="AD255" i="4"/>
  <c r="AC255" i="4"/>
  <c r="AA255" i="4"/>
  <c r="Z255" i="4"/>
  <c r="Y255" i="4"/>
  <c r="W255" i="4"/>
  <c r="V255" i="4"/>
  <c r="U255" i="4"/>
  <c r="S255" i="4"/>
  <c r="R255" i="4"/>
  <c r="Q255" i="4"/>
  <c r="O255" i="4"/>
  <c r="N255" i="4"/>
  <c r="M255" i="4"/>
  <c r="K255" i="4"/>
  <c r="J255" i="4"/>
  <c r="G255" i="4"/>
  <c r="I255" i="4" s="1"/>
  <c r="F255" i="4"/>
  <c r="E255" i="4"/>
  <c r="D255" i="4"/>
  <c r="AF255" i="4" s="1"/>
  <c r="AG254" i="4"/>
  <c r="AF254" i="4"/>
  <c r="AB254" i="4"/>
  <c r="AA254" i="4"/>
  <c r="W254" i="4"/>
  <c r="U254" i="4"/>
  <c r="Q254" i="4"/>
  <c r="P254" i="4"/>
  <c r="L254" i="4"/>
  <c r="K254" i="4"/>
  <c r="G254" i="4"/>
  <c r="I254" i="4" s="1"/>
  <c r="E254" i="4"/>
  <c r="D254" i="4"/>
  <c r="AC254" i="4" s="1"/>
  <c r="AD253" i="4"/>
  <c r="Y253" i="4"/>
  <c r="S253" i="4"/>
  <c r="N253" i="4"/>
  <c r="E253" i="4"/>
  <c r="D253" i="4"/>
  <c r="AC253" i="4" s="1"/>
  <c r="AF252" i="4"/>
  <c r="AE252" i="4"/>
  <c r="AB252" i="4"/>
  <c r="AA252" i="4"/>
  <c r="Z252" i="4"/>
  <c r="W252" i="4"/>
  <c r="V252" i="4"/>
  <c r="T252" i="4"/>
  <c r="R252" i="4"/>
  <c r="P252" i="4"/>
  <c r="O252" i="4"/>
  <c r="L252" i="4"/>
  <c r="K252" i="4"/>
  <c r="J252" i="4"/>
  <c r="G252" i="4"/>
  <c r="F252" i="4"/>
  <c r="E252" i="4"/>
  <c r="D252" i="4"/>
  <c r="E251" i="4"/>
  <c r="D251" i="4"/>
  <c r="P251" i="4" s="1"/>
  <c r="AG250" i="4"/>
  <c r="AE250" i="4"/>
  <c r="AD250" i="4"/>
  <c r="AC250" i="4"/>
  <c r="AA250" i="4"/>
  <c r="Z250" i="4"/>
  <c r="Y250" i="4"/>
  <c r="W250" i="4"/>
  <c r="V250" i="4"/>
  <c r="U250" i="4"/>
  <c r="S250" i="4"/>
  <c r="R250" i="4"/>
  <c r="Q250" i="4"/>
  <c r="O250" i="4"/>
  <c r="N250" i="4"/>
  <c r="M250" i="4"/>
  <c r="K250" i="4"/>
  <c r="J250" i="4"/>
  <c r="G250" i="4"/>
  <c r="F250" i="4"/>
  <c r="E250" i="4"/>
  <c r="D250" i="4"/>
  <c r="AF250" i="4" s="1"/>
  <c r="AG249" i="4"/>
  <c r="AF249" i="4"/>
  <c r="AC249" i="4"/>
  <c r="AB249" i="4"/>
  <c r="AA249" i="4"/>
  <c r="X249" i="4"/>
  <c r="W249" i="4"/>
  <c r="U249" i="4"/>
  <c r="S249" i="4"/>
  <c r="Q249" i="4"/>
  <c r="P249" i="4"/>
  <c r="M249" i="4"/>
  <c r="L249" i="4"/>
  <c r="K249" i="4"/>
  <c r="G249" i="4"/>
  <c r="F249" i="4"/>
  <c r="E249" i="4"/>
  <c r="D249" i="4"/>
  <c r="AG248" i="4"/>
  <c r="AF248" i="4"/>
  <c r="AB248" i="4"/>
  <c r="Z248" i="4"/>
  <c r="V248" i="4"/>
  <c r="U248" i="4"/>
  <c r="Q248" i="4"/>
  <c r="P248" i="4"/>
  <c r="L248" i="4"/>
  <c r="J248" i="4"/>
  <c r="F248" i="4"/>
  <c r="E248" i="4"/>
  <c r="D248" i="4"/>
  <c r="AC248" i="4" s="1"/>
  <c r="AF247" i="4"/>
  <c r="AE247" i="4"/>
  <c r="AD247" i="4"/>
  <c r="AB247" i="4"/>
  <c r="AA247" i="4"/>
  <c r="Z247" i="4"/>
  <c r="X247" i="4"/>
  <c r="W247" i="4"/>
  <c r="V247" i="4"/>
  <c r="T247" i="4"/>
  <c r="S247" i="4"/>
  <c r="R247" i="4"/>
  <c r="P247" i="4"/>
  <c r="O247" i="4"/>
  <c r="N247" i="4"/>
  <c r="L247" i="4"/>
  <c r="K247" i="4"/>
  <c r="J247" i="4"/>
  <c r="G247" i="4"/>
  <c r="F247" i="4"/>
  <c r="E247" i="4"/>
  <c r="D247" i="4"/>
  <c r="AG247" i="4" s="1"/>
  <c r="AG246" i="4"/>
  <c r="AF246" i="4"/>
  <c r="AC246" i="4"/>
  <c r="AB246" i="4"/>
  <c r="AA246" i="4"/>
  <c r="X246" i="4"/>
  <c r="W246" i="4"/>
  <c r="U246" i="4"/>
  <c r="S246" i="4"/>
  <c r="Q246" i="4"/>
  <c r="P246" i="4"/>
  <c r="M246" i="4"/>
  <c r="L246" i="4"/>
  <c r="K246" i="4"/>
  <c r="G246" i="4"/>
  <c r="F246" i="4"/>
  <c r="E246" i="4"/>
  <c r="D246" i="4"/>
  <c r="AG245" i="4"/>
  <c r="AF245" i="4"/>
  <c r="AB245" i="4"/>
  <c r="V245" i="4"/>
  <c r="U245" i="4"/>
  <c r="Q245" i="4"/>
  <c r="L245" i="4"/>
  <c r="J245" i="4"/>
  <c r="E245" i="4"/>
  <c r="D245" i="4"/>
  <c r="AG244" i="4"/>
  <c r="AE244" i="4"/>
  <c r="AD244" i="4"/>
  <c r="AC244" i="4"/>
  <c r="AA244" i="4"/>
  <c r="Z244" i="4"/>
  <c r="Y244" i="4"/>
  <c r="W244" i="4"/>
  <c r="V244" i="4"/>
  <c r="U244" i="4"/>
  <c r="S244" i="4"/>
  <c r="R244" i="4"/>
  <c r="Q244" i="4"/>
  <c r="O244" i="4"/>
  <c r="N244" i="4"/>
  <c r="M244" i="4"/>
  <c r="K244" i="4"/>
  <c r="J244" i="4"/>
  <c r="G244" i="4"/>
  <c r="F244" i="4"/>
  <c r="E244" i="4"/>
  <c r="D244" i="4"/>
  <c r="AF244" i="4" s="1"/>
  <c r="AG243" i="4"/>
  <c r="AF243" i="4"/>
  <c r="AC243" i="4"/>
  <c r="AB243" i="4"/>
  <c r="AA243" i="4"/>
  <c r="X243" i="4"/>
  <c r="W243" i="4"/>
  <c r="U243" i="4"/>
  <c r="S243" i="4"/>
  <c r="Q243" i="4"/>
  <c r="P243" i="4"/>
  <c r="M243" i="4"/>
  <c r="L243" i="4"/>
  <c r="K243" i="4"/>
  <c r="G243" i="4"/>
  <c r="F243" i="4"/>
  <c r="E243" i="4"/>
  <c r="D243" i="4"/>
  <c r="AF242" i="4"/>
  <c r="Y242" i="4"/>
  <c r="Q242" i="4"/>
  <c r="J242" i="4"/>
  <c r="E242" i="4"/>
  <c r="D242" i="4"/>
  <c r="AD242" i="4" s="1"/>
  <c r="AG241" i="4"/>
  <c r="AD241" i="4"/>
  <c r="AC241" i="4"/>
  <c r="AA241" i="4"/>
  <c r="Y241" i="4"/>
  <c r="W241" i="4"/>
  <c r="V241" i="4"/>
  <c r="S241" i="4"/>
  <c r="R241" i="4"/>
  <c r="Q241" i="4"/>
  <c r="N241" i="4"/>
  <c r="M241" i="4"/>
  <c r="K241" i="4"/>
  <c r="F241" i="4"/>
  <c r="E241" i="4"/>
  <c r="D241" i="4"/>
  <c r="AF240" i="4"/>
  <c r="AE240" i="4"/>
  <c r="AD240" i="4"/>
  <c r="AB240" i="4"/>
  <c r="AA240" i="4"/>
  <c r="Z240" i="4"/>
  <c r="X240" i="4"/>
  <c r="W240" i="4"/>
  <c r="V240" i="4"/>
  <c r="T240" i="4"/>
  <c r="S240" i="4"/>
  <c r="R240" i="4"/>
  <c r="P240" i="4"/>
  <c r="O240" i="4"/>
  <c r="N240" i="4"/>
  <c r="L240" i="4"/>
  <c r="K240" i="4"/>
  <c r="J240" i="4"/>
  <c r="G240" i="4"/>
  <c r="F240" i="4"/>
  <c r="E240" i="4"/>
  <c r="D240" i="4"/>
  <c r="AG240" i="4" s="1"/>
  <c r="E239" i="4"/>
  <c r="D239" i="4"/>
  <c r="AC239" i="4" s="1"/>
  <c r="AG238" i="4"/>
  <c r="AE238" i="4"/>
  <c r="AD238" i="4"/>
  <c r="AC238" i="4"/>
  <c r="AA238" i="4"/>
  <c r="Z238" i="4"/>
  <c r="Y238" i="4"/>
  <c r="W238" i="4"/>
  <c r="V238" i="4"/>
  <c r="U238" i="4"/>
  <c r="S238" i="4"/>
  <c r="R238" i="4"/>
  <c r="Q238" i="4"/>
  <c r="O238" i="4"/>
  <c r="N238" i="4"/>
  <c r="M238" i="4"/>
  <c r="K238" i="4"/>
  <c r="J238" i="4"/>
  <c r="G238" i="4"/>
  <c r="F238" i="4"/>
  <c r="E238" i="4"/>
  <c r="D238" i="4"/>
  <c r="AF238" i="4" s="1"/>
  <c r="E237" i="4"/>
  <c r="D237" i="4"/>
  <c r="Q237" i="4" s="1"/>
  <c r="AG236" i="4"/>
  <c r="AE236" i="4"/>
  <c r="AD236" i="4"/>
  <c r="AC236" i="4"/>
  <c r="AA236" i="4"/>
  <c r="Z236" i="4"/>
  <c r="Y236" i="4"/>
  <c r="W236" i="4"/>
  <c r="V236" i="4"/>
  <c r="U236" i="4"/>
  <c r="S236" i="4"/>
  <c r="R236" i="4"/>
  <c r="Q236" i="4"/>
  <c r="O236" i="4"/>
  <c r="N236" i="4"/>
  <c r="M236" i="4"/>
  <c r="K236" i="4"/>
  <c r="J236" i="4"/>
  <c r="G236" i="4"/>
  <c r="F236" i="4"/>
  <c r="E236" i="4"/>
  <c r="D236" i="4"/>
  <c r="AF236" i="4" s="1"/>
  <c r="AG235" i="4"/>
  <c r="AC235" i="4"/>
  <c r="AB235" i="4"/>
  <c r="Y235" i="4"/>
  <c r="W235" i="4"/>
  <c r="T235" i="4"/>
  <c r="S235" i="4"/>
  <c r="O235" i="4"/>
  <c r="M235" i="4"/>
  <c r="L235" i="4"/>
  <c r="G235" i="4"/>
  <c r="I235" i="4" s="1"/>
  <c r="E235" i="4"/>
  <c r="D235" i="4"/>
  <c r="AG234" i="4"/>
  <c r="AE234" i="4"/>
  <c r="AD234" i="4"/>
  <c r="AC234" i="4"/>
  <c r="AA234" i="4"/>
  <c r="Z234" i="4"/>
  <c r="Y234" i="4"/>
  <c r="W234" i="4"/>
  <c r="V234" i="4"/>
  <c r="U234" i="4"/>
  <c r="S234" i="4"/>
  <c r="R234" i="4"/>
  <c r="Q234" i="4"/>
  <c r="O234" i="4"/>
  <c r="N234" i="4"/>
  <c r="M234" i="4"/>
  <c r="K234" i="4"/>
  <c r="J234" i="4"/>
  <c r="G234" i="4"/>
  <c r="F234" i="4"/>
  <c r="E234" i="4"/>
  <c r="D234" i="4"/>
  <c r="AF234" i="4" s="1"/>
  <c r="AG233" i="4"/>
  <c r="AE233" i="4"/>
  <c r="AB233" i="4"/>
  <c r="AA233" i="4"/>
  <c r="W233" i="4"/>
  <c r="U233" i="4"/>
  <c r="T233" i="4"/>
  <c r="P233" i="4"/>
  <c r="O233" i="4"/>
  <c r="L233" i="4"/>
  <c r="I233" i="4"/>
  <c r="G233" i="4"/>
  <c r="E233" i="4"/>
  <c r="D233" i="4"/>
  <c r="AG232" i="4"/>
  <c r="AE232" i="4"/>
  <c r="AD232" i="4"/>
  <c r="AC232" i="4"/>
  <c r="AA232" i="4"/>
  <c r="Z232" i="4"/>
  <c r="Y232" i="4"/>
  <c r="W232" i="4"/>
  <c r="V232" i="4"/>
  <c r="U232" i="4"/>
  <c r="S232" i="4"/>
  <c r="R232" i="4"/>
  <c r="Q232" i="4"/>
  <c r="O232" i="4"/>
  <c r="N232" i="4"/>
  <c r="M232" i="4"/>
  <c r="K232" i="4"/>
  <c r="J232" i="4"/>
  <c r="I232" i="4"/>
  <c r="G232" i="4"/>
  <c r="F232" i="4"/>
  <c r="E232" i="4"/>
  <c r="D232" i="4"/>
  <c r="AF232" i="4" s="1"/>
  <c r="E231" i="4"/>
  <c r="D231" i="4"/>
  <c r="AB231" i="4" s="1"/>
  <c r="AG230" i="4"/>
  <c r="AE230" i="4"/>
  <c r="AD230" i="4"/>
  <c r="AC230" i="4"/>
  <c r="AA230" i="4"/>
  <c r="Z230" i="4"/>
  <c r="Y230" i="4"/>
  <c r="W230" i="4"/>
  <c r="V230" i="4"/>
  <c r="U230" i="4"/>
  <c r="S230" i="4"/>
  <c r="R230" i="4"/>
  <c r="Q230" i="4"/>
  <c r="O230" i="4"/>
  <c r="N230" i="4"/>
  <c r="M230" i="4"/>
  <c r="K230" i="4"/>
  <c r="J230" i="4"/>
  <c r="G230" i="4"/>
  <c r="F230" i="4"/>
  <c r="E230" i="4"/>
  <c r="D230" i="4"/>
  <c r="AF230" i="4" s="1"/>
  <c r="E229" i="4"/>
  <c r="D229" i="4"/>
  <c r="AE229" i="4" s="1"/>
  <c r="AG228" i="4"/>
  <c r="AE228" i="4"/>
  <c r="AD228" i="4"/>
  <c r="AC228" i="4"/>
  <c r="AA228" i="4"/>
  <c r="Z228" i="4"/>
  <c r="Y228" i="4"/>
  <c r="W228" i="4"/>
  <c r="V228" i="4"/>
  <c r="U228" i="4"/>
  <c r="S228" i="4"/>
  <c r="R228" i="4"/>
  <c r="Q228" i="4"/>
  <c r="O228" i="4"/>
  <c r="N228" i="4"/>
  <c r="M228" i="4"/>
  <c r="K228" i="4"/>
  <c r="J228" i="4"/>
  <c r="G228" i="4"/>
  <c r="I228" i="4" s="1"/>
  <c r="F228" i="4"/>
  <c r="E228" i="4"/>
  <c r="D228" i="4"/>
  <c r="AF228" i="4" s="1"/>
  <c r="AG227" i="4"/>
  <c r="AC227" i="4"/>
  <c r="AB227" i="4"/>
  <c r="Y227" i="4"/>
  <c r="W227" i="4"/>
  <c r="T227" i="4"/>
  <c r="S227" i="4"/>
  <c r="O227" i="4"/>
  <c r="M227" i="4"/>
  <c r="L227" i="4"/>
  <c r="G227" i="4"/>
  <c r="F227" i="4"/>
  <c r="E227" i="4"/>
  <c r="D227" i="4"/>
  <c r="AG226" i="4"/>
  <c r="AF226" i="4"/>
  <c r="AC226" i="4"/>
  <c r="AB226" i="4"/>
  <c r="Z226" i="4"/>
  <c r="X226" i="4"/>
  <c r="V226" i="4"/>
  <c r="U226" i="4"/>
  <c r="R226" i="4"/>
  <c r="Q226" i="4"/>
  <c r="P226" i="4"/>
  <c r="M226" i="4"/>
  <c r="L226" i="4"/>
  <c r="J226" i="4"/>
  <c r="F226" i="4"/>
  <c r="E226" i="4"/>
  <c r="D226" i="4"/>
  <c r="AG225" i="4"/>
  <c r="AC225" i="4"/>
  <c r="AB225" i="4"/>
  <c r="X225" i="4"/>
  <c r="W225" i="4"/>
  <c r="S225" i="4"/>
  <c r="Q225" i="4"/>
  <c r="M225" i="4"/>
  <c r="L225" i="4"/>
  <c r="G225" i="4"/>
  <c r="F225" i="4"/>
  <c r="E225" i="4"/>
  <c r="D225" i="4"/>
  <c r="E224" i="4"/>
  <c r="D224" i="4"/>
  <c r="AD224" i="4" s="1"/>
  <c r="AD223" i="4"/>
  <c r="AC223" i="4"/>
  <c r="Y223" i="4"/>
  <c r="W223" i="4"/>
  <c r="S223" i="4"/>
  <c r="R223" i="4"/>
  <c r="N223" i="4"/>
  <c r="M223" i="4"/>
  <c r="F223" i="4"/>
  <c r="E223" i="4"/>
  <c r="D223" i="4"/>
  <c r="AF222" i="4"/>
  <c r="AE222" i="4"/>
  <c r="AB222" i="4"/>
  <c r="AA222" i="4"/>
  <c r="Z222" i="4"/>
  <c r="W222" i="4"/>
  <c r="V222" i="4"/>
  <c r="T222" i="4"/>
  <c r="R222" i="4"/>
  <c r="P222" i="4"/>
  <c r="O222" i="4"/>
  <c r="L222" i="4"/>
  <c r="K222" i="4"/>
  <c r="J222" i="4"/>
  <c r="G222" i="4"/>
  <c r="F222" i="4"/>
  <c r="E222" i="4"/>
  <c r="D222" i="4"/>
  <c r="AD221" i="4"/>
  <c r="Z221" i="4"/>
  <c r="T221" i="4"/>
  <c r="P221" i="4"/>
  <c r="E221" i="4"/>
  <c r="D221" i="4"/>
  <c r="AF221" i="4" s="1"/>
  <c r="E220" i="4"/>
  <c r="D220" i="4"/>
  <c r="W220" i="4" s="1"/>
  <c r="AE219" i="4"/>
  <c r="AD219" i="4"/>
  <c r="AC219" i="4"/>
  <c r="Z219" i="4"/>
  <c r="Y219" i="4"/>
  <c r="W219" i="4"/>
  <c r="U219" i="4"/>
  <c r="S219" i="4"/>
  <c r="R219" i="4"/>
  <c r="O219" i="4"/>
  <c r="N219" i="4"/>
  <c r="M219" i="4"/>
  <c r="J219" i="4"/>
  <c r="G219" i="4"/>
  <c r="E219" i="4"/>
  <c r="D219" i="4"/>
  <c r="AG218" i="4"/>
  <c r="AE218" i="4"/>
  <c r="AD218" i="4"/>
  <c r="AC218" i="4"/>
  <c r="AA218" i="4"/>
  <c r="Z218" i="4"/>
  <c r="Y218" i="4"/>
  <c r="W218" i="4"/>
  <c r="V218" i="4"/>
  <c r="U218" i="4"/>
  <c r="S218" i="4"/>
  <c r="R218" i="4"/>
  <c r="Q218" i="4"/>
  <c r="O218" i="4"/>
  <c r="N218" i="4"/>
  <c r="M218" i="4"/>
  <c r="K218" i="4"/>
  <c r="J218" i="4"/>
  <c r="G218" i="4"/>
  <c r="F218" i="4"/>
  <c r="E218" i="4"/>
  <c r="D218" i="4"/>
  <c r="AF218" i="4" s="1"/>
  <c r="AA217" i="4"/>
  <c r="T217" i="4"/>
  <c r="M217" i="4"/>
  <c r="E217" i="4"/>
  <c r="D217" i="4"/>
  <c r="AE217" i="4" s="1"/>
  <c r="AG216" i="4"/>
  <c r="AD216" i="4"/>
  <c r="AC216" i="4"/>
  <c r="AA216" i="4"/>
  <c r="Y216" i="4"/>
  <c r="W216" i="4"/>
  <c r="V216" i="4"/>
  <c r="S216" i="4"/>
  <c r="R216" i="4"/>
  <c r="Q216" i="4"/>
  <c r="N216" i="4"/>
  <c r="M216" i="4"/>
  <c r="K216" i="4"/>
  <c r="F216" i="4"/>
  <c r="E216" i="4"/>
  <c r="D216" i="4"/>
  <c r="AF215" i="4"/>
  <c r="AE215" i="4"/>
  <c r="AD215" i="4"/>
  <c r="AB215" i="4"/>
  <c r="AA215" i="4"/>
  <c r="Z215" i="4"/>
  <c r="X215" i="4"/>
  <c r="W215" i="4"/>
  <c r="V215" i="4"/>
  <c r="T215" i="4"/>
  <c r="S215" i="4"/>
  <c r="R215" i="4"/>
  <c r="P215" i="4"/>
  <c r="O215" i="4"/>
  <c r="N215" i="4"/>
  <c r="L215" i="4"/>
  <c r="K215" i="4"/>
  <c r="J215" i="4"/>
  <c r="G215" i="4"/>
  <c r="F215" i="4"/>
  <c r="E215" i="4"/>
  <c r="D215" i="4"/>
  <c r="AG215" i="4" s="1"/>
  <c r="AG214" i="4"/>
  <c r="AC214" i="4"/>
  <c r="AB214" i="4"/>
  <c r="Y214" i="4"/>
  <c r="W214" i="4"/>
  <c r="T214" i="4"/>
  <c r="S214" i="4"/>
  <c r="O214" i="4"/>
  <c r="M214" i="4"/>
  <c r="L214" i="4"/>
  <c r="G214" i="4"/>
  <c r="F214" i="4"/>
  <c r="E214" i="4"/>
  <c r="D214" i="4"/>
  <c r="AG213" i="4"/>
  <c r="AF213" i="4"/>
  <c r="AC213" i="4"/>
  <c r="AB213" i="4"/>
  <c r="Z213" i="4"/>
  <c r="X213" i="4"/>
  <c r="V213" i="4"/>
  <c r="U213" i="4"/>
  <c r="R213" i="4"/>
  <c r="Q213" i="4"/>
  <c r="P213" i="4"/>
  <c r="M213" i="4"/>
  <c r="L213" i="4"/>
  <c r="J213" i="4"/>
  <c r="F213" i="4"/>
  <c r="E213" i="4"/>
  <c r="D213" i="4"/>
  <c r="AF212" i="4"/>
  <c r="AE212" i="4"/>
  <c r="AD212" i="4"/>
  <c r="AB212" i="4"/>
  <c r="AA212" i="4"/>
  <c r="Z212" i="4"/>
  <c r="X212" i="4"/>
  <c r="W212" i="4"/>
  <c r="V212" i="4"/>
  <c r="T212" i="4"/>
  <c r="S212" i="4"/>
  <c r="R212" i="4"/>
  <c r="P212" i="4"/>
  <c r="O212" i="4"/>
  <c r="N212" i="4"/>
  <c r="L212" i="4"/>
  <c r="K212" i="4"/>
  <c r="J212" i="4"/>
  <c r="G212" i="4"/>
  <c r="F212" i="4"/>
  <c r="E212" i="4"/>
  <c r="D212" i="4"/>
  <c r="AG212" i="4" s="1"/>
  <c r="E211" i="4"/>
  <c r="D211" i="4"/>
  <c r="AB210" i="4"/>
  <c r="U210" i="4"/>
  <c r="M210" i="4"/>
  <c r="E210" i="4"/>
  <c r="D210" i="4"/>
  <c r="AF210" i="4" s="1"/>
  <c r="AD209" i="4"/>
  <c r="AC209" i="4"/>
  <c r="Z209" i="4"/>
  <c r="W209" i="4"/>
  <c r="U209" i="4"/>
  <c r="S209" i="4"/>
  <c r="O209" i="4"/>
  <c r="N209" i="4"/>
  <c r="M209" i="4"/>
  <c r="F209" i="4"/>
  <c r="E209" i="4"/>
  <c r="D209" i="4"/>
  <c r="AF208" i="4"/>
  <c r="AE208" i="4"/>
  <c r="AD208" i="4"/>
  <c r="AB208" i="4"/>
  <c r="AA208" i="4"/>
  <c r="Z208" i="4"/>
  <c r="X208" i="4"/>
  <c r="W208" i="4"/>
  <c r="V208" i="4"/>
  <c r="T208" i="4"/>
  <c r="S208" i="4"/>
  <c r="R208" i="4"/>
  <c r="P208" i="4"/>
  <c r="O208" i="4"/>
  <c r="N208" i="4"/>
  <c r="L208" i="4"/>
  <c r="K208" i="4"/>
  <c r="J208" i="4"/>
  <c r="G208" i="4"/>
  <c r="F208" i="4"/>
  <c r="E208" i="4"/>
  <c r="D208" i="4"/>
  <c r="AG208" i="4" s="1"/>
  <c r="AC207" i="4"/>
  <c r="AA207" i="4"/>
  <c r="U207" i="4"/>
  <c r="T207" i="4"/>
  <c r="O207" i="4"/>
  <c r="M207" i="4"/>
  <c r="G207" i="4"/>
  <c r="E207" i="4"/>
  <c r="D207" i="4"/>
  <c r="AE207" i="4" s="1"/>
  <c r="AG206" i="4"/>
  <c r="AD206" i="4"/>
  <c r="AC206" i="4"/>
  <c r="AB206" i="4"/>
  <c r="Y206" i="4"/>
  <c r="X206" i="4"/>
  <c r="V206" i="4"/>
  <c r="T206" i="4"/>
  <c r="R206" i="4"/>
  <c r="Q206" i="4"/>
  <c r="N206" i="4"/>
  <c r="M206" i="4"/>
  <c r="L206" i="4"/>
  <c r="G206" i="4"/>
  <c r="E206" i="4"/>
  <c r="D206" i="4"/>
  <c r="AE205" i="4"/>
  <c r="Y205" i="4"/>
  <c r="Q205" i="4"/>
  <c r="J205" i="4"/>
  <c r="E205" i="4"/>
  <c r="D205" i="4"/>
  <c r="AF204" i="4"/>
  <c r="AA204" i="4"/>
  <c r="X204" i="4"/>
  <c r="S204" i="4"/>
  <c r="R204" i="4"/>
  <c r="L204" i="4"/>
  <c r="K204" i="4"/>
  <c r="F204" i="4"/>
  <c r="E204" i="4"/>
  <c r="D204" i="4"/>
  <c r="AB204" i="4" s="1"/>
  <c r="AF203" i="4"/>
  <c r="AC203" i="4"/>
  <c r="AB203" i="4"/>
  <c r="X203" i="4"/>
  <c r="V203" i="4"/>
  <c r="U203" i="4"/>
  <c r="Q203" i="4"/>
  <c r="P203" i="4"/>
  <c r="M203" i="4"/>
  <c r="J203" i="4"/>
  <c r="G203" i="4"/>
  <c r="E203" i="4"/>
  <c r="D203" i="4"/>
  <c r="E202" i="4"/>
  <c r="D202" i="4"/>
  <c r="Y202" i="4" s="1"/>
  <c r="AF201" i="4"/>
  <c r="AE201" i="4"/>
  <c r="AB201" i="4"/>
  <c r="AA201" i="4"/>
  <c r="Z201" i="4"/>
  <c r="W201" i="4"/>
  <c r="V201" i="4"/>
  <c r="T201" i="4"/>
  <c r="R201" i="4"/>
  <c r="P201" i="4"/>
  <c r="O201" i="4"/>
  <c r="L201" i="4"/>
  <c r="K201" i="4"/>
  <c r="J201" i="4"/>
  <c r="G201" i="4"/>
  <c r="F201" i="4"/>
  <c r="E201" i="4"/>
  <c r="D201" i="4"/>
  <c r="AF200" i="4"/>
  <c r="AD200" i="4"/>
  <c r="AB200" i="4"/>
  <c r="Y200" i="4"/>
  <c r="V200" i="4"/>
  <c r="U200" i="4"/>
  <c r="Q200" i="4"/>
  <c r="P200" i="4"/>
  <c r="N200" i="4"/>
  <c r="J200" i="4"/>
  <c r="E200" i="4"/>
  <c r="D200" i="4"/>
  <c r="AG199" i="4"/>
  <c r="AD199" i="4"/>
  <c r="AC199" i="4"/>
  <c r="AA199" i="4"/>
  <c r="Y199" i="4"/>
  <c r="W199" i="4"/>
  <c r="V199" i="4"/>
  <c r="S199" i="4"/>
  <c r="R199" i="4"/>
  <c r="Q199" i="4"/>
  <c r="N199" i="4"/>
  <c r="M199" i="4"/>
  <c r="K199" i="4"/>
  <c r="F199" i="4"/>
  <c r="E199" i="4"/>
  <c r="D199" i="4"/>
  <c r="AF198" i="4"/>
  <c r="Z198" i="4"/>
  <c r="X198" i="4"/>
  <c r="P198" i="4"/>
  <c r="N198" i="4"/>
  <c r="F198" i="4"/>
  <c r="E198" i="4"/>
  <c r="D198" i="4"/>
  <c r="AA198" i="4" s="1"/>
  <c r="AD197" i="4"/>
  <c r="AC197" i="4"/>
  <c r="Z197" i="4"/>
  <c r="X197" i="4"/>
  <c r="U197" i="4"/>
  <c r="T197" i="4"/>
  <c r="P197" i="4"/>
  <c r="N197" i="4"/>
  <c r="M197" i="4"/>
  <c r="G197" i="4"/>
  <c r="E197" i="4"/>
  <c r="D197" i="4"/>
  <c r="AG196" i="4"/>
  <c r="W196" i="4"/>
  <c r="O196" i="4"/>
  <c r="E196" i="4"/>
  <c r="D196" i="4"/>
  <c r="AC196" i="4" s="1"/>
  <c r="Z195" i="4"/>
  <c r="X195" i="4"/>
  <c r="R195" i="4"/>
  <c r="O195" i="4"/>
  <c r="E195" i="4"/>
  <c r="D195" i="4"/>
  <c r="AD195" i="4" s="1"/>
  <c r="AG194" i="4"/>
  <c r="AD194" i="4"/>
  <c r="AC194" i="4"/>
  <c r="AB194" i="4"/>
  <c r="Y194" i="4"/>
  <c r="X194" i="4"/>
  <c r="V194" i="4"/>
  <c r="T194" i="4"/>
  <c r="R194" i="4"/>
  <c r="Q194" i="4"/>
  <c r="N194" i="4"/>
  <c r="M194" i="4"/>
  <c r="L194" i="4"/>
  <c r="G194" i="4"/>
  <c r="E194" i="4"/>
  <c r="D194" i="4"/>
  <c r="AE193" i="4"/>
  <c r="AD193" i="4"/>
  <c r="AA193" i="4"/>
  <c r="Y193" i="4"/>
  <c r="V193" i="4"/>
  <c r="U193" i="4"/>
  <c r="Q193" i="4"/>
  <c r="O193" i="4"/>
  <c r="N193" i="4"/>
  <c r="J193" i="4"/>
  <c r="E193" i="4"/>
  <c r="D193" i="4"/>
  <c r="AF192" i="4"/>
  <c r="AD192" i="4"/>
  <c r="W192" i="4"/>
  <c r="V192" i="4"/>
  <c r="N192" i="4"/>
  <c r="K192" i="4"/>
  <c r="F192" i="4"/>
  <c r="E192" i="4"/>
  <c r="D192" i="4"/>
  <c r="X192" i="4" s="1"/>
  <c r="AD191" i="4"/>
  <c r="AC191" i="4"/>
  <c r="Z191" i="4"/>
  <c r="X191" i="4"/>
  <c r="U191" i="4"/>
  <c r="T191" i="4"/>
  <c r="P191" i="4"/>
  <c r="N191" i="4"/>
  <c r="M191" i="4"/>
  <c r="G191" i="4"/>
  <c r="E191" i="4"/>
  <c r="D191" i="4"/>
  <c r="E190" i="4"/>
  <c r="D190" i="4"/>
  <c r="AE190" i="4" s="1"/>
  <c r="AF189" i="4"/>
  <c r="AE189" i="4"/>
  <c r="AD189" i="4"/>
  <c r="AB189" i="4"/>
  <c r="AA189" i="4"/>
  <c r="Z189" i="4"/>
  <c r="X189" i="4"/>
  <c r="W189" i="4"/>
  <c r="V189" i="4"/>
  <c r="T189" i="4"/>
  <c r="S189" i="4"/>
  <c r="R189" i="4"/>
  <c r="P189" i="4"/>
  <c r="O189" i="4"/>
  <c r="N189" i="4"/>
  <c r="L189" i="4"/>
  <c r="K189" i="4"/>
  <c r="J189" i="4"/>
  <c r="G189" i="4"/>
  <c r="F189" i="4"/>
  <c r="E189" i="4"/>
  <c r="D189" i="4"/>
  <c r="AG189" i="4" s="1"/>
  <c r="AG188" i="4"/>
  <c r="AF188" i="4"/>
  <c r="AC188" i="4"/>
  <c r="AB188" i="4"/>
  <c r="AA188" i="4"/>
  <c r="X188" i="4"/>
  <c r="W188" i="4"/>
  <c r="U188" i="4"/>
  <c r="S188" i="4"/>
  <c r="Q188" i="4"/>
  <c r="P188" i="4"/>
  <c r="M188" i="4"/>
  <c r="L188" i="4"/>
  <c r="K188" i="4"/>
  <c r="G188" i="4"/>
  <c r="F188" i="4"/>
  <c r="E188" i="4"/>
  <c r="D188" i="4"/>
  <c r="AB187" i="4"/>
  <c r="U187" i="4"/>
  <c r="N187" i="4"/>
  <c r="E187" i="4"/>
  <c r="D187" i="4"/>
  <c r="AF187" i="4" s="1"/>
  <c r="AG186" i="4"/>
  <c r="AE186" i="4"/>
  <c r="AD186" i="4"/>
  <c r="AC186" i="4"/>
  <c r="AA186" i="4"/>
  <c r="Z186" i="4"/>
  <c r="Y186" i="4"/>
  <c r="W186" i="4"/>
  <c r="V186" i="4"/>
  <c r="U186" i="4"/>
  <c r="S186" i="4"/>
  <c r="R186" i="4"/>
  <c r="Q186" i="4"/>
  <c r="O186" i="4"/>
  <c r="N186" i="4"/>
  <c r="M186" i="4"/>
  <c r="K186" i="4"/>
  <c r="J186" i="4"/>
  <c r="G186" i="4"/>
  <c r="F186" i="4"/>
  <c r="E186" i="4"/>
  <c r="D186" i="4"/>
  <c r="AF186" i="4" s="1"/>
  <c r="AG185" i="4"/>
  <c r="AF185" i="4"/>
  <c r="AC185" i="4"/>
  <c r="AB185" i="4"/>
  <c r="AA185" i="4"/>
  <c r="X185" i="4"/>
  <c r="W185" i="4"/>
  <c r="U185" i="4"/>
  <c r="S185" i="4"/>
  <c r="Q185" i="4"/>
  <c r="P185" i="4"/>
  <c r="M185" i="4"/>
  <c r="L185" i="4"/>
  <c r="K185" i="4"/>
  <c r="G185" i="4"/>
  <c r="F185" i="4"/>
  <c r="E185" i="4"/>
  <c r="D185" i="4"/>
  <c r="AF184" i="4"/>
  <c r="AD184" i="4"/>
  <c r="AB184" i="4"/>
  <c r="Y184" i="4"/>
  <c r="V184" i="4"/>
  <c r="U184" i="4"/>
  <c r="Q184" i="4"/>
  <c r="P184" i="4"/>
  <c r="N184" i="4"/>
  <c r="J184" i="4"/>
  <c r="E184" i="4"/>
  <c r="D184" i="4"/>
  <c r="Y183" i="4"/>
  <c r="E183" i="4"/>
  <c r="D183" i="4"/>
  <c r="N183" i="4" s="1"/>
  <c r="AG182" i="4"/>
  <c r="AC182" i="4"/>
  <c r="AB182" i="4"/>
  <c r="X182" i="4"/>
  <c r="V182" i="4"/>
  <c r="R182" i="4"/>
  <c r="Q182" i="4"/>
  <c r="M182" i="4"/>
  <c r="L182" i="4"/>
  <c r="G182" i="4"/>
  <c r="E182" i="4"/>
  <c r="D182" i="4"/>
  <c r="AD182" i="4" s="1"/>
  <c r="E181" i="4"/>
  <c r="D181" i="4"/>
  <c r="O181" i="4" s="1"/>
  <c r="AF180" i="4"/>
  <c r="AE180" i="4"/>
  <c r="AB180" i="4"/>
  <c r="AA180" i="4"/>
  <c r="Z180" i="4"/>
  <c r="W180" i="4"/>
  <c r="V180" i="4"/>
  <c r="T180" i="4"/>
  <c r="R180" i="4"/>
  <c r="P180" i="4"/>
  <c r="O180" i="4"/>
  <c r="L180" i="4"/>
  <c r="K180" i="4"/>
  <c r="J180" i="4"/>
  <c r="G180" i="4"/>
  <c r="F180" i="4"/>
  <c r="E180" i="4"/>
  <c r="D180" i="4"/>
  <c r="AG179" i="4"/>
  <c r="AB179" i="4"/>
  <c r="V179" i="4"/>
  <c r="Q179" i="4"/>
  <c r="L179" i="4"/>
  <c r="E179" i="4"/>
  <c r="D179" i="4"/>
  <c r="AD179" i="4" s="1"/>
  <c r="AG178" i="4"/>
  <c r="AD178" i="4"/>
  <c r="AC178" i="4"/>
  <c r="AA178" i="4"/>
  <c r="Y178" i="4"/>
  <c r="W178" i="4"/>
  <c r="V178" i="4"/>
  <c r="S178" i="4"/>
  <c r="R178" i="4"/>
  <c r="Q178" i="4"/>
  <c r="N178" i="4"/>
  <c r="M178" i="4"/>
  <c r="K178" i="4"/>
  <c r="F178" i="4"/>
  <c r="E178" i="4"/>
  <c r="D178" i="4"/>
  <c r="AF177" i="4"/>
  <c r="AE177" i="4"/>
  <c r="AA177" i="4"/>
  <c r="Z177" i="4"/>
  <c r="V177" i="4"/>
  <c r="T177" i="4"/>
  <c r="P177" i="4"/>
  <c r="O177" i="4"/>
  <c r="K177" i="4"/>
  <c r="J177" i="4"/>
  <c r="F177" i="4"/>
  <c r="E177" i="4"/>
  <c r="D177" i="4"/>
  <c r="AB177" i="4" s="1"/>
  <c r="AD176" i="4"/>
  <c r="T176" i="4"/>
  <c r="E176" i="4"/>
  <c r="D176" i="4"/>
  <c r="AG175" i="4"/>
  <c r="AC175" i="4"/>
  <c r="AA175" i="4"/>
  <c r="W175" i="4"/>
  <c r="V175" i="4"/>
  <c r="R175" i="4"/>
  <c r="Q175" i="4"/>
  <c r="M175" i="4"/>
  <c r="K175" i="4"/>
  <c r="F175" i="4"/>
  <c r="E175" i="4"/>
  <c r="D175" i="4"/>
  <c r="AD175" i="4" s="1"/>
  <c r="AD174" i="4"/>
  <c r="S174" i="4"/>
  <c r="E174" i="4"/>
  <c r="D174" i="4"/>
  <c r="AC173" i="4"/>
  <c r="R173" i="4"/>
  <c r="E173" i="4"/>
  <c r="D173" i="4"/>
  <c r="AF172" i="4"/>
  <c r="AE172" i="4"/>
  <c r="AD172" i="4"/>
  <c r="AB172" i="4"/>
  <c r="AA172" i="4"/>
  <c r="Z172" i="4"/>
  <c r="X172" i="4"/>
  <c r="W172" i="4"/>
  <c r="V172" i="4"/>
  <c r="T172" i="4"/>
  <c r="S172" i="4"/>
  <c r="R172" i="4"/>
  <c r="P172" i="4"/>
  <c r="O172" i="4"/>
  <c r="N172" i="4"/>
  <c r="L172" i="4"/>
  <c r="K172" i="4"/>
  <c r="J172" i="4"/>
  <c r="G172" i="4"/>
  <c r="F172" i="4"/>
  <c r="E172" i="4"/>
  <c r="D172" i="4"/>
  <c r="AG172" i="4" s="1"/>
  <c r="E171" i="4"/>
  <c r="D171" i="4"/>
  <c r="AF171" i="4" s="1"/>
  <c r="AG170" i="4"/>
  <c r="AD170" i="4"/>
  <c r="AC170" i="4"/>
  <c r="AB170" i="4"/>
  <c r="Y170" i="4"/>
  <c r="X170" i="4"/>
  <c r="V170" i="4"/>
  <c r="T170" i="4"/>
  <c r="R170" i="4"/>
  <c r="Q170" i="4"/>
  <c r="N170" i="4"/>
  <c r="M170" i="4"/>
  <c r="L170" i="4"/>
  <c r="G170" i="4"/>
  <c r="E170" i="4"/>
  <c r="D170" i="4"/>
  <c r="AG169" i="4"/>
  <c r="AE169" i="4"/>
  <c r="AA169" i="4"/>
  <c r="V169" i="4"/>
  <c r="U169" i="4"/>
  <c r="Q169" i="4"/>
  <c r="K169" i="4"/>
  <c r="J169" i="4"/>
  <c r="E169" i="4"/>
  <c r="D169" i="4"/>
  <c r="AF168" i="4"/>
  <c r="AE168" i="4"/>
  <c r="AD168" i="4"/>
  <c r="AB168" i="4"/>
  <c r="AA168" i="4"/>
  <c r="Z168" i="4"/>
  <c r="X168" i="4"/>
  <c r="W168" i="4"/>
  <c r="V168" i="4"/>
  <c r="T168" i="4"/>
  <c r="S168" i="4"/>
  <c r="R168" i="4"/>
  <c r="P168" i="4"/>
  <c r="O168" i="4"/>
  <c r="N168" i="4"/>
  <c r="L168" i="4"/>
  <c r="K168" i="4"/>
  <c r="J168" i="4"/>
  <c r="G168" i="4"/>
  <c r="F168" i="4"/>
  <c r="E168" i="4"/>
  <c r="D168" i="4"/>
  <c r="AG168" i="4" s="1"/>
  <c r="AG167" i="4"/>
  <c r="AE167" i="4"/>
  <c r="AB167" i="4"/>
  <c r="AA167" i="4"/>
  <c r="W167" i="4"/>
  <c r="U167" i="4"/>
  <c r="T167" i="4"/>
  <c r="P167" i="4"/>
  <c r="O167" i="4"/>
  <c r="L167" i="4"/>
  <c r="F167" i="4"/>
  <c r="E167" i="4"/>
  <c r="D167" i="4"/>
  <c r="AC166" i="4"/>
  <c r="U166" i="4"/>
  <c r="N166" i="4"/>
  <c r="G166" i="4"/>
  <c r="E166" i="4"/>
  <c r="D166" i="4"/>
  <c r="AE165" i="4"/>
  <c r="AA165" i="4"/>
  <c r="W165" i="4"/>
  <c r="U165" i="4"/>
  <c r="Q165" i="4"/>
  <c r="M165" i="4"/>
  <c r="J165" i="4"/>
  <c r="E165" i="4"/>
  <c r="D165" i="4"/>
  <c r="AC165" i="4" s="1"/>
  <c r="E164" i="4"/>
  <c r="D164" i="4"/>
  <c r="AD164" i="4" s="1"/>
  <c r="AG163" i="4"/>
  <c r="AD163" i="4"/>
  <c r="AC163" i="4"/>
  <c r="AB163" i="4"/>
  <c r="Y163" i="4"/>
  <c r="X163" i="4"/>
  <c r="V163" i="4"/>
  <c r="T163" i="4"/>
  <c r="R163" i="4"/>
  <c r="Q163" i="4"/>
  <c r="N163" i="4"/>
  <c r="M163" i="4"/>
  <c r="L163" i="4"/>
  <c r="G163" i="4"/>
  <c r="E163" i="4"/>
  <c r="D163" i="4"/>
  <c r="AD162" i="4"/>
  <c r="V162" i="4"/>
  <c r="O162" i="4"/>
  <c r="E162" i="4"/>
  <c r="D162" i="4"/>
  <c r="AF161" i="4"/>
  <c r="AE161" i="4"/>
  <c r="AD161" i="4"/>
  <c r="AB161" i="4"/>
  <c r="AA161" i="4"/>
  <c r="Z161" i="4"/>
  <c r="X161" i="4"/>
  <c r="W161" i="4"/>
  <c r="V161" i="4"/>
  <c r="T161" i="4"/>
  <c r="S161" i="4"/>
  <c r="R161" i="4"/>
  <c r="P161" i="4"/>
  <c r="O161" i="4"/>
  <c r="N161" i="4"/>
  <c r="L161" i="4"/>
  <c r="K161" i="4"/>
  <c r="J161" i="4"/>
  <c r="G161" i="4"/>
  <c r="F161" i="4"/>
  <c r="E161" i="4"/>
  <c r="D161" i="4"/>
  <c r="AG161" i="4" s="1"/>
  <c r="AB160" i="4"/>
  <c r="U160" i="4"/>
  <c r="O160" i="4"/>
  <c r="F160" i="4"/>
  <c r="E160" i="4"/>
  <c r="D160" i="4"/>
  <c r="AD159" i="4"/>
  <c r="Z159" i="4"/>
  <c r="X159" i="4"/>
  <c r="T159" i="4"/>
  <c r="P159" i="4"/>
  <c r="M159" i="4"/>
  <c r="E159" i="4"/>
  <c r="D159" i="4"/>
  <c r="AC159" i="4" s="1"/>
  <c r="E158" i="4"/>
  <c r="D158" i="4"/>
  <c r="AE158" i="4" s="1"/>
  <c r="AF157" i="4"/>
  <c r="AE157" i="4"/>
  <c r="AD157" i="4"/>
  <c r="AB157" i="4"/>
  <c r="AA157" i="4"/>
  <c r="Z157" i="4"/>
  <c r="X157" i="4"/>
  <c r="W157" i="4"/>
  <c r="V157" i="4"/>
  <c r="T157" i="4"/>
  <c r="S157" i="4"/>
  <c r="R157" i="4"/>
  <c r="P157" i="4"/>
  <c r="O157" i="4"/>
  <c r="N157" i="4"/>
  <c r="L157" i="4"/>
  <c r="K157" i="4"/>
  <c r="J157" i="4"/>
  <c r="G157" i="4"/>
  <c r="F157" i="4"/>
  <c r="E157" i="4"/>
  <c r="D157" i="4"/>
  <c r="AG157" i="4" s="1"/>
  <c r="AG156" i="4"/>
  <c r="AF156" i="4"/>
  <c r="AC156" i="4"/>
  <c r="AB156" i="4"/>
  <c r="AA156" i="4"/>
  <c r="X156" i="4"/>
  <c r="W156" i="4"/>
  <c r="U156" i="4"/>
  <c r="S156" i="4"/>
  <c r="Q156" i="4"/>
  <c r="P156" i="4"/>
  <c r="M156" i="4"/>
  <c r="L156" i="4"/>
  <c r="K156" i="4"/>
  <c r="G156" i="4"/>
  <c r="F156" i="4"/>
  <c r="E156" i="4"/>
  <c r="D156" i="4"/>
  <c r="AB155" i="4"/>
  <c r="U155" i="4"/>
  <c r="N155" i="4"/>
  <c r="F155" i="4"/>
  <c r="E155" i="4"/>
  <c r="D155" i="4"/>
  <c r="AF154" i="4"/>
  <c r="AE154" i="4"/>
  <c r="AD154" i="4"/>
  <c r="AB154" i="4"/>
  <c r="AA154" i="4"/>
  <c r="Z154" i="4"/>
  <c r="X154" i="4"/>
  <c r="W154" i="4"/>
  <c r="V154" i="4"/>
  <c r="T154" i="4"/>
  <c r="S154" i="4"/>
  <c r="R154" i="4"/>
  <c r="P154" i="4"/>
  <c r="O154" i="4"/>
  <c r="N154" i="4"/>
  <c r="L154" i="4"/>
  <c r="K154" i="4"/>
  <c r="J154" i="4"/>
  <c r="G154" i="4"/>
  <c r="F154" i="4"/>
  <c r="E154" i="4"/>
  <c r="D154" i="4"/>
  <c r="AG154" i="4" s="1"/>
  <c r="AG153" i="4"/>
  <c r="AF153" i="4"/>
  <c r="AC153" i="4"/>
  <c r="AB153" i="4"/>
  <c r="AA153" i="4"/>
  <c r="X153" i="4"/>
  <c r="W153" i="4"/>
  <c r="U153" i="4"/>
  <c r="S153" i="4"/>
  <c r="Q153" i="4"/>
  <c r="P153" i="4"/>
  <c r="M153" i="4"/>
  <c r="L153" i="4"/>
  <c r="K153" i="4"/>
  <c r="G153" i="4"/>
  <c r="F153" i="4"/>
  <c r="E153" i="4"/>
  <c r="D153" i="4"/>
  <c r="AF152" i="4"/>
  <c r="AB152" i="4"/>
  <c r="Y152" i="4"/>
  <c r="U152" i="4"/>
  <c r="Q152" i="4"/>
  <c r="N152" i="4"/>
  <c r="J152" i="4"/>
  <c r="E152" i="4"/>
  <c r="D152" i="4"/>
  <c r="AD152" i="4" s="1"/>
  <c r="AG151" i="4"/>
  <c r="AD151" i="4"/>
  <c r="AC151" i="4"/>
  <c r="AA151" i="4"/>
  <c r="Y151" i="4"/>
  <c r="W151" i="4"/>
  <c r="V151" i="4"/>
  <c r="S151" i="4"/>
  <c r="R151" i="4"/>
  <c r="Q151" i="4"/>
  <c r="N151" i="4"/>
  <c r="M151" i="4"/>
  <c r="K151" i="4"/>
  <c r="F151" i="4"/>
  <c r="E151" i="4"/>
  <c r="D151" i="4"/>
  <c r="AF150" i="4"/>
  <c r="AE150" i="4"/>
  <c r="AD150" i="4"/>
  <c r="AB150" i="4"/>
  <c r="AA150" i="4"/>
  <c r="Z150" i="4"/>
  <c r="X150" i="4"/>
  <c r="W150" i="4"/>
  <c r="V150" i="4"/>
  <c r="T150" i="4"/>
  <c r="S150" i="4"/>
  <c r="R150" i="4"/>
  <c r="P150" i="4"/>
  <c r="O150" i="4"/>
  <c r="N150" i="4"/>
  <c r="L150" i="4"/>
  <c r="K150" i="4"/>
  <c r="J150" i="4"/>
  <c r="G150" i="4"/>
  <c r="F150" i="4"/>
  <c r="E150" i="4"/>
  <c r="D150" i="4"/>
  <c r="AG150" i="4" s="1"/>
  <c r="X149" i="4"/>
  <c r="T149" i="4"/>
  <c r="J149" i="4"/>
  <c r="G149" i="4"/>
  <c r="E149" i="4"/>
  <c r="D149" i="4"/>
  <c r="AE149" i="4" s="1"/>
  <c r="AE148" i="4"/>
  <c r="AC148" i="4"/>
  <c r="U148" i="4"/>
  <c r="R148" i="4"/>
  <c r="J148" i="4"/>
  <c r="F148" i="4"/>
  <c r="E148" i="4"/>
  <c r="D148" i="4"/>
  <c r="Z148" i="4" s="1"/>
  <c r="AF147" i="4"/>
  <c r="AE147" i="4"/>
  <c r="AD147" i="4"/>
  <c r="AB147" i="4"/>
  <c r="AA147" i="4"/>
  <c r="Z147" i="4"/>
  <c r="X147" i="4"/>
  <c r="W147" i="4"/>
  <c r="V147" i="4"/>
  <c r="T147" i="4"/>
  <c r="S147" i="4"/>
  <c r="R147" i="4"/>
  <c r="P147" i="4"/>
  <c r="O147" i="4"/>
  <c r="N147" i="4"/>
  <c r="L147" i="4"/>
  <c r="K147" i="4"/>
  <c r="J147" i="4"/>
  <c r="G147" i="4"/>
  <c r="F147" i="4"/>
  <c r="E147" i="4"/>
  <c r="D147" i="4"/>
  <c r="AG147" i="4" s="1"/>
  <c r="AF146" i="4"/>
  <c r="AC146" i="4"/>
  <c r="AA146" i="4"/>
  <c r="X146" i="4"/>
  <c r="U146" i="4"/>
  <c r="S146" i="4"/>
  <c r="P146" i="4"/>
  <c r="M146" i="4"/>
  <c r="K146" i="4"/>
  <c r="E146" i="4"/>
  <c r="D146" i="4"/>
  <c r="AG146" i="4" s="1"/>
  <c r="AG145" i="4"/>
  <c r="AD145" i="4"/>
  <c r="AC145" i="4"/>
  <c r="AA145" i="4"/>
  <c r="Y145" i="4"/>
  <c r="W145" i="4"/>
  <c r="V145" i="4"/>
  <c r="S145" i="4"/>
  <c r="R145" i="4"/>
  <c r="Q145" i="4"/>
  <c r="N145" i="4"/>
  <c r="M145" i="4"/>
  <c r="K145" i="4"/>
  <c r="F145" i="4"/>
  <c r="E145" i="4"/>
  <c r="D145" i="4"/>
  <c r="AF144" i="4"/>
  <c r="AE144" i="4"/>
  <c r="AD144" i="4"/>
  <c r="AB144" i="4"/>
  <c r="AA144" i="4"/>
  <c r="Z144" i="4"/>
  <c r="X144" i="4"/>
  <c r="W144" i="4"/>
  <c r="V144" i="4"/>
  <c r="T144" i="4"/>
  <c r="S144" i="4"/>
  <c r="R144" i="4"/>
  <c r="P144" i="4"/>
  <c r="O144" i="4"/>
  <c r="N144" i="4"/>
  <c r="L144" i="4"/>
  <c r="K144" i="4"/>
  <c r="J144" i="4"/>
  <c r="G144" i="4"/>
  <c r="F144" i="4"/>
  <c r="E144" i="4"/>
  <c r="D144" i="4"/>
  <c r="AG144" i="4" s="1"/>
  <c r="E143" i="4"/>
  <c r="D143" i="4"/>
  <c r="AE143" i="4" s="1"/>
  <c r="E142" i="4"/>
  <c r="D142" i="4"/>
  <c r="AF142" i="4" s="1"/>
  <c r="E141" i="4"/>
  <c r="D141" i="4"/>
  <c r="AE141" i="4" s="1"/>
  <c r="AF140" i="4"/>
  <c r="AE140" i="4"/>
  <c r="AD140" i="4"/>
  <c r="AB140" i="4"/>
  <c r="AA140" i="4"/>
  <c r="Z140" i="4"/>
  <c r="X140" i="4"/>
  <c r="W140" i="4"/>
  <c r="V140" i="4"/>
  <c r="T140" i="4"/>
  <c r="S140" i="4"/>
  <c r="R140" i="4"/>
  <c r="P140" i="4"/>
  <c r="O140" i="4"/>
  <c r="N140" i="4"/>
  <c r="L140" i="4"/>
  <c r="K140" i="4"/>
  <c r="J140" i="4"/>
  <c r="G140" i="4"/>
  <c r="F140" i="4"/>
  <c r="E140" i="4"/>
  <c r="D140" i="4"/>
  <c r="AG140" i="4" s="1"/>
  <c r="AE139" i="4"/>
  <c r="AA139" i="4"/>
  <c r="X139" i="4"/>
  <c r="T139" i="4"/>
  <c r="P139" i="4"/>
  <c r="M139" i="4"/>
  <c r="E139" i="4"/>
  <c r="D139" i="4"/>
  <c r="AC139" i="4" s="1"/>
  <c r="AG138" i="4"/>
  <c r="AD138" i="4"/>
  <c r="AC138" i="4"/>
  <c r="AB138" i="4"/>
  <c r="Y138" i="4"/>
  <c r="X138" i="4"/>
  <c r="V138" i="4"/>
  <c r="T138" i="4"/>
  <c r="R138" i="4"/>
  <c r="Q138" i="4"/>
  <c r="N138" i="4"/>
  <c r="M138" i="4"/>
  <c r="L138" i="4"/>
  <c r="G138" i="4"/>
  <c r="E138" i="4"/>
  <c r="D138" i="4"/>
  <c r="AG137" i="4"/>
  <c r="AE137" i="4"/>
  <c r="AD137" i="4"/>
  <c r="AC137" i="4"/>
  <c r="AA137" i="4"/>
  <c r="Z137" i="4"/>
  <c r="Y137" i="4"/>
  <c r="W137" i="4"/>
  <c r="V137" i="4"/>
  <c r="U137" i="4"/>
  <c r="S137" i="4"/>
  <c r="R137" i="4"/>
  <c r="Q137" i="4"/>
  <c r="O137" i="4"/>
  <c r="N137" i="4"/>
  <c r="M137" i="4"/>
  <c r="K137" i="4"/>
  <c r="J137" i="4"/>
  <c r="G137" i="4"/>
  <c r="F137" i="4"/>
  <c r="E137" i="4"/>
  <c r="D137" i="4"/>
  <c r="AF137" i="4" s="1"/>
  <c r="E136" i="4"/>
  <c r="D136" i="4"/>
  <c r="AE136" i="4" s="1"/>
  <c r="AG135" i="4"/>
  <c r="AD135" i="4"/>
  <c r="AC135" i="4"/>
  <c r="AB135" i="4"/>
  <c r="Y135" i="4"/>
  <c r="X135" i="4"/>
  <c r="V135" i="4"/>
  <c r="T135" i="4"/>
  <c r="R135" i="4"/>
  <c r="Q135" i="4"/>
  <c r="N135" i="4"/>
  <c r="M135" i="4"/>
  <c r="L135" i="4"/>
  <c r="G135" i="4"/>
  <c r="E135" i="4"/>
  <c r="D135" i="4"/>
  <c r="AD134" i="4"/>
  <c r="V134" i="4"/>
  <c r="O134" i="4"/>
  <c r="E134" i="4"/>
  <c r="D134" i="4"/>
  <c r="AE134" i="4" s="1"/>
  <c r="AF133" i="4"/>
  <c r="AE133" i="4"/>
  <c r="AD133" i="4"/>
  <c r="AB133" i="4"/>
  <c r="AA133" i="4"/>
  <c r="Z133" i="4"/>
  <c r="X133" i="4"/>
  <c r="W133" i="4"/>
  <c r="V133" i="4"/>
  <c r="T133" i="4"/>
  <c r="S133" i="4"/>
  <c r="R133" i="4"/>
  <c r="P133" i="4"/>
  <c r="O133" i="4"/>
  <c r="N133" i="4"/>
  <c r="L133" i="4"/>
  <c r="K133" i="4"/>
  <c r="J133" i="4"/>
  <c r="G133" i="4"/>
  <c r="F133" i="4"/>
  <c r="E133" i="4"/>
  <c r="D133" i="4"/>
  <c r="AG133" i="4" s="1"/>
  <c r="AB132" i="4"/>
  <c r="U132" i="4"/>
  <c r="O132" i="4"/>
  <c r="F132" i="4"/>
  <c r="E132" i="4"/>
  <c r="D132" i="4"/>
  <c r="AE132" i="4" s="1"/>
  <c r="AD131" i="4"/>
  <c r="Z131" i="4"/>
  <c r="X131" i="4"/>
  <c r="T131" i="4"/>
  <c r="P131" i="4"/>
  <c r="M131" i="4"/>
  <c r="E131" i="4"/>
  <c r="D131" i="4"/>
  <c r="AC131" i="4" s="1"/>
  <c r="AF130" i="4"/>
  <c r="AE130" i="4"/>
  <c r="AD130" i="4"/>
  <c r="AB130" i="4"/>
  <c r="AA130" i="4"/>
  <c r="Z130" i="4"/>
  <c r="X130" i="4"/>
  <c r="W130" i="4"/>
  <c r="V130" i="4"/>
  <c r="T130" i="4"/>
  <c r="S130" i="4"/>
  <c r="R130" i="4"/>
  <c r="P130" i="4"/>
  <c r="O130" i="4"/>
  <c r="N130" i="4"/>
  <c r="L130" i="4"/>
  <c r="K130" i="4"/>
  <c r="J130" i="4"/>
  <c r="G130" i="4"/>
  <c r="F130" i="4"/>
  <c r="E130" i="4"/>
  <c r="D130" i="4"/>
  <c r="AG130" i="4" s="1"/>
  <c r="AG129" i="4"/>
  <c r="AE129" i="4"/>
  <c r="AA129" i="4"/>
  <c r="W129" i="4"/>
  <c r="T129" i="4"/>
  <c r="P129" i="4"/>
  <c r="L129" i="4"/>
  <c r="E129" i="4"/>
  <c r="D129" i="4"/>
  <c r="AB129" i="4" s="1"/>
  <c r="E128" i="4"/>
  <c r="D128" i="4"/>
  <c r="AD128" i="4" s="1"/>
  <c r="AE127" i="4"/>
  <c r="AC127" i="4"/>
  <c r="AA127" i="4"/>
  <c r="W127" i="4"/>
  <c r="V127" i="4"/>
  <c r="U127" i="4"/>
  <c r="Q127" i="4"/>
  <c r="O127" i="4"/>
  <c r="M127" i="4"/>
  <c r="J127" i="4"/>
  <c r="F127" i="4"/>
  <c r="E127" i="4"/>
  <c r="D127" i="4"/>
  <c r="AB126" i="4"/>
  <c r="T126" i="4"/>
  <c r="N126" i="4"/>
  <c r="F126" i="4"/>
  <c r="E126" i="4"/>
  <c r="D126" i="4"/>
  <c r="AD126" i="4" s="1"/>
  <c r="AG125" i="4"/>
  <c r="AF125" i="4"/>
  <c r="AC125" i="4"/>
  <c r="AB125" i="4"/>
  <c r="Z125" i="4"/>
  <c r="X125" i="4"/>
  <c r="V125" i="4"/>
  <c r="U125" i="4"/>
  <c r="R125" i="4"/>
  <c r="Q125" i="4"/>
  <c r="P125" i="4"/>
  <c r="M125" i="4"/>
  <c r="L125" i="4"/>
  <c r="J125" i="4"/>
  <c r="F125" i="4"/>
  <c r="E125" i="4"/>
  <c r="D125" i="4"/>
  <c r="AF124" i="4"/>
  <c r="AE124" i="4"/>
  <c r="AD124" i="4"/>
  <c r="AB124" i="4"/>
  <c r="AA124" i="4"/>
  <c r="Z124" i="4"/>
  <c r="X124" i="4"/>
  <c r="W124" i="4"/>
  <c r="V124" i="4"/>
  <c r="T124" i="4"/>
  <c r="S124" i="4"/>
  <c r="R124" i="4"/>
  <c r="P124" i="4"/>
  <c r="O124" i="4"/>
  <c r="N124" i="4"/>
  <c r="L124" i="4"/>
  <c r="K124" i="4"/>
  <c r="J124" i="4"/>
  <c r="G124" i="4"/>
  <c r="F124" i="4"/>
  <c r="E124" i="4"/>
  <c r="D124" i="4"/>
  <c r="AG124" i="4" s="1"/>
  <c r="AG123" i="4"/>
  <c r="AB123" i="4"/>
  <c r="W123" i="4"/>
  <c r="Q123" i="4"/>
  <c r="L123" i="4"/>
  <c r="F123" i="4"/>
  <c r="E123" i="4"/>
  <c r="D123" i="4"/>
  <c r="AC123" i="4" s="1"/>
  <c r="E122" i="4"/>
  <c r="D122" i="4"/>
  <c r="AD122" i="4" s="1"/>
  <c r="AC121" i="4"/>
  <c r="W121" i="4"/>
  <c r="R121" i="4"/>
  <c r="M121" i="4"/>
  <c r="F121" i="4"/>
  <c r="E121" i="4"/>
  <c r="D121" i="4"/>
  <c r="AD121" i="4" s="1"/>
  <c r="AF120" i="4"/>
  <c r="AE120" i="4"/>
  <c r="AD120" i="4"/>
  <c r="AB120" i="4"/>
  <c r="AA120" i="4"/>
  <c r="Z120" i="4"/>
  <c r="X120" i="4"/>
  <c r="W120" i="4"/>
  <c r="V120" i="4"/>
  <c r="T120" i="4"/>
  <c r="S120" i="4"/>
  <c r="R120" i="4"/>
  <c r="P120" i="4"/>
  <c r="O120" i="4"/>
  <c r="N120" i="4"/>
  <c r="L120" i="4"/>
  <c r="K120" i="4"/>
  <c r="J120" i="4"/>
  <c r="G120" i="4"/>
  <c r="F120" i="4"/>
  <c r="E120" i="4"/>
  <c r="D120" i="4"/>
  <c r="AG120" i="4" s="1"/>
  <c r="AF119" i="4"/>
  <c r="AC119" i="4"/>
  <c r="AA119" i="4"/>
  <c r="X119" i="4"/>
  <c r="U119" i="4"/>
  <c r="S119" i="4"/>
  <c r="P119" i="4"/>
  <c r="M119" i="4"/>
  <c r="K119" i="4"/>
  <c r="E119" i="4"/>
  <c r="D119" i="4"/>
  <c r="AG119" i="4" s="1"/>
  <c r="AG118" i="4"/>
  <c r="AD118" i="4"/>
  <c r="AC118" i="4"/>
  <c r="AA118" i="4"/>
  <c r="Y118" i="4"/>
  <c r="W118" i="4"/>
  <c r="V118" i="4"/>
  <c r="S118" i="4"/>
  <c r="R118" i="4"/>
  <c r="Q118" i="4"/>
  <c r="N118" i="4"/>
  <c r="M118" i="4"/>
  <c r="K118" i="4"/>
  <c r="F118" i="4"/>
  <c r="E118" i="4"/>
  <c r="D118" i="4"/>
  <c r="AF117" i="4"/>
  <c r="AE117" i="4"/>
  <c r="AD117" i="4"/>
  <c r="AB117" i="4"/>
  <c r="AA117" i="4"/>
  <c r="Z117" i="4"/>
  <c r="X117" i="4"/>
  <c r="W117" i="4"/>
  <c r="V117" i="4"/>
  <c r="T117" i="4"/>
  <c r="S117" i="4"/>
  <c r="R117" i="4"/>
  <c r="P117" i="4"/>
  <c r="O117" i="4"/>
  <c r="N117" i="4"/>
  <c r="L117" i="4"/>
  <c r="K117" i="4"/>
  <c r="J117" i="4"/>
  <c r="G117" i="4"/>
  <c r="F117" i="4"/>
  <c r="E117" i="4"/>
  <c r="D117" i="4"/>
  <c r="AG117" i="4" s="1"/>
  <c r="AG116" i="4"/>
  <c r="AB116" i="4"/>
  <c r="W116" i="4"/>
  <c r="Q116" i="4"/>
  <c r="L116" i="4"/>
  <c r="F116" i="4"/>
  <c r="E116" i="4"/>
  <c r="D116" i="4"/>
  <c r="AC116" i="4" s="1"/>
  <c r="E115" i="4"/>
  <c r="D115" i="4"/>
  <c r="AD115" i="4" s="1"/>
  <c r="AC114" i="4"/>
  <c r="W114" i="4"/>
  <c r="R114" i="4"/>
  <c r="M114" i="4"/>
  <c r="F114" i="4"/>
  <c r="E114" i="4"/>
  <c r="D114" i="4"/>
  <c r="AD114" i="4" s="1"/>
  <c r="AF113" i="4"/>
  <c r="AE113" i="4"/>
  <c r="AB113" i="4"/>
  <c r="AA113" i="4"/>
  <c r="Z113" i="4"/>
  <c r="W113" i="4"/>
  <c r="V113" i="4"/>
  <c r="T113" i="4"/>
  <c r="R113" i="4"/>
  <c r="P113" i="4"/>
  <c r="O113" i="4"/>
  <c r="L113" i="4"/>
  <c r="K113" i="4"/>
  <c r="J113" i="4"/>
  <c r="G113" i="4"/>
  <c r="F113" i="4"/>
  <c r="E113" i="4"/>
  <c r="D113" i="4"/>
  <c r="AG112" i="4"/>
  <c r="AD112" i="4"/>
  <c r="AB112" i="4"/>
  <c r="Y112" i="4"/>
  <c r="V112" i="4"/>
  <c r="T112" i="4"/>
  <c r="Q112" i="4"/>
  <c r="N112" i="4"/>
  <c r="L112" i="4"/>
  <c r="E112" i="4"/>
  <c r="D112" i="4"/>
  <c r="AC112" i="4" s="1"/>
  <c r="AG111" i="4"/>
  <c r="AD111" i="4"/>
  <c r="AC111" i="4"/>
  <c r="AA111" i="4"/>
  <c r="Y111" i="4"/>
  <c r="W111" i="4"/>
  <c r="V111" i="4"/>
  <c r="S111" i="4"/>
  <c r="R111" i="4"/>
  <c r="Q111" i="4"/>
  <c r="N111" i="4"/>
  <c r="M111" i="4"/>
  <c r="K111" i="4"/>
  <c r="F111" i="4"/>
  <c r="E111" i="4"/>
  <c r="D111" i="4"/>
  <c r="AF110" i="4"/>
  <c r="AE110" i="4"/>
  <c r="AD110" i="4"/>
  <c r="AB110" i="4"/>
  <c r="AA110" i="4"/>
  <c r="Z110" i="4"/>
  <c r="X110" i="4"/>
  <c r="W110" i="4"/>
  <c r="V110" i="4"/>
  <c r="T110" i="4"/>
  <c r="S110" i="4"/>
  <c r="R110" i="4"/>
  <c r="P110" i="4"/>
  <c r="O110" i="4"/>
  <c r="N110" i="4"/>
  <c r="L110" i="4"/>
  <c r="K110" i="4"/>
  <c r="J110" i="4"/>
  <c r="G110" i="4"/>
  <c r="F110" i="4"/>
  <c r="E110" i="4"/>
  <c r="D110" i="4"/>
  <c r="AG110" i="4" s="1"/>
  <c r="AG109" i="4"/>
  <c r="AB109" i="4"/>
  <c r="W109" i="4"/>
  <c r="Q109" i="4"/>
  <c r="L109" i="4"/>
  <c r="G109" i="4"/>
  <c r="E109" i="4"/>
  <c r="D109" i="4"/>
  <c r="AC109" i="4" s="1"/>
  <c r="AE108" i="4"/>
  <c r="Z108" i="4"/>
  <c r="O108" i="4"/>
  <c r="J108" i="4"/>
  <c r="E108" i="4"/>
  <c r="D108" i="4"/>
  <c r="AF107" i="4"/>
  <c r="AE107" i="4"/>
  <c r="AD107" i="4"/>
  <c r="AB107" i="4"/>
  <c r="AA107" i="4"/>
  <c r="Z107" i="4"/>
  <c r="X107" i="4"/>
  <c r="W107" i="4"/>
  <c r="V107" i="4"/>
  <c r="T107" i="4"/>
  <c r="S107" i="4"/>
  <c r="R107" i="4"/>
  <c r="P107" i="4"/>
  <c r="O107" i="4"/>
  <c r="N107" i="4"/>
  <c r="L107" i="4"/>
  <c r="K107" i="4"/>
  <c r="J107" i="4"/>
  <c r="G107" i="4"/>
  <c r="F107" i="4"/>
  <c r="E107" i="4"/>
  <c r="D107" i="4"/>
  <c r="AG107" i="4" s="1"/>
  <c r="AG106" i="4"/>
  <c r="AF106" i="4"/>
  <c r="AC106" i="4"/>
  <c r="AB106" i="4"/>
  <c r="AA106" i="4"/>
  <c r="X106" i="4"/>
  <c r="W106" i="4"/>
  <c r="U106" i="4"/>
  <c r="S106" i="4"/>
  <c r="Q106" i="4"/>
  <c r="P106" i="4"/>
  <c r="M106" i="4"/>
  <c r="L106" i="4"/>
  <c r="K106" i="4"/>
  <c r="G106" i="4"/>
  <c r="F106" i="4"/>
  <c r="E106" i="4"/>
  <c r="D106" i="4"/>
  <c r="AG105" i="4"/>
  <c r="AD105" i="4"/>
  <c r="AB105" i="4"/>
  <c r="Y105" i="4"/>
  <c r="V105" i="4"/>
  <c r="T105" i="4"/>
  <c r="Q105" i="4"/>
  <c r="N105" i="4"/>
  <c r="L105" i="4"/>
  <c r="E105" i="4"/>
  <c r="D105" i="4"/>
  <c r="AC105" i="4" s="1"/>
  <c r="AG104" i="4"/>
  <c r="AD104" i="4"/>
  <c r="AC104" i="4"/>
  <c r="AA104" i="4"/>
  <c r="Y104" i="4"/>
  <c r="W104" i="4"/>
  <c r="V104" i="4"/>
  <c r="S104" i="4"/>
  <c r="R104" i="4"/>
  <c r="Q104" i="4"/>
  <c r="N104" i="4"/>
  <c r="M104" i="4"/>
  <c r="K104" i="4"/>
  <c r="F104" i="4"/>
  <c r="E104" i="4"/>
  <c r="D104" i="4"/>
  <c r="E103" i="4"/>
  <c r="D103" i="4"/>
  <c r="AD103" i="4" s="1"/>
  <c r="E102" i="4"/>
  <c r="D102" i="4"/>
  <c r="AF102" i="4" s="1"/>
  <c r="AG101" i="4"/>
  <c r="AE101" i="4"/>
  <c r="AD101" i="4"/>
  <c r="AC101" i="4"/>
  <c r="AA101" i="4"/>
  <c r="Z101" i="4"/>
  <c r="Y101" i="4"/>
  <c r="W101" i="4"/>
  <c r="V101" i="4"/>
  <c r="U101" i="4"/>
  <c r="S101" i="4"/>
  <c r="R101" i="4"/>
  <c r="Q101" i="4"/>
  <c r="O101" i="4"/>
  <c r="N101" i="4"/>
  <c r="M101" i="4"/>
  <c r="K101" i="4"/>
  <c r="J101" i="4"/>
  <c r="G101" i="4"/>
  <c r="F101" i="4"/>
  <c r="E101" i="4"/>
  <c r="D101" i="4"/>
  <c r="AF101" i="4" s="1"/>
  <c r="AE100" i="4"/>
  <c r="Y100" i="4"/>
  <c r="T100" i="4"/>
  <c r="O100" i="4"/>
  <c r="E100" i="4"/>
  <c r="D100" i="4"/>
  <c r="AB100" i="4" s="1"/>
  <c r="AF99" i="4"/>
  <c r="AC99" i="4"/>
  <c r="Z99" i="4"/>
  <c r="X99" i="4"/>
  <c r="U99" i="4"/>
  <c r="R99" i="4"/>
  <c r="P99" i="4"/>
  <c r="M99" i="4"/>
  <c r="J99" i="4"/>
  <c r="E99" i="4"/>
  <c r="D99" i="4"/>
  <c r="AG99" i="4" s="1"/>
  <c r="AF98" i="4"/>
  <c r="AE98" i="4"/>
  <c r="AD98" i="4"/>
  <c r="AB98" i="4"/>
  <c r="AA98" i="4"/>
  <c r="Z98" i="4"/>
  <c r="X98" i="4"/>
  <c r="W98" i="4"/>
  <c r="V98" i="4"/>
  <c r="T98" i="4"/>
  <c r="S98" i="4"/>
  <c r="R98" i="4"/>
  <c r="P98" i="4"/>
  <c r="O98" i="4"/>
  <c r="N98" i="4"/>
  <c r="L98" i="4"/>
  <c r="K98" i="4"/>
  <c r="J98" i="4"/>
  <c r="G98" i="4"/>
  <c r="F98" i="4"/>
  <c r="E98" i="4"/>
  <c r="D98" i="4"/>
  <c r="AG98" i="4" s="1"/>
  <c r="AG97" i="4"/>
  <c r="AE97" i="4"/>
  <c r="AA97" i="4"/>
  <c r="W97" i="4"/>
  <c r="T97" i="4"/>
  <c r="P97" i="4"/>
  <c r="L97" i="4"/>
  <c r="E97" i="4"/>
  <c r="D97" i="4"/>
  <c r="AB97" i="4" s="1"/>
  <c r="E96" i="4"/>
  <c r="D96" i="4"/>
  <c r="AD96" i="4" s="1"/>
  <c r="AF95" i="4"/>
  <c r="AE95" i="4"/>
  <c r="AB95" i="4"/>
  <c r="AA95" i="4"/>
  <c r="Z95" i="4"/>
  <c r="W95" i="4"/>
  <c r="V95" i="4"/>
  <c r="T95" i="4"/>
  <c r="R95" i="4"/>
  <c r="P95" i="4"/>
  <c r="O95" i="4"/>
  <c r="L95" i="4"/>
  <c r="K95" i="4"/>
  <c r="J95" i="4"/>
  <c r="G95" i="4"/>
  <c r="F95" i="4"/>
  <c r="E95" i="4"/>
  <c r="D95" i="4"/>
  <c r="E94" i="4"/>
  <c r="D94" i="4"/>
  <c r="AD94" i="4" s="1"/>
  <c r="AD93" i="4"/>
  <c r="AB93" i="4"/>
  <c r="Z93" i="4"/>
  <c r="W93" i="4"/>
  <c r="T93" i="4"/>
  <c r="S93" i="4"/>
  <c r="O93" i="4"/>
  <c r="N93" i="4"/>
  <c r="L93" i="4"/>
  <c r="G93" i="4"/>
  <c r="I93" i="4" s="1"/>
  <c r="E93" i="4"/>
  <c r="D93" i="4"/>
  <c r="AG92" i="4"/>
  <c r="AD92" i="4"/>
  <c r="AC92" i="4"/>
  <c r="AB92" i="4"/>
  <c r="Y92" i="4"/>
  <c r="X92" i="4"/>
  <c r="V92" i="4"/>
  <c r="T92" i="4"/>
  <c r="R92" i="4"/>
  <c r="Q92" i="4"/>
  <c r="N92" i="4"/>
  <c r="M92" i="4"/>
  <c r="L92" i="4"/>
  <c r="G92" i="4"/>
  <c r="E92" i="4"/>
  <c r="D92" i="4"/>
  <c r="AE91" i="4"/>
  <c r="AA91" i="4"/>
  <c r="Y91" i="4"/>
  <c r="U91" i="4"/>
  <c r="Q91" i="4"/>
  <c r="N91" i="4"/>
  <c r="J91" i="4"/>
  <c r="E91" i="4"/>
  <c r="D91" i="4"/>
  <c r="AD91" i="4" s="1"/>
  <c r="AF90" i="4"/>
  <c r="AE90" i="4"/>
  <c r="AD90" i="4"/>
  <c r="AB90" i="4"/>
  <c r="AA90" i="4"/>
  <c r="Z90" i="4"/>
  <c r="X90" i="4"/>
  <c r="W90" i="4"/>
  <c r="V90" i="4"/>
  <c r="T90" i="4"/>
  <c r="S90" i="4"/>
  <c r="R90" i="4"/>
  <c r="P90" i="4"/>
  <c r="O90" i="4"/>
  <c r="N90" i="4"/>
  <c r="L90" i="4"/>
  <c r="K90" i="4"/>
  <c r="J90" i="4"/>
  <c r="G90" i="4"/>
  <c r="F90" i="4"/>
  <c r="E90" i="4"/>
  <c r="D90" i="4"/>
  <c r="AG90" i="4" s="1"/>
  <c r="AG89" i="4"/>
  <c r="AE89" i="4"/>
  <c r="AA89" i="4"/>
  <c r="W89" i="4"/>
  <c r="T89" i="4"/>
  <c r="P89" i="4"/>
  <c r="L89" i="4"/>
  <c r="E89" i="4"/>
  <c r="D89" i="4"/>
  <c r="AB89" i="4" s="1"/>
  <c r="E88" i="4"/>
  <c r="D88" i="4"/>
  <c r="AD88" i="4" s="1"/>
  <c r="AF87" i="4"/>
  <c r="AE87" i="4"/>
  <c r="AD87" i="4"/>
  <c r="AB87" i="4"/>
  <c r="AA87" i="4"/>
  <c r="Z87" i="4"/>
  <c r="X87" i="4"/>
  <c r="W87" i="4"/>
  <c r="V87" i="4"/>
  <c r="T87" i="4"/>
  <c r="S87" i="4"/>
  <c r="R87" i="4"/>
  <c r="P87" i="4"/>
  <c r="O87" i="4"/>
  <c r="N87" i="4"/>
  <c r="L87" i="4"/>
  <c r="K87" i="4"/>
  <c r="J87" i="4"/>
  <c r="G87" i="4"/>
  <c r="F87" i="4"/>
  <c r="E87" i="4"/>
  <c r="D87" i="4"/>
  <c r="AG87" i="4" s="1"/>
  <c r="AE86" i="4"/>
  <c r="AA86" i="4"/>
  <c r="X86" i="4"/>
  <c r="T86" i="4"/>
  <c r="P86" i="4"/>
  <c r="M86" i="4"/>
  <c r="E86" i="4"/>
  <c r="D86" i="4"/>
  <c r="AC86" i="4" s="1"/>
  <c r="AG85" i="4"/>
  <c r="AC85" i="4"/>
  <c r="AB85" i="4"/>
  <c r="Y85" i="4"/>
  <c r="V85" i="4"/>
  <c r="T85" i="4"/>
  <c r="R85" i="4"/>
  <c r="N85" i="4"/>
  <c r="M85" i="4"/>
  <c r="L85" i="4"/>
  <c r="F85" i="4"/>
  <c r="E85" i="4"/>
  <c r="D85" i="4"/>
  <c r="AF84" i="4"/>
  <c r="AE84" i="4"/>
  <c r="AD84" i="4"/>
  <c r="AB84" i="4"/>
  <c r="AA84" i="4"/>
  <c r="Z84" i="4"/>
  <c r="X84" i="4"/>
  <c r="W84" i="4"/>
  <c r="V84" i="4"/>
  <c r="T84" i="4"/>
  <c r="S84" i="4"/>
  <c r="R84" i="4"/>
  <c r="P84" i="4"/>
  <c r="O84" i="4"/>
  <c r="N84" i="4"/>
  <c r="L84" i="4"/>
  <c r="K84" i="4"/>
  <c r="J84" i="4"/>
  <c r="G84" i="4"/>
  <c r="F84" i="4"/>
  <c r="E84" i="4"/>
  <c r="D84" i="4"/>
  <c r="AG84" i="4" s="1"/>
  <c r="E83" i="4"/>
  <c r="D83" i="4"/>
  <c r="AE83" i="4" s="1"/>
  <c r="AG82" i="4"/>
  <c r="AD82" i="4"/>
  <c r="AC82" i="4"/>
  <c r="AA82" i="4"/>
  <c r="Y82" i="4"/>
  <c r="W82" i="4"/>
  <c r="V82" i="4"/>
  <c r="S82" i="4"/>
  <c r="R82" i="4"/>
  <c r="Q82" i="4"/>
  <c r="N82" i="4"/>
  <c r="M82" i="4"/>
  <c r="K82" i="4"/>
  <c r="F82" i="4"/>
  <c r="E82" i="4"/>
  <c r="D82" i="4"/>
  <c r="AF81" i="4"/>
  <c r="AD81" i="4"/>
  <c r="Z81" i="4"/>
  <c r="V81" i="4"/>
  <c r="S81" i="4"/>
  <c r="O81" i="4"/>
  <c r="K81" i="4"/>
  <c r="E81" i="4"/>
  <c r="D81" i="4"/>
  <c r="AA81" i="4" s="1"/>
  <c r="E80" i="4"/>
  <c r="D80" i="4"/>
  <c r="AD80" i="4" s="1"/>
  <c r="AE79" i="4"/>
  <c r="AC79" i="4"/>
  <c r="AA79" i="4"/>
  <c r="W79" i="4"/>
  <c r="V79" i="4"/>
  <c r="U79" i="4"/>
  <c r="Q79" i="4"/>
  <c r="O79" i="4"/>
  <c r="M79" i="4"/>
  <c r="J79" i="4"/>
  <c r="F79" i="4"/>
  <c r="E79" i="4"/>
  <c r="D79" i="4"/>
  <c r="AF78" i="4"/>
  <c r="AE78" i="4"/>
  <c r="AD78" i="4"/>
  <c r="AB78" i="4"/>
  <c r="AA78" i="4"/>
  <c r="Z78" i="4"/>
  <c r="X78" i="4"/>
  <c r="W78" i="4"/>
  <c r="V78" i="4"/>
  <c r="T78" i="4"/>
  <c r="S78" i="4"/>
  <c r="R78" i="4"/>
  <c r="P78" i="4"/>
  <c r="O78" i="4"/>
  <c r="N78" i="4"/>
  <c r="L78" i="4"/>
  <c r="K78" i="4"/>
  <c r="J78" i="4"/>
  <c r="G78" i="4"/>
  <c r="F78" i="4"/>
  <c r="E78" i="4"/>
  <c r="D78" i="4"/>
  <c r="AG78" i="4" s="1"/>
  <c r="AG77" i="4"/>
  <c r="AF77" i="4"/>
  <c r="AC77" i="4"/>
  <c r="AB77" i="4"/>
  <c r="AA77" i="4"/>
  <c r="X77" i="4"/>
  <c r="W77" i="4"/>
  <c r="U77" i="4"/>
  <c r="S77" i="4"/>
  <c r="Q77" i="4"/>
  <c r="P77" i="4"/>
  <c r="M77" i="4"/>
  <c r="L77" i="4"/>
  <c r="K77" i="4"/>
  <c r="G77" i="4"/>
  <c r="E77" i="4"/>
  <c r="D77" i="4"/>
  <c r="AD76" i="4"/>
  <c r="V76" i="4"/>
  <c r="O76" i="4"/>
  <c r="E76" i="4"/>
  <c r="D76" i="4"/>
  <c r="AF75" i="4"/>
  <c r="AE75" i="4"/>
  <c r="AD75" i="4"/>
  <c r="AB75" i="4"/>
  <c r="AA75" i="4"/>
  <c r="Z75" i="4"/>
  <c r="X75" i="4"/>
  <c r="W75" i="4"/>
  <c r="V75" i="4"/>
  <c r="T75" i="4"/>
  <c r="S75" i="4"/>
  <c r="R75" i="4"/>
  <c r="P75" i="4"/>
  <c r="O75" i="4"/>
  <c r="N75" i="4"/>
  <c r="L75" i="4"/>
  <c r="K75" i="4"/>
  <c r="J75" i="4"/>
  <c r="G75" i="4"/>
  <c r="F75" i="4"/>
  <c r="E75" i="4"/>
  <c r="D75" i="4"/>
  <c r="AG75" i="4" s="1"/>
  <c r="AB74" i="4"/>
  <c r="U74" i="4"/>
  <c r="O74" i="4"/>
  <c r="F74" i="4"/>
  <c r="E74" i="4"/>
  <c r="D74" i="4"/>
  <c r="AD73" i="4"/>
  <c r="Z73" i="4"/>
  <c r="X73" i="4"/>
  <c r="T73" i="4"/>
  <c r="P73" i="4"/>
  <c r="M73" i="4"/>
  <c r="E73" i="4"/>
  <c r="D73" i="4"/>
  <c r="AC73" i="4" s="1"/>
  <c r="AF72" i="4"/>
  <c r="AB72" i="4"/>
  <c r="AA72" i="4"/>
  <c r="X72" i="4"/>
  <c r="V72" i="4"/>
  <c r="S72" i="4"/>
  <c r="R72" i="4"/>
  <c r="N72" i="4"/>
  <c r="L72" i="4"/>
  <c r="K72" i="4"/>
  <c r="G72" i="4"/>
  <c r="I72" i="4" s="1"/>
  <c r="F72" i="4"/>
  <c r="E72" i="4"/>
  <c r="D72" i="4"/>
  <c r="AC71" i="4"/>
  <c r="V71" i="4"/>
  <c r="P71" i="4"/>
  <c r="G71" i="4"/>
  <c r="E71" i="4"/>
  <c r="D71" i="4"/>
  <c r="AG70" i="4"/>
  <c r="AE70" i="4"/>
  <c r="AD70" i="4"/>
  <c r="AC70" i="4"/>
  <c r="AA70" i="4"/>
  <c r="Z70" i="4"/>
  <c r="Y70" i="4"/>
  <c r="W70" i="4"/>
  <c r="V70" i="4"/>
  <c r="U70" i="4"/>
  <c r="S70" i="4"/>
  <c r="R70" i="4"/>
  <c r="Q70" i="4"/>
  <c r="O70" i="4"/>
  <c r="N70" i="4"/>
  <c r="M70" i="4"/>
  <c r="K70" i="4"/>
  <c r="J70" i="4"/>
  <c r="G70" i="4"/>
  <c r="F70" i="4"/>
  <c r="E70" i="4"/>
  <c r="D70" i="4"/>
  <c r="AF70" i="4" s="1"/>
  <c r="AG69" i="4"/>
  <c r="AC69" i="4"/>
  <c r="Y69" i="4"/>
  <c r="W69" i="4"/>
  <c r="S69" i="4"/>
  <c r="O69" i="4"/>
  <c r="L69" i="4"/>
  <c r="E69" i="4"/>
  <c r="D69" i="4"/>
  <c r="AB69" i="4" s="1"/>
  <c r="E68" i="4"/>
  <c r="D68" i="4"/>
  <c r="AE68" i="4" s="1"/>
  <c r="AF67" i="4"/>
  <c r="AE67" i="4"/>
  <c r="AD67" i="4"/>
  <c r="AB67" i="4"/>
  <c r="AA67" i="4"/>
  <c r="Z67" i="4"/>
  <c r="X67" i="4"/>
  <c r="W67" i="4"/>
  <c r="V67" i="4"/>
  <c r="T67" i="4"/>
  <c r="S67" i="4"/>
  <c r="R67" i="4"/>
  <c r="P67" i="4"/>
  <c r="O67" i="4"/>
  <c r="N67" i="4"/>
  <c r="L67" i="4"/>
  <c r="K67" i="4"/>
  <c r="J67" i="4"/>
  <c r="G67" i="4"/>
  <c r="F67" i="4"/>
  <c r="E67" i="4"/>
  <c r="D67" i="4"/>
  <c r="AG67" i="4" s="1"/>
  <c r="AG66" i="4"/>
  <c r="AF66" i="4"/>
  <c r="AC66" i="4"/>
  <c r="AB66" i="4"/>
  <c r="AA66" i="4"/>
  <c r="X66" i="4"/>
  <c r="W66" i="4"/>
  <c r="U66" i="4"/>
  <c r="S66" i="4"/>
  <c r="Q66" i="4"/>
  <c r="P66" i="4"/>
  <c r="M66" i="4"/>
  <c r="L66" i="4"/>
  <c r="K66" i="4"/>
  <c r="G66" i="4"/>
  <c r="F66" i="4"/>
  <c r="E66" i="4"/>
  <c r="D66" i="4"/>
  <c r="AB65" i="4"/>
  <c r="U65" i="4"/>
  <c r="N65" i="4"/>
  <c r="F65" i="4"/>
  <c r="E65" i="4"/>
  <c r="D65" i="4"/>
  <c r="AF64" i="4"/>
  <c r="AE64" i="4"/>
  <c r="AD64" i="4"/>
  <c r="AB64" i="4"/>
  <c r="AA64" i="4"/>
  <c r="Z64" i="4"/>
  <c r="X64" i="4"/>
  <c r="W64" i="4"/>
  <c r="V64" i="4"/>
  <c r="T64" i="4"/>
  <c r="S64" i="4"/>
  <c r="R64" i="4"/>
  <c r="P64" i="4"/>
  <c r="O64" i="4"/>
  <c r="N64" i="4"/>
  <c r="L64" i="4"/>
  <c r="K64" i="4"/>
  <c r="J64" i="4"/>
  <c r="G64" i="4"/>
  <c r="F64" i="4"/>
  <c r="E64" i="4"/>
  <c r="D64" i="4"/>
  <c r="AG64" i="4" s="1"/>
  <c r="AG63" i="4"/>
  <c r="AF63" i="4"/>
  <c r="AC63" i="4"/>
  <c r="AB63" i="4"/>
  <c r="AA63" i="4"/>
  <c r="X63" i="4"/>
  <c r="W63" i="4"/>
  <c r="U63" i="4"/>
  <c r="S63" i="4"/>
  <c r="Q63" i="4"/>
  <c r="P63" i="4"/>
  <c r="M63" i="4"/>
  <c r="L63" i="4"/>
  <c r="K63" i="4"/>
  <c r="G63" i="4"/>
  <c r="F63" i="4"/>
  <c r="E63" i="4"/>
  <c r="D63" i="4"/>
  <c r="AF62" i="4"/>
  <c r="AB62" i="4"/>
  <c r="Y62" i="4"/>
  <c r="U62" i="4"/>
  <c r="Q62" i="4"/>
  <c r="N62" i="4"/>
  <c r="J62" i="4"/>
  <c r="E62" i="4"/>
  <c r="D62" i="4"/>
  <c r="AD62" i="4" s="1"/>
  <c r="AG61" i="4"/>
  <c r="AE61" i="4"/>
  <c r="AD61" i="4"/>
  <c r="AC61" i="4"/>
  <c r="AA61" i="4"/>
  <c r="Z61" i="4"/>
  <c r="Y61" i="4"/>
  <c r="W61" i="4"/>
  <c r="V61" i="4"/>
  <c r="U61" i="4"/>
  <c r="S61" i="4"/>
  <c r="R61" i="4"/>
  <c r="Q61" i="4"/>
  <c r="O61" i="4"/>
  <c r="N61" i="4"/>
  <c r="M61" i="4"/>
  <c r="K61" i="4"/>
  <c r="J61" i="4"/>
  <c r="G61" i="4"/>
  <c r="F61" i="4"/>
  <c r="E61" i="4"/>
  <c r="D61" i="4"/>
  <c r="AF61" i="4" s="1"/>
  <c r="AG60" i="4"/>
  <c r="AF60" i="4"/>
  <c r="AC60" i="4"/>
  <c r="AB60" i="4"/>
  <c r="AA60" i="4"/>
  <c r="X60" i="4"/>
  <c r="W60" i="4"/>
  <c r="U60" i="4"/>
  <c r="S60" i="4"/>
  <c r="Q60" i="4"/>
  <c r="P60" i="4"/>
  <c r="M60" i="4"/>
  <c r="L60" i="4"/>
  <c r="K60" i="4"/>
  <c r="G60" i="4"/>
  <c r="F60" i="4"/>
  <c r="E60" i="4"/>
  <c r="D60" i="4"/>
  <c r="AF59" i="4"/>
  <c r="AD59" i="4"/>
  <c r="AB59" i="4"/>
  <c r="Y59" i="4"/>
  <c r="V59" i="4"/>
  <c r="U59" i="4"/>
  <c r="Q59" i="4"/>
  <c r="P59" i="4"/>
  <c r="N59" i="4"/>
  <c r="J59" i="4"/>
  <c r="E59" i="4"/>
  <c r="D59" i="4"/>
  <c r="AG58" i="4"/>
  <c r="AE58" i="4"/>
  <c r="AD58" i="4"/>
  <c r="AC58" i="4"/>
  <c r="AA58" i="4"/>
  <c r="Z58" i="4"/>
  <c r="Y58" i="4"/>
  <c r="W58" i="4"/>
  <c r="V58" i="4"/>
  <c r="U58" i="4"/>
  <c r="S58" i="4"/>
  <c r="R58" i="4"/>
  <c r="Q58" i="4"/>
  <c r="O58" i="4"/>
  <c r="N58" i="4"/>
  <c r="M58" i="4"/>
  <c r="K58" i="4"/>
  <c r="J58" i="4"/>
  <c r="G58" i="4"/>
  <c r="F58" i="4"/>
  <c r="E58" i="4"/>
  <c r="D58" i="4"/>
  <c r="AF58" i="4" s="1"/>
  <c r="AG57" i="4"/>
  <c r="AF57" i="4"/>
  <c r="AC57" i="4"/>
  <c r="AB57" i="4"/>
  <c r="AA57" i="4"/>
  <c r="X57" i="4"/>
  <c r="W57" i="4"/>
  <c r="U57" i="4"/>
  <c r="S57" i="4"/>
  <c r="Q57" i="4"/>
  <c r="P57" i="4"/>
  <c r="M57" i="4"/>
  <c r="L57" i="4"/>
  <c r="K57" i="4"/>
  <c r="G57" i="4"/>
  <c r="F57" i="4"/>
  <c r="E57" i="4"/>
  <c r="D57" i="4"/>
  <c r="AF56" i="4"/>
  <c r="AB56" i="4"/>
  <c r="Y56" i="4"/>
  <c r="U56" i="4"/>
  <c r="Q56" i="4"/>
  <c r="N56" i="4"/>
  <c r="J56" i="4"/>
  <c r="E56" i="4"/>
  <c r="D56" i="4"/>
  <c r="AD56" i="4" s="1"/>
  <c r="AG55" i="4"/>
  <c r="AE55" i="4"/>
  <c r="AD55" i="4"/>
  <c r="AC55" i="4"/>
  <c r="AA55" i="4"/>
  <c r="Z55" i="4"/>
  <c r="Y55" i="4"/>
  <c r="W55" i="4"/>
  <c r="V55" i="4"/>
  <c r="U55" i="4"/>
  <c r="S55" i="4"/>
  <c r="R55" i="4"/>
  <c r="Q55" i="4"/>
  <c r="O55" i="4"/>
  <c r="N55" i="4"/>
  <c r="M55" i="4"/>
  <c r="K55" i="4"/>
  <c r="J55" i="4"/>
  <c r="G55" i="4"/>
  <c r="F55" i="4"/>
  <c r="E55" i="4"/>
  <c r="D55" i="4"/>
  <c r="AF55" i="4" s="1"/>
  <c r="AG54" i="4"/>
  <c r="AF54" i="4"/>
  <c r="AC54" i="4"/>
  <c r="AB54" i="4"/>
  <c r="AA54" i="4"/>
  <c r="X54" i="4"/>
  <c r="W54" i="4"/>
  <c r="U54" i="4"/>
  <c r="S54" i="4"/>
  <c r="Q54" i="4"/>
  <c r="P54" i="4"/>
  <c r="M54" i="4"/>
  <c r="L54" i="4"/>
  <c r="K54" i="4"/>
  <c r="G54" i="4"/>
  <c r="F54" i="4"/>
  <c r="E54" i="4"/>
  <c r="D54" i="4"/>
  <c r="AF53" i="4"/>
  <c r="AD53" i="4"/>
  <c r="AB53" i="4"/>
  <c r="Y53" i="4"/>
  <c r="V53" i="4"/>
  <c r="U53" i="4"/>
  <c r="Q53" i="4"/>
  <c r="P53" i="4"/>
  <c r="N53" i="4"/>
  <c r="J53" i="4"/>
  <c r="E53" i="4"/>
  <c r="D53" i="4"/>
  <c r="AG52" i="4"/>
  <c r="AD52" i="4"/>
  <c r="AC52" i="4"/>
  <c r="AA52" i="4"/>
  <c r="Y52" i="4"/>
  <c r="W52" i="4"/>
  <c r="V52" i="4"/>
  <c r="S52" i="4"/>
  <c r="R52" i="4"/>
  <c r="Q52" i="4"/>
  <c r="N52" i="4"/>
  <c r="M52" i="4"/>
  <c r="K52" i="4"/>
  <c r="F52" i="4"/>
  <c r="E52" i="4"/>
  <c r="D52" i="4"/>
  <c r="E51" i="4"/>
  <c r="D51" i="4"/>
  <c r="AD51" i="4" s="1"/>
  <c r="AD50" i="4"/>
  <c r="AC50" i="4"/>
  <c r="Z50" i="4"/>
  <c r="X50" i="4"/>
  <c r="U50" i="4"/>
  <c r="T50" i="4"/>
  <c r="P50" i="4"/>
  <c r="N50" i="4"/>
  <c r="M50" i="4"/>
  <c r="G50" i="4"/>
  <c r="E50" i="4"/>
  <c r="D50" i="4"/>
  <c r="AC49" i="4"/>
  <c r="V49" i="4"/>
  <c r="O49" i="4"/>
  <c r="F49" i="4"/>
  <c r="E49" i="4"/>
  <c r="D49" i="4"/>
  <c r="AD48" i="4"/>
  <c r="AA48" i="4"/>
  <c r="Y48" i="4"/>
  <c r="V48" i="4"/>
  <c r="S48" i="4"/>
  <c r="Q48" i="4"/>
  <c r="N48" i="4"/>
  <c r="K48" i="4"/>
  <c r="E48" i="4"/>
  <c r="D48" i="4"/>
  <c r="AC48" i="4" s="1"/>
  <c r="AF47" i="4"/>
  <c r="AA47" i="4"/>
  <c r="V47" i="4"/>
  <c r="P47" i="4"/>
  <c r="K47" i="4"/>
  <c r="F47" i="4"/>
  <c r="E47" i="4"/>
  <c r="D47" i="4"/>
  <c r="AG46" i="4"/>
  <c r="AF46" i="4"/>
  <c r="AC46" i="4"/>
  <c r="AB46" i="4"/>
  <c r="Z46" i="4"/>
  <c r="X46" i="4"/>
  <c r="V46" i="4"/>
  <c r="U46" i="4"/>
  <c r="R46" i="4"/>
  <c r="Q46" i="4"/>
  <c r="P46" i="4"/>
  <c r="M46" i="4"/>
  <c r="L46" i="4"/>
  <c r="J46" i="4"/>
  <c r="F46" i="4"/>
  <c r="E46" i="4"/>
  <c r="D46" i="4"/>
  <c r="AF45" i="4"/>
  <c r="AE45" i="4"/>
  <c r="AD45" i="4"/>
  <c r="AB45" i="4"/>
  <c r="AA45" i="4"/>
  <c r="Z45" i="4"/>
  <c r="X45" i="4"/>
  <c r="W45" i="4"/>
  <c r="V45" i="4"/>
  <c r="T45" i="4"/>
  <c r="S45" i="4"/>
  <c r="R45" i="4"/>
  <c r="P45" i="4"/>
  <c r="O45" i="4"/>
  <c r="N45" i="4"/>
  <c r="L45" i="4"/>
  <c r="K45" i="4"/>
  <c r="J45" i="4"/>
  <c r="G45" i="4"/>
  <c r="F45" i="4"/>
  <c r="E45" i="4"/>
  <c r="D45" i="4"/>
  <c r="AG45" i="4" s="1"/>
  <c r="AG44" i="4"/>
  <c r="AB44" i="4"/>
  <c r="W44" i="4"/>
  <c r="Q44" i="4"/>
  <c r="L44" i="4"/>
  <c r="G44" i="4"/>
  <c r="E44" i="4"/>
  <c r="D44" i="4"/>
  <c r="E43" i="4"/>
  <c r="D43" i="4"/>
  <c r="AD43" i="4" s="1"/>
  <c r="AF42" i="4"/>
  <c r="AE42" i="4"/>
  <c r="AD42" i="4"/>
  <c r="AB42" i="4"/>
  <c r="AA42" i="4"/>
  <c r="Z42" i="4"/>
  <c r="X42" i="4"/>
  <c r="W42" i="4"/>
  <c r="V42" i="4"/>
  <c r="T42" i="4"/>
  <c r="S42" i="4"/>
  <c r="R42" i="4"/>
  <c r="P42" i="4"/>
  <c r="O42" i="4"/>
  <c r="N42" i="4"/>
  <c r="L42" i="4"/>
  <c r="K42" i="4"/>
  <c r="J42" i="4"/>
  <c r="G42" i="4"/>
  <c r="F42" i="4"/>
  <c r="E42" i="4"/>
  <c r="D42" i="4"/>
  <c r="AG42" i="4" s="1"/>
  <c r="AG41" i="4"/>
  <c r="AF41" i="4"/>
  <c r="AC41" i="4"/>
  <c r="AB41" i="4"/>
  <c r="AA41" i="4"/>
  <c r="X41" i="4"/>
  <c r="W41" i="4"/>
  <c r="U41" i="4"/>
  <c r="S41" i="4"/>
  <c r="Q41" i="4"/>
  <c r="P41" i="4"/>
  <c r="M41" i="4"/>
  <c r="L41" i="4"/>
  <c r="K41" i="4"/>
  <c r="G41" i="4"/>
  <c r="F41" i="4"/>
  <c r="E41" i="4"/>
  <c r="D41" i="4"/>
  <c r="AG40" i="4"/>
  <c r="AD40" i="4"/>
  <c r="AB40" i="4"/>
  <c r="Y40" i="4"/>
  <c r="V40" i="4"/>
  <c r="T40" i="4"/>
  <c r="Q40" i="4"/>
  <c r="N40" i="4"/>
  <c r="L40" i="4"/>
  <c r="E40" i="4"/>
  <c r="D40" i="4"/>
  <c r="AC40" i="4" s="1"/>
  <c r="AG39" i="4"/>
  <c r="AD39" i="4"/>
  <c r="AC39" i="4"/>
  <c r="AA39" i="4"/>
  <c r="Y39" i="4"/>
  <c r="W39" i="4"/>
  <c r="V39" i="4"/>
  <c r="S39" i="4"/>
  <c r="R39" i="4"/>
  <c r="Q39" i="4"/>
  <c r="N39" i="4"/>
  <c r="M39" i="4"/>
  <c r="K39" i="4"/>
  <c r="F39" i="4"/>
  <c r="E39" i="4"/>
  <c r="D39" i="4"/>
  <c r="E38" i="4"/>
  <c r="D38" i="4"/>
  <c r="AB38" i="4" s="1"/>
  <c r="AC37" i="4"/>
  <c r="X37" i="4"/>
  <c r="R37" i="4"/>
  <c r="M37" i="4"/>
  <c r="G37" i="4"/>
  <c r="E37" i="4"/>
  <c r="D37" i="4"/>
  <c r="E36" i="4"/>
  <c r="D36" i="4"/>
  <c r="AD36" i="4" s="1"/>
  <c r="AF35" i="4"/>
  <c r="AE35" i="4"/>
  <c r="AD35" i="4"/>
  <c r="AB35" i="4"/>
  <c r="AA35" i="4"/>
  <c r="Z35" i="4"/>
  <c r="X35" i="4"/>
  <c r="W35" i="4"/>
  <c r="V35" i="4"/>
  <c r="T35" i="4"/>
  <c r="S35" i="4"/>
  <c r="R35" i="4"/>
  <c r="P35" i="4"/>
  <c r="O35" i="4"/>
  <c r="N35" i="4"/>
  <c r="L35" i="4"/>
  <c r="K35" i="4"/>
  <c r="J35" i="4"/>
  <c r="G35" i="4"/>
  <c r="F35" i="4"/>
  <c r="E35" i="4"/>
  <c r="D35" i="4"/>
  <c r="AG35" i="4" s="1"/>
  <c r="AG34" i="4"/>
  <c r="AF34" i="4"/>
  <c r="AC34" i="4"/>
  <c r="AB34" i="4"/>
  <c r="AA34" i="4"/>
  <c r="X34" i="4"/>
  <c r="W34" i="4"/>
  <c r="U34" i="4"/>
  <c r="S34" i="4"/>
  <c r="Q34" i="4"/>
  <c r="P34" i="4"/>
  <c r="M34" i="4"/>
  <c r="L34" i="4"/>
  <c r="K34" i="4"/>
  <c r="G34" i="4"/>
  <c r="F34" i="4"/>
  <c r="E34" i="4"/>
  <c r="D34" i="4"/>
  <c r="AG33" i="4"/>
  <c r="AD33" i="4"/>
  <c r="AB33" i="4"/>
  <c r="Y33" i="4"/>
  <c r="V33" i="4"/>
  <c r="T33" i="4"/>
  <c r="Q33" i="4"/>
  <c r="N33" i="4"/>
  <c r="L33" i="4"/>
  <c r="E33" i="4"/>
  <c r="D33" i="4"/>
  <c r="AC33" i="4" s="1"/>
  <c r="AG32" i="4"/>
  <c r="AE32" i="4"/>
  <c r="AD32" i="4"/>
  <c r="AC32" i="4"/>
  <c r="AA32" i="4"/>
  <c r="Z32" i="4"/>
  <c r="Y32" i="4"/>
  <c r="W32" i="4"/>
  <c r="V32" i="4"/>
  <c r="U32" i="4"/>
  <c r="S32" i="4"/>
  <c r="R32" i="4"/>
  <c r="Q32" i="4"/>
  <c r="O32" i="4"/>
  <c r="N32" i="4"/>
  <c r="M32" i="4"/>
  <c r="K32" i="4"/>
  <c r="J32" i="4"/>
  <c r="G32" i="4"/>
  <c r="F32" i="4"/>
  <c r="E32" i="4"/>
  <c r="D32" i="4"/>
  <c r="AF32" i="4" s="1"/>
  <c r="AG31" i="4"/>
  <c r="AF31" i="4"/>
  <c r="AC31" i="4"/>
  <c r="AB31" i="4"/>
  <c r="AA31" i="4"/>
  <c r="X31" i="4"/>
  <c r="W31" i="4"/>
  <c r="U31" i="4"/>
  <c r="S31" i="4"/>
  <c r="Q31" i="4"/>
  <c r="P31" i="4"/>
  <c r="M31" i="4"/>
  <c r="L31" i="4"/>
  <c r="K31" i="4"/>
  <c r="G31" i="4"/>
  <c r="I31" i="4" s="1"/>
  <c r="E31" i="4"/>
  <c r="D31" i="4"/>
  <c r="AG30" i="4"/>
  <c r="AE30" i="4"/>
  <c r="AD30" i="4"/>
  <c r="AC30" i="4"/>
  <c r="AA30" i="4"/>
  <c r="Z30" i="4"/>
  <c r="Y30" i="4"/>
  <c r="W30" i="4"/>
  <c r="V30" i="4"/>
  <c r="U30" i="4"/>
  <c r="S30" i="4"/>
  <c r="R30" i="4"/>
  <c r="Q30" i="4"/>
  <c r="O30" i="4"/>
  <c r="N30" i="4"/>
  <c r="M30" i="4"/>
  <c r="K30" i="4"/>
  <c r="J30" i="4"/>
  <c r="I30" i="4"/>
  <c r="G30" i="4"/>
  <c r="F30" i="4"/>
  <c r="E30" i="4"/>
  <c r="D30" i="4"/>
  <c r="AF30" i="4" s="1"/>
  <c r="AF29" i="4"/>
  <c r="AC29" i="4"/>
  <c r="AA29" i="4"/>
  <c r="X29" i="4"/>
  <c r="U29" i="4"/>
  <c r="S29" i="4"/>
  <c r="P29" i="4"/>
  <c r="M29" i="4"/>
  <c r="K29" i="4"/>
  <c r="E29" i="4"/>
  <c r="D29" i="4"/>
  <c r="AG29" i="4" s="1"/>
  <c r="AG28" i="4"/>
  <c r="AE28" i="4"/>
  <c r="AD28" i="4"/>
  <c r="AC28" i="4"/>
  <c r="AA28" i="4"/>
  <c r="Z28" i="4"/>
  <c r="Y28" i="4"/>
  <c r="W28" i="4"/>
  <c r="V28" i="4"/>
  <c r="U28" i="4"/>
  <c r="S28" i="4"/>
  <c r="R28" i="4"/>
  <c r="Q28" i="4"/>
  <c r="O28" i="4"/>
  <c r="N28" i="4"/>
  <c r="M28" i="4"/>
  <c r="K28" i="4"/>
  <c r="J28" i="4"/>
  <c r="I28" i="4"/>
  <c r="G28" i="4"/>
  <c r="F28" i="4"/>
  <c r="E28" i="4"/>
  <c r="D28" i="4"/>
  <c r="AF28" i="4" s="1"/>
  <c r="AG27" i="4"/>
  <c r="AF27" i="4"/>
  <c r="AC27" i="4"/>
  <c r="AB27" i="4"/>
  <c r="AA27" i="4"/>
  <c r="X27" i="4"/>
  <c r="W27" i="4"/>
  <c r="U27" i="4"/>
  <c r="S27" i="4"/>
  <c r="Q27" i="4"/>
  <c r="P27" i="4"/>
  <c r="M27" i="4"/>
  <c r="L27" i="4"/>
  <c r="K27" i="4"/>
  <c r="G27" i="4"/>
  <c r="I27" i="4" s="1"/>
  <c r="E27" i="4"/>
  <c r="D27" i="4"/>
  <c r="AG26" i="4"/>
  <c r="AD26" i="4"/>
  <c r="AA26" i="4"/>
  <c r="Y26" i="4"/>
  <c r="V26" i="4"/>
  <c r="S26" i="4"/>
  <c r="Q26" i="4"/>
  <c r="N26" i="4"/>
  <c r="K26" i="4"/>
  <c r="E26" i="4"/>
  <c r="D26" i="4"/>
  <c r="AC26" i="4" s="1"/>
  <c r="AF25" i="4"/>
  <c r="AA25" i="4"/>
  <c r="V25" i="4"/>
  <c r="P25" i="4"/>
  <c r="K25" i="4"/>
  <c r="F25" i="4"/>
  <c r="E25" i="4"/>
  <c r="D25" i="4"/>
  <c r="E24" i="4"/>
  <c r="D24" i="4"/>
  <c r="AD24" i="4" s="1"/>
  <c r="AG23" i="4"/>
  <c r="AE23" i="4"/>
  <c r="AD23" i="4"/>
  <c r="AC23" i="4"/>
  <c r="AA23" i="4"/>
  <c r="Z23" i="4"/>
  <c r="Y23" i="4"/>
  <c r="W23" i="4"/>
  <c r="V23" i="4"/>
  <c r="U23" i="4"/>
  <c r="S23" i="4"/>
  <c r="R23" i="4"/>
  <c r="Q23" i="4"/>
  <c r="O23" i="4"/>
  <c r="N23" i="4"/>
  <c r="M23" i="4"/>
  <c r="K23" i="4"/>
  <c r="J23" i="4"/>
  <c r="G23" i="4"/>
  <c r="F23" i="4"/>
  <c r="E23" i="4"/>
  <c r="D23" i="4"/>
  <c r="AF23" i="4" s="1"/>
  <c r="AG22" i="4"/>
  <c r="AB22" i="4"/>
  <c r="W22" i="4"/>
  <c r="Q22" i="4"/>
  <c r="L22" i="4"/>
  <c r="F22" i="4"/>
  <c r="E22" i="4"/>
  <c r="D22" i="4"/>
  <c r="E21" i="4"/>
  <c r="D21" i="4"/>
  <c r="AD21" i="4" s="1"/>
  <c r="AC20" i="4"/>
  <c r="W20" i="4"/>
  <c r="R20" i="4"/>
  <c r="M20" i="4"/>
  <c r="F20" i="4"/>
  <c r="E20" i="4"/>
  <c r="D20" i="4"/>
  <c r="AF19" i="4"/>
  <c r="AE19" i="4"/>
  <c r="AB19" i="4"/>
  <c r="AA19" i="4"/>
  <c r="Z19" i="4"/>
  <c r="W19" i="4"/>
  <c r="V19" i="4"/>
  <c r="T19" i="4"/>
  <c r="R19" i="4"/>
  <c r="P19" i="4"/>
  <c r="O19" i="4"/>
  <c r="L19" i="4"/>
  <c r="K19" i="4"/>
  <c r="J19" i="4"/>
  <c r="G19" i="4"/>
  <c r="F19" i="4"/>
  <c r="E19" i="4"/>
  <c r="D19" i="4"/>
  <c r="AG18" i="4"/>
  <c r="AD18" i="4"/>
  <c r="AB18" i="4"/>
  <c r="Y18" i="4"/>
  <c r="V18" i="4"/>
  <c r="T18" i="4"/>
  <c r="Q18" i="4"/>
  <c r="N18" i="4"/>
  <c r="L18" i="4"/>
  <c r="E18" i="4"/>
  <c r="D18" i="4"/>
  <c r="AC18" i="4" s="1"/>
  <c r="AG17" i="4"/>
  <c r="AD17" i="4"/>
  <c r="AC17" i="4"/>
  <c r="AA17" i="4"/>
  <c r="Y17" i="4"/>
  <c r="W17" i="4"/>
  <c r="V17" i="4"/>
  <c r="S17" i="4"/>
  <c r="R17" i="4"/>
  <c r="Q17" i="4"/>
  <c r="N17" i="4"/>
  <c r="M17" i="4"/>
  <c r="K17" i="4"/>
  <c r="F17" i="4"/>
  <c r="E17" i="4"/>
  <c r="D17" i="4"/>
  <c r="AF16" i="4"/>
  <c r="AE16" i="4"/>
  <c r="AD16" i="4"/>
  <c r="AB16" i="4"/>
  <c r="AA16" i="4"/>
  <c r="Z16" i="4"/>
  <c r="X16" i="4"/>
  <c r="W16" i="4"/>
  <c r="V16" i="4"/>
  <c r="T16" i="4"/>
  <c r="S16" i="4"/>
  <c r="R16" i="4"/>
  <c r="P16" i="4"/>
  <c r="O16" i="4"/>
  <c r="N16" i="4"/>
  <c r="L16" i="4"/>
  <c r="K16" i="4"/>
  <c r="J16" i="4"/>
  <c r="G16" i="4"/>
  <c r="F16" i="4"/>
  <c r="E16" i="4"/>
  <c r="D16" i="4"/>
  <c r="AG16" i="4" s="1"/>
  <c r="AG15" i="4"/>
  <c r="AB15" i="4"/>
  <c r="W15" i="4"/>
  <c r="Q15" i="4"/>
  <c r="L15" i="4"/>
  <c r="G15" i="4"/>
  <c r="E15" i="4"/>
  <c r="D15" i="4"/>
  <c r="E14" i="4"/>
  <c r="D14" i="4"/>
  <c r="AD14" i="4" s="1"/>
  <c r="AF13" i="4"/>
  <c r="AE13" i="4"/>
  <c r="AD13" i="4"/>
  <c r="AB13" i="4"/>
  <c r="AA13" i="4"/>
  <c r="Z13" i="4"/>
  <c r="X13" i="4"/>
  <c r="W13" i="4"/>
  <c r="V13" i="4"/>
  <c r="T13" i="4"/>
  <c r="S13" i="4"/>
  <c r="R13" i="4"/>
  <c r="P13" i="4"/>
  <c r="O13" i="4"/>
  <c r="N13" i="4"/>
  <c r="L13" i="4"/>
  <c r="K13" i="4"/>
  <c r="J13" i="4"/>
  <c r="G13" i="4"/>
  <c r="F13" i="4"/>
  <c r="E13" i="4"/>
  <c r="D13" i="4"/>
  <c r="AG13" i="4" s="1"/>
  <c r="AG12" i="4"/>
  <c r="AF12" i="4"/>
  <c r="AC12" i="4"/>
  <c r="AB12" i="4"/>
  <c r="AA12" i="4"/>
  <c r="X12" i="4"/>
  <c r="W12" i="4"/>
  <c r="U12" i="4"/>
  <c r="S12" i="4"/>
  <c r="Q12" i="4"/>
  <c r="P12" i="4"/>
  <c r="M12" i="4"/>
  <c r="L12" i="4"/>
  <c r="K12" i="4"/>
  <c r="G12" i="4"/>
  <c r="F12" i="4"/>
  <c r="E12" i="4"/>
  <c r="D12" i="4"/>
  <c r="AD11" i="4"/>
  <c r="Y11" i="4"/>
  <c r="N11" i="4"/>
  <c r="E11" i="4"/>
  <c r="D11" i="4"/>
  <c r="AF10" i="4"/>
  <c r="AE10" i="4"/>
  <c r="AD10" i="4"/>
  <c r="AB10" i="4"/>
  <c r="AA10" i="4"/>
  <c r="Z10" i="4"/>
  <c r="X10" i="4"/>
  <c r="W10" i="4"/>
  <c r="V10" i="4"/>
  <c r="T10" i="4"/>
  <c r="S10" i="4"/>
  <c r="R10" i="4"/>
  <c r="P10" i="4"/>
  <c r="O10" i="4"/>
  <c r="N10" i="4"/>
  <c r="L10" i="4"/>
  <c r="K10" i="4"/>
  <c r="J10" i="4"/>
  <c r="G10" i="4"/>
  <c r="F10" i="4"/>
  <c r="E10" i="4"/>
  <c r="D10" i="4"/>
  <c r="AG10" i="4" s="1"/>
  <c r="AG9" i="4"/>
  <c r="AF9" i="4"/>
  <c r="AC9" i="4"/>
  <c r="AB9" i="4"/>
  <c r="AA9" i="4"/>
  <c r="X9" i="4"/>
  <c r="W9" i="4"/>
  <c r="U9" i="4"/>
  <c r="S9" i="4"/>
  <c r="Q9" i="4"/>
  <c r="P9" i="4"/>
  <c r="M9" i="4"/>
  <c r="L9" i="4"/>
  <c r="K9" i="4"/>
  <c r="G9" i="4"/>
  <c r="F9" i="4"/>
  <c r="E9" i="4"/>
  <c r="D9" i="4"/>
  <c r="AG8" i="4"/>
  <c r="AD8" i="4"/>
  <c r="AB8" i="4"/>
  <c r="Y8" i="4"/>
  <c r="V8" i="4"/>
  <c r="T8" i="4"/>
  <c r="Q8" i="4"/>
  <c r="N8" i="4"/>
  <c r="L8" i="4"/>
  <c r="E8" i="4"/>
  <c r="D8" i="4"/>
  <c r="AC8" i="4" s="1"/>
  <c r="AG7" i="4"/>
  <c r="AE7" i="4"/>
  <c r="AD7" i="4"/>
  <c r="AC7" i="4"/>
  <c r="AA7" i="4"/>
  <c r="Z7" i="4"/>
  <c r="Y7" i="4"/>
  <c r="W7" i="4"/>
  <c r="V7" i="4"/>
  <c r="U7" i="4"/>
  <c r="S7" i="4"/>
  <c r="R7" i="4"/>
  <c r="Q7" i="4"/>
  <c r="O7" i="4"/>
  <c r="N7" i="4"/>
  <c r="M7" i="4"/>
  <c r="K7" i="4"/>
  <c r="J7" i="4"/>
  <c r="G7" i="4"/>
  <c r="F7" i="4"/>
  <c r="E7" i="4"/>
  <c r="D7" i="4"/>
  <c r="AF7" i="4" s="1"/>
  <c r="AG6" i="4"/>
  <c r="AF6" i="4"/>
  <c r="AC6" i="4"/>
  <c r="AB6" i="4"/>
  <c r="AA6" i="4"/>
  <c r="X6" i="4"/>
  <c r="W6" i="4"/>
  <c r="U6" i="4"/>
  <c r="S6" i="4"/>
  <c r="Q6" i="4"/>
  <c r="P6" i="4"/>
  <c r="M6" i="4"/>
  <c r="L6" i="4"/>
  <c r="K6" i="4"/>
  <c r="G6" i="4"/>
  <c r="F6" i="4"/>
  <c r="E6" i="4"/>
  <c r="D6" i="4"/>
  <c r="AG5" i="4"/>
  <c r="AD5" i="4"/>
  <c r="AB5" i="4"/>
  <c r="Y5" i="4"/>
  <c r="V5" i="4"/>
  <c r="T5" i="4"/>
  <c r="Q5" i="4"/>
  <c r="N5" i="4"/>
  <c r="L5" i="4"/>
  <c r="E5" i="4"/>
  <c r="D5" i="4"/>
  <c r="AC5" i="4" s="1"/>
  <c r="AG4" i="4"/>
  <c r="AD4" i="4"/>
  <c r="AC4" i="4"/>
  <c r="AA4" i="4"/>
  <c r="Y4" i="4"/>
  <c r="W4" i="4"/>
  <c r="V4" i="4"/>
  <c r="S4" i="4"/>
  <c r="R4" i="4"/>
  <c r="Q4" i="4"/>
  <c r="N4" i="4"/>
  <c r="M4" i="4"/>
  <c r="K4" i="4"/>
  <c r="F4" i="4"/>
  <c r="E4" i="4"/>
  <c r="D4" i="4"/>
  <c r="AD3" i="4"/>
  <c r="X3" i="4"/>
  <c r="N3" i="4"/>
  <c r="E3" i="4"/>
  <c r="D3" i="4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D266" i="3"/>
  <c r="E265" i="3"/>
  <c r="D265" i="3"/>
  <c r="L265" i="3" s="1"/>
  <c r="E264" i="3"/>
  <c r="D264" i="3"/>
  <c r="L264" i="3" s="1"/>
  <c r="E263" i="3"/>
  <c r="D263" i="3"/>
  <c r="L263" i="3" s="1"/>
  <c r="E262" i="3"/>
  <c r="D262" i="3"/>
  <c r="L262" i="3" s="1"/>
  <c r="E261" i="3"/>
  <c r="D261" i="3"/>
  <c r="L261" i="3" s="1"/>
  <c r="N260" i="3"/>
  <c r="O260" i="3" s="1"/>
  <c r="L260" i="3"/>
  <c r="M260" i="3" s="1"/>
  <c r="G260" i="3"/>
  <c r="E260" i="3"/>
  <c r="D260" i="3"/>
  <c r="F260" i="3" s="1"/>
  <c r="I260" i="3" s="1"/>
  <c r="G259" i="3"/>
  <c r="K259" i="3" s="1"/>
  <c r="E259" i="3"/>
  <c r="D259" i="3"/>
  <c r="L259" i="3" s="1"/>
  <c r="F258" i="3"/>
  <c r="E258" i="3"/>
  <c r="D258" i="3"/>
  <c r="L258" i="3" s="1"/>
  <c r="N257" i="3"/>
  <c r="F257" i="3"/>
  <c r="E257" i="3"/>
  <c r="D257" i="3"/>
  <c r="G257" i="3" s="1"/>
  <c r="N256" i="3"/>
  <c r="F256" i="3"/>
  <c r="E256" i="3"/>
  <c r="D256" i="3"/>
  <c r="G256" i="3" s="1"/>
  <c r="N255" i="3"/>
  <c r="F255" i="3"/>
  <c r="E255" i="3"/>
  <c r="D255" i="3"/>
  <c r="G255" i="3" s="1"/>
  <c r="N254" i="3"/>
  <c r="F254" i="3"/>
  <c r="E254" i="3"/>
  <c r="D254" i="3"/>
  <c r="G254" i="3" s="1"/>
  <c r="N253" i="3"/>
  <c r="O253" i="3" s="1"/>
  <c r="L253" i="3"/>
  <c r="I253" i="3"/>
  <c r="G253" i="3"/>
  <c r="F253" i="3"/>
  <c r="E253" i="3"/>
  <c r="D253" i="3"/>
  <c r="N252" i="3"/>
  <c r="M252" i="3"/>
  <c r="I252" i="3"/>
  <c r="G252" i="3"/>
  <c r="F252" i="3"/>
  <c r="E252" i="3"/>
  <c r="D252" i="3"/>
  <c r="L252" i="3" s="1"/>
  <c r="O252" i="3" s="1"/>
  <c r="E251" i="3"/>
  <c r="D251" i="3"/>
  <c r="E250" i="3"/>
  <c r="D250" i="3"/>
  <c r="L250" i="3" s="1"/>
  <c r="N249" i="3"/>
  <c r="L249" i="3"/>
  <c r="M249" i="3" s="1"/>
  <c r="G249" i="3"/>
  <c r="E249" i="3"/>
  <c r="D249" i="3"/>
  <c r="F249" i="3" s="1"/>
  <c r="I249" i="3" s="1"/>
  <c r="K248" i="3"/>
  <c r="G248" i="3"/>
  <c r="E248" i="3"/>
  <c r="D248" i="3"/>
  <c r="L248" i="3" s="1"/>
  <c r="F247" i="3"/>
  <c r="E247" i="3"/>
  <c r="D247" i="3"/>
  <c r="L247" i="3" s="1"/>
  <c r="N246" i="3"/>
  <c r="O246" i="3" s="1"/>
  <c r="L246" i="3"/>
  <c r="I246" i="3"/>
  <c r="G246" i="3"/>
  <c r="F246" i="3"/>
  <c r="E246" i="3"/>
  <c r="D246" i="3"/>
  <c r="E245" i="3"/>
  <c r="D245" i="3"/>
  <c r="L244" i="3"/>
  <c r="E244" i="3"/>
  <c r="D244" i="3"/>
  <c r="N243" i="3"/>
  <c r="O243" i="3" s="1"/>
  <c r="L243" i="3"/>
  <c r="M243" i="3" s="1"/>
  <c r="G243" i="3"/>
  <c r="E243" i="3"/>
  <c r="D243" i="3"/>
  <c r="F243" i="3" s="1"/>
  <c r="I243" i="3" s="1"/>
  <c r="F242" i="3"/>
  <c r="E242" i="3"/>
  <c r="D242" i="3"/>
  <c r="L242" i="3" s="1"/>
  <c r="N241" i="3"/>
  <c r="O241" i="3" s="1"/>
  <c r="L241" i="3"/>
  <c r="M241" i="3" s="1"/>
  <c r="I241" i="3"/>
  <c r="G241" i="3"/>
  <c r="F241" i="3"/>
  <c r="E241" i="3"/>
  <c r="D241" i="3"/>
  <c r="E240" i="3"/>
  <c r="D240" i="3"/>
  <c r="E239" i="3"/>
  <c r="D239" i="3"/>
  <c r="L239" i="3" s="1"/>
  <c r="E238" i="3"/>
  <c r="D238" i="3"/>
  <c r="L238" i="3" s="1"/>
  <c r="E237" i="3"/>
  <c r="D237" i="3"/>
  <c r="L237" i="3" s="1"/>
  <c r="E236" i="3"/>
  <c r="D236" i="3"/>
  <c r="L236" i="3" s="1"/>
  <c r="E235" i="3"/>
  <c r="D235" i="3"/>
  <c r="L235" i="3" s="1"/>
  <c r="E234" i="3"/>
  <c r="D234" i="3"/>
  <c r="L234" i="3" s="1"/>
  <c r="E233" i="3"/>
  <c r="D233" i="3"/>
  <c r="L233" i="3" s="1"/>
  <c r="E232" i="3"/>
  <c r="D232" i="3"/>
  <c r="L232" i="3" s="1"/>
  <c r="E231" i="3"/>
  <c r="D231" i="3"/>
  <c r="L231" i="3" s="1"/>
  <c r="E230" i="3"/>
  <c r="D230" i="3"/>
  <c r="L230" i="3" s="1"/>
  <c r="E229" i="3"/>
  <c r="D229" i="3"/>
  <c r="L229" i="3" s="1"/>
  <c r="E228" i="3"/>
  <c r="D228" i="3"/>
  <c r="L228" i="3" s="1"/>
  <c r="N227" i="3"/>
  <c r="O227" i="3" s="1"/>
  <c r="L227" i="3"/>
  <c r="M227" i="3" s="1"/>
  <c r="G227" i="3"/>
  <c r="E227" i="3"/>
  <c r="D227" i="3"/>
  <c r="F227" i="3" s="1"/>
  <c r="I227" i="3" s="1"/>
  <c r="G226" i="3"/>
  <c r="K226" i="3" s="1"/>
  <c r="E226" i="3"/>
  <c r="D226" i="3"/>
  <c r="L226" i="3" s="1"/>
  <c r="F225" i="3"/>
  <c r="E225" i="3"/>
  <c r="D225" i="3"/>
  <c r="L225" i="3" s="1"/>
  <c r="N224" i="3"/>
  <c r="O224" i="3" s="1"/>
  <c r="L224" i="3"/>
  <c r="I224" i="3"/>
  <c r="G224" i="3"/>
  <c r="F224" i="3"/>
  <c r="E224" i="3"/>
  <c r="D224" i="3"/>
  <c r="E223" i="3"/>
  <c r="D223" i="3"/>
  <c r="L222" i="3"/>
  <c r="E222" i="3"/>
  <c r="D222" i="3"/>
  <c r="N221" i="3"/>
  <c r="L221" i="3"/>
  <c r="M221" i="3" s="1"/>
  <c r="G221" i="3"/>
  <c r="E221" i="3"/>
  <c r="D221" i="3"/>
  <c r="F221" i="3" s="1"/>
  <c r="I221" i="3" s="1"/>
  <c r="N220" i="3"/>
  <c r="E220" i="3"/>
  <c r="D220" i="3"/>
  <c r="L219" i="3"/>
  <c r="I219" i="3"/>
  <c r="G219" i="3"/>
  <c r="H219" i="3" s="1"/>
  <c r="F219" i="3"/>
  <c r="E219" i="3"/>
  <c r="D219" i="3"/>
  <c r="N219" i="3" s="1"/>
  <c r="M219" i="3" s="1"/>
  <c r="N218" i="3"/>
  <c r="I218" i="3"/>
  <c r="G218" i="3"/>
  <c r="F218" i="3"/>
  <c r="E218" i="3"/>
  <c r="D218" i="3"/>
  <c r="L218" i="3" s="1"/>
  <c r="O218" i="3" s="1"/>
  <c r="N217" i="3"/>
  <c r="I217" i="3"/>
  <c r="G217" i="3"/>
  <c r="F217" i="3"/>
  <c r="E217" i="3"/>
  <c r="D217" i="3"/>
  <c r="L217" i="3" s="1"/>
  <c r="O217" i="3" s="1"/>
  <c r="E216" i="3"/>
  <c r="D216" i="3"/>
  <c r="N215" i="3"/>
  <c r="O215" i="3" s="1"/>
  <c r="L215" i="3"/>
  <c r="M215" i="3" s="1"/>
  <c r="G215" i="3"/>
  <c r="E215" i="3"/>
  <c r="D215" i="3"/>
  <c r="F215" i="3" s="1"/>
  <c r="I215" i="3" s="1"/>
  <c r="F214" i="3"/>
  <c r="E214" i="3"/>
  <c r="D214" i="3"/>
  <c r="L214" i="3" s="1"/>
  <c r="N213" i="3"/>
  <c r="F213" i="3"/>
  <c r="E213" i="3"/>
  <c r="D213" i="3"/>
  <c r="G213" i="3" s="1"/>
  <c r="N212" i="3"/>
  <c r="O212" i="3" s="1"/>
  <c r="L212" i="3"/>
  <c r="M212" i="3" s="1"/>
  <c r="I212" i="3"/>
  <c r="G212" i="3"/>
  <c r="F212" i="3"/>
  <c r="E212" i="3"/>
  <c r="D212" i="3"/>
  <c r="E211" i="3"/>
  <c r="D211" i="3"/>
  <c r="N210" i="3"/>
  <c r="L210" i="3"/>
  <c r="M210" i="3" s="1"/>
  <c r="G210" i="3"/>
  <c r="E210" i="3"/>
  <c r="D210" i="3"/>
  <c r="F210" i="3" s="1"/>
  <c r="I210" i="3" s="1"/>
  <c r="F209" i="3"/>
  <c r="E209" i="3"/>
  <c r="D209" i="3"/>
  <c r="L209" i="3" s="1"/>
  <c r="N208" i="3"/>
  <c r="O208" i="3" s="1"/>
  <c r="L208" i="3"/>
  <c r="I208" i="3"/>
  <c r="G208" i="3"/>
  <c r="F208" i="3"/>
  <c r="E208" i="3"/>
  <c r="D208" i="3"/>
  <c r="E207" i="3"/>
  <c r="D207" i="3"/>
  <c r="N206" i="3"/>
  <c r="L206" i="3"/>
  <c r="M206" i="3" s="1"/>
  <c r="G206" i="3"/>
  <c r="E206" i="3"/>
  <c r="D206" i="3"/>
  <c r="F206" i="3" s="1"/>
  <c r="I206" i="3" s="1"/>
  <c r="F205" i="3"/>
  <c r="E205" i="3"/>
  <c r="D205" i="3"/>
  <c r="L205" i="3" s="1"/>
  <c r="N204" i="3"/>
  <c r="F204" i="3"/>
  <c r="E204" i="3"/>
  <c r="D204" i="3"/>
  <c r="G204" i="3" s="1"/>
  <c r="N203" i="3"/>
  <c r="O203" i="3" s="1"/>
  <c r="L203" i="3"/>
  <c r="M203" i="3" s="1"/>
  <c r="I203" i="3"/>
  <c r="G203" i="3"/>
  <c r="F203" i="3"/>
  <c r="E203" i="3"/>
  <c r="D203" i="3"/>
  <c r="E202" i="3"/>
  <c r="D202" i="3"/>
  <c r="E201" i="3"/>
  <c r="D201" i="3"/>
  <c r="L201" i="3" s="1"/>
  <c r="N200" i="3"/>
  <c r="O200" i="3" s="1"/>
  <c r="L200" i="3"/>
  <c r="M200" i="3" s="1"/>
  <c r="G200" i="3"/>
  <c r="E200" i="3"/>
  <c r="D200" i="3"/>
  <c r="F200" i="3" s="1"/>
  <c r="I200" i="3" s="1"/>
  <c r="F199" i="3"/>
  <c r="E199" i="3"/>
  <c r="D199" i="3"/>
  <c r="L199" i="3" s="1"/>
  <c r="N198" i="3"/>
  <c r="F198" i="3"/>
  <c r="E198" i="3"/>
  <c r="D198" i="3"/>
  <c r="G198" i="3" s="1"/>
  <c r="N197" i="3"/>
  <c r="O197" i="3" s="1"/>
  <c r="L197" i="3"/>
  <c r="I197" i="3"/>
  <c r="G197" i="3"/>
  <c r="F197" i="3"/>
  <c r="E197" i="3"/>
  <c r="D197" i="3"/>
  <c r="E196" i="3"/>
  <c r="D196" i="3"/>
  <c r="L195" i="3"/>
  <c r="E195" i="3"/>
  <c r="D195" i="3"/>
  <c r="N194" i="3"/>
  <c r="L194" i="3"/>
  <c r="M194" i="3" s="1"/>
  <c r="G194" i="3"/>
  <c r="E194" i="3"/>
  <c r="D194" i="3"/>
  <c r="F194" i="3" s="1"/>
  <c r="I194" i="3" s="1"/>
  <c r="F193" i="3"/>
  <c r="E193" i="3"/>
  <c r="D193" i="3"/>
  <c r="L193" i="3" s="1"/>
  <c r="N192" i="3"/>
  <c r="F192" i="3"/>
  <c r="E192" i="3"/>
  <c r="D192" i="3"/>
  <c r="G192" i="3" s="1"/>
  <c r="N191" i="3"/>
  <c r="O191" i="3" s="1"/>
  <c r="L191" i="3"/>
  <c r="M191" i="3" s="1"/>
  <c r="I191" i="3"/>
  <c r="G191" i="3"/>
  <c r="F191" i="3"/>
  <c r="E191" i="3"/>
  <c r="D191" i="3"/>
  <c r="E190" i="3"/>
  <c r="D190" i="3"/>
  <c r="N189" i="3"/>
  <c r="O189" i="3" s="1"/>
  <c r="L189" i="3"/>
  <c r="M189" i="3" s="1"/>
  <c r="G189" i="3"/>
  <c r="E189" i="3"/>
  <c r="D189" i="3"/>
  <c r="F189" i="3" s="1"/>
  <c r="I189" i="3" s="1"/>
  <c r="F188" i="3"/>
  <c r="E188" i="3"/>
  <c r="D188" i="3"/>
  <c r="L188" i="3" s="1"/>
  <c r="E187" i="3"/>
  <c r="D187" i="3"/>
  <c r="L186" i="3"/>
  <c r="E186" i="3"/>
  <c r="D186" i="3"/>
  <c r="N185" i="3"/>
  <c r="L185" i="3"/>
  <c r="M185" i="3" s="1"/>
  <c r="G185" i="3"/>
  <c r="E185" i="3"/>
  <c r="D185" i="3"/>
  <c r="F185" i="3" s="1"/>
  <c r="I185" i="3" s="1"/>
  <c r="F184" i="3"/>
  <c r="E184" i="3"/>
  <c r="D184" i="3"/>
  <c r="L184" i="3" s="1"/>
  <c r="N183" i="3"/>
  <c r="F183" i="3"/>
  <c r="E183" i="3"/>
  <c r="D183" i="3"/>
  <c r="G183" i="3" s="1"/>
  <c r="N182" i="3"/>
  <c r="O182" i="3" s="1"/>
  <c r="L182" i="3"/>
  <c r="M182" i="3" s="1"/>
  <c r="I182" i="3"/>
  <c r="G182" i="3"/>
  <c r="F182" i="3"/>
  <c r="E182" i="3"/>
  <c r="D182" i="3"/>
  <c r="E181" i="3"/>
  <c r="D181" i="3"/>
  <c r="E180" i="3"/>
  <c r="D180" i="3"/>
  <c r="L180" i="3" s="1"/>
  <c r="N179" i="3"/>
  <c r="O179" i="3" s="1"/>
  <c r="L179" i="3"/>
  <c r="M179" i="3" s="1"/>
  <c r="G179" i="3"/>
  <c r="E179" i="3"/>
  <c r="D179" i="3"/>
  <c r="F179" i="3" s="1"/>
  <c r="I179" i="3" s="1"/>
  <c r="F178" i="3"/>
  <c r="E178" i="3"/>
  <c r="D178" i="3"/>
  <c r="L178" i="3" s="1"/>
  <c r="N177" i="3"/>
  <c r="F177" i="3"/>
  <c r="E177" i="3"/>
  <c r="D177" i="3"/>
  <c r="G177" i="3" s="1"/>
  <c r="N176" i="3"/>
  <c r="O176" i="3" s="1"/>
  <c r="L176" i="3"/>
  <c r="I176" i="3"/>
  <c r="G176" i="3"/>
  <c r="F176" i="3"/>
  <c r="E176" i="3"/>
  <c r="D176" i="3"/>
  <c r="E175" i="3"/>
  <c r="D175" i="3"/>
  <c r="L174" i="3"/>
  <c r="E174" i="3"/>
  <c r="D174" i="3"/>
  <c r="L173" i="3"/>
  <c r="E173" i="3"/>
  <c r="D173" i="3"/>
  <c r="N172" i="3"/>
  <c r="L172" i="3"/>
  <c r="M172" i="3" s="1"/>
  <c r="G172" i="3"/>
  <c r="E172" i="3"/>
  <c r="D172" i="3"/>
  <c r="F172" i="3" s="1"/>
  <c r="I172" i="3" s="1"/>
  <c r="F171" i="3"/>
  <c r="E171" i="3"/>
  <c r="D171" i="3"/>
  <c r="L171" i="3" s="1"/>
  <c r="N170" i="3"/>
  <c r="O170" i="3" s="1"/>
  <c r="L170" i="3"/>
  <c r="I170" i="3"/>
  <c r="G170" i="3"/>
  <c r="F170" i="3"/>
  <c r="E170" i="3"/>
  <c r="D170" i="3"/>
  <c r="E169" i="3"/>
  <c r="D169" i="3"/>
  <c r="N168" i="3"/>
  <c r="O168" i="3" s="1"/>
  <c r="L168" i="3"/>
  <c r="M168" i="3" s="1"/>
  <c r="G168" i="3"/>
  <c r="E168" i="3"/>
  <c r="D168" i="3"/>
  <c r="F168" i="3" s="1"/>
  <c r="I168" i="3" s="1"/>
  <c r="F167" i="3"/>
  <c r="E167" i="3"/>
  <c r="D167" i="3"/>
  <c r="L167" i="3" s="1"/>
  <c r="N166" i="3"/>
  <c r="O166" i="3" s="1"/>
  <c r="L166" i="3"/>
  <c r="M166" i="3" s="1"/>
  <c r="I166" i="3"/>
  <c r="G166" i="3"/>
  <c r="F166" i="3"/>
  <c r="E166" i="3"/>
  <c r="D166" i="3"/>
  <c r="E165" i="3"/>
  <c r="D165" i="3"/>
  <c r="E164" i="3"/>
  <c r="D164" i="3"/>
  <c r="L164" i="3" s="1"/>
  <c r="N163" i="3"/>
  <c r="O163" i="3" s="1"/>
  <c r="L163" i="3"/>
  <c r="M163" i="3" s="1"/>
  <c r="G163" i="3"/>
  <c r="E163" i="3"/>
  <c r="D163" i="3"/>
  <c r="F163" i="3" s="1"/>
  <c r="I163" i="3" s="1"/>
  <c r="F162" i="3"/>
  <c r="E162" i="3"/>
  <c r="D162" i="3"/>
  <c r="L162" i="3" s="1"/>
  <c r="N161" i="3"/>
  <c r="O161" i="3" s="1"/>
  <c r="L161" i="3"/>
  <c r="M161" i="3" s="1"/>
  <c r="I161" i="3"/>
  <c r="G161" i="3"/>
  <c r="F161" i="3"/>
  <c r="E161" i="3"/>
  <c r="D161" i="3"/>
  <c r="E160" i="3"/>
  <c r="D160" i="3"/>
  <c r="N159" i="3"/>
  <c r="L159" i="3"/>
  <c r="M159" i="3" s="1"/>
  <c r="G159" i="3"/>
  <c r="E159" i="3"/>
  <c r="D159" i="3"/>
  <c r="F159" i="3" s="1"/>
  <c r="I159" i="3" s="1"/>
  <c r="F158" i="3"/>
  <c r="E158" i="3"/>
  <c r="D158" i="3"/>
  <c r="L158" i="3" s="1"/>
  <c r="N157" i="3"/>
  <c r="O157" i="3" s="1"/>
  <c r="L157" i="3"/>
  <c r="I157" i="3"/>
  <c r="G157" i="3"/>
  <c r="F157" i="3"/>
  <c r="E157" i="3"/>
  <c r="D157" i="3"/>
  <c r="E156" i="3"/>
  <c r="D156" i="3"/>
  <c r="L155" i="3"/>
  <c r="E155" i="3"/>
  <c r="D155" i="3"/>
  <c r="N154" i="3"/>
  <c r="L154" i="3"/>
  <c r="M154" i="3" s="1"/>
  <c r="G154" i="3"/>
  <c r="E154" i="3"/>
  <c r="D154" i="3"/>
  <c r="F154" i="3" s="1"/>
  <c r="I154" i="3" s="1"/>
  <c r="F153" i="3"/>
  <c r="E153" i="3"/>
  <c r="D153" i="3"/>
  <c r="L153" i="3" s="1"/>
  <c r="N152" i="3"/>
  <c r="O152" i="3" s="1"/>
  <c r="L152" i="3"/>
  <c r="I152" i="3"/>
  <c r="G152" i="3"/>
  <c r="F152" i="3"/>
  <c r="E152" i="3"/>
  <c r="D152" i="3"/>
  <c r="E151" i="3"/>
  <c r="D151" i="3"/>
  <c r="N150" i="3"/>
  <c r="O150" i="3" s="1"/>
  <c r="L150" i="3"/>
  <c r="M150" i="3" s="1"/>
  <c r="G150" i="3"/>
  <c r="E150" i="3"/>
  <c r="D150" i="3"/>
  <c r="F150" i="3" s="1"/>
  <c r="I150" i="3" s="1"/>
  <c r="F149" i="3"/>
  <c r="E149" i="3"/>
  <c r="D149" i="3"/>
  <c r="L149" i="3" s="1"/>
  <c r="N148" i="3"/>
  <c r="O148" i="3" s="1"/>
  <c r="L148" i="3"/>
  <c r="M148" i="3" s="1"/>
  <c r="I148" i="3"/>
  <c r="G148" i="3"/>
  <c r="F148" i="3"/>
  <c r="E148" i="3"/>
  <c r="D148" i="3"/>
  <c r="E147" i="3"/>
  <c r="D147" i="3"/>
  <c r="E146" i="3"/>
  <c r="D146" i="3"/>
  <c r="L146" i="3" s="1"/>
  <c r="N145" i="3"/>
  <c r="O145" i="3" s="1"/>
  <c r="L145" i="3"/>
  <c r="M145" i="3" s="1"/>
  <c r="G145" i="3"/>
  <c r="E145" i="3"/>
  <c r="D145" i="3"/>
  <c r="F145" i="3" s="1"/>
  <c r="I145" i="3" s="1"/>
  <c r="F144" i="3"/>
  <c r="E144" i="3"/>
  <c r="D144" i="3"/>
  <c r="L144" i="3" s="1"/>
  <c r="N143" i="3"/>
  <c r="O143" i="3" s="1"/>
  <c r="L143" i="3"/>
  <c r="M143" i="3" s="1"/>
  <c r="I143" i="3"/>
  <c r="G143" i="3"/>
  <c r="F143" i="3"/>
  <c r="E143" i="3"/>
  <c r="D143" i="3"/>
  <c r="E142" i="3"/>
  <c r="D142" i="3"/>
  <c r="N141" i="3"/>
  <c r="L141" i="3"/>
  <c r="M141" i="3" s="1"/>
  <c r="G141" i="3"/>
  <c r="E141" i="3"/>
  <c r="D141" i="3"/>
  <c r="F141" i="3" s="1"/>
  <c r="I141" i="3" s="1"/>
  <c r="F140" i="3"/>
  <c r="E140" i="3"/>
  <c r="D140" i="3"/>
  <c r="L140" i="3" s="1"/>
  <c r="N139" i="3"/>
  <c r="O139" i="3" s="1"/>
  <c r="L139" i="3"/>
  <c r="I139" i="3"/>
  <c r="G139" i="3"/>
  <c r="F139" i="3"/>
  <c r="E139" i="3"/>
  <c r="D139" i="3"/>
  <c r="E138" i="3"/>
  <c r="D138" i="3"/>
  <c r="L137" i="3"/>
  <c r="E137" i="3"/>
  <c r="D137" i="3"/>
  <c r="N136" i="3"/>
  <c r="L136" i="3"/>
  <c r="M136" i="3" s="1"/>
  <c r="G136" i="3"/>
  <c r="E136" i="3"/>
  <c r="D136" i="3"/>
  <c r="F136" i="3" s="1"/>
  <c r="I136" i="3" s="1"/>
  <c r="F135" i="3"/>
  <c r="E135" i="3"/>
  <c r="D135" i="3"/>
  <c r="L135" i="3" s="1"/>
  <c r="N134" i="3"/>
  <c r="O134" i="3" s="1"/>
  <c r="L134" i="3"/>
  <c r="I134" i="3"/>
  <c r="G134" i="3"/>
  <c r="F134" i="3"/>
  <c r="E134" i="3"/>
  <c r="D134" i="3"/>
  <c r="E133" i="3"/>
  <c r="D133" i="3"/>
  <c r="N132" i="3"/>
  <c r="O132" i="3" s="1"/>
  <c r="L132" i="3"/>
  <c r="M132" i="3" s="1"/>
  <c r="G132" i="3"/>
  <c r="E132" i="3"/>
  <c r="D132" i="3"/>
  <c r="F132" i="3" s="1"/>
  <c r="I132" i="3" s="1"/>
  <c r="G131" i="3"/>
  <c r="E131" i="3"/>
  <c r="D131" i="3"/>
  <c r="L131" i="3" s="1"/>
  <c r="F130" i="3"/>
  <c r="E130" i="3"/>
  <c r="D130" i="3"/>
  <c r="L130" i="3" s="1"/>
  <c r="N129" i="3"/>
  <c r="O129" i="3" s="1"/>
  <c r="L129" i="3"/>
  <c r="M129" i="3" s="1"/>
  <c r="I129" i="3"/>
  <c r="G129" i="3"/>
  <c r="F129" i="3"/>
  <c r="E129" i="3"/>
  <c r="D129" i="3"/>
  <c r="E128" i="3"/>
  <c r="D128" i="3"/>
  <c r="N127" i="3"/>
  <c r="L127" i="3"/>
  <c r="M127" i="3" s="1"/>
  <c r="G127" i="3"/>
  <c r="E127" i="3"/>
  <c r="D127" i="3"/>
  <c r="F127" i="3" s="1"/>
  <c r="I127" i="3" s="1"/>
  <c r="F126" i="3"/>
  <c r="E126" i="3"/>
  <c r="D126" i="3"/>
  <c r="L126" i="3" s="1"/>
  <c r="N125" i="3"/>
  <c r="F125" i="3"/>
  <c r="E125" i="3"/>
  <c r="D125" i="3"/>
  <c r="G125" i="3" s="1"/>
  <c r="N124" i="3"/>
  <c r="O124" i="3" s="1"/>
  <c r="L124" i="3"/>
  <c r="I124" i="3"/>
  <c r="G124" i="3"/>
  <c r="F124" i="3"/>
  <c r="E124" i="3"/>
  <c r="D124" i="3"/>
  <c r="E123" i="3"/>
  <c r="D123" i="3"/>
  <c r="N122" i="3"/>
  <c r="O122" i="3" s="1"/>
  <c r="L122" i="3"/>
  <c r="M122" i="3" s="1"/>
  <c r="G122" i="3"/>
  <c r="E122" i="3"/>
  <c r="D122" i="3"/>
  <c r="F122" i="3" s="1"/>
  <c r="I122" i="3" s="1"/>
  <c r="F121" i="3"/>
  <c r="E121" i="3"/>
  <c r="D121" i="3"/>
  <c r="L121" i="3" s="1"/>
  <c r="N120" i="3"/>
  <c r="O120" i="3" s="1"/>
  <c r="L120" i="3"/>
  <c r="M120" i="3" s="1"/>
  <c r="I120" i="3"/>
  <c r="G120" i="3"/>
  <c r="F120" i="3"/>
  <c r="E120" i="3"/>
  <c r="D120" i="3"/>
  <c r="N119" i="3"/>
  <c r="I119" i="3"/>
  <c r="G119" i="3"/>
  <c r="F119" i="3"/>
  <c r="E119" i="3"/>
  <c r="D119" i="3"/>
  <c r="L119" i="3" s="1"/>
  <c r="O119" i="3" s="1"/>
  <c r="E118" i="3"/>
  <c r="D118" i="3"/>
  <c r="N117" i="3"/>
  <c r="O117" i="3" s="1"/>
  <c r="L117" i="3"/>
  <c r="M117" i="3" s="1"/>
  <c r="G117" i="3"/>
  <c r="E117" i="3"/>
  <c r="D117" i="3"/>
  <c r="F117" i="3" s="1"/>
  <c r="I117" i="3" s="1"/>
  <c r="F116" i="3"/>
  <c r="E116" i="3"/>
  <c r="D116" i="3"/>
  <c r="L116" i="3" s="1"/>
  <c r="N115" i="3"/>
  <c r="O115" i="3" s="1"/>
  <c r="L115" i="3"/>
  <c r="M115" i="3" s="1"/>
  <c r="I115" i="3"/>
  <c r="G115" i="3"/>
  <c r="F115" i="3"/>
  <c r="E115" i="3"/>
  <c r="D115" i="3"/>
  <c r="E114" i="3"/>
  <c r="D114" i="3"/>
  <c r="E113" i="3"/>
  <c r="D113" i="3"/>
  <c r="L113" i="3" s="1"/>
  <c r="N112" i="3"/>
  <c r="O112" i="3" s="1"/>
  <c r="L112" i="3"/>
  <c r="M112" i="3" s="1"/>
  <c r="G112" i="3"/>
  <c r="E112" i="3"/>
  <c r="D112" i="3"/>
  <c r="F112" i="3" s="1"/>
  <c r="I112" i="3" s="1"/>
  <c r="F111" i="3"/>
  <c r="E111" i="3"/>
  <c r="D111" i="3"/>
  <c r="L111" i="3" s="1"/>
  <c r="N110" i="3"/>
  <c r="O110" i="3" s="1"/>
  <c r="L110" i="3"/>
  <c r="M110" i="3" s="1"/>
  <c r="I110" i="3"/>
  <c r="G110" i="3"/>
  <c r="F110" i="3"/>
  <c r="E110" i="3"/>
  <c r="D110" i="3"/>
  <c r="N109" i="3"/>
  <c r="I109" i="3"/>
  <c r="G109" i="3"/>
  <c r="F109" i="3"/>
  <c r="E109" i="3"/>
  <c r="D109" i="3"/>
  <c r="L109" i="3" s="1"/>
  <c r="O109" i="3" s="1"/>
  <c r="E108" i="3"/>
  <c r="D108" i="3"/>
  <c r="N107" i="3"/>
  <c r="O107" i="3" s="1"/>
  <c r="L107" i="3"/>
  <c r="M107" i="3" s="1"/>
  <c r="G107" i="3"/>
  <c r="E107" i="3"/>
  <c r="D107" i="3"/>
  <c r="F107" i="3" s="1"/>
  <c r="I107" i="3" s="1"/>
  <c r="F106" i="3"/>
  <c r="E106" i="3"/>
  <c r="D106" i="3"/>
  <c r="L106" i="3" s="1"/>
  <c r="N105" i="3"/>
  <c r="O105" i="3" s="1"/>
  <c r="L105" i="3"/>
  <c r="M105" i="3" s="1"/>
  <c r="I105" i="3"/>
  <c r="G105" i="3"/>
  <c r="F105" i="3"/>
  <c r="E105" i="3"/>
  <c r="D105" i="3"/>
  <c r="E104" i="3"/>
  <c r="D104" i="3"/>
  <c r="E103" i="3"/>
  <c r="D103" i="3"/>
  <c r="L103" i="3" s="1"/>
  <c r="N102" i="3"/>
  <c r="L102" i="3"/>
  <c r="M102" i="3" s="1"/>
  <c r="G102" i="3"/>
  <c r="E102" i="3"/>
  <c r="D102" i="3"/>
  <c r="F102" i="3" s="1"/>
  <c r="I102" i="3" s="1"/>
  <c r="K101" i="3"/>
  <c r="G101" i="3"/>
  <c r="E101" i="3"/>
  <c r="D101" i="3"/>
  <c r="L101" i="3" s="1"/>
  <c r="F100" i="3"/>
  <c r="E100" i="3"/>
  <c r="D100" i="3"/>
  <c r="L100" i="3" s="1"/>
  <c r="N99" i="3"/>
  <c r="F99" i="3"/>
  <c r="E99" i="3"/>
  <c r="D99" i="3"/>
  <c r="G99" i="3" s="1"/>
  <c r="N98" i="3"/>
  <c r="O98" i="3" s="1"/>
  <c r="L98" i="3"/>
  <c r="M98" i="3" s="1"/>
  <c r="I98" i="3"/>
  <c r="G98" i="3"/>
  <c r="F98" i="3"/>
  <c r="E98" i="3"/>
  <c r="D98" i="3"/>
  <c r="N97" i="3"/>
  <c r="I97" i="3"/>
  <c r="G97" i="3"/>
  <c r="F97" i="3"/>
  <c r="E97" i="3"/>
  <c r="D97" i="3"/>
  <c r="L97" i="3" s="1"/>
  <c r="O97" i="3" s="1"/>
  <c r="E96" i="3"/>
  <c r="D96" i="3"/>
  <c r="L95" i="3"/>
  <c r="E95" i="3"/>
  <c r="D95" i="3"/>
  <c r="N94" i="3"/>
  <c r="O94" i="3" s="1"/>
  <c r="L94" i="3"/>
  <c r="M94" i="3" s="1"/>
  <c r="G94" i="3"/>
  <c r="E94" i="3"/>
  <c r="D94" i="3"/>
  <c r="F94" i="3" s="1"/>
  <c r="I94" i="3" s="1"/>
  <c r="G93" i="3"/>
  <c r="E93" i="3"/>
  <c r="D93" i="3"/>
  <c r="L93" i="3" s="1"/>
  <c r="F92" i="3"/>
  <c r="E92" i="3"/>
  <c r="D92" i="3"/>
  <c r="L92" i="3" s="1"/>
  <c r="N91" i="3"/>
  <c r="O91" i="3" s="1"/>
  <c r="L91" i="3"/>
  <c r="M91" i="3" s="1"/>
  <c r="I91" i="3"/>
  <c r="G91" i="3"/>
  <c r="F91" i="3"/>
  <c r="E91" i="3"/>
  <c r="D91" i="3"/>
  <c r="E90" i="3"/>
  <c r="D90" i="3"/>
  <c r="E89" i="3"/>
  <c r="D89" i="3"/>
  <c r="L89" i="3" s="1"/>
  <c r="N88" i="3"/>
  <c r="L88" i="3"/>
  <c r="M88" i="3" s="1"/>
  <c r="G88" i="3"/>
  <c r="E88" i="3"/>
  <c r="D88" i="3"/>
  <c r="F88" i="3" s="1"/>
  <c r="I88" i="3" s="1"/>
  <c r="F87" i="3"/>
  <c r="E87" i="3"/>
  <c r="D87" i="3"/>
  <c r="L87" i="3" s="1"/>
  <c r="N86" i="3"/>
  <c r="O86" i="3" s="1"/>
  <c r="L86" i="3"/>
  <c r="I86" i="3"/>
  <c r="G86" i="3"/>
  <c r="F86" i="3"/>
  <c r="E86" i="3"/>
  <c r="D86" i="3"/>
  <c r="N85" i="3"/>
  <c r="M85" i="3"/>
  <c r="I85" i="3"/>
  <c r="G85" i="3"/>
  <c r="F85" i="3"/>
  <c r="E85" i="3"/>
  <c r="D85" i="3"/>
  <c r="L85" i="3" s="1"/>
  <c r="O85" i="3" s="1"/>
  <c r="E84" i="3"/>
  <c r="D84" i="3"/>
  <c r="E83" i="3"/>
  <c r="D83" i="3"/>
  <c r="L83" i="3" s="1"/>
  <c r="N82" i="3"/>
  <c r="L82" i="3"/>
  <c r="M82" i="3" s="1"/>
  <c r="G82" i="3"/>
  <c r="E82" i="3"/>
  <c r="D82" i="3"/>
  <c r="F82" i="3" s="1"/>
  <c r="I82" i="3" s="1"/>
  <c r="K81" i="3"/>
  <c r="G81" i="3"/>
  <c r="E81" i="3"/>
  <c r="D81" i="3"/>
  <c r="L81" i="3" s="1"/>
  <c r="F80" i="3"/>
  <c r="E80" i="3"/>
  <c r="D80" i="3"/>
  <c r="L80" i="3" s="1"/>
  <c r="N79" i="3"/>
  <c r="O79" i="3" s="1"/>
  <c r="L79" i="3"/>
  <c r="I79" i="3"/>
  <c r="G79" i="3"/>
  <c r="F79" i="3"/>
  <c r="E79" i="3"/>
  <c r="D79" i="3"/>
  <c r="E78" i="3"/>
  <c r="D78" i="3"/>
  <c r="L77" i="3"/>
  <c r="E77" i="3"/>
  <c r="D77" i="3"/>
  <c r="N76" i="3"/>
  <c r="O76" i="3" s="1"/>
  <c r="L76" i="3"/>
  <c r="M76" i="3" s="1"/>
  <c r="G76" i="3"/>
  <c r="E76" i="3"/>
  <c r="D76" i="3"/>
  <c r="F76" i="3" s="1"/>
  <c r="I76" i="3" s="1"/>
  <c r="F75" i="3"/>
  <c r="E75" i="3"/>
  <c r="D75" i="3"/>
  <c r="L75" i="3" s="1"/>
  <c r="N74" i="3"/>
  <c r="O74" i="3" s="1"/>
  <c r="L74" i="3"/>
  <c r="M74" i="3" s="1"/>
  <c r="I74" i="3"/>
  <c r="G74" i="3"/>
  <c r="F74" i="3"/>
  <c r="E74" i="3"/>
  <c r="D74" i="3"/>
  <c r="N73" i="3"/>
  <c r="I73" i="3"/>
  <c r="G73" i="3"/>
  <c r="F73" i="3"/>
  <c r="E73" i="3"/>
  <c r="D73" i="3"/>
  <c r="L73" i="3" s="1"/>
  <c r="O73" i="3" s="1"/>
  <c r="N72" i="3"/>
  <c r="M72" i="3"/>
  <c r="I72" i="3"/>
  <c r="G72" i="3"/>
  <c r="F72" i="3"/>
  <c r="E72" i="3"/>
  <c r="D72" i="3"/>
  <c r="L72" i="3" s="1"/>
  <c r="O72" i="3" s="1"/>
  <c r="E71" i="3"/>
  <c r="D71" i="3"/>
  <c r="L70" i="3"/>
  <c r="E70" i="3"/>
  <c r="D70" i="3"/>
  <c r="L69" i="3"/>
  <c r="E69" i="3"/>
  <c r="D69" i="3"/>
  <c r="N68" i="3"/>
  <c r="L68" i="3"/>
  <c r="M68" i="3" s="1"/>
  <c r="G68" i="3"/>
  <c r="E68" i="3"/>
  <c r="D68" i="3"/>
  <c r="F68" i="3" s="1"/>
  <c r="I68" i="3" s="1"/>
  <c r="F67" i="3"/>
  <c r="E67" i="3"/>
  <c r="D67" i="3"/>
  <c r="L67" i="3" s="1"/>
  <c r="N66" i="3"/>
  <c r="O66" i="3" s="1"/>
  <c r="L66" i="3"/>
  <c r="I66" i="3"/>
  <c r="G66" i="3"/>
  <c r="F66" i="3"/>
  <c r="E66" i="3"/>
  <c r="D66" i="3"/>
  <c r="N65" i="3"/>
  <c r="I65" i="3"/>
  <c r="G65" i="3"/>
  <c r="F65" i="3"/>
  <c r="E65" i="3"/>
  <c r="D65" i="3"/>
  <c r="L65" i="3" s="1"/>
  <c r="O65" i="3" s="1"/>
  <c r="E64" i="3"/>
  <c r="D64" i="3"/>
  <c r="N63" i="3"/>
  <c r="O63" i="3" s="1"/>
  <c r="L63" i="3"/>
  <c r="G63" i="3"/>
  <c r="E63" i="3"/>
  <c r="D63" i="3"/>
  <c r="F63" i="3" s="1"/>
  <c r="I63" i="3" s="1"/>
  <c r="E62" i="3"/>
  <c r="D62" i="3"/>
  <c r="F62" i="3" s="1"/>
  <c r="E61" i="3"/>
  <c r="D61" i="3"/>
  <c r="N60" i="3"/>
  <c r="O60" i="3" s="1"/>
  <c r="L60" i="3"/>
  <c r="I60" i="3"/>
  <c r="G60" i="3"/>
  <c r="F60" i="3"/>
  <c r="E60" i="3"/>
  <c r="D60" i="3"/>
  <c r="F59" i="3"/>
  <c r="E59" i="3"/>
  <c r="D59" i="3"/>
  <c r="E58" i="3"/>
  <c r="D58" i="3"/>
  <c r="N58" i="3" s="1"/>
  <c r="N57" i="3"/>
  <c r="O57" i="3" s="1"/>
  <c r="L57" i="3"/>
  <c r="I57" i="3"/>
  <c r="G57" i="3"/>
  <c r="E57" i="3"/>
  <c r="D57" i="3"/>
  <c r="F57" i="3" s="1"/>
  <c r="F56" i="3"/>
  <c r="E56" i="3"/>
  <c r="D56" i="3"/>
  <c r="W55" i="3"/>
  <c r="U55" i="3"/>
  <c r="V55" i="3" s="1"/>
  <c r="S55" i="3"/>
  <c r="R55" i="3"/>
  <c r="N55" i="3"/>
  <c r="M55" i="3"/>
  <c r="I55" i="3"/>
  <c r="G55" i="3"/>
  <c r="F55" i="3"/>
  <c r="E55" i="3"/>
  <c r="D55" i="3"/>
  <c r="L55" i="3" s="1"/>
  <c r="O55" i="3" s="1"/>
  <c r="X54" i="3"/>
  <c r="W54" i="3"/>
  <c r="V54" i="3"/>
  <c r="U54" i="3"/>
  <c r="S54" i="3"/>
  <c r="R54" i="3"/>
  <c r="N54" i="3"/>
  <c r="L54" i="3"/>
  <c r="M54" i="3" s="1"/>
  <c r="I54" i="3"/>
  <c r="G54" i="3"/>
  <c r="E54" i="3"/>
  <c r="D54" i="3"/>
  <c r="F54" i="3" s="1"/>
  <c r="X53" i="3"/>
  <c r="W53" i="3"/>
  <c r="V53" i="3"/>
  <c r="U53" i="3"/>
  <c r="S53" i="3"/>
  <c r="R53" i="3"/>
  <c r="N53" i="3"/>
  <c r="L53" i="3"/>
  <c r="M53" i="3" s="1"/>
  <c r="I53" i="3"/>
  <c r="G53" i="3"/>
  <c r="F53" i="3"/>
  <c r="E53" i="3"/>
  <c r="D53" i="3"/>
  <c r="X52" i="3"/>
  <c r="W52" i="3"/>
  <c r="V52" i="3"/>
  <c r="U52" i="3"/>
  <c r="S52" i="3"/>
  <c r="R52" i="3"/>
  <c r="N52" i="3"/>
  <c r="O52" i="3" s="1"/>
  <c r="L52" i="3"/>
  <c r="I52" i="3"/>
  <c r="G52" i="3"/>
  <c r="E52" i="3"/>
  <c r="D52" i="3"/>
  <c r="F52" i="3" s="1"/>
  <c r="X51" i="3"/>
  <c r="W51" i="3"/>
  <c r="V51" i="3"/>
  <c r="U51" i="3"/>
  <c r="S51" i="3"/>
  <c r="R51" i="3"/>
  <c r="E51" i="3"/>
  <c r="D51" i="3"/>
  <c r="N51" i="3" s="1"/>
  <c r="W50" i="3"/>
  <c r="X50" i="3" s="1"/>
  <c r="U50" i="3"/>
  <c r="S50" i="3"/>
  <c r="R50" i="3"/>
  <c r="E50" i="3"/>
  <c r="D50" i="3"/>
  <c r="W49" i="3"/>
  <c r="X49" i="3" s="1"/>
  <c r="U49" i="3"/>
  <c r="S49" i="3"/>
  <c r="R49" i="3"/>
  <c r="F49" i="3"/>
  <c r="E49" i="3"/>
  <c r="D49" i="3"/>
  <c r="W48" i="3"/>
  <c r="U48" i="3"/>
  <c r="V48" i="3" s="1"/>
  <c r="S48" i="3"/>
  <c r="R48" i="3"/>
  <c r="F48" i="3"/>
  <c r="E48" i="3"/>
  <c r="D48" i="3"/>
  <c r="W47" i="3"/>
  <c r="U47" i="3"/>
  <c r="V47" i="3" s="1"/>
  <c r="S47" i="3"/>
  <c r="R47" i="3"/>
  <c r="G47" i="3"/>
  <c r="E47" i="3"/>
  <c r="D47" i="3"/>
  <c r="L47" i="3" s="1"/>
  <c r="X46" i="3"/>
  <c r="W46" i="3"/>
  <c r="V46" i="3"/>
  <c r="U46" i="3"/>
  <c r="S46" i="3"/>
  <c r="R46" i="3"/>
  <c r="N46" i="3"/>
  <c r="G46" i="3"/>
  <c r="K46" i="3" s="1"/>
  <c r="E46" i="3"/>
  <c r="D46" i="3"/>
  <c r="X45" i="3"/>
  <c r="W45" i="3"/>
  <c r="U45" i="3"/>
  <c r="S45" i="3"/>
  <c r="R45" i="3"/>
  <c r="N45" i="3"/>
  <c r="F45" i="3"/>
  <c r="E45" i="3"/>
  <c r="D45" i="3"/>
  <c r="W44" i="3"/>
  <c r="X44" i="3" s="1"/>
  <c r="V44" i="3"/>
  <c r="U44" i="3"/>
  <c r="S44" i="3"/>
  <c r="R44" i="3"/>
  <c r="E44" i="3"/>
  <c r="D44" i="3"/>
  <c r="L44" i="3" s="1"/>
  <c r="W43" i="3"/>
  <c r="U43" i="3"/>
  <c r="X43" i="3" s="1"/>
  <c r="S43" i="3"/>
  <c r="R43" i="3"/>
  <c r="O43" i="3"/>
  <c r="N43" i="3"/>
  <c r="L43" i="3"/>
  <c r="I43" i="3"/>
  <c r="G43" i="3"/>
  <c r="H43" i="3" s="1"/>
  <c r="F43" i="3"/>
  <c r="E43" i="3"/>
  <c r="D43" i="3"/>
  <c r="X42" i="3"/>
  <c r="W42" i="3"/>
  <c r="V42" i="3"/>
  <c r="U42" i="3"/>
  <c r="S42" i="3"/>
  <c r="R42" i="3"/>
  <c r="N42" i="3"/>
  <c r="E42" i="3"/>
  <c r="D42" i="3"/>
  <c r="F42" i="3" s="1"/>
  <c r="W41" i="3"/>
  <c r="U41" i="3"/>
  <c r="X41" i="3" s="1"/>
  <c r="S41" i="3"/>
  <c r="R41" i="3"/>
  <c r="O41" i="3"/>
  <c r="N41" i="3"/>
  <c r="L41" i="3"/>
  <c r="I41" i="3"/>
  <c r="G41" i="3"/>
  <c r="H41" i="3" s="1"/>
  <c r="F41" i="3"/>
  <c r="E41" i="3"/>
  <c r="D41" i="3"/>
  <c r="X40" i="3"/>
  <c r="W40" i="3"/>
  <c r="V40" i="3" s="1"/>
  <c r="U40" i="3"/>
  <c r="S40" i="3"/>
  <c r="R40" i="3"/>
  <c r="N40" i="3"/>
  <c r="O40" i="3" s="1"/>
  <c r="L40" i="3"/>
  <c r="H40" i="3"/>
  <c r="G40" i="3"/>
  <c r="E40" i="3"/>
  <c r="D40" i="3"/>
  <c r="F40" i="3" s="1"/>
  <c r="X39" i="3"/>
  <c r="W39" i="3"/>
  <c r="V39" i="3"/>
  <c r="U39" i="3"/>
  <c r="S39" i="3"/>
  <c r="R39" i="3"/>
  <c r="N39" i="3"/>
  <c r="O39" i="3" s="1"/>
  <c r="L39" i="3"/>
  <c r="G39" i="3"/>
  <c r="F39" i="3"/>
  <c r="I39" i="3" s="1"/>
  <c r="E39" i="3"/>
  <c r="D39" i="3"/>
  <c r="W38" i="3"/>
  <c r="V38" i="3" s="1"/>
  <c r="U38" i="3"/>
  <c r="S38" i="3"/>
  <c r="R38" i="3"/>
  <c r="L38" i="3"/>
  <c r="F38" i="3"/>
  <c r="H38" i="3" s="1"/>
  <c r="E38" i="3"/>
  <c r="D38" i="3"/>
  <c r="G38" i="3" s="1"/>
  <c r="W37" i="3"/>
  <c r="X37" i="3" s="1"/>
  <c r="V37" i="3"/>
  <c r="U37" i="3"/>
  <c r="S37" i="3"/>
  <c r="R37" i="3"/>
  <c r="E37" i="3"/>
  <c r="D37" i="3"/>
  <c r="G37" i="3" s="1"/>
  <c r="W36" i="3"/>
  <c r="U36" i="3"/>
  <c r="V36" i="3" s="1"/>
  <c r="S36" i="3"/>
  <c r="R36" i="3"/>
  <c r="N36" i="3"/>
  <c r="E36" i="3"/>
  <c r="D36" i="3"/>
  <c r="W35" i="3"/>
  <c r="X35" i="3" s="1"/>
  <c r="U35" i="3"/>
  <c r="S35" i="3"/>
  <c r="R35" i="3"/>
  <c r="L35" i="3"/>
  <c r="F35" i="3"/>
  <c r="E35" i="3"/>
  <c r="D35" i="3"/>
  <c r="G35" i="3" s="1"/>
  <c r="W34" i="3"/>
  <c r="X34" i="3" s="1"/>
  <c r="U34" i="3"/>
  <c r="V34" i="3" s="1"/>
  <c r="S34" i="3"/>
  <c r="R34" i="3"/>
  <c r="E34" i="3"/>
  <c r="D34" i="3"/>
  <c r="N34" i="3" s="1"/>
  <c r="W33" i="3"/>
  <c r="U33" i="3"/>
  <c r="V33" i="3" s="1"/>
  <c r="S33" i="3"/>
  <c r="R33" i="3"/>
  <c r="L33" i="3"/>
  <c r="G33" i="3"/>
  <c r="F33" i="3"/>
  <c r="E33" i="3"/>
  <c r="D33" i="3"/>
  <c r="W32" i="3"/>
  <c r="X32" i="3" s="1"/>
  <c r="U32" i="3"/>
  <c r="S32" i="3"/>
  <c r="R32" i="3"/>
  <c r="O32" i="3"/>
  <c r="N32" i="3"/>
  <c r="M32" i="3"/>
  <c r="G32" i="3"/>
  <c r="F32" i="3"/>
  <c r="I32" i="3" s="1"/>
  <c r="E32" i="3"/>
  <c r="D32" i="3"/>
  <c r="L32" i="3" s="1"/>
  <c r="W31" i="3"/>
  <c r="V31" i="3" s="1"/>
  <c r="U31" i="3"/>
  <c r="S31" i="3"/>
  <c r="R31" i="3"/>
  <c r="L31" i="3"/>
  <c r="F31" i="3"/>
  <c r="H31" i="3" s="1"/>
  <c r="E31" i="3"/>
  <c r="D31" i="3"/>
  <c r="G31" i="3" s="1"/>
  <c r="K31" i="3" s="1"/>
  <c r="W30" i="3"/>
  <c r="X30" i="3" s="1"/>
  <c r="V30" i="3"/>
  <c r="U30" i="3"/>
  <c r="S30" i="3"/>
  <c r="R30" i="3"/>
  <c r="E30" i="3"/>
  <c r="D30" i="3"/>
  <c r="L30" i="3" s="1"/>
  <c r="W29" i="3"/>
  <c r="U29" i="3"/>
  <c r="X29" i="3" s="1"/>
  <c r="S29" i="3"/>
  <c r="R29" i="3"/>
  <c r="F29" i="3"/>
  <c r="E29" i="3"/>
  <c r="D29" i="3"/>
  <c r="L29" i="3" s="1"/>
  <c r="W28" i="3"/>
  <c r="X28" i="3" s="1"/>
  <c r="U28" i="3"/>
  <c r="V28" i="3" s="1"/>
  <c r="S28" i="3"/>
  <c r="R28" i="3"/>
  <c r="O28" i="3"/>
  <c r="N28" i="3"/>
  <c r="K28" i="3"/>
  <c r="G28" i="3"/>
  <c r="F28" i="3"/>
  <c r="I28" i="3" s="1"/>
  <c r="E28" i="3"/>
  <c r="D28" i="3"/>
  <c r="L28" i="3" s="1"/>
  <c r="M28" i="3" s="1"/>
  <c r="W27" i="3"/>
  <c r="V27" i="3" s="1"/>
  <c r="U27" i="3"/>
  <c r="S27" i="3"/>
  <c r="R27" i="3"/>
  <c r="L27" i="3"/>
  <c r="F27" i="3"/>
  <c r="E27" i="3"/>
  <c r="D27" i="3"/>
  <c r="G27" i="3" s="1"/>
  <c r="K27" i="3" s="1"/>
  <c r="W26" i="3"/>
  <c r="V26" i="3"/>
  <c r="U26" i="3"/>
  <c r="S26" i="3"/>
  <c r="R26" i="3"/>
  <c r="E26" i="3"/>
  <c r="D26" i="3"/>
  <c r="X25" i="3"/>
  <c r="W25" i="3"/>
  <c r="U25" i="3"/>
  <c r="S25" i="3"/>
  <c r="R25" i="3"/>
  <c r="N25" i="3"/>
  <c r="O25" i="3" s="1"/>
  <c r="I25" i="3"/>
  <c r="G25" i="3"/>
  <c r="H25" i="3" s="1"/>
  <c r="F25" i="3"/>
  <c r="E25" i="3"/>
  <c r="D25" i="3"/>
  <c r="L25" i="3" s="1"/>
  <c r="M25" i="3" s="1"/>
  <c r="X24" i="3"/>
  <c r="W24" i="3"/>
  <c r="V24" i="3" s="1"/>
  <c r="U24" i="3"/>
  <c r="S24" i="3"/>
  <c r="R24" i="3"/>
  <c r="N24" i="3"/>
  <c r="O24" i="3" s="1"/>
  <c r="L24" i="3"/>
  <c r="H24" i="3"/>
  <c r="G24" i="3"/>
  <c r="E24" i="3"/>
  <c r="D24" i="3"/>
  <c r="F24" i="3" s="1"/>
  <c r="X23" i="3"/>
  <c r="W23" i="3"/>
  <c r="V23" i="3"/>
  <c r="U23" i="3"/>
  <c r="S23" i="3"/>
  <c r="R23" i="3"/>
  <c r="E23" i="3"/>
  <c r="D23" i="3"/>
  <c r="X22" i="3"/>
  <c r="W22" i="3"/>
  <c r="U22" i="3"/>
  <c r="S22" i="3"/>
  <c r="R22" i="3"/>
  <c r="N22" i="3"/>
  <c r="F22" i="3"/>
  <c r="E22" i="3"/>
  <c r="D22" i="3"/>
  <c r="W21" i="3"/>
  <c r="X21" i="3" s="1"/>
  <c r="U21" i="3"/>
  <c r="S21" i="3"/>
  <c r="R21" i="3"/>
  <c r="E21" i="3"/>
  <c r="D21" i="3"/>
  <c r="G21" i="3" s="1"/>
  <c r="O20" i="3"/>
  <c r="N20" i="3"/>
  <c r="L20" i="3"/>
  <c r="I20" i="3"/>
  <c r="G20" i="3"/>
  <c r="H20" i="3" s="1"/>
  <c r="F20" i="3"/>
  <c r="E20" i="3"/>
  <c r="D20" i="3"/>
  <c r="N19" i="3"/>
  <c r="O19" i="3" s="1"/>
  <c r="I19" i="3"/>
  <c r="G19" i="3"/>
  <c r="H19" i="3" s="1"/>
  <c r="F19" i="3"/>
  <c r="E19" i="3"/>
  <c r="D19" i="3"/>
  <c r="L19" i="3" s="1"/>
  <c r="M19" i="3" s="1"/>
  <c r="N18" i="3"/>
  <c r="F18" i="3"/>
  <c r="E18" i="3"/>
  <c r="D18" i="3"/>
  <c r="L17" i="3"/>
  <c r="E17" i="3"/>
  <c r="D17" i="3"/>
  <c r="F17" i="3" s="1"/>
  <c r="G16" i="3"/>
  <c r="E16" i="3"/>
  <c r="D16" i="3"/>
  <c r="L15" i="3"/>
  <c r="G15" i="3"/>
  <c r="E15" i="3"/>
  <c r="D15" i="3"/>
  <c r="N14" i="3"/>
  <c r="O14" i="3" s="1"/>
  <c r="L14" i="3"/>
  <c r="M14" i="3" s="1"/>
  <c r="G14" i="3"/>
  <c r="F14" i="3"/>
  <c r="I14" i="3" s="1"/>
  <c r="E14" i="3"/>
  <c r="D14" i="3"/>
  <c r="F13" i="3"/>
  <c r="E13" i="3"/>
  <c r="D13" i="3"/>
  <c r="N13" i="3" s="1"/>
  <c r="N12" i="3"/>
  <c r="E12" i="3"/>
  <c r="D12" i="3"/>
  <c r="F12" i="3" s="1"/>
  <c r="L11" i="3"/>
  <c r="G11" i="3"/>
  <c r="E11" i="3"/>
  <c r="D11" i="3"/>
  <c r="L10" i="3"/>
  <c r="F10" i="3"/>
  <c r="E10" i="3"/>
  <c r="D10" i="3"/>
  <c r="G10" i="3" s="1"/>
  <c r="O9" i="3"/>
  <c r="N9" i="3"/>
  <c r="L9" i="3"/>
  <c r="I9" i="3"/>
  <c r="G9" i="3"/>
  <c r="H9" i="3" s="1"/>
  <c r="F9" i="3"/>
  <c r="E9" i="3"/>
  <c r="D9" i="3"/>
  <c r="E8" i="3"/>
  <c r="D8" i="3"/>
  <c r="L7" i="3"/>
  <c r="F7" i="3"/>
  <c r="H7" i="3" s="1"/>
  <c r="E7" i="3"/>
  <c r="D7" i="3"/>
  <c r="G7" i="3" s="1"/>
  <c r="E6" i="3"/>
  <c r="D6" i="3"/>
  <c r="F6" i="3" s="1"/>
  <c r="G5" i="3"/>
  <c r="E5" i="3"/>
  <c r="D5" i="3"/>
  <c r="N4" i="3"/>
  <c r="L4" i="3"/>
  <c r="M4" i="3" s="1"/>
  <c r="G4" i="3"/>
  <c r="F4" i="3"/>
  <c r="I4" i="3" s="1"/>
  <c r="E4" i="3"/>
  <c r="D4" i="3"/>
  <c r="O3" i="3"/>
  <c r="N3" i="3"/>
  <c r="M3" i="3"/>
  <c r="G3" i="3"/>
  <c r="F3" i="3"/>
  <c r="E3" i="3"/>
  <c r="D3" i="3"/>
  <c r="L3" i="3" s="1"/>
  <c r="N266" i="2"/>
  <c r="L266" i="2"/>
  <c r="G266" i="2"/>
  <c r="K266" i="2" s="1"/>
  <c r="F266" i="2"/>
  <c r="I266" i="2" s="1"/>
  <c r="N265" i="2"/>
  <c r="L265" i="2"/>
  <c r="G265" i="2"/>
  <c r="K265" i="2" s="1"/>
  <c r="F265" i="2"/>
  <c r="I265" i="2" s="1"/>
  <c r="N264" i="2"/>
  <c r="L264" i="2"/>
  <c r="G264" i="2"/>
  <c r="K264" i="2" s="1"/>
  <c r="F264" i="2"/>
  <c r="I264" i="2" s="1"/>
  <c r="N263" i="2"/>
  <c r="L263" i="2"/>
  <c r="G263" i="2"/>
  <c r="F263" i="2"/>
  <c r="I263" i="2" s="1"/>
  <c r="N262" i="2"/>
  <c r="L262" i="2"/>
  <c r="G262" i="2"/>
  <c r="K262" i="2" s="1"/>
  <c r="F262" i="2"/>
  <c r="I262" i="2" s="1"/>
  <c r="N261" i="2"/>
  <c r="L261" i="2"/>
  <c r="G261" i="2"/>
  <c r="K261" i="2" s="1"/>
  <c r="F261" i="2"/>
  <c r="I261" i="2" s="1"/>
  <c r="N260" i="2"/>
  <c r="L260" i="2"/>
  <c r="G260" i="2"/>
  <c r="F260" i="2"/>
  <c r="I260" i="2" s="1"/>
  <c r="N259" i="2"/>
  <c r="L259" i="2"/>
  <c r="G259" i="2"/>
  <c r="K259" i="2" s="1"/>
  <c r="F259" i="2"/>
  <c r="I259" i="2" s="1"/>
  <c r="N258" i="2"/>
  <c r="L258" i="2"/>
  <c r="G258" i="2"/>
  <c r="F258" i="2"/>
  <c r="I258" i="2" s="1"/>
  <c r="N257" i="2"/>
  <c r="L257" i="2"/>
  <c r="G257" i="2"/>
  <c r="F257" i="2"/>
  <c r="I257" i="2" s="1"/>
  <c r="N256" i="2"/>
  <c r="L256" i="2"/>
  <c r="G256" i="2"/>
  <c r="F256" i="2"/>
  <c r="I256" i="2" s="1"/>
  <c r="N255" i="2"/>
  <c r="L255" i="2"/>
  <c r="G255" i="2"/>
  <c r="K255" i="2" s="1"/>
  <c r="F255" i="2"/>
  <c r="I255" i="2" s="1"/>
  <c r="N254" i="2"/>
  <c r="L254" i="2"/>
  <c r="G254" i="2"/>
  <c r="F254" i="2"/>
  <c r="I254" i="2" s="1"/>
  <c r="N253" i="2"/>
  <c r="L253" i="2"/>
  <c r="G253" i="2"/>
  <c r="F253" i="2"/>
  <c r="I253" i="2" s="1"/>
  <c r="N252" i="2"/>
  <c r="L252" i="2"/>
  <c r="G252" i="2"/>
  <c r="F252" i="2"/>
  <c r="I252" i="2" s="1"/>
  <c r="N251" i="2"/>
  <c r="L251" i="2"/>
  <c r="G251" i="2"/>
  <c r="F251" i="2"/>
  <c r="I251" i="2" s="1"/>
  <c r="N250" i="2"/>
  <c r="L250" i="2"/>
  <c r="G250" i="2"/>
  <c r="F250" i="2"/>
  <c r="I250" i="2" s="1"/>
  <c r="N249" i="2"/>
  <c r="L249" i="2"/>
  <c r="G249" i="2"/>
  <c r="F249" i="2"/>
  <c r="I249" i="2" s="1"/>
  <c r="N248" i="2"/>
  <c r="L248" i="2"/>
  <c r="G248" i="2"/>
  <c r="F248" i="2"/>
  <c r="I248" i="2" s="1"/>
  <c r="N247" i="2"/>
  <c r="L247" i="2"/>
  <c r="G247" i="2"/>
  <c r="F247" i="2"/>
  <c r="I247" i="2" s="1"/>
  <c r="N246" i="2"/>
  <c r="L246" i="2"/>
  <c r="G246" i="2"/>
  <c r="F246" i="2"/>
  <c r="I246" i="2" s="1"/>
  <c r="N245" i="2"/>
  <c r="L245" i="2"/>
  <c r="G245" i="2"/>
  <c r="F245" i="2"/>
  <c r="I245" i="2" s="1"/>
  <c r="N244" i="2"/>
  <c r="L244" i="2"/>
  <c r="G244" i="2"/>
  <c r="K244" i="2" s="1"/>
  <c r="F244" i="2"/>
  <c r="I244" i="2" s="1"/>
  <c r="N243" i="2"/>
  <c r="L243" i="2"/>
  <c r="G243" i="2"/>
  <c r="F243" i="2"/>
  <c r="I243" i="2" s="1"/>
  <c r="N242" i="2"/>
  <c r="L242" i="2"/>
  <c r="G242" i="2"/>
  <c r="F242" i="2"/>
  <c r="I242" i="2" s="1"/>
  <c r="N241" i="2"/>
  <c r="L241" i="2"/>
  <c r="G241" i="2"/>
  <c r="F241" i="2"/>
  <c r="I241" i="2" s="1"/>
  <c r="N240" i="2"/>
  <c r="L240" i="2"/>
  <c r="G240" i="2"/>
  <c r="F240" i="2"/>
  <c r="I240" i="2" s="1"/>
  <c r="N239" i="2"/>
  <c r="L239" i="2"/>
  <c r="G239" i="2"/>
  <c r="F239" i="2"/>
  <c r="I239" i="2" s="1"/>
  <c r="N238" i="2"/>
  <c r="L238" i="2"/>
  <c r="G238" i="2"/>
  <c r="F238" i="2"/>
  <c r="I238" i="2" s="1"/>
  <c r="N237" i="2"/>
  <c r="L237" i="2"/>
  <c r="G237" i="2"/>
  <c r="F237" i="2"/>
  <c r="I237" i="2" s="1"/>
  <c r="N236" i="2"/>
  <c r="L236" i="2"/>
  <c r="G236" i="2"/>
  <c r="K236" i="2" s="1"/>
  <c r="F236" i="2"/>
  <c r="I236" i="2" s="1"/>
  <c r="N235" i="2"/>
  <c r="L235" i="2"/>
  <c r="G235" i="2"/>
  <c r="K235" i="2" s="1"/>
  <c r="F235" i="2"/>
  <c r="I235" i="2" s="1"/>
  <c r="N234" i="2"/>
  <c r="L234" i="2"/>
  <c r="G234" i="2"/>
  <c r="F234" i="2"/>
  <c r="I234" i="2" s="1"/>
  <c r="N233" i="2"/>
  <c r="L233" i="2"/>
  <c r="G233" i="2"/>
  <c r="F233" i="2"/>
  <c r="I233" i="2" s="1"/>
  <c r="N232" i="2"/>
  <c r="L232" i="2"/>
  <c r="G232" i="2"/>
  <c r="K232" i="2" s="1"/>
  <c r="F232" i="2"/>
  <c r="I232" i="2" s="1"/>
  <c r="N231" i="2"/>
  <c r="L231" i="2"/>
  <c r="G231" i="2"/>
  <c r="K231" i="2" s="1"/>
  <c r="F231" i="2"/>
  <c r="I231" i="2" s="1"/>
  <c r="N230" i="2"/>
  <c r="L230" i="2"/>
  <c r="G230" i="2"/>
  <c r="F230" i="2"/>
  <c r="I230" i="2" s="1"/>
  <c r="N229" i="2"/>
  <c r="L229" i="2"/>
  <c r="G229" i="2"/>
  <c r="F229" i="2"/>
  <c r="I229" i="2" s="1"/>
  <c r="N228" i="2"/>
  <c r="L228" i="2"/>
  <c r="G228" i="2"/>
  <c r="K228" i="2" s="1"/>
  <c r="F228" i="2"/>
  <c r="I228" i="2" s="1"/>
  <c r="N227" i="2"/>
  <c r="L227" i="2"/>
  <c r="G227" i="2"/>
  <c r="F227" i="2"/>
  <c r="I227" i="2" s="1"/>
  <c r="N226" i="2"/>
  <c r="L226" i="2"/>
  <c r="G226" i="2"/>
  <c r="K226" i="2" s="1"/>
  <c r="F226" i="2"/>
  <c r="I226" i="2" s="1"/>
  <c r="N225" i="2"/>
  <c r="L225" i="2"/>
  <c r="G225" i="2"/>
  <c r="F225" i="2"/>
  <c r="I225" i="2" s="1"/>
  <c r="N224" i="2"/>
  <c r="L224" i="2"/>
  <c r="G224" i="2"/>
  <c r="F224" i="2"/>
  <c r="I224" i="2" s="1"/>
  <c r="N223" i="2"/>
  <c r="L223" i="2"/>
  <c r="G223" i="2"/>
  <c r="F223" i="2"/>
  <c r="I223" i="2" s="1"/>
  <c r="N222" i="2"/>
  <c r="L222" i="2"/>
  <c r="G222" i="2"/>
  <c r="F222" i="2"/>
  <c r="I222" i="2" s="1"/>
  <c r="N221" i="2"/>
  <c r="L221" i="2"/>
  <c r="G221" i="2"/>
  <c r="F221" i="2"/>
  <c r="I221" i="2" s="1"/>
  <c r="N220" i="2"/>
  <c r="L220" i="2"/>
  <c r="G220" i="2"/>
  <c r="F220" i="2"/>
  <c r="I220" i="2" s="1"/>
  <c r="N219" i="2"/>
  <c r="L219" i="2"/>
  <c r="G219" i="2"/>
  <c r="F219" i="2"/>
  <c r="I219" i="2" s="1"/>
  <c r="N218" i="2"/>
  <c r="L218" i="2"/>
  <c r="G218" i="2"/>
  <c r="K218" i="2" s="1"/>
  <c r="F218" i="2"/>
  <c r="I218" i="2" s="1"/>
  <c r="N217" i="2"/>
  <c r="L217" i="2"/>
  <c r="G217" i="2"/>
  <c r="K217" i="2" s="1"/>
  <c r="F217" i="2"/>
  <c r="I217" i="2" s="1"/>
  <c r="N216" i="2"/>
  <c r="L216" i="2"/>
  <c r="G216" i="2"/>
  <c r="F216" i="2"/>
  <c r="I216" i="2" s="1"/>
  <c r="N215" i="2"/>
  <c r="L215" i="2"/>
  <c r="G215" i="2"/>
  <c r="F215" i="2"/>
  <c r="I215" i="2" s="1"/>
  <c r="N214" i="2"/>
  <c r="L214" i="2"/>
  <c r="G214" i="2"/>
  <c r="F214" i="2"/>
  <c r="I214" i="2" s="1"/>
  <c r="N213" i="2"/>
  <c r="L213" i="2"/>
  <c r="G213" i="2"/>
  <c r="K213" i="2" s="1"/>
  <c r="F213" i="2"/>
  <c r="I213" i="2" s="1"/>
  <c r="N212" i="2"/>
  <c r="L212" i="2"/>
  <c r="G212" i="2"/>
  <c r="F212" i="2"/>
  <c r="I212" i="2" s="1"/>
  <c r="N211" i="2"/>
  <c r="L211" i="2"/>
  <c r="G211" i="2"/>
  <c r="F211" i="2"/>
  <c r="I211" i="2" s="1"/>
  <c r="N210" i="2"/>
  <c r="L210" i="2"/>
  <c r="G210" i="2"/>
  <c r="F210" i="2"/>
  <c r="I210" i="2" s="1"/>
  <c r="N209" i="2"/>
  <c r="L209" i="2"/>
  <c r="G209" i="2"/>
  <c r="F209" i="2"/>
  <c r="N208" i="2"/>
  <c r="L208" i="2"/>
  <c r="G208" i="2"/>
  <c r="F208" i="2"/>
  <c r="I208" i="2" s="1"/>
  <c r="N207" i="2"/>
  <c r="L207" i="2"/>
  <c r="G207" i="2"/>
  <c r="F207" i="2"/>
  <c r="I207" i="2" s="1"/>
  <c r="N206" i="2"/>
  <c r="L206" i="2"/>
  <c r="G206" i="2"/>
  <c r="F206" i="2"/>
  <c r="I206" i="2" s="1"/>
  <c r="N205" i="2"/>
  <c r="L205" i="2"/>
  <c r="G205" i="2"/>
  <c r="F205" i="2"/>
  <c r="I205" i="2" s="1"/>
  <c r="N204" i="2"/>
  <c r="L204" i="2"/>
  <c r="G204" i="2"/>
  <c r="F204" i="2"/>
  <c r="I204" i="2" s="1"/>
  <c r="N203" i="2"/>
  <c r="L203" i="2"/>
  <c r="G203" i="2"/>
  <c r="F203" i="2"/>
  <c r="I203" i="2" s="1"/>
  <c r="N202" i="2"/>
  <c r="L202" i="2"/>
  <c r="G202" i="2"/>
  <c r="F202" i="2"/>
  <c r="I202" i="2" s="1"/>
  <c r="N201" i="2"/>
  <c r="L201" i="2"/>
  <c r="G201" i="2"/>
  <c r="F201" i="2"/>
  <c r="I201" i="2" s="1"/>
  <c r="N200" i="2"/>
  <c r="L200" i="2"/>
  <c r="G200" i="2"/>
  <c r="F200" i="2"/>
  <c r="I200" i="2" s="1"/>
  <c r="N199" i="2"/>
  <c r="L199" i="2"/>
  <c r="G199" i="2"/>
  <c r="F199" i="2"/>
  <c r="I199" i="2" s="1"/>
  <c r="N198" i="2"/>
  <c r="L198" i="2"/>
  <c r="G198" i="2"/>
  <c r="F198" i="2"/>
  <c r="I198" i="2" s="1"/>
  <c r="N197" i="2"/>
  <c r="L197" i="2"/>
  <c r="G197" i="2"/>
  <c r="F197" i="2"/>
  <c r="I197" i="2" s="1"/>
  <c r="N196" i="2"/>
  <c r="L196" i="2"/>
  <c r="G196" i="2"/>
  <c r="F196" i="2"/>
  <c r="I196" i="2" s="1"/>
  <c r="N195" i="2"/>
  <c r="L195" i="2"/>
  <c r="G195" i="2"/>
  <c r="F195" i="2"/>
  <c r="I195" i="2" s="1"/>
  <c r="N194" i="2"/>
  <c r="L194" i="2"/>
  <c r="G194" i="2"/>
  <c r="F194" i="2"/>
  <c r="I194" i="2" s="1"/>
  <c r="N193" i="2"/>
  <c r="L193" i="2"/>
  <c r="G193" i="2"/>
  <c r="F193" i="2"/>
  <c r="I193" i="2" s="1"/>
  <c r="N192" i="2"/>
  <c r="L192" i="2"/>
  <c r="G192" i="2"/>
  <c r="F192" i="2"/>
  <c r="I192" i="2" s="1"/>
  <c r="N191" i="2"/>
  <c r="L191" i="2"/>
  <c r="G191" i="2"/>
  <c r="F191" i="2"/>
  <c r="I191" i="2" s="1"/>
  <c r="N190" i="2"/>
  <c r="L190" i="2"/>
  <c r="G190" i="2"/>
  <c r="F190" i="2"/>
  <c r="I190" i="2" s="1"/>
  <c r="N189" i="2"/>
  <c r="L189" i="2"/>
  <c r="G189" i="2"/>
  <c r="F189" i="2"/>
  <c r="I189" i="2" s="1"/>
  <c r="N188" i="2"/>
  <c r="L188" i="2"/>
  <c r="G188" i="2"/>
  <c r="F188" i="2"/>
  <c r="I188" i="2" s="1"/>
  <c r="N187" i="2"/>
  <c r="L187" i="2"/>
  <c r="G187" i="2"/>
  <c r="F187" i="2"/>
  <c r="I187" i="2" s="1"/>
  <c r="N186" i="2"/>
  <c r="L186" i="2"/>
  <c r="G186" i="2"/>
  <c r="F186" i="2"/>
  <c r="I186" i="2" s="1"/>
  <c r="N185" i="2"/>
  <c r="L185" i="2"/>
  <c r="G185" i="2"/>
  <c r="F185" i="2"/>
  <c r="I185" i="2" s="1"/>
  <c r="N184" i="2"/>
  <c r="L184" i="2"/>
  <c r="G184" i="2"/>
  <c r="F184" i="2"/>
  <c r="I184" i="2" s="1"/>
  <c r="N183" i="2"/>
  <c r="L183" i="2"/>
  <c r="G183" i="2"/>
  <c r="F183" i="2"/>
  <c r="I183" i="2" s="1"/>
  <c r="N182" i="2"/>
  <c r="L182" i="2"/>
  <c r="G182" i="2"/>
  <c r="F182" i="2"/>
  <c r="I182" i="2" s="1"/>
  <c r="N181" i="2"/>
  <c r="L181" i="2"/>
  <c r="G181" i="2"/>
  <c r="F181" i="2"/>
  <c r="I181" i="2" s="1"/>
  <c r="N180" i="2"/>
  <c r="L180" i="2"/>
  <c r="G180" i="2"/>
  <c r="K180" i="2" s="1"/>
  <c r="F180" i="2"/>
  <c r="I180" i="2" s="1"/>
  <c r="N179" i="2"/>
  <c r="L179" i="2"/>
  <c r="G179" i="2"/>
  <c r="F179" i="2"/>
  <c r="I179" i="2" s="1"/>
  <c r="N178" i="2"/>
  <c r="L178" i="2"/>
  <c r="G178" i="2"/>
  <c r="F178" i="2"/>
  <c r="I178" i="2" s="1"/>
  <c r="N177" i="2"/>
  <c r="L177" i="2"/>
  <c r="G177" i="2"/>
  <c r="K177" i="2" s="1"/>
  <c r="F177" i="2"/>
  <c r="I177" i="2" s="1"/>
  <c r="N176" i="2"/>
  <c r="L176" i="2"/>
  <c r="G176" i="2"/>
  <c r="F176" i="2"/>
  <c r="I176" i="2" s="1"/>
  <c r="N175" i="2"/>
  <c r="L175" i="2"/>
  <c r="G175" i="2"/>
  <c r="F175" i="2"/>
  <c r="I175" i="2" s="1"/>
  <c r="N174" i="2"/>
  <c r="L174" i="2"/>
  <c r="G174" i="2"/>
  <c r="K174" i="2" s="1"/>
  <c r="F174" i="2"/>
  <c r="I174" i="2" s="1"/>
  <c r="N173" i="2"/>
  <c r="L173" i="2"/>
  <c r="G173" i="2"/>
  <c r="K173" i="2" s="1"/>
  <c r="F173" i="2"/>
  <c r="I173" i="2" s="1"/>
  <c r="N172" i="2"/>
  <c r="L172" i="2"/>
  <c r="G172" i="2"/>
  <c r="F172" i="2"/>
  <c r="I172" i="2" s="1"/>
  <c r="N171" i="2"/>
  <c r="L171" i="2"/>
  <c r="G171" i="2"/>
  <c r="F171" i="2"/>
  <c r="I171" i="2" s="1"/>
  <c r="N170" i="2"/>
  <c r="L170" i="2"/>
  <c r="G170" i="2"/>
  <c r="F170" i="2"/>
  <c r="I170" i="2" s="1"/>
  <c r="N169" i="2"/>
  <c r="L169" i="2"/>
  <c r="G169" i="2"/>
  <c r="F169" i="2"/>
  <c r="I169" i="2" s="1"/>
  <c r="N168" i="2"/>
  <c r="L168" i="2"/>
  <c r="G168" i="2"/>
  <c r="F168" i="2"/>
  <c r="I168" i="2" s="1"/>
  <c r="N167" i="2"/>
  <c r="L167" i="2"/>
  <c r="G167" i="2"/>
  <c r="F167" i="2"/>
  <c r="I167" i="2" s="1"/>
  <c r="N166" i="2"/>
  <c r="L166" i="2"/>
  <c r="G166" i="2"/>
  <c r="F166" i="2"/>
  <c r="I166" i="2" s="1"/>
  <c r="N165" i="2"/>
  <c r="L165" i="2"/>
  <c r="G165" i="2"/>
  <c r="F165" i="2"/>
  <c r="I165" i="2" s="1"/>
  <c r="N164" i="2"/>
  <c r="L164" i="2"/>
  <c r="G164" i="2"/>
  <c r="F164" i="2"/>
  <c r="I164" i="2" s="1"/>
  <c r="N163" i="2"/>
  <c r="L163" i="2"/>
  <c r="G163" i="2"/>
  <c r="F163" i="2"/>
  <c r="I163" i="2" s="1"/>
  <c r="N162" i="2"/>
  <c r="L162" i="2"/>
  <c r="G162" i="2"/>
  <c r="F162" i="2"/>
  <c r="I162" i="2" s="1"/>
  <c r="N161" i="2"/>
  <c r="L161" i="2"/>
  <c r="G161" i="2"/>
  <c r="F161" i="2"/>
  <c r="I161" i="2" s="1"/>
  <c r="N160" i="2"/>
  <c r="L160" i="2"/>
  <c r="G160" i="2"/>
  <c r="F160" i="2"/>
  <c r="I160" i="2" s="1"/>
  <c r="N159" i="2"/>
  <c r="L159" i="2"/>
  <c r="G159" i="2"/>
  <c r="F159" i="2"/>
  <c r="I159" i="2" s="1"/>
  <c r="N158" i="2"/>
  <c r="L158" i="2"/>
  <c r="G158" i="2"/>
  <c r="F158" i="2"/>
  <c r="I158" i="2" s="1"/>
  <c r="N157" i="2"/>
  <c r="L157" i="2"/>
  <c r="G157" i="2"/>
  <c r="F157" i="2"/>
  <c r="I157" i="2" s="1"/>
  <c r="N156" i="2"/>
  <c r="L156" i="2"/>
  <c r="G156" i="2"/>
  <c r="F156" i="2"/>
  <c r="I156" i="2" s="1"/>
  <c r="N155" i="2"/>
  <c r="L155" i="2"/>
  <c r="G155" i="2"/>
  <c r="F155" i="2"/>
  <c r="I155" i="2" s="1"/>
  <c r="N154" i="2"/>
  <c r="L154" i="2"/>
  <c r="G154" i="2"/>
  <c r="F154" i="2"/>
  <c r="I154" i="2" s="1"/>
  <c r="N153" i="2"/>
  <c r="L153" i="2"/>
  <c r="G153" i="2"/>
  <c r="F153" i="2"/>
  <c r="I153" i="2" s="1"/>
  <c r="N152" i="2"/>
  <c r="L152" i="2"/>
  <c r="G152" i="2"/>
  <c r="F152" i="2"/>
  <c r="I152" i="2" s="1"/>
  <c r="N151" i="2"/>
  <c r="L151" i="2"/>
  <c r="G151" i="2"/>
  <c r="F151" i="2"/>
  <c r="I151" i="2" s="1"/>
  <c r="N150" i="2"/>
  <c r="L150" i="2"/>
  <c r="G150" i="2"/>
  <c r="F150" i="2"/>
  <c r="I150" i="2" s="1"/>
  <c r="N149" i="2"/>
  <c r="L149" i="2"/>
  <c r="G149" i="2"/>
  <c r="F149" i="2"/>
  <c r="I149" i="2" s="1"/>
  <c r="N148" i="2"/>
  <c r="L148" i="2"/>
  <c r="G148" i="2"/>
  <c r="F148" i="2"/>
  <c r="I148" i="2" s="1"/>
  <c r="N147" i="2"/>
  <c r="L147" i="2"/>
  <c r="G147" i="2"/>
  <c r="F147" i="2"/>
  <c r="I147" i="2" s="1"/>
  <c r="N146" i="2"/>
  <c r="L146" i="2"/>
  <c r="G146" i="2"/>
  <c r="F146" i="2"/>
  <c r="I146" i="2" s="1"/>
  <c r="N145" i="2"/>
  <c r="L145" i="2"/>
  <c r="G145" i="2"/>
  <c r="F145" i="2"/>
  <c r="I145" i="2" s="1"/>
  <c r="N144" i="2"/>
  <c r="L144" i="2"/>
  <c r="G144" i="2"/>
  <c r="F144" i="2"/>
  <c r="I144" i="2" s="1"/>
  <c r="N143" i="2"/>
  <c r="L143" i="2"/>
  <c r="G143" i="2"/>
  <c r="F143" i="2"/>
  <c r="I143" i="2" s="1"/>
  <c r="N142" i="2"/>
  <c r="L142" i="2"/>
  <c r="G142" i="2"/>
  <c r="F142" i="2"/>
  <c r="I142" i="2" s="1"/>
  <c r="N141" i="2"/>
  <c r="L141" i="2"/>
  <c r="G141" i="2"/>
  <c r="F141" i="2"/>
  <c r="I141" i="2" s="1"/>
  <c r="N140" i="2"/>
  <c r="L140" i="2"/>
  <c r="G140" i="2"/>
  <c r="F140" i="2"/>
  <c r="I140" i="2" s="1"/>
  <c r="N139" i="2"/>
  <c r="L139" i="2"/>
  <c r="G139" i="2"/>
  <c r="F139" i="2"/>
  <c r="I139" i="2" s="1"/>
  <c r="N138" i="2"/>
  <c r="L138" i="2"/>
  <c r="G138" i="2"/>
  <c r="F138" i="2"/>
  <c r="I138" i="2" s="1"/>
  <c r="N137" i="2"/>
  <c r="L137" i="2"/>
  <c r="G137" i="2"/>
  <c r="F137" i="2"/>
  <c r="I137" i="2" s="1"/>
  <c r="N136" i="2"/>
  <c r="L136" i="2"/>
  <c r="G136" i="2"/>
  <c r="F136" i="2"/>
  <c r="I136" i="2" s="1"/>
  <c r="N135" i="2"/>
  <c r="L135" i="2"/>
  <c r="G135" i="2"/>
  <c r="F135" i="2"/>
  <c r="I135" i="2" s="1"/>
  <c r="N134" i="2"/>
  <c r="L134" i="2"/>
  <c r="G134" i="2"/>
  <c r="F134" i="2"/>
  <c r="I134" i="2" s="1"/>
  <c r="N133" i="2"/>
  <c r="L133" i="2"/>
  <c r="G133" i="2"/>
  <c r="F133" i="2"/>
  <c r="I133" i="2" s="1"/>
  <c r="N132" i="2"/>
  <c r="L132" i="2"/>
  <c r="G132" i="2"/>
  <c r="F132" i="2"/>
  <c r="I132" i="2" s="1"/>
  <c r="N131" i="2"/>
  <c r="L131" i="2"/>
  <c r="G131" i="2"/>
  <c r="F131" i="2"/>
  <c r="I131" i="2" s="1"/>
  <c r="N130" i="2"/>
  <c r="L130" i="2"/>
  <c r="G130" i="2"/>
  <c r="F130" i="2"/>
  <c r="I130" i="2" s="1"/>
  <c r="N129" i="2"/>
  <c r="L129" i="2"/>
  <c r="G129" i="2"/>
  <c r="F129" i="2"/>
  <c r="I129" i="2" s="1"/>
  <c r="N128" i="2"/>
  <c r="L128" i="2"/>
  <c r="G128" i="2"/>
  <c r="F128" i="2"/>
  <c r="I128" i="2" s="1"/>
  <c r="N127" i="2"/>
  <c r="L127" i="2"/>
  <c r="G127" i="2"/>
  <c r="F127" i="2"/>
  <c r="I127" i="2" s="1"/>
  <c r="N126" i="2"/>
  <c r="L126" i="2"/>
  <c r="G126" i="2"/>
  <c r="F126" i="2"/>
  <c r="I126" i="2" s="1"/>
  <c r="N125" i="2"/>
  <c r="L125" i="2"/>
  <c r="G125" i="2"/>
  <c r="F125" i="2"/>
  <c r="I125" i="2" s="1"/>
  <c r="N124" i="2"/>
  <c r="L124" i="2"/>
  <c r="G124" i="2"/>
  <c r="F124" i="2"/>
  <c r="I124" i="2" s="1"/>
  <c r="N123" i="2"/>
  <c r="L123" i="2"/>
  <c r="G123" i="2"/>
  <c r="F123" i="2"/>
  <c r="I123" i="2" s="1"/>
  <c r="N122" i="2"/>
  <c r="L122" i="2"/>
  <c r="G122" i="2"/>
  <c r="F122" i="2"/>
  <c r="I122" i="2" s="1"/>
  <c r="N121" i="2"/>
  <c r="L121" i="2"/>
  <c r="G121" i="2"/>
  <c r="F121" i="2"/>
  <c r="I121" i="2" s="1"/>
  <c r="N120" i="2"/>
  <c r="L120" i="2"/>
  <c r="G120" i="2"/>
  <c r="F120" i="2"/>
  <c r="I120" i="2" s="1"/>
  <c r="N119" i="2"/>
  <c r="L119" i="2"/>
  <c r="G119" i="2"/>
  <c r="F119" i="2"/>
  <c r="I119" i="2" s="1"/>
  <c r="N118" i="2"/>
  <c r="L118" i="2"/>
  <c r="G118" i="2"/>
  <c r="F118" i="2"/>
  <c r="I118" i="2" s="1"/>
  <c r="N117" i="2"/>
  <c r="L117" i="2"/>
  <c r="G117" i="2"/>
  <c r="F117" i="2"/>
  <c r="I117" i="2" s="1"/>
  <c r="N116" i="2"/>
  <c r="L116" i="2"/>
  <c r="G116" i="2"/>
  <c r="F116" i="2"/>
  <c r="I116" i="2" s="1"/>
  <c r="N115" i="2"/>
  <c r="L115" i="2"/>
  <c r="G115" i="2"/>
  <c r="F115" i="2"/>
  <c r="I115" i="2" s="1"/>
  <c r="N114" i="2"/>
  <c r="L114" i="2"/>
  <c r="G114" i="2"/>
  <c r="F114" i="2"/>
  <c r="I114" i="2" s="1"/>
  <c r="N113" i="2"/>
  <c r="L113" i="2"/>
  <c r="G113" i="2"/>
  <c r="F113" i="2"/>
  <c r="I113" i="2" s="1"/>
  <c r="N112" i="2"/>
  <c r="L112" i="2"/>
  <c r="G112" i="2"/>
  <c r="F112" i="2"/>
  <c r="I112" i="2" s="1"/>
  <c r="N111" i="2"/>
  <c r="L111" i="2"/>
  <c r="G111" i="2"/>
  <c r="F111" i="2"/>
  <c r="I111" i="2" s="1"/>
  <c r="N110" i="2"/>
  <c r="L110" i="2"/>
  <c r="G110" i="2"/>
  <c r="F110" i="2"/>
  <c r="I110" i="2" s="1"/>
  <c r="N109" i="2"/>
  <c r="L109" i="2"/>
  <c r="G109" i="2"/>
  <c r="F109" i="2"/>
  <c r="I109" i="2" s="1"/>
  <c r="N108" i="2"/>
  <c r="L108" i="2"/>
  <c r="G108" i="2"/>
  <c r="F108" i="2"/>
  <c r="I108" i="2" s="1"/>
  <c r="N107" i="2"/>
  <c r="L107" i="2"/>
  <c r="G107" i="2"/>
  <c r="F107" i="2"/>
  <c r="I107" i="2" s="1"/>
  <c r="N106" i="2"/>
  <c r="L106" i="2"/>
  <c r="G106" i="2"/>
  <c r="F106" i="2"/>
  <c r="I106" i="2" s="1"/>
  <c r="N105" i="2"/>
  <c r="L105" i="2"/>
  <c r="G105" i="2"/>
  <c r="F105" i="2"/>
  <c r="I105" i="2" s="1"/>
  <c r="N104" i="2"/>
  <c r="L104" i="2"/>
  <c r="G104" i="2"/>
  <c r="F104" i="2"/>
  <c r="N103" i="2"/>
  <c r="L103" i="2"/>
  <c r="G103" i="2"/>
  <c r="F103" i="2"/>
  <c r="I103" i="2" s="1"/>
  <c r="N102" i="2"/>
  <c r="L102" i="2"/>
  <c r="G102" i="2"/>
  <c r="F102" i="2"/>
  <c r="I102" i="2" s="1"/>
  <c r="N101" i="2"/>
  <c r="L101" i="2"/>
  <c r="G101" i="2"/>
  <c r="K101" i="2" s="1"/>
  <c r="F101" i="2"/>
  <c r="I101" i="2" s="1"/>
  <c r="N100" i="2"/>
  <c r="L100" i="2"/>
  <c r="G100" i="2"/>
  <c r="F100" i="2"/>
  <c r="I100" i="2" s="1"/>
  <c r="N99" i="2"/>
  <c r="L99" i="2"/>
  <c r="G99" i="2"/>
  <c r="K99" i="2" s="1"/>
  <c r="F99" i="2"/>
  <c r="N98" i="2"/>
  <c r="L98" i="2"/>
  <c r="G98" i="2"/>
  <c r="F98" i="2"/>
  <c r="I98" i="2" s="1"/>
  <c r="N97" i="2"/>
  <c r="L97" i="2"/>
  <c r="G97" i="2"/>
  <c r="F97" i="2"/>
  <c r="I97" i="2" s="1"/>
  <c r="N96" i="2"/>
  <c r="L96" i="2"/>
  <c r="G96" i="2"/>
  <c r="F96" i="2"/>
  <c r="I96" i="2" s="1"/>
  <c r="N95" i="2"/>
  <c r="L95" i="2"/>
  <c r="G95" i="2"/>
  <c r="K95" i="2" s="1"/>
  <c r="F95" i="2"/>
  <c r="I95" i="2" s="1"/>
  <c r="N94" i="2"/>
  <c r="L94" i="2"/>
  <c r="G94" i="2"/>
  <c r="F94" i="2"/>
  <c r="I94" i="2" s="1"/>
  <c r="N93" i="2"/>
  <c r="L93" i="2"/>
  <c r="G93" i="2"/>
  <c r="K93" i="2" s="1"/>
  <c r="F93" i="2"/>
  <c r="I93" i="2" s="1"/>
  <c r="N92" i="2"/>
  <c r="L92" i="2"/>
  <c r="G92" i="2"/>
  <c r="F92" i="2"/>
  <c r="I92" i="2" s="1"/>
  <c r="N91" i="2"/>
  <c r="L91" i="2"/>
  <c r="G91" i="2"/>
  <c r="F91" i="2"/>
  <c r="I91" i="2" s="1"/>
  <c r="N90" i="2"/>
  <c r="L90" i="2"/>
  <c r="G90" i="2"/>
  <c r="F90" i="2"/>
  <c r="I90" i="2" s="1"/>
  <c r="N89" i="2"/>
  <c r="L89" i="2"/>
  <c r="G89" i="2"/>
  <c r="K89" i="2" s="1"/>
  <c r="F89" i="2"/>
  <c r="I89" i="2" s="1"/>
  <c r="N88" i="2"/>
  <c r="L88" i="2"/>
  <c r="G88" i="2"/>
  <c r="F88" i="2"/>
  <c r="I88" i="2" s="1"/>
  <c r="N87" i="2"/>
  <c r="L87" i="2"/>
  <c r="G87" i="2"/>
  <c r="F87" i="2"/>
  <c r="I87" i="2" s="1"/>
  <c r="N86" i="2"/>
  <c r="L86" i="2"/>
  <c r="G86" i="2"/>
  <c r="F86" i="2"/>
  <c r="I86" i="2" s="1"/>
  <c r="N85" i="2"/>
  <c r="L85" i="2"/>
  <c r="G85" i="2"/>
  <c r="F85" i="2"/>
  <c r="I85" i="2" s="1"/>
  <c r="N84" i="2"/>
  <c r="L84" i="2"/>
  <c r="G84" i="2"/>
  <c r="F84" i="2"/>
  <c r="I84" i="2" s="1"/>
  <c r="N83" i="2"/>
  <c r="L83" i="2"/>
  <c r="G83" i="2"/>
  <c r="K83" i="2" s="1"/>
  <c r="F83" i="2"/>
  <c r="I83" i="2" s="1"/>
  <c r="N82" i="2"/>
  <c r="L82" i="2"/>
  <c r="G82" i="2"/>
  <c r="F82" i="2"/>
  <c r="I82" i="2" s="1"/>
  <c r="N81" i="2"/>
  <c r="L81" i="2"/>
  <c r="G81" i="2"/>
  <c r="F81" i="2"/>
  <c r="I81" i="2" s="1"/>
  <c r="N80" i="2"/>
  <c r="L80" i="2"/>
  <c r="G80" i="2"/>
  <c r="F80" i="2"/>
  <c r="I80" i="2" s="1"/>
  <c r="N79" i="2"/>
  <c r="L79" i="2"/>
  <c r="G79" i="2"/>
  <c r="F79" i="2"/>
  <c r="I79" i="2" s="1"/>
  <c r="N78" i="2"/>
  <c r="L78" i="2"/>
  <c r="G78" i="2"/>
  <c r="F78" i="2"/>
  <c r="I78" i="2" s="1"/>
  <c r="N77" i="2"/>
  <c r="L77" i="2"/>
  <c r="G77" i="2"/>
  <c r="F77" i="2"/>
  <c r="I77" i="2" s="1"/>
  <c r="N76" i="2"/>
  <c r="L76" i="2"/>
  <c r="G76" i="2"/>
  <c r="F76" i="2"/>
  <c r="I76" i="2" s="1"/>
  <c r="N75" i="2"/>
  <c r="L75" i="2"/>
  <c r="G75" i="2"/>
  <c r="F75" i="2"/>
  <c r="I75" i="2" s="1"/>
  <c r="N74" i="2"/>
  <c r="L74" i="2"/>
  <c r="G74" i="2"/>
  <c r="F74" i="2"/>
  <c r="I74" i="2" s="1"/>
  <c r="N73" i="2"/>
  <c r="L73" i="2"/>
  <c r="G73" i="2"/>
  <c r="F73" i="2"/>
  <c r="I73" i="2" s="1"/>
  <c r="N72" i="2"/>
  <c r="L72" i="2"/>
  <c r="G72" i="2"/>
  <c r="F72" i="2"/>
  <c r="I72" i="2" s="1"/>
  <c r="N71" i="2"/>
  <c r="L71" i="2"/>
  <c r="G71" i="2"/>
  <c r="F71" i="2"/>
  <c r="I71" i="2" s="1"/>
  <c r="N70" i="2"/>
  <c r="L70" i="2"/>
  <c r="G70" i="2"/>
  <c r="F70" i="2"/>
  <c r="I70" i="2" s="1"/>
  <c r="N69" i="2"/>
  <c r="L69" i="2"/>
  <c r="G69" i="2"/>
  <c r="K69" i="2" s="1"/>
  <c r="F69" i="2"/>
  <c r="I69" i="2" s="1"/>
  <c r="N68" i="2"/>
  <c r="L68" i="2"/>
  <c r="G68" i="2"/>
  <c r="F68" i="2"/>
  <c r="I68" i="2" s="1"/>
  <c r="N67" i="2"/>
  <c r="L67" i="2"/>
  <c r="G67" i="2"/>
  <c r="F67" i="2"/>
  <c r="I67" i="2" s="1"/>
  <c r="N66" i="2"/>
  <c r="L66" i="2"/>
  <c r="G66" i="2"/>
  <c r="F66" i="2"/>
  <c r="I66" i="2" s="1"/>
  <c r="N65" i="2"/>
  <c r="L65" i="2"/>
  <c r="G65" i="2"/>
  <c r="F65" i="2"/>
  <c r="I65" i="2" s="1"/>
  <c r="N64" i="2"/>
  <c r="L64" i="2"/>
  <c r="G64" i="2"/>
  <c r="F64" i="2"/>
  <c r="I64" i="2" s="1"/>
  <c r="N63" i="2"/>
  <c r="L63" i="2"/>
  <c r="G63" i="2"/>
  <c r="F63" i="2"/>
  <c r="I63" i="2" s="1"/>
  <c r="N62" i="2"/>
  <c r="L62" i="2"/>
  <c r="G62" i="2"/>
  <c r="F62" i="2"/>
  <c r="I62" i="2" s="1"/>
  <c r="N61" i="2"/>
  <c r="L61" i="2"/>
  <c r="G61" i="2"/>
  <c r="F61" i="2"/>
  <c r="I61" i="2" s="1"/>
  <c r="N60" i="2"/>
  <c r="L60" i="2"/>
  <c r="G60" i="2"/>
  <c r="F60" i="2"/>
  <c r="I60" i="2" s="1"/>
  <c r="N59" i="2"/>
  <c r="L59" i="2"/>
  <c r="G59" i="2"/>
  <c r="F59" i="2"/>
  <c r="I59" i="2" s="1"/>
  <c r="N58" i="2"/>
  <c r="L58" i="2"/>
  <c r="G58" i="2"/>
  <c r="F58" i="2"/>
  <c r="I58" i="2" s="1"/>
  <c r="N57" i="2"/>
  <c r="L57" i="2"/>
  <c r="G57" i="2"/>
  <c r="F57" i="2"/>
  <c r="I57" i="2" s="1"/>
  <c r="N56" i="2"/>
  <c r="L56" i="2"/>
  <c r="G56" i="2"/>
  <c r="F56" i="2"/>
  <c r="I56" i="2" s="1"/>
  <c r="N55" i="2"/>
  <c r="L55" i="2"/>
  <c r="G55" i="2"/>
  <c r="K55" i="2" s="1"/>
  <c r="F55" i="2"/>
  <c r="I55" i="2" s="1"/>
  <c r="N54" i="2"/>
  <c r="L54" i="2"/>
  <c r="G54" i="2"/>
  <c r="F54" i="2"/>
  <c r="I54" i="2" s="1"/>
  <c r="N53" i="2"/>
  <c r="L53" i="2"/>
  <c r="G53" i="2"/>
  <c r="F53" i="2"/>
  <c r="I53" i="2" s="1"/>
  <c r="N52" i="2"/>
  <c r="L52" i="2"/>
  <c r="G52" i="2"/>
  <c r="F52" i="2"/>
  <c r="I52" i="2" s="1"/>
  <c r="N51" i="2"/>
  <c r="L51" i="2"/>
  <c r="G51" i="2"/>
  <c r="F51" i="2"/>
  <c r="I51" i="2" s="1"/>
  <c r="N50" i="2"/>
  <c r="L50" i="2"/>
  <c r="G50" i="2"/>
  <c r="F50" i="2"/>
  <c r="I50" i="2" s="1"/>
  <c r="X49" i="2"/>
  <c r="V49" i="2"/>
  <c r="S49" i="2"/>
  <c r="R49" i="2"/>
  <c r="N49" i="2"/>
  <c r="L49" i="2"/>
  <c r="G49" i="2"/>
  <c r="F49" i="2"/>
  <c r="I49" i="2" s="1"/>
  <c r="X48" i="2"/>
  <c r="V48" i="2"/>
  <c r="S48" i="2"/>
  <c r="R48" i="2"/>
  <c r="N48" i="2"/>
  <c r="L48" i="2"/>
  <c r="G48" i="2"/>
  <c r="F48" i="2"/>
  <c r="I48" i="2" s="1"/>
  <c r="X47" i="2"/>
  <c r="V47" i="2"/>
  <c r="S47" i="2"/>
  <c r="R47" i="2"/>
  <c r="N47" i="2"/>
  <c r="L47" i="2"/>
  <c r="G47" i="2"/>
  <c r="F47" i="2"/>
  <c r="X46" i="2"/>
  <c r="V46" i="2"/>
  <c r="S46" i="2"/>
  <c r="R46" i="2"/>
  <c r="N46" i="2"/>
  <c r="L46" i="2"/>
  <c r="G46" i="2"/>
  <c r="K46" i="2" s="1"/>
  <c r="F46" i="2"/>
  <c r="X45" i="2"/>
  <c r="V45" i="2"/>
  <c r="S45" i="2"/>
  <c r="R45" i="2"/>
  <c r="N45" i="2"/>
  <c r="L45" i="2"/>
  <c r="G45" i="2"/>
  <c r="F45" i="2"/>
  <c r="I45" i="2" s="1"/>
  <c r="X44" i="2"/>
  <c r="V44" i="2"/>
  <c r="S44" i="2"/>
  <c r="R44" i="2"/>
  <c r="N44" i="2"/>
  <c r="L44" i="2"/>
  <c r="G44" i="2"/>
  <c r="K44" i="2" s="1"/>
  <c r="F44" i="2"/>
  <c r="I44" i="2" s="1"/>
  <c r="X43" i="2"/>
  <c r="V43" i="2"/>
  <c r="S43" i="2"/>
  <c r="R43" i="2"/>
  <c r="N43" i="2"/>
  <c r="L43" i="2"/>
  <c r="G43" i="2"/>
  <c r="F43" i="2"/>
  <c r="I43" i="2" s="1"/>
  <c r="X42" i="2"/>
  <c r="V42" i="2"/>
  <c r="S42" i="2"/>
  <c r="R42" i="2"/>
  <c r="N42" i="2"/>
  <c r="L42" i="2"/>
  <c r="G42" i="2"/>
  <c r="F42" i="2"/>
  <c r="I42" i="2" s="1"/>
  <c r="X41" i="2"/>
  <c r="V41" i="2"/>
  <c r="S41" i="2"/>
  <c r="R41" i="2"/>
  <c r="N41" i="2"/>
  <c r="L41" i="2"/>
  <c r="G41" i="2"/>
  <c r="F41" i="2"/>
  <c r="I41" i="2" s="1"/>
  <c r="X40" i="2"/>
  <c r="V40" i="2"/>
  <c r="S40" i="2"/>
  <c r="R40" i="2"/>
  <c r="N40" i="2"/>
  <c r="L40" i="2"/>
  <c r="G40" i="2"/>
  <c r="F40" i="2"/>
  <c r="I40" i="2" s="1"/>
  <c r="X39" i="2"/>
  <c r="V39" i="2"/>
  <c r="S39" i="2"/>
  <c r="R39" i="2"/>
  <c r="N39" i="2"/>
  <c r="L39" i="2"/>
  <c r="G39" i="2"/>
  <c r="F39" i="2"/>
  <c r="I39" i="2" s="1"/>
  <c r="X38" i="2"/>
  <c r="V38" i="2"/>
  <c r="S38" i="2"/>
  <c r="R38" i="2"/>
  <c r="N38" i="2"/>
  <c r="L38" i="2"/>
  <c r="G38" i="2"/>
  <c r="F38" i="2"/>
  <c r="I38" i="2" s="1"/>
  <c r="X37" i="2"/>
  <c r="V37" i="2"/>
  <c r="S37" i="2"/>
  <c r="R37" i="2"/>
  <c r="N37" i="2"/>
  <c r="L37" i="2"/>
  <c r="G37" i="2"/>
  <c r="F37" i="2"/>
  <c r="I37" i="2" s="1"/>
  <c r="X36" i="2"/>
  <c r="V36" i="2"/>
  <c r="S36" i="2"/>
  <c r="R36" i="2"/>
  <c r="N36" i="2"/>
  <c r="L36" i="2"/>
  <c r="G36" i="2"/>
  <c r="F36" i="2"/>
  <c r="I36" i="2" s="1"/>
  <c r="X35" i="2"/>
  <c r="V35" i="2"/>
  <c r="S35" i="2"/>
  <c r="R35" i="2"/>
  <c r="N35" i="2"/>
  <c r="L35" i="2"/>
  <c r="G35" i="2"/>
  <c r="F35" i="2"/>
  <c r="I35" i="2" s="1"/>
  <c r="X34" i="2"/>
  <c r="V34" i="2"/>
  <c r="S34" i="2"/>
  <c r="R34" i="2"/>
  <c r="N34" i="2"/>
  <c r="L34" i="2"/>
  <c r="G34" i="2"/>
  <c r="F34" i="2"/>
  <c r="I34" i="2" s="1"/>
  <c r="X33" i="2"/>
  <c r="V33" i="2"/>
  <c r="S33" i="2"/>
  <c r="R33" i="2"/>
  <c r="N33" i="2"/>
  <c r="L33" i="2"/>
  <c r="G33" i="2"/>
  <c r="F33" i="2"/>
  <c r="I33" i="2" s="1"/>
  <c r="X32" i="2"/>
  <c r="V32" i="2"/>
  <c r="S32" i="2"/>
  <c r="R32" i="2"/>
  <c r="N32" i="2"/>
  <c r="L32" i="2"/>
  <c r="G32" i="2"/>
  <c r="F32" i="2"/>
  <c r="I32" i="2" s="1"/>
  <c r="X31" i="2"/>
  <c r="V31" i="2"/>
  <c r="S31" i="2"/>
  <c r="R31" i="2"/>
  <c r="N31" i="2"/>
  <c r="L31" i="2"/>
  <c r="G31" i="2"/>
  <c r="K31" i="2" s="1"/>
  <c r="F31" i="2"/>
  <c r="X30" i="2"/>
  <c r="V30" i="2"/>
  <c r="S30" i="2"/>
  <c r="R30" i="2"/>
  <c r="N30" i="2"/>
  <c r="L30" i="2"/>
  <c r="G30" i="2"/>
  <c r="F30" i="2"/>
  <c r="I30" i="2" s="1"/>
  <c r="X29" i="2"/>
  <c r="V29" i="2"/>
  <c r="S29" i="2"/>
  <c r="R29" i="2"/>
  <c r="N29" i="2"/>
  <c r="L29" i="2"/>
  <c r="G29" i="2"/>
  <c r="F29" i="2"/>
  <c r="I29" i="2" s="1"/>
  <c r="X28" i="2"/>
  <c r="V28" i="2"/>
  <c r="S28" i="2"/>
  <c r="R28" i="2"/>
  <c r="N28" i="2"/>
  <c r="L28" i="2"/>
  <c r="G28" i="2"/>
  <c r="K28" i="2" s="1"/>
  <c r="F28" i="2"/>
  <c r="I28" i="2" s="1"/>
  <c r="X27" i="2"/>
  <c r="V27" i="2"/>
  <c r="S27" i="2"/>
  <c r="R27" i="2"/>
  <c r="N27" i="2"/>
  <c r="L27" i="2"/>
  <c r="G27" i="2"/>
  <c r="K27" i="2" s="1"/>
  <c r="F27" i="2"/>
  <c r="N26" i="2"/>
  <c r="L26" i="2"/>
  <c r="G26" i="2"/>
  <c r="F26" i="2"/>
  <c r="I26" i="2" s="1"/>
  <c r="N25" i="2"/>
  <c r="L25" i="2"/>
  <c r="G25" i="2"/>
  <c r="F25" i="2"/>
  <c r="I25" i="2" s="1"/>
  <c r="N24" i="2"/>
  <c r="L24" i="2"/>
  <c r="G24" i="2"/>
  <c r="F24" i="2"/>
  <c r="I24" i="2" s="1"/>
  <c r="N23" i="2"/>
  <c r="L23" i="2"/>
  <c r="G23" i="2"/>
  <c r="F23" i="2"/>
  <c r="I23" i="2" s="1"/>
  <c r="N22" i="2"/>
  <c r="L22" i="2"/>
  <c r="G22" i="2"/>
  <c r="F22" i="2"/>
  <c r="I22" i="2" s="1"/>
  <c r="N21" i="2"/>
  <c r="L21" i="2"/>
  <c r="G21" i="2"/>
  <c r="F21" i="2"/>
  <c r="I21" i="2" s="1"/>
  <c r="N20" i="2"/>
  <c r="L20" i="2"/>
  <c r="G20" i="2"/>
  <c r="F20" i="2"/>
  <c r="H20" i="2" s="1"/>
  <c r="N19" i="2"/>
  <c r="L19" i="2"/>
  <c r="G19" i="2"/>
  <c r="F19" i="2"/>
  <c r="I19" i="2" s="1"/>
  <c r="N18" i="2"/>
  <c r="L18" i="2"/>
  <c r="G18" i="2"/>
  <c r="F18" i="2"/>
  <c r="I18" i="2" s="1"/>
  <c r="N17" i="2"/>
  <c r="L17" i="2"/>
  <c r="G17" i="2"/>
  <c r="F17" i="2"/>
  <c r="I17" i="2" s="1"/>
  <c r="N16" i="2"/>
  <c r="L16" i="2"/>
  <c r="G16" i="2"/>
  <c r="F16" i="2"/>
  <c r="I16" i="2" s="1"/>
  <c r="N15" i="2"/>
  <c r="L15" i="2"/>
  <c r="G15" i="2"/>
  <c r="F15" i="2"/>
  <c r="I15" i="2" s="1"/>
  <c r="N14" i="2"/>
  <c r="L14" i="2"/>
  <c r="G14" i="2"/>
  <c r="F14" i="2"/>
  <c r="I14" i="2" s="1"/>
  <c r="N13" i="2"/>
  <c r="L13" i="2"/>
  <c r="G13" i="2"/>
  <c r="F13" i="2"/>
  <c r="N12" i="2"/>
  <c r="L12" i="2"/>
  <c r="G12" i="2"/>
  <c r="F12" i="2"/>
  <c r="I12" i="2" s="1"/>
  <c r="N11" i="2"/>
  <c r="L11" i="2"/>
  <c r="G11" i="2"/>
  <c r="F11" i="2"/>
  <c r="I11" i="2" s="1"/>
  <c r="N10" i="2"/>
  <c r="L10" i="2"/>
  <c r="G10" i="2"/>
  <c r="F10" i="2"/>
  <c r="I10" i="2" s="1"/>
  <c r="N9" i="2"/>
  <c r="L9" i="2"/>
  <c r="G9" i="2"/>
  <c r="F9" i="2"/>
  <c r="I9" i="2" s="1"/>
  <c r="N8" i="2"/>
  <c r="L8" i="2"/>
  <c r="G8" i="2"/>
  <c r="F8" i="2"/>
  <c r="I8" i="2" s="1"/>
  <c r="N7" i="2"/>
  <c r="L7" i="2"/>
  <c r="G7" i="2"/>
  <c r="F7" i="2"/>
  <c r="I7" i="2" s="1"/>
  <c r="N6" i="2"/>
  <c r="L6" i="2"/>
  <c r="G6" i="2"/>
  <c r="F6" i="2"/>
  <c r="I6" i="2" s="1"/>
  <c r="N5" i="2"/>
  <c r="L5" i="2"/>
  <c r="G5" i="2"/>
  <c r="F5" i="2"/>
  <c r="I5" i="2" s="1"/>
  <c r="N4" i="2"/>
  <c r="L4" i="2"/>
  <c r="G4" i="2"/>
  <c r="F4" i="2"/>
  <c r="N3" i="2"/>
  <c r="L3" i="2"/>
  <c r="G3" i="2"/>
  <c r="F3" i="2"/>
  <c r="I3" i="2" s="1"/>
  <c r="K1" i="1"/>
  <c r="E8" i="7"/>
  <c r="E7" i="7"/>
  <c r="E6" i="7"/>
  <c r="E5" i="7"/>
  <c r="N36" i="6"/>
  <c r="E36" i="6"/>
  <c r="N35" i="6"/>
  <c r="E35" i="6"/>
  <c r="N34" i="6"/>
  <c r="E34" i="6"/>
  <c r="N33" i="6"/>
  <c r="E33" i="6"/>
  <c r="N32" i="6"/>
  <c r="E32" i="6"/>
  <c r="N31" i="6"/>
  <c r="E31" i="6"/>
  <c r="N30" i="6"/>
  <c r="E30" i="6"/>
  <c r="N29" i="6"/>
  <c r="E29" i="6"/>
  <c r="N28" i="6"/>
  <c r="E28" i="6"/>
  <c r="N27" i="6"/>
  <c r="E27" i="6"/>
  <c r="N26" i="6"/>
  <c r="E26" i="6"/>
  <c r="N25" i="6"/>
  <c r="E25" i="6"/>
  <c r="N24" i="6"/>
  <c r="E24" i="6"/>
  <c r="N23" i="6"/>
  <c r="E23" i="6"/>
  <c r="N22" i="6"/>
  <c r="E22" i="6"/>
  <c r="N21" i="6"/>
  <c r="E21" i="6"/>
  <c r="N20" i="6"/>
  <c r="E20" i="6"/>
  <c r="N19" i="6"/>
  <c r="E19" i="6"/>
  <c r="N18" i="6"/>
  <c r="E18" i="6"/>
  <c r="N17" i="6"/>
  <c r="E17" i="6"/>
  <c r="N16" i="6"/>
  <c r="E16" i="6"/>
  <c r="N15" i="6"/>
  <c r="E15" i="6"/>
  <c r="N14" i="6"/>
  <c r="E14" i="6"/>
  <c r="N13" i="6"/>
  <c r="E13" i="6"/>
  <c r="N12" i="6"/>
  <c r="E12" i="6"/>
  <c r="N11" i="6"/>
  <c r="E11" i="6"/>
  <c r="N10" i="6"/>
  <c r="E10" i="6"/>
  <c r="N9" i="6"/>
  <c r="E9" i="6"/>
  <c r="N8" i="6"/>
  <c r="E8" i="6"/>
  <c r="N7" i="6"/>
  <c r="E7" i="6"/>
  <c r="N6" i="6"/>
  <c r="E6" i="6"/>
  <c r="N5" i="6"/>
  <c r="E5" i="6"/>
  <c r="E43" i="6"/>
  <c r="E42" i="6"/>
  <c r="E41" i="6"/>
  <c r="E40" i="6"/>
  <c r="E39" i="6"/>
  <c r="E38" i="6"/>
  <c r="E37" i="6"/>
  <c r="N44" i="6"/>
  <c r="N43" i="6"/>
  <c r="N42" i="6"/>
  <c r="N41" i="6"/>
  <c r="N40" i="6"/>
  <c r="N39" i="6"/>
  <c r="N38" i="6"/>
  <c r="N37" i="6"/>
  <c r="E35" i="5"/>
  <c r="E31" i="5"/>
  <c r="E27" i="5"/>
  <c r="E36" i="5"/>
  <c r="E32" i="5"/>
  <c r="E28" i="5"/>
  <c r="E37" i="5"/>
  <c r="E33" i="5"/>
  <c r="E34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" i="5"/>
  <c r="E29" i="5"/>
  <c r="E26" i="5"/>
  <c r="N22" i="5"/>
  <c r="N18" i="5"/>
  <c r="N14" i="5"/>
  <c r="N10" i="5"/>
  <c r="N6" i="5"/>
  <c r="N21" i="5"/>
  <c r="N17" i="5"/>
  <c r="N13" i="5"/>
  <c r="N9" i="5"/>
  <c r="N5" i="5"/>
  <c r="N24" i="5"/>
  <c r="N20" i="5"/>
  <c r="N16" i="5"/>
  <c r="N12" i="5"/>
  <c r="N8" i="5"/>
  <c r="N23" i="5"/>
  <c r="N19" i="5"/>
  <c r="N15" i="5"/>
  <c r="N11" i="5"/>
  <c r="N7" i="5"/>
  <c r="Q19" i="3"/>
  <c r="Q18" i="3"/>
  <c r="Q13" i="3"/>
  <c r="Q8" i="3"/>
  <c r="Q3" i="3"/>
  <c r="Q17" i="3"/>
  <c r="Q10" i="3"/>
  <c r="Q6" i="3"/>
  <c r="Q24" i="2"/>
  <c r="Q17" i="2"/>
  <c r="Q15" i="2"/>
  <c r="Q10" i="2"/>
  <c r="Q8" i="2"/>
  <c r="Q14" i="2"/>
  <c r="Q12" i="2"/>
  <c r="Q15" i="3"/>
  <c r="Q14" i="3"/>
  <c r="Q11" i="3"/>
  <c r="Q7" i="3"/>
  <c r="Q4" i="3"/>
  <c r="Q25" i="2"/>
  <c r="Q22" i="2"/>
  <c r="Q20" i="2"/>
  <c r="Q13" i="2"/>
  <c r="Q11" i="2"/>
  <c r="Q6" i="2"/>
  <c r="Q4" i="2"/>
  <c r="Q26" i="2"/>
  <c r="Q20" i="3"/>
  <c r="Q16" i="3"/>
  <c r="Q5" i="3"/>
  <c r="Q23" i="2"/>
  <c r="Q18" i="2"/>
  <c r="Q16" i="2"/>
  <c r="Q9" i="2"/>
  <c r="Q7" i="2"/>
  <c r="Q5" i="2"/>
  <c r="Q3" i="2"/>
  <c r="Q12" i="3"/>
  <c r="Q9" i="3"/>
  <c r="Q21" i="2"/>
  <c r="Q19" i="2"/>
  <c r="M72" i="2" l="1"/>
  <c r="O73" i="2"/>
  <c r="M74" i="2"/>
  <c r="M75" i="2"/>
  <c r="M76" i="2"/>
  <c r="M77" i="2"/>
  <c r="M78" i="2"/>
  <c r="M79" i="2"/>
  <c r="H187" i="2"/>
  <c r="H191" i="2"/>
  <c r="H205" i="2"/>
  <c r="H225" i="2"/>
  <c r="M4" i="2"/>
  <c r="O7" i="2"/>
  <c r="O9" i="2"/>
  <c r="M71" i="2"/>
  <c r="H81" i="2"/>
  <c r="O222" i="2"/>
  <c r="M228" i="2"/>
  <c r="M229" i="2"/>
  <c r="O236" i="2"/>
  <c r="M237" i="2"/>
  <c r="O241" i="2"/>
  <c r="M242" i="2"/>
  <c r="O244" i="2"/>
  <c r="H257" i="2"/>
  <c r="M97" i="2"/>
  <c r="O98" i="2"/>
  <c r="M100" i="2"/>
  <c r="O258" i="2"/>
  <c r="O260" i="2"/>
  <c r="M158" i="2"/>
  <c r="O159" i="2"/>
  <c r="O161" i="2"/>
  <c r="O163" i="2"/>
  <c r="O176" i="2"/>
  <c r="O191" i="2"/>
  <c r="O235" i="2"/>
  <c r="H10" i="2"/>
  <c r="H119" i="2"/>
  <c r="H138" i="2"/>
  <c r="M27" i="2"/>
  <c r="H63" i="2"/>
  <c r="H71" i="2"/>
  <c r="H72" i="2"/>
  <c r="O97" i="2"/>
  <c r="M109" i="2"/>
  <c r="O110" i="2"/>
  <c r="O113" i="2"/>
  <c r="M133" i="2"/>
  <c r="M135" i="2"/>
  <c r="M136" i="2"/>
  <c r="M138" i="2"/>
  <c r="M156" i="2"/>
  <c r="M213" i="2"/>
  <c r="M222" i="2"/>
  <c r="H233" i="2"/>
  <c r="K252" i="2"/>
  <c r="W32" i="2"/>
  <c r="O62" i="2"/>
  <c r="M67" i="2"/>
  <c r="M70" i="2"/>
  <c r="O63" i="2"/>
  <c r="H104" i="2"/>
  <c r="O109" i="2"/>
  <c r="H162" i="2"/>
  <c r="H194" i="2"/>
  <c r="H197" i="2"/>
  <c r="O206" i="2"/>
  <c r="O207" i="2"/>
  <c r="O252" i="2"/>
  <c r="O253" i="2"/>
  <c r="M254" i="2"/>
  <c r="O256" i="2"/>
  <c r="M257" i="2"/>
  <c r="H262" i="2"/>
  <c r="H4" i="2"/>
  <c r="M13" i="2"/>
  <c r="M20" i="2"/>
  <c r="O23" i="2"/>
  <c r="H41" i="2"/>
  <c r="H43" i="2"/>
  <c r="O81" i="2"/>
  <c r="O83" i="2"/>
  <c r="O84" i="2"/>
  <c r="M87" i="2"/>
  <c r="H98" i="2"/>
  <c r="O119" i="2"/>
  <c r="O123" i="2"/>
  <c r="M125" i="2"/>
  <c r="O126" i="2"/>
  <c r="M127" i="2"/>
  <c r="M128" i="2"/>
  <c r="M186" i="2"/>
  <c r="H209" i="2"/>
  <c r="O218" i="2"/>
  <c r="M221" i="2"/>
  <c r="O229" i="2"/>
  <c r="O246" i="2"/>
  <c r="O248" i="2"/>
  <c r="O27" i="2"/>
  <c r="M8" i="2"/>
  <c r="O45" i="2"/>
  <c r="W46" i="2"/>
  <c r="O47" i="2"/>
  <c r="Y49" i="2"/>
  <c r="O50" i="2"/>
  <c r="O54" i="2"/>
  <c r="O60" i="2"/>
  <c r="M62" i="2"/>
  <c r="O71" i="2"/>
  <c r="H84" i="2"/>
  <c r="M130" i="2"/>
  <c r="H143" i="2"/>
  <c r="Y30" i="2"/>
  <c r="O31" i="2"/>
  <c r="H8" i="2"/>
  <c r="M10" i="2"/>
  <c r="M15" i="2"/>
  <c r="M17" i="2"/>
  <c r="O19" i="2"/>
  <c r="O33" i="2"/>
  <c r="W33" i="2"/>
  <c r="W34" i="2"/>
  <c r="O35" i="2"/>
  <c r="W35" i="2"/>
  <c r="W36" i="2"/>
  <c r="O37" i="2"/>
  <c r="W37" i="2"/>
  <c r="Y38" i="2"/>
  <c r="M39" i="2"/>
  <c r="Y39" i="2"/>
  <c r="M40" i="2"/>
  <c r="Y41" i="2"/>
  <c r="Y43" i="2"/>
  <c r="H52" i="2"/>
  <c r="H60" i="2"/>
  <c r="H65" i="2"/>
  <c r="O75" i="2"/>
  <c r="O78" i="2"/>
  <c r="M91" i="2"/>
  <c r="O92" i="2"/>
  <c r="H102" i="2"/>
  <c r="H105" i="2"/>
  <c r="O107" i="2"/>
  <c r="O108" i="2"/>
  <c r="H110" i="2"/>
  <c r="H112" i="2"/>
  <c r="H114" i="2"/>
  <c r="H116" i="2"/>
  <c r="O140" i="2"/>
  <c r="O141" i="2"/>
  <c r="O164" i="2"/>
  <c r="O166" i="2"/>
  <c r="M167" i="2"/>
  <c r="M169" i="2"/>
  <c r="M178" i="2"/>
  <c r="H185" i="2"/>
  <c r="O194" i="2"/>
  <c r="M197" i="2"/>
  <c r="H200" i="2"/>
  <c r="I209" i="2"/>
  <c r="O232" i="2"/>
  <c r="M239" i="2"/>
  <c r="O243" i="2"/>
  <c r="H247" i="2"/>
  <c r="K248" i="2"/>
  <c r="H250" i="2"/>
  <c r="H24" i="2"/>
  <c r="K32" i="2"/>
  <c r="Y32" i="2"/>
  <c r="K97" i="2"/>
  <c r="M131" i="2"/>
  <c r="M146" i="2"/>
  <c r="O147" i="2"/>
  <c r="M148" i="2"/>
  <c r="M149" i="2"/>
  <c r="M162" i="2"/>
  <c r="M61" i="2"/>
  <c r="M68" i="2"/>
  <c r="M93" i="2"/>
  <c r="M104" i="2"/>
  <c r="M111" i="2"/>
  <c r="O115" i="2"/>
  <c r="O117" i="2"/>
  <c r="O179" i="2"/>
  <c r="M187" i="2"/>
  <c r="O199" i="2"/>
  <c r="O200" i="2"/>
  <c r="M201" i="2"/>
  <c r="O203" i="2"/>
  <c r="O212" i="2"/>
  <c r="H222" i="2"/>
  <c r="O233" i="2"/>
  <c r="H240" i="2"/>
  <c r="Y28" i="2"/>
  <c r="O29" i="2"/>
  <c r="W31" i="2"/>
  <c r="M151" i="2"/>
  <c r="H158" i="2"/>
  <c r="O213" i="2"/>
  <c r="O214" i="2"/>
  <c r="O215" i="2"/>
  <c r="O217" i="2"/>
  <c r="O223" i="2"/>
  <c r="O226" i="2"/>
  <c r="M249" i="2"/>
  <c r="O3" i="2"/>
  <c r="I4" i="2"/>
  <c r="O12" i="2"/>
  <c r="H16" i="2"/>
  <c r="H18" i="2"/>
  <c r="M24" i="2"/>
  <c r="M9" i="2"/>
  <c r="O10" i="2"/>
  <c r="I20" i="2"/>
  <c r="H28" i="2"/>
  <c r="M7" i="2"/>
  <c r="H13" i="2"/>
  <c r="M23" i="2"/>
  <c r="H27" i="2"/>
  <c r="O16" i="2"/>
  <c r="O18" i="2"/>
  <c r="O26" i="2"/>
  <c r="Y37" i="2"/>
  <c r="O38" i="2"/>
  <c r="O41" i="2"/>
  <c r="O43" i="2"/>
  <c r="W44" i="2"/>
  <c r="M45" i="2"/>
  <c r="M46" i="2"/>
  <c r="M47" i="2"/>
  <c r="W47" i="2"/>
  <c r="H66" i="2"/>
  <c r="H67" i="2"/>
  <c r="O67" i="2"/>
  <c r="H69" i="2"/>
  <c r="K70" i="2"/>
  <c r="M81" i="2"/>
  <c r="M84" i="2"/>
  <c r="M85" i="2"/>
  <c r="M88" i="2"/>
  <c r="M96" i="2"/>
  <c r="O105" i="2"/>
  <c r="O106" i="2"/>
  <c r="H109" i="2"/>
  <c r="H111" i="2"/>
  <c r="O112" i="2"/>
  <c r="M118" i="2"/>
  <c r="M119" i="2"/>
  <c r="O124" i="2"/>
  <c r="O128" i="2"/>
  <c r="H140" i="2"/>
  <c r="O144" i="2"/>
  <c r="M171" i="2"/>
  <c r="M172" i="2"/>
  <c r="H174" i="2"/>
  <c r="O177" i="2"/>
  <c r="O178" i="2"/>
  <c r="M189" i="2"/>
  <c r="M191" i="2"/>
  <c r="K195" i="2"/>
  <c r="O196" i="2"/>
  <c r="O197" i="2"/>
  <c r="H206" i="2"/>
  <c r="H207" i="2"/>
  <c r="M208" i="2"/>
  <c r="M233" i="2"/>
  <c r="K239" i="2"/>
  <c r="O245" i="2"/>
  <c r="H253" i="2"/>
  <c r="M262" i="2"/>
  <c r="O263" i="2"/>
  <c r="O100" i="2"/>
  <c r="I104" i="2"/>
  <c r="H122" i="2"/>
  <c r="O138" i="2"/>
  <c r="M139" i="2"/>
  <c r="M140" i="2"/>
  <c r="O145" i="2"/>
  <c r="O149" i="2"/>
  <c r="K155" i="2"/>
  <c r="H160" i="2"/>
  <c r="H175" i="2"/>
  <c r="O184" i="2"/>
  <c r="K186" i="2"/>
  <c r="H189" i="2"/>
  <c r="H193" i="2"/>
  <c r="H196" i="2"/>
  <c r="M200" i="2"/>
  <c r="H203" i="2"/>
  <c r="O210" i="2"/>
  <c r="M211" i="2"/>
  <c r="H213" i="2"/>
  <c r="H216" i="2"/>
  <c r="O234" i="2"/>
  <c r="O237" i="2"/>
  <c r="O238" i="2"/>
  <c r="M244" i="2"/>
  <c r="O251" i="2"/>
  <c r="M253" i="2"/>
  <c r="O257" i="2"/>
  <c r="M260" i="2"/>
  <c r="M264" i="2"/>
  <c r="O28" i="2"/>
  <c r="W28" i="2"/>
  <c r="Y29" i="2"/>
  <c r="W30" i="2"/>
  <c r="H32" i="2"/>
  <c r="Y33" i="2"/>
  <c r="O53" i="2"/>
  <c r="M55" i="2"/>
  <c r="O56" i="2"/>
  <c r="M57" i="2"/>
  <c r="M58" i="2"/>
  <c r="O66" i="2"/>
  <c r="O69" i="2"/>
  <c r="M90" i="2"/>
  <c r="M94" i="2"/>
  <c r="O103" i="2"/>
  <c r="H113" i="2"/>
  <c r="M114" i="2"/>
  <c r="M116" i="2"/>
  <c r="M117" i="2"/>
  <c r="O120" i="2"/>
  <c r="O131" i="2"/>
  <c r="M153" i="2"/>
  <c r="M154" i="2"/>
  <c r="H177" i="2"/>
  <c r="O180" i="2"/>
  <c r="O182" i="2"/>
  <c r="M184" i="2"/>
  <c r="H186" i="2"/>
  <c r="O188" i="2"/>
  <c r="H190" i="2"/>
  <c r="M203" i="2"/>
  <c r="H223" i="2"/>
  <c r="M224" i="2"/>
  <c r="O230" i="2"/>
  <c r="O255" i="2"/>
  <c r="K85" i="2"/>
  <c r="H244" i="2"/>
  <c r="I13" i="2"/>
  <c r="K15" i="2"/>
  <c r="O15" i="2"/>
  <c r="H17" i="2"/>
  <c r="O17" i="2"/>
  <c r="H19" i="2"/>
  <c r="I27" i="2"/>
  <c r="Y35" i="2"/>
  <c r="O40" i="2"/>
  <c r="H3" i="2"/>
  <c r="H6" i="2"/>
  <c r="M6" i="2"/>
  <c r="O8" i="2"/>
  <c r="M11" i="2"/>
  <c r="O14" i="2"/>
  <c r="H22" i="2"/>
  <c r="M22" i="2"/>
  <c r="O24" i="2"/>
  <c r="M25" i="2"/>
  <c r="M29" i="2"/>
  <c r="H30" i="2"/>
  <c r="H31" i="2"/>
  <c r="M31" i="2"/>
  <c r="O34" i="2"/>
  <c r="Y36" i="2"/>
  <c r="M38" i="2"/>
  <c r="H39" i="2"/>
  <c r="M44" i="2"/>
  <c r="O44" i="2"/>
  <c r="I46" i="2"/>
  <c r="H46" i="2"/>
  <c r="I47" i="2"/>
  <c r="H47" i="2"/>
  <c r="K3" i="2"/>
  <c r="O5" i="2"/>
  <c r="H9" i="2"/>
  <c r="H11" i="2"/>
  <c r="H15" i="2"/>
  <c r="M16" i="2"/>
  <c r="M18" i="2"/>
  <c r="K19" i="2"/>
  <c r="O21" i="2"/>
  <c r="H25" i="2"/>
  <c r="W27" i="2"/>
  <c r="M30" i="2"/>
  <c r="I31" i="2"/>
  <c r="O32" i="2"/>
  <c r="Y34" i="2"/>
  <c r="O36" i="2"/>
  <c r="O39" i="2"/>
  <c r="M42" i="2"/>
  <c r="O42" i="2"/>
  <c r="O48" i="2"/>
  <c r="H53" i="2"/>
  <c r="O59" i="2"/>
  <c r="K61" i="2"/>
  <c r="H62" i="2"/>
  <c r="O65" i="2"/>
  <c r="O72" i="2"/>
  <c r="H75" i="2"/>
  <c r="H78" i="2"/>
  <c r="O80" i="2"/>
  <c r="O85" i="2"/>
  <c r="H88" i="2"/>
  <c r="H91" i="2"/>
  <c r="H94" i="2"/>
  <c r="H97" i="2"/>
  <c r="K103" i="2"/>
  <c r="O116" i="2"/>
  <c r="H121" i="2"/>
  <c r="H123" i="2"/>
  <c r="H135" i="2"/>
  <c r="O135" i="2"/>
  <c r="K137" i="2"/>
  <c r="H142" i="2"/>
  <c r="H144" i="2"/>
  <c r="H153" i="2"/>
  <c r="H156" i="2"/>
  <c r="H161" i="2"/>
  <c r="M164" i="2"/>
  <c r="O165" i="2"/>
  <c r="M166" i="2"/>
  <c r="O170" i="2"/>
  <c r="Y40" i="2"/>
  <c r="M41" i="2"/>
  <c r="H42" i="2"/>
  <c r="Y45" i="2"/>
  <c r="Y46" i="2"/>
  <c r="M48" i="2"/>
  <c r="W48" i="2"/>
  <c r="O49" i="2"/>
  <c r="M50" i="2"/>
  <c r="K51" i="2"/>
  <c r="O52" i="2"/>
  <c r="M53" i="2"/>
  <c r="O55" i="2"/>
  <c r="O57" i="2"/>
  <c r="M59" i="2"/>
  <c r="H61" i="2"/>
  <c r="K65" i="2"/>
  <c r="M65" i="2"/>
  <c r="O74" i="2"/>
  <c r="O77" i="2"/>
  <c r="M80" i="2"/>
  <c r="M82" i="2"/>
  <c r="M83" i="2"/>
  <c r="O87" i="2"/>
  <c r="O90" i="2"/>
  <c r="O93" i="2"/>
  <c r="O96" i="2"/>
  <c r="H99" i="2"/>
  <c r="O99" i="2"/>
  <c r="O102" i="2"/>
  <c r="M106" i="2"/>
  <c r="M108" i="2"/>
  <c r="H120" i="2"/>
  <c r="O122" i="2"/>
  <c r="M123" i="2"/>
  <c r="O125" i="2"/>
  <c r="O127" i="2"/>
  <c r="O134" i="2"/>
  <c r="H137" i="2"/>
  <c r="H141" i="2"/>
  <c r="O143" i="2"/>
  <c r="M144" i="2"/>
  <c r="O146" i="2"/>
  <c r="O148" i="2"/>
  <c r="O152" i="2"/>
  <c r="O158" i="2"/>
  <c r="O171" i="2"/>
  <c r="M174" i="2"/>
  <c r="K113" i="2"/>
  <c r="O167" i="2"/>
  <c r="M175" i="2"/>
  <c r="O175" i="2"/>
  <c r="H40" i="2"/>
  <c r="Y42" i="2"/>
  <c r="M43" i="2"/>
  <c r="Y44" i="2"/>
  <c r="M51" i="2"/>
  <c r="M54" i="2"/>
  <c r="H56" i="2"/>
  <c r="K58" i="2"/>
  <c r="H64" i="2"/>
  <c r="M64" i="2"/>
  <c r="O68" i="2"/>
  <c r="H70" i="2"/>
  <c r="O70" i="2"/>
  <c r="K77" i="2"/>
  <c r="M86" i="2"/>
  <c r="M89" i="2"/>
  <c r="M95" i="2"/>
  <c r="I99" i="2"/>
  <c r="M101" i="2"/>
  <c r="M107" i="2"/>
  <c r="H115" i="2"/>
  <c r="O118" i="2"/>
  <c r="M121" i="2"/>
  <c r="M124" i="2"/>
  <c r="H126" i="2"/>
  <c r="M129" i="2"/>
  <c r="O130" i="2"/>
  <c r="H131" i="2"/>
  <c r="M132" i="2"/>
  <c r="O133" i="2"/>
  <c r="H134" i="2"/>
  <c r="O137" i="2"/>
  <c r="M142" i="2"/>
  <c r="M145" i="2"/>
  <c r="H147" i="2"/>
  <c r="M150" i="2"/>
  <c r="O151" i="2"/>
  <c r="H152" i="2"/>
  <c r="O153" i="2"/>
  <c r="H155" i="2"/>
  <c r="O156" i="2"/>
  <c r="M157" i="2"/>
  <c r="H159" i="2"/>
  <c r="O162" i="2"/>
  <c r="H171" i="2"/>
  <c r="H178" i="2"/>
  <c r="M180" i="2"/>
  <c r="O181" i="2"/>
  <c r="M182" i="2"/>
  <c r="M183" i="2"/>
  <c r="O187" i="2"/>
  <c r="M206" i="2"/>
  <c r="O266" i="2"/>
  <c r="H173" i="2"/>
  <c r="M192" i="2"/>
  <c r="K198" i="2"/>
  <c r="M204" i="2"/>
  <c r="O208" i="2"/>
  <c r="O221" i="2"/>
  <c r="O224" i="2"/>
  <c r="M227" i="2"/>
  <c r="H228" i="2"/>
  <c r="M232" i="2"/>
  <c r="H237" i="2"/>
  <c r="O239" i="2"/>
  <c r="O249" i="2"/>
  <c r="H252" i="2"/>
  <c r="H254" i="2"/>
  <c r="H256" i="2"/>
  <c r="K257" i="2"/>
  <c r="M261" i="2"/>
  <c r="M263" i="2"/>
  <c r="M266" i="2"/>
  <c r="O185" i="2"/>
  <c r="H188" i="2"/>
  <c r="O190" i="2"/>
  <c r="M195" i="2"/>
  <c r="H199" i="2"/>
  <c r="K201" i="2"/>
  <c r="O202" i="2"/>
  <c r="K204" i="2"/>
  <c r="O216" i="2"/>
  <c r="K222" i="2"/>
  <c r="O227" i="2"/>
  <c r="M231" i="2"/>
  <c r="H232" i="2"/>
  <c r="M236" i="2"/>
  <c r="O247" i="2"/>
  <c r="O250" i="2"/>
  <c r="H251" i="2"/>
  <c r="M255" i="2"/>
  <c r="O262" i="2"/>
  <c r="H263" i="2"/>
  <c r="O264" i="2"/>
  <c r="H266" i="2"/>
  <c r="O155" i="2"/>
  <c r="M160" i="2"/>
  <c r="M163" i="2"/>
  <c r="H165" i="2"/>
  <c r="M168" i="2"/>
  <c r="O169" i="2"/>
  <c r="H170" i="2"/>
  <c r="O173" i="2"/>
  <c r="H176" i="2"/>
  <c r="M179" i="2"/>
  <c r="H181" i="2"/>
  <c r="K183" i="2"/>
  <c r="K192" i="2"/>
  <c r="O193" i="2"/>
  <c r="M194" i="2"/>
  <c r="M198" i="2"/>
  <c r="H202" i="2"/>
  <c r="O205" i="2"/>
  <c r="O209" i="2"/>
  <c r="M212" i="2"/>
  <c r="H214" i="2"/>
  <c r="M215" i="2"/>
  <c r="O219" i="2"/>
  <c r="M220" i="2"/>
  <c r="O225" i="2"/>
  <c r="O228" i="2"/>
  <c r="H229" i="2"/>
  <c r="O231" i="2"/>
  <c r="M235" i="2"/>
  <c r="H236" i="2"/>
  <c r="O240" i="2"/>
  <c r="M243" i="2"/>
  <c r="H245" i="2"/>
  <c r="M246" i="2"/>
  <c r="K250" i="2"/>
  <c r="M250" i="2"/>
  <c r="H255" i="2"/>
  <c r="M256" i="2"/>
  <c r="H258" i="2"/>
  <c r="O259" i="2"/>
  <c r="M265" i="2"/>
  <c r="X19" i="2"/>
  <c r="S19" i="2"/>
  <c r="V19" i="2"/>
  <c r="W19" i="2" s="1"/>
  <c r="R19" i="2"/>
  <c r="X21" i="2"/>
  <c r="S21" i="2"/>
  <c r="V21" i="2"/>
  <c r="W21" i="2" s="1"/>
  <c r="R21" i="2"/>
  <c r="R9" i="3"/>
  <c r="U9" i="3"/>
  <c r="S9" i="3"/>
  <c r="W9" i="3"/>
  <c r="U12" i="3"/>
  <c r="V12" i="3" s="1"/>
  <c r="S12" i="3"/>
  <c r="W12" i="3"/>
  <c r="R12" i="3"/>
  <c r="X3" i="2"/>
  <c r="S3" i="2"/>
  <c r="V3" i="2"/>
  <c r="R3" i="2"/>
  <c r="Q2" i="2"/>
  <c r="X5" i="2"/>
  <c r="S5" i="2"/>
  <c r="V5" i="2"/>
  <c r="W5" i="2" s="1"/>
  <c r="R5" i="2"/>
  <c r="S7" i="2"/>
  <c r="V7" i="2"/>
  <c r="R7" i="2"/>
  <c r="X7" i="2"/>
  <c r="Y7" i="2" s="1"/>
  <c r="S9" i="2"/>
  <c r="X9" i="2"/>
  <c r="V9" i="2"/>
  <c r="W9" i="2" s="1"/>
  <c r="R9" i="2"/>
  <c r="S16" i="2"/>
  <c r="V16" i="2"/>
  <c r="R16" i="2"/>
  <c r="X16" i="2"/>
  <c r="Y16" i="2" s="1"/>
  <c r="S18" i="2"/>
  <c r="V18" i="2"/>
  <c r="R18" i="2"/>
  <c r="X18" i="2"/>
  <c r="Y18" i="2" s="1"/>
  <c r="S23" i="2"/>
  <c r="V23" i="2"/>
  <c r="R23" i="2"/>
  <c r="X23" i="2"/>
  <c r="Y23" i="2" s="1"/>
  <c r="W5" i="3"/>
  <c r="S5" i="3"/>
  <c r="R5" i="3"/>
  <c r="U5" i="3"/>
  <c r="V5" i="3" s="1"/>
  <c r="W16" i="3"/>
  <c r="S16" i="3"/>
  <c r="R16" i="3"/>
  <c r="U16" i="3"/>
  <c r="V16" i="3" s="1"/>
  <c r="R20" i="3"/>
  <c r="S20" i="3"/>
  <c r="W20" i="3"/>
  <c r="X20" i="3" s="1"/>
  <c r="U20" i="3"/>
  <c r="X26" i="2"/>
  <c r="S26" i="2"/>
  <c r="V26" i="2"/>
  <c r="W26" i="2" s="1"/>
  <c r="R26" i="2"/>
  <c r="V4" i="2"/>
  <c r="R4" i="2"/>
  <c r="X4" i="2"/>
  <c r="Y4" i="2" s="1"/>
  <c r="S4" i="2"/>
  <c r="V6" i="2"/>
  <c r="R6" i="2"/>
  <c r="X6" i="2"/>
  <c r="Y6" i="2" s="1"/>
  <c r="S6" i="2"/>
  <c r="V11" i="2"/>
  <c r="R11" i="2"/>
  <c r="S11" i="2"/>
  <c r="X11" i="2"/>
  <c r="Y11" i="2" s="1"/>
  <c r="V13" i="2"/>
  <c r="R13" i="2"/>
  <c r="S13" i="2"/>
  <c r="X13" i="2"/>
  <c r="Y13" i="2" s="1"/>
  <c r="V20" i="2"/>
  <c r="R20" i="2"/>
  <c r="X20" i="2"/>
  <c r="Y20" i="2" s="1"/>
  <c r="S20" i="2"/>
  <c r="V22" i="2"/>
  <c r="R22" i="2"/>
  <c r="X22" i="2"/>
  <c r="Y22" i="2" s="1"/>
  <c r="S22" i="2"/>
  <c r="V25" i="2"/>
  <c r="R25" i="2"/>
  <c r="S25" i="2"/>
  <c r="X25" i="2"/>
  <c r="Y25" i="2" s="1"/>
  <c r="R4" i="3"/>
  <c r="S4" i="3"/>
  <c r="W4" i="3"/>
  <c r="X4" i="3" s="1"/>
  <c r="U4" i="3"/>
  <c r="W7" i="3"/>
  <c r="R7" i="3"/>
  <c r="U7" i="3"/>
  <c r="V7" i="3" s="1"/>
  <c r="S7" i="3"/>
  <c r="W11" i="3"/>
  <c r="S11" i="3"/>
  <c r="R11" i="3"/>
  <c r="U11" i="3"/>
  <c r="R14" i="3"/>
  <c r="S14" i="3"/>
  <c r="W14" i="3"/>
  <c r="X14" i="3" s="1"/>
  <c r="U14" i="3"/>
  <c r="R15" i="3"/>
  <c r="S15" i="3"/>
  <c r="W15" i="3"/>
  <c r="X15" i="3" s="1"/>
  <c r="U15" i="3"/>
  <c r="X12" i="2"/>
  <c r="S12" i="2"/>
  <c r="V12" i="2"/>
  <c r="W12" i="2" s="1"/>
  <c r="R12" i="2"/>
  <c r="X14" i="2"/>
  <c r="S14" i="2"/>
  <c r="V14" i="2"/>
  <c r="W14" i="2" s="1"/>
  <c r="R14" i="2"/>
  <c r="X8" i="2"/>
  <c r="V8" i="2"/>
  <c r="W8" i="2" s="1"/>
  <c r="R8" i="2"/>
  <c r="S8" i="2"/>
  <c r="V10" i="2"/>
  <c r="R10" i="2"/>
  <c r="X10" i="2"/>
  <c r="Y10" i="2" s="1"/>
  <c r="S10" i="2"/>
  <c r="X15" i="2"/>
  <c r="S15" i="2"/>
  <c r="V15" i="2"/>
  <c r="W15" i="2" s="1"/>
  <c r="R15" i="2"/>
  <c r="X17" i="2"/>
  <c r="S17" i="2"/>
  <c r="V17" i="2"/>
  <c r="W17" i="2" s="1"/>
  <c r="R17" i="2"/>
  <c r="X24" i="2"/>
  <c r="S24" i="2"/>
  <c r="V24" i="2"/>
  <c r="W24" i="2" s="1"/>
  <c r="R24" i="2"/>
  <c r="U6" i="3"/>
  <c r="S6" i="3"/>
  <c r="W6" i="3"/>
  <c r="X6" i="3" s="1"/>
  <c r="R6" i="3"/>
  <c r="W10" i="3"/>
  <c r="S10" i="3"/>
  <c r="U10" i="3"/>
  <c r="V10" i="3" s="1"/>
  <c r="R10" i="3"/>
  <c r="U17" i="3"/>
  <c r="S17" i="3"/>
  <c r="W17" i="3"/>
  <c r="X17" i="3" s="1"/>
  <c r="R17" i="3"/>
  <c r="U3" i="3"/>
  <c r="W3" i="3"/>
  <c r="R3" i="3"/>
  <c r="Q2" i="3"/>
  <c r="S3" i="3"/>
  <c r="U8" i="3"/>
  <c r="S8" i="3"/>
  <c r="W8" i="3"/>
  <c r="X8" i="3" s="1"/>
  <c r="R8" i="3"/>
  <c r="U13" i="3"/>
  <c r="W13" i="3"/>
  <c r="R13" i="3"/>
  <c r="S13" i="3"/>
  <c r="U18" i="3"/>
  <c r="S18" i="3"/>
  <c r="W18" i="3"/>
  <c r="X18" i="3" s="1"/>
  <c r="R18" i="3"/>
  <c r="U19" i="3"/>
  <c r="S19" i="3"/>
  <c r="T19" i="3" s="1"/>
  <c r="W19" i="3"/>
  <c r="X19" i="3" s="1"/>
  <c r="R19" i="3"/>
  <c r="T7" i="5"/>
  <c r="P7" i="5"/>
  <c r="R7" i="5"/>
  <c r="S7" i="5" s="1"/>
  <c r="O7" i="5"/>
  <c r="T11" i="5"/>
  <c r="P11" i="5"/>
  <c r="R11" i="5"/>
  <c r="S11" i="5" s="1"/>
  <c r="O11" i="5"/>
  <c r="T15" i="5"/>
  <c r="P15" i="5"/>
  <c r="R15" i="5"/>
  <c r="S15" i="5" s="1"/>
  <c r="O15" i="5"/>
  <c r="T19" i="5"/>
  <c r="P19" i="5"/>
  <c r="R19" i="5"/>
  <c r="S19" i="5" s="1"/>
  <c r="O19" i="5"/>
  <c r="T23" i="5"/>
  <c r="P23" i="5"/>
  <c r="R23" i="5"/>
  <c r="S23" i="5" s="1"/>
  <c r="O23" i="5"/>
  <c r="T8" i="5"/>
  <c r="P8" i="5"/>
  <c r="R8" i="5"/>
  <c r="S8" i="5" s="1"/>
  <c r="O8" i="5"/>
  <c r="T12" i="5"/>
  <c r="P12" i="5"/>
  <c r="R12" i="5"/>
  <c r="S12" i="5" s="1"/>
  <c r="O12" i="5"/>
  <c r="T16" i="5"/>
  <c r="P16" i="5"/>
  <c r="R16" i="5"/>
  <c r="S16" i="5" s="1"/>
  <c r="O16" i="5"/>
  <c r="T20" i="5"/>
  <c r="P20" i="5"/>
  <c r="R20" i="5"/>
  <c r="S20" i="5" s="1"/>
  <c r="O20" i="5"/>
  <c r="T24" i="5"/>
  <c r="P24" i="5"/>
  <c r="R24" i="5"/>
  <c r="S24" i="5" s="1"/>
  <c r="O24" i="5"/>
  <c r="T5" i="5"/>
  <c r="P5" i="5"/>
  <c r="O5" i="5"/>
  <c r="N4" i="5"/>
  <c r="R5" i="5"/>
  <c r="T9" i="5"/>
  <c r="P9" i="5"/>
  <c r="O9" i="5"/>
  <c r="R9" i="5"/>
  <c r="T13" i="5"/>
  <c r="P13" i="5"/>
  <c r="O13" i="5"/>
  <c r="R13" i="5"/>
  <c r="T17" i="5"/>
  <c r="P17" i="5"/>
  <c r="O17" i="5"/>
  <c r="R17" i="5"/>
  <c r="T21" i="5"/>
  <c r="P21" i="5"/>
  <c r="O21" i="5"/>
  <c r="R21" i="5"/>
  <c r="T6" i="5"/>
  <c r="P6" i="5"/>
  <c r="R6" i="5"/>
  <c r="S6" i="5" s="1"/>
  <c r="O6" i="5"/>
  <c r="T10" i="5"/>
  <c r="P10" i="5"/>
  <c r="R10" i="5"/>
  <c r="S10" i="5" s="1"/>
  <c r="O10" i="5"/>
  <c r="T14" i="5"/>
  <c r="P14" i="5"/>
  <c r="R14" i="5"/>
  <c r="S14" i="5" s="1"/>
  <c r="O14" i="5"/>
  <c r="T18" i="5"/>
  <c r="P18" i="5"/>
  <c r="R18" i="5"/>
  <c r="S18" i="5" s="1"/>
  <c r="O18" i="5"/>
  <c r="T22" i="5"/>
  <c r="P22" i="5"/>
  <c r="Q22" i="5" s="1"/>
  <c r="R22" i="5"/>
  <c r="S22" i="5" s="1"/>
  <c r="O22" i="5"/>
  <c r="K26" i="5"/>
  <c r="F26" i="5"/>
  <c r="I26" i="5"/>
  <c r="J26" i="5" s="1"/>
  <c r="G26" i="5"/>
  <c r="K29" i="5"/>
  <c r="G29" i="5"/>
  <c r="F29" i="5"/>
  <c r="I29" i="5"/>
  <c r="K30" i="5"/>
  <c r="G30" i="5"/>
  <c r="F30" i="5"/>
  <c r="I30" i="5"/>
  <c r="K5" i="5"/>
  <c r="G5" i="5"/>
  <c r="E4" i="5"/>
  <c r="F5" i="5"/>
  <c r="I5" i="5"/>
  <c r="K6" i="5"/>
  <c r="L6" i="5" s="1"/>
  <c r="G6" i="5"/>
  <c r="F6" i="5"/>
  <c r="I6" i="5"/>
  <c r="K7" i="5"/>
  <c r="G7" i="5"/>
  <c r="I7" i="5"/>
  <c r="F7" i="5"/>
  <c r="K8" i="5"/>
  <c r="G8" i="5"/>
  <c r="I8" i="5"/>
  <c r="F8" i="5"/>
  <c r="K9" i="5"/>
  <c r="G9" i="5"/>
  <c r="F9" i="5"/>
  <c r="I9" i="5"/>
  <c r="K10" i="5"/>
  <c r="G10" i="5"/>
  <c r="F10" i="5"/>
  <c r="I10" i="5"/>
  <c r="K11" i="5"/>
  <c r="G11" i="5"/>
  <c r="I11" i="5"/>
  <c r="F11" i="5"/>
  <c r="K12" i="5"/>
  <c r="G12" i="5"/>
  <c r="I12" i="5"/>
  <c r="F12" i="5"/>
  <c r="K13" i="5"/>
  <c r="G13" i="5"/>
  <c r="F13" i="5"/>
  <c r="I13" i="5"/>
  <c r="K14" i="5"/>
  <c r="G14" i="5"/>
  <c r="F14" i="5"/>
  <c r="I14" i="5"/>
  <c r="K15" i="5"/>
  <c r="G15" i="5"/>
  <c r="I15" i="5"/>
  <c r="J15" i="5" s="1"/>
  <c r="F15" i="5"/>
  <c r="K16" i="5"/>
  <c r="G16" i="5"/>
  <c r="I16" i="5"/>
  <c r="J16" i="5" s="1"/>
  <c r="F16" i="5"/>
  <c r="K17" i="5"/>
  <c r="G17" i="5"/>
  <c r="F17" i="5"/>
  <c r="I17" i="5"/>
  <c r="K18" i="5"/>
  <c r="G18" i="5"/>
  <c r="F18" i="5"/>
  <c r="I18" i="5"/>
  <c r="K19" i="5"/>
  <c r="G19" i="5"/>
  <c r="I19" i="5"/>
  <c r="J19" i="5" s="1"/>
  <c r="F19" i="5"/>
  <c r="K20" i="5"/>
  <c r="G20" i="5"/>
  <c r="I20" i="5"/>
  <c r="J20" i="5" s="1"/>
  <c r="F20" i="5"/>
  <c r="K21" i="5"/>
  <c r="G21" i="5"/>
  <c r="F21" i="5"/>
  <c r="I21" i="5"/>
  <c r="K22" i="5"/>
  <c r="G22" i="5"/>
  <c r="F22" i="5"/>
  <c r="I22" i="5"/>
  <c r="K23" i="5"/>
  <c r="G23" i="5"/>
  <c r="I23" i="5"/>
  <c r="J23" i="5" s="1"/>
  <c r="F23" i="5"/>
  <c r="K24" i="5"/>
  <c r="G24" i="5"/>
  <c r="I24" i="5"/>
  <c r="J24" i="5" s="1"/>
  <c r="F24" i="5"/>
  <c r="K25" i="5"/>
  <c r="G25" i="5"/>
  <c r="F25" i="5"/>
  <c r="I25" i="5"/>
  <c r="J25" i="5" s="1"/>
  <c r="K34" i="5"/>
  <c r="G34" i="5"/>
  <c r="F34" i="5"/>
  <c r="I34" i="5"/>
  <c r="J34" i="5" s="1"/>
  <c r="K33" i="5"/>
  <c r="G33" i="5"/>
  <c r="F33" i="5"/>
  <c r="I33" i="5"/>
  <c r="J33" i="5" s="1"/>
  <c r="K37" i="5"/>
  <c r="G37" i="5"/>
  <c r="F37" i="5"/>
  <c r="I37" i="5"/>
  <c r="J37" i="5" s="1"/>
  <c r="F28" i="5"/>
  <c r="I28" i="5"/>
  <c r="G28" i="5"/>
  <c r="K28" i="5"/>
  <c r="F32" i="5"/>
  <c r="I32" i="5"/>
  <c r="K32" i="5"/>
  <c r="L32" i="5" s="1"/>
  <c r="G32" i="5"/>
  <c r="F36" i="5"/>
  <c r="I36" i="5"/>
  <c r="K36" i="5"/>
  <c r="L36" i="5" s="1"/>
  <c r="G36" i="5"/>
  <c r="I27" i="5"/>
  <c r="K27" i="5"/>
  <c r="F27" i="5"/>
  <c r="G27" i="5"/>
  <c r="I31" i="5"/>
  <c r="K31" i="5"/>
  <c r="G31" i="5"/>
  <c r="F31" i="5"/>
  <c r="I35" i="5"/>
  <c r="K35" i="5"/>
  <c r="G35" i="5"/>
  <c r="H35" i="5" s="1"/>
  <c r="F35" i="5"/>
  <c r="O37" i="6"/>
  <c r="R37" i="6"/>
  <c r="P37" i="6"/>
  <c r="T37" i="6"/>
  <c r="U37" i="6" s="1"/>
  <c r="O38" i="6"/>
  <c r="R38" i="6"/>
  <c r="P38" i="6"/>
  <c r="T38" i="6"/>
  <c r="U38" i="6" s="1"/>
  <c r="O39" i="6"/>
  <c r="R39" i="6"/>
  <c r="P39" i="6"/>
  <c r="T39" i="6"/>
  <c r="U39" i="6" s="1"/>
  <c r="O40" i="6"/>
  <c r="R40" i="6"/>
  <c r="P40" i="6"/>
  <c r="T40" i="6"/>
  <c r="U40" i="6" s="1"/>
  <c r="O41" i="6"/>
  <c r="R41" i="6"/>
  <c r="P41" i="6"/>
  <c r="T41" i="6"/>
  <c r="U41" i="6" s="1"/>
  <c r="O42" i="6"/>
  <c r="R42" i="6"/>
  <c r="P42" i="6"/>
  <c r="T42" i="6"/>
  <c r="U42" i="6" s="1"/>
  <c r="O43" i="6"/>
  <c r="R43" i="6"/>
  <c r="P43" i="6"/>
  <c r="T43" i="6"/>
  <c r="U43" i="6" s="1"/>
  <c r="T44" i="6"/>
  <c r="P44" i="6"/>
  <c r="O44" i="6"/>
  <c r="R44" i="6"/>
  <c r="F37" i="6"/>
  <c r="G37" i="6"/>
  <c r="K37" i="6"/>
  <c r="L37" i="6" s="1"/>
  <c r="I37" i="6"/>
  <c r="F38" i="6"/>
  <c r="G38" i="6"/>
  <c r="K38" i="6"/>
  <c r="L38" i="6" s="1"/>
  <c r="I38" i="6"/>
  <c r="F39" i="6"/>
  <c r="G39" i="6"/>
  <c r="K39" i="6"/>
  <c r="L39" i="6" s="1"/>
  <c r="I39" i="6"/>
  <c r="F40" i="6"/>
  <c r="G40" i="6"/>
  <c r="K40" i="6"/>
  <c r="L40" i="6" s="1"/>
  <c r="I40" i="6"/>
  <c r="F41" i="6"/>
  <c r="G41" i="6"/>
  <c r="K41" i="6"/>
  <c r="L41" i="6" s="1"/>
  <c r="I41" i="6"/>
  <c r="F42" i="6"/>
  <c r="G42" i="6"/>
  <c r="K42" i="6"/>
  <c r="L42" i="6" s="1"/>
  <c r="I42" i="6"/>
  <c r="F43" i="6"/>
  <c r="G43" i="6"/>
  <c r="K43" i="6"/>
  <c r="L43" i="6" s="1"/>
  <c r="I43" i="6"/>
  <c r="I5" i="6"/>
  <c r="K5" i="6"/>
  <c r="G5" i="6"/>
  <c r="E4" i="6"/>
  <c r="F5" i="6"/>
  <c r="R5" i="6"/>
  <c r="T5" i="6"/>
  <c r="P5" i="6"/>
  <c r="O5" i="6"/>
  <c r="N4" i="6"/>
  <c r="I6" i="6"/>
  <c r="J6" i="6" s="1"/>
  <c r="K6" i="6"/>
  <c r="G6" i="6"/>
  <c r="F6" i="6"/>
  <c r="R6" i="6"/>
  <c r="S6" i="6" s="1"/>
  <c r="T6" i="6"/>
  <c r="P6" i="6"/>
  <c r="O6" i="6"/>
  <c r="I7" i="6"/>
  <c r="J7" i="6" s="1"/>
  <c r="K7" i="6"/>
  <c r="G7" i="6"/>
  <c r="F7" i="6"/>
  <c r="R7" i="6"/>
  <c r="S7" i="6" s="1"/>
  <c r="T7" i="6"/>
  <c r="P7" i="6"/>
  <c r="O7" i="6"/>
  <c r="I8" i="6"/>
  <c r="J8" i="6" s="1"/>
  <c r="K8" i="6"/>
  <c r="G8" i="6"/>
  <c r="F8" i="6"/>
  <c r="R8" i="6"/>
  <c r="S8" i="6" s="1"/>
  <c r="T8" i="6"/>
  <c r="P8" i="6"/>
  <c r="O8" i="6"/>
  <c r="I9" i="6"/>
  <c r="J9" i="6" s="1"/>
  <c r="K9" i="6"/>
  <c r="G9" i="6"/>
  <c r="F9" i="6"/>
  <c r="R9" i="6"/>
  <c r="S9" i="6" s="1"/>
  <c r="T9" i="6"/>
  <c r="P9" i="6"/>
  <c r="O9" i="6"/>
  <c r="I10" i="6"/>
  <c r="J10" i="6" s="1"/>
  <c r="K10" i="6"/>
  <c r="G10" i="6"/>
  <c r="F10" i="6"/>
  <c r="R10" i="6"/>
  <c r="S10" i="6" s="1"/>
  <c r="T10" i="6"/>
  <c r="P10" i="6"/>
  <c r="O10" i="6"/>
  <c r="I11" i="6"/>
  <c r="J11" i="6" s="1"/>
  <c r="K11" i="6"/>
  <c r="G11" i="6"/>
  <c r="F11" i="6"/>
  <c r="R11" i="6"/>
  <c r="S11" i="6" s="1"/>
  <c r="T11" i="6"/>
  <c r="P11" i="6"/>
  <c r="O11" i="6"/>
  <c r="I12" i="6"/>
  <c r="J12" i="6" s="1"/>
  <c r="K12" i="6"/>
  <c r="G12" i="6"/>
  <c r="F12" i="6"/>
  <c r="R12" i="6"/>
  <c r="S12" i="6" s="1"/>
  <c r="T12" i="6"/>
  <c r="P12" i="6"/>
  <c r="O12" i="6"/>
  <c r="I13" i="6"/>
  <c r="J13" i="6" s="1"/>
  <c r="K13" i="6"/>
  <c r="G13" i="6"/>
  <c r="F13" i="6"/>
  <c r="R13" i="6"/>
  <c r="S13" i="6" s="1"/>
  <c r="T13" i="6"/>
  <c r="P13" i="6"/>
  <c r="O13" i="6"/>
  <c r="I14" i="6"/>
  <c r="J14" i="6" s="1"/>
  <c r="K14" i="6"/>
  <c r="G14" i="6"/>
  <c r="F14" i="6"/>
  <c r="R14" i="6"/>
  <c r="S14" i="6" s="1"/>
  <c r="T14" i="6"/>
  <c r="P14" i="6"/>
  <c r="O14" i="6"/>
  <c r="I15" i="6"/>
  <c r="J15" i="6" s="1"/>
  <c r="K15" i="6"/>
  <c r="G15" i="6"/>
  <c r="F15" i="6"/>
  <c r="R15" i="6"/>
  <c r="S15" i="6" s="1"/>
  <c r="T15" i="6"/>
  <c r="P15" i="6"/>
  <c r="O15" i="6"/>
  <c r="I16" i="6"/>
  <c r="J16" i="6" s="1"/>
  <c r="K16" i="6"/>
  <c r="G16" i="6"/>
  <c r="F16" i="6"/>
  <c r="R16" i="6"/>
  <c r="S16" i="6" s="1"/>
  <c r="T16" i="6"/>
  <c r="P16" i="6"/>
  <c r="O16" i="6"/>
  <c r="I17" i="6"/>
  <c r="J17" i="6" s="1"/>
  <c r="K17" i="6"/>
  <c r="G17" i="6"/>
  <c r="F17" i="6"/>
  <c r="R17" i="6"/>
  <c r="S17" i="6" s="1"/>
  <c r="T17" i="6"/>
  <c r="P17" i="6"/>
  <c r="O17" i="6"/>
  <c r="I18" i="6"/>
  <c r="J18" i="6" s="1"/>
  <c r="K18" i="6"/>
  <c r="G18" i="6"/>
  <c r="F18" i="6"/>
  <c r="R18" i="6"/>
  <c r="S18" i="6" s="1"/>
  <c r="T18" i="6"/>
  <c r="P18" i="6"/>
  <c r="O18" i="6"/>
  <c r="I19" i="6"/>
  <c r="J19" i="6" s="1"/>
  <c r="K19" i="6"/>
  <c r="G19" i="6"/>
  <c r="F19" i="6"/>
  <c r="R19" i="6"/>
  <c r="S19" i="6" s="1"/>
  <c r="T19" i="6"/>
  <c r="P19" i="6"/>
  <c r="O19" i="6"/>
  <c r="I20" i="6"/>
  <c r="J20" i="6" s="1"/>
  <c r="K20" i="6"/>
  <c r="G20" i="6"/>
  <c r="F20" i="6"/>
  <c r="R20" i="6"/>
  <c r="S20" i="6" s="1"/>
  <c r="T20" i="6"/>
  <c r="P20" i="6"/>
  <c r="O20" i="6"/>
  <c r="I21" i="6"/>
  <c r="J21" i="6" s="1"/>
  <c r="K21" i="6"/>
  <c r="G21" i="6"/>
  <c r="F21" i="6"/>
  <c r="R21" i="6"/>
  <c r="S21" i="6" s="1"/>
  <c r="T21" i="6"/>
  <c r="P21" i="6"/>
  <c r="O21" i="6"/>
  <c r="I22" i="6"/>
  <c r="J22" i="6" s="1"/>
  <c r="K22" i="6"/>
  <c r="G22" i="6"/>
  <c r="F22" i="6"/>
  <c r="R22" i="6"/>
  <c r="S22" i="6" s="1"/>
  <c r="T22" i="6"/>
  <c r="P22" i="6"/>
  <c r="O22" i="6"/>
  <c r="I23" i="6"/>
  <c r="J23" i="6" s="1"/>
  <c r="K23" i="6"/>
  <c r="G23" i="6"/>
  <c r="F23" i="6"/>
  <c r="R23" i="6"/>
  <c r="S23" i="6" s="1"/>
  <c r="T23" i="6"/>
  <c r="P23" i="6"/>
  <c r="O23" i="6"/>
  <c r="I24" i="6"/>
  <c r="J24" i="6" s="1"/>
  <c r="K24" i="6"/>
  <c r="G24" i="6"/>
  <c r="F24" i="6"/>
  <c r="R24" i="6"/>
  <c r="S24" i="6" s="1"/>
  <c r="T24" i="6"/>
  <c r="P24" i="6"/>
  <c r="O24" i="6"/>
  <c r="I25" i="6"/>
  <c r="J25" i="6" s="1"/>
  <c r="K25" i="6"/>
  <c r="G25" i="6"/>
  <c r="F25" i="6"/>
  <c r="R25" i="6"/>
  <c r="S25" i="6" s="1"/>
  <c r="T25" i="6"/>
  <c r="P25" i="6"/>
  <c r="O25" i="6"/>
  <c r="I26" i="6"/>
  <c r="J26" i="6" s="1"/>
  <c r="K26" i="6"/>
  <c r="G26" i="6"/>
  <c r="F26" i="6"/>
  <c r="R26" i="6"/>
  <c r="S26" i="6" s="1"/>
  <c r="T26" i="6"/>
  <c r="P26" i="6"/>
  <c r="O26" i="6"/>
  <c r="I27" i="6"/>
  <c r="J27" i="6" s="1"/>
  <c r="K27" i="6"/>
  <c r="G27" i="6"/>
  <c r="F27" i="6"/>
  <c r="R27" i="6"/>
  <c r="S27" i="6" s="1"/>
  <c r="T27" i="6"/>
  <c r="P27" i="6"/>
  <c r="O27" i="6"/>
  <c r="I28" i="6"/>
  <c r="J28" i="6" s="1"/>
  <c r="K28" i="6"/>
  <c r="G28" i="6"/>
  <c r="F28" i="6"/>
  <c r="R28" i="6"/>
  <c r="S28" i="6" s="1"/>
  <c r="T28" i="6"/>
  <c r="P28" i="6"/>
  <c r="O28" i="6"/>
  <c r="I29" i="6"/>
  <c r="J29" i="6" s="1"/>
  <c r="K29" i="6"/>
  <c r="G29" i="6"/>
  <c r="F29" i="6"/>
  <c r="R29" i="6"/>
  <c r="S29" i="6" s="1"/>
  <c r="T29" i="6"/>
  <c r="P29" i="6"/>
  <c r="O29" i="6"/>
  <c r="I30" i="6"/>
  <c r="J30" i="6" s="1"/>
  <c r="K30" i="6"/>
  <c r="G30" i="6"/>
  <c r="F30" i="6"/>
  <c r="R30" i="6"/>
  <c r="S30" i="6" s="1"/>
  <c r="T30" i="6"/>
  <c r="P30" i="6"/>
  <c r="O30" i="6"/>
  <c r="I31" i="6"/>
  <c r="J31" i="6" s="1"/>
  <c r="K31" i="6"/>
  <c r="G31" i="6"/>
  <c r="F31" i="6"/>
  <c r="R31" i="6"/>
  <c r="S31" i="6" s="1"/>
  <c r="T31" i="6"/>
  <c r="P31" i="6"/>
  <c r="O31" i="6"/>
  <c r="I32" i="6"/>
  <c r="J32" i="6" s="1"/>
  <c r="K32" i="6"/>
  <c r="G32" i="6"/>
  <c r="F32" i="6"/>
  <c r="R32" i="6"/>
  <c r="S32" i="6" s="1"/>
  <c r="T32" i="6"/>
  <c r="P32" i="6"/>
  <c r="O32" i="6"/>
  <c r="I33" i="6"/>
  <c r="J33" i="6" s="1"/>
  <c r="K33" i="6"/>
  <c r="G33" i="6"/>
  <c r="F33" i="6"/>
  <c r="R33" i="6"/>
  <c r="S33" i="6" s="1"/>
  <c r="T33" i="6"/>
  <c r="P33" i="6"/>
  <c r="O33" i="6"/>
  <c r="I34" i="6"/>
  <c r="J34" i="6" s="1"/>
  <c r="K34" i="6"/>
  <c r="G34" i="6"/>
  <c r="F34" i="6"/>
  <c r="R34" i="6"/>
  <c r="S34" i="6" s="1"/>
  <c r="T34" i="6"/>
  <c r="P34" i="6"/>
  <c r="O34" i="6"/>
  <c r="I35" i="6"/>
  <c r="J35" i="6" s="1"/>
  <c r="K35" i="6"/>
  <c r="G35" i="6"/>
  <c r="F35" i="6"/>
  <c r="R35" i="6"/>
  <c r="S35" i="6" s="1"/>
  <c r="T35" i="6"/>
  <c r="P35" i="6"/>
  <c r="Q35" i="6" s="1"/>
  <c r="O35" i="6"/>
  <c r="I36" i="6"/>
  <c r="J36" i="6" s="1"/>
  <c r="K36" i="6"/>
  <c r="G36" i="6"/>
  <c r="H36" i="6" s="1"/>
  <c r="F36" i="6"/>
  <c r="R36" i="6"/>
  <c r="P36" i="6"/>
  <c r="T36" i="6"/>
  <c r="O36" i="6"/>
  <c r="I5" i="7"/>
  <c r="K5" i="7"/>
  <c r="G5" i="7"/>
  <c r="F5" i="7"/>
  <c r="F4" i="7" s="1"/>
  <c r="E4" i="7"/>
  <c r="I6" i="7"/>
  <c r="K6" i="7"/>
  <c r="L6" i="7" s="1"/>
  <c r="G6" i="7"/>
  <c r="F6" i="7"/>
  <c r="I7" i="7"/>
  <c r="K7" i="7"/>
  <c r="L7" i="7" s="1"/>
  <c r="G7" i="7"/>
  <c r="F7" i="7"/>
  <c r="I8" i="7"/>
  <c r="K8" i="7"/>
  <c r="L8" i="7" s="1"/>
  <c r="G8" i="7"/>
  <c r="H8" i="7" s="1"/>
  <c r="F8" i="7"/>
  <c r="U38" i="2"/>
  <c r="U33" i="2"/>
  <c r="T27" i="3"/>
  <c r="T32" i="3"/>
  <c r="T45" i="3"/>
  <c r="M232" i="3"/>
  <c r="U28" i="2"/>
  <c r="U37" i="2"/>
  <c r="O34" i="3"/>
  <c r="O36" i="3"/>
  <c r="U31" i="2"/>
  <c r="U34" i="2"/>
  <c r="T31" i="3"/>
  <c r="M35" i="3"/>
  <c r="T38" i="3"/>
  <c r="O51" i="3"/>
  <c r="O13" i="3"/>
  <c r="H35" i="3"/>
  <c r="O58" i="3"/>
  <c r="M229" i="3"/>
  <c r="M237" i="3"/>
  <c r="U27" i="2"/>
  <c r="U35" i="2"/>
  <c r="U32" i="2"/>
  <c r="U36" i="2"/>
  <c r="U45" i="2"/>
  <c r="H10" i="3"/>
  <c r="M31" i="3"/>
  <c r="M180" i="3"/>
  <c r="K38" i="2"/>
  <c r="U48" i="2"/>
  <c r="O261" i="2"/>
  <c r="O265" i="2"/>
  <c r="H3" i="3"/>
  <c r="H4" i="3"/>
  <c r="N5" i="3"/>
  <c r="H5" i="3"/>
  <c r="L6" i="3"/>
  <c r="L8" i="3"/>
  <c r="G8" i="3"/>
  <c r="I8" i="3"/>
  <c r="I12" i="3"/>
  <c r="H14" i="3"/>
  <c r="I15" i="3"/>
  <c r="N15" i="3"/>
  <c r="O15" i="3" s="1"/>
  <c r="N16" i="3"/>
  <c r="I16" i="3"/>
  <c r="N23" i="3"/>
  <c r="N26" i="3"/>
  <c r="O26" i="3" s="1"/>
  <c r="V29" i="3"/>
  <c r="X31" i="3"/>
  <c r="H32" i="3"/>
  <c r="T35" i="3"/>
  <c r="L36" i="3"/>
  <c r="M36" i="3" s="1"/>
  <c r="G36" i="3"/>
  <c r="I36" i="3"/>
  <c r="X38" i="3"/>
  <c r="H39" i="3"/>
  <c r="I42" i="3"/>
  <c r="V43" i="3"/>
  <c r="X48" i="3"/>
  <c r="N50" i="3"/>
  <c r="O50" i="3" s="1"/>
  <c r="L50" i="3"/>
  <c r="G50" i="3"/>
  <c r="T50" i="3"/>
  <c r="L51" i="3"/>
  <c r="M51" i="3" s="1"/>
  <c r="O53" i="3"/>
  <c r="H55" i="3"/>
  <c r="L58" i="3"/>
  <c r="M58" i="3" s="1"/>
  <c r="H60" i="3"/>
  <c r="G61" i="3"/>
  <c r="H63" i="3"/>
  <c r="N64" i="3"/>
  <c r="O64" i="3" s="1"/>
  <c r="L64" i="3"/>
  <c r="G64" i="3"/>
  <c r="O68" i="3"/>
  <c r="I77" i="3"/>
  <c r="G77" i="3"/>
  <c r="N77" i="3"/>
  <c r="O77" i="3" s="1"/>
  <c r="F77" i="3"/>
  <c r="N78" i="3"/>
  <c r="O78" i="3" s="1"/>
  <c r="L78" i="3"/>
  <c r="G78" i="3"/>
  <c r="F78" i="3"/>
  <c r="I78" i="3" s="1"/>
  <c r="G95" i="3"/>
  <c r="N95" i="3"/>
  <c r="O95" i="3" s="1"/>
  <c r="F95" i="3"/>
  <c r="I95" i="3" s="1"/>
  <c r="N96" i="3"/>
  <c r="I96" i="3"/>
  <c r="L96" i="3"/>
  <c r="M96" i="3" s="1"/>
  <c r="G96" i="3"/>
  <c r="F96" i="3"/>
  <c r="H107" i="3"/>
  <c r="M109" i="3"/>
  <c r="H112" i="3"/>
  <c r="N118" i="3"/>
  <c r="L118" i="3"/>
  <c r="M118" i="3" s="1"/>
  <c r="G118" i="3"/>
  <c r="F118" i="3"/>
  <c r="I118" i="3" s="1"/>
  <c r="N123" i="3"/>
  <c r="I123" i="3"/>
  <c r="L123" i="3"/>
  <c r="M123" i="3" s="1"/>
  <c r="G123" i="3"/>
  <c r="F123" i="3"/>
  <c r="N133" i="3"/>
  <c r="I133" i="3"/>
  <c r="L133" i="3"/>
  <c r="M133" i="3" s="1"/>
  <c r="G133" i="3"/>
  <c r="F133" i="3"/>
  <c r="O136" i="3"/>
  <c r="M137" i="3"/>
  <c r="H145" i="3"/>
  <c r="N151" i="3"/>
  <c r="L151" i="3"/>
  <c r="M151" i="3" s="1"/>
  <c r="G151" i="3"/>
  <c r="F151" i="3"/>
  <c r="I151" i="3" s="1"/>
  <c r="O154" i="3"/>
  <c r="H163" i="3"/>
  <c r="N169" i="3"/>
  <c r="O169" i="3" s="1"/>
  <c r="L169" i="3"/>
  <c r="G169" i="3"/>
  <c r="F169" i="3"/>
  <c r="I169" i="3" s="1"/>
  <c r="O172" i="3"/>
  <c r="H177" i="3"/>
  <c r="H179" i="3"/>
  <c r="O185" i="3"/>
  <c r="H189" i="3"/>
  <c r="O194" i="3"/>
  <c r="H198" i="3"/>
  <c r="H200" i="3"/>
  <c r="O206" i="3"/>
  <c r="N216" i="3"/>
  <c r="L216" i="3"/>
  <c r="M216" i="3" s="1"/>
  <c r="G216" i="3"/>
  <c r="F216" i="3"/>
  <c r="I216" i="3" s="1"/>
  <c r="M218" i="3"/>
  <c r="I220" i="3"/>
  <c r="G220" i="3"/>
  <c r="H220" i="3" s="1"/>
  <c r="L220" i="3"/>
  <c r="M220" i="3" s="1"/>
  <c r="F220" i="3"/>
  <c r="O221" i="3"/>
  <c r="H227" i="3"/>
  <c r="G244" i="3"/>
  <c r="N244" i="3"/>
  <c r="O244" i="3" s="1"/>
  <c r="F244" i="3"/>
  <c r="I244" i="3" s="1"/>
  <c r="N245" i="3"/>
  <c r="L245" i="3"/>
  <c r="M245" i="3" s="1"/>
  <c r="G245" i="3"/>
  <c r="F245" i="3"/>
  <c r="I245" i="3" s="1"/>
  <c r="K254" i="3"/>
  <c r="H254" i="3"/>
  <c r="H260" i="3"/>
  <c r="AE11" i="4"/>
  <c r="AA11" i="4"/>
  <c r="W11" i="4"/>
  <c r="S11" i="4"/>
  <c r="O11" i="4"/>
  <c r="K11" i="4"/>
  <c r="G11" i="4"/>
  <c r="AF11" i="4"/>
  <c r="Z11" i="4"/>
  <c r="U11" i="4"/>
  <c r="P11" i="4"/>
  <c r="J11" i="4"/>
  <c r="AC11" i="4"/>
  <c r="X11" i="4"/>
  <c r="R11" i="4"/>
  <c r="M11" i="4"/>
  <c r="AG11" i="4"/>
  <c r="AB11" i="4"/>
  <c r="V11" i="4"/>
  <c r="Q11" i="4"/>
  <c r="L11" i="4"/>
  <c r="F11" i="4"/>
  <c r="T11" i="4"/>
  <c r="K23" i="2"/>
  <c r="L2" i="2"/>
  <c r="O4" i="2"/>
  <c r="H5" i="2"/>
  <c r="M5" i="2"/>
  <c r="O13" i="2"/>
  <c r="H14" i="2"/>
  <c r="M14" i="2"/>
  <c r="O20" i="2"/>
  <c r="H21" i="2"/>
  <c r="M21" i="2"/>
  <c r="K25" i="2"/>
  <c r="O25" i="2"/>
  <c r="H26" i="2"/>
  <c r="M26" i="2"/>
  <c r="Y27" i="2"/>
  <c r="M28" i="2"/>
  <c r="H29" i="2"/>
  <c r="H35" i="2"/>
  <c r="M35" i="2"/>
  <c r="H36" i="2"/>
  <c r="M36" i="2"/>
  <c r="H37" i="2"/>
  <c r="M37" i="2"/>
  <c r="H38" i="2"/>
  <c r="W38" i="2"/>
  <c r="W39" i="2"/>
  <c r="W40" i="2"/>
  <c r="W41" i="2"/>
  <c r="W42" i="2"/>
  <c r="W43" i="2"/>
  <c r="H44" i="2"/>
  <c r="H45" i="2"/>
  <c r="O46" i="2"/>
  <c r="K47" i="2"/>
  <c r="H48" i="2"/>
  <c r="M49" i="2"/>
  <c r="U49" i="2"/>
  <c r="O51" i="2"/>
  <c r="M56" i="2"/>
  <c r="H57" i="2"/>
  <c r="H58" i="2"/>
  <c r="H59" i="2"/>
  <c r="O61" i="2"/>
  <c r="O64" i="2"/>
  <c r="H68" i="2"/>
  <c r="H73" i="2"/>
  <c r="M73" i="2"/>
  <c r="H74" i="2"/>
  <c r="H77" i="2"/>
  <c r="H80" i="2"/>
  <c r="H83" i="2"/>
  <c r="M92" i="2"/>
  <c r="H93" i="2"/>
  <c r="O101" i="2"/>
  <c r="O104" i="2"/>
  <c r="K109" i="2"/>
  <c r="O111" i="2"/>
  <c r="O114" i="2"/>
  <c r="K119" i="2"/>
  <c r="O121" i="2"/>
  <c r="K125" i="2"/>
  <c r="M126" i="2"/>
  <c r="H127" i="2"/>
  <c r="H128" i="2"/>
  <c r="H130" i="2"/>
  <c r="H133" i="2"/>
  <c r="H136" i="2"/>
  <c r="O136" i="2"/>
  <c r="H139" i="2"/>
  <c r="O139" i="2"/>
  <c r="O142" i="2"/>
  <c r="K146" i="2"/>
  <c r="M147" i="2"/>
  <c r="H148" i="2"/>
  <c r="H149" i="2"/>
  <c r="H151" i="2"/>
  <c r="H154" i="2"/>
  <c r="O154" i="2"/>
  <c r="H157" i="2"/>
  <c r="O157" i="2"/>
  <c r="O160" i="2"/>
  <c r="K164" i="2"/>
  <c r="M165" i="2"/>
  <c r="H166" i="2"/>
  <c r="H167" i="2"/>
  <c r="H169" i="2"/>
  <c r="H172" i="2"/>
  <c r="O172" i="2"/>
  <c r="O174" i="2"/>
  <c r="M181" i="2"/>
  <c r="H182" i="2"/>
  <c r="H183" i="2"/>
  <c r="H184" i="2"/>
  <c r="O186" i="2"/>
  <c r="O189" i="2"/>
  <c r="O192" i="2"/>
  <c r="O195" i="2"/>
  <c r="O198" i="2"/>
  <c r="O201" i="2"/>
  <c r="O204" i="2"/>
  <c r="M207" i="2"/>
  <c r="M210" i="2"/>
  <c r="H211" i="2"/>
  <c r="H212" i="2"/>
  <c r="M214" i="2"/>
  <c r="M217" i="2"/>
  <c r="M219" i="2"/>
  <c r="H220" i="2"/>
  <c r="H221" i="2"/>
  <c r="M223" i="2"/>
  <c r="M226" i="2"/>
  <c r="H230" i="2"/>
  <c r="M230" i="2"/>
  <c r="H231" i="2"/>
  <c r="H234" i="2"/>
  <c r="M234" i="2"/>
  <c r="H235" i="2"/>
  <c r="H238" i="2"/>
  <c r="M238" i="2"/>
  <c r="H239" i="2"/>
  <c r="M241" i="2"/>
  <c r="H242" i="2"/>
  <c r="H243" i="2"/>
  <c r="M245" i="2"/>
  <c r="M248" i="2"/>
  <c r="K254" i="2"/>
  <c r="O254" i="2"/>
  <c r="M258" i="2"/>
  <c r="H261" i="2"/>
  <c r="H264" i="2"/>
  <c r="H265" i="2"/>
  <c r="I3" i="3"/>
  <c r="O4" i="3"/>
  <c r="G6" i="3"/>
  <c r="K7" i="3"/>
  <c r="I7" i="3"/>
  <c r="N7" i="3"/>
  <c r="M9" i="3"/>
  <c r="N11" i="3"/>
  <c r="F11" i="3"/>
  <c r="H11" i="3" s="1"/>
  <c r="I11" i="3"/>
  <c r="L12" i="3"/>
  <c r="M12" i="3" s="1"/>
  <c r="G17" i="3"/>
  <c r="L18" i="3"/>
  <c r="M18" i="3" s="1"/>
  <c r="G18" i="3"/>
  <c r="I18" i="3"/>
  <c r="F21" i="3"/>
  <c r="H21" i="3" s="1"/>
  <c r="L21" i="3"/>
  <c r="T21" i="3"/>
  <c r="L22" i="3"/>
  <c r="M22" i="3" s="1"/>
  <c r="G22" i="3"/>
  <c r="K19" i="3" s="1"/>
  <c r="I22" i="3"/>
  <c r="V22" i="3"/>
  <c r="I24" i="3"/>
  <c r="V25" i="3"/>
  <c r="X26" i="3"/>
  <c r="H27" i="3"/>
  <c r="X27" i="3"/>
  <c r="H28" i="3"/>
  <c r="G29" i="3"/>
  <c r="G30" i="3"/>
  <c r="T30" i="3"/>
  <c r="I31" i="3"/>
  <c r="N31" i="3"/>
  <c r="O31" i="3" s="1"/>
  <c r="N33" i="3"/>
  <c r="O33" i="3" s="1"/>
  <c r="I33" i="3"/>
  <c r="H33" i="3"/>
  <c r="F34" i="3"/>
  <c r="F37" i="3"/>
  <c r="H37" i="3" s="1"/>
  <c r="L37" i="3"/>
  <c r="T37" i="3"/>
  <c r="I38" i="3"/>
  <c r="N38" i="3"/>
  <c r="O38" i="3" s="1"/>
  <c r="I40" i="3"/>
  <c r="V41" i="3"/>
  <c r="L42" i="3"/>
  <c r="M42" i="3" s="1"/>
  <c r="M43" i="3"/>
  <c r="G44" i="3"/>
  <c r="T44" i="3"/>
  <c r="L45" i="3"/>
  <c r="M45" i="3" s="1"/>
  <c r="G45" i="3"/>
  <c r="I45" i="3"/>
  <c r="V45" i="3"/>
  <c r="X47" i="3"/>
  <c r="L49" i="3"/>
  <c r="M49" i="3" s="1"/>
  <c r="G49" i="3"/>
  <c r="N49" i="3"/>
  <c r="I49" i="3"/>
  <c r="T49" i="3"/>
  <c r="V50" i="3"/>
  <c r="F51" i="3"/>
  <c r="M52" i="3"/>
  <c r="H53" i="3"/>
  <c r="O54" i="3"/>
  <c r="X55" i="3"/>
  <c r="M57" i="3"/>
  <c r="F58" i="3"/>
  <c r="L61" i="3"/>
  <c r="M65" i="3"/>
  <c r="M66" i="3"/>
  <c r="G69" i="3"/>
  <c r="N69" i="3"/>
  <c r="O69" i="3" s="1"/>
  <c r="F69" i="3"/>
  <c r="I69" i="3" s="1"/>
  <c r="G70" i="3"/>
  <c r="N70" i="3"/>
  <c r="O70" i="3" s="1"/>
  <c r="F70" i="3"/>
  <c r="I70" i="3" s="1"/>
  <c r="N71" i="3"/>
  <c r="O71" i="3" s="1"/>
  <c r="L71" i="3"/>
  <c r="G71" i="3"/>
  <c r="F71" i="3"/>
  <c r="I71" i="3" s="1"/>
  <c r="M73" i="3"/>
  <c r="H76" i="3"/>
  <c r="M79" i="3"/>
  <c r="O82" i="3"/>
  <c r="O88" i="3"/>
  <c r="K93" i="3"/>
  <c r="H94" i="3"/>
  <c r="M97" i="3"/>
  <c r="O102" i="3"/>
  <c r="H117" i="3"/>
  <c r="M119" i="3"/>
  <c r="H122" i="3"/>
  <c r="M124" i="3"/>
  <c r="O127" i="3"/>
  <c r="H132" i="3"/>
  <c r="M134" i="3"/>
  <c r="G137" i="3"/>
  <c r="N137" i="3"/>
  <c r="O137" i="3" s="1"/>
  <c r="F137" i="3"/>
  <c r="I137" i="3" s="1"/>
  <c r="N138" i="3"/>
  <c r="O138" i="3" s="1"/>
  <c r="L138" i="3"/>
  <c r="G138" i="3"/>
  <c r="F138" i="3"/>
  <c r="I138" i="3" s="1"/>
  <c r="O141" i="3"/>
  <c r="H150" i="3"/>
  <c r="M152" i="3"/>
  <c r="I155" i="3"/>
  <c r="G155" i="3"/>
  <c r="N155" i="3"/>
  <c r="O155" i="3" s="1"/>
  <c r="F155" i="3"/>
  <c r="N156" i="3"/>
  <c r="O156" i="3" s="1"/>
  <c r="L156" i="3"/>
  <c r="G156" i="3"/>
  <c r="F156" i="3"/>
  <c r="I156" i="3" s="1"/>
  <c r="O159" i="3"/>
  <c r="H168" i="3"/>
  <c r="M170" i="3"/>
  <c r="I173" i="3"/>
  <c r="G173" i="3"/>
  <c r="N173" i="3"/>
  <c r="O173" i="3" s="1"/>
  <c r="F173" i="3"/>
  <c r="I174" i="3"/>
  <c r="G174" i="3"/>
  <c r="N174" i="3"/>
  <c r="O174" i="3" s="1"/>
  <c r="F174" i="3"/>
  <c r="N175" i="3"/>
  <c r="I175" i="3"/>
  <c r="L175" i="3"/>
  <c r="M175" i="3" s="1"/>
  <c r="G175" i="3"/>
  <c r="F175" i="3"/>
  <c r="G186" i="3"/>
  <c r="N186" i="3"/>
  <c r="O186" i="3" s="1"/>
  <c r="F186" i="3"/>
  <c r="I186" i="3" s="1"/>
  <c r="N187" i="3"/>
  <c r="L187" i="3"/>
  <c r="M187" i="3" s="1"/>
  <c r="G187" i="3"/>
  <c r="F187" i="3"/>
  <c r="I187" i="3" s="1"/>
  <c r="I195" i="3"/>
  <c r="G195" i="3"/>
  <c r="N195" i="3"/>
  <c r="O195" i="3" s="1"/>
  <c r="F195" i="3"/>
  <c r="N196" i="3"/>
  <c r="I196" i="3"/>
  <c r="L196" i="3"/>
  <c r="M196" i="3" s="1"/>
  <c r="G196" i="3"/>
  <c r="F196" i="3"/>
  <c r="N207" i="3"/>
  <c r="L207" i="3"/>
  <c r="M207" i="3" s="1"/>
  <c r="G207" i="3"/>
  <c r="F207" i="3"/>
  <c r="I207" i="3" s="1"/>
  <c r="O210" i="3"/>
  <c r="H213" i="3"/>
  <c r="H215" i="3"/>
  <c r="M217" i="3"/>
  <c r="G222" i="3"/>
  <c r="N222" i="3"/>
  <c r="O222" i="3" s="1"/>
  <c r="F222" i="3"/>
  <c r="I222" i="3" s="1"/>
  <c r="N223" i="3"/>
  <c r="I223" i="3"/>
  <c r="L223" i="3"/>
  <c r="M223" i="3" s="1"/>
  <c r="G223" i="3"/>
  <c r="F223" i="3"/>
  <c r="H243" i="3"/>
  <c r="M246" i="3"/>
  <c r="O249" i="3"/>
  <c r="K255" i="3"/>
  <c r="H255" i="3"/>
  <c r="AG3" i="4"/>
  <c r="AC3" i="4"/>
  <c r="Y3" i="4"/>
  <c r="U3" i="4"/>
  <c r="Q3" i="4"/>
  <c r="M3" i="4"/>
  <c r="AE3" i="4"/>
  <c r="Z3" i="4"/>
  <c r="T3" i="4"/>
  <c r="O3" i="4"/>
  <c r="J3" i="4"/>
  <c r="AB3" i="4"/>
  <c r="W3" i="4"/>
  <c r="R3" i="4"/>
  <c r="L3" i="4"/>
  <c r="G3" i="4"/>
  <c r="AF3" i="4"/>
  <c r="AA3" i="4"/>
  <c r="V3" i="4"/>
  <c r="P3" i="4"/>
  <c r="K3" i="4"/>
  <c r="F3" i="4"/>
  <c r="S3" i="4"/>
  <c r="K7" i="2"/>
  <c r="M3" i="2"/>
  <c r="O6" i="2"/>
  <c r="H7" i="2"/>
  <c r="K11" i="2"/>
  <c r="O11" i="2"/>
  <c r="H12" i="2"/>
  <c r="M12" i="2"/>
  <c r="M19" i="2"/>
  <c r="O22" i="2"/>
  <c r="H23" i="2"/>
  <c r="W29" i="2"/>
  <c r="K30" i="2"/>
  <c r="O30" i="2"/>
  <c r="Y31" i="2"/>
  <c r="M32" i="2"/>
  <c r="H33" i="2"/>
  <c r="M33" i="2"/>
  <c r="H34" i="2"/>
  <c r="M34" i="2"/>
  <c r="F2" i="2"/>
  <c r="Y47" i="2"/>
  <c r="H49" i="2"/>
  <c r="H51" i="2"/>
  <c r="H54" i="2"/>
  <c r="H55" i="2"/>
  <c r="O58" i="2"/>
  <c r="M63" i="2"/>
  <c r="K72" i="2"/>
  <c r="H76" i="2"/>
  <c r="O76" i="2"/>
  <c r="H79" i="2"/>
  <c r="O79" i="2"/>
  <c r="H82" i="2"/>
  <c r="O82" i="2"/>
  <c r="H85" i="2"/>
  <c r="H86" i="2"/>
  <c r="H87" i="2"/>
  <c r="H89" i="2"/>
  <c r="H90" i="2"/>
  <c r="H92" i="2"/>
  <c r="H95" i="2"/>
  <c r="H96" i="2"/>
  <c r="M98" i="2"/>
  <c r="H101" i="2"/>
  <c r="M103" i="2"/>
  <c r="H107" i="2"/>
  <c r="H108" i="2"/>
  <c r="M110" i="2"/>
  <c r="M113" i="2"/>
  <c r="H117" i="2"/>
  <c r="H118" i="2"/>
  <c r="M120" i="2"/>
  <c r="H124" i="2"/>
  <c r="H125" i="2"/>
  <c r="H129" i="2"/>
  <c r="O129" i="2"/>
  <c r="H132" i="2"/>
  <c r="O132" i="2"/>
  <c r="M141" i="2"/>
  <c r="H145" i="2"/>
  <c r="H146" i="2"/>
  <c r="H150" i="2"/>
  <c r="O150" i="2"/>
  <c r="M159" i="2"/>
  <c r="H163" i="2"/>
  <c r="H164" i="2"/>
  <c r="H168" i="2"/>
  <c r="O168" i="2"/>
  <c r="M176" i="2"/>
  <c r="H179" i="2"/>
  <c r="H180" i="2"/>
  <c r="O183" i="2"/>
  <c r="M188" i="2"/>
  <c r="H192" i="2"/>
  <c r="H195" i="2"/>
  <c r="H198" i="2"/>
  <c r="H201" i="2"/>
  <c r="H204" i="2"/>
  <c r="H208" i="2"/>
  <c r="M209" i="2"/>
  <c r="H210" i="2"/>
  <c r="O211" i="2"/>
  <c r="H215" i="2"/>
  <c r="M216" i="2"/>
  <c r="H217" i="2"/>
  <c r="H218" i="2"/>
  <c r="M218" i="2"/>
  <c r="H219" i="2"/>
  <c r="O220" i="2"/>
  <c r="H224" i="2"/>
  <c r="M225" i="2"/>
  <c r="H226" i="2"/>
  <c r="H227" i="2"/>
  <c r="K229" i="2"/>
  <c r="K233" i="2"/>
  <c r="K237" i="2"/>
  <c r="M240" i="2"/>
  <c r="H241" i="2"/>
  <c r="O242" i="2"/>
  <c r="H246" i="2"/>
  <c r="M247" i="2"/>
  <c r="H248" i="2"/>
  <c r="H249" i="2"/>
  <c r="M251" i="2"/>
  <c r="H259" i="2"/>
  <c r="M259" i="2"/>
  <c r="H260" i="2"/>
  <c r="K263" i="2"/>
  <c r="F5" i="3"/>
  <c r="I5" i="3" s="1"/>
  <c r="L5" i="3"/>
  <c r="M5" i="3" s="1"/>
  <c r="N6" i="3"/>
  <c r="O6" i="3" s="1"/>
  <c r="F8" i="3"/>
  <c r="N10" i="3"/>
  <c r="O10" i="3" s="1"/>
  <c r="I10" i="3"/>
  <c r="G12" i="3"/>
  <c r="L13" i="3"/>
  <c r="M13" i="3" s="1"/>
  <c r="G13" i="3"/>
  <c r="I13" i="3"/>
  <c r="F15" i="3"/>
  <c r="H15" i="3" s="1"/>
  <c r="F16" i="3"/>
  <c r="H16" i="3" s="1"/>
  <c r="L16" i="3"/>
  <c r="M16" i="3" s="1"/>
  <c r="N17" i="3"/>
  <c r="O17" i="3" s="1"/>
  <c r="M20" i="3"/>
  <c r="F23" i="3"/>
  <c r="I23" i="3" s="1"/>
  <c r="F26" i="3"/>
  <c r="I26" i="3" s="1"/>
  <c r="L26" i="3"/>
  <c r="T26" i="3"/>
  <c r="I27" i="3"/>
  <c r="N27" i="3"/>
  <c r="O27" i="3" s="1"/>
  <c r="I29" i="3"/>
  <c r="N29" i="3"/>
  <c r="O29" i="3" s="1"/>
  <c r="V32" i="3"/>
  <c r="X33" i="3"/>
  <c r="N35" i="3"/>
  <c r="O35" i="3" s="1"/>
  <c r="I35" i="3"/>
  <c r="V35" i="3"/>
  <c r="F36" i="3"/>
  <c r="X36" i="3"/>
  <c r="M41" i="3"/>
  <c r="G42" i="3"/>
  <c r="F46" i="3"/>
  <c r="I46" i="3" s="1"/>
  <c r="L46" i="3"/>
  <c r="M46" i="3" s="1"/>
  <c r="N48" i="3"/>
  <c r="O48" i="3" s="1"/>
  <c r="I48" i="3"/>
  <c r="L48" i="3"/>
  <c r="G48" i="3"/>
  <c r="T48" i="3"/>
  <c r="V49" i="3"/>
  <c r="F50" i="3"/>
  <c r="I50" i="3" s="1"/>
  <c r="H54" i="3"/>
  <c r="L56" i="3"/>
  <c r="G56" i="3"/>
  <c r="K55" i="3" s="1"/>
  <c r="N56" i="3"/>
  <c r="O56" i="3" s="1"/>
  <c r="I56" i="3"/>
  <c r="N59" i="3"/>
  <c r="I59" i="3"/>
  <c r="L59" i="3"/>
  <c r="M59" i="3" s="1"/>
  <c r="G59" i="3"/>
  <c r="M60" i="3"/>
  <c r="F61" i="3"/>
  <c r="I61" i="3" s="1"/>
  <c r="N61" i="3"/>
  <c r="O61" i="3" s="1"/>
  <c r="M63" i="3"/>
  <c r="F64" i="3"/>
  <c r="I64" i="3" s="1"/>
  <c r="H65" i="3"/>
  <c r="H68" i="3"/>
  <c r="I83" i="3"/>
  <c r="G83" i="3"/>
  <c r="N83" i="3"/>
  <c r="O83" i="3" s="1"/>
  <c r="F83" i="3"/>
  <c r="N84" i="3"/>
  <c r="O84" i="3" s="1"/>
  <c r="L84" i="3"/>
  <c r="G84" i="3"/>
  <c r="F84" i="3"/>
  <c r="I84" i="3" s="1"/>
  <c r="M86" i="3"/>
  <c r="G89" i="3"/>
  <c r="N89" i="3"/>
  <c r="O89" i="3" s="1"/>
  <c r="F89" i="3"/>
  <c r="I89" i="3" s="1"/>
  <c r="N90" i="3"/>
  <c r="I90" i="3"/>
  <c r="L90" i="3"/>
  <c r="M90" i="3" s="1"/>
  <c r="G90" i="3"/>
  <c r="F90" i="3"/>
  <c r="H99" i="3"/>
  <c r="G103" i="3"/>
  <c r="N103" i="3"/>
  <c r="O103" i="3" s="1"/>
  <c r="F103" i="3"/>
  <c r="I103" i="3" s="1"/>
  <c r="N104" i="3"/>
  <c r="I104" i="3"/>
  <c r="L104" i="3"/>
  <c r="M104" i="3" s="1"/>
  <c r="G104" i="3"/>
  <c r="F104" i="3"/>
  <c r="N128" i="3"/>
  <c r="O128" i="3" s="1"/>
  <c r="L128" i="3"/>
  <c r="G128" i="3"/>
  <c r="F128" i="3"/>
  <c r="I128" i="3" s="1"/>
  <c r="H136" i="3"/>
  <c r="M139" i="3"/>
  <c r="N142" i="3"/>
  <c r="O142" i="3" s="1"/>
  <c r="L142" i="3"/>
  <c r="G142" i="3"/>
  <c r="F142" i="3"/>
  <c r="I142" i="3" s="1"/>
  <c r="H154" i="3"/>
  <c r="M157" i="3"/>
  <c r="N160" i="3"/>
  <c r="I160" i="3"/>
  <c r="L160" i="3"/>
  <c r="M160" i="3" s="1"/>
  <c r="G160" i="3"/>
  <c r="F160" i="3"/>
  <c r="H172" i="3"/>
  <c r="M176" i="3"/>
  <c r="H183" i="3"/>
  <c r="O183" i="3"/>
  <c r="H185" i="3"/>
  <c r="H192" i="3"/>
  <c r="H194" i="3"/>
  <c r="M197" i="3"/>
  <c r="H204" i="3"/>
  <c r="H206" i="3"/>
  <c r="M208" i="3"/>
  <c r="N211" i="3"/>
  <c r="O211" i="3" s="1"/>
  <c r="L211" i="3"/>
  <c r="G211" i="3"/>
  <c r="F211" i="3"/>
  <c r="I211" i="3" s="1"/>
  <c r="H221" i="3"/>
  <c r="M224" i="3"/>
  <c r="I250" i="3"/>
  <c r="G250" i="3"/>
  <c r="N250" i="3"/>
  <c r="O250" i="3" s="1"/>
  <c r="F250" i="3"/>
  <c r="N251" i="3"/>
  <c r="I251" i="3"/>
  <c r="L251" i="3"/>
  <c r="M251" i="3" s="1"/>
  <c r="G251" i="3"/>
  <c r="F251" i="3"/>
  <c r="M253" i="3"/>
  <c r="K256" i="3"/>
  <c r="H256" i="3"/>
  <c r="K29" i="2"/>
  <c r="G2" i="2"/>
  <c r="J33" i="2" s="1"/>
  <c r="N2" i="2"/>
  <c r="O2" i="2" s="1"/>
  <c r="W45" i="2"/>
  <c r="U47" i="2"/>
  <c r="Y48" i="2"/>
  <c r="W49" i="2"/>
  <c r="H50" i="2"/>
  <c r="M52" i="2"/>
  <c r="M60" i="2"/>
  <c r="M66" i="2"/>
  <c r="M69" i="2"/>
  <c r="K73" i="2"/>
  <c r="K81" i="2"/>
  <c r="O86" i="2"/>
  <c r="O88" i="2"/>
  <c r="O89" i="2"/>
  <c r="O91" i="2"/>
  <c r="O94" i="2"/>
  <c r="O95" i="2"/>
  <c r="M99" i="2"/>
  <c r="H100" i="2"/>
  <c r="M102" i="2"/>
  <c r="H103" i="2"/>
  <c r="M105" i="2"/>
  <c r="H106" i="2"/>
  <c r="M112" i="2"/>
  <c r="M115" i="2"/>
  <c r="M122" i="2"/>
  <c r="K131" i="2"/>
  <c r="M134" i="2"/>
  <c r="M137" i="2"/>
  <c r="M143" i="2"/>
  <c r="M152" i="2"/>
  <c r="M155" i="2"/>
  <c r="M161" i="2"/>
  <c r="M170" i="2"/>
  <c r="M173" i="2"/>
  <c r="M177" i="2"/>
  <c r="M185" i="2"/>
  <c r="M190" i="2"/>
  <c r="M193" i="2"/>
  <c r="M196" i="2"/>
  <c r="M199" i="2"/>
  <c r="J202" i="2"/>
  <c r="M202" i="2"/>
  <c r="M205" i="2"/>
  <c r="K230" i="2"/>
  <c r="K234" i="2"/>
  <c r="K238" i="2"/>
  <c r="M252" i="2"/>
  <c r="K256" i="2"/>
  <c r="I6" i="3"/>
  <c r="N8" i="3"/>
  <c r="O8" i="3" s="1"/>
  <c r="M15" i="3"/>
  <c r="I17" i="3"/>
  <c r="N21" i="3"/>
  <c r="O21" i="3" s="1"/>
  <c r="V21" i="3"/>
  <c r="G23" i="3"/>
  <c r="L23" i="3"/>
  <c r="M23" i="3" s="1"/>
  <c r="M24" i="3"/>
  <c r="G26" i="3"/>
  <c r="N30" i="3"/>
  <c r="O30" i="3" s="1"/>
  <c r="F30" i="3"/>
  <c r="I30" i="3"/>
  <c r="T33" i="3"/>
  <c r="L34" i="3"/>
  <c r="M34" i="3" s="1"/>
  <c r="G34" i="3"/>
  <c r="I34" i="3"/>
  <c r="N37" i="3"/>
  <c r="O37" i="3" s="1"/>
  <c r="I37" i="3"/>
  <c r="M39" i="3"/>
  <c r="M40" i="3"/>
  <c r="N44" i="3"/>
  <c r="O44" i="3" s="1"/>
  <c r="F44" i="3"/>
  <c r="I44" i="3"/>
  <c r="T47" i="3"/>
  <c r="G51" i="3"/>
  <c r="I51" i="3"/>
  <c r="H52" i="3"/>
  <c r="T55" i="3"/>
  <c r="H57" i="3"/>
  <c r="I58" i="3"/>
  <c r="G58" i="3"/>
  <c r="L62" i="3"/>
  <c r="M62" i="3" s="1"/>
  <c r="G62" i="3"/>
  <c r="N62" i="3"/>
  <c r="I62" i="3"/>
  <c r="M77" i="3"/>
  <c r="H82" i="3"/>
  <c r="H88" i="3"/>
  <c r="M100" i="3"/>
  <c r="H102" i="3"/>
  <c r="N108" i="3"/>
  <c r="I108" i="3"/>
  <c r="L108" i="3"/>
  <c r="M108" i="3" s="1"/>
  <c r="G108" i="3"/>
  <c r="F108" i="3"/>
  <c r="I113" i="3"/>
  <c r="G113" i="3"/>
  <c r="N113" i="3"/>
  <c r="O113" i="3" s="1"/>
  <c r="F113" i="3"/>
  <c r="N114" i="3"/>
  <c r="O114" i="3" s="1"/>
  <c r="L114" i="3"/>
  <c r="G114" i="3"/>
  <c r="F114" i="3"/>
  <c r="I114" i="3" s="1"/>
  <c r="H125" i="3"/>
  <c r="H127" i="3"/>
  <c r="H141" i="3"/>
  <c r="I146" i="3"/>
  <c r="G146" i="3"/>
  <c r="N146" i="3"/>
  <c r="O146" i="3" s="1"/>
  <c r="F146" i="3"/>
  <c r="N147" i="3"/>
  <c r="O147" i="3" s="1"/>
  <c r="L147" i="3"/>
  <c r="G147" i="3"/>
  <c r="F147" i="3"/>
  <c r="I147" i="3" s="1"/>
  <c r="H159" i="3"/>
  <c r="G164" i="3"/>
  <c r="N164" i="3"/>
  <c r="O164" i="3" s="1"/>
  <c r="F164" i="3"/>
  <c r="I164" i="3" s="1"/>
  <c r="N165" i="3"/>
  <c r="L165" i="3"/>
  <c r="M165" i="3" s="1"/>
  <c r="G165" i="3"/>
  <c r="F165" i="3"/>
  <c r="I165" i="3" s="1"/>
  <c r="I180" i="3"/>
  <c r="G180" i="3"/>
  <c r="N180" i="3"/>
  <c r="O180" i="3" s="1"/>
  <c r="F180" i="3"/>
  <c r="N181" i="3"/>
  <c r="O181" i="3" s="1"/>
  <c r="L181" i="3"/>
  <c r="G181" i="3"/>
  <c r="F181" i="3"/>
  <c r="I181" i="3" s="1"/>
  <c r="N190" i="3"/>
  <c r="I190" i="3"/>
  <c r="L190" i="3"/>
  <c r="M190" i="3" s="1"/>
  <c r="G190" i="3"/>
  <c r="F190" i="3"/>
  <c r="I201" i="3"/>
  <c r="G201" i="3"/>
  <c r="N201" i="3"/>
  <c r="O201" i="3" s="1"/>
  <c r="F201" i="3"/>
  <c r="N202" i="3"/>
  <c r="O202" i="3" s="1"/>
  <c r="L202" i="3"/>
  <c r="G202" i="3"/>
  <c r="F202" i="3"/>
  <c r="I202" i="3" s="1"/>
  <c r="H210" i="3"/>
  <c r="I228" i="3"/>
  <c r="G228" i="3"/>
  <c r="N228" i="3"/>
  <c r="O228" i="3" s="1"/>
  <c r="F228" i="3"/>
  <c r="I229" i="3"/>
  <c r="G229" i="3"/>
  <c r="N229" i="3"/>
  <c r="O229" i="3" s="1"/>
  <c r="F229" i="3"/>
  <c r="I230" i="3"/>
  <c r="G230" i="3"/>
  <c r="N230" i="3"/>
  <c r="O230" i="3" s="1"/>
  <c r="F230" i="3"/>
  <c r="I231" i="3"/>
  <c r="G231" i="3"/>
  <c r="N231" i="3"/>
  <c r="O231" i="3" s="1"/>
  <c r="F231" i="3"/>
  <c r="I232" i="3"/>
  <c r="G232" i="3"/>
  <c r="N232" i="3"/>
  <c r="O232" i="3" s="1"/>
  <c r="F232" i="3"/>
  <c r="I233" i="3"/>
  <c r="G233" i="3"/>
  <c r="N233" i="3"/>
  <c r="O233" i="3" s="1"/>
  <c r="F233" i="3"/>
  <c r="I234" i="3"/>
  <c r="G234" i="3"/>
  <c r="N234" i="3"/>
  <c r="O234" i="3" s="1"/>
  <c r="F234" i="3"/>
  <c r="I235" i="3"/>
  <c r="G235" i="3"/>
  <c r="N235" i="3"/>
  <c r="O235" i="3" s="1"/>
  <c r="F235" i="3"/>
  <c r="I236" i="3"/>
  <c r="G236" i="3"/>
  <c r="N236" i="3"/>
  <c r="O236" i="3" s="1"/>
  <c r="F236" i="3"/>
  <c r="I237" i="3"/>
  <c r="G237" i="3"/>
  <c r="N237" i="3"/>
  <c r="O237" i="3" s="1"/>
  <c r="F237" i="3"/>
  <c r="I238" i="3"/>
  <c r="G238" i="3"/>
  <c r="N238" i="3"/>
  <c r="O238" i="3" s="1"/>
  <c r="F238" i="3"/>
  <c r="I239" i="3"/>
  <c r="G239" i="3"/>
  <c r="N239" i="3"/>
  <c r="O239" i="3" s="1"/>
  <c r="F239" i="3"/>
  <c r="N240" i="3"/>
  <c r="O240" i="3" s="1"/>
  <c r="I240" i="3"/>
  <c r="L240" i="3"/>
  <c r="G240" i="3"/>
  <c r="F240" i="3"/>
  <c r="M244" i="3"/>
  <c r="H249" i="3"/>
  <c r="H257" i="3"/>
  <c r="G261" i="3"/>
  <c r="N261" i="3"/>
  <c r="O261" i="3" s="1"/>
  <c r="F261" i="3"/>
  <c r="I261" i="3" s="1"/>
  <c r="G262" i="3"/>
  <c r="N262" i="3"/>
  <c r="O262" i="3" s="1"/>
  <c r="F262" i="3"/>
  <c r="I262" i="3" s="1"/>
  <c r="G263" i="3"/>
  <c r="N263" i="3"/>
  <c r="O263" i="3" s="1"/>
  <c r="F263" i="3"/>
  <c r="I263" i="3" s="1"/>
  <c r="G264" i="3"/>
  <c r="N264" i="3"/>
  <c r="O264" i="3" s="1"/>
  <c r="F264" i="3"/>
  <c r="I264" i="3" s="1"/>
  <c r="G265" i="3"/>
  <c r="N265" i="3"/>
  <c r="O265" i="3" s="1"/>
  <c r="F265" i="3"/>
  <c r="I265" i="3" s="1"/>
  <c r="L266" i="3"/>
  <c r="N266" i="3"/>
  <c r="O266" i="3" s="1"/>
  <c r="I266" i="3"/>
  <c r="G266" i="3"/>
  <c r="F266" i="3"/>
  <c r="K72" i="3"/>
  <c r="K97" i="3"/>
  <c r="L99" i="3"/>
  <c r="M99" i="3" s="1"/>
  <c r="L125" i="3"/>
  <c r="M125" i="3" s="1"/>
  <c r="L177" i="3"/>
  <c r="M177" i="3" s="1"/>
  <c r="L183" i="3"/>
  <c r="M183" i="3" s="1"/>
  <c r="L192" i="3"/>
  <c r="M192" i="3" s="1"/>
  <c r="L198" i="3"/>
  <c r="M198" i="3" s="1"/>
  <c r="L204" i="3"/>
  <c r="M204" i="3" s="1"/>
  <c r="L213" i="3"/>
  <c r="M213" i="3" s="1"/>
  <c r="K217" i="3"/>
  <c r="K252" i="3"/>
  <c r="L254" i="3"/>
  <c r="M254" i="3" s="1"/>
  <c r="L255" i="3"/>
  <c r="M255" i="3" s="1"/>
  <c r="L256" i="3"/>
  <c r="M256" i="3" s="1"/>
  <c r="L257" i="3"/>
  <c r="M257" i="3" s="1"/>
  <c r="F14" i="4"/>
  <c r="M14" i="4"/>
  <c r="R14" i="4"/>
  <c r="W14" i="4"/>
  <c r="AC14" i="4"/>
  <c r="AD15" i="4"/>
  <c r="Z15" i="4"/>
  <c r="V15" i="4"/>
  <c r="R15" i="4"/>
  <c r="N15" i="4"/>
  <c r="J15" i="4"/>
  <c r="F15" i="4"/>
  <c r="O15" i="4"/>
  <c r="T15" i="4"/>
  <c r="Y15" i="4"/>
  <c r="AE15" i="4"/>
  <c r="AF20" i="4"/>
  <c r="AB20" i="4"/>
  <c r="X20" i="4"/>
  <c r="T20" i="4"/>
  <c r="P20" i="4"/>
  <c r="L20" i="4"/>
  <c r="G20" i="4"/>
  <c r="I19" i="4" s="1"/>
  <c r="J20" i="4"/>
  <c r="O20" i="4"/>
  <c r="U20" i="4"/>
  <c r="Z20" i="4"/>
  <c r="AE20" i="4"/>
  <c r="G21" i="4"/>
  <c r="M21" i="4"/>
  <c r="R21" i="4"/>
  <c r="X21" i="4"/>
  <c r="AC21" i="4"/>
  <c r="AD22" i="4"/>
  <c r="Z22" i="4"/>
  <c r="V22" i="4"/>
  <c r="R22" i="4"/>
  <c r="N22" i="4"/>
  <c r="J22" i="4"/>
  <c r="O22" i="4"/>
  <c r="T22" i="4"/>
  <c r="Y22" i="4"/>
  <c r="AE22" i="4"/>
  <c r="G24" i="4"/>
  <c r="M24" i="4"/>
  <c r="R24" i="4"/>
  <c r="X24" i="4"/>
  <c r="AC24" i="4"/>
  <c r="AG25" i="4"/>
  <c r="AC25" i="4"/>
  <c r="Y25" i="4"/>
  <c r="U25" i="4"/>
  <c r="Q25" i="4"/>
  <c r="M25" i="4"/>
  <c r="N25" i="4"/>
  <c r="S25" i="4"/>
  <c r="X25" i="4"/>
  <c r="AD25" i="4"/>
  <c r="F36" i="4"/>
  <c r="M36" i="4"/>
  <c r="R36" i="4"/>
  <c r="W36" i="4"/>
  <c r="AC36" i="4"/>
  <c r="AE37" i="4"/>
  <c r="AA37" i="4"/>
  <c r="W37" i="4"/>
  <c r="S37" i="4"/>
  <c r="O37" i="4"/>
  <c r="K37" i="4"/>
  <c r="F37" i="4"/>
  <c r="J37" i="4"/>
  <c r="P37" i="4"/>
  <c r="U37" i="4"/>
  <c r="Z37" i="4"/>
  <c r="AF37" i="4"/>
  <c r="F38" i="4"/>
  <c r="K38" i="4"/>
  <c r="P38" i="4"/>
  <c r="V38" i="4"/>
  <c r="AA38" i="4"/>
  <c r="AF38" i="4"/>
  <c r="F43" i="4"/>
  <c r="M43" i="4"/>
  <c r="R43" i="4"/>
  <c r="W43" i="4"/>
  <c r="AC43" i="4"/>
  <c r="AD44" i="4"/>
  <c r="Z44" i="4"/>
  <c r="V44" i="4"/>
  <c r="R44" i="4"/>
  <c r="N44" i="4"/>
  <c r="J44" i="4"/>
  <c r="F44" i="4"/>
  <c r="I44" i="4"/>
  <c r="O44" i="4"/>
  <c r="T44" i="4"/>
  <c r="Y44" i="4"/>
  <c r="AE44" i="4"/>
  <c r="AG47" i="4"/>
  <c r="AC47" i="4"/>
  <c r="Y47" i="4"/>
  <c r="U47" i="4"/>
  <c r="Q47" i="4"/>
  <c r="M47" i="4"/>
  <c r="N47" i="4"/>
  <c r="S47" i="4"/>
  <c r="X47" i="4"/>
  <c r="AD47" i="4"/>
  <c r="AF49" i="4"/>
  <c r="AB49" i="4"/>
  <c r="X49" i="4"/>
  <c r="T49" i="4"/>
  <c r="P49" i="4"/>
  <c r="L49" i="4"/>
  <c r="G49" i="4"/>
  <c r="AD49" i="4"/>
  <c r="Y49" i="4"/>
  <c r="S49" i="4"/>
  <c r="N49" i="4"/>
  <c r="K49" i="4"/>
  <c r="R49" i="4"/>
  <c r="Z49" i="4"/>
  <c r="AG49" i="4"/>
  <c r="F51" i="4"/>
  <c r="N51" i="4"/>
  <c r="T51" i="4"/>
  <c r="AA51" i="4"/>
  <c r="AE65" i="4"/>
  <c r="AA65" i="4"/>
  <c r="W65" i="4"/>
  <c r="S65" i="4"/>
  <c r="O65" i="4"/>
  <c r="K65" i="4"/>
  <c r="G65" i="4"/>
  <c r="AC65" i="4"/>
  <c r="X65" i="4"/>
  <c r="R65" i="4"/>
  <c r="M65" i="4"/>
  <c r="J65" i="4"/>
  <c r="Q65" i="4"/>
  <c r="Y65" i="4"/>
  <c r="AF65" i="4"/>
  <c r="F68" i="4"/>
  <c r="O68" i="4"/>
  <c r="V68" i="4"/>
  <c r="AC68" i="4"/>
  <c r="AE71" i="4"/>
  <c r="AA71" i="4"/>
  <c r="W71" i="4"/>
  <c r="S71" i="4"/>
  <c r="O71" i="4"/>
  <c r="K71" i="4"/>
  <c r="F71" i="4"/>
  <c r="AD71" i="4"/>
  <c r="Y71" i="4"/>
  <c r="T71" i="4"/>
  <c r="N71" i="4"/>
  <c r="L71" i="4"/>
  <c r="R71" i="4"/>
  <c r="Z71" i="4"/>
  <c r="AG71" i="4"/>
  <c r="AD74" i="4"/>
  <c r="Z74" i="4"/>
  <c r="V74" i="4"/>
  <c r="R74" i="4"/>
  <c r="N74" i="4"/>
  <c r="J74" i="4"/>
  <c r="AC74" i="4"/>
  <c r="X74" i="4"/>
  <c r="S74" i="4"/>
  <c r="M74" i="4"/>
  <c r="G74" i="4"/>
  <c r="K74" i="4"/>
  <c r="Q74" i="4"/>
  <c r="Y74" i="4"/>
  <c r="AF74" i="4"/>
  <c r="AF76" i="4"/>
  <c r="AB76" i="4"/>
  <c r="X76" i="4"/>
  <c r="T76" i="4"/>
  <c r="P76" i="4"/>
  <c r="L76" i="4"/>
  <c r="G76" i="4"/>
  <c r="AC76" i="4"/>
  <c r="W76" i="4"/>
  <c r="R76" i="4"/>
  <c r="M76" i="4"/>
  <c r="F76" i="4"/>
  <c r="K76" i="4"/>
  <c r="S76" i="4"/>
  <c r="Z76" i="4"/>
  <c r="AG76" i="4"/>
  <c r="G80" i="4"/>
  <c r="N80" i="4"/>
  <c r="U80" i="4"/>
  <c r="AC80" i="4"/>
  <c r="O83" i="4"/>
  <c r="U83" i="4"/>
  <c r="AC83" i="4"/>
  <c r="F88" i="4"/>
  <c r="N88" i="4"/>
  <c r="U88" i="4"/>
  <c r="AC88" i="4"/>
  <c r="F94" i="4"/>
  <c r="N94" i="4"/>
  <c r="U94" i="4"/>
  <c r="AB94" i="4"/>
  <c r="F96" i="4"/>
  <c r="N96" i="4"/>
  <c r="U96" i="4"/>
  <c r="AC96" i="4"/>
  <c r="G102" i="4"/>
  <c r="R102" i="4"/>
  <c r="AC102" i="4"/>
  <c r="F103" i="4"/>
  <c r="P103" i="4"/>
  <c r="AA103" i="4"/>
  <c r="AF108" i="4"/>
  <c r="AB108" i="4"/>
  <c r="X108" i="4"/>
  <c r="T108" i="4"/>
  <c r="P108" i="4"/>
  <c r="L108" i="4"/>
  <c r="G108" i="4"/>
  <c r="AC108" i="4"/>
  <c r="W108" i="4"/>
  <c r="R108" i="4"/>
  <c r="M108" i="4"/>
  <c r="F108" i="4"/>
  <c r="AG108" i="4"/>
  <c r="AA108" i="4"/>
  <c r="V108" i="4"/>
  <c r="Q108" i="4"/>
  <c r="K108" i="4"/>
  <c r="AD108" i="4"/>
  <c r="Y108" i="4"/>
  <c r="S108" i="4"/>
  <c r="N108" i="4"/>
  <c r="U108" i="4"/>
  <c r="F47" i="3"/>
  <c r="I47" i="3" s="1"/>
  <c r="N47" i="3"/>
  <c r="O47" i="3" s="1"/>
  <c r="H66" i="3"/>
  <c r="I67" i="3"/>
  <c r="N67" i="3"/>
  <c r="O67" i="3" s="1"/>
  <c r="H72" i="3"/>
  <c r="H73" i="3"/>
  <c r="H74" i="3"/>
  <c r="I75" i="3"/>
  <c r="N75" i="3"/>
  <c r="O75" i="3" s="1"/>
  <c r="H79" i="3"/>
  <c r="I80" i="3"/>
  <c r="N80" i="3"/>
  <c r="O80" i="3" s="1"/>
  <c r="F81" i="3"/>
  <c r="I81" i="3" s="1"/>
  <c r="N81" i="3"/>
  <c r="O81" i="3" s="1"/>
  <c r="H85" i="3"/>
  <c r="H86" i="3"/>
  <c r="I87" i="3"/>
  <c r="N87" i="3"/>
  <c r="O87" i="3" s="1"/>
  <c r="H91" i="3"/>
  <c r="I92" i="3"/>
  <c r="N92" i="3"/>
  <c r="O92" i="3" s="1"/>
  <c r="F93" i="3"/>
  <c r="I93" i="3" s="1"/>
  <c r="N93" i="3"/>
  <c r="O93" i="3" s="1"/>
  <c r="H97" i="3"/>
  <c r="H98" i="3"/>
  <c r="I99" i="3"/>
  <c r="I100" i="3"/>
  <c r="N100" i="3"/>
  <c r="O100" i="3" s="1"/>
  <c r="F101" i="3"/>
  <c r="I101" i="3" s="1"/>
  <c r="N101" i="3"/>
  <c r="O101" i="3" s="1"/>
  <c r="H105" i="3"/>
  <c r="I106" i="3"/>
  <c r="N106" i="3"/>
  <c r="O106" i="3" s="1"/>
  <c r="H109" i="3"/>
  <c r="H110" i="3"/>
  <c r="I111" i="3"/>
  <c r="N111" i="3"/>
  <c r="O111" i="3" s="1"/>
  <c r="H115" i="3"/>
  <c r="I116" i="3"/>
  <c r="N116" i="3"/>
  <c r="O116" i="3" s="1"/>
  <c r="H119" i="3"/>
  <c r="H120" i="3"/>
  <c r="I121" i="3"/>
  <c r="N121" i="3"/>
  <c r="O121" i="3" s="1"/>
  <c r="H124" i="3"/>
  <c r="I125" i="3"/>
  <c r="I126" i="3"/>
  <c r="N126" i="3"/>
  <c r="O126" i="3" s="1"/>
  <c r="H129" i="3"/>
  <c r="I130" i="3"/>
  <c r="N130" i="3"/>
  <c r="O130" i="3" s="1"/>
  <c r="F131" i="3"/>
  <c r="I131" i="3" s="1"/>
  <c r="N131" i="3"/>
  <c r="O131" i="3" s="1"/>
  <c r="H134" i="3"/>
  <c r="I135" i="3"/>
  <c r="N135" i="3"/>
  <c r="O135" i="3" s="1"/>
  <c r="H139" i="3"/>
  <c r="I140" i="3"/>
  <c r="N140" i="3"/>
  <c r="O140" i="3" s="1"/>
  <c r="H143" i="3"/>
  <c r="I144" i="3"/>
  <c r="N144" i="3"/>
  <c r="O144" i="3" s="1"/>
  <c r="H148" i="3"/>
  <c r="I149" i="3"/>
  <c r="N149" i="3"/>
  <c r="O149" i="3" s="1"/>
  <c r="H152" i="3"/>
  <c r="I153" i="3"/>
  <c r="N153" i="3"/>
  <c r="O153" i="3" s="1"/>
  <c r="H157" i="3"/>
  <c r="I158" i="3"/>
  <c r="N158" i="3"/>
  <c r="O158" i="3" s="1"/>
  <c r="H161" i="3"/>
  <c r="I162" i="3"/>
  <c r="N162" i="3"/>
  <c r="O162" i="3" s="1"/>
  <c r="H166" i="3"/>
  <c r="I167" i="3"/>
  <c r="N167" i="3"/>
  <c r="O167" i="3" s="1"/>
  <c r="H170" i="3"/>
  <c r="I171" i="3"/>
  <c r="N171" i="3"/>
  <c r="O171" i="3" s="1"/>
  <c r="H176" i="3"/>
  <c r="I177" i="3"/>
  <c r="I178" i="3"/>
  <c r="N178" i="3"/>
  <c r="O178" i="3" s="1"/>
  <c r="H182" i="3"/>
  <c r="I183" i="3"/>
  <c r="I184" i="3"/>
  <c r="N184" i="3"/>
  <c r="O184" i="3" s="1"/>
  <c r="I188" i="3"/>
  <c r="N188" i="3"/>
  <c r="O188" i="3" s="1"/>
  <c r="H191" i="3"/>
  <c r="I192" i="3"/>
  <c r="I193" i="3"/>
  <c r="N193" i="3"/>
  <c r="O193" i="3" s="1"/>
  <c r="H197" i="3"/>
  <c r="I198" i="3"/>
  <c r="I199" i="3"/>
  <c r="N199" i="3"/>
  <c r="O199" i="3" s="1"/>
  <c r="H203" i="3"/>
  <c r="I204" i="3"/>
  <c r="I205" i="3"/>
  <c r="N205" i="3"/>
  <c r="O205" i="3" s="1"/>
  <c r="H208" i="3"/>
  <c r="I209" i="3"/>
  <c r="N209" i="3"/>
  <c r="O209" i="3" s="1"/>
  <c r="H212" i="3"/>
  <c r="I213" i="3"/>
  <c r="I214" i="3"/>
  <c r="N214" i="3"/>
  <c r="O214" i="3" s="1"/>
  <c r="H217" i="3"/>
  <c r="H218" i="3"/>
  <c r="H224" i="3"/>
  <c r="I225" i="3"/>
  <c r="N225" i="3"/>
  <c r="O225" i="3" s="1"/>
  <c r="F226" i="3"/>
  <c r="I226" i="3" s="1"/>
  <c r="N226" i="3"/>
  <c r="O226" i="3" s="1"/>
  <c r="H241" i="3"/>
  <c r="I242" i="3"/>
  <c r="N242" i="3"/>
  <c r="O242" i="3" s="1"/>
  <c r="H246" i="3"/>
  <c r="I247" i="3"/>
  <c r="N247" i="3"/>
  <c r="O247" i="3" s="1"/>
  <c r="F248" i="3"/>
  <c r="I248" i="3" s="1"/>
  <c r="N248" i="3"/>
  <c r="O248" i="3" s="1"/>
  <c r="H252" i="3"/>
  <c r="H253" i="3"/>
  <c r="I254" i="3"/>
  <c r="I255" i="3"/>
  <c r="I256" i="3"/>
  <c r="I257" i="3"/>
  <c r="I258" i="3"/>
  <c r="N258" i="3"/>
  <c r="O258" i="3" s="1"/>
  <c r="F259" i="3"/>
  <c r="I259" i="3" s="1"/>
  <c r="N259" i="3"/>
  <c r="O259" i="3" s="1"/>
  <c r="AF4" i="4"/>
  <c r="AB4" i="4"/>
  <c r="X4" i="4"/>
  <c r="T4" i="4"/>
  <c r="P4" i="4"/>
  <c r="L4" i="4"/>
  <c r="G4" i="4"/>
  <c r="J4" i="4"/>
  <c r="O4" i="4"/>
  <c r="U4" i="4"/>
  <c r="Z4" i="4"/>
  <c r="AE4" i="4"/>
  <c r="G5" i="4"/>
  <c r="M5" i="4"/>
  <c r="R5" i="4"/>
  <c r="X5" i="4"/>
  <c r="AD6" i="4"/>
  <c r="AD2" i="4" s="1"/>
  <c r="Z6" i="4"/>
  <c r="V6" i="4"/>
  <c r="R6" i="4"/>
  <c r="N6" i="4"/>
  <c r="N2" i="4" s="1"/>
  <c r="J6" i="4"/>
  <c r="O6" i="4"/>
  <c r="T6" i="4"/>
  <c r="Y6" i="4"/>
  <c r="AE6" i="4"/>
  <c r="G8" i="4"/>
  <c r="M8" i="4"/>
  <c r="R8" i="4"/>
  <c r="X8" i="4"/>
  <c r="AD9" i="4"/>
  <c r="Z9" i="4"/>
  <c r="V9" i="4"/>
  <c r="R9" i="4"/>
  <c r="N9" i="4"/>
  <c r="J9" i="4"/>
  <c r="O9" i="4"/>
  <c r="T9" i="4"/>
  <c r="Y9" i="4"/>
  <c r="AE9" i="4"/>
  <c r="AD12" i="4"/>
  <c r="Z12" i="4"/>
  <c r="V12" i="4"/>
  <c r="R12" i="4"/>
  <c r="N12" i="4"/>
  <c r="J12" i="4"/>
  <c r="O12" i="4"/>
  <c r="T12" i="4"/>
  <c r="Y12" i="4"/>
  <c r="AE12" i="4"/>
  <c r="N14" i="4"/>
  <c r="S14" i="4"/>
  <c r="Y14" i="4"/>
  <c r="K15" i="4"/>
  <c r="P15" i="4"/>
  <c r="U15" i="4"/>
  <c r="AA15" i="4"/>
  <c r="AF15" i="4"/>
  <c r="AF17" i="4"/>
  <c r="AB17" i="4"/>
  <c r="X17" i="4"/>
  <c r="T17" i="4"/>
  <c r="P17" i="4"/>
  <c r="L17" i="4"/>
  <c r="G17" i="4"/>
  <c r="J17" i="4"/>
  <c r="O17" i="4"/>
  <c r="U17" i="4"/>
  <c r="Z17" i="4"/>
  <c r="AE17" i="4"/>
  <c r="G18" i="4"/>
  <c r="M18" i="4"/>
  <c r="R18" i="4"/>
  <c r="X18" i="4"/>
  <c r="AG19" i="4"/>
  <c r="AC19" i="4"/>
  <c r="Y19" i="4"/>
  <c r="U19" i="4"/>
  <c r="Q19" i="4"/>
  <c r="M19" i="4"/>
  <c r="N19" i="4"/>
  <c r="S19" i="4"/>
  <c r="X19" i="4"/>
  <c r="AD19" i="4"/>
  <c r="K20" i="4"/>
  <c r="Q20" i="4"/>
  <c r="V20" i="4"/>
  <c r="AA20" i="4"/>
  <c r="AG20" i="4"/>
  <c r="N21" i="4"/>
  <c r="T21" i="4"/>
  <c r="Y21" i="4"/>
  <c r="K22" i="4"/>
  <c r="P22" i="4"/>
  <c r="U22" i="4"/>
  <c r="AA22" i="4"/>
  <c r="AF22" i="4"/>
  <c r="N24" i="4"/>
  <c r="T24" i="4"/>
  <c r="Y24" i="4"/>
  <c r="J25" i="4"/>
  <c r="O25" i="4"/>
  <c r="T25" i="4"/>
  <c r="Z25" i="4"/>
  <c r="AE25" i="4"/>
  <c r="F26" i="4"/>
  <c r="M26" i="4"/>
  <c r="R26" i="4"/>
  <c r="W26" i="4"/>
  <c r="AD27" i="4"/>
  <c r="Z27" i="4"/>
  <c r="V27" i="4"/>
  <c r="R27" i="4"/>
  <c r="N27" i="4"/>
  <c r="J27" i="4"/>
  <c r="F27" i="4"/>
  <c r="O27" i="4"/>
  <c r="T27" i="4"/>
  <c r="Y27" i="4"/>
  <c r="AE27" i="4"/>
  <c r="G29" i="4"/>
  <c r="L29" i="4"/>
  <c r="Q29" i="4"/>
  <c r="W29" i="4"/>
  <c r="AB29" i="4"/>
  <c r="AD31" i="4"/>
  <c r="Z31" i="4"/>
  <c r="V31" i="4"/>
  <c r="R31" i="4"/>
  <c r="N31" i="4"/>
  <c r="J31" i="4"/>
  <c r="F31" i="4"/>
  <c r="O31" i="4"/>
  <c r="T31" i="4"/>
  <c r="Y31" i="4"/>
  <c r="AE31" i="4"/>
  <c r="G33" i="4"/>
  <c r="M33" i="4"/>
  <c r="R33" i="4"/>
  <c r="X33" i="4"/>
  <c r="AD34" i="4"/>
  <c r="Z34" i="4"/>
  <c r="V34" i="4"/>
  <c r="R34" i="4"/>
  <c r="N34" i="4"/>
  <c r="J34" i="4"/>
  <c r="O34" i="4"/>
  <c r="T34" i="4"/>
  <c r="Y34" i="4"/>
  <c r="AE34" i="4"/>
  <c r="N36" i="4"/>
  <c r="S36" i="4"/>
  <c r="Y36" i="4"/>
  <c r="L37" i="4"/>
  <c r="Q37" i="4"/>
  <c r="V37" i="4"/>
  <c r="AB37" i="4"/>
  <c r="AG37" i="4"/>
  <c r="G38" i="4"/>
  <c r="L38" i="4"/>
  <c r="R38" i="4"/>
  <c r="W38" i="4"/>
  <c r="AF39" i="4"/>
  <c r="AB39" i="4"/>
  <c r="X39" i="4"/>
  <c r="T39" i="4"/>
  <c r="P39" i="4"/>
  <c r="L39" i="4"/>
  <c r="G39" i="4"/>
  <c r="J39" i="4"/>
  <c r="O39" i="4"/>
  <c r="U39" i="4"/>
  <c r="Z39" i="4"/>
  <c r="AE39" i="4"/>
  <c r="G40" i="4"/>
  <c r="M40" i="4"/>
  <c r="R40" i="4"/>
  <c r="X40" i="4"/>
  <c r="AD41" i="4"/>
  <c r="Z41" i="4"/>
  <c r="V41" i="4"/>
  <c r="R41" i="4"/>
  <c r="N41" i="4"/>
  <c r="J41" i="4"/>
  <c r="O41" i="4"/>
  <c r="T41" i="4"/>
  <c r="Y41" i="4"/>
  <c r="AE41" i="4"/>
  <c r="N43" i="4"/>
  <c r="S43" i="4"/>
  <c r="Y43" i="4"/>
  <c r="K44" i="4"/>
  <c r="P44" i="4"/>
  <c r="U44" i="4"/>
  <c r="AA44" i="4"/>
  <c r="AF44" i="4"/>
  <c r="AE46" i="4"/>
  <c r="AA46" i="4"/>
  <c r="W46" i="4"/>
  <c r="S46" i="4"/>
  <c r="O46" i="4"/>
  <c r="K46" i="4"/>
  <c r="G46" i="4"/>
  <c r="N46" i="4"/>
  <c r="T46" i="4"/>
  <c r="Y46" i="4"/>
  <c r="AD46" i="4"/>
  <c r="J47" i="4"/>
  <c r="O47" i="4"/>
  <c r="T47" i="4"/>
  <c r="Z47" i="4"/>
  <c r="AE47" i="4"/>
  <c r="F48" i="4"/>
  <c r="M48" i="4"/>
  <c r="R48" i="4"/>
  <c r="W48" i="4"/>
  <c r="M49" i="4"/>
  <c r="U49" i="4"/>
  <c r="AA49" i="4"/>
  <c r="AE50" i="4"/>
  <c r="AA50" i="4"/>
  <c r="W50" i="4"/>
  <c r="S50" i="4"/>
  <c r="O50" i="4"/>
  <c r="K50" i="4"/>
  <c r="F50" i="4"/>
  <c r="AG50" i="4"/>
  <c r="AB50" i="4"/>
  <c r="V50" i="4"/>
  <c r="Q50" i="4"/>
  <c r="L50" i="4"/>
  <c r="J50" i="4"/>
  <c r="R50" i="4"/>
  <c r="Y50" i="4"/>
  <c r="AF50" i="4"/>
  <c r="O51" i="4"/>
  <c r="V51" i="4"/>
  <c r="AE53" i="4"/>
  <c r="AA53" i="4"/>
  <c r="W53" i="4"/>
  <c r="S53" i="4"/>
  <c r="O53" i="4"/>
  <c r="K53" i="4"/>
  <c r="F53" i="4"/>
  <c r="AC53" i="4"/>
  <c r="X53" i="4"/>
  <c r="R53" i="4"/>
  <c r="M53" i="4"/>
  <c r="G53" i="4"/>
  <c r="L53" i="4"/>
  <c r="T53" i="4"/>
  <c r="Z53" i="4"/>
  <c r="AG53" i="4"/>
  <c r="P56" i="4"/>
  <c r="V56" i="4"/>
  <c r="AE59" i="4"/>
  <c r="AA59" i="4"/>
  <c r="W59" i="4"/>
  <c r="S59" i="4"/>
  <c r="O59" i="4"/>
  <c r="K59" i="4"/>
  <c r="F59" i="4"/>
  <c r="AC59" i="4"/>
  <c r="X59" i="4"/>
  <c r="R59" i="4"/>
  <c r="M59" i="4"/>
  <c r="G59" i="4"/>
  <c r="L59" i="4"/>
  <c r="T59" i="4"/>
  <c r="Z59" i="4"/>
  <c r="AG59" i="4"/>
  <c r="P62" i="4"/>
  <c r="V62" i="4"/>
  <c r="L65" i="4"/>
  <c r="T65" i="4"/>
  <c r="Z65" i="4"/>
  <c r="AG65" i="4"/>
  <c r="J68" i="4"/>
  <c r="Q68" i="4"/>
  <c r="W68" i="4"/>
  <c r="G69" i="4"/>
  <c r="M69" i="4"/>
  <c r="T69" i="4"/>
  <c r="I70" i="4"/>
  <c r="M71" i="4"/>
  <c r="U71" i="4"/>
  <c r="AB71" i="4"/>
  <c r="AG72" i="4"/>
  <c r="AC72" i="4"/>
  <c r="Y72" i="4"/>
  <c r="U72" i="4"/>
  <c r="Q72" i="4"/>
  <c r="M72" i="4"/>
  <c r="AE72" i="4"/>
  <c r="Z72" i="4"/>
  <c r="T72" i="4"/>
  <c r="O72" i="4"/>
  <c r="J72" i="4"/>
  <c r="P72" i="4"/>
  <c r="W72" i="4"/>
  <c r="AD72" i="4"/>
  <c r="N73" i="4"/>
  <c r="U73" i="4"/>
  <c r="L74" i="4"/>
  <c r="T74" i="4"/>
  <c r="AA74" i="4"/>
  <c r="AG74" i="4"/>
  <c r="N76" i="4"/>
  <c r="U76" i="4"/>
  <c r="AA76" i="4"/>
  <c r="AF79" i="4"/>
  <c r="AB79" i="4"/>
  <c r="X79" i="4"/>
  <c r="T79" i="4"/>
  <c r="P79" i="4"/>
  <c r="L79" i="4"/>
  <c r="G79" i="4"/>
  <c r="AD79" i="4"/>
  <c r="Y79" i="4"/>
  <c r="S79" i="4"/>
  <c r="N79" i="4"/>
  <c r="K79" i="4"/>
  <c r="R79" i="4"/>
  <c r="Z79" i="4"/>
  <c r="AG79" i="4"/>
  <c r="P80" i="4"/>
  <c r="X80" i="4"/>
  <c r="F81" i="4"/>
  <c r="N81" i="4"/>
  <c r="T81" i="4"/>
  <c r="P83" i="4"/>
  <c r="X83" i="4"/>
  <c r="AE85" i="4"/>
  <c r="AA85" i="4"/>
  <c r="W85" i="4"/>
  <c r="S85" i="4"/>
  <c r="O85" i="4"/>
  <c r="K85" i="4"/>
  <c r="G85" i="4"/>
  <c r="AF85" i="4"/>
  <c r="Z85" i="4"/>
  <c r="U85" i="4"/>
  <c r="P85" i="4"/>
  <c r="J85" i="4"/>
  <c r="Q85" i="4"/>
  <c r="X85" i="4"/>
  <c r="AD85" i="4"/>
  <c r="G86" i="4"/>
  <c r="O86" i="4"/>
  <c r="U86" i="4"/>
  <c r="O88" i="4"/>
  <c r="W88" i="4"/>
  <c r="G89" i="4"/>
  <c r="O89" i="4"/>
  <c r="U89" i="4"/>
  <c r="O91" i="4"/>
  <c r="V91" i="4"/>
  <c r="AG93" i="4"/>
  <c r="AC93" i="4"/>
  <c r="Y93" i="4"/>
  <c r="U93" i="4"/>
  <c r="Q93" i="4"/>
  <c r="M93" i="4"/>
  <c r="AF93" i="4"/>
  <c r="AA93" i="4"/>
  <c r="V93" i="4"/>
  <c r="P93" i="4"/>
  <c r="K93" i="4"/>
  <c r="F93" i="4"/>
  <c r="J93" i="4"/>
  <c r="R93" i="4"/>
  <c r="X93" i="4"/>
  <c r="AE93" i="4"/>
  <c r="P94" i="4"/>
  <c r="V94" i="4"/>
  <c r="O96" i="4"/>
  <c r="W96" i="4"/>
  <c r="G97" i="4"/>
  <c r="O97" i="4"/>
  <c r="U97" i="4"/>
  <c r="F100" i="4"/>
  <c r="Q100" i="4"/>
  <c r="J102" i="4"/>
  <c r="U102" i="4"/>
  <c r="S103" i="4"/>
  <c r="AF14" i="4"/>
  <c r="AB14" i="4"/>
  <c r="X14" i="4"/>
  <c r="T14" i="4"/>
  <c r="P14" i="4"/>
  <c r="L14" i="4"/>
  <c r="G14" i="4"/>
  <c r="J14" i="4"/>
  <c r="O14" i="4"/>
  <c r="U14" i="4"/>
  <c r="Z14" i="4"/>
  <c r="AE14" i="4"/>
  <c r="AE21" i="4"/>
  <c r="AA21" i="4"/>
  <c r="W21" i="4"/>
  <c r="S21" i="4"/>
  <c r="O21" i="4"/>
  <c r="K21" i="4"/>
  <c r="F21" i="4"/>
  <c r="J21" i="4"/>
  <c r="P21" i="4"/>
  <c r="U21" i="4"/>
  <c r="Z21" i="4"/>
  <c r="AF21" i="4"/>
  <c r="AE24" i="4"/>
  <c r="AA24" i="4"/>
  <c r="W24" i="4"/>
  <c r="S24" i="4"/>
  <c r="O24" i="4"/>
  <c r="K24" i="4"/>
  <c r="F24" i="4"/>
  <c r="J24" i="4"/>
  <c r="P24" i="4"/>
  <c r="U24" i="4"/>
  <c r="Z24" i="4"/>
  <c r="AF24" i="4"/>
  <c r="AF36" i="4"/>
  <c r="AB36" i="4"/>
  <c r="X36" i="4"/>
  <c r="T36" i="4"/>
  <c r="P36" i="4"/>
  <c r="L36" i="4"/>
  <c r="G36" i="4"/>
  <c r="J36" i="4"/>
  <c r="O36" i="4"/>
  <c r="U36" i="4"/>
  <c r="Z36" i="4"/>
  <c r="AE36" i="4"/>
  <c r="AG38" i="4"/>
  <c r="AC38" i="4"/>
  <c r="Y38" i="4"/>
  <c r="U38" i="4"/>
  <c r="Q38" i="4"/>
  <c r="M38" i="4"/>
  <c r="N38" i="4"/>
  <c r="S38" i="4"/>
  <c r="X38" i="4"/>
  <c r="AD38" i="4"/>
  <c r="AF43" i="4"/>
  <c r="AB43" i="4"/>
  <c r="X43" i="4"/>
  <c r="T43" i="4"/>
  <c r="P43" i="4"/>
  <c r="L43" i="4"/>
  <c r="G43" i="4"/>
  <c r="J43" i="4"/>
  <c r="O43" i="4"/>
  <c r="U43" i="4"/>
  <c r="Z43" i="4"/>
  <c r="AE43" i="4"/>
  <c r="AG51" i="4"/>
  <c r="AC51" i="4"/>
  <c r="Y51" i="4"/>
  <c r="U51" i="4"/>
  <c r="Q51" i="4"/>
  <c r="M51" i="4"/>
  <c r="AB51" i="4"/>
  <c r="W51" i="4"/>
  <c r="R51" i="4"/>
  <c r="L51" i="4"/>
  <c r="G51" i="4"/>
  <c r="J51" i="4"/>
  <c r="P51" i="4"/>
  <c r="X51" i="4"/>
  <c r="AE51" i="4"/>
  <c r="AF68" i="4"/>
  <c r="AB68" i="4"/>
  <c r="X68" i="4"/>
  <c r="T68" i="4"/>
  <c r="P68" i="4"/>
  <c r="L68" i="4"/>
  <c r="G68" i="4"/>
  <c r="AD68" i="4"/>
  <c r="Y68" i="4"/>
  <c r="S68" i="4"/>
  <c r="N68" i="4"/>
  <c r="K68" i="4"/>
  <c r="R68" i="4"/>
  <c r="Z68" i="4"/>
  <c r="AG68" i="4"/>
  <c r="AE80" i="4"/>
  <c r="AA80" i="4"/>
  <c r="W80" i="4"/>
  <c r="S80" i="4"/>
  <c r="O80" i="4"/>
  <c r="K80" i="4"/>
  <c r="F80" i="4"/>
  <c r="AG80" i="4"/>
  <c r="AB80" i="4"/>
  <c r="V80" i="4"/>
  <c r="Q80" i="4"/>
  <c r="L80" i="4"/>
  <c r="J80" i="4"/>
  <c r="R80" i="4"/>
  <c r="Y80" i="4"/>
  <c r="AF80" i="4"/>
  <c r="AD83" i="4"/>
  <c r="Z83" i="4"/>
  <c r="V83" i="4"/>
  <c r="R83" i="4"/>
  <c r="N83" i="4"/>
  <c r="J83" i="4"/>
  <c r="F83" i="4"/>
  <c r="AG83" i="4"/>
  <c r="AB83" i="4"/>
  <c r="W83" i="4"/>
  <c r="Q83" i="4"/>
  <c r="L83" i="4"/>
  <c r="G83" i="4"/>
  <c r="K83" i="4"/>
  <c r="S83" i="4"/>
  <c r="Y83" i="4"/>
  <c r="AF83" i="4"/>
  <c r="AF88" i="4"/>
  <c r="AB88" i="4"/>
  <c r="X88" i="4"/>
  <c r="T88" i="4"/>
  <c r="P88" i="4"/>
  <c r="L88" i="4"/>
  <c r="G88" i="4"/>
  <c r="AG88" i="4"/>
  <c r="AA88" i="4"/>
  <c r="V88" i="4"/>
  <c r="Q88" i="4"/>
  <c r="K88" i="4"/>
  <c r="J88" i="4"/>
  <c r="R88" i="4"/>
  <c r="Y88" i="4"/>
  <c r="AE88" i="4"/>
  <c r="AE94" i="4"/>
  <c r="AA94" i="4"/>
  <c r="W94" i="4"/>
  <c r="S94" i="4"/>
  <c r="O94" i="4"/>
  <c r="K94" i="4"/>
  <c r="G94" i="4"/>
  <c r="AC94" i="4"/>
  <c r="X94" i="4"/>
  <c r="R94" i="4"/>
  <c r="M94" i="4"/>
  <c r="J94" i="4"/>
  <c r="Q94" i="4"/>
  <c r="Y94" i="4"/>
  <c r="AF94" i="4"/>
  <c r="AF96" i="4"/>
  <c r="AB96" i="4"/>
  <c r="X96" i="4"/>
  <c r="T96" i="4"/>
  <c r="P96" i="4"/>
  <c r="L96" i="4"/>
  <c r="G96" i="4"/>
  <c r="AG96" i="4"/>
  <c r="AA96" i="4"/>
  <c r="V96" i="4"/>
  <c r="Q96" i="4"/>
  <c r="K96" i="4"/>
  <c r="J96" i="4"/>
  <c r="R96" i="4"/>
  <c r="Y96" i="4"/>
  <c r="AE96" i="4"/>
  <c r="AE102" i="4"/>
  <c r="AA102" i="4"/>
  <c r="W102" i="4"/>
  <c r="S102" i="4"/>
  <c r="O102" i="4"/>
  <c r="K102" i="4"/>
  <c r="F102" i="4"/>
  <c r="AD102" i="4"/>
  <c r="Y102" i="4"/>
  <c r="T102" i="4"/>
  <c r="N102" i="4"/>
  <c r="AG102" i="4"/>
  <c r="AB102" i="4"/>
  <c r="V102" i="4"/>
  <c r="Q102" i="4"/>
  <c r="L102" i="4"/>
  <c r="M102" i="4"/>
  <c r="X102" i="4"/>
  <c r="AG103" i="4"/>
  <c r="AC103" i="4"/>
  <c r="Y103" i="4"/>
  <c r="U103" i="4"/>
  <c r="Q103" i="4"/>
  <c r="M103" i="4"/>
  <c r="AE103" i="4"/>
  <c r="Z103" i="4"/>
  <c r="T103" i="4"/>
  <c r="O103" i="4"/>
  <c r="J103" i="4"/>
  <c r="AB103" i="4"/>
  <c r="W103" i="4"/>
  <c r="R103" i="4"/>
  <c r="L103" i="4"/>
  <c r="G103" i="4"/>
  <c r="K103" i="4"/>
  <c r="V103" i="4"/>
  <c r="AF103" i="4"/>
  <c r="G67" i="3"/>
  <c r="G75" i="3"/>
  <c r="G80" i="3"/>
  <c r="G87" i="3"/>
  <c r="K85" i="3" s="1"/>
  <c r="G92" i="3"/>
  <c r="G100" i="3"/>
  <c r="G106" i="3"/>
  <c r="G111" i="3"/>
  <c r="K109" i="3" s="1"/>
  <c r="G116" i="3"/>
  <c r="G121" i="3"/>
  <c r="G126" i="3"/>
  <c r="G130" i="3"/>
  <c r="G135" i="3"/>
  <c r="G140" i="3"/>
  <c r="G144" i="3"/>
  <c r="G149" i="3"/>
  <c r="G153" i="3"/>
  <c r="G158" i="3"/>
  <c r="G162" i="3"/>
  <c r="G167" i="3"/>
  <c r="G171" i="3"/>
  <c r="G178" i="3"/>
  <c r="G184" i="3"/>
  <c r="K183" i="3" s="1"/>
  <c r="G188" i="3"/>
  <c r="G193" i="3"/>
  <c r="G199" i="3"/>
  <c r="G205" i="3"/>
  <c r="G209" i="3"/>
  <c r="G214" i="3"/>
  <c r="G225" i="3"/>
  <c r="G242" i="3"/>
  <c r="G247" i="3"/>
  <c r="G258" i="3"/>
  <c r="AE5" i="4"/>
  <c r="AA5" i="4"/>
  <c r="W5" i="4"/>
  <c r="S5" i="4"/>
  <c r="O5" i="4"/>
  <c r="K5" i="4"/>
  <c r="F5" i="4"/>
  <c r="J5" i="4"/>
  <c r="P5" i="4"/>
  <c r="U5" i="4"/>
  <c r="Z5" i="4"/>
  <c r="AF5" i="4"/>
  <c r="AE8" i="4"/>
  <c r="AA8" i="4"/>
  <c r="W8" i="4"/>
  <c r="S8" i="4"/>
  <c r="O8" i="4"/>
  <c r="K8" i="4"/>
  <c r="F8" i="4"/>
  <c r="J8" i="4"/>
  <c r="P8" i="4"/>
  <c r="U8" i="4"/>
  <c r="Z8" i="4"/>
  <c r="AF8" i="4"/>
  <c r="K14" i="4"/>
  <c r="Q14" i="4"/>
  <c r="V14" i="4"/>
  <c r="AA14" i="4"/>
  <c r="AG14" i="4"/>
  <c r="M15" i="4"/>
  <c r="S15" i="4"/>
  <c r="X15" i="4"/>
  <c r="AC15" i="4"/>
  <c r="AE18" i="4"/>
  <c r="AA18" i="4"/>
  <c r="W18" i="4"/>
  <c r="S18" i="4"/>
  <c r="O18" i="4"/>
  <c r="K18" i="4"/>
  <c r="F18" i="4"/>
  <c r="J18" i="4"/>
  <c r="P18" i="4"/>
  <c r="U18" i="4"/>
  <c r="Z18" i="4"/>
  <c r="AF18" i="4"/>
  <c r="N20" i="4"/>
  <c r="S20" i="4"/>
  <c r="Y20" i="4"/>
  <c r="AD20" i="4"/>
  <c r="L21" i="4"/>
  <c r="Q21" i="4"/>
  <c r="V21" i="4"/>
  <c r="AB21" i="4"/>
  <c r="AG21" i="4"/>
  <c r="G22" i="4"/>
  <c r="M22" i="4"/>
  <c r="S22" i="4"/>
  <c r="X22" i="4"/>
  <c r="AC22" i="4"/>
  <c r="I23" i="4"/>
  <c r="L24" i="4"/>
  <c r="Q24" i="4"/>
  <c r="V24" i="4"/>
  <c r="AB24" i="4"/>
  <c r="AG24" i="4"/>
  <c r="G25" i="4"/>
  <c r="L25" i="4"/>
  <c r="R25" i="4"/>
  <c r="W25" i="4"/>
  <c r="AB25" i="4"/>
  <c r="AF26" i="4"/>
  <c r="AB26" i="4"/>
  <c r="X26" i="4"/>
  <c r="T26" i="4"/>
  <c r="P26" i="4"/>
  <c r="L26" i="4"/>
  <c r="G26" i="4"/>
  <c r="J26" i="4"/>
  <c r="O26" i="4"/>
  <c r="U26" i="4"/>
  <c r="Z26" i="4"/>
  <c r="AE26" i="4"/>
  <c r="AD29" i="4"/>
  <c r="Z29" i="4"/>
  <c r="V29" i="4"/>
  <c r="R29" i="4"/>
  <c r="N29" i="4"/>
  <c r="J29" i="4"/>
  <c r="F29" i="4"/>
  <c r="O29" i="4"/>
  <c r="T29" i="4"/>
  <c r="Y29" i="4"/>
  <c r="AE29" i="4"/>
  <c r="AE33" i="4"/>
  <c r="AA33" i="4"/>
  <c r="W33" i="4"/>
  <c r="S33" i="4"/>
  <c r="O33" i="4"/>
  <c r="K33" i="4"/>
  <c r="F33" i="4"/>
  <c r="J33" i="4"/>
  <c r="P33" i="4"/>
  <c r="U33" i="4"/>
  <c r="Z33" i="4"/>
  <c r="AF33" i="4"/>
  <c r="K36" i="4"/>
  <c r="Q36" i="4"/>
  <c r="V36" i="4"/>
  <c r="AA36" i="4"/>
  <c r="AG36" i="4"/>
  <c r="N37" i="4"/>
  <c r="T37" i="4"/>
  <c r="Y37" i="4"/>
  <c r="AD37" i="4"/>
  <c r="J38" i="4"/>
  <c r="O38" i="4"/>
  <c r="T38" i="4"/>
  <c r="Z38" i="4"/>
  <c r="AE38" i="4"/>
  <c r="AE40" i="4"/>
  <c r="AA40" i="4"/>
  <c r="W40" i="4"/>
  <c r="S40" i="4"/>
  <c r="O40" i="4"/>
  <c r="K40" i="4"/>
  <c r="F40" i="4"/>
  <c r="J40" i="4"/>
  <c r="P40" i="4"/>
  <c r="U40" i="4"/>
  <c r="Z40" i="4"/>
  <c r="AF40" i="4"/>
  <c r="K43" i="4"/>
  <c r="Q43" i="4"/>
  <c r="V43" i="4"/>
  <c r="AA43" i="4"/>
  <c r="AG43" i="4"/>
  <c r="M44" i="4"/>
  <c r="S44" i="4"/>
  <c r="X44" i="4"/>
  <c r="AC44" i="4"/>
  <c r="G47" i="4"/>
  <c r="L47" i="4"/>
  <c r="R47" i="4"/>
  <c r="W47" i="4"/>
  <c r="AB47" i="4"/>
  <c r="AG48" i="4"/>
  <c r="AF48" i="4"/>
  <c r="AB48" i="4"/>
  <c r="X48" i="4"/>
  <c r="T48" i="4"/>
  <c r="P48" i="4"/>
  <c r="L48" i="4"/>
  <c r="G48" i="4"/>
  <c r="J48" i="4"/>
  <c r="O48" i="4"/>
  <c r="U48" i="4"/>
  <c r="Z48" i="4"/>
  <c r="AE48" i="4"/>
  <c r="J49" i="4"/>
  <c r="Q49" i="4"/>
  <c r="W49" i="4"/>
  <c r="AE49" i="4"/>
  <c r="K51" i="4"/>
  <c r="S51" i="4"/>
  <c r="Z51" i="4"/>
  <c r="AF51" i="4"/>
  <c r="AE56" i="4"/>
  <c r="AA56" i="4"/>
  <c r="W56" i="4"/>
  <c r="S56" i="4"/>
  <c r="O56" i="4"/>
  <c r="K56" i="4"/>
  <c r="F56" i="4"/>
  <c r="AC56" i="4"/>
  <c r="X56" i="4"/>
  <c r="R56" i="4"/>
  <c r="M56" i="4"/>
  <c r="G56" i="4"/>
  <c r="L56" i="4"/>
  <c r="T56" i="4"/>
  <c r="Z56" i="4"/>
  <c r="AG56" i="4"/>
  <c r="AE62" i="4"/>
  <c r="AA62" i="4"/>
  <c r="W62" i="4"/>
  <c r="S62" i="4"/>
  <c r="O62" i="4"/>
  <c r="K62" i="4"/>
  <c r="F62" i="4"/>
  <c r="AC62" i="4"/>
  <c r="X62" i="4"/>
  <c r="R62" i="4"/>
  <c r="M62" i="4"/>
  <c r="G62" i="4"/>
  <c r="L62" i="4"/>
  <c r="T62" i="4"/>
  <c r="Z62" i="4"/>
  <c r="AG62" i="4"/>
  <c r="P65" i="4"/>
  <c r="V65" i="4"/>
  <c r="AD65" i="4"/>
  <c r="M68" i="4"/>
  <c r="U68" i="4"/>
  <c r="AA68" i="4"/>
  <c r="AD69" i="4"/>
  <c r="Z69" i="4"/>
  <c r="V69" i="4"/>
  <c r="R69" i="4"/>
  <c r="N69" i="4"/>
  <c r="J69" i="4"/>
  <c r="F69" i="4"/>
  <c r="AF69" i="4"/>
  <c r="AA69" i="4"/>
  <c r="U69" i="4"/>
  <c r="P69" i="4"/>
  <c r="K69" i="4"/>
  <c r="Q69" i="4"/>
  <c r="X69" i="4"/>
  <c r="AE69" i="4"/>
  <c r="J71" i="4"/>
  <c r="Q71" i="4"/>
  <c r="X71" i="4"/>
  <c r="AF71" i="4"/>
  <c r="AE73" i="4"/>
  <c r="AA73" i="4"/>
  <c r="W73" i="4"/>
  <c r="S73" i="4"/>
  <c r="O73" i="4"/>
  <c r="K73" i="4"/>
  <c r="G73" i="4"/>
  <c r="AG73" i="4"/>
  <c r="AB73" i="4"/>
  <c r="V73" i="4"/>
  <c r="Q73" i="4"/>
  <c r="L73" i="4"/>
  <c r="F73" i="4"/>
  <c r="J73" i="4"/>
  <c r="R73" i="4"/>
  <c r="Y73" i="4"/>
  <c r="AF73" i="4"/>
  <c r="P74" i="4"/>
  <c r="W74" i="4"/>
  <c r="AE74" i="4"/>
  <c r="J76" i="4"/>
  <c r="Q76" i="4"/>
  <c r="Y76" i="4"/>
  <c r="AE76" i="4"/>
  <c r="I77" i="4"/>
  <c r="M80" i="4"/>
  <c r="T80" i="4"/>
  <c r="Z80" i="4"/>
  <c r="AG81" i="4"/>
  <c r="AC81" i="4"/>
  <c r="Y81" i="4"/>
  <c r="U81" i="4"/>
  <c r="Q81" i="4"/>
  <c r="M81" i="4"/>
  <c r="AB81" i="4"/>
  <c r="W81" i="4"/>
  <c r="R81" i="4"/>
  <c r="L81" i="4"/>
  <c r="G81" i="4"/>
  <c r="J81" i="4"/>
  <c r="P81" i="4"/>
  <c r="X81" i="4"/>
  <c r="AE81" i="4"/>
  <c r="M83" i="4"/>
  <c r="T83" i="4"/>
  <c r="AA83" i="4"/>
  <c r="AD86" i="4"/>
  <c r="Z86" i="4"/>
  <c r="V86" i="4"/>
  <c r="R86" i="4"/>
  <c r="N86" i="4"/>
  <c r="J86" i="4"/>
  <c r="AG86" i="4"/>
  <c r="AB86" i="4"/>
  <c r="W86" i="4"/>
  <c r="Q86" i="4"/>
  <c r="L86" i="4"/>
  <c r="F86" i="4"/>
  <c r="K86" i="4"/>
  <c r="S86" i="4"/>
  <c r="Y86" i="4"/>
  <c r="AF86" i="4"/>
  <c r="M88" i="4"/>
  <c r="S88" i="4"/>
  <c r="Z88" i="4"/>
  <c r="AD89" i="4"/>
  <c r="Z89" i="4"/>
  <c r="V89" i="4"/>
  <c r="R89" i="4"/>
  <c r="N89" i="4"/>
  <c r="J89" i="4"/>
  <c r="F89" i="4"/>
  <c r="AC89" i="4"/>
  <c r="X89" i="4"/>
  <c r="S89" i="4"/>
  <c r="M89" i="4"/>
  <c r="K89" i="4"/>
  <c r="Q89" i="4"/>
  <c r="Y89" i="4"/>
  <c r="AF89" i="4"/>
  <c r="AF91" i="4"/>
  <c r="AB91" i="4"/>
  <c r="X91" i="4"/>
  <c r="T91" i="4"/>
  <c r="P91" i="4"/>
  <c r="L91" i="4"/>
  <c r="G91" i="4"/>
  <c r="AC91" i="4"/>
  <c r="W91" i="4"/>
  <c r="R91" i="4"/>
  <c r="M91" i="4"/>
  <c r="F91" i="4"/>
  <c r="K91" i="4"/>
  <c r="S91" i="4"/>
  <c r="Z91" i="4"/>
  <c r="AG91" i="4"/>
  <c r="L94" i="4"/>
  <c r="T94" i="4"/>
  <c r="Z94" i="4"/>
  <c r="AG94" i="4"/>
  <c r="I95" i="4"/>
  <c r="M96" i="4"/>
  <c r="S96" i="4"/>
  <c r="Z96" i="4"/>
  <c r="AD97" i="4"/>
  <c r="Z97" i="4"/>
  <c r="V97" i="4"/>
  <c r="R97" i="4"/>
  <c r="N97" i="4"/>
  <c r="J97" i="4"/>
  <c r="F97" i="4"/>
  <c r="AC97" i="4"/>
  <c r="X97" i="4"/>
  <c r="S97" i="4"/>
  <c r="M97" i="4"/>
  <c r="K97" i="4"/>
  <c r="Q97" i="4"/>
  <c r="Y97" i="4"/>
  <c r="AF97" i="4"/>
  <c r="AD100" i="4"/>
  <c r="Z100" i="4"/>
  <c r="V100" i="4"/>
  <c r="R100" i="4"/>
  <c r="N100" i="4"/>
  <c r="J100" i="4"/>
  <c r="AF100" i="4"/>
  <c r="AA100" i="4"/>
  <c r="U100" i="4"/>
  <c r="P100" i="4"/>
  <c r="K100" i="4"/>
  <c r="AC100" i="4"/>
  <c r="X100" i="4"/>
  <c r="S100" i="4"/>
  <c r="M100" i="4"/>
  <c r="G100" i="4"/>
  <c r="L100" i="4"/>
  <c r="W100" i="4"/>
  <c r="AG100" i="4"/>
  <c r="I101" i="4"/>
  <c r="P102" i="4"/>
  <c r="Z102" i="4"/>
  <c r="N103" i="4"/>
  <c r="X103" i="4"/>
  <c r="L7" i="4"/>
  <c r="P7" i="4"/>
  <c r="T7" i="4"/>
  <c r="X7" i="4"/>
  <c r="AB7" i="4"/>
  <c r="M10" i="4"/>
  <c r="Q10" i="4"/>
  <c r="U10" i="4"/>
  <c r="Y10" i="4"/>
  <c r="AC10" i="4"/>
  <c r="M13" i="4"/>
  <c r="Q13" i="4"/>
  <c r="U13" i="4"/>
  <c r="Y13" i="4"/>
  <c r="AC13" i="4"/>
  <c r="M16" i="4"/>
  <c r="Q16" i="4"/>
  <c r="U16" i="4"/>
  <c r="Y16" i="4"/>
  <c r="AC16" i="4"/>
  <c r="L23" i="4"/>
  <c r="P23" i="4"/>
  <c r="T23" i="4"/>
  <c r="X23" i="4"/>
  <c r="AB23" i="4"/>
  <c r="L28" i="4"/>
  <c r="P28" i="4"/>
  <c r="T28" i="4"/>
  <c r="X28" i="4"/>
  <c r="AB28" i="4"/>
  <c r="L30" i="4"/>
  <c r="P30" i="4"/>
  <c r="T30" i="4"/>
  <c r="X30" i="4"/>
  <c r="AB30" i="4"/>
  <c r="L32" i="4"/>
  <c r="P32" i="4"/>
  <c r="T32" i="4"/>
  <c r="X32" i="4"/>
  <c r="AB32" i="4"/>
  <c r="M35" i="4"/>
  <c r="Q35" i="4"/>
  <c r="U35" i="4"/>
  <c r="Y35" i="4"/>
  <c r="AC35" i="4"/>
  <c r="M42" i="4"/>
  <c r="Q42" i="4"/>
  <c r="U42" i="4"/>
  <c r="Y42" i="4"/>
  <c r="AC42" i="4"/>
  <c r="M45" i="4"/>
  <c r="Q45" i="4"/>
  <c r="U45" i="4"/>
  <c r="Y45" i="4"/>
  <c r="AC45" i="4"/>
  <c r="AF52" i="4"/>
  <c r="AB52" i="4"/>
  <c r="X52" i="4"/>
  <c r="T52" i="4"/>
  <c r="P52" i="4"/>
  <c r="L52" i="4"/>
  <c r="G52" i="4"/>
  <c r="J52" i="4"/>
  <c r="O52" i="4"/>
  <c r="U52" i="4"/>
  <c r="Z52" i="4"/>
  <c r="AE52" i="4"/>
  <c r="AD54" i="4"/>
  <c r="Z54" i="4"/>
  <c r="V54" i="4"/>
  <c r="R54" i="4"/>
  <c r="N54" i="4"/>
  <c r="J54" i="4"/>
  <c r="O54" i="4"/>
  <c r="T54" i="4"/>
  <c r="Y54" i="4"/>
  <c r="AE54" i="4"/>
  <c r="AD57" i="4"/>
  <c r="Z57" i="4"/>
  <c r="V57" i="4"/>
  <c r="R57" i="4"/>
  <c r="N57" i="4"/>
  <c r="J57" i="4"/>
  <c r="O57" i="4"/>
  <c r="T57" i="4"/>
  <c r="Y57" i="4"/>
  <c r="AE57" i="4"/>
  <c r="AD60" i="4"/>
  <c r="Z60" i="4"/>
  <c r="V60" i="4"/>
  <c r="R60" i="4"/>
  <c r="N60" i="4"/>
  <c r="J60" i="4"/>
  <c r="O60" i="4"/>
  <c r="T60" i="4"/>
  <c r="Y60" i="4"/>
  <c r="AE60" i="4"/>
  <c r="AD63" i="4"/>
  <c r="Z63" i="4"/>
  <c r="V63" i="4"/>
  <c r="R63" i="4"/>
  <c r="N63" i="4"/>
  <c r="J63" i="4"/>
  <c r="O63" i="4"/>
  <c r="T63" i="4"/>
  <c r="Y63" i="4"/>
  <c r="AE63" i="4"/>
  <c r="AD66" i="4"/>
  <c r="Z66" i="4"/>
  <c r="V66" i="4"/>
  <c r="R66" i="4"/>
  <c r="N66" i="4"/>
  <c r="J66" i="4"/>
  <c r="O66" i="4"/>
  <c r="T66" i="4"/>
  <c r="Y66" i="4"/>
  <c r="AE66" i="4"/>
  <c r="AD77" i="4"/>
  <c r="Z77" i="4"/>
  <c r="V77" i="4"/>
  <c r="R77" i="4"/>
  <c r="N77" i="4"/>
  <c r="J77" i="4"/>
  <c r="F77" i="4"/>
  <c r="O77" i="4"/>
  <c r="T77" i="4"/>
  <c r="Y77" i="4"/>
  <c r="AE77" i="4"/>
  <c r="AF82" i="4"/>
  <c r="AB82" i="4"/>
  <c r="X82" i="4"/>
  <c r="T82" i="4"/>
  <c r="P82" i="4"/>
  <c r="L82" i="4"/>
  <c r="G82" i="4"/>
  <c r="J82" i="4"/>
  <c r="O82" i="4"/>
  <c r="U82" i="4"/>
  <c r="Z82" i="4"/>
  <c r="AE82" i="4"/>
  <c r="AE92" i="4"/>
  <c r="AA92" i="4"/>
  <c r="W92" i="4"/>
  <c r="S92" i="4"/>
  <c r="O92" i="4"/>
  <c r="K92" i="4"/>
  <c r="F92" i="4"/>
  <c r="J92" i="4"/>
  <c r="P92" i="4"/>
  <c r="U92" i="4"/>
  <c r="Z92" i="4"/>
  <c r="AF92" i="4"/>
  <c r="AG95" i="4"/>
  <c r="AC95" i="4"/>
  <c r="Y95" i="4"/>
  <c r="U95" i="4"/>
  <c r="Q95" i="4"/>
  <c r="M95" i="4"/>
  <c r="N95" i="4"/>
  <c r="S95" i="4"/>
  <c r="X95" i="4"/>
  <c r="AD95" i="4"/>
  <c r="F99" i="4"/>
  <c r="L99" i="4"/>
  <c r="Q99" i="4"/>
  <c r="V99" i="4"/>
  <c r="AB99" i="4"/>
  <c r="AF104" i="4"/>
  <c r="AB104" i="4"/>
  <c r="X104" i="4"/>
  <c r="T104" i="4"/>
  <c r="P104" i="4"/>
  <c r="L104" i="4"/>
  <c r="G104" i="4"/>
  <c r="J104" i="4"/>
  <c r="O104" i="4"/>
  <c r="U104" i="4"/>
  <c r="Z104" i="4"/>
  <c r="AE104" i="4"/>
  <c r="G105" i="4"/>
  <c r="M105" i="4"/>
  <c r="R105" i="4"/>
  <c r="X105" i="4"/>
  <c r="AD106" i="4"/>
  <c r="Z106" i="4"/>
  <c r="V106" i="4"/>
  <c r="R106" i="4"/>
  <c r="N106" i="4"/>
  <c r="J106" i="4"/>
  <c r="O106" i="4"/>
  <c r="T106" i="4"/>
  <c r="Y106" i="4"/>
  <c r="AE106" i="4"/>
  <c r="K109" i="4"/>
  <c r="P109" i="4"/>
  <c r="U109" i="4"/>
  <c r="AA109" i="4"/>
  <c r="AF109" i="4"/>
  <c r="AF111" i="4"/>
  <c r="AB111" i="4"/>
  <c r="X111" i="4"/>
  <c r="T111" i="4"/>
  <c r="P111" i="4"/>
  <c r="L111" i="4"/>
  <c r="G111" i="4"/>
  <c r="J111" i="4"/>
  <c r="O111" i="4"/>
  <c r="U111" i="4"/>
  <c r="Z111" i="4"/>
  <c r="AE111" i="4"/>
  <c r="G112" i="4"/>
  <c r="M112" i="4"/>
  <c r="R112" i="4"/>
  <c r="X112" i="4"/>
  <c r="AG113" i="4"/>
  <c r="AC113" i="4"/>
  <c r="Y113" i="4"/>
  <c r="U113" i="4"/>
  <c r="Q113" i="4"/>
  <c r="M113" i="4"/>
  <c r="N113" i="4"/>
  <c r="S113" i="4"/>
  <c r="X113" i="4"/>
  <c r="AD113" i="4"/>
  <c r="K114" i="4"/>
  <c r="Q114" i="4"/>
  <c r="V114" i="4"/>
  <c r="AA114" i="4"/>
  <c r="AG114" i="4"/>
  <c r="N115" i="4"/>
  <c r="T115" i="4"/>
  <c r="Y115" i="4"/>
  <c r="K116" i="4"/>
  <c r="P116" i="4"/>
  <c r="U116" i="4"/>
  <c r="AA116" i="4"/>
  <c r="AF116" i="4"/>
  <c r="AF118" i="4"/>
  <c r="AB118" i="4"/>
  <c r="X118" i="4"/>
  <c r="T118" i="4"/>
  <c r="P118" i="4"/>
  <c r="L118" i="4"/>
  <c r="G118" i="4"/>
  <c r="J118" i="4"/>
  <c r="O118" i="4"/>
  <c r="U118" i="4"/>
  <c r="Z118" i="4"/>
  <c r="AE118" i="4"/>
  <c r="G119" i="4"/>
  <c r="L119" i="4"/>
  <c r="Q119" i="4"/>
  <c r="W119" i="4"/>
  <c r="AB119" i="4"/>
  <c r="K121" i="4"/>
  <c r="Q121" i="4"/>
  <c r="V121" i="4"/>
  <c r="AA121" i="4"/>
  <c r="AG121" i="4"/>
  <c r="N122" i="4"/>
  <c r="T122" i="4"/>
  <c r="Y122" i="4"/>
  <c r="K123" i="4"/>
  <c r="P123" i="4"/>
  <c r="U123" i="4"/>
  <c r="AA123" i="4"/>
  <c r="AF123" i="4"/>
  <c r="AE125" i="4"/>
  <c r="AA125" i="4"/>
  <c r="W125" i="4"/>
  <c r="S125" i="4"/>
  <c r="O125" i="4"/>
  <c r="K125" i="4"/>
  <c r="G125" i="4"/>
  <c r="N125" i="4"/>
  <c r="T125" i="4"/>
  <c r="Y125" i="4"/>
  <c r="AD125" i="4"/>
  <c r="L126" i="4"/>
  <c r="S126" i="4"/>
  <c r="Z126" i="4"/>
  <c r="AF127" i="4"/>
  <c r="AB127" i="4"/>
  <c r="X127" i="4"/>
  <c r="T127" i="4"/>
  <c r="P127" i="4"/>
  <c r="L127" i="4"/>
  <c r="G127" i="4"/>
  <c r="AD127" i="4"/>
  <c r="Y127" i="4"/>
  <c r="S127" i="4"/>
  <c r="N127" i="4"/>
  <c r="K127" i="4"/>
  <c r="R127" i="4"/>
  <c r="Z127" i="4"/>
  <c r="AG127" i="4"/>
  <c r="P128" i="4"/>
  <c r="X128" i="4"/>
  <c r="F129" i="4"/>
  <c r="O129" i="4"/>
  <c r="U129" i="4"/>
  <c r="N131" i="4"/>
  <c r="U131" i="4"/>
  <c r="L132" i="4"/>
  <c r="T132" i="4"/>
  <c r="AA132" i="4"/>
  <c r="AG132" i="4"/>
  <c r="N134" i="4"/>
  <c r="U134" i="4"/>
  <c r="AA134" i="4"/>
  <c r="P136" i="4"/>
  <c r="X136" i="4"/>
  <c r="G139" i="4"/>
  <c r="O139" i="4"/>
  <c r="U139" i="4"/>
  <c r="J141" i="4"/>
  <c r="U141" i="4"/>
  <c r="J142" i="4"/>
  <c r="U142" i="4"/>
  <c r="T143" i="4"/>
  <c r="O148" i="4"/>
  <c r="Q149" i="4"/>
  <c r="AE115" i="4"/>
  <c r="AA115" i="4"/>
  <c r="W115" i="4"/>
  <c r="S115" i="4"/>
  <c r="O115" i="4"/>
  <c r="K115" i="4"/>
  <c r="F115" i="4"/>
  <c r="J115" i="4"/>
  <c r="P115" i="4"/>
  <c r="U115" i="4"/>
  <c r="Z115" i="4"/>
  <c r="AF115" i="4"/>
  <c r="AE122" i="4"/>
  <c r="AA122" i="4"/>
  <c r="W122" i="4"/>
  <c r="S122" i="4"/>
  <c r="O122" i="4"/>
  <c r="K122" i="4"/>
  <c r="F122" i="4"/>
  <c r="J122" i="4"/>
  <c r="P122" i="4"/>
  <c r="U122" i="4"/>
  <c r="Z122" i="4"/>
  <c r="AF122" i="4"/>
  <c r="AE128" i="4"/>
  <c r="AA128" i="4"/>
  <c r="W128" i="4"/>
  <c r="S128" i="4"/>
  <c r="O128" i="4"/>
  <c r="K128" i="4"/>
  <c r="F128" i="4"/>
  <c r="AG128" i="4"/>
  <c r="AB128" i="4"/>
  <c r="V128" i="4"/>
  <c r="Q128" i="4"/>
  <c r="L128" i="4"/>
  <c r="J128" i="4"/>
  <c r="R128" i="4"/>
  <c r="Y128" i="4"/>
  <c r="AF128" i="4"/>
  <c r="AD136" i="4"/>
  <c r="Z136" i="4"/>
  <c r="V136" i="4"/>
  <c r="R136" i="4"/>
  <c r="N136" i="4"/>
  <c r="J136" i="4"/>
  <c r="AG136" i="4"/>
  <c r="AB136" i="4"/>
  <c r="W136" i="4"/>
  <c r="Q136" i="4"/>
  <c r="L136" i="4"/>
  <c r="F136" i="4"/>
  <c r="K136" i="4"/>
  <c r="S136" i="4"/>
  <c r="Y136" i="4"/>
  <c r="AF136" i="4"/>
  <c r="AF141" i="4"/>
  <c r="AB141" i="4"/>
  <c r="X141" i="4"/>
  <c r="T141" i="4"/>
  <c r="P141" i="4"/>
  <c r="L141" i="4"/>
  <c r="G141" i="4"/>
  <c r="AD141" i="4"/>
  <c r="Y141" i="4"/>
  <c r="S141" i="4"/>
  <c r="N141" i="4"/>
  <c r="AG141" i="4"/>
  <c r="AA141" i="4"/>
  <c r="V141" i="4"/>
  <c r="Q141" i="4"/>
  <c r="K141" i="4"/>
  <c r="M141" i="4"/>
  <c r="W141" i="4"/>
  <c r="AE142" i="4"/>
  <c r="AA142" i="4"/>
  <c r="W142" i="4"/>
  <c r="S142" i="4"/>
  <c r="O142" i="4"/>
  <c r="K142" i="4"/>
  <c r="F142" i="4"/>
  <c r="AG142" i="4"/>
  <c r="AB142" i="4"/>
  <c r="V142" i="4"/>
  <c r="Q142" i="4"/>
  <c r="L142" i="4"/>
  <c r="AD142" i="4"/>
  <c r="Y142" i="4"/>
  <c r="T142" i="4"/>
  <c r="N142" i="4"/>
  <c r="M142" i="4"/>
  <c r="X142" i="4"/>
  <c r="AD143" i="4"/>
  <c r="Z143" i="4"/>
  <c r="V143" i="4"/>
  <c r="R143" i="4"/>
  <c r="N143" i="4"/>
  <c r="J143" i="4"/>
  <c r="AC143" i="4"/>
  <c r="X143" i="4"/>
  <c r="S143" i="4"/>
  <c r="M143" i="4"/>
  <c r="G143" i="4"/>
  <c r="AF143" i="4"/>
  <c r="AA143" i="4"/>
  <c r="U143" i="4"/>
  <c r="P143" i="4"/>
  <c r="K143" i="4"/>
  <c r="L143" i="4"/>
  <c r="W143" i="4"/>
  <c r="AG143" i="4"/>
  <c r="AE99" i="4"/>
  <c r="AA99" i="4"/>
  <c r="W99" i="4"/>
  <c r="S99" i="4"/>
  <c r="O99" i="4"/>
  <c r="K99" i="4"/>
  <c r="G99" i="4"/>
  <c r="N99" i="4"/>
  <c r="T99" i="4"/>
  <c r="Y99" i="4"/>
  <c r="AD99" i="4"/>
  <c r="AE105" i="4"/>
  <c r="AA105" i="4"/>
  <c r="W105" i="4"/>
  <c r="S105" i="4"/>
  <c r="O105" i="4"/>
  <c r="K105" i="4"/>
  <c r="F105" i="4"/>
  <c r="J105" i="4"/>
  <c r="P105" i="4"/>
  <c r="U105" i="4"/>
  <c r="Z105" i="4"/>
  <c r="AF105" i="4"/>
  <c r="M109" i="4"/>
  <c r="S109" i="4"/>
  <c r="X109" i="4"/>
  <c r="AE112" i="4"/>
  <c r="AA112" i="4"/>
  <c r="W112" i="4"/>
  <c r="S112" i="4"/>
  <c r="O112" i="4"/>
  <c r="K112" i="4"/>
  <c r="F112" i="4"/>
  <c r="J112" i="4"/>
  <c r="P112" i="4"/>
  <c r="U112" i="4"/>
  <c r="Z112" i="4"/>
  <c r="AF112" i="4"/>
  <c r="N114" i="4"/>
  <c r="S114" i="4"/>
  <c r="Y114" i="4"/>
  <c r="L115" i="4"/>
  <c r="Q115" i="4"/>
  <c r="V115" i="4"/>
  <c r="AB115" i="4"/>
  <c r="AG115" i="4"/>
  <c r="G116" i="4"/>
  <c r="M116" i="4"/>
  <c r="S116" i="4"/>
  <c r="X116" i="4"/>
  <c r="AD119" i="4"/>
  <c r="Z119" i="4"/>
  <c r="V119" i="4"/>
  <c r="R119" i="4"/>
  <c r="N119" i="4"/>
  <c r="J119" i="4"/>
  <c r="F119" i="4"/>
  <c r="O119" i="4"/>
  <c r="T119" i="4"/>
  <c r="Y119" i="4"/>
  <c r="AE119" i="4"/>
  <c r="N121" i="4"/>
  <c r="S121" i="4"/>
  <c r="Y121" i="4"/>
  <c r="L122" i="4"/>
  <c r="Q122" i="4"/>
  <c r="V122" i="4"/>
  <c r="AB122" i="4"/>
  <c r="AG122" i="4"/>
  <c r="G123" i="4"/>
  <c r="M123" i="4"/>
  <c r="S123" i="4"/>
  <c r="X123" i="4"/>
  <c r="G126" i="4"/>
  <c r="O126" i="4"/>
  <c r="W126" i="4"/>
  <c r="M128" i="4"/>
  <c r="T128" i="4"/>
  <c r="Z128" i="4"/>
  <c r="AD129" i="4"/>
  <c r="Z129" i="4"/>
  <c r="V129" i="4"/>
  <c r="R129" i="4"/>
  <c r="N129" i="4"/>
  <c r="J129" i="4"/>
  <c r="AC129" i="4"/>
  <c r="X129" i="4"/>
  <c r="S129" i="4"/>
  <c r="M129" i="4"/>
  <c r="G129" i="4"/>
  <c r="K129" i="4"/>
  <c r="Q129" i="4"/>
  <c r="Y129" i="4"/>
  <c r="AF129" i="4"/>
  <c r="AE131" i="4"/>
  <c r="AA131" i="4"/>
  <c r="W131" i="4"/>
  <c r="S131" i="4"/>
  <c r="O131" i="4"/>
  <c r="K131" i="4"/>
  <c r="G131" i="4"/>
  <c r="AG131" i="4"/>
  <c r="AB131" i="4"/>
  <c r="V131" i="4"/>
  <c r="Q131" i="4"/>
  <c r="L131" i="4"/>
  <c r="F131" i="4"/>
  <c r="J131" i="4"/>
  <c r="R131" i="4"/>
  <c r="Y131" i="4"/>
  <c r="AF131" i="4"/>
  <c r="P132" i="4"/>
  <c r="W132" i="4"/>
  <c r="J134" i="4"/>
  <c r="Q134" i="4"/>
  <c r="Y134" i="4"/>
  <c r="M136" i="4"/>
  <c r="T136" i="4"/>
  <c r="AA136" i="4"/>
  <c r="AD139" i="4"/>
  <c r="Z139" i="4"/>
  <c r="V139" i="4"/>
  <c r="R139" i="4"/>
  <c r="N139" i="4"/>
  <c r="J139" i="4"/>
  <c r="AG139" i="4"/>
  <c r="AB139" i="4"/>
  <c r="W139" i="4"/>
  <c r="Q139" i="4"/>
  <c r="L139" i="4"/>
  <c r="F139" i="4"/>
  <c r="K139" i="4"/>
  <c r="S139" i="4"/>
  <c r="Y139" i="4"/>
  <c r="AF139" i="4"/>
  <c r="O141" i="4"/>
  <c r="Z141" i="4"/>
  <c r="P142" i="4"/>
  <c r="Z142" i="4"/>
  <c r="O143" i="4"/>
  <c r="Y143" i="4"/>
  <c r="AD109" i="4"/>
  <c r="Z109" i="4"/>
  <c r="V109" i="4"/>
  <c r="R109" i="4"/>
  <c r="N109" i="4"/>
  <c r="J109" i="4"/>
  <c r="F109" i="4"/>
  <c r="O109" i="4"/>
  <c r="T109" i="4"/>
  <c r="Y109" i="4"/>
  <c r="AE109" i="4"/>
  <c r="AF114" i="4"/>
  <c r="AB114" i="4"/>
  <c r="X114" i="4"/>
  <c r="T114" i="4"/>
  <c r="P114" i="4"/>
  <c r="L114" i="4"/>
  <c r="G114" i="4"/>
  <c r="J114" i="4"/>
  <c r="O114" i="4"/>
  <c r="U114" i="4"/>
  <c r="Z114" i="4"/>
  <c r="AE114" i="4"/>
  <c r="G115" i="4"/>
  <c r="M115" i="4"/>
  <c r="R115" i="4"/>
  <c r="X115" i="4"/>
  <c r="AC115" i="4"/>
  <c r="AD116" i="4"/>
  <c r="Z116" i="4"/>
  <c r="V116" i="4"/>
  <c r="R116" i="4"/>
  <c r="N116" i="4"/>
  <c r="J116" i="4"/>
  <c r="O116" i="4"/>
  <c r="T116" i="4"/>
  <c r="Y116" i="4"/>
  <c r="AE116" i="4"/>
  <c r="AF121" i="4"/>
  <c r="AB121" i="4"/>
  <c r="X121" i="4"/>
  <c r="T121" i="4"/>
  <c r="P121" i="4"/>
  <c r="L121" i="4"/>
  <c r="G121" i="4"/>
  <c r="J121" i="4"/>
  <c r="O121" i="4"/>
  <c r="U121" i="4"/>
  <c r="Z121" i="4"/>
  <c r="AE121" i="4"/>
  <c r="G122" i="4"/>
  <c r="M122" i="4"/>
  <c r="R122" i="4"/>
  <c r="X122" i="4"/>
  <c r="AC122" i="4"/>
  <c r="AD123" i="4"/>
  <c r="Z123" i="4"/>
  <c r="V123" i="4"/>
  <c r="R123" i="4"/>
  <c r="N123" i="4"/>
  <c r="J123" i="4"/>
  <c r="O123" i="4"/>
  <c r="T123" i="4"/>
  <c r="Y123" i="4"/>
  <c r="AE123" i="4"/>
  <c r="AG126" i="4"/>
  <c r="AC126" i="4"/>
  <c r="Y126" i="4"/>
  <c r="U126" i="4"/>
  <c r="Q126" i="4"/>
  <c r="M126" i="4"/>
  <c r="AF126" i="4"/>
  <c r="AA126" i="4"/>
  <c r="V126" i="4"/>
  <c r="P126" i="4"/>
  <c r="K126" i="4"/>
  <c r="J126" i="4"/>
  <c r="R126" i="4"/>
  <c r="X126" i="4"/>
  <c r="AE126" i="4"/>
  <c r="G128" i="4"/>
  <c r="N128" i="4"/>
  <c r="U128" i="4"/>
  <c r="AC128" i="4"/>
  <c r="AD132" i="4"/>
  <c r="Z132" i="4"/>
  <c r="V132" i="4"/>
  <c r="R132" i="4"/>
  <c r="N132" i="4"/>
  <c r="J132" i="4"/>
  <c r="AC132" i="4"/>
  <c r="X132" i="4"/>
  <c r="S132" i="4"/>
  <c r="M132" i="4"/>
  <c r="G132" i="4"/>
  <c r="K132" i="4"/>
  <c r="Q132" i="4"/>
  <c r="Y132" i="4"/>
  <c r="AF132" i="4"/>
  <c r="AF134" i="4"/>
  <c r="AB134" i="4"/>
  <c r="X134" i="4"/>
  <c r="T134" i="4"/>
  <c r="P134" i="4"/>
  <c r="L134" i="4"/>
  <c r="G134" i="4"/>
  <c r="AC134" i="4"/>
  <c r="W134" i="4"/>
  <c r="R134" i="4"/>
  <c r="M134" i="4"/>
  <c r="F134" i="4"/>
  <c r="K134" i="4"/>
  <c r="S134" i="4"/>
  <c r="Z134" i="4"/>
  <c r="AG134" i="4"/>
  <c r="G136" i="4"/>
  <c r="O136" i="4"/>
  <c r="U136" i="4"/>
  <c r="AC136" i="4"/>
  <c r="F141" i="4"/>
  <c r="R141" i="4"/>
  <c r="AC141" i="4"/>
  <c r="G142" i="4"/>
  <c r="R142" i="4"/>
  <c r="AC142" i="4"/>
  <c r="F143" i="4"/>
  <c r="Q143" i="4"/>
  <c r="AB143" i="4"/>
  <c r="AF148" i="4"/>
  <c r="AB148" i="4"/>
  <c r="X148" i="4"/>
  <c r="T148" i="4"/>
  <c r="P148" i="4"/>
  <c r="L148" i="4"/>
  <c r="G148" i="4"/>
  <c r="AD148" i="4"/>
  <c r="Y148" i="4"/>
  <c r="S148" i="4"/>
  <c r="N148" i="4"/>
  <c r="AG148" i="4"/>
  <c r="AA148" i="4"/>
  <c r="V148" i="4"/>
  <c r="Q148" i="4"/>
  <c r="K148" i="4"/>
  <c r="M148" i="4"/>
  <c r="W148" i="4"/>
  <c r="AD149" i="4"/>
  <c r="Z149" i="4"/>
  <c r="V149" i="4"/>
  <c r="R149" i="4"/>
  <c r="N149" i="4"/>
  <c r="AF149" i="4"/>
  <c r="AA149" i="4"/>
  <c r="U149" i="4"/>
  <c r="P149" i="4"/>
  <c r="K149" i="4"/>
  <c r="F149" i="4"/>
  <c r="AG149" i="4"/>
  <c r="Y149" i="4"/>
  <c r="S149" i="4"/>
  <c r="L149" i="4"/>
  <c r="AC149" i="4"/>
  <c r="W149" i="4"/>
  <c r="O149" i="4"/>
  <c r="M149" i="4"/>
  <c r="AB149" i="4"/>
  <c r="AE155" i="4"/>
  <c r="AA155" i="4"/>
  <c r="W155" i="4"/>
  <c r="S155" i="4"/>
  <c r="O155" i="4"/>
  <c r="K155" i="4"/>
  <c r="G155" i="4"/>
  <c r="AC155" i="4"/>
  <c r="X155" i="4"/>
  <c r="R155" i="4"/>
  <c r="M155" i="4"/>
  <c r="J155" i="4"/>
  <c r="Q155" i="4"/>
  <c r="Y155" i="4"/>
  <c r="AF155" i="4"/>
  <c r="F158" i="4"/>
  <c r="O158" i="4"/>
  <c r="V158" i="4"/>
  <c r="AC158" i="4"/>
  <c r="AD160" i="4"/>
  <c r="Z160" i="4"/>
  <c r="V160" i="4"/>
  <c r="R160" i="4"/>
  <c r="N160" i="4"/>
  <c r="J160" i="4"/>
  <c r="AC160" i="4"/>
  <c r="X160" i="4"/>
  <c r="S160" i="4"/>
  <c r="M160" i="4"/>
  <c r="G160" i="4"/>
  <c r="K160" i="4"/>
  <c r="Q160" i="4"/>
  <c r="Y160" i="4"/>
  <c r="AF160" i="4"/>
  <c r="AF162" i="4"/>
  <c r="AB162" i="4"/>
  <c r="X162" i="4"/>
  <c r="T162" i="4"/>
  <c r="P162" i="4"/>
  <c r="L162" i="4"/>
  <c r="G162" i="4"/>
  <c r="AC162" i="4"/>
  <c r="W162" i="4"/>
  <c r="R162" i="4"/>
  <c r="M162" i="4"/>
  <c r="F162" i="4"/>
  <c r="K162" i="4"/>
  <c r="S162" i="4"/>
  <c r="Z162" i="4"/>
  <c r="AG162" i="4"/>
  <c r="G164" i="4"/>
  <c r="N164" i="4"/>
  <c r="T164" i="4"/>
  <c r="AB164" i="4"/>
  <c r="AE166" i="4"/>
  <c r="AA166" i="4"/>
  <c r="W166" i="4"/>
  <c r="S166" i="4"/>
  <c r="O166" i="4"/>
  <c r="K166" i="4"/>
  <c r="F166" i="4"/>
  <c r="AG166" i="4"/>
  <c r="AB166" i="4"/>
  <c r="V166" i="4"/>
  <c r="Q166" i="4"/>
  <c r="L166" i="4"/>
  <c r="J166" i="4"/>
  <c r="R166" i="4"/>
  <c r="Y166" i="4"/>
  <c r="AF166" i="4"/>
  <c r="T171" i="4"/>
  <c r="AE171" i="4"/>
  <c r="AE173" i="4"/>
  <c r="AA173" i="4"/>
  <c r="W173" i="4"/>
  <c r="S173" i="4"/>
  <c r="O173" i="4"/>
  <c r="K173" i="4"/>
  <c r="G173" i="4"/>
  <c r="AG173" i="4"/>
  <c r="AB173" i="4"/>
  <c r="V173" i="4"/>
  <c r="Q173" i="4"/>
  <c r="L173" i="4"/>
  <c r="F173" i="4"/>
  <c r="AF173" i="4"/>
  <c r="Z173" i="4"/>
  <c r="U173" i="4"/>
  <c r="P173" i="4"/>
  <c r="J173" i="4"/>
  <c r="M173" i="4"/>
  <c r="X173" i="4"/>
  <c r="AG174" i="4"/>
  <c r="AC174" i="4"/>
  <c r="Y174" i="4"/>
  <c r="U174" i="4"/>
  <c r="Q174" i="4"/>
  <c r="M174" i="4"/>
  <c r="AB174" i="4"/>
  <c r="W174" i="4"/>
  <c r="R174" i="4"/>
  <c r="L174" i="4"/>
  <c r="G174" i="4"/>
  <c r="AF174" i="4"/>
  <c r="AA174" i="4"/>
  <c r="V174" i="4"/>
  <c r="P174" i="4"/>
  <c r="K174" i="4"/>
  <c r="F174" i="4"/>
  <c r="N174" i="4"/>
  <c r="X174" i="4"/>
  <c r="AE176" i="4"/>
  <c r="AA176" i="4"/>
  <c r="W176" i="4"/>
  <c r="S176" i="4"/>
  <c r="O176" i="4"/>
  <c r="K176" i="4"/>
  <c r="F176" i="4"/>
  <c r="AC176" i="4"/>
  <c r="X176" i="4"/>
  <c r="R176" i="4"/>
  <c r="M176" i="4"/>
  <c r="G176" i="4"/>
  <c r="AG176" i="4"/>
  <c r="AB176" i="4"/>
  <c r="V176" i="4"/>
  <c r="Q176" i="4"/>
  <c r="L176" i="4"/>
  <c r="N176" i="4"/>
  <c r="Y176" i="4"/>
  <c r="Z181" i="4"/>
  <c r="AG183" i="4"/>
  <c r="L55" i="4"/>
  <c r="P55" i="4"/>
  <c r="T55" i="4"/>
  <c r="X55" i="4"/>
  <c r="AB55" i="4"/>
  <c r="L58" i="4"/>
  <c r="P58" i="4"/>
  <c r="T58" i="4"/>
  <c r="X58" i="4"/>
  <c r="AB58" i="4"/>
  <c r="L61" i="4"/>
  <c r="P61" i="4"/>
  <c r="T61" i="4"/>
  <c r="X61" i="4"/>
  <c r="AB61" i="4"/>
  <c r="M64" i="4"/>
  <c r="Q64" i="4"/>
  <c r="U64" i="4"/>
  <c r="Y64" i="4"/>
  <c r="AC64" i="4"/>
  <c r="M67" i="4"/>
  <c r="Q67" i="4"/>
  <c r="U67" i="4"/>
  <c r="Y67" i="4"/>
  <c r="AC67" i="4"/>
  <c r="L70" i="4"/>
  <c r="P70" i="4"/>
  <c r="T70" i="4"/>
  <c r="X70" i="4"/>
  <c r="AB70" i="4"/>
  <c r="M75" i="4"/>
  <c r="Q75" i="4"/>
  <c r="U75" i="4"/>
  <c r="Y75" i="4"/>
  <c r="AC75" i="4"/>
  <c r="M78" i="4"/>
  <c r="Q78" i="4"/>
  <c r="U78" i="4"/>
  <c r="Y78" i="4"/>
  <c r="AC78" i="4"/>
  <c r="M84" i="4"/>
  <c r="Q84" i="4"/>
  <c r="U84" i="4"/>
  <c r="Y84" i="4"/>
  <c r="AC84" i="4"/>
  <c r="M87" i="4"/>
  <c r="Q87" i="4"/>
  <c r="U87" i="4"/>
  <c r="Y87" i="4"/>
  <c r="AC87" i="4"/>
  <c r="M90" i="4"/>
  <c r="Q90" i="4"/>
  <c r="U90" i="4"/>
  <c r="Y90" i="4"/>
  <c r="AC90" i="4"/>
  <c r="M98" i="4"/>
  <c r="Q98" i="4"/>
  <c r="U98" i="4"/>
  <c r="Y98" i="4"/>
  <c r="AC98" i="4"/>
  <c r="L101" i="4"/>
  <c r="P101" i="4"/>
  <c r="T101" i="4"/>
  <c r="X101" i="4"/>
  <c r="AB101" i="4"/>
  <c r="M107" i="4"/>
  <c r="Q107" i="4"/>
  <c r="U107" i="4"/>
  <c r="Y107" i="4"/>
  <c r="AC107" i="4"/>
  <c r="M110" i="4"/>
  <c r="Q110" i="4"/>
  <c r="U110" i="4"/>
  <c r="Y110" i="4"/>
  <c r="AC110" i="4"/>
  <c r="M117" i="4"/>
  <c r="Q117" i="4"/>
  <c r="U117" i="4"/>
  <c r="Y117" i="4"/>
  <c r="AC117" i="4"/>
  <c r="M120" i="4"/>
  <c r="Q120" i="4"/>
  <c r="U120" i="4"/>
  <c r="Y120" i="4"/>
  <c r="AC120" i="4"/>
  <c r="M124" i="4"/>
  <c r="Q124" i="4"/>
  <c r="U124" i="4"/>
  <c r="Y124" i="4"/>
  <c r="AC124" i="4"/>
  <c r="AE135" i="4"/>
  <c r="AA135" i="4"/>
  <c r="W135" i="4"/>
  <c r="S135" i="4"/>
  <c r="O135" i="4"/>
  <c r="K135" i="4"/>
  <c r="F135" i="4"/>
  <c r="J135" i="4"/>
  <c r="P135" i="4"/>
  <c r="U135" i="4"/>
  <c r="Z135" i="4"/>
  <c r="AF135" i="4"/>
  <c r="AE138" i="4"/>
  <c r="AA138" i="4"/>
  <c r="W138" i="4"/>
  <c r="S138" i="4"/>
  <c r="O138" i="4"/>
  <c r="K138" i="4"/>
  <c r="F138" i="4"/>
  <c r="J138" i="4"/>
  <c r="P138" i="4"/>
  <c r="U138" i="4"/>
  <c r="Z138" i="4"/>
  <c r="AF138" i="4"/>
  <c r="AF145" i="4"/>
  <c r="AB145" i="4"/>
  <c r="X145" i="4"/>
  <c r="T145" i="4"/>
  <c r="P145" i="4"/>
  <c r="L145" i="4"/>
  <c r="G145" i="4"/>
  <c r="J145" i="4"/>
  <c r="O145" i="4"/>
  <c r="U145" i="4"/>
  <c r="Z145" i="4"/>
  <c r="AE145" i="4"/>
  <c r="G146" i="4"/>
  <c r="L146" i="4"/>
  <c r="Q146" i="4"/>
  <c r="W146" i="4"/>
  <c r="AB146" i="4"/>
  <c r="P152" i="4"/>
  <c r="V152" i="4"/>
  <c r="L155" i="4"/>
  <c r="T155" i="4"/>
  <c r="Z155" i="4"/>
  <c r="AG155" i="4"/>
  <c r="J158" i="4"/>
  <c r="Q158" i="4"/>
  <c r="W158" i="4"/>
  <c r="G159" i="4"/>
  <c r="N159" i="4"/>
  <c r="U159" i="4"/>
  <c r="L160" i="4"/>
  <c r="T160" i="4"/>
  <c r="AA160" i="4"/>
  <c r="AG160" i="4"/>
  <c r="N162" i="4"/>
  <c r="U162" i="4"/>
  <c r="AA162" i="4"/>
  <c r="O164" i="4"/>
  <c r="W164" i="4"/>
  <c r="F165" i="4"/>
  <c r="O165" i="4"/>
  <c r="V165" i="4"/>
  <c r="M166" i="4"/>
  <c r="T166" i="4"/>
  <c r="Z166" i="4"/>
  <c r="AD167" i="4"/>
  <c r="Z167" i="4"/>
  <c r="V167" i="4"/>
  <c r="R167" i="4"/>
  <c r="N167" i="4"/>
  <c r="J167" i="4"/>
  <c r="AC167" i="4"/>
  <c r="X167" i="4"/>
  <c r="S167" i="4"/>
  <c r="M167" i="4"/>
  <c r="G167" i="4"/>
  <c r="K167" i="4"/>
  <c r="Q167" i="4"/>
  <c r="Y167" i="4"/>
  <c r="AF167" i="4"/>
  <c r="AF169" i="4"/>
  <c r="AB169" i="4"/>
  <c r="X169" i="4"/>
  <c r="T169" i="4"/>
  <c r="P169" i="4"/>
  <c r="L169" i="4"/>
  <c r="G169" i="4"/>
  <c r="AD169" i="4"/>
  <c r="Y169" i="4"/>
  <c r="S169" i="4"/>
  <c r="N169" i="4"/>
  <c r="AC169" i="4"/>
  <c r="W169" i="4"/>
  <c r="R169" i="4"/>
  <c r="M169" i="4"/>
  <c r="F169" i="4"/>
  <c r="O169" i="4"/>
  <c r="Z169" i="4"/>
  <c r="K171" i="4"/>
  <c r="U171" i="4"/>
  <c r="N173" i="4"/>
  <c r="Y173" i="4"/>
  <c r="O174" i="4"/>
  <c r="Z174" i="4"/>
  <c r="P176" i="4"/>
  <c r="Z176" i="4"/>
  <c r="J181" i="4"/>
  <c r="AE181" i="4"/>
  <c r="AF158" i="4"/>
  <c r="AB158" i="4"/>
  <c r="X158" i="4"/>
  <c r="T158" i="4"/>
  <c r="P158" i="4"/>
  <c r="L158" i="4"/>
  <c r="G158" i="4"/>
  <c r="AD158" i="4"/>
  <c r="Y158" i="4"/>
  <c r="S158" i="4"/>
  <c r="N158" i="4"/>
  <c r="K158" i="4"/>
  <c r="R158" i="4"/>
  <c r="Z158" i="4"/>
  <c r="AG158" i="4"/>
  <c r="AG164" i="4"/>
  <c r="AC164" i="4"/>
  <c r="Y164" i="4"/>
  <c r="U164" i="4"/>
  <c r="Q164" i="4"/>
  <c r="M164" i="4"/>
  <c r="AF164" i="4"/>
  <c r="AA164" i="4"/>
  <c r="V164" i="4"/>
  <c r="P164" i="4"/>
  <c r="K164" i="4"/>
  <c r="F164" i="4"/>
  <c r="J164" i="4"/>
  <c r="R164" i="4"/>
  <c r="X164" i="4"/>
  <c r="AE164" i="4"/>
  <c r="AD171" i="4"/>
  <c r="Z171" i="4"/>
  <c r="V171" i="4"/>
  <c r="R171" i="4"/>
  <c r="N171" i="4"/>
  <c r="J171" i="4"/>
  <c r="AC171" i="4"/>
  <c r="X171" i="4"/>
  <c r="S171" i="4"/>
  <c r="M171" i="4"/>
  <c r="G171" i="4"/>
  <c r="AG171" i="4"/>
  <c r="AB171" i="4"/>
  <c r="W171" i="4"/>
  <c r="Q171" i="4"/>
  <c r="L171" i="4"/>
  <c r="F171" i="4"/>
  <c r="O171" i="4"/>
  <c r="Y171" i="4"/>
  <c r="AF183" i="4"/>
  <c r="AB183" i="4"/>
  <c r="X183" i="4"/>
  <c r="AE183" i="4"/>
  <c r="Z183" i="4"/>
  <c r="U183" i="4"/>
  <c r="Q183" i="4"/>
  <c r="M183" i="4"/>
  <c r="AD183" i="4"/>
  <c r="W183" i="4"/>
  <c r="R183" i="4"/>
  <c r="L183" i="4"/>
  <c r="G183" i="4"/>
  <c r="AC183" i="4"/>
  <c r="V183" i="4"/>
  <c r="P183" i="4"/>
  <c r="K183" i="4"/>
  <c r="F183" i="4"/>
  <c r="AA183" i="4"/>
  <c r="T183" i="4"/>
  <c r="O183" i="4"/>
  <c r="J183" i="4"/>
  <c r="S183" i="4"/>
  <c r="AD146" i="4"/>
  <c r="Z146" i="4"/>
  <c r="V146" i="4"/>
  <c r="R146" i="4"/>
  <c r="N146" i="4"/>
  <c r="J146" i="4"/>
  <c r="F146" i="4"/>
  <c r="O146" i="4"/>
  <c r="T146" i="4"/>
  <c r="Y146" i="4"/>
  <c r="AE146" i="4"/>
  <c r="AE152" i="4"/>
  <c r="AA152" i="4"/>
  <c r="W152" i="4"/>
  <c r="S152" i="4"/>
  <c r="O152" i="4"/>
  <c r="K152" i="4"/>
  <c r="F152" i="4"/>
  <c r="AC152" i="4"/>
  <c r="X152" i="4"/>
  <c r="R152" i="4"/>
  <c r="M152" i="4"/>
  <c r="G152" i="4"/>
  <c r="L152" i="4"/>
  <c r="T152" i="4"/>
  <c r="Z152" i="4"/>
  <c r="AG152" i="4"/>
  <c r="P155" i="4"/>
  <c r="V155" i="4"/>
  <c r="AD155" i="4"/>
  <c r="M158" i="4"/>
  <c r="U158" i="4"/>
  <c r="AA158" i="4"/>
  <c r="AE159" i="4"/>
  <c r="AA159" i="4"/>
  <c r="W159" i="4"/>
  <c r="S159" i="4"/>
  <c r="O159" i="4"/>
  <c r="K159" i="4"/>
  <c r="F159" i="4"/>
  <c r="AG159" i="4"/>
  <c r="AB159" i="4"/>
  <c r="V159" i="4"/>
  <c r="Q159" i="4"/>
  <c r="L159" i="4"/>
  <c r="J159" i="4"/>
  <c r="R159" i="4"/>
  <c r="Y159" i="4"/>
  <c r="AF159" i="4"/>
  <c r="P160" i="4"/>
  <c r="W160" i="4"/>
  <c r="AE160" i="4"/>
  <c r="J162" i="4"/>
  <c r="Q162" i="4"/>
  <c r="Y162" i="4"/>
  <c r="AE162" i="4"/>
  <c r="L164" i="4"/>
  <c r="S164" i="4"/>
  <c r="Z164" i="4"/>
  <c r="AF165" i="4"/>
  <c r="AB165" i="4"/>
  <c r="X165" i="4"/>
  <c r="T165" i="4"/>
  <c r="P165" i="4"/>
  <c r="L165" i="4"/>
  <c r="G165" i="4"/>
  <c r="AD165" i="4"/>
  <c r="Y165" i="4"/>
  <c r="S165" i="4"/>
  <c r="N165" i="4"/>
  <c r="K165" i="4"/>
  <c r="R165" i="4"/>
  <c r="Z165" i="4"/>
  <c r="AG165" i="4"/>
  <c r="P166" i="4"/>
  <c r="X166" i="4"/>
  <c r="AD166" i="4"/>
  <c r="P171" i="4"/>
  <c r="AA171" i="4"/>
  <c r="T173" i="4"/>
  <c r="AD173" i="4"/>
  <c r="J174" i="4"/>
  <c r="T174" i="4"/>
  <c r="AE174" i="4"/>
  <c r="J176" i="4"/>
  <c r="U176" i="4"/>
  <c r="AF176" i="4"/>
  <c r="AF181" i="4"/>
  <c r="AB181" i="4"/>
  <c r="X181" i="4"/>
  <c r="T181" i="4"/>
  <c r="P181" i="4"/>
  <c r="L181" i="4"/>
  <c r="G181" i="4"/>
  <c r="I180" i="4" s="1"/>
  <c r="AD181" i="4"/>
  <c r="Y181" i="4"/>
  <c r="S181" i="4"/>
  <c r="N181" i="4"/>
  <c r="AC181" i="4"/>
  <c r="W181" i="4"/>
  <c r="R181" i="4"/>
  <c r="M181" i="4"/>
  <c r="F181" i="4"/>
  <c r="AG181" i="4"/>
  <c r="AA181" i="4"/>
  <c r="V181" i="4"/>
  <c r="Q181" i="4"/>
  <c r="K181" i="4"/>
  <c r="U181" i="4"/>
  <c r="M130" i="4"/>
  <c r="Q130" i="4"/>
  <c r="U130" i="4"/>
  <c r="Y130" i="4"/>
  <c r="AC130" i="4"/>
  <c r="M133" i="4"/>
  <c r="Q133" i="4"/>
  <c r="U133" i="4"/>
  <c r="Y133" i="4"/>
  <c r="AC133" i="4"/>
  <c r="L137" i="4"/>
  <c r="P137" i="4"/>
  <c r="T137" i="4"/>
  <c r="X137" i="4"/>
  <c r="AB137" i="4"/>
  <c r="M140" i="4"/>
  <c r="Q140" i="4"/>
  <c r="U140" i="4"/>
  <c r="Y140" i="4"/>
  <c r="AC140" i="4"/>
  <c r="M144" i="4"/>
  <c r="Q144" i="4"/>
  <c r="U144" i="4"/>
  <c r="Y144" i="4"/>
  <c r="AC144" i="4"/>
  <c r="M147" i="4"/>
  <c r="Q147" i="4"/>
  <c r="U147" i="4"/>
  <c r="Y147" i="4"/>
  <c r="AC147" i="4"/>
  <c r="AF151" i="4"/>
  <c r="AB151" i="4"/>
  <c r="X151" i="4"/>
  <c r="T151" i="4"/>
  <c r="P151" i="4"/>
  <c r="L151" i="4"/>
  <c r="G151" i="4"/>
  <c r="J151" i="4"/>
  <c r="O151" i="4"/>
  <c r="U151" i="4"/>
  <c r="Z151" i="4"/>
  <c r="AE151" i="4"/>
  <c r="AD153" i="4"/>
  <c r="Z153" i="4"/>
  <c r="V153" i="4"/>
  <c r="R153" i="4"/>
  <c r="N153" i="4"/>
  <c r="J153" i="4"/>
  <c r="O153" i="4"/>
  <c r="T153" i="4"/>
  <c r="Y153" i="4"/>
  <c r="AE153" i="4"/>
  <c r="AD156" i="4"/>
  <c r="Z156" i="4"/>
  <c r="V156" i="4"/>
  <c r="R156" i="4"/>
  <c r="N156" i="4"/>
  <c r="J156" i="4"/>
  <c r="O156" i="4"/>
  <c r="T156" i="4"/>
  <c r="Y156" i="4"/>
  <c r="AE156" i="4"/>
  <c r="AE163" i="4"/>
  <c r="AA163" i="4"/>
  <c r="W163" i="4"/>
  <c r="S163" i="4"/>
  <c r="O163" i="4"/>
  <c r="K163" i="4"/>
  <c r="F163" i="4"/>
  <c r="J163" i="4"/>
  <c r="P163" i="4"/>
  <c r="U163" i="4"/>
  <c r="Z163" i="4"/>
  <c r="AF163" i="4"/>
  <c r="AE170" i="4"/>
  <c r="AA170" i="4"/>
  <c r="W170" i="4"/>
  <c r="S170" i="4"/>
  <c r="O170" i="4"/>
  <c r="K170" i="4"/>
  <c r="F170" i="4"/>
  <c r="J170" i="4"/>
  <c r="P170" i="4"/>
  <c r="U170" i="4"/>
  <c r="Z170" i="4"/>
  <c r="AF170" i="4"/>
  <c r="N175" i="4"/>
  <c r="S175" i="4"/>
  <c r="Y175" i="4"/>
  <c r="G177" i="4"/>
  <c r="L177" i="4"/>
  <c r="R177" i="4"/>
  <c r="W177" i="4"/>
  <c r="AF178" i="4"/>
  <c r="AB178" i="4"/>
  <c r="X178" i="4"/>
  <c r="T178" i="4"/>
  <c r="P178" i="4"/>
  <c r="L178" i="4"/>
  <c r="G178" i="4"/>
  <c r="J178" i="4"/>
  <c r="O178" i="4"/>
  <c r="U178" i="4"/>
  <c r="Z178" i="4"/>
  <c r="AE178" i="4"/>
  <c r="G179" i="4"/>
  <c r="M179" i="4"/>
  <c r="R179" i="4"/>
  <c r="X179" i="4"/>
  <c r="AC179" i="4"/>
  <c r="AG180" i="4"/>
  <c r="AC180" i="4"/>
  <c r="Y180" i="4"/>
  <c r="U180" i="4"/>
  <c r="Q180" i="4"/>
  <c r="M180" i="4"/>
  <c r="N180" i="4"/>
  <c r="S180" i="4"/>
  <c r="X180" i="4"/>
  <c r="AD180" i="4"/>
  <c r="N182" i="4"/>
  <c r="T182" i="4"/>
  <c r="Y182" i="4"/>
  <c r="AE184" i="4"/>
  <c r="AA184" i="4"/>
  <c r="W184" i="4"/>
  <c r="S184" i="4"/>
  <c r="O184" i="4"/>
  <c r="K184" i="4"/>
  <c r="F184" i="4"/>
  <c r="AC184" i="4"/>
  <c r="X184" i="4"/>
  <c r="R184" i="4"/>
  <c r="M184" i="4"/>
  <c r="G184" i="4"/>
  <c r="L184" i="4"/>
  <c r="T184" i="4"/>
  <c r="Z184" i="4"/>
  <c r="AG184" i="4"/>
  <c r="P187" i="4"/>
  <c r="V187" i="4"/>
  <c r="AD187" i="4"/>
  <c r="M190" i="4"/>
  <c r="U190" i="4"/>
  <c r="AA190" i="4"/>
  <c r="AE191" i="4"/>
  <c r="AA191" i="4"/>
  <c r="W191" i="4"/>
  <c r="S191" i="4"/>
  <c r="O191" i="4"/>
  <c r="K191" i="4"/>
  <c r="F191" i="4"/>
  <c r="AG191" i="4"/>
  <c r="AB191" i="4"/>
  <c r="V191" i="4"/>
  <c r="Q191" i="4"/>
  <c r="L191" i="4"/>
  <c r="J191" i="4"/>
  <c r="R191" i="4"/>
  <c r="Y191" i="4"/>
  <c r="AF191" i="4"/>
  <c r="P192" i="4"/>
  <c r="J195" i="4"/>
  <c r="S195" i="4"/>
  <c r="F196" i="4"/>
  <c r="Q196" i="4"/>
  <c r="Z196" i="4"/>
  <c r="J198" i="4"/>
  <c r="S198" i="4"/>
  <c r="R202" i="4"/>
  <c r="AE202" i="4"/>
  <c r="AF175" i="4"/>
  <c r="AB175" i="4"/>
  <c r="X175" i="4"/>
  <c r="T175" i="4"/>
  <c r="P175" i="4"/>
  <c r="L175" i="4"/>
  <c r="G175" i="4"/>
  <c r="J175" i="4"/>
  <c r="O175" i="4"/>
  <c r="U175" i="4"/>
  <c r="Z175" i="4"/>
  <c r="AE175" i="4"/>
  <c r="AG177" i="4"/>
  <c r="AC177" i="4"/>
  <c r="Y177" i="4"/>
  <c r="U177" i="4"/>
  <c r="Q177" i="4"/>
  <c r="M177" i="4"/>
  <c r="N177" i="4"/>
  <c r="S177" i="4"/>
  <c r="X177" i="4"/>
  <c r="AD177" i="4"/>
  <c r="N179" i="4"/>
  <c r="T179" i="4"/>
  <c r="Y179" i="4"/>
  <c r="AE182" i="4"/>
  <c r="AA182" i="4"/>
  <c r="W182" i="4"/>
  <c r="S182" i="4"/>
  <c r="O182" i="4"/>
  <c r="K182" i="4"/>
  <c r="F182" i="4"/>
  <c r="J182" i="4"/>
  <c r="P182" i="4"/>
  <c r="U182" i="4"/>
  <c r="Z182" i="4"/>
  <c r="AF182" i="4"/>
  <c r="J187" i="4"/>
  <c r="Q187" i="4"/>
  <c r="Y187" i="4"/>
  <c r="F190" i="4"/>
  <c r="O190" i="4"/>
  <c r="V190" i="4"/>
  <c r="AC190" i="4"/>
  <c r="AG192" i="4"/>
  <c r="AC192" i="4"/>
  <c r="Y192" i="4"/>
  <c r="U192" i="4"/>
  <c r="Q192" i="4"/>
  <c r="M192" i="4"/>
  <c r="AE192" i="4"/>
  <c r="Z192" i="4"/>
  <c r="T192" i="4"/>
  <c r="O192" i="4"/>
  <c r="AA192" i="4"/>
  <c r="S192" i="4"/>
  <c r="L192" i="4"/>
  <c r="G192" i="4"/>
  <c r="J192" i="4"/>
  <c r="R192" i="4"/>
  <c r="AB192" i="4"/>
  <c r="AG195" i="4"/>
  <c r="AC195" i="4"/>
  <c r="Y195" i="4"/>
  <c r="U195" i="4"/>
  <c r="Q195" i="4"/>
  <c r="M195" i="4"/>
  <c r="AF195" i="4"/>
  <c r="AA195" i="4"/>
  <c r="V195" i="4"/>
  <c r="P195" i="4"/>
  <c r="K195" i="4"/>
  <c r="F195" i="4"/>
  <c r="AB195" i="4"/>
  <c r="T195" i="4"/>
  <c r="N195" i="4"/>
  <c r="G195" i="4"/>
  <c r="L195" i="4"/>
  <c r="W195" i="4"/>
  <c r="AE195" i="4"/>
  <c r="J196" i="4"/>
  <c r="R196" i="4"/>
  <c r="AG198" i="4"/>
  <c r="AC198" i="4"/>
  <c r="Y198" i="4"/>
  <c r="U198" i="4"/>
  <c r="Q198" i="4"/>
  <c r="M198" i="4"/>
  <c r="AB198" i="4"/>
  <c r="W198" i="4"/>
  <c r="R198" i="4"/>
  <c r="L198" i="4"/>
  <c r="G198" i="4"/>
  <c r="AD198" i="4"/>
  <c r="V198" i="4"/>
  <c r="O198" i="4"/>
  <c r="K198" i="4"/>
  <c r="T198" i="4"/>
  <c r="AE198" i="4"/>
  <c r="W202" i="4"/>
  <c r="AE179" i="4"/>
  <c r="AA179" i="4"/>
  <c r="W179" i="4"/>
  <c r="S179" i="4"/>
  <c r="O179" i="4"/>
  <c r="K179" i="4"/>
  <c r="F179" i="4"/>
  <c r="J179" i="4"/>
  <c r="P179" i="4"/>
  <c r="U179" i="4"/>
  <c r="Z179" i="4"/>
  <c r="AF179" i="4"/>
  <c r="AE187" i="4"/>
  <c r="AA187" i="4"/>
  <c r="W187" i="4"/>
  <c r="S187" i="4"/>
  <c r="O187" i="4"/>
  <c r="K187" i="4"/>
  <c r="F187" i="4"/>
  <c r="AC187" i="4"/>
  <c r="X187" i="4"/>
  <c r="R187" i="4"/>
  <c r="M187" i="4"/>
  <c r="G187" i="4"/>
  <c r="L187" i="4"/>
  <c r="T187" i="4"/>
  <c r="Z187" i="4"/>
  <c r="AG187" i="4"/>
  <c r="J190" i="4"/>
  <c r="Q190" i="4"/>
  <c r="W190" i="4"/>
  <c r="AF196" i="4"/>
  <c r="AB196" i="4"/>
  <c r="X196" i="4"/>
  <c r="T196" i="4"/>
  <c r="P196" i="4"/>
  <c r="L196" i="4"/>
  <c r="G196" i="4"/>
  <c r="AD196" i="4"/>
  <c r="Y196" i="4"/>
  <c r="S196" i="4"/>
  <c r="N196" i="4"/>
  <c r="AA196" i="4"/>
  <c r="U196" i="4"/>
  <c r="M196" i="4"/>
  <c r="K196" i="4"/>
  <c r="V196" i="4"/>
  <c r="AE196" i="4"/>
  <c r="J202" i="4"/>
  <c r="AF190" i="4"/>
  <c r="AB190" i="4"/>
  <c r="X190" i="4"/>
  <c r="T190" i="4"/>
  <c r="P190" i="4"/>
  <c r="L190" i="4"/>
  <c r="G190" i="4"/>
  <c r="AD190" i="4"/>
  <c r="Y190" i="4"/>
  <c r="S190" i="4"/>
  <c r="N190" i="4"/>
  <c r="K190" i="4"/>
  <c r="R190" i="4"/>
  <c r="Z190" i="4"/>
  <c r="AG190" i="4"/>
  <c r="AF202" i="4"/>
  <c r="AB202" i="4"/>
  <c r="X202" i="4"/>
  <c r="T202" i="4"/>
  <c r="P202" i="4"/>
  <c r="L202" i="4"/>
  <c r="G202" i="4"/>
  <c r="AG202" i="4"/>
  <c r="AA202" i="4"/>
  <c r="V202" i="4"/>
  <c r="Q202" i="4"/>
  <c r="K202" i="4"/>
  <c r="AC202" i="4"/>
  <c r="U202" i="4"/>
  <c r="N202" i="4"/>
  <c r="F202" i="4"/>
  <c r="Z202" i="4"/>
  <c r="S202" i="4"/>
  <c r="M202" i="4"/>
  <c r="O202" i="4"/>
  <c r="AD202" i="4"/>
  <c r="AD211" i="4"/>
  <c r="Z211" i="4"/>
  <c r="V211" i="4"/>
  <c r="R211" i="4"/>
  <c r="N211" i="4"/>
  <c r="J211" i="4"/>
  <c r="AF211" i="4"/>
  <c r="AA211" i="4"/>
  <c r="U211" i="4"/>
  <c r="P211" i="4"/>
  <c r="K211" i="4"/>
  <c r="Q211" i="4"/>
  <c r="X211" i="4"/>
  <c r="AE211" i="4"/>
  <c r="R220" i="4"/>
  <c r="AC220" i="4"/>
  <c r="AF205" i="4"/>
  <c r="AB205" i="4"/>
  <c r="X205" i="4"/>
  <c r="T205" i="4"/>
  <c r="P205" i="4"/>
  <c r="L205" i="4"/>
  <c r="G205" i="4"/>
  <c r="AC205" i="4"/>
  <c r="W205" i="4"/>
  <c r="R205" i="4"/>
  <c r="M205" i="4"/>
  <c r="F205" i="4"/>
  <c r="K205" i="4"/>
  <c r="S205" i="4"/>
  <c r="Z205" i="4"/>
  <c r="AG205" i="4"/>
  <c r="G210" i="4"/>
  <c r="P210" i="4"/>
  <c r="V210" i="4"/>
  <c r="AC210" i="4"/>
  <c r="L211" i="4"/>
  <c r="S211" i="4"/>
  <c r="Y211" i="4"/>
  <c r="AG211" i="4"/>
  <c r="O217" i="4"/>
  <c r="U217" i="4"/>
  <c r="AC217" i="4"/>
  <c r="K220" i="4"/>
  <c r="V220" i="4"/>
  <c r="AG220" i="4"/>
  <c r="J221" i="4"/>
  <c r="U221" i="4"/>
  <c r="M150" i="4"/>
  <c r="Q150" i="4"/>
  <c r="U150" i="4"/>
  <c r="Y150" i="4"/>
  <c r="AC150" i="4"/>
  <c r="M154" i="4"/>
  <c r="Q154" i="4"/>
  <c r="U154" i="4"/>
  <c r="Y154" i="4"/>
  <c r="AC154" i="4"/>
  <c r="M157" i="4"/>
  <c r="Q157" i="4"/>
  <c r="U157" i="4"/>
  <c r="Y157" i="4"/>
  <c r="AC157" i="4"/>
  <c r="M161" i="4"/>
  <c r="Q161" i="4"/>
  <c r="U161" i="4"/>
  <c r="Y161" i="4"/>
  <c r="AC161" i="4"/>
  <c r="M168" i="4"/>
  <c r="Q168" i="4"/>
  <c r="U168" i="4"/>
  <c r="Y168" i="4"/>
  <c r="AC168" i="4"/>
  <c r="M172" i="4"/>
  <c r="Q172" i="4"/>
  <c r="U172" i="4"/>
  <c r="Y172" i="4"/>
  <c r="AC172" i="4"/>
  <c r="AD185" i="4"/>
  <c r="Z185" i="4"/>
  <c r="V185" i="4"/>
  <c r="R185" i="4"/>
  <c r="N185" i="4"/>
  <c r="J185" i="4"/>
  <c r="O185" i="4"/>
  <c r="T185" i="4"/>
  <c r="Y185" i="4"/>
  <c r="AE185" i="4"/>
  <c r="AD188" i="4"/>
  <c r="Z188" i="4"/>
  <c r="V188" i="4"/>
  <c r="R188" i="4"/>
  <c r="N188" i="4"/>
  <c r="J188" i="4"/>
  <c r="O188" i="4"/>
  <c r="T188" i="4"/>
  <c r="Y188" i="4"/>
  <c r="AE188" i="4"/>
  <c r="AF193" i="4"/>
  <c r="AB193" i="4"/>
  <c r="X193" i="4"/>
  <c r="T193" i="4"/>
  <c r="P193" i="4"/>
  <c r="L193" i="4"/>
  <c r="G193" i="4"/>
  <c r="AC193" i="4"/>
  <c r="W193" i="4"/>
  <c r="R193" i="4"/>
  <c r="M193" i="4"/>
  <c r="F193" i="4"/>
  <c r="K193" i="4"/>
  <c r="S193" i="4"/>
  <c r="Z193" i="4"/>
  <c r="AG193" i="4"/>
  <c r="AE197" i="4"/>
  <c r="AA197" i="4"/>
  <c r="W197" i="4"/>
  <c r="S197" i="4"/>
  <c r="O197" i="4"/>
  <c r="K197" i="4"/>
  <c r="F197" i="4"/>
  <c r="AG197" i="4"/>
  <c r="AB197" i="4"/>
  <c r="V197" i="4"/>
  <c r="Q197" i="4"/>
  <c r="L197" i="4"/>
  <c r="J197" i="4"/>
  <c r="R197" i="4"/>
  <c r="Y197" i="4"/>
  <c r="AF197" i="4"/>
  <c r="AE200" i="4"/>
  <c r="AA200" i="4"/>
  <c r="W200" i="4"/>
  <c r="S200" i="4"/>
  <c r="O200" i="4"/>
  <c r="K200" i="4"/>
  <c r="F200" i="4"/>
  <c r="AC200" i="4"/>
  <c r="X200" i="4"/>
  <c r="R200" i="4"/>
  <c r="M200" i="4"/>
  <c r="G200" i="4"/>
  <c r="L200" i="4"/>
  <c r="T200" i="4"/>
  <c r="Z200" i="4"/>
  <c r="AG200" i="4"/>
  <c r="I201" i="4"/>
  <c r="AE203" i="4"/>
  <c r="AA203" i="4"/>
  <c r="W203" i="4"/>
  <c r="S203" i="4"/>
  <c r="O203" i="4"/>
  <c r="K203" i="4"/>
  <c r="F203" i="4"/>
  <c r="AD203" i="4"/>
  <c r="Y203" i="4"/>
  <c r="T203" i="4"/>
  <c r="N203" i="4"/>
  <c r="L203" i="4"/>
  <c r="R203" i="4"/>
  <c r="Z203" i="4"/>
  <c r="AG203" i="4"/>
  <c r="G204" i="4"/>
  <c r="N204" i="4"/>
  <c r="V204" i="4"/>
  <c r="N205" i="4"/>
  <c r="U205" i="4"/>
  <c r="AA205" i="4"/>
  <c r="P207" i="4"/>
  <c r="X207" i="4"/>
  <c r="AF209" i="4"/>
  <c r="AB209" i="4"/>
  <c r="X209" i="4"/>
  <c r="T209" i="4"/>
  <c r="P209" i="4"/>
  <c r="L209" i="4"/>
  <c r="G209" i="4"/>
  <c r="AG209" i="4"/>
  <c r="AA209" i="4"/>
  <c r="V209" i="4"/>
  <c r="Q209" i="4"/>
  <c r="K209" i="4"/>
  <c r="J209" i="4"/>
  <c r="R209" i="4"/>
  <c r="Y209" i="4"/>
  <c r="AE209" i="4"/>
  <c r="J210" i="4"/>
  <c r="Q210" i="4"/>
  <c r="X210" i="4"/>
  <c r="F211" i="4"/>
  <c r="M211" i="4"/>
  <c r="T211" i="4"/>
  <c r="AB211" i="4"/>
  <c r="AD214" i="4"/>
  <c r="Z214" i="4"/>
  <c r="V214" i="4"/>
  <c r="R214" i="4"/>
  <c r="N214" i="4"/>
  <c r="J214" i="4"/>
  <c r="AF214" i="4"/>
  <c r="AA214" i="4"/>
  <c r="U214" i="4"/>
  <c r="P214" i="4"/>
  <c r="K214" i="4"/>
  <c r="Q214" i="4"/>
  <c r="X214" i="4"/>
  <c r="AE214" i="4"/>
  <c r="P217" i="4"/>
  <c r="X217" i="4"/>
  <c r="M220" i="4"/>
  <c r="AE221" i="4"/>
  <c r="AA221" i="4"/>
  <c r="W221" i="4"/>
  <c r="S221" i="4"/>
  <c r="O221" i="4"/>
  <c r="K221" i="4"/>
  <c r="F221" i="4"/>
  <c r="AC221" i="4"/>
  <c r="X221" i="4"/>
  <c r="R221" i="4"/>
  <c r="M221" i="4"/>
  <c r="G221" i="4"/>
  <c r="AG221" i="4"/>
  <c r="AB221" i="4"/>
  <c r="V221" i="4"/>
  <c r="Q221" i="4"/>
  <c r="L221" i="4"/>
  <c r="N221" i="4"/>
  <c r="Y221" i="4"/>
  <c r="AG204" i="4"/>
  <c r="AC204" i="4"/>
  <c r="Y204" i="4"/>
  <c r="U204" i="4"/>
  <c r="Q204" i="4"/>
  <c r="M204" i="4"/>
  <c r="AE204" i="4"/>
  <c r="Z204" i="4"/>
  <c r="T204" i="4"/>
  <c r="O204" i="4"/>
  <c r="J204" i="4"/>
  <c r="P204" i="4"/>
  <c r="W204" i="4"/>
  <c r="AD204" i="4"/>
  <c r="O205" i="4"/>
  <c r="V205" i="4"/>
  <c r="AD205" i="4"/>
  <c r="AD207" i="4"/>
  <c r="Z207" i="4"/>
  <c r="V207" i="4"/>
  <c r="R207" i="4"/>
  <c r="N207" i="4"/>
  <c r="J207" i="4"/>
  <c r="AG207" i="4"/>
  <c r="AB207" i="4"/>
  <c r="W207" i="4"/>
  <c r="Q207" i="4"/>
  <c r="L207" i="4"/>
  <c r="F207" i="4"/>
  <c r="K207" i="4"/>
  <c r="S207" i="4"/>
  <c r="Y207" i="4"/>
  <c r="AF207" i="4"/>
  <c r="AE210" i="4"/>
  <c r="AA210" i="4"/>
  <c r="W210" i="4"/>
  <c r="S210" i="4"/>
  <c r="O210" i="4"/>
  <c r="K210" i="4"/>
  <c r="F210" i="4"/>
  <c r="AD210" i="4"/>
  <c r="Y210" i="4"/>
  <c r="T210" i="4"/>
  <c r="N210" i="4"/>
  <c r="L210" i="4"/>
  <c r="R210" i="4"/>
  <c r="Z210" i="4"/>
  <c r="AG210" i="4"/>
  <c r="G211" i="4"/>
  <c r="O211" i="4"/>
  <c r="W211" i="4"/>
  <c r="AC211" i="4"/>
  <c r="AD217" i="4"/>
  <c r="Z217" i="4"/>
  <c r="V217" i="4"/>
  <c r="R217" i="4"/>
  <c r="N217" i="4"/>
  <c r="J217" i="4"/>
  <c r="F217" i="4"/>
  <c r="AG217" i="4"/>
  <c r="AB217" i="4"/>
  <c r="W217" i="4"/>
  <c r="Q217" i="4"/>
  <c r="L217" i="4"/>
  <c r="G217" i="4"/>
  <c r="K217" i="4"/>
  <c r="S217" i="4"/>
  <c r="Y217" i="4"/>
  <c r="AF217" i="4"/>
  <c r="AF220" i="4"/>
  <c r="AB220" i="4"/>
  <c r="X220" i="4"/>
  <c r="T220" i="4"/>
  <c r="P220" i="4"/>
  <c r="L220" i="4"/>
  <c r="F220" i="4"/>
  <c r="AE220" i="4"/>
  <c r="Z220" i="4"/>
  <c r="U220" i="4"/>
  <c r="O220" i="4"/>
  <c r="J220" i="4"/>
  <c r="AD220" i="4"/>
  <c r="Y220" i="4"/>
  <c r="S220" i="4"/>
  <c r="N220" i="4"/>
  <c r="G220" i="4"/>
  <c r="I218" i="4" s="1"/>
  <c r="Q220" i="4"/>
  <c r="AA220" i="4"/>
  <c r="L224" i="4"/>
  <c r="Q224" i="4"/>
  <c r="V224" i="4"/>
  <c r="AB224" i="4"/>
  <c r="AG224" i="4"/>
  <c r="L229" i="4"/>
  <c r="T229" i="4"/>
  <c r="AA229" i="4"/>
  <c r="AG229" i="4"/>
  <c r="I230" i="4"/>
  <c r="M231" i="4"/>
  <c r="W231" i="4"/>
  <c r="AE231" i="4"/>
  <c r="I236" i="4"/>
  <c r="AF237" i="4"/>
  <c r="AF223" i="4"/>
  <c r="AB223" i="4"/>
  <c r="X223" i="4"/>
  <c r="T223" i="4"/>
  <c r="P223" i="4"/>
  <c r="L223" i="4"/>
  <c r="G223" i="4"/>
  <c r="I222" i="4" s="1"/>
  <c r="J223" i="4"/>
  <c r="O223" i="4"/>
  <c r="U223" i="4"/>
  <c r="Z223" i="4"/>
  <c r="AE223" i="4"/>
  <c r="G224" i="4"/>
  <c r="M224" i="4"/>
  <c r="R224" i="4"/>
  <c r="X224" i="4"/>
  <c r="AC224" i="4"/>
  <c r="AD225" i="4"/>
  <c r="Z225" i="4"/>
  <c r="V225" i="4"/>
  <c r="R225" i="4"/>
  <c r="N225" i="4"/>
  <c r="J225" i="4"/>
  <c r="O225" i="4"/>
  <c r="T225" i="4"/>
  <c r="Y225" i="4"/>
  <c r="AE225" i="4"/>
  <c r="G229" i="4"/>
  <c r="O229" i="4"/>
  <c r="U229" i="4"/>
  <c r="AB229" i="4"/>
  <c r="G231" i="4"/>
  <c r="O231" i="4"/>
  <c r="X231" i="4"/>
  <c r="I234" i="4"/>
  <c r="K237" i="4"/>
  <c r="AE194" i="4"/>
  <c r="AA194" i="4"/>
  <c r="W194" i="4"/>
  <c r="S194" i="4"/>
  <c r="O194" i="4"/>
  <c r="K194" i="4"/>
  <c r="F194" i="4"/>
  <c r="J194" i="4"/>
  <c r="P194" i="4"/>
  <c r="U194" i="4"/>
  <c r="Z194" i="4"/>
  <c r="AF194" i="4"/>
  <c r="AF199" i="4"/>
  <c r="AB199" i="4"/>
  <c r="X199" i="4"/>
  <c r="T199" i="4"/>
  <c r="P199" i="4"/>
  <c r="L199" i="4"/>
  <c r="G199" i="4"/>
  <c r="J199" i="4"/>
  <c r="O199" i="4"/>
  <c r="U199" i="4"/>
  <c r="Z199" i="4"/>
  <c r="AE199" i="4"/>
  <c r="AG201" i="4"/>
  <c r="AC201" i="4"/>
  <c r="Y201" i="4"/>
  <c r="U201" i="4"/>
  <c r="Q201" i="4"/>
  <c r="M201" i="4"/>
  <c r="N201" i="4"/>
  <c r="S201" i="4"/>
  <c r="X201" i="4"/>
  <c r="AD201" i="4"/>
  <c r="AE206" i="4"/>
  <c r="AA206" i="4"/>
  <c r="W206" i="4"/>
  <c r="S206" i="4"/>
  <c r="O206" i="4"/>
  <c r="K206" i="4"/>
  <c r="F206" i="4"/>
  <c r="J206" i="4"/>
  <c r="P206" i="4"/>
  <c r="U206" i="4"/>
  <c r="Z206" i="4"/>
  <c r="AF206" i="4"/>
  <c r="AE213" i="4"/>
  <c r="AA213" i="4"/>
  <c r="W213" i="4"/>
  <c r="S213" i="4"/>
  <c r="O213" i="4"/>
  <c r="K213" i="4"/>
  <c r="G213" i="4"/>
  <c r="N213" i="4"/>
  <c r="T213" i="4"/>
  <c r="Y213" i="4"/>
  <c r="AD213" i="4"/>
  <c r="AF216" i="4"/>
  <c r="AB216" i="4"/>
  <c r="X216" i="4"/>
  <c r="T216" i="4"/>
  <c r="P216" i="4"/>
  <c r="L216" i="4"/>
  <c r="G216" i="4"/>
  <c r="J216" i="4"/>
  <c r="O216" i="4"/>
  <c r="U216" i="4"/>
  <c r="Z216" i="4"/>
  <c r="AE216" i="4"/>
  <c r="AF219" i="4"/>
  <c r="AB219" i="4"/>
  <c r="X219" i="4"/>
  <c r="T219" i="4"/>
  <c r="P219" i="4"/>
  <c r="L219" i="4"/>
  <c r="F219" i="4"/>
  <c r="K219" i="4"/>
  <c r="Q219" i="4"/>
  <c r="V219" i="4"/>
  <c r="AA219" i="4"/>
  <c r="AG219" i="4"/>
  <c r="AG222" i="4"/>
  <c r="AC222" i="4"/>
  <c r="Y222" i="4"/>
  <c r="U222" i="4"/>
  <c r="Q222" i="4"/>
  <c r="M222" i="4"/>
  <c r="N222" i="4"/>
  <c r="S222" i="4"/>
  <c r="X222" i="4"/>
  <c r="AD222" i="4"/>
  <c r="K223" i="4"/>
  <c r="Q223" i="4"/>
  <c r="V223" i="4"/>
  <c r="AA223" i="4"/>
  <c r="AG223" i="4"/>
  <c r="N224" i="4"/>
  <c r="T224" i="4"/>
  <c r="Y224" i="4"/>
  <c r="K225" i="4"/>
  <c r="P225" i="4"/>
  <c r="U225" i="4"/>
  <c r="AA225" i="4"/>
  <c r="AF225" i="4"/>
  <c r="AD227" i="4"/>
  <c r="Z227" i="4"/>
  <c r="V227" i="4"/>
  <c r="R227" i="4"/>
  <c r="N227" i="4"/>
  <c r="J227" i="4"/>
  <c r="AF227" i="4"/>
  <c r="AA227" i="4"/>
  <c r="U227" i="4"/>
  <c r="P227" i="4"/>
  <c r="K227" i="4"/>
  <c r="Q227" i="4"/>
  <c r="X227" i="4"/>
  <c r="AE227" i="4"/>
  <c r="P229" i="4"/>
  <c r="W229" i="4"/>
  <c r="Q231" i="4"/>
  <c r="AE224" i="4"/>
  <c r="AA224" i="4"/>
  <c r="W224" i="4"/>
  <c r="S224" i="4"/>
  <c r="O224" i="4"/>
  <c r="K224" i="4"/>
  <c r="F224" i="4"/>
  <c r="J224" i="4"/>
  <c r="P224" i="4"/>
  <c r="U224" i="4"/>
  <c r="Z224" i="4"/>
  <c r="AF224" i="4"/>
  <c r="AD229" i="4"/>
  <c r="Z229" i="4"/>
  <c r="V229" i="4"/>
  <c r="R229" i="4"/>
  <c r="N229" i="4"/>
  <c r="J229" i="4"/>
  <c r="F229" i="4"/>
  <c r="AC229" i="4"/>
  <c r="X229" i="4"/>
  <c r="S229" i="4"/>
  <c r="M229" i="4"/>
  <c r="K229" i="4"/>
  <c r="Q229" i="4"/>
  <c r="Y229" i="4"/>
  <c r="AF229" i="4"/>
  <c r="AD231" i="4"/>
  <c r="Z231" i="4"/>
  <c r="V231" i="4"/>
  <c r="R231" i="4"/>
  <c r="N231" i="4"/>
  <c r="J231" i="4"/>
  <c r="F231" i="4"/>
  <c r="AF231" i="4"/>
  <c r="AA231" i="4"/>
  <c r="U231" i="4"/>
  <c r="P231" i="4"/>
  <c r="K231" i="4"/>
  <c r="AG231" i="4"/>
  <c r="Y231" i="4"/>
  <c r="S231" i="4"/>
  <c r="L231" i="4"/>
  <c r="T231" i="4"/>
  <c r="AC231" i="4"/>
  <c r="AD237" i="4"/>
  <c r="Z237" i="4"/>
  <c r="V237" i="4"/>
  <c r="R237" i="4"/>
  <c r="N237" i="4"/>
  <c r="J237" i="4"/>
  <c r="F237" i="4"/>
  <c r="AC237" i="4"/>
  <c r="X237" i="4"/>
  <c r="S237" i="4"/>
  <c r="M237" i="4"/>
  <c r="AG237" i="4"/>
  <c r="AA237" i="4"/>
  <c r="T237" i="4"/>
  <c r="L237" i="4"/>
  <c r="AE237" i="4"/>
  <c r="W237" i="4"/>
  <c r="P237" i="4"/>
  <c r="AB237" i="4"/>
  <c r="U237" i="4"/>
  <c r="O237" i="4"/>
  <c r="G237" i="4"/>
  <c r="Y237" i="4"/>
  <c r="G239" i="4"/>
  <c r="M239" i="4"/>
  <c r="T239" i="4"/>
  <c r="AB239" i="4"/>
  <c r="N242" i="4"/>
  <c r="U242" i="4"/>
  <c r="AB242" i="4"/>
  <c r="J251" i="4"/>
  <c r="AF251" i="4"/>
  <c r="L186" i="4"/>
  <c r="P186" i="4"/>
  <c r="T186" i="4"/>
  <c r="X186" i="4"/>
  <c r="AB186" i="4"/>
  <c r="M189" i="4"/>
  <c r="Q189" i="4"/>
  <c r="U189" i="4"/>
  <c r="Y189" i="4"/>
  <c r="AC189" i="4"/>
  <c r="M208" i="4"/>
  <c r="Q208" i="4"/>
  <c r="U208" i="4"/>
  <c r="Y208" i="4"/>
  <c r="AC208" i="4"/>
  <c r="M212" i="4"/>
  <c r="Q212" i="4"/>
  <c r="U212" i="4"/>
  <c r="Y212" i="4"/>
  <c r="AC212" i="4"/>
  <c r="M215" i="4"/>
  <c r="Q215" i="4"/>
  <c r="U215" i="4"/>
  <c r="Y215" i="4"/>
  <c r="AC215" i="4"/>
  <c r="L218" i="4"/>
  <c r="P218" i="4"/>
  <c r="T218" i="4"/>
  <c r="X218" i="4"/>
  <c r="AB218" i="4"/>
  <c r="AE226" i="4"/>
  <c r="AA226" i="4"/>
  <c r="W226" i="4"/>
  <c r="S226" i="4"/>
  <c r="O226" i="4"/>
  <c r="K226" i="4"/>
  <c r="G226" i="4"/>
  <c r="N226" i="4"/>
  <c r="T226" i="4"/>
  <c r="Y226" i="4"/>
  <c r="AD226" i="4"/>
  <c r="AD233" i="4"/>
  <c r="Z233" i="4"/>
  <c r="V233" i="4"/>
  <c r="R233" i="4"/>
  <c r="N233" i="4"/>
  <c r="J233" i="4"/>
  <c r="F233" i="4"/>
  <c r="AC233" i="4"/>
  <c r="X233" i="4"/>
  <c r="S233" i="4"/>
  <c r="M233" i="4"/>
  <c r="K233" i="4"/>
  <c r="Q233" i="4"/>
  <c r="Y233" i="4"/>
  <c r="AF233" i="4"/>
  <c r="AD235" i="4"/>
  <c r="Z235" i="4"/>
  <c r="V235" i="4"/>
  <c r="R235" i="4"/>
  <c r="N235" i="4"/>
  <c r="J235" i="4"/>
  <c r="F235" i="4"/>
  <c r="AF235" i="4"/>
  <c r="AA235" i="4"/>
  <c r="U235" i="4"/>
  <c r="P235" i="4"/>
  <c r="K235" i="4"/>
  <c r="Q235" i="4"/>
  <c r="X235" i="4"/>
  <c r="AE235" i="4"/>
  <c r="O239" i="4"/>
  <c r="W239" i="4"/>
  <c r="P242" i="4"/>
  <c r="V242" i="4"/>
  <c r="AE245" i="4"/>
  <c r="AA245" i="4"/>
  <c r="W245" i="4"/>
  <c r="S245" i="4"/>
  <c r="O245" i="4"/>
  <c r="K245" i="4"/>
  <c r="F245" i="4"/>
  <c r="AD245" i="4"/>
  <c r="Y245" i="4"/>
  <c r="T245" i="4"/>
  <c r="N245" i="4"/>
  <c r="AC245" i="4"/>
  <c r="X245" i="4"/>
  <c r="R245" i="4"/>
  <c r="M245" i="4"/>
  <c r="G245" i="4"/>
  <c r="P245" i="4"/>
  <c r="Z245" i="4"/>
  <c r="AD239" i="4"/>
  <c r="Z239" i="4"/>
  <c r="V239" i="4"/>
  <c r="R239" i="4"/>
  <c r="N239" i="4"/>
  <c r="J239" i="4"/>
  <c r="F239" i="4"/>
  <c r="AF239" i="4"/>
  <c r="AA239" i="4"/>
  <c r="U239" i="4"/>
  <c r="P239" i="4"/>
  <c r="K239" i="4"/>
  <c r="Q239" i="4"/>
  <c r="X239" i="4"/>
  <c r="AE239" i="4"/>
  <c r="AE251" i="4"/>
  <c r="AA251" i="4"/>
  <c r="W251" i="4"/>
  <c r="S251" i="4"/>
  <c r="O251" i="4"/>
  <c r="K251" i="4"/>
  <c r="F251" i="4"/>
  <c r="AG251" i="4"/>
  <c r="AB251" i="4"/>
  <c r="V251" i="4"/>
  <c r="Q251" i="4"/>
  <c r="L251" i="4"/>
  <c r="AD251" i="4"/>
  <c r="Y251" i="4"/>
  <c r="T251" i="4"/>
  <c r="N251" i="4"/>
  <c r="AC251" i="4"/>
  <c r="X251" i="4"/>
  <c r="R251" i="4"/>
  <c r="M251" i="4"/>
  <c r="G251" i="4"/>
  <c r="I250" i="4" s="1"/>
  <c r="U251" i="4"/>
  <c r="I238" i="4"/>
  <c r="L239" i="4"/>
  <c r="S239" i="4"/>
  <c r="Y239" i="4"/>
  <c r="AG239" i="4"/>
  <c r="AE242" i="4"/>
  <c r="AA242" i="4"/>
  <c r="W242" i="4"/>
  <c r="S242" i="4"/>
  <c r="O242" i="4"/>
  <c r="K242" i="4"/>
  <c r="F242" i="4"/>
  <c r="AC242" i="4"/>
  <c r="X242" i="4"/>
  <c r="R242" i="4"/>
  <c r="M242" i="4"/>
  <c r="G242" i="4"/>
  <c r="L242" i="4"/>
  <c r="T242" i="4"/>
  <c r="Z242" i="4"/>
  <c r="AG242" i="4"/>
  <c r="Z251" i="4"/>
  <c r="AF241" i="4"/>
  <c r="AB241" i="4"/>
  <c r="X241" i="4"/>
  <c r="T241" i="4"/>
  <c r="P241" i="4"/>
  <c r="L241" i="4"/>
  <c r="G241" i="4"/>
  <c r="J241" i="4"/>
  <c r="O241" i="4"/>
  <c r="U241" i="4"/>
  <c r="Z241" i="4"/>
  <c r="AE241" i="4"/>
  <c r="AD243" i="4"/>
  <c r="Z243" i="4"/>
  <c r="V243" i="4"/>
  <c r="R243" i="4"/>
  <c r="N243" i="4"/>
  <c r="J243" i="4"/>
  <c r="O243" i="4"/>
  <c r="T243" i="4"/>
  <c r="Y243" i="4"/>
  <c r="AE243" i="4"/>
  <c r="AD246" i="4"/>
  <c r="Z246" i="4"/>
  <c r="V246" i="4"/>
  <c r="R246" i="4"/>
  <c r="N246" i="4"/>
  <c r="J246" i="4"/>
  <c r="O246" i="4"/>
  <c r="T246" i="4"/>
  <c r="Y246" i="4"/>
  <c r="AE246" i="4"/>
  <c r="M248" i="4"/>
  <c r="R248" i="4"/>
  <c r="X248" i="4"/>
  <c r="AD249" i="4"/>
  <c r="Z249" i="4"/>
  <c r="V249" i="4"/>
  <c r="R249" i="4"/>
  <c r="N249" i="4"/>
  <c r="J249" i="4"/>
  <c r="O249" i="4"/>
  <c r="T249" i="4"/>
  <c r="Y249" i="4"/>
  <c r="AE249" i="4"/>
  <c r="AG252" i="4"/>
  <c r="AC252" i="4"/>
  <c r="Y252" i="4"/>
  <c r="U252" i="4"/>
  <c r="Q252" i="4"/>
  <c r="M252" i="4"/>
  <c r="N252" i="4"/>
  <c r="S252" i="4"/>
  <c r="X252" i="4"/>
  <c r="AD252" i="4"/>
  <c r="K253" i="4"/>
  <c r="Q253" i="4"/>
  <c r="V253" i="4"/>
  <c r="AA253" i="4"/>
  <c r="AG253" i="4"/>
  <c r="M254" i="4"/>
  <c r="S254" i="4"/>
  <c r="X254" i="4"/>
  <c r="K256" i="4"/>
  <c r="P256" i="4"/>
  <c r="U256" i="4"/>
  <c r="AA256" i="4"/>
  <c r="AF256" i="4"/>
  <c r="N258" i="4"/>
  <c r="T258" i="4"/>
  <c r="Y258" i="4"/>
  <c r="J259" i="4"/>
  <c r="O259" i="4"/>
  <c r="T259" i="4"/>
  <c r="Z259" i="4"/>
  <c r="AE259" i="4"/>
  <c r="F260" i="4"/>
  <c r="M260" i="4"/>
  <c r="R260" i="4"/>
  <c r="W260" i="4"/>
  <c r="AC260" i="4"/>
  <c r="AD261" i="4"/>
  <c r="Z261" i="4"/>
  <c r="V261" i="4"/>
  <c r="R261" i="4"/>
  <c r="N261" i="4"/>
  <c r="J261" i="4"/>
  <c r="F261" i="4"/>
  <c r="I261" i="4"/>
  <c r="O261" i="4"/>
  <c r="T261" i="4"/>
  <c r="Y261" i="4"/>
  <c r="AE261" i="4"/>
  <c r="AE263" i="4"/>
  <c r="AA263" i="4"/>
  <c r="W263" i="4"/>
  <c r="S263" i="4"/>
  <c r="O263" i="4"/>
  <c r="K263" i="4"/>
  <c r="G263" i="4"/>
  <c r="AF263" i="4"/>
  <c r="Z263" i="4"/>
  <c r="U263" i="4"/>
  <c r="P263" i="4"/>
  <c r="J263" i="4"/>
  <c r="Q263" i="4"/>
  <c r="X263" i="4"/>
  <c r="AD263" i="4"/>
  <c r="G264" i="4"/>
  <c r="N264" i="4"/>
  <c r="T264" i="4"/>
  <c r="AB264" i="4"/>
  <c r="L265" i="4"/>
  <c r="T265" i="4"/>
  <c r="Z265" i="4"/>
  <c r="AG265" i="4"/>
  <c r="I266" i="4"/>
  <c r="AE248" i="4"/>
  <c r="AA248" i="4"/>
  <c r="W248" i="4"/>
  <c r="S248" i="4"/>
  <c r="O248" i="4"/>
  <c r="K248" i="4"/>
  <c r="G248" i="4"/>
  <c r="N248" i="4"/>
  <c r="T248" i="4"/>
  <c r="Y248" i="4"/>
  <c r="AD248" i="4"/>
  <c r="F253" i="4"/>
  <c r="M253" i="4"/>
  <c r="R253" i="4"/>
  <c r="W253" i="4"/>
  <c r="AD254" i="4"/>
  <c r="Z254" i="4"/>
  <c r="V254" i="4"/>
  <c r="R254" i="4"/>
  <c r="N254" i="4"/>
  <c r="J254" i="4"/>
  <c r="F254" i="4"/>
  <c r="O254" i="4"/>
  <c r="T254" i="4"/>
  <c r="Y254" i="4"/>
  <c r="AE254" i="4"/>
  <c r="G256" i="4"/>
  <c r="L256" i="4"/>
  <c r="Q256" i="4"/>
  <c r="W256" i="4"/>
  <c r="AB256" i="4"/>
  <c r="AE258" i="4"/>
  <c r="AA258" i="4"/>
  <c r="W258" i="4"/>
  <c r="S258" i="4"/>
  <c r="O258" i="4"/>
  <c r="K258" i="4"/>
  <c r="F258" i="4"/>
  <c r="J258" i="4"/>
  <c r="P258" i="4"/>
  <c r="U258" i="4"/>
  <c r="Z258" i="4"/>
  <c r="AF258" i="4"/>
  <c r="F259" i="4"/>
  <c r="K259" i="4"/>
  <c r="P259" i="4"/>
  <c r="V259" i="4"/>
  <c r="AA259" i="4"/>
  <c r="N260" i="4"/>
  <c r="S260" i="4"/>
  <c r="Y260" i="4"/>
  <c r="O264" i="4"/>
  <c r="W264" i="4"/>
  <c r="F265" i="4"/>
  <c r="N265" i="4"/>
  <c r="U265" i="4"/>
  <c r="S25" i="5"/>
  <c r="AF260" i="4"/>
  <c r="AB260" i="4"/>
  <c r="X260" i="4"/>
  <c r="T260" i="4"/>
  <c r="P260" i="4"/>
  <c r="L260" i="4"/>
  <c r="G260" i="4"/>
  <c r="I259" i="4" s="1"/>
  <c r="J260" i="4"/>
  <c r="O260" i="4"/>
  <c r="U260" i="4"/>
  <c r="Z260" i="4"/>
  <c r="AE260" i="4"/>
  <c r="AG264" i="4"/>
  <c r="AC264" i="4"/>
  <c r="Y264" i="4"/>
  <c r="U264" i="4"/>
  <c r="Q264" i="4"/>
  <c r="M264" i="4"/>
  <c r="AF264" i="4"/>
  <c r="AA264" i="4"/>
  <c r="V264" i="4"/>
  <c r="P264" i="4"/>
  <c r="K264" i="4"/>
  <c r="F264" i="4"/>
  <c r="J264" i="4"/>
  <c r="R264" i="4"/>
  <c r="X264" i="4"/>
  <c r="AE264" i="4"/>
  <c r="I252" i="4"/>
  <c r="AF253" i="4"/>
  <c r="AB253" i="4"/>
  <c r="X253" i="4"/>
  <c r="T253" i="4"/>
  <c r="P253" i="4"/>
  <c r="L253" i="4"/>
  <c r="G253" i="4"/>
  <c r="J253" i="4"/>
  <c r="O253" i="4"/>
  <c r="U253" i="4"/>
  <c r="Z253" i="4"/>
  <c r="AE253" i="4"/>
  <c r="AD256" i="4"/>
  <c r="Z256" i="4"/>
  <c r="V256" i="4"/>
  <c r="R256" i="4"/>
  <c r="N256" i="4"/>
  <c r="J256" i="4"/>
  <c r="F256" i="4"/>
  <c r="O256" i="4"/>
  <c r="T256" i="4"/>
  <c r="Y256" i="4"/>
  <c r="AE256" i="4"/>
  <c r="AG259" i="4"/>
  <c r="AC259" i="4"/>
  <c r="Y259" i="4"/>
  <c r="U259" i="4"/>
  <c r="Q259" i="4"/>
  <c r="M259" i="4"/>
  <c r="N259" i="4"/>
  <c r="S259" i="4"/>
  <c r="X259" i="4"/>
  <c r="AD259" i="4"/>
  <c r="K260" i="4"/>
  <c r="Q260" i="4"/>
  <c r="V260" i="4"/>
  <c r="AA260" i="4"/>
  <c r="AG260" i="4"/>
  <c r="I262" i="4"/>
  <c r="L264" i="4"/>
  <c r="S264" i="4"/>
  <c r="Z264" i="4"/>
  <c r="AE265" i="4"/>
  <c r="AA265" i="4"/>
  <c r="W265" i="4"/>
  <c r="S265" i="4"/>
  <c r="O265" i="4"/>
  <c r="K265" i="4"/>
  <c r="G265" i="4"/>
  <c r="AC265" i="4"/>
  <c r="X265" i="4"/>
  <c r="R265" i="4"/>
  <c r="M265" i="4"/>
  <c r="J265" i="4"/>
  <c r="Q265" i="4"/>
  <c r="Y265" i="4"/>
  <c r="AF265" i="4"/>
  <c r="Q25" i="5"/>
  <c r="Q27" i="5"/>
  <c r="S27" i="5"/>
  <c r="U28" i="5"/>
  <c r="U29" i="5"/>
  <c r="Q30" i="5"/>
  <c r="Q31" i="5"/>
  <c r="Q39" i="5"/>
  <c r="H40" i="5"/>
  <c r="Q40" i="5"/>
  <c r="Q44" i="5"/>
  <c r="Q45" i="5"/>
  <c r="H46" i="5"/>
  <c r="Q33" i="5"/>
  <c r="Q34" i="5"/>
  <c r="Q35" i="5"/>
  <c r="Q41" i="5"/>
  <c r="H42" i="5"/>
  <c r="Q46" i="5"/>
  <c r="Q47" i="5"/>
  <c r="Q48" i="5"/>
  <c r="Q29" i="5"/>
  <c r="Q37" i="5"/>
  <c r="H38" i="5"/>
  <c r="Q42" i="5"/>
  <c r="Q43" i="5"/>
  <c r="H44" i="5"/>
  <c r="L228" i="4"/>
  <c r="P228" i="4"/>
  <c r="T228" i="4"/>
  <c r="X228" i="4"/>
  <c r="AB228" i="4"/>
  <c r="L230" i="4"/>
  <c r="P230" i="4"/>
  <c r="T230" i="4"/>
  <c r="X230" i="4"/>
  <c r="AB230" i="4"/>
  <c r="L232" i="4"/>
  <c r="P232" i="4"/>
  <c r="T232" i="4"/>
  <c r="X232" i="4"/>
  <c r="AB232" i="4"/>
  <c r="L234" i="4"/>
  <c r="P234" i="4"/>
  <c r="T234" i="4"/>
  <c r="X234" i="4"/>
  <c r="AB234" i="4"/>
  <c r="L236" i="4"/>
  <c r="P236" i="4"/>
  <c r="T236" i="4"/>
  <c r="X236" i="4"/>
  <c r="AB236" i="4"/>
  <c r="L238" i="4"/>
  <c r="P238" i="4"/>
  <c r="T238" i="4"/>
  <c r="X238" i="4"/>
  <c r="AB238" i="4"/>
  <c r="M240" i="4"/>
  <c r="Q240" i="4"/>
  <c r="U240" i="4"/>
  <c r="Y240" i="4"/>
  <c r="AC240" i="4"/>
  <c r="L244" i="4"/>
  <c r="P244" i="4"/>
  <c r="T244" i="4"/>
  <c r="X244" i="4"/>
  <c r="AB244" i="4"/>
  <c r="M247" i="4"/>
  <c r="Q247" i="4"/>
  <c r="U247" i="4"/>
  <c r="Y247" i="4"/>
  <c r="AC247" i="4"/>
  <c r="L250" i="4"/>
  <c r="P250" i="4"/>
  <c r="T250" i="4"/>
  <c r="X250" i="4"/>
  <c r="AB250" i="4"/>
  <c r="L255" i="4"/>
  <c r="P255" i="4"/>
  <c r="T255" i="4"/>
  <c r="X255" i="4"/>
  <c r="AB255" i="4"/>
  <c r="L257" i="4"/>
  <c r="P257" i="4"/>
  <c r="T257" i="4"/>
  <c r="X257" i="4"/>
  <c r="AB257" i="4"/>
  <c r="AG262" i="4"/>
  <c r="AC262" i="4"/>
  <c r="Y262" i="4"/>
  <c r="L262" i="4"/>
  <c r="P262" i="4"/>
  <c r="T262" i="4"/>
  <c r="X262" i="4"/>
  <c r="AD262" i="4"/>
  <c r="AG266" i="4"/>
  <c r="AC266" i="4"/>
  <c r="Y266" i="4"/>
  <c r="U266" i="4"/>
  <c r="Q266" i="4"/>
  <c r="M266" i="4"/>
  <c r="N266" i="4"/>
  <c r="S266" i="4"/>
  <c r="X266" i="4"/>
  <c r="AD266" i="4"/>
  <c r="Q38" i="5"/>
  <c r="S30" i="5"/>
  <c r="U32" i="5"/>
  <c r="S34" i="5"/>
  <c r="U36" i="5"/>
  <c r="J40" i="5"/>
  <c r="L41" i="5"/>
  <c r="L43" i="5"/>
  <c r="L45" i="5"/>
  <c r="L47" i="5"/>
  <c r="L48" i="5"/>
  <c r="S48" i="5"/>
  <c r="U46" i="5"/>
  <c r="H48" i="5"/>
  <c r="H50" i="5"/>
  <c r="Q50" i="5"/>
  <c r="S49" i="5"/>
  <c r="S45" i="6"/>
  <c r="U46" i="6"/>
  <c r="L47" i="6"/>
  <c r="L45" i="6"/>
  <c r="L56" i="6"/>
  <c r="S68" i="6"/>
  <c r="S69" i="6"/>
  <c r="U72" i="6"/>
  <c r="S72" i="6"/>
  <c r="U47" i="6"/>
  <c r="S48" i="6"/>
  <c r="U49" i="6"/>
  <c r="S50" i="6"/>
  <c r="U51" i="6"/>
  <c r="S52" i="6"/>
  <c r="U53" i="6"/>
  <c r="S54" i="6"/>
  <c r="U55" i="6"/>
  <c r="S56" i="6"/>
  <c r="S58" i="6"/>
  <c r="U59" i="6"/>
  <c r="S60" i="6"/>
  <c r="U61" i="6"/>
  <c r="S62" i="6"/>
  <c r="U63" i="6"/>
  <c r="S64" i="6"/>
  <c r="U65" i="6"/>
  <c r="S66" i="6"/>
  <c r="U67" i="6"/>
  <c r="J70" i="6"/>
  <c r="U70" i="6"/>
  <c r="L69" i="6"/>
  <c r="L71" i="6"/>
  <c r="S71" i="6"/>
  <c r="U71" i="6"/>
  <c r="U73" i="6"/>
  <c r="S74" i="6"/>
  <c r="U75" i="6"/>
  <c r="S76" i="6"/>
  <c r="U77" i="6"/>
  <c r="S78" i="6"/>
  <c r="S80" i="6"/>
  <c r="S82" i="6"/>
  <c r="S84" i="6"/>
  <c r="S86" i="6"/>
  <c r="S88" i="6"/>
  <c r="S90" i="6"/>
  <c r="U91" i="6"/>
  <c r="S92" i="6"/>
  <c r="U93" i="6"/>
  <c r="S94" i="6"/>
  <c r="S96" i="6"/>
  <c r="S98" i="6"/>
  <c r="S100" i="6"/>
  <c r="S102" i="6"/>
  <c r="S104" i="6"/>
  <c r="S106" i="6"/>
  <c r="U107" i="6"/>
  <c r="S108" i="6"/>
  <c r="U109" i="6"/>
  <c r="S110" i="6"/>
  <c r="S112" i="6"/>
  <c r="U113" i="6"/>
  <c r="S114" i="6"/>
  <c r="U115" i="6"/>
  <c r="S116" i="6"/>
  <c r="U117" i="6"/>
  <c r="S118" i="6"/>
  <c r="U119" i="6"/>
  <c r="U121" i="6"/>
  <c r="J122" i="6"/>
  <c r="L111" i="6"/>
  <c r="L113" i="6"/>
  <c r="L115" i="6"/>
  <c r="L117" i="6"/>
  <c r="L119" i="6"/>
  <c r="L121" i="6"/>
  <c r="L125" i="6"/>
  <c r="J126" i="6"/>
  <c r="L10" i="7"/>
  <c r="L14" i="7"/>
  <c r="L18" i="7"/>
  <c r="L21" i="7"/>
  <c r="S127" i="6"/>
  <c r="U128" i="6"/>
  <c r="S129" i="6"/>
  <c r="U130" i="6"/>
  <c r="S131" i="6"/>
  <c r="U132" i="6"/>
  <c r="S133" i="6"/>
  <c r="L9" i="7"/>
  <c r="L13" i="7"/>
  <c r="L17" i="7"/>
  <c r="J23" i="7"/>
  <c r="L25" i="7"/>
  <c r="J30" i="7"/>
  <c r="J34" i="7"/>
  <c r="J38" i="7"/>
  <c r="J42" i="7"/>
  <c r="J46" i="7"/>
  <c r="J50" i="7"/>
  <c r="J54" i="7"/>
  <c r="J58" i="7"/>
  <c r="L68" i="7"/>
  <c r="L72" i="7"/>
  <c r="L84" i="7"/>
  <c r="J94" i="7"/>
  <c r="J98" i="7"/>
  <c r="J102" i="7"/>
  <c r="J106" i="7"/>
  <c r="J110" i="7"/>
  <c r="J114" i="7"/>
  <c r="L116" i="7"/>
  <c r="J118" i="7"/>
  <c r="L120" i="7"/>
  <c r="J122" i="7"/>
  <c r="L124" i="7"/>
  <c r="J126" i="7"/>
  <c r="L128" i="7"/>
  <c r="J130" i="7"/>
  <c r="L31" i="7"/>
  <c r="L35" i="7"/>
  <c r="L39" i="7"/>
  <c r="L43" i="7"/>
  <c r="L47" i="7"/>
  <c r="L51" i="7"/>
  <c r="J53" i="7"/>
  <c r="L55" i="7"/>
  <c r="J57" i="7"/>
  <c r="L59" i="7"/>
  <c r="J61" i="7"/>
  <c r="L63" i="7"/>
  <c r="L67" i="7"/>
  <c r="L71" i="7"/>
  <c r="L75" i="7"/>
  <c r="L79" i="7"/>
  <c r="J81" i="7"/>
  <c r="L83" i="7"/>
  <c r="L87" i="7"/>
  <c r="L91" i="7"/>
  <c r="L95" i="7"/>
  <c r="L99" i="7"/>
  <c r="L103" i="7"/>
  <c r="L107" i="7"/>
  <c r="L111" i="7"/>
  <c r="L115" i="7"/>
  <c r="L119" i="7"/>
  <c r="L123" i="7"/>
  <c r="L127" i="7"/>
  <c r="L131" i="7"/>
  <c r="J12" i="5" l="1"/>
  <c r="J11" i="5"/>
  <c r="L35" i="5"/>
  <c r="L31" i="5"/>
  <c r="L27" i="5"/>
  <c r="J22" i="5"/>
  <c r="J21" i="5"/>
  <c r="J18" i="5"/>
  <c r="J17" i="5"/>
  <c r="U21" i="5"/>
  <c r="U17" i="5"/>
  <c r="U13" i="5"/>
  <c r="U9" i="5"/>
  <c r="X13" i="3"/>
  <c r="H125" i="6"/>
  <c r="H83" i="6"/>
  <c r="Q53" i="6"/>
  <c r="H58" i="6"/>
  <c r="H97" i="6"/>
  <c r="H75" i="6"/>
  <c r="Q51" i="6"/>
  <c r="H50" i="6"/>
  <c r="H77" i="6"/>
  <c r="H118" i="6"/>
  <c r="Q112" i="6"/>
  <c r="H56" i="6"/>
  <c r="Q123" i="6"/>
  <c r="H129" i="6"/>
  <c r="H99" i="6"/>
  <c r="Q55" i="6"/>
  <c r="H67" i="6"/>
  <c r="H127" i="6"/>
  <c r="Q125" i="6"/>
  <c r="Q129" i="6"/>
  <c r="Q75" i="6"/>
  <c r="Q81" i="6"/>
  <c r="H85" i="6"/>
  <c r="Q103" i="6"/>
  <c r="Q73" i="6"/>
  <c r="H61" i="6"/>
  <c r="X9" i="3"/>
  <c r="H45" i="6"/>
  <c r="V11" i="3"/>
  <c r="J255" i="2"/>
  <c r="H93" i="6"/>
  <c r="Q91" i="6"/>
  <c r="H119" i="6"/>
  <c r="Q99" i="6"/>
  <c r="H65" i="6"/>
  <c r="H46" i="6"/>
  <c r="Q93" i="6"/>
  <c r="J102" i="2"/>
  <c r="H48" i="6"/>
  <c r="Q65" i="6"/>
  <c r="H126" i="6"/>
  <c r="Q109" i="6"/>
  <c r="H121" i="6"/>
  <c r="H116" i="6"/>
  <c r="H87" i="6"/>
  <c r="H63" i="6"/>
  <c r="H52" i="6"/>
  <c r="H68" i="6"/>
  <c r="H66" i="6"/>
  <c r="H47" i="6"/>
  <c r="J196" i="2"/>
  <c r="J115" i="2"/>
  <c r="J105" i="2"/>
  <c r="J93" i="2"/>
  <c r="J109" i="2"/>
  <c r="J222" i="2"/>
  <c r="J141" i="2"/>
  <c r="J172" i="2"/>
  <c r="Q47" i="6"/>
  <c r="H57" i="6"/>
  <c r="H123" i="6"/>
  <c r="Q97" i="6"/>
  <c r="H122" i="6"/>
  <c r="Q87" i="6"/>
  <c r="H120" i="6"/>
  <c r="H114" i="6"/>
  <c r="Q95" i="6"/>
  <c r="H107" i="6"/>
  <c r="Q77" i="6"/>
  <c r="H71" i="6"/>
  <c r="H64" i="6"/>
  <c r="Q69" i="6"/>
  <c r="Q59" i="6"/>
  <c r="J190" i="2"/>
  <c r="J130" i="2"/>
  <c r="J151" i="2"/>
  <c r="J30" i="5"/>
  <c r="J29" i="5"/>
  <c r="J28" i="5"/>
  <c r="Q45" i="6"/>
  <c r="H55" i="6"/>
  <c r="U44" i="6"/>
  <c r="L10" i="5"/>
  <c r="L9" i="5"/>
  <c r="H18" i="7"/>
  <c r="Q133" i="6"/>
  <c r="H131" i="6"/>
  <c r="Q101" i="6"/>
  <c r="H81" i="6"/>
  <c r="H105" i="6"/>
  <c r="Q79" i="6"/>
  <c r="Q120" i="6"/>
  <c r="Q116" i="6"/>
  <c r="H112" i="6"/>
  <c r="H91" i="6"/>
  <c r="Q71" i="6"/>
  <c r="Q89" i="6"/>
  <c r="H54" i="6"/>
  <c r="H62" i="6"/>
  <c r="H60" i="6"/>
  <c r="Q49" i="6"/>
  <c r="H11" i="7"/>
  <c r="H82" i="7"/>
  <c r="H129" i="7"/>
  <c r="H113" i="7"/>
  <c r="H100" i="7"/>
  <c r="H76" i="7"/>
  <c r="H53" i="7"/>
  <c r="H42" i="7"/>
  <c r="H29" i="7"/>
  <c r="H15" i="7"/>
  <c r="H10" i="7"/>
  <c r="H20" i="7"/>
  <c r="H86" i="7"/>
  <c r="H68" i="7"/>
  <c r="H81" i="7"/>
  <c r="H22" i="7"/>
  <c r="H128" i="7"/>
  <c r="H120" i="7"/>
  <c r="H112" i="7"/>
  <c r="H104" i="7"/>
  <c r="H98" i="7"/>
  <c r="H93" i="7"/>
  <c r="H62" i="7"/>
  <c r="H57" i="7"/>
  <c r="H52" i="7"/>
  <c r="H46" i="7"/>
  <c r="H41" i="7"/>
  <c r="H36" i="7"/>
  <c r="H28" i="7"/>
  <c r="H73" i="7"/>
  <c r="H14" i="7"/>
  <c r="H19" i="7"/>
  <c r="J257" i="2"/>
  <c r="J136" i="2"/>
  <c r="J92" i="2"/>
  <c r="J14" i="2"/>
  <c r="J12" i="2"/>
  <c r="L14" i="5"/>
  <c r="L13" i="5"/>
  <c r="L8" i="5"/>
  <c r="L7" i="5"/>
  <c r="Y21" i="2"/>
  <c r="Y19" i="2"/>
  <c r="U36" i="6"/>
  <c r="H85" i="7"/>
  <c r="H26" i="7"/>
  <c r="H80" i="7"/>
  <c r="H133" i="7"/>
  <c r="H125" i="7"/>
  <c r="H117" i="7"/>
  <c r="H109" i="7"/>
  <c r="H102" i="7"/>
  <c r="H97" i="7"/>
  <c r="H92" i="7"/>
  <c r="H61" i="7"/>
  <c r="H56" i="7"/>
  <c r="H50" i="7"/>
  <c r="H45" i="7"/>
  <c r="H40" i="7"/>
  <c r="H33" i="7"/>
  <c r="H90" i="7"/>
  <c r="H72" i="7"/>
  <c r="Q127" i="6"/>
  <c r="H124" i="6"/>
  <c r="H133" i="6"/>
  <c r="Q131" i="6"/>
  <c r="Q105" i="6"/>
  <c r="H89" i="6"/>
  <c r="H73" i="6"/>
  <c r="H101" i="6"/>
  <c r="Q83" i="6"/>
  <c r="Q118" i="6"/>
  <c r="Q114" i="6"/>
  <c r="Q107" i="6"/>
  <c r="H95" i="6"/>
  <c r="H79" i="6"/>
  <c r="H103" i="6"/>
  <c r="Q85" i="6"/>
  <c r="H69" i="6"/>
  <c r="Q63" i="6"/>
  <c r="H53" i="6"/>
  <c r="Q61" i="6"/>
  <c r="H51" i="6"/>
  <c r="Q67" i="6"/>
  <c r="H59" i="6"/>
  <c r="H49" i="6"/>
  <c r="Q57" i="6"/>
  <c r="J205" i="2"/>
  <c r="J199" i="2"/>
  <c r="J193" i="2"/>
  <c r="J161" i="2"/>
  <c r="J143" i="2"/>
  <c r="J74" i="2"/>
  <c r="J65" i="2"/>
  <c r="J228" i="2"/>
  <c r="J225" i="2"/>
  <c r="J216" i="2"/>
  <c r="J77" i="2"/>
  <c r="J66" i="2"/>
  <c r="J19" i="2"/>
  <c r="J26" i="2"/>
  <c r="H69" i="7"/>
  <c r="H64" i="7"/>
  <c r="H121" i="7"/>
  <c r="H105" i="7"/>
  <c r="H94" i="7"/>
  <c r="H58" i="7"/>
  <c r="H48" i="7"/>
  <c r="H37" i="7"/>
  <c r="H88" i="7"/>
  <c r="H84" i="7"/>
  <c r="H25" i="7"/>
  <c r="H65" i="7"/>
  <c r="H132" i="7"/>
  <c r="H124" i="7"/>
  <c r="H116" i="7"/>
  <c r="H108" i="7"/>
  <c r="H101" i="7"/>
  <c r="H96" i="7"/>
  <c r="H77" i="7"/>
  <c r="H60" i="7"/>
  <c r="H54" i="7"/>
  <c r="H49" i="7"/>
  <c r="H44" i="7"/>
  <c r="H38" i="7"/>
  <c r="H32" i="7"/>
  <c r="H89" i="7"/>
  <c r="H27" i="7"/>
  <c r="J236" i="2"/>
  <c r="J152" i="2"/>
  <c r="J80" i="2"/>
  <c r="J21" i="2"/>
  <c r="J34" i="2"/>
  <c r="J175" i="2"/>
  <c r="I265" i="4"/>
  <c r="I244" i="4"/>
  <c r="I226" i="4"/>
  <c r="I239" i="4"/>
  <c r="I177" i="4"/>
  <c r="I174" i="4"/>
  <c r="I173" i="4"/>
  <c r="I164" i="4"/>
  <c r="I155" i="4"/>
  <c r="I131" i="4"/>
  <c r="I119" i="4"/>
  <c r="I25" i="4"/>
  <c r="H225" i="3"/>
  <c r="H199" i="3"/>
  <c r="H178" i="3"/>
  <c r="H158" i="3"/>
  <c r="H140" i="3"/>
  <c r="H121" i="3"/>
  <c r="H100" i="3"/>
  <c r="H75" i="3"/>
  <c r="I83" i="4"/>
  <c r="I89" i="4"/>
  <c r="I29" i="4"/>
  <c r="K119" i="3"/>
  <c r="M266" i="3"/>
  <c r="M247" i="3"/>
  <c r="H240" i="3"/>
  <c r="M202" i="3"/>
  <c r="O190" i="3"/>
  <c r="M181" i="3"/>
  <c r="K164" i="3"/>
  <c r="J164" i="3"/>
  <c r="H164" i="3"/>
  <c r="M153" i="3"/>
  <c r="M147" i="3"/>
  <c r="M114" i="3"/>
  <c r="H108" i="3"/>
  <c r="M95" i="3"/>
  <c r="O62" i="3"/>
  <c r="K32" i="3"/>
  <c r="H34" i="3"/>
  <c r="I21" i="3"/>
  <c r="O12" i="3"/>
  <c r="J122" i="2"/>
  <c r="J112" i="2"/>
  <c r="J52" i="2"/>
  <c r="H251" i="3"/>
  <c r="M214" i="3"/>
  <c r="O192" i="3"/>
  <c r="H160" i="3"/>
  <c r="M128" i="3"/>
  <c r="O104" i="3"/>
  <c r="O90" i="3"/>
  <c r="M84" i="3"/>
  <c r="H81" i="3"/>
  <c r="J59" i="3"/>
  <c r="H59" i="3"/>
  <c r="H42" i="3"/>
  <c r="M26" i="3"/>
  <c r="H13" i="3"/>
  <c r="J240" i="2"/>
  <c r="J232" i="2"/>
  <c r="J170" i="2"/>
  <c r="J134" i="2"/>
  <c r="J97" i="2"/>
  <c r="J88" i="2"/>
  <c r="J83" i="2"/>
  <c r="J60" i="2"/>
  <c r="J32" i="2"/>
  <c r="F2" i="4"/>
  <c r="AA2" i="4"/>
  <c r="R2" i="4"/>
  <c r="O2" i="4"/>
  <c r="M2" i="4"/>
  <c r="AC2" i="4"/>
  <c r="O223" i="3"/>
  <c r="O213" i="3"/>
  <c r="J196" i="3"/>
  <c r="H196" i="3"/>
  <c r="M188" i="3"/>
  <c r="K186" i="3"/>
  <c r="J186" i="3"/>
  <c r="H186" i="3"/>
  <c r="H175" i="3"/>
  <c r="M156" i="3"/>
  <c r="K137" i="3"/>
  <c r="H137" i="3"/>
  <c r="M92" i="3"/>
  <c r="K70" i="3"/>
  <c r="H70" i="3"/>
  <c r="K69" i="3"/>
  <c r="H69" i="3"/>
  <c r="M61" i="3"/>
  <c r="O49" i="3"/>
  <c r="H44" i="3"/>
  <c r="K44" i="3"/>
  <c r="K38" i="3"/>
  <c r="H29" i="3"/>
  <c r="K29" i="3"/>
  <c r="J17" i="3"/>
  <c r="H17" i="3"/>
  <c r="J244" i="2"/>
  <c r="J213" i="2"/>
  <c r="J155" i="2"/>
  <c r="J150" i="2"/>
  <c r="O254" i="3"/>
  <c r="M248" i="3"/>
  <c r="K244" i="3"/>
  <c r="H244" i="3"/>
  <c r="M225" i="3"/>
  <c r="M173" i="3"/>
  <c r="M169" i="3"/>
  <c r="M140" i="3"/>
  <c r="O133" i="3"/>
  <c r="O123" i="3"/>
  <c r="O96" i="3"/>
  <c r="M78" i="3"/>
  <c r="M70" i="3"/>
  <c r="M64" i="3"/>
  <c r="M50" i="3"/>
  <c r="H46" i="3"/>
  <c r="M8" i="3"/>
  <c r="O5" i="3"/>
  <c r="J234" i="2"/>
  <c r="J154" i="2"/>
  <c r="J68" i="2"/>
  <c r="M38" i="3"/>
  <c r="J187" i="2"/>
  <c r="J59" i="2"/>
  <c r="J36" i="2"/>
  <c r="J158" i="2"/>
  <c r="J35" i="2"/>
  <c r="M261" i="3"/>
  <c r="M233" i="3"/>
  <c r="M113" i="3"/>
  <c r="O45" i="3"/>
  <c r="M29" i="3"/>
  <c r="M250" i="3"/>
  <c r="M30" i="3"/>
  <c r="F2" i="3"/>
  <c r="J38" i="2"/>
  <c r="J29" i="2"/>
  <c r="J8" i="2"/>
  <c r="J37" i="2"/>
  <c r="J17" i="2"/>
  <c r="M236" i="3"/>
  <c r="M228" i="3"/>
  <c r="M103" i="3"/>
  <c r="M44" i="3"/>
  <c r="O18" i="3"/>
  <c r="J8" i="7"/>
  <c r="J7" i="7"/>
  <c r="J6" i="7"/>
  <c r="L5" i="7"/>
  <c r="K4" i="7"/>
  <c r="Q36" i="6"/>
  <c r="L36" i="6"/>
  <c r="U35" i="6"/>
  <c r="L35" i="6"/>
  <c r="U34" i="6"/>
  <c r="L34" i="6"/>
  <c r="U33" i="6"/>
  <c r="L33" i="6"/>
  <c r="U32" i="6"/>
  <c r="L32" i="6"/>
  <c r="U31" i="6"/>
  <c r="L31" i="6"/>
  <c r="U30" i="6"/>
  <c r="L30" i="6"/>
  <c r="U29" i="6"/>
  <c r="L29" i="6"/>
  <c r="U28" i="6"/>
  <c r="L28" i="6"/>
  <c r="U27" i="6"/>
  <c r="L27" i="6"/>
  <c r="U26" i="6"/>
  <c r="L26" i="6"/>
  <c r="U25" i="6"/>
  <c r="L25" i="6"/>
  <c r="U24" i="6"/>
  <c r="L24" i="6"/>
  <c r="U23" i="6"/>
  <c r="L23" i="6"/>
  <c r="U22" i="6"/>
  <c r="L22" i="6"/>
  <c r="U21" i="6"/>
  <c r="L21" i="6"/>
  <c r="U20" i="6"/>
  <c r="L20" i="6"/>
  <c r="U19" i="6"/>
  <c r="L19" i="6"/>
  <c r="U18" i="6"/>
  <c r="L18" i="6"/>
  <c r="U17" i="6"/>
  <c r="L17" i="6"/>
  <c r="U16" i="6"/>
  <c r="L16" i="6"/>
  <c r="U15" i="6"/>
  <c r="L15" i="6"/>
  <c r="U14" i="6"/>
  <c r="L14" i="6"/>
  <c r="U13" i="6"/>
  <c r="L13" i="6"/>
  <c r="U12" i="6"/>
  <c r="L12" i="6"/>
  <c r="U11" i="6"/>
  <c r="L11" i="6"/>
  <c r="U10" i="6"/>
  <c r="L10" i="6"/>
  <c r="U9" i="6"/>
  <c r="L9" i="6"/>
  <c r="U8" i="6"/>
  <c r="L8" i="6"/>
  <c r="U7" i="6"/>
  <c r="L7" i="6"/>
  <c r="U6" i="6"/>
  <c r="L6" i="6"/>
  <c r="Q132" i="6"/>
  <c r="Q130" i="6"/>
  <c r="Q128" i="6"/>
  <c r="Q126" i="6"/>
  <c r="Q110" i="6"/>
  <c r="Q108" i="6"/>
  <c r="Q106" i="6"/>
  <c r="Q104" i="6"/>
  <c r="Q102" i="6"/>
  <c r="Q100" i="6"/>
  <c r="Q98" i="6"/>
  <c r="Q96" i="6"/>
  <c r="Q94" i="6"/>
  <c r="Q92" i="6"/>
  <c r="Q90" i="6"/>
  <c r="Q88" i="6"/>
  <c r="Q86" i="6"/>
  <c r="Q84" i="6"/>
  <c r="Q82" i="6"/>
  <c r="Q80" i="6"/>
  <c r="Q78" i="6"/>
  <c r="Q76" i="6"/>
  <c r="Q74" i="6"/>
  <c r="Q72" i="6"/>
  <c r="Q122" i="6"/>
  <c r="Q124" i="6"/>
  <c r="Q121" i="6"/>
  <c r="Q119" i="6"/>
  <c r="Q117" i="6"/>
  <c r="Q115" i="6"/>
  <c r="Q113" i="6"/>
  <c r="Q111" i="6"/>
  <c r="Q70" i="6"/>
  <c r="Q66" i="6"/>
  <c r="Q64" i="6"/>
  <c r="Q62" i="6"/>
  <c r="Q60" i="6"/>
  <c r="Q58" i="6"/>
  <c r="Q56" i="6"/>
  <c r="Q54" i="6"/>
  <c r="Q52" i="6"/>
  <c r="Q50" i="6"/>
  <c r="Q48" i="6"/>
  <c r="Q68" i="6"/>
  <c r="Q46" i="6"/>
  <c r="Q5" i="6"/>
  <c r="P4" i="6"/>
  <c r="J43" i="6"/>
  <c r="J42" i="6"/>
  <c r="J41" i="6"/>
  <c r="J40" i="6"/>
  <c r="J39" i="6"/>
  <c r="J38" i="6"/>
  <c r="J37" i="6"/>
  <c r="S44" i="6"/>
  <c r="H27" i="5"/>
  <c r="H36" i="5"/>
  <c r="H32" i="5"/>
  <c r="L28" i="5"/>
  <c r="J14" i="5"/>
  <c r="J13" i="5"/>
  <c r="J10" i="5"/>
  <c r="J9" i="5"/>
  <c r="J6" i="5"/>
  <c r="J5" i="5"/>
  <c r="I4" i="5"/>
  <c r="L5" i="5"/>
  <c r="K4" i="5"/>
  <c r="L30" i="5"/>
  <c r="L29" i="5"/>
  <c r="L26" i="5"/>
  <c r="U22" i="5"/>
  <c r="U18" i="5"/>
  <c r="U14" i="5"/>
  <c r="U10" i="5"/>
  <c r="U6" i="5"/>
  <c r="Q49" i="5"/>
  <c r="Q36" i="5"/>
  <c r="Q32" i="5"/>
  <c r="Q5" i="5"/>
  <c r="P4" i="5"/>
  <c r="Q28" i="5"/>
  <c r="Q26" i="5"/>
  <c r="Q24" i="5"/>
  <c r="Q20" i="5"/>
  <c r="Q16" i="5"/>
  <c r="Q12" i="5"/>
  <c r="Q8" i="5"/>
  <c r="Q23" i="5"/>
  <c r="Q19" i="5"/>
  <c r="Q15" i="5"/>
  <c r="Q11" i="5"/>
  <c r="Q7" i="5"/>
  <c r="T18" i="3"/>
  <c r="T8" i="3"/>
  <c r="R2" i="3"/>
  <c r="U25" i="2"/>
  <c r="T25" i="2"/>
  <c r="U13" i="2"/>
  <c r="T13" i="2"/>
  <c r="U11" i="2"/>
  <c r="T11" i="2"/>
  <c r="R2" i="2"/>
  <c r="I256" i="4"/>
  <c r="I248" i="4"/>
  <c r="I264" i="4"/>
  <c r="I231" i="4"/>
  <c r="I229" i="4"/>
  <c r="I192" i="4"/>
  <c r="I183" i="4"/>
  <c r="I61" i="4"/>
  <c r="I47" i="4"/>
  <c r="H258" i="3"/>
  <c r="J258" i="3"/>
  <c r="H214" i="3"/>
  <c r="H193" i="3"/>
  <c r="J193" i="3"/>
  <c r="H171" i="3"/>
  <c r="H153" i="3"/>
  <c r="J153" i="3"/>
  <c r="H135" i="3"/>
  <c r="H116" i="3"/>
  <c r="J116" i="3"/>
  <c r="H92" i="3"/>
  <c r="H67" i="3"/>
  <c r="J67" i="3"/>
  <c r="K65" i="3"/>
  <c r="I94" i="4"/>
  <c r="I46" i="4"/>
  <c r="I38" i="4"/>
  <c r="I15" i="4"/>
  <c r="K73" i="3"/>
  <c r="K266" i="3"/>
  <c r="H266" i="3"/>
  <c r="K257" i="3"/>
  <c r="M240" i="3"/>
  <c r="H226" i="3"/>
  <c r="M205" i="3"/>
  <c r="K201" i="3"/>
  <c r="J201" i="3"/>
  <c r="H201" i="3"/>
  <c r="H190" i="3"/>
  <c r="M184" i="3"/>
  <c r="K180" i="3"/>
  <c r="H180" i="3"/>
  <c r="O165" i="3"/>
  <c r="K146" i="3"/>
  <c r="H146" i="3"/>
  <c r="M135" i="3"/>
  <c r="O125" i="3"/>
  <c r="K113" i="3"/>
  <c r="H113" i="3"/>
  <c r="M80" i="3"/>
  <c r="M67" i="3"/>
  <c r="H62" i="3"/>
  <c r="O46" i="3"/>
  <c r="O42" i="3"/>
  <c r="H248" i="3"/>
  <c r="O204" i="3"/>
  <c r="M167" i="3"/>
  <c r="M131" i="3"/>
  <c r="M116" i="3"/>
  <c r="J104" i="3"/>
  <c r="H104" i="3"/>
  <c r="K99" i="3"/>
  <c r="H90" i="3"/>
  <c r="K83" i="3"/>
  <c r="H83" i="3"/>
  <c r="M75" i="3"/>
  <c r="J262" i="2"/>
  <c r="J256" i="2"/>
  <c r="J119" i="2"/>
  <c r="J91" i="2"/>
  <c r="J28" i="2"/>
  <c r="K2" i="4"/>
  <c r="AF2" i="4"/>
  <c r="W2" i="4"/>
  <c r="T2" i="4"/>
  <c r="Q2" i="4"/>
  <c r="AG2" i="4"/>
  <c r="J223" i="3"/>
  <c r="H223" i="3"/>
  <c r="O207" i="3"/>
  <c r="K155" i="3"/>
  <c r="J155" i="3"/>
  <c r="H155" i="3"/>
  <c r="K131" i="3"/>
  <c r="M106" i="3"/>
  <c r="J49" i="3"/>
  <c r="H49" i="3"/>
  <c r="H47" i="3"/>
  <c r="H45" i="3"/>
  <c r="M21" i="3"/>
  <c r="O11" i="3"/>
  <c r="M11" i="3"/>
  <c r="J251" i="2"/>
  <c r="J176" i="2"/>
  <c r="J159" i="2"/>
  <c r="J137" i="2"/>
  <c r="J132" i="2"/>
  <c r="J120" i="2"/>
  <c r="J110" i="2"/>
  <c r="J82" i="2"/>
  <c r="J76" i="2"/>
  <c r="I11" i="4"/>
  <c r="O245" i="3"/>
  <c r="O216" i="3"/>
  <c r="K198" i="3"/>
  <c r="K177" i="3"/>
  <c r="M158" i="3"/>
  <c r="O151" i="3"/>
  <c r="H133" i="3"/>
  <c r="H123" i="3"/>
  <c r="O118" i="3"/>
  <c r="H96" i="3"/>
  <c r="M81" i="3"/>
  <c r="K77" i="3"/>
  <c r="H77" i="3"/>
  <c r="M69" i="3"/>
  <c r="M6" i="3"/>
  <c r="J264" i="2"/>
  <c r="J230" i="2"/>
  <c r="J139" i="2"/>
  <c r="M33" i="3"/>
  <c r="J184" i="2"/>
  <c r="J48" i="2"/>
  <c r="J140" i="2"/>
  <c r="M239" i="3"/>
  <c r="M231" i="3"/>
  <c r="M83" i="3"/>
  <c r="M27" i="3"/>
  <c r="J169" i="2"/>
  <c r="J95" i="2"/>
  <c r="J24" i="2"/>
  <c r="M264" i="3"/>
  <c r="M234" i="3"/>
  <c r="M201" i="3"/>
  <c r="M17" i="3"/>
  <c r="I4" i="7"/>
  <c r="J5" i="7"/>
  <c r="S36" i="6"/>
  <c r="U5" i="6"/>
  <c r="T4" i="6"/>
  <c r="H132" i="6"/>
  <c r="H130" i="6"/>
  <c r="H128" i="6"/>
  <c r="H110" i="6"/>
  <c r="H108" i="6"/>
  <c r="H106" i="6"/>
  <c r="H104" i="6"/>
  <c r="H102" i="6"/>
  <c r="H100" i="6"/>
  <c r="H98" i="6"/>
  <c r="H96" i="6"/>
  <c r="H94" i="6"/>
  <c r="H92" i="6"/>
  <c r="H90" i="6"/>
  <c r="H88" i="6"/>
  <c r="H86" i="6"/>
  <c r="H84" i="6"/>
  <c r="H82" i="6"/>
  <c r="H80" i="6"/>
  <c r="H78" i="6"/>
  <c r="H76" i="6"/>
  <c r="H74" i="6"/>
  <c r="H117" i="6"/>
  <c r="H115" i="6"/>
  <c r="H113" i="6"/>
  <c r="H111" i="6"/>
  <c r="H109" i="6"/>
  <c r="H72" i="6"/>
  <c r="H70" i="6"/>
  <c r="G4" i="6"/>
  <c r="H5" i="6"/>
  <c r="H44" i="6"/>
  <c r="Q43" i="6"/>
  <c r="Q42" i="6"/>
  <c r="Q41" i="6"/>
  <c r="Q40" i="6"/>
  <c r="Q39" i="6"/>
  <c r="Q38" i="6"/>
  <c r="Q37" i="6"/>
  <c r="H31" i="5"/>
  <c r="H28" i="5"/>
  <c r="J8" i="5"/>
  <c r="J7" i="5"/>
  <c r="F4" i="5"/>
  <c r="H26" i="5"/>
  <c r="S21" i="5"/>
  <c r="S17" i="5"/>
  <c r="S13" i="5"/>
  <c r="S9" i="5"/>
  <c r="R4" i="5"/>
  <c r="S5" i="5"/>
  <c r="T4" i="5"/>
  <c r="U5" i="5"/>
  <c r="U24" i="5"/>
  <c r="U20" i="5"/>
  <c r="U16" i="5"/>
  <c r="U12" i="5"/>
  <c r="U8" i="5"/>
  <c r="U23" i="5"/>
  <c r="U19" i="5"/>
  <c r="U15" i="5"/>
  <c r="U11" i="5"/>
  <c r="U7" i="5"/>
  <c r="V19" i="3"/>
  <c r="V18" i="3"/>
  <c r="V13" i="3"/>
  <c r="V8" i="3"/>
  <c r="W2" i="3"/>
  <c r="X3" i="3"/>
  <c r="T17" i="3"/>
  <c r="T10" i="3"/>
  <c r="T6" i="3"/>
  <c r="U24" i="2"/>
  <c r="T24" i="2"/>
  <c r="U17" i="2"/>
  <c r="T17" i="2"/>
  <c r="U15" i="2"/>
  <c r="T15" i="2"/>
  <c r="T14" i="2"/>
  <c r="U14" i="2"/>
  <c r="T12" i="2"/>
  <c r="U12" i="2"/>
  <c r="T15" i="3"/>
  <c r="T14" i="3"/>
  <c r="T11" i="3"/>
  <c r="T4" i="3"/>
  <c r="T26" i="2"/>
  <c r="U26" i="2"/>
  <c r="T20" i="3"/>
  <c r="T16" i="3"/>
  <c r="T5" i="3"/>
  <c r="W23" i="2"/>
  <c r="W18" i="2"/>
  <c r="W16" i="2"/>
  <c r="Y9" i="2"/>
  <c r="W7" i="2"/>
  <c r="T5" i="2"/>
  <c r="U5" i="2"/>
  <c r="W3" i="2"/>
  <c r="V2" i="2"/>
  <c r="X12" i="3"/>
  <c r="T9" i="3"/>
  <c r="I263" i="4"/>
  <c r="I213" i="4"/>
  <c r="I217" i="4"/>
  <c r="I186" i="4"/>
  <c r="I198" i="4"/>
  <c r="I195" i="4"/>
  <c r="H247" i="3"/>
  <c r="H209" i="3"/>
  <c r="J209" i="3"/>
  <c r="H188" i="3"/>
  <c r="H167" i="3"/>
  <c r="J167" i="3"/>
  <c r="H149" i="3"/>
  <c r="H130" i="3"/>
  <c r="J130" i="3"/>
  <c r="H111" i="3"/>
  <c r="H87" i="3"/>
  <c r="J87" i="3"/>
  <c r="I137" i="4"/>
  <c r="I51" i="4"/>
  <c r="I85" i="4"/>
  <c r="I69" i="4"/>
  <c r="I65" i="4"/>
  <c r="H259" i="3"/>
  <c r="K239" i="3"/>
  <c r="H239" i="3"/>
  <c r="K238" i="3"/>
  <c r="H238" i="3"/>
  <c r="K237" i="3"/>
  <c r="J237" i="3"/>
  <c r="H237" i="3"/>
  <c r="K236" i="3"/>
  <c r="H236" i="3"/>
  <c r="K235" i="3"/>
  <c r="H235" i="3"/>
  <c r="K234" i="3"/>
  <c r="H234" i="3"/>
  <c r="K233" i="3"/>
  <c r="J233" i="3"/>
  <c r="H233" i="3"/>
  <c r="K232" i="3"/>
  <c r="H232" i="3"/>
  <c r="K231" i="3"/>
  <c r="H231" i="3"/>
  <c r="K230" i="3"/>
  <c r="H230" i="3"/>
  <c r="K229" i="3"/>
  <c r="J229" i="3"/>
  <c r="H229" i="3"/>
  <c r="K228" i="3"/>
  <c r="H228" i="3"/>
  <c r="H165" i="3"/>
  <c r="H26" i="3"/>
  <c r="K23" i="3"/>
  <c r="H23" i="3"/>
  <c r="K250" i="3"/>
  <c r="H250" i="3"/>
  <c r="M242" i="3"/>
  <c r="J211" i="3"/>
  <c r="H211" i="3"/>
  <c r="K192" i="3"/>
  <c r="H142" i="3"/>
  <c r="H101" i="3"/>
  <c r="H56" i="3"/>
  <c r="K47" i="3"/>
  <c r="H48" i="3"/>
  <c r="K25" i="3"/>
  <c r="J12" i="3"/>
  <c r="H12" i="3"/>
  <c r="P2" i="4"/>
  <c r="I3" i="4"/>
  <c r="G2" i="4"/>
  <c r="AB2" i="4"/>
  <c r="Z2" i="4"/>
  <c r="U2" i="4"/>
  <c r="M259" i="3"/>
  <c r="K213" i="3"/>
  <c r="H207" i="3"/>
  <c r="M199" i="3"/>
  <c r="K195" i="3"/>
  <c r="H195" i="3"/>
  <c r="H187" i="3"/>
  <c r="M178" i="3"/>
  <c r="K174" i="3"/>
  <c r="H174" i="3"/>
  <c r="K173" i="3"/>
  <c r="J173" i="3"/>
  <c r="H173" i="3"/>
  <c r="M144" i="3"/>
  <c r="H138" i="3"/>
  <c r="M130" i="3"/>
  <c r="J71" i="3"/>
  <c r="H71" i="3"/>
  <c r="M37" i="3"/>
  <c r="H22" i="3"/>
  <c r="H18" i="3"/>
  <c r="K3" i="3"/>
  <c r="G2" i="3"/>
  <c r="H6" i="3"/>
  <c r="M2" i="2"/>
  <c r="J245" i="3"/>
  <c r="H245" i="3"/>
  <c r="M222" i="3"/>
  <c r="H216" i="3"/>
  <c r="M209" i="3"/>
  <c r="J151" i="3"/>
  <c r="H151" i="3"/>
  <c r="H131" i="3"/>
  <c r="J118" i="3"/>
  <c r="H118" i="3"/>
  <c r="H93" i="3"/>
  <c r="K61" i="3"/>
  <c r="H61" i="3"/>
  <c r="J61" i="3"/>
  <c r="M265" i="3"/>
  <c r="K15" i="3"/>
  <c r="M262" i="3"/>
  <c r="M89" i="3"/>
  <c r="H7" i="7"/>
  <c r="H6" i="7"/>
  <c r="R4" i="6"/>
  <c r="S5" i="6"/>
  <c r="L5" i="6"/>
  <c r="K4" i="6"/>
  <c r="H43" i="6"/>
  <c r="H42" i="6"/>
  <c r="H41" i="6"/>
  <c r="H40" i="6"/>
  <c r="H39" i="6"/>
  <c r="H38" i="6"/>
  <c r="H37" i="6"/>
  <c r="Q44" i="6"/>
  <c r="S43" i="6"/>
  <c r="S42" i="6"/>
  <c r="S41" i="6"/>
  <c r="S40" i="6"/>
  <c r="S39" i="6"/>
  <c r="S38" i="6"/>
  <c r="S37" i="6"/>
  <c r="J36" i="5"/>
  <c r="J32" i="5"/>
  <c r="H37" i="5"/>
  <c r="H33" i="5"/>
  <c r="H34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T13" i="3"/>
  <c r="T53" i="3"/>
  <c r="T41" i="3"/>
  <c r="T40" i="3"/>
  <c r="T36" i="3"/>
  <c r="T24" i="3"/>
  <c r="T46" i="3"/>
  <c r="T43" i="3"/>
  <c r="T42" i="3"/>
  <c r="T34" i="3"/>
  <c r="T29" i="3"/>
  <c r="T28" i="3"/>
  <c r="T52" i="3"/>
  <c r="T3" i="3"/>
  <c r="S2" i="3"/>
  <c r="T54" i="3"/>
  <c r="T51" i="3"/>
  <c r="T39" i="3"/>
  <c r="T25" i="3"/>
  <c r="T23" i="3"/>
  <c r="T22" i="3"/>
  <c r="U2" i="3"/>
  <c r="V2" i="3" s="1"/>
  <c r="V3" i="3"/>
  <c r="V17" i="3"/>
  <c r="X10" i="3"/>
  <c r="V6" i="3"/>
  <c r="Y24" i="2"/>
  <c r="Y17" i="2"/>
  <c r="Y15" i="2"/>
  <c r="W10" i="2"/>
  <c r="Y8" i="2"/>
  <c r="Y14" i="2"/>
  <c r="Y12" i="2"/>
  <c r="X11" i="3"/>
  <c r="X7" i="3"/>
  <c r="W25" i="2"/>
  <c r="W22" i="2"/>
  <c r="W20" i="2"/>
  <c r="W13" i="2"/>
  <c r="W11" i="2"/>
  <c r="W6" i="2"/>
  <c r="W4" i="2"/>
  <c r="Y26" i="2"/>
  <c r="X16" i="3"/>
  <c r="X5" i="3"/>
  <c r="U23" i="2"/>
  <c r="T23" i="2"/>
  <c r="T18" i="2"/>
  <c r="U18" i="2"/>
  <c r="U16" i="2"/>
  <c r="T16" i="2"/>
  <c r="T9" i="2"/>
  <c r="U9" i="2"/>
  <c r="T7" i="2"/>
  <c r="U7" i="2"/>
  <c r="Y5" i="2"/>
  <c r="U44" i="2"/>
  <c r="U43" i="2"/>
  <c r="U42" i="2"/>
  <c r="U41" i="2"/>
  <c r="U40" i="2"/>
  <c r="U39" i="2"/>
  <c r="U29" i="2"/>
  <c r="T3" i="2"/>
  <c r="S2" i="2"/>
  <c r="U3" i="2"/>
  <c r="U46" i="2"/>
  <c r="U30" i="2"/>
  <c r="T12" i="3"/>
  <c r="V9" i="3"/>
  <c r="T21" i="2"/>
  <c r="U21" i="2"/>
  <c r="T19" i="2"/>
  <c r="U19" i="2"/>
  <c r="I237" i="4"/>
  <c r="I204" i="4"/>
  <c r="H204" i="4"/>
  <c r="H152" i="4"/>
  <c r="I146" i="4"/>
  <c r="H122" i="4"/>
  <c r="I113" i="4"/>
  <c r="H123" i="4"/>
  <c r="I99" i="4"/>
  <c r="I125" i="4"/>
  <c r="I81" i="4"/>
  <c r="H81" i="4"/>
  <c r="I73" i="4"/>
  <c r="I55" i="4"/>
  <c r="H242" i="3"/>
  <c r="J242" i="3"/>
  <c r="H205" i="3"/>
  <c r="J205" i="3"/>
  <c r="H184" i="3"/>
  <c r="J184" i="3"/>
  <c r="H162" i="3"/>
  <c r="J162" i="3"/>
  <c r="H144" i="3"/>
  <c r="J144" i="3"/>
  <c r="H126" i="3"/>
  <c r="J126" i="3"/>
  <c r="H106" i="3"/>
  <c r="J106" i="3"/>
  <c r="H80" i="3"/>
  <c r="J80" i="3"/>
  <c r="I103" i="4"/>
  <c r="H68" i="4"/>
  <c r="I109" i="4"/>
  <c r="H97" i="4"/>
  <c r="I97" i="4"/>
  <c r="I58" i="4"/>
  <c r="H53" i="4"/>
  <c r="I32" i="4"/>
  <c r="H18" i="4"/>
  <c r="I7" i="4"/>
  <c r="X2" i="4"/>
  <c r="K218" i="3"/>
  <c r="K265" i="3"/>
  <c r="J265" i="3"/>
  <c r="H265" i="3"/>
  <c r="K264" i="3"/>
  <c r="J264" i="3"/>
  <c r="H264" i="3"/>
  <c r="K263" i="3"/>
  <c r="J263" i="3"/>
  <c r="H263" i="3"/>
  <c r="K262" i="3"/>
  <c r="J262" i="3"/>
  <c r="H262" i="3"/>
  <c r="K261" i="3"/>
  <c r="J261" i="3"/>
  <c r="H261" i="3"/>
  <c r="O257" i="3"/>
  <c r="J202" i="3"/>
  <c r="H202" i="3"/>
  <c r="M193" i="3"/>
  <c r="J181" i="3"/>
  <c r="H181" i="3"/>
  <c r="M171" i="3"/>
  <c r="J147" i="3"/>
  <c r="H147" i="3"/>
  <c r="K125" i="3"/>
  <c r="J114" i="3"/>
  <c r="H114" i="3"/>
  <c r="O108" i="3"/>
  <c r="K58" i="3"/>
  <c r="J58" i="3"/>
  <c r="H58" i="3"/>
  <c r="K51" i="3"/>
  <c r="J51" i="3"/>
  <c r="H51" i="3"/>
  <c r="J265" i="2"/>
  <c r="J261" i="2"/>
  <c r="J260" i="2"/>
  <c r="J248" i="2"/>
  <c r="J243" i="2"/>
  <c r="J242" i="2"/>
  <c r="J241" i="2"/>
  <c r="J239" i="2"/>
  <c r="J235" i="2"/>
  <c r="J231" i="2"/>
  <c r="J226" i="2"/>
  <c r="J221" i="2"/>
  <c r="J220" i="2"/>
  <c r="J219" i="2"/>
  <c r="J217" i="2"/>
  <c r="J212" i="2"/>
  <c r="J211" i="2"/>
  <c r="J210" i="2"/>
  <c r="J183" i="2"/>
  <c r="J182" i="2"/>
  <c r="J181" i="2"/>
  <c r="J167" i="2"/>
  <c r="J166" i="2"/>
  <c r="J165" i="2"/>
  <c r="J149" i="2"/>
  <c r="J148" i="2"/>
  <c r="J147" i="2"/>
  <c r="J128" i="2"/>
  <c r="J127" i="2"/>
  <c r="J126" i="2"/>
  <c r="J84" i="2"/>
  <c r="J78" i="2"/>
  <c r="J75" i="2"/>
  <c r="J58" i="2"/>
  <c r="J57" i="2"/>
  <c r="J56" i="2"/>
  <c r="J45" i="2"/>
  <c r="J44" i="2"/>
  <c r="J9" i="2"/>
  <c r="J186" i="2"/>
  <c r="J174" i="2"/>
  <c r="J171" i="2"/>
  <c r="J156" i="2"/>
  <c r="J153" i="2"/>
  <c r="J138" i="2"/>
  <c r="J135" i="2"/>
  <c r="J70" i="2"/>
  <c r="J67" i="2"/>
  <c r="J61" i="2"/>
  <c r="J46" i="2"/>
  <c r="J31" i="2"/>
  <c r="J22" i="2"/>
  <c r="J15" i="2"/>
  <c r="J6" i="2"/>
  <c r="J25" i="2"/>
  <c r="J18" i="2"/>
  <c r="H2" i="2"/>
  <c r="J252" i="2"/>
  <c r="J189" i="2"/>
  <c r="J177" i="2"/>
  <c r="J160" i="2"/>
  <c r="J142" i="2"/>
  <c r="J121" i="2"/>
  <c r="J114" i="2"/>
  <c r="J111" i="2"/>
  <c r="J104" i="2"/>
  <c r="J99" i="2"/>
  <c r="J98" i="2"/>
  <c r="J72" i="2"/>
  <c r="J71" i="2"/>
  <c r="J69" i="2"/>
  <c r="J64" i="2"/>
  <c r="J27" i="2"/>
  <c r="J20" i="2"/>
  <c r="J13" i="2"/>
  <c r="J4" i="2"/>
  <c r="J16" i="2"/>
  <c r="J259" i="2"/>
  <c r="J258" i="2"/>
  <c r="J254" i="2"/>
  <c r="J253" i="2"/>
  <c r="J249" i="2"/>
  <c r="J246" i="2"/>
  <c r="J245" i="2"/>
  <c r="J227" i="2"/>
  <c r="J224" i="2"/>
  <c r="J223" i="2"/>
  <c r="J218" i="2"/>
  <c r="J215" i="2"/>
  <c r="J214" i="2"/>
  <c r="J208" i="2"/>
  <c r="J207" i="2"/>
  <c r="J206" i="2"/>
  <c r="J204" i="2"/>
  <c r="J203" i="2"/>
  <c r="J201" i="2"/>
  <c r="J200" i="2"/>
  <c r="J198" i="2"/>
  <c r="J197" i="2"/>
  <c r="J195" i="2"/>
  <c r="J194" i="2"/>
  <c r="J192" i="2"/>
  <c r="J191" i="2"/>
  <c r="J180" i="2"/>
  <c r="J179" i="2"/>
  <c r="J178" i="2"/>
  <c r="J164" i="2"/>
  <c r="J163" i="2"/>
  <c r="J162" i="2"/>
  <c r="J146" i="2"/>
  <c r="J145" i="2"/>
  <c r="J144" i="2"/>
  <c r="J125" i="2"/>
  <c r="J124" i="2"/>
  <c r="J123" i="2"/>
  <c r="J118" i="2"/>
  <c r="J117" i="2"/>
  <c r="J116" i="2"/>
  <c r="J113" i="2"/>
  <c r="J108" i="2"/>
  <c r="J107" i="2"/>
  <c r="J106" i="2"/>
  <c r="J103" i="2"/>
  <c r="J101" i="2"/>
  <c r="J100" i="2"/>
  <c r="J96" i="2"/>
  <c r="J90" i="2"/>
  <c r="J87" i="2"/>
  <c r="J86" i="2"/>
  <c r="J55" i="2"/>
  <c r="J54" i="2"/>
  <c r="J53" i="2"/>
  <c r="J51" i="2"/>
  <c r="J50" i="2"/>
  <c r="J43" i="2"/>
  <c r="J42" i="2"/>
  <c r="J41" i="2"/>
  <c r="J40" i="2"/>
  <c r="J39" i="2"/>
  <c r="J30" i="2"/>
  <c r="J11" i="2"/>
  <c r="O256" i="3"/>
  <c r="O251" i="3"/>
  <c r="M211" i="3"/>
  <c r="K204" i="3"/>
  <c r="O160" i="3"/>
  <c r="M149" i="3"/>
  <c r="M142" i="3"/>
  <c r="J128" i="3"/>
  <c r="H128" i="3"/>
  <c r="M121" i="3"/>
  <c r="K103" i="3"/>
  <c r="J103" i="3"/>
  <c r="H103" i="3"/>
  <c r="O99" i="3"/>
  <c r="M93" i="3"/>
  <c r="K89" i="3"/>
  <c r="J89" i="3"/>
  <c r="H89" i="3"/>
  <c r="J84" i="3"/>
  <c r="H84" i="3"/>
  <c r="O59" i="3"/>
  <c r="M56" i="3"/>
  <c r="M48" i="3"/>
  <c r="J266" i="2"/>
  <c r="J250" i="2"/>
  <c r="J247" i="2"/>
  <c r="J209" i="2"/>
  <c r="J185" i="2"/>
  <c r="J131" i="2"/>
  <c r="J94" i="2"/>
  <c r="J81" i="2"/>
  <c r="J47" i="2"/>
  <c r="J3" i="2"/>
  <c r="S2" i="4"/>
  <c r="V2" i="4"/>
  <c r="L2" i="4"/>
  <c r="J2" i="4"/>
  <c r="AE2" i="4"/>
  <c r="Y2" i="4"/>
  <c r="O255" i="3"/>
  <c r="M226" i="3"/>
  <c r="K222" i="3"/>
  <c r="J222" i="3"/>
  <c r="H222" i="3"/>
  <c r="O196" i="3"/>
  <c r="O175" i="3"/>
  <c r="M162" i="3"/>
  <c r="J156" i="3"/>
  <c r="H156" i="3"/>
  <c r="M138" i="3"/>
  <c r="M111" i="3"/>
  <c r="M71" i="3"/>
  <c r="J30" i="3"/>
  <c r="H30" i="3"/>
  <c r="K30" i="3"/>
  <c r="O7" i="3"/>
  <c r="M7" i="3"/>
  <c r="J263" i="2"/>
  <c r="J237" i="2"/>
  <c r="J233" i="2"/>
  <c r="J229" i="2"/>
  <c r="J188" i="2"/>
  <c r="J173" i="2"/>
  <c r="J168" i="2"/>
  <c r="J129" i="2"/>
  <c r="J85" i="2"/>
  <c r="J79" i="2"/>
  <c r="J63" i="2"/>
  <c r="M258" i="3"/>
  <c r="O198" i="3"/>
  <c r="M195" i="3"/>
  <c r="M186" i="3"/>
  <c r="O177" i="3"/>
  <c r="M174" i="3"/>
  <c r="J169" i="3"/>
  <c r="H169" i="3"/>
  <c r="M155" i="3"/>
  <c r="M126" i="3"/>
  <c r="M101" i="3"/>
  <c r="K95" i="3"/>
  <c r="J95" i="3"/>
  <c r="H95" i="3"/>
  <c r="M87" i="3"/>
  <c r="J78" i="3"/>
  <c r="H78" i="3"/>
  <c r="H64" i="3"/>
  <c r="J64" i="3"/>
  <c r="H50" i="3"/>
  <c r="J50" i="3"/>
  <c r="H36" i="3"/>
  <c r="J36" i="3"/>
  <c r="O23" i="3"/>
  <c r="O16" i="3"/>
  <c r="H8" i="3"/>
  <c r="J8" i="3"/>
  <c r="L2" i="3"/>
  <c r="J238" i="2"/>
  <c r="J157" i="2"/>
  <c r="J73" i="2"/>
  <c r="M146" i="3"/>
  <c r="N2" i="3"/>
  <c r="O2" i="3" s="1"/>
  <c r="J62" i="2"/>
  <c r="J5" i="2"/>
  <c r="M263" i="3"/>
  <c r="M235" i="3"/>
  <c r="M47" i="3"/>
  <c r="M10" i="3"/>
  <c r="J133" i="2"/>
  <c r="K11" i="3"/>
  <c r="J89" i="2"/>
  <c r="J10" i="2"/>
  <c r="J23" i="2"/>
  <c r="M238" i="3"/>
  <c r="M230" i="3"/>
  <c r="M164" i="3"/>
  <c r="O22" i="3"/>
  <c r="J49" i="2"/>
  <c r="J7" i="2"/>
  <c r="H130" i="7"/>
  <c r="H126" i="7"/>
  <c r="H122" i="7"/>
  <c r="H118" i="7"/>
  <c r="H114" i="7"/>
  <c r="H110" i="7"/>
  <c r="H106" i="7"/>
  <c r="H78" i="7"/>
  <c r="H74" i="7"/>
  <c r="H70" i="7"/>
  <c r="H66" i="7"/>
  <c r="H34" i="7"/>
  <c r="H30" i="7"/>
  <c r="H131" i="7"/>
  <c r="H127" i="7"/>
  <c r="H123" i="7"/>
  <c r="H119" i="7"/>
  <c r="H115" i="7"/>
  <c r="H111" i="7"/>
  <c r="H107" i="7"/>
  <c r="H103" i="7"/>
  <c r="H99" i="7"/>
  <c r="H95" i="7"/>
  <c r="H91" i="7"/>
  <c r="H87" i="7"/>
  <c r="H83" i="7"/>
  <c r="H79" i="7"/>
  <c r="H75" i="7"/>
  <c r="H71" i="7"/>
  <c r="H67" i="7"/>
  <c r="H63" i="7"/>
  <c r="H59" i="7"/>
  <c r="H55" i="7"/>
  <c r="H51" i="7"/>
  <c r="H47" i="7"/>
  <c r="H43" i="7"/>
  <c r="H39" i="7"/>
  <c r="H35" i="7"/>
  <c r="H31" i="7"/>
  <c r="H24" i="7"/>
  <c r="H16" i="7"/>
  <c r="H12" i="7"/>
  <c r="H5" i="7"/>
  <c r="G4" i="7"/>
  <c r="H21" i="7"/>
  <c r="H17" i="7"/>
  <c r="H13" i="7"/>
  <c r="H9" i="7"/>
  <c r="H23" i="7"/>
  <c r="H35" i="6"/>
  <c r="Q34" i="6"/>
  <c r="H34" i="6"/>
  <c r="Q33" i="6"/>
  <c r="H33" i="6"/>
  <c r="Q32" i="6"/>
  <c r="H32" i="6"/>
  <c r="Q31" i="6"/>
  <c r="H31" i="6"/>
  <c r="Q30" i="6"/>
  <c r="H30" i="6"/>
  <c r="Q29" i="6"/>
  <c r="H29" i="6"/>
  <c r="Q28" i="6"/>
  <c r="H28" i="6"/>
  <c r="Q27" i="6"/>
  <c r="H27" i="6"/>
  <c r="Q26" i="6"/>
  <c r="H26" i="6"/>
  <c r="Q25" i="6"/>
  <c r="H25" i="6"/>
  <c r="Q24" i="6"/>
  <c r="H24" i="6"/>
  <c r="Q23" i="6"/>
  <c r="H23" i="6"/>
  <c r="Q22" i="6"/>
  <c r="H22" i="6"/>
  <c r="Q21" i="6"/>
  <c r="H21" i="6"/>
  <c r="Q20" i="6"/>
  <c r="H20" i="6"/>
  <c r="Q19" i="6"/>
  <c r="H19" i="6"/>
  <c r="Q18" i="6"/>
  <c r="H18" i="6"/>
  <c r="Q17" i="6"/>
  <c r="H17" i="6"/>
  <c r="Q16" i="6"/>
  <c r="H16" i="6"/>
  <c r="Q15" i="6"/>
  <c r="H15" i="6"/>
  <c r="Q14" i="6"/>
  <c r="H14" i="6"/>
  <c r="Q13" i="6"/>
  <c r="H13" i="6"/>
  <c r="Q12" i="6"/>
  <c r="H12" i="6"/>
  <c r="Q11" i="6"/>
  <c r="H11" i="6"/>
  <c r="Q10" i="6"/>
  <c r="H10" i="6"/>
  <c r="Q9" i="6"/>
  <c r="H9" i="6"/>
  <c r="Q8" i="6"/>
  <c r="H8" i="6"/>
  <c r="Q7" i="6"/>
  <c r="H7" i="6"/>
  <c r="Q6" i="6"/>
  <c r="H6" i="6"/>
  <c r="O4" i="6"/>
  <c r="F4" i="6"/>
  <c r="J5" i="6"/>
  <c r="I4" i="6"/>
  <c r="J4" i="6" s="1"/>
  <c r="J35" i="5"/>
  <c r="J31" i="5"/>
  <c r="J27" i="5"/>
  <c r="L37" i="5"/>
  <c r="L33" i="5"/>
  <c r="L34" i="5"/>
  <c r="L25" i="5"/>
  <c r="L24" i="5"/>
  <c r="L23" i="5"/>
  <c r="L22" i="5"/>
  <c r="L21" i="5"/>
  <c r="L20" i="5"/>
  <c r="L19" i="5"/>
  <c r="L18" i="5"/>
  <c r="L17" i="5"/>
  <c r="L16" i="5"/>
  <c r="L15" i="5"/>
  <c r="L12" i="5"/>
  <c r="L11" i="5"/>
  <c r="H49" i="5"/>
  <c r="H47" i="5"/>
  <c r="H45" i="5"/>
  <c r="H43" i="5"/>
  <c r="H41" i="5"/>
  <c r="H39" i="5"/>
  <c r="H5" i="5"/>
  <c r="G4" i="5"/>
  <c r="H30" i="5"/>
  <c r="H29" i="5"/>
  <c r="Q18" i="5"/>
  <c r="Q14" i="5"/>
  <c r="Q10" i="5"/>
  <c r="Q6" i="5"/>
  <c r="Q21" i="5"/>
  <c r="Q17" i="5"/>
  <c r="Q13" i="5"/>
  <c r="Q9" i="5"/>
  <c r="O4" i="5"/>
  <c r="U10" i="2"/>
  <c r="T10" i="2"/>
  <c r="U8" i="2"/>
  <c r="T8" i="2"/>
  <c r="V15" i="3"/>
  <c r="V14" i="3"/>
  <c r="T7" i="3"/>
  <c r="V4" i="3"/>
  <c r="U22" i="2"/>
  <c r="T22" i="2"/>
  <c r="U20" i="2"/>
  <c r="T20" i="2"/>
  <c r="U6" i="2"/>
  <c r="T6" i="2"/>
  <c r="U4" i="2"/>
  <c r="T4" i="2"/>
  <c r="V20" i="3"/>
  <c r="X2" i="2"/>
  <c r="Y3" i="2"/>
  <c r="Y2" i="2" l="1"/>
  <c r="T2" i="2"/>
  <c r="U4" i="5"/>
  <c r="J4" i="7"/>
  <c r="U4" i="6"/>
  <c r="H197" i="4"/>
  <c r="H191" i="4"/>
  <c r="H170" i="4"/>
  <c r="H163" i="4"/>
  <c r="H135" i="4"/>
  <c r="H93" i="4"/>
  <c r="H77" i="4"/>
  <c r="H50" i="4"/>
  <c r="H31" i="4"/>
  <c r="H27" i="4"/>
  <c r="H34" i="4"/>
  <c r="H90" i="4"/>
  <c r="H30" i="4"/>
  <c r="H58" i="4"/>
  <c r="H64" i="4"/>
  <c r="H110" i="4"/>
  <c r="H10" i="4"/>
  <c r="H28" i="4"/>
  <c r="H32" i="4"/>
  <c r="H42" i="4"/>
  <c r="H55" i="4"/>
  <c r="H84" i="4"/>
  <c r="H120" i="4"/>
  <c r="H138" i="4"/>
  <c r="H124" i="4"/>
  <c r="H144" i="4"/>
  <c r="H166" i="4"/>
  <c r="H180" i="4"/>
  <c r="H154" i="4"/>
  <c r="H161" i="4"/>
  <c r="H150" i="4"/>
  <c r="H207" i="4"/>
  <c r="H214" i="4"/>
  <c r="H194" i="4"/>
  <c r="H212" i="4"/>
  <c r="H201" i="4"/>
  <c r="H215" i="4"/>
  <c r="H233" i="4"/>
  <c r="H232" i="4"/>
  <c r="H240" i="4"/>
  <c r="H255" i="4"/>
  <c r="H41" i="4"/>
  <c r="H12" i="4"/>
  <c r="H6" i="4"/>
  <c r="H98" i="4"/>
  <c r="H54" i="4"/>
  <c r="H60" i="4"/>
  <c r="H66" i="4"/>
  <c r="H75" i="4"/>
  <c r="H109" i="4"/>
  <c r="H71" i="4"/>
  <c r="H13" i="4"/>
  <c r="H35" i="4"/>
  <c r="H57" i="4"/>
  <c r="H101" i="4"/>
  <c r="H87" i="4"/>
  <c r="H149" i="4"/>
  <c r="H107" i="4"/>
  <c r="H147" i="4"/>
  <c r="H156" i="4"/>
  <c r="H153" i="4"/>
  <c r="H157" i="4"/>
  <c r="H185" i="4"/>
  <c r="H189" i="4"/>
  <c r="H186" i="4"/>
  <c r="H234" i="4"/>
  <c r="H222" i="4"/>
  <c r="H228" i="4"/>
  <c r="H252" i="4"/>
  <c r="H243" i="4"/>
  <c r="H254" i="4"/>
  <c r="H92" i="4"/>
  <c r="H44" i="4"/>
  <c r="H9" i="4"/>
  <c r="H70" i="4"/>
  <c r="H113" i="4"/>
  <c r="H19" i="4"/>
  <c r="H16" i="4"/>
  <c r="H45" i="4"/>
  <c r="H78" i="4"/>
  <c r="H61" i="4"/>
  <c r="H133" i="4"/>
  <c r="H130" i="4"/>
  <c r="H182" i="4"/>
  <c r="H137" i="4"/>
  <c r="H168" i="4"/>
  <c r="H188" i="4"/>
  <c r="H203" i="4"/>
  <c r="H230" i="4"/>
  <c r="H208" i="4"/>
  <c r="H218" i="4"/>
  <c r="H235" i="4"/>
  <c r="H246" i="4"/>
  <c r="H258" i="4"/>
  <c r="H249" i="4"/>
  <c r="H238" i="4"/>
  <c r="H250" i="4"/>
  <c r="H37" i="4"/>
  <c r="H15" i="4"/>
  <c r="H72" i="4"/>
  <c r="H23" i="4"/>
  <c r="H7" i="4"/>
  <c r="H63" i="4"/>
  <c r="H67" i="4"/>
  <c r="H95" i="4"/>
  <c r="H106" i="4"/>
  <c r="H117" i="4"/>
  <c r="H140" i="4"/>
  <c r="H172" i="4"/>
  <c r="H206" i="4"/>
  <c r="H225" i="4"/>
  <c r="H227" i="4"/>
  <c r="H236" i="4"/>
  <c r="H244" i="4"/>
  <c r="H261" i="4"/>
  <c r="H247" i="4"/>
  <c r="H266" i="4"/>
  <c r="H257" i="4"/>
  <c r="H262" i="4"/>
  <c r="H259" i="4"/>
  <c r="H69" i="4"/>
  <c r="H51" i="4"/>
  <c r="H100" i="4"/>
  <c r="H139" i="4"/>
  <c r="H142" i="4"/>
  <c r="H169" i="4"/>
  <c r="H181" i="4"/>
  <c r="H187" i="4"/>
  <c r="H223" i="4"/>
  <c r="H263" i="4"/>
  <c r="X2" i="3"/>
  <c r="H49" i="4"/>
  <c r="H226" i="4"/>
  <c r="H4" i="4"/>
  <c r="H103" i="4"/>
  <c r="H56" i="4"/>
  <c r="H125" i="4"/>
  <c r="H126" i="4"/>
  <c r="H134" i="4"/>
  <c r="H184" i="4"/>
  <c r="H237" i="4"/>
  <c r="S4" i="6"/>
  <c r="H2" i="3"/>
  <c r="J254" i="3"/>
  <c r="J198" i="3"/>
  <c r="J177" i="3"/>
  <c r="J28" i="3"/>
  <c r="J27" i="3"/>
  <c r="J38" i="3"/>
  <c r="J31" i="3"/>
  <c r="J7" i="3"/>
  <c r="J255" i="3"/>
  <c r="J213" i="3"/>
  <c r="J43" i="3"/>
  <c r="J9" i="3"/>
  <c r="J33" i="3"/>
  <c r="J183" i="3"/>
  <c r="J21" i="3"/>
  <c r="J257" i="3"/>
  <c r="J55" i="3"/>
  <c r="J63" i="3"/>
  <c r="J72" i="3"/>
  <c r="J163" i="3"/>
  <c r="J208" i="3"/>
  <c r="J253" i="3"/>
  <c r="J20" i="3"/>
  <c r="J85" i="3"/>
  <c r="J129" i="3"/>
  <c r="J132" i="3"/>
  <c r="J143" i="3"/>
  <c r="J212" i="3"/>
  <c r="J68" i="3"/>
  <c r="J81" i="3"/>
  <c r="J109" i="3"/>
  <c r="J136" i="3"/>
  <c r="J172" i="3"/>
  <c r="J191" i="3"/>
  <c r="J206" i="3"/>
  <c r="J218" i="3"/>
  <c r="J241" i="3"/>
  <c r="J40" i="3"/>
  <c r="J82" i="3"/>
  <c r="J97" i="3"/>
  <c r="J127" i="3"/>
  <c r="J141" i="3"/>
  <c r="J210" i="3"/>
  <c r="J192" i="3"/>
  <c r="J35" i="3"/>
  <c r="J10" i="3"/>
  <c r="J112" i="3"/>
  <c r="J145" i="3"/>
  <c r="J157" i="3"/>
  <c r="J176" i="3"/>
  <c r="J197" i="3"/>
  <c r="J227" i="3"/>
  <c r="J25" i="3"/>
  <c r="J46" i="3"/>
  <c r="J53" i="3"/>
  <c r="J76" i="3"/>
  <c r="J105" i="3"/>
  <c r="J122" i="3"/>
  <c r="J215" i="3"/>
  <c r="J252" i="3"/>
  <c r="J3" i="3"/>
  <c r="J14" i="3"/>
  <c r="J32" i="3"/>
  <c r="J39" i="3"/>
  <c r="J65" i="3"/>
  <c r="J74" i="3"/>
  <c r="J98" i="3"/>
  <c r="J115" i="3"/>
  <c r="J166" i="3"/>
  <c r="J194" i="3"/>
  <c r="J66" i="3"/>
  <c r="J79" i="3"/>
  <c r="J134" i="3"/>
  <c r="J159" i="3"/>
  <c r="J217" i="3"/>
  <c r="J249" i="3"/>
  <c r="J99" i="3"/>
  <c r="J16" i="3"/>
  <c r="J125" i="3"/>
  <c r="J204" i="3"/>
  <c r="J93" i="3"/>
  <c r="J107" i="3"/>
  <c r="J131" i="3"/>
  <c r="J139" i="3"/>
  <c r="J179" i="3"/>
  <c r="J189" i="3"/>
  <c r="J200" i="3"/>
  <c r="J224" i="3"/>
  <c r="J260" i="3"/>
  <c r="J15" i="3"/>
  <c r="J91" i="3"/>
  <c r="J94" i="3"/>
  <c r="J117" i="3"/>
  <c r="J168" i="3"/>
  <c r="J243" i="3"/>
  <c r="J4" i="3"/>
  <c r="J54" i="3"/>
  <c r="J101" i="3"/>
  <c r="J154" i="3"/>
  <c r="J182" i="3"/>
  <c r="J221" i="3"/>
  <c r="J11" i="3"/>
  <c r="J57" i="3"/>
  <c r="J88" i="3"/>
  <c r="J119" i="3"/>
  <c r="J152" i="3"/>
  <c r="J246" i="3"/>
  <c r="J259" i="3"/>
  <c r="J37" i="3"/>
  <c r="J5" i="3"/>
  <c r="J256" i="3"/>
  <c r="J60" i="3"/>
  <c r="J86" i="3"/>
  <c r="J19" i="3"/>
  <c r="J41" i="3"/>
  <c r="J47" i="3"/>
  <c r="J110" i="3"/>
  <c r="J150" i="3"/>
  <c r="J161" i="3"/>
  <c r="J120" i="3"/>
  <c r="J148" i="3"/>
  <c r="J185" i="3"/>
  <c r="J203" i="3"/>
  <c r="J248" i="3"/>
  <c r="J24" i="3"/>
  <c r="J52" i="3"/>
  <c r="J73" i="3"/>
  <c r="J102" i="3"/>
  <c r="J124" i="3"/>
  <c r="J170" i="3"/>
  <c r="J226" i="3"/>
  <c r="J18" i="3"/>
  <c r="J138" i="3"/>
  <c r="J195" i="3"/>
  <c r="J207" i="3"/>
  <c r="J142" i="3"/>
  <c r="J26" i="3"/>
  <c r="J228" i="3"/>
  <c r="J232" i="3"/>
  <c r="J236" i="3"/>
  <c r="H52" i="4"/>
  <c r="H116" i="4"/>
  <c r="H148" i="4"/>
  <c r="H158" i="4"/>
  <c r="H151" i="4"/>
  <c r="H198" i="4"/>
  <c r="H193" i="4"/>
  <c r="H213" i="4"/>
  <c r="H260" i="4"/>
  <c r="J123" i="3"/>
  <c r="J45" i="3"/>
  <c r="J90" i="3"/>
  <c r="J62" i="3"/>
  <c r="J113" i="3"/>
  <c r="H102" i="4"/>
  <c r="H38" i="4"/>
  <c r="H48" i="4"/>
  <c r="H111" i="4"/>
  <c r="H136" i="4"/>
  <c r="H183" i="4"/>
  <c r="H205" i="4"/>
  <c r="H229" i="4"/>
  <c r="H264" i="4"/>
  <c r="H256" i="4"/>
  <c r="J34" i="3"/>
  <c r="H83" i="4"/>
  <c r="J100" i="3"/>
  <c r="J140" i="3"/>
  <c r="J178" i="3"/>
  <c r="J225" i="3"/>
  <c r="H104" i="4"/>
  <c r="H143" i="4"/>
  <c r="H173" i="4"/>
  <c r="H176" i="4"/>
  <c r="H175" i="4"/>
  <c r="H224" i="4"/>
  <c r="H253" i="4"/>
  <c r="H29" i="4"/>
  <c r="H89" i="4"/>
  <c r="H141" i="4"/>
  <c r="H114" i="4"/>
  <c r="H179" i="4"/>
  <c r="H241" i="4"/>
  <c r="M2" i="3"/>
  <c r="H21" i="4"/>
  <c r="H8" i="4"/>
  <c r="H33" i="4"/>
  <c r="H59" i="4"/>
  <c r="H14" i="4"/>
  <c r="H73" i="4"/>
  <c r="H91" i="4"/>
  <c r="H99" i="4"/>
  <c r="H129" i="4"/>
  <c r="H146" i="4"/>
  <c r="H196" i="4"/>
  <c r="H211" i="4"/>
  <c r="H251" i="4"/>
  <c r="L4" i="6"/>
  <c r="J56" i="3"/>
  <c r="J23" i="3"/>
  <c r="J231" i="3"/>
  <c r="J235" i="3"/>
  <c r="J239" i="3"/>
  <c r="H65" i="4"/>
  <c r="H85" i="4"/>
  <c r="H96" i="4"/>
  <c r="J111" i="3"/>
  <c r="J149" i="3"/>
  <c r="J188" i="3"/>
  <c r="J247" i="3"/>
  <c r="H105" i="4"/>
  <c r="H115" i="4"/>
  <c r="H162" i="4"/>
  <c r="H171" i="4"/>
  <c r="H178" i="4"/>
  <c r="H217" i="4"/>
  <c r="S4" i="5"/>
  <c r="J77" i="3"/>
  <c r="J96" i="3"/>
  <c r="J83" i="3"/>
  <c r="J146" i="3"/>
  <c r="J180" i="3"/>
  <c r="J190" i="3"/>
  <c r="H108" i="4"/>
  <c r="H86" i="4"/>
  <c r="H94" i="4"/>
  <c r="J92" i="3"/>
  <c r="J135" i="3"/>
  <c r="J171" i="3"/>
  <c r="J214" i="3"/>
  <c r="H26" i="4"/>
  <c r="H127" i="4"/>
  <c r="H160" i="4"/>
  <c r="H200" i="4"/>
  <c r="H231" i="4"/>
  <c r="L4" i="5"/>
  <c r="J70" i="3"/>
  <c r="J137" i="3"/>
  <c r="J175" i="3"/>
  <c r="J42" i="3"/>
  <c r="J240" i="3"/>
  <c r="H24" i="4"/>
  <c r="H79" i="4"/>
  <c r="H119" i="4"/>
  <c r="H131" i="4"/>
  <c r="H155" i="4"/>
  <c r="H177" i="4"/>
  <c r="H190" i="4"/>
  <c r="H239" i="4"/>
  <c r="W2" i="2"/>
  <c r="AA2" i="2"/>
  <c r="H17" i="4"/>
  <c r="H46" i="4"/>
  <c r="H88" i="4"/>
  <c r="H82" i="4"/>
  <c r="H128" i="4"/>
  <c r="H167" i="4"/>
  <c r="H199" i="4"/>
  <c r="J4" i="5"/>
  <c r="L4" i="7"/>
  <c r="H221" i="4"/>
  <c r="H74" i="4"/>
  <c r="H39" i="4"/>
  <c r="H43" i="4"/>
  <c r="H22" i="4"/>
  <c r="H112" i="4"/>
  <c r="H210" i="4"/>
  <c r="H216" i="4"/>
  <c r="H242" i="4"/>
  <c r="J216" i="3"/>
  <c r="J6" i="3"/>
  <c r="J22" i="3"/>
  <c r="J174" i="3"/>
  <c r="J187" i="3"/>
  <c r="H3" i="4"/>
  <c r="J48" i="3"/>
  <c r="J250" i="3"/>
  <c r="J165" i="3"/>
  <c r="J230" i="3"/>
  <c r="J234" i="3"/>
  <c r="J238" i="3"/>
  <c r="H80" i="4"/>
  <c r="H118" i="4"/>
  <c r="H132" i="4"/>
  <c r="H159" i="4"/>
  <c r="H165" i="4"/>
  <c r="H195" i="4"/>
  <c r="J133" i="3"/>
  <c r="H11" i="4"/>
  <c r="J266" i="3"/>
  <c r="H20" i="4"/>
  <c r="H5" i="4"/>
  <c r="H40" i="4"/>
  <c r="H36" i="4"/>
  <c r="H47" i="4"/>
  <c r="H62" i="4"/>
  <c r="H121" i="4"/>
  <c r="H145" i="4"/>
  <c r="H192" i="4"/>
  <c r="H209" i="4"/>
  <c r="H248" i="4"/>
  <c r="J244" i="3"/>
  <c r="J29" i="3"/>
  <c r="J44" i="3"/>
  <c r="J69" i="3"/>
  <c r="J13" i="3"/>
  <c r="J160" i="3"/>
  <c r="J251" i="3"/>
  <c r="J108" i="3"/>
  <c r="H76" i="4"/>
  <c r="J75" i="3"/>
  <c r="J121" i="3"/>
  <c r="J158" i="3"/>
  <c r="J199" i="3"/>
  <c r="H25" i="4"/>
  <c r="H164" i="4"/>
  <c r="H174" i="4"/>
  <c r="H202" i="4"/>
  <c r="H245" i="4"/>
  <c r="H265" i="4"/>
</calcChain>
</file>

<file path=xl/sharedStrings.xml><?xml version="1.0" encoding="utf-8"?>
<sst xmlns="http://schemas.openxmlformats.org/spreadsheetml/2006/main" count="80277" uniqueCount="20639">
  <si>
    <t>주문 접수일시</t>
  </si>
  <si>
    <t>판매처 주문일자</t>
  </si>
  <si>
    <t>제작번호</t>
  </si>
  <si>
    <t>판매업체명</t>
  </si>
  <si>
    <t>판매처 주문번호</t>
  </si>
  <si>
    <t>제작상품 (판매상품명/옵션)</t>
  </si>
  <si>
    <t>주문수량</t>
  </si>
  <si>
    <t>주문자명</t>
  </si>
  <si>
    <t>주문상태</t>
  </si>
  <si>
    <t>페이지수</t>
  </si>
  <si>
    <t>20241101-000000017</t>
  </si>
  <si>
    <t>스탑북</t>
  </si>
  <si>
    <t>20241101193025CB0C</t>
  </si>
  <si>
    <t>러브데이북 (러브데이북_280_210_기성커버 / 280X210 | 기본금박(무료) | 없음 | 38p | 모던그레이(기본금박))</t>
  </si>
  <si>
    <t>김장헌</t>
  </si>
  <si>
    <t>발송완료</t>
  </si>
  <si>
    <t>20241103-000000030</t>
  </si>
  <si>
    <t>20241103164338F7F4</t>
  </si>
  <si>
    <t>드림클래스_가로타입_276_197 (포토그랩스_276_197_기성 원단커버(가변 스티커) / 276X197 | 하드커버 | 없음 | 48p)</t>
  </si>
  <si>
    <t>박주희</t>
  </si>
  <si>
    <t>20241104-000000026</t>
  </si>
  <si>
    <t>2024110412494579BD</t>
  </si>
  <si>
    <t>러브데이북 (러브데이북_280_210_기성커버 / 280X210 | 기본금박(무료) | 없음 | 38p | 러블리핑크(기본금박))</t>
  </si>
  <si>
    <t>최현</t>
  </si>
  <si>
    <t>20241104-000000048</t>
  </si>
  <si>
    <t>202411041432437D15</t>
  </si>
  <si>
    <t>20241104-000000068</t>
  </si>
  <si>
    <t>20241104220001832C</t>
  </si>
  <si>
    <t>이행원</t>
  </si>
  <si>
    <t>20241105-000000009</t>
  </si>
  <si>
    <t>2024110510581417C0</t>
  </si>
  <si>
    <t>시크북(북타입)_210_280_기성 원단커버 (시크북(북타입)_210_280_58p_기성 원단커버 / 210X280 | 하드커버 | 없음 | 58p | 로만브라운)</t>
  </si>
  <si>
    <t>김경훈</t>
  </si>
  <si>
    <t>20241105-000000034</t>
  </si>
  <si>
    <t>20241105203132F72F</t>
  </si>
  <si>
    <t>이은미</t>
  </si>
  <si>
    <t>20241106-000000004</t>
  </si>
  <si>
    <t>202411060322466F98</t>
  </si>
  <si>
    <t>드림클래스_정사각 타입_248_248 (플라이트북_248_248_소프트 압축 커버 / 248X248 | 소프트압축커버 | 없음 | 48p)</t>
  </si>
  <si>
    <t>윤태경</t>
  </si>
  <si>
    <t>20241106-000000005</t>
  </si>
  <si>
    <t>20241106090202E0BC</t>
  </si>
  <si>
    <t>드림클래스_세로타입_210_273 (플라이트북_210_273_소프트 압축 커버 / 210X273 | 소프트압축커버 | 없음 | 48p)</t>
  </si>
  <si>
    <t>박예슬</t>
  </si>
  <si>
    <t>20241106-000000026</t>
  </si>
  <si>
    <t>20241106153402C9EA</t>
  </si>
  <si>
    <t>정효정</t>
  </si>
  <si>
    <t>20241106-000000042</t>
  </si>
  <si>
    <t>20241106205551C2D1</t>
  </si>
  <si>
    <t>박세진</t>
  </si>
  <si>
    <t>취소완료</t>
  </si>
  <si>
    <t>20241107-000000024</t>
  </si>
  <si>
    <t>2024110717373896FC</t>
  </si>
  <si>
    <t>시크북(앨범타입)_210_280_기성원단커버 (시크북(앨범타입)_210_280_20p_기성 원단커버 / 210X280 | 압축앨범 | 없음 | 20p | 로만브라운)</t>
  </si>
  <si>
    <t>문수현</t>
  </si>
  <si>
    <t>20241108-000000007</t>
  </si>
  <si>
    <t>20241108095731EC56</t>
  </si>
  <si>
    <t>셀프스튜디오(앨범타입)__345_254_기성 원단커버 (셀프스튜디오앨범_345_254_30p_기성 원단커버(가변 스티커) / 345X254 | 압축앨범 | 무광양면 | 30p)</t>
  </si>
  <si>
    <t>고은애</t>
  </si>
  <si>
    <t>20241108-000000010</t>
  </si>
  <si>
    <t>20241108142057D093</t>
  </si>
  <si>
    <t>오흥택</t>
  </si>
  <si>
    <t>20241109-000000001</t>
  </si>
  <si>
    <t>20241109003609E5BE</t>
  </si>
  <si>
    <t>드림클래스_가로타입_276_197 (플라이트북_276_197_소프트 압축 커버 / 276X197 | 소프트압축커버 | 없음 | 48p)</t>
  </si>
  <si>
    <t>용미희</t>
  </si>
  <si>
    <t>20241109-000000002</t>
  </si>
  <si>
    <t>20241109004007342F</t>
  </si>
  <si>
    <t>20241109-000000003</t>
  </si>
  <si>
    <t>20241109003911569F</t>
  </si>
  <si>
    <t>20241109-000000004</t>
  </si>
  <si>
    <t>202411090038057A87</t>
  </si>
  <si>
    <t>20241111-000000067</t>
  </si>
  <si>
    <t>202411111621271DC7</t>
  </si>
  <si>
    <t>드림클래스_세로타입_210_273 (포토그랩스pro_210_273_기성 원단커버(가변 스티커) / 210X273 | 하드커버 | 없음 | 48p)</t>
  </si>
  <si>
    <t>이동우</t>
  </si>
  <si>
    <t>20241111-000000069</t>
  </si>
  <si>
    <t>2024111116594579C1</t>
  </si>
  <si>
    <t>드림클래스_가로타입_276_197 (포토그랩스pro_276_197_기성 원단커버(가변 스티커) / 276X197 | 하드커버 | 없음 | 48p)</t>
  </si>
  <si>
    <t>박선숙</t>
  </si>
  <si>
    <t>20241111-000000078</t>
  </si>
  <si>
    <t>2024111120281711A1</t>
  </si>
  <si>
    <t>히스토리북 (가족북(히스토리북)_280_210_기성원단커버+가변 커버 사진 / 280X210 | 원단커버_실제본 | 없음 | 38p)</t>
  </si>
  <si>
    <t>김종배</t>
  </si>
  <si>
    <t>20241111-000000087</t>
  </si>
  <si>
    <t>202411112344322985</t>
  </si>
  <si>
    <t>김경구</t>
  </si>
  <si>
    <t>20241113-000000007</t>
  </si>
  <si>
    <t>2024111310002217AA</t>
  </si>
  <si>
    <t>나익수</t>
  </si>
  <si>
    <t>20241113-000000032</t>
  </si>
  <si>
    <t>20241113155539680A</t>
  </si>
  <si>
    <t>오상훈</t>
  </si>
  <si>
    <t>20241114-000000028</t>
  </si>
  <si>
    <t>20241114150816A95C</t>
  </si>
  <si>
    <t>황위성</t>
  </si>
  <si>
    <t>20241114-000000032</t>
  </si>
  <si>
    <t>20241114163421F67B</t>
  </si>
  <si>
    <t>강신규</t>
  </si>
  <si>
    <t>20241114-000000052</t>
  </si>
  <si>
    <t>20241114182838D9A8</t>
  </si>
  <si>
    <t>길예람</t>
  </si>
  <si>
    <t>20241115-000000008</t>
  </si>
  <si>
    <t>2024111509485247B7</t>
  </si>
  <si>
    <t>홍서연</t>
  </si>
  <si>
    <t>20241115-000000018</t>
  </si>
  <si>
    <t>20241115130801C304</t>
  </si>
  <si>
    <t>김홍철</t>
  </si>
  <si>
    <t>20241115-000000038</t>
  </si>
  <si>
    <t>2024111522281726C6</t>
  </si>
  <si>
    <t>최지원</t>
  </si>
  <si>
    <t>20241117-000000008</t>
  </si>
  <si>
    <t>202411171452262B82</t>
  </si>
  <si>
    <t>오동진</t>
  </si>
  <si>
    <t>20241118-000000005</t>
  </si>
  <si>
    <t>20241118102748B831</t>
  </si>
  <si>
    <t>민영찬</t>
  </si>
  <si>
    <t>20241118-000000008</t>
  </si>
  <si>
    <t>20241118111118A0AB</t>
  </si>
  <si>
    <t>20241118-000000009</t>
  </si>
  <si>
    <t>20241118111536553B</t>
  </si>
  <si>
    <t>백승삼</t>
  </si>
  <si>
    <t>20241118-000000011</t>
  </si>
  <si>
    <t>20241118115222A480</t>
  </si>
  <si>
    <t>유은희</t>
  </si>
  <si>
    <t>20241118-000000054</t>
  </si>
  <si>
    <t>20241118224029CF52</t>
  </si>
  <si>
    <t>김순옥</t>
  </si>
  <si>
    <t>20241119-000000064</t>
  </si>
  <si>
    <t>20241119152234F9E3</t>
  </si>
  <si>
    <t>20241120-000000144</t>
  </si>
  <si>
    <t>20241120153404522A</t>
  </si>
  <si>
    <t>20241120-000000146</t>
  </si>
  <si>
    <t>20241120094113BE3A</t>
  </si>
  <si>
    <t>셀프스튜디오(앨범타입)__302_212_기성 원단커버 (셀프스튜디오앨범_302_212_30p_기성 원단커버(가변 스티커) / 302X212 | 압축앨범 | 무광양면 | 30p)</t>
  </si>
  <si>
    <t>김정호</t>
  </si>
  <si>
    <t>20241120-000000147</t>
  </si>
  <si>
    <t>20241120-000000148</t>
  </si>
  <si>
    <t>202411201715347218</t>
  </si>
  <si>
    <t>드림클래스_세로타입_210_273 (플라이트북_210_273_소프트 압축 커버 / 210X273|소프트압축커버|없음|48p)</t>
  </si>
  <si>
    <t>배환옥</t>
  </si>
  <si>
    <t>20241120-000000149</t>
  </si>
  <si>
    <t>2024112017101855B4</t>
  </si>
  <si>
    <t>시크북(앨범타입)_352_277_기성원단커버 (시크북(앨범타입)_352_277_30p_기성 원단커버 / 352X277 | 압축앨범 | 없음 | 30p | 로만브라운)</t>
  </si>
  <si>
    <t>김봉재</t>
  </si>
  <si>
    <t>20241120-000000153</t>
  </si>
  <si>
    <t>202411201910460EF1</t>
  </si>
  <si>
    <t>20241120-000000156</t>
  </si>
  <si>
    <t>20241120224406EBF7</t>
  </si>
  <si>
    <t>20241121-000000007</t>
  </si>
  <si>
    <t>20241121103526045A</t>
  </si>
  <si>
    <t>20241121-000000008</t>
  </si>
  <si>
    <t>20241121103219D3EB</t>
  </si>
  <si>
    <t>20241121-000000010</t>
  </si>
  <si>
    <t>20241121112508BDAC</t>
  </si>
  <si>
    <t>조권희</t>
  </si>
  <si>
    <t>20241121-000000012</t>
  </si>
  <si>
    <t>202411211302425B21</t>
  </si>
  <si>
    <t>강지나</t>
  </si>
  <si>
    <t>20241121-000000013</t>
  </si>
  <si>
    <t>20241121-000000034</t>
  </si>
  <si>
    <t>20241121214350BFF8</t>
  </si>
  <si>
    <t>러브데이북 (러브데이북_280_210_기성커버 / 280X210 | 기본금박(무료) | 없음 | 38p | 퓨어아이보리(기본금박))</t>
  </si>
  <si>
    <t>권보름</t>
  </si>
  <si>
    <t>20241122-000000010</t>
  </si>
  <si>
    <t>202411221045341278</t>
  </si>
  <si>
    <t>시크북(앨범타입)_280_210_기성원단커버 (시크북(앨범타입)_280_210_10p_기성 원단커버 / 280X210 | 압축앨범 | 없음 | 10p | 시크블랙)</t>
  </si>
  <si>
    <t>박지영</t>
  </si>
  <si>
    <t>20241122-000000101</t>
  </si>
  <si>
    <t>20241122151536DEBF</t>
  </si>
  <si>
    <t>이미애</t>
  </si>
  <si>
    <t>20241123-000000011</t>
  </si>
  <si>
    <t>20241123165520A032</t>
  </si>
  <si>
    <t>박병민</t>
  </si>
  <si>
    <t>20241124-000000007</t>
  </si>
  <si>
    <t>2024112411353055F6</t>
  </si>
  <si>
    <t>20241124-000000008</t>
  </si>
  <si>
    <t>202411241213494748</t>
  </si>
  <si>
    <t>김성완</t>
  </si>
  <si>
    <t>20241125-000000004</t>
  </si>
  <si>
    <t>20241125100904F7B6</t>
  </si>
  <si>
    <t>20241126-000000150</t>
  </si>
  <si>
    <t>20241126101417F082</t>
  </si>
  <si>
    <t>레더북 (레더북_210_280_원단커버 포토북 / 210X280|원단커버_실제본|없음|38p | 커버타이틀 1 | 딥그린)</t>
  </si>
  <si>
    <t>권규민</t>
  </si>
  <si>
    <t>20241127-000000192</t>
  </si>
  <si>
    <t>20241127204944D69A</t>
  </si>
  <si>
    <t>설재민</t>
  </si>
  <si>
    <t>20241128-000000006</t>
  </si>
  <si>
    <t>20241128074330AB3A</t>
  </si>
  <si>
    <t>성태현</t>
  </si>
  <si>
    <t>20241128-000000073</t>
  </si>
  <si>
    <t>2024112817280215C3</t>
  </si>
  <si>
    <t>드림클래스_정사각 타입_248_248 (포토그랩스pro_248_248_기성 원단커버(가변 스티커) / 248X248 | 하드커버 | 없음 | 48p)</t>
  </si>
  <si>
    <t>이수환</t>
  </si>
  <si>
    <t>20241202-000000059</t>
  </si>
  <si>
    <t>20241202102420946E</t>
  </si>
  <si>
    <t>신수하</t>
  </si>
  <si>
    <t>20241202-000000137</t>
  </si>
  <si>
    <t>20241202104815205D</t>
  </si>
  <si>
    <t>최문희</t>
  </si>
  <si>
    <t>20241203-000000063</t>
  </si>
  <si>
    <t>2024120309191399AB</t>
  </si>
  <si>
    <t>한수정</t>
  </si>
  <si>
    <t>20241203-000000064</t>
  </si>
  <si>
    <t>20241203-000000131</t>
  </si>
  <si>
    <t>2024120314430180DA</t>
  </si>
  <si>
    <t>전진</t>
  </si>
  <si>
    <t>20241203-000000338</t>
  </si>
  <si>
    <t>202412032243282EC0</t>
  </si>
  <si>
    <t>드림클래스_세로타입_210_273 (포토그랩스_210_273_기성 원단커버(가변 스티커) / 210X273 | 하드커버 | 없음 | 48p)</t>
  </si>
  <si>
    <t>김주영</t>
  </si>
  <si>
    <t>20241203-000000343</t>
  </si>
  <si>
    <t>2024120323195135FB</t>
  </si>
  <si>
    <t>노유진</t>
  </si>
  <si>
    <t>20241204-000000098</t>
  </si>
  <si>
    <t>20241204141617DEC1</t>
  </si>
  <si>
    <t>20241205-000000132</t>
  </si>
  <si>
    <t>2024120523434672A5</t>
  </si>
  <si>
    <t>안덕</t>
  </si>
  <si>
    <t>20241206-000000089</t>
  </si>
  <si>
    <t>20241206112023B8CC</t>
  </si>
  <si>
    <t>레더북 (레더북_210_280_원단커버 포토북 / 210X280 | 원단커버_실제본 | 없음 | 38p | 커버타이틀 1 | 로얄와인)</t>
  </si>
  <si>
    <t>공경연</t>
  </si>
  <si>
    <t>20241206-000000113</t>
  </si>
  <si>
    <t>202412061434389039</t>
  </si>
  <si>
    <t>20241209-000000219</t>
  </si>
  <si>
    <t>20241209112051B7BB</t>
  </si>
  <si>
    <t>20241209-000000335</t>
  </si>
  <si>
    <t>20241209143954F27F</t>
  </si>
  <si>
    <t>레더북 (레더북_210_280_원단커버 포토북 / 210X280 | 원단커버_실제본 | 없음 | 38p | 커버타이틀 1 | 다크네이비)</t>
  </si>
  <si>
    <t>흥덕중학교</t>
  </si>
  <si>
    <t>20241209-000000401</t>
  </si>
  <si>
    <t>202412091535355CFF</t>
  </si>
  <si>
    <t>정석영</t>
  </si>
  <si>
    <t>20241209-000000440</t>
  </si>
  <si>
    <t>20241209160147E695</t>
  </si>
  <si>
    <t>최덕규</t>
  </si>
  <si>
    <t>20241209-000000866</t>
  </si>
  <si>
    <t>202412092014033D65</t>
  </si>
  <si>
    <t>김성일</t>
  </si>
  <si>
    <t>20241209-000000867</t>
  </si>
  <si>
    <t>20241209-000000868</t>
  </si>
  <si>
    <t>20241210-000000011</t>
  </si>
  <si>
    <t>20241210075313AFC2</t>
  </si>
  <si>
    <t>시크북(북타입)_280_210_기성 원단커버 (시크북(북타입)_280_210_38p_기성 원단커버 / 280X210 | 하드커버 | 없음 | 38p | 로만브라운)</t>
  </si>
  <si>
    <t>조한나</t>
  </si>
  <si>
    <t>20241210-000000014</t>
  </si>
  <si>
    <t>202412100934435AF4</t>
  </si>
  <si>
    <t>20241210-000000019</t>
  </si>
  <si>
    <t>2024121011015757C1</t>
  </si>
  <si>
    <t>시크북(북타입)_352_277_기성 원단커버 (시크북(북타입)_352_277_58p_기성 원단커버 / 352X277 | 하드커버 | 없음 | 58p | 로만브라운)</t>
  </si>
  <si>
    <t>20241210-000000214</t>
  </si>
  <si>
    <t>2024121014245804C7</t>
  </si>
  <si>
    <t>오세홍</t>
  </si>
  <si>
    <t>20241210-000000258</t>
  </si>
  <si>
    <t>202412101548064319</t>
  </si>
  <si>
    <t>20241210-000000259</t>
  </si>
  <si>
    <t>20241210-000000430</t>
  </si>
  <si>
    <t>20241210172614014B</t>
  </si>
  <si>
    <t>셀프스튜디오(앨범타입)__251_248_기성 원단커버 (셀프스튜디오앨범_251_248_20p_기성 원단커버(가변 스티커) / 251X248 | 압축앨범 | 없음 | 20p)</t>
  </si>
  <si>
    <t>김영우</t>
  </si>
  <si>
    <t>20241210-000000447</t>
  </si>
  <si>
    <t>202412101903330DDC</t>
  </si>
  <si>
    <t>20241211-000000008</t>
  </si>
  <si>
    <t>20241211042759890E</t>
  </si>
  <si>
    <t>김세민</t>
  </si>
  <si>
    <t>20241211-000000063</t>
  </si>
  <si>
    <t>202412111438111AE8</t>
  </si>
  <si>
    <t>박성하</t>
  </si>
  <si>
    <t>20241211-000000074</t>
  </si>
  <si>
    <t>20241211144559E3B1</t>
  </si>
  <si>
    <t>레더북 (레더북_210_280_원단커버 포토북 / 210X280 | 원단커버_실제본 | 없음 | 38p | 커버타이틀 1)</t>
  </si>
  <si>
    <t>김주경</t>
  </si>
  <si>
    <t>20241211-000000280</t>
  </si>
  <si>
    <t>2024121123522885D4</t>
  </si>
  <si>
    <t>성재경</t>
  </si>
  <si>
    <t>20241212-000000090</t>
  </si>
  <si>
    <t>202412121019392A63</t>
  </si>
  <si>
    <t>김진향</t>
  </si>
  <si>
    <t>20241212-000000092</t>
  </si>
  <si>
    <t>20241212105200E406</t>
  </si>
  <si>
    <t>장현주</t>
  </si>
  <si>
    <t>20241212-000000137</t>
  </si>
  <si>
    <t>20241212121527462F</t>
  </si>
  <si>
    <t>윤형진</t>
  </si>
  <si>
    <t>20241213-000000032</t>
  </si>
  <si>
    <t>안선</t>
  </si>
  <si>
    <t>20241213-000000090</t>
  </si>
  <si>
    <t>2024121314382522C5</t>
  </si>
  <si>
    <t>이지연</t>
  </si>
  <si>
    <t>20241213-000000104</t>
  </si>
  <si>
    <t>20241213163128228B</t>
  </si>
  <si>
    <t>박찬규</t>
  </si>
  <si>
    <t>20241213-000000106</t>
  </si>
  <si>
    <t>202412131715501AFF</t>
  </si>
  <si>
    <t>장재혁</t>
  </si>
  <si>
    <t>20241214-000000011</t>
  </si>
  <si>
    <t>20241214095133DB94</t>
  </si>
  <si>
    <t>20241215-000000048</t>
  </si>
  <si>
    <t>20241215220656AB02</t>
  </si>
  <si>
    <t>김창욱</t>
  </si>
  <si>
    <t>20241215-000000049</t>
  </si>
  <si>
    <t>20241215-000000053</t>
  </si>
  <si>
    <t>2024121523224270D4</t>
  </si>
  <si>
    <t>20241216-000000003</t>
  </si>
  <si>
    <t>20241216002223235E</t>
  </si>
  <si>
    <t>이보라</t>
  </si>
  <si>
    <t>20241216-000000019</t>
  </si>
  <si>
    <t>202412160147569584</t>
  </si>
  <si>
    <t>이인규</t>
  </si>
  <si>
    <t>20241216-000000020</t>
  </si>
  <si>
    <t>20241216-000000021</t>
  </si>
  <si>
    <t>20241216-000000022</t>
  </si>
  <si>
    <t>20241216-000000023</t>
  </si>
  <si>
    <t>20241216-000000037</t>
  </si>
  <si>
    <t>2024121609081705DE</t>
  </si>
  <si>
    <t>이승준</t>
  </si>
  <si>
    <t>20241216-000000039</t>
  </si>
  <si>
    <t>2024121608552532DD</t>
  </si>
  <si>
    <t>김성모</t>
  </si>
  <si>
    <t>20241217-000000036</t>
  </si>
  <si>
    <t>202412171139070B22</t>
  </si>
  <si>
    <t>김선화</t>
  </si>
  <si>
    <t>20241217-000000073</t>
  </si>
  <si>
    <t>김진묵</t>
  </si>
  <si>
    <t>20241217-000000074</t>
  </si>
  <si>
    <t>202412171330406098</t>
  </si>
  <si>
    <t>20241217-000000075</t>
  </si>
  <si>
    <t>202412171329444538</t>
  </si>
  <si>
    <t>20241217-000000076</t>
  </si>
  <si>
    <t>2024121713285121FD</t>
  </si>
  <si>
    <t>20241217-000000077</t>
  </si>
  <si>
    <t>20241217132743EE2C</t>
  </si>
  <si>
    <t>20241217-000000078</t>
  </si>
  <si>
    <t>202412171326514C89</t>
  </si>
  <si>
    <t>20241217-000000079</t>
  </si>
  <si>
    <t>20241217132553BEC1</t>
  </si>
  <si>
    <t>20241217-000000080</t>
  </si>
  <si>
    <t>20241217132427E20F</t>
  </si>
  <si>
    <t>20241217-000000081</t>
  </si>
  <si>
    <t>20241217132317B345</t>
  </si>
  <si>
    <t>20241217-000000082</t>
  </si>
  <si>
    <t>202412171322117870</t>
  </si>
  <si>
    <t>20241217-000000083</t>
  </si>
  <si>
    <t>202412171312312F9B</t>
  </si>
  <si>
    <t>20241217-000000132</t>
  </si>
  <si>
    <t>202412171613475EFB</t>
  </si>
  <si>
    <t>서지인</t>
  </si>
  <si>
    <t>20241218-000000013</t>
  </si>
  <si>
    <t>202412180928022437</t>
  </si>
  <si>
    <t>김웅기</t>
  </si>
  <si>
    <t>20241218-000000057</t>
  </si>
  <si>
    <t>20241218131936CDF6</t>
  </si>
  <si>
    <t>이치영</t>
  </si>
  <si>
    <t>20241218-000000087</t>
  </si>
  <si>
    <t>202412181553247C72</t>
  </si>
  <si>
    <t>위례초등학교</t>
  </si>
  <si>
    <t>20241219-000000020</t>
  </si>
  <si>
    <t>20241219091535C9EF</t>
  </si>
  <si>
    <t>김유정</t>
  </si>
  <si>
    <t>20241220-000000026</t>
  </si>
  <si>
    <t>2024122011340465F8</t>
  </si>
  <si>
    <t>백승범</t>
  </si>
  <si>
    <t>20241220-000000059</t>
  </si>
  <si>
    <t>202412201338542BAA</t>
  </si>
  <si>
    <t>정유준</t>
  </si>
  <si>
    <t>20241220-000000089</t>
  </si>
  <si>
    <t>202412201452005BDB</t>
  </si>
  <si>
    <t>장목초등학교</t>
  </si>
  <si>
    <t>20241220-000000090</t>
  </si>
  <si>
    <t>20241220-000000091</t>
  </si>
  <si>
    <t>20241220-000000092</t>
  </si>
  <si>
    <t>20241220-000000094</t>
  </si>
  <si>
    <t>20241220-000000093</t>
  </si>
  <si>
    <t>20241221-000000003</t>
  </si>
  <si>
    <t>202412210010309663</t>
  </si>
  <si>
    <t>드림클래스_정사각 타입_248_248 (포토그랩스_248_248_기성 원단커버(가변 스티커) / 248X248 | 하드커버 | 없음 | 48p)</t>
  </si>
  <si>
    <t>권지영</t>
  </si>
  <si>
    <t>20241222-000000056</t>
  </si>
  <si>
    <t>20241222225906B966</t>
  </si>
  <si>
    <t>소순면</t>
  </si>
  <si>
    <t>20241223-000000014</t>
  </si>
  <si>
    <t>20241223081132447A</t>
  </si>
  <si>
    <t>서연지</t>
  </si>
  <si>
    <t>20241223-000000147</t>
  </si>
  <si>
    <t>20241223220927A354</t>
  </si>
  <si>
    <t>강원묵</t>
  </si>
  <si>
    <t>20241224-000000012</t>
  </si>
  <si>
    <t>2024122410582943AB</t>
  </si>
  <si>
    <t>장철흠</t>
  </si>
  <si>
    <t>20241224-000000071</t>
  </si>
  <si>
    <t>202412241411530A59</t>
  </si>
  <si>
    <t>김민정</t>
  </si>
  <si>
    <t>20241224-000000072</t>
  </si>
  <si>
    <t>20241224140602C1F0</t>
  </si>
  <si>
    <t>드림클래스_정사각 타입_248_248 (플라이트북_248_248_소프트 압축 커버 / 248X248 | 소프트압축커버 | 없음 | 48p | 다크네이비)</t>
  </si>
  <si>
    <t>박선미</t>
  </si>
  <si>
    <t>20241224-000000092</t>
  </si>
  <si>
    <t>202412241555065FFF</t>
  </si>
  <si>
    <t>조문경</t>
  </si>
  <si>
    <t>20241225-000000002</t>
  </si>
  <si>
    <t>202412250137197472</t>
  </si>
  <si>
    <t>이영주</t>
  </si>
  <si>
    <t>20241225-000000045</t>
  </si>
  <si>
    <t>2024122514124636BA</t>
  </si>
  <si>
    <t>20241226-000000006</t>
  </si>
  <si>
    <t>최유정</t>
  </si>
  <si>
    <t>20241226-000000009</t>
  </si>
  <si>
    <t>20241226100343BF3F</t>
  </si>
  <si>
    <t>20241226-000000012</t>
  </si>
  <si>
    <t>202412261100012BB5</t>
  </si>
  <si>
    <t>시크북(북타입)_277_352_기성 원단커버 (시크북(북타입)_277_352_88p_기성 원단커버 / 277X352 | 하드커버 | 없음 | 58p | 시크블랙)</t>
  </si>
  <si>
    <t>서울수송초등학교</t>
  </si>
  <si>
    <t>20241226-000000013</t>
  </si>
  <si>
    <t>2024122612261276D9</t>
  </si>
  <si>
    <t>20241226-000000032</t>
  </si>
  <si>
    <t>20241226164751C398</t>
  </si>
  <si>
    <t>민상진</t>
  </si>
  <si>
    <t>20241226-000000033</t>
  </si>
  <si>
    <t>20241227-000000222</t>
  </si>
  <si>
    <t>202412271706544C15</t>
  </si>
  <si>
    <t>전지원</t>
  </si>
  <si>
    <t>20241228-000000016</t>
  </si>
  <si>
    <t>202412281215098C6F</t>
  </si>
  <si>
    <t>권성민</t>
  </si>
  <si>
    <t>20241228-000000048</t>
  </si>
  <si>
    <t>202412282126472786</t>
  </si>
  <si>
    <t>김수명</t>
  </si>
  <si>
    <t>20241229-000000022</t>
  </si>
  <si>
    <t>20241229122232FE36</t>
  </si>
  <si>
    <t>20241229-000000035</t>
  </si>
  <si>
    <t>2024122917582725FA</t>
  </si>
  <si>
    <t>황인권</t>
  </si>
  <si>
    <t>20241230-000000155</t>
  </si>
  <si>
    <t>제영지</t>
  </si>
  <si>
    <t>20241230-000000204</t>
  </si>
  <si>
    <t>202412301718540217</t>
  </si>
  <si>
    <t>조수민</t>
  </si>
  <si>
    <t>20241231-000000015</t>
  </si>
  <si>
    <t>20241231094117F1C3</t>
  </si>
  <si>
    <t>정병귀</t>
  </si>
  <si>
    <t>20241231-000000034</t>
  </si>
  <si>
    <t>2024123111070815CA</t>
  </si>
  <si>
    <t>나현숙</t>
  </si>
  <si>
    <t>20241231-000000187</t>
  </si>
  <si>
    <t>20241231234400203A</t>
  </si>
  <si>
    <t>윤주혜</t>
  </si>
  <si>
    <t>20250101-000000001</t>
  </si>
  <si>
    <t>20250101000519F89B</t>
  </si>
  <si>
    <t>강흥석</t>
  </si>
  <si>
    <t>20250101-000000048</t>
  </si>
  <si>
    <t>2025010117545464B5</t>
  </si>
  <si>
    <t>정지연</t>
  </si>
  <si>
    <t>20250102-000000062</t>
  </si>
  <si>
    <t>202501021509549280</t>
  </si>
  <si>
    <t>차주영</t>
  </si>
  <si>
    <t>20250102-000000063</t>
  </si>
  <si>
    <t>20250102153246066C</t>
  </si>
  <si>
    <t>긴태홍</t>
  </si>
  <si>
    <t>20250102-000000099</t>
  </si>
  <si>
    <t>202501022334412D3F</t>
  </si>
  <si>
    <t>정소정</t>
  </si>
  <si>
    <t>20250102-000000102</t>
  </si>
  <si>
    <t>20250102231956722B</t>
  </si>
  <si>
    <t>20250103-000000010</t>
  </si>
  <si>
    <t>202501031054085DE4</t>
  </si>
  <si>
    <t>박정조</t>
  </si>
  <si>
    <t>20250104-000000029</t>
  </si>
  <si>
    <t>20250104201053A07F</t>
  </si>
  <si>
    <t>이동혁</t>
  </si>
  <si>
    <t>20250105-000000012</t>
  </si>
  <si>
    <t>202501050750597BF1</t>
  </si>
  <si>
    <t>20250105-000000013</t>
  </si>
  <si>
    <t>202501050759209F7D</t>
  </si>
  <si>
    <t>20250105-000000014</t>
  </si>
  <si>
    <t>20250105081012088F</t>
  </si>
  <si>
    <t>20250105-000000032</t>
  </si>
  <si>
    <t>20250105164711B7D4</t>
  </si>
  <si>
    <t>20250106-000000177</t>
  </si>
  <si>
    <t>20250106143209610C</t>
  </si>
  <si>
    <t>문암초등학교</t>
  </si>
  <si>
    <t>20250107-000000338</t>
  </si>
  <si>
    <t>20250107210740F398</t>
  </si>
  <si>
    <t>김정석</t>
  </si>
  <si>
    <t>20250107-000000339</t>
  </si>
  <si>
    <t>20250107-000000345</t>
  </si>
  <si>
    <t>202501072307240D8F</t>
  </si>
  <si>
    <t>김두현</t>
  </si>
  <si>
    <t>20250108-000000156</t>
  </si>
  <si>
    <t>20250108205605D3EE</t>
  </si>
  <si>
    <t>남주하</t>
  </si>
  <si>
    <t>20250109-000000043</t>
  </si>
  <si>
    <t>20250109124545C264</t>
  </si>
  <si>
    <t>조하은</t>
  </si>
  <si>
    <t>20250109-000000099</t>
  </si>
  <si>
    <t>20250109162519DBB7</t>
  </si>
  <si>
    <t>황재백</t>
  </si>
  <si>
    <t>20250109-000000116</t>
  </si>
  <si>
    <t>20250109213122BD8D</t>
  </si>
  <si>
    <t>20250109-000000117</t>
  </si>
  <si>
    <t>20250110-000000091</t>
  </si>
  <si>
    <t>202501101230567C5E</t>
  </si>
  <si>
    <t>20250111-000000013</t>
  </si>
  <si>
    <t>202501111416440358</t>
  </si>
  <si>
    <t>박원조</t>
  </si>
  <si>
    <t>20250111-000000021</t>
  </si>
  <si>
    <t>20250111171207F478</t>
  </si>
  <si>
    <t>김만희</t>
  </si>
  <si>
    <t>20250112-000000005</t>
  </si>
  <si>
    <t>202501120123536F95</t>
  </si>
  <si>
    <t>김연섭</t>
  </si>
  <si>
    <t>20250112-000000028</t>
  </si>
  <si>
    <t>202501121333049B49</t>
  </si>
  <si>
    <t>신정림</t>
  </si>
  <si>
    <t>20250112-000000036</t>
  </si>
  <si>
    <t>20250112165746E67D</t>
  </si>
  <si>
    <t>남경민</t>
  </si>
  <si>
    <t>20250112-000000043</t>
  </si>
  <si>
    <t>20250112173654ADAD</t>
  </si>
  <si>
    <t>박성민</t>
  </si>
  <si>
    <t>20250112-000000054</t>
  </si>
  <si>
    <t>2025011220373835C9</t>
  </si>
  <si>
    <t>드림클래스_정사각 타입_248_248 (플라이트북_248_248_소프트 압축 커버 / 248X248|소프트압축커버|없음|48p)</t>
  </si>
  <si>
    <t>20250113-000000144</t>
  </si>
  <si>
    <t>2025011316054855C2</t>
  </si>
  <si>
    <t>20250113-000000145</t>
  </si>
  <si>
    <t>20250113160536E839</t>
  </si>
  <si>
    <t>시크북(북타입)_277_352_기성 원단커버 (시크북(북타입)_277_352_38p_기성 원단커버 / 277X352 | 하드커버 | 없음 | 38p | 시크블랙)</t>
  </si>
  <si>
    <t>박미정</t>
  </si>
  <si>
    <t>20250113-000000150</t>
  </si>
  <si>
    <t>202501131625013FF3</t>
  </si>
  <si>
    <t>20250113-000000165</t>
  </si>
  <si>
    <t>202501131632024AF6</t>
  </si>
  <si>
    <t>20250113-000000268</t>
  </si>
  <si>
    <t>20250113220606B2F2</t>
  </si>
  <si>
    <t>김영욱</t>
  </si>
  <si>
    <t>20250113-000000269</t>
  </si>
  <si>
    <t>20250114-000000010</t>
  </si>
  <si>
    <t>2025011411400607BF</t>
  </si>
  <si>
    <t>20250114-000000035</t>
  </si>
  <si>
    <t>20250114154939C2C7</t>
  </si>
  <si>
    <t>20250115-000000005</t>
  </si>
  <si>
    <t>2025011501221814A5</t>
  </si>
  <si>
    <t>추영민</t>
  </si>
  <si>
    <t>20250115-000000007</t>
  </si>
  <si>
    <t>20250115031330E65B</t>
  </si>
  <si>
    <t>명은애</t>
  </si>
  <si>
    <t>20250115-000000139</t>
  </si>
  <si>
    <t>202501151604306CCF</t>
  </si>
  <si>
    <t>20250115-000000174</t>
  </si>
  <si>
    <t>2025011517330554F8</t>
  </si>
  <si>
    <t>20250115-000000175</t>
  </si>
  <si>
    <t>20250115-000000197</t>
  </si>
  <si>
    <t>20250115223954F28C</t>
  </si>
  <si>
    <t>이정숙</t>
  </si>
  <si>
    <t>20250116-000000009</t>
  </si>
  <si>
    <t>202501160908306263</t>
  </si>
  <si>
    <t>박현주</t>
  </si>
  <si>
    <t>20250117-000000392</t>
  </si>
  <si>
    <t>20250117144623C35D</t>
  </si>
  <si>
    <t>김월희</t>
  </si>
  <si>
    <t>20250117-000000413</t>
  </si>
  <si>
    <t>20250117161549B5F5</t>
  </si>
  <si>
    <t>20250117-000000415</t>
  </si>
  <si>
    <t>2025011716432827D8</t>
  </si>
  <si>
    <t>20250117-000000446</t>
  </si>
  <si>
    <t>20250117191717C3FE</t>
  </si>
  <si>
    <t>20250117-000000474</t>
  </si>
  <si>
    <t>20250117195456F35C</t>
  </si>
  <si>
    <t>20250117-000000475</t>
  </si>
  <si>
    <t>202501172145067EB4</t>
  </si>
  <si>
    <t>임홍열</t>
  </si>
  <si>
    <t>20250119-000000041</t>
  </si>
  <si>
    <t>202501191303312C8D</t>
  </si>
  <si>
    <t>김용태</t>
  </si>
  <si>
    <t>20250120-000000183</t>
  </si>
  <si>
    <t>2025012013140346D1</t>
  </si>
  <si>
    <t>20250121-000000001</t>
  </si>
  <si>
    <t>20250121003105EB76</t>
  </si>
  <si>
    <t>시크북(앨범타입)_280_210_기성원단커버 (시크북(앨범타입)_280_210_20p_기성 원단커버 / 280X210 | 압축앨범 | 없음 | 20p | 시크블랙)</t>
  </si>
  <si>
    <t>박병곤</t>
  </si>
  <si>
    <t>20250121-000000002</t>
  </si>
  <si>
    <t>20250117-000000914</t>
  </si>
  <si>
    <t>202501171350564BA9</t>
  </si>
  <si>
    <t>황은비</t>
  </si>
  <si>
    <t>20250121-000000540</t>
  </si>
  <si>
    <t>2025012116282165EF</t>
  </si>
  <si>
    <t>20250121-000000558</t>
  </si>
  <si>
    <t>20250121175208442A</t>
  </si>
  <si>
    <t>20250122-000000001</t>
  </si>
  <si>
    <t>2025012200144643B4</t>
  </si>
  <si>
    <t>김기연</t>
  </si>
  <si>
    <t>20250122-000000002</t>
  </si>
  <si>
    <t>20250122022110232E</t>
  </si>
  <si>
    <t>박태규</t>
  </si>
  <si>
    <t>20250122-000000004</t>
  </si>
  <si>
    <t>탁영순</t>
  </si>
  <si>
    <t>20250122-000000132</t>
  </si>
  <si>
    <t>2025012214281420DE</t>
  </si>
  <si>
    <t>윤하경</t>
  </si>
  <si>
    <t>20250122-000000339</t>
  </si>
  <si>
    <t>2025012216032055FD</t>
  </si>
  <si>
    <t>시크북(북타입)_352_277_기성 원단커버 (시크북(북타입)_352_277_38p_기성 원단커버 / 352X277 | 하드커버 | 없음 | 38p | 시크블랙)</t>
  </si>
  <si>
    <t>강경돈</t>
  </si>
  <si>
    <t>20250122-000000382</t>
  </si>
  <si>
    <t>20250122195428F0DD</t>
  </si>
  <si>
    <t>김민주</t>
  </si>
  <si>
    <t>20250123-000000273</t>
  </si>
  <si>
    <t>202501231617575FB0</t>
  </si>
  <si>
    <t>권가인</t>
  </si>
  <si>
    <t>20250124-000000079</t>
  </si>
  <si>
    <t>20250124134338AA47</t>
  </si>
  <si>
    <t>20250123-000000381</t>
  </si>
  <si>
    <t>20250123135956CAD7</t>
  </si>
  <si>
    <t>시크북(북타입)_210_280_기성 원단커버 (시크북(북타입)_210_280_58p_기성 원단커버 / 210X280 | 하드커버 | 없음 | 58p | 시크블랙)</t>
  </si>
  <si>
    <t>김지연</t>
  </si>
  <si>
    <t>20250124-000000610</t>
  </si>
  <si>
    <t>20250124215137209D</t>
  </si>
  <si>
    <t>차용호</t>
  </si>
  <si>
    <t>20250124-000000612</t>
  </si>
  <si>
    <t>20250124230739BF84</t>
  </si>
  <si>
    <t>방형근</t>
  </si>
  <si>
    <t>20250125-000000009</t>
  </si>
  <si>
    <t>20250125104616EB81</t>
  </si>
  <si>
    <t>진경화</t>
  </si>
  <si>
    <t>20250125-000000062</t>
  </si>
  <si>
    <t>2025012523522700D6</t>
  </si>
  <si>
    <t>레더북 (레더북_210_280_원단커버 포토북 / 210X280|원단커버_실제본|없음|38p | 커버타이틀 1 | 카멜브라운)</t>
  </si>
  <si>
    <t>양충규</t>
  </si>
  <si>
    <t>20250126-000000021</t>
  </si>
  <si>
    <t>20250126155836A227</t>
  </si>
  <si>
    <t>20250127-000000006</t>
  </si>
  <si>
    <t>20250127021746FE23</t>
  </si>
  <si>
    <t>김동현</t>
  </si>
  <si>
    <t>20250127-000000007</t>
  </si>
  <si>
    <t>20250127-000000018</t>
  </si>
  <si>
    <t>20250127110427D6B5</t>
  </si>
  <si>
    <t>드림클래스_가로타입_276_197 (플라이트북_276_197_소프트 압축 커버 / 276X197 | 소프트압축커버 | 없음 | 48p | 중국)</t>
  </si>
  <si>
    <t>20250127-000000019</t>
  </si>
  <si>
    <t>20250127-000000020</t>
  </si>
  <si>
    <t>20250127-000000130</t>
  </si>
  <si>
    <t>20250127185236C02D</t>
  </si>
  <si>
    <t>신재원</t>
  </si>
  <si>
    <t>20250128-000000019</t>
  </si>
  <si>
    <t>2025012814241001D3</t>
  </si>
  <si>
    <t>신지민</t>
  </si>
  <si>
    <t>20250128-000000020</t>
  </si>
  <si>
    <t>202501281545541FF9</t>
  </si>
  <si>
    <t>신관성</t>
  </si>
  <si>
    <t>20250129-000000004</t>
  </si>
  <si>
    <t>20250129091450CFA7</t>
  </si>
  <si>
    <t>진유진</t>
  </si>
  <si>
    <t>20250129-000000018</t>
  </si>
  <si>
    <t>20250129180706976B</t>
  </si>
  <si>
    <t>20250130-000000057</t>
  </si>
  <si>
    <t>20250130134248F14C</t>
  </si>
  <si>
    <t>곽정순</t>
  </si>
  <si>
    <t>20250131-000000640</t>
  </si>
  <si>
    <t>202501311631344D13</t>
  </si>
  <si>
    <t>지남철</t>
  </si>
  <si>
    <t>20250201-000000050</t>
  </si>
  <si>
    <t>202502012044141FEA</t>
  </si>
  <si>
    <t>20250201-000000051</t>
  </si>
  <si>
    <t>20250201204906A0DC</t>
  </si>
  <si>
    <t>20250202-000000008</t>
  </si>
  <si>
    <t>20250202052214A0A2</t>
  </si>
  <si>
    <t>이준호</t>
  </si>
  <si>
    <t>20250202-000000020</t>
  </si>
  <si>
    <t>20250202132343294F</t>
  </si>
  <si>
    <t>김민선</t>
  </si>
  <si>
    <t>20250203-000000118</t>
  </si>
  <si>
    <t>20250203121146A649</t>
  </si>
  <si>
    <t>시크북(앨범타입)_210_280_기성원단커버 (시크북(앨범타입)_210_280_20p_기성 원단커버 / 210X280 | 압축앨범 | 없음 | 20p | 시크블랙)</t>
  </si>
  <si>
    <t>20250203-000000633</t>
  </si>
  <si>
    <t>2025020315342654DD</t>
  </si>
  <si>
    <t>허원녕</t>
  </si>
  <si>
    <t>20250203-000001093</t>
  </si>
  <si>
    <t>20250203210235097B</t>
  </si>
  <si>
    <t>김동률</t>
  </si>
  <si>
    <t>20250205-000000001</t>
  </si>
  <si>
    <t>2025020500234717A2</t>
  </si>
  <si>
    <t>20250205-000000054</t>
  </si>
  <si>
    <t>202502050949389733</t>
  </si>
  <si>
    <t>20250205-000000280</t>
  </si>
  <si>
    <t>2025020511442972C3</t>
  </si>
  <si>
    <t>박시하</t>
  </si>
  <si>
    <t>20250205-000000355</t>
  </si>
  <si>
    <t>20250205142954A426</t>
  </si>
  <si>
    <t>이수미</t>
  </si>
  <si>
    <t>20250206-000000179</t>
  </si>
  <si>
    <t>2025020612533879C4</t>
  </si>
  <si>
    <t>김나경</t>
  </si>
  <si>
    <t>20250206-000000216</t>
  </si>
  <si>
    <t>202502061424299EFE</t>
  </si>
  <si>
    <t>김호철</t>
  </si>
  <si>
    <t>20250207-000000042</t>
  </si>
  <si>
    <t>20250207104423DD68</t>
  </si>
  <si>
    <t>남해리</t>
  </si>
  <si>
    <t>20250207-000000188</t>
  </si>
  <si>
    <t>202502071357477F9A</t>
  </si>
  <si>
    <t>이건병</t>
  </si>
  <si>
    <t>20250207-000000216</t>
  </si>
  <si>
    <t>2025020714504095B0</t>
  </si>
  <si>
    <t>20250209-000000098</t>
  </si>
  <si>
    <t>2025020922123594AB</t>
  </si>
  <si>
    <t>이종건</t>
  </si>
  <si>
    <t>20250211-000000048</t>
  </si>
  <si>
    <t>202502110124158F64</t>
  </si>
  <si>
    <t>류진희</t>
  </si>
  <si>
    <t>20250211-000000237</t>
  </si>
  <si>
    <t>202502112055080FB7</t>
  </si>
  <si>
    <t>안형건</t>
  </si>
  <si>
    <t>20250212-000000078</t>
  </si>
  <si>
    <t>2025021211085647D0</t>
  </si>
  <si>
    <t>이지영</t>
  </si>
  <si>
    <t>20250211-000000286</t>
  </si>
  <si>
    <t>20250211150938CBA5</t>
  </si>
  <si>
    <t>박유나</t>
  </si>
  <si>
    <t>20250213-000000093</t>
  </si>
  <si>
    <t>2025021310491848CA</t>
  </si>
  <si>
    <t>조자연</t>
  </si>
  <si>
    <t>20250213-000000094</t>
  </si>
  <si>
    <t>20250213-000000134</t>
  </si>
  <si>
    <t>2025021316392025CA</t>
  </si>
  <si>
    <t>시크북(앨범타입)_352_277_기성원단커버 (시크북(앨범타입)_352_277_30p_기성 원단커버 / 352X277 | 압축앨범 | 없음 | 30p | 시크블랙)</t>
  </si>
  <si>
    <t>박명현</t>
  </si>
  <si>
    <t>20250214-000000072</t>
  </si>
  <si>
    <t>2025021418023079BF</t>
  </si>
  <si>
    <t>최현아</t>
  </si>
  <si>
    <t>20250215-000000005</t>
  </si>
  <si>
    <t>20250215080621E8EE</t>
  </si>
  <si>
    <t>김선수</t>
  </si>
  <si>
    <t>20250216-000000012</t>
  </si>
  <si>
    <t>2025021614500761B4</t>
  </si>
  <si>
    <t>김정배</t>
  </si>
  <si>
    <t>20250217-000000016</t>
  </si>
  <si>
    <t>20250217082812FC13</t>
  </si>
  <si>
    <t>소윤희</t>
  </si>
  <si>
    <t>20250217-000000028</t>
  </si>
  <si>
    <t>202502171302432CFD</t>
  </si>
  <si>
    <t>김준기</t>
  </si>
  <si>
    <t>20250217-000000054</t>
  </si>
  <si>
    <t>2025021714293168EE</t>
  </si>
  <si>
    <t>김정선</t>
  </si>
  <si>
    <t>20250218-000000010</t>
  </si>
  <si>
    <t>202502180950356863</t>
  </si>
  <si>
    <t>파주시청소년재단</t>
  </si>
  <si>
    <t>20250218-000000052</t>
  </si>
  <si>
    <t>202502181329233DF1</t>
  </si>
  <si>
    <t>동부초등학교</t>
  </si>
  <si>
    <t>20250218-000000060</t>
  </si>
  <si>
    <t>202502181345436ACF</t>
  </si>
  <si>
    <t>경화초</t>
  </si>
  <si>
    <t>20250218-000000081</t>
  </si>
  <si>
    <t>2025021817221015D3</t>
  </si>
  <si>
    <t>20250218-000000090</t>
  </si>
  <si>
    <t>20250218212639A0CB</t>
  </si>
  <si>
    <t>박정연</t>
  </si>
  <si>
    <t>20250218-000000091</t>
  </si>
  <si>
    <t>20250218-000000092</t>
  </si>
  <si>
    <t>20250217-000000242</t>
  </si>
  <si>
    <t>2025021716241994AC</t>
  </si>
  <si>
    <t>윤국석</t>
  </si>
  <si>
    <t>20250219-000000055</t>
  </si>
  <si>
    <t>202502191352329560</t>
  </si>
  <si>
    <t>20250219-000000056</t>
  </si>
  <si>
    <t>20250219-000000057</t>
  </si>
  <si>
    <t>20250219-000000110</t>
  </si>
  <si>
    <t>202502192219406674</t>
  </si>
  <si>
    <t>이봉이</t>
  </si>
  <si>
    <t>20250219-000000111</t>
  </si>
  <si>
    <t>20250220-000000081</t>
  </si>
  <si>
    <t>20250220145402A146</t>
  </si>
  <si>
    <t>최승희</t>
  </si>
  <si>
    <t>20250220-000000102</t>
  </si>
  <si>
    <t>202502202040582B17</t>
  </si>
  <si>
    <t>한명선</t>
  </si>
  <si>
    <t>20250220-000000103</t>
  </si>
  <si>
    <t>20250220205028DDBC</t>
  </si>
  <si>
    <t>20250220-000000104</t>
  </si>
  <si>
    <t>202502202045379A3C</t>
  </si>
  <si>
    <t>20250221-000000025</t>
  </si>
  <si>
    <t>20250221161841E3BD</t>
  </si>
  <si>
    <t>20250222-000000004</t>
  </si>
  <si>
    <t>20250222105735D5B3</t>
  </si>
  <si>
    <t>시크북(앨범타입)_280_210_기성원단커버 (시크북(앨범타입)_280_210_20p_기성 원단커버 / 280X210 | 압축앨범 | 없음 | 20p | 로만브라운)</t>
  </si>
  <si>
    <t>이상설</t>
  </si>
  <si>
    <t>20250223-000000006</t>
  </si>
  <si>
    <t>20250223100633CA36</t>
  </si>
  <si>
    <t>신미희</t>
  </si>
  <si>
    <t>20250223-000000028</t>
  </si>
  <si>
    <t>2025022320144663B4</t>
  </si>
  <si>
    <t>20250224-000000126</t>
  </si>
  <si>
    <t>20250224222546FF09</t>
  </si>
  <si>
    <t>김도일</t>
  </si>
  <si>
    <t>20250224-000000127</t>
  </si>
  <si>
    <t>20250224-000000128</t>
  </si>
  <si>
    <t>20250226-000000013</t>
  </si>
  <si>
    <t>20250226105256C6B2</t>
  </si>
  <si>
    <t>크리스천글로벌스쿨</t>
  </si>
  <si>
    <t>20250226-000000014</t>
  </si>
  <si>
    <t>20250226-000000068</t>
  </si>
  <si>
    <t>202502262038276C6C</t>
  </si>
  <si>
    <t>20250226-000000078</t>
  </si>
  <si>
    <t>20250226231154BAE8</t>
  </si>
  <si>
    <t>이태희</t>
  </si>
  <si>
    <t>20250226-000000080</t>
  </si>
  <si>
    <t>20250227-000000008</t>
  </si>
  <si>
    <t>장영록</t>
  </si>
  <si>
    <t>20250227-000000034</t>
  </si>
  <si>
    <t>202502271915123C65</t>
  </si>
  <si>
    <t>김영훈</t>
  </si>
  <si>
    <t>20250227-000000035</t>
  </si>
  <si>
    <t>20250227191211B7E6</t>
  </si>
  <si>
    <t>20250228-000000035</t>
  </si>
  <si>
    <t>202502281640323FC6</t>
  </si>
  <si>
    <t>이종영</t>
  </si>
  <si>
    <t>구분</t>
  </si>
  <si>
    <t>판매상품명</t>
  </si>
  <si>
    <t>상품명</t>
  </si>
  <si>
    <t>건수</t>
  </si>
  <si>
    <t>부수</t>
  </si>
  <si>
    <t>평균부수</t>
  </si>
  <si>
    <t>평균페이지</t>
  </si>
  <si>
    <t>비율</t>
  </si>
  <si>
    <t>소계</t>
  </si>
  <si>
    <t>PC</t>
  </si>
  <si>
    <t>MO</t>
  </si>
  <si>
    <t>주문건수</t>
  </si>
  <si>
    <t>주문부수</t>
  </si>
  <si>
    <t>포토북</t>
  </si>
  <si>
    <t>스탠다드</t>
  </si>
  <si>
    <t>150*210</t>
  </si>
  <si>
    <t>PCMS_150_210 (PCMS_150_210_소프트커버_무광 / 150x210 | 소프트커버무광 | 없음 | 22p)</t>
  </si>
  <si>
    <t>스탠다드 포토북 6*8 (소프트/무광)</t>
  </si>
  <si>
    <t>PCMS_150_210 (PCMS_150_210_소프트커버_유광 / 150x210 | 소프트커버유광 | 없음 | 22p)</t>
  </si>
  <si>
    <t>스탠다드 포토북 6*8 (소프트/유광)</t>
  </si>
  <si>
    <t>PCMS_150_210 (PCMS_150_210_하드커버_무광 / 150x210 | 하드커버무광 | 없음 | 22p)</t>
  </si>
  <si>
    <t>스탠다드 포토북 6*8 (하드/무광)</t>
  </si>
  <si>
    <t>PCMS_150_210 (PCMS_150_210_하드커버_유광 / 150x210 | 하드커버유광 | 없음 | 22p)</t>
  </si>
  <si>
    <t>스탠다드 포토북 6*8 (하드/유광)</t>
  </si>
  <si>
    <t>197*278</t>
  </si>
  <si>
    <t>PCMS_197_278 (PCMS_197_278_소프트커버_무광 / 197x278 | 소프트커버무광 | 없음 | 22p)</t>
  </si>
  <si>
    <t>스탠다드 포토북 8*11 (소프트/무광)</t>
  </si>
  <si>
    <t>PCMS_197_278 (PCMS_197_278_소프트커버_유광 / 197x278 | 소프트커버유광 | 없음 | 22p)</t>
  </si>
  <si>
    <t>스탠다드 포토북 8*11 (소프트/유광)</t>
  </si>
  <si>
    <t>PCMS_197_278 (PCMS_197_278_하드커버_무광 / 197x278 | 하드커버무광 | 없음 | 22p)</t>
  </si>
  <si>
    <t>스탠다드 포토북 8*11 (하드/무광)</t>
  </si>
  <si>
    <t>PCMS_197_278 (PCMS_197_278_하드커버_유광 / 197x278 | 하드커버유광 | 없음 | 22p)</t>
  </si>
  <si>
    <t>스탠다드 포토북 8*11 (하드/유광)</t>
  </si>
  <si>
    <t>198*198</t>
  </si>
  <si>
    <t>PCMS_198_198 (PCMS_198_198_소프트커버_무광 / 198x198 | 소프트커버무광 | 없음 | 22p)</t>
  </si>
  <si>
    <t>스탠다드 포토북 8*8 (소프트/무광)</t>
  </si>
  <si>
    <t>PCMS_198_198 (PCMS_198_198_소프트커버_유광 / 198x198 | 소프트커버유광 | 없음 | 22p)</t>
  </si>
  <si>
    <t>스탠다드 포토북 8*8 (소프트/유광)</t>
  </si>
  <si>
    <t>PCMS_198_198 (PCMS_198_198_하드커버_무광 / 198x198 | 하드커버무광 | 없음 | 22p)</t>
  </si>
  <si>
    <t>스탠다드 포토북 8*8 (하드/무광)</t>
  </si>
  <si>
    <t>PCMS_198_198 (PCMS_198_198_하드커버_유광 / 198x198 | 하드커버유광 | 없음 | 22p)</t>
  </si>
  <si>
    <t>스탠다드 포토북 8*8 (하드/유광)</t>
  </si>
  <si>
    <t>200*147</t>
  </si>
  <si>
    <t>PCMS_200_147 (PCMS_200_147_소프트커버_무광 / 200x147 | 소프트커버무광 | 없음 | 22p)</t>
  </si>
  <si>
    <t>스탠다드 포토북 8*6 (소프트/무광)</t>
  </si>
  <si>
    <t>PCMS_200_147 (PCMS_200_147_소프트커버_유광 / 200x147 | 소프트커버유광 | 없음 | 22p)</t>
  </si>
  <si>
    <t>스탠다드 포토북 8*6 (소프트/유광)</t>
  </si>
  <si>
    <t>PCMS_200_147 (PCMS_200_147_하드커버_무광 / 200x147 | 하드커버무광 | 없음 | 22p)</t>
  </si>
  <si>
    <t>스탠다드 포토북 8*6 (하드/무광)</t>
  </si>
  <si>
    <t>PCMS_200_147 (PCMS_200_147_하드커버_유광 / 200x147 | 하드커버유광 | 없음 | 22p)</t>
  </si>
  <si>
    <t>스탠다드 포토북 8*6 (하드/유광)</t>
  </si>
  <si>
    <t>270*200</t>
  </si>
  <si>
    <t>PCMS_270_200 (PCMS_270_200_소프트커버_무광 / 270x200 | 소프트커버무광 | 없음 | 22p)</t>
  </si>
  <si>
    <t>스탠다드 포토북 11*8 (소프트/무광)</t>
  </si>
  <si>
    <t>PCMS_270_200 (PCMS_270_200_소프트커버_유광 / 270x200 | 소프트커버유광 | 없음 | 22p)</t>
  </si>
  <si>
    <t>스탠다드 포토북 11*8 (소프트/유광)</t>
  </si>
  <si>
    <t>PCMS_270_200 (PCMS_270_200_하드커버_무광 / 270x200 | 하드커버무광 | 없음 | 22p)</t>
  </si>
  <si>
    <t>스탠다드 포토북 11*8 (하드/무광)</t>
  </si>
  <si>
    <t>PCMS_270_200 (PCMS_270_200_하드커버_유광 / 270x200 | 하드커버유광 | 없음 | 22p)</t>
  </si>
  <si>
    <t>스탠다드 포토북 11*8 (하드/유광)</t>
  </si>
  <si>
    <t>유니크</t>
  </si>
  <si>
    <t>레코드북</t>
  </si>
  <si>
    <t>레코드북 (레코드북_150_210_가변 하드커버+기성 소프트 자켓 커버_무광 / 150X210 | 하드커버 | 없음 | 56p | 쟈켓색상  1)</t>
  </si>
  <si>
    <t>레코드북 150</t>
  </si>
  <si>
    <t>레코드북 (레코드북_198_198_가변 하드커버+기성 소프트 자켓 커버_무광 / 198X198 | 하드커버 | 없음 | 56p | 쟈켓색상  1)</t>
  </si>
  <si>
    <t>레코드북 198</t>
  </si>
  <si>
    <t>마이트립북</t>
  </si>
  <si>
    <t>마이트립북 (마이트립북_150_210_하드커버_무광_린넨텍스트 / 150X210 | 하드커버 | 없음 | 50p)</t>
  </si>
  <si>
    <t>마이트립북 150</t>
  </si>
  <si>
    <t>마이트립북 (마이트립북_198_198_하드커버_무광_린넨텍스트 / 198X198 | 하드커버 | 없음 | 50p)</t>
  </si>
  <si>
    <t>마이트립북 198</t>
  </si>
  <si>
    <t>메모리북</t>
  </si>
  <si>
    <t>메모리북 (가족북(메모리북)_150_210_기성하드+가변 띠지_무광 / 150X210 | 하드커버 | 없음 | 46p)</t>
  </si>
  <si>
    <t>모임북</t>
  </si>
  <si>
    <t>모임북 (모임북_150_210_가변하드 무광 / 150X210 | 하드커버 | 없음 | 38p)</t>
  </si>
  <si>
    <t>반려스토리북</t>
  </si>
  <si>
    <t>반려스토리북 (반려스토리북_130_185_PUR제본_가변 하드_무광 / 130X185 | 하드커버 | 없음 | 46p)</t>
  </si>
  <si>
    <t>반려화보북</t>
  </si>
  <si>
    <t>반려화보북 (반려화보북_197_278_PUR제본_가변 소프트압축_무광 / 197X278 | 소프트압축커버 | 없음 | 46p)</t>
  </si>
  <si>
    <t>반야북</t>
  </si>
  <si>
    <t>불교교_반야북_6색_198_198_가변 쿠션하드_무광 / 198X198 | 쿠션하드커버 | 없음 | 58p</t>
  </si>
  <si>
    <t>베이비북 198</t>
  </si>
  <si>
    <t>베이비북_198_198_가변 쿠션하드 (베이비북_198_198_78p_가변 쿠션하드 / 198X198 | 쿠션하드커버 | 없음 | 78p)</t>
  </si>
  <si>
    <t>베이비북 198 (쿠션하드/78p)</t>
  </si>
  <si>
    <t>베이비북_198_198_가변 쿠션하드 (베이비북_198_198_58p_가변 쿠션하드 / 198X198 | 쿠션하드커버 | 없음 | 58p)</t>
  </si>
  <si>
    <t>베이비북 198 (쿠션하드/58p)</t>
  </si>
  <si>
    <t>베이비북_198_198_가변 쿠션하드 (베이비북_198_198_38p_가변 쿠션하드 / 198X198 | 쿠션하드커버 | 없음 | 38p)</t>
  </si>
  <si>
    <t>베이비북 198 (쿠션하드/38p)</t>
  </si>
  <si>
    <t>베이비북_198_198_78p_가변 소프트 / 198X198| 소프트커버 | 없음 | 78p</t>
  </si>
  <si>
    <t>베이비북 198 (소프트/78p)</t>
  </si>
  <si>
    <t>베이비북_198_198_가변 소프트 (베이비북_198_198_58p_가변 소프트 / 198X198|소프트커버|없음|58p)</t>
  </si>
  <si>
    <t>베이비북 198 (소프트/58p)</t>
  </si>
  <si>
    <t>베이비북_198_198_38p_가변 소프트 / 198X198| 소프트커버 | 없음 | 38p</t>
  </si>
  <si>
    <t>베이비북 198 (소프트/38p)</t>
  </si>
  <si>
    <t>베이비북 197</t>
  </si>
  <si>
    <t>베이비북_197_278_가변 쿠션하드 (베이비북_197_278_78p_가변 쿠션하드 / 197X278 | 쿠션하드커버 | 없음 | 78p)</t>
  </si>
  <si>
    <t>베이비북 197 (쿠션하드/78p)</t>
  </si>
  <si>
    <t>베이비북_198_198_58p_가변 쿠션하드 / 198X198 | 쿠션하드커버 | 없음 | 58p</t>
  </si>
  <si>
    <t>베이비북 197 (쿠션하드/58p)</t>
  </si>
  <si>
    <t>베이비북_198_198_38p_가변 쿠션하드 / 198X198 | 쿠션하드커버 | 없음 | 38p</t>
  </si>
  <si>
    <t>베이비북 197 (쿠션하드/38p)</t>
  </si>
  <si>
    <t>베이비북 197 (소프트/78p)</t>
  </si>
  <si>
    <t>베이비북_198_198_58p_가변 소프트 / 198X198| 소프트커버 | 없음 | 58p</t>
  </si>
  <si>
    <t>베이비북 197 (소프트/58p)</t>
  </si>
  <si>
    <t>베이비북 197 (소프트/38p)</t>
  </si>
  <si>
    <t>베이비진</t>
  </si>
  <si>
    <t>베이비진_210_297_중철 (베이비진_210_297_16p_중철 / 210X297 | 중철 | 없음 | 14p)</t>
  </si>
  <si>
    <t>베이비진 210 (14p)</t>
  </si>
  <si>
    <t>베이비진_210_297_22p_중철 / 210X297 | 중철 | 없음 | 22p</t>
  </si>
  <si>
    <t>베이비진 210 (22p)</t>
  </si>
  <si>
    <t>샬롬북</t>
  </si>
  <si>
    <t>종교북 (기독교_샬롬북_6색_198_198_가변 쿠션하드_무광 / 198X198 | 쿠션하드커버 | 없음 | 58p)</t>
  </si>
  <si>
    <t>스쿨북197</t>
  </si>
  <si>
    <t>스쿨북_197_278_18p_가변 하드 / 197X278 | 하드커버 | 없음 | 18p</t>
  </si>
  <si>
    <t>스쿨북 197 (하드/18p)</t>
  </si>
  <si>
    <t>스쿨북_197_278_42p_가변 하드 / 197X278 | 하드커버 | 없음 | 42p</t>
  </si>
  <si>
    <t>스쿨북 197 (하드/42p)</t>
  </si>
  <si>
    <t>스쿨북_197_278_가변 소프트 (스쿨북_197_278_18p_가변 소프트 / 197X278 | 소프트커버 | 없음 | 18p)</t>
  </si>
  <si>
    <t>스쿨북 197 (소프트/18p)</t>
  </si>
  <si>
    <t>스쿨북_197_278_42p_가변 소프트 / 197X278 | 소프트커버 | 없음 | 42p</t>
  </si>
  <si>
    <t>스쿨북 197 (소프트/42p)</t>
  </si>
  <si>
    <t>스쿨북 198</t>
  </si>
  <si>
    <t>스쿨북_198_198_18p_가변 하드 / 198X198 | 하드커버 | 없음 | 18p</t>
  </si>
  <si>
    <t>스쿨북 198 (하드/18p)</t>
  </si>
  <si>
    <t>스쿨북_198_198_가변 하드 (스쿨북_198_198_42p_가변 하드 / 198X198 | 하드커버 | 없음 | 42p)</t>
  </si>
  <si>
    <t>스쿨북 198 (하드/42p)</t>
  </si>
  <si>
    <t>스쿨북_198_198_가변 소프트 (스쿨북_198_198_18p_가변 소프트 / 198X198 | 소프트커버 | 없음 | 18p)</t>
  </si>
  <si>
    <t>스쿨북 198 (소프트/18p)</t>
  </si>
  <si>
    <t>스쿨북_197_278_가변 소프트 (스쿨북_197_278_42p_가변 소프트 / 197X278 | 소프트커버 | 없음 | 42p)</t>
  </si>
  <si>
    <t>스쿨북 198 (소프트/42p)</t>
  </si>
  <si>
    <t>스탑진 198</t>
  </si>
  <si>
    <t>스탑진_198_198_8p_중철 / 198X198 | 중철 | 없음 | 6p</t>
  </si>
  <si>
    <t>스탑진 198 (6p)</t>
  </si>
  <si>
    <t>스탑진_198_198_중철 (스탑진_198_198_16p_중철 / 198X198 | 중철 | 없음 | 14p)</t>
  </si>
  <si>
    <t>스탑진 198 (14p)</t>
  </si>
  <si>
    <t>스탑진_198_198_중철 (스탑진_198_198_24p_중철 / 198X198 | 중철 | 없음 | 22p)</t>
  </si>
  <si>
    <t>스탑진 198 (22p)</t>
  </si>
  <si>
    <t>스탑진 210</t>
  </si>
  <si>
    <t>스탑진_210_297_8p_중철 / 210X297 | 중철 | 없음 | 6p</t>
  </si>
  <si>
    <t>스탑진 210 (6p)</t>
  </si>
  <si>
    <t>스탑진_210_297_16p_중철 / 210X297 | 중철 | 없음 | 14p</t>
  </si>
  <si>
    <t>스탑진 210 (14p)</t>
  </si>
  <si>
    <t>스탑진_210_297_중철 (스탑진_210_297_24p_중철 / 210X297 | 중철 | 없음 | 22p)</t>
  </si>
  <si>
    <t>스탑진 210 (22p)</t>
  </si>
  <si>
    <t>시티북 210</t>
  </si>
  <si>
    <t>시티북_210_148_기성커버 (시티북_210_148_78p_기성 커버 / 210X148 | 쿠션하드커버 | 없음 | 78p</t>
  </si>
  <si>
    <t>시티북 210 (쿠션하드/78p)</t>
  </si>
  <si>
    <t>시티북_210_148_기성커버 (시티북_210_148_46p_기성 커버 / 210X148 | 쿠션하드커버 | 없음 | 46p</t>
  </si>
  <si>
    <t>시티북 210 (쿠션하드/46p)</t>
  </si>
  <si>
    <t>시티북_210_148_기성커버 (시티북_210_148_78p_기성 커버 / 210X148 | 소프트커버 | 없음 | 78p</t>
  </si>
  <si>
    <t>시티북 210 (소프트/78p)</t>
  </si>
  <si>
    <t>시티북_210_148_기성커버 (시티북_210_148_46p_기성 커버 / 210X148 | 소프트커버 | 없음 | 46p</t>
  </si>
  <si>
    <t>시티북 210 (소프트/46p)</t>
  </si>
  <si>
    <t>시티북 198</t>
  </si>
  <si>
    <t>시티북_198_198_기성커버 (시티북_198_198_78p_기성 커버 / 198X198 | 쿠션하드커버 | 없음 | 78p</t>
  </si>
  <si>
    <t>시티북 198 (쿠션하드/78p)</t>
  </si>
  <si>
    <t>시티북_198_198_기성커버 (시티북_198_198_46p_기성 커버 / 198X198 | 쿠션하드커버 | 없음 | 46p</t>
  </si>
  <si>
    <t>시티북 198 (쿠션하드/46p)</t>
  </si>
  <si>
    <t>시티북_198_198_기성커버 (시티북_198_198_78p_기성 커버 / 198X198 | 소프트커버 | 없음 | 78p</t>
  </si>
  <si>
    <t>시티북 198 (소프트/78p)</t>
  </si>
  <si>
    <t>시티북_198_198_기성커버 (시티북_198_198_46p_기성 커버 / 198X198 | 소프트커버 | 없음 | 46p</t>
  </si>
  <si>
    <t>시티북 198 (소프트/46p)</t>
  </si>
  <si>
    <t>워크샵북</t>
  </si>
  <si>
    <t>단체북 (워크샵북_251_186_가변하드(드림라보 출력) / 251X186 | 하드커버 | 없음 | 82p)</t>
  </si>
  <si>
    <t>졸업북</t>
  </si>
  <si>
    <t>졸업북_197_278_가변하드 (졸업북_197_278_하드커버 _갈색 혜드밴드 / 197X278 | 하드커버무광 | 없음 | 22p)</t>
  </si>
  <si>
    <t>졸업북 (무광)</t>
  </si>
  <si>
    <t>졸업북_197_278_가변하드 (졸업북_197_278_하드커버 _갈색 혜드밴드 / 197X278 | 하드커버유광 | 없음 | 22p)</t>
  </si>
  <si>
    <t>졸업북 (유광)</t>
  </si>
  <si>
    <t>초콜릿북</t>
  </si>
  <si>
    <t>초콜릿북_210_148_58p_기성 커버 / 210X148 | 쿠션하드커버 | 없음 | 58p</t>
  </si>
  <si>
    <t>키즈북 198</t>
  </si>
  <si>
    <t>키즈북_198_198_가변 쿠션하드 (키즈북_198_198_70p_가변 쿠션하드 / 198X198 | 쿠션하드커버 | 없음 | 70p)</t>
  </si>
  <si>
    <t>키즈북 198 (쿠션하드/70p)</t>
  </si>
  <si>
    <t>키즈북_198_198_34p_가변 쿠션하드 / 198X198 | 쿠션하드커버  | 없음 | 34p</t>
  </si>
  <si>
    <t>키즈북 198 (쿠션하드/34p)</t>
  </si>
  <si>
    <t>키즈북_198_198_가변 소프트 (키즈북_198_198_70p_가변 소프트 / 198X198 | 소프트커버 | 없음 | 70p)</t>
  </si>
  <si>
    <t>키즈북 198 (소프트/70p)</t>
  </si>
  <si>
    <t>키즈북_198_198_가변 소프트 (키즈북_198_198_34p_가변 소프트 / 198X198 | 소프트커버 | 없음 | 34p)</t>
  </si>
  <si>
    <t>키즈북 198 (소프트/34p)</t>
  </si>
  <si>
    <t>키즈북 197</t>
  </si>
  <si>
    <t>키즈북_197_278_70p_가변 쿠션하드 / 197X278 | 쿠션하드커버 | 없음 | 70p</t>
  </si>
  <si>
    <t>키즈북 197 (쿠션하드/70p)</t>
  </si>
  <si>
    <t>키즈북_197_278_34p_가변 쿠션하드 / 197X278 | 쿠션하드커버  | 없음 | 34p</t>
  </si>
  <si>
    <t>키즈북 197 (쿠션하드/34p)</t>
  </si>
  <si>
    <t>키즈북_197_278_가변 소프트 (키즈북_197_278_70p_가변 소프트 / 197X278 | 소프트커버 | 없음 | 70p)</t>
  </si>
  <si>
    <t>키즈북 197 (소프트/70p)</t>
  </si>
  <si>
    <t>키즈북_197_278_34p_가변 소프트 / 197X278 | 소프트커버 | 없음 | 34p</t>
  </si>
  <si>
    <t>키즈북 197 (소프트/34p)</t>
  </si>
  <si>
    <t>키즈진 150</t>
  </si>
  <si>
    <t>키즈진_150_210_중철 (키즈진_150_210_16p_중철 / 150X210 | 중철 | 없음 | 14p)</t>
  </si>
  <si>
    <t>키즈진 150 (14p)</t>
  </si>
  <si>
    <t>키즈진_150_210_중철 (키즈진_150_210_24p_중철 / 150X210 | 중철 | 없음 | 22p)</t>
  </si>
  <si>
    <t>키즈진 150 (22p)</t>
  </si>
  <si>
    <t>키즈진 210</t>
  </si>
  <si>
    <t>키즈진_210_297_16p_중철 / 210X297 | 중철 | 없음 | 14p</t>
  </si>
  <si>
    <t>키즈진 210 (14p)</t>
  </si>
  <si>
    <t>키즈진_210_297_24p_중철 / 210X297 | 중철 | 없음 | 22p</t>
  </si>
  <si>
    <t>키즈진 210 (22p)</t>
  </si>
  <si>
    <t>트래블북 210</t>
  </si>
  <si>
    <t>트래블북_210_148_기성커버 (트래블북_210_148_78p_기성 커버 / 210X148 | 쿠션하드커버 | 없음 | 78p</t>
  </si>
  <si>
    <t>트래블북 A5 (쿠션하드/78p)</t>
  </si>
  <si>
    <t>트래블북_210_148_기성커버 (트래블북_210_148_46p_기성 커버 / 210X148 | 쿠션하드커버 | 없음 | 46p</t>
  </si>
  <si>
    <t>트래블북 A5 (쿠션하드/46p)</t>
  </si>
  <si>
    <t>트래블북_210_148_기성커버 (트래블북_210_148_78p_기성 커버 / 210X148 | 소프트커버 | 없음 | 78p</t>
  </si>
  <si>
    <t>트래블북 A5 (소프트/78p)</t>
  </si>
  <si>
    <t>트래블북_210_148_기성커버 (트래블북_210_148_46p_기성 커버 / 210X148 | 소프트커버 | 없음 | 46p</t>
  </si>
  <si>
    <t>트래블북 A5 (소프트/46p)</t>
  </si>
  <si>
    <t>트래블북 198</t>
  </si>
  <si>
    <t>트래블북_198_198_기성커버 (트래블북_198_198_78p_기성 커버 / 198X198 | 쿠션하드커버 | 없음 | 78p</t>
  </si>
  <si>
    <t>트래블북 198 (쿠션하드/78p)</t>
  </si>
  <si>
    <t>트래블북_198_198_기성커버 (트래블북_198_198_46p_기성 커버 / 198X198 | 쿠션하드커버 | 없음 | 46p</t>
  </si>
  <si>
    <t>트래블북 198 (쿠션하드/46p)</t>
  </si>
  <si>
    <t>트래블북_198_198_기성커버 (트래블북_198_198_78p_기성 커버 / 198X198 | 소프트커버 | 없음 | 78p</t>
  </si>
  <si>
    <t>트래블북 198 (소프트/78p)</t>
  </si>
  <si>
    <t>트래블북_198_198_기성커버 (트래블북_198_198_46p_기성 커버 / 198X198 | 소프트커버 | 없음 | 46p</t>
  </si>
  <si>
    <t>트래블북 198 (소프트/46p)</t>
  </si>
  <si>
    <t>포토로그북</t>
  </si>
  <si>
    <t>포토로그북_198_198 기성 쿠션바인더 (뉴_포토로그북_198_198_르느와르화이트190_가변 쿠션바인더 / 198X198 | 바인더/내지 | 없음 | 50p)</t>
  </si>
  <si>
    <t>포토로그북 (바인더)</t>
  </si>
  <si>
    <t>포토로그북_198_198 기성 쿠션바인더 (뉴_포토로그북_198_198_르느와르화이트190_(내지만) / 198X198 | 내지만(표지없음) | 없음 | 50p)</t>
  </si>
  <si>
    <t>포토로그북 (내지)</t>
  </si>
  <si>
    <t>프리북 198</t>
  </si>
  <si>
    <t>프리북_198_198_가변 소프트 (프리북198_198_198_가변 소프트 / 198X198 | 소프트커버 | 없음 | 66p)</t>
  </si>
  <si>
    <t>프리북 198 (소프트)</t>
  </si>
  <si>
    <t>프리북_198_198_가변 하드 (프리북198_198_198_가변 하드 / 198X198 | 하드커버 | 없음 | 66p)</t>
  </si>
  <si>
    <t>프리북 198 (하드)</t>
  </si>
  <si>
    <t>프리북 와이드</t>
  </si>
  <si>
    <t>프리북와이드_251_186_가변 소프트 (프리북와이드_251_186_가변 소프트 / 251X186 | 소프트커버 | 없음 | 38p)</t>
  </si>
  <si>
    <t>프리북와이드 (소프트)</t>
  </si>
  <si>
    <t>프리북와이드_251_186_가변하드 (프리북와이드_251_186_가변 하드커버 / 251X186 | 하드커버 | 없음 | 38p)</t>
  </si>
  <si>
    <t>프리북와이드 (하드)</t>
  </si>
  <si>
    <t>프리북A4</t>
  </si>
  <si>
    <t>프리북A4_197_278_가변 하드 (프리북A4_197_278_가변 하드 / 197X278 | 하드커버 | 없음 | 66p)</t>
  </si>
  <si>
    <t>프리북A4 (하드)</t>
  </si>
  <si>
    <t>프리북A4_197_278_가변 소프트 (프리북A4_197_278_가변 소프트 / 197X278 | 소프트커버 | 없음 | 66p)</t>
  </si>
  <si>
    <t>프리북A4 (소프트)</t>
  </si>
  <si>
    <t>프리북 A5</t>
  </si>
  <si>
    <t>프리북A5_150_210_가변 소프트 (프리북A5_150_210_가변 소프트 / 150X210 | 소프트커버 | 없음 | 118p)</t>
  </si>
  <si>
    <t>프리북 150 (소프트)</t>
  </si>
  <si>
    <t>프리북A5_150_210_가변 하드 (프리북A5_150_210_가변 하드 / 150X210 | 하드커버 | 없음 | 118p)</t>
  </si>
  <si>
    <t>프리북 150 (하드)</t>
  </si>
  <si>
    <t>원단</t>
  </si>
  <si>
    <t>러브데이북</t>
  </si>
  <si>
    <t>러브데이북 (퓨어아이보리/기본)</t>
  </si>
  <si>
    <t>러브데이북_280_210_기성커버 / 280X210 | 기본금박(무료) | 없음 | 38p | 퓨어아이보리(맞춤금박)</t>
  </si>
  <si>
    <t>러브데이북 (퓨어아이보리/맞춤)</t>
  </si>
  <si>
    <t>러브데이북 (모던그레이/기본)</t>
  </si>
  <si>
    <t>러브데이북_280_210_기성커버 / 280X210 | 기본금박(무료) | 없음 | 38p | 모던그레이(맞춤금박)</t>
  </si>
  <si>
    <t>러브데이북 (모던그레이/맞춤)</t>
  </si>
  <si>
    <t>러브데이북 (러블리핑크/기본)</t>
  </si>
  <si>
    <t>러브데이북 (러브데이북_280_210_기성커버 / 280X210 | 기본금박(무료) | 없음 | 38p | 러블리핑크(맞춤금박))</t>
  </si>
  <si>
    <t>러브데이북 (러블리핑크/맞춤)</t>
  </si>
  <si>
    <t>레더북</t>
  </si>
  <si>
    <t>레더북 (레더북_210_280_원단커버 포토북 / 210X280 | 레더커버 | 없음 | 38p | 커버타이틀 1 | 딥그린)</t>
  </si>
  <si>
    <t>레더북 (딥그린)</t>
  </si>
  <si>
    <t>레더북 (레더북_210_280_원단커버 포토북 / 210X280 | 레더커버 | 없음 | 38p | 커버타이틀 1 | 로얄와인)</t>
  </si>
  <si>
    <t>레더북 (로얄와인)</t>
  </si>
  <si>
    <t>레더북 (레더북_210_280_원단커버 포토북 / 210X280 | 레더커버 | 없음 | 38p | 커버타이틀 1 | 다크네이비)</t>
  </si>
  <si>
    <t>레더북 (다크네이비)</t>
  </si>
  <si>
    <t>레더북 (레더북_210_280_원단커버 포토북 / 210X280 | 레더커버 | 없음 | 38p | 커버타이틀 1 | 카멜브라운)</t>
  </si>
  <si>
    <t>레더북 (카멜브라운)</t>
  </si>
  <si>
    <t>시크북(북) 210</t>
  </si>
  <si>
    <t>시크북(북타입)_210_280_58p_기성 원단커버 / 210X280 | 하드커버 | 없음 | 58p | 시크블랙</t>
  </si>
  <si>
    <t>시크북(북) 210 (시크블랙/58p)</t>
  </si>
  <si>
    <t>시크북(북타입)_210_280_38p_기성 원단커버 / 210X280 | 하드커버 | 없음 | 38p | 시크블랙</t>
  </si>
  <si>
    <t>시크북(북) 210 (시크블랙/38p)</t>
  </si>
  <si>
    <t>시크북(북) 210 (로만브라운/58p)</t>
  </si>
  <si>
    <t>시크북(북타입)_210_280_38p_기성 원단커버 / 210X280 | 하드커버 | 없음 | 38p | 로만브라운</t>
  </si>
  <si>
    <t>시크북(북) 210 (로만브라운/38p)</t>
  </si>
  <si>
    <t>시크북(북타입)_210_280_58p_기성 원단커버 / 210X280 | 하드커버 | 없음 | 58p | 로얄레드</t>
  </si>
  <si>
    <t>시크북(북) 210 (로얄레드/58p)</t>
  </si>
  <si>
    <t>시크북(북타입)_210_280_기성 원단커버 (시크북(북타입)_210_280_38p_기성 원단커버 / 210X280 | 하드커버 | 없음 | 38p | 로얄레드)</t>
  </si>
  <si>
    <t>시크북(북) 210 (로얄레드/38p)</t>
  </si>
  <si>
    <t>시크북(북) 277</t>
  </si>
  <si>
    <t>시크북(북) 277 (시크블랙/58p)</t>
  </si>
  <si>
    <t>시크북(북타입)_277_352_38p_기성 원단커버 / 277X352 | 하드커버 | 없음 | 38p | 시크블랙</t>
  </si>
  <si>
    <t>시크북(북) 277 (시크블랙/38p)</t>
  </si>
  <si>
    <t>시크북(북타입)_277_352_58p_기성 원단커버 / 277X352 | 하드커버 | 없음 | 58p | 로만브라운</t>
  </si>
  <si>
    <t>시크북(북) 277 (로만브라운/58p)</t>
  </si>
  <si>
    <t>시크북(북타입)_277_352_38p_기성 원단커버 / 277X352 | 하드커버 | 없음 | 38p | 로만브라운</t>
  </si>
  <si>
    <t>시크북(북) 277 (로만브라운/38p)</t>
  </si>
  <si>
    <t>시크북(북타입)_277_352_58p_기성 원단커버 / 277X352 | 하드커버 | 없음 | 58p | 로얄레드</t>
  </si>
  <si>
    <t>시크북(북) 277 (로얄레드/58p)</t>
  </si>
  <si>
    <t>시크북(북타입)_277_352_38p_기성 원단커버 / 277X352 | 하드커버 | 없음 | 38p | 로얄레드</t>
  </si>
  <si>
    <t>시크북(북) 277 (로얄레드/38p)</t>
  </si>
  <si>
    <t>시크북(북) 280</t>
  </si>
  <si>
    <t>시크북(북타입)_280_210_58p_기성 원단커버 / 280X210 | 하드커버 | 없음 | 58p | 시크블랙</t>
  </si>
  <si>
    <t>시크북(북) 280 (시크블랙/58p)</t>
  </si>
  <si>
    <t>시크북(북타입)_280_210_38p_기성 원단커버 / 280X210 | 하드커버 | 없음 | 38p | 시크블랙</t>
  </si>
  <si>
    <t>시크북(북) 280 (시크블랙/38p)</t>
  </si>
  <si>
    <t>시크북(북타입)_280_210_기성 원단커버 (시크북(북타입)_280_210_58p_기성 원단커버 / 280X210 | 하드커버 | 없음 | 58p | 로만브라운)</t>
  </si>
  <si>
    <t>시크북(북) 280 (로만브라운/58p)</t>
  </si>
  <si>
    <t>시크북(북) 280 (로만브라운/38p)</t>
  </si>
  <si>
    <t>시크북(북타입)_280_210_58p_기성 원단커버 / 280X210 | 하드커버 | 없음 | 58p | 로얄레드</t>
  </si>
  <si>
    <t>시크북(북) 280 (로얄레드/58p)</t>
  </si>
  <si>
    <t>시크북(북타입)_280_210_기성 원단커버 (시크북(북타입)_280_210_38p_기성 원단커버 / 280X210 | 하드커버 | 없음 | 38p | 로얄레드)</t>
  </si>
  <si>
    <t>시크북(북) 280 (로얄레드/38p)</t>
  </si>
  <si>
    <t>시크북(북) 352</t>
  </si>
  <si>
    <t>시크북(북타입)_352_277_기성 원단커버 (시크북(북타입)_352_277_58p_기성 원단커버 / 352X277 | 하드커버 | 없음 | 58p | 시크블랙)</t>
  </si>
  <si>
    <t>시크북(북) 352 (시크블랙/58p)</t>
  </si>
  <si>
    <t>시크북(북타입)_352_277_38p_기성 원단커버 / 277X352 | 하드커버 | 없음 | 38p | 시크블랙</t>
  </si>
  <si>
    <t>시크북(북) 352 (시크블랙/38p)</t>
  </si>
  <si>
    <t>시크북(북) 352 (로만브라운/58p)</t>
  </si>
  <si>
    <t>시크북(북타입)_352_277_38p_기성 원단커버 / 277X352 | 하드커버 | 없음 | 38p | 로만브라운</t>
  </si>
  <si>
    <t>시크북(북) 352 (로만브라운/38p)</t>
  </si>
  <si>
    <t>시크북(북타입)_352_277_58p_기성 원단커버 / 277X352 | 하드커버 | 없음 | 58p | 로얄레드</t>
  </si>
  <si>
    <t>시크북(북) 352 (로얄레드/58p)</t>
  </si>
  <si>
    <t>시크북(북타입)_352_277_38p_기성 원단커버 / 277X352 | 하드커버 | 없음 | 38p | 로얄레드</t>
  </si>
  <si>
    <t>시크북(북) 352 (로얄레드/38p)</t>
  </si>
  <si>
    <t>시크북(앨범) 210</t>
  </si>
  <si>
    <t>시크북(앨범타입)_210_280_기성원단커버 (시크북(앨범타입)_210_280_10p_기성 원단커버 / 210X280 | 압축앨범 | 없음 | 10p | 시크블랙)</t>
  </si>
  <si>
    <t>시크북(앨범) 210 (시크블랙/10p)</t>
  </si>
  <si>
    <t>시크북(앨범타입)_210_280_기성원단커버 (시크북(앨범타입)_210_280_10p_기성 원단커버 / 210X280 | 압축앨범 | 없음 | 10p | 로만브라운)</t>
  </si>
  <si>
    <t>시크북(앨범) 210 (로만브라운/10p)</t>
  </si>
  <si>
    <t>시크북(앨범타입)_210_280_10p_기성 원단커버 / 210X280 | 압축앨범 | 없음 | 10p | 로얄레드</t>
  </si>
  <si>
    <t>시크북(앨범) 210 (로얄레드/10p)</t>
  </si>
  <si>
    <t>시크북(앨범) 210 (시크블랙/20p)</t>
  </si>
  <si>
    <t>시크북(앨범) 210 (로만브라운/20p)</t>
  </si>
  <si>
    <t>시크북(앨범타입)_210_280_20p_기성 원단커버 / 210X280 | 압축앨범 | 없음 | 20p | 로얄레드</t>
  </si>
  <si>
    <t>시크북(앨범) 210 (로얄레드/20p)</t>
  </si>
  <si>
    <t>시크북(앨범타입)_210_280_기성원단커버 (시크북(앨범타입)_210_280_30p_기성 원단커버 / 210X280 | 압축앨범 | 없음 | 30p)</t>
  </si>
  <si>
    <t>시크북(앨범) 210 (시크블랙/30p)</t>
  </si>
  <si>
    <t>시크북(앨범타입)_210_280_30p_기성 원단커버 / 210X280 | 압축앨범 | 없음 | 30p | 로만브라운</t>
  </si>
  <si>
    <t>시크북(앨범) 210 (로만브라운/30p)</t>
  </si>
  <si>
    <t>시크북(앨범타입)_210_280_30p_기성 원단커버 / 210X280 | 압축앨범 | 없음 | 30p | 로얄레드</t>
  </si>
  <si>
    <t>시크북(앨범) 210 (로얄레드/30p)</t>
  </si>
  <si>
    <t>시크북(앨범) 280</t>
  </si>
  <si>
    <t>시크북(앨범) 280 (시크블랙/10p)</t>
  </si>
  <si>
    <t>시크북(앨범타입)_280_210_기성원단커버 (시크북(앨범타입)_280_210_10p_기성 원단커버 / 280X210 | 압축앨범 | 없음 | 10p | 로만브라운)</t>
  </si>
  <si>
    <t>시크북(앨범) 280 (로만브라운/10p)</t>
  </si>
  <si>
    <t>시크북(앨범타입)_280_210_10p_기성 원단커버 / 280X210 | 압축앨범 | 없음 | 10p | 로얄레드</t>
  </si>
  <si>
    <t>시크북(앨범) 280 (로얄레드/10p)</t>
  </si>
  <si>
    <t>시크북(앨범타입)_280_210_20p_기성 원단커버 / 280X210 | 압축앨범 | 없음 | 20p | 시크블랙</t>
  </si>
  <si>
    <t>시크북(앨범) 280 (시크블랙/20p)</t>
  </si>
  <si>
    <t>시크북(앨범타입)_280_210_20p_기성 원단커버 / 280X210 | 압축앨범 | 없음 | 20p | 로만브라운</t>
  </si>
  <si>
    <t>시크북(앨범) 280 (로만브라운/20p)</t>
  </si>
  <si>
    <t>시크북(앨범타입)_280_210_20p_기성 원단커버 / 280X210 | 압축앨범 | 없음 | 20p | 로얄레드</t>
  </si>
  <si>
    <t>시크북(앨범) 280 (로얄레드/20p)</t>
  </si>
  <si>
    <t>시크북(앨범타입)_280_210_30p_기성 원단커버 / 280X210 | 압축앨범 | 없음 | 30p | 시크블랙</t>
  </si>
  <si>
    <t>시크북(앨범) 280 (시크블랙/30p)</t>
  </si>
  <si>
    <t>시크북(앨범타입)_280_210_30p_기성 원단커버 / 280X210 | 압축앨범 | 없음 | 30p | 로만브라운</t>
  </si>
  <si>
    <t>시크북(앨범) 280 (로만브라운/30p)</t>
  </si>
  <si>
    <t>시크북(앨범타입)_280_210_기성원단커버 (시크북(앨범타입)_280_210_30p_기성 원단커버 / 280X210 | 압축앨범 | 없음 | 30p | 로얄레드)</t>
  </si>
  <si>
    <t>시크북(앨범) 280 (로얄레드/30p)</t>
  </si>
  <si>
    <t>시크북(앨범) 277</t>
  </si>
  <si>
    <t>시크북(앨범타입)_277_352_10p_기성 원단커버 / 277X352 | 압축앨범 | 없음 | 10p | 시크블랙</t>
  </si>
  <si>
    <t>시크북(앨범) 277(시크블랙/10p)</t>
  </si>
  <si>
    <t>시크북(앨범타입)_277_352_10p_기성 원단커버 / 277X352 | 압축앨범 | 없음 | 10p | 로만브라운</t>
  </si>
  <si>
    <t>시크북(앨범) 277 (로만브라운/10p)</t>
  </si>
  <si>
    <t>시크북(앨범타입)_277_352_10p_기성 원단커버 / 277X352 | 압축앨범 | 없음 | 10p | 로얄레드</t>
  </si>
  <si>
    <t>시크북(앨범) 277 (로얄레드/10p)</t>
  </si>
  <si>
    <t>시크북(앨범타입)_277_352_20p_기성 원단커버 / 277X352 | 압축앨범 | 없음 | 20p | 시크블랙</t>
  </si>
  <si>
    <t>시크북(앨범) 277 (시크블랙/20p)</t>
  </si>
  <si>
    <t>시크북(앨범타입)_277_352_기성원단커버 (시크북(앨범타입)_277_352_20p_기성 원단커버 / 277X352 | 압축앨범 | 없음 | 20p | 로만브라운)</t>
  </si>
  <si>
    <t>시크북(앨범) 277 (로만브라운/20p)</t>
  </si>
  <si>
    <t>시크북(앨범타입)_277_352_20p_기성 원단커버 / 277X352 | 압축앨범 | 없음 | 20p | 로얄레드</t>
  </si>
  <si>
    <t>시크북(앨범) 277 (로얄레드/20p)</t>
  </si>
  <si>
    <t>시크북(앨범타입)_277_352_30p_기성 원단커버 / 277X352 | 압축앨범 | 없음 | 30p | 시크블랙</t>
  </si>
  <si>
    <t>시크북(앨범) 277 (시크블랙/30p)</t>
  </si>
  <si>
    <t>시크북(앨범타입)_277_352_기성원단커버 (시크북(앨범타입)_277_352_30p_기성 원단커버 / 277X352 | 압축앨범 | 없음 | 30p | 로만브라운)</t>
  </si>
  <si>
    <t>시크북(앨범) 277 (로만브라운/30p)</t>
  </si>
  <si>
    <t>시크북(앨범타입)_277_352_30p_기성 원단커버 / 277X352 | 압축앨범 | 없음 | 30p | 로얄레드</t>
  </si>
  <si>
    <t>시크북(앨범) 277 (로얄레드/30p)</t>
  </si>
  <si>
    <t>시크북(앨범) 352</t>
  </si>
  <si>
    <t>시크북(앨범타입)_352_277_10p_기성 원단커버 / 352X277 | 압축앨범 | 없음 | 10p | 시크블랙</t>
  </si>
  <si>
    <t>시크북(앨범) 352 (시크블랙/10p)</t>
  </si>
  <si>
    <t>시크북(앨범타입)_352_277_10p_기성 원단커버 / 352X277 | 압축앨범 | 없음 | 10p | 로만브라운</t>
  </si>
  <si>
    <t>시크북(앨범) 352 (로만브라운/10p)</t>
  </si>
  <si>
    <t>시크북(앨범타입)_352_277_10p_기성 원단커버 / 352X277 | 압축앨범 | 없음 | 10p | 로얄레드</t>
  </si>
  <si>
    <t>시크북(앨범) 352 (로얄레드/10p)</t>
  </si>
  <si>
    <t>시크북(앨범타입)_352_277_20p_기성 원단커버 / 352X277 | 압축앨범 | 없음 | 20p | 시크블랙</t>
  </si>
  <si>
    <t>시크북(앨범) 352 (시크블랙/20p)</t>
  </si>
  <si>
    <t>시크북(앨범타입)_352_277_기성원단커버 (시크북(앨범타입)_352_277_20p_기성 원단커버 / 352X277 | 압축앨범 | 없음 | 20p | 로만브라운)</t>
  </si>
  <si>
    <t>시크북(앨범) 352 (로만브라운/20p)</t>
  </si>
  <si>
    <t>시크북(앨범타입)_352_277_20p_기성 원단커버 / 352X277 | 압축앨범 | 없음 | 20p | 로얄레드</t>
  </si>
  <si>
    <t>시크북(앨범) 352 (로얄레드/20p)</t>
  </si>
  <si>
    <t>시크북(앨범) 352 (시크블랙/30p)</t>
  </si>
  <si>
    <t>시크북(앨범타입)_352_277_30p_기성 원단커버 / 352X277 | 압축앨범 | 없음 | 30p | 로만브라운</t>
  </si>
  <si>
    <t>시크북(앨범) 352 (로만브라운/30p)</t>
  </si>
  <si>
    <t>시크북(앨범타입)_352_277_30p_기성 원단커버 / 352X277 | 압축앨범 | 없음 | 30p | 로얄레드</t>
  </si>
  <si>
    <t>시크북(앨범) 352 (로얄레드/30p)</t>
  </si>
  <si>
    <t>졸업앨범(북)</t>
  </si>
  <si>
    <t>졸업앨범_210_280_기성 원단커버 (졸업앨범(북타입)_210_280_기성 원단커버 / 210X280|둥근쿠션하드커버|없음|34p | 올리브트리)</t>
  </si>
  <si>
    <t>졸업앨범 (북) 올리브그린</t>
  </si>
  <si>
    <t>히스토리북</t>
  </si>
  <si>
    <t>히스토리북 (가족북(히스토리북)_280_210_기성원단커버+가변 커버 사진 / 280X210 | 레더커버 | 없음 | 38p)</t>
  </si>
  <si>
    <t>히스토리북_블랙</t>
  </si>
  <si>
    <t>히스토리북_레드</t>
  </si>
  <si>
    <t>히스토리북_브라운</t>
  </si>
  <si>
    <t>프리미엄</t>
  </si>
  <si>
    <t>포토그랩스</t>
  </si>
  <si>
    <t xml:space="preserve">포토그랩스 210 </t>
  </si>
  <si>
    <t>포토그랩스 248</t>
  </si>
  <si>
    <t>포토그랩스 276</t>
  </si>
  <si>
    <t>포토그랩스PRO</t>
  </si>
  <si>
    <t>포토그랩스pro 210</t>
  </si>
  <si>
    <t>포토그랩스pro 248</t>
  </si>
  <si>
    <t>포토그랩스pro 276</t>
  </si>
  <si>
    <t>플라이트북</t>
  </si>
  <si>
    <t>플라이트북 210</t>
  </si>
  <si>
    <t>플라이트북 248</t>
  </si>
  <si>
    <t>플라이트북 276</t>
  </si>
  <si>
    <t>셀프스튜디오앨범</t>
  </si>
  <si>
    <t>셀프스튜디오(앨범타입)__302_212_기성 원단커버 (셀프스튜디오앨범_302_212_30p_기성 원단커버(가변 스티커) / 302X212 | 압축앨범 | 무광인화지 | 30p)</t>
  </si>
  <si>
    <t>셀프스튜디오앨범 12*8 (무광)</t>
  </si>
  <si>
    <t>셀프스튜디오(앨범타입)__302_212_기성 원단커버 (셀프스튜디오앨범_302_212_30p_기성 원단커버(가변 스티커) / 302X212 | 압축앨범 | 유광인화지 | 30p)</t>
  </si>
  <si>
    <t>셀프스튜디오앨범 12*8 (유광)</t>
  </si>
  <si>
    <t>셀프스튜디오(앨범타입)__251_248_기성 원단커버 (셀프스튜디오앨범_251_248_20p_기성 원단커버(가변 스티커) / 251X248|압축앨범|없음|20p)</t>
  </si>
  <si>
    <t>셀프스튜디오앨범 10*10</t>
  </si>
  <si>
    <t>셀프스튜디오(앨범타입)__302_299_기성 원단커버 (셀프스튜디오앨범_302_299_20p_기성 원단커버(가변 스티커) / 302X299 | 압축앨범 | 없음 | 20p)</t>
  </si>
  <si>
    <t>셀프스튜디오앨범 12*12</t>
  </si>
  <si>
    <t>셀프스튜디오(앨범타입)__345_254_기성 원단커버 (셀프스튜디오앨범_345_254_30p_기성 원단커버(가변 스티커) / 345X254 | 압축앨범 | 유광인화지 | 30p)</t>
  </si>
  <si>
    <t>셀프스튜디오앨범 14*10 (유광)</t>
  </si>
  <si>
    <t>셀프스튜디오(앨범타입)__345_254_기성 원단커버 (셀프스튜디오앨범_345_254_30p_기성 원단커버(가변 스티커) / 345X254 | 압축앨범 | 무광인화지 | 30p)</t>
  </si>
  <si>
    <t>셀프스튜디오앨범 14*10 (무광)</t>
  </si>
  <si>
    <t>모바일</t>
  </si>
  <si>
    <t>베이비</t>
  </si>
  <si>
    <t>스탑북_모바일_150_210 (베이비_가족_150_210_일반하드 무광 / 150X210 | 하드커버 | 없음 | 22p)</t>
  </si>
  <si>
    <t>모바일 포토북 150 (베이비)</t>
  </si>
  <si>
    <t>모바일 포토북 (베이비_가족_198_198_하드커버 무광 / 198X198 | 하드커버 | 없음 | 22p)</t>
  </si>
  <si>
    <t>모바일 포토북 198 (베이비)</t>
  </si>
  <si>
    <t>모바일 포토북 (베이비_가족_197_278_하드커버 무광 / 197X278 | 하드커버 | 없음 | 22p)</t>
  </si>
  <si>
    <t>모바일 포토북 197 (베이비)</t>
  </si>
  <si>
    <t>여행</t>
  </si>
  <si>
    <t>스탑북_모바일_150_210 (여행_150_210_하드커버 무광 / 150X210 | 하드커버 | 없음 | 22p)</t>
  </si>
  <si>
    <t>모바일 포토북 150 (여행)</t>
  </si>
  <si>
    <t>모바일 포토북 (여행_198_198_하드커버 무광 / 198X198 | 하드커버 | 없음 | 22p)</t>
  </si>
  <si>
    <t>모바일 포토북 198 (여행)</t>
  </si>
  <si>
    <t>모바일 포토북 (여행_197_278_하드커버 무광 / 197X278 | 하드커버 | 없음 | 22p)</t>
  </si>
  <si>
    <t>모바일 포토북 197 (여행)</t>
  </si>
  <si>
    <t>단체/모임</t>
  </si>
  <si>
    <t>스탑북_모바일_150_210 (단체_모임_150_210_일반하드 무광 / 150X210 | 하드커버 | 없음 | 22p)</t>
  </si>
  <si>
    <t>모바일 포토북 150 (단체/모임)</t>
  </si>
  <si>
    <t>모바일 포토북 (단체_모임_198_198_하드커버 무광 / 198X198 | 하드커버 | 없음 | 22p)</t>
  </si>
  <si>
    <t>모바일 포토북 198 (단체/모임)</t>
  </si>
  <si>
    <t>모바일 포토북 (단체_모임_197_278_하드커버 무광 / 197X278 | 하드커버 | 없음 | 22p)</t>
  </si>
  <si>
    <t>모바일 포토북 197 (단체/모임)</t>
  </si>
  <si>
    <t>커플</t>
  </si>
  <si>
    <t>스탑북_모바일_150_210 (커플_웨딩_150_210_하드커버 무광 / 150X210 | 하드커버 | 없음 | 22p)</t>
  </si>
  <si>
    <t>모바일 포토북 150 (커플)</t>
  </si>
  <si>
    <t>모바일 포토북 (커플_웨딩_198_198_하드커버 무광 / 198X198 | 하드커버 | 없음 | 22p)</t>
  </si>
  <si>
    <t>모바일 포토북 198 (커플)</t>
  </si>
  <si>
    <t>모바일 포토북 (커플_웨딩_197_278_하드커버 무광 / 197X278 | 하드커버 | 없음 | 22p)</t>
  </si>
  <si>
    <t>모바일 포토북 197 (커플)</t>
  </si>
  <si>
    <t>캘린더</t>
  </si>
  <si>
    <t>스탠드</t>
  </si>
  <si>
    <t>롱캘린더</t>
  </si>
  <si>
    <t>PCMS_캘린더 (PCMS_롱캘린더 / 143x240 | 탁상형(링제본) | 없음 | 26p)</t>
  </si>
  <si>
    <t>PCMS_롱캘린더</t>
  </si>
  <si>
    <t>미니캘린더</t>
  </si>
  <si>
    <t>PCMS_캘린더 (PCMS_미니캘린더 / 140x140 | 탁상형(링제본) | 없음 | 26p)</t>
  </si>
  <si>
    <t>PCMS_미니캘린더</t>
  </si>
  <si>
    <t>미니 탁상형 캘린더_140_140_36p (new_미니 탁상형 캘린더_140_140_36p / 140X140 | 탁상형(링제본) | 없음 | 36p)</t>
  </si>
  <si>
    <t>설치형_미니캘린더</t>
  </si>
  <si>
    <t>비트윈캘린더</t>
  </si>
  <si>
    <t>PCMS_캘린더 (PCMS_비트윈캘린더 / 206x150 | 탁상형(링제본) | 없음 | 26p)</t>
  </si>
  <si>
    <t>PCMS_비트윈캘린더</t>
  </si>
  <si>
    <t>설치형_비트윈캘린더_206_150_32p_아이보리 삼각대 / 206X150 | 탁상형(링제본) | 없음 | 32p</t>
  </si>
  <si>
    <t>설치형_비트윈캘린더</t>
  </si>
  <si>
    <t>모바일 캘린더 (모바일 비트윈 캘린더_206_150_32p_랑데부190g / 206X150 | 탁상형(링제본) | 없음 | 32p)</t>
  </si>
  <si>
    <t>모바일_비트윈캘린더</t>
  </si>
  <si>
    <t>빅캘린더</t>
  </si>
  <si>
    <t>PCMS_캘린더 (PCMS_빅캘린더 / 260x185 | 탁상형(링제본) | 없음 | 26p)</t>
  </si>
  <si>
    <t>PCMS_빅캘린더</t>
  </si>
  <si>
    <t>스탠다드캘린더</t>
  </si>
  <si>
    <t>PCMS_캘린더 (PCMS_스탠다드캘린더 / 208x148 | 탁상형(링제본) | 없음 | 26p)</t>
  </si>
  <si>
    <t>PCMS_스탠다드캘린더</t>
  </si>
  <si>
    <t>우드스탠드캘린더</t>
  </si>
  <si>
    <t>PCMS_캘린더 (PCMS_우드스탠드캘린더 / 178x127 | 낱장재단 | 없음 | 26p)</t>
  </si>
  <si>
    <t>PCMS_우드스탠드캘린더</t>
  </si>
  <si>
    <t>벽걸이</t>
  </si>
  <si>
    <t>벽걸이 1단</t>
  </si>
  <si>
    <t>PCMS_벽걸이캘린더 (PCMS_벽걸이 1단 캘린더 / 305x445 | 벽걸이(링제본) | 없음 | 14p)</t>
  </si>
  <si>
    <t>PCMS_벽걸이1단캘린더</t>
  </si>
  <si>
    <t>벽걸이 캘린더_305_445_15p (월 벽걸이 캘린더_305_445_15p / 305X445 | 벽걸이(링제본) | 없음 | 15p)</t>
  </si>
  <si>
    <t>설치형_월캘린더</t>
  </si>
  <si>
    <t>벽걸이 2단</t>
  </si>
  <si>
    <t>PCMS_벽걸이캘린더 (PCMS_벽걸이 2단 캘린더 / 300x220 | 벽걸이(링제본) | 없음 | 26p)</t>
  </si>
  <si>
    <t>PCMS_벽걸이2단캘린더</t>
  </si>
  <si>
    <t>우드월캘린더</t>
  </si>
  <si>
    <t>PCMS_벽걸이캘린더 (PCMS_우드월캘린더 / 305x445 | 벽걸이(우드바) | 없음 | 15p)</t>
  </si>
  <si>
    <t>PCMS_우드월캘린더</t>
  </si>
  <si>
    <t>액자</t>
  </si>
  <si>
    <t>PCMS</t>
  </si>
  <si>
    <t>우드스탠드</t>
  </si>
  <si>
    <t>굿즈마루_액자 (PCMS_우드스탠드 아크릴액자 / 127x176 | 투명 | 없음 | 1p | 모양 1)</t>
  </si>
  <si>
    <t>PCMS_우드스탠드아크릴액자</t>
  </si>
  <si>
    <t>설치형</t>
  </si>
  <si>
    <t>심플액자</t>
  </si>
  <si>
    <t>포토액자 (심플액자_7색_305x431_1p_단면낱장 / 305X431 | 낱장출력 | 없음 | 1p | 액자색상 1)</t>
  </si>
  <si>
    <t>심플액자 305_블랙</t>
  </si>
  <si>
    <t>심플액자 305_화이트</t>
  </si>
  <si>
    <t>포토액자 (심플액자_7색_203x254_1p_단면낱장 / 203X254 | 낱장출력 | 없음 | 1p | 액자색상 1)</t>
  </si>
  <si>
    <t>심플액자 203_블랙</t>
  </si>
  <si>
    <t>심플액자 203_화이트</t>
  </si>
  <si>
    <t>원목액자</t>
  </si>
  <si>
    <t>포토액자 (원목액자_7색_305x431_1p_단면낱장 / 305X431 | 낱장출력 | 없음 | 1p | 액자색상 1)</t>
  </si>
  <si>
    <t>원목액자 305_브라운</t>
  </si>
  <si>
    <t>원목액자 305_내추럴</t>
  </si>
  <si>
    <t>포토액자 (원목액자_7색_203x254_1p_단면낱장 / 203X254 | 낱장출력 | 없음 | 1p | 액자색상 1)</t>
  </si>
  <si>
    <t>원목액자 203_브라운</t>
  </si>
  <si>
    <t>원목액자 203_내추럴</t>
  </si>
  <si>
    <t>감성액자</t>
  </si>
  <si>
    <t>감성액자 (감성액자_6색_151_202_단면낱장 / 151X202 | 낱장재단 | 없음 | 1p)</t>
  </si>
  <si>
    <t>감성액자 151</t>
  </si>
  <si>
    <t>감성액자 (감성액자_6색_198_253_단면낱장 / 198X253 | 낱장재단 | 없음 | 1p)</t>
  </si>
  <si>
    <t>감성액자 198</t>
  </si>
  <si>
    <t>아크릴액자</t>
  </si>
  <si>
    <t>아크릴액자 (A3_420_297_프리미엄 아크릴액자_스토리앨범으로 / 420X297 | 낱장재단 | 없음 | 1p)</t>
  </si>
  <si>
    <t>아크릴액자 A3 (가로)</t>
  </si>
  <si>
    <t>아크릴액자 (A3_297_420_프리미엄 아크릴액자_스토리앨범으로 / 297X420 | 낱장재단 | 없음 | 1p)</t>
  </si>
  <si>
    <t>아크릴액자 A3 (세로)</t>
  </si>
  <si>
    <t>아크릴액자 (A2_594_420_프리미엄 아크릴액자_스토리앨범으로 / 594X420 | 낱장재단 | 없음 | 1p)</t>
  </si>
  <si>
    <t>아크릴액자 A2 (가로)</t>
  </si>
  <si>
    <t>아크릴액자 (A2_420_594_프리미엄 아크릴액자_스토리앨범으로 / 420X594 | 낱장재단 | 없음 | 1p)</t>
  </si>
  <si>
    <t>아크릴액자 A2 (세로)</t>
  </si>
  <si>
    <t>아크릴액자 (A1_841_594_프리미엄 아크릴액자_스토리앨범으로 / 841X594 | 낱장재단 | 없음 | 1p)</t>
  </si>
  <si>
    <t>아크릴액자 A1 (가로)</t>
  </si>
  <si>
    <t>아크릴액자 (30x20_프리미엄 아크릴액자_스토리앨범으로 / 762X508 | 낱장재단 | 없음 | 1p)</t>
  </si>
  <si>
    <t>아크릴액자 30*20</t>
  </si>
  <si>
    <t>아크릴액자 (20x30_프리미엄 아크릴액자_스토리앨범으로 / 508X762 | 낱장재단 | 없음 | 1p)</t>
  </si>
  <si>
    <t>아크릴액자 20*30</t>
  </si>
  <si>
    <t>아크릴액자 (14x14_프리미엄 아크릴액자_스토리앨범으로 / 356X356 | 낱장재단 | 없음 | 1p)</t>
  </si>
  <si>
    <t>아크릴액자 14*14</t>
  </si>
  <si>
    <t>아크릴액자 (24x12_프리미엄 아크릴액자_스토리앨범으로 / 610X305 | 낱장재단 | 없음 | 1p)</t>
  </si>
  <si>
    <t>아크릴액재 24*12</t>
  </si>
  <si>
    <t>팬시</t>
  </si>
  <si>
    <t>아크릴키링</t>
  </si>
  <si>
    <t>PCMS_아크릴굿즈 (PCMS_아크릴키링_조판까지만</t>
  </si>
  <si>
    <t>스마트톡</t>
  </si>
  <si>
    <t>PCMS_아크릴굿즈 (PCMS_스마트톡_조판까지만</t>
  </si>
  <si>
    <t>엽서</t>
  </si>
  <si>
    <t>PCMS_엽서 (PCMS엽서_100x145 / 100x145 | 낱장재단 | 없음 | 10p | 봉투 1)</t>
  </si>
  <si>
    <t>PCMS_엽서 100</t>
  </si>
  <si>
    <t>PCMS_엽서 (PCMS엽서_120x174 / 120x174 | 낱장재단 | 없음 | 10p | 봉투 1)</t>
  </si>
  <si>
    <t>PCMS_엽서 120</t>
  </si>
  <si>
    <t>PCMS_엽서 (PCMS엽서_135x135 / 135x135 | 낱장재단 | 없음 | 10p | 봉투 1)</t>
  </si>
  <si>
    <t>PCMS_엽서 135</t>
  </si>
  <si>
    <t>PCMS_엽서 (PCMS엽서_145x100 / 145x100 | 낱장재단 | 없음 | 10p | 봉투 1)</t>
  </si>
  <si>
    <t>PCMS_엽서 145</t>
  </si>
  <si>
    <t>PCMS_엽서 (PCMS엽서_174x120 / 174x120 | 낱장재단 | 없음 | 10p | 봉투 1)</t>
  </si>
  <si>
    <t>PCMS_엽서 174</t>
  </si>
  <si>
    <t>포스터</t>
  </si>
  <si>
    <t>포스터_210X297 (PCMS_포스터_210x297 / 210x297 | 낱장재단 | 고급무광지</t>
  </si>
  <si>
    <t>PCMS_포스터 210 (무광)</t>
  </si>
  <si>
    <t>포스터_210X297 (PCMS_포스터_210x297 / 210x297 | 낱장재단 | 고급유광지</t>
  </si>
  <si>
    <t>PCMS_포스터 210 (유광)</t>
  </si>
  <si>
    <t>포스터_297X420 (PCMS_포스터_297x420 / 297x420 | 낱장재단 | 고급무광지</t>
  </si>
  <si>
    <t>PCMS_포스터 297 (무광)</t>
  </si>
  <si>
    <t>포스터_297X420 (PCMS_포스터_297x420 / 297x420 | 낱장재단 | 고급유광지</t>
  </si>
  <si>
    <t>PCMS_포스터 297 (유광)</t>
  </si>
  <si>
    <t>슬로건</t>
  </si>
  <si>
    <t>PCMS_슬로건 (PCMS_슬로건_300X150 / 300x150 | 낱장재단 | 없음 | 4p)</t>
  </si>
  <si>
    <t>PCMS_슬로건 300</t>
  </si>
  <si>
    <t>PCMS_슬로건 (PCMS_슬로건_430X120 / 430x120 | 낱장재단 | 없음 | 4p)</t>
  </si>
  <si>
    <t>PCMS_슬로건 430</t>
  </si>
  <si>
    <t>증명인화</t>
  </si>
  <si>
    <t>PCMS_증명사진 (증명사진인화 / 178x127 | 낱장출력 | 유광인화지 | 1p)</t>
  </si>
  <si>
    <t>증명사진 (유광)</t>
  </si>
  <si>
    <t>PCMS_증명사진 (증명사진인화 / 178x127 | 낱장출력 | 무광인화지 | 1p)</t>
  </si>
  <si>
    <t>증명사진 (무광)</t>
  </si>
  <si>
    <t>오늘필름</t>
  </si>
  <si>
    <t>PCMS_오늘필름 (오늘필름인화 / 102x152 | 낱장출력 | 유광인화지 | 2p)</t>
  </si>
  <si>
    <t>오늘필름 (유광)</t>
  </si>
  <si>
    <t>PCMS_오늘필름 (오늘필름인화 / 102x152 | 낱장출력 | 무광인화지 | 2p)</t>
  </si>
  <si>
    <t>오늘필름 (무광)</t>
  </si>
  <si>
    <t>포토엽서팩</t>
  </si>
  <si>
    <t>포토엽서_146_96_106p_낱장 재단 (포토엽서_146_96_106p_낱장 재단 / 146X96 | 낱장재단 | 없음 | 106p)</t>
  </si>
  <si>
    <t>폴라로이드</t>
  </si>
  <si>
    <t>폴라로이드_89_108_142p_낱장 재단 (폴라로이드_89_108_142p_낱장 재단 / 89X108 | 낱장재단 | 없음 | 142p)</t>
  </si>
  <si>
    <t>미니폴라로이드</t>
  </si>
  <si>
    <t>미니폴라로이드_86_54_72p_낱장 재단 (미니폴라로이드_86_54_72p_낱장 재단 / 86X54 | 낱장재단 | 없음 | 72p)</t>
  </si>
  <si>
    <t>포토노트</t>
  </si>
  <si>
    <t>포토노트_150_210_가변소프트 (포토노트_150_210_소프트커버_무광 / 150X210 | 소프트커버 | 없음 | 1p | 내지타입 1)</t>
  </si>
  <si>
    <t>포토노트 150</t>
  </si>
  <si>
    <t>포토노트_182_257_가변 소프트 (포토노트_182_257_소프트커버_무광 / 182X257 | 소프트커버 | 없음 | 1p | 내지타입 1)</t>
  </si>
  <si>
    <t>포토노트 182</t>
  </si>
  <si>
    <t>미니배너</t>
  </si>
  <si>
    <t>미니배너 (미니배너_190_420_배너 / 190X420 | 배너거치대포함 | 없음 | 1p)</t>
  </si>
  <si>
    <t>미니배너 (거치대)</t>
  </si>
  <si>
    <t>미니배너 (미니배너_190_420_배너 / 190X420 | 배너출력만 | 없음 | 1p)</t>
  </si>
  <si>
    <t>미니배너 (배너만)</t>
  </si>
  <si>
    <t>커스텀다이어리</t>
  </si>
  <si>
    <t>커스텀 다이어리 (커스텀다이어리_130_185_142p_PUR제본_소프트 날개커버(무광)+PVC커버 / 130X185 | 소프트커버 | 없음 | 142p)</t>
  </si>
  <si>
    <t>포토다이어리1</t>
  </si>
  <si>
    <t>포토다이어리S1_105_145_176p_기성 소프트(스프링) / 105X145 | 스프링 | 없음 | 176p</t>
  </si>
  <si>
    <t>포토다이어리 S1</t>
  </si>
  <si>
    <t>포토다이어리2</t>
  </si>
  <si>
    <t>포토다이어리S2_150_150_160p_가변 하드(스프링) (포토다이어리S2_150_150_160p_가변 하드(스프링) / 150X150 | 스프링 | 없음 | 160p)</t>
  </si>
  <si>
    <t>포토다이어리 S2</t>
  </si>
  <si>
    <t>포토엽서</t>
  </si>
  <si>
    <t>모바일 팬시 (모바일 포토엽서_146_96_낱장 / 146X96 | 낱장재단 | 없음 | 78p)</t>
  </si>
  <si>
    <t>모바일_포토엽서</t>
  </si>
  <si>
    <t>모바일 팬시 (모바일 포토노트_150_210_소프트커버_무광 / 150X210 | 소프트커버 | 없음 | 1p | 내지타입 1)</t>
  </si>
  <si>
    <t>모바일_포토노트</t>
  </si>
  <si>
    <t>모바일 팬시 (모바일 미니폴라로이드_86_54_낱장 / 86X54 | 낱장재단 | 없음 | 72p)</t>
  </si>
  <si>
    <t>모바일_미니폴라로이드</t>
  </si>
  <si>
    <t>270-*200</t>
  </si>
  <si>
    <t>테마</t>
  </si>
  <si>
    <t>용도</t>
  </si>
  <si>
    <t>테마명</t>
  </si>
  <si>
    <r>
      <rPr>
        <b/>
        <sz val="9"/>
        <color theme="1"/>
        <rFont val="Arial"/>
        <family val="2"/>
      </rPr>
      <t xml:space="preserve">▲ </t>
    </r>
    <r>
      <rPr>
        <b/>
        <sz val="9"/>
        <color rgb="FFFF0000"/>
        <rFont val="Arial"/>
        <family val="2"/>
      </rPr>
      <t>연간집계</t>
    </r>
    <r>
      <rPr>
        <b/>
        <sz val="9"/>
        <color theme="1"/>
        <rFont val="Arial"/>
        <family val="2"/>
      </rPr>
      <t xml:space="preserve">에서 E열 </t>
    </r>
    <r>
      <rPr>
        <b/>
        <sz val="9"/>
        <color rgb="FFFF0000"/>
        <rFont val="Arial"/>
        <family val="2"/>
      </rPr>
      <t>상품명</t>
    </r>
    <r>
      <rPr>
        <b/>
        <sz val="9"/>
        <color theme="1"/>
        <rFont val="Arial"/>
        <family val="2"/>
      </rPr>
      <t xml:space="preserve">복사해서 위 </t>
    </r>
    <r>
      <rPr>
        <b/>
        <sz val="9"/>
        <color rgb="FFFF0000"/>
        <rFont val="Arial"/>
        <family val="2"/>
      </rPr>
      <t>B3</t>
    </r>
    <r>
      <rPr>
        <b/>
        <sz val="9"/>
        <color theme="1"/>
        <rFont val="Arial"/>
        <family val="2"/>
      </rPr>
      <t>셀에 붙여넣기 하세요.</t>
    </r>
  </si>
  <si>
    <t xml:space="preserve">    </t>
  </si>
  <si>
    <t xml:space="preserve">     </t>
  </si>
  <si>
    <t>용도구분</t>
  </si>
  <si>
    <t>상품</t>
  </si>
  <si>
    <t>07.종교</t>
  </si>
  <si>
    <r>
      <rPr>
        <b/>
        <sz val="9"/>
        <color theme="1"/>
        <rFont val="Arial"/>
        <family val="2"/>
      </rPr>
      <t xml:space="preserve">▲ </t>
    </r>
    <r>
      <rPr>
        <b/>
        <sz val="9"/>
        <color rgb="FFFF0000"/>
        <rFont val="Arial"/>
        <family val="2"/>
      </rPr>
      <t>연간집계</t>
    </r>
    <r>
      <rPr>
        <b/>
        <sz val="9"/>
        <color theme="1"/>
        <rFont val="Arial"/>
        <family val="2"/>
      </rPr>
      <t xml:space="preserve">에서 E열 </t>
    </r>
    <r>
      <rPr>
        <b/>
        <sz val="9"/>
        <color rgb="FFFF0000"/>
        <rFont val="Arial"/>
        <family val="2"/>
      </rPr>
      <t>상품명</t>
    </r>
    <r>
      <rPr>
        <b/>
        <sz val="9"/>
        <color theme="1"/>
        <rFont val="Arial"/>
        <family val="2"/>
      </rPr>
      <t xml:space="preserve">복사해서 위 </t>
    </r>
    <r>
      <rPr>
        <b/>
        <sz val="9"/>
        <color rgb="FFFF0000"/>
        <rFont val="Arial"/>
        <family val="2"/>
      </rPr>
      <t>B3</t>
    </r>
    <r>
      <rPr>
        <b/>
        <sz val="9"/>
        <color theme="1"/>
        <rFont val="Arial"/>
        <family val="2"/>
      </rPr>
      <t>셀에 붙여넣기 하세요.</t>
    </r>
  </si>
  <si>
    <t>주문일시</t>
  </si>
  <si>
    <t>내지</t>
  </si>
  <si>
    <t>표지/형태</t>
  </si>
  <si>
    <t>페이지</t>
  </si>
  <si>
    <t>편집</t>
  </si>
  <si>
    <t>20250825-000000001</t>
  </si>
  <si>
    <t>202508242359378FF8</t>
  </si>
  <si>
    <t>한송이</t>
  </si>
  <si>
    <t>자연에서</t>
  </si>
  <si>
    <t>01.여행 : 개인/가족</t>
  </si>
  <si>
    <t>20250825-000000002</t>
  </si>
  <si>
    <t>202508250149170E4F</t>
  </si>
  <si>
    <t>주이경</t>
  </si>
  <si>
    <t>직접만들기</t>
  </si>
  <si>
    <t>20250825-000000003</t>
  </si>
  <si>
    <t>2025082503121969D9</t>
  </si>
  <si>
    <t>백두이</t>
  </si>
  <si>
    <t>블랙</t>
  </si>
  <si>
    <t>11.퇴임/취임</t>
  </si>
  <si>
    <t>20250824-000000033</t>
  </si>
  <si>
    <t>20250824160357DD9D</t>
  </si>
  <si>
    <t>조재옥</t>
  </si>
  <si>
    <t>02.일상 : 베이비/성장</t>
  </si>
  <si>
    <t>20250825-000000012</t>
  </si>
  <si>
    <t>20250825095331AD72</t>
  </si>
  <si>
    <t>김은하</t>
  </si>
  <si>
    <t>해피투게더</t>
  </si>
  <si>
    <t>20250825-000000013</t>
  </si>
  <si>
    <t>여행노트</t>
  </si>
  <si>
    <t>20250825-000000023</t>
  </si>
  <si>
    <t>20250825120449C728</t>
  </si>
  <si>
    <t>임기동</t>
  </si>
  <si>
    <t>프레임</t>
  </si>
  <si>
    <t>03.행사/기념 : 베이비</t>
  </si>
  <si>
    <t>20250825-000000024</t>
  </si>
  <si>
    <t>20250825124223E74D</t>
  </si>
  <si>
    <t>송희</t>
  </si>
  <si>
    <t>20250825-000000025</t>
  </si>
  <si>
    <t>202508251309461EBF</t>
  </si>
  <si>
    <t>명수영</t>
  </si>
  <si>
    <t>20250825-000000026</t>
  </si>
  <si>
    <t>202508251326505EE0</t>
  </si>
  <si>
    <t>김영미</t>
  </si>
  <si>
    <t>해피트립</t>
  </si>
  <si>
    <t>02.일상 : 개인/가족</t>
  </si>
  <si>
    <t>20250825-000000037</t>
  </si>
  <si>
    <t>202508251414485A00</t>
  </si>
  <si>
    <t>이은해</t>
  </si>
  <si>
    <t>베이비토이</t>
  </si>
  <si>
    <t>20250825-000000038</t>
  </si>
  <si>
    <t>2025082514140341B8</t>
  </si>
  <si>
    <t>김선주</t>
  </si>
  <si>
    <t>샤이닝</t>
  </si>
  <si>
    <t>원형</t>
  </si>
  <si>
    <t>09.반려</t>
  </si>
  <si>
    <t>20250825-000000039</t>
  </si>
  <si>
    <t>클래식클래스</t>
  </si>
  <si>
    <t>20250825-000000042</t>
  </si>
  <si>
    <t>202508251505446C5D</t>
  </si>
  <si>
    <t>이인동</t>
  </si>
  <si>
    <t>직사각형</t>
  </si>
  <si>
    <t>20250825-000000043</t>
  </si>
  <si>
    <t>20250825-000000044</t>
  </si>
  <si>
    <t>202508251700593377</t>
  </si>
  <si>
    <t>이정미</t>
  </si>
  <si>
    <t>캐나다</t>
  </si>
  <si>
    <t>01.여행 : 단체/모임/친구</t>
  </si>
  <si>
    <t>20250825-000000045</t>
  </si>
  <si>
    <t>202508251741174624</t>
  </si>
  <si>
    <t>황성진</t>
  </si>
  <si>
    <t>03.행사/기념 : 기업/기관/단체</t>
  </si>
  <si>
    <t>20250825-000000046</t>
  </si>
  <si>
    <t>202508251820507638</t>
  </si>
  <si>
    <t>강슬</t>
  </si>
  <si>
    <t>테마 혼합</t>
  </si>
  <si>
    <t>01.여행 : 커플</t>
  </si>
  <si>
    <t>20250825-000000047</t>
  </si>
  <si>
    <t>2025082520264808F9</t>
  </si>
  <si>
    <t>김아름</t>
  </si>
  <si>
    <t>파스텔감성</t>
  </si>
  <si>
    <t>20250825-000000048</t>
  </si>
  <si>
    <t>202508252149007CF2</t>
  </si>
  <si>
    <t>김한솔</t>
  </si>
  <si>
    <t>시티트립</t>
  </si>
  <si>
    <t>20250825-000000050</t>
  </si>
  <si>
    <t>20250825221826ABA9</t>
  </si>
  <si>
    <t>전성훈</t>
  </si>
  <si>
    <t>04.작품 : 개인</t>
  </si>
  <si>
    <t>20250825-000000051</t>
  </si>
  <si>
    <t>20250825223318103C</t>
  </si>
  <si>
    <t>김민태</t>
  </si>
  <si>
    <t>20250825-000000052</t>
  </si>
  <si>
    <t>202508252252075396</t>
  </si>
  <si>
    <t>20250823-000000024</t>
  </si>
  <si>
    <t>202508231453068CF0</t>
  </si>
  <si>
    <t>양태준</t>
  </si>
  <si>
    <t>베이비스토리</t>
  </si>
  <si>
    <t>20250823-000000025</t>
  </si>
  <si>
    <t>202508230941205F68</t>
  </si>
  <si>
    <t>20250823-000000026</t>
  </si>
  <si>
    <t>20250823-000000027</t>
  </si>
  <si>
    <t>20250823-000000028</t>
  </si>
  <si>
    <t>20250823-000000029</t>
  </si>
  <si>
    <t>20250823-000000030</t>
  </si>
  <si>
    <t>20250823-000000031</t>
  </si>
  <si>
    <t>20250823-000000032</t>
  </si>
  <si>
    <t>20250823-000000033</t>
  </si>
  <si>
    <t>20250826-000000001</t>
  </si>
  <si>
    <t>202508252316545605</t>
  </si>
  <si>
    <t>이정주</t>
  </si>
  <si>
    <t>컨퍼런스</t>
  </si>
  <si>
    <t>20250826-000000003</t>
  </si>
  <si>
    <t>20250826024122841E</t>
  </si>
  <si>
    <t>박세환</t>
  </si>
  <si>
    <t>02.일상 : 커플</t>
  </si>
  <si>
    <t>20250826-000000005</t>
  </si>
  <si>
    <t>202508260921296383</t>
  </si>
  <si>
    <t>김종호</t>
  </si>
  <si>
    <t>청춘여행</t>
  </si>
  <si>
    <t>20250826-000000007</t>
  </si>
  <si>
    <t>202508261043456477</t>
  </si>
  <si>
    <t>이동구</t>
  </si>
  <si>
    <t>팔레트</t>
  </si>
  <si>
    <t>20250826-000000008</t>
  </si>
  <si>
    <t>202508261058089908</t>
  </si>
  <si>
    <t>오미선</t>
  </si>
  <si>
    <t>20250826-000000009</t>
  </si>
  <si>
    <t>20250826124511D4EA</t>
  </si>
  <si>
    <t>나세영</t>
  </si>
  <si>
    <t>조이풀트립</t>
  </si>
  <si>
    <t>20250826-000000010</t>
  </si>
  <si>
    <t>20250826-000000011</t>
  </si>
  <si>
    <t>20250826-000000012</t>
  </si>
  <si>
    <t>20250826130435DC5A</t>
  </si>
  <si>
    <t>이은이</t>
  </si>
  <si>
    <t>20250826-000000016</t>
  </si>
  <si>
    <t>202508261438335EFA</t>
  </si>
  <si>
    <t>박치경</t>
  </si>
  <si>
    <t>20250826-000000017</t>
  </si>
  <si>
    <t>심플스토리</t>
  </si>
  <si>
    <t>20250826-000000018</t>
  </si>
  <si>
    <t>20250826153028272B</t>
  </si>
  <si>
    <t>PARK YAE JIN</t>
  </si>
  <si>
    <t>심플라인</t>
  </si>
  <si>
    <t>20250826-000000019</t>
  </si>
  <si>
    <t>해피타임</t>
  </si>
  <si>
    <t>20250826-000000020</t>
  </si>
  <si>
    <t>20250826154037E3BB</t>
  </si>
  <si>
    <t>20250826-000000022</t>
  </si>
  <si>
    <t>2025082615415659ED</t>
  </si>
  <si>
    <t>20250826-000000023</t>
  </si>
  <si>
    <t>20250826-000000024</t>
  </si>
  <si>
    <t>20250826-000000025</t>
  </si>
  <si>
    <t>20250826-000000026</t>
  </si>
  <si>
    <t>20250826-000000027</t>
  </si>
  <si>
    <t>20250826-000000028</t>
  </si>
  <si>
    <t>20250826-000000038</t>
  </si>
  <si>
    <t>20250826155908082F</t>
  </si>
  <si>
    <t>유진아</t>
  </si>
  <si>
    <t>심플트립</t>
  </si>
  <si>
    <t>20250826-000000039</t>
  </si>
  <si>
    <t>202508261616563E78</t>
  </si>
  <si>
    <t>김종필</t>
  </si>
  <si>
    <t>20250826-000000040</t>
  </si>
  <si>
    <t>20250826200150B32D</t>
  </si>
  <si>
    <t>최유현</t>
  </si>
  <si>
    <t>20250827-000000002</t>
  </si>
  <si>
    <t>20250827013222B261</t>
  </si>
  <si>
    <t>신혜진</t>
  </si>
  <si>
    <t>20250826-000000057</t>
  </si>
  <si>
    <t>20250826234112F681</t>
  </si>
  <si>
    <t>최유리</t>
  </si>
  <si>
    <t>20250827-000000006</t>
  </si>
  <si>
    <t>20250827101442638A</t>
  </si>
  <si>
    <t>임서은</t>
  </si>
  <si>
    <t>20250827-000000012</t>
  </si>
  <si>
    <t>202508271148019714</t>
  </si>
  <si>
    <t>20250827-000000013</t>
  </si>
  <si>
    <t>20250827-000000014</t>
  </si>
  <si>
    <t>202508271156496EA1</t>
  </si>
  <si>
    <t>ORGANIC</t>
  </si>
  <si>
    <t>20250827-000000015</t>
  </si>
  <si>
    <t>20250827-000000019</t>
  </si>
  <si>
    <t>20250827143815A3A3</t>
  </si>
  <si>
    <t>답내초등학교병설유치원</t>
  </si>
  <si>
    <t>05.활동집 : 학교</t>
  </si>
  <si>
    <t>20250827-000000020</t>
  </si>
  <si>
    <t>20250827145242E63F</t>
  </si>
  <si>
    <t>권희경</t>
  </si>
  <si>
    <t>20250827-000000021</t>
  </si>
  <si>
    <t>20250827150511C442</t>
  </si>
  <si>
    <t>장한</t>
  </si>
  <si>
    <t>20250827-000000025</t>
  </si>
  <si>
    <t>20250827153146231C</t>
  </si>
  <si>
    <t>임미연</t>
  </si>
  <si>
    <t>심플화이트</t>
  </si>
  <si>
    <t>20250827-000000026</t>
  </si>
  <si>
    <t>20250827-000000028</t>
  </si>
  <si>
    <t>202508271629030B2B</t>
  </si>
  <si>
    <t>김미애</t>
  </si>
  <si>
    <t>20250827-000000029</t>
  </si>
  <si>
    <t>자유형</t>
  </si>
  <si>
    <t>08.굿즈</t>
  </si>
  <si>
    <t>20250827-000000030</t>
  </si>
  <si>
    <t>20250827-000000031</t>
  </si>
  <si>
    <t>20250827-000000032</t>
  </si>
  <si>
    <t>20250827-000000033</t>
  </si>
  <si>
    <t>20250827162244F29B</t>
  </si>
  <si>
    <t>정지은</t>
  </si>
  <si>
    <t>20250827-000000035</t>
  </si>
  <si>
    <t>2025082717254869AA</t>
  </si>
  <si>
    <t>밀키웨이</t>
  </si>
  <si>
    <t>20250827-000000036</t>
  </si>
  <si>
    <t>20250827-000000040</t>
  </si>
  <si>
    <t>2025082717482011B6</t>
  </si>
  <si>
    <t>20250827-000000041</t>
  </si>
  <si>
    <t>20250827191410E176</t>
  </si>
  <si>
    <t>박보현</t>
  </si>
  <si>
    <t>03.행사/기념 : 개인/가족</t>
  </si>
  <si>
    <t>20250827-000000043</t>
  </si>
  <si>
    <t>20250827203851232D</t>
  </si>
  <si>
    <t>조상진</t>
  </si>
  <si>
    <t>20250827-000000044</t>
  </si>
  <si>
    <t>20250827-000000045</t>
  </si>
  <si>
    <t>20250827-000000046</t>
  </si>
  <si>
    <t>20250827-000000047</t>
  </si>
  <si>
    <t>20250827-000000048</t>
  </si>
  <si>
    <t>20250827-000000049</t>
  </si>
  <si>
    <t>2025082721281006B3</t>
  </si>
  <si>
    <t>이현정</t>
  </si>
  <si>
    <t>여권 (1명)</t>
  </si>
  <si>
    <t>12.증명사진</t>
  </si>
  <si>
    <t>20250827-000000050</t>
  </si>
  <si>
    <t>노션에이드</t>
  </si>
  <si>
    <t>20250827-000000051</t>
  </si>
  <si>
    <t>20250827225823E1FD</t>
  </si>
  <si>
    <t>김소미</t>
  </si>
  <si>
    <t>네이비</t>
  </si>
  <si>
    <t>20250828-000000001</t>
  </si>
  <si>
    <t>20250828004149957E</t>
  </si>
  <si>
    <t>조현조</t>
  </si>
  <si>
    <t>풀프레임</t>
  </si>
  <si>
    <t>20250828-000000002</t>
  </si>
  <si>
    <t>2025082801254378E4</t>
  </si>
  <si>
    <t>류종형</t>
  </si>
  <si>
    <t>트래블레코드</t>
  </si>
  <si>
    <t>20250828-000000003</t>
  </si>
  <si>
    <t>20250828084258DF49</t>
  </si>
  <si>
    <t>예산꿈빛학교</t>
  </si>
  <si>
    <t>믹스프레임</t>
  </si>
  <si>
    <t>20250828-000000004</t>
  </si>
  <si>
    <t>20250828-000000005</t>
  </si>
  <si>
    <t>20250828094712AEC6</t>
  </si>
  <si>
    <t>이유진</t>
  </si>
  <si>
    <t>20250828-000000008</t>
  </si>
  <si>
    <t>20250828121947D19E</t>
  </si>
  <si>
    <t>김미덕</t>
  </si>
  <si>
    <t>부산</t>
  </si>
  <si>
    <t>20250828-000000009</t>
  </si>
  <si>
    <t>20250828-000000010</t>
  </si>
  <si>
    <t>20250828125427E9FD</t>
  </si>
  <si>
    <t>포트폴리오</t>
  </si>
  <si>
    <t>04.작품 : 기업/기관/단체</t>
  </si>
  <si>
    <t>20250828-000000012</t>
  </si>
  <si>
    <t>202508281315459706</t>
  </si>
  <si>
    <t>심우창</t>
  </si>
  <si>
    <t>20250828-000000013</t>
  </si>
  <si>
    <t>20250828-000000014</t>
  </si>
  <si>
    <t>20250828-000000015</t>
  </si>
  <si>
    <t>20250828-000000016</t>
  </si>
  <si>
    <t>20250828-000000017</t>
  </si>
  <si>
    <t>20250828-000000018</t>
  </si>
  <si>
    <t>20250828-000000019</t>
  </si>
  <si>
    <t>20250828-000000020</t>
  </si>
  <si>
    <t>20250828-000000021</t>
  </si>
  <si>
    <t>20250828-000000022</t>
  </si>
  <si>
    <t>20250828-000000023</t>
  </si>
  <si>
    <t>20250828-000000024</t>
  </si>
  <si>
    <t>20250828132529329F</t>
  </si>
  <si>
    <t>김영</t>
  </si>
  <si>
    <t>파스텔피크닉</t>
  </si>
  <si>
    <t>20250828-000000025</t>
  </si>
  <si>
    <t>20250828-000000026</t>
  </si>
  <si>
    <t>20250828-000000029</t>
  </si>
  <si>
    <t>20250828145515238B</t>
  </si>
  <si>
    <t>타원형</t>
  </si>
  <si>
    <t>20250828-000000030</t>
  </si>
  <si>
    <t>20250828-000000031</t>
  </si>
  <si>
    <t>20250828152656F766</t>
  </si>
  <si>
    <t>골든메모리</t>
  </si>
  <si>
    <t>20250828-000000037</t>
  </si>
  <si>
    <t>202508282035227C67</t>
  </si>
  <si>
    <t>20250828-000000038</t>
  </si>
  <si>
    <t>20250828210222B326</t>
  </si>
  <si>
    <t>이명수</t>
  </si>
  <si>
    <t>풍경</t>
  </si>
  <si>
    <t>20250828-000000039</t>
  </si>
  <si>
    <t>202508282110221D37</t>
  </si>
  <si>
    <t>최영근</t>
  </si>
  <si>
    <t>다크브라운</t>
  </si>
  <si>
    <t>20250828-000000040</t>
  </si>
  <si>
    <t>20250828-000000041</t>
  </si>
  <si>
    <t>20250828230923A798</t>
  </si>
  <si>
    <t>김민경</t>
  </si>
  <si>
    <t>20250829-000000001</t>
  </si>
  <si>
    <t>202508290548533289</t>
  </si>
  <si>
    <t>손영현</t>
  </si>
  <si>
    <t>20250829-000000002</t>
  </si>
  <si>
    <t>2025082905470169D1</t>
  </si>
  <si>
    <t>바다여행</t>
  </si>
  <si>
    <t>20250829-000000003</t>
  </si>
  <si>
    <t>202508290934266156</t>
  </si>
  <si>
    <t>20250829-000000004</t>
  </si>
  <si>
    <t>20250829-000000005</t>
  </si>
  <si>
    <t>20250829095134A2F6</t>
  </si>
  <si>
    <t>20250829-000000011</t>
  </si>
  <si>
    <t>20250829124017DCD7</t>
  </si>
  <si>
    <t>김선희</t>
  </si>
  <si>
    <t>20250829-000000014</t>
  </si>
  <si>
    <t>20250829141059D577</t>
  </si>
  <si>
    <t>홍수연</t>
  </si>
  <si>
    <t>베트남</t>
  </si>
  <si>
    <t>다낭</t>
  </si>
  <si>
    <t>20250829-000000015</t>
  </si>
  <si>
    <t>202508291531593DCA</t>
  </si>
  <si>
    <t>권효탁</t>
  </si>
  <si>
    <t>20250829-000000016</t>
  </si>
  <si>
    <t>2025082915384104BF</t>
  </si>
  <si>
    <t>남궁증</t>
  </si>
  <si>
    <t>레드</t>
  </si>
  <si>
    <t>20250829-000000017</t>
  </si>
  <si>
    <t>20250829161256BCBF</t>
  </si>
  <si>
    <t>20250829-000000018</t>
  </si>
  <si>
    <t>20250829163045110D</t>
  </si>
  <si>
    <t>김지현</t>
  </si>
  <si>
    <t>풀</t>
  </si>
  <si>
    <t>20250829-000000019</t>
  </si>
  <si>
    <t>20250829-000000021</t>
  </si>
  <si>
    <t>2025082916470321F5</t>
  </si>
  <si>
    <t>고유경</t>
  </si>
  <si>
    <t>로만브라운</t>
  </si>
  <si>
    <t>20250829-000000022</t>
  </si>
  <si>
    <t>시크블랙</t>
  </si>
  <si>
    <t>20250829-000000023</t>
  </si>
  <si>
    <t>20250829170056AA00</t>
  </si>
  <si>
    <t>도소연</t>
  </si>
  <si>
    <t>힐링트립</t>
  </si>
  <si>
    <t>20250829-000000024</t>
  </si>
  <si>
    <t>202508291856193891</t>
  </si>
  <si>
    <t>최지환</t>
  </si>
  <si>
    <t>20250829-000000025</t>
  </si>
  <si>
    <t>20250829-000000026</t>
  </si>
  <si>
    <t>20250829-000000027</t>
  </si>
  <si>
    <t>20250829-000000028</t>
  </si>
  <si>
    <t>20250829201218DA7C</t>
  </si>
  <si>
    <t>이종락</t>
  </si>
  <si>
    <t>여행스토리</t>
  </si>
  <si>
    <t>20250829-000000029</t>
  </si>
  <si>
    <t>20250829204241CABC</t>
  </si>
  <si>
    <t>문제원</t>
  </si>
  <si>
    <t>브라운</t>
  </si>
  <si>
    <t>20250829-000000030</t>
  </si>
  <si>
    <t>202508292147431334</t>
  </si>
  <si>
    <t>오가닉베베</t>
  </si>
  <si>
    <t>로얄와인</t>
  </si>
  <si>
    <t>20250829-000000031</t>
  </si>
  <si>
    <t>20250829215559FBD2</t>
  </si>
  <si>
    <t>진정권</t>
  </si>
  <si>
    <t>20250829-000000034</t>
  </si>
  <si>
    <t>2025082923215097BC</t>
  </si>
  <si>
    <t>유유미</t>
  </si>
  <si>
    <t>20250830-000000001</t>
  </si>
  <si>
    <t>2025083001222628A5</t>
  </si>
  <si>
    <t>이현철</t>
  </si>
  <si>
    <t>baby toy</t>
  </si>
  <si>
    <t>20250830-000000006</t>
  </si>
  <si>
    <t>20250830132312DB12</t>
  </si>
  <si>
    <t>최춘욱</t>
  </si>
  <si>
    <t>20250830-000000007</t>
  </si>
  <si>
    <t>202508301334180E18</t>
  </si>
  <si>
    <t>문석전</t>
  </si>
  <si>
    <t>내추럴러브</t>
  </si>
  <si>
    <t>20250830-000000008</t>
  </si>
  <si>
    <t>2025083014195810A7</t>
  </si>
  <si>
    <t>김순이</t>
  </si>
  <si>
    <t>20250830-000000010</t>
  </si>
  <si>
    <t>202508301433103498</t>
  </si>
  <si>
    <t>나혜영</t>
  </si>
  <si>
    <t>20250830-000000011</t>
  </si>
  <si>
    <t>202508301501539AA0</t>
  </si>
  <si>
    <t>김수연</t>
  </si>
  <si>
    <t>20250830-000000012</t>
  </si>
  <si>
    <t>202508301559083981</t>
  </si>
  <si>
    <t>김규태</t>
  </si>
  <si>
    <t>20250830-000000013</t>
  </si>
  <si>
    <t>202508301620169D1D</t>
  </si>
  <si>
    <t>20250830-000000014</t>
  </si>
  <si>
    <t>202508301728430F4D</t>
  </si>
  <si>
    <t>이준형</t>
  </si>
  <si>
    <t>20250830-000000018</t>
  </si>
  <si>
    <t>20250830215819F52B</t>
  </si>
  <si>
    <t>20250830-000000019</t>
  </si>
  <si>
    <t>2025083021532116B7</t>
  </si>
  <si>
    <t>김용근</t>
  </si>
  <si>
    <t>20250830-000000021</t>
  </si>
  <si>
    <t>20250830221332A538</t>
  </si>
  <si>
    <t>고은경</t>
  </si>
  <si>
    <t>20250830-000000023</t>
  </si>
  <si>
    <t>202508302251040996</t>
  </si>
  <si>
    <t>양선우</t>
  </si>
  <si>
    <t>20250830-000000024</t>
  </si>
  <si>
    <t>20250830234918D7F6</t>
  </si>
  <si>
    <t>안정민</t>
  </si>
  <si>
    <t>모던빅넘버</t>
  </si>
  <si>
    <t>20250830-000000025</t>
  </si>
  <si>
    <t>모노그리드</t>
  </si>
  <si>
    <t>20250831-000000002</t>
  </si>
  <si>
    <t>20250831064833050B</t>
  </si>
  <si>
    <t>백진호</t>
  </si>
  <si>
    <t>20250831-000000003</t>
  </si>
  <si>
    <t>202508310742134AD9</t>
  </si>
  <si>
    <t>장미희</t>
  </si>
  <si>
    <t>커플웨딩_004</t>
  </si>
  <si>
    <t>직사각</t>
  </si>
  <si>
    <t>03.행사/기념 : 웨딩</t>
  </si>
  <si>
    <t>20250831-000000004</t>
  </si>
  <si>
    <t>202508310918272053</t>
  </si>
  <si>
    <t>황현수</t>
  </si>
  <si>
    <t>20250831-000000005</t>
  </si>
  <si>
    <t>20250831105749B9C8</t>
  </si>
  <si>
    <t>임서진</t>
  </si>
  <si>
    <t>20250831-000000006</t>
  </si>
  <si>
    <t>20250831-000000013</t>
  </si>
  <si>
    <t>202508311754105701</t>
  </si>
  <si>
    <t>김</t>
  </si>
  <si>
    <t>20250831-000000014</t>
  </si>
  <si>
    <t>202508311836167616</t>
  </si>
  <si>
    <t>김옥미</t>
  </si>
  <si>
    <t>20250831-000000015</t>
  </si>
  <si>
    <t>2025083120100200D2</t>
  </si>
  <si>
    <t>소냐</t>
  </si>
  <si>
    <t>frame</t>
  </si>
  <si>
    <t>20250831-000000016</t>
  </si>
  <si>
    <t>20250831203737B1E3</t>
  </si>
  <si>
    <t>김진영</t>
  </si>
  <si>
    <t>20250831-000000017</t>
  </si>
  <si>
    <t>202508312139151166</t>
  </si>
  <si>
    <t>장수진</t>
  </si>
  <si>
    <t>20250831-000000020</t>
  </si>
  <si>
    <t>20250831233524DADB</t>
  </si>
  <si>
    <t>이혜진</t>
  </si>
  <si>
    <t>20250901-000000001</t>
  </si>
  <si>
    <t>202509010102570EBC</t>
  </si>
  <si>
    <t>오학준</t>
  </si>
  <si>
    <t>와인</t>
  </si>
  <si>
    <t>20250901-000000002</t>
  </si>
  <si>
    <t>20250901014517CC04</t>
  </si>
  <si>
    <t>정상원</t>
  </si>
  <si>
    <t>20250901-000000003</t>
  </si>
  <si>
    <t>202509010533283FCA</t>
  </si>
  <si>
    <t>박제니</t>
  </si>
  <si>
    <t>20250901-000000004</t>
  </si>
  <si>
    <t>2025090105120134C2</t>
  </si>
  <si>
    <t>20250901-000000005</t>
  </si>
  <si>
    <t>20250901063254242C</t>
  </si>
  <si>
    <t>20250901-000000006</t>
  </si>
  <si>
    <t>202509011010294B46</t>
  </si>
  <si>
    <t>유재화</t>
  </si>
  <si>
    <t>30x20</t>
  </si>
  <si>
    <t>20250901-000000007</t>
  </si>
  <si>
    <t>202509011323469B4B</t>
  </si>
  <si>
    <t>문주영</t>
  </si>
  <si>
    <t>20250901-000000008</t>
  </si>
  <si>
    <t>202509011452527392</t>
  </si>
  <si>
    <t>빈티지트래블</t>
  </si>
  <si>
    <t>후쿠오카</t>
  </si>
  <si>
    <t>20250901-000000009</t>
  </si>
  <si>
    <t>20250901151635991F</t>
  </si>
  <si>
    <t>송미정</t>
  </si>
  <si>
    <t>20250901-000000011</t>
  </si>
  <si>
    <t>20250901165917E2CA</t>
  </si>
  <si>
    <t>태성식</t>
  </si>
  <si>
    <t>20250901-000000014</t>
  </si>
  <si>
    <t>202509011856400ADE</t>
  </si>
  <si>
    <t>박진열</t>
  </si>
  <si>
    <t>20250901-000000015</t>
  </si>
  <si>
    <t>202509011932207D23</t>
  </si>
  <si>
    <t>하정용</t>
  </si>
  <si>
    <t>20250901-000000019</t>
  </si>
  <si>
    <t>20250901205043F1A8</t>
  </si>
  <si>
    <t>김지민</t>
  </si>
  <si>
    <t>20250901-000000020</t>
  </si>
  <si>
    <t>20250901-000000021</t>
  </si>
  <si>
    <t>20250901-000000022</t>
  </si>
  <si>
    <t>20250901-000000023</t>
  </si>
  <si>
    <t>20250901204706E17A</t>
  </si>
  <si>
    <t>20250901-000000024</t>
  </si>
  <si>
    <t>20250901-000000025</t>
  </si>
  <si>
    <t>20250901-000000027</t>
  </si>
  <si>
    <t>20250901232047B884</t>
  </si>
  <si>
    <t>20250901-000000028</t>
  </si>
  <si>
    <t>20250901232315F2DC</t>
  </si>
  <si>
    <t>김대산</t>
  </si>
  <si>
    <t>20250901-000000029</t>
  </si>
  <si>
    <t>20250902-000000001</t>
  </si>
  <si>
    <t>2025090207214143C6</t>
  </si>
  <si>
    <t>이영진</t>
  </si>
  <si>
    <t>20250902-000000002</t>
  </si>
  <si>
    <t>202509020757598450</t>
  </si>
  <si>
    <t>배유정</t>
  </si>
  <si>
    <t>20250902-000000003</t>
  </si>
  <si>
    <t>20250902-000000004</t>
  </si>
  <si>
    <t>20250902-000000006</t>
  </si>
  <si>
    <t>20250902092718CEF1</t>
  </si>
  <si>
    <t>윤하진</t>
  </si>
  <si>
    <t>20250902-000000008</t>
  </si>
  <si>
    <t>202509020912185FDA</t>
  </si>
  <si>
    <t>전태영</t>
  </si>
  <si>
    <t>20250902-000000011</t>
  </si>
  <si>
    <t>202509021105260B14</t>
  </si>
  <si>
    <t>지장협</t>
  </si>
  <si>
    <t>20250902-000000012</t>
  </si>
  <si>
    <t>2025090211443154B4</t>
  </si>
  <si>
    <t>임영규</t>
  </si>
  <si>
    <t>20250902-000000013</t>
  </si>
  <si>
    <t>2025090212265604A5</t>
  </si>
  <si>
    <t>박윤정</t>
  </si>
  <si>
    <t>러블리커플</t>
  </si>
  <si>
    <t>20250902-000000014</t>
  </si>
  <si>
    <t>202509021313312321</t>
  </si>
  <si>
    <t>전중구</t>
  </si>
  <si>
    <t>20250902-000000015</t>
  </si>
  <si>
    <t>202509020018338209</t>
  </si>
  <si>
    <t>송호림</t>
  </si>
  <si>
    <t>20250902-000000017</t>
  </si>
  <si>
    <t>2025090215382718C5</t>
  </si>
  <si>
    <t>양정모</t>
  </si>
  <si>
    <t>20250902-000000018</t>
  </si>
  <si>
    <t>2025090218154977AF</t>
  </si>
  <si>
    <t>조승연</t>
  </si>
  <si>
    <t>20250902-000000019</t>
  </si>
  <si>
    <t>2025090219223643CF</t>
  </si>
  <si>
    <t>전영길</t>
  </si>
  <si>
    <t>미국</t>
  </si>
  <si>
    <t>20250902-000000021</t>
  </si>
  <si>
    <t>2025090222135283DA</t>
  </si>
  <si>
    <t>김애희</t>
  </si>
  <si>
    <t>딥그린</t>
  </si>
  <si>
    <t>20250902-000000022</t>
  </si>
  <si>
    <t>20250902-000000023</t>
  </si>
  <si>
    <t>카멜브라운</t>
  </si>
  <si>
    <t>20250902-000000024</t>
  </si>
  <si>
    <t>2025090222410395D4</t>
  </si>
  <si>
    <t>신지수</t>
  </si>
  <si>
    <t>20250902-000000025</t>
  </si>
  <si>
    <t>202509022312015F14</t>
  </si>
  <si>
    <t>송현석</t>
  </si>
  <si>
    <t>달콤한오후</t>
  </si>
  <si>
    <t>20250903-000000001</t>
  </si>
  <si>
    <t>20250903000749F8CD</t>
  </si>
  <si>
    <t>조성근</t>
  </si>
  <si>
    <t>유럽</t>
  </si>
  <si>
    <t>20250903-000000002</t>
  </si>
  <si>
    <t>20250903005318FE0C</t>
  </si>
  <si>
    <t>정진홍</t>
  </si>
  <si>
    <t>A3 세로</t>
  </si>
  <si>
    <t>20250903-000000003</t>
  </si>
  <si>
    <t>A3 가로</t>
  </si>
  <si>
    <t>20250903-000000004</t>
  </si>
  <si>
    <t>202509030303514021</t>
  </si>
  <si>
    <t>이원재</t>
  </si>
  <si>
    <t>감성드로잉</t>
  </si>
  <si>
    <t>20250903-000000005</t>
  </si>
  <si>
    <t>2025090302583925D9</t>
  </si>
  <si>
    <t>주경숙</t>
  </si>
  <si>
    <t>20250902-000000026</t>
  </si>
  <si>
    <t>20250902183745B5F1</t>
  </si>
  <si>
    <t>이현지</t>
  </si>
  <si>
    <t>여권 (여러명)</t>
  </si>
  <si>
    <t>20250902-000000027</t>
  </si>
  <si>
    <t>20250903-000000006</t>
  </si>
  <si>
    <t>2025090308541801B6</t>
  </si>
  <si>
    <t>이수아</t>
  </si>
  <si>
    <t>20250903-000000007</t>
  </si>
  <si>
    <t>202509031112459602</t>
  </si>
  <si>
    <t>김진아</t>
  </si>
  <si>
    <t>20250903-000000008</t>
  </si>
  <si>
    <t>20250903112607995C</t>
  </si>
  <si>
    <t>20250903-000000009</t>
  </si>
  <si>
    <t>20250903-000000010</t>
  </si>
  <si>
    <t>202509031218004677</t>
  </si>
  <si>
    <t>20250903-000000013</t>
  </si>
  <si>
    <t>202509031232300D47</t>
  </si>
  <si>
    <t>김동섭</t>
  </si>
  <si>
    <t>20250903-000000014</t>
  </si>
  <si>
    <t>20250903132059941A</t>
  </si>
  <si>
    <t>20250903-000000018</t>
  </si>
  <si>
    <t>202509031410051A79</t>
  </si>
  <si>
    <t>강봉주</t>
  </si>
  <si>
    <t>20250903-000000020</t>
  </si>
  <si>
    <t>20250903150645C3B7</t>
  </si>
  <si>
    <t>안소윤</t>
  </si>
  <si>
    <t>스파클링</t>
  </si>
  <si>
    <t>20250903-000000023</t>
  </si>
  <si>
    <t>20250903152858ACF9</t>
  </si>
  <si>
    <t>이미소</t>
  </si>
  <si>
    <t>20250903-000000024</t>
  </si>
  <si>
    <t>20250903153237B8D3</t>
  </si>
  <si>
    <t>이수진</t>
  </si>
  <si>
    <t>20250903-000000025</t>
  </si>
  <si>
    <t>20250903153821FD6C</t>
  </si>
  <si>
    <t>20250903-000000044</t>
  </si>
  <si>
    <t>20250903203716E210</t>
  </si>
  <si>
    <t>김재훈</t>
  </si>
  <si>
    <t>20250903-000000045</t>
  </si>
  <si>
    <t>202509032102521422</t>
  </si>
  <si>
    <t>성용희</t>
  </si>
  <si>
    <t>20250903-000000046</t>
  </si>
  <si>
    <t>20250903220545C1B0</t>
  </si>
  <si>
    <t>이은세</t>
  </si>
  <si>
    <t>20250903-000000047</t>
  </si>
  <si>
    <t>202509032212356CF8</t>
  </si>
  <si>
    <t>심민지</t>
  </si>
  <si>
    <t>20250904-000000001</t>
  </si>
  <si>
    <t>2025090409193220AF</t>
  </si>
  <si>
    <t>대전아동일시보호시설 새론</t>
  </si>
  <si>
    <t>20250904-000000002</t>
  </si>
  <si>
    <t>202509041109563805</t>
  </si>
  <si>
    <t>20250904-000000003</t>
  </si>
  <si>
    <t>202509041410236A50</t>
  </si>
  <si>
    <t>20250904-000000004</t>
  </si>
  <si>
    <t>202509041417001DAF</t>
  </si>
  <si>
    <t>정종완</t>
  </si>
  <si>
    <t>20250904-000000005</t>
  </si>
  <si>
    <t>20250904-000000008</t>
  </si>
  <si>
    <t>20250904153231B89E</t>
  </si>
  <si>
    <t>신정수</t>
  </si>
  <si>
    <t>20250904-000000009</t>
  </si>
  <si>
    <t>202509041651296596</t>
  </si>
  <si>
    <t>천경주</t>
  </si>
  <si>
    <t>20250904-000000010</t>
  </si>
  <si>
    <t>20250904164920A758</t>
  </si>
  <si>
    <t>박경남</t>
  </si>
  <si>
    <t>반명함 (1명)</t>
  </si>
  <si>
    <t>20250904-000000020</t>
  </si>
  <si>
    <t>2025090417152309B3</t>
  </si>
  <si>
    <t>박미선</t>
  </si>
  <si>
    <t>20250904-000000034</t>
  </si>
  <si>
    <t>2025090417542844C7</t>
  </si>
  <si>
    <t>김희남</t>
  </si>
  <si>
    <t>20250904-000000035</t>
  </si>
  <si>
    <t>20250904-000000036</t>
  </si>
  <si>
    <t>20250904-000000037</t>
  </si>
  <si>
    <t>202509041817186395</t>
  </si>
  <si>
    <t>백종걸</t>
  </si>
  <si>
    <t>20250904-000000038</t>
  </si>
  <si>
    <t>2025090420072839C0</t>
  </si>
  <si>
    <t>구제철</t>
  </si>
  <si>
    <t>전통향기</t>
  </si>
  <si>
    <t>20250904-000000039</t>
  </si>
  <si>
    <t>20250904203220A1DC</t>
  </si>
  <si>
    <t>박지아</t>
  </si>
  <si>
    <t>20250904-000000044</t>
  </si>
  <si>
    <t>2025090422543354B4</t>
  </si>
  <si>
    <t>20250905-000000001</t>
  </si>
  <si>
    <t>202509050046261005</t>
  </si>
  <si>
    <t>박형진</t>
  </si>
  <si>
    <t>러브레코드</t>
  </si>
  <si>
    <t>20250905-000000002</t>
  </si>
  <si>
    <t>20250905014233C3E4</t>
  </si>
  <si>
    <t>이지현</t>
  </si>
  <si>
    <t>20250905-000000004</t>
  </si>
  <si>
    <t>20250905085945A7A6</t>
  </si>
  <si>
    <t>송영자</t>
  </si>
  <si>
    <t>20250905-000000005</t>
  </si>
  <si>
    <t>20250905090443494A</t>
  </si>
  <si>
    <t>20250905-000000008</t>
  </si>
  <si>
    <t>20250905094224B632</t>
  </si>
  <si>
    <t>이정재</t>
  </si>
  <si>
    <t>photoframe</t>
  </si>
  <si>
    <t>20250905-000000009</t>
  </si>
  <si>
    <t>2025090509441248BE</t>
  </si>
  <si>
    <t>20250905-000000010</t>
  </si>
  <si>
    <t>20250905-000000011</t>
  </si>
  <si>
    <t>20250905-000000012</t>
  </si>
  <si>
    <t>20250905-000000013</t>
  </si>
  <si>
    <t>20250905-000000014</t>
  </si>
  <si>
    <t>20250905-000000015</t>
  </si>
  <si>
    <t>20250905-000000016</t>
  </si>
  <si>
    <t>20250905-000000017</t>
  </si>
  <si>
    <t>20250905-000000018</t>
  </si>
  <si>
    <t>20250905-000000019</t>
  </si>
  <si>
    <t>20250905-000000020</t>
  </si>
  <si>
    <t>20250905-000000021</t>
  </si>
  <si>
    <t>20250905-000000022</t>
  </si>
  <si>
    <t>20250905-000000023</t>
  </si>
  <si>
    <t>20250905-000000024</t>
  </si>
  <si>
    <t>20250905-000000025</t>
  </si>
  <si>
    <t>20250905-000000044</t>
  </si>
  <si>
    <t>202509051034457F88</t>
  </si>
  <si>
    <t>정다예</t>
  </si>
  <si>
    <t>20250905-000000045</t>
  </si>
  <si>
    <t>202509051034590D5F</t>
  </si>
  <si>
    <t>김성운</t>
  </si>
  <si>
    <t>20250905-000000046</t>
  </si>
  <si>
    <t>2025090515350880BE</t>
  </si>
  <si>
    <t>엄미경</t>
  </si>
  <si>
    <t>스페인</t>
  </si>
  <si>
    <t>20250905-000000050</t>
  </si>
  <si>
    <t>202509051755189F6D</t>
  </si>
  <si>
    <t>김정림</t>
  </si>
  <si>
    <t>20250905-000000051</t>
  </si>
  <si>
    <t>2025090519091364C2</t>
  </si>
  <si>
    <t>박성용</t>
  </si>
  <si>
    <t>20250905-000000060</t>
  </si>
  <si>
    <t>20250905224036AB42</t>
  </si>
  <si>
    <t>김경진</t>
  </si>
  <si>
    <t>타임레코드</t>
  </si>
  <si>
    <t>20250906-000000001</t>
  </si>
  <si>
    <t>20250906001045BB1E</t>
  </si>
  <si>
    <t>서빛나</t>
  </si>
  <si>
    <t>20250906-000000002</t>
  </si>
  <si>
    <t>20250906115458DB8B</t>
  </si>
  <si>
    <t>20250906-000000003</t>
  </si>
  <si>
    <t>20250906115854A363</t>
  </si>
  <si>
    <t>고현진</t>
  </si>
  <si>
    <t>20250906-000000004</t>
  </si>
  <si>
    <t>202509061236485FA9</t>
  </si>
  <si>
    <t>20250906-000000005</t>
  </si>
  <si>
    <t>202509061426283CDE</t>
  </si>
  <si>
    <t>이정은</t>
  </si>
  <si>
    <t>오사카</t>
  </si>
  <si>
    <t>20250906-000000007</t>
  </si>
  <si>
    <t>202509061527379EE4</t>
  </si>
  <si>
    <t>김경희</t>
  </si>
  <si>
    <t>20250906-000000008</t>
  </si>
  <si>
    <t>20250906164954B92A</t>
  </si>
  <si>
    <t>신은주</t>
  </si>
  <si>
    <t>20250906-000000009</t>
  </si>
  <si>
    <t>20250906172908DE09</t>
  </si>
  <si>
    <t>직사각_직접만들기</t>
  </si>
  <si>
    <t>20250906-000000010</t>
  </si>
  <si>
    <t>20250906-000000011</t>
  </si>
  <si>
    <t>20250906-000000012</t>
  </si>
  <si>
    <t>20250906-000000013</t>
  </si>
  <si>
    <t>20250906-000000014</t>
  </si>
  <si>
    <t>20250906-000000015</t>
  </si>
  <si>
    <t>20250906-000000016</t>
  </si>
  <si>
    <t>202509061749091E36</t>
  </si>
  <si>
    <t>20250906-000000017</t>
  </si>
  <si>
    <t>20250906174825A0CE</t>
  </si>
  <si>
    <t>한지영</t>
  </si>
  <si>
    <t>20250906-000000019</t>
  </si>
  <si>
    <t>20250906180747D359</t>
  </si>
  <si>
    <t>강주희</t>
  </si>
  <si>
    <t>20250906-000000020</t>
  </si>
  <si>
    <t>202509061822046A0E</t>
  </si>
  <si>
    <t>송상민</t>
  </si>
  <si>
    <t>20250906-000000021</t>
  </si>
  <si>
    <t>202509061838298187</t>
  </si>
  <si>
    <t>김효선</t>
  </si>
  <si>
    <t>20250906-000000022</t>
  </si>
  <si>
    <t>202509062014243AFA</t>
  </si>
  <si>
    <t>최완섭</t>
  </si>
  <si>
    <t>가을노트</t>
  </si>
  <si>
    <t>20250906-000000023</t>
  </si>
  <si>
    <t>202509062042295714</t>
  </si>
  <si>
    <t>조유리</t>
  </si>
  <si>
    <t>20250906-000000024</t>
  </si>
  <si>
    <t>20250906212258CE45</t>
  </si>
  <si>
    <t>진현경</t>
  </si>
  <si>
    <t>20250906-000000025</t>
  </si>
  <si>
    <t>20250906215748F05E</t>
  </si>
  <si>
    <t>20250906-000000026</t>
  </si>
  <si>
    <t>202509062301378ABE</t>
  </si>
  <si>
    <t>배은호</t>
  </si>
  <si>
    <t>20250906-000000027</t>
  </si>
  <si>
    <t>20250906231517C847</t>
  </si>
  <si>
    <t>박은영</t>
  </si>
  <si>
    <t>심플믹스</t>
  </si>
  <si>
    <t>20250906-000000028</t>
  </si>
  <si>
    <t>20250906232727DEEF</t>
  </si>
  <si>
    <t>홍진이</t>
  </si>
  <si>
    <t>20250907-000000001</t>
  </si>
  <si>
    <t>202509070017559871</t>
  </si>
  <si>
    <t>제화영</t>
  </si>
  <si>
    <t>20250907-000000002</t>
  </si>
  <si>
    <t>202509070105063E8A</t>
  </si>
  <si>
    <t>김호현</t>
  </si>
  <si>
    <t>13.기타</t>
  </si>
  <si>
    <t>20250907-000000003</t>
  </si>
  <si>
    <t>20250907082829399A</t>
  </si>
  <si>
    <t>이은지</t>
  </si>
  <si>
    <t>해피하우스</t>
  </si>
  <si>
    <t>20250906-000000029</t>
  </si>
  <si>
    <t>20250906210405EBBC</t>
  </si>
  <si>
    <t>20250907-000000004</t>
  </si>
  <si>
    <t>20250907101425C236</t>
  </si>
  <si>
    <t>정다원</t>
  </si>
  <si>
    <t>세부</t>
  </si>
  <si>
    <t>발리</t>
  </si>
  <si>
    <t>20250907-000000005</t>
  </si>
  <si>
    <t>202509071016115A5D</t>
  </si>
  <si>
    <t>지상운</t>
  </si>
  <si>
    <t>20250907-000000006</t>
  </si>
  <si>
    <t>202509071450309C4C</t>
  </si>
  <si>
    <t>이원정</t>
  </si>
  <si>
    <t>20250907-000000012</t>
  </si>
  <si>
    <t>202509071903085AA3</t>
  </si>
  <si>
    <t>백승진</t>
  </si>
  <si>
    <t>20250907-000000013</t>
  </si>
  <si>
    <t>202509071920104A65</t>
  </si>
  <si>
    <t>20250907-000000014</t>
  </si>
  <si>
    <t>20250907-000000015</t>
  </si>
  <si>
    <t>20250907-000000016</t>
  </si>
  <si>
    <t>202509072025546B33</t>
  </si>
  <si>
    <t>양영진</t>
  </si>
  <si>
    <t>20250907-000000017</t>
  </si>
  <si>
    <t>202509072043106B27</t>
  </si>
  <si>
    <t>이성준</t>
  </si>
  <si>
    <t>20250907-000000018</t>
  </si>
  <si>
    <t>2025090720455246F9</t>
  </si>
  <si>
    <t>20250907-000000020</t>
  </si>
  <si>
    <t>2025090722145906CF</t>
  </si>
  <si>
    <t>정연우</t>
  </si>
  <si>
    <t>20250908-000000005</t>
  </si>
  <si>
    <t>2025090810113818E2</t>
  </si>
  <si>
    <t>이일원</t>
  </si>
  <si>
    <t>20250908-000000007</t>
  </si>
  <si>
    <t>202509081016480CD0</t>
  </si>
  <si>
    <t>이재슥</t>
  </si>
  <si>
    <t>20250908-000000010</t>
  </si>
  <si>
    <t>202509081136288E98</t>
  </si>
  <si>
    <t>이규빈</t>
  </si>
  <si>
    <t>06.졸업 : 어린이집/유치원</t>
  </si>
  <si>
    <t>20250908-000000011</t>
  </si>
  <si>
    <t>20250908122522BD42</t>
  </si>
  <si>
    <t>손호선</t>
  </si>
  <si>
    <t>20250908-000000012</t>
  </si>
  <si>
    <t>2025090812452440D9</t>
  </si>
  <si>
    <t>심현택</t>
  </si>
  <si>
    <t>20250908-000000014</t>
  </si>
  <si>
    <t>202509081404336E91</t>
  </si>
  <si>
    <t>20250908-000000015</t>
  </si>
  <si>
    <t>20250908123516F3D5</t>
  </si>
  <si>
    <t>20250908-000000019</t>
  </si>
  <si>
    <t>202509081424211446</t>
  </si>
  <si>
    <t>김수미</t>
  </si>
  <si>
    <t>노멀프레임</t>
  </si>
  <si>
    <t>20250908-000000020</t>
  </si>
  <si>
    <t>20250908-000000021</t>
  </si>
  <si>
    <t>20250908-000000022</t>
  </si>
  <si>
    <t>20250908-000000023</t>
  </si>
  <si>
    <t>202509081513571D74</t>
  </si>
  <si>
    <t>20250908-000000025</t>
  </si>
  <si>
    <t>20250908163927B5F5</t>
  </si>
  <si>
    <t>사진이야기</t>
  </si>
  <si>
    <t>20250908-000000026</t>
  </si>
  <si>
    <t>20250908164543C39D</t>
  </si>
  <si>
    <t>20250907-000000022</t>
  </si>
  <si>
    <t>20250907153142A826</t>
  </si>
  <si>
    <t>유미아</t>
  </si>
  <si>
    <t>20250908-000000029</t>
  </si>
  <si>
    <t>202509082116128026</t>
  </si>
  <si>
    <t>이귀영</t>
  </si>
  <si>
    <t>20250908-000000030</t>
  </si>
  <si>
    <t>202509082115201112</t>
  </si>
  <si>
    <t>정병복</t>
  </si>
  <si>
    <t>20250907-000000023</t>
  </si>
  <si>
    <t>202509070018019AAC</t>
  </si>
  <si>
    <t>심플캘리</t>
  </si>
  <si>
    <t>20250908-000000034</t>
  </si>
  <si>
    <t>20250908223851BD25</t>
  </si>
  <si>
    <t>강상진</t>
  </si>
  <si>
    <t>20250909-000000001</t>
  </si>
  <si>
    <t>202509090033388D3A</t>
  </si>
  <si>
    <t>최하린</t>
  </si>
  <si>
    <t>20250909-000000002</t>
  </si>
  <si>
    <t>202509090401023B89</t>
  </si>
  <si>
    <t>조일형</t>
  </si>
  <si>
    <t>20250909-000000006</t>
  </si>
  <si>
    <t>202509090942037D17</t>
  </si>
  <si>
    <t>한현희</t>
  </si>
  <si>
    <t>20250909-000000009</t>
  </si>
  <si>
    <t>20250909130130A428</t>
  </si>
  <si>
    <t>오은선</t>
  </si>
  <si>
    <t>20250909-000000010</t>
  </si>
  <si>
    <t>20250909130729A328</t>
  </si>
  <si>
    <t>가명자</t>
  </si>
  <si>
    <t>20250909-000000011</t>
  </si>
  <si>
    <t>20250909-000000012</t>
  </si>
  <si>
    <t>2025090913535515B7</t>
  </si>
  <si>
    <t>김창조</t>
  </si>
  <si>
    <t>20250909-000000014</t>
  </si>
  <si>
    <t>20250909140641958B</t>
  </si>
  <si>
    <t>강송희</t>
  </si>
  <si>
    <t>20250909-000000015</t>
  </si>
  <si>
    <t>20250909141047A40B</t>
  </si>
  <si>
    <t>박지숙</t>
  </si>
  <si>
    <t>20250909-000000016</t>
  </si>
  <si>
    <t>20250909142300FC7F</t>
  </si>
  <si>
    <t>20250909-000000018</t>
  </si>
  <si>
    <t>20250909152356E056</t>
  </si>
  <si>
    <t>윤지훈</t>
  </si>
  <si>
    <t>20250909-000000019</t>
  </si>
  <si>
    <t>2025090916352684F4</t>
  </si>
  <si>
    <t>20250909-000000020</t>
  </si>
  <si>
    <t>20250909-000000022</t>
  </si>
  <si>
    <t>202509091740273DCA</t>
  </si>
  <si>
    <t>손희숙</t>
  </si>
  <si>
    <t>20250909-000000023</t>
  </si>
  <si>
    <t>202509092125045AD1</t>
  </si>
  <si>
    <t>김지혜</t>
  </si>
  <si>
    <t>20250909-000000024</t>
  </si>
  <si>
    <t>20250909230546FD36</t>
  </si>
  <si>
    <t>제주</t>
  </si>
  <si>
    <t>20250909-000000027</t>
  </si>
  <si>
    <t>2025090923503947F7</t>
  </si>
  <si>
    <t>박재형</t>
  </si>
  <si>
    <t>20250909-000000028</t>
  </si>
  <si>
    <t>202509092356462D7C</t>
  </si>
  <si>
    <t>김재현</t>
  </si>
  <si>
    <t>20250909-000000029</t>
  </si>
  <si>
    <t>20250910-000000002</t>
  </si>
  <si>
    <t>20250910095849B0B4</t>
  </si>
  <si>
    <t>20250910-000000003</t>
  </si>
  <si>
    <t>202509101245270226</t>
  </si>
  <si>
    <t>김윤섭</t>
  </si>
  <si>
    <t>20250910-000000004</t>
  </si>
  <si>
    <t>2025091013000484DD</t>
  </si>
  <si>
    <t>홍소민</t>
  </si>
  <si>
    <t>20250910-000000005</t>
  </si>
  <si>
    <t>202509101311313635</t>
  </si>
  <si>
    <t>박중원</t>
  </si>
  <si>
    <t>20250909-000000030</t>
  </si>
  <si>
    <t>20250909221815BBBD</t>
  </si>
  <si>
    <t>하현숙</t>
  </si>
  <si>
    <t>20250910-000000006</t>
  </si>
  <si>
    <t>202509101334081894</t>
  </si>
  <si>
    <t>정지안</t>
  </si>
  <si>
    <t>20250910-000000007</t>
  </si>
  <si>
    <t>20250910133705F7AD</t>
  </si>
  <si>
    <t>오석연</t>
  </si>
  <si>
    <t>파스텔베이비</t>
  </si>
  <si>
    <t>20250910-000000009</t>
  </si>
  <si>
    <t>202509101435029DBB</t>
  </si>
  <si>
    <t>이성옥</t>
  </si>
  <si>
    <t>20250910-000000010</t>
  </si>
  <si>
    <t>202509100534580139</t>
  </si>
  <si>
    <t>박순례</t>
  </si>
  <si>
    <t>명함+여권 (1명)</t>
  </si>
  <si>
    <t>20250910-000000012</t>
  </si>
  <si>
    <t>202509101638011091</t>
  </si>
  <si>
    <t>유병남</t>
  </si>
  <si>
    <t>20250910-000000015</t>
  </si>
  <si>
    <t>202509101719034D8C</t>
  </si>
  <si>
    <t>20250910-000000016</t>
  </si>
  <si>
    <t>20250910-000000017</t>
  </si>
  <si>
    <t>202509101118449D52</t>
  </si>
  <si>
    <t>20250910-000000018</t>
  </si>
  <si>
    <t>20250910193007C3CF</t>
  </si>
  <si>
    <t>현인기</t>
  </si>
  <si>
    <t>폴라로이드프레임</t>
  </si>
  <si>
    <t>20250910-000000021</t>
  </si>
  <si>
    <t>20250910230032BAA8</t>
  </si>
  <si>
    <t>김윤정</t>
  </si>
  <si>
    <t>20250910-000000022</t>
  </si>
  <si>
    <t>20250910230800D2D4</t>
  </si>
  <si>
    <t>20250911-000000001</t>
  </si>
  <si>
    <t>2025091108184047BB</t>
  </si>
  <si>
    <t>이동호</t>
  </si>
  <si>
    <t>20250911-000000002</t>
  </si>
  <si>
    <t>202509110958160118</t>
  </si>
  <si>
    <t>강경찬</t>
  </si>
  <si>
    <t>20250910-000000028</t>
  </si>
  <si>
    <t>202509102331073389</t>
  </si>
  <si>
    <t>김해경</t>
  </si>
  <si>
    <t>20250911-000000003</t>
  </si>
  <si>
    <t>2025091110192365D1</t>
  </si>
  <si>
    <t>양다래</t>
  </si>
  <si>
    <t>라이프로그</t>
  </si>
  <si>
    <t>20250911-000000008</t>
  </si>
  <si>
    <t>20250911110628F133</t>
  </si>
  <si>
    <t>윤용숙</t>
  </si>
  <si>
    <t>20250911-000000009</t>
  </si>
  <si>
    <t>202509111242003C78</t>
  </si>
  <si>
    <t>강혜란</t>
  </si>
  <si>
    <t>20250911-000000010</t>
  </si>
  <si>
    <t>2025091112453655D8</t>
  </si>
  <si>
    <t>이향송</t>
  </si>
  <si>
    <t>20250911-000000011</t>
  </si>
  <si>
    <t>202509111254327F79</t>
  </si>
  <si>
    <t>강재봉</t>
  </si>
  <si>
    <t>20250911-000000012</t>
  </si>
  <si>
    <t>20250911131046A87E</t>
  </si>
  <si>
    <t>20250911-000000013</t>
  </si>
  <si>
    <t>20250911132000B86B</t>
  </si>
  <si>
    <t>이태범</t>
  </si>
  <si>
    <t>베이비 스토리</t>
  </si>
  <si>
    <t>20250911-000000019</t>
  </si>
  <si>
    <t>2025091114442105C8</t>
  </si>
  <si>
    <t>여미선</t>
  </si>
  <si>
    <t>20250911-000000020</t>
  </si>
  <si>
    <t>202509111458181A54</t>
  </si>
  <si>
    <t>송은진</t>
  </si>
  <si>
    <t>20250911-000000021</t>
  </si>
  <si>
    <t>20250911150612E04A</t>
  </si>
  <si>
    <t>홍선희</t>
  </si>
  <si>
    <t>20250911-000000023</t>
  </si>
  <si>
    <t>20250911162120B7B2</t>
  </si>
  <si>
    <t>조영득</t>
  </si>
  <si>
    <t>20250911-000000024</t>
  </si>
  <si>
    <t>20250911-000000025</t>
  </si>
  <si>
    <t>20250911-000000026</t>
  </si>
  <si>
    <t>20250911-000000027</t>
  </si>
  <si>
    <t>20250911-000000028</t>
  </si>
  <si>
    <t>20250911-000000035</t>
  </si>
  <si>
    <t>20250911180106CC2A</t>
  </si>
  <si>
    <t>김명희</t>
  </si>
  <si>
    <t>20250911-000000036</t>
  </si>
  <si>
    <t>20250911-000000037</t>
  </si>
  <si>
    <t>20250911183714634A</t>
  </si>
  <si>
    <t>김영인</t>
  </si>
  <si>
    <t>20250911-000000038</t>
  </si>
  <si>
    <t>202509111934002A5F</t>
  </si>
  <si>
    <t>강백규</t>
  </si>
  <si>
    <t>20250911-000000039</t>
  </si>
  <si>
    <t>202509112010137235</t>
  </si>
  <si>
    <t>20250911-000000040</t>
  </si>
  <si>
    <t>202509112058056BA4</t>
  </si>
  <si>
    <t>백승호</t>
  </si>
  <si>
    <t>그림일기</t>
  </si>
  <si>
    <t>20250911-000000042</t>
  </si>
  <si>
    <t>2025091121014400B0</t>
  </si>
  <si>
    <t>20250911-000000043</t>
  </si>
  <si>
    <t>20250911230829AC8D</t>
  </si>
  <si>
    <t>강경구</t>
  </si>
  <si>
    <t>20250912-000000001</t>
  </si>
  <si>
    <t>202509120034212DAE</t>
  </si>
  <si>
    <t>권민수</t>
  </si>
  <si>
    <t>20250912-000000002</t>
  </si>
  <si>
    <t>20250912035418FF5D</t>
  </si>
  <si>
    <t>김성태</t>
  </si>
  <si>
    <t>24x12</t>
  </si>
  <si>
    <t>20250912-000000005</t>
  </si>
  <si>
    <t>20250912103102535E</t>
  </si>
  <si>
    <t>정혜자</t>
  </si>
  <si>
    <t>중국</t>
  </si>
  <si>
    <t>20250912-000000006</t>
  </si>
  <si>
    <t>20250912102807D57E</t>
  </si>
  <si>
    <t>20250912-000000007</t>
  </si>
  <si>
    <t>202509121100133F7F</t>
  </si>
  <si>
    <t>20250912-000000008</t>
  </si>
  <si>
    <t>20250912115018A34D</t>
  </si>
  <si>
    <t>우붕희</t>
  </si>
  <si>
    <t>20250912-000000009</t>
  </si>
  <si>
    <t>202509121231473D38</t>
  </si>
  <si>
    <t>김지은</t>
  </si>
  <si>
    <t>20250912-000000020</t>
  </si>
  <si>
    <t>20250912133952838D</t>
  </si>
  <si>
    <t>전은숙</t>
  </si>
  <si>
    <t>20250912-000000023</t>
  </si>
  <si>
    <t>20250912153732FA9F</t>
  </si>
  <si>
    <t>김영민</t>
  </si>
  <si>
    <t>20250912-000000024</t>
  </si>
  <si>
    <t>20250912-000000025</t>
  </si>
  <si>
    <t>20250912-000000026</t>
  </si>
  <si>
    <t>202509121548249820</t>
  </si>
  <si>
    <t>박선주</t>
  </si>
  <si>
    <t>20250912-000000027</t>
  </si>
  <si>
    <t>202509121833408784</t>
  </si>
  <si>
    <t>20250912-000000028</t>
  </si>
  <si>
    <t>2025091222392934A1</t>
  </si>
  <si>
    <t>20250913-000000001</t>
  </si>
  <si>
    <t>202509130054054428</t>
  </si>
  <si>
    <t>라인프레임</t>
  </si>
  <si>
    <t>20250913-000000002</t>
  </si>
  <si>
    <t>20250913-000000003</t>
  </si>
  <si>
    <t>20250913-000000004</t>
  </si>
  <si>
    <t>20250913-000000005</t>
  </si>
  <si>
    <t>20250913-000000006</t>
  </si>
  <si>
    <t>20250913-000000007</t>
  </si>
  <si>
    <t>20250913-000000008</t>
  </si>
  <si>
    <t>20250913-000000009</t>
  </si>
  <si>
    <t>20250913-000000010</t>
  </si>
  <si>
    <t>20250913-000000012</t>
  </si>
  <si>
    <t>2025091301245640F3</t>
  </si>
  <si>
    <t>박미영</t>
  </si>
  <si>
    <t>20250913-000000013</t>
  </si>
  <si>
    <t>20250913-000000014</t>
  </si>
  <si>
    <t>20250913-000000015</t>
  </si>
  <si>
    <t>20250913092803E1A2</t>
  </si>
  <si>
    <t>20250913-000000016</t>
  </si>
  <si>
    <t>20250913-000000017</t>
  </si>
  <si>
    <t>20250913-000000018</t>
  </si>
  <si>
    <t>20250913-000000019</t>
  </si>
  <si>
    <t>20250913-000000020</t>
  </si>
  <si>
    <t>20250913-000000021</t>
  </si>
  <si>
    <t>202509131219089184</t>
  </si>
  <si>
    <t>권오현</t>
  </si>
  <si>
    <t>20250913-000000022</t>
  </si>
  <si>
    <t>20250913132801BE57</t>
  </si>
  <si>
    <t>김중경</t>
  </si>
  <si>
    <t>20x30</t>
  </si>
  <si>
    <t>20250913-000000023</t>
  </si>
  <si>
    <t>202509131507018486</t>
  </si>
  <si>
    <t>홍정수</t>
  </si>
  <si>
    <t>20250913-000000024</t>
  </si>
  <si>
    <t>202509131544366956</t>
  </si>
  <si>
    <t>박지민</t>
  </si>
  <si>
    <t>직접만들기_001</t>
  </si>
  <si>
    <t>20250913-000000026</t>
  </si>
  <si>
    <t>20250913160600F67F</t>
  </si>
  <si>
    <t>오수철</t>
  </si>
  <si>
    <t>20250914-000000001</t>
  </si>
  <si>
    <t>20250913234242FBD3</t>
  </si>
  <si>
    <t>박수진</t>
  </si>
  <si>
    <t>20250914-000000002</t>
  </si>
  <si>
    <t>20250914013012ED17</t>
  </si>
  <si>
    <t>김정란</t>
  </si>
  <si>
    <t>20250914-000000003</t>
  </si>
  <si>
    <t>20250914043154CB8C</t>
  </si>
  <si>
    <t>20250914-000000004</t>
  </si>
  <si>
    <t>202509141126168031</t>
  </si>
  <si>
    <t>우수진</t>
  </si>
  <si>
    <t>20250914-000000005</t>
  </si>
  <si>
    <t>202509141407438D7A</t>
  </si>
  <si>
    <t>최화랑</t>
  </si>
  <si>
    <t>20250914-000000006</t>
  </si>
  <si>
    <t>20250914141713E4BE</t>
  </si>
  <si>
    <t>김순애</t>
  </si>
  <si>
    <t>20250914-000000007</t>
  </si>
  <si>
    <t>20250914141746D0E0</t>
  </si>
  <si>
    <t>유남옥</t>
  </si>
  <si>
    <t>20250914-000000008</t>
  </si>
  <si>
    <t>202509141521203425</t>
  </si>
  <si>
    <t>20250914-000000009</t>
  </si>
  <si>
    <t>202509141632496E76</t>
  </si>
  <si>
    <t>임태선</t>
  </si>
  <si>
    <t>20250914-000000010</t>
  </si>
  <si>
    <t>20250914164218BC5C</t>
  </si>
  <si>
    <t>이민주</t>
  </si>
  <si>
    <t>20250914-000000011</t>
  </si>
  <si>
    <t>2025091418072898A8</t>
  </si>
  <si>
    <t>유신재</t>
  </si>
  <si>
    <t>20250914-000000012</t>
  </si>
  <si>
    <t>20250914181852D739</t>
  </si>
  <si>
    <t>장진석</t>
  </si>
  <si>
    <t>20250914-000000013</t>
  </si>
  <si>
    <t>202509141925282FA7</t>
  </si>
  <si>
    <t>박찬영</t>
  </si>
  <si>
    <t>20250914-000000014</t>
  </si>
  <si>
    <t>20250914193549192C</t>
  </si>
  <si>
    <t>김윤서</t>
  </si>
  <si>
    <t>20250914-000000015</t>
  </si>
  <si>
    <t>20250914200506AEAF</t>
  </si>
  <si>
    <t>오인석</t>
  </si>
  <si>
    <t>20250914-000000016</t>
  </si>
  <si>
    <t>202509142029221D2C</t>
  </si>
  <si>
    <t>김한을</t>
  </si>
  <si>
    <t>20250914-000000017</t>
  </si>
  <si>
    <t>2025091420285538AE</t>
  </si>
  <si>
    <t>송승지</t>
  </si>
  <si>
    <t>20250914-000000018</t>
  </si>
  <si>
    <t>20250914-000000019</t>
  </si>
  <si>
    <t>20250914205151C58A</t>
  </si>
  <si>
    <t>장미선</t>
  </si>
  <si>
    <t>더모먼트</t>
  </si>
  <si>
    <t>20250914-000000020</t>
  </si>
  <si>
    <t>20250914204400498A</t>
  </si>
  <si>
    <t>20250914-000000021</t>
  </si>
  <si>
    <t>20250914212448EBA2</t>
  </si>
  <si>
    <t>20250914-000000022</t>
  </si>
  <si>
    <t>202509142146290FB3</t>
  </si>
  <si>
    <t>강춘식</t>
  </si>
  <si>
    <t>20250914-000000023</t>
  </si>
  <si>
    <t>20250914-000000024</t>
  </si>
  <si>
    <t>20250914-000000025</t>
  </si>
  <si>
    <t>20250914-000000026</t>
  </si>
  <si>
    <t>20250914-000000027</t>
  </si>
  <si>
    <t>20250914222151FFF1</t>
  </si>
  <si>
    <t>옥봉수</t>
  </si>
  <si>
    <t>20250914-000000028</t>
  </si>
  <si>
    <t>20250914223322050F</t>
  </si>
  <si>
    <t>이서영</t>
  </si>
  <si>
    <t>라인포스트카드</t>
  </si>
  <si>
    <t>20250914-000000029</t>
  </si>
  <si>
    <t>20250914230223B5CA</t>
  </si>
  <si>
    <t>김현</t>
  </si>
  <si>
    <t>20250914-000000031</t>
  </si>
  <si>
    <t>20250914234917E5EC</t>
  </si>
  <si>
    <t>20250914-000000032</t>
  </si>
  <si>
    <t>20250914-000000033</t>
  </si>
  <si>
    <t>202509142353025094</t>
  </si>
  <si>
    <t>이찬미</t>
  </si>
  <si>
    <t>20250915-000000001</t>
  </si>
  <si>
    <t>20250915001315A963</t>
  </si>
  <si>
    <t>김민서</t>
  </si>
  <si>
    <t>full</t>
  </si>
  <si>
    <t>20250915-000000002</t>
  </si>
  <si>
    <t>2025091500491726AA</t>
  </si>
  <si>
    <t>박진우</t>
  </si>
  <si>
    <t>20250915-000000003</t>
  </si>
  <si>
    <t>20250915005646848D</t>
  </si>
  <si>
    <t>20250915-000000004</t>
  </si>
  <si>
    <t>20250915010310727C</t>
  </si>
  <si>
    <t>장성식</t>
  </si>
  <si>
    <t>20250915-000000005</t>
  </si>
  <si>
    <t>202509150255069592</t>
  </si>
  <si>
    <t>김주희</t>
  </si>
  <si>
    <t>20250915-000000007</t>
  </si>
  <si>
    <t>20250915041626461A</t>
  </si>
  <si>
    <t>이창훈</t>
  </si>
  <si>
    <t>20250915-000000008</t>
  </si>
  <si>
    <t>2025091504393372AB</t>
  </si>
  <si>
    <t>정항균</t>
  </si>
  <si>
    <t>20250915-000000009</t>
  </si>
  <si>
    <t>20250915-000000010</t>
  </si>
  <si>
    <t>20250915073333380E</t>
  </si>
  <si>
    <t>정혜미</t>
  </si>
  <si>
    <t>20250915-000000011</t>
  </si>
  <si>
    <t>202509150813366091</t>
  </si>
  <si>
    <t>20250915-000000012</t>
  </si>
  <si>
    <t>20250915092909BEFC</t>
  </si>
  <si>
    <t>김윤호</t>
  </si>
  <si>
    <t>20250915-000000013</t>
  </si>
  <si>
    <t>202509150955028C1B</t>
  </si>
  <si>
    <t>20250915-000000014</t>
  </si>
  <si>
    <t>2025091509585707BB</t>
  </si>
  <si>
    <t>윤구</t>
  </si>
  <si>
    <t>워크샵</t>
  </si>
  <si>
    <t>20250915-000000016</t>
  </si>
  <si>
    <t>2025091510455903B1</t>
  </si>
  <si>
    <t>김미현</t>
  </si>
  <si>
    <t>트래블스토리</t>
  </si>
  <si>
    <t>20250915-000000017</t>
  </si>
  <si>
    <t>202509151049018023</t>
  </si>
  <si>
    <t>문미영</t>
  </si>
  <si>
    <t>20250915-000000019</t>
  </si>
  <si>
    <t>202509151053501F8D</t>
  </si>
  <si>
    <t>최수남</t>
  </si>
  <si>
    <t>20250915-000000020</t>
  </si>
  <si>
    <t>2025091511321601DC</t>
  </si>
  <si>
    <t>박지현</t>
  </si>
  <si>
    <t>20250915-000000021</t>
  </si>
  <si>
    <t>20250915-000000031</t>
  </si>
  <si>
    <t>2025091513161674A8</t>
  </si>
  <si>
    <t>20250915-000000033</t>
  </si>
  <si>
    <t>20250915141402FC94</t>
  </si>
  <si>
    <t>20250915-000000036</t>
  </si>
  <si>
    <t>202509151517522416</t>
  </si>
  <si>
    <t>happy baby</t>
  </si>
  <si>
    <t>20250915-000000037</t>
  </si>
  <si>
    <t>20250915154807D246</t>
  </si>
  <si>
    <t>박서하</t>
  </si>
  <si>
    <t>20250915-000000038</t>
  </si>
  <si>
    <t>20250915160402867C</t>
  </si>
  <si>
    <t>황여훈</t>
  </si>
  <si>
    <t>20250915-000000039</t>
  </si>
  <si>
    <t>20250915172509EE8E</t>
  </si>
  <si>
    <t>20250915-000000040</t>
  </si>
  <si>
    <t>20250915191334174A</t>
  </si>
  <si>
    <t>이상만</t>
  </si>
  <si>
    <t>20250915-000000041</t>
  </si>
  <si>
    <t>202509151920203F21</t>
  </si>
  <si>
    <t>박지용</t>
  </si>
  <si>
    <t>20250915-000000042</t>
  </si>
  <si>
    <t>202509152039048FBE</t>
  </si>
  <si>
    <t>20250915-000000043</t>
  </si>
  <si>
    <t>20250915212301D3D1</t>
  </si>
  <si>
    <t>김시진</t>
  </si>
  <si>
    <t>20250915-000000058</t>
  </si>
  <si>
    <t>202509152206576E5D</t>
  </si>
  <si>
    <t>이재선</t>
  </si>
  <si>
    <t>20250915-000000059</t>
  </si>
  <si>
    <t>202509152220169099</t>
  </si>
  <si>
    <t>최신영</t>
  </si>
  <si>
    <t>20250915-000000060</t>
  </si>
  <si>
    <t>202509152222117A91</t>
  </si>
  <si>
    <t>이효경</t>
  </si>
  <si>
    <t>20250915-000000061</t>
  </si>
  <si>
    <t>202509152356511F11</t>
  </si>
  <si>
    <t>김미희</t>
  </si>
  <si>
    <t>20250915-000000062</t>
  </si>
  <si>
    <t>20250915-000000063</t>
  </si>
  <si>
    <t>20250915-000000064</t>
  </si>
  <si>
    <t>20250916-000000001</t>
  </si>
  <si>
    <t>2025091600323018A0</t>
  </si>
  <si>
    <t>김기중</t>
  </si>
  <si>
    <t>20250916-000000002</t>
  </si>
  <si>
    <t>20250916020945AFCA</t>
  </si>
  <si>
    <t>20250916-000000004</t>
  </si>
  <si>
    <t>202509160546031CB7</t>
  </si>
  <si>
    <t>20250916-000000005</t>
  </si>
  <si>
    <t>20250916082628AA97</t>
  </si>
  <si>
    <t>최지예</t>
  </si>
  <si>
    <t>20250916-000000006</t>
  </si>
  <si>
    <t>20250916-000000007</t>
  </si>
  <si>
    <t>20250916101858E153</t>
  </si>
  <si>
    <t>20250916-000000011</t>
  </si>
  <si>
    <t>20250916104518E3FF</t>
  </si>
  <si>
    <t>조원석</t>
  </si>
  <si>
    <t>20250916-000000013</t>
  </si>
  <si>
    <t>202509161131143B11</t>
  </si>
  <si>
    <t>방울방울</t>
  </si>
  <si>
    <t>20250916-000000016</t>
  </si>
  <si>
    <t>2025091612295610F0</t>
  </si>
  <si>
    <t>Full</t>
  </si>
  <si>
    <t>20250916-000000018</t>
  </si>
  <si>
    <t>20250916145153AF66</t>
  </si>
  <si>
    <t>안소영</t>
  </si>
  <si>
    <t>20250916-000000019</t>
  </si>
  <si>
    <t>202509161518209792</t>
  </si>
  <si>
    <t>이세정</t>
  </si>
  <si>
    <t>20250916-000000022</t>
  </si>
  <si>
    <t>20250916160350F5A6</t>
  </si>
  <si>
    <t>이은정</t>
  </si>
  <si>
    <t>20250916-000000023</t>
  </si>
  <si>
    <t>202509161603051E90</t>
  </si>
  <si>
    <t>20250916-000000024</t>
  </si>
  <si>
    <t>20250916-000000025</t>
  </si>
  <si>
    <t>20250916-000000026</t>
  </si>
  <si>
    <t>20250916-000000027</t>
  </si>
  <si>
    <t>20250916-000000028</t>
  </si>
  <si>
    <t>세계여행</t>
  </si>
  <si>
    <t>20250916-000000029</t>
  </si>
  <si>
    <t>2025091616560400DD</t>
  </si>
  <si>
    <t>엄성지</t>
  </si>
  <si>
    <t>20250916-000000030</t>
  </si>
  <si>
    <t>20250916170711E8CC</t>
  </si>
  <si>
    <t>20250916-000000031</t>
  </si>
  <si>
    <t>202509161722315E17</t>
  </si>
  <si>
    <t>신정진</t>
  </si>
  <si>
    <t>20250916-000000032</t>
  </si>
  <si>
    <t>202509161727049563</t>
  </si>
  <si>
    <t>공형열</t>
  </si>
  <si>
    <t>20250916-000000033</t>
  </si>
  <si>
    <t>20250916-000000034</t>
  </si>
  <si>
    <t>20250916-000000035</t>
  </si>
  <si>
    <t>20250916-000000036</t>
  </si>
  <si>
    <t>20250916-000000037</t>
  </si>
  <si>
    <t>20250916-000000038</t>
  </si>
  <si>
    <t>20250916-000000039</t>
  </si>
  <si>
    <t>20250916-000000040</t>
  </si>
  <si>
    <t>20250916-000000041</t>
  </si>
  <si>
    <t>202509161821209BA5</t>
  </si>
  <si>
    <t>권보민</t>
  </si>
  <si>
    <t>20250916-000000042</t>
  </si>
  <si>
    <t>202509162158051FCE</t>
  </si>
  <si>
    <t>윤숙영</t>
  </si>
  <si>
    <t>20250916-000000043</t>
  </si>
  <si>
    <t>202509162330221DB6</t>
  </si>
  <si>
    <t>서종욱</t>
  </si>
  <si>
    <t>20250917-000000030</t>
  </si>
  <si>
    <t>202509171659565444</t>
  </si>
  <si>
    <t>박창용</t>
  </si>
  <si>
    <t>드로잉 데이</t>
  </si>
  <si>
    <t>20250917-000000001</t>
  </si>
  <si>
    <t>202509170136226F7D</t>
  </si>
  <si>
    <t>김소정</t>
  </si>
  <si>
    <t>20250917-000000002</t>
  </si>
  <si>
    <t>20250917-000000004</t>
  </si>
  <si>
    <t>202509171010202AEF</t>
  </si>
  <si>
    <t>이지경</t>
  </si>
  <si>
    <t>20250917-000000005</t>
  </si>
  <si>
    <t>20250917-000000006</t>
  </si>
  <si>
    <t>20250917-000000008</t>
  </si>
  <si>
    <t>202509171045112098</t>
  </si>
  <si>
    <t>이미선</t>
  </si>
  <si>
    <t>20250917-000000009</t>
  </si>
  <si>
    <t>20250917104414CB68</t>
  </si>
  <si>
    <t>황세라</t>
  </si>
  <si>
    <t>20250917-000000016</t>
  </si>
  <si>
    <t>20250917124704FE05</t>
  </si>
  <si>
    <t>20250917-000000017</t>
  </si>
  <si>
    <t>20250917-000000018</t>
  </si>
  <si>
    <t>20250917130712F906</t>
  </si>
  <si>
    <t>20250917-000000019</t>
  </si>
  <si>
    <t>20250917132909E5DC</t>
  </si>
  <si>
    <t>이선민</t>
  </si>
  <si>
    <t>20250917-000000020</t>
  </si>
  <si>
    <t>20250917142127938F</t>
  </si>
  <si>
    <t>우채희</t>
  </si>
  <si>
    <t>머스타드</t>
  </si>
  <si>
    <t>20250917-000000021</t>
  </si>
  <si>
    <t>2025091714264419F7</t>
  </si>
  <si>
    <t>20250917-000000022</t>
  </si>
  <si>
    <t>202509171430324724</t>
  </si>
  <si>
    <t>남인선</t>
  </si>
  <si>
    <t>20250917-000000023</t>
  </si>
  <si>
    <t>20250917-000000025</t>
  </si>
  <si>
    <t>202509171458039541</t>
  </si>
  <si>
    <t>김혁수</t>
  </si>
  <si>
    <t>20250917-000000027</t>
  </si>
  <si>
    <t>202509171527120B72</t>
  </si>
  <si>
    <t>남태욱</t>
  </si>
  <si>
    <t>20250917-000000028</t>
  </si>
  <si>
    <t>202509171619359FB1</t>
  </si>
  <si>
    <t>20250917-000000029</t>
  </si>
  <si>
    <t>20250917102430B09A</t>
  </si>
  <si>
    <t>서초구립내곡도서관</t>
  </si>
  <si>
    <t>20250917-000000031</t>
  </si>
  <si>
    <t>202509171827564751</t>
  </si>
  <si>
    <t>양수비</t>
  </si>
  <si>
    <t>코타키나발루</t>
  </si>
  <si>
    <t>20250917-000000032</t>
  </si>
  <si>
    <t>20250917-000000033</t>
  </si>
  <si>
    <t>산토리니</t>
  </si>
  <si>
    <t>20250917-000000034</t>
  </si>
  <si>
    <t>호주</t>
  </si>
  <si>
    <t>20250917-000000035</t>
  </si>
  <si>
    <t>202509171848483B76</t>
  </si>
  <si>
    <t>정회윤</t>
  </si>
  <si>
    <t>20250917-000000036</t>
  </si>
  <si>
    <t>20250917190549C604</t>
  </si>
  <si>
    <t>박효순</t>
  </si>
  <si>
    <t>20250917-000000037</t>
  </si>
  <si>
    <t>20250917-000000039</t>
  </si>
  <si>
    <t>20250917222436BCD9</t>
  </si>
  <si>
    <t>송은지</t>
  </si>
  <si>
    <t>20250917-000000041</t>
  </si>
  <si>
    <t>202509172330056010</t>
  </si>
  <si>
    <t>김소진</t>
  </si>
  <si>
    <t>20250918-000000001</t>
  </si>
  <si>
    <t>20250918001555AE5F</t>
  </si>
  <si>
    <t>20250918-000000002</t>
  </si>
  <si>
    <t>20250918-000000005</t>
  </si>
  <si>
    <t>20250918092129A781</t>
  </si>
  <si>
    <t>20250918-000000006</t>
  </si>
  <si>
    <t>20250918102342B352</t>
  </si>
  <si>
    <t>20250918-000000008</t>
  </si>
  <si>
    <t>202509181030432A5E</t>
  </si>
  <si>
    <t>김혜선</t>
  </si>
  <si>
    <t>20250918-000000015</t>
  </si>
  <si>
    <t>202509181442424640</t>
  </si>
  <si>
    <t>이한나</t>
  </si>
  <si>
    <t>20250918-000000016</t>
  </si>
  <si>
    <t>20250918150206326F</t>
  </si>
  <si>
    <t>전상현</t>
  </si>
  <si>
    <t>20250918-000000109</t>
  </si>
  <si>
    <t>20250918155352CA21</t>
  </si>
  <si>
    <t>김나연</t>
  </si>
  <si>
    <t>20250918-000000110</t>
  </si>
  <si>
    <t>20250918-000000111</t>
  </si>
  <si>
    <t>20250918-000000112</t>
  </si>
  <si>
    <t>20250918-000000113</t>
  </si>
  <si>
    <t>20250918-000000114</t>
  </si>
  <si>
    <t>20250918-000000115</t>
  </si>
  <si>
    <t>20250918-000000116</t>
  </si>
  <si>
    <t>20250918-000000117</t>
  </si>
  <si>
    <t>20250918-000000118</t>
  </si>
  <si>
    <t>202509181625227B28</t>
  </si>
  <si>
    <t>봉소연</t>
  </si>
  <si>
    <t>20250918-000000119</t>
  </si>
  <si>
    <t>202509181629468907</t>
  </si>
  <si>
    <t>터키</t>
  </si>
  <si>
    <t>20250918-000000120</t>
  </si>
  <si>
    <t>20250918-000000122</t>
  </si>
  <si>
    <t>202509181734119209</t>
  </si>
  <si>
    <t>전협</t>
  </si>
  <si>
    <t>20250918-000000123</t>
  </si>
  <si>
    <t>20250918181313D496</t>
  </si>
  <si>
    <t>박영진</t>
  </si>
  <si>
    <t>20250918-000000124</t>
  </si>
  <si>
    <t>20250918210640D6C6</t>
  </si>
  <si>
    <t>허종범</t>
  </si>
  <si>
    <t>20250918-000000125</t>
  </si>
  <si>
    <t>202509182223539429</t>
  </si>
  <si>
    <t>김영옥</t>
  </si>
  <si>
    <t>리버플로우</t>
  </si>
  <si>
    <t>20250918-000000131</t>
  </si>
  <si>
    <t>20250918231331BC83</t>
  </si>
  <si>
    <t>20250919-000000001</t>
  </si>
  <si>
    <t>20250919020623EAB5</t>
  </si>
  <si>
    <t>문지희</t>
  </si>
  <si>
    <t>20250918-000000132</t>
  </si>
  <si>
    <t>20250918211130DB0B</t>
  </si>
  <si>
    <t>김동윤</t>
  </si>
  <si>
    <t>오키나와</t>
  </si>
  <si>
    <t>20250919-000000007</t>
  </si>
  <si>
    <t>20250919065100085B</t>
  </si>
  <si>
    <t>20250919-000000008</t>
  </si>
  <si>
    <t>20250919-000000009</t>
  </si>
  <si>
    <t>202509190753544391</t>
  </si>
  <si>
    <t>박기흔</t>
  </si>
  <si>
    <t>20250918-000000133</t>
  </si>
  <si>
    <t>202509182341375CB6</t>
  </si>
  <si>
    <t>안지혜</t>
  </si>
  <si>
    <t>20250919-000000010</t>
  </si>
  <si>
    <t>202509191100259932</t>
  </si>
  <si>
    <t>황정순</t>
  </si>
  <si>
    <t>20250919-000000011</t>
  </si>
  <si>
    <t>202509191227210F16</t>
  </si>
  <si>
    <t>20250919-000000012</t>
  </si>
  <si>
    <t>20250919135222F0EC</t>
  </si>
  <si>
    <t>20250919-000000013</t>
  </si>
  <si>
    <t>202509191409446663</t>
  </si>
  <si>
    <t>김미숙</t>
  </si>
  <si>
    <t>20250919-000000014</t>
  </si>
  <si>
    <t>202509191436122092</t>
  </si>
  <si>
    <t>20250919-000000015</t>
  </si>
  <si>
    <t>딥베이지</t>
  </si>
  <si>
    <t>20250919-000000016</t>
  </si>
  <si>
    <t>20250919-000000017</t>
  </si>
  <si>
    <t>20250919-000000018</t>
  </si>
  <si>
    <t>학급이야기</t>
  </si>
  <si>
    <t>20250919-000000019</t>
  </si>
  <si>
    <t>20250919-000000020</t>
  </si>
  <si>
    <t>20250919-000000021</t>
  </si>
  <si>
    <t>202509191448134587</t>
  </si>
  <si>
    <t>20250919-000000023</t>
  </si>
  <si>
    <t>202509191614401085</t>
  </si>
  <si>
    <t>강혜숙</t>
  </si>
  <si>
    <t>20250919-000000024</t>
  </si>
  <si>
    <t>202509191740582AD3</t>
  </si>
  <si>
    <t>20250919-000000025</t>
  </si>
  <si>
    <t>20250919-000000026</t>
  </si>
  <si>
    <t>2025091918325735D3</t>
  </si>
  <si>
    <t>뷰티풀모먼츠</t>
  </si>
  <si>
    <t>20250919-000000027</t>
  </si>
  <si>
    <t>202509191918543E2B</t>
  </si>
  <si>
    <t>주필진</t>
  </si>
  <si>
    <t>20250919-000000028</t>
  </si>
  <si>
    <t>20250919-000000029</t>
  </si>
  <si>
    <t>202509191951227E07</t>
  </si>
  <si>
    <t>20250919-000000030</t>
  </si>
  <si>
    <t>20250919203239C40B</t>
  </si>
  <si>
    <t>유보라</t>
  </si>
  <si>
    <t>20250919-000000031</t>
  </si>
  <si>
    <t>20250919-000000032</t>
  </si>
  <si>
    <t>2025091921245292C2</t>
  </si>
  <si>
    <t>20250919-000000033</t>
  </si>
  <si>
    <t>2025091921333104B4</t>
  </si>
  <si>
    <t>20250919-000000034</t>
  </si>
  <si>
    <t>20250919212620972B</t>
  </si>
  <si>
    <t>임은지</t>
  </si>
  <si>
    <t>20250919-000000037</t>
  </si>
  <si>
    <t>2025091923055339E7</t>
  </si>
  <si>
    <t>방서연</t>
  </si>
  <si>
    <t>20250919-000000038</t>
  </si>
  <si>
    <t>20250919235140A8B8</t>
  </si>
  <si>
    <t>이예인</t>
  </si>
  <si>
    <t>20250920-000000001</t>
  </si>
  <si>
    <t>202509200041482B90</t>
  </si>
  <si>
    <t>설유낭</t>
  </si>
  <si>
    <t>20250920-000000002</t>
  </si>
  <si>
    <t>20250920003816A940</t>
  </si>
  <si>
    <t>주선현</t>
  </si>
  <si>
    <t>20250920-000000003</t>
  </si>
  <si>
    <t>202509200216302285</t>
  </si>
  <si>
    <t>김유란</t>
  </si>
  <si>
    <t>20250920-000000004</t>
  </si>
  <si>
    <t>202509201022284789</t>
  </si>
  <si>
    <t>우연</t>
  </si>
  <si>
    <t>20250920-000000005</t>
  </si>
  <si>
    <t>202509201038088FEA</t>
  </si>
  <si>
    <t>20250920-000000008</t>
  </si>
  <si>
    <t>20250920144548009C</t>
  </si>
  <si>
    <t>윤희정</t>
  </si>
  <si>
    <t>20250920-000000009</t>
  </si>
  <si>
    <t>20250920-000000010</t>
  </si>
  <si>
    <t>20250920-000000011</t>
  </si>
  <si>
    <t>20250920-000000014</t>
  </si>
  <si>
    <t>202509201552064B58</t>
  </si>
  <si>
    <t>류미미</t>
  </si>
  <si>
    <t>20250920-000000015</t>
  </si>
  <si>
    <t>20250920154503B1F6</t>
  </si>
  <si>
    <t>이진희</t>
  </si>
  <si>
    <t>20250920-000000016</t>
  </si>
  <si>
    <t>202509201751228B1E</t>
  </si>
  <si>
    <t>남경현</t>
  </si>
  <si>
    <t>20250920-000000017</t>
  </si>
  <si>
    <t>웨딩_001</t>
  </si>
  <si>
    <t>20250920-000000018</t>
  </si>
  <si>
    <t>웨딩_004</t>
  </si>
  <si>
    <t>20250920-000000019</t>
  </si>
  <si>
    <t>감성일상_001</t>
  </si>
  <si>
    <t>20250920-000000020</t>
  </si>
  <si>
    <t>감성일상_003</t>
  </si>
  <si>
    <t>20250920-000000021</t>
  </si>
  <si>
    <t>20250920-000000022</t>
  </si>
  <si>
    <t>20250920-000000023</t>
  </si>
  <si>
    <t>연예인_004</t>
  </si>
  <si>
    <t>20250920-000000024</t>
  </si>
  <si>
    <t>20250920180620BB35</t>
  </si>
  <si>
    <t>전석호</t>
  </si>
  <si>
    <t>20250920-000000025</t>
  </si>
  <si>
    <t>2025092018262851AB</t>
  </si>
  <si>
    <t>권강혁</t>
  </si>
  <si>
    <t>20250920-000000026</t>
  </si>
  <si>
    <t>202509201910394004</t>
  </si>
  <si>
    <t>이동균</t>
  </si>
  <si>
    <t>20250920-000000027</t>
  </si>
  <si>
    <t>202509202139150CE5</t>
  </si>
  <si>
    <t>박은지</t>
  </si>
  <si>
    <t>20250920-000000028</t>
  </si>
  <si>
    <t>202509202238180B33</t>
  </si>
  <si>
    <t>김현준</t>
  </si>
  <si>
    <t>20250921-000000001</t>
  </si>
  <si>
    <t>20250921001308DC99</t>
  </si>
  <si>
    <t>양혜림</t>
  </si>
  <si>
    <t>20250921-000000002</t>
  </si>
  <si>
    <t>20250921013543262E</t>
  </si>
  <si>
    <t>20250921-000000003</t>
  </si>
  <si>
    <t>2025092105540267DF</t>
  </si>
  <si>
    <t>김지선</t>
  </si>
  <si>
    <t>20250921-000000004</t>
  </si>
  <si>
    <t>2025092110435930E5</t>
  </si>
  <si>
    <t>김상훈</t>
  </si>
  <si>
    <t>도쿄</t>
  </si>
  <si>
    <t>20250921-000000007</t>
  </si>
  <si>
    <t>20250921135314E57C</t>
  </si>
  <si>
    <t>20250921-000000008</t>
  </si>
  <si>
    <t>202509211546563BC6</t>
  </si>
  <si>
    <t>전민정</t>
  </si>
  <si>
    <t>20250921-000000009</t>
  </si>
  <si>
    <t>20250921-000000010</t>
  </si>
  <si>
    <t>20250921172414430B</t>
  </si>
  <si>
    <t>조민수</t>
  </si>
  <si>
    <t>베이비키즈_004</t>
  </si>
  <si>
    <t>아치</t>
  </si>
  <si>
    <t>20250921-000000011</t>
  </si>
  <si>
    <t>202509211743416740</t>
  </si>
  <si>
    <t>오윤신</t>
  </si>
  <si>
    <t>20250921-000000012</t>
  </si>
  <si>
    <t>202509211812055360</t>
  </si>
  <si>
    <t>주명희</t>
  </si>
  <si>
    <t>20250921-000000013</t>
  </si>
  <si>
    <t>202509211933254992</t>
  </si>
  <si>
    <t>20250921-000000014</t>
  </si>
  <si>
    <t>20250921194629CD06</t>
  </si>
  <si>
    <t>류인국</t>
  </si>
  <si>
    <t>20250921-000000015</t>
  </si>
  <si>
    <t>20250921-000000016</t>
  </si>
  <si>
    <t>20250921-000000017</t>
  </si>
  <si>
    <t>20250921-000000018</t>
  </si>
  <si>
    <t>20250921-000000019</t>
  </si>
  <si>
    <t>20250921-000000020</t>
  </si>
  <si>
    <t>20250921202405B715</t>
  </si>
  <si>
    <t>이현주</t>
  </si>
  <si>
    <t>20250921-000000021</t>
  </si>
  <si>
    <t>20250921-000000022</t>
  </si>
  <si>
    <t>20250921-000000023</t>
  </si>
  <si>
    <t>20250921-000000024</t>
  </si>
  <si>
    <t>202509212110017F00</t>
  </si>
  <si>
    <t>한지원</t>
  </si>
  <si>
    <t>20250921-000000026</t>
  </si>
  <si>
    <t>20250921211704FB1F</t>
  </si>
  <si>
    <t>20250921-000000027</t>
  </si>
  <si>
    <t>2025092122065766D9</t>
  </si>
  <si>
    <t>임명진</t>
  </si>
  <si>
    <t>20250921-000000028</t>
  </si>
  <si>
    <t>20250921222412D338</t>
  </si>
  <si>
    <t>우인혜</t>
  </si>
  <si>
    <t>20250922-000000001</t>
  </si>
  <si>
    <t>20250922001558A893</t>
  </si>
  <si>
    <t>이채윤</t>
  </si>
  <si>
    <t>20250922-000000002</t>
  </si>
  <si>
    <t>20250922014034FEF5</t>
  </si>
  <si>
    <t>정현정</t>
  </si>
  <si>
    <t>20250922-000000003</t>
  </si>
  <si>
    <t>20250922034430A307</t>
  </si>
  <si>
    <t>신예린</t>
  </si>
  <si>
    <t>20250921-000000029</t>
  </si>
  <si>
    <t>2025092123384047F1</t>
  </si>
  <si>
    <t>장옥남</t>
  </si>
  <si>
    <t>20250921-000000030</t>
  </si>
  <si>
    <t>20250921-000000031</t>
  </si>
  <si>
    <t>2025092112403197FC</t>
  </si>
  <si>
    <t>20250921-000000032</t>
  </si>
  <si>
    <t>20250921-000000033</t>
  </si>
  <si>
    <t>20250921-000000034</t>
  </si>
  <si>
    <t>20250921-000000035</t>
  </si>
  <si>
    <t>20250921-000000036</t>
  </si>
  <si>
    <t>20250921-000000037</t>
  </si>
  <si>
    <t>20250921-000000038</t>
  </si>
  <si>
    <t>20250921-000000039</t>
  </si>
  <si>
    <t>20250921-000000040</t>
  </si>
  <si>
    <t>20250921-000000041</t>
  </si>
  <si>
    <t>20250921-000000042</t>
  </si>
  <si>
    <t>20250921-000000043</t>
  </si>
  <si>
    <t>20250922-000000004</t>
  </si>
  <si>
    <t>2025092209091401C4</t>
  </si>
  <si>
    <t>황병구</t>
  </si>
  <si>
    <t>20250922-000000005</t>
  </si>
  <si>
    <t>20250922090620DA3D</t>
  </si>
  <si>
    <t>이민경</t>
  </si>
  <si>
    <t>20250922-000000006</t>
  </si>
  <si>
    <t>20250922103725B08B</t>
  </si>
  <si>
    <t>이재희</t>
  </si>
  <si>
    <t>04.작품 : 학교</t>
  </si>
  <si>
    <t>20250922-000000007</t>
  </si>
  <si>
    <t>20250922-000000008</t>
  </si>
  <si>
    <t>20250922-000000009</t>
  </si>
  <si>
    <t>20250922-000000010</t>
  </si>
  <si>
    <t>20250922-000000011</t>
  </si>
  <si>
    <t>20250922-000000012</t>
  </si>
  <si>
    <t>20250922-000000013</t>
  </si>
  <si>
    <t>20250922-000000014</t>
  </si>
  <si>
    <t>20250922-000000015</t>
  </si>
  <si>
    <t>20250922-000000016</t>
  </si>
  <si>
    <t>20250922-000000017</t>
  </si>
  <si>
    <t>20250922-000000018</t>
  </si>
  <si>
    <t>20250922-000000019</t>
  </si>
  <si>
    <t>20250922-000000020</t>
  </si>
  <si>
    <t>20250922-000000021</t>
  </si>
  <si>
    <t>20250922-000000022</t>
  </si>
  <si>
    <t>20250922-000000023</t>
  </si>
  <si>
    <t>20250922-000000024</t>
  </si>
  <si>
    <t>20250922-000000025</t>
  </si>
  <si>
    <t>20250922-000000026</t>
  </si>
  <si>
    <t>20250922110053EE43</t>
  </si>
  <si>
    <t>20250922-000000027</t>
  </si>
  <si>
    <t>202509221113251914</t>
  </si>
  <si>
    <t>20250922-000000028</t>
  </si>
  <si>
    <t>20250922113441FF1F</t>
  </si>
  <si>
    <t>오지영</t>
  </si>
  <si>
    <t>20250922-000000029</t>
  </si>
  <si>
    <t>20250922120243B612</t>
  </si>
  <si>
    <t>정정숙</t>
  </si>
  <si>
    <t>20250922-000000030</t>
  </si>
  <si>
    <t>20250922-000000031</t>
  </si>
  <si>
    <t>20250922-000000032</t>
  </si>
  <si>
    <t>20250922121023AF75</t>
  </si>
  <si>
    <t>김혜순</t>
  </si>
  <si>
    <t>20250922-000000033</t>
  </si>
  <si>
    <t>20250922122238489A</t>
  </si>
  <si>
    <t>강원주</t>
  </si>
  <si>
    <t>20250922-000000034</t>
  </si>
  <si>
    <t>202509221240054779</t>
  </si>
  <si>
    <t>김성산</t>
  </si>
  <si>
    <t>20250922-000000036</t>
  </si>
  <si>
    <t>202509221311596349</t>
  </si>
  <si>
    <t>20250922-000000037</t>
  </si>
  <si>
    <t>20250922-000000038</t>
  </si>
  <si>
    <t>20250922-000000039</t>
  </si>
  <si>
    <t>20250922-000000040</t>
  </si>
  <si>
    <t>20250922-000000041</t>
  </si>
  <si>
    <t>20250922132727D47A</t>
  </si>
  <si>
    <t>오혜정</t>
  </si>
  <si>
    <t>20250922-000000042</t>
  </si>
  <si>
    <t>20250922-000000043</t>
  </si>
  <si>
    <t>202509221410320E00</t>
  </si>
  <si>
    <t>20250922-000000045</t>
  </si>
  <si>
    <t>202509221417510E73</t>
  </si>
  <si>
    <t>허봉희</t>
  </si>
  <si>
    <t>20250922-000000046</t>
  </si>
  <si>
    <t>202509221438337E71</t>
  </si>
  <si>
    <t>오형석</t>
  </si>
  <si>
    <t>20250922-000000047</t>
  </si>
  <si>
    <t>20250922-000000048</t>
  </si>
  <si>
    <t>20250922143713130E</t>
  </si>
  <si>
    <t>최현조</t>
  </si>
  <si>
    <t>20250922-000000049</t>
  </si>
  <si>
    <t>202509221340369C42</t>
  </si>
  <si>
    <t>이주호</t>
  </si>
  <si>
    <t>20250922-000000050</t>
  </si>
  <si>
    <t>20250922161042CBCB</t>
  </si>
  <si>
    <t>장진원</t>
  </si>
  <si>
    <t>20250922-000000051</t>
  </si>
  <si>
    <t>202509221607412754</t>
  </si>
  <si>
    <t>배유석</t>
  </si>
  <si>
    <t>20250922-000000052</t>
  </si>
  <si>
    <t>20250922161637DCFB</t>
  </si>
  <si>
    <t>박지은</t>
  </si>
  <si>
    <t>20250922-000000054</t>
  </si>
  <si>
    <t>202509221736359868</t>
  </si>
  <si>
    <t>20250922-000000055</t>
  </si>
  <si>
    <t>20250922-000000056</t>
  </si>
  <si>
    <t>20250922-000000057</t>
  </si>
  <si>
    <t>20250922-000000058</t>
  </si>
  <si>
    <t>20250922-000000059</t>
  </si>
  <si>
    <t>20250922-000000060</t>
  </si>
  <si>
    <t>20250922181657152C</t>
  </si>
  <si>
    <t>20250922-000000062</t>
  </si>
  <si>
    <t>202509221840042C01</t>
  </si>
  <si>
    <t>정보람</t>
  </si>
  <si>
    <t>20250922-000000063</t>
  </si>
  <si>
    <t>20250922190031C7CD</t>
  </si>
  <si>
    <t>선명준</t>
  </si>
  <si>
    <t>20250922-000000064</t>
  </si>
  <si>
    <t>20250922194453C705</t>
  </si>
  <si>
    <t>20250922-000000065</t>
  </si>
  <si>
    <t>202509221948128B14</t>
  </si>
  <si>
    <t>김봉석</t>
  </si>
  <si>
    <t>20250922-000000066</t>
  </si>
  <si>
    <t>2025092220250910BB</t>
  </si>
  <si>
    <t>홍승진</t>
  </si>
  <si>
    <t>함께라서 행복해요(연두)</t>
  </si>
  <si>
    <t>20250922-000000067</t>
  </si>
  <si>
    <t>202509222113524BDE</t>
  </si>
  <si>
    <t>박시양</t>
  </si>
  <si>
    <t>20250922-000000068</t>
  </si>
  <si>
    <t>202509222131104AD8</t>
  </si>
  <si>
    <t>성미순</t>
  </si>
  <si>
    <t>20250922-000000069</t>
  </si>
  <si>
    <t>20250922214110552B</t>
  </si>
  <si>
    <t>류혜정</t>
  </si>
  <si>
    <t>20250922-000000070</t>
  </si>
  <si>
    <t>20250922-000000071</t>
  </si>
  <si>
    <t>20250922220026296C</t>
  </si>
  <si>
    <t>최지혜</t>
  </si>
  <si>
    <t>20250922-000000072</t>
  </si>
  <si>
    <t>20250922220907CA81</t>
  </si>
  <si>
    <t>김진주</t>
  </si>
  <si>
    <t>20250922-000000073</t>
  </si>
  <si>
    <t>20250922221534E6E0</t>
  </si>
  <si>
    <t>백상순</t>
  </si>
  <si>
    <t>20250922-000000074</t>
  </si>
  <si>
    <t>2025092222132766B0</t>
  </si>
  <si>
    <t>권민이</t>
  </si>
  <si>
    <t>배낭여행</t>
  </si>
  <si>
    <t>20250922-000000075</t>
  </si>
  <si>
    <t>20250922224353AFD3</t>
  </si>
  <si>
    <t>이서현</t>
  </si>
  <si>
    <t>20250922-000000077</t>
  </si>
  <si>
    <t>20250922231827A757</t>
  </si>
  <si>
    <t>문영주</t>
  </si>
  <si>
    <t>20250922-000000078</t>
  </si>
  <si>
    <t>20250922-000000079</t>
  </si>
  <si>
    <t>20250922-000000080</t>
  </si>
  <si>
    <t>20250922-000000083</t>
  </si>
  <si>
    <t>20250922235449F5AF</t>
  </si>
  <si>
    <t>20250922-000000084</t>
  </si>
  <si>
    <t>20250922-000000085</t>
  </si>
  <si>
    <t>20250923-000000045</t>
  </si>
  <si>
    <t>20250923231614851E</t>
  </si>
  <si>
    <t>블루밍캘리</t>
  </si>
  <si>
    <t>20250923-000000001</t>
  </si>
  <si>
    <t>202509230017381F2A</t>
  </si>
  <si>
    <t>박예림</t>
  </si>
  <si>
    <t>20250923-000000002</t>
  </si>
  <si>
    <t>20250923-000000003</t>
  </si>
  <si>
    <t>20250923-000000005</t>
  </si>
  <si>
    <t>202509230719137A7F</t>
  </si>
  <si>
    <t>정재원</t>
  </si>
  <si>
    <t>20250923-000000006</t>
  </si>
  <si>
    <t>20250923-000000007</t>
  </si>
  <si>
    <t>20250923-000000008</t>
  </si>
  <si>
    <t>20250923-000000009</t>
  </si>
  <si>
    <t>20250923-000000010</t>
  </si>
  <si>
    <t>202509230936285A2E</t>
  </si>
  <si>
    <t>20250922-000000089</t>
  </si>
  <si>
    <t>20250922171215EB51</t>
  </si>
  <si>
    <t>20250923-000000015</t>
  </si>
  <si>
    <t>202509231323212F50</t>
  </si>
  <si>
    <t>신시내</t>
  </si>
  <si>
    <t>20250923-000000016</t>
  </si>
  <si>
    <t>202509231342500BFC</t>
  </si>
  <si>
    <t>신재호</t>
  </si>
  <si>
    <t>20250923-000000018</t>
  </si>
  <si>
    <t>2025092314350592A4</t>
  </si>
  <si>
    <t>남지혜</t>
  </si>
  <si>
    <t>20250923-000000019</t>
  </si>
  <si>
    <t>20250923141120A4DB</t>
  </si>
  <si>
    <t>김지영</t>
  </si>
  <si>
    <t>20250923-000000020</t>
  </si>
  <si>
    <t>202509231521515F1F</t>
  </si>
  <si>
    <t>박진아</t>
  </si>
  <si>
    <t>20250923-000000021</t>
  </si>
  <si>
    <t>20250923-000000022</t>
  </si>
  <si>
    <t>20250923-000000023</t>
  </si>
  <si>
    <t>20250923-000000026</t>
  </si>
  <si>
    <t>202509231656117B2F</t>
  </si>
  <si>
    <t>김성례</t>
  </si>
  <si>
    <t>20250923-000000027</t>
  </si>
  <si>
    <t>20250923-000000028</t>
  </si>
  <si>
    <t>20250923-000000029</t>
  </si>
  <si>
    <t>20250923-000000030</t>
  </si>
  <si>
    <t>20250923-000000031</t>
  </si>
  <si>
    <t>20250923-000000032</t>
  </si>
  <si>
    <t>202509232011534AF5</t>
  </si>
  <si>
    <t>우창욱</t>
  </si>
  <si>
    <t>20250923-000000033</t>
  </si>
  <si>
    <t>내추럴</t>
  </si>
  <si>
    <t>20250923-000000034</t>
  </si>
  <si>
    <t>20250923-000000038</t>
  </si>
  <si>
    <t>202509232045392B97</t>
  </si>
  <si>
    <t>이지언</t>
  </si>
  <si>
    <t>20250923-000000041</t>
  </si>
  <si>
    <t>2025092321491170AA</t>
  </si>
  <si>
    <t>안진순</t>
  </si>
  <si>
    <t>20250923-000000042</t>
  </si>
  <si>
    <t>202509232242380FC3</t>
  </si>
  <si>
    <t>신원규</t>
  </si>
  <si>
    <t>20250923-000000043</t>
  </si>
  <si>
    <t>2025092323060070AE</t>
  </si>
  <si>
    <t>정다운</t>
  </si>
  <si>
    <t>20250923-000000046</t>
  </si>
  <si>
    <t>2025092323522909C2</t>
  </si>
  <si>
    <t>이윤미</t>
  </si>
  <si>
    <t>20250924-000000014</t>
  </si>
  <si>
    <t>20250924161357CD42</t>
  </si>
  <si>
    <t>권영경</t>
  </si>
  <si>
    <t>20250924-000000001</t>
  </si>
  <si>
    <t>2025092403450264B5</t>
  </si>
  <si>
    <t>함윤정</t>
  </si>
  <si>
    <t>20250924-000000002</t>
  </si>
  <si>
    <t>20250924041841C972</t>
  </si>
  <si>
    <t>김지수</t>
  </si>
  <si>
    <t>20250924-000000003</t>
  </si>
  <si>
    <t>20250924-000000004</t>
  </si>
  <si>
    <t>20250924071024CD9A</t>
  </si>
  <si>
    <t>채혜정</t>
  </si>
  <si>
    <t>20250924-000000006</t>
  </si>
  <si>
    <t>202509240851443A2F</t>
  </si>
  <si>
    <t>최혜영</t>
  </si>
  <si>
    <t>20250924-000000007</t>
  </si>
  <si>
    <t>20250924095257CAB9</t>
  </si>
  <si>
    <t>이화명</t>
  </si>
  <si>
    <t>20250924-000000009</t>
  </si>
  <si>
    <t>20250924103800BE65</t>
  </si>
  <si>
    <t>홍슬기</t>
  </si>
  <si>
    <t>20250924-000000010</t>
  </si>
  <si>
    <t>2025092411273747A5</t>
  </si>
  <si>
    <t>조정아</t>
  </si>
  <si>
    <t>사진3장_01</t>
  </si>
  <si>
    <t>화이트</t>
  </si>
  <si>
    <t>20250924-000000011</t>
  </si>
  <si>
    <t>20250924132743CAC8</t>
  </si>
  <si>
    <t>20250924-000000012</t>
  </si>
  <si>
    <t>202509241537370659</t>
  </si>
  <si>
    <t>허영문</t>
  </si>
  <si>
    <t>20250924-000000013</t>
  </si>
  <si>
    <t>20250924-000000015</t>
  </si>
  <si>
    <t>20250924190220BF32</t>
  </si>
  <si>
    <t>방세준</t>
  </si>
  <si>
    <t>20250924-000000017</t>
  </si>
  <si>
    <t>20250924202607F43D</t>
  </si>
  <si>
    <t>이민형</t>
  </si>
  <si>
    <t>20250924-000000020</t>
  </si>
  <si>
    <t>20250924214838B692</t>
  </si>
  <si>
    <t>이소현</t>
  </si>
  <si>
    <t>20250924-000000021</t>
  </si>
  <si>
    <t>20250924-000000022</t>
  </si>
  <si>
    <t>20250924-000000023</t>
  </si>
  <si>
    <t>풀포스트카드</t>
  </si>
  <si>
    <t>20250924-000000024</t>
  </si>
  <si>
    <t>20250924-000000025</t>
  </si>
  <si>
    <t>20250924-000000026</t>
  </si>
  <si>
    <t>20250924-000000027</t>
  </si>
  <si>
    <t>20250924-000000029</t>
  </si>
  <si>
    <t>20250924-000000028</t>
  </si>
  <si>
    <t>20250924-000000030</t>
  </si>
  <si>
    <t>20250924-000000031</t>
  </si>
  <si>
    <t>20250924-000000032</t>
  </si>
  <si>
    <t>20250924-000000034</t>
  </si>
  <si>
    <t>20250924-000000033</t>
  </si>
  <si>
    <t>20250924-000000035</t>
  </si>
  <si>
    <t>20250924-000000036</t>
  </si>
  <si>
    <t>20250924222139C7D6</t>
  </si>
  <si>
    <t>옹나희</t>
  </si>
  <si>
    <t>20250924-000000037</t>
  </si>
  <si>
    <t>20250924-000000038</t>
  </si>
  <si>
    <t>20250924-000000043</t>
  </si>
  <si>
    <t>202509242348033C3D</t>
  </si>
  <si>
    <t>권현주</t>
  </si>
  <si>
    <t>20250924-000000044</t>
  </si>
  <si>
    <t>20250924-000000045</t>
  </si>
  <si>
    <t>20250924-000000046</t>
  </si>
  <si>
    <t>20250925-000000026</t>
  </si>
  <si>
    <t>20250925221946E559</t>
  </si>
  <si>
    <t>신마리아</t>
  </si>
  <si>
    <t>20250925-000000004</t>
  </si>
  <si>
    <t>20250925015539A7C0</t>
  </si>
  <si>
    <t>소중한친구들</t>
  </si>
  <si>
    <t>20250925-000000017</t>
  </si>
  <si>
    <t>20250925122523280D</t>
  </si>
  <si>
    <t>손수희</t>
  </si>
  <si>
    <t>필름</t>
  </si>
  <si>
    <t>20250925-000000019</t>
  </si>
  <si>
    <t>202509251236571A3A</t>
  </si>
  <si>
    <t>나순복</t>
  </si>
  <si>
    <t>20250925-000000020</t>
  </si>
  <si>
    <t>202509251531582F88</t>
  </si>
  <si>
    <t>김진숙</t>
  </si>
  <si>
    <t>20250925-000000021</t>
  </si>
  <si>
    <t>20250925165931E9A9</t>
  </si>
  <si>
    <t>강소윤</t>
  </si>
  <si>
    <t>20250925-000000022</t>
  </si>
  <si>
    <t>20250925180343B859</t>
  </si>
  <si>
    <t>배지선</t>
  </si>
  <si>
    <t>20250925-000000023</t>
  </si>
  <si>
    <t>20250925-000000024</t>
  </si>
  <si>
    <t>202509252038445205</t>
  </si>
  <si>
    <t>김선미</t>
  </si>
  <si>
    <t>가을</t>
  </si>
  <si>
    <t>20250925-000000025</t>
  </si>
  <si>
    <t>20250925-000000027</t>
  </si>
  <si>
    <t>202509252223264B1E</t>
  </si>
  <si>
    <t>김해인</t>
  </si>
  <si>
    <t>20250926-000000001</t>
  </si>
  <si>
    <t>20250926002807D76A</t>
  </si>
  <si>
    <t>20250926-000000002</t>
  </si>
  <si>
    <t>20250926-000000003</t>
  </si>
  <si>
    <t>20250926-000000004</t>
  </si>
  <si>
    <t>202509260452247B95</t>
  </si>
  <si>
    <t>최경태</t>
  </si>
  <si>
    <t>20250926-000000005</t>
  </si>
  <si>
    <t>20250926-000000006</t>
  </si>
  <si>
    <t>20250926-000000007</t>
  </si>
  <si>
    <t>20250926082430A89B</t>
  </si>
  <si>
    <t>이준경</t>
  </si>
  <si>
    <t>20250926-000000008</t>
  </si>
  <si>
    <t>20250926100457CFBB</t>
  </si>
  <si>
    <t>정진모</t>
  </si>
  <si>
    <t>20250926-000000009</t>
  </si>
  <si>
    <t>202509261345170305</t>
  </si>
  <si>
    <t>장홍영</t>
  </si>
  <si>
    <t>20250926-000000010</t>
  </si>
  <si>
    <t>20250926-000000011</t>
  </si>
  <si>
    <t>20250926-000000012</t>
  </si>
  <si>
    <t>20250926-000000013</t>
  </si>
  <si>
    <t>20250926-000000014</t>
  </si>
  <si>
    <t>20250926-000000015</t>
  </si>
  <si>
    <t>20250926-000000025</t>
  </si>
  <si>
    <t>20250926154859BC20</t>
  </si>
  <si>
    <t>20250926-000000026</t>
  </si>
  <si>
    <t>20250926165135B951</t>
  </si>
  <si>
    <t>고봉연</t>
  </si>
  <si>
    <t>20250926-000000027</t>
  </si>
  <si>
    <t>202509262052398ADF</t>
  </si>
  <si>
    <t>최혜진</t>
  </si>
  <si>
    <t>20250927-000000001</t>
  </si>
  <si>
    <t>20250927105216DA0D</t>
  </si>
  <si>
    <t>송지은</t>
  </si>
  <si>
    <t>20250927-000000002</t>
  </si>
  <si>
    <t>20250927113241D0E5</t>
  </si>
  <si>
    <t>홍준석</t>
  </si>
  <si>
    <t>20250927-000000003</t>
  </si>
  <si>
    <t>20250927161037C314</t>
  </si>
  <si>
    <t>유희현</t>
  </si>
  <si>
    <t>20250927-000000004</t>
  </si>
  <si>
    <t>2025092717553025BA</t>
  </si>
  <si>
    <t>우진</t>
  </si>
  <si>
    <t>20250927-000000005</t>
  </si>
  <si>
    <t>202509271851548E96</t>
  </si>
  <si>
    <t>한정은</t>
  </si>
  <si>
    <t>20250927-000000006</t>
  </si>
  <si>
    <t>20250927215203A5E3</t>
  </si>
  <si>
    <t>김은애</t>
  </si>
  <si>
    <t>컬러</t>
  </si>
  <si>
    <t>20250927-000000007</t>
  </si>
  <si>
    <t>20250927-000000009</t>
  </si>
  <si>
    <t>20250927-000000008</t>
  </si>
  <si>
    <t>20250927-000000012</t>
  </si>
  <si>
    <t>20250927230251EF27</t>
  </si>
  <si>
    <t>QUAN MEISHAN</t>
  </si>
  <si>
    <t>20250927-000000013</t>
  </si>
  <si>
    <t>20250927232034CA2D</t>
  </si>
  <si>
    <t>이동주</t>
  </si>
  <si>
    <t>20250927-000000014</t>
  </si>
  <si>
    <t>20250927185133064A</t>
  </si>
  <si>
    <t>정현주</t>
  </si>
  <si>
    <t>20250928-000000001</t>
  </si>
  <si>
    <t>202509281204414259</t>
  </si>
  <si>
    <t>20250928-000000002</t>
  </si>
  <si>
    <t>202509281234311293</t>
  </si>
  <si>
    <t>유선희</t>
  </si>
  <si>
    <t>20250928-000000003</t>
  </si>
  <si>
    <t>20250928143540A506</t>
  </si>
  <si>
    <t>20250928-000000005</t>
  </si>
  <si>
    <t>202509281528102C83</t>
  </si>
  <si>
    <t>김보현</t>
  </si>
  <si>
    <t>20250928-000000007</t>
  </si>
  <si>
    <t>20250928163110D3D7</t>
  </si>
  <si>
    <t>최현정</t>
  </si>
  <si>
    <t>트래블노트</t>
  </si>
  <si>
    <t>20250928-000000012</t>
  </si>
  <si>
    <t>202509281936423683</t>
  </si>
  <si>
    <t>김강민</t>
  </si>
  <si>
    <t>20250928-000000013</t>
  </si>
  <si>
    <t>20250928-000000014</t>
  </si>
  <si>
    <t>20250928-000000015</t>
  </si>
  <si>
    <t>202509281935178F23</t>
  </si>
  <si>
    <t>20250928-000000016</t>
  </si>
  <si>
    <t>20250928214745EEF4</t>
  </si>
  <si>
    <t>이경아</t>
  </si>
  <si>
    <t>20250928-000000018</t>
  </si>
  <si>
    <t>20250928230632817F</t>
  </si>
  <si>
    <t>이공주</t>
  </si>
  <si>
    <t>20250928-000000019</t>
  </si>
  <si>
    <t>20250928233448C907</t>
  </si>
  <si>
    <t>이다봄</t>
  </si>
  <si>
    <t>20250929-000000004</t>
  </si>
  <si>
    <t>202509290925070AEE</t>
  </si>
  <si>
    <t>이선희</t>
  </si>
  <si>
    <t>20250929-000000005</t>
  </si>
  <si>
    <t>202509291101499323</t>
  </si>
  <si>
    <t>20250929-000000006</t>
  </si>
  <si>
    <t>20250929-000000007</t>
  </si>
  <si>
    <t>20250929110255FCF4</t>
  </si>
  <si>
    <t>이기형</t>
  </si>
  <si>
    <t>20250929-000000008</t>
  </si>
  <si>
    <t>2025092911041884E9</t>
  </si>
  <si>
    <t>백본숙</t>
  </si>
  <si>
    <t>20250929-000000009</t>
  </si>
  <si>
    <t>20250929-000000011</t>
  </si>
  <si>
    <t>20250929123020AB04</t>
  </si>
  <si>
    <t>송재윤</t>
  </si>
  <si>
    <t>전통감성</t>
  </si>
  <si>
    <t>20250929-000000013</t>
  </si>
  <si>
    <t>202509291403375663</t>
  </si>
  <si>
    <t>정영주</t>
  </si>
  <si>
    <t>20250929-000000014</t>
  </si>
  <si>
    <t>20250929-000000015</t>
  </si>
  <si>
    <t>20250929141445AC53</t>
  </si>
  <si>
    <t>20250929-000000017</t>
  </si>
  <si>
    <t>202509291548232406</t>
  </si>
  <si>
    <t>20250929-000000018</t>
  </si>
  <si>
    <t>20250929163910DAE7</t>
  </si>
  <si>
    <t>강희정</t>
  </si>
  <si>
    <t>20250929-000000019</t>
  </si>
  <si>
    <t>20250929-000000020</t>
  </si>
  <si>
    <t>20250929164432D9A9</t>
  </si>
  <si>
    <t>20250929-000000022</t>
  </si>
  <si>
    <t>202509291810226F75</t>
  </si>
  <si>
    <t>장은창</t>
  </si>
  <si>
    <t>20250929-000000023</t>
  </si>
  <si>
    <t>2025092919512397C0</t>
  </si>
  <si>
    <t>20250929-000000025</t>
  </si>
  <si>
    <t>2025092922203588B4</t>
  </si>
  <si>
    <t>김남희</t>
  </si>
  <si>
    <t>20250929-000000026</t>
  </si>
  <si>
    <t>202509292225427D6C</t>
  </si>
  <si>
    <t>20250929-000000027</t>
  </si>
  <si>
    <t>2025092922483620DC</t>
  </si>
  <si>
    <t>무제</t>
  </si>
  <si>
    <t>20250929-000000028</t>
  </si>
  <si>
    <t>20250929235746B6B2</t>
  </si>
  <si>
    <t>김수륜</t>
  </si>
  <si>
    <t>방콕</t>
  </si>
  <si>
    <t>20250930-000000001</t>
  </si>
  <si>
    <t>2025093000084621FD</t>
  </si>
  <si>
    <t>이혜미</t>
  </si>
  <si>
    <t>유럽2</t>
  </si>
  <si>
    <t>20250930-000000002</t>
  </si>
  <si>
    <t>202509300228516C5B</t>
  </si>
  <si>
    <t>이연주</t>
  </si>
  <si>
    <t>20250930-000000003</t>
  </si>
  <si>
    <t>202509300703005D0A</t>
  </si>
  <si>
    <t>김남일</t>
  </si>
  <si>
    <t>20250929-000000029</t>
  </si>
  <si>
    <t>2025092921052640E0</t>
  </si>
  <si>
    <t>안선희</t>
  </si>
  <si>
    <t>20250930-000000005</t>
  </si>
  <si>
    <t>20250930125046137C</t>
  </si>
  <si>
    <t>이두한</t>
  </si>
  <si>
    <t>20250930-000000006</t>
  </si>
  <si>
    <t>20250930-000000007</t>
  </si>
  <si>
    <t>20250930-000000018</t>
  </si>
  <si>
    <t>202509301428338370</t>
  </si>
  <si>
    <t>20250930-000000019</t>
  </si>
  <si>
    <t>20250930-000000020</t>
  </si>
  <si>
    <t>20250930-000000021</t>
  </si>
  <si>
    <t>20250930-000000022</t>
  </si>
  <si>
    <t>20250930-000000023</t>
  </si>
  <si>
    <t>20250930-000000024</t>
  </si>
  <si>
    <t>20250930-000000025</t>
  </si>
  <si>
    <t>20250930-000000034</t>
  </si>
  <si>
    <t>202509301514511443</t>
  </si>
  <si>
    <t>최상훈</t>
  </si>
  <si>
    <t>20250930-000000035</t>
  </si>
  <si>
    <t>20250930160016D12D</t>
  </si>
  <si>
    <t>김세나</t>
  </si>
  <si>
    <t>10.홍보 : 기업/기관/단체</t>
  </si>
  <si>
    <t>20250930-000000036</t>
  </si>
  <si>
    <t>202509301514286D73</t>
  </si>
  <si>
    <t>채경희</t>
  </si>
  <si>
    <t>20250930-000000037</t>
  </si>
  <si>
    <t>20250930-000000038</t>
  </si>
  <si>
    <t>20250930-000000042</t>
  </si>
  <si>
    <t>20250930162724C692</t>
  </si>
  <si>
    <t>20250930-000000044</t>
  </si>
  <si>
    <t>202509302115349356</t>
  </si>
  <si>
    <t>신지원</t>
  </si>
  <si>
    <t>20250930-000000045</t>
  </si>
  <si>
    <t>20250930-000000046</t>
  </si>
  <si>
    <t>20250930-000000050</t>
  </si>
  <si>
    <t>202509302246190563</t>
  </si>
  <si>
    <t>윤제두</t>
  </si>
  <si>
    <t>20250930-000000051</t>
  </si>
  <si>
    <t>20250930232503A7AA</t>
  </si>
  <si>
    <t>김양숙</t>
  </si>
  <si>
    <t>20251001-000000002</t>
  </si>
  <si>
    <t>202510010104533747</t>
  </si>
  <si>
    <t>선유리</t>
  </si>
  <si>
    <t>스위트러브</t>
  </si>
  <si>
    <t>20251001-000000003</t>
  </si>
  <si>
    <t>20251001-000000035</t>
  </si>
  <si>
    <t>20251001095038547E</t>
  </si>
  <si>
    <t>박명숙</t>
  </si>
  <si>
    <t>20251001-000000039</t>
  </si>
  <si>
    <t>202510011300039F84</t>
  </si>
  <si>
    <t>김희영</t>
  </si>
  <si>
    <t>20251001-000000040</t>
  </si>
  <si>
    <t>20251001142801B4C8</t>
  </si>
  <si>
    <t>이원배</t>
  </si>
  <si>
    <t>20251001-000000041</t>
  </si>
  <si>
    <t>20251001150332BB43</t>
  </si>
  <si>
    <t>조호성</t>
  </si>
  <si>
    <t>20251001-000000045</t>
  </si>
  <si>
    <t>202510011804270D10</t>
  </si>
  <si>
    <t>김현민</t>
  </si>
  <si>
    <t>20251001-000000046</t>
  </si>
  <si>
    <t>20251001-000000047</t>
  </si>
  <si>
    <t>202510011819173DDD</t>
  </si>
  <si>
    <t>김애숙</t>
  </si>
  <si>
    <t>20251001-000000048</t>
  </si>
  <si>
    <t>심플레코드</t>
  </si>
  <si>
    <t>20251001-000000049</t>
  </si>
  <si>
    <t>2025100120035886C9</t>
  </si>
  <si>
    <t>20251001-000000050</t>
  </si>
  <si>
    <t>20251001-000000051</t>
  </si>
  <si>
    <t>20251001-000000052</t>
  </si>
  <si>
    <t>20251001-000000053</t>
  </si>
  <si>
    <t>20251001194407E32C</t>
  </si>
  <si>
    <t>김성호</t>
  </si>
  <si>
    <t>20251001-000000058</t>
  </si>
  <si>
    <t>20251001214320DB38</t>
  </si>
  <si>
    <t>김재학</t>
  </si>
  <si>
    <t>20251001-000000059</t>
  </si>
  <si>
    <t>2025100122252475C6</t>
  </si>
  <si>
    <t>20251002-000000001</t>
  </si>
  <si>
    <t>20251002000932AAAA</t>
  </si>
  <si>
    <t>20251002-000000002</t>
  </si>
  <si>
    <t>202510020027126495</t>
  </si>
  <si>
    <t>20251002-000000003</t>
  </si>
  <si>
    <t>202510020817457CCD</t>
  </si>
  <si>
    <t>20251002-000000011</t>
  </si>
  <si>
    <t>202510021544099BC9</t>
  </si>
  <si>
    <t>20251002-000000014</t>
  </si>
  <si>
    <t>202510022035537F9A</t>
  </si>
  <si>
    <t>권유리</t>
  </si>
  <si>
    <t>20251002-000000015</t>
  </si>
  <si>
    <t>20251002-000000016</t>
  </si>
  <si>
    <t>2025100220374746E7</t>
  </si>
  <si>
    <t>20251002-000000017</t>
  </si>
  <si>
    <t>20251002-000000019</t>
  </si>
  <si>
    <t>202510022357073FDC</t>
  </si>
  <si>
    <t>정진영</t>
  </si>
  <si>
    <t>20251003-000000001</t>
  </si>
  <si>
    <t>202510031139122AD9</t>
  </si>
  <si>
    <t>김정현</t>
  </si>
  <si>
    <t>20251003-000000002</t>
  </si>
  <si>
    <t>20251003150528A226</t>
  </si>
  <si>
    <t>유명선</t>
  </si>
  <si>
    <t>20251003-000000003</t>
  </si>
  <si>
    <t>202510031548494F35</t>
  </si>
  <si>
    <t>샤이닝데이</t>
  </si>
  <si>
    <t>20251003-000000004</t>
  </si>
  <si>
    <t>2025100317005211CC</t>
  </si>
  <si>
    <t>고난화</t>
  </si>
  <si>
    <t>20251003-000000005</t>
  </si>
  <si>
    <t>20251003-000000006</t>
  </si>
  <si>
    <t>20251003175512F1B7</t>
  </si>
  <si>
    <t>20251003-000000007</t>
  </si>
  <si>
    <t>202510031800490608</t>
  </si>
  <si>
    <t>20251003-000000008</t>
  </si>
  <si>
    <t>20251003194901E0D2</t>
  </si>
  <si>
    <t>20251002-000000020</t>
  </si>
  <si>
    <t>20251002172033A8AE</t>
  </si>
  <si>
    <t>이동윤</t>
  </si>
  <si>
    <t>20251003-000000009</t>
  </si>
  <si>
    <t>2025100322581372E1</t>
  </si>
  <si>
    <t>박상민</t>
  </si>
  <si>
    <t>20251004-000000001</t>
  </si>
  <si>
    <t>2025100400210831A7</t>
  </si>
  <si>
    <t>박민혁</t>
  </si>
  <si>
    <t>20251004-000000002</t>
  </si>
  <si>
    <t>202510040006397916</t>
  </si>
  <si>
    <t>박재홍</t>
  </si>
  <si>
    <t>20251004-000000003</t>
  </si>
  <si>
    <t>202510040108439F34</t>
  </si>
  <si>
    <t>염귀현</t>
  </si>
  <si>
    <t>20251004-000000004</t>
  </si>
  <si>
    <t>20251004015118F492</t>
  </si>
  <si>
    <t>정옥련</t>
  </si>
  <si>
    <t>심플매거진</t>
  </si>
  <si>
    <t>20251004-000000006</t>
  </si>
  <si>
    <t>20251004103245AB58</t>
  </si>
  <si>
    <t>박기업</t>
  </si>
  <si>
    <t>믿음생활</t>
  </si>
  <si>
    <t>20251004-000000007</t>
  </si>
  <si>
    <t>202510041040140F74</t>
  </si>
  <si>
    <t>20251004-000000008</t>
  </si>
  <si>
    <t>202510041027351872</t>
  </si>
  <si>
    <t>강신근</t>
  </si>
  <si>
    <t>20251004-000000010</t>
  </si>
  <si>
    <t>2025100413105274A6</t>
  </si>
  <si>
    <t>남수정</t>
  </si>
  <si>
    <t>웨딩데이</t>
  </si>
  <si>
    <t>20251004-000000011</t>
  </si>
  <si>
    <t>20251004131025A063</t>
  </si>
  <si>
    <t>이용식</t>
  </si>
  <si>
    <t>20251004-000000012</t>
  </si>
  <si>
    <t>20251004-000000013</t>
  </si>
  <si>
    <t>젤리토끼</t>
  </si>
  <si>
    <t>20251004-000000014</t>
  </si>
  <si>
    <t>202510041803388FE3</t>
  </si>
  <si>
    <t>신경희</t>
  </si>
  <si>
    <t>20251004-000000015</t>
  </si>
  <si>
    <t>20251004190805FE80</t>
  </si>
  <si>
    <t>심혜남</t>
  </si>
  <si>
    <t>20251004-000000016</t>
  </si>
  <si>
    <t>202510041912465471</t>
  </si>
  <si>
    <t>20251004-000000017</t>
  </si>
  <si>
    <t>20251004201818AE58</t>
  </si>
  <si>
    <t>20251004-000000020</t>
  </si>
  <si>
    <t>202510042251479A92</t>
  </si>
  <si>
    <t>정순임</t>
  </si>
  <si>
    <t>20251005-000000001</t>
  </si>
  <si>
    <t>202510050220565353</t>
  </si>
  <si>
    <t>이용기</t>
  </si>
  <si>
    <t>20251005-000000002</t>
  </si>
  <si>
    <t>202510050648259F21</t>
  </si>
  <si>
    <t>Love melody</t>
  </si>
  <si>
    <t>20251005-000000003</t>
  </si>
  <si>
    <t>202510051642168AFE</t>
  </si>
  <si>
    <t>홍영기</t>
  </si>
  <si>
    <t>20251005-000000004</t>
  </si>
  <si>
    <t>202510051648062739</t>
  </si>
  <si>
    <t>윤유진</t>
  </si>
  <si>
    <t>20251005-000000006</t>
  </si>
  <si>
    <t>20251005215133407B</t>
  </si>
  <si>
    <t>20251005-000000007</t>
  </si>
  <si>
    <t>2025100522011415DD</t>
  </si>
  <si>
    <t>정수련</t>
  </si>
  <si>
    <t>20251006-000000001</t>
  </si>
  <si>
    <t>20251006030503376F</t>
  </si>
  <si>
    <t>김선경</t>
  </si>
  <si>
    <t>20251006-000000002</t>
  </si>
  <si>
    <t>20251006121653D7B2</t>
  </si>
  <si>
    <t>이철학</t>
  </si>
  <si>
    <t>20251006-000000006</t>
  </si>
  <si>
    <t>20251006141049FB3B</t>
  </si>
  <si>
    <t>황세정</t>
  </si>
  <si>
    <t>20251006-000000010</t>
  </si>
  <si>
    <t>20251006142056BE20</t>
  </si>
  <si>
    <t>20251006-000000011</t>
  </si>
  <si>
    <t>20251006142943B5AE</t>
  </si>
  <si>
    <t>드라이빙</t>
  </si>
  <si>
    <t>20251006-000000013</t>
  </si>
  <si>
    <t>20251006150351160B</t>
  </si>
  <si>
    <t>노수연</t>
  </si>
  <si>
    <t>20251006-000000016</t>
  </si>
  <si>
    <t>20251006162639A087</t>
  </si>
  <si>
    <t>20251006-000000017</t>
  </si>
  <si>
    <t>20251006165457F6A5</t>
  </si>
  <si>
    <t>김도경</t>
  </si>
  <si>
    <t>20251006-000000018</t>
  </si>
  <si>
    <t>2025100622514928F5</t>
  </si>
  <si>
    <t>baby dream</t>
  </si>
  <si>
    <t>20251007-000000001</t>
  </si>
  <si>
    <t>20251007001950C4B2</t>
  </si>
  <si>
    <t>최혜숙</t>
  </si>
  <si>
    <t>아일랜드</t>
  </si>
  <si>
    <t>괌</t>
  </si>
  <si>
    <t>20251007-000000006</t>
  </si>
  <si>
    <t>2025100706502848D3</t>
  </si>
  <si>
    <t>organic</t>
  </si>
  <si>
    <t>20251007-000000007</t>
  </si>
  <si>
    <t>2025100710062518D6</t>
  </si>
  <si>
    <t>20251007-000000008</t>
  </si>
  <si>
    <t>20251007171641DFA9</t>
  </si>
  <si>
    <t>조명우</t>
  </si>
  <si>
    <t>20251007-000000009</t>
  </si>
  <si>
    <t>202510071807534CE8</t>
  </si>
  <si>
    <t>20251007-000000010</t>
  </si>
  <si>
    <t>202510071810578D54</t>
  </si>
  <si>
    <t>20251007-000000011</t>
  </si>
  <si>
    <t>20251007200057F6B4</t>
  </si>
  <si>
    <t>최지선</t>
  </si>
  <si>
    <t>20251007-000000012</t>
  </si>
  <si>
    <t>20251007202815EE79</t>
  </si>
  <si>
    <t>김종만</t>
  </si>
  <si>
    <t>20251007-000000013</t>
  </si>
  <si>
    <t>20251007204953C7E6</t>
  </si>
  <si>
    <t>신유혁</t>
  </si>
  <si>
    <t>20251007-000000014</t>
  </si>
  <si>
    <t>202510072058452897</t>
  </si>
  <si>
    <t>이수경</t>
  </si>
  <si>
    <t>20251007-000000015</t>
  </si>
  <si>
    <t>20251007205604848B</t>
  </si>
  <si>
    <t>20251007-000000016</t>
  </si>
  <si>
    <t>20251007205815B844</t>
  </si>
  <si>
    <t>황수빈</t>
  </si>
  <si>
    <t>20251007-000000017</t>
  </si>
  <si>
    <t>20251007210837C6EF</t>
  </si>
  <si>
    <t>곽현숙</t>
  </si>
  <si>
    <t>20251007-000000018</t>
  </si>
  <si>
    <t>202510072200427BE2</t>
  </si>
  <si>
    <t>박미숙</t>
  </si>
  <si>
    <t>베이비룸</t>
  </si>
  <si>
    <t>20251008-000000002</t>
  </si>
  <si>
    <t>202510080130037FFB</t>
  </si>
  <si>
    <t>진서현</t>
  </si>
  <si>
    <t>오늘필름_화이트</t>
  </si>
  <si>
    <t>20251008-000000003</t>
  </si>
  <si>
    <t>20251008-000000006</t>
  </si>
  <si>
    <t>202510080723301DC4</t>
  </si>
  <si>
    <t>키즈진</t>
  </si>
  <si>
    <t>20251008-000000007</t>
  </si>
  <si>
    <t>202510081033250410</t>
  </si>
  <si>
    <t>조소강</t>
  </si>
  <si>
    <t>연예인굿즈_001</t>
  </si>
  <si>
    <t>20251008-000000008</t>
  </si>
  <si>
    <t>20251008110554F57F</t>
  </si>
  <si>
    <t>박태희</t>
  </si>
  <si>
    <t>20251008-000000009</t>
  </si>
  <si>
    <t>20251008113850EDA7</t>
  </si>
  <si>
    <t>김대열</t>
  </si>
  <si>
    <t>20251008-000000010</t>
  </si>
  <si>
    <t>20251008120351050C</t>
  </si>
  <si>
    <t>20251008-000000011</t>
  </si>
  <si>
    <t>2025100812213782AB</t>
  </si>
  <si>
    <t>유희정</t>
  </si>
  <si>
    <t>20251008-000000015</t>
  </si>
  <si>
    <t>202510081255024CF5</t>
  </si>
  <si>
    <t>20251008-000000016</t>
  </si>
  <si>
    <t>2025100813154213AD</t>
  </si>
  <si>
    <t>20251008-000000017</t>
  </si>
  <si>
    <t>20251008-000000018</t>
  </si>
  <si>
    <t>2025100813231580D4</t>
  </si>
  <si>
    <t>김기완</t>
  </si>
  <si>
    <t>20251008-000000019</t>
  </si>
  <si>
    <t>20251008-000000020</t>
  </si>
  <si>
    <t>202510081317485EA1</t>
  </si>
  <si>
    <t>김흥권</t>
  </si>
  <si>
    <t>20251008-000000021</t>
  </si>
  <si>
    <t>202510081415058930</t>
  </si>
  <si>
    <t>송민경</t>
  </si>
  <si>
    <t>베이징</t>
  </si>
  <si>
    <t>20251008-000000022</t>
  </si>
  <si>
    <t>2025100814451507C7</t>
  </si>
  <si>
    <t>장준영</t>
  </si>
  <si>
    <t>20251008-000000023</t>
  </si>
  <si>
    <t>20251008152210AF77</t>
  </si>
  <si>
    <t>문라이트</t>
  </si>
  <si>
    <t>20251008-000000024</t>
  </si>
  <si>
    <t>20251008163550D5A1</t>
  </si>
  <si>
    <t>김수민</t>
  </si>
  <si>
    <t>20251008-000000025</t>
  </si>
  <si>
    <t>20251008164342A2D5</t>
  </si>
  <si>
    <t>이영희</t>
  </si>
  <si>
    <t>20251008-000000027</t>
  </si>
  <si>
    <t>202510081751272BC7</t>
  </si>
  <si>
    <t>구연수</t>
  </si>
  <si>
    <t>20251008-000000028</t>
  </si>
  <si>
    <t>20251008190154A37F</t>
  </si>
  <si>
    <t>이종범</t>
  </si>
  <si>
    <t>20251008-000000029</t>
  </si>
  <si>
    <t>202510081947544DDB</t>
  </si>
  <si>
    <t>유귀숙</t>
  </si>
  <si>
    <t>20251008-000000031</t>
  </si>
  <si>
    <t>202510082012238FE4</t>
  </si>
  <si>
    <t>엄창욱</t>
  </si>
  <si>
    <t>20251008-000000038</t>
  </si>
  <si>
    <t>20251008212109EBFF</t>
  </si>
  <si>
    <t>김상하</t>
  </si>
  <si>
    <t>20251008-000000039</t>
  </si>
  <si>
    <t>202510082135236149</t>
  </si>
  <si>
    <t>20251008-000000040</t>
  </si>
  <si>
    <t>20251008214049DB19</t>
  </si>
  <si>
    <t>20251008-000000041</t>
  </si>
  <si>
    <t>20251008220207FDB7</t>
  </si>
  <si>
    <t>선종호</t>
  </si>
  <si>
    <t>20251008-000000042</t>
  </si>
  <si>
    <t>2025100822144464C2</t>
  </si>
  <si>
    <t>송주희</t>
  </si>
  <si>
    <t>20251008-000000044</t>
  </si>
  <si>
    <t>20251008224233D67B</t>
  </si>
  <si>
    <t>정연화</t>
  </si>
  <si>
    <t>20251008-000000045</t>
  </si>
  <si>
    <t>20251009-000000001</t>
  </si>
  <si>
    <t>2025100900110122A0</t>
  </si>
  <si>
    <t>심재현</t>
  </si>
  <si>
    <t>20251009-000000002</t>
  </si>
  <si>
    <t>202510090145246B88</t>
  </si>
  <si>
    <t>차성원</t>
  </si>
  <si>
    <t>20251009-000000003</t>
  </si>
  <si>
    <t>20251009-000000005</t>
  </si>
  <si>
    <t>20251009050115EF55</t>
  </si>
  <si>
    <t>20251009-000000006</t>
  </si>
  <si>
    <t>2025100905120773CE</t>
  </si>
  <si>
    <t>문혜진</t>
  </si>
  <si>
    <t>20251005-000000008</t>
  </si>
  <si>
    <t>2025100523101682FA</t>
  </si>
  <si>
    <t>20251009-000000007</t>
  </si>
  <si>
    <t>2025100911395015F3</t>
  </si>
  <si>
    <t>20251009-000000008</t>
  </si>
  <si>
    <t>2025100913091824CA</t>
  </si>
  <si>
    <t>20251009-000000009</t>
  </si>
  <si>
    <t>20251009-000000010</t>
  </si>
  <si>
    <t>20251009-000000011</t>
  </si>
  <si>
    <t>20251009135208E453</t>
  </si>
  <si>
    <t>김용수</t>
  </si>
  <si>
    <t>20251009-000000014</t>
  </si>
  <si>
    <t>202510091648434068</t>
  </si>
  <si>
    <t>조아라</t>
  </si>
  <si>
    <t>20251009-000000017</t>
  </si>
  <si>
    <t>202510091741309D0C</t>
  </si>
  <si>
    <t>한광석</t>
  </si>
  <si>
    <t>20251009-000000018</t>
  </si>
  <si>
    <t>202510091755372679</t>
  </si>
  <si>
    <t>문영규</t>
  </si>
  <si>
    <t>20251009-000000019</t>
  </si>
  <si>
    <t>20251009180347E29C</t>
  </si>
  <si>
    <t>좌정아</t>
  </si>
  <si>
    <t>20251009-000000020</t>
  </si>
  <si>
    <t>2025100918032508E5</t>
  </si>
  <si>
    <t>류인혜</t>
  </si>
  <si>
    <t>백팩</t>
  </si>
  <si>
    <t>20251009-000000021</t>
  </si>
  <si>
    <t>홍콩</t>
  </si>
  <si>
    <t>홍콩인사이드</t>
  </si>
  <si>
    <t>20251009-000000022</t>
  </si>
  <si>
    <t>20251009185412F8FB</t>
  </si>
  <si>
    <t>유영관</t>
  </si>
  <si>
    <t>20251009-000000027</t>
  </si>
  <si>
    <t>202510091943353F0A</t>
  </si>
  <si>
    <t>정효진</t>
  </si>
  <si>
    <t>20251009-000000028</t>
  </si>
  <si>
    <t>20251009194033D111</t>
  </si>
  <si>
    <t>20251009-000000030</t>
  </si>
  <si>
    <t>20251009201829ADAA</t>
  </si>
  <si>
    <t>20251009-000000031</t>
  </si>
  <si>
    <t>20251009202206C2DA</t>
  </si>
  <si>
    <t>장소연</t>
  </si>
  <si>
    <t>20251009-000000032</t>
  </si>
  <si>
    <t>20251009202918ED2B</t>
  </si>
  <si>
    <t>20251009-000000033</t>
  </si>
  <si>
    <t>202510092034137C52</t>
  </si>
  <si>
    <t>20251009-000000036</t>
  </si>
  <si>
    <t>20251009212707DA33</t>
  </si>
  <si>
    <t>이현수</t>
  </si>
  <si>
    <t>스위스</t>
  </si>
  <si>
    <t>20251009-000000037</t>
  </si>
  <si>
    <t>202510092147184A5B</t>
  </si>
  <si>
    <t>20251009-000000038</t>
  </si>
  <si>
    <t>2025100921451561E8</t>
  </si>
  <si>
    <t>20251009-000000039</t>
  </si>
  <si>
    <t>202510092258027351</t>
  </si>
  <si>
    <t>20251009-000000040</t>
  </si>
  <si>
    <t>20251009230000ACEA</t>
  </si>
  <si>
    <t>유나영</t>
  </si>
  <si>
    <t>베이비키즈_002</t>
  </si>
  <si>
    <t>20251009-000000041</t>
  </si>
  <si>
    <t>20251010-000000001</t>
  </si>
  <si>
    <t>20251010000536AB90</t>
  </si>
  <si>
    <t>남미화</t>
  </si>
  <si>
    <t>20251010-000000002</t>
  </si>
  <si>
    <t>20251010-000000003</t>
  </si>
  <si>
    <t>20251010-000000004</t>
  </si>
  <si>
    <t>20251010003354E03A</t>
  </si>
  <si>
    <t>20251010-000000005</t>
  </si>
  <si>
    <t>202510100047171DFA</t>
  </si>
  <si>
    <t>구윤희</t>
  </si>
  <si>
    <t>20251010-000000006</t>
  </si>
  <si>
    <t>20251010010115F6A2</t>
  </si>
  <si>
    <t>20251010-000000008</t>
  </si>
  <si>
    <t>20251010073810E2BA</t>
  </si>
  <si>
    <t>블랙웨이브</t>
  </si>
  <si>
    <t>20251010-000000009</t>
  </si>
  <si>
    <t>20251010-000000013</t>
  </si>
  <si>
    <t>2025101009242201BC</t>
  </si>
  <si>
    <t>임정빈</t>
  </si>
  <si>
    <t>20251010-000000014</t>
  </si>
  <si>
    <t>20251010092624D701</t>
  </si>
  <si>
    <t>이병림</t>
  </si>
  <si>
    <t>20251010-000000015</t>
  </si>
  <si>
    <t>202510101039346C87</t>
  </si>
  <si>
    <t>20251010-000000016</t>
  </si>
  <si>
    <t>2025101011364487B8</t>
  </si>
  <si>
    <t>20251010-000000017</t>
  </si>
  <si>
    <t>20251010114206AD9E</t>
  </si>
  <si>
    <t>이유경</t>
  </si>
  <si>
    <t>20251010-000000018</t>
  </si>
  <si>
    <t>20251010123129F918</t>
  </si>
  <si>
    <t>임은주</t>
  </si>
  <si>
    <t>20251005-000000014</t>
  </si>
  <si>
    <t>20251005105657BD9B</t>
  </si>
  <si>
    <t>20251005-000000015</t>
  </si>
  <si>
    <t>20251005-000000016</t>
  </si>
  <si>
    <t>20251010-000000019</t>
  </si>
  <si>
    <t>202510101311393229</t>
  </si>
  <si>
    <t>김종준</t>
  </si>
  <si>
    <t>20251010-000000021</t>
  </si>
  <si>
    <t>20251010141340B924</t>
  </si>
  <si>
    <t>20251010-000000022</t>
  </si>
  <si>
    <t>20251010-000000025</t>
  </si>
  <si>
    <t>2025101015395487D6</t>
  </si>
  <si>
    <t>신희원</t>
  </si>
  <si>
    <t>20251010-000000026</t>
  </si>
  <si>
    <t>202510101551399806</t>
  </si>
  <si>
    <t>김유림</t>
  </si>
  <si>
    <t>베이지멍멍</t>
  </si>
  <si>
    <t>20251010-000000027</t>
  </si>
  <si>
    <t>러블리데이</t>
  </si>
  <si>
    <t>20251010-000000029</t>
  </si>
  <si>
    <t>가족_002</t>
  </si>
  <si>
    <t>20251010-000000028</t>
  </si>
  <si>
    <t>반려동물_004</t>
  </si>
  <si>
    <t>20251010-000000030</t>
  </si>
  <si>
    <t>202510101555144BAD</t>
  </si>
  <si>
    <t>부소이</t>
  </si>
  <si>
    <t>드림키즈</t>
  </si>
  <si>
    <t>05.활동집 : 어린이집/유치원</t>
  </si>
  <si>
    <t>20251010-000000032</t>
  </si>
  <si>
    <t>202510101644376EFF</t>
  </si>
  <si>
    <t>윤혜숙</t>
  </si>
  <si>
    <t>20251010-000000033</t>
  </si>
  <si>
    <t>202510101656421EAE</t>
  </si>
  <si>
    <t>20251010-000000034</t>
  </si>
  <si>
    <t>202510101650130ACA</t>
  </si>
  <si>
    <t>이화수</t>
  </si>
  <si>
    <t>20251010-000000035</t>
  </si>
  <si>
    <t>2025101019493718DC</t>
  </si>
  <si>
    <t>이명희</t>
  </si>
  <si>
    <t>20251010-000000037</t>
  </si>
  <si>
    <t>202510102136523971</t>
  </si>
  <si>
    <t>김가영</t>
  </si>
  <si>
    <t>20251010-000000048</t>
  </si>
  <si>
    <t>202510102340006609</t>
  </si>
  <si>
    <t>류종승</t>
  </si>
  <si>
    <t>20251011-000000001</t>
  </si>
  <si>
    <t>20251011001352429F</t>
  </si>
  <si>
    <t>김송이</t>
  </si>
  <si>
    <t>20251011-000000002</t>
  </si>
  <si>
    <t>202510110134106503</t>
  </si>
  <si>
    <t>20251011-000000003</t>
  </si>
  <si>
    <t>202510110718383FA4</t>
  </si>
  <si>
    <t>최재균</t>
  </si>
  <si>
    <t>20251011-000000004</t>
  </si>
  <si>
    <t>2025101109344745D7</t>
  </si>
  <si>
    <t>차수림</t>
  </si>
  <si>
    <t>20251011-000000008</t>
  </si>
  <si>
    <t>20251011134433B6E3</t>
  </si>
  <si>
    <t>이연숙</t>
  </si>
  <si>
    <t>20251011-000000009</t>
  </si>
  <si>
    <t>20251011-000000010</t>
  </si>
  <si>
    <t>20251011-000000011</t>
  </si>
  <si>
    <t>20251011-000000012</t>
  </si>
  <si>
    <t>20251011-000000013</t>
  </si>
  <si>
    <t>202510111440565863</t>
  </si>
  <si>
    <t>20251011-000000015</t>
  </si>
  <si>
    <t>202510111556447C22</t>
  </si>
  <si>
    <t>정유순</t>
  </si>
  <si>
    <t>20251011-000000016</t>
  </si>
  <si>
    <t>2025101117164957E0</t>
  </si>
  <si>
    <t>김우주</t>
  </si>
  <si>
    <t>가족_004</t>
  </si>
  <si>
    <t>20251011-000000017</t>
  </si>
  <si>
    <t>20251011-000000018</t>
  </si>
  <si>
    <t>20251011-000000019</t>
  </si>
  <si>
    <t>20251011174708D1BB</t>
  </si>
  <si>
    <t>감성일상_007</t>
  </si>
  <si>
    <t>20251011-000000020</t>
  </si>
  <si>
    <t>20251011-000000022</t>
  </si>
  <si>
    <t>20251011210414002D</t>
  </si>
  <si>
    <t>전창성</t>
  </si>
  <si>
    <t>20251011-000000023</t>
  </si>
  <si>
    <t>202510112126018CB6</t>
  </si>
  <si>
    <t>김관영</t>
  </si>
  <si>
    <t>20251011-000000024</t>
  </si>
  <si>
    <t>202510112139234F05</t>
  </si>
  <si>
    <t>20251011-000000025</t>
  </si>
  <si>
    <t>202510112150584FAD</t>
  </si>
  <si>
    <t>홍지민</t>
  </si>
  <si>
    <t>20251011-000000026</t>
  </si>
  <si>
    <t>202510112236489673</t>
  </si>
  <si>
    <t>조종필</t>
  </si>
  <si>
    <t>20251011-000000027</t>
  </si>
  <si>
    <t>2025101122411023F3</t>
  </si>
  <si>
    <t>20251011-000000028</t>
  </si>
  <si>
    <t>2025101123062581C0</t>
  </si>
  <si>
    <t>20251012-000000001</t>
  </si>
  <si>
    <t>202510120129286A23</t>
  </si>
  <si>
    <t>20251012-000000002</t>
  </si>
  <si>
    <t>202510120201306142</t>
  </si>
  <si>
    <t>이은주</t>
  </si>
  <si>
    <t>20251012-000000003</t>
  </si>
  <si>
    <t>20251012-000000004</t>
  </si>
  <si>
    <t>20251012023733CAC1</t>
  </si>
  <si>
    <t>김성경</t>
  </si>
  <si>
    <t>20251012-000000005</t>
  </si>
  <si>
    <t>20251012101244EDE8</t>
  </si>
  <si>
    <t>20251012-000000006</t>
  </si>
  <si>
    <t>20251012102058A3CE</t>
  </si>
  <si>
    <t>20251012-000000007</t>
  </si>
  <si>
    <t>202510121100414845</t>
  </si>
  <si>
    <t>이진온</t>
  </si>
  <si>
    <t>20251012-000000011</t>
  </si>
  <si>
    <t>20251012133942AAB1</t>
  </si>
  <si>
    <t>20251012-000000013</t>
  </si>
  <si>
    <t>202510121508382086</t>
  </si>
  <si>
    <t>최일봉</t>
  </si>
  <si>
    <t>20251012-000000014</t>
  </si>
  <si>
    <t>20251012154920BD9B</t>
  </si>
  <si>
    <t>20251012-000000015</t>
  </si>
  <si>
    <t>202510121541092B23</t>
  </si>
  <si>
    <t>20251012-000000016</t>
  </si>
  <si>
    <t>2025101216094324B5</t>
  </si>
  <si>
    <t>정송윤</t>
  </si>
  <si>
    <t>20251012-000000017</t>
  </si>
  <si>
    <t>20251012160302C3D7</t>
  </si>
  <si>
    <t>임현아</t>
  </si>
  <si>
    <t>20251012-000000020</t>
  </si>
  <si>
    <t>2025101216313406AD</t>
  </si>
  <si>
    <t>최준범</t>
  </si>
  <si>
    <t>20251012-000000021</t>
  </si>
  <si>
    <t>202510121641548B2D</t>
  </si>
  <si>
    <t>김동옥</t>
  </si>
  <si>
    <t>20251012-000000022</t>
  </si>
  <si>
    <t>20251012-000000024</t>
  </si>
  <si>
    <t>20251012181250ED58</t>
  </si>
  <si>
    <t>김명심</t>
  </si>
  <si>
    <t>20251012-000000027</t>
  </si>
  <si>
    <t>2025101219403558F5</t>
  </si>
  <si>
    <t>20251012-000000028</t>
  </si>
  <si>
    <t>202510121937252828</t>
  </si>
  <si>
    <t>조선미</t>
  </si>
  <si>
    <t>20251012-000000029</t>
  </si>
  <si>
    <t>202510121944344B36</t>
  </si>
  <si>
    <t>손가애</t>
  </si>
  <si>
    <t>20251012-000000030</t>
  </si>
  <si>
    <t>202510121954221ABB</t>
  </si>
  <si>
    <t>김예홍</t>
  </si>
  <si>
    <t>20251012-000000031</t>
  </si>
  <si>
    <t>2025101220013534A4</t>
  </si>
  <si>
    <t>20251012-000000032</t>
  </si>
  <si>
    <t>20251012-000000033</t>
  </si>
  <si>
    <t>202510122027435803</t>
  </si>
  <si>
    <t>홍순희</t>
  </si>
  <si>
    <t>20251012-000000034</t>
  </si>
  <si>
    <t>20251012203447771B</t>
  </si>
  <si>
    <t>20251012-000000035</t>
  </si>
  <si>
    <t>2025101220484355C6</t>
  </si>
  <si>
    <t>20251012-000000036</t>
  </si>
  <si>
    <t>202510122139240B2B</t>
  </si>
  <si>
    <t>20251012-000000037</t>
  </si>
  <si>
    <t>2025101221480203F6</t>
  </si>
  <si>
    <t>조수아</t>
  </si>
  <si>
    <t>20251012-000000038</t>
  </si>
  <si>
    <t>202510122228440D29</t>
  </si>
  <si>
    <t>최수현</t>
  </si>
  <si>
    <t>20251012-000000039</t>
  </si>
  <si>
    <t>202510122300009D16</t>
  </si>
  <si>
    <t>김수정</t>
  </si>
  <si>
    <t>20251012-000000040</t>
  </si>
  <si>
    <t>20251012231258977D</t>
  </si>
  <si>
    <t>여유진</t>
  </si>
  <si>
    <t>20251002-000000013</t>
  </si>
  <si>
    <t>202510021722364B51</t>
  </si>
  <si>
    <t>한승영</t>
  </si>
  <si>
    <t>파스텔</t>
  </si>
  <si>
    <t>20251013-000000174</t>
  </si>
  <si>
    <t>20251013225812566B</t>
  </si>
  <si>
    <t>강은정</t>
  </si>
  <si>
    <t>감성원고지</t>
  </si>
  <si>
    <t>20251013-000000001</t>
  </si>
  <si>
    <t>20251013004302EAC4</t>
  </si>
  <si>
    <t>송은비</t>
  </si>
  <si>
    <t>20251013-000000004</t>
  </si>
  <si>
    <t>202510130030361E3F</t>
  </si>
  <si>
    <t>신혜영</t>
  </si>
  <si>
    <t>20251013-000000005</t>
  </si>
  <si>
    <t>20251013-000000006</t>
  </si>
  <si>
    <t>202510130855157B22</t>
  </si>
  <si>
    <t>오준형</t>
  </si>
  <si>
    <t>20251013-000000007</t>
  </si>
  <si>
    <t>202510131008082462</t>
  </si>
  <si>
    <t>20251013-000000010</t>
  </si>
  <si>
    <t>20251013102659BC73</t>
  </si>
  <si>
    <t>류금자</t>
  </si>
  <si>
    <t>20251013-000000011</t>
  </si>
  <si>
    <t>20251013-000000012</t>
  </si>
  <si>
    <t>20251013-000000014</t>
  </si>
  <si>
    <t>202510131035182F59</t>
  </si>
  <si>
    <t>이선미</t>
  </si>
  <si>
    <t>반려동물_001</t>
  </si>
  <si>
    <t>20251013-000000015</t>
  </si>
  <si>
    <t>20251013-000000016</t>
  </si>
  <si>
    <t>20251013111215E0BC</t>
  </si>
  <si>
    <t>김진</t>
  </si>
  <si>
    <t>20251013-000000024</t>
  </si>
  <si>
    <t>20251013120908270F</t>
  </si>
  <si>
    <t>김윤숙</t>
  </si>
  <si>
    <t>캠핑</t>
  </si>
  <si>
    <t>20251013-000000025</t>
  </si>
  <si>
    <t>20251013-000000030</t>
  </si>
  <si>
    <t>20251013130557FD8F</t>
  </si>
  <si>
    <t>김은숙</t>
  </si>
  <si>
    <t>20251013-000000031</t>
  </si>
  <si>
    <t>20251013-000000032</t>
  </si>
  <si>
    <t>20251013-000000033</t>
  </si>
  <si>
    <t>20251013-000000034</t>
  </si>
  <si>
    <t>20251013-000000153</t>
  </si>
  <si>
    <t>202510131337144B60</t>
  </si>
  <si>
    <t>조금숙</t>
  </si>
  <si>
    <t>20251013-000000154</t>
  </si>
  <si>
    <t>2025101313361366FD</t>
  </si>
  <si>
    <t>신재연</t>
  </si>
  <si>
    <t>20251013-000000158</t>
  </si>
  <si>
    <t>2025101314303420F3</t>
  </si>
  <si>
    <t>박세련</t>
  </si>
  <si>
    <t>20251013-000000159</t>
  </si>
  <si>
    <t>202510131448330ABB</t>
  </si>
  <si>
    <t>정근청</t>
  </si>
  <si>
    <t>20251013-000000161</t>
  </si>
  <si>
    <t>202510131705016616</t>
  </si>
  <si>
    <t>20251013-000000162</t>
  </si>
  <si>
    <t>20251013-000000163</t>
  </si>
  <si>
    <t>202510131707160B59</t>
  </si>
  <si>
    <t>20251013-000000165</t>
  </si>
  <si>
    <t>2025101318514528A6</t>
  </si>
  <si>
    <t>손중근</t>
  </si>
  <si>
    <t>20251013-000000166</t>
  </si>
  <si>
    <t>원형_방울방울</t>
  </si>
  <si>
    <t>20251013-000000167</t>
  </si>
  <si>
    <t>202510131926521EB4</t>
  </si>
  <si>
    <t>이은경</t>
  </si>
  <si>
    <t>20251013-000000168</t>
  </si>
  <si>
    <t>20251013-000000169</t>
  </si>
  <si>
    <t>20251013195510AC0D</t>
  </si>
  <si>
    <t>노지웅</t>
  </si>
  <si>
    <t>20251013-000000170</t>
  </si>
  <si>
    <t>20251013202350F3EA</t>
  </si>
  <si>
    <t>현이경</t>
  </si>
  <si>
    <t>사진1장_01</t>
  </si>
  <si>
    <t>20251013-000000171</t>
  </si>
  <si>
    <t>20251013202223E498</t>
  </si>
  <si>
    <t>20251013-000000172</t>
  </si>
  <si>
    <t>202510132140454155</t>
  </si>
  <si>
    <t>이길용</t>
  </si>
  <si>
    <t>20251013-000000173</t>
  </si>
  <si>
    <t>2025101321463609BE</t>
  </si>
  <si>
    <t>유종용</t>
  </si>
  <si>
    <t>20251014-000000001</t>
  </si>
  <si>
    <t>20251014005549EF30</t>
  </si>
  <si>
    <t>박준성</t>
  </si>
  <si>
    <t>20251014-000000002</t>
  </si>
  <si>
    <t>2025101404333893A9</t>
  </si>
  <si>
    <t>정철</t>
  </si>
  <si>
    <t>20251014-000000004</t>
  </si>
  <si>
    <t>20251014065352FCFE</t>
  </si>
  <si>
    <t>하치관</t>
  </si>
  <si>
    <t>20251014-000000005</t>
  </si>
  <si>
    <t>202510140734128E0C</t>
  </si>
  <si>
    <t>차애리</t>
  </si>
  <si>
    <t>20251014-000000023</t>
  </si>
  <si>
    <t>20251014104201EFE8</t>
  </si>
  <si>
    <t>20251014-000000024</t>
  </si>
  <si>
    <t>20251014-000000055</t>
  </si>
  <si>
    <t>20251014122741FAFE</t>
  </si>
  <si>
    <t>백재윤</t>
  </si>
  <si>
    <t>20251014-000000057</t>
  </si>
  <si>
    <t>202510141301453FF7</t>
  </si>
  <si>
    <t>20251014-000000058</t>
  </si>
  <si>
    <t>20251014-000000059</t>
  </si>
  <si>
    <t>20251014-000000060</t>
  </si>
  <si>
    <t>20251014-000000061</t>
  </si>
  <si>
    <t>20251014-000000062</t>
  </si>
  <si>
    <t>20251014-000000063</t>
  </si>
  <si>
    <t>20251014-000000064</t>
  </si>
  <si>
    <t>20251014-000000065</t>
  </si>
  <si>
    <t>20251014-000000066</t>
  </si>
  <si>
    <t>20251014-000000079</t>
  </si>
  <si>
    <t>202510141309515CF2</t>
  </si>
  <si>
    <t>서민지</t>
  </si>
  <si>
    <t>20251014-000000080</t>
  </si>
  <si>
    <t>20251014-000000081</t>
  </si>
  <si>
    <t>20251014-000000082</t>
  </si>
  <si>
    <t>20251014-000000088</t>
  </si>
  <si>
    <t>20251014135825A1B6</t>
  </si>
  <si>
    <t>심현자</t>
  </si>
  <si>
    <t>20251014-000000089</t>
  </si>
  <si>
    <t>20251014135727E13D</t>
  </si>
  <si>
    <t>박지이</t>
  </si>
  <si>
    <t>20251014-000000090</t>
  </si>
  <si>
    <t>20251014-000000091</t>
  </si>
  <si>
    <t>20251014140528C298</t>
  </si>
  <si>
    <t>20251014-000000092</t>
  </si>
  <si>
    <t>20251014141758A579</t>
  </si>
  <si>
    <t>박민아</t>
  </si>
  <si>
    <t>20251014-000000094</t>
  </si>
  <si>
    <t>202510141542538B1F</t>
  </si>
  <si>
    <t>최동원</t>
  </si>
  <si>
    <t>20251014-000000096</t>
  </si>
  <si>
    <t>202510141911260F43</t>
  </si>
  <si>
    <t>신서림</t>
  </si>
  <si>
    <t>20251014-000000097</t>
  </si>
  <si>
    <t>202510141915111BD2</t>
  </si>
  <si>
    <t>이승찬</t>
  </si>
  <si>
    <t>20251014-000000099</t>
  </si>
  <si>
    <t>20251014232204228E</t>
  </si>
  <si>
    <t>강요환</t>
  </si>
  <si>
    <t>20251015-000000004</t>
  </si>
  <si>
    <t>2025101509162389B1</t>
  </si>
  <si>
    <t>20251015-000000005</t>
  </si>
  <si>
    <t>202510150917244931</t>
  </si>
  <si>
    <t>윤경주</t>
  </si>
  <si>
    <t>20251015-000000006</t>
  </si>
  <si>
    <t>20251015103843BD33</t>
  </si>
  <si>
    <t>20251015-000000012</t>
  </si>
  <si>
    <t>202510151129334BBF</t>
  </si>
  <si>
    <t>김종철</t>
  </si>
  <si>
    <t>20251015-000000018</t>
  </si>
  <si>
    <t>20251015120232D4DD</t>
  </si>
  <si>
    <t>김도하</t>
  </si>
  <si>
    <t>20251015-000000019</t>
  </si>
  <si>
    <t>20251015124221AB29</t>
  </si>
  <si>
    <t>배민경</t>
  </si>
  <si>
    <t>굿프렌즈</t>
  </si>
  <si>
    <t>20251015-000000020</t>
  </si>
  <si>
    <t>202510151328051035</t>
  </si>
  <si>
    <t>20251015-000000021</t>
  </si>
  <si>
    <t>202510151336208639</t>
  </si>
  <si>
    <t>윤대휘</t>
  </si>
  <si>
    <t>하프</t>
  </si>
  <si>
    <t>20251015-000000022</t>
  </si>
  <si>
    <t>20251015-000000023</t>
  </si>
  <si>
    <t>20251015-000000026</t>
  </si>
  <si>
    <t>2025101514355140D2</t>
  </si>
  <si>
    <t>20251015-000000027</t>
  </si>
  <si>
    <t>20251015-000000028</t>
  </si>
  <si>
    <t>20251015-000000029</t>
  </si>
  <si>
    <t>202510151449395DE9</t>
  </si>
  <si>
    <t>김하권</t>
  </si>
  <si>
    <t>20251015-000000030</t>
  </si>
  <si>
    <t>20251015153023C2EF</t>
  </si>
  <si>
    <t>이호철</t>
  </si>
  <si>
    <t>20251015-000000031</t>
  </si>
  <si>
    <t>20251015-000000032</t>
  </si>
  <si>
    <t>20251015173849178D</t>
  </si>
  <si>
    <t>노을</t>
  </si>
  <si>
    <t>20251015-000000044</t>
  </si>
  <si>
    <t>20251015202253E2E9</t>
  </si>
  <si>
    <t>한윤호</t>
  </si>
  <si>
    <t>20251015-000000047</t>
  </si>
  <si>
    <t>202510151918413649</t>
  </si>
  <si>
    <t>20251015-000000048</t>
  </si>
  <si>
    <t>20251015222420E082</t>
  </si>
  <si>
    <t>한미희</t>
  </si>
  <si>
    <t>20251015-000000049</t>
  </si>
  <si>
    <t>20251015-000000050</t>
  </si>
  <si>
    <t>20251015-000000051</t>
  </si>
  <si>
    <t>20251015225101CCA7</t>
  </si>
  <si>
    <t>방성욱</t>
  </si>
  <si>
    <t>20251015-000000052</t>
  </si>
  <si>
    <t>20251015225501C1A8</t>
  </si>
  <si>
    <t>20251015-000000053</t>
  </si>
  <si>
    <t>20251015230238412C</t>
  </si>
  <si>
    <t>20251015-000000054</t>
  </si>
  <si>
    <t>20251015225900F760</t>
  </si>
  <si>
    <t>20251015-000000055</t>
  </si>
  <si>
    <t>202510152307402E06</t>
  </si>
  <si>
    <t>20251015-000000056</t>
  </si>
  <si>
    <t>202510152305120197</t>
  </si>
  <si>
    <t>20251015-000000057</t>
  </si>
  <si>
    <t>202510152344102301</t>
  </si>
  <si>
    <t>20251015-000000058</t>
  </si>
  <si>
    <t>20251015-000000059</t>
  </si>
  <si>
    <t>20251015-000000060</t>
  </si>
  <si>
    <t>20251015-000000061</t>
  </si>
  <si>
    <t>20251015-000000062</t>
  </si>
  <si>
    <t>202510152352187C38</t>
  </si>
  <si>
    <t>성유선</t>
  </si>
  <si>
    <t>20251016-000000001</t>
  </si>
  <si>
    <t>20251016000706839F</t>
  </si>
  <si>
    <t>20251016-000000002</t>
  </si>
  <si>
    <t>202510160059126A94</t>
  </si>
  <si>
    <t>이재섭</t>
  </si>
  <si>
    <t>20251016-000000004</t>
  </si>
  <si>
    <t>20251016090224C973</t>
  </si>
  <si>
    <t>권순호</t>
  </si>
  <si>
    <t>20251016-000000007</t>
  </si>
  <si>
    <t>202510161152171689</t>
  </si>
  <si>
    <t>20251016-000000008</t>
  </si>
  <si>
    <t>20251016121338FF36</t>
  </si>
  <si>
    <t>20251016-000000009</t>
  </si>
  <si>
    <t>20251016131403B573</t>
  </si>
  <si>
    <t>20251016-000000011</t>
  </si>
  <si>
    <t>202510161441423A17</t>
  </si>
  <si>
    <t>김유진</t>
  </si>
  <si>
    <t>20251016-000000014</t>
  </si>
  <si>
    <t>2025101614432182E4</t>
  </si>
  <si>
    <t>20251016-000000017</t>
  </si>
  <si>
    <t>202510161548426284</t>
  </si>
  <si>
    <t>두선희</t>
  </si>
  <si>
    <t>20251016-000000018</t>
  </si>
  <si>
    <t>20251016-000000019</t>
  </si>
  <si>
    <t>20251016-000000020</t>
  </si>
  <si>
    <t>20251016-000000021</t>
  </si>
  <si>
    <t>20251016-000000022</t>
  </si>
  <si>
    <t>202510161557399DCE</t>
  </si>
  <si>
    <t>이보경</t>
  </si>
  <si>
    <t>My travel</t>
  </si>
  <si>
    <t>20251016-000000023</t>
  </si>
  <si>
    <t>20251016161013BDA4</t>
  </si>
  <si>
    <t>조정화</t>
  </si>
  <si>
    <t>20251016-000000027</t>
  </si>
  <si>
    <t>2025101618084692F0</t>
  </si>
  <si>
    <t>20251016-000000031</t>
  </si>
  <si>
    <t>20251016230042C734</t>
  </si>
  <si>
    <t>최진규</t>
  </si>
  <si>
    <t>20251016-000000033</t>
  </si>
  <si>
    <t>20251016233510178F</t>
  </si>
  <si>
    <t>윤혜진</t>
  </si>
  <si>
    <t>20251017-000000001</t>
  </si>
  <si>
    <t>20251017003253219E</t>
  </si>
  <si>
    <t>안경자</t>
  </si>
  <si>
    <t>20251017-000000002</t>
  </si>
  <si>
    <t>2025101702020095A4</t>
  </si>
  <si>
    <t>김수경</t>
  </si>
  <si>
    <t>20251017-000000005</t>
  </si>
  <si>
    <t>20251017100653AF4D</t>
  </si>
  <si>
    <t>박혜미</t>
  </si>
  <si>
    <t>20251017-000000006</t>
  </si>
  <si>
    <t>202510171009210ABA</t>
  </si>
  <si>
    <t>조평연</t>
  </si>
  <si>
    <t>20251017-000000007</t>
  </si>
  <si>
    <t>2025101711355634D6</t>
  </si>
  <si>
    <t>20251017-000000008</t>
  </si>
  <si>
    <t>202510171129470286</t>
  </si>
  <si>
    <t>이지선</t>
  </si>
  <si>
    <t>20251017-000000009</t>
  </si>
  <si>
    <t>202510171226277CA1</t>
  </si>
  <si>
    <t>20251017-000000010</t>
  </si>
  <si>
    <t>20251017135810633C</t>
  </si>
  <si>
    <t>최주열</t>
  </si>
  <si>
    <t>다크네이비</t>
  </si>
  <si>
    <t>20251017-000000011</t>
  </si>
  <si>
    <t>20251017141050B18C</t>
  </si>
  <si>
    <t>신현기</t>
  </si>
  <si>
    <t>20251017-000000012</t>
  </si>
  <si>
    <t>202510171511202D9C</t>
  </si>
  <si>
    <t>채호남</t>
  </si>
  <si>
    <t>20251017-000000016</t>
  </si>
  <si>
    <t>2025101717484281C1</t>
  </si>
  <si>
    <t>20251017-000000017</t>
  </si>
  <si>
    <t>202510171912178C66</t>
  </si>
  <si>
    <t>박상욱</t>
  </si>
  <si>
    <t>20251017-000000018</t>
  </si>
  <si>
    <t>202510171934577E4A</t>
  </si>
  <si>
    <t>안현희</t>
  </si>
  <si>
    <t>20251017-000000019</t>
  </si>
  <si>
    <t>20251017-000000020</t>
  </si>
  <si>
    <t>202510171952005C4A</t>
  </si>
  <si>
    <t>유세령</t>
  </si>
  <si>
    <t>20251017-000000024</t>
  </si>
  <si>
    <t>202510172057472259</t>
  </si>
  <si>
    <t>배재경</t>
  </si>
  <si>
    <t>20251017-000000025</t>
  </si>
  <si>
    <t>20251017211412B32F</t>
  </si>
  <si>
    <t>오은정</t>
  </si>
  <si>
    <t>20251017-000000026</t>
  </si>
  <si>
    <t>20251017213344D44E</t>
  </si>
  <si>
    <t>조선희</t>
  </si>
  <si>
    <t>20251017-000000028</t>
  </si>
  <si>
    <t>202510172149188C40</t>
  </si>
  <si>
    <t>이인정</t>
  </si>
  <si>
    <t>20251017-000000030</t>
  </si>
  <si>
    <t>202510172342336EE0</t>
  </si>
  <si>
    <t>김희담</t>
  </si>
  <si>
    <t>20251017-000000031</t>
  </si>
  <si>
    <t>202510172352266591</t>
  </si>
  <si>
    <t>김상은</t>
  </si>
  <si>
    <t>20251018-000000001</t>
  </si>
  <si>
    <t>20251018014349FA40</t>
  </si>
  <si>
    <t>20251018-000000002</t>
  </si>
  <si>
    <t>202510180803519896</t>
  </si>
  <si>
    <t>강지숙</t>
  </si>
  <si>
    <t>20251018-000000004</t>
  </si>
  <si>
    <t>20251018130808FDF5</t>
  </si>
  <si>
    <t>20251018-000000007</t>
  </si>
  <si>
    <t>20251018135116DC7E</t>
  </si>
  <si>
    <t>정승영</t>
  </si>
  <si>
    <t>20251018-000000009</t>
  </si>
  <si>
    <t>2025101817344876BA</t>
  </si>
  <si>
    <t>임상열</t>
  </si>
  <si>
    <t>20251018-000000011</t>
  </si>
  <si>
    <t>202510182108068A91</t>
  </si>
  <si>
    <t>김은희</t>
  </si>
  <si>
    <t>20251018-000000012</t>
  </si>
  <si>
    <t>20251018-000000013</t>
  </si>
  <si>
    <t>20251018-000000014</t>
  </si>
  <si>
    <t>20251018-000000016</t>
  </si>
  <si>
    <t>2025101822344589F9</t>
  </si>
  <si>
    <t>이권행</t>
  </si>
  <si>
    <t>20251018-000000017</t>
  </si>
  <si>
    <t>20251018224623E51C</t>
  </si>
  <si>
    <t>20251018-000000018</t>
  </si>
  <si>
    <t>20251018230650E80E</t>
  </si>
  <si>
    <t>이정아</t>
  </si>
  <si>
    <t>20251019-000000001</t>
  </si>
  <si>
    <t>20251019032938CB33</t>
  </si>
  <si>
    <t>강석태</t>
  </si>
  <si>
    <t>20251019-000000002</t>
  </si>
  <si>
    <t>20251019-000000003</t>
  </si>
  <si>
    <t>202510191056507B7A</t>
  </si>
  <si>
    <t>이용복</t>
  </si>
  <si>
    <t>20251019-000000004</t>
  </si>
  <si>
    <t>20251019110559260F</t>
  </si>
  <si>
    <t>20251019-000000005</t>
  </si>
  <si>
    <t>20251019105953BDE1</t>
  </si>
  <si>
    <t>20251019-000000006</t>
  </si>
  <si>
    <t>20251019121815FCC0</t>
  </si>
  <si>
    <t>차경원</t>
  </si>
  <si>
    <t>20251019-000000008</t>
  </si>
  <si>
    <t>20251019131121E22B</t>
  </si>
  <si>
    <t>김봉규</t>
  </si>
  <si>
    <t>20251019-000000009</t>
  </si>
  <si>
    <t>원형_직접만들기</t>
  </si>
  <si>
    <t>20251019-000000010</t>
  </si>
  <si>
    <t>2025101913232192E6</t>
  </si>
  <si>
    <t>20251019-000000019</t>
  </si>
  <si>
    <t>202510191610078CCA</t>
  </si>
  <si>
    <t>강주화</t>
  </si>
  <si>
    <t>20251019-000000021</t>
  </si>
  <si>
    <t>202510192015531773</t>
  </si>
  <si>
    <t>강애란</t>
  </si>
  <si>
    <t>20251019-000000022</t>
  </si>
  <si>
    <t>202510192037239217</t>
  </si>
  <si>
    <t>박준이</t>
  </si>
  <si>
    <t>20251019-000000023</t>
  </si>
  <si>
    <t>20251019204448DAE7</t>
  </si>
  <si>
    <t>임상미</t>
  </si>
  <si>
    <t>20251019-000000024</t>
  </si>
  <si>
    <t>202510192222473660</t>
  </si>
  <si>
    <t>최동현</t>
  </si>
  <si>
    <t>20251020-000000004</t>
  </si>
  <si>
    <t>20251020082050A2DC</t>
  </si>
  <si>
    <t>김윤수</t>
  </si>
  <si>
    <t>20251020-000000022</t>
  </si>
  <si>
    <t>202510201225308688</t>
  </si>
  <si>
    <t>오윤지</t>
  </si>
  <si>
    <t>20251020-000000001</t>
  </si>
  <si>
    <t>20251020001213F4D0</t>
  </si>
  <si>
    <t>20251020-000000003</t>
  </si>
  <si>
    <t>202510200033593FCD</t>
  </si>
  <si>
    <t>20251020-000000006</t>
  </si>
  <si>
    <t>20251020104009CA0D</t>
  </si>
  <si>
    <t>조성민</t>
  </si>
  <si>
    <t>20251020-000000007</t>
  </si>
  <si>
    <t>20251020-000000008</t>
  </si>
  <si>
    <t>20251020-000000009</t>
  </si>
  <si>
    <t>20251020-000000010</t>
  </si>
  <si>
    <t>20251020-000000011</t>
  </si>
  <si>
    <t>20251020-000000012</t>
  </si>
  <si>
    <t>20251020-000000013</t>
  </si>
  <si>
    <t>20251020-000000014</t>
  </si>
  <si>
    <t>20251020-000000015</t>
  </si>
  <si>
    <t>20251020-000000016</t>
  </si>
  <si>
    <t>20251020-000000017</t>
  </si>
  <si>
    <t>20251020-000000018</t>
  </si>
  <si>
    <t>20251020-000000019</t>
  </si>
  <si>
    <t>20251020-000000020</t>
  </si>
  <si>
    <t>20251020112217AE2E</t>
  </si>
  <si>
    <t>주성민</t>
  </si>
  <si>
    <t>20251020-000000021</t>
  </si>
  <si>
    <t>20251020-000000023</t>
  </si>
  <si>
    <t>202510201245488ECF</t>
  </si>
  <si>
    <t>정윤경</t>
  </si>
  <si>
    <t>20251020-000000024</t>
  </si>
  <si>
    <t>20251020130626F21F</t>
  </si>
  <si>
    <t>20251020-000000025</t>
  </si>
  <si>
    <t>20251020134545DF9F</t>
  </si>
  <si>
    <t>추연희</t>
  </si>
  <si>
    <t>20251020-000000026</t>
  </si>
  <si>
    <t>20251020-000000027</t>
  </si>
  <si>
    <t>20251020135708D9BE</t>
  </si>
  <si>
    <t>20251020-000000028</t>
  </si>
  <si>
    <t>20251020-000000034</t>
  </si>
  <si>
    <t>20251020150947A64A</t>
  </si>
  <si>
    <t>조서인</t>
  </si>
  <si>
    <t>20251020-000000035</t>
  </si>
  <si>
    <t>20251020-000000036</t>
  </si>
  <si>
    <t>20251020-000000038</t>
  </si>
  <si>
    <t>20251020165929F836</t>
  </si>
  <si>
    <t>20251020-000000039</t>
  </si>
  <si>
    <t>20251020175739EA2D</t>
  </si>
  <si>
    <t>김소영</t>
  </si>
  <si>
    <t>20251020-000000040</t>
  </si>
  <si>
    <t>2025102018532064DC</t>
  </si>
  <si>
    <t>20251020-000000041</t>
  </si>
  <si>
    <t>20251020184923A117</t>
  </si>
  <si>
    <t>이희재</t>
  </si>
  <si>
    <t>20251020-000000043</t>
  </si>
  <si>
    <t>202510202022125003</t>
  </si>
  <si>
    <t>최하나</t>
  </si>
  <si>
    <t>20251020-000000044</t>
  </si>
  <si>
    <t>20251020222559DAA3</t>
  </si>
  <si>
    <t>강우정</t>
  </si>
  <si>
    <t>20251020-000000045</t>
  </si>
  <si>
    <t>20251020231454FAC0</t>
  </si>
  <si>
    <t>이재운</t>
  </si>
  <si>
    <t>20251020-000000046</t>
  </si>
  <si>
    <t>20251020-000000047</t>
  </si>
  <si>
    <t>20251020232031E781</t>
  </si>
  <si>
    <t>정선화</t>
  </si>
  <si>
    <t>20251021-000000003</t>
  </si>
  <si>
    <t>20251021113218378D</t>
  </si>
  <si>
    <t>정재영</t>
  </si>
  <si>
    <t>감성한글</t>
  </si>
  <si>
    <t>20251021-000000001</t>
  </si>
  <si>
    <t>20251021003005CB05</t>
  </si>
  <si>
    <t>손민성</t>
  </si>
  <si>
    <t>20251021-000000002</t>
  </si>
  <si>
    <t>202510210028001A60</t>
  </si>
  <si>
    <t>20251021-000000004</t>
  </si>
  <si>
    <t>202510211141418E4E</t>
  </si>
  <si>
    <t>20251021-000000005</t>
  </si>
  <si>
    <t>20251021125758F431</t>
  </si>
  <si>
    <t>김희선</t>
  </si>
  <si>
    <t>20251021-000000006</t>
  </si>
  <si>
    <t>20251021132141D881</t>
  </si>
  <si>
    <t>정경해</t>
  </si>
  <si>
    <t>20251021-000000008</t>
  </si>
  <si>
    <t>20251021135329FBDB</t>
  </si>
  <si>
    <t>한진희</t>
  </si>
  <si>
    <t>20251021-000000009</t>
  </si>
  <si>
    <t>20251021-000000010</t>
  </si>
  <si>
    <t>20251021-000000011</t>
  </si>
  <si>
    <t>20251021-000000012</t>
  </si>
  <si>
    <t>20251021-000000013</t>
  </si>
  <si>
    <t>20251021-000000014</t>
  </si>
  <si>
    <t>20251021-000000015</t>
  </si>
  <si>
    <t>20251021-000000016</t>
  </si>
  <si>
    <t>20251021-000000017</t>
  </si>
  <si>
    <t>20251021-000000018</t>
  </si>
  <si>
    <t>20251021-000000020</t>
  </si>
  <si>
    <t>202510211420430AD5</t>
  </si>
  <si>
    <t>이성춘</t>
  </si>
  <si>
    <t>20251021-000000024</t>
  </si>
  <si>
    <t>2025102116223051F9</t>
  </si>
  <si>
    <t>이성한</t>
  </si>
  <si>
    <t>20251021-000000025</t>
  </si>
  <si>
    <t>20251021163040903B</t>
  </si>
  <si>
    <t>가족_003</t>
  </si>
  <si>
    <t>20251021-000000026</t>
  </si>
  <si>
    <t>202510211714221233</t>
  </si>
  <si>
    <t>선종영</t>
  </si>
  <si>
    <t>20251021-000000027</t>
  </si>
  <si>
    <t>20251021-000000028</t>
  </si>
  <si>
    <t>20251021-000000029</t>
  </si>
  <si>
    <t>20251021-000000030</t>
  </si>
  <si>
    <t>20251021-000000031</t>
  </si>
  <si>
    <t>20251021-000000032</t>
  </si>
  <si>
    <t>20251021-000000033</t>
  </si>
  <si>
    <t>20251021-000000034</t>
  </si>
  <si>
    <t>202510211722531820</t>
  </si>
  <si>
    <t>20251021-000000037</t>
  </si>
  <si>
    <t>202510211807383C85</t>
  </si>
  <si>
    <t>박종훈</t>
  </si>
  <si>
    <t>20251021-000000038</t>
  </si>
  <si>
    <t>20251021182853A685</t>
  </si>
  <si>
    <t>유예령</t>
  </si>
  <si>
    <t>20251021-000000039</t>
  </si>
  <si>
    <t>20251021183910D06D</t>
  </si>
  <si>
    <t>20251021-000000040</t>
  </si>
  <si>
    <t>202510211839553B01</t>
  </si>
  <si>
    <t>20251021-000000041</t>
  </si>
  <si>
    <t>20251021184002F554</t>
  </si>
  <si>
    <t>20251021-000000043</t>
  </si>
  <si>
    <t>202510212227182534</t>
  </si>
  <si>
    <t>곽은혜</t>
  </si>
  <si>
    <t>20251022-000000005</t>
  </si>
  <si>
    <t>2025102208545210D0</t>
  </si>
  <si>
    <t>이예나</t>
  </si>
  <si>
    <t>20251022-000000007</t>
  </si>
  <si>
    <t>20251022103308ECC3</t>
  </si>
  <si>
    <t>임광신</t>
  </si>
  <si>
    <t>20251022-000000008</t>
  </si>
  <si>
    <t>20251022-000000009</t>
  </si>
  <si>
    <t>20251022120304D69B</t>
  </si>
  <si>
    <t>최문석</t>
  </si>
  <si>
    <t>20251022-000000010</t>
  </si>
  <si>
    <t>202510221257254A5F</t>
  </si>
  <si>
    <t>20251022-000000013</t>
  </si>
  <si>
    <t>20251022140927942C</t>
  </si>
  <si>
    <t>박재환</t>
  </si>
  <si>
    <t>20251022-000000014</t>
  </si>
  <si>
    <t>20251022-000000017</t>
  </si>
  <si>
    <t>202510221549459BF2</t>
  </si>
  <si>
    <t>장아영</t>
  </si>
  <si>
    <t>20251022-000000018</t>
  </si>
  <si>
    <t>202510221604302D1E</t>
  </si>
  <si>
    <t>20251022-000000019</t>
  </si>
  <si>
    <t>20251022-000000020</t>
  </si>
  <si>
    <t>20251022161050D870</t>
  </si>
  <si>
    <t>마정윤</t>
  </si>
  <si>
    <t>20251022-000000021</t>
  </si>
  <si>
    <t>2025102216253587CF</t>
  </si>
  <si>
    <t>김성훈</t>
  </si>
  <si>
    <t>20251022-000000022</t>
  </si>
  <si>
    <t>20251022-000000023</t>
  </si>
  <si>
    <t>20251022175819D525</t>
  </si>
  <si>
    <t>위수연</t>
  </si>
  <si>
    <t>타임레코드2</t>
  </si>
  <si>
    <t>20251022-000000025</t>
  </si>
  <si>
    <t>202510221922488575</t>
  </si>
  <si>
    <t>원종관</t>
  </si>
  <si>
    <t>20251022-000000026</t>
  </si>
  <si>
    <t>20251022-000000027</t>
  </si>
  <si>
    <t>20251022-000000028</t>
  </si>
  <si>
    <t>20251022213315BA52</t>
  </si>
  <si>
    <t>20251022-000000029</t>
  </si>
  <si>
    <t>202510222206479907</t>
  </si>
  <si>
    <t>20251023-000000001</t>
  </si>
  <si>
    <t>20251023072006A93E</t>
  </si>
  <si>
    <t>이안나</t>
  </si>
  <si>
    <t>20251023-000000002</t>
  </si>
  <si>
    <t>20251023-000000003</t>
  </si>
  <si>
    <t>20251023092359B6E0</t>
  </si>
  <si>
    <t>20251023-000000005</t>
  </si>
  <si>
    <t>20251023115451E5E6</t>
  </si>
  <si>
    <t>이성구</t>
  </si>
  <si>
    <t>20251023-000000006</t>
  </si>
  <si>
    <t>20251023-000000007</t>
  </si>
  <si>
    <t>20251023133426AFDF</t>
  </si>
  <si>
    <t>한선미</t>
  </si>
  <si>
    <t>너의필름_블랙</t>
  </si>
  <si>
    <t>20251023-000000009</t>
  </si>
  <si>
    <t>2025102314021472C9</t>
  </si>
  <si>
    <t>20251023-000000010</t>
  </si>
  <si>
    <t>2025102314064959BF</t>
  </si>
  <si>
    <t>20251023-000000011</t>
  </si>
  <si>
    <t>202510231415559CB6</t>
  </si>
  <si>
    <t>20251023-000000012</t>
  </si>
  <si>
    <t>20251023141754409E</t>
  </si>
  <si>
    <t>20251023-000000013</t>
  </si>
  <si>
    <t>202510231421089F2F</t>
  </si>
  <si>
    <t>20251023-000000014</t>
  </si>
  <si>
    <t>202510231426102B35</t>
  </si>
  <si>
    <t>20251023-000000015</t>
  </si>
  <si>
    <t>202510231441066DA7</t>
  </si>
  <si>
    <t>20251023-000000016</t>
  </si>
  <si>
    <t>20251023203355A764</t>
  </si>
  <si>
    <t>20251023-000000019</t>
  </si>
  <si>
    <t>202510232336185E44</t>
  </si>
  <si>
    <t>경옥</t>
  </si>
  <si>
    <t>20251023-000000020</t>
  </si>
  <si>
    <t>202510232357583B08</t>
  </si>
  <si>
    <t>20251024-000000001</t>
  </si>
  <si>
    <t>202510240006440F5C</t>
  </si>
  <si>
    <t>20251024-000000002</t>
  </si>
  <si>
    <t>2025102406524155B9</t>
  </si>
  <si>
    <t>20251024-000000003</t>
  </si>
  <si>
    <t>20251024092021A68C</t>
  </si>
  <si>
    <t>20251024-000000004</t>
  </si>
  <si>
    <t>20251024-000000005</t>
  </si>
  <si>
    <t>202510241003416481</t>
  </si>
  <si>
    <t>20251024-000000006</t>
  </si>
  <si>
    <t>20251024-000000007</t>
  </si>
  <si>
    <t>202510241315382A72</t>
  </si>
  <si>
    <t>20251024-000000008</t>
  </si>
  <si>
    <t>20251024131341C96B</t>
  </si>
  <si>
    <t>오준환</t>
  </si>
  <si>
    <t>20251024-000000011</t>
  </si>
  <si>
    <t>2025102415004934BF</t>
  </si>
  <si>
    <t>20251024-000000012</t>
  </si>
  <si>
    <t>202510241607047EAD</t>
  </si>
  <si>
    <t>백주은</t>
  </si>
  <si>
    <t>20251024-000000014</t>
  </si>
  <si>
    <t>20251024181936D2C2</t>
  </si>
  <si>
    <t>20251024-000000015</t>
  </si>
  <si>
    <t>20251024-000000016</t>
  </si>
  <si>
    <t>202510241811425787</t>
  </si>
  <si>
    <t>20251024-000000017</t>
  </si>
  <si>
    <t>202510241857574B6B</t>
  </si>
  <si>
    <t>20251024-000000018</t>
  </si>
  <si>
    <t>20251024-000000019</t>
  </si>
  <si>
    <t>20251024-000000020</t>
  </si>
  <si>
    <t>20251024-000000021</t>
  </si>
  <si>
    <t>202510241955474E70</t>
  </si>
  <si>
    <t>길기윤</t>
  </si>
  <si>
    <t>20251024-000000022</t>
  </si>
  <si>
    <t>20251024-000000024</t>
  </si>
  <si>
    <t>2025102420244444B6</t>
  </si>
  <si>
    <t>20251024-000000025</t>
  </si>
  <si>
    <t>20251024232810B36A</t>
  </si>
  <si>
    <t>안정용</t>
  </si>
  <si>
    <t>20251024-000000026</t>
  </si>
  <si>
    <t>20251024234900C794</t>
  </si>
  <si>
    <t>20251025-000000001</t>
  </si>
  <si>
    <t>202510250051423B52</t>
  </si>
  <si>
    <t>김주연</t>
  </si>
  <si>
    <t>20251025-000000002</t>
  </si>
  <si>
    <t>202510250956127D08</t>
  </si>
  <si>
    <t>20251025-000000004</t>
  </si>
  <si>
    <t>20251025130131075B</t>
  </si>
  <si>
    <t>양지혜</t>
  </si>
  <si>
    <t>20251025-000000007</t>
  </si>
  <si>
    <t>202510251808442899</t>
  </si>
  <si>
    <t>이진미</t>
  </si>
  <si>
    <t>제주도산책</t>
  </si>
  <si>
    <t>20251025-000000009</t>
  </si>
  <si>
    <t>2025102520490478A7</t>
  </si>
  <si>
    <t>김미정</t>
  </si>
  <si>
    <t>20251025-000000010</t>
  </si>
  <si>
    <t>2025102521592260C7</t>
  </si>
  <si>
    <t>김윤채</t>
  </si>
  <si>
    <t>20251025-000000011</t>
  </si>
  <si>
    <t>20251025-000000012</t>
  </si>
  <si>
    <t>202510252228213C2C</t>
  </si>
  <si>
    <t>배준영</t>
  </si>
  <si>
    <t>20251025-000000013</t>
  </si>
  <si>
    <t>20251025231616A163</t>
  </si>
  <si>
    <t>김장집</t>
  </si>
  <si>
    <t>20251025-000000014</t>
  </si>
  <si>
    <t>20251025231631AB61</t>
  </si>
  <si>
    <t>정희용</t>
  </si>
  <si>
    <t>20251026-000000030</t>
  </si>
  <si>
    <t>2025102623451708E8</t>
  </si>
  <si>
    <t>조혜경</t>
  </si>
  <si>
    <t>20251026-000000004</t>
  </si>
  <si>
    <t>20251026123010D153</t>
  </si>
  <si>
    <t>20251026-000000007</t>
  </si>
  <si>
    <t>20251026153158F43A</t>
  </si>
  <si>
    <t>20251026-000000009</t>
  </si>
  <si>
    <t>20251026170007CF67</t>
  </si>
  <si>
    <t>20251026-000000010</t>
  </si>
  <si>
    <t>20251026175844CFF8</t>
  </si>
  <si>
    <t>황보근</t>
  </si>
  <si>
    <t>20251026-000000011</t>
  </si>
  <si>
    <t>20251026-000000012</t>
  </si>
  <si>
    <t>20251026-000000013</t>
  </si>
  <si>
    <t>202510261903382652</t>
  </si>
  <si>
    <t>김교선</t>
  </si>
  <si>
    <t>20251026-000000014</t>
  </si>
  <si>
    <t>20251026-000000016</t>
  </si>
  <si>
    <t>20251026200513DB68</t>
  </si>
  <si>
    <t>석시현</t>
  </si>
  <si>
    <t>20251026-000000017</t>
  </si>
  <si>
    <t>20251026-000000018</t>
  </si>
  <si>
    <t>202510262112256054</t>
  </si>
  <si>
    <t>네팔</t>
  </si>
  <si>
    <t>20251026-000000020</t>
  </si>
  <si>
    <t>2025102621444754C1</t>
  </si>
  <si>
    <t>이상철</t>
  </si>
  <si>
    <t>20251026-000000021</t>
  </si>
  <si>
    <t>202510262146569266</t>
  </si>
  <si>
    <t>이영수</t>
  </si>
  <si>
    <t>20251026-000000022</t>
  </si>
  <si>
    <t>20251026214640F8A7</t>
  </si>
  <si>
    <t>정종근</t>
  </si>
  <si>
    <t>20251026-000000023</t>
  </si>
  <si>
    <t>20251026-000000024</t>
  </si>
  <si>
    <t>20251026-000000028</t>
  </si>
  <si>
    <t>20251026231014AB9E</t>
  </si>
  <si>
    <t>20251026-000000029</t>
  </si>
  <si>
    <t>2025102623143057AE</t>
  </si>
  <si>
    <t>곽춘기</t>
  </si>
  <si>
    <t>20251027-000000001</t>
  </si>
  <si>
    <t>20251027020517E8A6</t>
  </si>
  <si>
    <t>김소희</t>
  </si>
  <si>
    <t>20251027-000000002</t>
  </si>
  <si>
    <t>202510270320529BFE</t>
  </si>
  <si>
    <t>20251027-000000003</t>
  </si>
  <si>
    <t>20251027072057C337</t>
  </si>
  <si>
    <t>황순금</t>
  </si>
  <si>
    <t>20251027-000000004</t>
  </si>
  <si>
    <t>202510270718562AAD</t>
  </si>
  <si>
    <t>20251027-000000006</t>
  </si>
  <si>
    <t>202510270840246F2D</t>
  </si>
  <si>
    <t>최윤미</t>
  </si>
  <si>
    <t>동화나라</t>
  </si>
  <si>
    <t>20251027-000000007</t>
  </si>
  <si>
    <t>20251027102219A9BC</t>
  </si>
  <si>
    <t>20251027-000000008</t>
  </si>
  <si>
    <t>2025102712363537F4</t>
  </si>
  <si>
    <t>이정춘</t>
  </si>
  <si>
    <t>20251027-000000009</t>
  </si>
  <si>
    <t>20251027130916EB15</t>
  </si>
  <si>
    <t>우상규</t>
  </si>
  <si>
    <t>20251027-000000011</t>
  </si>
  <si>
    <t>202510271334053773</t>
  </si>
  <si>
    <t>서영애</t>
  </si>
  <si>
    <t>20251027-000000012</t>
  </si>
  <si>
    <t>202510271353370CA4</t>
  </si>
  <si>
    <t>권민</t>
  </si>
  <si>
    <t>20251027-000000013</t>
  </si>
  <si>
    <t>202510271402089431</t>
  </si>
  <si>
    <t>김미혜</t>
  </si>
  <si>
    <t>20251027-000000014</t>
  </si>
  <si>
    <t>20251027141900FA7A</t>
  </si>
  <si>
    <t>심민경</t>
  </si>
  <si>
    <t>20251027-000000015</t>
  </si>
  <si>
    <t>2025102715154570D3</t>
  </si>
  <si>
    <t>하수진</t>
  </si>
  <si>
    <t>20251027-000000022</t>
  </si>
  <si>
    <t>2025102716345480BD</t>
  </si>
  <si>
    <t>정하니</t>
  </si>
  <si>
    <t>20251027-000000024</t>
  </si>
  <si>
    <t>20251027165643276C</t>
  </si>
  <si>
    <t>조민주</t>
  </si>
  <si>
    <t>20251027-000000025</t>
  </si>
  <si>
    <t>202510271728338074</t>
  </si>
  <si>
    <t>20251027-000000026</t>
  </si>
  <si>
    <t>202510271851152504</t>
  </si>
  <si>
    <t>정석환</t>
  </si>
  <si>
    <t>20251027-000000027</t>
  </si>
  <si>
    <t>202510272045452B17</t>
  </si>
  <si>
    <t>조혜연</t>
  </si>
  <si>
    <t>20251027-000000030</t>
  </si>
  <si>
    <t>202510272220192558</t>
  </si>
  <si>
    <t>서은영</t>
  </si>
  <si>
    <t>20251027-000000031</t>
  </si>
  <si>
    <t>20251027223815E40E</t>
  </si>
  <si>
    <t>20251027-000000032</t>
  </si>
  <si>
    <t>20251027-000000033</t>
  </si>
  <si>
    <t>202510272349445376</t>
  </si>
  <si>
    <t>20251028-000000046</t>
  </si>
  <si>
    <t>202510282204454068</t>
  </si>
  <si>
    <t>김준오</t>
  </si>
  <si>
    <t>OFFICE DAYS</t>
  </si>
  <si>
    <t>20251028-000000001</t>
  </si>
  <si>
    <t>202510280240248161</t>
  </si>
  <si>
    <t>박희진</t>
  </si>
  <si>
    <t>20251028-000000002</t>
  </si>
  <si>
    <t>2025102802394967CB</t>
  </si>
  <si>
    <t>지현옥</t>
  </si>
  <si>
    <t>20251028-000000004</t>
  </si>
  <si>
    <t>20251028120150A4C9</t>
  </si>
  <si>
    <t>20251028-000000005</t>
  </si>
  <si>
    <t>20251028115615293C</t>
  </si>
  <si>
    <t>배홍식</t>
  </si>
  <si>
    <t>20251028-000000006</t>
  </si>
  <si>
    <t>20251028122800D99A</t>
  </si>
  <si>
    <t>20251028-000000007</t>
  </si>
  <si>
    <t>20251028124100E80A</t>
  </si>
  <si>
    <t>20251028-000000008</t>
  </si>
  <si>
    <t>20251028125419249C</t>
  </si>
  <si>
    <t>20251028-000000009</t>
  </si>
  <si>
    <t>202510281306263AD5</t>
  </si>
  <si>
    <t>20251019-000000027</t>
  </si>
  <si>
    <t>20251019150047ACC2</t>
  </si>
  <si>
    <t>20251019-000000028</t>
  </si>
  <si>
    <t>20251019-000000029</t>
  </si>
  <si>
    <t>20251019-000000030</t>
  </si>
  <si>
    <t>20251019-000000031</t>
  </si>
  <si>
    <t>20251019-000000032</t>
  </si>
  <si>
    <t>20251028-000000012</t>
  </si>
  <si>
    <t>20251028160115FB88</t>
  </si>
  <si>
    <t>20251028-000000013</t>
  </si>
  <si>
    <t>20251028-000000014</t>
  </si>
  <si>
    <t>20251028-000000015</t>
  </si>
  <si>
    <t>20251028-000000016</t>
  </si>
  <si>
    <t>20251028-000000017</t>
  </si>
  <si>
    <t>20251028-000000018</t>
  </si>
  <si>
    <t>20251028-000000019</t>
  </si>
  <si>
    <t>20251028-000000029</t>
  </si>
  <si>
    <t>20251028171318D062</t>
  </si>
  <si>
    <t>20251028-000000030</t>
  </si>
  <si>
    <t>202510281924249FB8</t>
  </si>
  <si>
    <t>20251028-000000031</t>
  </si>
  <si>
    <t>20251028202546BBE0</t>
  </si>
  <si>
    <t>20251028-000000032</t>
  </si>
  <si>
    <t>202510282020461799</t>
  </si>
  <si>
    <t>20251028-000000039</t>
  </si>
  <si>
    <t>2025102821090228C6</t>
  </si>
  <si>
    <t>20251028-000000040</t>
  </si>
  <si>
    <t>202510282114420C43</t>
  </si>
  <si>
    <t>20251028-000000041</t>
  </si>
  <si>
    <t>20251028212239DE9D</t>
  </si>
  <si>
    <t>20251028-000000042</t>
  </si>
  <si>
    <t>2025102821363998CD</t>
  </si>
  <si>
    <t>20251028-000000043</t>
  </si>
  <si>
    <t>20251028214748AFA9</t>
  </si>
  <si>
    <t>20251028-000000044</t>
  </si>
  <si>
    <t>202510282158350829</t>
  </si>
  <si>
    <t>20251028-000000045</t>
  </si>
  <si>
    <t>202510282159200C0E</t>
  </si>
  <si>
    <t>20251028-000000047</t>
  </si>
  <si>
    <t>202510282203265D42</t>
  </si>
  <si>
    <t>양홍희</t>
  </si>
  <si>
    <t>20251028-000000048</t>
  </si>
  <si>
    <t>2025102822175467E9</t>
  </si>
  <si>
    <t>강경문</t>
  </si>
  <si>
    <t>20251028-000000049</t>
  </si>
  <si>
    <t>20251028225453C49C</t>
  </si>
  <si>
    <t>부승주</t>
  </si>
  <si>
    <t>20251028-000000050</t>
  </si>
  <si>
    <t>202510282317440D45</t>
  </si>
  <si>
    <t>손형순</t>
  </si>
  <si>
    <t>20251029-000000010</t>
  </si>
  <si>
    <t>202510291458511127</t>
  </si>
  <si>
    <t>손민혜</t>
  </si>
  <si>
    <t>심플데이즈</t>
  </si>
  <si>
    <t>20251029-000000001</t>
  </si>
  <si>
    <t>20251029122301EDD6</t>
  </si>
  <si>
    <t>성은학교</t>
  </si>
  <si>
    <t>졸업을축하해요(노랑)</t>
  </si>
  <si>
    <t>06.졸업 : 학교</t>
  </si>
  <si>
    <t>20251029-000000002</t>
  </si>
  <si>
    <t>20251029-000000003</t>
  </si>
  <si>
    <t>20251029-000000004</t>
  </si>
  <si>
    <t>20251029-000000005</t>
  </si>
  <si>
    <t>20251029-000000006</t>
  </si>
  <si>
    <t>20251029-000000007</t>
  </si>
  <si>
    <t>20251029-000000008</t>
  </si>
  <si>
    <t>202510291259303D3D</t>
  </si>
  <si>
    <t>20251029-000000009</t>
  </si>
  <si>
    <t>202510291444595187</t>
  </si>
  <si>
    <t>문현준</t>
  </si>
  <si>
    <t>20251029-000000011</t>
  </si>
  <si>
    <t>20251029162742CFAB</t>
  </si>
  <si>
    <t>최효선</t>
  </si>
  <si>
    <t>20251029-000000020</t>
  </si>
  <si>
    <t>2025102919593752B0</t>
  </si>
  <si>
    <t>김미선</t>
  </si>
  <si>
    <t>20251029-000000021</t>
  </si>
  <si>
    <t>20251029205202F055</t>
  </si>
  <si>
    <t>최정윤</t>
  </si>
  <si>
    <t>20251029-000000022</t>
  </si>
  <si>
    <t>20251029205345D219</t>
  </si>
  <si>
    <t>20251029-000000023</t>
  </si>
  <si>
    <t>202510292118388E29</t>
  </si>
  <si>
    <t>박미희</t>
  </si>
  <si>
    <t>20251029-000000024</t>
  </si>
  <si>
    <t>20251029214817BFF4</t>
  </si>
  <si>
    <t>20251030-000000006</t>
  </si>
  <si>
    <t>202510301515115065</t>
  </si>
  <si>
    <t>선아름</t>
  </si>
  <si>
    <t>20251030-000000017</t>
  </si>
  <si>
    <t>20251030224349C095</t>
  </si>
  <si>
    <t>조은정</t>
  </si>
  <si>
    <t>20251030-000000002</t>
  </si>
  <si>
    <t>202510301026032CFB</t>
  </si>
  <si>
    <t>20251030-000000004</t>
  </si>
  <si>
    <t>202510301157044ED4</t>
  </si>
  <si>
    <t>20251030-000000005</t>
  </si>
  <si>
    <t>202510301502137CFD</t>
  </si>
  <si>
    <t>박선기</t>
  </si>
  <si>
    <t>20251030-000000007</t>
  </si>
  <si>
    <t>20251030152355CE29</t>
  </si>
  <si>
    <t>김서우</t>
  </si>
  <si>
    <t>20251030-000000008</t>
  </si>
  <si>
    <t>2025103015571054D9</t>
  </si>
  <si>
    <t>20251030-000000009</t>
  </si>
  <si>
    <t>20251030161842DD23</t>
  </si>
  <si>
    <t>심선희</t>
  </si>
  <si>
    <t>20251030-000000013</t>
  </si>
  <si>
    <t>2025103019282357AA</t>
  </si>
  <si>
    <t>이혜정</t>
  </si>
  <si>
    <t>20251030-000000014</t>
  </si>
  <si>
    <t>20251030194035862F</t>
  </si>
  <si>
    <t>박덕성</t>
  </si>
  <si>
    <t>20251031-000000002</t>
  </si>
  <si>
    <t>202510310845083DAD</t>
  </si>
  <si>
    <t>20251031-000000024</t>
  </si>
  <si>
    <t>202510312126178DEB</t>
  </si>
  <si>
    <t>20251031-000000001</t>
  </si>
  <si>
    <t>20251031012514ADB8</t>
  </si>
  <si>
    <t>20251031-000000005</t>
  </si>
  <si>
    <t>202510311034570DB3</t>
  </si>
  <si>
    <t>김남년</t>
  </si>
  <si>
    <t>20251031-000000006</t>
  </si>
  <si>
    <t>20251031-000000007</t>
  </si>
  <si>
    <t>20251031-000000009</t>
  </si>
  <si>
    <t>20251031104439A775</t>
  </si>
  <si>
    <t>최영주</t>
  </si>
  <si>
    <t>20251031-000000012</t>
  </si>
  <si>
    <t>20251031140826C8F4</t>
  </si>
  <si>
    <t>20251031-000000013</t>
  </si>
  <si>
    <t>20251031145016F409</t>
  </si>
  <si>
    <t>현미정</t>
  </si>
  <si>
    <t>20251031-000000015</t>
  </si>
  <si>
    <t>20251031154420D9BB</t>
  </si>
  <si>
    <t>오창섭</t>
  </si>
  <si>
    <t>20251031-000000016</t>
  </si>
  <si>
    <t>20251031-000000017</t>
  </si>
  <si>
    <t>20251031-000000018</t>
  </si>
  <si>
    <t>20251031163306A480</t>
  </si>
  <si>
    <t>이창균</t>
  </si>
  <si>
    <t>20251031-000000019</t>
  </si>
  <si>
    <t>20251031-000000020</t>
  </si>
  <si>
    <t>20251101-000000001</t>
  </si>
  <si>
    <t>20251101062709EFCF</t>
  </si>
  <si>
    <t>신영림</t>
  </si>
  <si>
    <t>20251101-000000002</t>
  </si>
  <si>
    <t>20251101-000000003</t>
  </si>
  <si>
    <t>20251101-000000004</t>
  </si>
  <si>
    <t>202511010856498406</t>
  </si>
  <si>
    <t>조수현</t>
  </si>
  <si>
    <t>20251101-000000005</t>
  </si>
  <si>
    <t>20251101091443757C</t>
  </si>
  <si>
    <t>20251101-000000006</t>
  </si>
  <si>
    <t>20251101102945DDCD</t>
  </si>
  <si>
    <t>김상범</t>
  </si>
  <si>
    <t>우리의 빛났던 시간</t>
  </si>
  <si>
    <t>20251101-000000007</t>
  </si>
  <si>
    <t>202511011145591B4B</t>
  </si>
  <si>
    <t>20251101-000000008</t>
  </si>
  <si>
    <t>2025110111493857B6</t>
  </si>
  <si>
    <t>오윤미</t>
  </si>
  <si>
    <t>20251101-000000009</t>
  </si>
  <si>
    <t>20251101155944F875</t>
  </si>
  <si>
    <t>김상태</t>
  </si>
  <si>
    <t>20251101-000000010</t>
  </si>
  <si>
    <t>202511011622262348</t>
  </si>
  <si>
    <t>정은주</t>
  </si>
  <si>
    <t>20251101-000000012</t>
  </si>
  <si>
    <t>20251101204221E963</t>
  </si>
  <si>
    <t>강범석</t>
  </si>
  <si>
    <t>20251101-000000013</t>
  </si>
  <si>
    <t>20251101-000000014</t>
  </si>
  <si>
    <t>20251101-000000015</t>
  </si>
  <si>
    <t>20251101213255D782</t>
  </si>
  <si>
    <t>20251101-000000016</t>
  </si>
  <si>
    <t>2025110121421548F6</t>
  </si>
  <si>
    <t>이윤채</t>
  </si>
  <si>
    <t>20251101-000000017</t>
  </si>
  <si>
    <t>202511012209157B74</t>
  </si>
  <si>
    <t>이상기</t>
  </si>
  <si>
    <t>20251102-000000001</t>
  </si>
  <si>
    <t>20251102011008C598</t>
  </si>
  <si>
    <t>송민섭</t>
  </si>
  <si>
    <t>20251102-000000002</t>
  </si>
  <si>
    <t>20251102-000000003</t>
  </si>
  <si>
    <t>20251102-000000004</t>
  </si>
  <si>
    <t>20251102-000000005</t>
  </si>
  <si>
    <t>20251102-000000006</t>
  </si>
  <si>
    <t>2025110201220048D8</t>
  </si>
  <si>
    <t>곽어진</t>
  </si>
  <si>
    <t>20251102-000000007</t>
  </si>
  <si>
    <t>20251102081554A70F</t>
  </si>
  <si>
    <t>박유환</t>
  </si>
  <si>
    <t>심플갤러리</t>
  </si>
  <si>
    <t>20251102-000000008</t>
  </si>
  <si>
    <t>202511020912407F73</t>
  </si>
  <si>
    <t>20251102-000000010</t>
  </si>
  <si>
    <t>202511021231318238</t>
  </si>
  <si>
    <t>김인묵</t>
  </si>
  <si>
    <t>20251102-000000011</t>
  </si>
  <si>
    <t>202511021256064A15</t>
  </si>
  <si>
    <t>오경필</t>
  </si>
  <si>
    <t>20251102-000000012</t>
  </si>
  <si>
    <t>20251102125605213A</t>
  </si>
  <si>
    <t>전유민</t>
  </si>
  <si>
    <t>20251102-000000013</t>
  </si>
  <si>
    <t>20251102130959A614</t>
  </si>
  <si>
    <t>이재연</t>
  </si>
  <si>
    <t>20251102-000000014</t>
  </si>
  <si>
    <t>20251102-000000015</t>
  </si>
  <si>
    <t>20251102133355AE05</t>
  </si>
  <si>
    <t>홍영표</t>
  </si>
  <si>
    <t>20251102-000000016</t>
  </si>
  <si>
    <t>2025110216154832A3</t>
  </si>
  <si>
    <t>이애영</t>
  </si>
  <si>
    <t>20251102-000000018</t>
  </si>
  <si>
    <t>20251102180855C1A8</t>
  </si>
  <si>
    <t>20251102-000000020</t>
  </si>
  <si>
    <t>202511021902159EAF</t>
  </si>
  <si>
    <t>김호준</t>
  </si>
  <si>
    <t>20251102-000000021</t>
  </si>
  <si>
    <t>202511021917014A28</t>
  </si>
  <si>
    <t>20251102-000000022</t>
  </si>
  <si>
    <t>2025110219252946FA</t>
  </si>
  <si>
    <t>20251102-000000023</t>
  </si>
  <si>
    <t>20251102195211DDCC</t>
  </si>
  <si>
    <t>양기만</t>
  </si>
  <si>
    <t>베이직프레임</t>
  </si>
  <si>
    <t>20251102-000000025</t>
  </si>
  <si>
    <t>202511022056133ADD</t>
  </si>
  <si>
    <t>김설희</t>
  </si>
  <si>
    <t>20251102-000000026</t>
  </si>
  <si>
    <t>20251102210433533A</t>
  </si>
  <si>
    <t>김인재</t>
  </si>
  <si>
    <t>20251102-000000027</t>
  </si>
  <si>
    <t>20251102222617E72C</t>
  </si>
  <si>
    <t>황윤성</t>
  </si>
  <si>
    <t>20251102-000000028</t>
  </si>
  <si>
    <t>20251102230207077C</t>
  </si>
  <si>
    <t>손가람</t>
  </si>
  <si>
    <t>20251102-000000030</t>
  </si>
  <si>
    <t>202511022355404817</t>
  </si>
  <si>
    <t>김보미</t>
  </si>
  <si>
    <t>20251103-000000001</t>
  </si>
  <si>
    <t>20251103002520AAD0</t>
  </si>
  <si>
    <t>진유경</t>
  </si>
  <si>
    <t>20251103-000000002</t>
  </si>
  <si>
    <t>20251103-000000003</t>
  </si>
  <si>
    <t>20251103-000000004</t>
  </si>
  <si>
    <t>20251103-000000005</t>
  </si>
  <si>
    <t>20251103-000000006</t>
  </si>
  <si>
    <t>20251103-000000007</t>
  </si>
  <si>
    <t>20251103011303D4D1</t>
  </si>
  <si>
    <t>20251103-000000008</t>
  </si>
  <si>
    <t>20251103010801BAA5</t>
  </si>
  <si>
    <t>김현정</t>
  </si>
  <si>
    <t>20251103-000000009</t>
  </si>
  <si>
    <t>20251103-000000010</t>
  </si>
  <si>
    <t>20251103063747E2A6</t>
  </si>
  <si>
    <t>20251103-000000011</t>
  </si>
  <si>
    <t>202511030001120356</t>
  </si>
  <si>
    <t>신동열</t>
  </si>
  <si>
    <t>20251103-000000012</t>
  </si>
  <si>
    <t>20251103094739D687</t>
  </si>
  <si>
    <t>20251103-000000013</t>
  </si>
  <si>
    <t>202511031053081805</t>
  </si>
  <si>
    <t>이다미</t>
  </si>
  <si>
    <t>20251103-000000014</t>
  </si>
  <si>
    <t>20251103-000000015</t>
  </si>
  <si>
    <t>20251103-000000016</t>
  </si>
  <si>
    <t>20251103-000000017</t>
  </si>
  <si>
    <t>20251103-000000018</t>
  </si>
  <si>
    <t>20251103-000000019</t>
  </si>
  <si>
    <t>20251103-000000020</t>
  </si>
  <si>
    <t>20251103-000000021</t>
  </si>
  <si>
    <t>20251103-000000022</t>
  </si>
  <si>
    <t>20251103-000000023</t>
  </si>
  <si>
    <t>20251103-000000024</t>
  </si>
  <si>
    <t>20251103-000000025</t>
  </si>
  <si>
    <t>20251103-000000026</t>
  </si>
  <si>
    <t>20251103-000000027</t>
  </si>
  <si>
    <t>20251103-000000028</t>
  </si>
  <si>
    <t>20251103-000000039</t>
  </si>
  <si>
    <t>202511031314099A5E</t>
  </si>
  <si>
    <t>한선례</t>
  </si>
  <si>
    <t>러블리데이즈</t>
  </si>
  <si>
    <t>20251103-000000040</t>
  </si>
  <si>
    <t>20251103-000000041</t>
  </si>
  <si>
    <t>202511031317440BBD</t>
  </si>
  <si>
    <t>박중현</t>
  </si>
  <si>
    <t>20251103-000000042</t>
  </si>
  <si>
    <t>20251103-000000043</t>
  </si>
  <si>
    <t>20251103-000000044</t>
  </si>
  <si>
    <t>20251103-000000045</t>
  </si>
  <si>
    <t>20251103-000000046</t>
  </si>
  <si>
    <t>20251103-000000047</t>
  </si>
  <si>
    <t>202511031400354B5C</t>
  </si>
  <si>
    <t>정영옥</t>
  </si>
  <si>
    <t>20251103-000000049</t>
  </si>
  <si>
    <t>2025110316021482FF</t>
  </si>
  <si>
    <t>진소영</t>
  </si>
  <si>
    <t>20251103-000000051</t>
  </si>
  <si>
    <t>202511031706285E4D</t>
  </si>
  <si>
    <t>신삼영</t>
  </si>
  <si>
    <t>20251103-000000052</t>
  </si>
  <si>
    <t>20251103173653DB3B</t>
  </si>
  <si>
    <t>윤준환</t>
  </si>
  <si>
    <t>20251103-000000053</t>
  </si>
  <si>
    <t>202511031752356DCF</t>
  </si>
  <si>
    <t>20251103-000000054</t>
  </si>
  <si>
    <t>20251103-000000055</t>
  </si>
  <si>
    <t>20251103-000000056</t>
  </si>
  <si>
    <t>202511031814191098</t>
  </si>
  <si>
    <t>20251103-000000057</t>
  </si>
  <si>
    <t>20251103191232848B</t>
  </si>
  <si>
    <t>20251103-000000058</t>
  </si>
  <si>
    <t>20251103-000000059</t>
  </si>
  <si>
    <t>20251103-000000062</t>
  </si>
  <si>
    <t>20251103202843139B</t>
  </si>
  <si>
    <t>20251103-000000067</t>
  </si>
  <si>
    <t>202511032037014443</t>
  </si>
  <si>
    <t>장위밀알</t>
  </si>
  <si>
    <t>20251103-000000068</t>
  </si>
  <si>
    <t>202511032156592E6A</t>
  </si>
  <si>
    <t>이영남</t>
  </si>
  <si>
    <t>20251103-000000069</t>
  </si>
  <si>
    <t>20251103-000000070</t>
  </si>
  <si>
    <t>2025110322282957FB</t>
  </si>
  <si>
    <t>20251103-000000071</t>
  </si>
  <si>
    <t>20251103225633A33A</t>
  </si>
  <si>
    <t>김선안</t>
  </si>
  <si>
    <t>20251103-000000072</t>
  </si>
  <si>
    <t>20251103232401F58D</t>
  </si>
  <si>
    <t>백선정</t>
  </si>
  <si>
    <t>20251104-000000001</t>
  </si>
  <si>
    <t>2025110400002784CA</t>
  </si>
  <si>
    <t>20251104-000000002</t>
  </si>
  <si>
    <t>202511040019104FF9</t>
  </si>
  <si>
    <t>김평수</t>
  </si>
  <si>
    <t>20251104-000000004</t>
  </si>
  <si>
    <t>202511040942249B64</t>
  </si>
  <si>
    <t>모던그레이</t>
  </si>
  <si>
    <t>20251104-000000005</t>
  </si>
  <si>
    <t>202511041020081F48</t>
  </si>
  <si>
    <t>20251104-000000006</t>
  </si>
  <si>
    <t>202511041023038B30</t>
  </si>
  <si>
    <t>20251103-000000073</t>
  </si>
  <si>
    <t>20251103160622AB92</t>
  </si>
  <si>
    <t>김성희</t>
  </si>
  <si>
    <t>20251104-000000007</t>
  </si>
  <si>
    <t>20251104110641F0F6</t>
  </si>
  <si>
    <t>이지은</t>
  </si>
  <si>
    <t>20251104-000000008</t>
  </si>
  <si>
    <t>202511041120564795</t>
  </si>
  <si>
    <t>임종국</t>
  </si>
  <si>
    <t>20251104-000000010</t>
  </si>
  <si>
    <t>20251104132626680D</t>
  </si>
  <si>
    <t>이수현</t>
  </si>
  <si>
    <t>20251104-000000011</t>
  </si>
  <si>
    <t>20251104-000000012</t>
  </si>
  <si>
    <t>202511041348469111</t>
  </si>
  <si>
    <t>조성진</t>
  </si>
  <si>
    <t>20251104-000000015</t>
  </si>
  <si>
    <t>2025110414263032A5</t>
  </si>
  <si>
    <t>20251104-000000016</t>
  </si>
  <si>
    <t>20251104143022C0CF</t>
  </si>
  <si>
    <t>전슬기</t>
  </si>
  <si>
    <t>20251104-000000017</t>
  </si>
  <si>
    <t>20251104-000000019</t>
  </si>
  <si>
    <t>20251104150456F520</t>
  </si>
  <si>
    <t>이승현</t>
  </si>
  <si>
    <t>20251104-000000020</t>
  </si>
  <si>
    <t>20251104151903E5B7</t>
  </si>
  <si>
    <t>이명호</t>
  </si>
  <si>
    <t>20251104-000000021</t>
  </si>
  <si>
    <t>202511041525343DB5</t>
  </si>
  <si>
    <t>민성원</t>
  </si>
  <si>
    <t>20251104-000000022</t>
  </si>
  <si>
    <t>202511041113458B29</t>
  </si>
  <si>
    <t>김영도</t>
  </si>
  <si>
    <t>20251104-000000023</t>
  </si>
  <si>
    <t>20251104161205B13C</t>
  </si>
  <si>
    <t>20251104-000000024</t>
  </si>
  <si>
    <t>20251104-000000035</t>
  </si>
  <si>
    <t>20251104195408A800</t>
  </si>
  <si>
    <t>20251104-000000036</t>
  </si>
  <si>
    <t>202511042017072E4A</t>
  </si>
  <si>
    <t>전아영</t>
  </si>
  <si>
    <t>20251104-000000039</t>
  </si>
  <si>
    <t>202511042347244B4B</t>
  </si>
  <si>
    <t>김기애</t>
  </si>
  <si>
    <t>오션트립</t>
  </si>
  <si>
    <t>20251104-000000040</t>
  </si>
  <si>
    <t>20251104235517C3C0</t>
  </si>
  <si>
    <t>20251105-000000001</t>
  </si>
  <si>
    <t>2025110500003936DA</t>
  </si>
  <si>
    <t>20251105-000000002</t>
  </si>
  <si>
    <t>202511050011463BF0</t>
  </si>
  <si>
    <t>20251105-000000003</t>
  </si>
  <si>
    <t>202511050018578670</t>
  </si>
  <si>
    <t>현나영</t>
  </si>
  <si>
    <t>일상에세이</t>
  </si>
  <si>
    <t>20251105-000000004</t>
  </si>
  <si>
    <t>20251105003238DE8F</t>
  </si>
  <si>
    <t>20251105-000000005</t>
  </si>
  <si>
    <t>2025110501032592E6</t>
  </si>
  <si>
    <t>20251105-000000006</t>
  </si>
  <si>
    <t>202511050120298366</t>
  </si>
  <si>
    <t>20251105-000000008</t>
  </si>
  <si>
    <t>20251105082008831A</t>
  </si>
  <si>
    <t>20251105-000000010</t>
  </si>
  <si>
    <t>20251105093749F16C</t>
  </si>
  <si>
    <t>홍현민</t>
  </si>
  <si>
    <t>20251105-000000011</t>
  </si>
  <si>
    <t>20251105-000000012</t>
  </si>
  <si>
    <t>20251105-000000013</t>
  </si>
  <si>
    <t>20251105-000000015</t>
  </si>
  <si>
    <t>202511051013511136</t>
  </si>
  <si>
    <t>20251105-000000016</t>
  </si>
  <si>
    <t>2025110510362175AD</t>
  </si>
  <si>
    <t>20251105-000000017</t>
  </si>
  <si>
    <t>20251105104032E1C4</t>
  </si>
  <si>
    <t>도덕001</t>
  </si>
  <si>
    <t>20251105-000000018</t>
  </si>
  <si>
    <t>20251105115833F62B</t>
  </si>
  <si>
    <t>20251105-000000019</t>
  </si>
  <si>
    <t>202511051205129300</t>
  </si>
  <si>
    <t>조지미</t>
  </si>
  <si>
    <t>20251105-000000022</t>
  </si>
  <si>
    <t>2025110513354598CA</t>
  </si>
  <si>
    <t>20251105-000000023</t>
  </si>
  <si>
    <t>20251105-000000024</t>
  </si>
  <si>
    <t>20251105-000000025</t>
  </si>
  <si>
    <t>20251105-000000026</t>
  </si>
  <si>
    <t>20251105-000000027</t>
  </si>
  <si>
    <t>20251105-000000028</t>
  </si>
  <si>
    <t>20251105-000000029</t>
  </si>
  <si>
    <t>20251105-000000038</t>
  </si>
  <si>
    <t>202511051400581695</t>
  </si>
  <si>
    <t>신지완</t>
  </si>
  <si>
    <t>20251105-000000039</t>
  </si>
  <si>
    <t>20251105-000000054</t>
  </si>
  <si>
    <t>20251105144348D960</t>
  </si>
  <si>
    <t>박종모</t>
  </si>
  <si>
    <t>20251105-000000055</t>
  </si>
  <si>
    <t>2025110515000644A1</t>
  </si>
  <si>
    <t>20251105-000000056</t>
  </si>
  <si>
    <t>20251105152513AE1F</t>
  </si>
  <si>
    <t>홍윤진</t>
  </si>
  <si>
    <t>20251105-000000059</t>
  </si>
  <si>
    <t>20251105160640F2B3</t>
  </si>
  <si>
    <t>20251105-000000060</t>
  </si>
  <si>
    <t>20251105164924B76A</t>
  </si>
  <si>
    <t>조정로</t>
  </si>
  <si>
    <t>20251105-000000061</t>
  </si>
  <si>
    <t>20251105180835711B</t>
  </si>
  <si>
    <t>20251105-000000062</t>
  </si>
  <si>
    <t>202511051845157522</t>
  </si>
  <si>
    <t>남미경</t>
  </si>
  <si>
    <t>20251105-000000065</t>
  </si>
  <si>
    <t>20251105203502FA1D</t>
  </si>
  <si>
    <t>박은경</t>
  </si>
  <si>
    <t>20251105-000000066</t>
  </si>
  <si>
    <t>20251105-000000068</t>
  </si>
  <si>
    <t>202511052155270EF1</t>
  </si>
  <si>
    <t>김옥희</t>
  </si>
  <si>
    <t>20251105-000000069</t>
  </si>
  <si>
    <t>202511052150046C4A</t>
  </si>
  <si>
    <t>구본주</t>
  </si>
  <si>
    <t>20251105-000000070</t>
  </si>
  <si>
    <t>202511052215467DA5</t>
  </si>
  <si>
    <t>20251105-000000071</t>
  </si>
  <si>
    <t>20251105222142CC68</t>
  </si>
  <si>
    <t>유재연</t>
  </si>
  <si>
    <t>20251105-000000073</t>
  </si>
  <si>
    <t>20251105233537403C</t>
  </si>
  <si>
    <t>고지연</t>
  </si>
  <si>
    <t>20251106-000000001</t>
  </si>
  <si>
    <t>202511060002581C81</t>
  </si>
  <si>
    <t>스윗퍼피</t>
  </si>
  <si>
    <t>20251106-000000002</t>
  </si>
  <si>
    <t>20251106030822FA2F</t>
  </si>
  <si>
    <t>류지원</t>
  </si>
  <si>
    <t>20251106-000000003</t>
  </si>
  <si>
    <t>202511060336376EDF</t>
  </si>
  <si>
    <t>20251106-000000004</t>
  </si>
  <si>
    <t>202511060543158909</t>
  </si>
  <si>
    <t>20251106-000000005</t>
  </si>
  <si>
    <t>202511060843361C7B</t>
  </si>
  <si>
    <t>20251106-000000007</t>
  </si>
  <si>
    <t>20251106112037BD35</t>
  </si>
  <si>
    <t>조소연</t>
  </si>
  <si>
    <t>20251106-000000009</t>
  </si>
  <si>
    <t>20251106122432DCF5</t>
  </si>
  <si>
    <t>키즈튠</t>
  </si>
  <si>
    <t>20251106-000000010</t>
  </si>
  <si>
    <t>202511060859551D46</t>
  </si>
  <si>
    <t>정주연</t>
  </si>
  <si>
    <t>20251106-000000011</t>
  </si>
  <si>
    <t>20251106142548A344</t>
  </si>
  <si>
    <t>안택영</t>
  </si>
  <si>
    <t>20251106-000000012</t>
  </si>
  <si>
    <t>202511061520465409</t>
  </si>
  <si>
    <t>이용덕</t>
  </si>
  <si>
    <t>20251106-000000013</t>
  </si>
  <si>
    <t>2025110615185456CE</t>
  </si>
  <si>
    <t>20251106-000000015</t>
  </si>
  <si>
    <t>202511061459342BC6</t>
  </si>
  <si>
    <t>20251106-000000016</t>
  </si>
  <si>
    <t>20251106-000000017</t>
  </si>
  <si>
    <t>202511061636270CBD</t>
  </si>
  <si>
    <t>20251106-000000018</t>
  </si>
  <si>
    <t>202511061708079676</t>
  </si>
  <si>
    <t>심경보</t>
  </si>
  <si>
    <t>20251106-000000019</t>
  </si>
  <si>
    <t>2025110617423101AC</t>
  </si>
  <si>
    <t>20251106-000000020</t>
  </si>
  <si>
    <t>20251106211606B02F</t>
  </si>
  <si>
    <t>신현실</t>
  </si>
  <si>
    <t>20251106-000000021</t>
  </si>
  <si>
    <t>202511062140411F38</t>
  </si>
  <si>
    <t>20251106-000000022</t>
  </si>
  <si>
    <t>20251106-000000025</t>
  </si>
  <si>
    <t>2025110622132809F4</t>
  </si>
  <si>
    <t>양은철</t>
  </si>
  <si>
    <t>20251107-000000019</t>
  </si>
  <si>
    <t>202511071128243771</t>
  </si>
  <si>
    <t>황종연</t>
  </si>
  <si>
    <t>20251107-000000020</t>
  </si>
  <si>
    <t>202511071304252B3A</t>
  </si>
  <si>
    <t>20251107-000000021</t>
  </si>
  <si>
    <t>202511071309560D9B</t>
  </si>
  <si>
    <t>20251107-000000023</t>
  </si>
  <si>
    <t>202511071334309799</t>
  </si>
  <si>
    <t>20251107-000000024</t>
  </si>
  <si>
    <t>202511071430373505</t>
  </si>
  <si>
    <t>20251107-000000026</t>
  </si>
  <si>
    <t>202511071514180B8A</t>
  </si>
  <si>
    <t>우종구</t>
  </si>
  <si>
    <t>20251107-000000027</t>
  </si>
  <si>
    <t>202511071521393AE6</t>
  </si>
  <si>
    <t>전미영</t>
  </si>
  <si>
    <t>20251107-000000028</t>
  </si>
  <si>
    <t>20251107-000000029</t>
  </si>
  <si>
    <t>20251107-000000030</t>
  </si>
  <si>
    <t>20251107-000000031</t>
  </si>
  <si>
    <t>20251107-000000033</t>
  </si>
  <si>
    <t>20251107152708C323</t>
  </si>
  <si>
    <t>김싱그람</t>
  </si>
  <si>
    <t>20251107-000000034</t>
  </si>
  <si>
    <t>20251107-000000035</t>
  </si>
  <si>
    <t>20251107-000000036</t>
  </si>
  <si>
    <t>20251107-000000037</t>
  </si>
  <si>
    <t>20251107-000000038</t>
  </si>
  <si>
    <t>202511071613059C95</t>
  </si>
  <si>
    <t>최미나</t>
  </si>
  <si>
    <t>20251107-000000039</t>
  </si>
  <si>
    <t>202511071624432DB0</t>
  </si>
  <si>
    <t>문차선</t>
  </si>
  <si>
    <t>20251107-000000040</t>
  </si>
  <si>
    <t>202511071941477B51</t>
  </si>
  <si>
    <t>최용화</t>
  </si>
  <si>
    <t>20251107-000000041</t>
  </si>
  <si>
    <t>20251107195547F689</t>
  </si>
  <si>
    <t>20251107-000000042</t>
  </si>
  <si>
    <t>20251107221957A031</t>
  </si>
  <si>
    <t>20251107-000000045</t>
  </si>
  <si>
    <t>20251107231713A01E</t>
  </si>
  <si>
    <t>20251107-000000046</t>
  </si>
  <si>
    <t>20251107235804407B</t>
  </si>
  <si>
    <t>임수현</t>
  </si>
  <si>
    <t>로맨틱플라워</t>
  </si>
  <si>
    <t>20251108-000000001</t>
  </si>
  <si>
    <t>202511080856455C6E</t>
  </si>
  <si>
    <t>20251108-000000002</t>
  </si>
  <si>
    <t>202511080934591DB6</t>
  </si>
  <si>
    <t>20251108-000000003</t>
  </si>
  <si>
    <t>2025110812505517ED</t>
  </si>
  <si>
    <t>이현진</t>
  </si>
  <si>
    <t>20251108-000000004</t>
  </si>
  <si>
    <t>202511081601435797</t>
  </si>
  <si>
    <t>조하늘</t>
  </si>
  <si>
    <t>20251108-000000005</t>
  </si>
  <si>
    <t>20251108161310A8F8</t>
  </si>
  <si>
    <t>손영석</t>
  </si>
  <si>
    <t>20251108-000000007</t>
  </si>
  <si>
    <t>20251108172503539E</t>
  </si>
  <si>
    <t>이경연</t>
  </si>
  <si>
    <t>20251108-000000008</t>
  </si>
  <si>
    <t>20251108-000000009</t>
  </si>
  <si>
    <t>20251108-000000010</t>
  </si>
  <si>
    <t>2025110817264594F9</t>
  </si>
  <si>
    <t>20251108-000000011</t>
  </si>
  <si>
    <t>20251108-000000012</t>
  </si>
  <si>
    <t>20251108194759BFE9</t>
  </si>
  <si>
    <t>이윤희</t>
  </si>
  <si>
    <t>20251108-000000014</t>
  </si>
  <si>
    <t>20251108210920E402</t>
  </si>
  <si>
    <t>최다운</t>
  </si>
  <si>
    <t>20251108-000000015</t>
  </si>
  <si>
    <t>20251108224600148F</t>
  </si>
  <si>
    <t>임태희</t>
  </si>
  <si>
    <t>20251108-000000016</t>
  </si>
  <si>
    <t>20251108-000000017</t>
  </si>
  <si>
    <t>20251108-000000018</t>
  </si>
  <si>
    <t>20251108-000000019</t>
  </si>
  <si>
    <t>20251108224511B68C</t>
  </si>
  <si>
    <t>김수화</t>
  </si>
  <si>
    <t>20251109-000000001</t>
  </si>
  <si>
    <t>202511090004036672</t>
  </si>
  <si>
    <t>20251109-000000002</t>
  </si>
  <si>
    <t>20251109031528DCDB</t>
  </si>
  <si>
    <t>20251109-000000003</t>
  </si>
  <si>
    <t>20251109-000000004</t>
  </si>
  <si>
    <t>20251108-000000025</t>
  </si>
  <si>
    <t>20251108142122C1A3</t>
  </si>
  <si>
    <t>윤양순</t>
  </si>
  <si>
    <t>20251109-000000005</t>
  </si>
  <si>
    <t>2025110913392698A2</t>
  </si>
  <si>
    <t>임종숙</t>
  </si>
  <si>
    <t>20251109-000000007</t>
  </si>
  <si>
    <t>20251109180818AE48</t>
  </si>
  <si>
    <t>김성욱</t>
  </si>
  <si>
    <t>20251109-000000008</t>
  </si>
  <si>
    <t>202511091807307862</t>
  </si>
  <si>
    <t>송채림</t>
  </si>
  <si>
    <t>웨딩004</t>
  </si>
  <si>
    <t>20251109-000000009</t>
  </si>
  <si>
    <t>20251109-000000011</t>
  </si>
  <si>
    <t>20251109181856B5D2</t>
  </si>
  <si>
    <t>설석환</t>
  </si>
  <si>
    <t>20251107-000000047</t>
  </si>
  <si>
    <t>20251107233930572B</t>
  </si>
  <si>
    <t>허소영</t>
  </si>
  <si>
    <t>20251107-000000048</t>
  </si>
  <si>
    <t>20251107-000000049</t>
  </si>
  <si>
    <t>20251107-000000050</t>
  </si>
  <si>
    <t>20251109-000000015</t>
  </si>
  <si>
    <t>202511092022505DCA</t>
  </si>
  <si>
    <t>20251109-000000016</t>
  </si>
  <si>
    <t>20251109205107E36F</t>
  </si>
  <si>
    <t>강수경</t>
  </si>
  <si>
    <t>20251109-000000017</t>
  </si>
  <si>
    <t>202511092059176BC4</t>
  </si>
  <si>
    <t>문명화</t>
  </si>
  <si>
    <t>20251109-000000018</t>
  </si>
  <si>
    <t>20251109-000000019</t>
  </si>
  <si>
    <t>20251109-000000020</t>
  </si>
  <si>
    <t>20251109222013B85F</t>
  </si>
  <si>
    <t>정선미</t>
  </si>
  <si>
    <t>20251109-000000021</t>
  </si>
  <si>
    <t>202511092235308989</t>
  </si>
  <si>
    <t>박정민</t>
  </si>
  <si>
    <t>연하장005</t>
  </si>
  <si>
    <t>20251109-000000022</t>
  </si>
  <si>
    <t>20251109-000000023</t>
  </si>
  <si>
    <t>20251109-000000024</t>
  </si>
  <si>
    <t>20251109-000000025</t>
  </si>
  <si>
    <t>20251109223445291F</t>
  </si>
  <si>
    <t>20251109-000000026</t>
  </si>
  <si>
    <t>2025110923124902E6</t>
  </si>
  <si>
    <t>심플베이지</t>
  </si>
  <si>
    <t>20251109-000000027</t>
  </si>
  <si>
    <t>20251110-000000001</t>
  </si>
  <si>
    <t>2025111000273002A2</t>
  </si>
  <si>
    <t>20251110-000000002</t>
  </si>
  <si>
    <t>20251110-000000003</t>
  </si>
  <si>
    <t>20251110-000000004</t>
  </si>
  <si>
    <t>202511100729526A81</t>
  </si>
  <si>
    <t>20251110-000000006</t>
  </si>
  <si>
    <t>20251110091650D897</t>
  </si>
  <si>
    <t>장선아</t>
  </si>
  <si>
    <t>20251110-000000007</t>
  </si>
  <si>
    <t>202511100928134382</t>
  </si>
  <si>
    <t>20251110-000000008</t>
  </si>
  <si>
    <t>2025111009322789A8</t>
  </si>
  <si>
    <t>주영수</t>
  </si>
  <si>
    <t>20251110-000000011</t>
  </si>
  <si>
    <t>202511101004208D04</t>
  </si>
  <si>
    <t>이철환</t>
  </si>
  <si>
    <t>20251110-000000012</t>
  </si>
  <si>
    <t>202511101004286D5B</t>
  </si>
  <si>
    <t>안진아</t>
  </si>
  <si>
    <t>반려동물001</t>
  </si>
  <si>
    <t>20251110-000000013</t>
  </si>
  <si>
    <t>20251110-000000014</t>
  </si>
  <si>
    <t>202511101018204750</t>
  </si>
  <si>
    <t>20251110-000000015</t>
  </si>
  <si>
    <t>20251110104235396B</t>
  </si>
  <si>
    <t>20251110-000000016</t>
  </si>
  <si>
    <t>20251110-000000017</t>
  </si>
  <si>
    <t>202511101116011C49</t>
  </si>
  <si>
    <t>문성룡</t>
  </si>
  <si>
    <t>20251110-000000018</t>
  </si>
  <si>
    <t>20251110-000000019</t>
  </si>
  <si>
    <t>20251110-000000020</t>
  </si>
  <si>
    <t>20251110-000000021</t>
  </si>
  <si>
    <t>202511101202136FAE</t>
  </si>
  <si>
    <t>홍명희</t>
  </si>
  <si>
    <t>20251110-000000022</t>
  </si>
  <si>
    <t>202511101312143E85</t>
  </si>
  <si>
    <t>전택수</t>
  </si>
  <si>
    <t>20251110-000000023</t>
  </si>
  <si>
    <t>20251110134042F4F5</t>
  </si>
  <si>
    <t>정성현</t>
  </si>
  <si>
    <t>20251110-000000024</t>
  </si>
  <si>
    <t>202511101355524EC2</t>
  </si>
  <si>
    <t>김흥용</t>
  </si>
  <si>
    <t>20251110-000000025</t>
  </si>
  <si>
    <t>20251110-000000026</t>
  </si>
  <si>
    <t>202511101358091D44</t>
  </si>
  <si>
    <t>옥곡초등학교</t>
  </si>
  <si>
    <t>20251110-000000027</t>
  </si>
  <si>
    <t>20251110140424171F</t>
  </si>
  <si>
    <t>이재현</t>
  </si>
  <si>
    <t>20251110-000000028</t>
  </si>
  <si>
    <t>20251110-000000029</t>
  </si>
  <si>
    <t>20251110-000000030</t>
  </si>
  <si>
    <t>20251110-000000031</t>
  </si>
  <si>
    <t>20251110-000000032</t>
  </si>
  <si>
    <t>20251110-000000033</t>
  </si>
  <si>
    <t>20251110-000000034</t>
  </si>
  <si>
    <t>20251110-000000035</t>
  </si>
  <si>
    <t>20251110-000000036</t>
  </si>
  <si>
    <t>20251110-000000037</t>
  </si>
  <si>
    <t>20251110-000000038</t>
  </si>
  <si>
    <t>20251110-000000039</t>
  </si>
  <si>
    <t>20251110143457A992</t>
  </si>
  <si>
    <t>20251110-000000040</t>
  </si>
  <si>
    <t>20251110-000000042</t>
  </si>
  <si>
    <t>202511101529162940</t>
  </si>
  <si>
    <t>노고은</t>
  </si>
  <si>
    <t>20251110-000000043</t>
  </si>
  <si>
    <t>202511101542070681</t>
  </si>
  <si>
    <t>20251110-000000044</t>
  </si>
  <si>
    <t>20251110-000000045</t>
  </si>
  <si>
    <t>20251110-000000046</t>
  </si>
  <si>
    <t>20251110-000000047</t>
  </si>
  <si>
    <t>20251110-000000048</t>
  </si>
  <si>
    <t>20251110-000000049</t>
  </si>
  <si>
    <t>20251110-000000050</t>
  </si>
  <si>
    <t>20251110-000000051</t>
  </si>
  <si>
    <t>20251110-000000062</t>
  </si>
  <si>
    <t>202511101712489D71</t>
  </si>
  <si>
    <t>20251110-000000063</t>
  </si>
  <si>
    <t>20251110172559ABE9</t>
  </si>
  <si>
    <t>어린이재단 울산지역본부</t>
  </si>
  <si>
    <t>20251110-000000064</t>
  </si>
  <si>
    <t>20251110-000000065</t>
  </si>
  <si>
    <t>20251110-000000066</t>
  </si>
  <si>
    <t>싱가폴(쿠션하드)</t>
  </si>
  <si>
    <t>싱가포르</t>
  </si>
  <si>
    <t>20251110-000000067</t>
  </si>
  <si>
    <t>202511101734468E41</t>
  </si>
  <si>
    <t>20251110-000000068</t>
  </si>
  <si>
    <t>20251110-000000069</t>
  </si>
  <si>
    <t>20251110173532169C</t>
  </si>
  <si>
    <t>20251110-000000070</t>
  </si>
  <si>
    <t>2025111018560341B1</t>
  </si>
  <si>
    <t>권정은</t>
  </si>
  <si>
    <t>PETLENDAR</t>
  </si>
  <si>
    <t>20251110-000000071</t>
  </si>
  <si>
    <t>20251110-000000072</t>
  </si>
  <si>
    <t>20251110190335CD63</t>
  </si>
  <si>
    <t>김혜림</t>
  </si>
  <si>
    <t>20251110-000000073</t>
  </si>
  <si>
    <t>20251110210305E58C</t>
  </si>
  <si>
    <t>박길훈</t>
  </si>
  <si>
    <t>20251110-000000075</t>
  </si>
  <si>
    <t>202511102118386A1F</t>
  </si>
  <si>
    <t>김월목</t>
  </si>
  <si>
    <t>20251110-000000076</t>
  </si>
  <si>
    <t>20251110-000000077</t>
  </si>
  <si>
    <t>20251110-000000078</t>
  </si>
  <si>
    <t>20251110-000000079</t>
  </si>
  <si>
    <t>20251110-000000080</t>
  </si>
  <si>
    <t>20251110-000000081</t>
  </si>
  <si>
    <t>20251110-000000082</t>
  </si>
  <si>
    <t>20251110-000000083</t>
  </si>
  <si>
    <t>20251110-000000084</t>
  </si>
  <si>
    <t>20251110-000000085</t>
  </si>
  <si>
    <t>20251111-000000001</t>
  </si>
  <si>
    <t>202511110119493A50</t>
  </si>
  <si>
    <t>20251111-000000002</t>
  </si>
  <si>
    <t>20251111-000000003</t>
  </si>
  <si>
    <t>20251111-000000004</t>
  </si>
  <si>
    <t>20251111-000000005</t>
  </si>
  <si>
    <t>20251111-000000006</t>
  </si>
  <si>
    <t>2025111103594918BA</t>
  </si>
  <si>
    <t>이규왕</t>
  </si>
  <si>
    <t>20251111-000000010</t>
  </si>
  <si>
    <t>202511110919352E8A</t>
  </si>
  <si>
    <t>20251111-000000011</t>
  </si>
  <si>
    <t>20251111-000000012</t>
  </si>
  <si>
    <t>20251111-000000015</t>
  </si>
  <si>
    <t>20251111111104DAE2</t>
  </si>
  <si>
    <t>심플</t>
  </si>
  <si>
    <t>20251111-000000016</t>
  </si>
  <si>
    <t>20251111-000000017</t>
  </si>
  <si>
    <t>20251111-000000018</t>
  </si>
  <si>
    <t>20251111-000000019</t>
  </si>
  <si>
    <t>20251111-000000020</t>
  </si>
  <si>
    <t>202511111141220459</t>
  </si>
  <si>
    <t>이호연</t>
  </si>
  <si>
    <t>20251111-000000021</t>
  </si>
  <si>
    <t>2025111111515133E4</t>
  </si>
  <si>
    <t>20251111-000000022</t>
  </si>
  <si>
    <t>20251111122417ED36</t>
  </si>
  <si>
    <t>송명이</t>
  </si>
  <si>
    <t>20251111-000000026</t>
  </si>
  <si>
    <t>202511111227084A8F</t>
  </si>
  <si>
    <t>20251111-000000028</t>
  </si>
  <si>
    <t>202511111301195AEE</t>
  </si>
  <si>
    <t>석호억</t>
  </si>
  <si>
    <t>20251111-000000029</t>
  </si>
  <si>
    <t>202511111329507E9F</t>
  </si>
  <si>
    <t>김정미</t>
  </si>
  <si>
    <t>20251111-000000030</t>
  </si>
  <si>
    <t>202511111356328148</t>
  </si>
  <si>
    <t>김은정</t>
  </si>
  <si>
    <t>유렵2</t>
  </si>
  <si>
    <t>프라하</t>
  </si>
  <si>
    <t>20251111-000000031</t>
  </si>
  <si>
    <t>202511111346142A1D</t>
  </si>
  <si>
    <t>사진4장_01</t>
  </si>
  <si>
    <t>20251111-000000032</t>
  </si>
  <si>
    <t>202511111421578BE0</t>
  </si>
  <si>
    <t>한국건설가설협회</t>
  </si>
  <si>
    <t>20251111-000000033</t>
  </si>
  <si>
    <t>20251111150704714B</t>
  </si>
  <si>
    <t>20251109-000000028</t>
  </si>
  <si>
    <t>202511092209429DB6</t>
  </si>
  <si>
    <t>안란아</t>
  </si>
  <si>
    <t>20251109-000000029</t>
  </si>
  <si>
    <t>20251111-000000034</t>
  </si>
  <si>
    <t>20251111210548032C</t>
  </si>
  <si>
    <t>반혜원</t>
  </si>
  <si>
    <t>20251111-000000035</t>
  </si>
  <si>
    <t>2025111121095220FC</t>
  </si>
  <si>
    <t>20251111-000000036</t>
  </si>
  <si>
    <t>20251111211410E43A</t>
  </si>
  <si>
    <t>이상경</t>
  </si>
  <si>
    <t>20251111-000000037</t>
  </si>
  <si>
    <t>202511112125201947</t>
  </si>
  <si>
    <t>윤태원</t>
  </si>
  <si>
    <t>20251111-000000038</t>
  </si>
  <si>
    <t>알로하하와이</t>
  </si>
  <si>
    <t>하와이</t>
  </si>
  <si>
    <t>20251111-000000040</t>
  </si>
  <si>
    <t>202511112155087BC8</t>
  </si>
  <si>
    <t>황인성</t>
  </si>
  <si>
    <t>20251111-000000041</t>
  </si>
  <si>
    <t>20251111221127BA2E</t>
  </si>
  <si>
    <t>20251111-000000042</t>
  </si>
  <si>
    <t>20251111-000000045</t>
  </si>
  <si>
    <t>202511112239117C2B</t>
  </si>
  <si>
    <t>김정인</t>
  </si>
  <si>
    <t>20251110-000000086</t>
  </si>
  <si>
    <t>202511101632111980</t>
  </si>
  <si>
    <t>20251112-000000004</t>
  </si>
  <si>
    <t>202511120935244C5E</t>
  </si>
  <si>
    <t>정우임</t>
  </si>
  <si>
    <t>20251112-000000006</t>
  </si>
  <si>
    <t>202511120953067636</t>
  </si>
  <si>
    <t>김혜경</t>
  </si>
  <si>
    <t>20251112-000000007</t>
  </si>
  <si>
    <t>202511121031212561</t>
  </si>
  <si>
    <t>윤소민</t>
  </si>
  <si>
    <t>20251112-000000008</t>
  </si>
  <si>
    <t>20251112112301A260</t>
  </si>
  <si>
    <t>20251112-000000009</t>
  </si>
  <si>
    <t>2025111212380104B5</t>
  </si>
  <si>
    <t>강은경</t>
  </si>
  <si>
    <t>20251112-000000010</t>
  </si>
  <si>
    <t>20251112132621BE21</t>
  </si>
  <si>
    <t>임한솔</t>
  </si>
  <si>
    <t>20251112-000000011</t>
  </si>
  <si>
    <t>20251112145811BBC1</t>
  </si>
  <si>
    <t>박가영</t>
  </si>
  <si>
    <t>20251112-000000012</t>
  </si>
  <si>
    <t>2025111215073742E9</t>
  </si>
  <si>
    <t>범진실</t>
  </si>
  <si>
    <t>20251112-000000013</t>
  </si>
  <si>
    <t>20251112-000000014</t>
  </si>
  <si>
    <t>20251112154533BF54</t>
  </si>
  <si>
    <t>송효진</t>
  </si>
  <si>
    <t>20251112-000000015</t>
  </si>
  <si>
    <t>20251112160232D6C1</t>
  </si>
  <si>
    <t>20251112-000000016</t>
  </si>
  <si>
    <t>20251112162055D3BE</t>
  </si>
  <si>
    <t>김민기</t>
  </si>
  <si>
    <t>20251112-000000017</t>
  </si>
  <si>
    <t>20251112170849CE92</t>
  </si>
  <si>
    <t>정미라</t>
  </si>
  <si>
    <t>달콤한 오후</t>
  </si>
  <si>
    <t>20251112-000000018</t>
  </si>
  <si>
    <t>20251112-000000019</t>
  </si>
  <si>
    <t>20251112201113195A</t>
  </si>
  <si>
    <t>이수민</t>
  </si>
  <si>
    <t>20251112-000000020</t>
  </si>
  <si>
    <t>202511122009355171</t>
  </si>
  <si>
    <t>신유정</t>
  </si>
  <si>
    <t>20251112-000000021</t>
  </si>
  <si>
    <t>202511122148509DBD</t>
  </si>
  <si>
    <t>이진호</t>
  </si>
  <si>
    <t>20251112-000000022</t>
  </si>
  <si>
    <t>2025111222274082D5</t>
  </si>
  <si>
    <t>20251112-000000023</t>
  </si>
  <si>
    <t>20251112-000000024</t>
  </si>
  <si>
    <t>2025111223171859C9</t>
  </si>
  <si>
    <t>20251113-000000001</t>
  </si>
  <si>
    <t>20251113001902B055</t>
  </si>
  <si>
    <t>유자경</t>
  </si>
  <si>
    <t>20251113-000000002</t>
  </si>
  <si>
    <t>202511130020302B79</t>
  </si>
  <si>
    <t>지경미</t>
  </si>
  <si>
    <t>20251113-000000003</t>
  </si>
  <si>
    <t>20251113083331494E</t>
  </si>
  <si>
    <t>김연주</t>
  </si>
  <si>
    <t>20251113-000000004</t>
  </si>
  <si>
    <t>20251113-000000005</t>
  </si>
  <si>
    <t>20251113-000000006</t>
  </si>
  <si>
    <t>20251113-000000007</t>
  </si>
  <si>
    <t>20251113100619AD76</t>
  </si>
  <si>
    <t>오산초</t>
  </si>
  <si>
    <t>20251113-000000008</t>
  </si>
  <si>
    <t>20251113-000000009</t>
  </si>
  <si>
    <t>20251113-000000010</t>
  </si>
  <si>
    <t>20251113-000000011</t>
  </si>
  <si>
    <t>20251113-000000012</t>
  </si>
  <si>
    <t>20251113-000000013</t>
  </si>
  <si>
    <t>20251113-000000014</t>
  </si>
  <si>
    <t>20251113-000000015</t>
  </si>
  <si>
    <t>20251113-000000016</t>
  </si>
  <si>
    <t>20251113-000000017</t>
  </si>
  <si>
    <t>202511131011528CCE</t>
  </si>
  <si>
    <t>20251113-000000018</t>
  </si>
  <si>
    <t>2025111310563261B9</t>
  </si>
  <si>
    <t>도재식</t>
  </si>
  <si>
    <t>20251113-000000019</t>
  </si>
  <si>
    <t>202511131114491C28</t>
  </si>
  <si>
    <t>20251113-000000020</t>
  </si>
  <si>
    <t>202511131112160010</t>
  </si>
  <si>
    <t>20251113-000000021</t>
  </si>
  <si>
    <t>20251113111839532A</t>
  </si>
  <si>
    <t>20251113-000000022</t>
  </si>
  <si>
    <t>202511131122237F42</t>
  </si>
  <si>
    <t>20251113-000000023</t>
  </si>
  <si>
    <t>202511131126475A45</t>
  </si>
  <si>
    <t>20251113-000000024</t>
  </si>
  <si>
    <t>20251113113014C64B</t>
  </si>
  <si>
    <t>20251113-000000025</t>
  </si>
  <si>
    <t>202511131130033E3F</t>
  </si>
  <si>
    <t>고은지</t>
  </si>
  <si>
    <t>20251113-000000029</t>
  </si>
  <si>
    <t>2025111312014277ED</t>
  </si>
  <si>
    <t>20251113-000000031</t>
  </si>
  <si>
    <t>202511131203164C6F</t>
  </si>
  <si>
    <t>20251113-000000032</t>
  </si>
  <si>
    <t>202511131128346985</t>
  </si>
  <si>
    <t>하기수</t>
  </si>
  <si>
    <t>20251113-000000033</t>
  </si>
  <si>
    <t>20251113-000000034</t>
  </si>
  <si>
    <t>20251113123327FDAB</t>
  </si>
  <si>
    <t>이장규</t>
  </si>
  <si>
    <t>20251113-000000038</t>
  </si>
  <si>
    <t>202511131354033543</t>
  </si>
  <si>
    <t>20251113-000000039</t>
  </si>
  <si>
    <t>20251113-000000040</t>
  </si>
  <si>
    <t>2025111314050544FC</t>
  </si>
  <si>
    <t>이주현</t>
  </si>
  <si>
    <t>20251113-000000041</t>
  </si>
  <si>
    <t>202511131435527DB3</t>
  </si>
  <si>
    <t>박옥이</t>
  </si>
  <si>
    <t>20251113-000000042</t>
  </si>
  <si>
    <t>202511131613180E9E</t>
  </si>
  <si>
    <t>20251113-000000045</t>
  </si>
  <si>
    <t>202511131631542B89</t>
  </si>
  <si>
    <t>20251113-000000046</t>
  </si>
  <si>
    <t>202511131702373B33</t>
  </si>
  <si>
    <t>정인순</t>
  </si>
  <si>
    <t>20251113-000000047</t>
  </si>
  <si>
    <t>20251113-000000048</t>
  </si>
  <si>
    <t>20251113171046F4AE</t>
  </si>
  <si>
    <t>박미화</t>
  </si>
  <si>
    <t>20251113-000000049</t>
  </si>
  <si>
    <t>20251113172333DE79</t>
  </si>
  <si>
    <t>조광식</t>
  </si>
  <si>
    <t>20251113-000000051</t>
  </si>
  <si>
    <t>202511131940138006</t>
  </si>
  <si>
    <t>김경재</t>
  </si>
  <si>
    <t>20251113-000000053</t>
  </si>
  <si>
    <t>20251113204311F227</t>
  </si>
  <si>
    <t>유은미</t>
  </si>
  <si>
    <t>20251113-000000054</t>
  </si>
  <si>
    <t>20251113210924ED2F</t>
  </si>
  <si>
    <t>조영희</t>
  </si>
  <si>
    <t>20251113-000000055</t>
  </si>
  <si>
    <t>202511132115537AEB</t>
  </si>
  <si>
    <t>강래희</t>
  </si>
  <si>
    <t>20251113-000000056</t>
  </si>
  <si>
    <t>20251113-000000057</t>
  </si>
  <si>
    <t>202511132225059F07</t>
  </si>
  <si>
    <t>이국화</t>
  </si>
  <si>
    <t>20251113-000000058</t>
  </si>
  <si>
    <t>202511132333156284</t>
  </si>
  <si>
    <t>정순화</t>
  </si>
  <si>
    <t>20251114-000000001</t>
  </si>
  <si>
    <t>202511140012106630</t>
  </si>
  <si>
    <t>김안나</t>
  </si>
  <si>
    <t>20251114-000000002</t>
  </si>
  <si>
    <t>202511140936043511</t>
  </si>
  <si>
    <t>심현숙</t>
  </si>
  <si>
    <t>20251114-000000003</t>
  </si>
  <si>
    <t>20251114104505186E</t>
  </si>
  <si>
    <t>한규미</t>
  </si>
  <si>
    <t>20251114-000000005</t>
  </si>
  <si>
    <t>20251114105218A9B1</t>
  </si>
  <si>
    <t>문혜연</t>
  </si>
  <si>
    <t>20251114-000000006</t>
  </si>
  <si>
    <t>202511141251437DD0</t>
  </si>
  <si>
    <t>20251114-000000008</t>
  </si>
  <si>
    <t>202511141300001B90</t>
  </si>
  <si>
    <t>신철우</t>
  </si>
  <si>
    <t>20251114-000000009</t>
  </si>
  <si>
    <t>2025111413083331E4</t>
  </si>
  <si>
    <t>박지혜</t>
  </si>
  <si>
    <t>20251114-000000011</t>
  </si>
  <si>
    <t>202511141448470990</t>
  </si>
  <si>
    <t>20251114-000000013</t>
  </si>
  <si>
    <t>202511141555298C4F</t>
  </si>
  <si>
    <t>원상연</t>
  </si>
  <si>
    <t>20251114-000000014</t>
  </si>
  <si>
    <t>2025111416082294B3</t>
  </si>
  <si>
    <t>가오쿠리미</t>
  </si>
  <si>
    <t>20251114-000000015</t>
  </si>
  <si>
    <t>20251114163245BD58</t>
  </si>
  <si>
    <t>송종규</t>
  </si>
  <si>
    <t>20251114-000000016</t>
  </si>
  <si>
    <t>20251114-000000017</t>
  </si>
  <si>
    <t>20251114165211F7CE</t>
  </si>
  <si>
    <t>유종숙</t>
  </si>
  <si>
    <t>20251114-000000018</t>
  </si>
  <si>
    <t>20251114174324C212</t>
  </si>
  <si>
    <t>이미정</t>
  </si>
  <si>
    <t>20251114-000000019</t>
  </si>
  <si>
    <t>202511141836469581</t>
  </si>
  <si>
    <t>이선화</t>
  </si>
  <si>
    <t>20251114-000000020</t>
  </si>
  <si>
    <t>20251114-000000021</t>
  </si>
  <si>
    <t>20251114185857A12F</t>
  </si>
  <si>
    <t>진길환</t>
  </si>
  <si>
    <t>20251114-000000022</t>
  </si>
  <si>
    <t>20251114-000000023</t>
  </si>
  <si>
    <t>20251114-000000025</t>
  </si>
  <si>
    <t>202511142258217DE8</t>
  </si>
  <si>
    <t>고세나</t>
  </si>
  <si>
    <t>20251115-000000001</t>
  </si>
  <si>
    <t>20251115093358C9F4</t>
  </si>
  <si>
    <t>정일섭</t>
  </si>
  <si>
    <t>20251115-000000003</t>
  </si>
  <si>
    <t>202511151020490919</t>
  </si>
  <si>
    <t>김병희</t>
  </si>
  <si>
    <t>20251115-000000005</t>
  </si>
  <si>
    <t>202511151249094B63</t>
  </si>
  <si>
    <t>변영실</t>
  </si>
  <si>
    <t>20251115-000000006</t>
  </si>
  <si>
    <t>전시_003</t>
  </si>
  <si>
    <t>20251115-000000007</t>
  </si>
  <si>
    <t>20251115-000000010</t>
  </si>
  <si>
    <t>20251115190833E24F</t>
  </si>
  <si>
    <t>20251115-000000011</t>
  </si>
  <si>
    <t>20251115193514F504</t>
  </si>
  <si>
    <t>cyai82</t>
  </si>
  <si>
    <t>20251115-000000012</t>
  </si>
  <si>
    <t>20251115-000000013</t>
  </si>
  <si>
    <t>20251115204415A16C</t>
  </si>
  <si>
    <t>20251115-000000014</t>
  </si>
  <si>
    <t>202511152043587034</t>
  </si>
  <si>
    <t>최희정</t>
  </si>
  <si>
    <t>20251115-000000016</t>
  </si>
  <si>
    <t>20251115205053482B</t>
  </si>
  <si>
    <t>심인정</t>
  </si>
  <si>
    <t>20251115-000000017</t>
  </si>
  <si>
    <t>20251115212635D297</t>
  </si>
  <si>
    <t>20251115-000000018</t>
  </si>
  <si>
    <t>202511152140272477</t>
  </si>
  <si>
    <t>20251115-000000019</t>
  </si>
  <si>
    <t>202511152211271F93</t>
  </si>
  <si>
    <t>심지은</t>
  </si>
  <si>
    <t>20251115-000000020</t>
  </si>
  <si>
    <t>202511152225529D12</t>
  </si>
  <si>
    <t>정우성</t>
  </si>
  <si>
    <t>20251116-000000001</t>
  </si>
  <si>
    <t>20251116011319AA2B</t>
  </si>
  <si>
    <t>20251116-000000002</t>
  </si>
  <si>
    <t>20251116061058EADF</t>
  </si>
  <si>
    <t>박현</t>
  </si>
  <si>
    <t>20251116-000000003</t>
  </si>
  <si>
    <t>202511161059505E2E</t>
  </si>
  <si>
    <t>20251116-000000004</t>
  </si>
  <si>
    <t>20251116-000000005</t>
  </si>
  <si>
    <t>2025111611072371BA</t>
  </si>
  <si>
    <t>정윤하</t>
  </si>
  <si>
    <t>20251116-000000006</t>
  </si>
  <si>
    <t>202511161134173D0A</t>
  </si>
  <si>
    <t>20251116-000000007</t>
  </si>
  <si>
    <t>20251116-000000008</t>
  </si>
  <si>
    <t>20251116-000000009</t>
  </si>
  <si>
    <t>20251116163822F087</t>
  </si>
  <si>
    <t>박웅진</t>
  </si>
  <si>
    <t>20251116-000000010</t>
  </si>
  <si>
    <t>20251116171144EBE9</t>
  </si>
  <si>
    <t>김태준</t>
  </si>
  <si>
    <t>20251116-000000011</t>
  </si>
  <si>
    <t>20251116173826B625</t>
  </si>
  <si>
    <t>조진희</t>
  </si>
  <si>
    <t>20251116-000000012</t>
  </si>
  <si>
    <t>202511161746560AA6</t>
  </si>
  <si>
    <t>김창기</t>
  </si>
  <si>
    <t>20251116-000000013</t>
  </si>
  <si>
    <t>2025111617545005FB</t>
  </si>
  <si>
    <t>20251116-000000014</t>
  </si>
  <si>
    <t>20251116-000000015</t>
  </si>
  <si>
    <t>20251116-000000016</t>
  </si>
  <si>
    <t>20251116-000000017</t>
  </si>
  <si>
    <t>2025111619212671F4</t>
  </si>
  <si>
    <t>20251116-000000018</t>
  </si>
  <si>
    <t>2025111620585327BB</t>
  </si>
  <si>
    <t>황보연</t>
  </si>
  <si>
    <t>20251116-000000019</t>
  </si>
  <si>
    <t>20251116211136F0DE</t>
  </si>
  <si>
    <t>장한이</t>
  </si>
  <si>
    <t>하트형</t>
  </si>
  <si>
    <t>20251116-000000020</t>
  </si>
  <si>
    <t>둥근사각형</t>
  </si>
  <si>
    <t>20251116-000000021</t>
  </si>
  <si>
    <t>20251116-000000023</t>
  </si>
  <si>
    <t>202511162118151839</t>
  </si>
  <si>
    <t>배선순</t>
  </si>
  <si>
    <t>프리스타일</t>
  </si>
  <si>
    <t>20251116-000000024</t>
  </si>
  <si>
    <t>202511162237454A07</t>
  </si>
  <si>
    <t>안민지</t>
  </si>
  <si>
    <t>20251116-000000026</t>
  </si>
  <si>
    <t>202511162335247131</t>
  </si>
  <si>
    <t>김정민</t>
  </si>
  <si>
    <t>20251117-000000001</t>
  </si>
  <si>
    <t>202511170112250B55</t>
  </si>
  <si>
    <t>20251117-000000003</t>
  </si>
  <si>
    <t>2025111710062734DE</t>
  </si>
  <si>
    <t>김자영</t>
  </si>
  <si>
    <t>20251117-000000004</t>
  </si>
  <si>
    <t>20251117101858B5B1</t>
  </si>
  <si>
    <t>20251117-000000005</t>
  </si>
  <si>
    <t>20251117110126E096</t>
  </si>
  <si>
    <t>이탈리아</t>
  </si>
  <si>
    <t>20251117-000000006</t>
  </si>
  <si>
    <t>20251117-000000007</t>
  </si>
  <si>
    <t>20251117-000000008</t>
  </si>
  <si>
    <t>20251117-000000009</t>
  </si>
  <si>
    <t>20251117-000000010</t>
  </si>
  <si>
    <t>20251117-000000011</t>
  </si>
  <si>
    <t>20251117112530D26D</t>
  </si>
  <si>
    <t>20251117-000000012</t>
  </si>
  <si>
    <t>20251117-000000017</t>
  </si>
  <si>
    <t>202511171212548DC0</t>
  </si>
  <si>
    <t>20251117-000000018</t>
  </si>
  <si>
    <t>20251117-000000019</t>
  </si>
  <si>
    <t>202511171250030C9C</t>
  </si>
  <si>
    <t>정은희</t>
  </si>
  <si>
    <t>20251117-000000020</t>
  </si>
  <si>
    <t>20251117131000B99C</t>
  </si>
  <si>
    <t>20251117-000000021</t>
  </si>
  <si>
    <t>20251117131419C847</t>
  </si>
  <si>
    <t>20251117-000000022</t>
  </si>
  <si>
    <t>2025111712111365EC</t>
  </si>
  <si>
    <t>이정인</t>
  </si>
  <si>
    <t>20251117-000000023</t>
  </si>
  <si>
    <t>2025111714052464AE</t>
  </si>
  <si>
    <t>베이비다이어리</t>
  </si>
  <si>
    <t>20251117-000000024</t>
  </si>
  <si>
    <t>20251117-000000025</t>
  </si>
  <si>
    <t>20251117-000000026</t>
  </si>
  <si>
    <t>20251117-000000027</t>
  </si>
  <si>
    <t>20251117-000000028</t>
  </si>
  <si>
    <t>20251117-000000029</t>
  </si>
  <si>
    <t>20251117-000000030</t>
  </si>
  <si>
    <t>20251117-000000031</t>
  </si>
  <si>
    <t>2025111713595503C0</t>
  </si>
  <si>
    <t>정영희</t>
  </si>
  <si>
    <t>20251117-000000040</t>
  </si>
  <si>
    <t>20251117153943DE42</t>
  </si>
  <si>
    <t>20251117-000000041</t>
  </si>
  <si>
    <t>202511171539341488</t>
  </si>
  <si>
    <t>김나래</t>
  </si>
  <si>
    <t>20251117-000000043</t>
  </si>
  <si>
    <t>20251117170511BDCA</t>
  </si>
  <si>
    <t>배미경</t>
  </si>
  <si>
    <t>20251117-000000045</t>
  </si>
  <si>
    <t>202511171742462D6C</t>
  </si>
  <si>
    <t>20251117-000000047</t>
  </si>
  <si>
    <t>202511171812382E6E</t>
  </si>
  <si>
    <t>최민규</t>
  </si>
  <si>
    <t>20251117-000000048</t>
  </si>
  <si>
    <t>202511171831461EDB</t>
  </si>
  <si>
    <t>20251117-000000049</t>
  </si>
  <si>
    <t>202511171848312583</t>
  </si>
  <si>
    <t>20251117-000000050</t>
  </si>
  <si>
    <t>20251117185930B3E9</t>
  </si>
  <si>
    <t>20251117-000000051</t>
  </si>
  <si>
    <t>20251117-000000052</t>
  </si>
  <si>
    <t>2025111719050453F8</t>
  </si>
  <si>
    <t>손상희</t>
  </si>
  <si>
    <t>20251117-000000053</t>
  </si>
  <si>
    <t>2025111720111786AB</t>
  </si>
  <si>
    <t>권태현</t>
  </si>
  <si>
    <t>20251117-000000054</t>
  </si>
  <si>
    <t>20251117-000000055</t>
  </si>
  <si>
    <t>202511172024070773</t>
  </si>
  <si>
    <t>현기덕</t>
  </si>
  <si>
    <t>20251117-000000056</t>
  </si>
  <si>
    <t>20251117201707E272</t>
  </si>
  <si>
    <t>20251117-000000057</t>
  </si>
  <si>
    <t>20251117211608FFC9</t>
  </si>
  <si>
    <t>이일민</t>
  </si>
  <si>
    <t>20251117-000000058</t>
  </si>
  <si>
    <t>2025111721274427FC</t>
  </si>
  <si>
    <t>20251117-000000059</t>
  </si>
  <si>
    <t>20251117214503CF6C</t>
  </si>
  <si>
    <t>20251117-000000060</t>
  </si>
  <si>
    <t>202511172151447F4C</t>
  </si>
  <si>
    <t>정인설</t>
  </si>
  <si>
    <t>20251117-000000061</t>
  </si>
  <si>
    <t>2025111722042491E1</t>
  </si>
  <si>
    <t>20251117-000000062</t>
  </si>
  <si>
    <t>202511172216090A89</t>
  </si>
  <si>
    <t>이영지</t>
  </si>
  <si>
    <t>20251117-000000063</t>
  </si>
  <si>
    <t>202511172243113328</t>
  </si>
  <si>
    <t>노미경</t>
  </si>
  <si>
    <t>20251117-000000064</t>
  </si>
  <si>
    <t>20251117224459898E</t>
  </si>
  <si>
    <t>이동현</t>
  </si>
  <si>
    <t>20251117-000000065</t>
  </si>
  <si>
    <t>20251117224109F735</t>
  </si>
  <si>
    <t>20251117-000000066</t>
  </si>
  <si>
    <t>20251117232522D336</t>
  </si>
  <si>
    <t>임경숙</t>
  </si>
  <si>
    <t>20251117-000000067</t>
  </si>
  <si>
    <t>20251117233007F496</t>
  </si>
  <si>
    <t>20251117-000000068</t>
  </si>
  <si>
    <t>20251117234838006E</t>
  </si>
  <si>
    <t>20251117-000000069</t>
  </si>
  <si>
    <t>20251118-000000002</t>
  </si>
  <si>
    <t>20251118081019D207</t>
  </si>
  <si>
    <t>20251118-000000003</t>
  </si>
  <si>
    <t>20251118091943AB1B</t>
  </si>
  <si>
    <t>20251118-000000004</t>
  </si>
  <si>
    <t>202511180952517785</t>
  </si>
  <si>
    <t>이진선</t>
  </si>
  <si>
    <t>20251118-000000005</t>
  </si>
  <si>
    <t>202511180955324960</t>
  </si>
  <si>
    <t>20251118-000000006</t>
  </si>
  <si>
    <t>20251118101045312C</t>
  </si>
  <si>
    <t>최영환</t>
  </si>
  <si>
    <t>20251118-000000007</t>
  </si>
  <si>
    <t>202511181052100638</t>
  </si>
  <si>
    <t>20251118-000000012</t>
  </si>
  <si>
    <t>20251118114834B9C8</t>
  </si>
  <si>
    <t>싱가폴</t>
  </si>
  <si>
    <t>20251118-000000013</t>
  </si>
  <si>
    <t>20251118-000000014</t>
  </si>
  <si>
    <t>20251118121827630A</t>
  </si>
  <si>
    <t>이동규</t>
  </si>
  <si>
    <t>20251118-000000015</t>
  </si>
  <si>
    <t>202511181256208DFD</t>
  </si>
  <si>
    <t>이영국</t>
  </si>
  <si>
    <t>흑백</t>
  </si>
  <si>
    <t>20251118-000000016</t>
  </si>
  <si>
    <t>20251118130112612E</t>
  </si>
  <si>
    <t>김상미</t>
  </si>
  <si>
    <t>20251118-000000017</t>
  </si>
  <si>
    <t>202511181351320F28</t>
  </si>
  <si>
    <t>이원경</t>
  </si>
  <si>
    <t>20251118-000000018</t>
  </si>
  <si>
    <t>20251118140944A9AB</t>
  </si>
  <si>
    <t>오정숙</t>
  </si>
  <si>
    <t>20251118-000000019</t>
  </si>
  <si>
    <t>2025111814233074F1</t>
  </si>
  <si>
    <t>김진환</t>
  </si>
  <si>
    <t>20251118-000000020</t>
  </si>
  <si>
    <t>202511181439193BA5</t>
  </si>
  <si>
    <t>갈현초등학교병설유치원</t>
  </si>
  <si>
    <t>20251118-000000021</t>
  </si>
  <si>
    <t>20251118151951BB43</t>
  </si>
  <si>
    <t>정지훈</t>
  </si>
  <si>
    <t>20251118-000000023</t>
  </si>
  <si>
    <t>20251118164730F4D6</t>
  </si>
  <si>
    <t>20251118-000000024</t>
  </si>
  <si>
    <t>20251118165056A1C5</t>
  </si>
  <si>
    <t>이수권</t>
  </si>
  <si>
    <t>20251118-000000026</t>
  </si>
  <si>
    <t>20251118174233D9B4</t>
  </si>
  <si>
    <t>20251118-000000027</t>
  </si>
  <si>
    <t>202511181818313F6E</t>
  </si>
  <si>
    <t>유경민</t>
  </si>
  <si>
    <t>20251118-000000028</t>
  </si>
  <si>
    <t>202511181916024F39</t>
  </si>
  <si>
    <t>장애인평생교육원 꿈터글방</t>
  </si>
  <si>
    <t>20251118-000000029</t>
  </si>
  <si>
    <t>202511181918023CB2</t>
  </si>
  <si>
    <t>20251118-000000031</t>
  </si>
  <si>
    <t>202511182050279903</t>
  </si>
  <si>
    <t>이효진</t>
  </si>
  <si>
    <t>20251118-000000032</t>
  </si>
  <si>
    <t>20251118-000000033</t>
  </si>
  <si>
    <t>202511182047107737</t>
  </si>
  <si>
    <t>김성진</t>
  </si>
  <si>
    <t>20251118-000000034</t>
  </si>
  <si>
    <t>20251118-000000035</t>
  </si>
  <si>
    <t>20251118205746CB73</t>
  </si>
  <si>
    <t>20251118-000000036</t>
  </si>
  <si>
    <t>20251118212635D866</t>
  </si>
  <si>
    <t>20251118-000000037</t>
  </si>
  <si>
    <t>202511182205587317</t>
  </si>
  <si>
    <t>이성진</t>
  </si>
  <si>
    <t>20251118-000000038</t>
  </si>
  <si>
    <t>20251118223638B33A</t>
  </si>
  <si>
    <t>20251118-000000039</t>
  </si>
  <si>
    <t>20251118-000000040</t>
  </si>
  <si>
    <t>20251118-000000041</t>
  </si>
  <si>
    <t>2025111822512283B0</t>
  </si>
  <si>
    <t>20251118-000000042</t>
  </si>
  <si>
    <t>20251118-000000043</t>
  </si>
  <si>
    <t>20251119-000000001</t>
  </si>
  <si>
    <t>202511190058337612</t>
  </si>
  <si>
    <t>임승혜</t>
  </si>
  <si>
    <t>20251119-000000002</t>
  </si>
  <si>
    <t>20251119-000000003</t>
  </si>
  <si>
    <t>202511190125599F86</t>
  </si>
  <si>
    <t>임택균</t>
  </si>
  <si>
    <t>20251119-000000004</t>
  </si>
  <si>
    <t>202511190442166AA6</t>
  </si>
  <si>
    <t>20251119-000000005</t>
  </si>
  <si>
    <t>202511190921465FD6</t>
  </si>
  <si>
    <t>진주시장애인종합복지관</t>
  </si>
  <si>
    <t>20251119-000000006</t>
  </si>
  <si>
    <t>20251119-000000007</t>
  </si>
  <si>
    <t>20251119-000000008</t>
  </si>
  <si>
    <t>20251119-000000009</t>
  </si>
  <si>
    <t>20251119-000000010</t>
  </si>
  <si>
    <t>20251119-000000011</t>
  </si>
  <si>
    <t>20251119092930376D</t>
  </si>
  <si>
    <t>20251119-000000012</t>
  </si>
  <si>
    <t>20251119100206EEB7</t>
  </si>
  <si>
    <t>20251119-000000013</t>
  </si>
  <si>
    <t>20251119-000000014</t>
  </si>
  <si>
    <t>202511191102167A55</t>
  </si>
  <si>
    <t>20251119-000000015</t>
  </si>
  <si>
    <t>20251119104716D33E</t>
  </si>
  <si>
    <t>이관엽</t>
  </si>
  <si>
    <t>20251119-000000016</t>
  </si>
  <si>
    <t>202511191137581C73</t>
  </si>
  <si>
    <t>한혜영</t>
  </si>
  <si>
    <t>20251119-000000017</t>
  </si>
  <si>
    <t>20251119121321C126</t>
  </si>
  <si>
    <t>송주현</t>
  </si>
  <si>
    <t>20251119-000000018</t>
  </si>
  <si>
    <t>20251119-000000019</t>
  </si>
  <si>
    <t>202511191217110993</t>
  </si>
  <si>
    <t>황선영</t>
  </si>
  <si>
    <t>20251119-000000020</t>
  </si>
  <si>
    <t>20251119122214E884</t>
  </si>
  <si>
    <t>강영숙</t>
  </si>
  <si>
    <t>20251119-000000021</t>
  </si>
  <si>
    <t>202511191308220CA1</t>
  </si>
  <si>
    <t>김정연</t>
  </si>
  <si>
    <t>20251119-000000022</t>
  </si>
  <si>
    <t>20251119130745FFEE</t>
  </si>
  <si>
    <t>이채영</t>
  </si>
  <si>
    <t>20251119-000000023</t>
  </si>
  <si>
    <t>202511191323428B28</t>
  </si>
  <si>
    <t>노경수</t>
  </si>
  <si>
    <t>20251119-000000024</t>
  </si>
  <si>
    <t>202511191426058EA6</t>
  </si>
  <si>
    <t>정삼환</t>
  </si>
  <si>
    <t>20251119-000000025</t>
  </si>
  <si>
    <t>20251119143158DF1B</t>
  </si>
  <si>
    <t>제세라</t>
  </si>
  <si>
    <t>사진2장_01</t>
  </si>
  <si>
    <t>20251119-000000026</t>
  </si>
  <si>
    <t>202511191432085E78</t>
  </si>
  <si>
    <t>하숙영</t>
  </si>
  <si>
    <t>20251119-000000027</t>
  </si>
  <si>
    <t>202511191447476207</t>
  </si>
  <si>
    <t>김태한</t>
  </si>
  <si>
    <t>20251119-000000028</t>
  </si>
  <si>
    <t>20251119145952795D</t>
  </si>
  <si>
    <t>최영수</t>
  </si>
  <si>
    <t>20251119-000000029</t>
  </si>
  <si>
    <t>202511191729522AC3</t>
  </si>
  <si>
    <t>박수범</t>
  </si>
  <si>
    <t>20251119-000000030</t>
  </si>
  <si>
    <t>2025111917441041A4</t>
  </si>
  <si>
    <t>20251119-000000031</t>
  </si>
  <si>
    <t>20251119194114D173</t>
  </si>
  <si>
    <t>20251119-000000032</t>
  </si>
  <si>
    <t>20251119195608C98C</t>
  </si>
  <si>
    <t>20251119-000000033</t>
  </si>
  <si>
    <t>202511192042310052</t>
  </si>
  <si>
    <t>오향민</t>
  </si>
  <si>
    <t>20251119-000000034</t>
  </si>
  <si>
    <t>20251119-000000035</t>
  </si>
  <si>
    <t>20251119-000000036</t>
  </si>
  <si>
    <t>20251119-000000037</t>
  </si>
  <si>
    <t>202511192203302E39</t>
  </si>
  <si>
    <t>정민정</t>
  </si>
  <si>
    <t>20251119-000000038</t>
  </si>
  <si>
    <t>20251120-000000001</t>
  </si>
  <si>
    <t>20251120011636E28C</t>
  </si>
  <si>
    <t>김혜인</t>
  </si>
  <si>
    <t>20251120-000000002</t>
  </si>
  <si>
    <t>20251120-000000003</t>
  </si>
  <si>
    <t>20251120-000000004</t>
  </si>
  <si>
    <t>20251120-000000007</t>
  </si>
  <si>
    <t>20251120011954CFD8</t>
  </si>
  <si>
    <t>이승주</t>
  </si>
  <si>
    <t>20251120-000000008</t>
  </si>
  <si>
    <t>20251120014424FFB8</t>
  </si>
  <si>
    <t>허주연</t>
  </si>
  <si>
    <t>20251120-000000009</t>
  </si>
  <si>
    <t>20251120-000000010</t>
  </si>
  <si>
    <t>20251120-000000011</t>
  </si>
  <si>
    <t>20251120-000000012</t>
  </si>
  <si>
    <t>20251120-000000013</t>
  </si>
  <si>
    <t>20251120-000000014</t>
  </si>
  <si>
    <t>20251120-000000015</t>
  </si>
  <si>
    <t>20251120-000000016</t>
  </si>
  <si>
    <t>20251120-000000017</t>
  </si>
  <si>
    <t>202511200549449E9F</t>
  </si>
  <si>
    <t>이예림</t>
  </si>
  <si>
    <t>20251120-000000018</t>
  </si>
  <si>
    <t>20251120060344036F</t>
  </si>
  <si>
    <t>20251120-000000019</t>
  </si>
  <si>
    <t>202511200905551571</t>
  </si>
  <si>
    <t>20251120-000000020</t>
  </si>
  <si>
    <t>20251120094545EFC2</t>
  </si>
  <si>
    <t>박정옥</t>
  </si>
  <si>
    <t>20251120-000000022</t>
  </si>
  <si>
    <t>202511201009173339</t>
  </si>
  <si>
    <t>김천중앙중학교</t>
  </si>
  <si>
    <t>20251120-000000023</t>
  </si>
  <si>
    <t>202511201012284194</t>
  </si>
  <si>
    <t>20251120-000000024</t>
  </si>
  <si>
    <t>20251120103729CE36</t>
  </si>
  <si>
    <t>20251120-000000025</t>
  </si>
  <si>
    <t>20251120-000000026</t>
  </si>
  <si>
    <t>20251120-000000027</t>
  </si>
  <si>
    <t>2025112010364952F1</t>
  </si>
  <si>
    <t>이영광</t>
  </si>
  <si>
    <t>20251120-000000029</t>
  </si>
  <si>
    <t>202511201152100788</t>
  </si>
  <si>
    <t>아치형</t>
  </si>
  <si>
    <t>20251120-000000032</t>
  </si>
  <si>
    <t>20251120124327E29D</t>
  </si>
  <si>
    <t>20251120-000000033</t>
  </si>
  <si>
    <t>202511201250129297</t>
  </si>
  <si>
    <t>박건규</t>
  </si>
  <si>
    <t>20251120-000000034</t>
  </si>
  <si>
    <t>2025112012480065A3</t>
  </si>
  <si>
    <t>조혜민</t>
  </si>
  <si>
    <t>스마일</t>
  </si>
  <si>
    <t>20251120-000000035</t>
  </si>
  <si>
    <t>2025112012304238F1</t>
  </si>
  <si>
    <t>20251120-000000036</t>
  </si>
  <si>
    <t>2025112013202408B3</t>
  </si>
  <si>
    <t>20251120-000000037</t>
  </si>
  <si>
    <t>20251120-000000038</t>
  </si>
  <si>
    <t>202511201330480EE6</t>
  </si>
  <si>
    <t>20251120-000000039</t>
  </si>
  <si>
    <t>20251120-000000040</t>
  </si>
  <si>
    <t>20251120-000000041</t>
  </si>
  <si>
    <t>2025112013502960B8</t>
  </si>
  <si>
    <t>최숙현</t>
  </si>
  <si>
    <t>20251120-000000042</t>
  </si>
  <si>
    <t>202511201358027F06</t>
  </si>
  <si>
    <t>박진수</t>
  </si>
  <si>
    <t>20251120-000000043</t>
  </si>
  <si>
    <t>20251120141105870B</t>
  </si>
  <si>
    <t>20251120-000000045</t>
  </si>
  <si>
    <t>20251120154017C9BC</t>
  </si>
  <si>
    <t>20251120-000000046</t>
  </si>
  <si>
    <t>202511201557006914</t>
  </si>
  <si>
    <t>20251120-000000047</t>
  </si>
  <si>
    <t>20251120161244D454</t>
  </si>
  <si>
    <t>20251120-000000048</t>
  </si>
  <si>
    <t>20251120162358B02F</t>
  </si>
  <si>
    <t>이수헌</t>
  </si>
  <si>
    <t>20251120-000000049</t>
  </si>
  <si>
    <t>202511201639582189</t>
  </si>
  <si>
    <t>임진희</t>
  </si>
  <si>
    <t>20251120-000000050</t>
  </si>
  <si>
    <t>20251120-000000051</t>
  </si>
  <si>
    <t>20251120-000000052</t>
  </si>
  <si>
    <t>20251120-000000053</t>
  </si>
  <si>
    <t>20251120-000000054</t>
  </si>
  <si>
    <t>20251120-000000055</t>
  </si>
  <si>
    <t>20251120-000000056</t>
  </si>
  <si>
    <t>20251120-000000057</t>
  </si>
  <si>
    <t>20251120-000000058</t>
  </si>
  <si>
    <t>20251120-000000059</t>
  </si>
  <si>
    <t>20251120-000000060</t>
  </si>
  <si>
    <t>20251120-000000061</t>
  </si>
  <si>
    <t>20251120-000000062</t>
  </si>
  <si>
    <t>20251120190650B37A</t>
  </si>
  <si>
    <t>20251120-000000063</t>
  </si>
  <si>
    <t>20251120190925AA80</t>
  </si>
  <si>
    <t>20251120-000000064</t>
  </si>
  <si>
    <t>202511201931287B74</t>
  </si>
  <si>
    <t>이원영</t>
  </si>
  <si>
    <t>20251120-000000067</t>
  </si>
  <si>
    <t>2025112023223724AD</t>
  </si>
  <si>
    <t>김승연</t>
  </si>
  <si>
    <t>20251120-000000068</t>
  </si>
  <si>
    <t>2025112023490097D5</t>
  </si>
  <si>
    <t>김해라</t>
  </si>
  <si>
    <t>20251121-000000001</t>
  </si>
  <si>
    <t>20251121001157C910</t>
  </si>
  <si>
    <t>박근혜</t>
  </si>
  <si>
    <t>20251121-000000004</t>
  </si>
  <si>
    <t>20251121032659A450</t>
  </si>
  <si>
    <t>황지희</t>
  </si>
  <si>
    <t>20251121-000000005</t>
  </si>
  <si>
    <t>20251121092032313F</t>
  </si>
  <si>
    <t>최선경</t>
  </si>
  <si>
    <t>20251121-000000012</t>
  </si>
  <si>
    <t>2025112110062850C5</t>
  </si>
  <si>
    <t>손예지</t>
  </si>
  <si>
    <t>20251121-000000013</t>
  </si>
  <si>
    <t>20251121101158AC1A</t>
  </si>
  <si>
    <t>20251121-000000015</t>
  </si>
  <si>
    <t>2025112112303840B5</t>
  </si>
  <si>
    <t>김원정</t>
  </si>
  <si>
    <t>20251121-000000016</t>
  </si>
  <si>
    <t>202511211253558510</t>
  </si>
  <si>
    <t>20251121-000000017</t>
  </si>
  <si>
    <t>20251121141516894D</t>
  </si>
  <si>
    <t>20251121-000000019</t>
  </si>
  <si>
    <t>2025112115113350D3</t>
  </si>
  <si>
    <t>20251121-000000021</t>
  </si>
  <si>
    <t>202511211535318004</t>
  </si>
  <si>
    <t>20251121-000000023</t>
  </si>
  <si>
    <t>202511211601084634</t>
  </si>
  <si>
    <t>20251121-000000024</t>
  </si>
  <si>
    <t>20251121160201A891</t>
  </si>
  <si>
    <t>고유</t>
  </si>
  <si>
    <t>20251121-000000025</t>
  </si>
  <si>
    <t>202511211602178929</t>
  </si>
  <si>
    <t>홍수민</t>
  </si>
  <si>
    <t>20251121-000000026</t>
  </si>
  <si>
    <t>20251121162515B18D</t>
  </si>
  <si>
    <t>최이슬</t>
  </si>
  <si>
    <t>20251121-000000027</t>
  </si>
  <si>
    <t>20251121-000000028</t>
  </si>
  <si>
    <t>20251121-000000029</t>
  </si>
  <si>
    <t>20251121-000000030</t>
  </si>
  <si>
    <t>202511211621255522</t>
  </si>
  <si>
    <t>김소라</t>
  </si>
  <si>
    <t>20251121-000000031</t>
  </si>
  <si>
    <t>2025112116265326E4</t>
  </si>
  <si>
    <t>최은영</t>
  </si>
  <si>
    <t>20251121-000000032</t>
  </si>
  <si>
    <t>202511211610319270</t>
  </si>
  <si>
    <t>윤재영</t>
  </si>
  <si>
    <t>20251121-000000033</t>
  </si>
  <si>
    <t>202511211731554347</t>
  </si>
  <si>
    <t>방주희</t>
  </si>
  <si>
    <t>20251121-000000034</t>
  </si>
  <si>
    <t>202511211739001C87</t>
  </si>
  <si>
    <t>20251121-000000035</t>
  </si>
  <si>
    <t>20251121-000000036</t>
  </si>
  <si>
    <t>202511211748245BB7</t>
  </si>
  <si>
    <t>20251121-000000037</t>
  </si>
  <si>
    <t>202511211758523692</t>
  </si>
  <si>
    <t>20251121-000000038</t>
  </si>
  <si>
    <t>20251121-000000039</t>
  </si>
  <si>
    <t>20251121-000000040</t>
  </si>
  <si>
    <t>202511212001244DD3</t>
  </si>
  <si>
    <t>김국화</t>
  </si>
  <si>
    <t>20251121-000000041</t>
  </si>
  <si>
    <t>202511212020525AD2</t>
  </si>
  <si>
    <t>박능화</t>
  </si>
  <si>
    <t>20251121-000000042</t>
  </si>
  <si>
    <t>202511212045375D6E</t>
  </si>
  <si>
    <t>박은희</t>
  </si>
  <si>
    <t>20251121-000000043</t>
  </si>
  <si>
    <t>20251121-000000044</t>
  </si>
  <si>
    <t>20251121205818B55A</t>
  </si>
  <si>
    <t>20251121-000000045</t>
  </si>
  <si>
    <t>20251121212508E2BA</t>
  </si>
  <si>
    <t>직접만들기001</t>
  </si>
  <si>
    <t>20251121-000000046</t>
  </si>
  <si>
    <t>20251121-000000047</t>
  </si>
  <si>
    <t>20251121-000000048</t>
  </si>
  <si>
    <t>20251121-000000050</t>
  </si>
  <si>
    <t>20251121215356ABFF</t>
  </si>
  <si>
    <t>김연옥</t>
  </si>
  <si>
    <t>20251121-000000051</t>
  </si>
  <si>
    <t>20251121-000000052</t>
  </si>
  <si>
    <t>20251121-000000053</t>
  </si>
  <si>
    <t>20251121-000000054</t>
  </si>
  <si>
    <t>20251121-000000055</t>
  </si>
  <si>
    <t>20251121-000000056</t>
  </si>
  <si>
    <t>20251121-000000057</t>
  </si>
  <si>
    <t>2025112122461726AE</t>
  </si>
  <si>
    <t>이경춘</t>
  </si>
  <si>
    <t>20251121-000000058</t>
  </si>
  <si>
    <t>20251121233912EEC9</t>
  </si>
  <si>
    <t>고정숙</t>
  </si>
  <si>
    <t>20251122-000000001</t>
  </si>
  <si>
    <t>2025112123551279A7</t>
  </si>
  <si>
    <t>최효재</t>
  </si>
  <si>
    <t>20251122-000000003</t>
  </si>
  <si>
    <t>2025112209015073D0</t>
  </si>
  <si>
    <t>신양란</t>
  </si>
  <si>
    <t>20251122-000000004</t>
  </si>
  <si>
    <t>202511220907360EEC</t>
  </si>
  <si>
    <t>20251122-000000005</t>
  </si>
  <si>
    <t>20251122091051CA65</t>
  </si>
  <si>
    <t>20251122-000000006</t>
  </si>
  <si>
    <t>202511221059592983</t>
  </si>
  <si>
    <t>이현미</t>
  </si>
  <si>
    <t>20251122-000000009</t>
  </si>
  <si>
    <t>202511221237337725</t>
  </si>
  <si>
    <t>20251122-000000010</t>
  </si>
  <si>
    <t>20251122160203F4AA</t>
  </si>
  <si>
    <t>서영화</t>
  </si>
  <si>
    <t>20251122-000000011</t>
  </si>
  <si>
    <t>20251122165145FA61</t>
  </si>
  <si>
    <t>최연후</t>
  </si>
  <si>
    <t>20251122-000000012</t>
  </si>
  <si>
    <t>20251122170446E44D</t>
  </si>
  <si>
    <t>장주영</t>
  </si>
  <si>
    <t>20251122-000000013</t>
  </si>
  <si>
    <t>2025112218483651CD</t>
  </si>
  <si>
    <t>장복규</t>
  </si>
  <si>
    <t>20251122-000000014</t>
  </si>
  <si>
    <t>20251122185955C156</t>
  </si>
  <si>
    <t>20251122-000000015</t>
  </si>
  <si>
    <t>20251122192817D5BE</t>
  </si>
  <si>
    <t>김경주</t>
  </si>
  <si>
    <t>20251122-000000018</t>
  </si>
  <si>
    <t>202511222013319E2B</t>
  </si>
  <si>
    <t>안세원</t>
  </si>
  <si>
    <t>20251122-000000019</t>
  </si>
  <si>
    <t>20251122203132A5BB</t>
  </si>
  <si>
    <t>서다운</t>
  </si>
  <si>
    <t>20251122-000000020</t>
  </si>
  <si>
    <t>2025112220365549DE</t>
  </si>
  <si>
    <t>20251122-000000021</t>
  </si>
  <si>
    <t>202511222249081AFB</t>
  </si>
  <si>
    <t>진운령</t>
  </si>
  <si>
    <t>20251123-000000001</t>
  </si>
  <si>
    <t>20251123102725A94C</t>
  </si>
  <si>
    <t>김철현</t>
  </si>
  <si>
    <t>20251123-000000003</t>
  </si>
  <si>
    <t>20251123113707C319</t>
  </si>
  <si>
    <t>20251123-000000004</t>
  </si>
  <si>
    <t>20251123-000000005</t>
  </si>
  <si>
    <t>20251123-000000011</t>
  </si>
  <si>
    <t>202511231258084D54</t>
  </si>
  <si>
    <t>강은자</t>
  </si>
  <si>
    <t>20251123-000000012</t>
  </si>
  <si>
    <t>202511231308384965</t>
  </si>
  <si>
    <t>ZHANGYINYU</t>
  </si>
  <si>
    <t>20251123-000000013</t>
  </si>
  <si>
    <t>20251123-000000014</t>
  </si>
  <si>
    <t>20251123160735B8E4</t>
  </si>
  <si>
    <t>마루달에깃든날들</t>
  </si>
  <si>
    <t>20251123-000000015</t>
  </si>
  <si>
    <t>비비드캔버스</t>
  </si>
  <si>
    <t>20251123-000000016</t>
  </si>
  <si>
    <t>20251123-000000018</t>
  </si>
  <si>
    <t>202511232001292D7D</t>
  </si>
  <si>
    <t>장민희</t>
  </si>
  <si>
    <t>20251123-000000019</t>
  </si>
  <si>
    <t>20251123-000000020</t>
  </si>
  <si>
    <t>20251123-000000021</t>
  </si>
  <si>
    <t>202511232052310773</t>
  </si>
  <si>
    <t>김경빈</t>
  </si>
  <si>
    <t>20251123-000000022</t>
  </si>
  <si>
    <t>20251123210704EC19</t>
  </si>
  <si>
    <t>장용준</t>
  </si>
  <si>
    <t>20251123-000000023</t>
  </si>
  <si>
    <t>20251123211219DBD9</t>
  </si>
  <si>
    <t>20251123-000000024</t>
  </si>
  <si>
    <t>202511232120027747</t>
  </si>
  <si>
    <t>20251123-000000025</t>
  </si>
  <si>
    <t>20251123212641D3A9</t>
  </si>
  <si>
    <t>20251123-000000026</t>
  </si>
  <si>
    <t>20251123213127654E</t>
  </si>
  <si>
    <t>전예슬</t>
  </si>
  <si>
    <t>20251123-000000028</t>
  </si>
  <si>
    <t>20251123224433D99D</t>
  </si>
  <si>
    <t>박성희</t>
  </si>
  <si>
    <t>20251124-000000001</t>
  </si>
  <si>
    <t>202511240012167E0C</t>
  </si>
  <si>
    <t>김양미</t>
  </si>
  <si>
    <t>20251124-000000002</t>
  </si>
  <si>
    <t>202511240045415E7D</t>
  </si>
  <si>
    <t>조양순</t>
  </si>
  <si>
    <t>20251124-000000003</t>
  </si>
  <si>
    <t>20251124-000000004</t>
  </si>
  <si>
    <t>20251124004742FD3B</t>
  </si>
  <si>
    <t>이재화</t>
  </si>
  <si>
    <t>20251123-000000030</t>
  </si>
  <si>
    <t>2025112316335448AA</t>
  </si>
  <si>
    <t>20251123-000000031</t>
  </si>
  <si>
    <t>20251123-000000032</t>
  </si>
  <si>
    <t>20251123-000000033</t>
  </si>
  <si>
    <t>20251123-000000034</t>
  </si>
  <si>
    <t>20251123-000000035</t>
  </si>
  <si>
    <t>20251123-000000036</t>
  </si>
  <si>
    <t>20251123-000000037</t>
  </si>
  <si>
    <t>20251123-000000038</t>
  </si>
  <si>
    <t>20251123-000000039</t>
  </si>
  <si>
    <t>20251123-000000040</t>
  </si>
  <si>
    <t>20251123-000000041</t>
  </si>
  <si>
    <t>20251123-000000042</t>
  </si>
  <si>
    <t>20251124-000000011</t>
  </si>
  <si>
    <t>20251124104904F216</t>
  </si>
  <si>
    <t>이솔비</t>
  </si>
  <si>
    <t>20251124-000000012</t>
  </si>
  <si>
    <t>2025112410524155F2</t>
  </si>
  <si>
    <t>조준행</t>
  </si>
  <si>
    <t>20251124-000000013</t>
  </si>
  <si>
    <t>20251124105716EFDD</t>
  </si>
  <si>
    <t>20251124-000000014</t>
  </si>
  <si>
    <t>20251124110935639B</t>
  </si>
  <si>
    <t>구립동대문장애인종합복지관</t>
  </si>
  <si>
    <t>20251124-000000016</t>
  </si>
  <si>
    <t>20251124115735BF94</t>
  </si>
  <si>
    <t>20251124-000000017</t>
  </si>
  <si>
    <t>2025112412073520D7</t>
  </si>
  <si>
    <t>김범준</t>
  </si>
  <si>
    <t>20251124-000000018</t>
  </si>
  <si>
    <t>20251124120530C2F4</t>
  </si>
  <si>
    <t>20251124-000000020</t>
  </si>
  <si>
    <t>202511241241483E32</t>
  </si>
  <si>
    <t>20251124-000000021</t>
  </si>
  <si>
    <t>2025112412472496AC</t>
  </si>
  <si>
    <t>20251124-000000022</t>
  </si>
  <si>
    <t>202511241250068F59</t>
  </si>
  <si>
    <t>이새담</t>
  </si>
  <si>
    <t>20251124-000000023</t>
  </si>
  <si>
    <t>20251124-000000024</t>
  </si>
  <si>
    <t>20251124-000000025</t>
  </si>
  <si>
    <t>20251124-000000026</t>
  </si>
  <si>
    <t>2025112413120049F6</t>
  </si>
  <si>
    <t>20251124-000000027</t>
  </si>
  <si>
    <t>2025112413463300D2</t>
  </si>
  <si>
    <t>하영창</t>
  </si>
  <si>
    <t>20251124-000000028</t>
  </si>
  <si>
    <t>202511241358439AFF</t>
  </si>
  <si>
    <t>임태영</t>
  </si>
  <si>
    <t>20251124-000000029</t>
  </si>
  <si>
    <t>20251124-000000041</t>
  </si>
  <si>
    <t>202511241458250EE5</t>
  </si>
  <si>
    <t>박은정</t>
  </si>
  <si>
    <t>20251124-000000042</t>
  </si>
  <si>
    <t>20251124163314D27A</t>
  </si>
  <si>
    <t>최자영</t>
  </si>
  <si>
    <t>20251124-000000066</t>
  </si>
  <si>
    <t>20251124165747E46E</t>
  </si>
  <si>
    <t>조은선</t>
  </si>
  <si>
    <t>20251124-000000069</t>
  </si>
  <si>
    <t>20251124181601346C</t>
  </si>
  <si>
    <t>20251124-000000070</t>
  </si>
  <si>
    <t>20251124191122A0D8</t>
  </si>
  <si>
    <t>김한나</t>
  </si>
  <si>
    <t>20251124-000000071</t>
  </si>
  <si>
    <t>20251124-000000072</t>
  </si>
  <si>
    <t>202511241951355E50</t>
  </si>
  <si>
    <t>고혜정</t>
  </si>
  <si>
    <t>20251124-000000073</t>
  </si>
  <si>
    <t>20251124-000000074</t>
  </si>
  <si>
    <t>202511242030060881</t>
  </si>
  <si>
    <t>문서원</t>
  </si>
  <si>
    <t>20251124-000000076</t>
  </si>
  <si>
    <t>20251124214423DBF4</t>
  </si>
  <si>
    <t>20251124-000000077</t>
  </si>
  <si>
    <t>20251124214233300D</t>
  </si>
  <si>
    <t>홍진수</t>
  </si>
  <si>
    <t>20251124-000000078</t>
  </si>
  <si>
    <t>202511242158048807</t>
  </si>
  <si>
    <t>신승창</t>
  </si>
  <si>
    <t>20251124-000000079</t>
  </si>
  <si>
    <t>202511242222527602</t>
  </si>
  <si>
    <t>배창민</t>
  </si>
  <si>
    <t>감성우리말</t>
  </si>
  <si>
    <t>20251124-000000080</t>
  </si>
  <si>
    <t>20251124-000000081</t>
  </si>
  <si>
    <t>202511242322066CF6</t>
  </si>
  <si>
    <t>신숙희</t>
  </si>
  <si>
    <t>20251124-000000082</t>
  </si>
  <si>
    <t>20251124230913B335</t>
  </si>
  <si>
    <t>20251124-000000083</t>
  </si>
  <si>
    <t>20251124-000000084</t>
  </si>
  <si>
    <t>20251124233427D493</t>
  </si>
  <si>
    <t>신동근</t>
  </si>
  <si>
    <t>20251124-000000085</t>
  </si>
  <si>
    <t>20251124-000000086</t>
  </si>
  <si>
    <t>20251124233200B7C1</t>
  </si>
  <si>
    <t>이다혜</t>
  </si>
  <si>
    <t>20251125-000000001</t>
  </si>
  <si>
    <t>202511250000416A2F</t>
  </si>
  <si>
    <t>홍은해</t>
  </si>
  <si>
    <t>명함+여권 (여러명)</t>
  </si>
  <si>
    <t>20251125-000000002</t>
  </si>
  <si>
    <t>20251125-000000003</t>
  </si>
  <si>
    <t>202511250002198315</t>
  </si>
  <si>
    <t>김현진</t>
  </si>
  <si>
    <t>해피데이</t>
  </si>
  <si>
    <t>20251125-000000007</t>
  </si>
  <si>
    <t>2025112501212524BB</t>
  </si>
  <si>
    <t>20251125-000000010</t>
  </si>
  <si>
    <t>2025112506354497CD</t>
  </si>
  <si>
    <t>전수현</t>
  </si>
  <si>
    <t>20251124-000000087</t>
  </si>
  <si>
    <t>20251124235343DA3E</t>
  </si>
  <si>
    <t>20251125-000000011</t>
  </si>
  <si>
    <t>202511250837038610</t>
  </si>
  <si>
    <t>20251125-000000013</t>
  </si>
  <si>
    <t>202511250840356FA1</t>
  </si>
  <si>
    <t>김범리</t>
  </si>
  <si>
    <t>20251125-000000045</t>
  </si>
  <si>
    <t>20251125095908C548</t>
  </si>
  <si>
    <t>20251125-000000046</t>
  </si>
  <si>
    <t>20251125-000000083</t>
  </si>
  <si>
    <t>20251125101940093C</t>
  </si>
  <si>
    <t>이두호</t>
  </si>
  <si>
    <t>20251125-000000084</t>
  </si>
  <si>
    <t>202511251039374EF2</t>
  </si>
  <si>
    <t>20251125-000000085</t>
  </si>
  <si>
    <t>202511251039360CE5</t>
  </si>
  <si>
    <t>이응석</t>
  </si>
  <si>
    <t>20251125-000000086</t>
  </si>
  <si>
    <t>20251125-000000087</t>
  </si>
  <si>
    <t>20251125-000000088</t>
  </si>
  <si>
    <t>20251125110708DC17</t>
  </si>
  <si>
    <t>20251125-000000089</t>
  </si>
  <si>
    <t>202511251115101609</t>
  </si>
  <si>
    <t>20251125-000000090</t>
  </si>
  <si>
    <t>202511250006354FC1</t>
  </si>
  <si>
    <t>김현미</t>
  </si>
  <si>
    <t>20251125-000000091</t>
  </si>
  <si>
    <t>20251125-000000092</t>
  </si>
  <si>
    <t>20251125130729154E</t>
  </si>
  <si>
    <t>임수인</t>
  </si>
  <si>
    <t>20251125-000000093</t>
  </si>
  <si>
    <t>20251125132256A74C</t>
  </si>
  <si>
    <t>백홍열</t>
  </si>
  <si>
    <t>20251125-000000094</t>
  </si>
  <si>
    <t>202511251327059695</t>
  </si>
  <si>
    <t>20251125-000000095</t>
  </si>
  <si>
    <t>20251125135200AA6E</t>
  </si>
  <si>
    <t>20251125-000000096</t>
  </si>
  <si>
    <t>20251125143406453B</t>
  </si>
  <si>
    <t>20251125-000000097</t>
  </si>
  <si>
    <t>20251125144332431D</t>
  </si>
  <si>
    <t>조상호</t>
  </si>
  <si>
    <t>20251125-000000099</t>
  </si>
  <si>
    <t>202511251459128449</t>
  </si>
  <si>
    <t>20251125-000000100</t>
  </si>
  <si>
    <t>2025112515173596C2</t>
  </si>
  <si>
    <t>신동선</t>
  </si>
  <si>
    <t>20251125-000000101</t>
  </si>
  <si>
    <t>202511251531262D67</t>
  </si>
  <si>
    <t>주재연</t>
  </si>
  <si>
    <t>20251125-000000102</t>
  </si>
  <si>
    <t>20251125153932DFD9</t>
  </si>
  <si>
    <t>20251125-000000107</t>
  </si>
  <si>
    <t>20251125163006BC41</t>
  </si>
  <si>
    <t>20251125-000000108</t>
  </si>
  <si>
    <t>20251125165049C96A</t>
  </si>
  <si>
    <t>하순이</t>
  </si>
  <si>
    <t>20251125-000000109</t>
  </si>
  <si>
    <t>202511251652343D09</t>
  </si>
  <si>
    <t>20251125-000000110</t>
  </si>
  <si>
    <t>202511251658590197</t>
  </si>
  <si>
    <t>20251125-000000111</t>
  </si>
  <si>
    <t>20251125172206CB8C</t>
  </si>
  <si>
    <t>김형범</t>
  </si>
  <si>
    <t>20251125-000000113</t>
  </si>
  <si>
    <t>2025112519180202D2</t>
  </si>
  <si>
    <t>20251125-000000114</t>
  </si>
  <si>
    <t>20251125-000000115</t>
  </si>
  <si>
    <t>202511251914130ED3</t>
  </si>
  <si>
    <t>정진임</t>
  </si>
  <si>
    <t>20251125-000000116</t>
  </si>
  <si>
    <t>20251125-000000117</t>
  </si>
  <si>
    <t>202511252007226720</t>
  </si>
  <si>
    <t>송명희</t>
  </si>
  <si>
    <t>20251125-000000118</t>
  </si>
  <si>
    <t>20251125203456364E</t>
  </si>
  <si>
    <t>이상덕</t>
  </si>
  <si>
    <t>20251125-000000120</t>
  </si>
  <si>
    <t>20251125211833EE51</t>
  </si>
  <si>
    <t>고지원</t>
  </si>
  <si>
    <t>20251125-000000121</t>
  </si>
  <si>
    <t>202511252126400A03</t>
  </si>
  <si>
    <t>20251125-000000122</t>
  </si>
  <si>
    <t>202511252141400186</t>
  </si>
  <si>
    <t>20251125-000000124</t>
  </si>
  <si>
    <t>20251125215142B582</t>
  </si>
  <si>
    <t>류병순</t>
  </si>
  <si>
    <t>20251125-000000125</t>
  </si>
  <si>
    <t>202511252214423EBC</t>
  </si>
  <si>
    <t>이서라</t>
  </si>
  <si>
    <t>20251125-000000127</t>
  </si>
  <si>
    <t>2025112523153823BA</t>
  </si>
  <si>
    <t>문재심</t>
  </si>
  <si>
    <t>20251125-000000128</t>
  </si>
  <si>
    <t>20251126-000000001</t>
  </si>
  <si>
    <t>20251126004448D3DD</t>
  </si>
  <si>
    <t>20251126-000000002</t>
  </si>
  <si>
    <t>20251126081016D085</t>
  </si>
  <si>
    <t>윤은화</t>
  </si>
  <si>
    <t>해피패턴</t>
  </si>
  <si>
    <t>20251126-000000003</t>
  </si>
  <si>
    <t>20251126081909A119</t>
  </si>
  <si>
    <t>장한솔</t>
  </si>
  <si>
    <t>20251126-000000004</t>
  </si>
  <si>
    <t>202511260829180E1B</t>
  </si>
  <si>
    <t>20251125-000000130</t>
  </si>
  <si>
    <t>202511252205369F91</t>
  </si>
  <si>
    <t>박남종</t>
  </si>
  <si>
    <t>20251126-000000075</t>
  </si>
  <si>
    <t>20251126111605DF84</t>
  </si>
  <si>
    <t>전민지</t>
  </si>
  <si>
    <t>20251126-000000076</t>
  </si>
  <si>
    <t>20251126-000000077</t>
  </si>
  <si>
    <t>202511261120050506</t>
  </si>
  <si>
    <t>20251126-000000104</t>
  </si>
  <si>
    <t>20251126121010595B</t>
  </si>
  <si>
    <t>20251125-000000131</t>
  </si>
  <si>
    <t>20251125233127516D</t>
  </si>
  <si>
    <t>20251125-000000132</t>
  </si>
  <si>
    <t>20251125-000000133</t>
  </si>
  <si>
    <t>20251125-000000134</t>
  </si>
  <si>
    <t>20251125-000000135</t>
  </si>
  <si>
    <t>20251126-000000108</t>
  </si>
  <si>
    <t>20251126131808C382</t>
  </si>
  <si>
    <t>장하린</t>
  </si>
  <si>
    <t>20251126-000000109</t>
  </si>
  <si>
    <t>20251126-000000110</t>
  </si>
  <si>
    <t>20251126-000000111</t>
  </si>
  <si>
    <t>20251126-000000112</t>
  </si>
  <si>
    <t>20251126-000000113</t>
  </si>
  <si>
    <t>202511261240239009</t>
  </si>
  <si>
    <t>20251126-000000114</t>
  </si>
  <si>
    <t>20251126131613EC8A</t>
  </si>
  <si>
    <t>이정구</t>
  </si>
  <si>
    <t>20251126-000000116</t>
  </si>
  <si>
    <t>2025112613373559A7</t>
  </si>
  <si>
    <t>안희재</t>
  </si>
  <si>
    <t>20251126-000000117</t>
  </si>
  <si>
    <t>20251126-000000119</t>
  </si>
  <si>
    <t>202511261409078D51</t>
  </si>
  <si>
    <t>박소정</t>
  </si>
  <si>
    <t>20251126-000000120</t>
  </si>
  <si>
    <t>20251126140759576A</t>
  </si>
  <si>
    <t>조규일</t>
  </si>
  <si>
    <t>20251126-000000121</t>
  </si>
  <si>
    <t>20251126-000000122</t>
  </si>
  <si>
    <t>202511261427372D7E</t>
  </si>
  <si>
    <t>박상용</t>
  </si>
  <si>
    <t>20251126-000000124</t>
  </si>
  <si>
    <t>202511261431489453</t>
  </si>
  <si>
    <t>최윤상</t>
  </si>
  <si>
    <t>20251126-000000125</t>
  </si>
  <si>
    <t>20251126153339DCB3</t>
  </si>
  <si>
    <t>신창호</t>
  </si>
  <si>
    <t>20251126-000000126</t>
  </si>
  <si>
    <t>20251126160636DD30</t>
  </si>
  <si>
    <t>김고운</t>
  </si>
  <si>
    <t>20251126-000000128</t>
  </si>
  <si>
    <t>202511261635256BA6</t>
  </si>
  <si>
    <t>박경민</t>
  </si>
  <si>
    <t>20251126-000000129</t>
  </si>
  <si>
    <t>2025112616561351ED</t>
  </si>
  <si>
    <t>노승재</t>
  </si>
  <si>
    <t>20251126-000000130</t>
  </si>
  <si>
    <t>20251126-000000131</t>
  </si>
  <si>
    <t>20251126-000000132</t>
  </si>
  <si>
    <t>20251126-000000133</t>
  </si>
  <si>
    <t>20251126-000000134</t>
  </si>
  <si>
    <t>20251126-000000135</t>
  </si>
  <si>
    <t>20251126-000000136</t>
  </si>
  <si>
    <t>20251126-000000137</t>
  </si>
  <si>
    <t>20251126-000000138</t>
  </si>
  <si>
    <t>20251126-000000139</t>
  </si>
  <si>
    <t>20251126-000000140</t>
  </si>
  <si>
    <t>20251126-000000141</t>
  </si>
  <si>
    <t>20251126-000000142</t>
  </si>
  <si>
    <t>20251126-000000143</t>
  </si>
  <si>
    <t>20251126-000000144</t>
  </si>
  <si>
    <t>20251126-000000145</t>
  </si>
  <si>
    <t>20251126-000000146</t>
  </si>
  <si>
    <t>20251126-000000147</t>
  </si>
  <si>
    <t>20251126-000000148</t>
  </si>
  <si>
    <t>20251126-000000149</t>
  </si>
  <si>
    <t>20251126-000000150</t>
  </si>
  <si>
    <t>20251126-000000151</t>
  </si>
  <si>
    <t>20251126-000000152</t>
  </si>
  <si>
    <t>20251126-000000153</t>
  </si>
  <si>
    <t>20251126-000000154</t>
  </si>
  <si>
    <t>20251126-000000155</t>
  </si>
  <si>
    <t>20251126-000000156</t>
  </si>
  <si>
    <t>20251126-000000157</t>
  </si>
  <si>
    <t>20251126-000000158</t>
  </si>
  <si>
    <t>20251126-000000159</t>
  </si>
  <si>
    <t>20251126-000000160</t>
  </si>
  <si>
    <t>20251126-000000161</t>
  </si>
  <si>
    <t>20251126-000000162</t>
  </si>
  <si>
    <t>20251126-000000163</t>
  </si>
  <si>
    <t>20251126-000000164</t>
  </si>
  <si>
    <t>20251126-000000165</t>
  </si>
  <si>
    <t>20251126-000000166</t>
  </si>
  <si>
    <t>20251126-000000167</t>
  </si>
  <si>
    <t>20251126-000000168</t>
  </si>
  <si>
    <t>20251126-000000169</t>
  </si>
  <si>
    <t>20251126-000000170</t>
  </si>
  <si>
    <t>20251126-000000171</t>
  </si>
  <si>
    <t>20251126-000000172</t>
  </si>
  <si>
    <t>20251126-000000173</t>
  </si>
  <si>
    <t>20251126-000000174</t>
  </si>
  <si>
    <t>20251126-000000175</t>
  </si>
  <si>
    <t>20251126-000000176</t>
  </si>
  <si>
    <t>20251126-000000177</t>
  </si>
  <si>
    <t>20251126-000000178</t>
  </si>
  <si>
    <t>20251126-000000179</t>
  </si>
  <si>
    <t>20251126-000000180</t>
  </si>
  <si>
    <t>20251126-000000181</t>
  </si>
  <si>
    <t>20251126-000000182</t>
  </si>
  <si>
    <t>20251126-000000183</t>
  </si>
  <si>
    <t>20251126-000000184</t>
  </si>
  <si>
    <t>20251126-000000185</t>
  </si>
  <si>
    <t>20251126-000000186</t>
  </si>
  <si>
    <t>20251126-000000187</t>
  </si>
  <si>
    <t>20251126-000000188</t>
  </si>
  <si>
    <t>20251126-000000189</t>
  </si>
  <si>
    <t>20251126-000000190</t>
  </si>
  <si>
    <t>20251126-000000191</t>
  </si>
  <si>
    <t>20251126-000000192</t>
  </si>
  <si>
    <t>20251126-000000193</t>
  </si>
  <si>
    <t>20251126-000000194</t>
  </si>
  <si>
    <t>20251126-000000195</t>
  </si>
  <si>
    <t>20251126-000000196</t>
  </si>
  <si>
    <t>20251126-000000197</t>
  </si>
  <si>
    <t>20251126-000000198</t>
  </si>
  <si>
    <t>20251126-000000199</t>
  </si>
  <si>
    <t>20251126-000000200</t>
  </si>
  <si>
    <t>20251126-000000201</t>
  </si>
  <si>
    <t>20251126-000000202</t>
  </si>
  <si>
    <t>20251126-000000203</t>
  </si>
  <si>
    <t>20251126-000000204</t>
  </si>
  <si>
    <t>20251126-000000205</t>
  </si>
  <si>
    <t>20251126-000000206</t>
  </si>
  <si>
    <t>20251126-000000207</t>
  </si>
  <si>
    <t>20251126-000000208</t>
  </si>
  <si>
    <t>20251126-000000209</t>
  </si>
  <si>
    <t>20251126-000000210</t>
  </si>
  <si>
    <t>20251126190948276B</t>
  </si>
  <si>
    <t>서현석</t>
  </si>
  <si>
    <t>20251126-000000211</t>
  </si>
  <si>
    <t>202511261939127BF7</t>
  </si>
  <si>
    <t>20251126-000000212</t>
  </si>
  <si>
    <t>2025112619520771B0</t>
  </si>
  <si>
    <t>손준성</t>
  </si>
  <si>
    <t>20251126-000000213</t>
  </si>
  <si>
    <t>20251126195854DA46</t>
  </si>
  <si>
    <t>이원준</t>
  </si>
  <si>
    <t>20251126-000000214</t>
  </si>
  <si>
    <t>2025112620032300B4</t>
  </si>
  <si>
    <t>독고해리</t>
  </si>
  <si>
    <t>20251126-000000215</t>
  </si>
  <si>
    <t>20251126-000000216</t>
  </si>
  <si>
    <t>20251126-000000217</t>
  </si>
  <si>
    <t>20251126-000000218</t>
  </si>
  <si>
    <t>20251126-000000219</t>
  </si>
  <si>
    <t>20251126-000000220</t>
  </si>
  <si>
    <t>2025112620215053EE</t>
  </si>
  <si>
    <t>20251126-000000221</t>
  </si>
  <si>
    <t>202511262041497EBF</t>
  </si>
  <si>
    <t>백영환</t>
  </si>
  <si>
    <t>20251126-000000223</t>
  </si>
  <si>
    <t>202511262156243811</t>
  </si>
  <si>
    <t>최정화</t>
  </si>
  <si>
    <t>20251126-000000226</t>
  </si>
  <si>
    <t>2025112622453340FD</t>
  </si>
  <si>
    <t>염혜진</t>
  </si>
  <si>
    <t>20251127-000000001</t>
  </si>
  <si>
    <t>202511270017475C26</t>
  </si>
  <si>
    <t>길장영</t>
  </si>
  <si>
    <t>20251127-000000005</t>
  </si>
  <si>
    <t>20251127085827363B</t>
  </si>
  <si>
    <t>20251127-000000006</t>
  </si>
  <si>
    <t>20251127092904A5A3</t>
  </si>
  <si>
    <t>김송연</t>
  </si>
  <si>
    <t>20251127-000000007</t>
  </si>
  <si>
    <t>202511270952072F18</t>
  </si>
  <si>
    <t xml:space="preserve">명함+여권 (여러명)
</t>
  </si>
  <si>
    <t>20251127-000000008</t>
  </si>
  <si>
    <t>20251127-000000009</t>
  </si>
  <si>
    <t xml:space="preserve">명함 (여러명)
</t>
  </si>
  <si>
    <t>20251127-000000010</t>
  </si>
  <si>
    <t>20251127-000000011</t>
  </si>
  <si>
    <t>20251127-000000012</t>
  </si>
  <si>
    <t>20251127-000000013</t>
  </si>
  <si>
    <t>20251127-000000014</t>
  </si>
  <si>
    <t>블루밍웨이브</t>
  </si>
  <si>
    <t>20251127-000000015</t>
  </si>
  <si>
    <t>2025112710103891D3</t>
  </si>
  <si>
    <t>정승준</t>
  </si>
  <si>
    <t>20251127-000000016</t>
  </si>
  <si>
    <t>2025112710301033B8</t>
  </si>
  <si>
    <t>김영주</t>
  </si>
  <si>
    <t>20251127-000000017</t>
  </si>
  <si>
    <t>202511271047129AF6</t>
  </si>
  <si>
    <t>20251127-000000018</t>
  </si>
  <si>
    <t>202511271045049C7D</t>
  </si>
  <si>
    <t>금산동초등학교</t>
  </si>
  <si>
    <t>함께라서 행복해요(보라)</t>
  </si>
  <si>
    <t>20251127-000000019</t>
  </si>
  <si>
    <t>2025112710522681BE</t>
  </si>
  <si>
    <t>20251127-000000020</t>
  </si>
  <si>
    <t>202511271128374705</t>
  </si>
  <si>
    <t>홍유진</t>
  </si>
  <si>
    <t>20251127-000000021</t>
  </si>
  <si>
    <t>20251127112845E1ED</t>
  </si>
  <si>
    <t>20251127-000000022</t>
  </si>
  <si>
    <t>202511271022552D27</t>
  </si>
  <si>
    <t>대한피부과의사회</t>
  </si>
  <si>
    <t>20251127-000000023</t>
  </si>
  <si>
    <t>20251127-000000024</t>
  </si>
  <si>
    <t>20251127-000000025</t>
  </si>
  <si>
    <t>20251127-000000026</t>
  </si>
  <si>
    <t>20251127-000000027</t>
  </si>
  <si>
    <t>20251127-000000028</t>
  </si>
  <si>
    <t>20251127-000000029</t>
  </si>
  <si>
    <t>20251127-000000030</t>
  </si>
  <si>
    <t>20251127-000000031</t>
  </si>
  <si>
    <t>20251127-000000032</t>
  </si>
  <si>
    <t>20251127-000000033</t>
  </si>
  <si>
    <t>20251127-000000034</t>
  </si>
  <si>
    <t>20251127-000000035</t>
  </si>
  <si>
    <t>20251127-000000036</t>
  </si>
  <si>
    <t>20251127-000000037</t>
  </si>
  <si>
    <t>20251127-000000038</t>
  </si>
  <si>
    <t>20251127-000000039</t>
  </si>
  <si>
    <t>20251127-000000040</t>
  </si>
  <si>
    <t>20251127-000000041</t>
  </si>
  <si>
    <t>20251127-000000042</t>
  </si>
  <si>
    <t>20251127-000000043</t>
  </si>
  <si>
    <t>20251127-000000044</t>
  </si>
  <si>
    <t>20251127-000000045</t>
  </si>
  <si>
    <t>20251127-000000046</t>
  </si>
  <si>
    <t>20251127-000000047</t>
  </si>
  <si>
    <t>20251127-000000048</t>
  </si>
  <si>
    <t>202511271317580C13</t>
  </si>
  <si>
    <t>20251127-000000049</t>
  </si>
  <si>
    <t>20251127-000000050</t>
  </si>
  <si>
    <t>20251127-000000051</t>
  </si>
  <si>
    <t>20251127133658B756</t>
  </si>
  <si>
    <t>서인석</t>
  </si>
  <si>
    <t>20251127-000000095</t>
  </si>
  <si>
    <t>20251127141510548C</t>
  </si>
  <si>
    <t>세교초등학교</t>
  </si>
  <si>
    <t>20251127-000000237</t>
  </si>
  <si>
    <t>2025112714595551C4</t>
  </si>
  <si>
    <t>20251127-000000238</t>
  </si>
  <si>
    <t>20251127-000000239</t>
  </si>
  <si>
    <t>20251127-000000240</t>
  </si>
  <si>
    <t>20251127-000000241</t>
  </si>
  <si>
    <t>202511271450432BC5</t>
  </si>
  <si>
    <t>20251127-000000243</t>
  </si>
  <si>
    <t>202511271549497195</t>
  </si>
  <si>
    <t>20251127-000000244</t>
  </si>
  <si>
    <t>2025112716072010B6</t>
  </si>
  <si>
    <t>박소은</t>
  </si>
  <si>
    <t>20251127-000000247</t>
  </si>
  <si>
    <t>202511271651224149</t>
  </si>
  <si>
    <t>최재석</t>
  </si>
  <si>
    <t>20251127-000000249</t>
  </si>
  <si>
    <t>202511271817147B0D</t>
  </si>
  <si>
    <t>이동준</t>
  </si>
  <si>
    <t>20251127-000000250</t>
  </si>
  <si>
    <t>202511271857571B9A</t>
  </si>
  <si>
    <t>20251127-000000251</t>
  </si>
  <si>
    <t>202511272123501828</t>
  </si>
  <si>
    <t>배정임</t>
  </si>
  <si>
    <t>20251127-000000252</t>
  </si>
  <si>
    <t>20251127-000000253</t>
  </si>
  <si>
    <t>20251127-000000254</t>
  </si>
  <si>
    <t>202511272132441861</t>
  </si>
  <si>
    <t>Nafe Marie Helene Henriette</t>
  </si>
  <si>
    <t>20251127-000000256</t>
  </si>
  <si>
    <t>20251127230931AB81</t>
  </si>
  <si>
    <t>20251128-000000002</t>
  </si>
  <si>
    <t>202511280004415F99</t>
  </si>
  <si>
    <t>20251128-000000003</t>
  </si>
  <si>
    <t>20251128-000000004</t>
  </si>
  <si>
    <t>20251128-000000016</t>
  </si>
  <si>
    <t>202511280911097561</t>
  </si>
  <si>
    <t>20251128-000000017</t>
  </si>
  <si>
    <t>20251128092010349B</t>
  </si>
  <si>
    <t>20251128-000000018</t>
  </si>
  <si>
    <t>20251128-000000019</t>
  </si>
  <si>
    <t>20251128094000053A</t>
  </si>
  <si>
    <t>윤경희</t>
  </si>
  <si>
    <t>20251128-000000020</t>
  </si>
  <si>
    <t>202511281040183CA5</t>
  </si>
  <si>
    <t>20251128-000000021</t>
  </si>
  <si>
    <t>20251128110327CBFC</t>
  </si>
  <si>
    <t>저동초등학교</t>
  </si>
  <si>
    <t>20251128-000000022</t>
  </si>
  <si>
    <t>202511281058035ADD</t>
  </si>
  <si>
    <t>박부희</t>
  </si>
  <si>
    <t>20251128-000000023</t>
  </si>
  <si>
    <t>20251128-000000024</t>
  </si>
  <si>
    <t>20251128-000000025</t>
  </si>
  <si>
    <t>20251128-000000026</t>
  </si>
  <si>
    <t>20251128-000000027</t>
  </si>
  <si>
    <t>20251128-000000028</t>
  </si>
  <si>
    <t>20251128-000000029</t>
  </si>
  <si>
    <t>20251128-000000030</t>
  </si>
  <si>
    <t>20251128-000000031</t>
  </si>
  <si>
    <t>20251128112648A327</t>
  </si>
  <si>
    <t>최유경</t>
  </si>
  <si>
    <t>20251128-000000032</t>
  </si>
  <si>
    <t>202511281229479447</t>
  </si>
  <si>
    <t>김현주</t>
  </si>
  <si>
    <t>20251128-000000033</t>
  </si>
  <si>
    <t>202511281253067971</t>
  </si>
  <si>
    <t>20251128-000000034</t>
  </si>
  <si>
    <t>20251128-000000044</t>
  </si>
  <si>
    <t>202511281411153494</t>
  </si>
  <si>
    <t>김현우</t>
  </si>
  <si>
    <t>20251128-000000045</t>
  </si>
  <si>
    <t>202511281449317B83</t>
  </si>
  <si>
    <t>이길빈</t>
  </si>
  <si>
    <t>20251128-000000047</t>
  </si>
  <si>
    <t>20251128151014CA6E</t>
  </si>
  <si>
    <t>장성현</t>
  </si>
  <si>
    <t>20251128-000000050</t>
  </si>
  <si>
    <t>2025112815485557F7</t>
  </si>
  <si>
    <t>20251128-000000051</t>
  </si>
  <si>
    <t>20251128-000000052</t>
  </si>
  <si>
    <t>202511281634502439</t>
  </si>
  <si>
    <t>송현우</t>
  </si>
  <si>
    <t>20251128-000000053</t>
  </si>
  <si>
    <t>202511281625247AD3</t>
  </si>
  <si>
    <t>박성훈</t>
  </si>
  <si>
    <t>20251128-000000054</t>
  </si>
  <si>
    <t>202511281653273508</t>
  </si>
  <si>
    <t>김옥준</t>
  </si>
  <si>
    <t>20251128-000000057</t>
  </si>
  <si>
    <t>20251128193921ECBF</t>
  </si>
  <si>
    <t>최보라</t>
  </si>
  <si>
    <t>데일리라이프</t>
  </si>
  <si>
    <t>20251128-000000058</t>
  </si>
  <si>
    <t>202511281959094F86</t>
  </si>
  <si>
    <t>신주원</t>
  </si>
  <si>
    <t>20251128-000000059</t>
  </si>
  <si>
    <t>20251128-000000060</t>
  </si>
  <si>
    <t>202511282009382E28</t>
  </si>
  <si>
    <t>20251128-000000061</t>
  </si>
  <si>
    <t>20251128202451DD17</t>
  </si>
  <si>
    <t>20251128-000000062</t>
  </si>
  <si>
    <t>202511282020559A97</t>
  </si>
  <si>
    <t>20251128-000000063</t>
  </si>
  <si>
    <t>20251128211502000A</t>
  </si>
  <si>
    <t>20251128-000000064</t>
  </si>
  <si>
    <t>202511282249184D51</t>
  </si>
  <si>
    <t>박요안나</t>
  </si>
  <si>
    <t>20251128-000000065</t>
  </si>
  <si>
    <t>20251128-000000066</t>
  </si>
  <si>
    <t>20251128-000000067</t>
  </si>
  <si>
    <t>20251128-000000068</t>
  </si>
  <si>
    <t>20251128-000000069</t>
  </si>
  <si>
    <t>20251128-000000070</t>
  </si>
  <si>
    <t>20251128-000000071</t>
  </si>
  <si>
    <t>20251128-000000072</t>
  </si>
  <si>
    <t>20251128-000000073</t>
  </si>
  <si>
    <t>20251128-000000074</t>
  </si>
  <si>
    <t>20251128-000000075</t>
  </si>
  <si>
    <t>20251128-000000076</t>
  </si>
  <si>
    <t>20251128-000000078</t>
  </si>
  <si>
    <t>202511282303307A59</t>
  </si>
  <si>
    <t>박정순</t>
  </si>
  <si>
    <t>20251128-000000079</t>
  </si>
  <si>
    <t>202511282333005C91</t>
  </si>
  <si>
    <t>권혜빈</t>
  </si>
  <si>
    <t>20251128-000000080</t>
  </si>
  <si>
    <t>20251128-000000082</t>
  </si>
  <si>
    <t>20251128234244F860</t>
  </si>
  <si>
    <t>강경희</t>
  </si>
  <si>
    <t>크리스마스_002</t>
  </si>
  <si>
    <t>20251128-000000083</t>
  </si>
  <si>
    <t>20251128-000000084</t>
  </si>
  <si>
    <t>20251128-000000085</t>
  </si>
  <si>
    <t>20251128-000000086</t>
  </si>
  <si>
    <t>20251128-000000087</t>
  </si>
  <si>
    <t>20251128-000000088</t>
  </si>
  <si>
    <t>202511282354059572</t>
  </si>
  <si>
    <t>민은혜</t>
  </si>
  <si>
    <t>20251129-000000001</t>
  </si>
  <si>
    <t>20251129001127F8B8</t>
  </si>
  <si>
    <t>한계숙</t>
  </si>
  <si>
    <t>20251129-000000002</t>
  </si>
  <si>
    <t>정사각_직접만들기</t>
  </si>
  <si>
    <t>20251129-000000003</t>
  </si>
  <si>
    <t>20251129-000000004</t>
  </si>
  <si>
    <t>정사각형</t>
  </si>
  <si>
    <t>20251128-000000089</t>
  </si>
  <si>
    <t>20251128235612F061</t>
  </si>
  <si>
    <t>박하정</t>
  </si>
  <si>
    <t>20251128-000000090</t>
  </si>
  <si>
    <t>20251129-000000005</t>
  </si>
  <si>
    <t>20251129023137DD58</t>
  </si>
  <si>
    <t>이희정</t>
  </si>
  <si>
    <t>20251129-000000006</t>
  </si>
  <si>
    <t>20251129060459C6C0</t>
  </si>
  <si>
    <t>20251129-000000008</t>
  </si>
  <si>
    <t>20251129093004AD6F</t>
  </si>
  <si>
    <t>20251129-000000009</t>
  </si>
  <si>
    <t>202511291417096D53</t>
  </si>
  <si>
    <t>송명훈</t>
  </si>
  <si>
    <t>20251129-000000031</t>
  </si>
  <si>
    <t>202511291526483C8A</t>
  </si>
  <si>
    <t>최유희</t>
  </si>
  <si>
    <t>20251129-000000032</t>
  </si>
  <si>
    <t>20251129-000000033</t>
  </si>
  <si>
    <t>20251129-000000034</t>
  </si>
  <si>
    <t>20251129-000000035</t>
  </si>
  <si>
    <t>20251129-000000036</t>
  </si>
  <si>
    <t>20251129-000000037</t>
  </si>
  <si>
    <t>20251129-000000039</t>
  </si>
  <si>
    <t>20251129163852ADF1</t>
  </si>
  <si>
    <t>20251129-000000040</t>
  </si>
  <si>
    <t>2025112919183606DE</t>
  </si>
  <si>
    <t>엄범식</t>
  </si>
  <si>
    <t>20251129-000000044</t>
  </si>
  <si>
    <t>202511291940163EE8</t>
  </si>
  <si>
    <t>채태희</t>
  </si>
  <si>
    <t>20251129-000000045</t>
  </si>
  <si>
    <t>2025112919421059AA</t>
  </si>
  <si>
    <t>왕은실</t>
  </si>
  <si>
    <t>20251129-000000046</t>
  </si>
  <si>
    <t>20251129193442204F</t>
  </si>
  <si>
    <t>박설아</t>
  </si>
  <si>
    <t>20251129-000000047</t>
  </si>
  <si>
    <t>2025112919474411EF</t>
  </si>
  <si>
    <t>심수진</t>
  </si>
  <si>
    <t>20251129-000000048</t>
  </si>
  <si>
    <t>202511292152288E07</t>
  </si>
  <si>
    <t>20251129-000000049</t>
  </si>
  <si>
    <t>20251129225832A68A</t>
  </si>
  <si>
    <t>박고은</t>
  </si>
  <si>
    <t>20251130-000000001</t>
  </si>
  <si>
    <t>20251130000119EBA3</t>
  </si>
  <si>
    <t>윤성진</t>
  </si>
  <si>
    <t>20251130-000000002</t>
  </si>
  <si>
    <t>2025113000160974FE</t>
  </si>
  <si>
    <t>20251130-000000003</t>
  </si>
  <si>
    <t>20251130005029C05B</t>
  </si>
  <si>
    <t>김대섭</t>
  </si>
  <si>
    <t>20251130-000000004</t>
  </si>
  <si>
    <t>20251130010043937E</t>
  </si>
  <si>
    <t>20251130-000000005</t>
  </si>
  <si>
    <t>202511300455402F75</t>
  </si>
  <si>
    <t>하다혜</t>
  </si>
  <si>
    <t>20251130-000000006</t>
  </si>
  <si>
    <t>그레이</t>
  </si>
  <si>
    <t>20251130-000000007</t>
  </si>
  <si>
    <t>20251130055630F233</t>
  </si>
  <si>
    <t>최영희</t>
  </si>
  <si>
    <t>20251130-000000008</t>
  </si>
  <si>
    <t>20251130061140C840</t>
  </si>
  <si>
    <t>공중환</t>
  </si>
  <si>
    <t>20251130-000000009</t>
  </si>
  <si>
    <t>2025113009383177EE</t>
  </si>
  <si>
    <t>전연분</t>
  </si>
  <si>
    <t>20251130-000000010</t>
  </si>
  <si>
    <t>2025113011424550D2</t>
  </si>
  <si>
    <t>김태헌</t>
  </si>
  <si>
    <t>20251130-000000011</t>
  </si>
  <si>
    <t>20251130134751B3A8</t>
  </si>
  <si>
    <t>20251130-000000012</t>
  </si>
  <si>
    <t>20251130135850F7BD</t>
  </si>
  <si>
    <t>백승용</t>
  </si>
  <si>
    <t>20251130-000000013</t>
  </si>
  <si>
    <t>202511301501260070</t>
  </si>
  <si>
    <t>안영덕</t>
  </si>
  <si>
    <t>20251130-000000014</t>
  </si>
  <si>
    <t>202511301611188B77</t>
  </si>
  <si>
    <t>방현준</t>
  </si>
  <si>
    <t>20251130-000000016</t>
  </si>
  <si>
    <t>202511301653260B59</t>
  </si>
  <si>
    <t>20251130-000000017</t>
  </si>
  <si>
    <t>20251130170816288B</t>
  </si>
  <si>
    <t>전혜수</t>
  </si>
  <si>
    <t>20251130-000000018</t>
  </si>
  <si>
    <t>20251130-000000019</t>
  </si>
  <si>
    <t>20251130182359B221</t>
  </si>
  <si>
    <t>김다운</t>
  </si>
  <si>
    <t>20251130-000000021</t>
  </si>
  <si>
    <t>20251130185211354C</t>
  </si>
  <si>
    <t>구진주</t>
  </si>
  <si>
    <t>20251130-000000022</t>
  </si>
  <si>
    <t>20251130190757CBAD</t>
  </si>
  <si>
    <t>20251130-000000023</t>
  </si>
  <si>
    <t>202511301944552286</t>
  </si>
  <si>
    <t>이수빈</t>
  </si>
  <si>
    <t>20251130-000000024</t>
  </si>
  <si>
    <t>202511301958514B07</t>
  </si>
  <si>
    <t>백승혜</t>
  </si>
  <si>
    <t>20251130-000000025</t>
  </si>
  <si>
    <t>202511302122112D0C</t>
  </si>
  <si>
    <t>서진석</t>
  </si>
  <si>
    <t>20251130-000000026</t>
  </si>
  <si>
    <t>20251130212921AA35</t>
  </si>
  <si>
    <t>박소연</t>
  </si>
  <si>
    <t>20251130-000000027</t>
  </si>
  <si>
    <t>20251130-000000028</t>
  </si>
  <si>
    <t>202511302131014B79</t>
  </si>
  <si>
    <t>20251130-000000029</t>
  </si>
  <si>
    <t>20251130-000000030</t>
  </si>
  <si>
    <t>202511302144308E35</t>
  </si>
  <si>
    <t>20251130-000000031</t>
  </si>
  <si>
    <t>20251130-000000032</t>
  </si>
  <si>
    <t>202511302143549967</t>
  </si>
  <si>
    <t>20251130-000000033</t>
  </si>
  <si>
    <t>20251130221338A149</t>
  </si>
  <si>
    <t>정류아</t>
  </si>
  <si>
    <t>20251130-000000034</t>
  </si>
  <si>
    <t>2025113022181535BC</t>
  </si>
  <si>
    <t>김나영</t>
  </si>
  <si>
    <t>오늘필름_블랙</t>
  </si>
  <si>
    <t>20251130-000000035</t>
  </si>
  <si>
    <t>20251130-000000036</t>
  </si>
  <si>
    <t>20251130221724BDED</t>
  </si>
  <si>
    <t>20251130-000000037</t>
  </si>
  <si>
    <t>202511302222368A4F</t>
  </si>
  <si>
    <t>박정은</t>
  </si>
  <si>
    <t>20251130-000000038</t>
  </si>
  <si>
    <t>202511302244037B2C</t>
  </si>
  <si>
    <t>이현</t>
  </si>
  <si>
    <t>20251130-000000039</t>
  </si>
  <si>
    <t>20251130225621598F</t>
  </si>
  <si>
    <t>변원진</t>
  </si>
  <si>
    <t>20251130-000000040</t>
  </si>
  <si>
    <t>20251130230657F38B</t>
  </si>
  <si>
    <t>조은영</t>
  </si>
  <si>
    <t>20251201-000000001</t>
  </si>
  <si>
    <t>202512010016491918</t>
  </si>
  <si>
    <t>송재권</t>
  </si>
  <si>
    <t>20251201-000000002</t>
  </si>
  <si>
    <t>20251201002757B423</t>
  </si>
  <si>
    <t>이지원</t>
  </si>
  <si>
    <t>20251201-000000003</t>
  </si>
  <si>
    <t>20251201015341BD15</t>
  </si>
  <si>
    <t>20251201-000000005</t>
  </si>
  <si>
    <t>20251201060305A5CA</t>
  </si>
  <si>
    <t>심영지</t>
  </si>
  <si>
    <t>20251201-000000006</t>
  </si>
  <si>
    <t>20251201-000000007</t>
  </si>
  <si>
    <t>2025120105250301E4</t>
  </si>
  <si>
    <t>김권</t>
  </si>
  <si>
    <t>20251201-000000008</t>
  </si>
  <si>
    <t>202512010819437D3A</t>
  </si>
  <si>
    <t>20251201-000000009</t>
  </si>
  <si>
    <t>20251201-000000010</t>
  </si>
  <si>
    <t>20251201090335A339</t>
  </si>
  <si>
    <t>신내우리데이케어센터</t>
  </si>
  <si>
    <t>20251201-000000011</t>
  </si>
  <si>
    <t>20251201-000000012</t>
  </si>
  <si>
    <t>20251201-000000013</t>
  </si>
  <si>
    <t>20251201-000000014</t>
  </si>
  <si>
    <t>20251201-000000015</t>
  </si>
  <si>
    <t>20251201-000000016</t>
  </si>
  <si>
    <t>20251201-000000017</t>
  </si>
  <si>
    <t>20251201-000000018</t>
  </si>
  <si>
    <t>20251201-000000019</t>
  </si>
  <si>
    <t>20251201-000000020</t>
  </si>
  <si>
    <t>20251201-000000021</t>
  </si>
  <si>
    <t>20251201-000000022</t>
  </si>
  <si>
    <t>20251201-000000023</t>
  </si>
  <si>
    <t>20251201-000000024</t>
  </si>
  <si>
    <t>20251201-000000025</t>
  </si>
  <si>
    <t>20251201-000000026</t>
  </si>
  <si>
    <t>20251201-000000027</t>
  </si>
  <si>
    <t>20251201-000000028</t>
  </si>
  <si>
    <t>20251201-000000029</t>
  </si>
  <si>
    <t>20251201-000000030</t>
  </si>
  <si>
    <t>20251201-000000031</t>
  </si>
  <si>
    <t>20251201-000000032</t>
  </si>
  <si>
    <t>20251201-000000033</t>
  </si>
  <si>
    <t>20251201092735A5B1</t>
  </si>
  <si>
    <t>20251201-000000034</t>
  </si>
  <si>
    <t>20251201-000000035</t>
  </si>
  <si>
    <t>20251201-000000036</t>
  </si>
  <si>
    <t>202512010952506995</t>
  </si>
  <si>
    <t>나혜미</t>
  </si>
  <si>
    <t>20251201-000000038</t>
  </si>
  <si>
    <t>202512011045559CF7</t>
  </si>
  <si>
    <t>20251201-000000039</t>
  </si>
  <si>
    <t>20251201110043A379</t>
  </si>
  <si>
    <t>KangKyeongah</t>
  </si>
  <si>
    <t>20251201-000000040</t>
  </si>
  <si>
    <t>20251201113500F252</t>
  </si>
  <si>
    <t>조은희</t>
  </si>
  <si>
    <t>20251201-000000042</t>
  </si>
  <si>
    <t>20251201120222CB97</t>
  </si>
  <si>
    <t>양명숙</t>
  </si>
  <si>
    <t>20251201-000000043</t>
  </si>
  <si>
    <t>202512011216009F60</t>
  </si>
  <si>
    <t>이효성</t>
  </si>
  <si>
    <t>포토키즈타임즈</t>
  </si>
  <si>
    <t>20251201-000000044</t>
  </si>
  <si>
    <t>20251201122727D42E</t>
  </si>
  <si>
    <t>박진숙</t>
  </si>
  <si>
    <t>20251201-000000087</t>
  </si>
  <si>
    <t>2025120113112400BC</t>
  </si>
  <si>
    <t>20251201-000000088</t>
  </si>
  <si>
    <t>20251201-000000089</t>
  </si>
  <si>
    <t>20251201-000000090</t>
  </si>
  <si>
    <t>20251201-000000091</t>
  </si>
  <si>
    <t>20251201-000000092</t>
  </si>
  <si>
    <t>20251201-000000093</t>
  </si>
  <si>
    <t>20251201-000000094</t>
  </si>
  <si>
    <t>20251201-000000095</t>
  </si>
  <si>
    <t>20251201-000000106</t>
  </si>
  <si>
    <t>20251201132659A822</t>
  </si>
  <si>
    <t>김연우</t>
  </si>
  <si>
    <t>20251201-000000107</t>
  </si>
  <si>
    <t>202512011324519FEA</t>
  </si>
  <si>
    <t>20251201-000000108</t>
  </si>
  <si>
    <t>20251201134421632B</t>
  </si>
  <si>
    <t>정길용</t>
  </si>
  <si>
    <t>20251201-000000122</t>
  </si>
  <si>
    <t>202512011356084E98</t>
  </si>
  <si>
    <t>20251201-000000123</t>
  </si>
  <si>
    <t>20251201-000000124</t>
  </si>
  <si>
    <t>pp cloud</t>
  </si>
  <si>
    <t>20251201-000000125</t>
  </si>
  <si>
    <t>컬러팝</t>
  </si>
  <si>
    <t>20251201-000000126</t>
  </si>
  <si>
    <t>202512011323500337</t>
  </si>
  <si>
    <t>도연선녀</t>
  </si>
  <si>
    <t>20251201-000000127</t>
  </si>
  <si>
    <t>20251201-000000128</t>
  </si>
  <si>
    <t>202512011417064B67</t>
  </si>
  <si>
    <t>서에스더</t>
  </si>
  <si>
    <t>20251201-000000129</t>
  </si>
  <si>
    <t>202512011422549850</t>
  </si>
  <si>
    <t>김혜솔</t>
  </si>
  <si>
    <t>20251201-000000131</t>
  </si>
  <si>
    <t>202512011450221362</t>
  </si>
  <si>
    <t>김승현</t>
  </si>
  <si>
    <t>20251201-000000133</t>
  </si>
  <si>
    <t>2025120114570679DB</t>
  </si>
  <si>
    <t>20251201-000000161</t>
  </si>
  <si>
    <t>202512011540025C5B</t>
  </si>
  <si>
    <t>장은제</t>
  </si>
  <si>
    <t>20251201-000000162</t>
  </si>
  <si>
    <t>20251201-000000163</t>
  </si>
  <si>
    <t>20251201-000000164</t>
  </si>
  <si>
    <t>202512011526282673</t>
  </si>
  <si>
    <t>장지우</t>
  </si>
  <si>
    <t>20251201-000000309</t>
  </si>
  <si>
    <t>202512011629431966</t>
  </si>
  <si>
    <t>20251201-000000310</t>
  </si>
  <si>
    <t>202512011634164A43</t>
  </si>
  <si>
    <t>김인애</t>
  </si>
  <si>
    <t>20251201-000000311</t>
  </si>
  <si>
    <t>20251201164318446E</t>
  </si>
  <si>
    <t>권기목</t>
  </si>
  <si>
    <t>20251201-000000312</t>
  </si>
  <si>
    <t>202512011636446249</t>
  </si>
  <si>
    <t>추시현</t>
  </si>
  <si>
    <t>20251201-000000313</t>
  </si>
  <si>
    <t>20251201-000000314</t>
  </si>
  <si>
    <t>2025120116520003ED</t>
  </si>
  <si>
    <t>이규선</t>
  </si>
  <si>
    <t>20251201-000000315</t>
  </si>
  <si>
    <t>20251201170854DF8C</t>
  </si>
  <si>
    <t>전홍태</t>
  </si>
  <si>
    <t>20251201-000000318</t>
  </si>
  <si>
    <t>202512011743493A69</t>
  </si>
  <si>
    <t>20251201-000000319</t>
  </si>
  <si>
    <t>20251201175831DC0F</t>
  </si>
  <si>
    <t>무제2</t>
  </si>
  <si>
    <t>그리스</t>
  </si>
  <si>
    <t>20251201-000000320</t>
  </si>
  <si>
    <t>20251201-000000321</t>
  </si>
  <si>
    <t>2025120118562212E6</t>
  </si>
  <si>
    <t>20251201-000000322</t>
  </si>
  <si>
    <t>202512011919414C8E</t>
  </si>
  <si>
    <t>김현숙</t>
  </si>
  <si>
    <t>20251201-000000323</t>
  </si>
  <si>
    <t>202512012007445DC0</t>
  </si>
  <si>
    <t>20251201-000000324</t>
  </si>
  <si>
    <t>20251201-000000325</t>
  </si>
  <si>
    <t>202512012019191DF9</t>
  </si>
  <si>
    <t>20251201-000000327</t>
  </si>
  <si>
    <t>20251201212030C67E</t>
  </si>
  <si>
    <t>김은선</t>
  </si>
  <si>
    <t>20251201-000000328</t>
  </si>
  <si>
    <t>202512012142409C2E</t>
  </si>
  <si>
    <t>20251201-000000329</t>
  </si>
  <si>
    <t>20251201-000000330</t>
  </si>
  <si>
    <t>20251201220332ADB8</t>
  </si>
  <si>
    <t>장윤정</t>
  </si>
  <si>
    <t>20251201-000000332</t>
  </si>
  <si>
    <t>202512012352232C33</t>
  </si>
  <si>
    <t>김지항</t>
  </si>
  <si>
    <t>20251202-000000001</t>
  </si>
  <si>
    <t>2025120200030340B4</t>
  </si>
  <si>
    <t>이윤정</t>
  </si>
  <si>
    <t>20251202-000000002</t>
  </si>
  <si>
    <t>202512020043053EEA</t>
  </si>
  <si>
    <t>20251202-000000004</t>
  </si>
  <si>
    <t>202512020245593CF8</t>
  </si>
  <si>
    <t>20251202-000000005</t>
  </si>
  <si>
    <t>20251202092851CF0F</t>
  </si>
  <si>
    <t>20251202-000000045</t>
  </si>
  <si>
    <t>2025120209492588F2</t>
  </si>
  <si>
    <t>신미연</t>
  </si>
  <si>
    <t>20251201-000000333</t>
  </si>
  <si>
    <t>20251201231436579C</t>
  </si>
  <si>
    <t>박점성</t>
  </si>
  <si>
    <t>20251202-000000090</t>
  </si>
  <si>
    <t>20251202101453A4D3</t>
  </si>
  <si>
    <t>20251202-000000091</t>
  </si>
  <si>
    <t>20251202103957C367</t>
  </si>
  <si>
    <t>20251202-000000092</t>
  </si>
  <si>
    <t>202512021056531A9B</t>
  </si>
  <si>
    <t>백장미</t>
  </si>
  <si>
    <t>20251202-000000113</t>
  </si>
  <si>
    <t>20251202110037B1EE</t>
  </si>
  <si>
    <t>박선영</t>
  </si>
  <si>
    <t>20251202-000000114</t>
  </si>
  <si>
    <t>20251202-000000115</t>
  </si>
  <si>
    <t>20251202-000000116</t>
  </si>
  <si>
    <t>20251202-000000117</t>
  </si>
  <si>
    <t>20251202-000000118</t>
  </si>
  <si>
    <t>20251202110224D291</t>
  </si>
  <si>
    <t>20251202-000000119</t>
  </si>
  <si>
    <t>202512021119472789</t>
  </si>
  <si>
    <t>신홍섭</t>
  </si>
  <si>
    <t>20251202-000000120</t>
  </si>
  <si>
    <t>20251202112248EC45</t>
  </si>
  <si>
    <t>20251202-000000121</t>
  </si>
  <si>
    <t>20251202-000000122</t>
  </si>
  <si>
    <t>20251202-000000123</t>
  </si>
  <si>
    <t>20251202-000000124</t>
  </si>
  <si>
    <t>20251202-000000125</t>
  </si>
  <si>
    <t>20251202114622E8DC</t>
  </si>
  <si>
    <t>권오성</t>
  </si>
  <si>
    <t>20251202-000000147</t>
  </si>
  <si>
    <t>2025120212154958C2</t>
  </si>
  <si>
    <t>표정애</t>
  </si>
  <si>
    <t>홍콩투어</t>
  </si>
  <si>
    <t>20251202-000000148</t>
  </si>
  <si>
    <t>2025120213112184A2</t>
  </si>
  <si>
    <t>20251202-000000149</t>
  </si>
  <si>
    <t>20251202-000000150</t>
  </si>
  <si>
    <t>20251202132456ADDD</t>
  </si>
  <si>
    <t>이헌</t>
  </si>
  <si>
    <t>20251202-000000151</t>
  </si>
  <si>
    <t>20251202-000000152</t>
  </si>
  <si>
    <t>20251202135403B417</t>
  </si>
  <si>
    <t>박진영</t>
  </si>
  <si>
    <t>20251202-000000153</t>
  </si>
  <si>
    <t>20251202140240FC26</t>
  </si>
  <si>
    <t>20251202-000000155</t>
  </si>
  <si>
    <t>202512021415508991</t>
  </si>
  <si>
    <t>채명석</t>
  </si>
  <si>
    <t>20251202-000000262</t>
  </si>
  <si>
    <t>202512021459472F81</t>
  </si>
  <si>
    <t>남궁헌</t>
  </si>
  <si>
    <t>20251202-000000263</t>
  </si>
  <si>
    <t>20251202-000000264</t>
  </si>
  <si>
    <t>20251202-000000265</t>
  </si>
  <si>
    <t>202512021509018DD6</t>
  </si>
  <si>
    <t>20251202-000000267</t>
  </si>
  <si>
    <t>20251202151542BF9B</t>
  </si>
  <si>
    <t>김희진</t>
  </si>
  <si>
    <t>20251202-000000268</t>
  </si>
  <si>
    <t>20251202-000000269</t>
  </si>
  <si>
    <t>20251202-000000270</t>
  </si>
  <si>
    <t>20251202-000000271</t>
  </si>
  <si>
    <t>20251202-000000272</t>
  </si>
  <si>
    <t>202512021514436BA0</t>
  </si>
  <si>
    <t>손수경</t>
  </si>
  <si>
    <t>온더스크린</t>
  </si>
  <si>
    <t>20251202-000000273</t>
  </si>
  <si>
    <t>20251201-000000336</t>
  </si>
  <si>
    <t>2025120117341021C3</t>
  </si>
  <si>
    <t>이형재</t>
  </si>
  <si>
    <t>20251201-000000337</t>
  </si>
  <si>
    <t>20251201-000000338</t>
  </si>
  <si>
    <t>20251201-000000339</t>
  </si>
  <si>
    <t>20251202-000000275</t>
  </si>
  <si>
    <t>202512021545390358</t>
  </si>
  <si>
    <t>조영숙</t>
  </si>
  <si>
    <t>20251202-000000276</t>
  </si>
  <si>
    <t>202512021603143178</t>
  </si>
  <si>
    <t>윤정노</t>
  </si>
  <si>
    <t>20251202-000000278</t>
  </si>
  <si>
    <t>2025120216035659E7</t>
  </si>
  <si>
    <t>이정희</t>
  </si>
  <si>
    <t>20251202-000000350</t>
  </si>
  <si>
    <t>2025120216513618E7</t>
  </si>
  <si>
    <t>20251202-000000464</t>
  </si>
  <si>
    <t>2025120218451298E4</t>
  </si>
  <si>
    <t>정원희</t>
  </si>
  <si>
    <t>20251202-000000465</t>
  </si>
  <si>
    <t>202512021844214F5B</t>
  </si>
  <si>
    <t>김명자</t>
  </si>
  <si>
    <t>20251202-000000466</t>
  </si>
  <si>
    <t>20251202184358B810</t>
  </si>
  <si>
    <t>나하나</t>
  </si>
  <si>
    <t>20251202-000000467</t>
  </si>
  <si>
    <t>20251202-000000514</t>
  </si>
  <si>
    <t>20251202190531024B</t>
  </si>
  <si>
    <t>황희숙</t>
  </si>
  <si>
    <t>20251202-000000515</t>
  </si>
  <si>
    <t>2025120219195233C0</t>
  </si>
  <si>
    <t>20251202-000000516</t>
  </si>
  <si>
    <t>20251202201200C968</t>
  </si>
  <si>
    <t>이민지</t>
  </si>
  <si>
    <t>20251202-000000519</t>
  </si>
  <si>
    <t>202512022130466B84</t>
  </si>
  <si>
    <t>조예주</t>
  </si>
  <si>
    <t>20251202-000000520</t>
  </si>
  <si>
    <t>202512022153030EDE</t>
  </si>
  <si>
    <t>한도성</t>
  </si>
  <si>
    <t>20251202-000000521</t>
  </si>
  <si>
    <t>20251202-000000522</t>
  </si>
  <si>
    <t>20251202-000000523</t>
  </si>
  <si>
    <t>20251202-000000524</t>
  </si>
  <si>
    <t>202512022207418FDE</t>
  </si>
  <si>
    <t>20251202-000000525</t>
  </si>
  <si>
    <t>20251202221152738B</t>
  </si>
  <si>
    <t>20251202-000000526</t>
  </si>
  <si>
    <t>202512022213520C9C</t>
  </si>
  <si>
    <t>김지호</t>
  </si>
  <si>
    <t>20251202-000000527</t>
  </si>
  <si>
    <t>20251202223337C2C7</t>
  </si>
  <si>
    <t>임재훈</t>
  </si>
  <si>
    <t>20251202-000000529</t>
  </si>
  <si>
    <t>20251202231740623F</t>
  </si>
  <si>
    <t>박상미</t>
  </si>
  <si>
    <t>20251202-000000530</t>
  </si>
  <si>
    <t>20251202231836BBB8</t>
  </si>
  <si>
    <t>20251202-000000531</t>
  </si>
  <si>
    <t>20251203-000000002</t>
  </si>
  <si>
    <t>20251203003748D0AC</t>
  </si>
  <si>
    <t>김민진</t>
  </si>
  <si>
    <t>20251203-000000003</t>
  </si>
  <si>
    <t>20251203014236069F</t>
  </si>
  <si>
    <t>정다솜</t>
  </si>
  <si>
    <t>20251203-000000005</t>
  </si>
  <si>
    <t>20251203062608B517</t>
  </si>
  <si>
    <t>허은영</t>
  </si>
  <si>
    <t>20251203-000000010</t>
  </si>
  <si>
    <t>20251203093539E553</t>
  </si>
  <si>
    <t>20251203-000000011</t>
  </si>
  <si>
    <t>20251203-000000012</t>
  </si>
  <si>
    <t>20251203094811FB4D</t>
  </si>
  <si>
    <t>김선양</t>
  </si>
  <si>
    <t>20251203-000000013</t>
  </si>
  <si>
    <t>20251203095129C0C5</t>
  </si>
  <si>
    <t>최희재</t>
  </si>
  <si>
    <t>20251203-000000047</t>
  </si>
  <si>
    <t>20251203103941A0A9</t>
  </si>
  <si>
    <t>옥맹선</t>
  </si>
  <si>
    <t>20251203-000000197</t>
  </si>
  <si>
    <t>202512031114561889</t>
  </si>
  <si>
    <t>손재범</t>
  </si>
  <si>
    <t>20251203-000000198</t>
  </si>
  <si>
    <t>20251203110958516B</t>
  </si>
  <si>
    <t>곽서현</t>
  </si>
  <si>
    <t>20251203-000000199</t>
  </si>
  <si>
    <t>202512031116496A1F</t>
  </si>
  <si>
    <t>정일규</t>
  </si>
  <si>
    <t>20251203-000000201</t>
  </si>
  <si>
    <t>202512031121301E7F</t>
  </si>
  <si>
    <t>20251203-000000202</t>
  </si>
  <si>
    <t>20251203-000000203</t>
  </si>
  <si>
    <t>20251203-000000205</t>
  </si>
  <si>
    <t>202512031101003BAE</t>
  </si>
  <si>
    <t>20251203-000000206</t>
  </si>
  <si>
    <t>202512031144193DEC</t>
  </si>
  <si>
    <t>소셜회원</t>
  </si>
  <si>
    <t>20251203-000000228</t>
  </si>
  <si>
    <t>202512031213094DD7</t>
  </si>
  <si>
    <t>최성봉</t>
  </si>
  <si>
    <t>20251203-000000229</t>
  </si>
  <si>
    <t>20251203-000000230</t>
  </si>
  <si>
    <t>20251203-000000231</t>
  </si>
  <si>
    <t>20251203-000000232</t>
  </si>
  <si>
    <t>20251203-000000233</t>
  </si>
  <si>
    <t>20251203124013ED72</t>
  </si>
  <si>
    <t>정상욱</t>
  </si>
  <si>
    <t>20251203-000000234</t>
  </si>
  <si>
    <t>20251203131229E42B</t>
  </si>
  <si>
    <t>지평선</t>
  </si>
  <si>
    <t>20251203-000000235</t>
  </si>
  <si>
    <t>202512031318081F61</t>
  </si>
  <si>
    <t>이정길</t>
  </si>
  <si>
    <t>20251203-000000236</t>
  </si>
  <si>
    <t>20251203132051A3CE</t>
  </si>
  <si>
    <t>김유숙</t>
  </si>
  <si>
    <t>20251203-000000237</t>
  </si>
  <si>
    <t>20251203135042EC82</t>
  </si>
  <si>
    <t>신희정</t>
  </si>
  <si>
    <t>20251203-000000238</t>
  </si>
  <si>
    <t>20251203141347912D</t>
  </si>
  <si>
    <t>송문정</t>
  </si>
  <si>
    <t>20251203-000000239</t>
  </si>
  <si>
    <t>20251203-000000240</t>
  </si>
  <si>
    <t>20251203-000000241</t>
  </si>
  <si>
    <t>20251203-000000242</t>
  </si>
  <si>
    <t>20251203-000000243</t>
  </si>
  <si>
    <t>20251203-000000244</t>
  </si>
  <si>
    <t>20251203-000000245</t>
  </si>
  <si>
    <t>20251203-000000246</t>
  </si>
  <si>
    <t>20251203-000000248</t>
  </si>
  <si>
    <t>202512031428372A5E</t>
  </si>
  <si>
    <t>김가현</t>
  </si>
  <si>
    <t>20251203-000000249</t>
  </si>
  <si>
    <t>20251203143409F29E</t>
  </si>
  <si>
    <t>20251203-000000250</t>
  </si>
  <si>
    <t>20251203-000000252</t>
  </si>
  <si>
    <t>202512031519422DB9</t>
  </si>
  <si>
    <t>20251203-000000253</t>
  </si>
  <si>
    <t>202512031537543A56</t>
  </si>
  <si>
    <t>이찬영</t>
  </si>
  <si>
    <t>로얄레드</t>
  </si>
  <si>
    <t>20251203-000000254</t>
  </si>
  <si>
    <t>20251203153848A6B3</t>
  </si>
  <si>
    <t>이종은</t>
  </si>
  <si>
    <t>20251203-000000478</t>
  </si>
  <si>
    <t>2025120315454848E9</t>
  </si>
  <si>
    <t>20251203-000000644</t>
  </si>
  <si>
    <t>202512031823536DD2</t>
  </si>
  <si>
    <t>박혜민</t>
  </si>
  <si>
    <t>20251203-000000645</t>
  </si>
  <si>
    <t>2025120318284027A1</t>
  </si>
  <si>
    <t>20251203-000000646</t>
  </si>
  <si>
    <t>20251203-000000647</t>
  </si>
  <si>
    <t>20251203-000000648</t>
  </si>
  <si>
    <t>20251203184419D322</t>
  </si>
  <si>
    <t>20251203-000000649</t>
  </si>
  <si>
    <t>20251203-000000650</t>
  </si>
  <si>
    <t>20251203-000000651</t>
  </si>
  <si>
    <t>20251203-000000652</t>
  </si>
  <si>
    <t>2025120319173401B7</t>
  </si>
  <si>
    <t>20251203-000000653</t>
  </si>
  <si>
    <t>20251203223010667D</t>
  </si>
  <si>
    <t>곽초원</t>
  </si>
  <si>
    <t>20251203-000000654</t>
  </si>
  <si>
    <t>20251203-000000655</t>
  </si>
  <si>
    <t>202512032235350342</t>
  </si>
  <si>
    <t>구미선</t>
  </si>
  <si>
    <t>20251203-000000657</t>
  </si>
  <si>
    <t>202512032054468CB8</t>
  </si>
  <si>
    <t>진소윤</t>
  </si>
  <si>
    <t>20251203-000000658</t>
  </si>
  <si>
    <t>202512032344056E07</t>
  </si>
  <si>
    <t>이보미</t>
  </si>
  <si>
    <t>20251203-000000659</t>
  </si>
  <si>
    <t>20251204-000000001</t>
  </si>
  <si>
    <t>20251204005653549B</t>
  </si>
  <si>
    <t>박준석</t>
  </si>
  <si>
    <t>20251204-000000002</t>
  </si>
  <si>
    <t>20251204010409571B</t>
  </si>
  <si>
    <t>20251204-000000037</t>
  </si>
  <si>
    <t>202512040935238137</t>
  </si>
  <si>
    <t>김재웅</t>
  </si>
  <si>
    <t>20251204-000000057</t>
  </si>
  <si>
    <t>202512041021451993</t>
  </si>
  <si>
    <t>20251204-000000058</t>
  </si>
  <si>
    <t>20251204112626AF6E</t>
  </si>
  <si>
    <t>20251204-000000059</t>
  </si>
  <si>
    <t>2025120412103474BB</t>
  </si>
  <si>
    <t>윤수빈</t>
  </si>
  <si>
    <t>20251204-000000060</t>
  </si>
  <si>
    <t>20251204123705FC44</t>
  </si>
  <si>
    <t>김명숙</t>
  </si>
  <si>
    <t>20251204-000000061</t>
  </si>
  <si>
    <t>2025120413334330EF</t>
  </si>
  <si>
    <t>강종구</t>
  </si>
  <si>
    <t>20251204-000000062</t>
  </si>
  <si>
    <t>20251204134519DD67</t>
  </si>
  <si>
    <t>김금란</t>
  </si>
  <si>
    <t>20251204-000000063</t>
  </si>
  <si>
    <t>20251204-000000064</t>
  </si>
  <si>
    <t>20251204-000000065</t>
  </si>
  <si>
    <t>20251204-000000066</t>
  </si>
  <si>
    <t>20251204-000000067</t>
  </si>
  <si>
    <t>20251204-000000068</t>
  </si>
  <si>
    <t>20251204-000000069</t>
  </si>
  <si>
    <t>20251204-000000070</t>
  </si>
  <si>
    <t>20251204-000000071</t>
  </si>
  <si>
    <t>20251204-000000072</t>
  </si>
  <si>
    <t>20251204-000000073</t>
  </si>
  <si>
    <t>20251204-000000074</t>
  </si>
  <si>
    <t>20251204-000000075</t>
  </si>
  <si>
    <t>20251204-000000076</t>
  </si>
  <si>
    <t>20251204134519D80F</t>
  </si>
  <si>
    <t>신가영</t>
  </si>
  <si>
    <t>20251204-000000078</t>
  </si>
  <si>
    <t>20251204140045DE50</t>
  </si>
  <si>
    <t>이송희</t>
  </si>
  <si>
    <t>20251204-000000079</t>
  </si>
  <si>
    <t>20251204-000000080</t>
  </si>
  <si>
    <t>20251204-000000081</t>
  </si>
  <si>
    <t>20251204-000000086</t>
  </si>
  <si>
    <t>2025120414020418D9</t>
  </si>
  <si>
    <t>20251204-000000087</t>
  </si>
  <si>
    <t>2025120414014612C8</t>
  </si>
  <si>
    <t>김주은</t>
  </si>
  <si>
    <t>20251204-000000089</t>
  </si>
  <si>
    <t>20251204143618EE87</t>
  </si>
  <si>
    <t>20251204-000000090</t>
  </si>
  <si>
    <t>20251204143951B94C</t>
  </si>
  <si>
    <t>20251204-000000091</t>
  </si>
  <si>
    <t>20251204151349BCA4</t>
  </si>
  <si>
    <t>황제헌</t>
  </si>
  <si>
    <t>20251204-000000092</t>
  </si>
  <si>
    <t>20251204-000000104</t>
  </si>
  <si>
    <t>20251204154844DD71</t>
  </si>
  <si>
    <t>김해영</t>
  </si>
  <si>
    <t>20251204-000000105</t>
  </si>
  <si>
    <t>202512041609084D58</t>
  </si>
  <si>
    <t>황재림</t>
  </si>
  <si>
    <t>20251204-000000106</t>
  </si>
  <si>
    <t>20251204-000000118</t>
  </si>
  <si>
    <t>20251204172541329C</t>
  </si>
  <si>
    <t>양미숙</t>
  </si>
  <si>
    <t>20251204-000000162</t>
  </si>
  <si>
    <t>20251204190355C556</t>
  </si>
  <si>
    <t>윤라현</t>
  </si>
  <si>
    <t>20251204-000000163</t>
  </si>
  <si>
    <t>20251204-000000164</t>
  </si>
  <si>
    <t>20251204192655288F</t>
  </si>
  <si>
    <t>20251204-000000165</t>
  </si>
  <si>
    <t>20251204-000000166</t>
  </si>
  <si>
    <t>20251204192542A2C9</t>
  </si>
  <si>
    <t>20251204-000000167</t>
  </si>
  <si>
    <t>2025120420023178DA</t>
  </si>
  <si>
    <t>김녕만</t>
  </si>
  <si>
    <t>20251204-000000168</t>
  </si>
  <si>
    <t>2025120420363657D4</t>
  </si>
  <si>
    <t>20251204-000000169</t>
  </si>
  <si>
    <t>202512042044439D1C</t>
  </si>
  <si>
    <t>20251204-000000170</t>
  </si>
  <si>
    <t>202512042110406353</t>
  </si>
  <si>
    <t>박미연</t>
  </si>
  <si>
    <t>20251204-000000171</t>
  </si>
  <si>
    <t>202512042154276710</t>
  </si>
  <si>
    <t>20251204-000000175</t>
  </si>
  <si>
    <t>202512042326172B6E</t>
  </si>
  <si>
    <t>20251205-000000001</t>
  </si>
  <si>
    <t>20251205000638A5B3</t>
  </si>
  <si>
    <t>최미라</t>
  </si>
  <si>
    <t>20251205-000000002</t>
  </si>
  <si>
    <t>앤틱플라워</t>
  </si>
  <si>
    <t>20251205-000000003</t>
  </si>
  <si>
    <t>202512050009472A1A</t>
  </si>
  <si>
    <t>강유현</t>
  </si>
  <si>
    <t>20251205-000000004</t>
  </si>
  <si>
    <t>20251205-000000005</t>
  </si>
  <si>
    <t>20251205-000000007</t>
  </si>
  <si>
    <t>20251205085106C308</t>
  </si>
  <si>
    <t>정인현</t>
  </si>
  <si>
    <t>20251205-000000008</t>
  </si>
  <si>
    <t>20251205-000000012</t>
  </si>
  <si>
    <t>202512050947204131</t>
  </si>
  <si>
    <t>20251205-000000013</t>
  </si>
  <si>
    <t>202512051026417C5E</t>
  </si>
  <si>
    <t>김은영</t>
  </si>
  <si>
    <t>20251205-000000014</t>
  </si>
  <si>
    <t>20251205-000000015</t>
  </si>
  <si>
    <t>2025120511464005A9</t>
  </si>
  <si>
    <t>김민지</t>
  </si>
  <si>
    <t>20251205-000000016</t>
  </si>
  <si>
    <t>20251205-000000017</t>
  </si>
  <si>
    <t>20251205-000000018</t>
  </si>
  <si>
    <t>20251205-000000019</t>
  </si>
  <si>
    <t>20251205-000000020</t>
  </si>
  <si>
    <t>20251205-000000021</t>
  </si>
  <si>
    <t>20251205-000000022</t>
  </si>
  <si>
    <t>20251205-000000023</t>
  </si>
  <si>
    <t>20251205-000000024</t>
  </si>
  <si>
    <t>20251205-000000025</t>
  </si>
  <si>
    <t>20251205-000000026</t>
  </si>
  <si>
    <t>20251205-000000027</t>
  </si>
  <si>
    <t>20251205-000000028</t>
  </si>
  <si>
    <t>20251205-000000029</t>
  </si>
  <si>
    <t>20251205-000000030</t>
  </si>
  <si>
    <t>20251205-000000031</t>
  </si>
  <si>
    <t>202512051159569F7E</t>
  </si>
  <si>
    <t>김다영</t>
  </si>
  <si>
    <t>20251205-000000032</t>
  </si>
  <si>
    <t>20251205-000000033</t>
  </si>
  <si>
    <t>20251205-000000219</t>
  </si>
  <si>
    <t>20251205123304A5B0</t>
  </si>
  <si>
    <t>전성준</t>
  </si>
  <si>
    <t>20251205-000000220</t>
  </si>
  <si>
    <t>202512051318284CF0</t>
  </si>
  <si>
    <t>최성근</t>
  </si>
  <si>
    <t>20251205-000000221</t>
  </si>
  <si>
    <t>20251205-000000222</t>
  </si>
  <si>
    <t>숲속의동물친구들</t>
  </si>
  <si>
    <t>20251205-000000223</t>
  </si>
  <si>
    <t>20251205-000000224</t>
  </si>
  <si>
    <t>20251205-000000225</t>
  </si>
  <si>
    <t>202512051321127CA5</t>
  </si>
  <si>
    <t>20251205-000000226</t>
  </si>
  <si>
    <t>20251205-000000228</t>
  </si>
  <si>
    <t>2025120513254775E3</t>
  </si>
  <si>
    <t>20251205-000000262</t>
  </si>
  <si>
    <t>20251205141013717A</t>
  </si>
  <si>
    <t>20251205-000000263</t>
  </si>
  <si>
    <t>20251205-000000264</t>
  </si>
  <si>
    <t>20251205-000000265</t>
  </si>
  <si>
    <t>2025120514212322EE</t>
  </si>
  <si>
    <t>장선우</t>
  </si>
  <si>
    <t>스쿨풍경</t>
  </si>
  <si>
    <t>20251205-000000266</t>
  </si>
  <si>
    <t>20251205-000000267</t>
  </si>
  <si>
    <t>20251205-000000268</t>
  </si>
  <si>
    <t>20251205-000000373</t>
  </si>
  <si>
    <t>202512051540099F63</t>
  </si>
  <si>
    <t>석윤지</t>
  </si>
  <si>
    <t>20251205-000000402</t>
  </si>
  <si>
    <t>202512051556307433</t>
  </si>
  <si>
    <t>정세미</t>
  </si>
  <si>
    <t>20251205-000000424</t>
  </si>
  <si>
    <t>202512051626230305</t>
  </si>
  <si>
    <t>문지원</t>
  </si>
  <si>
    <t>20251205-000000426</t>
  </si>
  <si>
    <t>202512051704002BA2</t>
  </si>
  <si>
    <t>20251205-000000449</t>
  </si>
  <si>
    <t>202512051721063BE4</t>
  </si>
  <si>
    <t>이윤</t>
  </si>
  <si>
    <t>20251205-000000450</t>
  </si>
  <si>
    <t>202512051740432514</t>
  </si>
  <si>
    <t>20251205-000000481</t>
  </si>
  <si>
    <t>20251205194230768F</t>
  </si>
  <si>
    <t>20251205-000000482</t>
  </si>
  <si>
    <t>20251205-000000483</t>
  </si>
  <si>
    <t>20251205-000000484</t>
  </si>
  <si>
    <t>20251205-000000485</t>
  </si>
  <si>
    <t>20251205-000000486</t>
  </si>
  <si>
    <t>202512052127343827</t>
  </si>
  <si>
    <t>손모아</t>
  </si>
  <si>
    <t>20251205-000000487</t>
  </si>
  <si>
    <t>20251205-000000488</t>
  </si>
  <si>
    <t>20251205-000000489</t>
  </si>
  <si>
    <t>20251205-000000491</t>
  </si>
  <si>
    <t>202512052217550A0A</t>
  </si>
  <si>
    <t>김동연</t>
  </si>
  <si>
    <t>20251205-000000492</t>
  </si>
  <si>
    <t>202512052322073AEF</t>
  </si>
  <si>
    <t>한미숙</t>
  </si>
  <si>
    <t>사진4장</t>
  </si>
  <si>
    <t>20251205-000000493</t>
  </si>
  <si>
    <t>202512052324488D36</t>
  </si>
  <si>
    <t>20251205-000000494</t>
  </si>
  <si>
    <t>2025120523492030FF</t>
  </si>
  <si>
    <t>조은하</t>
  </si>
  <si>
    <t>20251205-000000495</t>
  </si>
  <si>
    <t>20251206-000000001</t>
  </si>
  <si>
    <t>202512060839399449</t>
  </si>
  <si>
    <t>양상미</t>
  </si>
  <si>
    <t>20251206-000000002</t>
  </si>
  <si>
    <t>20251206-000000003</t>
  </si>
  <si>
    <t>20251206-000000004</t>
  </si>
  <si>
    <t>20251206-000000005</t>
  </si>
  <si>
    <t>20251206-000000006</t>
  </si>
  <si>
    <t>20251206-000000009</t>
  </si>
  <si>
    <t>20251206085255196F</t>
  </si>
  <si>
    <t>허미진</t>
  </si>
  <si>
    <t>20251206-000000032</t>
  </si>
  <si>
    <t>202512061036378EEB</t>
  </si>
  <si>
    <t>20251206-000000033</t>
  </si>
  <si>
    <t>202512061109125184</t>
  </si>
  <si>
    <t>20251206-000000035</t>
  </si>
  <si>
    <t>20251206124307EB92</t>
  </si>
  <si>
    <t>황진호</t>
  </si>
  <si>
    <t>20251206-000000036</t>
  </si>
  <si>
    <t>20251206-000000037</t>
  </si>
  <si>
    <t>202512061249085899</t>
  </si>
  <si>
    <t>류영실</t>
  </si>
  <si>
    <t>20251206-000000038</t>
  </si>
  <si>
    <t>20251206125505998F</t>
  </si>
  <si>
    <t>20251206-000000039</t>
  </si>
  <si>
    <t>202512061438406ED2</t>
  </si>
  <si>
    <t>공도영</t>
  </si>
  <si>
    <t>20251206-000000040</t>
  </si>
  <si>
    <t>20251206-000000041</t>
  </si>
  <si>
    <t>20251206143726210B</t>
  </si>
  <si>
    <t>20251206-000000042</t>
  </si>
  <si>
    <t>20251206-000000043</t>
  </si>
  <si>
    <t>20251206-000000044</t>
  </si>
  <si>
    <t>20251206-000000045</t>
  </si>
  <si>
    <t>202512061551069D32</t>
  </si>
  <si>
    <t>김진령</t>
  </si>
  <si>
    <t>20251206-000000047</t>
  </si>
  <si>
    <t>202512061601017623</t>
  </si>
  <si>
    <t>20251206-000000048</t>
  </si>
  <si>
    <t>202512061809371156</t>
  </si>
  <si>
    <t>PARK KEUM SOOK</t>
  </si>
  <si>
    <t>20251206-000000049</t>
  </si>
  <si>
    <t>202512061833017BDD</t>
  </si>
  <si>
    <t>이은솔</t>
  </si>
  <si>
    <t>20251206-000000050</t>
  </si>
  <si>
    <t>20251206-000000059</t>
  </si>
  <si>
    <t>20251206201919BE8E</t>
  </si>
  <si>
    <t>20251206-000000060</t>
  </si>
  <si>
    <t>20251206-000000061</t>
  </si>
  <si>
    <t>202512062106023E28</t>
  </si>
  <si>
    <t>20251206-000000062</t>
  </si>
  <si>
    <t>202512062113146DC5</t>
  </si>
  <si>
    <t>20251206-000000063</t>
  </si>
  <si>
    <t>202512062114481037</t>
  </si>
  <si>
    <t>한혜민</t>
  </si>
  <si>
    <t>20251206-000000064</t>
  </si>
  <si>
    <t>202512062118473C20</t>
  </si>
  <si>
    <t>20251206-000000065</t>
  </si>
  <si>
    <t>20251206211716EE7E</t>
  </si>
  <si>
    <t>손인선</t>
  </si>
  <si>
    <t>20251206-000000066</t>
  </si>
  <si>
    <t>202512062130550FA6</t>
  </si>
  <si>
    <t>이준태</t>
  </si>
  <si>
    <t>20251206-000000067</t>
  </si>
  <si>
    <t>20251206-000000068</t>
  </si>
  <si>
    <t>202512062221271C20</t>
  </si>
  <si>
    <t>이철</t>
  </si>
  <si>
    <t>20251206-000000069</t>
  </si>
  <si>
    <t>202512062322106CF0</t>
  </si>
  <si>
    <t>HARUE KIYOKO</t>
  </si>
  <si>
    <t>20251207-000000001</t>
  </si>
  <si>
    <t>202512070016453ACD</t>
  </si>
  <si>
    <t>박진주</t>
  </si>
  <si>
    <t>20251207-000000002</t>
  </si>
  <si>
    <t>202512070017525CE5</t>
  </si>
  <si>
    <t>20251207-000000018</t>
  </si>
  <si>
    <t>20251207101332E71D</t>
  </si>
  <si>
    <t>20251207-000000019</t>
  </si>
  <si>
    <t>20251207-000000020</t>
  </si>
  <si>
    <t>20251207115938E73C</t>
  </si>
  <si>
    <t>20251207-000000021</t>
  </si>
  <si>
    <t>20251207-000000024</t>
  </si>
  <si>
    <t>202512071312223048</t>
  </si>
  <si>
    <t>김영진</t>
  </si>
  <si>
    <t>20251207-000000025</t>
  </si>
  <si>
    <t>2025120713452678A0</t>
  </si>
  <si>
    <t>20251207-000000026</t>
  </si>
  <si>
    <t>202512071403200361</t>
  </si>
  <si>
    <t>장성길</t>
  </si>
  <si>
    <t>20251207-000000029</t>
  </si>
  <si>
    <t>202512071507590174</t>
  </si>
  <si>
    <t>신동완</t>
  </si>
  <si>
    <t>20251207-000000031</t>
  </si>
  <si>
    <t>202512071453506C84</t>
  </si>
  <si>
    <t>민시연</t>
  </si>
  <si>
    <t>20251207-000000032</t>
  </si>
  <si>
    <t>20251207153642522F</t>
  </si>
  <si>
    <t>윤다혜</t>
  </si>
  <si>
    <t>20251207-000000033</t>
  </si>
  <si>
    <t>20251207-000000034</t>
  </si>
  <si>
    <t>2025120715431964DC</t>
  </si>
  <si>
    <t>김성수</t>
  </si>
  <si>
    <t>20251207-000000035</t>
  </si>
  <si>
    <t>20251207162023CDE0</t>
  </si>
  <si>
    <t>정승요</t>
  </si>
  <si>
    <t>20251207-000000036</t>
  </si>
  <si>
    <t>202512071706388D79</t>
  </si>
  <si>
    <t>박은선</t>
  </si>
  <si>
    <t>20251207-000000037</t>
  </si>
  <si>
    <t>20251207-000000038</t>
  </si>
  <si>
    <t>2025120717280770D6</t>
  </si>
  <si>
    <t>이하늘</t>
  </si>
  <si>
    <t>20251207-000000039</t>
  </si>
  <si>
    <t>202512071742444D8C</t>
  </si>
  <si>
    <t>20251207-000000041</t>
  </si>
  <si>
    <t>20251207175725FC6B</t>
  </si>
  <si>
    <t>스타스토리</t>
  </si>
  <si>
    <t>20251207-000000043</t>
  </si>
  <si>
    <t>20251207185420C4E9</t>
  </si>
  <si>
    <t>20251207-000000044</t>
  </si>
  <si>
    <t>20251207202240F8BC</t>
  </si>
  <si>
    <t>현명임</t>
  </si>
  <si>
    <t>20251207-000000045</t>
  </si>
  <si>
    <t>20251207203918B308</t>
  </si>
  <si>
    <t>진형식</t>
  </si>
  <si>
    <t>20251207-000000046</t>
  </si>
  <si>
    <t>20251207204832D175</t>
  </si>
  <si>
    <t>김보경</t>
  </si>
  <si>
    <t>20251207-000000047</t>
  </si>
  <si>
    <t>20251207-000000048</t>
  </si>
  <si>
    <t>2025120720420049C5</t>
  </si>
  <si>
    <t>20251207-000000049</t>
  </si>
  <si>
    <t>20251207211156AA64</t>
  </si>
  <si>
    <t>20251207-000000051</t>
  </si>
  <si>
    <t>20251207214703CC01</t>
  </si>
  <si>
    <t>문차영</t>
  </si>
  <si>
    <t>20251207-000000052</t>
  </si>
  <si>
    <t>202512072209425EBE</t>
  </si>
  <si>
    <t>20251207-000000054</t>
  </si>
  <si>
    <t>20251207230522EDC3</t>
  </si>
  <si>
    <t>백진영</t>
  </si>
  <si>
    <t>20251207-000000055</t>
  </si>
  <si>
    <t>202512072319160AFE</t>
  </si>
  <si>
    <t>정소연</t>
  </si>
  <si>
    <t>20251207-000000056</t>
  </si>
  <si>
    <t>20251207-000000057</t>
  </si>
  <si>
    <t>20251207-000000058</t>
  </si>
  <si>
    <t>20251207-000000059</t>
  </si>
  <si>
    <t>20251207-000000060</t>
  </si>
  <si>
    <t>2025120723142513CC</t>
  </si>
  <si>
    <t>권민성</t>
  </si>
  <si>
    <t>20251207-000000061</t>
  </si>
  <si>
    <t>202512070347047D32</t>
  </si>
  <si>
    <t>김소원</t>
  </si>
  <si>
    <t>20251207-000000062</t>
  </si>
  <si>
    <t>202512072327331AA7</t>
  </si>
  <si>
    <t>이선영</t>
  </si>
  <si>
    <t>20251207-000000063</t>
  </si>
  <si>
    <t>20251207233720440B</t>
  </si>
  <si>
    <t>20251208-000000001</t>
  </si>
  <si>
    <t>2025120800072696F6</t>
  </si>
  <si>
    <t>도홍림</t>
  </si>
  <si>
    <t>20251208-000000002</t>
  </si>
  <si>
    <t>20251208-000000003</t>
  </si>
  <si>
    <t>20251208-000000004</t>
  </si>
  <si>
    <t>20251208010513268D</t>
  </si>
  <si>
    <t>이용택</t>
  </si>
  <si>
    <t>20251208-000000005</t>
  </si>
  <si>
    <t>202512080719257216</t>
  </si>
  <si>
    <t>20251207-000000065</t>
  </si>
  <si>
    <t>20251207190442BD49</t>
  </si>
  <si>
    <t>20251207-000000066</t>
  </si>
  <si>
    <t>20251207-000000067</t>
  </si>
  <si>
    <t>20251207-000000068</t>
  </si>
  <si>
    <t>20251207-000000069</t>
  </si>
  <si>
    <t>20251207-000000070</t>
  </si>
  <si>
    <t>20251207-000000071</t>
  </si>
  <si>
    <t>20251207-000000072</t>
  </si>
  <si>
    <t>20251207-000000073</t>
  </si>
  <si>
    <t>20251207-000000074</t>
  </si>
  <si>
    <t>20251207-000000075</t>
  </si>
  <si>
    <t>20251208-000000093</t>
  </si>
  <si>
    <t>202512081031534F36</t>
  </si>
  <si>
    <t>20251208-000000094</t>
  </si>
  <si>
    <t>2025120810531671B1</t>
  </si>
  <si>
    <t>20251208-000000095</t>
  </si>
  <si>
    <t>2025120811031260EB</t>
  </si>
  <si>
    <t>20251208-000000103</t>
  </si>
  <si>
    <t>2025120811455354C0</t>
  </si>
  <si>
    <t>20251208-000000108</t>
  </si>
  <si>
    <t>202512081219544E7B</t>
  </si>
  <si>
    <t>곽미진</t>
  </si>
  <si>
    <t>20251208-000000109</t>
  </si>
  <si>
    <t>20251208-000000110</t>
  </si>
  <si>
    <t>20251208125920576F</t>
  </si>
  <si>
    <t>김다연</t>
  </si>
  <si>
    <t>20251208-000000111</t>
  </si>
  <si>
    <t>2025120813060569B7</t>
  </si>
  <si>
    <t>신민기</t>
  </si>
  <si>
    <t>20251208-000000112</t>
  </si>
  <si>
    <t>20251208131619AE11</t>
  </si>
  <si>
    <t>20251208-000000221</t>
  </si>
  <si>
    <t>2025120814242646CF</t>
  </si>
  <si>
    <t>20251208-000000250</t>
  </si>
  <si>
    <t>20251208142638B2CD</t>
  </si>
  <si>
    <t>20251208-000000251</t>
  </si>
  <si>
    <t>20251208-000000252</t>
  </si>
  <si>
    <t>20251208-000000253</t>
  </si>
  <si>
    <t>20251208-000000254</t>
  </si>
  <si>
    <t>20251208-000000255</t>
  </si>
  <si>
    <t>20251208145243C183</t>
  </si>
  <si>
    <t>밀양상남초등학교</t>
  </si>
  <si>
    <t>함께라는이름으로</t>
  </si>
  <si>
    <t>20251208-000000256</t>
  </si>
  <si>
    <t>20251208-000000257</t>
  </si>
  <si>
    <t>20251208-000000258</t>
  </si>
  <si>
    <t>202512081457555E38</t>
  </si>
  <si>
    <t>허새롬</t>
  </si>
  <si>
    <t>20251208-000000259</t>
  </si>
  <si>
    <t>20251208150848F4E9</t>
  </si>
  <si>
    <t>강윤석</t>
  </si>
  <si>
    <t>20251208-000000260</t>
  </si>
  <si>
    <t>20251208153915AFAD</t>
  </si>
  <si>
    <t>NGUYEN NGOC SON</t>
  </si>
  <si>
    <t>20251208-000000261</t>
  </si>
  <si>
    <t>20251208-000000262</t>
  </si>
  <si>
    <t>202512081539379DDB</t>
  </si>
  <si>
    <t>20251208-000000263</t>
  </si>
  <si>
    <t>202512081548048B07</t>
  </si>
  <si>
    <t>유미연</t>
  </si>
  <si>
    <t>20251208-000000264</t>
  </si>
  <si>
    <t>20251208154317C7DB</t>
  </si>
  <si>
    <t>박수환</t>
  </si>
  <si>
    <t>20251208-000000265</t>
  </si>
  <si>
    <t>20251208155708DEF8</t>
  </si>
  <si>
    <t>백선미</t>
  </si>
  <si>
    <t>20251208-000000266</t>
  </si>
  <si>
    <t>20251208160458F154</t>
  </si>
  <si>
    <t>20251208-000000267</t>
  </si>
  <si>
    <t>20251208160743A6C4</t>
  </si>
  <si>
    <t>남지은</t>
  </si>
  <si>
    <t>20251208-000000284</t>
  </si>
  <si>
    <t>202512081636003442</t>
  </si>
  <si>
    <t>20251208-000000386</t>
  </si>
  <si>
    <t>20251208173434897F</t>
  </si>
  <si>
    <t>배윤경</t>
  </si>
  <si>
    <t>20251208-000000387</t>
  </si>
  <si>
    <t>20251208-000000389</t>
  </si>
  <si>
    <t>20251208174133A4F0</t>
  </si>
  <si>
    <t>조정애</t>
  </si>
  <si>
    <t>올리브그린</t>
  </si>
  <si>
    <t>20251208-000000391</t>
  </si>
  <si>
    <t>20251208181137AB1B</t>
  </si>
  <si>
    <t>안광</t>
  </si>
  <si>
    <t>20251208-000000392</t>
  </si>
  <si>
    <t>20251208-000000393</t>
  </si>
  <si>
    <t>20251208-000000394</t>
  </si>
  <si>
    <t>20251208-000000395</t>
  </si>
  <si>
    <t>20251208-000000396</t>
  </si>
  <si>
    <t>202512081838164190</t>
  </si>
  <si>
    <t>더키즈</t>
  </si>
  <si>
    <t>20251208-000000397</t>
  </si>
  <si>
    <t>202512081838148F9B</t>
  </si>
  <si>
    <t>장소</t>
  </si>
  <si>
    <t>20251208-000000398</t>
  </si>
  <si>
    <t>20251208-000000399</t>
  </si>
  <si>
    <t>20251208-000000400</t>
  </si>
  <si>
    <t>20251208-000000401</t>
  </si>
  <si>
    <t>20251208-000000402</t>
  </si>
  <si>
    <t>2025120819082949E1</t>
  </si>
  <si>
    <t>박종혁</t>
  </si>
  <si>
    <t>20251208-000000403</t>
  </si>
  <si>
    <t>20251208-000000404</t>
  </si>
  <si>
    <t>20251208-000000405</t>
  </si>
  <si>
    <t>20251208-000000406</t>
  </si>
  <si>
    <t>20251208-000000407</t>
  </si>
  <si>
    <t>20251208-000000408</t>
  </si>
  <si>
    <t>20251208193848E3FE</t>
  </si>
  <si>
    <t>전은별</t>
  </si>
  <si>
    <t>20251208-000000410</t>
  </si>
  <si>
    <t>20251208201534C17A</t>
  </si>
  <si>
    <t>김종각</t>
  </si>
  <si>
    <t>20251208-000000411</t>
  </si>
  <si>
    <t>20251208210631C6AB</t>
  </si>
  <si>
    <t>이원희</t>
  </si>
  <si>
    <t>20251208-000000412</t>
  </si>
  <si>
    <t>202512082115497A5E</t>
  </si>
  <si>
    <t>우지연</t>
  </si>
  <si>
    <t>20251208-000000413</t>
  </si>
  <si>
    <t>20251208-000000415</t>
  </si>
  <si>
    <t>2025120822453867AC</t>
  </si>
  <si>
    <t>송유현</t>
  </si>
  <si>
    <t>20251208-000000416</t>
  </si>
  <si>
    <t>20251208-000000417</t>
  </si>
  <si>
    <t>20251208-000000419</t>
  </si>
  <si>
    <t>202512082311140320</t>
  </si>
  <si>
    <t>SHENHUIZI</t>
  </si>
  <si>
    <t>20251208-000000420</t>
  </si>
  <si>
    <t>20251208232527DF4F</t>
  </si>
  <si>
    <t>민준우</t>
  </si>
  <si>
    <t>20251209-000000001</t>
  </si>
  <si>
    <t>202512090030102CC7</t>
  </si>
  <si>
    <t>20251209-000000002</t>
  </si>
  <si>
    <t>20251209003246998C</t>
  </si>
  <si>
    <t>노혜정</t>
  </si>
  <si>
    <t>20251209-000000003</t>
  </si>
  <si>
    <t>20251209003459EDD0</t>
  </si>
  <si>
    <t>황정희</t>
  </si>
  <si>
    <t>20251209-000000004</t>
  </si>
  <si>
    <t>202512090215142E59</t>
  </si>
  <si>
    <t>박금숙</t>
  </si>
  <si>
    <t>20251209-000000005</t>
  </si>
  <si>
    <t>20251209-000000006</t>
  </si>
  <si>
    <t>202512090802431EFA</t>
  </si>
  <si>
    <t>20251209-000000007</t>
  </si>
  <si>
    <t>20251209083201B501</t>
  </si>
  <si>
    <t>20251209-000000008</t>
  </si>
  <si>
    <t>202512090909598672</t>
  </si>
  <si>
    <t>20251209-000000009</t>
  </si>
  <si>
    <t>20251209-000000019</t>
  </si>
  <si>
    <t>20251209093407B6C5</t>
  </si>
  <si>
    <t>파천초등학교</t>
  </si>
  <si>
    <t>20251209-000000020</t>
  </si>
  <si>
    <t>함께라는 이름으로</t>
  </si>
  <si>
    <t>20251209-000000021</t>
  </si>
  <si>
    <t>20251209-000000022</t>
  </si>
  <si>
    <t>20251209-000000023</t>
  </si>
  <si>
    <t>20251209-000000024</t>
  </si>
  <si>
    <t>20251209094502DFA6</t>
  </si>
  <si>
    <t>월포초등학교</t>
  </si>
  <si>
    <t>20251209-000000026</t>
  </si>
  <si>
    <t>202512091015461744</t>
  </si>
  <si>
    <t>박시현</t>
  </si>
  <si>
    <t>20251209-000000027</t>
  </si>
  <si>
    <t>202512091040306E5F</t>
  </si>
  <si>
    <t>린박</t>
  </si>
  <si>
    <t>20251209-000000028</t>
  </si>
  <si>
    <t>202512091048446EC8</t>
  </si>
  <si>
    <t>민선애</t>
  </si>
  <si>
    <t>20251209-000000041</t>
  </si>
  <si>
    <t>20251209105746BC7A</t>
  </si>
  <si>
    <t>20251209-000000042</t>
  </si>
  <si>
    <t>20251209112359028D</t>
  </si>
  <si>
    <t>20251209-000000043</t>
  </si>
  <si>
    <t>20251209112513879A</t>
  </si>
  <si>
    <t>강승남</t>
  </si>
  <si>
    <t>20251209-000000044</t>
  </si>
  <si>
    <t>20251209-000000045</t>
  </si>
  <si>
    <t>20251209115655AAB7</t>
  </si>
  <si>
    <t>20251208-000000421</t>
  </si>
  <si>
    <t>202512082317192493</t>
  </si>
  <si>
    <t>조한아름</t>
  </si>
  <si>
    <t>20251209-000000051</t>
  </si>
  <si>
    <t>20251209124629B127</t>
  </si>
  <si>
    <t>20251209-000000052</t>
  </si>
  <si>
    <t>20251209130610CECE</t>
  </si>
  <si>
    <t>최은도</t>
  </si>
  <si>
    <t>20251209-000000053</t>
  </si>
  <si>
    <t>202512091336538476</t>
  </si>
  <si>
    <t>김다은</t>
  </si>
  <si>
    <t>20251209-000000075</t>
  </si>
  <si>
    <t>2025120913475532B5</t>
  </si>
  <si>
    <t>20251209-000000076</t>
  </si>
  <si>
    <t>2025120913590717F7</t>
  </si>
  <si>
    <t>최원창</t>
  </si>
  <si>
    <t>20251209-000000077</t>
  </si>
  <si>
    <t>202512091356110F9B</t>
  </si>
  <si>
    <t>20251209-000000079</t>
  </si>
  <si>
    <t>202512091423374704</t>
  </si>
  <si>
    <t>오하린</t>
  </si>
  <si>
    <t>20251209-000000080</t>
  </si>
  <si>
    <t>20251209142730DCE9</t>
  </si>
  <si>
    <t>황동철</t>
  </si>
  <si>
    <t>20251209-000000081</t>
  </si>
  <si>
    <t>202512091450116EF0</t>
  </si>
  <si>
    <t>한슬기</t>
  </si>
  <si>
    <t>20251209-000000082</t>
  </si>
  <si>
    <t>위시캘린더</t>
  </si>
  <si>
    <t>20251209-000000084</t>
  </si>
  <si>
    <t>20251209150015CE5D</t>
  </si>
  <si>
    <t>20251209-000000085</t>
  </si>
  <si>
    <t>202512091516524D85</t>
  </si>
  <si>
    <t>함상빈</t>
  </si>
  <si>
    <t>20251209-000000103</t>
  </si>
  <si>
    <t>202512091550331F70</t>
  </si>
  <si>
    <t>20251209-000000106</t>
  </si>
  <si>
    <t>20251209160730FC9F</t>
  </si>
  <si>
    <t>강민정</t>
  </si>
  <si>
    <t>20251209-000000111</t>
  </si>
  <si>
    <t>20251209162433D2CC</t>
  </si>
  <si>
    <t>최한빛</t>
  </si>
  <si>
    <t>우리의월간</t>
  </si>
  <si>
    <t>20251209-000000112</t>
  </si>
  <si>
    <t>202512091630120DA0</t>
  </si>
  <si>
    <t>20251209-000000113</t>
  </si>
  <si>
    <t>2025120917051017BD</t>
  </si>
  <si>
    <t>20251209-000000115</t>
  </si>
  <si>
    <t>20251209174340BE92</t>
  </si>
  <si>
    <t>송상미</t>
  </si>
  <si>
    <t>20251209-000000116</t>
  </si>
  <si>
    <t>20251209-000000117</t>
  </si>
  <si>
    <t>20251209-000000118</t>
  </si>
  <si>
    <t>20251209-000000119</t>
  </si>
  <si>
    <t>202512091832089468</t>
  </si>
  <si>
    <t>최수연</t>
  </si>
  <si>
    <t>20251209-000000120</t>
  </si>
  <si>
    <t>202512091826261D3B</t>
  </si>
  <si>
    <t>이승환</t>
  </si>
  <si>
    <t>20251209-000000121</t>
  </si>
  <si>
    <t>20251209191110A794</t>
  </si>
  <si>
    <t>김영복</t>
  </si>
  <si>
    <t>뮌헨</t>
  </si>
  <si>
    <t>20251209-000000122</t>
  </si>
  <si>
    <t>20251209-000000123</t>
  </si>
  <si>
    <t>202512092004436BE9</t>
  </si>
  <si>
    <t>송영원</t>
  </si>
  <si>
    <t>20251209-000000124</t>
  </si>
  <si>
    <t>202512092157359FD6</t>
  </si>
  <si>
    <t>우지윤</t>
  </si>
  <si>
    <t>20251209-000000125</t>
  </si>
  <si>
    <t>20251209222530AE15</t>
  </si>
  <si>
    <t>천서영</t>
  </si>
  <si>
    <t>20251209-000000126</t>
  </si>
  <si>
    <t>202512092229435BCB</t>
  </si>
  <si>
    <t>오정남</t>
  </si>
  <si>
    <t>20251209-000000127</t>
  </si>
  <si>
    <t>20251209-000000128</t>
  </si>
  <si>
    <t>20251209-000000129</t>
  </si>
  <si>
    <t>20251209-000000130</t>
  </si>
  <si>
    <t>20251210-000000003</t>
  </si>
  <si>
    <t>202512100112284DA4</t>
  </si>
  <si>
    <t>이지민</t>
  </si>
  <si>
    <t>20251210-000000004</t>
  </si>
  <si>
    <t>2025121002302701DF</t>
  </si>
  <si>
    <t>홍지혜</t>
  </si>
  <si>
    <t>20251210-000000005</t>
  </si>
  <si>
    <t>20251210-000000006</t>
  </si>
  <si>
    <t>20251210-000000007</t>
  </si>
  <si>
    <t>2025121000124534D9</t>
  </si>
  <si>
    <t>20251210-000000008</t>
  </si>
  <si>
    <t>20251210-000000009</t>
  </si>
  <si>
    <t>20251210094505C8C3</t>
  </si>
  <si>
    <t>청일중학교</t>
  </si>
  <si>
    <t>20251210-000000010</t>
  </si>
  <si>
    <t>20251210094724F72A</t>
  </si>
  <si>
    <t>강경식</t>
  </si>
  <si>
    <t>20251210-000000011</t>
  </si>
  <si>
    <t>20251210-000000012</t>
  </si>
  <si>
    <t>202512101002109B79</t>
  </si>
  <si>
    <t>고하영</t>
  </si>
  <si>
    <t>너는 내 짝꿍</t>
  </si>
  <si>
    <t>20251210-000000013</t>
  </si>
  <si>
    <t>20251210-000000014</t>
  </si>
  <si>
    <t>20251210-000000015</t>
  </si>
  <si>
    <t>20251210-000000016</t>
  </si>
  <si>
    <t>202512101029419EA7</t>
  </si>
  <si>
    <t>20251210-000000017</t>
  </si>
  <si>
    <t>20251210-000000018</t>
  </si>
  <si>
    <t>20251210-000000019</t>
  </si>
  <si>
    <t>20251210-000000020</t>
  </si>
  <si>
    <t>20251210-000000021</t>
  </si>
  <si>
    <t>20251210-000000022</t>
  </si>
  <si>
    <t>20251210-000000023</t>
  </si>
  <si>
    <t>20251210-000000024</t>
  </si>
  <si>
    <t>20251210-000000025</t>
  </si>
  <si>
    <t>20251210-000000026</t>
  </si>
  <si>
    <t>20251210-000000027</t>
  </si>
  <si>
    <t>20251210-000000028</t>
  </si>
  <si>
    <t>20251210-000000029</t>
  </si>
  <si>
    <t>20251210-000000030</t>
  </si>
  <si>
    <t>20251210101304EC34</t>
  </si>
  <si>
    <t>20251210-000000031</t>
  </si>
  <si>
    <t>20251210-000000032</t>
  </si>
  <si>
    <t>20251210-000000033</t>
  </si>
  <si>
    <t>20251210-000000034</t>
  </si>
  <si>
    <t>202512101036569379</t>
  </si>
  <si>
    <t>손채연</t>
  </si>
  <si>
    <t>20251210-000000035</t>
  </si>
  <si>
    <t>2025121010363462CA</t>
  </si>
  <si>
    <t>정창연</t>
  </si>
  <si>
    <t>20251210-000000036</t>
  </si>
  <si>
    <t>202512101035354768</t>
  </si>
  <si>
    <t>20251210-000000037</t>
  </si>
  <si>
    <t>20251210105718D7EE</t>
  </si>
  <si>
    <t>박교호</t>
  </si>
  <si>
    <t>20251210-000000038</t>
  </si>
  <si>
    <t>20251210-000000039</t>
  </si>
  <si>
    <t>20251210-000000040</t>
  </si>
  <si>
    <t>20251210-000000041</t>
  </si>
  <si>
    <t>20251210-000000042</t>
  </si>
  <si>
    <t>20251210-000000043</t>
  </si>
  <si>
    <t>20251210-000000044</t>
  </si>
  <si>
    <t>20251210-000000045</t>
  </si>
  <si>
    <t>20251210-000000087</t>
  </si>
  <si>
    <t>202512101113268ED3</t>
  </si>
  <si>
    <t>20251210-000000088</t>
  </si>
  <si>
    <t>202512101126078FFB</t>
  </si>
  <si>
    <t>20251210-000000089</t>
  </si>
  <si>
    <t>20251210-000000090</t>
  </si>
  <si>
    <t>20251210-000000091</t>
  </si>
  <si>
    <t>20251210-000000092</t>
  </si>
  <si>
    <t>2025121011412511CD</t>
  </si>
  <si>
    <t>안정은</t>
  </si>
  <si>
    <t>20251210-000000093</t>
  </si>
  <si>
    <t>20251210-000000094</t>
  </si>
  <si>
    <t>202512101137489EC9</t>
  </si>
  <si>
    <t>김석겸</t>
  </si>
  <si>
    <t>20251210-000000095</t>
  </si>
  <si>
    <t>202512101144542EA3</t>
  </si>
  <si>
    <t>20251210-000000096</t>
  </si>
  <si>
    <t>202512101153306FEE</t>
  </si>
  <si>
    <t>김미영</t>
  </si>
  <si>
    <t>20251210-000000097</t>
  </si>
  <si>
    <t>202512101324536E85</t>
  </si>
  <si>
    <t>하미은</t>
  </si>
  <si>
    <t>20251210-000000098</t>
  </si>
  <si>
    <t>20251210133022C319</t>
  </si>
  <si>
    <t>20251210-000000099</t>
  </si>
  <si>
    <t>2025121013434461C5</t>
  </si>
  <si>
    <t>전예지</t>
  </si>
  <si>
    <t>20251210-000000100</t>
  </si>
  <si>
    <t>20251210140803E8C4</t>
  </si>
  <si>
    <t>20251210-000000101</t>
  </si>
  <si>
    <t>2025121014154383E7</t>
  </si>
  <si>
    <t>20251210-000000121</t>
  </si>
  <si>
    <t>2025121014322191F2</t>
  </si>
  <si>
    <t>정동오</t>
  </si>
  <si>
    <t>20251210-000000123</t>
  </si>
  <si>
    <t>2025121014592694E3</t>
  </si>
  <si>
    <t>20251210-000000124</t>
  </si>
  <si>
    <t>20251210145939955D</t>
  </si>
  <si>
    <t>조재은</t>
  </si>
  <si>
    <t>20251210-000000125</t>
  </si>
  <si>
    <t>202512101458075448</t>
  </si>
  <si>
    <t>이정민</t>
  </si>
  <si>
    <t>20251210-000000128</t>
  </si>
  <si>
    <t>20251210150801BA45</t>
  </si>
  <si>
    <t>주형래</t>
  </si>
  <si>
    <t>20251210-000000129</t>
  </si>
  <si>
    <t>202512101505148A6E</t>
  </si>
  <si>
    <t>딥오렌지</t>
  </si>
  <si>
    <t>20251210-000000130</t>
  </si>
  <si>
    <t>202512101538420EC0</t>
  </si>
  <si>
    <t>홍혜린</t>
  </si>
  <si>
    <t>20251210-000000137</t>
  </si>
  <si>
    <t>20251210153855452F</t>
  </si>
  <si>
    <t>강민휘</t>
  </si>
  <si>
    <t>20251210-000000138</t>
  </si>
  <si>
    <t>20251210-000000139</t>
  </si>
  <si>
    <t>202512101006105459</t>
  </si>
  <si>
    <t>권정혜</t>
  </si>
  <si>
    <t>20251210-000000140</t>
  </si>
  <si>
    <t>20251210155412B923</t>
  </si>
  <si>
    <t>20251210-000000141</t>
  </si>
  <si>
    <t>202512101605529026</t>
  </si>
  <si>
    <t>우리라는 이야기</t>
  </si>
  <si>
    <t>20251210-000000143</t>
  </si>
  <si>
    <t>20251210162159FFB3</t>
  </si>
  <si>
    <t>20251210-000000144</t>
  </si>
  <si>
    <t>20251210165054F0D8</t>
  </si>
  <si>
    <t>김윤희</t>
  </si>
  <si>
    <t>20251210-000000145</t>
  </si>
  <si>
    <t>20251210171615019D</t>
  </si>
  <si>
    <t>20251210-000000146</t>
  </si>
  <si>
    <t>2025121017242047C2</t>
  </si>
  <si>
    <t>20251210-000000148</t>
  </si>
  <si>
    <t>202512101736445A56</t>
  </si>
  <si>
    <t>20251210-000000149</t>
  </si>
  <si>
    <t>20251210184330EC39</t>
  </si>
  <si>
    <t>20251210-000000150</t>
  </si>
  <si>
    <t>202512101905005570</t>
  </si>
  <si>
    <t>박수민</t>
  </si>
  <si>
    <t>20251210-000000210</t>
  </si>
  <si>
    <t>2025121019403479BC</t>
  </si>
  <si>
    <t>김채영</t>
  </si>
  <si>
    <t>20251210-000000211</t>
  </si>
  <si>
    <t>20251210-000000214</t>
  </si>
  <si>
    <t>202512102012207D26</t>
  </si>
  <si>
    <t>장성호</t>
  </si>
  <si>
    <t>20251210-000000215</t>
  </si>
  <si>
    <t>202512102020021AEF</t>
  </si>
  <si>
    <t>20251210-000000216</t>
  </si>
  <si>
    <t>20251210204351B598</t>
  </si>
  <si>
    <t>이미혜</t>
  </si>
  <si>
    <t>20251210-000000217</t>
  </si>
  <si>
    <t>20251210204919AE49</t>
  </si>
  <si>
    <t>20251210-000000218</t>
  </si>
  <si>
    <t>202512102139199FA8</t>
  </si>
  <si>
    <t>마이홈</t>
  </si>
  <si>
    <t>20251210-000000220</t>
  </si>
  <si>
    <t>2025121022130184CE</t>
  </si>
  <si>
    <t>소종섭</t>
  </si>
  <si>
    <t>20251210-000000221</t>
  </si>
  <si>
    <t>20251210224023EE52</t>
  </si>
  <si>
    <t>JeongKyunghoon</t>
  </si>
  <si>
    <t>20251210-000000222</t>
  </si>
  <si>
    <t>20251210230125D3A8</t>
  </si>
  <si>
    <t>최학만</t>
  </si>
  <si>
    <t>20251210-000000223</t>
  </si>
  <si>
    <t>20251210231908C355</t>
  </si>
  <si>
    <t>정진아</t>
  </si>
  <si>
    <t>20251211-000000001</t>
  </si>
  <si>
    <t>20251210235746CCF6</t>
  </si>
  <si>
    <t>20251211-000000002</t>
  </si>
  <si>
    <t>20251211-000000003</t>
  </si>
  <si>
    <t>20251211-000000004</t>
  </si>
  <si>
    <t>20251211-000000005</t>
  </si>
  <si>
    <t>20251211-000000006</t>
  </si>
  <si>
    <t>20x20</t>
  </si>
  <si>
    <t>20251211-000000007</t>
  </si>
  <si>
    <t>20251211001016CDE2</t>
  </si>
  <si>
    <t>20251211-000000008</t>
  </si>
  <si>
    <t>20251211-000000013</t>
  </si>
  <si>
    <t>20251211011926F463</t>
  </si>
  <si>
    <t>김연호</t>
  </si>
  <si>
    <t>20251211-000000014</t>
  </si>
  <si>
    <t>20251211011458E857</t>
  </si>
  <si>
    <t>20251211-000000015</t>
  </si>
  <si>
    <t>20251211012427CB35</t>
  </si>
  <si>
    <t>조민화</t>
  </si>
  <si>
    <t>20251211-000000016</t>
  </si>
  <si>
    <t>20251211020005253F</t>
  </si>
  <si>
    <t>김은우</t>
  </si>
  <si>
    <t>20251211-000000018</t>
  </si>
  <si>
    <t>202512110202125172</t>
  </si>
  <si>
    <t>20251211-000000019</t>
  </si>
  <si>
    <t>20251211015958700E</t>
  </si>
  <si>
    <t>이지홍</t>
  </si>
  <si>
    <t>20251211-000000020</t>
  </si>
  <si>
    <t>20251211020548824C</t>
  </si>
  <si>
    <t>20251211-000000021</t>
  </si>
  <si>
    <t>20251211023201F6D0</t>
  </si>
  <si>
    <t>조경현</t>
  </si>
  <si>
    <t>20251211-000000022</t>
  </si>
  <si>
    <t>202512110548421176</t>
  </si>
  <si>
    <t>오채연</t>
  </si>
  <si>
    <t>20251211-000000024</t>
  </si>
  <si>
    <t>202512110838177DB9</t>
  </si>
  <si>
    <t>20251211-000000026</t>
  </si>
  <si>
    <t>202512110852324CB8</t>
  </si>
  <si>
    <t>이경진</t>
  </si>
  <si>
    <t>20251211-000000027</t>
  </si>
  <si>
    <t>202512110946228710</t>
  </si>
  <si>
    <t>송미선</t>
  </si>
  <si>
    <t>20251211-000000030</t>
  </si>
  <si>
    <t>20251211102857CB53</t>
  </si>
  <si>
    <t>20251211-000000032</t>
  </si>
  <si>
    <t>20251211110952531D</t>
  </si>
  <si>
    <t>김아란</t>
  </si>
  <si>
    <t>20251211-000000033</t>
  </si>
  <si>
    <t>202512111140211ADB</t>
  </si>
  <si>
    <t>20251211-000000034</t>
  </si>
  <si>
    <t>20251211-000000035</t>
  </si>
  <si>
    <t>20251211-000000036</t>
  </si>
  <si>
    <t>20251211-000000037</t>
  </si>
  <si>
    <t>20251211-000000038</t>
  </si>
  <si>
    <t>20251211-000000039</t>
  </si>
  <si>
    <t>20251211-000000040</t>
  </si>
  <si>
    <t>20251211-000000041</t>
  </si>
  <si>
    <t>20251211-000000042</t>
  </si>
  <si>
    <t>20251211-000000043</t>
  </si>
  <si>
    <t>20251211-000000044</t>
  </si>
  <si>
    <t>20251211-000000045</t>
  </si>
  <si>
    <t>20251211-000000046</t>
  </si>
  <si>
    <t>20251211-000000047</t>
  </si>
  <si>
    <t>20251211-000000048</t>
  </si>
  <si>
    <t>20251211-000000049</t>
  </si>
  <si>
    <t>20251211-000000050</t>
  </si>
  <si>
    <t>20251211-000000051</t>
  </si>
  <si>
    <t>20251211-000000052</t>
  </si>
  <si>
    <t>20251211-000000053</t>
  </si>
  <si>
    <t>20251211-000000054</t>
  </si>
  <si>
    <t>20251211-000000055</t>
  </si>
  <si>
    <t>20251211-000000056</t>
  </si>
  <si>
    <t>20251211115032891D</t>
  </si>
  <si>
    <t>박소영</t>
  </si>
  <si>
    <t>20251211-000000057</t>
  </si>
  <si>
    <t>20251211-000000058</t>
  </si>
  <si>
    <t>20251211-000000059</t>
  </si>
  <si>
    <t>20251211-000000060</t>
  </si>
  <si>
    <t>20251211-000000061</t>
  </si>
  <si>
    <t>20251211-000000062</t>
  </si>
  <si>
    <t>20251211-000000063</t>
  </si>
  <si>
    <t>20251211-000000064</t>
  </si>
  <si>
    <t>20251211-000000065</t>
  </si>
  <si>
    <t>20251211-000000066</t>
  </si>
  <si>
    <t>20251211-000000067</t>
  </si>
  <si>
    <t>20251211-000000068</t>
  </si>
  <si>
    <t>20251211-000000069</t>
  </si>
  <si>
    <t>20251211-000000070</t>
  </si>
  <si>
    <t>20251211-000000071</t>
  </si>
  <si>
    <t>20251211-000000072</t>
  </si>
  <si>
    <t>20251211-000000073</t>
  </si>
  <si>
    <t>20251211-000000074</t>
  </si>
  <si>
    <t>202512111153400EA1</t>
  </si>
  <si>
    <t>20251211-000000075</t>
  </si>
  <si>
    <t>20251211-000000076</t>
  </si>
  <si>
    <t>20251211-000000077</t>
  </si>
  <si>
    <t>20251211-000000078</t>
  </si>
  <si>
    <t>20251211-000000079</t>
  </si>
  <si>
    <t>20251211-000000080</t>
  </si>
  <si>
    <t>20251211-000000081</t>
  </si>
  <si>
    <t>20251211-000000082</t>
  </si>
  <si>
    <t>20251211-000000083</t>
  </si>
  <si>
    <t>20251211-000000084</t>
  </si>
  <si>
    <t>20251211-000000085</t>
  </si>
  <si>
    <t>20251211-000000086</t>
  </si>
  <si>
    <t>20251211-000000087</t>
  </si>
  <si>
    <t>20251211-000000088</t>
  </si>
  <si>
    <t>20251211-000000089</t>
  </si>
  <si>
    <t>20251211-000000090</t>
  </si>
  <si>
    <t>20251211115649A496</t>
  </si>
  <si>
    <t>나선영</t>
  </si>
  <si>
    <t>20251211-000000091</t>
  </si>
  <si>
    <t>20251211-000000092</t>
  </si>
  <si>
    <t>20251211-000000093</t>
  </si>
  <si>
    <t>20251211-000000094</t>
  </si>
  <si>
    <t>20251211-000000095</t>
  </si>
  <si>
    <t>20251211-000000096</t>
  </si>
  <si>
    <t>20251211-000000097</t>
  </si>
  <si>
    <t>20251211-000000098</t>
  </si>
  <si>
    <t>20251211-000000099</t>
  </si>
  <si>
    <t>20251211-000000100</t>
  </si>
  <si>
    <t>20251211-000000101</t>
  </si>
  <si>
    <t>20251211-000000102</t>
  </si>
  <si>
    <t>20251211-000000103</t>
  </si>
  <si>
    <t>20251211-000000104</t>
  </si>
  <si>
    <t>20251211-000000105</t>
  </si>
  <si>
    <t>20251211-000000106</t>
  </si>
  <si>
    <t>20251211-000000107</t>
  </si>
  <si>
    <t>20251211-000000108</t>
  </si>
  <si>
    <t>20251211-000000109</t>
  </si>
  <si>
    <t>20251211-000000110</t>
  </si>
  <si>
    <t>20251211-000000111</t>
  </si>
  <si>
    <t>20251211-000000113</t>
  </si>
  <si>
    <t>202512111210592E6B</t>
  </si>
  <si>
    <t>이소연</t>
  </si>
  <si>
    <t>20251211-000000114</t>
  </si>
  <si>
    <t>20251211121551572B</t>
  </si>
  <si>
    <t>박정용</t>
  </si>
  <si>
    <t>20251210-000000224</t>
  </si>
  <si>
    <t>20251210234524B8C9</t>
  </si>
  <si>
    <t>오정원</t>
  </si>
  <si>
    <t>20251211-000000116</t>
  </si>
  <si>
    <t>202512111311382846</t>
  </si>
  <si>
    <t>오승호</t>
  </si>
  <si>
    <t>20251211-000000117</t>
  </si>
  <si>
    <t>202512111345171FA5</t>
  </si>
  <si>
    <t>20251211-000000118</t>
  </si>
  <si>
    <t>2025121113532024F8</t>
  </si>
  <si>
    <t>정재학</t>
  </si>
  <si>
    <t>20251211-000000133</t>
  </si>
  <si>
    <t>202512111410234207</t>
  </si>
  <si>
    <t>이란경</t>
  </si>
  <si>
    <t>20251211-000000134</t>
  </si>
  <si>
    <t>20251211-000000135</t>
  </si>
  <si>
    <t>20251211-000000136</t>
  </si>
  <si>
    <t>20251211-000000137</t>
  </si>
  <si>
    <t>20251211-000000138</t>
  </si>
  <si>
    <t>20251211-000000139</t>
  </si>
  <si>
    <t>20251211-000000140</t>
  </si>
  <si>
    <t>20251211-000000141</t>
  </si>
  <si>
    <t>20251211-000000142</t>
  </si>
  <si>
    <t>20251211-000000143</t>
  </si>
  <si>
    <t>20251211-000000144</t>
  </si>
  <si>
    <t>20251211-000000145</t>
  </si>
  <si>
    <t>20251211-000000146</t>
  </si>
  <si>
    <t>20251211-000000147</t>
  </si>
  <si>
    <t>20251211-000000148</t>
  </si>
  <si>
    <t>20251211-000000149</t>
  </si>
  <si>
    <t>20251211-000000150</t>
  </si>
  <si>
    <t>20251211-000000151</t>
  </si>
  <si>
    <t>20251211-000000152</t>
  </si>
  <si>
    <t>20251211-000000153</t>
  </si>
  <si>
    <t>2025121114223447D3</t>
  </si>
  <si>
    <t>김경아</t>
  </si>
  <si>
    <t>20251211-000000154</t>
  </si>
  <si>
    <t>20251211-000000169</t>
  </si>
  <si>
    <t>20251211151103724E</t>
  </si>
  <si>
    <t>20251211-000000170</t>
  </si>
  <si>
    <t>20251211151419A195</t>
  </si>
  <si>
    <t>윤영주</t>
  </si>
  <si>
    <t>20251211-000000171</t>
  </si>
  <si>
    <t>20251211-000000212</t>
  </si>
  <si>
    <t>20251211155037E9C6</t>
  </si>
  <si>
    <t>MOMENT TRACKER</t>
  </si>
  <si>
    <t>20251211-000000213</t>
  </si>
  <si>
    <t>2025121116041513F6</t>
  </si>
  <si>
    <t>최다빈</t>
  </si>
  <si>
    <t>20251211-000000214</t>
  </si>
  <si>
    <t>202512111642411FF1</t>
  </si>
  <si>
    <t>민규림</t>
  </si>
  <si>
    <t>20251211-000000215</t>
  </si>
  <si>
    <t>20251211-000000248</t>
  </si>
  <si>
    <t>2025121117353680D6</t>
  </si>
  <si>
    <t>stopbook</t>
  </si>
  <si>
    <t>20251211-000000251</t>
  </si>
  <si>
    <t>20251211212457D4A0</t>
  </si>
  <si>
    <t>정다솔</t>
  </si>
  <si>
    <t>20251211-000000252</t>
  </si>
  <si>
    <t>202512112134245D3A</t>
  </si>
  <si>
    <t>정경진</t>
  </si>
  <si>
    <t>20251211-000000253</t>
  </si>
  <si>
    <t>20251211212927205B</t>
  </si>
  <si>
    <t>이강진</t>
  </si>
  <si>
    <t>20251211-000000254</t>
  </si>
  <si>
    <t>20251211-000000255</t>
  </si>
  <si>
    <t>202512112129557004</t>
  </si>
  <si>
    <t>이진하</t>
  </si>
  <si>
    <t>20251211-000000256</t>
  </si>
  <si>
    <t>202512112149523882</t>
  </si>
  <si>
    <t>김주아</t>
  </si>
  <si>
    <t>20251211-000000257</t>
  </si>
  <si>
    <t>202512112211304E4B</t>
  </si>
  <si>
    <t>강은희</t>
  </si>
  <si>
    <t>20251211-000000258</t>
  </si>
  <si>
    <t>20251211221945AE35</t>
  </si>
  <si>
    <t>박선현</t>
  </si>
  <si>
    <t>20251211-000000259</t>
  </si>
  <si>
    <t>2025121122562320AC</t>
  </si>
  <si>
    <t>20251211-000000260</t>
  </si>
  <si>
    <t>20251211230738C639</t>
  </si>
  <si>
    <t>이병금</t>
  </si>
  <si>
    <t>20251211-000000271</t>
  </si>
  <si>
    <t>202512112327099D4E</t>
  </si>
  <si>
    <t>20251211-000000272</t>
  </si>
  <si>
    <t>20251212-000000004</t>
  </si>
  <si>
    <t>202512120053041E2A</t>
  </si>
  <si>
    <t>김보송</t>
  </si>
  <si>
    <t>20251212-000000007</t>
  </si>
  <si>
    <t>20251212060806C399</t>
  </si>
  <si>
    <t>20251212-000000008</t>
  </si>
  <si>
    <t>20251212082337C560</t>
  </si>
  <si>
    <t>20251212-000000009</t>
  </si>
  <si>
    <t>20251212085502A584</t>
  </si>
  <si>
    <t>김경호</t>
  </si>
  <si>
    <t>20251212-000000012</t>
  </si>
  <si>
    <t>20251212100805C3CC</t>
  </si>
  <si>
    <t>20251212-000000013</t>
  </si>
  <si>
    <t>20251212101321DA3F</t>
  </si>
  <si>
    <t>이상혁</t>
  </si>
  <si>
    <t>20251212-000000014</t>
  </si>
  <si>
    <t>20251212100301915C</t>
  </si>
  <si>
    <t>20251212-000000015</t>
  </si>
  <si>
    <t>20251212-000000016</t>
  </si>
  <si>
    <t>20251212101752B7F8</t>
  </si>
  <si>
    <t>20251212-000000017</t>
  </si>
  <si>
    <t>20251212101322D1AB</t>
  </si>
  <si>
    <t>강필구</t>
  </si>
  <si>
    <t>20251212-000000018</t>
  </si>
  <si>
    <t>20251212-000000019</t>
  </si>
  <si>
    <t>202512111635259EAC</t>
  </si>
  <si>
    <t>정석희</t>
  </si>
  <si>
    <t>20251212-000000154</t>
  </si>
  <si>
    <t>2025121210460386F6</t>
  </si>
  <si>
    <t>20251212-000000159</t>
  </si>
  <si>
    <t>20251212104731F5DA</t>
  </si>
  <si>
    <t>서연제</t>
  </si>
  <si>
    <t>20251212-000000160</t>
  </si>
  <si>
    <t>20251212-000000161</t>
  </si>
  <si>
    <t>20251212-000000162</t>
  </si>
  <si>
    <t>20251212093909C4BE</t>
  </si>
  <si>
    <t>20251212-000000163</t>
  </si>
  <si>
    <t>20251212-000000176</t>
  </si>
  <si>
    <t>202512121128398E3F</t>
  </si>
  <si>
    <t>김지희</t>
  </si>
  <si>
    <t>20251212-000000177</t>
  </si>
  <si>
    <t>20251212-000000178</t>
  </si>
  <si>
    <t>20251212112413BCA7</t>
  </si>
  <si>
    <t>이선아</t>
  </si>
  <si>
    <t>20251212-000000179</t>
  </si>
  <si>
    <t>20251212-000000283</t>
  </si>
  <si>
    <t>20251212115525BDDF</t>
  </si>
  <si>
    <t>김정곤</t>
  </si>
  <si>
    <t>20251212-000000284</t>
  </si>
  <si>
    <t>20251212115952A92E</t>
  </si>
  <si>
    <t>전지혜</t>
  </si>
  <si>
    <t>20251212-000000285</t>
  </si>
  <si>
    <t>20251212115652A6B9</t>
  </si>
  <si>
    <t>주봉주</t>
  </si>
  <si>
    <t>20251212-000000286</t>
  </si>
  <si>
    <t>20251212-000000287</t>
  </si>
  <si>
    <t>20251212-000000288</t>
  </si>
  <si>
    <t>20251212-000000289</t>
  </si>
  <si>
    <t>202512121158243F82</t>
  </si>
  <si>
    <t>허진환</t>
  </si>
  <si>
    <t>20251212-000000290</t>
  </si>
  <si>
    <t>20251212121434B84E</t>
  </si>
  <si>
    <t>서윤희</t>
  </si>
  <si>
    <t>20251212-000000291</t>
  </si>
  <si>
    <t>202512121228112A79</t>
  </si>
  <si>
    <t>황은하</t>
  </si>
  <si>
    <t>20251212-000000315</t>
  </si>
  <si>
    <t>20251212132205CFE0</t>
  </si>
  <si>
    <t>오인경</t>
  </si>
  <si>
    <t>20251212-000000316</t>
  </si>
  <si>
    <t>2025121213374765A0</t>
  </si>
  <si>
    <t>20251212-000000318</t>
  </si>
  <si>
    <t>20251212134718FC08</t>
  </si>
  <si>
    <t>20251212-000000352</t>
  </si>
  <si>
    <t>202512121406369676</t>
  </si>
  <si>
    <t>전진영</t>
  </si>
  <si>
    <t>20251212-000000353</t>
  </si>
  <si>
    <t>202512121415460555</t>
  </si>
  <si>
    <t>20251212-000000354</t>
  </si>
  <si>
    <t>20251211-000000274</t>
  </si>
  <si>
    <t>2025121119382297DE</t>
  </si>
  <si>
    <t>20251212-000000360</t>
  </si>
  <si>
    <t>20251212142757CAA9</t>
  </si>
  <si>
    <t>20251212-000000369</t>
  </si>
  <si>
    <t>20251212154428081F</t>
  </si>
  <si>
    <t>20251212-000000372</t>
  </si>
  <si>
    <t>202512121555151732</t>
  </si>
  <si>
    <t>20251212-000000373</t>
  </si>
  <si>
    <t>20251212155621A71F</t>
  </si>
  <si>
    <t>20251212-000000374</t>
  </si>
  <si>
    <t>202512121636289979</t>
  </si>
  <si>
    <t>20251212-000000375</t>
  </si>
  <si>
    <t>20251212165108BFCF</t>
  </si>
  <si>
    <t>현재인</t>
  </si>
  <si>
    <t>20251212-000000376</t>
  </si>
  <si>
    <t>20251212-000000378</t>
  </si>
  <si>
    <t>2025121217063549FC</t>
  </si>
  <si>
    <t>20251212-000000379</t>
  </si>
  <si>
    <t>20251212175146FE06</t>
  </si>
  <si>
    <t>이은희</t>
  </si>
  <si>
    <t>20251212-000000380</t>
  </si>
  <si>
    <t>20251212183243543E</t>
  </si>
  <si>
    <t>20251212-000000383</t>
  </si>
  <si>
    <t>202512122034305ED6</t>
  </si>
  <si>
    <t>이경화</t>
  </si>
  <si>
    <t>20251212-000000385</t>
  </si>
  <si>
    <t>20251212211730DAF2</t>
  </si>
  <si>
    <t>유주은</t>
  </si>
  <si>
    <t>20251212-000000387</t>
  </si>
  <si>
    <t>202512122134182B42</t>
  </si>
  <si>
    <t>20251212-000000389</t>
  </si>
  <si>
    <t>20251212215140BB74</t>
  </si>
  <si>
    <t>20251212-000000390</t>
  </si>
  <si>
    <t>20251212-000000391</t>
  </si>
  <si>
    <t>2025121222354584F2</t>
  </si>
  <si>
    <t>이성재</t>
  </si>
  <si>
    <t>20251212-000000393</t>
  </si>
  <si>
    <t>20251212230937F775</t>
  </si>
  <si>
    <t>이영이</t>
  </si>
  <si>
    <t>20251212-000000394</t>
  </si>
  <si>
    <t>20251212-000000395</t>
  </si>
  <si>
    <t>202512122314503B92</t>
  </si>
  <si>
    <t>김대수</t>
  </si>
  <si>
    <t>명함 (1명)</t>
  </si>
  <si>
    <t>20251212-000000396</t>
  </si>
  <si>
    <t>202512122347169F19</t>
  </si>
  <si>
    <t>20251213-000000001</t>
  </si>
  <si>
    <t>202512130106301C31</t>
  </si>
  <si>
    <t>정미진</t>
  </si>
  <si>
    <t>20251213-000000002</t>
  </si>
  <si>
    <t>20251213014955616F</t>
  </si>
  <si>
    <t>방효순</t>
  </si>
  <si>
    <t>20251213-000000003</t>
  </si>
  <si>
    <t>20251213-000000004</t>
  </si>
  <si>
    <t>20251213-000000005</t>
  </si>
  <si>
    <t>20251213060724C83F</t>
  </si>
  <si>
    <t>김혜연</t>
  </si>
  <si>
    <t>20251213-000000006</t>
  </si>
  <si>
    <t>20251213-000000007</t>
  </si>
  <si>
    <t>20251213104643528D</t>
  </si>
  <si>
    <t>강미영</t>
  </si>
  <si>
    <t>20251213-000000008</t>
  </si>
  <si>
    <t>20251213124549A08A</t>
  </si>
  <si>
    <t>20251213-000000009</t>
  </si>
  <si>
    <t>20251213134015D775</t>
  </si>
  <si>
    <t>20251213-000000010</t>
  </si>
  <si>
    <t>20251213142543556D</t>
  </si>
  <si>
    <t>임무자</t>
  </si>
  <si>
    <t>20251213-000000011</t>
  </si>
  <si>
    <t>202512131459359E4A</t>
  </si>
  <si>
    <t>정완호</t>
  </si>
  <si>
    <t>20251213-000000012</t>
  </si>
  <si>
    <t>2025121315160978CE</t>
  </si>
  <si>
    <t>김윤경</t>
  </si>
  <si>
    <t>20251213-000000013</t>
  </si>
  <si>
    <t>202512131512269CA7</t>
  </si>
  <si>
    <t>홍다원</t>
  </si>
  <si>
    <t>20251213-000000014</t>
  </si>
  <si>
    <t>202512131617051D22</t>
  </si>
  <si>
    <t>20251213-000000015</t>
  </si>
  <si>
    <t>20251213-000000016</t>
  </si>
  <si>
    <t>2025121316270597E9</t>
  </si>
  <si>
    <t>김순태</t>
  </si>
  <si>
    <t>20251213-000000018</t>
  </si>
  <si>
    <t>202512131725443545</t>
  </si>
  <si>
    <t>김유현</t>
  </si>
  <si>
    <t>20251213-000000019</t>
  </si>
  <si>
    <t>202512131722352A71</t>
  </si>
  <si>
    <t>20251213-000000020</t>
  </si>
  <si>
    <t>20251213-000000021</t>
  </si>
  <si>
    <t>20251213-000000022</t>
  </si>
  <si>
    <t>20251213-000000023</t>
  </si>
  <si>
    <t>20251213-000000024</t>
  </si>
  <si>
    <t>20251213-000000025</t>
  </si>
  <si>
    <t>2025121317262428EC</t>
  </si>
  <si>
    <t>서유진</t>
  </si>
  <si>
    <t>20251213-000000026</t>
  </si>
  <si>
    <t>202512131733054AC1</t>
  </si>
  <si>
    <t>20251213-000000027</t>
  </si>
  <si>
    <t>20251213175031E9B7</t>
  </si>
  <si>
    <t>최영태</t>
  </si>
  <si>
    <t>20251213-000000028</t>
  </si>
  <si>
    <t>20251213075527C7EC</t>
  </si>
  <si>
    <t>20251213-000000030</t>
  </si>
  <si>
    <t>20251213202742569C</t>
  </si>
  <si>
    <t>조효진</t>
  </si>
  <si>
    <t>20251213-000000054</t>
  </si>
  <si>
    <t>202512132118174131</t>
  </si>
  <si>
    <t>정필희</t>
  </si>
  <si>
    <t>20251213-000000055</t>
  </si>
  <si>
    <t>202512132119174F80</t>
  </si>
  <si>
    <t>20251213-000000056</t>
  </si>
  <si>
    <t>20251213-000000057</t>
  </si>
  <si>
    <t>202512132110318E4B</t>
  </si>
  <si>
    <t>정성희</t>
  </si>
  <si>
    <t>20251213-000000058</t>
  </si>
  <si>
    <t>20251213212945E1F6</t>
  </si>
  <si>
    <t>백경숙</t>
  </si>
  <si>
    <t>20251213-000000059</t>
  </si>
  <si>
    <t>202512132155051B7F</t>
  </si>
  <si>
    <t>최의향</t>
  </si>
  <si>
    <t>20251213-000000060</t>
  </si>
  <si>
    <t>202512132229313DBA</t>
  </si>
  <si>
    <t>20251213-000000062</t>
  </si>
  <si>
    <t>20251213225758F13F</t>
  </si>
  <si>
    <t>배상화</t>
  </si>
  <si>
    <t>20251213-000000063</t>
  </si>
  <si>
    <t>20251213232434A0F1</t>
  </si>
  <si>
    <t>신유진</t>
  </si>
  <si>
    <t>20251213-000000064</t>
  </si>
  <si>
    <t>20251213-000000065</t>
  </si>
  <si>
    <t>20251213232357D702</t>
  </si>
  <si>
    <t>길은아</t>
  </si>
  <si>
    <t>20251214-000000001</t>
  </si>
  <si>
    <t>202512140016163EAF</t>
  </si>
  <si>
    <t>20251214-000000002</t>
  </si>
  <si>
    <t>20251214-000000004</t>
  </si>
  <si>
    <t>2025121400282928EC</t>
  </si>
  <si>
    <t>20251214-000000005</t>
  </si>
  <si>
    <t>202512140152446F51</t>
  </si>
  <si>
    <t>20251214-000000006</t>
  </si>
  <si>
    <t>202512140709113D2C</t>
  </si>
  <si>
    <t>변찬음</t>
  </si>
  <si>
    <t>20251214-000000007</t>
  </si>
  <si>
    <t>20251214-000000008</t>
  </si>
  <si>
    <t>202512140949126DDF</t>
  </si>
  <si>
    <t>정서윤</t>
  </si>
  <si>
    <t>20251214-000000010</t>
  </si>
  <si>
    <t>2025121410522681C3</t>
  </si>
  <si>
    <t>20251214-000000011</t>
  </si>
  <si>
    <t>20251214110301150F</t>
  </si>
  <si>
    <t>20251214-000000012</t>
  </si>
  <si>
    <t>2025121411060612F2</t>
  </si>
  <si>
    <t>전수진</t>
  </si>
  <si>
    <t>20251214-000000013</t>
  </si>
  <si>
    <t>202512141050485F02</t>
  </si>
  <si>
    <t>차승현</t>
  </si>
  <si>
    <t>20251214-000000014</t>
  </si>
  <si>
    <t>2025121411183338FA</t>
  </si>
  <si>
    <t>20251213-000000074</t>
  </si>
  <si>
    <t>202512131713061F13</t>
  </si>
  <si>
    <t>20251214-000000015</t>
  </si>
  <si>
    <t>20251214123525B044</t>
  </si>
  <si>
    <t>노정화</t>
  </si>
  <si>
    <t>20251214-000000016</t>
  </si>
  <si>
    <t>202512141258479982</t>
  </si>
  <si>
    <t>강정은</t>
  </si>
  <si>
    <t>20251214-000000017</t>
  </si>
  <si>
    <t>20251214-000000018</t>
  </si>
  <si>
    <t>20251214-000000019</t>
  </si>
  <si>
    <t>2025121413120050EE</t>
  </si>
  <si>
    <t>이승백</t>
  </si>
  <si>
    <t>20251214-000000020</t>
  </si>
  <si>
    <t>202512141304308C18</t>
  </si>
  <si>
    <t>김사랑</t>
  </si>
  <si>
    <t>20251214-000000021</t>
  </si>
  <si>
    <t>202512141510080C5C</t>
  </si>
  <si>
    <t>20251214-000000022</t>
  </si>
  <si>
    <t>20251214-000000023</t>
  </si>
  <si>
    <t>20251214161741B7AC</t>
  </si>
  <si>
    <t>20251214-000000024</t>
  </si>
  <si>
    <t>20251214162037D609</t>
  </si>
  <si>
    <t>이순천</t>
  </si>
  <si>
    <t>20251214-000000025</t>
  </si>
  <si>
    <t>202512141711077048</t>
  </si>
  <si>
    <t>김세희</t>
  </si>
  <si>
    <t>20251214-000000026</t>
  </si>
  <si>
    <t>202512141752391A5B</t>
  </si>
  <si>
    <t>이장신</t>
  </si>
  <si>
    <t>20251214-000000027</t>
  </si>
  <si>
    <t>202512141829096ADB</t>
  </si>
  <si>
    <t>지은혜</t>
  </si>
  <si>
    <t>20251214-000000028</t>
  </si>
  <si>
    <t>20251214-000000029</t>
  </si>
  <si>
    <t>20251214-000000030</t>
  </si>
  <si>
    <t>202512141845152F97</t>
  </si>
  <si>
    <t>고병철</t>
  </si>
  <si>
    <t>20251214-000000031</t>
  </si>
  <si>
    <t>202512141919411976</t>
  </si>
  <si>
    <t>20251214-000000032</t>
  </si>
  <si>
    <t>20251214-000000033</t>
  </si>
  <si>
    <t>20251214-000000034</t>
  </si>
  <si>
    <t>20251214191633ECEB</t>
  </si>
  <si>
    <t>김진형</t>
  </si>
  <si>
    <t>20251214-000000035</t>
  </si>
  <si>
    <t>202512141940466991</t>
  </si>
  <si>
    <t>배기동</t>
  </si>
  <si>
    <t>20251214-000000036</t>
  </si>
  <si>
    <t>20251214201340B153</t>
  </si>
  <si>
    <t>신경아</t>
  </si>
  <si>
    <t>20251214-000000037</t>
  </si>
  <si>
    <t>202512142051001F9B</t>
  </si>
  <si>
    <t>배소영</t>
  </si>
  <si>
    <t>20251214-000000038</t>
  </si>
  <si>
    <t>202512142119133353</t>
  </si>
  <si>
    <t>박준원</t>
  </si>
  <si>
    <t>모양콩콩</t>
  </si>
  <si>
    <t>20251214-000000039</t>
  </si>
  <si>
    <t>20251214-000000040</t>
  </si>
  <si>
    <t>20251214-000000041</t>
  </si>
  <si>
    <t>20251214-000000042</t>
  </si>
  <si>
    <t>20251214-000000043</t>
  </si>
  <si>
    <t>20251214213653D029</t>
  </si>
  <si>
    <t>권순례</t>
  </si>
  <si>
    <t>20251214-000000045</t>
  </si>
  <si>
    <t>202512142207143495</t>
  </si>
  <si>
    <t>20251214-000000046</t>
  </si>
  <si>
    <t>20251214-000000047</t>
  </si>
  <si>
    <t>202512142204307D4D</t>
  </si>
  <si>
    <t>20251214-000000048</t>
  </si>
  <si>
    <t>20251214-000000049</t>
  </si>
  <si>
    <t>20251214221110C52B</t>
  </si>
  <si>
    <t>20251214-000000050</t>
  </si>
  <si>
    <t>20251214222024B5CD</t>
  </si>
  <si>
    <t>김예찬</t>
  </si>
  <si>
    <t>20251214-000000051</t>
  </si>
  <si>
    <t>20251214223851B036</t>
  </si>
  <si>
    <t>20251214-000000052</t>
  </si>
  <si>
    <t>20251214-000000053</t>
  </si>
  <si>
    <t>20251214-000000057</t>
  </si>
  <si>
    <t>20251214231434EA08</t>
  </si>
  <si>
    <t>유지수</t>
  </si>
  <si>
    <t>20251214-000000058</t>
  </si>
  <si>
    <t>20251214-000000059</t>
  </si>
  <si>
    <t>20251214-000000060</t>
  </si>
  <si>
    <t>20251214-000000061</t>
  </si>
  <si>
    <t>20251214234925E07E</t>
  </si>
  <si>
    <t>전혜지</t>
  </si>
  <si>
    <t>20251215-000000001</t>
  </si>
  <si>
    <t>2025121500183111A2</t>
  </si>
  <si>
    <t>강유민</t>
  </si>
  <si>
    <t>20251215-000000006</t>
  </si>
  <si>
    <t>20251215003914BC75</t>
  </si>
  <si>
    <t>20251215-000000007</t>
  </si>
  <si>
    <t>2025121500514046B1</t>
  </si>
  <si>
    <t>최미진</t>
  </si>
  <si>
    <t>20251215-000000008</t>
  </si>
  <si>
    <t>20251215-000000009</t>
  </si>
  <si>
    <t>20251215-000000010</t>
  </si>
  <si>
    <t>202512150248416624</t>
  </si>
  <si>
    <t>오광철</t>
  </si>
  <si>
    <t>20251215-000000011</t>
  </si>
  <si>
    <t>202512150250051DBA</t>
  </si>
  <si>
    <t>20251215-000000012</t>
  </si>
  <si>
    <t>202512150346313432</t>
  </si>
  <si>
    <t>함혜인</t>
  </si>
  <si>
    <t>20251215-000000015</t>
  </si>
  <si>
    <t>2025121504550041ED</t>
  </si>
  <si>
    <t>한예지</t>
  </si>
  <si>
    <t>20251215-000000016</t>
  </si>
  <si>
    <t>20251215-000000017</t>
  </si>
  <si>
    <t>20251215-000000018</t>
  </si>
  <si>
    <t>20251214-000000063</t>
  </si>
  <si>
    <t>202512141739173D60</t>
  </si>
  <si>
    <t>20251214-000000064</t>
  </si>
  <si>
    <t>20251214-000000065</t>
  </si>
  <si>
    <t>20251214-000000066</t>
  </si>
  <si>
    <t>20251214-000000067</t>
  </si>
  <si>
    <t>20251214-000000068</t>
  </si>
  <si>
    <t>20251214-000000069</t>
  </si>
  <si>
    <t>20251214-000000070</t>
  </si>
  <si>
    <t>20251215-000000019</t>
  </si>
  <si>
    <t>2025121509060643F9</t>
  </si>
  <si>
    <t>김신애</t>
  </si>
  <si>
    <t>20251215-000000020</t>
  </si>
  <si>
    <t>20251215-000000021</t>
  </si>
  <si>
    <t>20251215-000000022</t>
  </si>
  <si>
    <t>202512150938401B25</t>
  </si>
  <si>
    <t>김유택</t>
  </si>
  <si>
    <t>20251215-000000023</t>
  </si>
  <si>
    <t>20251215094110110D</t>
  </si>
  <si>
    <t>김태원</t>
  </si>
  <si>
    <t>20251215-000000025</t>
  </si>
  <si>
    <t>20251215093751BC8C</t>
  </si>
  <si>
    <t>김동원</t>
  </si>
  <si>
    <t>20251215-000000035</t>
  </si>
  <si>
    <t>20251215102624AFB3</t>
  </si>
  <si>
    <t>20251215-000000036</t>
  </si>
  <si>
    <t>2025121510320602D4</t>
  </si>
  <si>
    <t>이성욱</t>
  </si>
  <si>
    <t>20251215-000000038</t>
  </si>
  <si>
    <t>20251215103718FCD7</t>
  </si>
  <si>
    <t>박성묵</t>
  </si>
  <si>
    <t>20251215-000000039</t>
  </si>
  <si>
    <t>20251215-000000040</t>
  </si>
  <si>
    <t>20251215-000000041</t>
  </si>
  <si>
    <t>20251215-000000042</t>
  </si>
  <si>
    <t>20251215-000000043</t>
  </si>
  <si>
    <t>20251215-000000044</t>
  </si>
  <si>
    <t>20251215-000000045</t>
  </si>
  <si>
    <t>20251215-000000046</t>
  </si>
  <si>
    <t>20251215-000000047</t>
  </si>
  <si>
    <t>20251215-000000048</t>
  </si>
  <si>
    <t>20251215-000000049</t>
  </si>
  <si>
    <t>20251215-000000050</t>
  </si>
  <si>
    <t>럭셔리심볼</t>
  </si>
  <si>
    <t>20251215-000000051</t>
  </si>
  <si>
    <t>202512151040037A5E</t>
  </si>
  <si>
    <t>20251215-000000052</t>
  </si>
  <si>
    <t>20251215-000000053</t>
  </si>
  <si>
    <t>202512151042079A40</t>
  </si>
  <si>
    <t>CUIWENSHU</t>
  </si>
  <si>
    <t>20251215-000000054</t>
  </si>
  <si>
    <t>20251215-000000055</t>
  </si>
  <si>
    <t>20251215111723E951</t>
  </si>
  <si>
    <t>서울휘경초</t>
  </si>
  <si>
    <t>20251215-000000056</t>
  </si>
  <si>
    <t>20251215-000000057</t>
  </si>
  <si>
    <t>20251215-000000058</t>
  </si>
  <si>
    <t>20251215-000000059</t>
  </si>
  <si>
    <t>20251215-000000060</t>
  </si>
  <si>
    <t>20251215112703EB7C</t>
  </si>
  <si>
    <t>20251215-000000061</t>
  </si>
  <si>
    <t>20251215-000000062</t>
  </si>
  <si>
    <t>20251215-000000063</t>
  </si>
  <si>
    <t>20251215-000000064</t>
  </si>
  <si>
    <t>20251215114920F877</t>
  </si>
  <si>
    <t>20251215-000000065</t>
  </si>
  <si>
    <t>20251215-000000067</t>
  </si>
  <si>
    <t>202512151224429DC7</t>
  </si>
  <si>
    <t>20251215-000000068</t>
  </si>
  <si>
    <t>20251215122802E8D3</t>
  </si>
  <si>
    <t>최우길</t>
  </si>
  <si>
    <t>20251215-000000069</t>
  </si>
  <si>
    <t>20251215-000000070</t>
  </si>
  <si>
    <t>20251215-000000071</t>
  </si>
  <si>
    <t>2025121512323602C5</t>
  </si>
  <si>
    <t>박지호</t>
  </si>
  <si>
    <t>20251215-000000073</t>
  </si>
  <si>
    <t>20251215132656B673</t>
  </si>
  <si>
    <t>조은미</t>
  </si>
  <si>
    <t>20251215-000000074</t>
  </si>
  <si>
    <t>20251215140404AC85</t>
  </si>
  <si>
    <t>김단아</t>
  </si>
  <si>
    <t>20251215-000000075</t>
  </si>
  <si>
    <t>202512151403127B1A</t>
  </si>
  <si>
    <t>20251215-000000076</t>
  </si>
  <si>
    <t>20251215-000000077</t>
  </si>
  <si>
    <t>20251215-000000078</t>
  </si>
  <si>
    <t>20251215-000000082</t>
  </si>
  <si>
    <t>20251215142617CB32</t>
  </si>
  <si>
    <t>최연주</t>
  </si>
  <si>
    <t>20251215-000000083</t>
  </si>
  <si>
    <t>202512151427022DE1</t>
  </si>
  <si>
    <t>20251215-000000084</t>
  </si>
  <si>
    <t>2025121514313783CD</t>
  </si>
  <si>
    <t>20251215-000000103</t>
  </si>
  <si>
    <t>20251215144948AF2D</t>
  </si>
  <si>
    <t>20251215-000000104</t>
  </si>
  <si>
    <t>20251215144744F244</t>
  </si>
  <si>
    <t>전현주</t>
  </si>
  <si>
    <t>20251215-000000105</t>
  </si>
  <si>
    <t>20251215145913465E</t>
  </si>
  <si>
    <t>양한필</t>
  </si>
  <si>
    <t>20251215-000000111</t>
  </si>
  <si>
    <t>20251215153317B9A1</t>
  </si>
  <si>
    <t>20251215-000000112</t>
  </si>
  <si>
    <t>202512151540317ACD</t>
  </si>
  <si>
    <t>장새봄</t>
  </si>
  <si>
    <t>20251215-000000113</t>
  </si>
  <si>
    <t>20251215-000000114</t>
  </si>
  <si>
    <t>20251215-000000115</t>
  </si>
  <si>
    <t>20251215-000000116</t>
  </si>
  <si>
    <t>20251215-000000117</t>
  </si>
  <si>
    <t>20251215-000000118</t>
  </si>
  <si>
    <t>20251215-000000119</t>
  </si>
  <si>
    <t>20251215-000000120</t>
  </si>
  <si>
    <t>202512151537309272</t>
  </si>
  <si>
    <t>이정남</t>
  </si>
  <si>
    <t>20251215-000000121</t>
  </si>
  <si>
    <t>20251215154912527E</t>
  </si>
  <si>
    <t>20251215-000000123</t>
  </si>
  <si>
    <t>202512151605167694</t>
  </si>
  <si>
    <t>20251215-000000124</t>
  </si>
  <si>
    <t>20251215160406C4C6</t>
  </si>
  <si>
    <t>김영희</t>
  </si>
  <si>
    <t>20251215-000000143</t>
  </si>
  <si>
    <t>2025121516232780F9</t>
  </si>
  <si>
    <t>이승운</t>
  </si>
  <si>
    <t>20251215-000000144</t>
  </si>
  <si>
    <t>20251215164656E2C9</t>
  </si>
  <si>
    <t>현지운</t>
  </si>
  <si>
    <t>20251215-000000147</t>
  </si>
  <si>
    <t>202512151656505A00</t>
  </si>
  <si>
    <t>20251215-000000148</t>
  </si>
  <si>
    <t>20251215165242443A</t>
  </si>
  <si>
    <t>주지헌</t>
  </si>
  <si>
    <t>20251215-000000150</t>
  </si>
  <si>
    <t>20251215165824DFEF</t>
  </si>
  <si>
    <t>유미순</t>
  </si>
  <si>
    <t>20251215-000000151</t>
  </si>
  <si>
    <t>20251215-000000152</t>
  </si>
  <si>
    <t>202512151717010C73</t>
  </si>
  <si>
    <t>20251215-000000153</t>
  </si>
  <si>
    <t>202512151721428908</t>
  </si>
  <si>
    <t>최연지</t>
  </si>
  <si>
    <t>20251215-000000154</t>
  </si>
  <si>
    <t>2025121517231708CE</t>
  </si>
  <si>
    <t>강홍석</t>
  </si>
  <si>
    <t>20251215-000000162</t>
  </si>
  <si>
    <t>2025121517263763DB</t>
  </si>
  <si>
    <t>김상혁</t>
  </si>
  <si>
    <t>20251215-000000164</t>
  </si>
  <si>
    <t>20251215174920244F</t>
  </si>
  <si>
    <t>서경석</t>
  </si>
  <si>
    <t>20251215-000000165</t>
  </si>
  <si>
    <t>20251215175526AB70</t>
  </si>
  <si>
    <t>안상수</t>
  </si>
  <si>
    <t>20251215-000000166</t>
  </si>
  <si>
    <t>20251215-000000167</t>
  </si>
  <si>
    <t>202512151830116944</t>
  </si>
  <si>
    <t>20251215-000000168</t>
  </si>
  <si>
    <t>20251215-000000169</t>
  </si>
  <si>
    <t>202512151832249181</t>
  </si>
  <si>
    <t>20251215-000000170</t>
  </si>
  <si>
    <t>202512152020545385</t>
  </si>
  <si>
    <t>송경아</t>
  </si>
  <si>
    <t>20251215-000000171</t>
  </si>
  <si>
    <t>20251215204313C054</t>
  </si>
  <si>
    <t>20251215-000000172</t>
  </si>
  <si>
    <t>20251215204505A35A</t>
  </si>
  <si>
    <t>20251215-000000173</t>
  </si>
  <si>
    <t>20251215205256F79D</t>
  </si>
  <si>
    <t>20251215-000000174</t>
  </si>
  <si>
    <t>202512152048182647</t>
  </si>
  <si>
    <t>20251215-000000175</t>
  </si>
  <si>
    <t>20251215210143FEE6</t>
  </si>
  <si>
    <t>20251215-000000176</t>
  </si>
  <si>
    <t>202512152059413DDD</t>
  </si>
  <si>
    <t>20251215-000000177</t>
  </si>
  <si>
    <t>20251215200911B7AD</t>
  </si>
  <si>
    <t>김영빈</t>
  </si>
  <si>
    <t>20251215-000000178</t>
  </si>
  <si>
    <t>2025121520571946F1</t>
  </si>
  <si>
    <t>20251215-000000179</t>
  </si>
  <si>
    <t>202512152109458903</t>
  </si>
  <si>
    <t>20251215-000000180</t>
  </si>
  <si>
    <t>202512152108250228</t>
  </si>
  <si>
    <t>20251215-000000181</t>
  </si>
  <si>
    <t>202512152116202C52</t>
  </si>
  <si>
    <t>이해원</t>
  </si>
  <si>
    <t>20251215-000000182</t>
  </si>
  <si>
    <t>20251215-000000183</t>
  </si>
  <si>
    <t>20251215-000000184</t>
  </si>
  <si>
    <t>2025121521393190D5</t>
  </si>
  <si>
    <t>20251215-000000185</t>
  </si>
  <si>
    <t>20251215214137DDE4</t>
  </si>
  <si>
    <t>20251215-000000186</t>
  </si>
  <si>
    <t>2025121521460972D5</t>
  </si>
  <si>
    <t>20251215-000000187</t>
  </si>
  <si>
    <t>20251215214503E5B3</t>
  </si>
  <si>
    <t>20251215-000000188</t>
  </si>
  <si>
    <t>20251215214054F44D</t>
  </si>
  <si>
    <t>김예성</t>
  </si>
  <si>
    <t>20251215-000000189</t>
  </si>
  <si>
    <t>202512152146597D72</t>
  </si>
  <si>
    <t>20251215-000000190</t>
  </si>
  <si>
    <t>2025121521530929BB</t>
  </si>
  <si>
    <t>20251215-000000191</t>
  </si>
  <si>
    <t>20251215215528BA21</t>
  </si>
  <si>
    <t>20251215-000000192</t>
  </si>
  <si>
    <t>20251215220231132B</t>
  </si>
  <si>
    <t>최희선</t>
  </si>
  <si>
    <t>20251215-000000193</t>
  </si>
  <si>
    <t>202512152154260D2C</t>
  </si>
  <si>
    <t>권귀상</t>
  </si>
  <si>
    <t>20251215-000000194</t>
  </si>
  <si>
    <t>202512152156044D7C</t>
  </si>
  <si>
    <t>김은비</t>
  </si>
  <si>
    <t>20251215-000000195</t>
  </si>
  <si>
    <t>202512152239463F3D</t>
  </si>
  <si>
    <t>유지원</t>
  </si>
  <si>
    <t>20251215-000000196</t>
  </si>
  <si>
    <t>20251215-000000197</t>
  </si>
  <si>
    <t>202512152322283900</t>
  </si>
  <si>
    <t>이예린</t>
  </si>
  <si>
    <t>20251215-000000198</t>
  </si>
  <si>
    <t>20251215231852209E</t>
  </si>
  <si>
    <t>20251215-000000199</t>
  </si>
  <si>
    <t>20251215231911B524</t>
  </si>
  <si>
    <t>아이보리</t>
  </si>
  <si>
    <t>20251215-000000201</t>
  </si>
  <si>
    <t>2025121523260807B2</t>
  </si>
  <si>
    <t>20251215-000000202</t>
  </si>
  <si>
    <t>20251215232355B22D</t>
  </si>
  <si>
    <t>20251215-000000203</t>
  </si>
  <si>
    <t>20251215232751F578</t>
  </si>
  <si>
    <t>20251215-000000204</t>
  </si>
  <si>
    <t>202512152326171FC3</t>
  </si>
  <si>
    <t>김경태</t>
  </si>
  <si>
    <t>20251215-000000205</t>
  </si>
  <si>
    <t>202512152331128860</t>
  </si>
  <si>
    <t>20251215-000000206</t>
  </si>
  <si>
    <t>20251215233756697B</t>
  </si>
  <si>
    <t>20251215-000000207</t>
  </si>
  <si>
    <t>2025121523351104AB</t>
  </si>
  <si>
    <t>20251215-000000208</t>
  </si>
  <si>
    <t>20251215234353A38E</t>
  </si>
  <si>
    <t>20251215-000000209</t>
  </si>
  <si>
    <t>20251215-000000210</t>
  </si>
  <si>
    <t>20251215-000000211</t>
  </si>
  <si>
    <t>20251215-000000212</t>
  </si>
  <si>
    <t>20251215-000000213</t>
  </si>
  <si>
    <t>20251215-000000214</t>
  </si>
  <si>
    <t>20251215234124A29F</t>
  </si>
  <si>
    <t>20251215-000000215</t>
  </si>
  <si>
    <t>202512152341112650</t>
  </si>
  <si>
    <t>20251215-000000216</t>
  </si>
  <si>
    <t>2025121523430445C1</t>
  </si>
  <si>
    <t>20251216-000000002</t>
  </si>
  <si>
    <t>202512160025265F61</t>
  </si>
  <si>
    <t>정수인</t>
  </si>
  <si>
    <t>20251216-000000003</t>
  </si>
  <si>
    <t>202512160755437D88</t>
  </si>
  <si>
    <t>20251216-000000004</t>
  </si>
  <si>
    <t>20251216090216EBFB</t>
  </si>
  <si>
    <t>20251216-000000006</t>
  </si>
  <si>
    <t>20251216091434E1E3</t>
  </si>
  <si>
    <t>20251216-000000007</t>
  </si>
  <si>
    <t>202512160913205134</t>
  </si>
  <si>
    <t>안혜랑</t>
  </si>
  <si>
    <t>20251216-000000008</t>
  </si>
  <si>
    <t>20251216092506086E</t>
  </si>
  <si>
    <t>빈명신</t>
  </si>
  <si>
    <t>20251216-000000009</t>
  </si>
  <si>
    <t>20251216-000000010</t>
  </si>
  <si>
    <t>20251216-000000011</t>
  </si>
  <si>
    <t>20251216-000000012</t>
  </si>
  <si>
    <t>20251216-000000013</t>
  </si>
  <si>
    <t>20251216093338F603</t>
  </si>
  <si>
    <t>20251216-000000014</t>
  </si>
  <si>
    <t>20251216105945796F</t>
  </si>
  <si>
    <t>20251216-000000015</t>
  </si>
  <si>
    <t>20251216105743462A</t>
  </si>
  <si>
    <t>20251216-000000016</t>
  </si>
  <si>
    <t>20251216111732F617</t>
  </si>
  <si>
    <t>20251216-000000017</t>
  </si>
  <si>
    <t>20251216113542604D</t>
  </si>
  <si>
    <t>홍정민</t>
  </si>
  <si>
    <t>20251216-000000020</t>
  </si>
  <si>
    <t>20251216114924C221</t>
  </si>
  <si>
    <t>이일심</t>
  </si>
  <si>
    <t>20251216-000000021</t>
  </si>
  <si>
    <t>20251216-000000022</t>
  </si>
  <si>
    <t>20251216-000000023</t>
  </si>
  <si>
    <t>20251216-000000024</t>
  </si>
  <si>
    <t>20251216-000000025</t>
  </si>
  <si>
    <t>20251216004847833F</t>
  </si>
  <si>
    <t>20251216-000000026</t>
  </si>
  <si>
    <t>20251216120337362C</t>
  </si>
  <si>
    <t>20251216-000000027</t>
  </si>
  <si>
    <t>20251216111247B2BC</t>
  </si>
  <si>
    <t>20251216-000000028</t>
  </si>
  <si>
    <t>2025121612245698E3</t>
  </si>
  <si>
    <t>이혜민</t>
  </si>
  <si>
    <t>20251216-000000029</t>
  </si>
  <si>
    <t>202512161237474B20</t>
  </si>
  <si>
    <t>이수영</t>
  </si>
  <si>
    <t>20251216-000000030</t>
  </si>
  <si>
    <t>20251216125258C8E8</t>
  </si>
  <si>
    <t>황혜경</t>
  </si>
  <si>
    <t>20251216-000000031</t>
  </si>
  <si>
    <t>20251216-000000032</t>
  </si>
  <si>
    <t>202512161249066079</t>
  </si>
  <si>
    <t>20251216-000000033</t>
  </si>
  <si>
    <t>2025121613072937CD</t>
  </si>
  <si>
    <t>신선희</t>
  </si>
  <si>
    <t>20251216-000000034</t>
  </si>
  <si>
    <t>20251216-000000035</t>
  </si>
  <si>
    <t>20251216-000000036</t>
  </si>
  <si>
    <t>20251216135610DFC4</t>
  </si>
  <si>
    <t>박길숙</t>
  </si>
  <si>
    <t>20251216-000000037</t>
  </si>
  <si>
    <t>202512161405112E25</t>
  </si>
  <si>
    <t>나순아</t>
  </si>
  <si>
    <t>20251216-000000038</t>
  </si>
  <si>
    <t>20251216-000000039</t>
  </si>
  <si>
    <t>20251216-000000040</t>
  </si>
  <si>
    <t>20251216-000000041</t>
  </si>
  <si>
    <t>20251216-000000042</t>
  </si>
  <si>
    <t>20251216-000000043</t>
  </si>
  <si>
    <t>20251216-000000044</t>
  </si>
  <si>
    <t>20251216-000000045</t>
  </si>
  <si>
    <t>20251216-000000046</t>
  </si>
  <si>
    <t>20251216-000000047</t>
  </si>
  <si>
    <t>20251216-000000048</t>
  </si>
  <si>
    <t>20251216-000000049</t>
  </si>
  <si>
    <t>202512161402345EF1</t>
  </si>
  <si>
    <t>20251216-000000050</t>
  </si>
  <si>
    <t>202512161416085909</t>
  </si>
  <si>
    <t>오세운</t>
  </si>
  <si>
    <t>20251216-000000051</t>
  </si>
  <si>
    <t>202512161427220B7B</t>
  </si>
  <si>
    <t>20251216-000000052</t>
  </si>
  <si>
    <t>20251216144545236D</t>
  </si>
  <si>
    <t>방현지</t>
  </si>
  <si>
    <t>20251216-000000053</t>
  </si>
  <si>
    <t>202512161455490C56</t>
  </si>
  <si>
    <t>20251216-000000054</t>
  </si>
  <si>
    <t>20251216144928C698</t>
  </si>
  <si>
    <t>강형희</t>
  </si>
  <si>
    <t>20251216-000000055</t>
  </si>
  <si>
    <t>2025121615032023C7</t>
  </si>
  <si>
    <t>진산초등학교</t>
  </si>
  <si>
    <t>20251216-000000057</t>
  </si>
  <si>
    <t>202512161519423955</t>
  </si>
  <si>
    <t>20251216-000000058</t>
  </si>
  <si>
    <t>20251216152705C4EF</t>
  </si>
  <si>
    <t>20251216-000000059</t>
  </si>
  <si>
    <t>20251216-000000060</t>
  </si>
  <si>
    <t>20251216-000000061</t>
  </si>
  <si>
    <t>20251216154635F362</t>
  </si>
  <si>
    <t>20251216-000000062</t>
  </si>
  <si>
    <t>20251216155424E21A</t>
  </si>
  <si>
    <t>20251216-000000063</t>
  </si>
  <si>
    <t>20251216154847B8EB</t>
  </si>
  <si>
    <t>오산장애인종합복지관</t>
  </si>
  <si>
    <t>20251216-000000064</t>
  </si>
  <si>
    <t>20251216-000000066</t>
  </si>
  <si>
    <t>202512161557049CBE</t>
  </si>
  <si>
    <t>윤효영</t>
  </si>
  <si>
    <t>20251216-000000067</t>
  </si>
  <si>
    <t>20251216-000000068</t>
  </si>
  <si>
    <t>20251216161354F8DB</t>
  </si>
  <si>
    <t>홍다예</t>
  </si>
  <si>
    <t>20251216-000000072</t>
  </si>
  <si>
    <t>20251216165350478F</t>
  </si>
  <si>
    <t>20251216-000000073</t>
  </si>
  <si>
    <t>202512161710244370</t>
  </si>
  <si>
    <t>20251216-000000074</t>
  </si>
  <si>
    <t>20251216-000000076</t>
  </si>
  <si>
    <t>20251216171253710A</t>
  </si>
  <si>
    <t>20251216-000000098</t>
  </si>
  <si>
    <t>20251216174013C295</t>
  </si>
  <si>
    <t>20251216-000000115</t>
  </si>
  <si>
    <t>202512161927141423</t>
  </si>
  <si>
    <t>윤준호</t>
  </si>
  <si>
    <t>20251216-000000116</t>
  </si>
  <si>
    <t>20251216193647FFDB</t>
  </si>
  <si>
    <t>이동민</t>
  </si>
  <si>
    <t>20251216-000000117</t>
  </si>
  <si>
    <t>20251216200946F525</t>
  </si>
  <si>
    <t>20251216-000000120</t>
  </si>
  <si>
    <t>20251216211646F135</t>
  </si>
  <si>
    <t>신건</t>
  </si>
  <si>
    <t>20251216-000000121</t>
  </si>
  <si>
    <t>202512162121562FE2</t>
  </si>
  <si>
    <t>20251216-000000122</t>
  </si>
  <si>
    <t>20251216213121F5D4</t>
  </si>
  <si>
    <t>김석영</t>
  </si>
  <si>
    <t>20251216-000000123</t>
  </si>
  <si>
    <t>202512162138421D58</t>
  </si>
  <si>
    <t>20251216-000000124</t>
  </si>
  <si>
    <t>202512162202309991</t>
  </si>
  <si>
    <t>황현지</t>
  </si>
  <si>
    <t>20251216-000000126</t>
  </si>
  <si>
    <t>2025121622062726B6</t>
  </si>
  <si>
    <t>20251216-000000127</t>
  </si>
  <si>
    <t>20251216-000000128</t>
  </si>
  <si>
    <t>20251216-000000129</t>
  </si>
  <si>
    <t>2025121622502154D9</t>
  </si>
  <si>
    <t>박관수</t>
  </si>
  <si>
    <t>20251216-000000130</t>
  </si>
  <si>
    <t>20251216-000000131</t>
  </si>
  <si>
    <t>20251216-000000132</t>
  </si>
  <si>
    <t>20251216-000000133</t>
  </si>
  <si>
    <t>202512162250276D3A</t>
  </si>
  <si>
    <t>20251216-000000134</t>
  </si>
  <si>
    <t>20251216230038F99E</t>
  </si>
  <si>
    <t>20251216-000000135</t>
  </si>
  <si>
    <t>20251217-000000001</t>
  </si>
  <si>
    <t>2025121700462740A2</t>
  </si>
  <si>
    <t>20251217-000000002</t>
  </si>
  <si>
    <t>20251217090659B37A</t>
  </si>
  <si>
    <t>Square</t>
  </si>
  <si>
    <t>20251217-000000003</t>
  </si>
  <si>
    <t>202512171019503E1D</t>
  </si>
  <si>
    <t>최소영</t>
  </si>
  <si>
    <t>20251217-000000004</t>
  </si>
  <si>
    <t>20251217101932DBD2</t>
  </si>
  <si>
    <t>성승훈</t>
  </si>
  <si>
    <t>20251217-000000005</t>
  </si>
  <si>
    <t>2025121710063066E5</t>
  </si>
  <si>
    <t>20251217-000000006</t>
  </si>
  <si>
    <t>202512171029191504</t>
  </si>
  <si>
    <t>20251217-000000007</t>
  </si>
  <si>
    <t>20251217104859DB6B</t>
  </si>
  <si>
    <t>20251217-000000009</t>
  </si>
  <si>
    <t>20251217105440612C</t>
  </si>
  <si>
    <t>임정묵</t>
  </si>
  <si>
    <t>20251217-000000010</t>
  </si>
  <si>
    <t>20251217-000000011</t>
  </si>
  <si>
    <t>20251217110324080E</t>
  </si>
  <si>
    <t>20251217-000000012</t>
  </si>
  <si>
    <t>202512171108240CF2</t>
  </si>
  <si>
    <t>윤상은</t>
  </si>
  <si>
    <t>20251217-000000013</t>
  </si>
  <si>
    <t>20251217-000000015</t>
  </si>
  <si>
    <t>20251217124236F800</t>
  </si>
  <si>
    <t>이은표</t>
  </si>
  <si>
    <t>20251217-000000016</t>
  </si>
  <si>
    <t>20251217130913D975</t>
  </si>
  <si>
    <t>한경림</t>
  </si>
  <si>
    <t>20251217-000000033</t>
  </si>
  <si>
    <t>20251217132948A8FA</t>
  </si>
  <si>
    <t>정수하</t>
  </si>
  <si>
    <t>20251217-000000034</t>
  </si>
  <si>
    <t>2025121713554885DE</t>
  </si>
  <si>
    <t>이재호</t>
  </si>
  <si>
    <t>20251217-000000035</t>
  </si>
  <si>
    <t>20251217135053574A</t>
  </si>
  <si>
    <t>20251217-000000036</t>
  </si>
  <si>
    <t>20251217-000000037</t>
  </si>
  <si>
    <t>20251217-000000038</t>
  </si>
  <si>
    <t>20251217-000000039</t>
  </si>
  <si>
    <t>20251217-000000044</t>
  </si>
  <si>
    <t>202512171458393463</t>
  </si>
  <si>
    <t>이주희</t>
  </si>
  <si>
    <t>20251217-000000045</t>
  </si>
  <si>
    <t>20251217145947591E</t>
  </si>
  <si>
    <t>손하경</t>
  </si>
  <si>
    <t>20251217-000000046</t>
  </si>
  <si>
    <t>20251217-000000047</t>
  </si>
  <si>
    <t>20251217-000000048</t>
  </si>
  <si>
    <t>20251217152836DC31</t>
  </si>
  <si>
    <t>김예림</t>
  </si>
  <si>
    <t>20251217-000000049</t>
  </si>
  <si>
    <t>20251217-000000061</t>
  </si>
  <si>
    <t>20251217161136F09A</t>
  </si>
  <si>
    <t>주연민</t>
  </si>
  <si>
    <t>20251217-000000062</t>
  </si>
  <si>
    <t>2025121716174381CB</t>
  </si>
  <si>
    <t>김영은</t>
  </si>
  <si>
    <t>20251217-000000063</t>
  </si>
  <si>
    <t>20251217-000000064</t>
  </si>
  <si>
    <t>20251217-000000065</t>
  </si>
  <si>
    <t>20251217-000000066</t>
  </si>
  <si>
    <t>20251217-000000067</t>
  </si>
  <si>
    <t>20251217-000000068</t>
  </si>
  <si>
    <t>202512171623410C9F</t>
  </si>
  <si>
    <t>김정화</t>
  </si>
  <si>
    <t>20251217-000000069</t>
  </si>
  <si>
    <t>202512171624405070</t>
  </si>
  <si>
    <t>심지환</t>
  </si>
  <si>
    <t>20251217-000000070</t>
  </si>
  <si>
    <t>20251217163737396F</t>
  </si>
  <si>
    <t>윤하나</t>
  </si>
  <si>
    <t>20251217-000000071</t>
  </si>
  <si>
    <t>2025121716452349A9</t>
  </si>
  <si>
    <t>20251217-000000072</t>
  </si>
  <si>
    <t>20251217-000000073</t>
  </si>
  <si>
    <t>20251217-000000074</t>
  </si>
  <si>
    <t>20251217-000000075</t>
  </si>
  <si>
    <t>20251216-000000137</t>
  </si>
  <si>
    <t>2025121615055332E4</t>
  </si>
  <si>
    <t>백란</t>
  </si>
  <si>
    <t>20251217-000000078</t>
  </si>
  <si>
    <t>20251217170356C087</t>
  </si>
  <si>
    <t>20251217-000000094</t>
  </si>
  <si>
    <t>202512171640539491</t>
  </si>
  <si>
    <t>20251217-000000095</t>
  </si>
  <si>
    <t>20251217173727F376</t>
  </si>
  <si>
    <t>박진희</t>
  </si>
  <si>
    <t>20251217-000000096</t>
  </si>
  <si>
    <t>20251217-000000098</t>
  </si>
  <si>
    <t>2025121718222496F0</t>
  </si>
  <si>
    <t>채지혜</t>
  </si>
  <si>
    <t>20251217-000000099</t>
  </si>
  <si>
    <t>20251217182230AAD3</t>
  </si>
  <si>
    <t>20251217-000000100</t>
  </si>
  <si>
    <t>20251217183423CE63</t>
  </si>
  <si>
    <t>20251217-000000101</t>
  </si>
  <si>
    <t>20251217184606C53F</t>
  </si>
  <si>
    <t>박정수</t>
  </si>
  <si>
    <t>20251217-000000102</t>
  </si>
  <si>
    <t>202512171943128EC0</t>
  </si>
  <si>
    <t>20251217-000000103</t>
  </si>
  <si>
    <t>20251217-000000104</t>
  </si>
  <si>
    <t>202512171940498708</t>
  </si>
  <si>
    <t>20251217-000000105</t>
  </si>
  <si>
    <t>20251217211720B9A6</t>
  </si>
  <si>
    <t>강동호</t>
  </si>
  <si>
    <t>20251217-000000106</t>
  </si>
  <si>
    <t>2025121721190919CD</t>
  </si>
  <si>
    <t>Hie Sae</t>
  </si>
  <si>
    <t>20251217-000000107</t>
  </si>
  <si>
    <t>20251217215549A035</t>
  </si>
  <si>
    <t>20251217-000000108</t>
  </si>
  <si>
    <t>20251217221526CC8F</t>
  </si>
  <si>
    <t>최재원</t>
  </si>
  <si>
    <t>20251218-000000001</t>
  </si>
  <si>
    <t>202512180026198FE1</t>
  </si>
  <si>
    <t>20251218-000000002</t>
  </si>
  <si>
    <t>20251218-000000003</t>
  </si>
  <si>
    <t>20251218-000000004</t>
  </si>
  <si>
    <t>20251218005836037D</t>
  </si>
  <si>
    <t>차승민</t>
  </si>
  <si>
    <t>20251218-000000005</t>
  </si>
  <si>
    <t>202512180113269E38</t>
  </si>
  <si>
    <t>박지연</t>
  </si>
  <si>
    <t>20251218-000000006</t>
  </si>
  <si>
    <t>20251218042542D170</t>
  </si>
  <si>
    <t>유보람</t>
  </si>
  <si>
    <t>20251218-000000007</t>
  </si>
  <si>
    <t>20251218070246EA86</t>
  </si>
  <si>
    <t>한달희</t>
  </si>
  <si>
    <t>20251218-000000009</t>
  </si>
  <si>
    <t>20251218071706D744</t>
  </si>
  <si>
    <t>김일호</t>
  </si>
  <si>
    <t>20251218-000000011</t>
  </si>
  <si>
    <t>20251218091437A972</t>
  </si>
  <si>
    <t>20251218-000000012</t>
  </si>
  <si>
    <t>20251218092047FB63</t>
  </si>
  <si>
    <t>20251218-000000013</t>
  </si>
  <si>
    <t>별나라여행</t>
  </si>
  <si>
    <t>20251218-000000014</t>
  </si>
  <si>
    <t>20251218-000000015</t>
  </si>
  <si>
    <t>20251218-000000016</t>
  </si>
  <si>
    <t>20251218-000000017</t>
  </si>
  <si>
    <t>20251218-000000018</t>
  </si>
  <si>
    <t>20251218-000000019</t>
  </si>
  <si>
    <t>20251218-000000020</t>
  </si>
  <si>
    <t>20251218-000000021</t>
  </si>
  <si>
    <t>20251218-000000022</t>
  </si>
  <si>
    <t>20251218-000000023</t>
  </si>
  <si>
    <t>20251218091844D8B5</t>
  </si>
  <si>
    <t>김규진</t>
  </si>
  <si>
    <t>20251218-000000024</t>
  </si>
  <si>
    <t>20251218093700899C</t>
  </si>
  <si>
    <t>김인성</t>
  </si>
  <si>
    <t>20251218-000000025</t>
  </si>
  <si>
    <t>20251218-000000026</t>
  </si>
  <si>
    <t>202512180940537488</t>
  </si>
  <si>
    <t>김현욱</t>
  </si>
  <si>
    <t>20251218-000000028</t>
  </si>
  <si>
    <t>202512181029271285</t>
  </si>
  <si>
    <t>20251218-000000029</t>
  </si>
  <si>
    <t>20251218103916DA15</t>
  </si>
  <si>
    <t>20251218-000000030</t>
  </si>
  <si>
    <t>20251218104428B787</t>
  </si>
  <si>
    <t>20251218-000000036</t>
  </si>
  <si>
    <t>20251218110047FCA2</t>
  </si>
  <si>
    <t>민학기</t>
  </si>
  <si>
    <t>20251218-000000037</t>
  </si>
  <si>
    <t>20251218111042BB86</t>
  </si>
  <si>
    <t>20251218-000000038</t>
  </si>
  <si>
    <t>202512181145275C4F</t>
  </si>
  <si>
    <t>박영은</t>
  </si>
  <si>
    <t>20251218-000000039</t>
  </si>
  <si>
    <t>202512181201424D81</t>
  </si>
  <si>
    <t>양회조</t>
  </si>
  <si>
    <t>20251218-000000040</t>
  </si>
  <si>
    <t>20251218-000000041</t>
  </si>
  <si>
    <t>20251218-000000042</t>
  </si>
  <si>
    <t>20251218120858D1DF</t>
  </si>
  <si>
    <t>김성은</t>
  </si>
  <si>
    <t>20251218-000000043</t>
  </si>
  <si>
    <t>202512181226366878</t>
  </si>
  <si>
    <t>이재진</t>
  </si>
  <si>
    <t>20251218-000000044</t>
  </si>
  <si>
    <t>202512181222288FA4</t>
  </si>
  <si>
    <t>20251218-000000045</t>
  </si>
  <si>
    <t>20251218124027E8A6</t>
  </si>
  <si>
    <t>주신혜</t>
  </si>
  <si>
    <t>20251218-000000046</t>
  </si>
  <si>
    <t>20251218-000000048</t>
  </si>
  <si>
    <t>202512181254010B84</t>
  </si>
  <si>
    <t>황인태</t>
  </si>
  <si>
    <t>20251218-000000049</t>
  </si>
  <si>
    <t>202512181303331A33</t>
  </si>
  <si>
    <t>권정헌</t>
  </si>
  <si>
    <t>20251218-000000055</t>
  </si>
  <si>
    <t>20251218134300C32A</t>
  </si>
  <si>
    <t>20251218-000000056</t>
  </si>
  <si>
    <t>20251218-000000058</t>
  </si>
  <si>
    <t>20251218144824D7F5</t>
  </si>
  <si>
    <t>20251218-000000061</t>
  </si>
  <si>
    <t>20251218145311735F</t>
  </si>
  <si>
    <t>홍기환</t>
  </si>
  <si>
    <t>20251218-000000062</t>
  </si>
  <si>
    <t>20251218151742994B</t>
  </si>
  <si>
    <t>황선옥</t>
  </si>
  <si>
    <t>20251218-000000063</t>
  </si>
  <si>
    <t>20251218154837E16D</t>
  </si>
  <si>
    <t>나사랑</t>
  </si>
  <si>
    <t>20251218-000000064</t>
  </si>
  <si>
    <t>202512181624264D89</t>
  </si>
  <si>
    <t>신성호</t>
  </si>
  <si>
    <t>20251218-000000065</t>
  </si>
  <si>
    <t>202512181701273948</t>
  </si>
  <si>
    <t>20251218-000000066</t>
  </si>
  <si>
    <t>20251218170312250B</t>
  </si>
  <si>
    <t>강진순</t>
  </si>
  <si>
    <t>20251218-000000067</t>
  </si>
  <si>
    <t>20251218173139E4DB</t>
  </si>
  <si>
    <t>20251212-000000419</t>
  </si>
  <si>
    <t>20251212212618724E</t>
  </si>
  <si>
    <t>20251218-000000069</t>
  </si>
  <si>
    <t>202512181736352165</t>
  </si>
  <si>
    <t>20251218-000000070</t>
  </si>
  <si>
    <t>20251218-000000071</t>
  </si>
  <si>
    <t>20251218173851E0E8</t>
  </si>
  <si>
    <t>이상훈</t>
  </si>
  <si>
    <t>20251218-000000074</t>
  </si>
  <si>
    <t>202512181929396741</t>
  </si>
  <si>
    <t>김광호</t>
  </si>
  <si>
    <t>20251218-000000075</t>
  </si>
  <si>
    <t>20251218220346EFAB</t>
  </si>
  <si>
    <t>곽희정</t>
  </si>
  <si>
    <t>20251218-000000076</t>
  </si>
  <si>
    <t>20251218221432CF0D</t>
  </si>
  <si>
    <t>최지영</t>
  </si>
  <si>
    <t>20251218-000000077</t>
  </si>
  <si>
    <t>20251218-000000078</t>
  </si>
  <si>
    <t>20251218-000000079</t>
  </si>
  <si>
    <t>202512182213033F26</t>
  </si>
  <si>
    <t>20251218-000000080</t>
  </si>
  <si>
    <t>20251218225817E250</t>
  </si>
  <si>
    <t>20251218-000000081</t>
  </si>
  <si>
    <t>202512182304564328</t>
  </si>
  <si>
    <t>20251218-000000082</t>
  </si>
  <si>
    <t>2025121823054462A0</t>
  </si>
  <si>
    <t>박정혜</t>
  </si>
  <si>
    <t>20251218-000000087</t>
  </si>
  <si>
    <t>20251218233712E553</t>
  </si>
  <si>
    <t>박은향</t>
  </si>
  <si>
    <t>20251218-000000088</t>
  </si>
  <si>
    <t>심플베베</t>
  </si>
  <si>
    <t>20251218-000000089</t>
  </si>
  <si>
    <t>필크플라워</t>
  </si>
  <si>
    <t>20251218-000000090</t>
  </si>
  <si>
    <t>20251218-000000091</t>
  </si>
  <si>
    <t>20251218-000000092</t>
  </si>
  <si>
    <t>20251218-000000093</t>
  </si>
  <si>
    <t>20251218233842E63C</t>
  </si>
  <si>
    <t>한예슬</t>
  </si>
  <si>
    <t>20251219-000000001</t>
  </si>
  <si>
    <t>20251219000931AC91</t>
  </si>
  <si>
    <t>김효연</t>
  </si>
  <si>
    <t>20251219-000000002</t>
  </si>
  <si>
    <t>20251219030850D4CF</t>
  </si>
  <si>
    <t>류은선</t>
  </si>
  <si>
    <t>20251219-000000003</t>
  </si>
  <si>
    <t>20251219-000000004</t>
  </si>
  <si>
    <t>20251219-000000005</t>
  </si>
  <si>
    <t>20251219-000000006</t>
  </si>
  <si>
    <t>20251219-000000007</t>
  </si>
  <si>
    <t>20251219-000000008</t>
  </si>
  <si>
    <t>20251219-000000009</t>
  </si>
  <si>
    <t>20251219-000000010</t>
  </si>
  <si>
    <t>20251219-000000011</t>
  </si>
  <si>
    <t>너는내짝꿍</t>
  </si>
  <si>
    <t>20251219-000000012</t>
  </si>
  <si>
    <t>20251219-000000013</t>
  </si>
  <si>
    <t>20251219-000000014</t>
  </si>
  <si>
    <t>20251219-000000015</t>
  </si>
  <si>
    <t>20251219-000000016</t>
  </si>
  <si>
    <t>20251219-000000017</t>
  </si>
  <si>
    <t>20251219-000000018</t>
  </si>
  <si>
    <t>20251219-000000019</t>
  </si>
  <si>
    <t>20251219085818D558</t>
  </si>
  <si>
    <t>20251219-000000020</t>
  </si>
  <si>
    <t>20251219095903DBE2</t>
  </si>
  <si>
    <t>정준영</t>
  </si>
  <si>
    <t>20251219-000000021</t>
  </si>
  <si>
    <t>20251219-000000022</t>
  </si>
  <si>
    <t>20251219-000000023</t>
  </si>
  <si>
    <t>202512191025175CA4</t>
  </si>
  <si>
    <t>한지현</t>
  </si>
  <si>
    <t>20251219-000000024</t>
  </si>
  <si>
    <t>20251219-000000025</t>
  </si>
  <si>
    <t>20251219-000000026</t>
  </si>
  <si>
    <t>20251219-000000027</t>
  </si>
  <si>
    <t>20251219-000000028</t>
  </si>
  <si>
    <t>20251219-000000029</t>
  </si>
  <si>
    <t>20251219-000000030</t>
  </si>
  <si>
    <t>20251219-000000031</t>
  </si>
  <si>
    <t>20251219-000000032</t>
  </si>
  <si>
    <t>20251219-000000033</t>
  </si>
  <si>
    <t>20251219-000000034</t>
  </si>
  <si>
    <t>20251219-000000035</t>
  </si>
  <si>
    <t>20251219-000000036</t>
  </si>
  <si>
    <t>20251219-000000037</t>
  </si>
  <si>
    <t>20251219-000000038</t>
  </si>
  <si>
    <t>20251219-000000039</t>
  </si>
  <si>
    <t>20251219-000000040</t>
  </si>
  <si>
    <t>20251219-000000041</t>
  </si>
  <si>
    <t>20251219-000000042</t>
  </si>
  <si>
    <t>20251219-000000043</t>
  </si>
  <si>
    <t>20251219-000000045</t>
  </si>
  <si>
    <t>202512191124139B81</t>
  </si>
  <si>
    <t>20251219-000000046</t>
  </si>
  <si>
    <t>20251219-000000047</t>
  </si>
  <si>
    <t>20251219-000000048</t>
  </si>
  <si>
    <t>20251219-000000049</t>
  </si>
  <si>
    <t>20251219-000000050</t>
  </si>
  <si>
    <t>20251219-000000051</t>
  </si>
  <si>
    <t>20251219-000000052</t>
  </si>
  <si>
    <t>20251219-000000053</t>
  </si>
  <si>
    <t>20251219-000000054</t>
  </si>
  <si>
    <t>20251219-000000055</t>
  </si>
  <si>
    <t>20251219-000000056</t>
  </si>
  <si>
    <t>20251219-000000057</t>
  </si>
  <si>
    <t>20251219-000000058</t>
  </si>
  <si>
    <t>20251219113032E187</t>
  </si>
  <si>
    <t>이시안</t>
  </si>
  <si>
    <t>20251219-000000059</t>
  </si>
  <si>
    <t>20251219-000000060</t>
  </si>
  <si>
    <t>202512191147522A31</t>
  </si>
  <si>
    <t>이나영</t>
  </si>
  <si>
    <t>20251219-000000061</t>
  </si>
  <si>
    <t>20251219120146B374</t>
  </si>
  <si>
    <t>20251219-000000062</t>
  </si>
  <si>
    <t>20251219121845B6E2</t>
  </si>
  <si>
    <t>20251219-000000063</t>
  </si>
  <si>
    <t>202512191227300590</t>
  </si>
  <si>
    <t>20251219-000000064</t>
  </si>
  <si>
    <t>20251219-000000065</t>
  </si>
  <si>
    <t>202512190858513FEF</t>
  </si>
  <si>
    <t>20251219-000000066</t>
  </si>
  <si>
    <t>20251219123922FAAA</t>
  </si>
  <si>
    <t>신지한</t>
  </si>
  <si>
    <t>20251219-000000067</t>
  </si>
  <si>
    <t>20251219115634737F</t>
  </si>
  <si>
    <t>윤효진</t>
  </si>
  <si>
    <t>20251219-000000068</t>
  </si>
  <si>
    <t>20251219133545294B</t>
  </si>
  <si>
    <t>박서윤</t>
  </si>
  <si>
    <t>20251219-000000069</t>
  </si>
  <si>
    <t>202512191345423BB4</t>
  </si>
  <si>
    <t>김준태</t>
  </si>
  <si>
    <t>20251219-000000070</t>
  </si>
  <si>
    <t>20251219135607C76C</t>
  </si>
  <si>
    <t>20251219-000000072</t>
  </si>
  <si>
    <t>202512191548339C5E</t>
  </si>
  <si>
    <t>20251219-000000073</t>
  </si>
  <si>
    <t>20251219145705B14A</t>
  </si>
  <si>
    <t>엄태훈</t>
  </si>
  <si>
    <t>20251219-000000074</t>
  </si>
  <si>
    <t>20251219-000000075</t>
  </si>
  <si>
    <t>20251219-000000076</t>
  </si>
  <si>
    <t>20251219-000000077</t>
  </si>
  <si>
    <t>20251219162511E8C6</t>
  </si>
  <si>
    <t>노유호</t>
  </si>
  <si>
    <t>20251219-000000103</t>
  </si>
  <si>
    <t>202512191828168D7D</t>
  </si>
  <si>
    <t>양정인</t>
  </si>
  <si>
    <t>내추럴러브브</t>
  </si>
  <si>
    <t>20251219-000000106</t>
  </si>
  <si>
    <t>20251219200810E067</t>
  </si>
  <si>
    <t>20251219-000000109</t>
  </si>
  <si>
    <t>202512192120466331</t>
  </si>
  <si>
    <t>20251219-000000110</t>
  </si>
  <si>
    <t>20251219220259755F</t>
  </si>
  <si>
    <t>HORTON JAMES ROBERT</t>
  </si>
  <si>
    <t>20251219-000000111</t>
  </si>
  <si>
    <t>2025121923060104A8</t>
  </si>
  <si>
    <t>20251219-000000112</t>
  </si>
  <si>
    <t>20251219232359AD06</t>
  </si>
  <si>
    <t>황미애</t>
  </si>
  <si>
    <t>20251219-000000113</t>
  </si>
  <si>
    <t>20251219232033FC44</t>
  </si>
  <si>
    <t>황선숙</t>
  </si>
  <si>
    <t>20251219-000000114</t>
  </si>
  <si>
    <t>20251219234951FC03</t>
  </si>
  <si>
    <t>몰디브</t>
  </si>
  <si>
    <t>20251219-000000115</t>
  </si>
  <si>
    <t>알로아화와이</t>
  </si>
  <si>
    <t>20251220-000000001</t>
  </si>
  <si>
    <t>202512200018456575</t>
  </si>
  <si>
    <t>정용준</t>
  </si>
  <si>
    <t>20251220-000000002</t>
  </si>
  <si>
    <t>2025122000264952F8</t>
  </si>
  <si>
    <t>위다정</t>
  </si>
  <si>
    <t>20251220-000000003</t>
  </si>
  <si>
    <t>2025122001362358F3</t>
  </si>
  <si>
    <t>반주연</t>
  </si>
  <si>
    <t>20251220-000000006</t>
  </si>
  <si>
    <t>2025122003344993F5</t>
  </si>
  <si>
    <t>20251220-000000007</t>
  </si>
  <si>
    <t>202512200428269BFD</t>
  </si>
  <si>
    <t>김경수</t>
  </si>
  <si>
    <t>20251220-000000013</t>
  </si>
  <si>
    <t>20251220123624E1CE</t>
  </si>
  <si>
    <t>박찬양</t>
  </si>
  <si>
    <t>20251220-000000015</t>
  </si>
  <si>
    <t>20251220140906B147</t>
  </si>
  <si>
    <t>이영실</t>
  </si>
  <si>
    <t>20251220-000000016</t>
  </si>
  <si>
    <t>20251220153105DB18</t>
  </si>
  <si>
    <t>벽걸이프레임</t>
  </si>
  <si>
    <t>20251220-000000017</t>
  </si>
  <si>
    <t>202512201614229828</t>
  </si>
  <si>
    <t>20251220-000000018</t>
  </si>
  <si>
    <t>20251220-000000020</t>
  </si>
  <si>
    <t>20251220161246D9F9</t>
  </si>
  <si>
    <t>20251220-000000021</t>
  </si>
  <si>
    <t>20251220-000000022</t>
  </si>
  <si>
    <t>20251220163613D910</t>
  </si>
  <si>
    <t>김교덕</t>
  </si>
  <si>
    <t>20251220-000000023</t>
  </si>
  <si>
    <t>202512201802315B74</t>
  </si>
  <si>
    <t>20251220-000000024</t>
  </si>
  <si>
    <t>20251220193009705F</t>
  </si>
  <si>
    <t>김아영</t>
  </si>
  <si>
    <t>20251220-000000028</t>
  </si>
  <si>
    <t>2025122019421857A8</t>
  </si>
  <si>
    <t>오상언</t>
  </si>
  <si>
    <t>20251220-000000029</t>
  </si>
  <si>
    <t>20251220200451B31A</t>
  </si>
  <si>
    <t>신용남</t>
  </si>
  <si>
    <t>20251220-000000035</t>
  </si>
  <si>
    <t>2025122020395413AC</t>
  </si>
  <si>
    <t>채경화</t>
  </si>
  <si>
    <t>20251220-000000036</t>
  </si>
  <si>
    <t>20251220205413900B</t>
  </si>
  <si>
    <t>심민주</t>
  </si>
  <si>
    <t>20251220-000000038</t>
  </si>
  <si>
    <t>202512202105591674</t>
  </si>
  <si>
    <t>20251220-000000039</t>
  </si>
  <si>
    <t>20251220211543B58F</t>
  </si>
  <si>
    <t>20251220-000000040</t>
  </si>
  <si>
    <t>20251220-000000041</t>
  </si>
  <si>
    <t>20251220213934528A</t>
  </si>
  <si>
    <t>에어메일</t>
  </si>
  <si>
    <t>20251220-000000042</t>
  </si>
  <si>
    <t>20251220215125789C</t>
  </si>
  <si>
    <t>20251220-000000051</t>
  </si>
  <si>
    <t>20251220231910D45D</t>
  </si>
  <si>
    <t>20251220-000000053</t>
  </si>
  <si>
    <t>202512202330542F33</t>
  </si>
  <si>
    <t>곽병은</t>
  </si>
  <si>
    <t>20251220-000000054</t>
  </si>
  <si>
    <t>20251220234925E628</t>
  </si>
  <si>
    <t>정종실</t>
  </si>
  <si>
    <t>20251220-000000055</t>
  </si>
  <si>
    <t>20251220-000000056</t>
  </si>
  <si>
    <t>20251221-000000001</t>
  </si>
  <si>
    <t>20251221000116B908</t>
  </si>
  <si>
    <t>생일_002</t>
  </si>
  <si>
    <t>20251221-000000002</t>
  </si>
  <si>
    <t>202512210002126A3C</t>
  </si>
  <si>
    <t>민동욱</t>
  </si>
  <si>
    <t>20251221-000000003</t>
  </si>
  <si>
    <t>202512210106562A33</t>
  </si>
  <si>
    <t>20251221-000000004</t>
  </si>
  <si>
    <t>202512210239197F9F</t>
  </si>
  <si>
    <t>20251221-000000007</t>
  </si>
  <si>
    <t>20251221101500E0C6</t>
  </si>
  <si>
    <t>노현우</t>
  </si>
  <si>
    <t>20251221-000000008</t>
  </si>
  <si>
    <t>202512211017250DF7</t>
  </si>
  <si>
    <t>진주</t>
  </si>
  <si>
    <t>20251221-000000012</t>
  </si>
  <si>
    <t>2025122110304663DF</t>
  </si>
  <si>
    <t>20251221-000000015</t>
  </si>
  <si>
    <t>2025122111072178B5</t>
  </si>
  <si>
    <t>20251221-000000016</t>
  </si>
  <si>
    <t>202512211121087D1D</t>
  </si>
  <si>
    <t>20251221-000000017</t>
  </si>
  <si>
    <t>202512211418508D06</t>
  </si>
  <si>
    <t>박선혜</t>
  </si>
  <si>
    <t>20251221-000000018</t>
  </si>
  <si>
    <t>20251221-000000019</t>
  </si>
  <si>
    <t>202512211531487436</t>
  </si>
  <si>
    <t>이환수</t>
  </si>
  <si>
    <t>20251221-000000020</t>
  </si>
  <si>
    <t>20251221160903FF97</t>
  </si>
  <si>
    <t>이현희</t>
  </si>
  <si>
    <t>20251221-000000021</t>
  </si>
  <si>
    <t>20251221162155012E</t>
  </si>
  <si>
    <t>강민성</t>
  </si>
  <si>
    <t>20251221-000000022</t>
  </si>
  <si>
    <t>20251221-000000023</t>
  </si>
  <si>
    <t>20251221-000000024</t>
  </si>
  <si>
    <t>2025122117195003CA</t>
  </si>
  <si>
    <t>성주은</t>
  </si>
  <si>
    <t>20251221-000000025</t>
  </si>
  <si>
    <t>202512211730211BFD</t>
  </si>
  <si>
    <t>20251221-000000026</t>
  </si>
  <si>
    <t>20251221172849E1B1</t>
  </si>
  <si>
    <t>강수연</t>
  </si>
  <si>
    <t>20251221-000000027</t>
  </si>
  <si>
    <t>20251221-000000028</t>
  </si>
  <si>
    <t>20251221181638BC46</t>
  </si>
  <si>
    <t>김강자</t>
  </si>
  <si>
    <t>20251221-000000029</t>
  </si>
  <si>
    <t>20251221-000000030</t>
  </si>
  <si>
    <t>20251221-000000031</t>
  </si>
  <si>
    <t>2025122118333922E1</t>
  </si>
  <si>
    <t>박은주</t>
  </si>
  <si>
    <t>20251221-000000032</t>
  </si>
  <si>
    <t>20251221185942003E</t>
  </si>
  <si>
    <t>판창훈</t>
  </si>
  <si>
    <t>웨딩_003</t>
  </si>
  <si>
    <t>20251221-000000033</t>
  </si>
  <si>
    <t>20251221-000000039</t>
  </si>
  <si>
    <t>2025122120092123BB</t>
  </si>
  <si>
    <t>kkt0125</t>
  </si>
  <si>
    <t>20251221-000000040</t>
  </si>
  <si>
    <t>202512212037075D00</t>
  </si>
  <si>
    <t>최대호</t>
  </si>
  <si>
    <t>20251221-000000041</t>
  </si>
  <si>
    <t>20251221212005995E</t>
  </si>
  <si>
    <t>배상렬</t>
  </si>
  <si>
    <t>20251221-000000042</t>
  </si>
  <si>
    <t>20251221-000000043</t>
  </si>
  <si>
    <t>20251221-000000044</t>
  </si>
  <si>
    <t>2025122121211023E0</t>
  </si>
  <si>
    <t>20251221-000000045</t>
  </si>
  <si>
    <t>20251221213247ADD2</t>
  </si>
  <si>
    <t>정태균</t>
  </si>
  <si>
    <t>20251221-000000046</t>
  </si>
  <si>
    <t>202512212129048AE3</t>
  </si>
  <si>
    <t>김영수</t>
  </si>
  <si>
    <t>20251221-000000047</t>
  </si>
  <si>
    <t>20251221-000000048</t>
  </si>
  <si>
    <t>20251221-000000049</t>
  </si>
  <si>
    <t>20251221-000000050</t>
  </si>
  <si>
    <t>20251221-000000051</t>
  </si>
  <si>
    <t>20251221-000000052</t>
  </si>
  <si>
    <t>20251221-000000053</t>
  </si>
  <si>
    <t>20251221-000000054</t>
  </si>
  <si>
    <t>20251221-000000057</t>
  </si>
  <si>
    <t>20251221213756FAD6</t>
  </si>
  <si>
    <t>20251221-000000058</t>
  </si>
  <si>
    <t>2025122121475725CE</t>
  </si>
  <si>
    <t>20251221-000000059</t>
  </si>
  <si>
    <t>20251221224454847A</t>
  </si>
  <si>
    <t>20251221-000000060</t>
  </si>
  <si>
    <t>202512212253228299</t>
  </si>
  <si>
    <t>나보라</t>
  </si>
  <si>
    <t>20251221-000000061</t>
  </si>
  <si>
    <t>20251221231157E194</t>
  </si>
  <si>
    <t>20251222-000000001</t>
  </si>
  <si>
    <t>20251222000310C8F3</t>
  </si>
  <si>
    <t>20251222-000000003</t>
  </si>
  <si>
    <t>20251222000951DFBD</t>
  </si>
  <si>
    <t>김주호</t>
  </si>
  <si>
    <t>20251222-000000004</t>
  </si>
  <si>
    <t>202512220058101D0D</t>
  </si>
  <si>
    <t>김철균</t>
  </si>
  <si>
    <t>20251222-000000005</t>
  </si>
  <si>
    <t>20251222-000000006</t>
  </si>
  <si>
    <t>20251222010936E816</t>
  </si>
  <si>
    <t>박동욱</t>
  </si>
  <si>
    <t>20251222-000000007</t>
  </si>
  <si>
    <t>202512220355362A2D</t>
  </si>
  <si>
    <t>조정희</t>
  </si>
  <si>
    <t>20251222-000000008</t>
  </si>
  <si>
    <t>202512220819191327</t>
  </si>
  <si>
    <t>조영은</t>
  </si>
  <si>
    <t>20251222-000000009</t>
  </si>
  <si>
    <t>20251222081731686D</t>
  </si>
  <si>
    <t>20251222-000000010</t>
  </si>
  <si>
    <t>20251222-000000011</t>
  </si>
  <si>
    <t>20251222-000000012</t>
  </si>
  <si>
    <t>20251222-000000013</t>
  </si>
  <si>
    <t>20251222-000000014</t>
  </si>
  <si>
    <t>20251221-000000062</t>
  </si>
  <si>
    <t>20251221213700E880</t>
  </si>
  <si>
    <t>손성희</t>
  </si>
  <si>
    <t>20251222-000000015</t>
  </si>
  <si>
    <t>20251222090745D114</t>
  </si>
  <si>
    <t>김선영</t>
  </si>
  <si>
    <t>20251222-000000016</t>
  </si>
  <si>
    <t>20251219-000000116</t>
  </si>
  <si>
    <t>20251219170053A1E9</t>
  </si>
  <si>
    <t>홍민영</t>
  </si>
  <si>
    <t>20251222-000000017</t>
  </si>
  <si>
    <t>20251222101418E325</t>
  </si>
  <si>
    <t>20251222-000000018</t>
  </si>
  <si>
    <t>202512221048011731</t>
  </si>
  <si>
    <t>안상세</t>
  </si>
  <si>
    <t>20251222-000000019</t>
  </si>
  <si>
    <t>202512221114380600</t>
  </si>
  <si>
    <t>20251222-000000020</t>
  </si>
  <si>
    <t>20251222111810D90F</t>
  </si>
  <si>
    <t>20251222-000000022</t>
  </si>
  <si>
    <t>2025122212343887FE</t>
  </si>
  <si>
    <t>이세영</t>
  </si>
  <si>
    <t>20251222-000000023</t>
  </si>
  <si>
    <t>20251222-000000024</t>
  </si>
  <si>
    <t>20251222-000000025</t>
  </si>
  <si>
    <t>20251222-000000026</t>
  </si>
  <si>
    <t>20251222-000000027</t>
  </si>
  <si>
    <t>20251222-000000028</t>
  </si>
  <si>
    <t>20251222-000000029</t>
  </si>
  <si>
    <t>20251222-000000030</t>
  </si>
  <si>
    <t>20251222-000000031</t>
  </si>
  <si>
    <t>20251222-000000032</t>
  </si>
  <si>
    <t>20251222105515CE04</t>
  </si>
  <si>
    <t>20251222-000000033</t>
  </si>
  <si>
    <t>20251222132709BE81</t>
  </si>
  <si>
    <t>김정태</t>
  </si>
  <si>
    <t>20251222-000000034</t>
  </si>
  <si>
    <t>20251222131444003F</t>
  </si>
  <si>
    <t>김권호</t>
  </si>
  <si>
    <t>20251222-000000035</t>
  </si>
  <si>
    <t>202512221328577AE2</t>
  </si>
  <si>
    <t>이영화</t>
  </si>
  <si>
    <t>20251222-000000036</t>
  </si>
  <si>
    <t>202512221321272714</t>
  </si>
  <si>
    <t>정완수</t>
  </si>
  <si>
    <t>20251222-000000037</t>
  </si>
  <si>
    <t>202512221405511333</t>
  </si>
  <si>
    <t>20251222-000000038</t>
  </si>
  <si>
    <t>20251222-000000039</t>
  </si>
  <si>
    <t>20251222-000000040</t>
  </si>
  <si>
    <t>20251222-000000041</t>
  </si>
  <si>
    <t>20251222-000000056</t>
  </si>
  <si>
    <t>202512221412378BB9</t>
  </si>
  <si>
    <t>현매초등학교</t>
  </si>
  <si>
    <t>20251222-000000058</t>
  </si>
  <si>
    <t>20251222142417BC44</t>
  </si>
  <si>
    <t>고은영</t>
  </si>
  <si>
    <t>20251222-000000059</t>
  </si>
  <si>
    <t>20251222142719AC53</t>
  </si>
  <si>
    <t>20251222-000000060</t>
  </si>
  <si>
    <t>20251222143803A179</t>
  </si>
  <si>
    <t>임용수</t>
  </si>
  <si>
    <t>20251222-000000061</t>
  </si>
  <si>
    <t>20251222-000000062</t>
  </si>
  <si>
    <t>20251222-000000063</t>
  </si>
  <si>
    <t>20251222-000000064</t>
  </si>
  <si>
    <t>20251222-000000065</t>
  </si>
  <si>
    <t>20251222-000000066</t>
  </si>
  <si>
    <t>20251222-000000067</t>
  </si>
  <si>
    <t>20251222-000000068</t>
  </si>
  <si>
    <t>20251222-000000069</t>
  </si>
  <si>
    <t>202512221437289228</t>
  </si>
  <si>
    <t>20251222-000000070</t>
  </si>
  <si>
    <t>20251222-000000071</t>
  </si>
  <si>
    <t>20251222-000000072</t>
  </si>
  <si>
    <t>20251222-000000073</t>
  </si>
  <si>
    <t>20251222-000000074</t>
  </si>
  <si>
    <t>20251222-000000075</t>
  </si>
  <si>
    <t>20251222-000000076</t>
  </si>
  <si>
    <t>20251222-000000077</t>
  </si>
  <si>
    <t>20251222-000000078</t>
  </si>
  <si>
    <t>20251222-000000079</t>
  </si>
  <si>
    <t>20251222-000000080</t>
  </si>
  <si>
    <t>20251222144828A4C5</t>
  </si>
  <si>
    <t>진성욱</t>
  </si>
  <si>
    <t>20251222-000000111</t>
  </si>
  <si>
    <t>20251222151141B44D</t>
  </si>
  <si>
    <t>김승수</t>
  </si>
  <si>
    <t>20251222-000000112</t>
  </si>
  <si>
    <t>202512221525406387</t>
  </si>
  <si>
    <t>20251222-000000113</t>
  </si>
  <si>
    <t>20251222-000000114</t>
  </si>
  <si>
    <t>20251222-000000115</t>
  </si>
  <si>
    <t>20251222-000000116</t>
  </si>
  <si>
    <t>20251222-000000117</t>
  </si>
  <si>
    <t>20251222-000000118</t>
  </si>
  <si>
    <t>20251222-000000119</t>
  </si>
  <si>
    <t>20251222-000000120</t>
  </si>
  <si>
    <t>20251222-000000121</t>
  </si>
  <si>
    <t>20251222-000000122</t>
  </si>
  <si>
    <t>20251222-000000123</t>
  </si>
  <si>
    <t>20251222-000000124</t>
  </si>
  <si>
    <t>20251222-000000125</t>
  </si>
  <si>
    <t>20251222-000000126</t>
  </si>
  <si>
    <t>20251222-000000127</t>
  </si>
  <si>
    <t>20251222-000000128</t>
  </si>
  <si>
    <t>20251222-000000129</t>
  </si>
  <si>
    <t>20251222-000000130</t>
  </si>
  <si>
    <t>20251222-000000131</t>
  </si>
  <si>
    <t>20251222-000000132</t>
  </si>
  <si>
    <t>20251222-000000134</t>
  </si>
  <si>
    <t>20251222160407A410</t>
  </si>
  <si>
    <t>이주영</t>
  </si>
  <si>
    <t>20251222-000000135</t>
  </si>
  <si>
    <t>202512221602152B72</t>
  </si>
  <si>
    <t>20251222-000000136</t>
  </si>
  <si>
    <t>20251222161409C02F</t>
  </si>
  <si>
    <t>김성아</t>
  </si>
  <si>
    <t>20251222-000000137</t>
  </si>
  <si>
    <t>20251222162106AD76</t>
  </si>
  <si>
    <t>김보영</t>
  </si>
  <si>
    <t>20251222-000000138</t>
  </si>
  <si>
    <t>20251222163409BC33</t>
  </si>
  <si>
    <t>김정희</t>
  </si>
  <si>
    <t>20251222-000000147</t>
  </si>
  <si>
    <t>20251222172048998D</t>
  </si>
  <si>
    <t>이나리</t>
  </si>
  <si>
    <t>20251222-000000150</t>
  </si>
  <si>
    <t>20251222172729EEFF</t>
  </si>
  <si>
    <t>20251222-000000151</t>
  </si>
  <si>
    <t>202512221734046354</t>
  </si>
  <si>
    <t>채수철</t>
  </si>
  <si>
    <t>20251222-000000152</t>
  </si>
  <si>
    <t>20251222175836DCA4</t>
  </si>
  <si>
    <t>노일준</t>
  </si>
  <si>
    <t>20251222-000000160</t>
  </si>
  <si>
    <t>202512221947385E17</t>
  </si>
  <si>
    <t>20251222-000000163</t>
  </si>
  <si>
    <t>202512221934429746</t>
  </si>
  <si>
    <t>20251222-000000164</t>
  </si>
  <si>
    <t>20251222200601A81B</t>
  </si>
  <si>
    <t>20251222-000000165</t>
  </si>
  <si>
    <t>20251222-000000166</t>
  </si>
  <si>
    <t>202512222040149838</t>
  </si>
  <si>
    <t>20251222-000000167</t>
  </si>
  <si>
    <t>202512222117319011</t>
  </si>
  <si>
    <t>백인성</t>
  </si>
  <si>
    <t>20251222-000000168</t>
  </si>
  <si>
    <t>2025122221234549B6</t>
  </si>
  <si>
    <t>20251222-000000169</t>
  </si>
  <si>
    <t>2025122221295548F2</t>
  </si>
  <si>
    <t>20251222-000000170</t>
  </si>
  <si>
    <t>20251222215518B23B</t>
  </si>
  <si>
    <t>20251222-000000171</t>
  </si>
  <si>
    <t>20251222221242EF29</t>
  </si>
  <si>
    <t>강동현</t>
  </si>
  <si>
    <t>20251222-000000172</t>
  </si>
  <si>
    <t>202512222226380351</t>
  </si>
  <si>
    <t>정하진</t>
  </si>
  <si>
    <t>20251222-000000173</t>
  </si>
  <si>
    <t>20251222-000000174</t>
  </si>
  <si>
    <t>202512222241039CBB</t>
  </si>
  <si>
    <t>에세이노트</t>
  </si>
  <si>
    <t>20251222-000000175</t>
  </si>
  <si>
    <t>20251222-000000176</t>
  </si>
  <si>
    <t>20251222224917D7CD</t>
  </si>
  <si>
    <t>길경빈</t>
  </si>
  <si>
    <t>20251223-000000002</t>
  </si>
  <si>
    <t>2025122303500441D0</t>
  </si>
  <si>
    <t>유현주</t>
  </si>
  <si>
    <t>20251223-000000003</t>
  </si>
  <si>
    <t>20251223090840D41D</t>
  </si>
  <si>
    <t>20251223-000000004</t>
  </si>
  <si>
    <t>202512231010211893</t>
  </si>
  <si>
    <t>20251223-000000005</t>
  </si>
  <si>
    <t>20251223101847A8A5</t>
  </si>
  <si>
    <t>20251223-000000008</t>
  </si>
  <si>
    <t>20251223103231E083</t>
  </si>
  <si>
    <t>20251223-000000009</t>
  </si>
  <si>
    <t>20251223102720912E</t>
  </si>
  <si>
    <t>20251223-000000011</t>
  </si>
  <si>
    <t>2025122311142019E8</t>
  </si>
  <si>
    <t>김은실</t>
  </si>
  <si>
    <t>20251223-000000012</t>
  </si>
  <si>
    <t>20251223113308783F</t>
  </si>
  <si>
    <t>내손중학교</t>
  </si>
  <si>
    <t>20251223-000000013</t>
  </si>
  <si>
    <t>20251223091540E6F8</t>
  </si>
  <si>
    <t>20251223-000000014</t>
  </si>
  <si>
    <t>20251223113717011D</t>
  </si>
  <si>
    <t>부성철</t>
  </si>
  <si>
    <t>20251222-000000178</t>
  </si>
  <si>
    <t>20251222155548D3A6</t>
  </si>
  <si>
    <t>오혜령</t>
  </si>
  <si>
    <t>20251223-000000015</t>
  </si>
  <si>
    <t>20251223122806334E</t>
  </si>
  <si>
    <t>20251223-000000016</t>
  </si>
  <si>
    <t>2025122312471692F4</t>
  </si>
  <si>
    <t>연세대학교재활학교</t>
  </si>
  <si>
    <t>감성일상_004</t>
  </si>
  <si>
    <t>20251223-000000017</t>
  </si>
  <si>
    <t>20251223-000000019</t>
  </si>
  <si>
    <t>20251223125235A5C6</t>
  </si>
  <si>
    <t>20251223-000000021</t>
  </si>
  <si>
    <t>20251223130252A440</t>
  </si>
  <si>
    <t>20251223-000000022</t>
  </si>
  <si>
    <t>20251223130925E066</t>
  </si>
  <si>
    <t>20251223-000000023</t>
  </si>
  <si>
    <t>20251223131301D8DC</t>
  </si>
  <si>
    <t>김주혜</t>
  </si>
  <si>
    <t>20251223-000000024</t>
  </si>
  <si>
    <t>202512231310527916</t>
  </si>
  <si>
    <t>20251223-000000025</t>
  </si>
  <si>
    <t>202512231332005BF4</t>
  </si>
  <si>
    <t>20251223-000000038</t>
  </si>
  <si>
    <t>202512231334418190</t>
  </si>
  <si>
    <t>20251223-000000039</t>
  </si>
  <si>
    <t>20251223132955786A</t>
  </si>
  <si>
    <t>20251223-000000040</t>
  </si>
  <si>
    <t>20251223132255923A</t>
  </si>
  <si>
    <t>20251223-000000041</t>
  </si>
  <si>
    <t>20251223-000000042</t>
  </si>
  <si>
    <t>20251223-000000043</t>
  </si>
  <si>
    <t>20251223-000000044</t>
  </si>
  <si>
    <t>2025122313435089FC</t>
  </si>
  <si>
    <t>홍성희</t>
  </si>
  <si>
    <t>20251223-000000045</t>
  </si>
  <si>
    <t>2025122313424318BA</t>
  </si>
  <si>
    <t>신소영</t>
  </si>
  <si>
    <t>20251223-000000046</t>
  </si>
  <si>
    <t>20251223134118DF5B</t>
  </si>
  <si>
    <t>강민석</t>
  </si>
  <si>
    <t>20251223-000000047</t>
  </si>
  <si>
    <t>202512231351454D4F</t>
  </si>
  <si>
    <t>20251223-000000049</t>
  </si>
  <si>
    <t>202512231411012835</t>
  </si>
  <si>
    <t>김명조</t>
  </si>
  <si>
    <t>20251223-000000052</t>
  </si>
  <si>
    <t>202512231424300A96</t>
  </si>
  <si>
    <t>유하나</t>
  </si>
  <si>
    <t>20251223-000000059</t>
  </si>
  <si>
    <t>202512231517095466</t>
  </si>
  <si>
    <t>20251222-000000179</t>
  </si>
  <si>
    <t>202512222253213BB8</t>
  </si>
  <si>
    <t>정은옥</t>
  </si>
  <si>
    <t>20251223-000000060</t>
  </si>
  <si>
    <t>202512231548285B52</t>
  </si>
  <si>
    <t>김경대</t>
  </si>
  <si>
    <t>20251223-000000062</t>
  </si>
  <si>
    <t>202512231612202865</t>
  </si>
  <si>
    <t>20251223-000000063</t>
  </si>
  <si>
    <t>202512231620310A7D</t>
  </si>
  <si>
    <t>조광숙</t>
  </si>
  <si>
    <t>20251223-000000064</t>
  </si>
  <si>
    <t>202512231621213BE6</t>
  </si>
  <si>
    <t>유가연</t>
  </si>
  <si>
    <t>20251223-000000066</t>
  </si>
  <si>
    <t>202512231642180305</t>
  </si>
  <si>
    <t>20251223-000000067</t>
  </si>
  <si>
    <t>202512231647432DB6</t>
  </si>
  <si>
    <t>이지윤</t>
  </si>
  <si>
    <t>20251223-000000068</t>
  </si>
  <si>
    <t>202512231650409747</t>
  </si>
  <si>
    <t>손창근</t>
  </si>
  <si>
    <t>20251223-000000069</t>
  </si>
  <si>
    <t>20251223171544A1D8</t>
  </si>
  <si>
    <t>박소리</t>
  </si>
  <si>
    <t>20251223-000000071</t>
  </si>
  <si>
    <t>20251223172538D053</t>
  </si>
  <si>
    <t>20251223-000000072</t>
  </si>
  <si>
    <t>202512231803170840</t>
  </si>
  <si>
    <t>여지훈</t>
  </si>
  <si>
    <t>20251223-000000073</t>
  </si>
  <si>
    <t>20251223192842A6B1</t>
  </si>
  <si>
    <t>20251223-000000074</t>
  </si>
  <si>
    <t>20251223-000000075</t>
  </si>
  <si>
    <t>20251223-000000076</t>
  </si>
  <si>
    <t>20251223-000000078</t>
  </si>
  <si>
    <t>202512232128494100</t>
  </si>
  <si>
    <t>방준일</t>
  </si>
  <si>
    <t>20251223-000000079</t>
  </si>
  <si>
    <t>20251223215322E110</t>
  </si>
  <si>
    <t>20251223-000000080</t>
  </si>
  <si>
    <t>202512232216436B12</t>
  </si>
  <si>
    <t>20251223-000000081</t>
  </si>
  <si>
    <t>20251223-000000082</t>
  </si>
  <si>
    <t>20251223-000000083</t>
  </si>
  <si>
    <t>20251223-000000084</t>
  </si>
  <si>
    <t>20251223-000000085</t>
  </si>
  <si>
    <t>20251223-000000086</t>
  </si>
  <si>
    <t>20251223-000000087</t>
  </si>
  <si>
    <t>20251223223636A935</t>
  </si>
  <si>
    <t>문희공</t>
  </si>
  <si>
    <t>20251223-000000089</t>
  </si>
  <si>
    <t>2025122323540315B9</t>
  </si>
  <si>
    <t>전다혜</t>
  </si>
  <si>
    <t>20251224-000000001</t>
  </si>
  <si>
    <t>202512240002036F21</t>
  </si>
  <si>
    <t>유민지</t>
  </si>
  <si>
    <t>20251224-000000002</t>
  </si>
  <si>
    <t>20251224-000000003</t>
  </si>
  <si>
    <t>20251224010524D67F</t>
  </si>
  <si>
    <t>김현아</t>
  </si>
  <si>
    <t>20251224-000000004</t>
  </si>
  <si>
    <t>20251224-000000005</t>
  </si>
  <si>
    <t>2025122401141022C5</t>
  </si>
  <si>
    <t>최시연</t>
  </si>
  <si>
    <t>20251224-000000006</t>
  </si>
  <si>
    <t>20251224011531C60C</t>
  </si>
  <si>
    <t>최호현</t>
  </si>
  <si>
    <t>20251224-000000007</t>
  </si>
  <si>
    <t>202512240815435237</t>
  </si>
  <si>
    <t>20251224-000000008</t>
  </si>
  <si>
    <t>20251224082244782A</t>
  </si>
  <si>
    <t>이아름</t>
  </si>
  <si>
    <t>20251224-000000009</t>
  </si>
  <si>
    <t>2025122408474444FA</t>
  </si>
  <si>
    <t>안호연</t>
  </si>
  <si>
    <t>20251224-000000010</t>
  </si>
  <si>
    <t>202512240900302E65</t>
  </si>
  <si>
    <t>20251224-000000011</t>
  </si>
  <si>
    <t>2025122408580106EA</t>
  </si>
  <si>
    <t>20251224-000000012</t>
  </si>
  <si>
    <t>2025122409103469F4</t>
  </si>
  <si>
    <t>20251224-000000013</t>
  </si>
  <si>
    <t>20251224092812C034</t>
  </si>
  <si>
    <t>가족사랑상담소</t>
  </si>
  <si>
    <t>20251224-000000014</t>
  </si>
  <si>
    <t>20251224-000000015</t>
  </si>
  <si>
    <t>20251224-000000016</t>
  </si>
  <si>
    <t>20251224-000000017</t>
  </si>
  <si>
    <t>20251224-000000018</t>
  </si>
  <si>
    <t>20251224-000000019</t>
  </si>
  <si>
    <t>202512241002437DF9</t>
  </si>
  <si>
    <t>20251224-000000021</t>
  </si>
  <si>
    <t>20251224102329B554</t>
  </si>
  <si>
    <t>정유림</t>
  </si>
  <si>
    <t>20251224-000000023</t>
  </si>
  <si>
    <t>20251224105218C50C</t>
  </si>
  <si>
    <t>20251224-000000024</t>
  </si>
  <si>
    <t>20251224105743F669</t>
  </si>
  <si>
    <t>전원도</t>
  </si>
  <si>
    <t>20251224-000000025</t>
  </si>
  <si>
    <t>20251224-000000026</t>
  </si>
  <si>
    <t>20251224-000000027</t>
  </si>
  <si>
    <t>202512241052265060</t>
  </si>
  <si>
    <t>황두민</t>
  </si>
  <si>
    <t>20251224-000000028</t>
  </si>
  <si>
    <t>20251224111632F455</t>
  </si>
  <si>
    <t>20251224-000000031</t>
  </si>
  <si>
    <t>202512241143184399</t>
  </si>
  <si>
    <t>20251224-000000032</t>
  </si>
  <si>
    <t>202512241156028E1D</t>
  </si>
  <si>
    <t>이정윤</t>
  </si>
  <si>
    <t>20251224-000000033</t>
  </si>
  <si>
    <t>202512241208292168</t>
  </si>
  <si>
    <t>20251224-000000034</t>
  </si>
  <si>
    <t>20251224-000000035</t>
  </si>
  <si>
    <t>20251224-000000036</t>
  </si>
  <si>
    <t>202512241225026B5E</t>
  </si>
  <si>
    <t>김경숙</t>
  </si>
  <si>
    <t>20251224-000000037</t>
  </si>
  <si>
    <t>2025122412294638EA</t>
  </si>
  <si>
    <t>20251224-000000039</t>
  </si>
  <si>
    <t>202512241304071C95</t>
  </si>
  <si>
    <t>20251224-000000040</t>
  </si>
  <si>
    <t>20251224-000000041</t>
  </si>
  <si>
    <t>20251224-000000042</t>
  </si>
  <si>
    <t>20251224-000000043</t>
  </si>
  <si>
    <t>20251224-000000044</t>
  </si>
  <si>
    <t>20251224-000000045</t>
  </si>
  <si>
    <t>20251224131241E8FB</t>
  </si>
  <si>
    <t>허용민</t>
  </si>
  <si>
    <t>20251224-000000046</t>
  </si>
  <si>
    <t>20251224-000000047</t>
  </si>
  <si>
    <t>20251224-000000048</t>
  </si>
  <si>
    <t>20251224-000000049</t>
  </si>
  <si>
    <t>20251224-000000050</t>
  </si>
  <si>
    <t>20251224-000000051</t>
  </si>
  <si>
    <t>20251224-000000052</t>
  </si>
  <si>
    <t>20251224-000000053</t>
  </si>
  <si>
    <t>20251224-000000054</t>
  </si>
  <si>
    <t>20251224-000000055</t>
  </si>
  <si>
    <t>20251224-000000056</t>
  </si>
  <si>
    <t>20251224-000000057</t>
  </si>
  <si>
    <t>20251224-000000058</t>
  </si>
  <si>
    <t>20251224-000000059</t>
  </si>
  <si>
    <t>20251224-000000060</t>
  </si>
  <si>
    <t>20251224-000000061</t>
  </si>
  <si>
    <t>20251224-000000062</t>
  </si>
  <si>
    <t>20251224-000000063</t>
  </si>
  <si>
    <t>20251224-000000064</t>
  </si>
  <si>
    <t>20251224-000000065</t>
  </si>
  <si>
    <t>20251224-000000066</t>
  </si>
  <si>
    <t>20251224-000000067</t>
  </si>
  <si>
    <t>20251224-000000068</t>
  </si>
  <si>
    <t>20251224-000000069</t>
  </si>
  <si>
    <t>20251224-000000070</t>
  </si>
  <si>
    <t>20251224-000000071</t>
  </si>
  <si>
    <t>20251224-000000072</t>
  </si>
  <si>
    <t>20251224-000000073</t>
  </si>
  <si>
    <t>20251224-000000074</t>
  </si>
  <si>
    <t>20251224-000000075</t>
  </si>
  <si>
    <t>20251224-000000076</t>
  </si>
  <si>
    <t>20251224-000000077</t>
  </si>
  <si>
    <t>20251224-000000078</t>
  </si>
  <si>
    <t>20251224-000000079</t>
  </si>
  <si>
    <t>20251224-000000080</t>
  </si>
  <si>
    <t>20251224-000000081</t>
  </si>
  <si>
    <t>20251224-000000082</t>
  </si>
  <si>
    <t>20251224-000000083</t>
  </si>
  <si>
    <t>20251224-000000084</t>
  </si>
  <si>
    <t>20251224-000000085</t>
  </si>
  <si>
    <t>20251224-000000086</t>
  </si>
  <si>
    <t>20251224-000000091</t>
  </si>
  <si>
    <t>202512241346205CD7</t>
  </si>
  <si>
    <t>김동희</t>
  </si>
  <si>
    <t>20251224-000000101</t>
  </si>
  <si>
    <t>20251224135152A767</t>
  </si>
  <si>
    <t>송별</t>
  </si>
  <si>
    <t>졸업을 축하해요(민트)</t>
  </si>
  <si>
    <t>20251224-000000102</t>
  </si>
  <si>
    <t>20251224-000000103</t>
  </si>
  <si>
    <t>20251224-000000104</t>
  </si>
  <si>
    <t>202512241343163860</t>
  </si>
  <si>
    <t>이인우</t>
  </si>
  <si>
    <t>20251224-000000105</t>
  </si>
  <si>
    <t>20251224143640227B</t>
  </si>
  <si>
    <t>이강춘</t>
  </si>
  <si>
    <t>20251224-000000110</t>
  </si>
  <si>
    <t>20251224152833313F</t>
  </si>
  <si>
    <t>20251224-000000111</t>
  </si>
  <si>
    <t>20251224-000000112</t>
  </si>
  <si>
    <t>20251224-000000113</t>
  </si>
  <si>
    <t>20251224-000000114</t>
  </si>
  <si>
    <t>20251224-000000115</t>
  </si>
  <si>
    <t>20251224-000000116</t>
  </si>
  <si>
    <t>20251224-000000117</t>
  </si>
  <si>
    <t>20251224-000000118</t>
  </si>
  <si>
    <t>2025122415431450E8</t>
  </si>
  <si>
    <t>김효정</t>
  </si>
  <si>
    <t>20251224-000000119</t>
  </si>
  <si>
    <t>202512241531149555</t>
  </si>
  <si>
    <t>안영준</t>
  </si>
  <si>
    <t>20251224-000000120</t>
  </si>
  <si>
    <t>20251224154914EC49</t>
  </si>
  <si>
    <t>20251224-000000121</t>
  </si>
  <si>
    <t>202512241546524837</t>
  </si>
  <si>
    <t>강인자</t>
  </si>
  <si>
    <t>20251224-000000122</t>
  </si>
  <si>
    <t>202512241605024686</t>
  </si>
  <si>
    <t>20251224-000000123</t>
  </si>
  <si>
    <t>20251224-000000124</t>
  </si>
  <si>
    <t>20251224162508F991</t>
  </si>
  <si>
    <t>20251224-000000139</t>
  </si>
  <si>
    <t>202512241803077B1C</t>
  </si>
  <si>
    <t>20251224-000000141</t>
  </si>
  <si>
    <t>20251224200557EFAB</t>
  </si>
  <si>
    <t>정의섭</t>
  </si>
  <si>
    <t>20251224-000000142</t>
  </si>
  <si>
    <t>202512242042394FEE</t>
  </si>
  <si>
    <t>20251224-000000143</t>
  </si>
  <si>
    <t>2025122420405403E4</t>
  </si>
  <si>
    <t>이기세</t>
  </si>
  <si>
    <t>20251224-000000144</t>
  </si>
  <si>
    <t>20251224-000000145</t>
  </si>
  <si>
    <t>20251224205137382B</t>
  </si>
  <si>
    <t>20251224-000000146</t>
  </si>
  <si>
    <t>20251224210102C772</t>
  </si>
  <si>
    <t>곽성진</t>
  </si>
  <si>
    <t>20251224-000000147</t>
  </si>
  <si>
    <t>20251224-000000148</t>
  </si>
  <si>
    <t>2025122421105157C4</t>
  </si>
  <si>
    <t>육은지</t>
  </si>
  <si>
    <t>20251224-000000149</t>
  </si>
  <si>
    <t>20251224210917A727</t>
  </si>
  <si>
    <t>20251224-000000151</t>
  </si>
  <si>
    <t>2025122421135148D4</t>
  </si>
  <si>
    <t>20251224-000000152</t>
  </si>
  <si>
    <t>20251224-000000153</t>
  </si>
  <si>
    <t>2025122421341581DB</t>
  </si>
  <si>
    <t>20251224-000000154</t>
  </si>
  <si>
    <t>20251224234424234B</t>
  </si>
  <si>
    <t>염재환</t>
  </si>
  <si>
    <t>20251225-000000001</t>
  </si>
  <si>
    <t>20251225000752A27C</t>
  </si>
  <si>
    <t>20251225-000000002</t>
  </si>
  <si>
    <t>2025122503560654E1</t>
  </si>
  <si>
    <t>20251225-000000003</t>
  </si>
  <si>
    <t>20251225072332BCE6</t>
  </si>
  <si>
    <t>김혜정</t>
  </si>
  <si>
    <t>20251225-000000004</t>
  </si>
  <si>
    <t>20251225074803E97D</t>
  </si>
  <si>
    <t>20251225-000000006</t>
  </si>
  <si>
    <t>202512250958069B79</t>
  </si>
  <si>
    <t>20251225-000000007</t>
  </si>
  <si>
    <t>20251225-000000008</t>
  </si>
  <si>
    <t>20251225-000000009</t>
  </si>
  <si>
    <t>20251225-000000010</t>
  </si>
  <si>
    <t>20251225110159FC0D</t>
  </si>
  <si>
    <t>김도민</t>
  </si>
  <si>
    <t>20251225-000000011</t>
  </si>
  <si>
    <t>2025122511320518CB</t>
  </si>
  <si>
    <t>이창환</t>
  </si>
  <si>
    <t>20251225-000000012</t>
  </si>
  <si>
    <t>202512251128059196</t>
  </si>
  <si>
    <t>20251225-000000013</t>
  </si>
  <si>
    <t>20251225115541A967</t>
  </si>
  <si>
    <t>20251225-000000014</t>
  </si>
  <si>
    <t>20251225-000000015</t>
  </si>
  <si>
    <t>20251225-000000016</t>
  </si>
  <si>
    <t>202512251242028DF7</t>
  </si>
  <si>
    <t>민정자</t>
  </si>
  <si>
    <t>20251225-000000017</t>
  </si>
  <si>
    <t>20251225125836D159</t>
  </si>
  <si>
    <t>김예원</t>
  </si>
  <si>
    <t>20251225-000000018</t>
  </si>
  <si>
    <t>2025122513362888B1</t>
  </si>
  <si>
    <t>20251225-000000019</t>
  </si>
  <si>
    <t>202512251432065582</t>
  </si>
  <si>
    <t>정민진</t>
  </si>
  <si>
    <t>20251225-000000020</t>
  </si>
  <si>
    <t>202512251430561AA3</t>
  </si>
  <si>
    <t>20251225-000000022</t>
  </si>
  <si>
    <t>202512251451148AC8</t>
  </si>
  <si>
    <t>한수연</t>
  </si>
  <si>
    <t>20251225-000000023</t>
  </si>
  <si>
    <t>20251225152331FD1C</t>
  </si>
  <si>
    <t>최재영</t>
  </si>
  <si>
    <t>20251225-000000024</t>
  </si>
  <si>
    <t>2025122516544091B4</t>
  </si>
  <si>
    <t>김광철</t>
  </si>
  <si>
    <t>20251225-000000025</t>
  </si>
  <si>
    <t>20251225-000000026</t>
  </si>
  <si>
    <t>20251225-000000027</t>
  </si>
  <si>
    <t>20251225165923CB0B</t>
  </si>
  <si>
    <t>20251225-000000028</t>
  </si>
  <si>
    <t>20251225-000000029</t>
  </si>
  <si>
    <t>2025122517045802CB</t>
  </si>
  <si>
    <t>20251225-000000030</t>
  </si>
  <si>
    <t>20251225-000000031</t>
  </si>
  <si>
    <t>202512251722259164</t>
  </si>
  <si>
    <t>조한충</t>
  </si>
  <si>
    <t>20251225-000000032</t>
  </si>
  <si>
    <t>202512251725206EF6</t>
  </si>
  <si>
    <t>20251225-000000033</t>
  </si>
  <si>
    <t>20251225173449BA23</t>
  </si>
  <si>
    <t>20251225-000000034</t>
  </si>
  <si>
    <t>20251225175053D5DA</t>
  </si>
  <si>
    <t>유제봉</t>
  </si>
  <si>
    <t>20251225-000000035</t>
  </si>
  <si>
    <t>202512251802441956</t>
  </si>
  <si>
    <t>양영모</t>
  </si>
  <si>
    <t>20251225-000000036</t>
  </si>
  <si>
    <t>20251225180506CEC3</t>
  </si>
  <si>
    <t>김정용</t>
  </si>
  <si>
    <t>20251225-000000037</t>
  </si>
  <si>
    <t>20251225180429F2C5</t>
  </si>
  <si>
    <t>HAJUN</t>
  </si>
  <si>
    <t>20251225-000000038</t>
  </si>
  <si>
    <t>20251225185801341E</t>
  </si>
  <si>
    <t>20251225-000000039</t>
  </si>
  <si>
    <t>20251225191011375D</t>
  </si>
  <si>
    <t>최유진</t>
  </si>
  <si>
    <t>20251225-000000040</t>
  </si>
  <si>
    <t>20251225-000000041</t>
  </si>
  <si>
    <t>20251225-000000042</t>
  </si>
  <si>
    <t>20251225191028EA20</t>
  </si>
  <si>
    <t>20251225-000000043</t>
  </si>
  <si>
    <t>202512251912054939</t>
  </si>
  <si>
    <t>유용호</t>
  </si>
  <si>
    <t>20251225-000000044</t>
  </si>
  <si>
    <t>202512251921089309</t>
  </si>
  <si>
    <t>이경임</t>
  </si>
  <si>
    <t>베이직 프레임</t>
  </si>
  <si>
    <t>20251225-000000045</t>
  </si>
  <si>
    <t>20251225192756DABA</t>
  </si>
  <si>
    <t>권태황</t>
  </si>
  <si>
    <t>20251225-000000046</t>
  </si>
  <si>
    <t>2025122519521165A3</t>
  </si>
  <si>
    <t>신다솜</t>
  </si>
  <si>
    <t>20251225-000000047</t>
  </si>
  <si>
    <t>20251225-000000048</t>
  </si>
  <si>
    <t>202512251959112CE3</t>
  </si>
  <si>
    <t>20251225-000000049</t>
  </si>
  <si>
    <t>202512252103120BFD</t>
  </si>
  <si>
    <t>20251225-000000050</t>
  </si>
  <si>
    <t>2025122522312254A1</t>
  </si>
  <si>
    <t>20251225-000000051</t>
  </si>
  <si>
    <t>202512252240069CFF</t>
  </si>
  <si>
    <t>조미주</t>
  </si>
  <si>
    <t>20251225-000000052</t>
  </si>
  <si>
    <t>202512252320237F2C</t>
  </si>
  <si>
    <t>최지은</t>
  </si>
  <si>
    <t>20251225-000000053</t>
  </si>
  <si>
    <t>20251225233811B369</t>
  </si>
  <si>
    <t>홍우일</t>
  </si>
  <si>
    <t>20251225-000000054</t>
  </si>
  <si>
    <t>20251225234303A7C9</t>
  </si>
  <si>
    <t>민경철</t>
  </si>
  <si>
    <t>20251226-000000003</t>
  </si>
  <si>
    <t>202512260145217F41</t>
  </si>
  <si>
    <t>이근욱</t>
  </si>
  <si>
    <t>20251226-000000004</t>
  </si>
  <si>
    <t>20251226022120B7EF</t>
  </si>
  <si>
    <t>홍은채</t>
  </si>
  <si>
    <t>20251226-000000005</t>
  </si>
  <si>
    <t>2025122603404648B5</t>
  </si>
  <si>
    <t>안수진</t>
  </si>
  <si>
    <t>20251226-000000006</t>
  </si>
  <si>
    <t>20251226-000000007</t>
  </si>
  <si>
    <t>20251226-000000008</t>
  </si>
  <si>
    <t>20251226-000000009</t>
  </si>
  <si>
    <t>20251226-000000010</t>
  </si>
  <si>
    <t>20251226092015720A</t>
  </si>
  <si>
    <t>이윤서</t>
  </si>
  <si>
    <t>20251226-000000011</t>
  </si>
  <si>
    <t>202512260927004BC4</t>
  </si>
  <si>
    <t>20251226-000000012</t>
  </si>
  <si>
    <t>20251226094450FDC7</t>
  </si>
  <si>
    <t>20251226-000000013</t>
  </si>
  <si>
    <t>20251226095516AD22</t>
  </si>
  <si>
    <t>안승란</t>
  </si>
  <si>
    <t>20251226-000000014</t>
  </si>
  <si>
    <t>2025122609591101EE</t>
  </si>
  <si>
    <t>20251226-000000015</t>
  </si>
  <si>
    <t>2025122609595634C7</t>
  </si>
  <si>
    <t>20251226-000000016</t>
  </si>
  <si>
    <t>20251226101742553D</t>
  </si>
  <si>
    <t>정희수</t>
  </si>
  <si>
    <t>20251226-000000018</t>
  </si>
  <si>
    <t>2025122610095577BC</t>
  </si>
  <si>
    <t>20251226-000000019</t>
  </si>
  <si>
    <t>202512261048596EC1</t>
  </si>
  <si>
    <t>20251226-000000020</t>
  </si>
  <si>
    <t>20251226105807A25B</t>
  </si>
  <si>
    <t>20251226-000000021</t>
  </si>
  <si>
    <t>202512261112253E01</t>
  </si>
  <si>
    <t>송은정</t>
  </si>
  <si>
    <t>20251226-000000022</t>
  </si>
  <si>
    <t>20251226095506C1D0</t>
  </si>
  <si>
    <t>이도경</t>
  </si>
  <si>
    <t>20251226-000000023</t>
  </si>
  <si>
    <t>202512261123139BFC</t>
  </si>
  <si>
    <t>이은비</t>
  </si>
  <si>
    <t>20251226-000000024</t>
  </si>
  <si>
    <t>202512261116118237</t>
  </si>
  <si>
    <t>이동섭</t>
  </si>
  <si>
    <t>20251226-000000025</t>
  </si>
  <si>
    <t>20251226112516DD32</t>
  </si>
  <si>
    <t>20251226-000000026</t>
  </si>
  <si>
    <t>202512261149476B23</t>
  </si>
  <si>
    <t>김가은</t>
  </si>
  <si>
    <t>20251226-000000027</t>
  </si>
  <si>
    <t>20251226-000000028</t>
  </si>
  <si>
    <t>20251226121610D87F</t>
  </si>
  <si>
    <t>뉴욕</t>
  </si>
  <si>
    <t>20251226-000000029</t>
  </si>
  <si>
    <t>20251226-000000030</t>
  </si>
  <si>
    <t>20251226-000000031</t>
  </si>
  <si>
    <t>20251226-000000032</t>
  </si>
  <si>
    <t>202512261228499B49</t>
  </si>
  <si>
    <t>김태형</t>
  </si>
  <si>
    <t>20251226-000000033</t>
  </si>
  <si>
    <t>20251226123540E60C</t>
  </si>
  <si>
    <t>최수지</t>
  </si>
  <si>
    <t>20251226-000000034</t>
  </si>
  <si>
    <t>20251226124353AA74</t>
  </si>
  <si>
    <t>20251226-000000035</t>
  </si>
  <si>
    <t>20251226-000000036</t>
  </si>
  <si>
    <t>2025122613484016E7</t>
  </si>
  <si>
    <t>방성준</t>
  </si>
  <si>
    <t>20251226-000000037</t>
  </si>
  <si>
    <t>20251226135232E874</t>
  </si>
  <si>
    <t>정미옥</t>
  </si>
  <si>
    <t>20251226-000000038</t>
  </si>
  <si>
    <t>202512261357576EB3</t>
  </si>
  <si>
    <t>김관수</t>
  </si>
  <si>
    <t>20251226-000000039</t>
  </si>
  <si>
    <t>20251226-000000040</t>
  </si>
  <si>
    <t>20251226-000000041</t>
  </si>
  <si>
    <t>20251226-000000042</t>
  </si>
  <si>
    <t>20251226-000000043</t>
  </si>
  <si>
    <t>20251226-000000044</t>
  </si>
  <si>
    <t>20251226-000000045</t>
  </si>
  <si>
    <t>20251226-000000046</t>
  </si>
  <si>
    <t>20251226140755EFA8</t>
  </si>
  <si>
    <t>김영호</t>
  </si>
  <si>
    <t>20251226-000000047</t>
  </si>
  <si>
    <t>20251226144639CF4C</t>
  </si>
  <si>
    <t>20251226-000000048</t>
  </si>
  <si>
    <t>20251226145745E8B3</t>
  </si>
  <si>
    <t>이슬아</t>
  </si>
  <si>
    <t>20251226-000000049</t>
  </si>
  <si>
    <t>202512261457534068</t>
  </si>
  <si>
    <t>20251226-000000051</t>
  </si>
  <si>
    <t>20251226151137A027</t>
  </si>
  <si>
    <t>곽동진</t>
  </si>
  <si>
    <t>20251226-000000052</t>
  </si>
  <si>
    <t>20251226-000000054</t>
  </si>
  <si>
    <t>202512261524085266</t>
  </si>
  <si>
    <t>안지예</t>
  </si>
  <si>
    <t>20251226-000000055</t>
  </si>
  <si>
    <t>202512261524580FF6</t>
  </si>
  <si>
    <t>이병</t>
  </si>
  <si>
    <t>20251226-000000057</t>
  </si>
  <si>
    <t>20251226154735FD9A</t>
  </si>
  <si>
    <t>20251226-000000058</t>
  </si>
  <si>
    <t>20251226161337B3C6</t>
  </si>
  <si>
    <t>손은혜</t>
  </si>
  <si>
    <t>20251226-000000059</t>
  </si>
  <si>
    <t>202512261610499A99</t>
  </si>
  <si>
    <t>박신영</t>
  </si>
  <si>
    <t>20251226-000000060</t>
  </si>
  <si>
    <t>202512260840220A7C</t>
  </si>
  <si>
    <t>손유진</t>
  </si>
  <si>
    <t>20251226-000000061</t>
  </si>
  <si>
    <t>20251226155435C87D</t>
  </si>
  <si>
    <t>김준동</t>
  </si>
  <si>
    <t>20251226-000000062</t>
  </si>
  <si>
    <t>20251226154009525E</t>
  </si>
  <si>
    <t>안영일</t>
  </si>
  <si>
    <t>20251226-000000063</t>
  </si>
  <si>
    <t>20251226082607E316</t>
  </si>
  <si>
    <t>한세현</t>
  </si>
  <si>
    <t>20251224-000000155</t>
  </si>
  <si>
    <t>202512241424313D60</t>
  </si>
  <si>
    <t>이순성</t>
  </si>
  <si>
    <t>챠콜</t>
  </si>
  <si>
    <t>20251223-000000090</t>
  </si>
  <si>
    <t>202512230834130104</t>
  </si>
  <si>
    <t>김예빈</t>
  </si>
  <si>
    <t>20251226-000000064</t>
  </si>
  <si>
    <t>20251226162648B04D</t>
  </si>
  <si>
    <t>20251226-000000065</t>
  </si>
  <si>
    <t>20251226-000000066</t>
  </si>
  <si>
    <t>2025122616513241E1</t>
  </si>
  <si>
    <t>20251226-000000068</t>
  </si>
  <si>
    <t>20251226171309F520</t>
  </si>
  <si>
    <t>김태은</t>
  </si>
  <si>
    <t>20251226-000000069</t>
  </si>
  <si>
    <t>2025122617494756B2</t>
  </si>
  <si>
    <t>서영완</t>
  </si>
  <si>
    <t>20251226-000000070</t>
  </si>
  <si>
    <t>20251226175922B224</t>
  </si>
  <si>
    <t>송혜영</t>
  </si>
  <si>
    <t>20251226-000000117</t>
  </si>
  <si>
    <t>2025122618361057FF</t>
  </si>
  <si>
    <t>신명선</t>
  </si>
  <si>
    <t>20251226-000000254</t>
  </si>
  <si>
    <t>20251226195153D142</t>
  </si>
  <si>
    <t>LH행복꿈터 춘천YMCA 장학지역아동센터</t>
  </si>
  <si>
    <t>20251226-000000255</t>
  </si>
  <si>
    <t>20251226-000000256</t>
  </si>
  <si>
    <t>20251226-000000257</t>
  </si>
  <si>
    <t>20251226201039938C</t>
  </si>
  <si>
    <t>20251226-000000258</t>
  </si>
  <si>
    <t>202512262125320393</t>
  </si>
  <si>
    <t>안지현</t>
  </si>
  <si>
    <t>20251226-000000259</t>
  </si>
  <si>
    <t>202512262138268130</t>
  </si>
  <si>
    <t>김재민</t>
  </si>
  <si>
    <t>20251226-000000260</t>
  </si>
  <si>
    <t>20251226-000000261</t>
  </si>
  <si>
    <t>20251226-000000262</t>
  </si>
  <si>
    <t>20251226220056A3E5</t>
  </si>
  <si>
    <t>정장미</t>
  </si>
  <si>
    <t>20251226-000000263</t>
  </si>
  <si>
    <t>20251226-000000264</t>
  </si>
  <si>
    <t>20251226-000000265</t>
  </si>
  <si>
    <t>20251227-000000001</t>
  </si>
  <si>
    <t>202512270049128771</t>
  </si>
  <si>
    <t>나찬희</t>
  </si>
  <si>
    <t>20251227-000000002</t>
  </si>
  <si>
    <t>20251227013947E139</t>
  </si>
  <si>
    <t>김현경</t>
  </si>
  <si>
    <t>20251227-000000003</t>
  </si>
  <si>
    <t>20251227-000000004</t>
  </si>
  <si>
    <t>20251227025456F052</t>
  </si>
  <si>
    <t>20251227-000000005</t>
  </si>
  <si>
    <t>20251227091715E7EC</t>
  </si>
  <si>
    <t>20251227-000000006</t>
  </si>
  <si>
    <t>20251227105623DDB6</t>
  </si>
  <si>
    <t>김옥렬</t>
  </si>
  <si>
    <t>20251227-000000007</t>
  </si>
  <si>
    <t>20251227-000000008</t>
  </si>
  <si>
    <t>202512271120121BEF</t>
  </si>
  <si>
    <t>하태권</t>
  </si>
  <si>
    <t>20251227-000000009</t>
  </si>
  <si>
    <t>20251227113253603A</t>
  </si>
  <si>
    <t>20251227-000000010</t>
  </si>
  <si>
    <t>202512271135099717</t>
  </si>
  <si>
    <t>20251227-000000011</t>
  </si>
  <si>
    <t>20251227120351F19A</t>
  </si>
  <si>
    <t>20251227-000000013</t>
  </si>
  <si>
    <t>20251227124032C05A</t>
  </si>
  <si>
    <t>20251227-000000014</t>
  </si>
  <si>
    <t>20251227145429837D</t>
  </si>
  <si>
    <t>20251227-000000015</t>
  </si>
  <si>
    <t>20251227124443182F</t>
  </si>
  <si>
    <t>이웅용</t>
  </si>
  <si>
    <t>20251227-000000016</t>
  </si>
  <si>
    <t>20251227-000000017</t>
  </si>
  <si>
    <t>20251227-000000018</t>
  </si>
  <si>
    <t>20251227-000000019</t>
  </si>
  <si>
    <t>20251227-000000020</t>
  </si>
  <si>
    <t>20251227-000000021</t>
  </si>
  <si>
    <t>20251227-000000022</t>
  </si>
  <si>
    <t>20251227-000000023</t>
  </si>
  <si>
    <t>20251227-000000024</t>
  </si>
  <si>
    <t>20251227-000000025</t>
  </si>
  <si>
    <t>20251227-000000026</t>
  </si>
  <si>
    <t>20251227-000000027</t>
  </si>
  <si>
    <t>20251227-000000028</t>
  </si>
  <si>
    <t>20251227-000000029</t>
  </si>
  <si>
    <t>20251227-000000030</t>
  </si>
  <si>
    <t>20251227160917B848</t>
  </si>
  <si>
    <t>이소영</t>
  </si>
  <si>
    <t>20251227-000000031</t>
  </si>
  <si>
    <t>20251227162443398B</t>
  </si>
  <si>
    <t>정호</t>
  </si>
  <si>
    <t>20251227-000000032</t>
  </si>
  <si>
    <t>202512271647196B77</t>
  </si>
  <si>
    <t>하해지</t>
  </si>
  <si>
    <t>20251227-000000033</t>
  </si>
  <si>
    <t>20251227165211D71D</t>
  </si>
  <si>
    <t>장예진</t>
  </si>
  <si>
    <t>20251227-000000034</t>
  </si>
  <si>
    <t>20251227164936D2B2</t>
  </si>
  <si>
    <t>20251227-000000035</t>
  </si>
  <si>
    <t>20251227190533F9E9</t>
  </si>
  <si>
    <t>이지순</t>
  </si>
  <si>
    <t>20251227-000000036</t>
  </si>
  <si>
    <t>20251227-000000037</t>
  </si>
  <si>
    <t>20251227200236BC42</t>
  </si>
  <si>
    <t>20251227-000000038</t>
  </si>
  <si>
    <t>20251227-000000039</t>
  </si>
  <si>
    <t>202512272006217F75</t>
  </si>
  <si>
    <t>이란휘</t>
  </si>
  <si>
    <t>20251227-000000043</t>
  </si>
  <si>
    <t>202512272028139C48</t>
  </si>
  <si>
    <t>김선우</t>
  </si>
  <si>
    <t>20251227-000000044</t>
  </si>
  <si>
    <t>2025122720462154FA</t>
  </si>
  <si>
    <t>20251227-000000045</t>
  </si>
  <si>
    <t>20251227204825A56A</t>
  </si>
  <si>
    <t>20251227-000000046</t>
  </si>
  <si>
    <t>202512272122480959</t>
  </si>
  <si>
    <t>이현덕</t>
  </si>
  <si>
    <t>20251227-000000047</t>
  </si>
  <si>
    <t>20251227214456A0CA</t>
  </si>
  <si>
    <t>박명임</t>
  </si>
  <si>
    <t>20251227-000000048</t>
  </si>
  <si>
    <t>20251227-000000049</t>
  </si>
  <si>
    <t>20251227-000000050</t>
  </si>
  <si>
    <t>20251227215206A44F</t>
  </si>
  <si>
    <t>박향미</t>
  </si>
  <si>
    <t>20251227-000000051</t>
  </si>
  <si>
    <t>20251227223755950E</t>
  </si>
  <si>
    <t>20251227-000000052</t>
  </si>
  <si>
    <t>20251227233231F707</t>
  </si>
  <si>
    <t>김원준</t>
  </si>
  <si>
    <t>20251228-000000001</t>
  </si>
  <si>
    <t>2025122802085131F3</t>
  </si>
  <si>
    <t>20251228-000000002</t>
  </si>
  <si>
    <t>20251228-000000003</t>
  </si>
  <si>
    <t>20251228-000000004</t>
  </si>
  <si>
    <t>20251228-000000005</t>
  </si>
  <si>
    <t>20251228-000000006</t>
  </si>
  <si>
    <t>20251228-000000007</t>
  </si>
  <si>
    <t>202512280338245DDD</t>
  </si>
  <si>
    <t>20251228-000000008</t>
  </si>
  <si>
    <t>2025122804254733F6</t>
  </si>
  <si>
    <t>박해정</t>
  </si>
  <si>
    <t>20251228-000000010</t>
  </si>
  <si>
    <t>20251228101256944F</t>
  </si>
  <si>
    <t>20251228-000000011</t>
  </si>
  <si>
    <t>202512281129326E66</t>
  </si>
  <si>
    <t>20251228-000000012</t>
  </si>
  <si>
    <t>2025122811320862C4</t>
  </si>
  <si>
    <t>김옥진</t>
  </si>
  <si>
    <t>20251228-000000013</t>
  </si>
  <si>
    <t>20251228-000000014</t>
  </si>
  <si>
    <t>2025122814405688A8</t>
  </si>
  <si>
    <t>심영호</t>
  </si>
  <si>
    <t>20251228-000000015</t>
  </si>
  <si>
    <t>20251228145923A527</t>
  </si>
  <si>
    <t>20251228-000000016</t>
  </si>
  <si>
    <t>2025122815490249C8</t>
  </si>
  <si>
    <t>20251228-000000017</t>
  </si>
  <si>
    <t>2025122816021005CE</t>
  </si>
  <si>
    <t>조은주</t>
  </si>
  <si>
    <t>20251228-000000018</t>
  </si>
  <si>
    <t>20251228161204D939</t>
  </si>
  <si>
    <t>20251228-000000019</t>
  </si>
  <si>
    <t>2025122816184160C2</t>
  </si>
  <si>
    <t>20251228-000000020</t>
  </si>
  <si>
    <t>20251228164320B60D</t>
  </si>
  <si>
    <t>정세희</t>
  </si>
  <si>
    <t>20251228-000000021</t>
  </si>
  <si>
    <t>202512281650314035</t>
  </si>
  <si>
    <t>하나연</t>
  </si>
  <si>
    <t>20251228-000000024</t>
  </si>
  <si>
    <t>202512281759214767</t>
  </si>
  <si>
    <t>20251228-000000027</t>
  </si>
  <si>
    <t>20251228190841F9C5</t>
  </si>
  <si>
    <t>진리라</t>
  </si>
  <si>
    <t>20251228-000000028</t>
  </si>
  <si>
    <t>20251228-000000029</t>
  </si>
  <si>
    <t>20251228-000000030</t>
  </si>
  <si>
    <t>20251228-000000031</t>
  </si>
  <si>
    <t>20251228191445D670</t>
  </si>
  <si>
    <t>20251228-000000032</t>
  </si>
  <si>
    <t>202512281944201956</t>
  </si>
  <si>
    <t>20251228-000000033</t>
  </si>
  <si>
    <t>20251228-000000034</t>
  </si>
  <si>
    <t>202512281946551DA0</t>
  </si>
  <si>
    <t>조영선</t>
  </si>
  <si>
    <t>20251228-000000035</t>
  </si>
  <si>
    <t>202512282030441AC7</t>
  </si>
  <si>
    <t>20251228-000000038</t>
  </si>
  <si>
    <t>202512282154109D5D</t>
  </si>
  <si>
    <t>박소라</t>
  </si>
  <si>
    <t>20251228-000000039</t>
  </si>
  <si>
    <t>2025122822103966CE</t>
  </si>
  <si>
    <t>백설아</t>
  </si>
  <si>
    <t>20251228-000000040</t>
  </si>
  <si>
    <t>20251228-000000041</t>
  </si>
  <si>
    <t>20251228223956474C</t>
  </si>
  <si>
    <t>봉주현</t>
  </si>
  <si>
    <t>20251228-000000042</t>
  </si>
  <si>
    <t>20251228-000000043</t>
  </si>
  <si>
    <t>20251228224606EFAE</t>
  </si>
  <si>
    <t>유도영</t>
  </si>
  <si>
    <t>20251228-000000044</t>
  </si>
  <si>
    <t>20251228230147A5B8</t>
  </si>
  <si>
    <t>20251229-000000001</t>
  </si>
  <si>
    <t>2025122900141685EA</t>
  </si>
  <si>
    <t>최예은</t>
  </si>
  <si>
    <t>20251229-000000002</t>
  </si>
  <si>
    <t>20251229011418284F</t>
  </si>
  <si>
    <t>20251229-000000003</t>
  </si>
  <si>
    <t>20251229022442811E</t>
  </si>
  <si>
    <t>이주한</t>
  </si>
  <si>
    <t>20251229-000000006</t>
  </si>
  <si>
    <t>20251229080704C855</t>
  </si>
  <si>
    <t>윤선혜</t>
  </si>
  <si>
    <t>20251229-000000007</t>
  </si>
  <si>
    <t>20251228235919A112</t>
  </si>
  <si>
    <t>안희옥</t>
  </si>
  <si>
    <t>20251229-000000008</t>
  </si>
  <si>
    <t>202512290842220F35</t>
  </si>
  <si>
    <t>이선정</t>
  </si>
  <si>
    <t>20251228-000000046</t>
  </si>
  <si>
    <t>20251228173652F3F5</t>
  </si>
  <si>
    <t>20251228-000000047</t>
  </si>
  <si>
    <t>20251228-000000048</t>
  </si>
  <si>
    <t>20251228-000000049</t>
  </si>
  <si>
    <t>20251228-000000050</t>
  </si>
  <si>
    <t>20251228-000000051</t>
  </si>
  <si>
    <t>20251228-000000052</t>
  </si>
  <si>
    <t>20251228-000000053</t>
  </si>
  <si>
    <t>20251228-000000054</t>
  </si>
  <si>
    <t>20251228-000000055</t>
  </si>
  <si>
    <t>20251228-000000056</t>
  </si>
  <si>
    <t>20251228-000000057</t>
  </si>
  <si>
    <t>20251228-000000058</t>
  </si>
  <si>
    <t>20251229-000000009</t>
  </si>
  <si>
    <t>202512290916310557</t>
  </si>
  <si>
    <t>20251229-000000013</t>
  </si>
  <si>
    <t>2025122910222578C4</t>
  </si>
  <si>
    <t>김소현</t>
  </si>
  <si>
    <t>20251229-000000014</t>
  </si>
  <si>
    <t>20251229-000000015</t>
  </si>
  <si>
    <t>20251229-000000016</t>
  </si>
  <si>
    <t>20251229-000000017</t>
  </si>
  <si>
    <t>20251229-000000018</t>
  </si>
  <si>
    <t>20251229-000000019</t>
  </si>
  <si>
    <t>20251229102512CE8E</t>
  </si>
  <si>
    <t>20251229-000000020</t>
  </si>
  <si>
    <t>20251228-000000072</t>
  </si>
  <si>
    <t>2025122823384336BE</t>
  </si>
  <si>
    <t>신수영</t>
  </si>
  <si>
    <t>20251229-000000021</t>
  </si>
  <si>
    <t>202512291040308DBD</t>
  </si>
  <si>
    <t>20251229-000000022</t>
  </si>
  <si>
    <t>20251229104132D51B</t>
  </si>
  <si>
    <t>박은서</t>
  </si>
  <si>
    <t>20251229-000000023</t>
  </si>
  <si>
    <t>20251229-000000024</t>
  </si>
  <si>
    <t>20251229104549B7E7</t>
  </si>
  <si>
    <t>20251229-000000025</t>
  </si>
  <si>
    <t>20251229111017764B</t>
  </si>
  <si>
    <t>이혜란</t>
  </si>
  <si>
    <t>20251229-000000026</t>
  </si>
  <si>
    <t>202512291138104B56</t>
  </si>
  <si>
    <t>화북중학교</t>
  </si>
  <si>
    <t>20251229-000000027</t>
  </si>
  <si>
    <t>2025122911252257E8</t>
  </si>
  <si>
    <t>20251229-000000028</t>
  </si>
  <si>
    <t>20251229113949EA42</t>
  </si>
  <si>
    <t>박현우</t>
  </si>
  <si>
    <t>20251229-000000029</t>
  </si>
  <si>
    <t>2025122911494934E2</t>
  </si>
  <si>
    <t>장원석</t>
  </si>
  <si>
    <t>20251229-000000030</t>
  </si>
  <si>
    <t>2025122911473946E6</t>
  </si>
  <si>
    <t>하수경</t>
  </si>
  <si>
    <t>20251229-000000032</t>
  </si>
  <si>
    <t>20251229122442D405</t>
  </si>
  <si>
    <t>20251229-000000033</t>
  </si>
  <si>
    <t>2025122912524881BB</t>
  </si>
  <si>
    <t>문기열</t>
  </si>
  <si>
    <t>20251229-000000034</t>
  </si>
  <si>
    <t>20251229-000000035</t>
  </si>
  <si>
    <t>20251229-000000036</t>
  </si>
  <si>
    <t>20251229-000000037</t>
  </si>
  <si>
    <t>20251229-000000038</t>
  </si>
  <si>
    <t>20251229-000000039</t>
  </si>
  <si>
    <t>20251229-000000040</t>
  </si>
  <si>
    <t>20251229124905FD8D</t>
  </si>
  <si>
    <t>김현리</t>
  </si>
  <si>
    <t>20251229-000000041</t>
  </si>
  <si>
    <t>20251229130938EB1A</t>
  </si>
  <si>
    <t>20251229-000000042</t>
  </si>
  <si>
    <t>202512291316505472</t>
  </si>
  <si>
    <t>20251229-000000043</t>
  </si>
  <si>
    <t>202512291329319D3F</t>
  </si>
  <si>
    <t>20251229-000000044</t>
  </si>
  <si>
    <t>20251229-000000045</t>
  </si>
  <si>
    <t>20251229131958D519</t>
  </si>
  <si>
    <t>박지서</t>
  </si>
  <si>
    <t>20251229-000000070</t>
  </si>
  <si>
    <t>20251229133630E1CB</t>
  </si>
  <si>
    <t>20251229-000000071</t>
  </si>
  <si>
    <t>20251229134242F361</t>
  </si>
  <si>
    <t>20251229-000000072</t>
  </si>
  <si>
    <t>202512291349233951</t>
  </si>
  <si>
    <t>20251229-000000073</t>
  </si>
  <si>
    <t>202512291350304B9D</t>
  </si>
  <si>
    <t>최봉연</t>
  </si>
  <si>
    <t>20251229-000000074</t>
  </si>
  <si>
    <t>20251229135521397E</t>
  </si>
  <si>
    <t>20251229-000000075</t>
  </si>
  <si>
    <t>20251229135256C4E8</t>
  </si>
  <si>
    <t>20251229-000000076</t>
  </si>
  <si>
    <t>20251229135843674A</t>
  </si>
  <si>
    <t>20251229-000000077</t>
  </si>
  <si>
    <t>202512291357053DAA</t>
  </si>
  <si>
    <t>20251229-000000079</t>
  </si>
  <si>
    <t>202512291401510F2C</t>
  </si>
  <si>
    <t>20251229-000000080</t>
  </si>
  <si>
    <t>202512291407152BF0</t>
  </si>
  <si>
    <t>20251229-000000081</t>
  </si>
  <si>
    <t>20251229141243AEF5</t>
  </si>
  <si>
    <t>20251229-000000082</t>
  </si>
  <si>
    <t>202512291409597713</t>
  </si>
  <si>
    <t>20251229-000000083</t>
  </si>
  <si>
    <t>20251229142211741D</t>
  </si>
  <si>
    <t>20251229-000000084</t>
  </si>
  <si>
    <t>202512291414239F30</t>
  </si>
  <si>
    <t>20251229-000000085</t>
  </si>
  <si>
    <t>20251229142348D11E</t>
  </si>
  <si>
    <t>20251229-000000086</t>
  </si>
  <si>
    <t>20251229143536B5FA</t>
  </si>
  <si>
    <t>20251229-000000087</t>
  </si>
  <si>
    <t>2025122914472746FF</t>
  </si>
  <si>
    <t>김언영</t>
  </si>
  <si>
    <t>20251229-000000088</t>
  </si>
  <si>
    <t>202512291440395A94</t>
  </si>
  <si>
    <t>이창한</t>
  </si>
  <si>
    <t>20251229-000000089</t>
  </si>
  <si>
    <t>2025122915150239A6</t>
  </si>
  <si>
    <t>현유민</t>
  </si>
  <si>
    <t>20251229-000000090</t>
  </si>
  <si>
    <t>202512291625550EE6</t>
  </si>
  <si>
    <t>20251229-000000091</t>
  </si>
  <si>
    <t>202512291644164B47</t>
  </si>
  <si>
    <t>양지숙</t>
  </si>
  <si>
    <t>20251229-000000092</t>
  </si>
  <si>
    <t>20251229164255231D</t>
  </si>
  <si>
    <t>이준영</t>
  </si>
  <si>
    <t>20251229-000000093</t>
  </si>
  <si>
    <t>20251229-000000094</t>
  </si>
  <si>
    <t>20251229-000000095</t>
  </si>
  <si>
    <t>20251229-000000096</t>
  </si>
  <si>
    <t>202512291651013BA9</t>
  </si>
  <si>
    <t>최현옥</t>
  </si>
  <si>
    <t>20251229-000000097</t>
  </si>
  <si>
    <t>202512291657260A8C</t>
  </si>
  <si>
    <t>20251229-000000098</t>
  </si>
  <si>
    <t>2025122917130533D0</t>
  </si>
  <si>
    <t>20251229-000000134</t>
  </si>
  <si>
    <t>20251229172955BF17</t>
  </si>
  <si>
    <t>이지혜</t>
  </si>
  <si>
    <t>20251229-000000135</t>
  </si>
  <si>
    <t>202512291858526202</t>
  </si>
  <si>
    <t>채병국</t>
  </si>
  <si>
    <t>20251229-000000136</t>
  </si>
  <si>
    <t>2025122919553556B3</t>
  </si>
  <si>
    <t>20251229-000000137</t>
  </si>
  <si>
    <t>202512292005153A08</t>
  </si>
  <si>
    <t>남소정</t>
  </si>
  <si>
    <t>20251229-000000138</t>
  </si>
  <si>
    <t>20251229-000000139</t>
  </si>
  <si>
    <t>20251229201431A0D9</t>
  </si>
  <si>
    <t>민정연</t>
  </si>
  <si>
    <t>20251229-000000141</t>
  </si>
  <si>
    <t>20251229204626C8D1</t>
  </si>
  <si>
    <t>박주연</t>
  </si>
  <si>
    <t>20251229-000000146</t>
  </si>
  <si>
    <t>20251229205803EF75</t>
  </si>
  <si>
    <t>우윤신</t>
  </si>
  <si>
    <t>20251229-000000147</t>
  </si>
  <si>
    <t>20251229205504ABEC</t>
  </si>
  <si>
    <t>20251229-000000148</t>
  </si>
  <si>
    <t>202512292113090360</t>
  </si>
  <si>
    <t>백영미</t>
  </si>
  <si>
    <t>20251229-000000149</t>
  </si>
  <si>
    <t>20251229214112096B</t>
  </si>
  <si>
    <t>김성식</t>
  </si>
  <si>
    <t>20251229-000000151</t>
  </si>
  <si>
    <t>202512292206105350</t>
  </si>
  <si>
    <t>임가영</t>
  </si>
  <si>
    <t>20251229-000000152</t>
  </si>
  <si>
    <t>20251229220247F1CD</t>
  </si>
  <si>
    <t>백용선</t>
  </si>
  <si>
    <t>20251229-000000153</t>
  </si>
  <si>
    <t>202512292203158D8D</t>
  </si>
  <si>
    <t>정희정</t>
  </si>
  <si>
    <t>20251229-000000154</t>
  </si>
  <si>
    <t>20251229221934F106</t>
  </si>
  <si>
    <t>허심결</t>
  </si>
  <si>
    <t>20251229-000000155</t>
  </si>
  <si>
    <t>202512292327334766</t>
  </si>
  <si>
    <t>20251229-000000156</t>
  </si>
  <si>
    <t>2025122923341864CE</t>
  </si>
  <si>
    <t>최은희</t>
  </si>
  <si>
    <t>20251229-000000157</t>
  </si>
  <si>
    <t>20251229-000000159</t>
  </si>
  <si>
    <t>202512292346119B76</t>
  </si>
  <si>
    <t>20251230-000000001</t>
  </si>
  <si>
    <t>202512300008108F6F</t>
  </si>
  <si>
    <t>정영숙</t>
  </si>
  <si>
    <t>20251230-000000002</t>
  </si>
  <si>
    <t>202512300018030BA1</t>
  </si>
  <si>
    <t>박채은</t>
  </si>
  <si>
    <t>반명함 (여러명)</t>
  </si>
  <si>
    <t>20251230-000000003</t>
  </si>
  <si>
    <t>20251230-000000004</t>
  </si>
  <si>
    <t>20251230001143A29A</t>
  </si>
  <si>
    <t>20251230-000000005</t>
  </si>
  <si>
    <t>20251230-000000007</t>
  </si>
  <si>
    <t>202512300114182AD0</t>
  </si>
  <si>
    <t>장소윤</t>
  </si>
  <si>
    <t>20251230-000000008</t>
  </si>
  <si>
    <t>20251230-000000009</t>
  </si>
  <si>
    <t>20251230033000E79C</t>
  </si>
  <si>
    <t>20251230-000000010</t>
  </si>
  <si>
    <t>20251230-000000012</t>
  </si>
  <si>
    <t>20251230062035C724</t>
  </si>
  <si>
    <t>강민희</t>
  </si>
  <si>
    <t>20251230-000000013</t>
  </si>
  <si>
    <t>202512300651352AF3</t>
  </si>
  <si>
    <t>양승춘</t>
  </si>
  <si>
    <t>20251230-000000014</t>
  </si>
  <si>
    <t>20251230-000000015</t>
  </si>
  <si>
    <t>20251230080907AE34</t>
  </si>
  <si>
    <t>20251230-000000016</t>
  </si>
  <si>
    <t>20251230-000000017</t>
  </si>
  <si>
    <t>20251230-000000018</t>
  </si>
  <si>
    <t>20251230-000000071</t>
  </si>
  <si>
    <t>202512301004198EE9</t>
  </si>
  <si>
    <t>20251230-000000072</t>
  </si>
  <si>
    <t>20251230-000000073</t>
  </si>
  <si>
    <t>20251230-000000074</t>
  </si>
  <si>
    <t>20251230-000000075</t>
  </si>
  <si>
    <t>20251230-000000076</t>
  </si>
  <si>
    <t>20251230-000000077</t>
  </si>
  <si>
    <t>202512301015120298</t>
  </si>
  <si>
    <t>20251230-000000078</t>
  </si>
  <si>
    <t>20251230104553D294</t>
  </si>
  <si>
    <t>우효선</t>
  </si>
  <si>
    <t>20251229-000000161</t>
  </si>
  <si>
    <t>20251229182446D759</t>
  </si>
  <si>
    <t>최아름</t>
  </si>
  <si>
    <t>20251230-000000079</t>
  </si>
  <si>
    <t>2025123011424130B9</t>
  </si>
  <si>
    <t>20251230-000000080</t>
  </si>
  <si>
    <t>202512301153445D8D</t>
  </si>
  <si>
    <t>한단비</t>
  </si>
  <si>
    <t>20251230-000000081</t>
  </si>
  <si>
    <t>202512301157533E29</t>
  </si>
  <si>
    <t>20251230-000000083</t>
  </si>
  <si>
    <t>202512301208216065</t>
  </si>
  <si>
    <t>20251230-000000084</t>
  </si>
  <si>
    <t>20251230-000000085</t>
  </si>
  <si>
    <t>20251230-000000086</t>
  </si>
  <si>
    <t>20251230-000000087</t>
  </si>
  <si>
    <t>2025123013004104DE</t>
  </si>
  <si>
    <t>20251230-000000088</t>
  </si>
  <si>
    <t>202512301300406D86</t>
  </si>
  <si>
    <t>김민성</t>
  </si>
  <si>
    <t>20251230-000000089</t>
  </si>
  <si>
    <t>2025123013064136D1</t>
  </si>
  <si>
    <t>정재범</t>
  </si>
  <si>
    <t>20251230-000000100</t>
  </si>
  <si>
    <t>20251230134310C885</t>
  </si>
  <si>
    <t>박희민</t>
  </si>
  <si>
    <t>20251230-000000101</t>
  </si>
  <si>
    <t>202512301443342F42</t>
  </si>
  <si>
    <t>손미나</t>
  </si>
  <si>
    <t>20251230-000000102</t>
  </si>
  <si>
    <t>20251230-000000103</t>
  </si>
  <si>
    <t>2025123015241225D8</t>
  </si>
  <si>
    <t>윤진희</t>
  </si>
  <si>
    <t>20251230-000000104</t>
  </si>
  <si>
    <t>202512301534228A2C</t>
  </si>
  <si>
    <t>20251230-000000105</t>
  </si>
  <si>
    <t>202512301536154E2D</t>
  </si>
  <si>
    <t>김진웅</t>
  </si>
  <si>
    <t>20251230-000000106</t>
  </si>
  <si>
    <t>20251230-000000107</t>
  </si>
  <si>
    <t>20251230-000000108</t>
  </si>
  <si>
    <t>20251230-000000109</t>
  </si>
  <si>
    <t>20251230-000000110</t>
  </si>
  <si>
    <t>20251230-000000111</t>
  </si>
  <si>
    <t>20251230-000000112</t>
  </si>
  <si>
    <t>20251230-000000113</t>
  </si>
  <si>
    <t>20251230-000000114</t>
  </si>
  <si>
    <t>20251230-000000115</t>
  </si>
  <si>
    <t>20251230-000000116</t>
  </si>
  <si>
    <t>20251230-000000117</t>
  </si>
  <si>
    <t>20251230-000000118</t>
  </si>
  <si>
    <t>20251230-000000119</t>
  </si>
  <si>
    <t>20251230-000000120</t>
  </si>
  <si>
    <t>20251230-000000121</t>
  </si>
  <si>
    <t>20251230-000000122</t>
  </si>
  <si>
    <t>20251230-000000123</t>
  </si>
  <si>
    <t>20251230-000000124</t>
  </si>
  <si>
    <t>20251230-000000125</t>
  </si>
  <si>
    <t>20251230-000000126</t>
  </si>
  <si>
    <t>20251230-000000127</t>
  </si>
  <si>
    <t>20251230-000000128</t>
  </si>
  <si>
    <t>20251230-000000129</t>
  </si>
  <si>
    <t>202512301607419218</t>
  </si>
  <si>
    <t>송형규</t>
  </si>
  <si>
    <t>20251230-000000130</t>
  </si>
  <si>
    <t>20251230160835FBBF</t>
  </si>
  <si>
    <t>20251230-000000131</t>
  </si>
  <si>
    <t>20251230163521BD6B</t>
  </si>
  <si>
    <t>김금령</t>
  </si>
  <si>
    <t>20251230-000000132</t>
  </si>
  <si>
    <t>202512301636252B44</t>
  </si>
  <si>
    <t>20251230-000000133</t>
  </si>
  <si>
    <t>202512301658030E7D</t>
  </si>
  <si>
    <t>강유미</t>
  </si>
  <si>
    <t>20251230-000000134</t>
  </si>
  <si>
    <t>202512301703422595</t>
  </si>
  <si>
    <t>20251230-000000135</t>
  </si>
  <si>
    <t>20251230-000000136</t>
  </si>
  <si>
    <t>20251230170216E4B0</t>
  </si>
  <si>
    <t>20251230-000000137</t>
  </si>
  <si>
    <t>202512301725180F7B</t>
  </si>
  <si>
    <t>20251230-000000138</t>
  </si>
  <si>
    <t>20251230-000000139</t>
  </si>
  <si>
    <t>20251230175322AA98</t>
  </si>
  <si>
    <t>채수정</t>
  </si>
  <si>
    <t>20251230-000000140</t>
  </si>
  <si>
    <t>20251230-000000141</t>
  </si>
  <si>
    <t>20251230-000000208</t>
  </si>
  <si>
    <t>202512301800397DBA</t>
  </si>
  <si>
    <t>20251230-000000209</t>
  </si>
  <si>
    <t>202512301800388433</t>
  </si>
  <si>
    <t>20251230-000000210</t>
  </si>
  <si>
    <t>20251230175954DD93</t>
  </si>
  <si>
    <t>이신애</t>
  </si>
  <si>
    <t>20251230-000000211</t>
  </si>
  <si>
    <t>20251230-000000212</t>
  </si>
  <si>
    <t>20251230-000000213</t>
  </si>
  <si>
    <t>20251230-000000214</t>
  </si>
  <si>
    <t>20251230-000000215</t>
  </si>
  <si>
    <t>20251230-000000216</t>
  </si>
  <si>
    <t>20251230-000000217</t>
  </si>
  <si>
    <t>20251230-000000218</t>
  </si>
  <si>
    <t>20251230-000000219</t>
  </si>
  <si>
    <t>2025123019120645DF</t>
  </si>
  <si>
    <t>김지인</t>
  </si>
  <si>
    <t>20251230-000000220</t>
  </si>
  <si>
    <t>20251230192749580A</t>
  </si>
  <si>
    <t>20251230-000000221</t>
  </si>
  <si>
    <t>202512302013484209</t>
  </si>
  <si>
    <t>양요한</t>
  </si>
  <si>
    <t>20251230-000000222</t>
  </si>
  <si>
    <t>20251230202100494D</t>
  </si>
  <si>
    <t>20251230-000000223</t>
  </si>
  <si>
    <t>20251230-000000224</t>
  </si>
  <si>
    <t>20251230214805C108</t>
  </si>
  <si>
    <t>이현경</t>
  </si>
  <si>
    <t>20251230-000000225</t>
  </si>
  <si>
    <t>20251230221906F94D</t>
  </si>
  <si>
    <t>오혜선</t>
  </si>
  <si>
    <t>20251230-000000226</t>
  </si>
  <si>
    <t>20251230-000000227</t>
  </si>
  <si>
    <t>20251230221655DFB3</t>
  </si>
  <si>
    <t>손미선</t>
  </si>
  <si>
    <t>20251230-000000228</t>
  </si>
  <si>
    <t>20251230-000000229</t>
  </si>
  <si>
    <t>20251230-000000230</t>
  </si>
  <si>
    <t>20251230-000000232</t>
  </si>
  <si>
    <t>20251230233742CC53</t>
  </si>
  <si>
    <t>공예슬</t>
  </si>
  <si>
    <t>20251230-000000233</t>
  </si>
  <si>
    <t>20251230235509E1F7</t>
  </si>
  <si>
    <t>유재민</t>
  </si>
  <si>
    <t>20251231-000000001</t>
  </si>
  <si>
    <t>202512310003014858</t>
  </si>
  <si>
    <t>태아름</t>
  </si>
  <si>
    <t>20251231-000000002</t>
  </si>
  <si>
    <t>20251231-000000003</t>
  </si>
  <si>
    <t>20251231-000000004</t>
  </si>
  <si>
    <t>202512310019257EB3</t>
  </si>
  <si>
    <t>20251231-000000005</t>
  </si>
  <si>
    <t>20251231-000000007</t>
  </si>
  <si>
    <t>20251231004310EFC1</t>
  </si>
  <si>
    <t>20251231-000000008</t>
  </si>
  <si>
    <t>20251231-000000009</t>
  </si>
  <si>
    <t>20251231012151838D</t>
  </si>
  <si>
    <t>이슬기</t>
  </si>
  <si>
    <t>20251231-000000010</t>
  </si>
  <si>
    <t>20251231-000000012</t>
  </si>
  <si>
    <t>202512310324563106</t>
  </si>
  <si>
    <t>장민임</t>
  </si>
  <si>
    <t>20251231-000000013</t>
  </si>
  <si>
    <t>20251231034928DFD6</t>
  </si>
  <si>
    <t>20251231-000000014</t>
  </si>
  <si>
    <t>20251231035510A7A7</t>
  </si>
  <si>
    <t>김경남</t>
  </si>
  <si>
    <t>20251231-000000017</t>
  </si>
  <si>
    <t>20251231043746B0F8</t>
  </si>
  <si>
    <t>이은혜</t>
  </si>
  <si>
    <t>20251231-000000125</t>
  </si>
  <si>
    <t>20251231084355CFC7</t>
  </si>
  <si>
    <t>20251231-000000126</t>
  </si>
  <si>
    <t>202512310855448323</t>
  </si>
  <si>
    <t>김종덕</t>
  </si>
  <si>
    <t>20251231-000000127</t>
  </si>
  <si>
    <t>20251231093211255D</t>
  </si>
  <si>
    <t>차윤희</t>
  </si>
  <si>
    <t>20251231-000000129</t>
  </si>
  <si>
    <t>20251231094945DEE6</t>
  </si>
  <si>
    <t>20251231-000000130</t>
  </si>
  <si>
    <t>20251231095957BC51</t>
  </si>
  <si>
    <t>20251231-000000133</t>
  </si>
  <si>
    <t>202512311041028DE8</t>
  </si>
  <si>
    <t>20251231-000000134</t>
  </si>
  <si>
    <t>20251231110317AEFE</t>
  </si>
  <si>
    <t>20251231-000000135</t>
  </si>
  <si>
    <t>202512311130431383</t>
  </si>
  <si>
    <t>길인숙</t>
  </si>
  <si>
    <t>20251231-000000136</t>
  </si>
  <si>
    <t>202512311136332678</t>
  </si>
  <si>
    <t>최건영</t>
  </si>
  <si>
    <t>20251231-000000137</t>
  </si>
  <si>
    <t>20251231-000000138</t>
  </si>
  <si>
    <t>20251231-000000140</t>
  </si>
  <si>
    <t>202512311207185998</t>
  </si>
  <si>
    <t>변은비</t>
  </si>
  <si>
    <t>20251231-000000141</t>
  </si>
  <si>
    <t>20251231-000000142</t>
  </si>
  <si>
    <t>20251231-000000143</t>
  </si>
  <si>
    <t>20251231-000000144</t>
  </si>
  <si>
    <t>20251231-000000145</t>
  </si>
  <si>
    <t>20251231-000000148</t>
  </si>
  <si>
    <t>202512311239045DEB</t>
  </si>
  <si>
    <t>채현석</t>
  </si>
  <si>
    <t>20251231-000000149</t>
  </si>
  <si>
    <t>202512311246061526</t>
  </si>
  <si>
    <t>20251231-000000150</t>
  </si>
  <si>
    <t>20251231125623D010</t>
  </si>
  <si>
    <t>20251231-000000152</t>
  </si>
  <si>
    <t>20251231131430D5D1</t>
  </si>
  <si>
    <t>홍정연</t>
  </si>
  <si>
    <t>20251231-000000153</t>
  </si>
  <si>
    <t>20251231-000000154</t>
  </si>
  <si>
    <t>20251231-000000155</t>
  </si>
  <si>
    <t>2025123113173084C2</t>
  </si>
  <si>
    <t>20251231-000000156</t>
  </si>
  <si>
    <t>2025123113420251AD</t>
  </si>
  <si>
    <t>이범석</t>
  </si>
  <si>
    <t>20251231-000000157</t>
  </si>
  <si>
    <t>20251231131251C667</t>
  </si>
  <si>
    <t>20251231-000000166</t>
  </si>
  <si>
    <t>20251231141730F2B6</t>
  </si>
  <si>
    <t>20251231-000000170</t>
  </si>
  <si>
    <t>20251231142759C9C5</t>
  </si>
  <si>
    <t>20251231-000000171</t>
  </si>
  <si>
    <t>20251231145242E2B3</t>
  </si>
  <si>
    <t>20251230-000000254</t>
  </si>
  <si>
    <t>20251230135818A889</t>
  </si>
  <si>
    <t>20251230-000000255</t>
  </si>
  <si>
    <t>20251230-000000256</t>
  </si>
  <si>
    <t>20251230-000000257</t>
  </si>
  <si>
    <t>20251230-000000258</t>
  </si>
  <si>
    <t>20251230-000000259</t>
  </si>
  <si>
    <t>20251230-000000260</t>
  </si>
  <si>
    <t>20251230-000000261</t>
  </si>
  <si>
    <t>20251230-000000262</t>
  </si>
  <si>
    <t>20251230-000000263</t>
  </si>
  <si>
    <t>20251230-000000264</t>
  </si>
  <si>
    <t>20251230-000000265</t>
  </si>
  <si>
    <t>20251230-000000266</t>
  </si>
  <si>
    <t>20251230-000000267</t>
  </si>
  <si>
    <t>20251230-000000268</t>
  </si>
  <si>
    <t>20251230-000000269</t>
  </si>
  <si>
    <t>20251231-000000172</t>
  </si>
  <si>
    <t>20251231150226926C</t>
  </si>
  <si>
    <t>20251230-000000270</t>
  </si>
  <si>
    <t>20251230210514C7DA</t>
  </si>
  <si>
    <t>금오유치원</t>
  </si>
  <si>
    <t>20251230-000000271</t>
  </si>
  <si>
    <t>20251231-000000178</t>
  </si>
  <si>
    <t>20251231155817F4D7</t>
  </si>
  <si>
    <t>20251231-000000179</t>
  </si>
  <si>
    <t>202512311555505184</t>
  </si>
  <si>
    <t>고연서</t>
  </si>
  <si>
    <t>20251231-000000182</t>
  </si>
  <si>
    <t>202512311736372968</t>
  </si>
  <si>
    <t>김세준</t>
  </si>
  <si>
    <t>20251231-000000184</t>
  </si>
  <si>
    <t>20251231173500DC9B</t>
  </si>
  <si>
    <t>20251231-000000186</t>
  </si>
  <si>
    <t>2025123118131113B0</t>
  </si>
  <si>
    <t>20251231-000000187</t>
  </si>
  <si>
    <t>20251231-000000188</t>
  </si>
  <si>
    <t>20251230-000000272</t>
  </si>
  <si>
    <t>20251230190126A804</t>
  </si>
  <si>
    <t>20251231-000000189</t>
  </si>
  <si>
    <t>20251231192116139A</t>
  </si>
  <si>
    <t>민경실</t>
  </si>
  <si>
    <t>20251231-000000190</t>
  </si>
  <si>
    <t>남아공</t>
  </si>
  <si>
    <t>20251231-000000191</t>
  </si>
  <si>
    <t>20251231193144D4D5</t>
  </si>
  <si>
    <t>심경자</t>
  </si>
  <si>
    <t>20251231-000000192</t>
  </si>
  <si>
    <t>20251231195320352C</t>
  </si>
  <si>
    <t>20251231-000000193</t>
  </si>
  <si>
    <t>20251231202926C762</t>
  </si>
  <si>
    <t>최명선</t>
  </si>
  <si>
    <t>20251231-000000194</t>
  </si>
  <si>
    <t>20251231-000000195</t>
  </si>
  <si>
    <t>20251231-000000196</t>
  </si>
  <si>
    <t>20251231202806ADB6</t>
  </si>
  <si>
    <t>한희정</t>
  </si>
  <si>
    <t>20251231-000000197</t>
  </si>
  <si>
    <t>202512312110146057</t>
  </si>
  <si>
    <t>20251231-000000198</t>
  </si>
  <si>
    <t>202512312125368C18</t>
  </si>
  <si>
    <t>홍승호</t>
  </si>
  <si>
    <t>20251231-000000199</t>
  </si>
  <si>
    <t>202512312201263C8F</t>
  </si>
  <si>
    <t>신찬옥</t>
  </si>
  <si>
    <t>20251231-000000200</t>
  </si>
  <si>
    <t>20251231-000000201</t>
  </si>
  <si>
    <t>20251231220417C9FA</t>
  </si>
  <si>
    <t>20251231-000000202</t>
  </si>
  <si>
    <t>202512312222056DCD</t>
  </si>
  <si>
    <t>최미숙</t>
  </si>
  <si>
    <t>20251231-000000203</t>
  </si>
  <si>
    <t>20251231222429C879</t>
  </si>
  <si>
    <t>20251231-000000204</t>
  </si>
  <si>
    <t>20251231225016D653</t>
  </si>
  <si>
    <t>20251231-000000205</t>
  </si>
  <si>
    <t>2025123122562604C3</t>
  </si>
  <si>
    <t>20251231-000000206</t>
  </si>
  <si>
    <t>2025123123160589D7</t>
  </si>
  <si>
    <t>20251231-000000207</t>
  </si>
  <si>
    <t>20251231-000000208</t>
  </si>
  <si>
    <t>20251231-000000209</t>
  </si>
  <si>
    <t>20251231-000000210</t>
  </si>
  <si>
    <t>20251231-000000211</t>
  </si>
  <si>
    <t>20251231-000000212</t>
  </si>
  <si>
    <t>20251231-000000213</t>
  </si>
  <si>
    <t>20251231201019EB24</t>
  </si>
  <si>
    <t>전혜정</t>
  </si>
  <si>
    <t>20260101-000000001</t>
  </si>
  <si>
    <t>20260101004646161C</t>
  </si>
  <si>
    <t>최예인</t>
  </si>
  <si>
    <t>20260101-000000002</t>
  </si>
  <si>
    <t>20260101013110E0A7</t>
  </si>
  <si>
    <t>전승희</t>
  </si>
  <si>
    <t>20260101-000000003</t>
  </si>
  <si>
    <t>20260101013402E87D</t>
  </si>
  <si>
    <t>박상준</t>
  </si>
  <si>
    <t>20260101-000000004</t>
  </si>
  <si>
    <t>2026010101541839FC</t>
  </si>
  <si>
    <t>신수경</t>
  </si>
  <si>
    <t>20260101-000000005</t>
  </si>
  <si>
    <t>20260101063307A3A7</t>
  </si>
  <si>
    <t>20260101-000000006</t>
  </si>
  <si>
    <t>20260101-000000007</t>
  </si>
  <si>
    <t>202601010807493F71</t>
  </si>
  <si>
    <t>20260101-000000008</t>
  </si>
  <si>
    <t>20260101-000000009</t>
  </si>
  <si>
    <t>202601010856284812</t>
  </si>
  <si>
    <t>이관형</t>
  </si>
  <si>
    <t>20260101-000000010</t>
  </si>
  <si>
    <t>202601010922325F84</t>
  </si>
  <si>
    <t>박종구</t>
  </si>
  <si>
    <t>20260101-000000011</t>
  </si>
  <si>
    <t>20260101101449304E</t>
  </si>
  <si>
    <t>20260101-000000012</t>
  </si>
  <si>
    <t>2026010110240608F8</t>
  </si>
  <si>
    <t>20260101-000000013</t>
  </si>
  <si>
    <t>202601011053496D08</t>
  </si>
  <si>
    <t>서양배</t>
  </si>
  <si>
    <t>20260101-000000014</t>
  </si>
  <si>
    <t>202601011059416BAF</t>
  </si>
  <si>
    <t>20260101-000000015</t>
  </si>
  <si>
    <t>20260101-000000016</t>
  </si>
  <si>
    <t>202601011058283042</t>
  </si>
  <si>
    <t>조흥래</t>
  </si>
  <si>
    <t>20260101-000000017</t>
  </si>
  <si>
    <t>202601011110042C3D</t>
  </si>
  <si>
    <t>20260101-000000019</t>
  </si>
  <si>
    <t>2026010112161573A7</t>
  </si>
  <si>
    <t>정소라</t>
  </si>
  <si>
    <t>20260101-000000020</t>
  </si>
  <si>
    <t>202601011226355D2B</t>
  </si>
  <si>
    <t>김향은</t>
  </si>
  <si>
    <t>20260101-000000026</t>
  </si>
  <si>
    <t>202601011242039E44</t>
  </si>
  <si>
    <t>이소라</t>
  </si>
  <si>
    <t>20260101-000000028</t>
  </si>
  <si>
    <t>20260101140031C851</t>
  </si>
  <si>
    <t>20260101-000000029</t>
  </si>
  <si>
    <t>202601011414296F2D</t>
  </si>
  <si>
    <t>20260101-000000032</t>
  </si>
  <si>
    <t>20260101162845F27B</t>
  </si>
  <si>
    <t>김지윤</t>
  </si>
  <si>
    <t>20260101-000000033</t>
  </si>
  <si>
    <t>20260101163405F14A</t>
  </si>
  <si>
    <t>20260101-000000034</t>
  </si>
  <si>
    <t>2026010116425582D8</t>
  </si>
  <si>
    <t>배혜민</t>
  </si>
  <si>
    <t>20260101-000000036</t>
  </si>
  <si>
    <t>2026010117214225C4</t>
  </si>
  <si>
    <t>박경수</t>
  </si>
  <si>
    <t>에어플레인</t>
  </si>
  <si>
    <t>20260101-000000037</t>
  </si>
  <si>
    <t>20260101-000000038</t>
  </si>
  <si>
    <t>20260101164327E93E</t>
  </si>
  <si>
    <t>이영미</t>
  </si>
  <si>
    <t>20260101-000000039</t>
  </si>
  <si>
    <t>20260101174226E308</t>
  </si>
  <si>
    <t>20260101-000000041</t>
  </si>
  <si>
    <t>2026010117545556EA</t>
  </si>
  <si>
    <t>김 상 욱</t>
  </si>
  <si>
    <t>20260101-000000042</t>
  </si>
  <si>
    <t>202601011803051C1E</t>
  </si>
  <si>
    <t>전인수</t>
  </si>
  <si>
    <t>20260101-000000043</t>
  </si>
  <si>
    <t>202601011821026D36</t>
  </si>
  <si>
    <t>윤선정</t>
  </si>
  <si>
    <t>20260101-000000044</t>
  </si>
  <si>
    <t>20260101181538E895</t>
  </si>
  <si>
    <t>20260101-000000049</t>
  </si>
  <si>
    <t>202601011923535042</t>
  </si>
  <si>
    <t>김다혁</t>
  </si>
  <si>
    <t>20260101-000000050</t>
  </si>
  <si>
    <t>20260101191656B30E</t>
  </si>
  <si>
    <t>조성원</t>
  </si>
  <si>
    <t>20260101-000000051</t>
  </si>
  <si>
    <t>20260101-000000052</t>
  </si>
  <si>
    <t>20260101192543AFF4</t>
  </si>
  <si>
    <t>20260101-000000054</t>
  </si>
  <si>
    <t>202601012014106632</t>
  </si>
  <si>
    <t>백소연</t>
  </si>
  <si>
    <t>20260101-000000055</t>
  </si>
  <si>
    <t>2026010120164769C7</t>
  </si>
  <si>
    <t>서은실</t>
  </si>
  <si>
    <t>20260101-000000056</t>
  </si>
  <si>
    <t>202601012043278E12</t>
  </si>
  <si>
    <t>양병호</t>
  </si>
  <si>
    <t>20260101-000000057</t>
  </si>
  <si>
    <t>20260101203846A5CE</t>
  </si>
  <si>
    <t>20260101-000000058</t>
  </si>
  <si>
    <t>202601012054442FBF</t>
  </si>
  <si>
    <t>20260101-000000059</t>
  </si>
  <si>
    <t>20260101211018A1FC</t>
  </si>
  <si>
    <t>한승민</t>
  </si>
  <si>
    <t>20260101-000000060</t>
  </si>
  <si>
    <t>2026010121191323C5</t>
  </si>
  <si>
    <t>강민경</t>
  </si>
  <si>
    <t>20260101-000000061</t>
  </si>
  <si>
    <t>20260101211443ED58</t>
  </si>
  <si>
    <t>20260101-000000063</t>
  </si>
  <si>
    <t>20260101213248868E</t>
  </si>
  <si>
    <t>문희진</t>
  </si>
  <si>
    <t>20260101-000000064</t>
  </si>
  <si>
    <t>2026010122133548FB</t>
  </si>
  <si>
    <t>이소희</t>
  </si>
  <si>
    <t>20260101-000000065</t>
  </si>
  <si>
    <t>20260101-000000066</t>
  </si>
  <si>
    <t>20260101222324D426</t>
  </si>
  <si>
    <t>20260101-000000067</t>
  </si>
  <si>
    <t>202601012229547744</t>
  </si>
  <si>
    <t>박혜영</t>
  </si>
  <si>
    <t>20260101-000000068</t>
  </si>
  <si>
    <t>202601012226312EE8</t>
  </si>
  <si>
    <t>오승도</t>
  </si>
  <si>
    <t>20260101-000000069</t>
  </si>
  <si>
    <t>202601012307419B4D</t>
  </si>
  <si>
    <t>20260101-000000070</t>
  </si>
  <si>
    <t>20260101-000000071</t>
  </si>
  <si>
    <t>20260101-000000079</t>
  </si>
  <si>
    <t>202601012344325E5C</t>
  </si>
  <si>
    <t>20260101-000000080</t>
  </si>
  <si>
    <t>20260101235531E743</t>
  </si>
  <si>
    <t>권혜영</t>
  </si>
  <si>
    <t>20260102-000000001</t>
  </si>
  <si>
    <t>2026010200344543D5</t>
  </si>
  <si>
    <t>신대호</t>
  </si>
  <si>
    <t>20260102-000000002</t>
  </si>
  <si>
    <t>20260102004843EE00</t>
  </si>
  <si>
    <t>20260102-000000003</t>
  </si>
  <si>
    <t>20260102013902EBC6</t>
  </si>
  <si>
    <t>김보람</t>
  </si>
  <si>
    <t>20260102-000000004</t>
  </si>
  <si>
    <t>20260102021000E483</t>
  </si>
  <si>
    <t>유한석</t>
  </si>
  <si>
    <t>20260102-000000005</t>
  </si>
  <si>
    <t>2026010204565377FB</t>
  </si>
  <si>
    <t>이현민</t>
  </si>
  <si>
    <t>20260102-000000007</t>
  </si>
  <si>
    <t>202601020941531A81</t>
  </si>
  <si>
    <t>이가영</t>
  </si>
  <si>
    <t>20260102-000000008</t>
  </si>
  <si>
    <t>202601020940475B21</t>
  </si>
  <si>
    <t>20260102-000000009</t>
  </si>
  <si>
    <t>202601020945038154</t>
  </si>
  <si>
    <t>20260102-000000010</t>
  </si>
  <si>
    <t>20260102094341602C</t>
  </si>
  <si>
    <t>20260102-000000011</t>
  </si>
  <si>
    <t>202601021004361034</t>
  </si>
  <si>
    <t>김은주</t>
  </si>
  <si>
    <t>20260102-000000012</t>
  </si>
  <si>
    <t>202601021010209869</t>
  </si>
  <si>
    <t>하철호</t>
  </si>
  <si>
    <t>20260102-000000013</t>
  </si>
  <si>
    <t>202601021040251133</t>
  </si>
  <si>
    <t>정인선</t>
  </si>
  <si>
    <t>20260102-000000014</t>
  </si>
  <si>
    <t>202601021028397F3C</t>
  </si>
  <si>
    <t>20260102-000000015</t>
  </si>
  <si>
    <t>202601021149091B14</t>
  </si>
  <si>
    <t>성은정</t>
  </si>
  <si>
    <t>20260102-000000016</t>
  </si>
  <si>
    <t>202601021200511CFF</t>
  </si>
  <si>
    <t>사공다나</t>
  </si>
  <si>
    <t>20260102-000000017</t>
  </si>
  <si>
    <t>202601021159103522</t>
  </si>
  <si>
    <t>이빛나</t>
  </si>
  <si>
    <t>20260102-000000018</t>
  </si>
  <si>
    <t>20260102124109C6AB</t>
  </si>
  <si>
    <t>20260102-000000046</t>
  </si>
  <si>
    <t>20260102142633EC81</t>
  </si>
  <si>
    <t>엄혜진</t>
  </si>
  <si>
    <t>20260102-000000047</t>
  </si>
  <si>
    <t>20260102-000000048</t>
  </si>
  <si>
    <t>202601021434262E96</t>
  </si>
  <si>
    <t>김윤미</t>
  </si>
  <si>
    <t>20260102-000000049</t>
  </si>
  <si>
    <t>2026010213293835EC</t>
  </si>
  <si>
    <t>주혜경</t>
  </si>
  <si>
    <t>20260102-000000050</t>
  </si>
  <si>
    <t>20260102-000000051</t>
  </si>
  <si>
    <t>20260102-000000052</t>
  </si>
  <si>
    <t>202601021503067A58</t>
  </si>
  <si>
    <t>김경욱</t>
  </si>
  <si>
    <t>20260102-000000053</t>
  </si>
  <si>
    <t>20260102151402B76B</t>
  </si>
  <si>
    <t>석정미</t>
  </si>
  <si>
    <t>20260101-000000081</t>
  </si>
  <si>
    <t>20260101235157AFD8</t>
  </si>
  <si>
    <t>20260101-000000082</t>
  </si>
  <si>
    <t>20260102-000000054</t>
  </si>
  <si>
    <t>20260102153302EE6C</t>
  </si>
  <si>
    <t>20260102-000000057</t>
  </si>
  <si>
    <t>20260102155655A235</t>
  </si>
  <si>
    <t>20260102-000000058</t>
  </si>
  <si>
    <t>2026010216045598C3</t>
  </si>
  <si>
    <t>20260102-000000059</t>
  </si>
  <si>
    <t>20260102165706B991</t>
  </si>
  <si>
    <t>유리</t>
  </si>
  <si>
    <t>20260102-000000060</t>
  </si>
  <si>
    <t>202601021734537C99</t>
  </si>
  <si>
    <t>백민재</t>
  </si>
  <si>
    <t>20260102-000000061</t>
  </si>
  <si>
    <t>20260102-000000062</t>
  </si>
  <si>
    <t>202601021804020C46</t>
  </si>
  <si>
    <t>김두희</t>
  </si>
  <si>
    <t>20260102-000000063</t>
  </si>
  <si>
    <t>20260102-000000064</t>
  </si>
  <si>
    <t>20260102-000000069</t>
  </si>
  <si>
    <t>20260102192744563B</t>
  </si>
  <si>
    <t>20260102-000000070</t>
  </si>
  <si>
    <t>2026010220451083F1</t>
  </si>
  <si>
    <t>김태희</t>
  </si>
  <si>
    <t>20260102-000000071</t>
  </si>
  <si>
    <t>20260102-000000072</t>
  </si>
  <si>
    <t>20260102211104BBD8</t>
  </si>
  <si>
    <t>20260102-000000073</t>
  </si>
  <si>
    <t>20260102212933FEB3</t>
  </si>
  <si>
    <t>김희산</t>
  </si>
  <si>
    <t>20260102-000000074</t>
  </si>
  <si>
    <t>20260102-000000075</t>
  </si>
  <si>
    <t>202601022136581776</t>
  </si>
  <si>
    <t>임성주</t>
  </si>
  <si>
    <t>20260102-000000076</t>
  </si>
  <si>
    <t>20260102214934F2CC</t>
  </si>
  <si>
    <t>20260102-000000077</t>
  </si>
  <si>
    <t>20260102215828F1F9</t>
  </si>
  <si>
    <t>이민진</t>
  </si>
  <si>
    <t>20260102-000000078</t>
  </si>
  <si>
    <t>202601022216592A0C</t>
  </si>
  <si>
    <t>윤정숙</t>
  </si>
  <si>
    <t>20260102-000000079</t>
  </si>
  <si>
    <t>20260102221630E1E0</t>
  </si>
  <si>
    <t>이연희</t>
  </si>
  <si>
    <t>20260102-000000080</t>
  </si>
  <si>
    <t>20260102222350529E</t>
  </si>
  <si>
    <t>김지원</t>
  </si>
  <si>
    <t>20260102-000000081</t>
  </si>
  <si>
    <t>20260102-000000082</t>
  </si>
  <si>
    <t>20260102-000000083</t>
  </si>
  <si>
    <t>20260102233456928B</t>
  </si>
  <si>
    <t>20260102-000000084</t>
  </si>
  <si>
    <t>20260102-000000085</t>
  </si>
  <si>
    <t>20260102-000000086</t>
  </si>
  <si>
    <t>202601022344220C76</t>
  </si>
  <si>
    <t>20260103-000000001</t>
  </si>
  <si>
    <t>202601030003030B67</t>
  </si>
  <si>
    <t>오미라</t>
  </si>
  <si>
    <t>20260103-000000002</t>
  </si>
  <si>
    <t>20260103001956F432</t>
  </si>
  <si>
    <t>신혜주</t>
  </si>
  <si>
    <t>20260103-000000003</t>
  </si>
  <si>
    <t>202601030052205AA5</t>
  </si>
  <si>
    <t>배은미</t>
  </si>
  <si>
    <t>20260103-000000004</t>
  </si>
  <si>
    <t>20260103044243A4B3</t>
  </si>
  <si>
    <t>김태영</t>
  </si>
  <si>
    <t>20260103-000000005</t>
  </si>
  <si>
    <t>20260103071054C4AA</t>
  </si>
  <si>
    <t>20260103-000000006</t>
  </si>
  <si>
    <t>2026010306224409EB</t>
  </si>
  <si>
    <t>20260103-000000007</t>
  </si>
  <si>
    <t>202601030032503CCC</t>
  </si>
  <si>
    <t>20260103-000000008</t>
  </si>
  <si>
    <t>20260103094201037F</t>
  </si>
  <si>
    <t>20260103-000000010</t>
  </si>
  <si>
    <t>202601031112284582</t>
  </si>
  <si>
    <t>하경민</t>
  </si>
  <si>
    <t>20260103-000000011</t>
  </si>
  <si>
    <t>20260103-000000012</t>
  </si>
  <si>
    <t>20260103122257C73F</t>
  </si>
  <si>
    <t>박건희</t>
  </si>
  <si>
    <t>20260103-000000013</t>
  </si>
  <si>
    <t>20260103-000000015</t>
  </si>
  <si>
    <t>202601031313459BFB</t>
  </si>
  <si>
    <t>이누리</t>
  </si>
  <si>
    <t>20260103-000000016</t>
  </si>
  <si>
    <t>20260103-000000017</t>
  </si>
  <si>
    <t>20260103-000000018</t>
  </si>
  <si>
    <t>20260103132703932C</t>
  </si>
  <si>
    <t>안성은</t>
  </si>
  <si>
    <t>20260103-000000019</t>
  </si>
  <si>
    <t>20260103134731BBC4</t>
  </si>
  <si>
    <t>고은비</t>
  </si>
  <si>
    <t>20260103-000000020</t>
  </si>
  <si>
    <t>20260103135813BFF3</t>
  </si>
  <si>
    <t>20260103-000000022</t>
  </si>
  <si>
    <t>20260103142743E592</t>
  </si>
  <si>
    <t>홍성애</t>
  </si>
  <si>
    <t>20260103-000000023</t>
  </si>
  <si>
    <t>20260103170750FB8A</t>
  </si>
  <si>
    <t>20260103-000000024</t>
  </si>
  <si>
    <t>202601031721428BA7</t>
  </si>
  <si>
    <t>최혜원</t>
  </si>
  <si>
    <t>20260103-000000025</t>
  </si>
  <si>
    <t>20260103175051812C</t>
  </si>
  <si>
    <t>20260103-000000026</t>
  </si>
  <si>
    <t>202601031750146E70</t>
  </si>
  <si>
    <t>20260103-000000027</t>
  </si>
  <si>
    <t>202601031803291FDA</t>
  </si>
  <si>
    <t>20260103-000000029</t>
  </si>
  <si>
    <t>202601031812292C06</t>
  </si>
  <si>
    <t>김주남</t>
  </si>
  <si>
    <t>20260103-000000030</t>
  </si>
  <si>
    <t>20260103184217FED4</t>
  </si>
  <si>
    <t>20260103-000000034</t>
  </si>
  <si>
    <t>20260103221609B7C8</t>
  </si>
  <si>
    <t>안정현</t>
  </si>
  <si>
    <t>20260103-000000035</t>
  </si>
  <si>
    <t>202601032249190B63</t>
  </si>
  <si>
    <t>장주희</t>
  </si>
  <si>
    <t>20260103-000000036</t>
  </si>
  <si>
    <t>20260103230733CE24</t>
  </si>
  <si>
    <t>최철민</t>
  </si>
  <si>
    <t>20260103-000000038</t>
  </si>
  <si>
    <t>202601032346280790</t>
  </si>
  <si>
    <t>한나리</t>
  </si>
  <si>
    <t>20260104-000000001</t>
  </si>
  <si>
    <t>20260104001100F888</t>
  </si>
  <si>
    <t>김태연</t>
  </si>
  <si>
    <t>20260104-000000002</t>
  </si>
  <si>
    <t>20260104003131C608</t>
  </si>
  <si>
    <t>김의섭</t>
  </si>
  <si>
    <t>20260104-000000003</t>
  </si>
  <si>
    <t>202601040704506735</t>
  </si>
  <si>
    <t>윤동욱</t>
  </si>
  <si>
    <t>20260104-000000004</t>
  </si>
  <si>
    <t>202601040916230C19</t>
  </si>
  <si>
    <t>20260104-000000007</t>
  </si>
  <si>
    <t>2026010411011320A1</t>
  </si>
  <si>
    <t>문병두</t>
  </si>
  <si>
    <t>20260104-000000008</t>
  </si>
  <si>
    <t>20260104113601B584</t>
  </si>
  <si>
    <t>권민지</t>
  </si>
  <si>
    <t>20260104-000000009</t>
  </si>
  <si>
    <t>2026010411490044B9</t>
  </si>
  <si>
    <t>김미중</t>
  </si>
  <si>
    <t>20260104-000000010</t>
  </si>
  <si>
    <t>202601041144280A71</t>
  </si>
  <si>
    <t>20260104-000000011</t>
  </si>
  <si>
    <t>202601041210328322</t>
  </si>
  <si>
    <t>정은설</t>
  </si>
  <si>
    <t>20260104-000000012</t>
  </si>
  <si>
    <t>202601041220053D12</t>
  </si>
  <si>
    <t>최예라</t>
  </si>
  <si>
    <t>20260104-000000013</t>
  </si>
  <si>
    <t>202601041333208A85</t>
  </si>
  <si>
    <t>백지운</t>
  </si>
  <si>
    <t>20260104-000000018</t>
  </si>
  <si>
    <t>20260104134614DCCE</t>
  </si>
  <si>
    <t>고예지</t>
  </si>
  <si>
    <t>20260104-000000019</t>
  </si>
  <si>
    <t>20260104-000000020</t>
  </si>
  <si>
    <t>202601041346328B80</t>
  </si>
  <si>
    <t>20260104-000000021</t>
  </si>
  <si>
    <t>20260104133944BBFE</t>
  </si>
  <si>
    <t>20260104-000000022</t>
  </si>
  <si>
    <t>202601041355342088</t>
  </si>
  <si>
    <t>20260104-000000025</t>
  </si>
  <si>
    <t>202601041431581311</t>
  </si>
  <si>
    <t>최동호</t>
  </si>
  <si>
    <t>20260104-000000026</t>
  </si>
  <si>
    <t>2026010415224388EC</t>
  </si>
  <si>
    <t>염효원</t>
  </si>
  <si>
    <t>20260104-000000027</t>
  </si>
  <si>
    <t>20260104154649407E</t>
  </si>
  <si>
    <t>나은정</t>
  </si>
  <si>
    <t>20260104-000000029</t>
  </si>
  <si>
    <t>2026010416251523A4</t>
  </si>
  <si>
    <t>안승주</t>
  </si>
  <si>
    <t>20260104-000000030</t>
  </si>
  <si>
    <t>202601041634183BD0</t>
  </si>
  <si>
    <t>20260104-000000034</t>
  </si>
  <si>
    <t>20260104172043EDB2</t>
  </si>
  <si>
    <t>신봉기</t>
  </si>
  <si>
    <t>20260104-000000035</t>
  </si>
  <si>
    <t>20260104173235248E</t>
  </si>
  <si>
    <t>김재혁</t>
  </si>
  <si>
    <t>20260104-000000036</t>
  </si>
  <si>
    <t>202601041731585703</t>
  </si>
  <si>
    <t>20260104-000000038</t>
  </si>
  <si>
    <t>20260104174903258A</t>
  </si>
  <si>
    <t>정소진</t>
  </si>
  <si>
    <t>20260104-000000049</t>
  </si>
  <si>
    <t>20260104182007B37B</t>
  </si>
  <si>
    <t>20260104-000000050</t>
  </si>
  <si>
    <t>202601041831285809</t>
  </si>
  <si>
    <t>장수경</t>
  </si>
  <si>
    <t>20260104-000000051</t>
  </si>
  <si>
    <t>202601041923272B66</t>
  </si>
  <si>
    <t>홍명기</t>
  </si>
  <si>
    <t>20260104-000000052</t>
  </si>
  <si>
    <t>20260104190653631A</t>
  </si>
  <si>
    <t>김지성</t>
  </si>
  <si>
    <t>20260104-000000053</t>
  </si>
  <si>
    <t>2026010419583974F8</t>
  </si>
  <si>
    <t>정창수</t>
  </si>
  <si>
    <t>20260104-000000055</t>
  </si>
  <si>
    <t>2026010420455556C9</t>
  </si>
  <si>
    <t>오한나</t>
  </si>
  <si>
    <t>20260104-000000056</t>
  </si>
  <si>
    <t>20260104-000000059</t>
  </si>
  <si>
    <t>202601042101317325</t>
  </si>
  <si>
    <t>20260104-000000060</t>
  </si>
  <si>
    <t>20260104211951BD8B</t>
  </si>
  <si>
    <t>최소정</t>
  </si>
  <si>
    <t>20260104-000000061</t>
  </si>
  <si>
    <t>20260104212406A4A6</t>
  </si>
  <si>
    <t>고현규</t>
  </si>
  <si>
    <t>20260104-000000063</t>
  </si>
  <si>
    <t>202601042216440E25</t>
  </si>
  <si>
    <t>권기남</t>
  </si>
  <si>
    <t>20260104-000000064</t>
  </si>
  <si>
    <t>202601042211583B2E</t>
  </si>
  <si>
    <t>한규석</t>
  </si>
  <si>
    <t>20260104-000000065</t>
  </si>
  <si>
    <t>202601042313577024</t>
  </si>
  <si>
    <t>이의영</t>
  </si>
  <si>
    <t>20260104-000000066</t>
  </si>
  <si>
    <t>20260104-000000067</t>
  </si>
  <si>
    <t>202601042350340ED5</t>
  </si>
  <si>
    <t>이다희</t>
  </si>
  <si>
    <t>20260105-000000001</t>
  </si>
  <si>
    <t>20260105000012BD57</t>
  </si>
  <si>
    <t>유형선</t>
  </si>
  <si>
    <t>20260105-000000005</t>
  </si>
  <si>
    <t>2026010508465054A2</t>
  </si>
  <si>
    <t>강호연</t>
  </si>
  <si>
    <t>20260104-000000068</t>
  </si>
  <si>
    <t>20260104143145F12F</t>
  </si>
  <si>
    <t>20260104-000000069</t>
  </si>
  <si>
    <t>20260104-000000070</t>
  </si>
  <si>
    <t>20260104-000000071</t>
  </si>
  <si>
    <t>20260104-000000072</t>
  </si>
  <si>
    <t>20260104-000000073</t>
  </si>
  <si>
    <t>20260104-000000074</t>
  </si>
  <si>
    <t>20260104-000000075</t>
  </si>
  <si>
    <t>20260104-000000076</t>
  </si>
  <si>
    <t>20260104-000000077</t>
  </si>
  <si>
    <t>20260104-000000078</t>
  </si>
  <si>
    <t>20260105-000000006</t>
  </si>
  <si>
    <t>20260105091812E8E5</t>
  </si>
  <si>
    <t>도원</t>
  </si>
  <si>
    <t>20260105-000000008</t>
  </si>
  <si>
    <t>202601050926501B18</t>
  </si>
  <si>
    <t>20260105-000000009</t>
  </si>
  <si>
    <t>202601050936593DBD</t>
  </si>
  <si>
    <t>정미은</t>
  </si>
  <si>
    <t>20260105-000000018</t>
  </si>
  <si>
    <t>20260105094130EBF7</t>
  </si>
  <si>
    <t>김영일</t>
  </si>
  <si>
    <t>20260105-000000019</t>
  </si>
  <si>
    <t>202601050948050BC9</t>
  </si>
  <si>
    <t>최창석</t>
  </si>
  <si>
    <t>20260105-000000020</t>
  </si>
  <si>
    <t>20260105-000000021</t>
  </si>
  <si>
    <t>크레용</t>
  </si>
  <si>
    <t>20260105-000000023</t>
  </si>
  <si>
    <t>202601051001045DBA</t>
  </si>
  <si>
    <t>20260105-000000026</t>
  </si>
  <si>
    <t>20260105102141ED48</t>
  </si>
  <si>
    <t>20251231-000000222</t>
  </si>
  <si>
    <t>202512311417196A28</t>
  </si>
  <si>
    <t>정수연</t>
  </si>
  <si>
    <t>20251231-000000223</t>
  </si>
  <si>
    <t>202512311409022BE7</t>
  </si>
  <si>
    <t>20251231-000000224</t>
  </si>
  <si>
    <t>20260105-000000027</t>
  </si>
  <si>
    <t>202601051059155B2A</t>
  </si>
  <si>
    <t>20260105-000000028</t>
  </si>
  <si>
    <t>202601051107204647</t>
  </si>
  <si>
    <t>20260105-000000030</t>
  </si>
  <si>
    <t>20260105112639E206</t>
  </si>
  <si>
    <t>20260104-000000090</t>
  </si>
  <si>
    <t>20260104053005224B</t>
  </si>
  <si>
    <t>20260103-000000039</t>
  </si>
  <si>
    <t>202601032343400D7A</t>
  </si>
  <si>
    <t>20260105-000000031</t>
  </si>
  <si>
    <t>202601051126375EBD</t>
  </si>
  <si>
    <t>김해합성초</t>
  </si>
  <si>
    <t>20260105-000000032</t>
  </si>
  <si>
    <t>20260105-000000033</t>
  </si>
  <si>
    <t>20260105-000000034</t>
  </si>
  <si>
    <t>20260105-000000035</t>
  </si>
  <si>
    <t>20260105-000000036</t>
  </si>
  <si>
    <t>20260105-000000037</t>
  </si>
  <si>
    <t>20260104-000000091</t>
  </si>
  <si>
    <t>20260104151617F7DA</t>
  </si>
  <si>
    <t>권영선</t>
  </si>
  <si>
    <t>20260105-000000038</t>
  </si>
  <si>
    <t>2026010513051480E4</t>
  </si>
  <si>
    <t>20260105-000000040</t>
  </si>
  <si>
    <t>202601051436509AED</t>
  </si>
  <si>
    <t>백경원</t>
  </si>
  <si>
    <t>20260105-000000041</t>
  </si>
  <si>
    <t>20260105143857F35F</t>
  </si>
  <si>
    <t>20260105-000000042</t>
  </si>
  <si>
    <t>202601051444372A6A</t>
  </si>
  <si>
    <t>20260105-000000043</t>
  </si>
  <si>
    <t>202601051444441479</t>
  </si>
  <si>
    <t>수송초병설유치원</t>
  </si>
  <si>
    <t>20260105-000000044</t>
  </si>
  <si>
    <t>20260105144357E51A</t>
  </si>
  <si>
    <t>조원희</t>
  </si>
  <si>
    <t>대만</t>
  </si>
  <si>
    <t>20260105-000000045</t>
  </si>
  <si>
    <t>20260105-000000046</t>
  </si>
  <si>
    <t>2026010514550356F5</t>
  </si>
  <si>
    <t>양서연</t>
  </si>
  <si>
    <t>20260105-000000047</t>
  </si>
  <si>
    <t>202601051454235420</t>
  </si>
  <si>
    <t>황미희</t>
  </si>
  <si>
    <t>20260105-000000048</t>
  </si>
  <si>
    <t>202601051451515974</t>
  </si>
  <si>
    <t>20260105-000000049</t>
  </si>
  <si>
    <t>202601051455513176</t>
  </si>
  <si>
    <t>20260105-000000050</t>
  </si>
  <si>
    <t>2026010514582586D3</t>
  </si>
  <si>
    <t>20260105-000000051</t>
  </si>
  <si>
    <t>2026010515082169FC</t>
  </si>
  <si>
    <t>20260105-000000052</t>
  </si>
  <si>
    <t>20260105150302D44C</t>
  </si>
  <si>
    <t>20260105-000000053</t>
  </si>
  <si>
    <t>202601051511155411</t>
  </si>
  <si>
    <t>20260105-000000054</t>
  </si>
  <si>
    <t>202601051516056C4A</t>
  </si>
  <si>
    <t>20260105-000000055</t>
  </si>
  <si>
    <t>202601051513562703</t>
  </si>
  <si>
    <t>20260105-000000056</t>
  </si>
  <si>
    <t>2026010515122670C1</t>
  </si>
  <si>
    <t>20260105-000000057</t>
  </si>
  <si>
    <t>202601051531567911</t>
  </si>
  <si>
    <t>20260105-000000058</t>
  </si>
  <si>
    <t>20260105153813AB8C</t>
  </si>
  <si>
    <t>20260105-000000059</t>
  </si>
  <si>
    <t>202601051536065C04</t>
  </si>
  <si>
    <t>20260105-000000060</t>
  </si>
  <si>
    <t>20260105154142EF20</t>
  </si>
  <si>
    <t>20260105-000000061</t>
  </si>
  <si>
    <t>202601051539494210</t>
  </si>
  <si>
    <t>20260105-000000062</t>
  </si>
  <si>
    <t>20260105153412F557</t>
  </si>
  <si>
    <t>20260105-000000063</t>
  </si>
  <si>
    <t>20260105155459CA2E</t>
  </si>
  <si>
    <t>20260105-000000064</t>
  </si>
  <si>
    <t>202601051551271DB1</t>
  </si>
  <si>
    <t>오정선</t>
  </si>
  <si>
    <t>20260105-000000065</t>
  </si>
  <si>
    <t>20260105-000000066</t>
  </si>
  <si>
    <t>20260105155606F9F3</t>
  </si>
  <si>
    <t>배은수</t>
  </si>
  <si>
    <t>20260105-000000067</t>
  </si>
  <si>
    <t>20260105160952C50C</t>
  </si>
  <si>
    <t>임선영</t>
  </si>
  <si>
    <t>20260105-000000068</t>
  </si>
  <si>
    <t>20260105153229412D</t>
  </si>
  <si>
    <t>장나연</t>
  </si>
  <si>
    <t>20260105-000000069</t>
  </si>
  <si>
    <t>202601051824473D9D</t>
  </si>
  <si>
    <t>이송이</t>
  </si>
  <si>
    <t>20260105-000000070</t>
  </si>
  <si>
    <t>20260105-000000090</t>
  </si>
  <si>
    <t>20260105184849203E</t>
  </si>
  <si>
    <t>박혜인</t>
  </si>
  <si>
    <t>20260105-000000091</t>
  </si>
  <si>
    <t>20260105-000000092</t>
  </si>
  <si>
    <t>20260105194350CC57</t>
  </si>
  <si>
    <t>20260105-000000093</t>
  </si>
  <si>
    <t>20260105195224644D</t>
  </si>
  <si>
    <t>최은순</t>
  </si>
  <si>
    <t>20260105-000000094</t>
  </si>
  <si>
    <t>20260105202423D3B4</t>
  </si>
  <si>
    <t>20260105-000000096</t>
  </si>
  <si>
    <t>20260105204026B601</t>
  </si>
  <si>
    <t>정회원</t>
  </si>
  <si>
    <t>20260105-000000099</t>
  </si>
  <si>
    <t>202601052121469605</t>
  </si>
  <si>
    <t>백승희</t>
  </si>
  <si>
    <t>20260105-000000101</t>
  </si>
  <si>
    <t>20260105215527A1B6</t>
  </si>
  <si>
    <t>20260105-000000102</t>
  </si>
  <si>
    <t>2026010522063213B1</t>
  </si>
  <si>
    <t>채준</t>
  </si>
  <si>
    <t>20260105-000000103</t>
  </si>
  <si>
    <t>20260105220359DD3D</t>
  </si>
  <si>
    <t>20260105-000000105</t>
  </si>
  <si>
    <t>2026010522320940BF</t>
  </si>
  <si>
    <t>20260105-000000106</t>
  </si>
  <si>
    <t>20260105-000000107</t>
  </si>
  <si>
    <t>20260105230935DCD1</t>
  </si>
  <si>
    <t>이택희</t>
  </si>
  <si>
    <t>20260105-000000108</t>
  </si>
  <si>
    <t>202601052330570029</t>
  </si>
  <si>
    <t>임형순</t>
  </si>
  <si>
    <t>20260105-000000109</t>
  </si>
  <si>
    <t>20260105-000000110</t>
  </si>
  <si>
    <t>20260105-000000111</t>
  </si>
  <si>
    <t>202601052339206CD3</t>
  </si>
  <si>
    <t>김다빈</t>
  </si>
  <si>
    <t>20260106-000000001</t>
  </si>
  <si>
    <t>20260106002249BF52</t>
  </si>
  <si>
    <t>성소민</t>
  </si>
  <si>
    <t>20260106-000000002</t>
  </si>
  <si>
    <t>202601060058165ABC</t>
  </si>
  <si>
    <t>서정민</t>
  </si>
  <si>
    <t>20260106-000000003</t>
  </si>
  <si>
    <t>20260106-000000004</t>
  </si>
  <si>
    <t>20260106014306FF16</t>
  </si>
  <si>
    <t>경나연</t>
  </si>
  <si>
    <t>20260106-000000005</t>
  </si>
  <si>
    <t>202601060229493CE8</t>
  </si>
  <si>
    <t>TUNG KUAN YI</t>
  </si>
  <si>
    <t>20260106-000000006</t>
  </si>
  <si>
    <t>2026010603153246DC</t>
  </si>
  <si>
    <t>김민호</t>
  </si>
  <si>
    <t>20260106-000000007</t>
  </si>
  <si>
    <t>202601060648098EA2</t>
  </si>
  <si>
    <t>20260106-000000008</t>
  </si>
  <si>
    <t>20260106085350ED00</t>
  </si>
  <si>
    <t>김서하</t>
  </si>
  <si>
    <t>20260106-000000009</t>
  </si>
  <si>
    <t>202601060850568F3C</t>
  </si>
  <si>
    <t>20260106-000000010</t>
  </si>
  <si>
    <t>20260106-000000011</t>
  </si>
  <si>
    <t>20260106085118F92E</t>
  </si>
  <si>
    <t>20260106-000000012</t>
  </si>
  <si>
    <t>20260106-000000021</t>
  </si>
  <si>
    <t>20260106091806438F</t>
  </si>
  <si>
    <t>20260106-000000022</t>
  </si>
  <si>
    <t>20260106092259B03F</t>
  </si>
  <si>
    <t>20260106-000000023</t>
  </si>
  <si>
    <t>20260106-000000024</t>
  </si>
  <si>
    <t>20260106-000000025</t>
  </si>
  <si>
    <t>2026010609273683DE</t>
  </si>
  <si>
    <t>이백은</t>
  </si>
  <si>
    <t>20260106-000000026</t>
  </si>
  <si>
    <t>202601060946515EB5</t>
  </si>
  <si>
    <t>조경란</t>
  </si>
  <si>
    <t>20260106-000000027</t>
  </si>
  <si>
    <t>202601061000051774</t>
  </si>
  <si>
    <t>20260106-000000028</t>
  </si>
  <si>
    <t>202601060958298154</t>
  </si>
  <si>
    <t>이자현</t>
  </si>
  <si>
    <t>20260106-000000029</t>
  </si>
  <si>
    <t>20260106-000000030</t>
  </si>
  <si>
    <t>20260106-000000031</t>
  </si>
  <si>
    <t>20260106-000000032</t>
  </si>
  <si>
    <t>20260106-000000033</t>
  </si>
  <si>
    <t>20260106-000000034</t>
  </si>
  <si>
    <t>20260106-000000035</t>
  </si>
  <si>
    <t>20260106102817DE4B</t>
  </si>
  <si>
    <t>대지초</t>
  </si>
  <si>
    <t>20260106-000000036</t>
  </si>
  <si>
    <t>202601061046231F21</t>
  </si>
  <si>
    <t>20260106-000000037</t>
  </si>
  <si>
    <t>202601061129556ADA</t>
  </si>
  <si>
    <t>조세현</t>
  </si>
  <si>
    <t>20260106-000000038</t>
  </si>
  <si>
    <t>202601061156334240</t>
  </si>
  <si>
    <t>20260106-000000039</t>
  </si>
  <si>
    <t>202601061201358E93</t>
  </si>
  <si>
    <t>김기민</t>
  </si>
  <si>
    <t>20260106-000000040</t>
  </si>
  <si>
    <t>202601061235030704</t>
  </si>
  <si>
    <t>20260106-000000041</t>
  </si>
  <si>
    <t>20260106-000000042</t>
  </si>
  <si>
    <t>2026010611400403E3</t>
  </si>
  <si>
    <t>신은미</t>
  </si>
  <si>
    <t>20260106-000000043</t>
  </si>
  <si>
    <t>20260106-000000045</t>
  </si>
  <si>
    <t>20260106132141B865</t>
  </si>
  <si>
    <t>20260106-000000046</t>
  </si>
  <si>
    <t>20260106-000000047</t>
  </si>
  <si>
    <t>20260106-000000048</t>
  </si>
  <si>
    <t>20260106132454A8E4</t>
  </si>
  <si>
    <t>이진규</t>
  </si>
  <si>
    <t>20260106-000000049</t>
  </si>
  <si>
    <t>20260106-000000050</t>
  </si>
  <si>
    <t>20260106-000000051</t>
  </si>
  <si>
    <t>20260106135121D642</t>
  </si>
  <si>
    <t>배아영</t>
  </si>
  <si>
    <t>20260105-000000183</t>
  </si>
  <si>
    <t>20260105203255AEE5</t>
  </si>
  <si>
    <t>박경희</t>
  </si>
  <si>
    <t>20260106-000000053</t>
  </si>
  <si>
    <t>2026010614461294E0</t>
  </si>
  <si>
    <t>20260106-000000054</t>
  </si>
  <si>
    <t>20260106-000000055</t>
  </si>
  <si>
    <t>20260106-000000056</t>
  </si>
  <si>
    <t>20260106145228F8A1</t>
  </si>
  <si>
    <t>이산세</t>
  </si>
  <si>
    <t>20260106-000000058</t>
  </si>
  <si>
    <t>2026010615354233AD</t>
  </si>
  <si>
    <t>20260106-000000059</t>
  </si>
  <si>
    <t>20260106-000000060</t>
  </si>
  <si>
    <t>20260106155833686C</t>
  </si>
  <si>
    <t>정경숙</t>
  </si>
  <si>
    <t>20260106-000000061</t>
  </si>
  <si>
    <t>20260106160745B420</t>
  </si>
  <si>
    <t>20260106-000000062</t>
  </si>
  <si>
    <t>20260106-000000090</t>
  </si>
  <si>
    <t>2026010617500860D5</t>
  </si>
  <si>
    <t>김서연</t>
  </si>
  <si>
    <t>20260106-000000091</t>
  </si>
  <si>
    <t>20260106-000000098</t>
  </si>
  <si>
    <t>20260106184846617F</t>
  </si>
  <si>
    <t>20260106-000000099</t>
  </si>
  <si>
    <t>20260106215947AD69</t>
  </si>
  <si>
    <t>류재복</t>
  </si>
  <si>
    <t>20260106-000000101</t>
  </si>
  <si>
    <t>2026010622364345C4</t>
  </si>
  <si>
    <t>20260106-000000102</t>
  </si>
  <si>
    <t>202601062321341648</t>
  </si>
  <si>
    <t>20260107-000000001</t>
  </si>
  <si>
    <t>2026010701403702D0</t>
  </si>
  <si>
    <t>장다현</t>
  </si>
  <si>
    <t>20260107-000000002</t>
  </si>
  <si>
    <t>2026010707202986BA</t>
  </si>
  <si>
    <t>강시영</t>
  </si>
  <si>
    <t>20260107-000000004</t>
  </si>
  <si>
    <t>202601070742187577</t>
  </si>
  <si>
    <t>황문성</t>
  </si>
  <si>
    <t>20260107-000000005</t>
  </si>
  <si>
    <t>20260107082135792B</t>
  </si>
  <si>
    <t>김성화</t>
  </si>
  <si>
    <t>20260106-000000104</t>
  </si>
  <si>
    <t>20260106234113E8CE</t>
  </si>
  <si>
    <t>류준철</t>
  </si>
  <si>
    <t>20260106-000000105</t>
  </si>
  <si>
    <t>20260106-000000106</t>
  </si>
  <si>
    <t>20260107-000000006</t>
  </si>
  <si>
    <t>20260107084715DB55</t>
  </si>
  <si>
    <t>20260107-000000022</t>
  </si>
  <si>
    <t>20260107104304DAA4</t>
  </si>
  <si>
    <t>김태완</t>
  </si>
  <si>
    <t>20260107-000000023</t>
  </si>
  <si>
    <t>202601071107257C28</t>
  </si>
  <si>
    <t>김민희</t>
  </si>
  <si>
    <t>20260107-000000024</t>
  </si>
  <si>
    <t>20260107112542B964</t>
  </si>
  <si>
    <t>20260107-000000025</t>
  </si>
  <si>
    <t>2026010711281011F8</t>
  </si>
  <si>
    <t>박예리</t>
  </si>
  <si>
    <t>20260107-000000026</t>
  </si>
  <si>
    <t>202601071126163773</t>
  </si>
  <si>
    <t>20260107-000000027</t>
  </si>
  <si>
    <t>202601071229489AC0</t>
  </si>
  <si>
    <t>전현미</t>
  </si>
  <si>
    <t>20260107-000000028</t>
  </si>
  <si>
    <t>202601071233406DF2</t>
  </si>
  <si>
    <t>문민영</t>
  </si>
  <si>
    <t>20260107-000000029</t>
  </si>
  <si>
    <t>202601071245395B6B</t>
  </si>
  <si>
    <t>박광서</t>
  </si>
  <si>
    <t>20260107-000000030</t>
  </si>
  <si>
    <t>202601071320203463</t>
  </si>
  <si>
    <t>정은하</t>
  </si>
  <si>
    <t>20260107-000000031</t>
  </si>
  <si>
    <t>20260107133732409A</t>
  </si>
  <si>
    <t>정은화</t>
  </si>
  <si>
    <t>20260107-000000032</t>
  </si>
  <si>
    <t>202601071354568E64</t>
  </si>
  <si>
    <t>서보경</t>
  </si>
  <si>
    <t>20260107-000000033</t>
  </si>
  <si>
    <t>20260107153900D18B</t>
  </si>
  <si>
    <t>김행준</t>
  </si>
  <si>
    <t>20260107-000000034</t>
  </si>
  <si>
    <t>202601071601218960</t>
  </si>
  <si>
    <t>박수빈</t>
  </si>
  <si>
    <t>20260107-000000040</t>
  </si>
  <si>
    <t>202601071651142BFA</t>
  </si>
  <si>
    <t>최지윤</t>
  </si>
  <si>
    <t>20260107-000000042</t>
  </si>
  <si>
    <t>20260107174536BD16</t>
  </si>
  <si>
    <t>20260107-000000043</t>
  </si>
  <si>
    <t>202601071750175108</t>
  </si>
  <si>
    <t>최진운</t>
  </si>
  <si>
    <t>20260107-000000050</t>
  </si>
  <si>
    <t>202601071854350786</t>
  </si>
  <si>
    <t>전미연</t>
  </si>
  <si>
    <t>20260107-000000051</t>
  </si>
  <si>
    <t>20260107192709096B</t>
  </si>
  <si>
    <t>20260107-000000052</t>
  </si>
  <si>
    <t>20260107-000000053</t>
  </si>
  <si>
    <t>202601072010349B3D</t>
  </si>
  <si>
    <t>20260107-000000054</t>
  </si>
  <si>
    <t>20260107202141616F</t>
  </si>
  <si>
    <t>20260107-000000055</t>
  </si>
  <si>
    <t>202601072041431E69</t>
  </si>
  <si>
    <t>20260107-000000056</t>
  </si>
  <si>
    <t>20260107210522DB60</t>
  </si>
  <si>
    <t>성유진</t>
  </si>
  <si>
    <t>20260107-000000057</t>
  </si>
  <si>
    <t>20260107210230DCF0</t>
  </si>
  <si>
    <t>김연구</t>
  </si>
  <si>
    <t>20260107-000000058</t>
  </si>
  <si>
    <t>202601072136110BC5</t>
  </si>
  <si>
    <t>20260107-000000059</t>
  </si>
  <si>
    <t>2026010721550828BA</t>
  </si>
  <si>
    <t>20260107-000000061</t>
  </si>
  <si>
    <t>202601072243330350</t>
  </si>
  <si>
    <t>김정완</t>
  </si>
  <si>
    <t>20260107-000000062</t>
  </si>
  <si>
    <t>20260107224940FF14</t>
  </si>
  <si>
    <t>이승진</t>
  </si>
  <si>
    <t>20260107-000000063</t>
  </si>
  <si>
    <t>202601072314248DF9</t>
  </si>
  <si>
    <t>이재혁</t>
  </si>
  <si>
    <t>20260107-000000064</t>
  </si>
  <si>
    <t>202601072343371AD5</t>
  </si>
  <si>
    <t>20260107-000000065</t>
  </si>
  <si>
    <t>20260108-000000002</t>
  </si>
  <si>
    <t>202601080938073061</t>
  </si>
  <si>
    <t>양예식</t>
  </si>
  <si>
    <t>20260108-000000003</t>
  </si>
  <si>
    <t>20260108114052F619</t>
  </si>
  <si>
    <t>정혜선</t>
  </si>
  <si>
    <t>일상B</t>
  </si>
  <si>
    <t>20260108-000000004</t>
  </si>
  <si>
    <t>202601081141063EF3</t>
  </si>
  <si>
    <t>최두웅</t>
  </si>
  <si>
    <t>20260108-000000006</t>
  </si>
  <si>
    <t>202601081259226C3C</t>
  </si>
  <si>
    <t>송은혜</t>
  </si>
  <si>
    <t>20260108-000000007</t>
  </si>
  <si>
    <t>20260108134353F701</t>
  </si>
  <si>
    <t>정진식</t>
  </si>
  <si>
    <t>20260108-000000011</t>
  </si>
  <si>
    <t>2026010813440426E0</t>
  </si>
  <si>
    <t>송세나</t>
  </si>
  <si>
    <t>20260108-000000012</t>
  </si>
  <si>
    <t>20260108135708E4DB</t>
  </si>
  <si>
    <t>야로초등학교</t>
  </si>
  <si>
    <t>20260108-000000013</t>
  </si>
  <si>
    <t>20260108-000000014</t>
  </si>
  <si>
    <t>20260108-000000015</t>
  </si>
  <si>
    <t>20260108-000000016</t>
  </si>
  <si>
    <t>20260108-000000017</t>
  </si>
  <si>
    <t>20260108-000000018</t>
  </si>
  <si>
    <t>20260108-000000019</t>
  </si>
  <si>
    <t>20260108-000000020</t>
  </si>
  <si>
    <t>20260108-000000021</t>
  </si>
  <si>
    <t>20260108-000000022</t>
  </si>
  <si>
    <t>20260108-000000023</t>
  </si>
  <si>
    <t>20260108-000000024</t>
  </si>
  <si>
    <t>20260108-000000025</t>
  </si>
  <si>
    <t>20260108-000000026</t>
  </si>
  <si>
    <t>20260108-000000027</t>
  </si>
  <si>
    <t>20260108-000000028</t>
  </si>
  <si>
    <t>20260108135623292B</t>
  </si>
  <si>
    <t>진초록</t>
  </si>
  <si>
    <t>20260108-000000034</t>
  </si>
  <si>
    <t>2026010814570549AF</t>
  </si>
  <si>
    <t>최원익</t>
  </si>
  <si>
    <t>20260108-000000041</t>
  </si>
  <si>
    <t>20260108151647C943</t>
  </si>
  <si>
    <t>박은숙</t>
  </si>
  <si>
    <t>20260108-000000042</t>
  </si>
  <si>
    <t>202601081525045753</t>
  </si>
  <si>
    <t>최은진</t>
  </si>
  <si>
    <t>20260107-000000171</t>
  </si>
  <si>
    <t>202601071536496E81</t>
  </si>
  <si>
    <t>20260107-000000172</t>
  </si>
  <si>
    <t>20260107-000000173</t>
  </si>
  <si>
    <t>20260108-000000073</t>
  </si>
  <si>
    <t>20260108172438323D</t>
  </si>
  <si>
    <t>문혜선</t>
  </si>
  <si>
    <t>20260108-000000074</t>
  </si>
  <si>
    <t>20260108182136FC95</t>
  </si>
  <si>
    <t>20260108-000000075</t>
  </si>
  <si>
    <t>2026010819263399E0</t>
  </si>
  <si>
    <t>김영운</t>
  </si>
  <si>
    <t>20260108-000000077</t>
  </si>
  <si>
    <t>20260108194952EDB8</t>
  </si>
  <si>
    <t>20260108-000000078</t>
  </si>
  <si>
    <t>20260108211031B275</t>
  </si>
  <si>
    <t>황재원</t>
  </si>
  <si>
    <t>20260108-000000080</t>
  </si>
  <si>
    <t>202601082137296F51</t>
  </si>
  <si>
    <t>박인호</t>
  </si>
  <si>
    <t>20260108-000000082</t>
  </si>
  <si>
    <t>20260108224713BCD3</t>
  </si>
  <si>
    <t>오상희</t>
  </si>
  <si>
    <t>20260109-000000001</t>
  </si>
  <si>
    <t>202601090043237606</t>
  </si>
  <si>
    <t>20260109-000000003</t>
  </si>
  <si>
    <t>20260109011738EB0E</t>
  </si>
  <si>
    <t>20260109-000000004</t>
  </si>
  <si>
    <t>20260109-000000005</t>
  </si>
  <si>
    <t>20260109-000000006</t>
  </si>
  <si>
    <t>20260109-000000007</t>
  </si>
  <si>
    <t>20260109014402F1DD</t>
  </si>
  <si>
    <t>이나희</t>
  </si>
  <si>
    <t>20260109-000000008</t>
  </si>
  <si>
    <t>20260109-000000009</t>
  </si>
  <si>
    <t>20260109-000000010</t>
  </si>
  <si>
    <t>20260109-000000012</t>
  </si>
  <si>
    <t>20260109095930670C</t>
  </si>
  <si>
    <t>조행남</t>
  </si>
  <si>
    <t>20260109-000000013</t>
  </si>
  <si>
    <t>20260109100549B836</t>
  </si>
  <si>
    <t>20260109-000000014</t>
  </si>
  <si>
    <t>20260109101501729E</t>
  </si>
  <si>
    <t>20260109-000000015</t>
  </si>
  <si>
    <t>202601091017437A90</t>
  </si>
  <si>
    <t>20260109-000000016</t>
  </si>
  <si>
    <t>20260109102848D8A7</t>
  </si>
  <si>
    <t>20260109-000000017</t>
  </si>
  <si>
    <t>20260109103522AE69</t>
  </si>
  <si>
    <t>20260109-000000019</t>
  </si>
  <si>
    <t>202601091059338B55</t>
  </si>
  <si>
    <t>신희진</t>
  </si>
  <si>
    <t>20260109-000000022</t>
  </si>
  <si>
    <t>20260109122239B55A</t>
  </si>
  <si>
    <t>20260109-000000023</t>
  </si>
  <si>
    <t>20260109115740D1E6</t>
  </si>
  <si>
    <t>20260109-000000082</t>
  </si>
  <si>
    <t>20260109134327AB2D</t>
  </si>
  <si>
    <t>20260109-000000084</t>
  </si>
  <si>
    <t>20260109140044FFD9</t>
  </si>
  <si>
    <t>강가람</t>
  </si>
  <si>
    <t>20260109-000000085</t>
  </si>
  <si>
    <t>20260109-000000086</t>
  </si>
  <si>
    <t>20260109-000000087</t>
  </si>
  <si>
    <t>20260109-000000088</t>
  </si>
  <si>
    <t>20260109-000000089</t>
  </si>
  <si>
    <t>20260109140224DED4</t>
  </si>
  <si>
    <t>20260109-000000090</t>
  </si>
  <si>
    <t>20260109140958D6A1</t>
  </si>
  <si>
    <t>이종현</t>
  </si>
  <si>
    <t>20260109-000000091</t>
  </si>
  <si>
    <t>20260109-000000092</t>
  </si>
  <si>
    <t>20260109144111160F</t>
  </si>
  <si>
    <t>20260109-000000093</t>
  </si>
  <si>
    <t>20260109145433AF41</t>
  </si>
  <si>
    <t>권동혁</t>
  </si>
  <si>
    <t>20260109-000000094</t>
  </si>
  <si>
    <t>20260109151633F89A</t>
  </si>
  <si>
    <t>김정이</t>
  </si>
  <si>
    <t>20260109-000000095</t>
  </si>
  <si>
    <t>20260109-000000119</t>
  </si>
  <si>
    <t>2026010916310040AA</t>
  </si>
  <si>
    <t>20260109-000000120</t>
  </si>
  <si>
    <t>202601091636104800</t>
  </si>
  <si>
    <t>고헌초</t>
  </si>
  <si>
    <t>20260109-000000121</t>
  </si>
  <si>
    <t>20260109-000000122</t>
  </si>
  <si>
    <t>202601091818098AF4</t>
  </si>
  <si>
    <t>20260109-000000123</t>
  </si>
  <si>
    <t>20260109185614D021</t>
  </si>
  <si>
    <t>최인아</t>
  </si>
  <si>
    <t>20260109-000000126</t>
  </si>
  <si>
    <t>202601091931096AA0</t>
  </si>
  <si>
    <t>20260109-000000127</t>
  </si>
  <si>
    <t>202601092005338A91</t>
  </si>
  <si>
    <t>최은경</t>
  </si>
  <si>
    <t>20260109-000000128</t>
  </si>
  <si>
    <t>20260109204332663A</t>
  </si>
  <si>
    <t>20260109-000000131</t>
  </si>
  <si>
    <t>20260109220411D828</t>
  </si>
  <si>
    <t>20260109-000000132</t>
  </si>
  <si>
    <t>202601091834038F16</t>
  </si>
  <si>
    <t>이세인</t>
  </si>
  <si>
    <t>20260110-000000001</t>
  </si>
  <si>
    <t>202601100003576B68</t>
  </si>
  <si>
    <t>주희정</t>
  </si>
  <si>
    <t>20260110-000000002</t>
  </si>
  <si>
    <t>202601100025577055</t>
  </si>
  <si>
    <t>유지효</t>
  </si>
  <si>
    <t>20260110-000000003</t>
  </si>
  <si>
    <t>2026011000370789C0</t>
  </si>
  <si>
    <t>20260110-000000004</t>
  </si>
  <si>
    <t>2026011001011705A5</t>
  </si>
  <si>
    <t>조용석</t>
  </si>
  <si>
    <t>20260110-000000005</t>
  </si>
  <si>
    <t>202601100841110D0B</t>
  </si>
  <si>
    <t>나재현</t>
  </si>
  <si>
    <t>클래식</t>
  </si>
  <si>
    <t>20260110-000000006</t>
  </si>
  <si>
    <t>20260110085329C934</t>
  </si>
  <si>
    <t>김명오</t>
  </si>
  <si>
    <t>20260110-000000007</t>
  </si>
  <si>
    <t>20260110111141CAF8</t>
  </si>
  <si>
    <t>이연수</t>
  </si>
  <si>
    <t>20260110-000000008</t>
  </si>
  <si>
    <t>20260110-000000009</t>
  </si>
  <si>
    <t>20260110-000000010</t>
  </si>
  <si>
    <t>20260110113406586B</t>
  </si>
  <si>
    <t>송유희</t>
  </si>
  <si>
    <t>20260110-000000011</t>
  </si>
  <si>
    <t>20260110-000000012</t>
  </si>
  <si>
    <t>20260109-000000135</t>
  </si>
  <si>
    <t>202601091228217D53</t>
  </si>
  <si>
    <t>20260109-000000136</t>
  </si>
  <si>
    <t>20260109-000000137</t>
  </si>
  <si>
    <t>20260109-000000138</t>
  </si>
  <si>
    <t>20260109-000000139</t>
  </si>
  <si>
    <t>20260109-000000140</t>
  </si>
  <si>
    <t>20260109-000000141</t>
  </si>
  <si>
    <t>20260109-000000142</t>
  </si>
  <si>
    <t>20260109-000000143</t>
  </si>
  <si>
    <t>20260109-000000144</t>
  </si>
  <si>
    <t>20260109-000000145</t>
  </si>
  <si>
    <t>20260109-000000146</t>
  </si>
  <si>
    <t>20260109-000000147</t>
  </si>
  <si>
    <t>20260109-000000148</t>
  </si>
  <si>
    <t>20260109-000000149</t>
  </si>
  <si>
    <t>20260109-000000150</t>
  </si>
  <si>
    <t>20260109-000000151</t>
  </si>
  <si>
    <t>20260109-000000152</t>
  </si>
  <si>
    <t>20260109-000000153</t>
  </si>
  <si>
    <t>20260109-000000154</t>
  </si>
  <si>
    <t>20260109-000000155</t>
  </si>
  <si>
    <t>20260109-000000156</t>
  </si>
  <si>
    <t>20260109-000000157</t>
  </si>
  <si>
    <t>20260109-000000158</t>
  </si>
  <si>
    <t>20260109-000000159</t>
  </si>
  <si>
    <t>20260109-000000160</t>
  </si>
  <si>
    <t>20260109-000000161</t>
  </si>
  <si>
    <t>20260109-000000162</t>
  </si>
  <si>
    <t>20260109-000000163</t>
  </si>
  <si>
    <t>20260109-000000164</t>
  </si>
  <si>
    <t>20260109-000000165</t>
  </si>
  <si>
    <t>20260109-000000166</t>
  </si>
  <si>
    <t>20260109-000000167</t>
  </si>
  <si>
    <t>20260109-000000168</t>
  </si>
  <si>
    <t>20260109-000000169</t>
  </si>
  <si>
    <t>20260109-000000170</t>
  </si>
  <si>
    <t>20260109-000000171</t>
  </si>
  <si>
    <t>20260109-000000172</t>
  </si>
  <si>
    <t>20260109-000000173</t>
  </si>
  <si>
    <t>20260109-000000174</t>
  </si>
  <si>
    <t>20260109-000000175</t>
  </si>
  <si>
    <t>20260109-000000176</t>
  </si>
  <si>
    <t>20260109-000000177</t>
  </si>
  <si>
    <t>20260109-000000178</t>
  </si>
  <si>
    <t>20260109-000000179</t>
  </si>
  <si>
    <t>20260110-000000013</t>
  </si>
  <si>
    <t>20260110124049112B</t>
  </si>
  <si>
    <t>현소정</t>
  </si>
  <si>
    <t>20260110-000000014</t>
  </si>
  <si>
    <t>2026011013220173A2</t>
  </si>
  <si>
    <t>20260110-000000015</t>
  </si>
  <si>
    <t>2026011014311565FC</t>
  </si>
  <si>
    <t>20260110-000000016</t>
  </si>
  <si>
    <t>20260110151036413E</t>
  </si>
  <si>
    <t>20260110-000000017</t>
  </si>
  <si>
    <t>20260110160442D219</t>
  </si>
  <si>
    <t>이창희</t>
  </si>
  <si>
    <t>20260110-000000018</t>
  </si>
  <si>
    <t>202601101633108BB3</t>
  </si>
  <si>
    <t>배자연</t>
  </si>
  <si>
    <t>20260110-000000019</t>
  </si>
  <si>
    <t>202601101857299DDF</t>
  </si>
  <si>
    <t>김형민</t>
  </si>
  <si>
    <t>20260110-000000020</t>
  </si>
  <si>
    <t>2026011019213212AD</t>
  </si>
  <si>
    <t>임승묵</t>
  </si>
  <si>
    <t>20260110-000000021</t>
  </si>
  <si>
    <t>20260110201324FC8B</t>
  </si>
  <si>
    <t>20260110-000000022</t>
  </si>
  <si>
    <t>20260110201534E8D7</t>
  </si>
  <si>
    <t>20260110-000000023</t>
  </si>
  <si>
    <t>202601102027180D16</t>
  </si>
  <si>
    <t>서미래</t>
  </si>
  <si>
    <t>20260110-000000024</t>
  </si>
  <si>
    <t>20260110-000000025</t>
  </si>
  <si>
    <t>202601102034225D4F</t>
  </si>
  <si>
    <t>20260110-000000026</t>
  </si>
  <si>
    <t>202601102053147A53</t>
  </si>
  <si>
    <t>20260110-000000027</t>
  </si>
  <si>
    <t>2026011022162600FA</t>
  </si>
  <si>
    <t>손미정</t>
  </si>
  <si>
    <t>20260110-000000028</t>
  </si>
  <si>
    <t>20260110-000000029</t>
  </si>
  <si>
    <t>20260110-000000030</t>
  </si>
  <si>
    <t>202601102209102EDF</t>
  </si>
  <si>
    <t>20260111-000000001</t>
  </si>
  <si>
    <t>2026011101063395D4</t>
  </si>
  <si>
    <t>20260111-000000002</t>
  </si>
  <si>
    <t>202601110320293DF5</t>
  </si>
  <si>
    <t>김유민</t>
  </si>
  <si>
    <t>20260111-000000003</t>
  </si>
  <si>
    <t>202601110336524B35</t>
  </si>
  <si>
    <t>20260111-000000004</t>
  </si>
  <si>
    <t>20260111082417E1C9</t>
  </si>
  <si>
    <t>20260111-000000009</t>
  </si>
  <si>
    <t>202601111023044562</t>
  </si>
  <si>
    <t>20260111-000000010</t>
  </si>
  <si>
    <t>2026011111272533B1</t>
  </si>
  <si>
    <t>20260111-000000011</t>
  </si>
  <si>
    <t>202601111213127D09</t>
  </si>
  <si>
    <t>허란</t>
  </si>
  <si>
    <t>20260111-000000012</t>
  </si>
  <si>
    <t>20260111121835B2BB</t>
  </si>
  <si>
    <t>20260111-000000014</t>
  </si>
  <si>
    <t>20260111122054FB3C</t>
  </si>
  <si>
    <t>이무춘</t>
  </si>
  <si>
    <t>20260111-000000015</t>
  </si>
  <si>
    <t>20260111130100512E</t>
  </si>
  <si>
    <t>공영미</t>
  </si>
  <si>
    <t>20260111-000000016</t>
  </si>
  <si>
    <t>202601111311582774</t>
  </si>
  <si>
    <t>20260111-000000017</t>
  </si>
  <si>
    <t>20260111131623F6DD</t>
  </si>
  <si>
    <t>20260111-000000018</t>
  </si>
  <si>
    <t>20260111133445F1EE</t>
  </si>
  <si>
    <t>윤여운</t>
  </si>
  <si>
    <t>20260111-000000019</t>
  </si>
  <si>
    <t>202601111408472C15</t>
  </si>
  <si>
    <t>박소현</t>
  </si>
  <si>
    <t>20260111-000000020</t>
  </si>
  <si>
    <t>202601111416524F73</t>
  </si>
  <si>
    <t>20260111-000000023</t>
  </si>
  <si>
    <t>20260111151350FC29</t>
  </si>
  <si>
    <t>20260111-000000024</t>
  </si>
  <si>
    <t>20260111-000000025</t>
  </si>
  <si>
    <t>202601111517352106</t>
  </si>
  <si>
    <t>장선영</t>
  </si>
  <si>
    <t>20260111-000000026</t>
  </si>
  <si>
    <t>20260111-000000027</t>
  </si>
  <si>
    <t>20260111152720F22E</t>
  </si>
  <si>
    <t>20260111-000000029</t>
  </si>
  <si>
    <t>20260111161956920E</t>
  </si>
  <si>
    <t>유선하</t>
  </si>
  <si>
    <t>20260111-000000030</t>
  </si>
  <si>
    <t>20260111-000000033</t>
  </si>
  <si>
    <t>2026011116294659CC</t>
  </si>
  <si>
    <t>20260111-000000034</t>
  </si>
  <si>
    <t>2026011117104221BE</t>
  </si>
  <si>
    <t>박미자</t>
  </si>
  <si>
    <t>20260111-000000038</t>
  </si>
  <si>
    <t>20260111195139D26D</t>
  </si>
  <si>
    <t>김의경</t>
  </si>
  <si>
    <t>20260111-000000040</t>
  </si>
  <si>
    <t>2026011120335783F6</t>
  </si>
  <si>
    <t>고정순</t>
  </si>
  <si>
    <t>20260111-000000041</t>
  </si>
  <si>
    <t>20260111-000000042</t>
  </si>
  <si>
    <t>20260111-000000043</t>
  </si>
  <si>
    <t>20260111-000000045</t>
  </si>
  <si>
    <t>202601112050374982</t>
  </si>
  <si>
    <t>20260111-000000046</t>
  </si>
  <si>
    <t>20260111210919CC99</t>
  </si>
  <si>
    <t>김아론</t>
  </si>
  <si>
    <t>20260111-000000047</t>
  </si>
  <si>
    <t>2026011120552641EF</t>
  </si>
  <si>
    <t>20260111-000000048</t>
  </si>
  <si>
    <t>202601112140205B51</t>
  </si>
  <si>
    <t>20260111-000000049</t>
  </si>
  <si>
    <t>20260111215300D25D</t>
  </si>
  <si>
    <t>임수지</t>
  </si>
  <si>
    <t>20260111-000000050</t>
  </si>
  <si>
    <t>20260111-000000051</t>
  </si>
  <si>
    <t>20260111220840BE66</t>
  </si>
  <si>
    <t>이방원</t>
  </si>
  <si>
    <t>20260111-000000052</t>
  </si>
  <si>
    <t>20260111222450D0C5</t>
  </si>
  <si>
    <t>20260111-000000053</t>
  </si>
  <si>
    <t>2026011122435685C2</t>
  </si>
  <si>
    <t>김태훈</t>
  </si>
  <si>
    <t>20260111-000000054</t>
  </si>
  <si>
    <t>202601112302508884</t>
  </si>
  <si>
    <t>차영희</t>
  </si>
  <si>
    <t>20260111-000000055</t>
  </si>
  <si>
    <t>20260111-000000056</t>
  </si>
  <si>
    <t>20260111231734C5D2</t>
  </si>
  <si>
    <t>연하경</t>
  </si>
  <si>
    <t>20260111-000000057</t>
  </si>
  <si>
    <t>20260111231912BF04</t>
  </si>
  <si>
    <t>20260111-000000058</t>
  </si>
  <si>
    <t>20260111232504D5B6</t>
  </si>
  <si>
    <t>20260111-000000059</t>
  </si>
  <si>
    <t>20260111-000000060</t>
  </si>
  <si>
    <t>심플프레임</t>
  </si>
  <si>
    <t>20260111-000000061</t>
  </si>
  <si>
    <t>2026011123385738BD</t>
  </si>
  <si>
    <t>김신원</t>
  </si>
  <si>
    <t>20260112-000000001</t>
  </si>
  <si>
    <t>20260112004322B175</t>
  </si>
  <si>
    <t>조민기</t>
  </si>
  <si>
    <t>20260112-000000002</t>
  </si>
  <si>
    <t>20260112013742DD8A</t>
  </si>
  <si>
    <t>송지영</t>
  </si>
  <si>
    <t>20260112-000000003</t>
  </si>
  <si>
    <t>202601120211300898</t>
  </si>
  <si>
    <t>고대건</t>
  </si>
  <si>
    <t>20260112-000000004</t>
  </si>
  <si>
    <t>20260112032200D548</t>
  </si>
  <si>
    <t>장진욱</t>
  </si>
  <si>
    <t>20260111-000000062</t>
  </si>
  <si>
    <t>202601111455359CE7</t>
  </si>
  <si>
    <t>20260111-000000063</t>
  </si>
  <si>
    <t>20260111-000000064</t>
  </si>
  <si>
    <t>20260111-000000065</t>
  </si>
  <si>
    <t>20260111-000000066</t>
  </si>
  <si>
    <t>20260111-000000067</t>
  </si>
  <si>
    <t>20260111-000000068</t>
  </si>
  <si>
    <t>20260111-000000069</t>
  </si>
  <si>
    <t>20260111-000000070</t>
  </si>
  <si>
    <t>20260111-000000071</t>
  </si>
  <si>
    <t>20260111-000000072</t>
  </si>
  <si>
    <t>20260111-000000073</t>
  </si>
  <si>
    <t>20260111-000000074</t>
  </si>
  <si>
    <t>20260111-000000075</t>
  </si>
  <si>
    <t>20260111-000000076</t>
  </si>
  <si>
    <t>20260112-000000005</t>
  </si>
  <si>
    <t>20260112090421467D</t>
  </si>
  <si>
    <t>20260112-000000006</t>
  </si>
  <si>
    <t>202601120932161606</t>
  </si>
  <si>
    <t>이건윤</t>
  </si>
  <si>
    <t>20260112-000000007</t>
  </si>
  <si>
    <t>20260112-000000008</t>
  </si>
  <si>
    <t>20260112-000000041</t>
  </si>
  <si>
    <t>202601121032324DFA</t>
  </si>
  <si>
    <t>손혜숙</t>
  </si>
  <si>
    <t>20260112-000000042</t>
  </si>
  <si>
    <t>20260112111439D0E4</t>
  </si>
  <si>
    <t>이광준</t>
  </si>
  <si>
    <t>20260112-000000052</t>
  </si>
  <si>
    <t>2026011211390030B6</t>
  </si>
  <si>
    <t>20260112-000000054</t>
  </si>
  <si>
    <t>202601121209144C96</t>
  </si>
  <si>
    <t>박선희</t>
  </si>
  <si>
    <t>20260112-000000055</t>
  </si>
  <si>
    <t>202601121232467103</t>
  </si>
  <si>
    <t>김동일</t>
  </si>
  <si>
    <t>20260112-000000057</t>
  </si>
  <si>
    <t>202601121249153063</t>
  </si>
  <si>
    <t>백선영</t>
  </si>
  <si>
    <t>20260112-000000120</t>
  </si>
  <si>
    <t>20260112115717A440</t>
  </si>
  <si>
    <t>열매</t>
  </si>
  <si>
    <t>반면함 (여러명)</t>
  </si>
  <si>
    <t>20260112-000000121</t>
  </si>
  <si>
    <t>20260112-000000236</t>
  </si>
  <si>
    <t>202601121443123FBE</t>
  </si>
  <si>
    <t>신효성</t>
  </si>
  <si>
    <t>생일_006</t>
  </si>
  <si>
    <t>20260112-000000237</t>
  </si>
  <si>
    <t>202601121450177ED1</t>
  </si>
  <si>
    <t>박수식</t>
  </si>
  <si>
    <t>20260112-000000281</t>
  </si>
  <si>
    <t>202601121519189CCF</t>
  </si>
  <si>
    <t>문호재</t>
  </si>
  <si>
    <t>20260112-000000285</t>
  </si>
  <si>
    <t>20260112154601BF1B</t>
  </si>
  <si>
    <t>예초은</t>
  </si>
  <si>
    <t>20260112-000000306</t>
  </si>
  <si>
    <t>202601121619311CA6</t>
  </si>
  <si>
    <t>20260112-000000307</t>
  </si>
  <si>
    <t>20260112164409F764</t>
  </si>
  <si>
    <t>20260112-000000308</t>
  </si>
  <si>
    <t>20260112165847FD96</t>
  </si>
  <si>
    <t>김정</t>
  </si>
  <si>
    <t>20260112-000000309</t>
  </si>
  <si>
    <t>20260112-000000323</t>
  </si>
  <si>
    <t>20260112171136BCF0</t>
  </si>
  <si>
    <t>권현숙</t>
  </si>
  <si>
    <t>20260112-000000324</t>
  </si>
  <si>
    <t>20260112-000000357</t>
  </si>
  <si>
    <t>2026011217414663CC</t>
  </si>
  <si>
    <t>20260112-000000358</t>
  </si>
  <si>
    <t>202601121756442F7C</t>
  </si>
  <si>
    <t>20260112-000000359</t>
  </si>
  <si>
    <t>20260112180251A55F</t>
  </si>
  <si>
    <t>20260112-000000360</t>
  </si>
  <si>
    <t>20260112182624E911</t>
  </si>
  <si>
    <t>김결</t>
  </si>
  <si>
    <t>20260112-000000361</t>
  </si>
  <si>
    <t>202601121855045C31</t>
  </si>
  <si>
    <t>정종숙</t>
  </si>
  <si>
    <t>20260112-000000362</t>
  </si>
  <si>
    <t>20260112-000000363</t>
  </si>
  <si>
    <t>202601121908111B7D</t>
  </si>
  <si>
    <t>20260112-000000364</t>
  </si>
  <si>
    <t>20260112-000000365</t>
  </si>
  <si>
    <t>202601121931573FFB</t>
  </si>
  <si>
    <t>한서효</t>
  </si>
  <si>
    <t>20260112-000000366</t>
  </si>
  <si>
    <t>202601122014216C1D</t>
  </si>
  <si>
    <t>임은정</t>
  </si>
  <si>
    <t>20260112-000000367</t>
  </si>
  <si>
    <t>20260112210331B7B0</t>
  </si>
  <si>
    <t>김슬비</t>
  </si>
  <si>
    <t>20260112-000000368</t>
  </si>
  <si>
    <t>20260112-000000369</t>
  </si>
  <si>
    <t>2026011222131913AF</t>
  </si>
  <si>
    <t>20260112-000000370</t>
  </si>
  <si>
    <t>20260112231813689C</t>
  </si>
  <si>
    <t>20260112-000000371</t>
  </si>
  <si>
    <t>20260112-000000372</t>
  </si>
  <si>
    <t>202601122332479667</t>
  </si>
  <si>
    <t>정재한</t>
  </si>
  <si>
    <t>20260113-000000001</t>
  </si>
  <si>
    <t>20260113002138E03F</t>
  </si>
  <si>
    <t>20260113-000000002</t>
  </si>
  <si>
    <t>20260113004641CA1B</t>
  </si>
  <si>
    <t>이기준</t>
  </si>
  <si>
    <t>20260113-000000003</t>
  </si>
  <si>
    <t>2026011305100005B4</t>
  </si>
  <si>
    <t>박애리</t>
  </si>
  <si>
    <t>20260113-000000015</t>
  </si>
  <si>
    <t>20260113093630808D</t>
  </si>
  <si>
    <t>김연하</t>
  </si>
  <si>
    <t>20260113-000000016</t>
  </si>
  <si>
    <t>202601130935199745</t>
  </si>
  <si>
    <t>20260113-000000017</t>
  </si>
  <si>
    <t>202601130934045D66</t>
  </si>
  <si>
    <t>20260113-000000018</t>
  </si>
  <si>
    <t>20260113093258AF8F</t>
  </si>
  <si>
    <t>20260113-000000019</t>
  </si>
  <si>
    <t>202601130930098F76</t>
  </si>
  <si>
    <t>20260113-000000020</t>
  </si>
  <si>
    <t>202601130928484480</t>
  </si>
  <si>
    <t>20260113-000000021</t>
  </si>
  <si>
    <t>20260113092736DF05</t>
  </si>
  <si>
    <t>20260113-000000022</t>
  </si>
  <si>
    <t>20260113092503CDC8</t>
  </si>
  <si>
    <t>20260113-000000023</t>
  </si>
  <si>
    <t>20260113091821ABBF</t>
  </si>
  <si>
    <t>20260113-000000024</t>
  </si>
  <si>
    <t>202601131057450177</t>
  </si>
  <si>
    <t>양제현</t>
  </si>
  <si>
    <t>20260113-000000025</t>
  </si>
  <si>
    <t>20260113110323BA6E</t>
  </si>
  <si>
    <t>20260113-000000026</t>
  </si>
  <si>
    <t>20260113111048214F</t>
  </si>
  <si>
    <t>이진실</t>
  </si>
  <si>
    <t>20260113-000000049</t>
  </si>
  <si>
    <t>202601131209530145</t>
  </si>
  <si>
    <t>손재복</t>
  </si>
  <si>
    <t>20260113-000000050</t>
  </si>
  <si>
    <t>20260113-000000051</t>
  </si>
  <si>
    <t>20260113-000000052</t>
  </si>
  <si>
    <t>20260113-000000053</t>
  </si>
  <si>
    <t>20260113-000000054</t>
  </si>
  <si>
    <t>20260113-000000055</t>
  </si>
  <si>
    <t>20260113-000000060</t>
  </si>
  <si>
    <t>20260113135828C1E2</t>
  </si>
  <si>
    <t>20260113-000000061</t>
  </si>
  <si>
    <t>20260113142358029D</t>
  </si>
  <si>
    <t>20260113-000000062</t>
  </si>
  <si>
    <t>202601131428046E39</t>
  </si>
  <si>
    <t>20260113-000000063</t>
  </si>
  <si>
    <t>20260113144738F3E8</t>
  </si>
  <si>
    <t>20260113-000000064</t>
  </si>
  <si>
    <t>20260113143041429F</t>
  </si>
  <si>
    <t>20260113-000000142</t>
  </si>
  <si>
    <t>202601131531222E65</t>
  </si>
  <si>
    <t>정종엽</t>
  </si>
  <si>
    <t>20260113-000000169</t>
  </si>
  <si>
    <t>20260113160441D28B</t>
  </si>
  <si>
    <t>20260113-000000170</t>
  </si>
  <si>
    <t>202601131702128E09</t>
  </si>
  <si>
    <t>최순철</t>
  </si>
  <si>
    <t>20260113-000000171</t>
  </si>
  <si>
    <t>2026011317224654A4</t>
  </si>
  <si>
    <t>남예리</t>
  </si>
  <si>
    <t>20260113-000000174</t>
  </si>
  <si>
    <t>202601131808223575</t>
  </si>
  <si>
    <t>20260113-000000175</t>
  </si>
  <si>
    <t>202601132101377305</t>
  </si>
  <si>
    <t>유선우</t>
  </si>
  <si>
    <t>20260113-000000176</t>
  </si>
  <si>
    <t>20260113222037AE4E</t>
  </si>
  <si>
    <t>20260113-000000177</t>
  </si>
  <si>
    <t>20260113225114D402</t>
  </si>
  <si>
    <t>양다원</t>
  </si>
  <si>
    <t>20260113-000000178</t>
  </si>
  <si>
    <t>20260113224318295F</t>
  </si>
  <si>
    <t>박다미</t>
  </si>
  <si>
    <t>20260113-000000179</t>
  </si>
  <si>
    <t>20260113224551BA9F</t>
  </si>
  <si>
    <t>20260113-000000180</t>
  </si>
  <si>
    <t>20260113225353634C</t>
  </si>
  <si>
    <t>20260113-000000181</t>
  </si>
  <si>
    <t>20260113225712D914</t>
  </si>
  <si>
    <t>20260113-000000182</t>
  </si>
  <si>
    <t>202601132327326DDC</t>
  </si>
  <si>
    <t>20260114-000000001</t>
  </si>
  <si>
    <t>202601140034313466</t>
  </si>
  <si>
    <t>20260114-000000003</t>
  </si>
  <si>
    <t>202601140852575F88</t>
  </si>
  <si>
    <t>권희정</t>
  </si>
  <si>
    <t>20260114-000000004</t>
  </si>
  <si>
    <t>20260114-000000005</t>
  </si>
  <si>
    <t>20260114-000000006</t>
  </si>
  <si>
    <t>202601140925549358</t>
  </si>
  <si>
    <t>20260114-000000010</t>
  </si>
  <si>
    <t>20260114104408A70A</t>
  </si>
  <si>
    <t>월곶초등학교</t>
  </si>
  <si>
    <t>20260114-000000011</t>
  </si>
  <si>
    <t>20260114-000000012</t>
  </si>
  <si>
    <t>20260114-000000013</t>
  </si>
  <si>
    <t>20260114-000000014</t>
  </si>
  <si>
    <t>2026011411091872CE</t>
  </si>
  <si>
    <t>20260114-000000015</t>
  </si>
  <si>
    <t>2026011411252394FD</t>
  </si>
  <si>
    <t>유민철</t>
  </si>
  <si>
    <t>20260114-000000016</t>
  </si>
  <si>
    <t>20260114122921CE44</t>
  </si>
  <si>
    <t>20260114-000000040</t>
  </si>
  <si>
    <t>20260114132148DC41</t>
  </si>
  <si>
    <t>20260114-000000041</t>
  </si>
  <si>
    <t>2026011413195057EB</t>
  </si>
  <si>
    <t>20260114-000000042</t>
  </si>
  <si>
    <t>20260114133820359D</t>
  </si>
  <si>
    <t>남경희</t>
  </si>
  <si>
    <t>20260114-000000043</t>
  </si>
  <si>
    <t>202601141346024339</t>
  </si>
  <si>
    <t>김정경</t>
  </si>
  <si>
    <t>20260114-000000044</t>
  </si>
  <si>
    <t>20260114-000000045</t>
  </si>
  <si>
    <t>2026011413484167A8</t>
  </si>
  <si>
    <t>20260114-000000047</t>
  </si>
  <si>
    <t>202601141358574BC7</t>
  </si>
  <si>
    <t>20260114-000000048</t>
  </si>
  <si>
    <t>20260114141005258B</t>
  </si>
  <si>
    <t>이순아</t>
  </si>
  <si>
    <t>20260114-000000049</t>
  </si>
  <si>
    <t>20260114-000000050</t>
  </si>
  <si>
    <t>20260114141958D552</t>
  </si>
  <si>
    <t>강지현</t>
  </si>
  <si>
    <t>20260114-000000051</t>
  </si>
  <si>
    <t>2026011414220956D7</t>
  </si>
  <si>
    <t>20260114-000000052</t>
  </si>
  <si>
    <t>2026011415161770B7</t>
  </si>
  <si>
    <t>임규민</t>
  </si>
  <si>
    <t>20260114-000000054</t>
  </si>
  <si>
    <t>202601141626352C9D</t>
  </si>
  <si>
    <t>20260114-000000055</t>
  </si>
  <si>
    <t>202601141656487E54</t>
  </si>
  <si>
    <t>박형선</t>
  </si>
  <si>
    <t>20260114-000000056</t>
  </si>
  <si>
    <t>202601141709358ACF</t>
  </si>
  <si>
    <t>김은옥</t>
  </si>
  <si>
    <t>20260114-000000066</t>
  </si>
  <si>
    <t>202601141759066DD3</t>
  </si>
  <si>
    <t>20260114-000000067</t>
  </si>
  <si>
    <t>20260114183101BA5E</t>
  </si>
  <si>
    <t>배선혜</t>
  </si>
  <si>
    <t>20260114-000000084</t>
  </si>
  <si>
    <t>20260114200637CBA9</t>
  </si>
  <si>
    <t>20260114-000000085</t>
  </si>
  <si>
    <t>20260114-000000086</t>
  </si>
  <si>
    <t>20260114-000000087</t>
  </si>
  <si>
    <t>20260114-000000088</t>
  </si>
  <si>
    <t>20260114-000000089</t>
  </si>
  <si>
    <t>20260114-000000090</t>
  </si>
  <si>
    <t>20260114-000000091</t>
  </si>
  <si>
    <t>20260114-000000092</t>
  </si>
  <si>
    <t>20260114-000000093</t>
  </si>
  <si>
    <t>20260114-000000094</t>
  </si>
  <si>
    <t>20260114-000000095</t>
  </si>
  <si>
    <t>20260114-000000096</t>
  </si>
  <si>
    <t>20260114-000000097</t>
  </si>
  <si>
    <t>20260114-000000098</t>
  </si>
  <si>
    <t>20260114-000000099</t>
  </si>
  <si>
    <t>20260114-000000100</t>
  </si>
  <si>
    <t>20260114-000000101</t>
  </si>
  <si>
    <t>20260114-000000102</t>
  </si>
  <si>
    <t>20260114-000000103</t>
  </si>
  <si>
    <t>20260114-000000104</t>
  </si>
  <si>
    <t>20260114-000000105</t>
  </si>
  <si>
    <t>20260114-000000106</t>
  </si>
  <si>
    <t>20260114-000000107</t>
  </si>
  <si>
    <t>20260114-000000108</t>
  </si>
  <si>
    <t>20260114-000000109</t>
  </si>
  <si>
    <t>20260114-000000110</t>
  </si>
  <si>
    <t>20260114-000000111</t>
  </si>
  <si>
    <t>20260114-000000112</t>
  </si>
  <si>
    <t>20260114-000000113</t>
  </si>
  <si>
    <t>20260114-000000114</t>
  </si>
  <si>
    <t>20260114-000000115</t>
  </si>
  <si>
    <t>20260114-000000116</t>
  </si>
  <si>
    <t>20260114-000000117</t>
  </si>
  <si>
    <t>20260114-000000118</t>
  </si>
  <si>
    <t>202601142106508A2B</t>
  </si>
  <si>
    <t>최옥화</t>
  </si>
  <si>
    <t>20260114-000000119</t>
  </si>
  <si>
    <t>20260114231740942A</t>
  </si>
  <si>
    <t>20260114-000000120</t>
  </si>
  <si>
    <t>202601142356389515</t>
  </si>
  <si>
    <t>20260115-000000001</t>
  </si>
  <si>
    <t>20260115004558DB39</t>
  </si>
  <si>
    <t>이희주</t>
  </si>
  <si>
    <t>20260115-000000002</t>
  </si>
  <si>
    <t>20260115005022EB62</t>
  </si>
  <si>
    <t>20260115-000000003</t>
  </si>
  <si>
    <t>20260115064403102C</t>
  </si>
  <si>
    <t>20260115-000000004</t>
  </si>
  <si>
    <t>20260115-000000005</t>
  </si>
  <si>
    <t>20260115-000000006</t>
  </si>
  <si>
    <t>202601150919055B3B</t>
  </si>
  <si>
    <t>20260115-000000007</t>
  </si>
  <si>
    <t>2026011509432236F6</t>
  </si>
  <si>
    <t>20260115-000000008</t>
  </si>
  <si>
    <t>20260115-000000009</t>
  </si>
  <si>
    <t>2026011509495591F3</t>
  </si>
  <si>
    <t>최윤선</t>
  </si>
  <si>
    <t>20260115-000000125</t>
  </si>
  <si>
    <t>20260115131356985A</t>
  </si>
  <si>
    <t>이기욱</t>
  </si>
  <si>
    <t>20260115-000000126</t>
  </si>
  <si>
    <t>20260115-000000129</t>
  </si>
  <si>
    <t>2026011513560824BB</t>
  </si>
  <si>
    <t>20260115-000000130</t>
  </si>
  <si>
    <t>2026011513564663BC</t>
  </si>
  <si>
    <t>20260115-000000142</t>
  </si>
  <si>
    <t>20260115144616513B</t>
  </si>
  <si>
    <t>20260115-000000203</t>
  </si>
  <si>
    <t>20260115150227F0E0</t>
  </si>
  <si>
    <t>20260115-000000211</t>
  </si>
  <si>
    <t>20260115160658AA32</t>
  </si>
  <si>
    <t>20260115-000000212</t>
  </si>
  <si>
    <t>20260115161645A0F6</t>
  </si>
  <si>
    <t>우리가 빛났던 시간들</t>
  </si>
  <si>
    <t>20260115-000000213</t>
  </si>
  <si>
    <t>20260115-000000214</t>
  </si>
  <si>
    <t>20260115-000000215</t>
  </si>
  <si>
    <t>20260115-000000216</t>
  </si>
  <si>
    <t>20260115-000000217</t>
  </si>
  <si>
    <t>20260115163436726D</t>
  </si>
  <si>
    <t>20260115-000000218</t>
  </si>
  <si>
    <t>202601151706056662</t>
  </si>
  <si>
    <t>20260115-000000219</t>
  </si>
  <si>
    <t>2026011517090885F5</t>
  </si>
  <si>
    <t>20260115-000000220</t>
  </si>
  <si>
    <t>20260115170706FB84</t>
  </si>
  <si>
    <t>20260115-000000378</t>
  </si>
  <si>
    <t>20260115172242F1A5</t>
  </si>
  <si>
    <t>20260115-000000379</t>
  </si>
  <si>
    <t>202601151752520895</t>
  </si>
  <si>
    <t>20260115-000000382</t>
  </si>
  <si>
    <t>2026011518342931A9</t>
  </si>
  <si>
    <t>김에덴</t>
  </si>
  <si>
    <t>20260115-000000384</t>
  </si>
  <si>
    <t>202601151907415F35</t>
  </si>
  <si>
    <t>20260115-000000385</t>
  </si>
  <si>
    <t>202601152026277880</t>
  </si>
  <si>
    <t>20260115-000000386</t>
  </si>
  <si>
    <t>202601152045135E93</t>
  </si>
  <si>
    <t>20260115-000000388</t>
  </si>
  <si>
    <t>202601152146261AAA</t>
  </si>
  <si>
    <t>20260115-000000389</t>
  </si>
  <si>
    <t>20260115-000000390</t>
  </si>
  <si>
    <t>2026011522153764BC</t>
  </si>
  <si>
    <t>김지슬</t>
  </si>
  <si>
    <t>20260115-000000391</t>
  </si>
  <si>
    <t>20260115-000000392</t>
  </si>
  <si>
    <t>20260115-000000393</t>
  </si>
  <si>
    <t>20260115-000000394</t>
  </si>
  <si>
    <t>20260115-000000395</t>
  </si>
  <si>
    <t>20260115-000000396</t>
  </si>
  <si>
    <t>20260115221750935C</t>
  </si>
  <si>
    <t>20260115-000000397</t>
  </si>
  <si>
    <t>20260115-000000398</t>
  </si>
  <si>
    <t>20260115-000000399</t>
  </si>
  <si>
    <t>20260115230511AE83</t>
  </si>
  <si>
    <t>20260116-000000001</t>
  </si>
  <si>
    <t>20260116001450F926</t>
  </si>
  <si>
    <t>20260116-000000002</t>
  </si>
  <si>
    <t>20260116-000000003</t>
  </si>
  <si>
    <t>20260115-000000400</t>
  </si>
  <si>
    <t>20260115224313D020</t>
  </si>
  <si>
    <t>박송이</t>
  </si>
  <si>
    <t>20260116-000000004</t>
  </si>
  <si>
    <t>20260116080529C835</t>
  </si>
  <si>
    <t>20260116-000000005</t>
  </si>
  <si>
    <t>202601160855391B1B</t>
  </si>
  <si>
    <t>유현초</t>
  </si>
  <si>
    <t>20260116-000000006</t>
  </si>
  <si>
    <t>2026011610001821FE</t>
  </si>
  <si>
    <t>20260116-000000007</t>
  </si>
  <si>
    <t>20260116-000000008</t>
  </si>
  <si>
    <t>20260116-000000009</t>
  </si>
  <si>
    <t>20260116-000000010</t>
  </si>
  <si>
    <t>20260116104026D346</t>
  </si>
  <si>
    <t>20260116-000000011</t>
  </si>
  <si>
    <t>202601161048151473</t>
  </si>
  <si>
    <t>20260116-000000012</t>
  </si>
  <si>
    <t>202601161052282E4C</t>
  </si>
  <si>
    <t>20260116-000000013</t>
  </si>
  <si>
    <t>20260116105301F334</t>
  </si>
  <si>
    <t>20260116-000000014</t>
  </si>
  <si>
    <t>202601161101121B99</t>
  </si>
  <si>
    <t>20260116-000000015</t>
  </si>
  <si>
    <t>2026011611232409DC</t>
  </si>
  <si>
    <t>20260116-000000016</t>
  </si>
  <si>
    <t>20260116-000000017</t>
  </si>
  <si>
    <t>20260116-000000018</t>
  </si>
  <si>
    <t>20260116-000000019</t>
  </si>
  <si>
    <t>20260116-000000020</t>
  </si>
  <si>
    <t>20260116-000000021</t>
  </si>
  <si>
    <t>20260116-000000022</t>
  </si>
  <si>
    <t>20260116-000000023</t>
  </si>
  <si>
    <t>20260116-000000024</t>
  </si>
  <si>
    <t>20260116-000000025</t>
  </si>
  <si>
    <t>2026011611295095AA</t>
  </si>
  <si>
    <t>신은희</t>
  </si>
  <si>
    <t>20260116-000000072</t>
  </si>
  <si>
    <t>20260116115822CDFE</t>
  </si>
  <si>
    <t>황세익</t>
  </si>
  <si>
    <t>20260116-000000073</t>
  </si>
  <si>
    <t>20260116124610EAF1</t>
  </si>
  <si>
    <t>20260116-000000074</t>
  </si>
  <si>
    <t>20260116-000000075</t>
  </si>
  <si>
    <t>20260116-000000076</t>
  </si>
  <si>
    <t>20260116-000000077</t>
  </si>
  <si>
    <t>20260116-000000078</t>
  </si>
  <si>
    <t>20260116-000000079</t>
  </si>
  <si>
    <t>202601161302310D19</t>
  </si>
  <si>
    <t>우희성</t>
  </si>
  <si>
    <t>20260116-000000080</t>
  </si>
  <si>
    <t>상하이</t>
  </si>
  <si>
    <t>20260116-000000081</t>
  </si>
  <si>
    <t>2026011613184432E0</t>
  </si>
  <si>
    <t>방정자</t>
  </si>
  <si>
    <t>20260116-000000082</t>
  </si>
  <si>
    <t>202601161321405627</t>
  </si>
  <si>
    <t>20260116-000000083</t>
  </si>
  <si>
    <t>202601161325197F85</t>
  </si>
  <si>
    <t>20260116-000000114</t>
  </si>
  <si>
    <t>20260116140536D3D6</t>
  </si>
  <si>
    <t>황현우</t>
  </si>
  <si>
    <t>20260116-000000157</t>
  </si>
  <si>
    <t>202601161430031F02</t>
  </si>
  <si>
    <t>이유리</t>
  </si>
  <si>
    <t>20260116-000000158</t>
  </si>
  <si>
    <t>202601161440103192</t>
  </si>
  <si>
    <t>20260116-000000159</t>
  </si>
  <si>
    <t>202601161528242772</t>
  </si>
  <si>
    <t>김영군</t>
  </si>
  <si>
    <t>20260116-000000160</t>
  </si>
  <si>
    <t>202601161544353359</t>
  </si>
  <si>
    <t>일산서구청직장어린이집</t>
  </si>
  <si>
    <t>20260116-000000161</t>
  </si>
  <si>
    <t>20260116-000000162</t>
  </si>
  <si>
    <t>20260116-000000163</t>
  </si>
  <si>
    <t>20260116-000000164</t>
  </si>
  <si>
    <t>20260116-000000165</t>
  </si>
  <si>
    <t>20260116-000000166</t>
  </si>
  <si>
    <t>20260116-000000167</t>
  </si>
  <si>
    <t>20260116-000000168</t>
  </si>
  <si>
    <t>20260116-000000169</t>
  </si>
  <si>
    <t>20260116-000000230</t>
  </si>
  <si>
    <t>202601161648534863</t>
  </si>
  <si>
    <t>20260116-000000233</t>
  </si>
  <si>
    <t>202601161726319240</t>
  </si>
  <si>
    <t>김진우</t>
  </si>
  <si>
    <t>20260116-000000234</t>
  </si>
  <si>
    <t>20260116-000000235</t>
  </si>
  <si>
    <t>202601161743428EAC</t>
  </si>
  <si>
    <t>이현아</t>
  </si>
  <si>
    <t>20260116-000000236</t>
  </si>
  <si>
    <t>20260116183525753C</t>
  </si>
  <si>
    <t>20260116-000000237</t>
  </si>
  <si>
    <t>20260116192511009A</t>
  </si>
  <si>
    <t>20260116-000000238</t>
  </si>
  <si>
    <t>20260116-000000239</t>
  </si>
  <si>
    <t>20260116213118C5C3</t>
  </si>
  <si>
    <t>이지아</t>
  </si>
  <si>
    <t>졸업을 축하해요(노랑)</t>
  </si>
  <si>
    <t>20260116-000000240</t>
  </si>
  <si>
    <t>202601162141013CC5</t>
  </si>
  <si>
    <t>장선진</t>
  </si>
  <si>
    <t>20260116-000000241</t>
  </si>
  <si>
    <t>20260116214356605B</t>
  </si>
  <si>
    <t>백수정</t>
  </si>
  <si>
    <t>20260116-000000242</t>
  </si>
  <si>
    <t>20260116-000000243</t>
  </si>
  <si>
    <t>2026011622031258A9</t>
  </si>
  <si>
    <t>이동열</t>
  </si>
  <si>
    <t>20260116-000000244</t>
  </si>
  <si>
    <t>202601162315373414</t>
  </si>
  <si>
    <t>20260116-000000245</t>
  </si>
  <si>
    <t>20260116-000000246</t>
  </si>
  <si>
    <t>20260117-000000001</t>
  </si>
  <si>
    <t>20260117003249BF1B</t>
  </si>
  <si>
    <t>최미정</t>
  </si>
  <si>
    <t>20260117-000000002</t>
  </si>
  <si>
    <t>2026011700395852EA</t>
  </si>
  <si>
    <t>20260117-000000003</t>
  </si>
  <si>
    <t>20260117022954CE15</t>
  </si>
  <si>
    <t>20260117-000000005</t>
  </si>
  <si>
    <t>2026011710054007E6</t>
  </si>
  <si>
    <t>20260117-000000006</t>
  </si>
  <si>
    <t>20260117104232AE9B</t>
  </si>
  <si>
    <t>20260117-000000007</t>
  </si>
  <si>
    <t>202601171114213D0A</t>
  </si>
  <si>
    <t>20260117-000000008</t>
  </si>
  <si>
    <t>20260117113347997D</t>
  </si>
  <si>
    <t>20260117-000000009</t>
  </si>
  <si>
    <t>20260117140433BBF3</t>
  </si>
  <si>
    <t>강승호</t>
  </si>
  <si>
    <t>20260117-000000010</t>
  </si>
  <si>
    <t>2026011716120537A7</t>
  </si>
  <si>
    <t>20260117-000000011</t>
  </si>
  <si>
    <t>2026011716101673D0</t>
  </si>
  <si>
    <t>20260117-000000012</t>
  </si>
  <si>
    <t>20260117165838E101</t>
  </si>
  <si>
    <t>20260117-000000013</t>
  </si>
  <si>
    <t>20260117171409CB04</t>
  </si>
  <si>
    <t>KimEkaterina</t>
  </si>
  <si>
    <t>20260117-000000014</t>
  </si>
  <si>
    <t>20260117175916048E</t>
  </si>
  <si>
    <t>유수현</t>
  </si>
  <si>
    <t>20260117-000000016</t>
  </si>
  <si>
    <t>20260117182001BF88</t>
  </si>
  <si>
    <t>엄두용</t>
  </si>
  <si>
    <t>20260117-000000017</t>
  </si>
  <si>
    <t>20260117192221B8F0</t>
  </si>
  <si>
    <t>황원진</t>
  </si>
  <si>
    <t>20260117-000000019</t>
  </si>
  <si>
    <t>202601172003072B18</t>
  </si>
  <si>
    <t>20260117-000000020</t>
  </si>
  <si>
    <t>20260117215507AFB1</t>
  </si>
  <si>
    <t>20260117-000000021</t>
  </si>
  <si>
    <t>20260117-000000022</t>
  </si>
  <si>
    <t>202601172229411AC8</t>
  </si>
  <si>
    <t>20260117-000000023</t>
  </si>
  <si>
    <t>20260117-000000025</t>
  </si>
  <si>
    <t>202601172246414FC2</t>
  </si>
  <si>
    <t>김동규</t>
  </si>
  <si>
    <t>20260117-000000026</t>
  </si>
  <si>
    <t>20260117224207F7AC</t>
  </si>
  <si>
    <t>20260117-000000027</t>
  </si>
  <si>
    <t>20260117225110232C</t>
  </si>
  <si>
    <t>20260117-000000028</t>
  </si>
  <si>
    <t>202601172258203BB9</t>
  </si>
  <si>
    <t>20260117-000000029</t>
  </si>
  <si>
    <t>20260117231031D807</t>
  </si>
  <si>
    <t>20260117-000000030</t>
  </si>
  <si>
    <t>2026011723192575ED</t>
  </si>
  <si>
    <t>20260117-000000031</t>
  </si>
  <si>
    <t>20260117231738A227</t>
  </si>
  <si>
    <t>20260117-000000032</t>
  </si>
  <si>
    <t>202601172350284730</t>
  </si>
  <si>
    <t>20260118-000000001</t>
  </si>
  <si>
    <t>20260118000309D612</t>
  </si>
  <si>
    <t>주수빈</t>
  </si>
  <si>
    <t>20260118-000000002</t>
  </si>
  <si>
    <t>202601180219263712</t>
  </si>
  <si>
    <t>김류희</t>
  </si>
  <si>
    <t>20260118-000000003</t>
  </si>
  <si>
    <t>2026011807500658B0</t>
  </si>
  <si>
    <t>20260118-000000004</t>
  </si>
  <si>
    <t>20260118083458A1CA</t>
  </si>
  <si>
    <t>피성호</t>
  </si>
  <si>
    <t>20260118-000000005</t>
  </si>
  <si>
    <t>202601181117169D72</t>
  </si>
  <si>
    <t>20260118-000000006</t>
  </si>
  <si>
    <t>20260118125637ECB2</t>
  </si>
  <si>
    <t>이창원</t>
  </si>
  <si>
    <t>20260118-000000007</t>
  </si>
  <si>
    <t>20260118-000000008</t>
  </si>
  <si>
    <t>202601181358438308</t>
  </si>
  <si>
    <t>20260118-000000009</t>
  </si>
  <si>
    <t>202601181358418640</t>
  </si>
  <si>
    <t>정앵숙</t>
  </si>
  <si>
    <t>20260118-000000010</t>
  </si>
  <si>
    <t>2026011815231438EF</t>
  </si>
  <si>
    <t>이창배</t>
  </si>
  <si>
    <t>러블리믹스</t>
  </si>
  <si>
    <t>20260118-000000012</t>
  </si>
  <si>
    <t>202601181526329C47</t>
  </si>
  <si>
    <t>이다현</t>
  </si>
  <si>
    <t>20260118-000000013</t>
  </si>
  <si>
    <t>20260118153212DD34</t>
  </si>
  <si>
    <t>20260118-000000014</t>
  </si>
  <si>
    <t>20260118155347886A</t>
  </si>
  <si>
    <t>최지우</t>
  </si>
  <si>
    <t>20260118-000000015</t>
  </si>
  <si>
    <t>20260118165445B099</t>
  </si>
  <si>
    <t>20260118-000000016</t>
  </si>
  <si>
    <t>202601181658451C2B</t>
  </si>
  <si>
    <t>20260118-000000017</t>
  </si>
  <si>
    <t>202601181657073F5D</t>
  </si>
  <si>
    <t>20260118-000000018</t>
  </si>
  <si>
    <t>2026011817024407FF</t>
  </si>
  <si>
    <t>함지영</t>
  </si>
  <si>
    <t>20260118-000000019</t>
  </si>
  <si>
    <t>20260118-000000020</t>
  </si>
  <si>
    <t>20260118171105BCAA</t>
  </si>
  <si>
    <t>이혜원</t>
  </si>
  <si>
    <t>20260118-000000021</t>
  </si>
  <si>
    <t>202601181719057DBD</t>
  </si>
  <si>
    <t>20260118-000000024</t>
  </si>
  <si>
    <t>2026011818212451F9</t>
  </si>
  <si>
    <t>20260118-000000025</t>
  </si>
  <si>
    <t>202601181819488629</t>
  </si>
  <si>
    <t>20260118-000000026</t>
  </si>
  <si>
    <t>20260118184636E6B6</t>
  </si>
  <si>
    <t>진희숙</t>
  </si>
  <si>
    <t>20260118-000000028</t>
  </si>
  <si>
    <t>202601182031125531</t>
  </si>
  <si>
    <t>전구</t>
  </si>
  <si>
    <t>20260118-000000029</t>
  </si>
  <si>
    <t>20260118204544CAAC</t>
  </si>
  <si>
    <t>20260118-000000030</t>
  </si>
  <si>
    <t>20260118211617EEB3</t>
  </si>
  <si>
    <t>최성민</t>
  </si>
  <si>
    <t>20260118-000000031</t>
  </si>
  <si>
    <t>20260118-000000032</t>
  </si>
  <si>
    <t>20260118-000000033</t>
  </si>
  <si>
    <t>2026011821584173EF</t>
  </si>
  <si>
    <t>구민주</t>
  </si>
  <si>
    <t>20260118-000000034</t>
  </si>
  <si>
    <t>20260118-000000035</t>
  </si>
  <si>
    <t>20260118-000000036</t>
  </si>
  <si>
    <t>2026011822234355FB</t>
  </si>
  <si>
    <t>20260118-000000043</t>
  </si>
  <si>
    <t>20260118225438C0F4</t>
  </si>
  <si>
    <t>20260118-000000044</t>
  </si>
  <si>
    <t>20260118225658D127</t>
  </si>
  <si>
    <t>20260118-000000045</t>
  </si>
  <si>
    <t>20260118231848B37C</t>
  </si>
  <si>
    <t>20260118-000000046</t>
  </si>
  <si>
    <t>2026011823171906EB</t>
  </si>
  <si>
    <t>20260118-000000047</t>
  </si>
  <si>
    <t>20260118232041FBEB</t>
  </si>
  <si>
    <t>20260119-000000001</t>
  </si>
  <si>
    <t>20260119003340DFFE</t>
  </si>
  <si>
    <t>강민호</t>
  </si>
  <si>
    <t>20260119-000000006</t>
  </si>
  <si>
    <t>20260119072243E967</t>
  </si>
  <si>
    <t>길다다</t>
  </si>
  <si>
    <t>20260119-000000007</t>
  </si>
  <si>
    <t>20260119-000000008</t>
  </si>
  <si>
    <t>20260119-000000009</t>
  </si>
  <si>
    <t>2026011907460839FA</t>
  </si>
  <si>
    <t>20260119-000000010</t>
  </si>
  <si>
    <t>20260119-000000011</t>
  </si>
  <si>
    <t>20260118-000000048</t>
  </si>
  <si>
    <t>202601180954228929</t>
  </si>
  <si>
    <t>20260118-000000049</t>
  </si>
  <si>
    <t>20260119-000000014</t>
  </si>
  <si>
    <t>20260119102742A2D9</t>
  </si>
  <si>
    <t>20260119-000000067</t>
  </si>
  <si>
    <t>202601191123528408</t>
  </si>
  <si>
    <t>20260119-000000068</t>
  </si>
  <si>
    <t>20260119-000000069</t>
  </si>
  <si>
    <t>20260119-000000070</t>
  </si>
  <si>
    <t>20260119-000000115</t>
  </si>
  <si>
    <t>202601191222564D6C</t>
  </si>
  <si>
    <t>정은결</t>
  </si>
  <si>
    <t>20260119-000000161</t>
  </si>
  <si>
    <t>202601191314138344</t>
  </si>
  <si>
    <t>20260119-000000175</t>
  </si>
  <si>
    <t>20260119134545B6E9</t>
  </si>
  <si>
    <t>20260119-000000227</t>
  </si>
  <si>
    <t>202601190201284844</t>
  </si>
  <si>
    <t>정선준</t>
  </si>
  <si>
    <t>20260119-000000299</t>
  </si>
  <si>
    <t>20260119152452FCC0</t>
  </si>
  <si>
    <t>20260119-000000315</t>
  </si>
  <si>
    <t>20260119162903941F</t>
  </si>
  <si>
    <t>20260119-000000316</t>
  </si>
  <si>
    <t>20260119-000000317</t>
  </si>
  <si>
    <t>20260119-000000485</t>
  </si>
  <si>
    <t>202601191939556AA4</t>
  </si>
  <si>
    <t>손춘애</t>
  </si>
  <si>
    <t>20260119-000000486</t>
  </si>
  <si>
    <t>2026011920104470E4</t>
  </si>
  <si>
    <t>김용철</t>
  </si>
  <si>
    <t>20260119-000000487</t>
  </si>
  <si>
    <t>20260119212658FEA7</t>
  </si>
  <si>
    <t>구현지</t>
  </si>
  <si>
    <t>20260119-000000488</t>
  </si>
  <si>
    <t>20260119-000000489</t>
  </si>
  <si>
    <t>20260119-000000490</t>
  </si>
  <si>
    <t>20260119-000000491</t>
  </si>
  <si>
    <t>20260119215049947D</t>
  </si>
  <si>
    <t>이영낭</t>
  </si>
  <si>
    <t>20260119-000000492</t>
  </si>
  <si>
    <t>20260119-000000493</t>
  </si>
  <si>
    <t>202601192202227554</t>
  </si>
  <si>
    <t>20260119-000000494</t>
  </si>
  <si>
    <t>20260119222257B6A4</t>
  </si>
  <si>
    <t>강한길</t>
  </si>
  <si>
    <t>20260119-000000495</t>
  </si>
  <si>
    <t>202601192311251CBF</t>
  </si>
  <si>
    <t>20260119-000000497</t>
  </si>
  <si>
    <t>202601192335261FBB</t>
  </si>
  <si>
    <t>20260119-000000498</t>
  </si>
  <si>
    <t>20260120-000000001</t>
  </si>
  <si>
    <t>20260120002917B81C</t>
  </si>
  <si>
    <t>김현영</t>
  </si>
  <si>
    <t>20260120-000000002</t>
  </si>
  <si>
    <t>20260120-000000003</t>
  </si>
  <si>
    <t>2026012006305523F5</t>
  </si>
  <si>
    <t>20260120-000000004</t>
  </si>
  <si>
    <t>20260120-000000005</t>
  </si>
  <si>
    <t>20260120080959161D</t>
  </si>
  <si>
    <t>20260120-000000006</t>
  </si>
  <si>
    <t>20260120081150EE19</t>
  </si>
  <si>
    <t>20260119-000000561</t>
  </si>
  <si>
    <t>202601191037004DC0</t>
  </si>
  <si>
    <t>갈육초등학교</t>
  </si>
  <si>
    <t>20260120-000000038</t>
  </si>
  <si>
    <t>20260120100405051D</t>
  </si>
  <si>
    <t>20260120-000000039</t>
  </si>
  <si>
    <t>202601200924186906</t>
  </si>
  <si>
    <t>이군선</t>
  </si>
  <si>
    <t>20260120-000000040</t>
  </si>
  <si>
    <t>20260120-000000167</t>
  </si>
  <si>
    <t>202601201112080A11</t>
  </si>
  <si>
    <t>20260116-000000413</t>
  </si>
  <si>
    <t>202601162356227C0A</t>
  </si>
  <si>
    <t>20260116-000000414</t>
  </si>
  <si>
    <t>20260116-000000415</t>
  </si>
  <si>
    <t>20260120-000000171</t>
  </si>
  <si>
    <t>202601201232332238</t>
  </si>
  <si>
    <t>안시영</t>
  </si>
  <si>
    <t>20260120-000000179</t>
  </si>
  <si>
    <t>20260120125341FDB4</t>
  </si>
  <si>
    <t>20260120-000000180</t>
  </si>
  <si>
    <t>20260120-000000181</t>
  </si>
  <si>
    <t>20260120-000000182</t>
  </si>
  <si>
    <t>20260120-000000276</t>
  </si>
  <si>
    <t>20260120145242CDD7</t>
  </si>
  <si>
    <t>안기동</t>
  </si>
  <si>
    <t>20260120-000000277</t>
  </si>
  <si>
    <t>20260120-000000278</t>
  </si>
  <si>
    <t>20260120-000000279</t>
  </si>
  <si>
    <t>20260120-000000280</t>
  </si>
  <si>
    <t>202601201518044429</t>
  </si>
  <si>
    <t>20260120-000000281</t>
  </si>
  <si>
    <t>20260120152612E039</t>
  </si>
  <si>
    <t>20260120-000000282</t>
  </si>
  <si>
    <t>20260120-000000292</t>
  </si>
  <si>
    <t>202601201608277C38</t>
  </si>
  <si>
    <t>20260120-000000293</t>
  </si>
  <si>
    <t>202601201638008B52</t>
  </si>
  <si>
    <t>박미주</t>
  </si>
  <si>
    <t>20260120-000000294</t>
  </si>
  <si>
    <t>20260120165224A6F6</t>
  </si>
  <si>
    <t>20260120-000000295</t>
  </si>
  <si>
    <t>20260120170912C064</t>
  </si>
  <si>
    <t>20260120-000000376</t>
  </si>
  <si>
    <t>20260120172753D4F2</t>
  </si>
  <si>
    <t>권윤미</t>
  </si>
  <si>
    <t>20260120-000000377</t>
  </si>
  <si>
    <t>20260120174657F08B</t>
  </si>
  <si>
    <t>김은수</t>
  </si>
  <si>
    <t>20260120-000000427</t>
  </si>
  <si>
    <t>20260120174858EBAF</t>
  </si>
  <si>
    <t>20260120-000000452</t>
  </si>
  <si>
    <t>20260120175905D6BF</t>
  </si>
  <si>
    <t>김종산</t>
  </si>
  <si>
    <t>20260120-000000453</t>
  </si>
  <si>
    <t>202601201845435147</t>
  </si>
  <si>
    <t>남훈</t>
  </si>
  <si>
    <t>20260120-000000574</t>
  </si>
  <si>
    <t>202601202110428D1F</t>
  </si>
  <si>
    <t>20260120-000000576</t>
  </si>
  <si>
    <t>202601202137077637</t>
  </si>
  <si>
    <t>20260120-000000577</t>
  </si>
  <si>
    <t>20260120-000000578</t>
  </si>
  <si>
    <t>20260120-000000583</t>
  </si>
  <si>
    <t>20260120230817C44C</t>
  </si>
  <si>
    <t>20260120-000000584</t>
  </si>
  <si>
    <t>202601202306126FD9</t>
  </si>
  <si>
    <t>20260120-000000585</t>
  </si>
  <si>
    <t>20260120230422F5C2</t>
  </si>
  <si>
    <t>20260120-000000586</t>
  </si>
  <si>
    <t>202601202322351515</t>
  </si>
  <si>
    <t>20260120-000000587</t>
  </si>
  <si>
    <t>202601202325572096</t>
  </si>
  <si>
    <t>한민지</t>
  </si>
  <si>
    <t>20260121-000000001</t>
  </si>
  <si>
    <t>202601210007569864</t>
  </si>
  <si>
    <t>허선영</t>
  </si>
  <si>
    <t>20260121-000000005</t>
  </si>
  <si>
    <t>20260121010331B3E0</t>
  </si>
  <si>
    <t>20260121-000000164</t>
  </si>
  <si>
    <t>202601211134065072</t>
  </si>
  <si>
    <t>백진희</t>
  </si>
  <si>
    <t>20260121-000000183</t>
  </si>
  <si>
    <t>20260121124953814E</t>
  </si>
  <si>
    <t>이희창</t>
  </si>
  <si>
    <t>20260121-000000184</t>
  </si>
  <si>
    <t>2026012112570509CB</t>
  </si>
  <si>
    <t>오윤아</t>
  </si>
  <si>
    <t>20260121-000000236</t>
  </si>
  <si>
    <t>202601211341343D2F</t>
  </si>
  <si>
    <t>20260121-000000237</t>
  </si>
  <si>
    <t>20260121133751C414</t>
  </si>
  <si>
    <t>현정준</t>
  </si>
  <si>
    <t>20260121-000000239</t>
  </si>
  <si>
    <t>2026012114051216EA</t>
  </si>
  <si>
    <t>문혜언</t>
  </si>
  <si>
    <t>20260121-000000413</t>
  </si>
  <si>
    <t>20260121142900AD68</t>
  </si>
  <si>
    <t>20260121-000000414</t>
  </si>
  <si>
    <t>20260121-000000415</t>
  </si>
  <si>
    <t>2026012114275866D2</t>
  </si>
  <si>
    <t>20260121-000000464</t>
  </si>
  <si>
    <t>20260121151920DBF9</t>
  </si>
  <si>
    <t>백계욱</t>
  </si>
  <si>
    <t>20260121-000000465</t>
  </si>
  <si>
    <t>20260121153244BFD0</t>
  </si>
  <si>
    <t>한형기</t>
  </si>
  <si>
    <t>20260115-000000451</t>
  </si>
  <si>
    <t>20260115160753B6FC</t>
  </si>
  <si>
    <t>정인정</t>
  </si>
  <si>
    <t>20260121-000000467</t>
  </si>
  <si>
    <t>20260121162138D124</t>
  </si>
  <si>
    <t>문종혁</t>
  </si>
  <si>
    <t>20260121-000000468</t>
  </si>
  <si>
    <t>20260121-000000506</t>
  </si>
  <si>
    <t>20260121-000000507</t>
  </si>
  <si>
    <t>20260121-000000611</t>
  </si>
  <si>
    <t>20260121171539CE24</t>
  </si>
  <si>
    <t>이아라</t>
  </si>
  <si>
    <t>20260121-000000612</t>
  </si>
  <si>
    <t>202601211916189ADD</t>
  </si>
  <si>
    <t>지현우</t>
  </si>
  <si>
    <t>20260121-000000613</t>
  </si>
  <si>
    <t>20260121-000000614</t>
  </si>
  <si>
    <t>20260121-000000615</t>
  </si>
  <si>
    <t>20260121193032F72C</t>
  </si>
  <si>
    <t>20260122-000000001</t>
  </si>
  <si>
    <t>202601220005194D5D</t>
  </si>
  <si>
    <t>김미주</t>
  </si>
  <si>
    <t>20260122-000000002</t>
  </si>
  <si>
    <t>20260122-000000003</t>
  </si>
  <si>
    <t>20260122-000000049</t>
  </si>
  <si>
    <t>202601220948389D95</t>
  </si>
  <si>
    <t>20260122-000000050</t>
  </si>
  <si>
    <t>2026012209575267F4</t>
  </si>
  <si>
    <t>20260122-000000114</t>
  </si>
  <si>
    <t>202601221018265BA0</t>
  </si>
  <si>
    <t>박상혁</t>
  </si>
  <si>
    <t>20260122-000000115</t>
  </si>
  <si>
    <t>20260122104447B003</t>
  </si>
  <si>
    <t>김영애</t>
  </si>
  <si>
    <t>20260122-000000116</t>
  </si>
  <si>
    <t>20260122-000000117</t>
  </si>
  <si>
    <t>20260122104108AF6E</t>
  </si>
  <si>
    <t>20260122-000000281</t>
  </si>
  <si>
    <t>202601221539223B27</t>
  </si>
  <si>
    <t>이헌민</t>
  </si>
  <si>
    <t>20260122-000000294</t>
  </si>
  <si>
    <t>20260122164220A9D2</t>
  </si>
  <si>
    <t>20260122-000000295</t>
  </si>
  <si>
    <t>20260122165859A102</t>
  </si>
  <si>
    <t>20260122-000000427</t>
  </si>
  <si>
    <t>20260122173451FEE5</t>
  </si>
  <si>
    <t>최병호</t>
  </si>
  <si>
    <t>20260122-000000428</t>
  </si>
  <si>
    <t>20260122-000000429</t>
  </si>
  <si>
    <t>202601221855539AD2</t>
  </si>
  <si>
    <t>주형운</t>
  </si>
  <si>
    <t>20260122-000000430</t>
  </si>
  <si>
    <t>202601222041286F95</t>
  </si>
  <si>
    <t>전인석</t>
  </si>
  <si>
    <t>20260122-000000444</t>
  </si>
  <si>
    <t>20260122213006229A</t>
  </si>
  <si>
    <t>20260122-000000445</t>
  </si>
  <si>
    <t>202601222142265AFC</t>
  </si>
  <si>
    <t>윤한근</t>
  </si>
  <si>
    <t>20260122-000000446</t>
  </si>
  <si>
    <t>20260122231635119B</t>
  </si>
  <si>
    <t>서지현</t>
  </si>
  <si>
    <t>20260122-000000447</t>
  </si>
  <si>
    <t>202601222323135C95</t>
  </si>
  <si>
    <t>정문현</t>
  </si>
  <si>
    <t>20260122-000000448</t>
  </si>
  <si>
    <t>20260122-000000449</t>
  </si>
  <si>
    <t>2026012223193367F6</t>
  </si>
  <si>
    <t>20260122-000000450</t>
  </si>
  <si>
    <t>2026012223380605A1</t>
  </si>
  <si>
    <t>김나혜</t>
  </si>
  <si>
    <t>20260123-000000001</t>
  </si>
  <si>
    <t>20260123002229A938</t>
  </si>
  <si>
    <t>20260123-000000002</t>
  </si>
  <si>
    <t>20260123-000000003</t>
  </si>
  <si>
    <t>20260123-000000004</t>
  </si>
  <si>
    <t>20260123-000000005</t>
  </si>
  <si>
    <t>20260123074705A5D6</t>
  </si>
  <si>
    <t>김이숙</t>
  </si>
  <si>
    <t>20260123-000000006</t>
  </si>
  <si>
    <t>202601230828042895</t>
  </si>
  <si>
    <t>송내중앙중학교</t>
  </si>
  <si>
    <t>20260123-000000074</t>
  </si>
  <si>
    <t>20260123104327F3B8</t>
  </si>
  <si>
    <t>20260123-000000105</t>
  </si>
  <si>
    <t>20260123123236D67F</t>
  </si>
  <si>
    <t>20260123-000000106</t>
  </si>
  <si>
    <t>202601231301316FC6</t>
  </si>
  <si>
    <t>강명숙</t>
  </si>
  <si>
    <t>20260123-000000131</t>
  </si>
  <si>
    <t>20260123095529E260</t>
  </si>
  <si>
    <t>20260123-000000132</t>
  </si>
  <si>
    <t>20260123144142003D</t>
  </si>
  <si>
    <t>20260123-000000133</t>
  </si>
  <si>
    <t>20260123-000000134</t>
  </si>
  <si>
    <t>202601231435329783</t>
  </si>
  <si>
    <t>20260123-000000143</t>
  </si>
  <si>
    <t>20260123143122606B</t>
  </si>
  <si>
    <t>김도연</t>
  </si>
  <si>
    <t>20260123-000000144</t>
  </si>
  <si>
    <t>숲속의 동물친구들</t>
  </si>
  <si>
    <t>20260123-000000145</t>
  </si>
  <si>
    <t>20260123-000000146</t>
  </si>
  <si>
    <t>20260123-000000147</t>
  </si>
  <si>
    <t>20260123-000000148</t>
  </si>
  <si>
    <t>20260123-000000149</t>
  </si>
  <si>
    <t>20260123-000000150</t>
  </si>
  <si>
    <t>20260123-000000151</t>
  </si>
  <si>
    <t>20260123-000000152</t>
  </si>
  <si>
    <t>20260123-000000153</t>
  </si>
  <si>
    <t>20260123-000000154</t>
  </si>
  <si>
    <t>20260123-000000155</t>
  </si>
  <si>
    <t>20260123-000000156</t>
  </si>
  <si>
    <t>20260123-000000157</t>
  </si>
  <si>
    <t>20260123-000000158</t>
  </si>
  <si>
    <t>20260123-000000159</t>
  </si>
  <si>
    <t>20260123-000000160</t>
  </si>
  <si>
    <t>20260123-000000161</t>
  </si>
  <si>
    <t>20260123-000000162</t>
  </si>
  <si>
    <t>20260123-000000163</t>
  </si>
  <si>
    <t>20260123-000000164</t>
  </si>
  <si>
    <t>20260123-000000271</t>
  </si>
  <si>
    <t>20260123155842B5B4</t>
  </si>
  <si>
    <t>이금지</t>
  </si>
  <si>
    <t>20260123-000000272</t>
  </si>
  <si>
    <t>2026012316211824A3</t>
  </si>
  <si>
    <t>20260123-000000281</t>
  </si>
  <si>
    <t>202601231656217FEA</t>
  </si>
  <si>
    <t>변인정</t>
  </si>
  <si>
    <t>20260123-000000282</t>
  </si>
  <si>
    <t>20260123170612F4EB</t>
  </si>
  <si>
    <t>20260123-000000315</t>
  </si>
  <si>
    <t>20260123170805BAB2</t>
  </si>
  <si>
    <t>20260123-000000316</t>
  </si>
  <si>
    <t>2026012317382640DC</t>
  </si>
  <si>
    <t>이지애</t>
  </si>
  <si>
    <t>20260123-000000396</t>
  </si>
  <si>
    <t>20260123184913950F</t>
  </si>
  <si>
    <t>20260123-000000494</t>
  </si>
  <si>
    <t>202601232058137B16</t>
  </si>
  <si>
    <t>나진주</t>
  </si>
  <si>
    <t>20260123-000000495</t>
  </si>
  <si>
    <t>20260123-000000496</t>
  </si>
  <si>
    <t>20260123222642DD65</t>
  </si>
  <si>
    <t>20260123-000000498</t>
  </si>
  <si>
    <t>20260123224512EEB5</t>
  </si>
  <si>
    <t>김민구</t>
  </si>
  <si>
    <t>20260123-000000499</t>
  </si>
  <si>
    <t>20260123233936543C</t>
  </si>
  <si>
    <t>20260123-000000500</t>
  </si>
  <si>
    <t>20260123-000000501</t>
  </si>
  <si>
    <t>20260123-000000502</t>
  </si>
  <si>
    <t>20260123-000000503</t>
  </si>
  <si>
    <t>202601232335276415</t>
  </si>
  <si>
    <t>20260123-000000504</t>
  </si>
  <si>
    <t>20260123-000000505</t>
  </si>
  <si>
    <t>20260123-000000506</t>
  </si>
  <si>
    <t>20260124-000000001</t>
  </si>
  <si>
    <t>20260123235913029E</t>
  </si>
  <si>
    <t>박기훈</t>
  </si>
  <si>
    <t>20260124-000000002</t>
  </si>
  <si>
    <t>202601240005180A7A</t>
  </si>
  <si>
    <t>20260124-000000003</t>
  </si>
  <si>
    <t>2026012401243229A6</t>
  </si>
  <si>
    <t>20260124-000000004</t>
  </si>
  <si>
    <t>20260124013129D71D</t>
  </si>
  <si>
    <t>20260124-000000005</t>
  </si>
  <si>
    <t>2026012401392129FE</t>
  </si>
  <si>
    <t>20260124-000000007</t>
  </si>
  <si>
    <t>2026012410155151A7</t>
  </si>
  <si>
    <t>최서인</t>
  </si>
  <si>
    <t>20260124-000000056</t>
  </si>
  <si>
    <t>2026012413394514C3</t>
  </si>
  <si>
    <t>20260124-000000057</t>
  </si>
  <si>
    <t>20260124-000000060</t>
  </si>
  <si>
    <t>20260124180136D73A</t>
  </si>
  <si>
    <t>김구일</t>
  </si>
  <si>
    <t>20260124-000000061</t>
  </si>
  <si>
    <t>20260124180509EA34</t>
  </si>
  <si>
    <t>유희아</t>
  </si>
  <si>
    <t>20260124-000000062</t>
  </si>
  <si>
    <t>20260124-000000063</t>
  </si>
  <si>
    <t>20260124-000000064</t>
  </si>
  <si>
    <t>20260124-000000065</t>
  </si>
  <si>
    <t>20260124-000000066</t>
  </si>
  <si>
    <t>20260124-000000067</t>
  </si>
  <si>
    <t>20260124-000000068</t>
  </si>
  <si>
    <t>20260124-000000069</t>
  </si>
  <si>
    <t>20260124-000000070</t>
  </si>
  <si>
    <t>20260124-000000071</t>
  </si>
  <si>
    <t>20260124-000000072</t>
  </si>
  <si>
    <t>20260124-000000073</t>
  </si>
  <si>
    <t>202601241820157FBE</t>
  </si>
  <si>
    <t>차민기</t>
  </si>
  <si>
    <t>20260124-000000074</t>
  </si>
  <si>
    <t>20260124-000000075</t>
  </si>
  <si>
    <t>2026012418273402D1</t>
  </si>
  <si>
    <t>20260124-000000076</t>
  </si>
  <si>
    <t>20260124194650A3F3</t>
  </si>
  <si>
    <t>20260124-000000077</t>
  </si>
  <si>
    <t>20260124-000000078</t>
  </si>
  <si>
    <t>202601241952504CAF</t>
  </si>
  <si>
    <t>20260124-000000079</t>
  </si>
  <si>
    <t>202601242112486E20</t>
  </si>
  <si>
    <t>20260124-000000080</t>
  </si>
  <si>
    <t>20260124-000000081</t>
  </si>
  <si>
    <t>20260124-000000082</t>
  </si>
  <si>
    <t>20260124-000000083</t>
  </si>
  <si>
    <t>202601242116309D1E</t>
  </si>
  <si>
    <t>유수안</t>
  </si>
  <si>
    <t>20260124-000000088</t>
  </si>
  <si>
    <t>202601242214128FE7</t>
  </si>
  <si>
    <t>20260124-000000089</t>
  </si>
  <si>
    <t>20260124-000000090</t>
  </si>
  <si>
    <t>20260124223950EF37</t>
  </si>
  <si>
    <t>20260124-000000091</t>
  </si>
  <si>
    <t>202601242327535AD7</t>
  </si>
  <si>
    <t>남정현</t>
  </si>
  <si>
    <t>20260124-000000092</t>
  </si>
  <si>
    <t>202601242355447207</t>
  </si>
  <si>
    <t>김수지</t>
  </si>
  <si>
    <t>20260125-000000001</t>
  </si>
  <si>
    <t>20260125001711BA5F</t>
  </si>
  <si>
    <t>신대철</t>
  </si>
  <si>
    <t>20260125-000000003</t>
  </si>
  <si>
    <t>20260125013618C576</t>
  </si>
  <si>
    <t>송태승</t>
  </si>
  <si>
    <t>20260125-000000006</t>
  </si>
  <si>
    <t>2026012507341536D7</t>
  </si>
  <si>
    <t>김진수</t>
  </si>
  <si>
    <t>20260125-000000007</t>
  </si>
  <si>
    <t>20260125-000000010</t>
  </si>
  <si>
    <t>20260125084538E55C</t>
  </si>
  <si>
    <t>20260125-000000012</t>
  </si>
  <si>
    <t>20260125092555EE84</t>
  </si>
  <si>
    <t>조혜진</t>
  </si>
  <si>
    <t>20260125-000000013</t>
  </si>
  <si>
    <t>2026012511330908F1</t>
  </si>
  <si>
    <t>정유민</t>
  </si>
  <si>
    <t>20260125-000000014</t>
  </si>
  <si>
    <t>20260125131107517E</t>
  </si>
  <si>
    <t>박은아</t>
  </si>
  <si>
    <t>20260125-000000015</t>
  </si>
  <si>
    <t>20260125-000000016</t>
  </si>
  <si>
    <t>20260125-000000017</t>
  </si>
  <si>
    <t>202601251318377685</t>
  </si>
  <si>
    <t>20260125-000000019</t>
  </si>
  <si>
    <t>20260125135512C6F9</t>
  </si>
  <si>
    <t>배수성</t>
  </si>
  <si>
    <t>20260125-000000020</t>
  </si>
  <si>
    <t>202601251427124F52</t>
  </si>
  <si>
    <t>20260125-000000021</t>
  </si>
  <si>
    <t>20260125145347D1A3</t>
  </si>
  <si>
    <t>박준호</t>
  </si>
  <si>
    <t>20260125-000000022</t>
  </si>
  <si>
    <t>2026012514530250EE</t>
  </si>
  <si>
    <t>박태성</t>
  </si>
  <si>
    <t>20260125-000000042</t>
  </si>
  <si>
    <t>202601251544151017</t>
  </si>
  <si>
    <t>유세이</t>
  </si>
  <si>
    <t>20260125-000000043</t>
  </si>
  <si>
    <t>20260125162307110A</t>
  </si>
  <si>
    <t>20260125-000000044</t>
  </si>
  <si>
    <t>20260125-000000045</t>
  </si>
  <si>
    <t>20260125-000000046</t>
  </si>
  <si>
    <t>20260125164232B1B2</t>
  </si>
  <si>
    <t>황산마을돌봄터</t>
  </si>
  <si>
    <t>20260125-000000047</t>
  </si>
  <si>
    <t>20260125-000000048</t>
  </si>
  <si>
    <t>20260125-000000049</t>
  </si>
  <si>
    <t>20260125-000000050</t>
  </si>
  <si>
    <t>20260125-000000051</t>
  </si>
  <si>
    <t>20260125-000000052</t>
  </si>
  <si>
    <t>20260125-000000053</t>
  </si>
  <si>
    <t>20260125-000000054</t>
  </si>
  <si>
    <t>20260125-000000055</t>
  </si>
  <si>
    <t>20260125-000000056</t>
  </si>
  <si>
    <t>202601251701031ABB</t>
  </si>
  <si>
    <t>윤소희</t>
  </si>
  <si>
    <t>20260125-000000057</t>
  </si>
  <si>
    <t>20260125165748CB9F</t>
  </si>
  <si>
    <t>20260125-000000058</t>
  </si>
  <si>
    <t>202601251758419EEC</t>
  </si>
  <si>
    <t>20260125-000000059</t>
  </si>
  <si>
    <t>20260125-000000060</t>
  </si>
  <si>
    <t>20260125180807F6B8</t>
  </si>
  <si>
    <t>20260125-000000061</t>
  </si>
  <si>
    <t>202601251825364A86</t>
  </si>
  <si>
    <t>양화재</t>
  </si>
  <si>
    <t>20260125-000000062</t>
  </si>
  <si>
    <t>2026012518512430A0</t>
  </si>
  <si>
    <t>임설진</t>
  </si>
  <si>
    <t>20260125-000000063</t>
  </si>
  <si>
    <t>20260125194225A602</t>
  </si>
  <si>
    <t>신예빈</t>
  </si>
  <si>
    <t>20260125-000000064</t>
  </si>
  <si>
    <t>2026012520491971A8</t>
  </si>
  <si>
    <t>20260125-000000065</t>
  </si>
  <si>
    <t>202601252045206396</t>
  </si>
  <si>
    <t>양헌석</t>
  </si>
  <si>
    <t>20260125-000000066</t>
  </si>
  <si>
    <t>20260125-000000068</t>
  </si>
  <si>
    <t>202601252055031A0F</t>
  </si>
  <si>
    <t>20260125-000000069</t>
  </si>
  <si>
    <t>202601252059497A49</t>
  </si>
  <si>
    <t>이정순</t>
  </si>
  <si>
    <t>20260125-000000070</t>
  </si>
  <si>
    <t>20260125-000000071</t>
  </si>
  <si>
    <t>20260125-000000072</t>
  </si>
  <si>
    <t>202601252109315D87</t>
  </si>
  <si>
    <t>20260125-000000073</t>
  </si>
  <si>
    <t>20260125212353996C</t>
  </si>
  <si>
    <t>전선희</t>
  </si>
  <si>
    <t>20260125-000000074</t>
  </si>
  <si>
    <t>20260125214127A581</t>
  </si>
  <si>
    <t>20260125-000000075</t>
  </si>
  <si>
    <t>202601252153386880</t>
  </si>
  <si>
    <t>20260125-000000077</t>
  </si>
  <si>
    <t>202601252348238DD6</t>
  </si>
  <si>
    <t>노은경</t>
  </si>
  <si>
    <t>20260125-000000081</t>
  </si>
  <si>
    <t>20260125234327B321</t>
  </si>
  <si>
    <t>채요한</t>
  </si>
  <si>
    <t>20260126-000000001</t>
  </si>
  <si>
    <t>202601260039300D2C</t>
  </si>
  <si>
    <t>이예진</t>
  </si>
  <si>
    <t>20260126-000000002</t>
  </si>
  <si>
    <t>20260126-000000030</t>
  </si>
  <si>
    <t>202601260235512D41</t>
  </si>
  <si>
    <t>20260125-000000082</t>
  </si>
  <si>
    <t>202601251538378DB8</t>
  </si>
  <si>
    <t>20260125-000000083</t>
  </si>
  <si>
    <t>20260125-000000084</t>
  </si>
  <si>
    <t>20260125-000000085</t>
  </si>
  <si>
    <t>20260125-000000086</t>
  </si>
  <si>
    <t>20260125-000000087</t>
  </si>
  <si>
    <t>20260125-000000088</t>
  </si>
  <si>
    <t>20260125-000000089</t>
  </si>
  <si>
    <t>20260125-000000090</t>
  </si>
  <si>
    <t>20260125-000000091</t>
  </si>
  <si>
    <t>20260126-000000031</t>
  </si>
  <si>
    <t>20260126093157DF96</t>
  </si>
  <si>
    <t>20260126-000000032</t>
  </si>
  <si>
    <t>20260126092823A883</t>
  </si>
  <si>
    <t>20260124-000000093</t>
  </si>
  <si>
    <t>202601242024141321</t>
  </si>
  <si>
    <t>20260124-000000094</t>
  </si>
  <si>
    <t>20260124-000000095</t>
  </si>
  <si>
    <t>20260126-000000065</t>
  </si>
  <si>
    <t>2026012610304298CA</t>
  </si>
  <si>
    <t>허혜진</t>
  </si>
  <si>
    <t>20260126-000000066</t>
  </si>
  <si>
    <t>20260126-000000067</t>
  </si>
  <si>
    <t>20260126-000000068</t>
  </si>
  <si>
    <t>20260126101009FBD8</t>
  </si>
  <si>
    <t>20260126-000000128</t>
  </si>
  <si>
    <t>20260126105615925D</t>
  </si>
  <si>
    <t>20260126-000000129</t>
  </si>
  <si>
    <t>202601261053445F0F</t>
  </si>
  <si>
    <t>20260126-000000130</t>
  </si>
  <si>
    <t>202601261105133C5D</t>
  </si>
  <si>
    <t>허윤선</t>
  </si>
  <si>
    <t>20260126-000000131</t>
  </si>
  <si>
    <t>20260126-000000132</t>
  </si>
  <si>
    <t>20260126111803F895</t>
  </si>
  <si>
    <t>20260126-000000136</t>
  </si>
  <si>
    <t>20260126112338061F</t>
  </si>
  <si>
    <t>20260126-000000137</t>
  </si>
  <si>
    <t>202601261056438B52</t>
  </si>
  <si>
    <t>김윤한</t>
  </si>
  <si>
    <t>20260126-000000141</t>
  </si>
  <si>
    <t>202601261259444381</t>
  </si>
  <si>
    <t>20260126-000000142</t>
  </si>
  <si>
    <t>감성일상_005</t>
  </si>
  <si>
    <t>20260126-000000143</t>
  </si>
  <si>
    <t>감성일상_006</t>
  </si>
  <si>
    <t>20260126-000000144</t>
  </si>
  <si>
    <t>202601261303366865</t>
  </si>
  <si>
    <t>20260126-000000145</t>
  </si>
  <si>
    <t>20260126130813591E</t>
  </si>
  <si>
    <t>서강원</t>
  </si>
  <si>
    <t>20260126-000000146</t>
  </si>
  <si>
    <t>202601261333262DEF</t>
  </si>
  <si>
    <t>김수현</t>
  </si>
  <si>
    <t>20260126-000000147</t>
  </si>
  <si>
    <t>20260126134035847C</t>
  </si>
  <si>
    <t>20260126-000000148</t>
  </si>
  <si>
    <t>20260126-000000149</t>
  </si>
  <si>
    <t>20260126134545D40D</t>
  </si>
  <si>
    <t>20260126-000000150</t>
  </si>
  <si>
    <t>20260126135635B880</t>
  </si>
  <si>
    <t>강수지</t>
  </si>
  <si>
    <t>20260126-000000151</t>
  </si>
  <si>
    <t>20260126-000000152</t>
  </si>
  <si>
    <t>20260126135224F9F2</t>
  </si>
  <si>
    <t>20260126-000000159</t>
  </si>
  <si>
    <t>2026012614042346C4</t>
  </si>
  <si>
    <t>양나영</t>
  </si>
  <si>
    <t>20260126-000000160</t>
  </si>
  <si>
    <t>20260126141402A6F3</t>
  </si>
  <si>
    <t>서정윤</t>
  </si>
  <si>
    <t>20260126-000000161</t>
  </si>
  <si>
    <t>20260126-000000269</t>
  </si>
  <si>
    <t>20260126154638CD8F</t>
  </si>
  <si>
    <t>20260126-000000270</t>
  </si>
  <si>
    <t>20260126-000000366</t>
  </si>
  <si>
    <t>20260126165743BF20</t>
  </si>
  <si>
    <t>강연화</t>
  </si>
  <si>
    <t>20260126-000000522</t>
  </si>
  <si>
    <t>202601261810205FC8</t>
  </si>
  <si>
    <t>오세일</t>
  </si>
  <si>
    <t>20260126-000000524</t>
  </si>
  <si>
    <t>20260126204527DA40</t>
  </si>
  <si>
    <t>영스</t>
  </si>
  <si>
    <t>20260126-000000525</t>
  </si>
  <si>
    <t>20260126204126CE8F</t>
  </si>
  <si>
    <t>20260126-000000526</t>
  </si>
  <si>
    <t>20260126214715C93B</t>
  </si>
  <si>
    <t>20260126-000000527</t>
  </si>
  <si>
    <t>20260126-000000528</t>
  </si>
  <si>
    <t>20260126214256EBB0</t>
  </si>
  <si>
    <t>20260126-000000529</t>
  </si>
  <si>
    <t>20260126223223DDFD</t>
  </si>
  <si>
    <t>이기윤</t>
  </si>
  <si>
    <t>20260126-000000530</t>
  </si>
  <si>
    <t>202601262336199B19</t>
  </si>
  <si>
    <t>정상훈</t>
  </si>
  <si>
    <t>20260127-000000001</t>
  </si>
  <si>
    <t>202601270103241B67</t>
  </si>
  <si>
    <t>20260127-000000002</t>
  </si>
  <si>
    <t>20260127-000000003</t>
  </si>
  <si>
    <t>20260127-000000004</t>
  </si>
  <si>
    <t>20260127-000000005</t>
  </si>
  <si>
    <t>20260127014758BA30</t>
  </si>
  <si>
    <t>20260127-000000006</t>
  </si>
  <si>
    <t>202601270240521B89</t>
  </si>
  <si>
    <t>20260127-000000007</t>
  </si>
  <si>
    <t>20260127-000000009</t>
  </si>
  <si>
    <t>202601270826468E50</t>
  </si>
  <si>
    <t>20260127-000000010</t>
  </si>
  <si>
    <t>202601270834275247</t>
  </si>
  <si>
    <t>정요희</t>
  </si>
  <si>
    <t>20260127-000000011</t>
  </si>
  <si>
    <t>2026012708453426AD</t>
  </si>
  <si>
    <t>고혜선</t>
  </si>
  <si>
    <t>20260127-000000012</t>
  </si>
  <si>
    <t>20260127-000000013</t>
  </si>
  <si>
    <t>20260127100556B932</t>
  </si>
  <si>
    <t>20260127-000000341</t>
  </si>
  <si>
    <t>202601271109255B4B</t>
  </si>
  <si>
    <t>이승재</t>
  </si>
  <si>
    <t>20260127-000000362</t>
  </si>
  <si>
    <t>202601271155450AF7</t>
  </si>
  <si>
    <t>김병훈</t>
  </si>
  <si>
    <t>20260127-000000363</t>
  </si>
  <si>
    <t>202601271232191121</t>
  </si>
  <si>
    <t>홍선필</t>
  </si>
  <si>
    <t>20260127-000000406</t>
  </si>
  <si>
    <t>20260127135732505F</t>
  </si>
  <si>
    <t>현은경</t>
  </si>
  <si>
    <t>20260127-000000407</t>
  </si>
  <si>
    <t>20260127-000000408</t>
  </si>
  <si>
    <t>20260127-000000409</t>
  </si>
  <si>
    <t>20260127-000000410</t>
  </si>
  <si>
    <t>20260127-000000411</t>
  </si>
  <si>
    <t>20260127-000000412</t>
  </si>
  <si>
    <t>20260127-000000413</t>
  </si>
  <si>
    <t>20260127-000000414</t>
  </si>
  <si>
    <t>20260127142557437E</t>
  </si>
  <si>
    <t>김정은</t>
  </si>
  <si>
    <t>20260127-000000546</t>
  </si>
  <si>
    <t>202601271633189F02</t>
  </si>
  <si>
    <t>20260127-000000562</t>
  </si>
  <si>
    <t>202601271654139D3F</t>
  </si>
  <si>
    <t>20260127-000000591</t>
  </si>
  <si>
    <t>20260127174728C4C8</t>
  </si>
  <si>
    <t>박규정</t>
  </si>
  <si>
    <t>20260127-000000607</t>
  </si>
  <si>
    <t>20260127175416E95E</t>
  </si>
  <si>
    <t>20260127-000000608</t>
  </si>
  <si>
    <t>20260127-000000609</t>
  </si>
  <si>
    <t>20260127-000000618</t>
  </si>
  <si>
    <t>2026012718153612B7</t>
  </si>
  <si>
    <t>20260127-000000622</t>
  </si>
  <si>
    <t>202601272123213CB8</t>
  </si>
  <si>
    <t>옥유성</t>
  </si>
  <si>
    <t>20260127-000000626</t>
  </si>
  <si>
    <t>202601272230289E57</t>
  </si>
  <si>
    <t>20260127-000000627</t>
  </si>
  <si>
    <t>202601272341073FFA</t>
  </si>
  <si>
    <t>정현실</t>
  </si>
  <si>
    <t>20260128-000000003</t>
  </si>
  <si>
    <t>202601280005541DA9</t>
  </si>
  <si>
    <t>최태홍</t>
  </si>
  <si>
    <t>20260128-000000004</t>
  </si>
  <si>
    <t>20260128-000000005</t>
  </si>
  <si>
    <t>20260128-000000006</t>
  </si>
  <si>
    <t>202601280021081093</t>
  </si>
  <si>
    <t>박철중</t>
  </si>
  <si>
    <t>20260128-000000007</t>
  </si>
  <si>
    <t>202601280041079F53</t>
  </si>
  <si>
    <t>20260128-000000008</t>
  </si>
  <si>
    <t>20260128-000000010</t>
  </si>
  <si>
    <t>202601280109120F4D</t>
  </si>
  <si>
    <t>민현주</t>
  </si>
  <si>
    <t>20260128-000000011</t>
  </si>
  <si>
    <t>20260128-000000012</t>
  </si>
  <si>
    <t>20260128054453A23F</t>
  </si>
  <si>
    <t>김석환</t>
  </si>
  <si>
    <t>20260128-000000016</t>
  </si>
  <si>
    <t>202601280812263374</t>
  </si>
  <si>
    <t>20260128-000000017</t>
  </si>
  <si>
    <t>202601280855029213</t>
  </si>
  <si>
    <t>20260128-000000018</t>
  </si>
  <si>
    <t>202601280927199C01</t>
  </si>
  <si>
    <t>염혜연</t>
  </si>
  <si>
    <t>20260128-000000095</t>
  </si>
  <si>
    <t>202601281048143BE0</t>
  </si>
  <si>
    <t>20260128-000000108</t>
  </si>
  <si>
    <t>20260128111035D041</t>
  </si>
  <si>
    <t>신현주</t>
  </si>
  <si>
    <t>20260128-000000109</t>
  </si>
  <si>
    <t>20260128111534C19B</t>
  </si>
  <si>
    <t>김경미</t>
  </si>
  <si>
    <t>20260128-000000151</t>
  </si>
  <si>
    <t>2026012812123656FD</t>
  </si>
  <si>
    <t>20260128-000000152</t>
  </si>
  <si>
    <t>202601281227170053</t>
  </si>
  <si>
    <t>윤주식</t>
  </si>
  <si>
    <t>20260128-000000153</t>
  </si>
  <si>
    <t>20260128125927BE90</t>
  </si>
  <si>
    <t>CHOI CRYSTALHYUNJEONG</t>
  </si>
  <si>
    <t>20260128-000000190</t>
  </si>
  <si>
    <t>202601281318047E7E</t>
  </si>
  <si>
    <t>20260128-000000191</t>
  </si>
  <si>
    <t>20260128-000000218</t>
  </si>
  <si>
    <t>202601281400209B5A</t>
  </si>
  <si>
    <t>김현옥</t>
  </si>
  <si>
    <t>아이랜드</t>
  </si>
  <si>
    <t>20260128-000000219</t>
  </si>
  <si>
    <t>20260128141024B407</t>
  </si>
  <si>
    <t>송유진</t>
  </si>
  <si>
    <t>20260128-000000220</t>
  </si>
  <si>
    <t>20260128142028554B</t>
  </si>
  <si>
    <t>20260128-000000221</t>
  </si>
  <si>
    <t>20260128-000000222</t>
  </si>
  <si>
    <t>20260128-000000223</t>
  </si>
  <si>
    <t>20260128-000000224</t>
  </si>
  <si>
    <t>20260128-000000240</t>
  </si>
  <si>
    <t>20260128143346BE5F</t>
  </si>
  <si>
    <t>남상용</t>
  </si>
  <si>
    <t>20260128-000000241</t>
  </si>
  <si>
    <t>20260128143240D1C7</t>
  </si>
  <si>
    <t>채희림</t>
  </si>
  <si>
    <t>20260128-000000242</t>
  </si>
  <si>
    <t>20260128143334F92B</t>
  </si>
  <si>
    <t>20260128-000000271</t>
  </si>
  <si>
    <t>202601281505409EC8</t>
  </si>
  <si>
    <t>김택민</t>
  </si>
  <si>
    <t>20260128-000000272</t>
  </si>
  <si>
    <t>202601281518154FEF</t>
  </si>
  <si>
    <t>20260128-000000273</t>
  </si>
  <si>
    <t>20260128-000000274</t>
  </si>
  <si>
    <t>20260128-000000275</t>
  </si>
  <si>
    <t>20260128-000000276</t>
  </si>
  <si>
    <t>20260128-000000301</t>
  </si>
  <si>
    <t>20260128144853CF71</t>
  </si>
  <si>
    <t>지석우</t>
  </si>
  <si>
    <t>20260128-000000302</t>
  </si>
  <si>
    <t>202601281617359DB9</t>
  </si>
  <si>
    <t>20260128-000000303</t>
  </si>
  <si>
    <t>20260128-000000304</t>
  </si>
  <si>
    <t>20260128-000000305</t>
  </si>
  <si>
    <t>20260128-000000306</t>
  </si>
  <si>
    <t>20260128-000000315</t>
  </si>
  <si>
    <t>20260128171253AA06</t>
  </si>
  <si>
    <t>20260128-000000316</t>
  </si>
  <si>
    <t>20260128-000000317</t>
  </si>
  <si>
    <t>20260128174259909C</t>
  </si>
  <si>
    <t>이인숙</t>
  </si>
  <si>
    <t>20260128-000000330</t>
  </si>
  <si>
    <t>20260128192214C890</t>
  </si>
  <si>
    <t>김미령</t>
  </si>
  <si>
    <t>20260128-000000331</t>
  </si>
  <si>
    <t>202601282031228471</t>
  </si>
  <si>
    <t>20260128-000000332</t>
  </si>
  <si>
    <t>20260128-000000333</t>
  </si>
  <si>
    <t>20260128204257784B</t>
  </si>
  <si>
    <t>고혜진</t>
  </si>
  <si>
    <t>20260128-000000334</t>
  </si>
  <si>
    <t>20260128-000000335</t>
  </si>
  <si>
    <t>2026012820555753AB</t>
  </si>
  <si>
    <t>20260128-000000336</t>
  </si>
  <si>
    <t>20260128-000000337</t>
  </si>
  <si>
    <t>20260128-000000338</t>
  </si>
  <si>
    <t>20260128215609F163</t>
  </si>
  <si>
    <t>20260128-000000339</t>
  </si>
  <si>
    <t>20260128222443CEE3</t>
  </si>
  <si>
    <t>20260128-000000340</t>
  </si>
  <si>
    <t>202601282235499A86</t>
  </si>
  <si>
    <t>20260128-000000341</t>
  </si>
  <si>
    <t>20260128224419EA7B</t>
  </si>
  <si>
    <t>20260128-000000342</t>
  </si>
  <si>
    <t>20260128224028CCF7</t>
  </si>
  <si>
    <t>20260128-000000343</t>
  </si>
  <si>
    <t>20260128231849C704</t>
  </si>
  <si>
    <t>20260129-000000001</t>
  </si>
  <si>
    <t>20260129004703B134</t>
  </si>
  <si>
    <t>20260129-000000003</t>
  </si>
  <si>
    <t>20260129031951EB53</t>
  </si>
  <si>
    <t>조성우</t>
  </si>
  <si>
    <t>20260129-000000004</t>
  </si>
  <si>
    <t>20260129-000000045</t>
  </si>
  <si>
    <t>202601290940504C9A</t>
  </si>
  <si>
    <t>20260129-000000046</t>
  </si>
  <si>
    <t>20260129094748E3C1</t>
  </si>
  <si>
    <t>정수환</t>
  </si>
  <si>
    <t>20260129-000000054</t>
  </si>
  <si>
    <t>202601291015483465</t>
  </si>
  <si>
    <t>20260129-000000070</t>
  </si>
  <si>
    <t>202601291127294C07</t>
  </si>
  <si>
    <t>이금자</t>
  </si>
  <si>
    <t>20260129-000000071</t>
  </si>
  <si>
    <t>20260129-000000072</t>
  </si>
  <si>
    <t>20260129115641DF20</t>
  </si>
  <si>
    <t>최정희</t>
  </si>
  <si>
    <t>20260129-000000073</t>
  </si>
  <si>
    <t>20260129-000000074</t>
  </si>
  <si>
    <t>20260129-000000075</t>
  </si>
  <si>
    <t>20260129-000000076</t>
  </si>
  <si>
    <t>20260129-000000077</t>
  </si>
  <si>
    <t>20260129-000000078</t>
  </si>
  <si>
    <t>20260129-000000110</t>
  </si>
  <si>
    <t>20260129140817C66F</t>
  </si>
  <si>
    <t>20260129-000000136</t>
  </si>
  <si>
    <t>202601291457175D4B</t>
  </si>
  <si>
    <t>이선주</t>
  </si>
  <si>
    <t>20260129-000000137</t>
  </si>
  <si>
    <t>20260129-000000138</t>
  </si>
  <si>
    <t>20260129-000000139</t>
  </si>
  <si>
    <t>20260129-000000140</t>
  </si>
  <si>
    <t>20260129-000000141</t>
  </si>
  <si>
    <t>20260129-000000142</t>
  </si>
  <si>
    <t>20260129-000000143</t>
  </si>
  <si>
    <t>20260129-000000144</t>
  </si>
  <si>
    <t>20260129-000000145</t>
  </si>
  <si>
    <t>20260129-000000146</t>
  </si>
  <si>
    <t>20260129-000000147</t>
  </si>
  <si>
    <t>20260129-000000148</t>
  </si>
  <si>
    <t>20260129-000000149</t>
  </si>
  <si>
    <t>20260129-000000150</t>
  </si>
  <si>
    <t>20260129-000000151</t>
  </si>
  <si>
    <t>20260129-000000152</t>
  </si>
  <si>
    <t>20260129-000000153</t>
  </si>
  <si>
    <t>20260129-000000154</t>
  </si>
  <si>
    <t>20260129-000000155</t>
  </si>
  <si>
    <t>20260129-000000226</t>
  </si>
  <si>
    <t>20260129161410F7A5</t>
  </si>
  <si>
    <t>김홍주</t>
  </si>
  <si>
    <t>20260129-000000227</t>
  </si>
  <si>
    <t>20260129-000000228</t>
  </si>
  <si>
    <t>20260129-000000232</t>
  </si>
  <si>
    <t>20260129165908CCFD</t>
  </si>
  <si>
    <t>백선재</t>
  </si>
  <si>
    <t>20260129-000000262</t>
  </si>
  <si>
    <t>202601291728433AE4</t>
  </si>
  <si>
    <t>정미경</t>
  </si>
  <si>
    <t>20260129-000000288</t>
  </si>
  <si>
    <t>2026012918083785BC</t>
  </si>
  <si>
    <t>20260129-000000289</t>
  </si>
  <si>
    <t>20260129195517211B</t>
  </si>
  <si>
    <t>방성애</t>
  </si>
  <si>
    <t>20260129-000000290</t>
  </si>
  <si>
    <t>202601292024026A5B</t>
  </si>
  <si>
    <t>이광복</t>
  </si>
  <si>
    <t>20260129-000000291</t>
  </si>
  <si>
    <t>20260129211541A25D</t>
  </si>
  <si>
    <t>20260129-000000292</t>
  </si>
  <si>
    <t>20260129211506AA65</t>
  </si>
  <si>
    <t>20260129-000000295</t>
  </si>
  <si>
    <t>202601292141365C56</t>
  </si>
  <si>
    <t>정유정</t>
  </si>
  <si>
    <t>20260129-000000296</t>
  </si>
  <si>
    <t>20260129213859054F</t>
  </si>
  <si>
    <t>20260129-000000297</t>
  </si>
  <si>
    <t>202601292145414269</t>
  </si>
  <si>
    <t>이영애</t>
  </si>
  <si>
    <t>20260129-000000298</t>
  </si>
  <si>
    <t>20260129-000000299</t>
  </si>
  <si>
    <t>20260129233215DAE6</t>
  </si>
  <si>
    <t>강나연</t>
  </si>
  <si>
    <t>20260129-000000300</t>
  </si>
  <si>
    <t>20260129-000000301</t>
  </si>
  <si>
    <t>20260129-000000302</t>
  </si>
  <si>
    <t>202601292355124DC0</t>
  </si>
  <si>
    <t>20260130-000000001</t>
  </si>
  <si>
    <t>20260130011053DD86</t>
  </si>
  <si>
    <t>고원석</t>
  </si>
  <si>
    <t>20260130-000000035</t>
  </si>
  <si>
    <t>202601300951206BE7</t>
  </si>
  <si>
    <t>20260130-000000038</t>
  </si>
  <si>
    <t>20260130095832EDD0</t>
  </si>
  <si>
    <t>20260130-000000092</t>
  </si>
  <si>
    <t>2026013011362689AD</t>
  </si>
  <si>
    <t>소경희</t>
  </si>
  <si>
    <t>20260130-000000093</t>
  </si>
  <si>
    <t>20260130-000000094</t>
  </si>
  <si>
    <t>20260130-000000095</t>
  </si>
  <si>
    <t>20260130-000000096</t>
  </si>
  <si>
    <t>20260130-000000097</t>
  </si>
  <si>
    <t>20260130-000000098</t>
  </si>
  <si>
    <t>20260130-000000099</t>
  </si>
  <si>
    <t>20260130-000000100</t>
  </si>
  <si>
    <t>20260130-000000101</t>
  </si>
  <si>
    <t>20260130-000000102</t>
  </si>
  <si>
    <t>20260130-000000103</t>
  </si>
  <si>
    <t>20260130-000000104</t>
  </si>
  <si>
    <t>20260130-000000105</t>
  </si>
  <si>
    <t>20260130-000000106</t>
  </si>
  <si>
    <t>20260130-000000107</t>
  </si>
  <si>
    <t>20260130-000000108</t>
  </si>
  <si>
    <t>20260130-000000109</t>
  </si>
  <si>
    <t>20260130-000000110</t>
  </si>
  <si>
    <t>20260130-000000111</t>
  </si>
  <si>
    <t>20260130-000000112</t>
  </si>
  <si>
    <t>20260130-000000113</t>
  </si>
  <si>
    <t>20260130-000000114</t>
  </si>
  <si>
    <t>2026013012123919FC</t>
  </si>
  <si>
    <t>20260130-000000283</t>
  </si>
  <si>
    <t>20260130133632293B</t>
  </si>
  <si>
    <t>20260130-000000321</t>
  </si>
  <si>
    <t>20260130133951AE35</t>
  </si>
  <si>
    <t>박정란</t>
  </si>
  <si>
    <t>20260130-000000322</t>
  </si>
  <si>
    <t>20260130-000000323</t>
  </si>
  <si>
    <t>20260130-000000324</t>
  </si>
  <si>
    <t>20260130-000000325</t>
  </si>
  <si>
    <t>20260130-000000326</t>
  </si>
  <si>
    <t>20260130-000000327</t>
  </si>
  <si>
    <t>20260130-000000328</t>
  </si>
  <si>
    <t>20260130-000000329</t>
  </si>
  <si>
    <t>20260130-000000330</t>
  </si>
  <si>
    <t>20260130-000000331</t>
  </si>
  <si>
    <t>20260130-000000332</t>
  </si>
  <si>
    <t>20260130-000000333</t>
  </si>
  <si>
    <t>20260130-000000334</t>
  </si>
  <si>
    <t>20260130-000000335</t>
  </si>
  <si>
    <t>20260130-000000355</t>
  </si>
  <si>
    <t>20260130140141543B</t>
  </si>
  <si>
    <t>최창은</t>
  </si>
  <si>
    <t>20260130-000000440</t>
  </si>
  <si>
    <t>202601301425225C2E</t>
  </si>
  <si>
    <t>20260130-000000441</t>
  </si>
  <si>
    <t>20260130-000000444</t>
  </si>
  <si>
    <t>202601301430436CC8</t>
  </si>
  <si>
    <t>20260130-000000445</t>
  </si>
  <si>
    <t>파리</t>
  </si>
  <si>
    <t>20260130-000000446</t>
  </si>
  <si>
    <t>202601301443087243</t>
  </si>
  <si>
    <t>20260130-000000447</t>
  </si>
  <si>
    <t>202601301441194CD9</t>
  </si>
  <si>
    <t>정상근</t>
  </si>
  <si>
    <t>20260130-000000448</t>
  </si>
  <si>
    <t>20260130144311EFBC</t>
  </si>
  <si>
    <t>20260130-000000450</t>
  </si>
  <si>
    <t>20260130150312E4CB</t>
  </si>
  <si>
    <t xml:space="preserve"> </t>
  </si>
  <si>
    <t>20260130-000000451</t>
  </si>
  <si>
    <t>20260130-000000452</t>
  </si>
  <si>
    <t>20260130-000000453</t>
  </si>
  <si>
    <t>20260130-000000454</t>
  </si>
  <si>
    <t>20260130-000000455</t>
  </si>
  <si>
    <t>20260130-000000456</t>
  </si>
  <si>
    <t>20260130-000000457</t>
  </si>
  <si>
    <t>20260130-000000458</t>
  </si>
  <si>
    <t>20260130-000000459</t>
  </si>
  <si>
    <t>20260130-000000460</t>
  </si>
  <si>
    <t>20260130-000000461</t>
  </si>
  <si>
    <t>20260130-000000462</t>
  </si>
  <si>
    <t>20260130-000000463</t>
  </si>
  <si>
    <t>20260130-000000464</t>
  </si>
  <si>
    <t>20260130-000000465</t>
  </si>
  <si>
    <t>20260130-000000466</t>
  </si>
  <si>
    <t>20260130-000000467</t>
  </si>
  <si>
    <t>20260130-000000468</t>
  </si>
  <si>
    <t>20260130-000000469</t>
  </si>
  <si>
    <t>20260130-000000470</t>
  </si>
  <si>
    <t>20260130-000000471</t>
  </si>
  <si>
    <t>20260130-000000472</t>
  </si>
  <si>
    <t>20260130-000000473</t>
  </si>
  <si>
    <t>20260130150318E179</t>
  </si>
  <si>
    <t>20260130-000000535</t>
  </si>
  <si>
    <t>20260130164212EE04</t>
  </si>
  <si>
    <t>20260130-000000615</t>
  </si>
  <si>
    <t>20260130151456A384</t>
  </si>
  <si>
    <t>김미은</t>
  </si>
  <si>
    <t>20260130-000000616</t>
  </si>
  <si>
    <t>20260130-000000617</t>
  </si>
  <si>
    <t>20260130-000000618</t>
  </si>
  <si>
    <t>20260130-000000619</t>
  </si>
  <si>
    <t>20260130-000000620</t>
  </si>
  <si>
    <t>20260130-000000621</t>
  </si>
  <si>
    <t>20260130-000000622</t>
  </si>
  <si>
    <t>20260130-000000623</t>
  </si>
  <si>
    <t>20260130-000000624</t>
  </si>
  <si>
    <t>20260130-000000625</t>
  </si>
  <si>
    <t>20260130-000000626</t>
  </si>
  <si>
    <t>20260130-000000627</t>
  </si>
  <si>
    <t>20260130-000000628</t>
  </si>
  <si>
    <t>20260130-000000629</t>
  </si>
  <si>
    <t>20260130-000000630</t>
  </si>
  <si>
    <t>20260130-000000631</t>
  </si>
  <si>
    <t>20260130-000000632</t>
  </si>
  <si>
    <t>20260130-000000633</t>
  </si>
  <si>
    <t>20260130-000000634</t>
  </si>
  <si>
    <t>20260130-000000635</t>
  </si>
  <si>
    <t>20260130-000000636</t>
  </si>
  <si>
    <t>20260130-000000637</t>
  </si>
  <si>
    <t>20260130-000000638</t>
  </si>
  <si>
    <t>20260130-000000639</t>
  </si>
  <si>
    <t>20260130-000000640</t>
  </si>
  <si>
    <t>20260130-000000641</t>
  </si>
  <si>
    <t>20260130-000000642</t>
  </si>
  <si>
    <t>20260130-000000643</t>
  </si>
  <si>
    <t>20260130-000000644</t>
  </si>
  <si>
    <t>20260130-000000645</t>
  </si>
  <si>
    <t>20260130-000000646</t>
  </si>
  <si>
    <t>20260130-000000647</t>
  </si>
  <si>
    <t>20260130-000000648</t>
  </si>
  <si>
    <t>20260130-000000649</t>
  </si>
  <si>
    <t>20260130-000000650</t>
  </si>
  <si>
    <t>20260130-000000651</t>
  </si>
  <si>
    <t>20260130-000000652</t>
  </si>
  <si>
    <t>20260130-000000653</t>
  </si>
  <si>
    <t>20260130-000000654</t>
  </si>
  <si>
    <t>20260130-000000655</t>
  </si>
  <si>
    <t>20260130-000000715</t>
  </si>
  <si>
    <t>20260130184333974E</t>
  </si>
  <si>
    <t>사계절</t>
  </si>
  <si>
    <t>20260130-000000716</t>
  </si>
  <si>
    <t>20260130-000000717</t>
  </si>
  <si>
    <t>20260130-000000718</t>
  </si>
  <si>
    <t>20260130-000000719</t>
  </si>
  <si>
    <t>20260130-000000720</t>
  </si>
  <si>
    <t>20260130-000000721</t>
  </si>
  <si>
    <t>20260130-000000722</t>
  </si>
  <si>
    <t>20260130-000000723</t>
  </si>
  <si>
    <t>20260130-000000724</t>
  </si>
  <si>
    <t>20260130-000000725</t>
  </si>
  <si>
    <t>20260130-000000726</t>
  </si>
  <si>
    <t>20260130-000000727</t>
  </si>
  <si>
    <t>20260130-000000728</t>
  </si>
  <si>
    <t>20260130-000000729</t>
  </si>
  <si>
    <t>20260130-000000730</t>
  </si>
  <si>
    <t>20260130-000000731</t>
  </si>
  <si>
    <t>20260130-000000732</t>
  </si>
  <si>
    <t>20260130-000000733</t>
  </si>
  <si>
    <t>20260130-000000734</t>
  </si>
  <si>
    <t>20260130-000000735</t>
  </si>
  <si>
    <t>20260130-000000736</t>
  </si>
  <si>
    <t>20260130-000000737</t>
  </si>
  <si>
    <t>20260130-000000738</t>
  </si>
  <si>
    <t>20260130-000000798</t>
  </si>
  <si>
    <t>202601301940244998</t>
  </si>
  <si>
    <t>20260130-000000799</t>
  </si>
  <si>
    <t>2026013019535115A7</t>
  </si>
  <si>
    <t>윤재선</t>
  </si>
  <si>
    <t>20260130-000000800</t>
  </si>
  <si>
    <t>2026013019582550D0</t>
  </si>
  <si>
    <t>20260130-000000801</t>
  </si>
  <si>
    <t>202601302004510DD7</t>
  </si>
  <si>
    <t>20260130-000000802</t>
  </si>
  <si>
    <t>20260130-000000803</t>
  </si>
  <si>
    <t>202601302006498F81</t>
  </si>
  <si>
    <t>20260130-000000804</t>
  </si>
  <si>
    <t>202601302009458831</t>
  </si>
  <si>
    <t>20260130-000000805</t>
  </si>
  <si>
    <t>2026013021065772B2</t>
  </si>
  <si>
    <t>20260130-000000806</t>
  </si>
  <si>
    <t>202601302137393482</t>
  </si>
  <si>
    <t>20260130-000000807</t>
  </si>
  <si>
    <t>20260130220021B0B5</t>
  </si>
  <si>
    <t>20260131-000000001</t>
  </si>
  <si>
    <t>20260131002843A3FA</t>
  </si>
  <si>
    <t>류영선</t>
  </si>
  <si>
    <t>20260131-000000002</t>
  </si>
  <si>
    <t>202601310044302045</t>
  </si>
  <si>
    <t>최서희</t>
  </si>
  <si>
    <t>20260131-000000003</t>
  </si>
  <si>
    <t>20260131-000000004</t>
  </si>
  <si>
    <t>202601310201513B33</t>
  </si>
  <si>
    <t>박유진</t>
  </si>
  <si>
    <t>20260131-000000005</t>
  </si>
  <si>
    <t>202601310351353C56</t>
  </si>
  <si>
    <t>20260131-000000006</t>
  </si>
  <si>
    <t>20260131-000000007</t>
  </si>
  <si>
    <t>20260131-000000010</t>
  </si>
  <si>
    <t>202601310952411C41</t>
  </si>
  <si>
    <t>신다인</t>
  </si>
  <si>
    <t>20260131-000000011</t>
  </si>
  <si>
    <t>202601311118218ABD</t>
  </si>
  <si>
    <t>20260131-000000012</t>
  </si>
  <si>
    <t>20260131111333EF2A</t>
  </si>
  <si>
    <t>20260131-000000013</t>
  </si>
  <si>
    <t>20260131112929B7B0</t>
  </si>
  <si>
    <t>장우혁</t>
  </si>
  <si>
    <t>20260131-000000014</t>
  </si>
  <si>
    <t>20260131112403F2FD</t>
  </si>
  <si>
    <t>20260131-000000015</t>
  </si>
  <si>
    <t>20260131132026FB02</t>
  </si>
  <si>
    <t>20260131-000000016</t>
  </si>
  <si>
    <t>20260131134540450C</t>
  </si>
  <si>
    <t>20260131-000000017</t>
  </si>
  <si>
    <t>202601311424079E38</t>
  </si>
  <si>
    <t>20260131-000000018</t>
  </si>
  <si>
    <t>2026013114304074C5</t>
  </si>
  <si>
    <t>정길호</t>
  </si>
  <si>
    <t>20260131-000000020</t>
  </si>
  <si>
    <t>2026013114525284FF</t>
  </si>
  <si>
    <t>20260131-000000021</t>
  </si>
  <si>
    <t>202601311515218AB7</t>
  </si>
  <si>
    <t>정선영</t>
  </si>
  <si>
    <t>20260131-000000023</t>
  </si>
  <si>
    <t>202601311616320D77</t>
  </si>
  <si>
    <t>20260131-000000024</t>
  </si>
  <si>
    <t>202601311616557564</t>
  </si>
  <si>
    <t>이승우</t>
  </si>
  <si>
    <t>20260131-000000025</t>
  </si>
  <si>
    <t>202601311622289D11</t>
  </si>
  <si>
    <t>20260131-000000026</t>
  </si>
  <si>
    <t>20260131162928D653</t>
  </si>
  <si>
    <t>20260131-000000027</t>
  </si>
  <si>
    <t>202601311645301872</t>
  </si>
  <si>
    <t>김병찬</t>
  </si>
  <si>
    <t>20260131-000000030</t>
  </si>
  <si>
    <t>20260131172840F6C6</t>
  </si>
  <si>
    <t>윤서연</t>
  </si>
  <si>
    <t>20260131-000000031</t>
  </si>
  <si>
    <t>2026013117334216E7</t>
  </si>
  <si>
    <t>20260131-000000032</t>
  </si>
  <si>
    <t>20260131172957311A</t>
  </si>
  <si>
    <t>20260131-000000033</t>
  </si>
  <si>
    <t>202601311757456B81</t>
  </si>
  <si>
    <t>신해영</t>
  </si>
  <si>
    <t>20260131-000000034</t>
  </si>
  <si>
    <t>20260131-000000035</t>
  </si>
  <si>
    <t>20260131-000000037</t>
  </si>
  <si>
    <t>202601311802490182</t>
  </si>
  <si>
    <t>20260131-000000039</t>
  </si>
  <si>
    <t>20260131181546F83E</t>
  </si>
  <si>
    <t>20260131-000000040</t>
  </si>
  <si>
    <t>2026013118545564D2</t>
  </si>
  <si>
    <t>20260131-000000041</t>
  </si>
  <si>
    <t>20260131195830D823</t>
  </si>
  <si>
    <t>20260131-000000042</t>
  </si>
  <si>
    <t>20260131203520E870</t>
  </si>
  <si>
    <t>20260131-000000043</t>
  </si>
  <si>
    <t>20260131210659E2B3</t>
  </si>
  <si>
    <t>20260131-000000052</t>
  </si>
  <si>
    <t>202601312158444265</t>
  </si>
  <si>
    <t>20260131-000000053</t>
  </si>
  <si>
    <t>2026013122133114BE</t>
  </si>
  <si>
    <t>20260131-000000054</t>
  </si>
  <si>
    <t>20260131222109F23C</t>
  </si>
  <si>
    <t>노현지</t>
  </si>
  <si>
    <t>20260131-000000055</t>
  </si>
  <si>
    <t>20260131-000000056</t>
  </si>
  <si>
    <t>2026013122462647F0</t>
  </si>
  <si>
    <t>희동</t>
  </si>
  <si>
    <t>20260131-000000057</t>
  </si>
  <si>
    <t>2026013122575041C3</t>
  </si>
  <si>
    <t>김경만</t>
  </si>
  <si>
    <t>20260131-000000058</t>
  </si>
  <si>
    <t>20260131231309C509</t>
  </si>
  <si>
    <t>20260131-000000059</t>
  </si>
  <si>
    <t>20260131-000000060</t>
  </si>
  <si>
    <t>20260131231745C7E3</t>
  </si>
  <si>
    <t>진수경</t>
  </si>
  <si>
    <t>20260201-000000001</t>
  </si>
  <si>
    <t>202602010003563F93</t>
  </si>
  <si>
    <t>안성희</t>
  </si>
  <si>
    <t>20260201-000000004</t>
  </si>
  <si>
    <t>20260201005032373A</t>
  </si>
  <si>
    <t>이화송</t>
  </si>
  <si>
    <t>20260201-000000006</t>
  </si>
  <si>
    <t>20260201123050E948</t>
  </si>
  <si>
    <t>남진오</t>
  </si>
  <si>
    <t>20260201-000000008</t>
  </si>
  <si>
    <t>2026020112391881CE</t>
  </si>
  <si>
    <t>임형수</t>
  </si>
  <si>
    <t>20260201-000000010</t>
  </si>
  <si>
    <t>202602011351231DF8</t>
  </si>
  <si>
    <t>조수희</t>
  </si>
  <si>
    <t>20260201-000000011</t>
  </si>
  <si>
    <t>20260201-000000014</t>
  </si>
  <si>
    <t>20260201151900700B</t>
  </si>
  <si>
    <t>황지광</t>
  </si>
  <si>
    <t>20260201-000000015</t>
  </si>
  <si>
    <t>202602011630289BB1</t>
  </si>
  <si>
    <t>이병일</t>
  </si>
  <si>
    <t>20260201-000000016</t>
  </si>
  <si>
    <t>202602011650114132</t>
  </si>
  <si>
    <t>20260201-000000034</t>
  </si>
  <si>
    <t>20260201173922FC2E</t>
  </si>
  <si>
    <t>이규술</t>
  </si>
  <si>
    <t>20260201-000000035</t>
  </si>
  <si>
    <t>20260201180706D329</t>
  </si>
  <si>
    <t>홍근표</t>
  </si>
  <si>
    <t>20260201-000000036</t>
  </si>
  <si>
    <t>20260201-000000037</t>
  </si>
  <si>
    <t>20260201-000000038</t>
  </si>
  <si>
    <t>20260201-000000039</t>
  </si>
  <si>
    <t>20260201-000000041</t>
  </si>
  <si>
    <t>20260201184726D8A2</t>
  </si>
  <si>
    <t>이루리</t>
  </si>
  <si>
    <t>20260201-000000043</t>
  </si>
  <si>
    <t>20260201190516D8A3</t>
  </si>
  <si>
    <t>사진3장_02</t>
  </si>
  <si>
    <t>20260201-000000044</t>
  </si>
  <si>
    <t>20260201-000000058</t>
  </si>
  <si>
    <t>20260201200746687A</t>
  </si>
  <si>
    <t>20260201-000000060</t>
  </si>
  <si>
    <t>20260201205314D16B</t>
  </si>
  <si>
    <t>20260201-000000061</t>
  </si>
  <si>
    <t>202602012147599116</t>
  </si>
  <si>
    <t>20260201-000000062</t>
  </si>
  <si>
    <t>202602012230285E50</t>
  </si>
  <si>
    <t>20260201-000000063</t>
  </si>
  <si>
    <t>202602012233535A49</t>
  </si>
  <si>
    <t>이영환</t>
  </si>
  <si>
    <t>20260201-000000064</t>
  </si>
  <si>
    <t>20260201233434171A</t>
  </si>
  <si>
    <t>20260202-000000001</t>
  </si>
  <si>
    <t>202602020035412B89</t>
  </si>
  <si>
    <t>20260202-000000002</t>
  </si>
  <si>
    <t>202602020101386FE2</t>
  </si>
  <si>
    <t>김운태</t>
  </si>
  <si>
    <t>20260202-000000023</t>
  </si>
  <si>
    <t>20260202022829AA1B</t>
  </si>
  <si>
    <t>강진숙</t>
  </si>
  <si>
    <t>20260202-000000117</t>
  </si>
  <si>
    <t>20260202091642F2CF</t>
  </si>
  <si>
    <t>전미경</t>
  </si>
  <si>
    <t>20260202-000000118</t>
  </si>
  <si>
    <t>20260202-000000119</t>
  </si>
  <si>
    <t>20260202-000000128</t>
  </si>
  <si>
    <t>202602020851165FF7</t>
  </si>
  <si>
    <t>20260202-000000129</t>
  </si>
  <si>
    <t>20260202-000000136</t>
  </si>
  <si>
    <t>20260202095206913B</t>
  </si>
  <si>
    <t>공소영</t>
  </si>
  <si>
    <t>20260202-000000137</t>
  </si>
  <si>
    <t>20260202-000000138</t>
  </si>
  <si>
    <t>20260202-000000139</t>
  </si>
  <si>
    <t>20260202-000000140</t>
  </si>
  <si>
    <t>20260202-000000226</t>
  </si>
  <si>
    <t>20260202103419F3E9</t>
  </si>
  <si>
    <t>20260202-000000227</t>
  </si>
  <si>
    <t>20260202-000000228</t>
  </si>
  <si>
    <t>2026020210260407F5</t>
  </si>
  <si>
    <t>20260202-000000229</t>
  </si>
  <si>
    <t>20260202-000000230</t>
  </si>
  <si>
    <t>20260202-000000231</t>
  </si>
  <si>
    <t>20260202-000000273</t>
  </si>
  <si>
    <t>2026020210533708C8</t>
  </si>
  <si>
    <t>20260202-000000315</t>
  </si>
  <si>
    <t>20260202111951C574</t>
  </si>
  <si>
    <t>윤영란</t>
  </si>
  <si>
    <t>20260202-000000316</t>
  </si>
  <si>
    <t>202602021127092412</t>
  </si>
  <si>
    <t>20260202-000000317</t>
  </si>
  <si>
    <t>20260202113619BF89</t>
  </si>
  <si>
    <t>김미순</t>
  </si>
  <si>
    <t>20260202-000000319</t>
  </si>
  <si>
    <t>20260202120341603E</t>
  </si>
  <si>
    <t>이경범</t>
  </si>
  <si>
    <t>20260202-000000321</t>
  </si>
  <si>
    <t>20260202121801B439</t>
  </si>
  <si>
    <t>20260202-000000389</t>
  </si>
  <si>
    <t>20260202125440A1AB</t>
  </si>
  <si>
    <t>한세희</t>
  </si>
  <si>
    <t>20260202-000000456</t>
  </si>
  <si>
    <t>20260202130928D752</t>
  </si>
  <si>
    <t>20260202-000000457</t>
  </si>
  <si>
    <t>20260202-000000458</t>
  </si>
  <si>
    <t>20260202-000000459</t>
  </si>
  <si>
    <t>20260202-000000460</t>
  </si>
  <si>
    <t>20260202-000000461</t>
  </si>
  <si>
    <t>20260202132048D6F0</t>
  </si>
  <si>
    <t>20260202-000000462</t>
  </si>
  <si>
    <t>20260202-000000463</t>
  </si>
  <si>
    <t>20260202-000000464</t>
  </si>
  <si>
    <t>20260202-000000465</t>
  </si>
  <si>
    <t>20260202132749FF69</t>
  </si>
  <si>
    <t>20260202-000000552</t>
  </si>
  <si>
    <t>20260202133629C62C</t>
  </si>
  <si>
    <t>20260202-000000553</t>
  </si>
  <si>
    <t>2026020213503780D2</t>
  </si>
  <si>
    <t>주혜련</t>
  </si>
  <si>
    <t>20260202-000000556</t>
  </si>
  <si>
    <t>202602021400131172</t>
  </si>
  <si>
    <t>20260202-000000661</t>
  </si>
  <si>
    <t>20260202144014BFB8</t>
  </si>
  <si>
    <t>20260202-000000662</t>
  </si>
  <si>
    <t>202602021448493F4D</t>
  </si>
  <si>
    <t>강병준</t>
  </si>
  <si>
    <t>20260202-000000663</t>
  </si>
  <si>
    <t>202602021453011672</t>
  </si>
  <si>
    <t>20260202-000000685</t>
  </si>
  <si>
    <t>20260202150520190C</t>
  </si>
  <si>
    <t>20260202-000000686</t>
  </si>
  <si>
    <t>20260202130937E21F</t>
  </si>
  <si>
    <t>최원미</t>
  </si>
  <si>
    <t>20260202-000000817</t>
  </si>
  <si>
    <t>202602021549047577</t>
  </si>
  <si>
    <t>정연철</t>
  </si>
  <si>
    <t>20260202-000000818</t>
  </si>
  <si>
    <t>20260202160554005B</t>
  </si>
  <si>
    <t>20260202-000000886</t>
  </si>
  <si>
    <t>20260202161642B368</t>
  </si>
  <si>
    <t>20260202-000000887</t>
  </si>
  <si>
    <t>20260202-000000888</t>
  </si>
  <si>
    <t>2026020216133972B4</t>
  </si>
  <si>
    <t>김영종</t>
  </si>
  <si>
    <t>20260202-000000889</t>
  </si>
  <si>
    <t>202602021624148C8D</t>
  </si>
  <si>
    <t>20260202-000000890</t>
  </si>
  <si>
    <t>20260202164950090E</t>
  </si>
  <si>
    <t>임순미</t>
  </si>
  <si>
    <t>20260202-000001410</t>
  </si>
  <si>
    <t>202602021737448A7D</t>
  </si>
  <si>
    <t>20260202-000001433</t>
  </si>
  <si>
    <t>2026020217432947A0</t>
  </si>
  <si>
    <t>박용환</t>
  </si>
  <si>
    <t>20260202-000001463</t>
  </si>
  <si>
    <t>20260202182331FA4C</t>
  </si>
  <si>
    <t>한민영</t>
  </si>
  <si>
    <t>20260202-000001464</t>
  </si>
  <si>
    <t>2026020218284877E0</t>
  </si>
  <si>
    <t>20260202-000001560</t>
  </si>
  <si>
    <t>2026020220175965F2</t>
  </si>
  <si>
    <t>김유하</t>
  </si>
  <si>
    <t>20260202-000001569</t>
  </si>
  <si>
    <t>20260202204207B387</t>
  </si>
  <si>
    <t>20260202-000001570</t>
  </si>
  <si>
    <t>20260202-000001573</t>
  </si>
  <si>
    <t>202602022210215F4B</t>
  </si>
  <si>
    <t>20260202-000001574</t>
  </si>
  <si>
    <t>20260202-000001664</t>
  </si>
  <si>
    <t>202602022214229405</t>
  </si>
  <si>
    <t>전영범</t>
  </si>
  <si>
    <t>20260202-000001665</t>
  </si>
  <si>
    <t>202602022244134083</t>
  </si>
  <si>
    <t>20260202-000001666</t>
  </si>
  <si>
    <t>202602022327284634</t>
  </si>
  <si>
    <t>20260202-000001667</t>
  </si>
  <si>
    <t>20260202234223F066</t>
  </si>
  <si>
    <t>장은옥</t>
  </si>
  <si>
    <t>20260203-000000001</t>
  </si>
  <si>
    <t>20260203002009F571</t>
  </si>
  <si>
    <t>이연화</t>
  </si>
  <si>
    <t>20260203-000000002</t>
  </si>
  <si>
    <t>20260203003241BA57</t>
  </si>
  <si>
    <t>20260203-000000003</t>
  </si>
  <si>
    <t>20260203-000000004</t>
  </si>
  <si>
    <t>20260203004905C12A</t>
  </si>
  <si>
    <t>장지원</t>
  </si>
  <si>
    <t>20260203-000000011</t>
  </si>
  <si>
    <t>202602030849170DD2</t>
  </si>
  <si>
    <t>20260203-000000012</t>
  </si>
  <si>
    <t>20260203-000000187</t>
  </si>
  <si>
    <t>2026020310134550BD</t>
  </si>
  <si>
    <t>20260203-000000188</t>
  </si>
  <si>
    <t>20260203-000000189</t>
  </si>
  <si>
    <t>202602031028353347</t>
  </si>
  <si>
    <t>하연진</t>
  </si>
  <si>
    <t>20260203-000000190</t>
  </si>
  <si>
    <t>20260203-000000191</t>
  </si>
  <si>
    <t>20260203-000000192</t>
  </si>
  <si>
    <t>20260203-000000193</t>
  </si>
  <si>
    <t>20260203103923094F</t>
  </si>
  <si>
    <t>김초원</t>
  </si>
  <si>
    <t>20260203-000000194</t>
  </si>
  <si>
    <t>20260203-000000195</t>
  </si>
  <si>
    <t>20260203-000000196</t>
  </si>
  <si>
    <t>20260203-000000197</t>
  </si>
  <si>
    <t>20260203-000000198</t>
  </si>
  <si>
    <t>20260203-000000199</t>
  </si>
  <si>
    <t>202602031049525000</t>
  </si>
  <si>
    <t>파스텔베이버</t>
  </si>
  <si>
    <t>20260203-000000200</t>
  </si>
  <si>
    <t>20260203-000000208</t>
  </si>
  <si>
    <t>202602031100454E0D</t>
  </si>
  <si>
    <t>김석일</t>
  </si>
  <si>
    <t>20260203-000000209</t>
  </si>
  <si>
    <t>20260203111315FD18</t>
  </si>
  <si>
    <t>20260203-000000210</t>
  </si>
  <si>
    <t>20260203-000000211</t>
  </si>
  <si>
    <t>20260203111916212B</t>
  </si>
  <si>
    <t>20260203-000000212</t>
  </si>
  <si>
    <t>202602031124490AB3</t>
  </si>
  <si>
    <t>20260203-000000217</t>
  </si>
  <si>
    <t>2026020311455557AF</t>
  </si>
  <si>
    <t>20260203-000000234</t>
  </si>
  <si>
    <t>20260203125614B319</t>
  </si>
  <si>
    <t>원동초등학교이천분교장</t>
  </si>
  <si>
    <t>20260203-000000266</t>
  </si>
  <si>
    <t>20260203132502E139</t>
  </si>
  <si>
    <t>20260203-000000267</t>
  </si>
  <si>
    <t>20260203-000000268</t>
  </si>
  <si>
    <t>20260128-000000523</t>
  </si>
  <si>
    <t>20260128210927660A</t>
  </si>
  <si>
    <t>신수미</t>
  </si>
  <si>
    <t>20260128-000000524</t>
  </si>
  <si>
    <t>20260203-000000320</t>
  </si>
  <si>
    <t>20260203142945956E</t>
  </si>
  <si>
    <t>20260203-000000495</t>
  </si>
  <si>
    <t>20260203153154EC19</t>
  </si>
  <si>
    <t>양선진</t>
  </si>
  <si>
    <t>20260203-000000573</t>
  </si>
  <si>
    <t>2026020316361721AF</t>
  </si>
  <si>
    <t>김민영</t>
  </si>
  <si>
    <t>20260203-000000574</t>
  </si>
  <si>
    <t>20260203-000000575</t>
  </si>
  <si>
    <t>20260203163432B489</t>
  </si>
  <si>
    <t>김웅태</t>
  </si>
  <si>
    <t>20260203-000000588</t>
  </si>
  <si>
    <t>20260203165657B189</t>
  </si>
  <si>
    <t>20260203-000000616</t>
  </si>
  <si>
    <t>202602031741062E7B</t>
  </si>
  <si>
    <t>20260203-000000675</t>
  </si>
  <si>
    <t>20260203181645B4EE</t>
  </si>
  <si>
    <t>허현승</t>
  </si>
  <si>
    <t>20260203-000000676</t>
  </si>
  <si>
    <t>202602031914101601</t>
  </si>
  <si>
    <t>20260203-000000677</t>
  </si>
  <si>
    <t>202602032025074A9E</t>
  </si>
  <si>
    <t>강경호</t>
  </si>
  <si>
    <t>20260203-000000678</t>
  </si>
  <si>
    <t>20260203211948ECAB</t>
  </si>
  <si>
    <t>20260203-000000679</t>
  </si>
  <si>
    <t>20260203-000000681</t>
  </si>
  <si>
    <t>20260203213547F836</t>
  </si>
  <si>
    <t>20260203-000000683</t>
  </si>
  <si>
    <t>20260203220309F3C3</t>
  </si>
  <si>
    <t>20260203-000000684</t>
  </si>
  <si>
    <t>2026020322113812E8</t>
  </si>
  <si>
    <t>20260203-000000685</t>
  </si>
  <si>
    <t>2026020322462730EA</t>
  </si>
  <si>
    <t>김영화</t>
  </si>
  <si>
    <t>20260203-000000686</t>
  </si>
  <si>
    <t>2026020323055641E8</t>
  </si>
  <si>
    <t>20260204-000000001</t>
  </si>
  <si>
    <t>202602040019201BD9</t>
  </si>
  <si>
    <t>윤라정</t>
  </si>
  <si>
    <t>20260204-000000002</t>
  </si>
  <si>
    <t>202602040111241EB5</t>
  </si>
  <si>
    <t>20260204-000000004</t>
  </si>
  <si>
    <t>20260204013053A0FD</t>
  </si>
  <si>
    <t>유선영</t>
  </si>
  <si>
    <t>20260204-000000005</t>
  </si>
  <si>
    <t>202602040911112920</t>
  </si>
  <si>
    <t>원은희</t>
  </si>
  <si>
    <t>20260204-000000020</t>
  </si>
  <si>
    <t>2026020409211098E8</t>
  </si>
  <si>
    <t>20260204-000000064</t>
  </si>
  <si>
    <t>20260204093042E0DD</t>
  </si>
  <si>
    <t>20260204-000000104</t>
  </si>
  <si>
    <t>20260204102051634F</t>
  </si>
  <si>
    <t>조현옥</t>
  </si>
  <si>
    <t>20260204-000000105</t>
  </si>
  <si>
    <t>20260204-000000106</t>
  </si>
  <si>
    <t>20260204-000000107</t>
  </si>
  <si>
    <t>20260204-000000108</t>
  </si>
  <si>
    <t>20260204-000000117</t>
  </si>
  <si>
    <t>20260204102109CB85</t>
  </si>
  <si>
    <t>20260204-000000118</t>
  </si>
  <si>
    <t>20260204102714C690</t>
  </si>
  <si>
    <t>박상일</t>
  </si>
  <si>
    <t>20260204-000000137</t>
  </si>
  <si>
    <t>20260204112629F38B</t>
  </si>
  <si>
    <t>20260204-000000142</t>
  </si>
  <si>
    <t>20260204113113CA05</t>
  </si>
  <si>
    <t>허재인</t>
  </si>
  <si>
    <t>20260204-000000143</t>
  </si>
  <si>
    <t>20260204122015CB4D</t>
  </si>
  <si>
    <t>송정언</t>
  </si>
  <si>
    <t>20260204-000000266</t>
  </si>
  <si>
    <t>20260204141037BD60</t>
  </si>
  <si>
    <t>김한아</t>
  </si>
  <si>
    <t>20260204-000000274</t>
  </si>
  <si>
    <t>202602041418048B38</t>
  </si>
  <si>
    <t>이미자</t>
  </si>
  <si>
    <t>20260204-000000333</t>
  </si>
  <si>
    <t>202602041539254F76</t>
  </si>
  <si>
    <t>20260204-000000339</t>
  </si>
  <si>
    <t>202602041612475B4F</t>
  </si>
  <si>
    <t>김효민</t>
  </si>
  <si>
    <t>20260204-000000340</t>
  </si>
  <si>
    <t>20260204160957CCBD</t>
  </si>
  <si>
    <t>20260204-000000429</t>
  </si>
  <si>
    <t>202602041656407500</t>
  </si>
  <si>
    <t>최성희</t>
  </si>
  <si>
    <t>20260204-000000430</t>
  </si>
  <si>
    <t>20260204170633FA9B</t>
  </si>
  <si>
    <t>안용기</t>
  </si>
  <si>
    <t>20260204-000000431</t>
  </si>
  <si>
    <t>20260204170605DFE4</t>
  </si>
  <si>
    <t>20260204-000000432</t>
  </si>
  <si>
    <t>202602041721261213</t>
  </si>
  <si>
    <t>박란희</t>
  </si>
  <si>
    <t>20260204-000000433</t>
  </si>
  <si>
    <t>20260204-000000434</t>
  </si>
  <si>
    <t>20260204-000000436</t>
  </si>
  <si>
    <t>2026020413192889AB</t>
  </si>
  <si>
    <t>20260204-000000437</t>
  </si>
  <si>
    <t>20260204175843EC06</t>
  </si>
  <si>
    <t>20260204-000000438</t>
  </si>
  <si>
    <t>20260204-000000439</t>
  </si>
  <si>
    <t>202602041820533F96</t>
  </si>
  <si>
    <t>장영기</t>
  </si>
  <si>
    <t>20260204-000000440</t>
  </si>
  <si>
    <t>20260204190327CCFD</t>
  </si>
  <si>
    <t>20260204-000000441</t>
  </si>
  <si>
    <t>2026020419212804F3</t>
  </si>
  <si>
    <t>20260204-000000448</t>
  </si>
  <si>
    <t>2026020420014510D0</t>
  </si>
  <si>
    <t>인태열</t>
  </si>
  <si>
    <t>20260204-000000449</t>
  </si>
  <si>
    <t>20260204200656412D</t>
  </si>
  <si>
    <t>20260204-000000472</t>
  </si>
  <si>
    <t>20260204205102C105</t>
  </si>
  <si>
    <t>이광수</t>
  </si>
  <si>
    <t>20260204-000000474</t>
  </si>
  <si>
    <t>202602042124444A98</t>
  </si>
  <si>
    <t>20260204-000000475</t>
  </si>
  <si>
    <t>20260204221950C84D</t>
  </si>
  <si>
    <t>20260204-000000476</t>
  </si>
  <si>
    <t>202602042325506014</t>
  </si>
  <si>
    <t>박신자</t>
  </si>
  <si>
    <t>20260205-000000001</t>
  </si>
  <si>
    <t>20260204235551FDD1</t>
  </si>
  <si>
    <t>PETLENAR</t>
  </si>
  <si>
    <t>20260205-000000002</t>
  </si>
  <si>
    <t>202602050011494F39</t>
  </si>
  <si>
    <t>임미경</t>
  </si>
  <si>
    <t>20260205-000000003</t>
  </si>
  <si>
    <t>20260205-000000004</t>
  </si>
  <si>
    <t>2026020500344813D0</t>
  </si>
  <si>
    <t>20260205-000000005</t>
  </si>
  <si>
    <t>20260205080300930E</t>
  </si>
  <si>
    <t>김승화</t>
  </si>
  <si>
    <t>20260205-000000006</t>
  </si>
  <si>
    <t>20260205084221D4D5</t>
  </si>
  <si>
    <t>문경미</t>
  </si>
  <si>
    <t>20260205-000000069</t>
  </si>
  <si>
    <t>202602051120440A9A</t>
  </si>
  <si>
    <t>이석일</t>
  </si>
  <si>
    <t>20260205-000000070</t>
  </si>
  <si>
    <t>202602051220021AC5</t>
  </si>
  <si>
    <t>20260205-000000093</t>
  </si>
  <si>
    <t>20260205123856EA32</t>
  </si>
  <si>
    <t>20260205-000000094</t>
  </si>
  <si>
    <t>20260205124406A31B</t>
  </si>
  <si>
    <t>김나현</t>
  </si>
  <si>
    <t>20260205-000000184</t>
  </si>
  <si>
    <t>2026020513421112BA</t>
  </si>
  <si>
    <t>20260205-000000222</t>
  </si>
  <si>
    <t>20260205140842587C</t>
  </si>
  <si>
    <t>20260205-000000233</t>
  </si>
  <si>
    <t>20260205151533E740</t>
  </si>
  <si>
    <t>20260205-000000235</t>
  </si>
  <si>
    <t>20260205153823EAE8</t>
  </si>
  <si>
    <t>20260205-000000236</t>
  </si>
  <si>
    <t>20260205-000000237</t>
  </si>
  <si>
    <t>20260205-000000238</t>
  </si>
  <si>
    <t>20260205154110B40B</t>
  </si>
  <si>
    <t>20260205-000000239</t>
  </si>
  <si>
    <t>202602051557471584</t>
  </si>
  <si>
    <t>강연희</t>
  </si>
  <si>
    <t>20260205-000000240</t>
  </si>
  <si>
    <t>20260205160823139E</t>
  </si>
  <si>
    <t>20260205-000000241</t>
  </si>
  <si>
    <t>2026020516092116C3</t>
  </si>
  <si>
    <t>20260205-000000248</t>
  </si>
  <si>
    <t>202602051633547D0D</t>
  </si>
  <si>
    <t>이연승</t>
  </si>
  <si>
    <t>20260205-000000249</t>
  </si>
  <si>
    <t>20260205164357C356</t>
  </si>
  <si>
    <t>20260205-000000250</t>
  </si>
  <si>
    <t>20260205-000000251</t>
  </si>
  <si>
    <t>202602051710287767</t>
  </si>
  <si>
    <t>20260205-000000256</t>
  </si>
  <si>
    <t>2026020517303647B9</t>
  </si>
  <si>
    <t>김상헌</t>
  </si>
  <si>
    <t>20260205-000000257</t>
  </si>
  <si>
    <t>202602051728260BDD</t>
  </si>
  <si>
    <t>김도운</t>
  </si>
  <si>
    <t>20260205-000000258</t>
  </si>
  <si>
    <t>20260205-000000259</t>
  </si>
  <si>
    <t>20260205-000000260</t>
  </si>
  <si>
    <t>20260205-000000261</t>
  </si>
  <si>
    <t>20260205-000000269</t>
  </si>
  <si>
    <t>202602051749187294</t>
  </si>
  <si>
    <t>박근형</t>
  </si>
  <si>
    <t>20260205-000000274</t>
  </si>
  <si>
    <t>20260205174140E45E</t>
  </si>
  <si>
    <t>송영욱</t>
  </si>
  <si>
    <t>20260205-000000276</t>
  </si>
  <si>
    <t>20260205182614426A</t>
  </si>
  <si>
    <t>20260205-000000277</t>
  </si>
  <si>
    <t>202602051831479B19</t>
  </si>
  <si>
    <t>20260205-000000278</t>
  </si>
  <si>
    <t>202602051943038BBC</t>
  </si>
  <si>
    <t>권원정</t>
  </si>
  <si>
    <t>20260205-000000279</t>
  </si>
  <si>
    <t>20260205201013A989</t>
  </si>
  <si>
    <t>손은주</t>
  </si>
  <si>
    <t>20260205-000000281</t>
  </si>
  <si>
    <t>202602052041062C3B</t>
  </si>
  <si>
    <t>20260205-000000334</t>
  </si>
  <si>
    <t>20260205235146430B</t>
  </si>
  <si>
    <t>20260206-000000001</t>
  </si>
  <si>
    <t>2026020600005980EF</t>
  </si>
  <si>
    <t>남인영</t>
  </si>
  <si>
    <t>20260206-000000002</t>
  </si>
  <si>
    <t>202602060012302A9C</t>
  </si>
  <si>
    <t>20260206-000000003</t>
  </si>
  <si>
    <t>20260206003227DD65</t>
  </si>
  <si>
    <t>20260206-000000004</t>
  </si>
  <si>
    <t>20260206002855A988</t>
  </si>
  <si>
    <t>20260206-000000005</t>
  </si>
  <si>
    <t>202602060215585516</t>
  </si>
  <si>
    <t>주서윤</t>
  </si>
  <si>
    <t>20260206-000000006</t>
  </si>
  <si>
    <t>20260206092538E91C</t>
  </si>
  <si>
    <t>20260206-000000007</t>
  </si>
  <si>
    <t>20260206-000000008</t>
  </si>
  <si>
    <t>20260206-000000009</t>
  </si>
  <si>
    <t>20260206-000000010</t>
  </si>
  <si>
    <t>20260206-000000011</t>
  </si>
  <si>
    <t>20260206-000000012</t>
  </si>
  <si>
    <t>20260206-000000013</t>
  </si>
  <si>
    <t>20260205-000000335</t>
  </si>
  <si>
    <t>2026020523270223BF</t>
  </si>
  <si>
    <t>원지영</t>
  </si>
  <si>
    <t>20260206-000000087</t>
  </si>
  <si>
    <t>202602061048010FF1</t>
  </si>
  <si>
    <t>20260206-000000088</t>
  </si>
  <si>
    <t>20260206104521AAB5</t>
  </si>
  <si>
    <t>20260206-000000089</t>
  </si>
  <si>
    <t>20260206104130D6A5</t>
  </si>
  <si>
    <t>20260206-000000090</t>
  </si>
  <si>
    <t>2026020611551504C4</t>
  </si>
  <si>
    <t>20260206-000000091</t>
  </si>
  <si>
    <t>20260206-000000092</t>
  </si>
  <si>
    <t>202602061219303741</t>
  </si>
  <si>
    <t>요정</t>
  </si>
  <si>
    <t>20260206-000000093</t>
  </si>
  <si>
    <t>20260206-000000095</t>
  </si>
  <si>
    <t>202602061243562505</t>
  </si>
  <si>
    <t>최정범</t>
  </si>
  <si>
    <t>20260206-000000096</t>
  </si>
  <si>
    <t>20260206-000000150</t>
  </si>
  <si>
    <t>202602061417199A84</t>
  </si>
  <si>
    <t>20260206-000000155</t>
  </si>
  <si>
    <t>20260206150747B141</t>
  </si>
  <si>
    <t>20260206-000000156</t>
  </si>
  <si>
    <t>2026020614583072FF</t>
  </si>
  <si>
    <t>20260206-000000171</t>
  </si>
  <si>
    <t>202602061558082070</t>
  </si>
  <si>
    <t>김다미</t>
  </si>
  <si>
    <t>20260206-000000172</t>
  </si>
  <si>
    <t>20260206-000000173</t>
  </si>
  <si>
    <t>20260206-000000174</t>
  </si>
  <si>
    <t>202602061643456DF0</t>
  </si>
  <si>
    <t>남성희</t>
  </si>
  <si>
    <t>20260206-000000190</t>
  </si>
  <si>
    <t>202602061658375F3F</t>
  </si>
  <si>
    <t>20260206-000000191</t>
  </si>
  <si>
    <t>20260206-000000192</t>
  </si>
  <si>
    <t>20260206-000000193</t>
  </si>
  <si>
    <t>2026020617212850BF</t>
  </si>
  <si>
    <t>안양봉</t>
  </si>
  <si>
    <t>20260206-000000197</t>
  </si>
  <si>
    <t>202602061755529BC8</t>
  </si>
  <si>
    <t>20260206-000000198</t>
  </si>
  <si>
    <t>20260206-000000209</t>
  </si>
  <si>
    <t>20260206190509881A</t>
  </si>
  <si>
    <t>금나래어린이집</t>
  </si>
  <si>
    <t>20260206-000000210</t>
  </si>
  <si>
    <t>20260206-000000211</t>
  </si>
  <si>
    <t>20260206-000000212</t>
  </si>
  <si>
    <t>20260206-000000213</t>
  </si>
  <si>
    <t>20260206-000000214</t>
  </si>
  <si>
    <t>20260206-000000215</t>
  </si>
  <si>
    <t>20260206-000000216</t>
  </si>
  <si>
    <t>20260206-000000217</t>
  </si>
  <si>
    <t>20260206-000000218</t>
  </si>
  <si>
    <t>20260206-000000219</t>
  </si>
  <si>
    <t>20260206-000000220</t>
  </si>
  <si>
    <t>20260206-000000221</t>
  </si>
  <si>
    <t>20260206-000000222</t>
  </si>
  <si>
    <t>20260206-000000223</t>
  </si>
  <si>
    <t>20260206-000000224</t>
  </si>
  <si>
    <t>20260206-000000225</t>
  </si>
  <si>
    <t>20260206-000000227</t>
  </si>
  <si>
    <t>202602061945559CCB</t>
  </si>
  <si>
    <t>김이진</t>
  </si>
  <si>
    <t>20260206-000000231</t>
  </si>
  <si>
    <t>202602062228329012</t>
  </si>
  <si>
    <t>20260207-000000001</t>
  </si>
  <si>
    <t>20260207000738AE4A</t>
  </si>
  <si>
    <t>김기선</t>
  </si>
  <si>
    <t>20260207-000000002</t>
  </si>
  <si>
    <t>20260207005352A88C</t>
  </si>
  <si>
    <t>20260207-000000003</t>
  </si>
  <si>
    <t>A2 가로</t>
  </si>
  <si>
    <t>20260207-000000004</t>
  </si>
  <si>
    <t>20260207024618FD9D</t>
  </si>
  <si>
    <t>박윤수</t>
  </si>
  <si>
    <t>20260207-000000005</t>
  </si>
  <si>
    <t>202602071002442F01</t>
  </si>
  <si>
    <t>이남기</t>
  </si>
  <si>
    <t>20260207-000000006</t>
  </si>
  <si>
    <t>20260207-000000007</t>
  </si>
  <si>
    <t>2026020710012357A4</t>
  </si>
  <si>
    <t>임양환</t>
  </si>
  <si>
    <t>20260207-000000008</t>
  </si>
  <si>
    <t>202602071214258F7E</t>
  </si>
  <si>
    <t>20260207-000000009</t>
  </si>
  <si>
    <t>202602071225131753</t>
  </si>
  <si>
    <t>서의형</t>
  </si>
  <si>
    <t>20260207-000000011</t>
  </si>
  <si>
    <t>202602071323591B76</t>
  </si>
  <si>
    <t>정광진</t>
  </si>
  <si>
    <t>20260207-000000012</t>
  </si>
  <si>
    <t>20260207155147B0FC</t>
  </si>
  <si>
    <t>전해명</t>
  </si>
  <si>
    <t>20260207-000000015</t>
  </si>
  <si>
    <t>20260207172800429A</t>
  </si>
  <si>
    <t>최우영</t>
  </si>
  <si>
    <t>20260207-000000016</t>
  </si>
  <si>
    <t>20260207-000000017</t>
  </si>
  <si>
    <t>202602071753518FA5</t>
  </si>
  <si>
    <t>20260207-000000018</t>
  </si>
  <si>
    <t>20260207175939E5D3</t>
  </si>
  <si>
    <t>20260207-000000019</t>
  </si>
  <si>
    <t>20260207-000000022</t>
  </si>
  <si>
    <t>202602071928079E24</t>
  </si>
  <si>
    <t>김은지</t>
  </si>
  <si>
    <t>20260207-000000023</t>
  </si>
  <si>
    <t>2026020719571165ED</t>
  </si>
  <si>
    <t>20260207-000000024</t>
  </si>
  <si>
    <t>20260207201707978D</t>
  </si>
  <si>
    <t>20260207-000000025</t>
  </si>
  <si>
    <t>20260207-000000026</t>
  </si>
  <si>
    <t>2026020720203959BC</t>
  </si>
  <si>
    <t>20260207-000000027</t>
  </si>
  <si>
    <t>20260207-000000028</t>
  </si>
  <si>
    <t>20260207-000000029</t>
  </si>
  <si>
    <t>20260207-000000030</t>
  </si>
  <si>
    <t>2026020722233307DA</t>
  </si>
  <si>
    <t>김다온</t>
  </si>
  <si>
    <t>20260207-000000031</t>
  </si>
  <si>
    <t>20260207235152E13D</t>
  </si>
  <si>
    <t>20260208-000000001</t>
  </si>
  <si>
    <t>20260208002221581F</t>
  </si>
  <si>
    <t>20260208-000000002</t>
  </si>
  <si>
    <t>20260208002123536F</t>
  </si>
  <si>
    <t>강성운</t>
  </si>
  <si>
    <t>20260208-000000003</t>
  </si>
  <si>
    <t>20260208-000000004</t>
  </si>
  <si>
    <t>20260208042348AAA0</t>
  </si>
  <si>
    <t>20260208-000000005</t>
  </si>
  <si>
    <t>20260208-000000006</t>
  </si>
  <si>
    <t>20260208074202FBE1</t>
  </si>
  <si>
    <t>20260208-000000007</t>
  </si>
  <si>
    <t>2026020811492377F5</t>
  </si>
  <si>
    <t>20260208-000000008</t>
  </si>
  <si>
    <t>20260208134904FA1C</t>
  </si>
  <si>
    <t>20260208-000000009</t>
  </si>
  <si>
    <t>20260208140655FCAE</t>
  </si>
  <si>
    <t>정영남</t>
  </si>
  <si>
    <t>20260208-000000010</t>
  </si>
  <si>
    <t>20260208141256057A</t>
  </si>
  <si>
    <t>강명은</t>
  </si>
  <si>
    <t>20260208-000000011</t>
  </si>
  <si>
    <t>202602081513597C86</t>
  </si>
  <si>
    <t>20260208-000000013</t>
  </si>
  <si>
    <t>202602081618036851</t>
  </si>
  <si>
    <t>정윤수</t>
  </si>
  <si>
    <t>테이크아웃</t>
  </si>
  <si>
    <t>20260208-000000014</t>
  </si>
  <si>
    <t>2026020817114576E1</t>
  </si>
  <si>
    <t>20260208-000000015</t>
  </si>
  <si>
    <t>202602081741513003</t>
  </si>
  <si>
    <t>전강욱</t>
  </si>
  <si>
    <t>20260208-000000016</t>
  </si>
  <si>
    <t>20260208-000000017</t>
  </si>
  <si>
    <t>20260208-000000018</t>
  </si>
  <si>
    <t>20260208180032851F</t>
  </si>
  <si>
    <t>방진영</t>
  </si>
  <si>
    <t>20260208-000000019</t>
  </si>
  <si>
    <t>20260208-000000020</t>
  </si>
  <si>
    <t>20260208-000000021</t>
  </si>
  <si>
    <t>202602081758008C29</t>
  </si>
  <si>
    <t>20260208-000000022</t>
  </si>
  <si>
    <t>20260208-000000023</t>
  </si>
  <si>
    <t>2026020818081279B9</t>
  </si>
  <si>
    <t>차정희</t>
  </si>
  <si>
    <t>20260208-000000024</t>
  </si>
  <si>
    <t>20260208180819C9FE</t>
  </si>
  <si>
    <t>양견양</t>
  </si>
  <si>
    <t>20260208-000000025</t>
  </si>
  <si>
    <t>20260208183149A502</t>
  </si>
  <si>
    <t>20260208-000000026</t>
  </si>
  <si>
    <t>202602081845596194</t>
  </si>
  <si>
    <t>서동연</t>
  </si>
  <si>
    <t>20260208-000000027</t>
  </si>
  <si>
    <t>202602081928103966</t>
  </si>
  <si>
    <t>한수지</t>
  </si>
  <si>
    <t>20260208-000000076</t>
  </si>
  <si>
    <t>2026020821232877EC</t>
  </si>
  <si>
    <t>20260208-000000078</t>
  </si>
  <si>
    <t>202602082301441F6B</t>
  </si>
  <si>
    <t>김요셉</t>
  </si>
  <si>
    <t>20260208-000000079</t>
  </si>
  <si>
    <t>2026020823395025FA</t>
  </si>
  <si>
    <t>20260209-000000001</t>
  </si>
  <si>
    <t>202602090021340EA5</t>
  </si>
  <si>
    <t>20260209-000000002</t>
  </si>
  <si>
    <t>20260209003645D27E</t>
  </si>
  <si>
    <t>20260209-000000004</t>
  </si>
  <si>
    <t>202602090049146CDC</t>
  </si>
  <si>
    <t>20260209-000000005</t>
  </si>
  <si>
    <t>2026020901012764CB</t>
  </si>
  <si>
    <t>지민서</t>
  </si>
  <si>
    <t>20260209-000000042</t>
  </si>
  <si>
    <t>20260209102923B48E</t>
  </si>
  <si>
    <t>20260209-000000043</t>
  </si>
  <si>
    <t>202602091037214216</t>
  </si>
  <si>
    <t>20260209-000000045</t>
  </si>
  <si>
    <t>20260209110651D001</t>
  </si>
  <si>
    <t>20260209-000000046</t>
  </si>
  <si>
    <t>202602091120139299</t>
  </si>
  <si>
    <t>20260209-000000047</t>
  </si>
  <si>
    <t>202602091129240F53</t>
  </si>
  <si>
    <t>윤혜정</t>
  </si>
  <si>
    <t>20260209-000000048</t>
  </si>
  <si>
    <t>20260209-000000067</t>
  </si>
  <si>
    <t>20260209112830FEEC</t>
  </si>
  <si>
    <t>우정하</t>
  </si>
  <si>
    <t>20260209-000000068</t>
  </si>
  <si>
    <t>20260209-000000069</t>
  </si>
  <si>
    <t>20260209-000000070</t>
  </si>
  <si>
    <t>202602091154539691</t>
  </si>
  <si>
    <t>20260209-000000071</t>
  </si>
  <si>
    <t>20260209123703992F</t>
  </si>
  <si>
    <t>20260209-000000072</t>
  </si>
  <si>
    <t>20260209-000000073</t>
  </si>
  <si>
    <t>202602091207548956</t>
  </si>
  <si>
    <t>20260209-000000074</t>
  </si>
  <si>
    <t>20260209-000000075</t>
  </si>
  <si>
    <t>20260209-000000076</t>
  </si>
  <si>
    <t>20260209-000000077</t>
  </si>
  <si>
    <t>20260209-000000078</t>
  </si>
  <si>
    <t>20260209-000000079</t>
  </si>
  <si>
    <t>20260209-000000152</t>
  </si>
  <si>
    <t>20260209133106FA0B</t>
  </si>
  <si>
    <t>김홍신</t>
  </si>
  <si>
    <t>20260209-000000153</t>
  </si>
  <si>
    <t>2026020913385897BD</t>
  </si>
  <si>
    <t>20260209-000000156</t>
  </si>
  <si>
    <t>20260209140435BD4B</t>
  </si>
  <si>
    <t>신혜지</t>
  </si>
  <si>
    <t>20260209-000000158</t>
  </si>
  <si>
    <t>20260209143439B9E5</t>
  </si>
  <si>
    <t>20260209-000000159</t>
  </si>
  <si>
    <t>20260209145242C312</t>
  </si>
  <si>
    <t>박상진</t>
  </si>
  <si>
    <t>20260209-000000160</t>
  </si>
  <si>
    <t>20260209-000000175</t>
  </si>
  <si>
    <t>202602091539521BC4</t>
  </si>
  <si>
    <t>박경선</t>
  </si>
  <si>
    <t>20260209-000000259</t>
  </si>
  <si>
    <t>202602091548490B4C</t>
  </si>
  <si>
    <t>김재형</t>
  </si>
  <si>
    <t>20260209-000000260</t>
  </si>
  <si>
    <t>20260209164612728B</t>
  </si>
  <si>
    <t>20260209-000000297</t>
  </si>
  <si>
    <t>202602091808292E07</t>
  </si>
  <si>
    <t>지은실</t>
  </si>
  <si>
    <t>20260209-000000298</t>
  </si>
  <si>
    <t>20260209-000000336</t>
  </si>
  <si>
    <t>20260209200425CE14</t>
  </si>
  <si>
    <t>김영엽</t>
  </si>
  <si>
    <t>20260209-000000337</t>
  </si>
  <si>
    <t>20260209-000000338</t>
  </si>
  <si>
    <t>20260209-000000344</t>
  </si>
  <si>
    <t>20260209205334B5F2</t>
  </si>
  <si>
    <t>20260209-000000348</t>
  </si>
  <si>
    <t>202602092120002C16</t>
  </si>
  <si>
    <t>20260209-000000352</t>
  </si>
  <si>
    <t>20260209223624D83E</t>
  </si>
  <si>
    <t>윤열현</t>
  </si>
  <si>
    <t>20260210-000000001</t>
  </si>
  <si>
    <t>202602100004141D1F</t>
  </si>
  <si>
    <t>20260210-000000002</t>
  </si>
  <si>
    <t>20260210-000000003</t>
  </si>
  <si>
    <t>20260210-000000004</t>
  </si>
  <si>
    <t>20260210-000000005</t>
  </si>
  <si>
    <t>20260210004248E3BF</t>
  </si>
  <si>
    <t>정병석</t>
  </si>
  <si>
    <t>20260210-000000006</t>
  </si>
  <si>
    <t>2026021001020859A9</t>
  </si>
  <si>
    <t>정옥희</t>
  </si>
  <si>
    <t>20260210-000000007</t>
  </si>
  <si>
    <t>20260210-000000008</t>
  </si>
  <si>
    <t>20260210-000000009</t>
  </si>
  <si>
    <t>20260210-000000010</t>
  </si>
  <si>
    <t>20260210-000000011</t>
  </si>
  <si>
    <t>2026021007073946F2</t>
  </si>
  <si>
    <t>20260210-000000033</t>
  </si>
  <si>
    <t>202602100902054BB4</t>
  </si>
  <si>
    <t>배혜진</t>
  </si>
  <si>
    <t>20260210-000000034</t>
  </si>
  <si>
    <t>20260210-000000035</t>
  </si>
  <si>
    <t>20260210-000000036</t>
  </si>
  <si>
    <t>20260210-000000037</t>
  </si>
  <si>
    <t>20260210-000000038</t>
  </si>
  <si>
    <t>20260210-000000039</t>
  </si>
  <si>
    <t>20260210-000000040</t>
  </si>
  <si>
    <t>20260210-000000041</t>
  </si>
  <si>
    <t>20260210-000000042</t>
  </si>
  <si>
    <t>20260210-000000043</t>
  </si>
  <si>
    <t>20260210-000000044</t>
  </si>
  <si>
    <t>20260210-000000045</t>
  </si>
  <si>
    <t>20260210-000000046</t>
  </si>
  <si>
    <t>20260210-000000088</t>
  </si>
  <si>
    <t>20260210102019184B</t>
  </si>
  <si>
    <t>문서연</t>
  </si>
  <si>
    <t>20260210-000000089</t>
  </si>
  <si>
    <t>20260210-000000090</t>
  </si>
  <si>
    <t>20260210102654EEFE</t>
  </si>
  <si>
    <t>20260210-000000091</t>
  </si>
  <si>
    <t>20260210-000000092</t>
  </si>
  <si>
    <t>20260210-000000093</t>
  </si>
  <si>
    <t>20260210-000000094</t>
  </si>
  <si>
    <t>2026021010430550EA</t>
  </si>
  <si>
    <t>추연래</t>
  </si>
  <si>
    <t>20260210-000000095</t>
  </si>
  <si>
    <t>20260210-000000096</t>
  </si>
  <si>
    <t>20260210-000000097</t>
  </si>
  <si>
    <t>2026021010552534D1</t>
  </si>
  <si>
    <t>20260210-000000098</t>
  </si>
  <si>
    <t>202602101058111481</t>
  </si>
  <si>
    <t>20260210-000000099</t>
  </si>
  <si>
    <t>20260210105753C778</t>
  </si>
  <si>
    <t>에드나비델라크루즈</t>
  </si>
  <si>
    <t>20260210-000000106</t>
  </si>
  <si>
    <t>202602101312521C4D</t>
  </si>
  <si>
    <t>20260210-000000178</t>
  </si>
  <si>
    <t>20260210144107063A</t>
  </si>
  <si>
    <t>이예복</t>
  </si>
  <si>
    <t>20260210-000000179</t>
  </si>
  <si>
    <t>20260210152305AC62</t>
  </si>
  <si>
    <t>20260210-000000181</t>
  </si>
  <si>
    <t>20260210153336993B</t>
  </si>
  <si>
    <t>20260210-000000182</t>
  </si>
  <si>
    <t>20260210-000000183</t>
  </si>
  <si>
    <t>20260210-000000184</t>
  </si>
  <si>
    <t>20260210-000000185</t>
  </si>
  <si>
    <t>20260210-000000186</t>
  </si>
  <si>
    <t>20260210-000000187</t>
  </si>
  <si>
    <t>20260210-000000188</t>
  </si>
  <si>
    <t>20260210-000000189</t>
  </si>
  <si>
    <t>20260210-000000190</t>
  </si>
  <si>
    <t>20260210-000000191</t>
  </si>
  <si>
    <t>20260210-000000192</t>
  </si>
  <si>
    <t>20260210-000000193</t>
  </si>
  <si>
    <t>2026021017033125EC</t>
  </si>
  <si>
    <t>임혜린</t>
  </si>
  <si>
    <t>20260210-000000196</t>
  </si>
  <si>
    <t>20260210180832753F</t>
  </si>
  <si>
    <t>강영욱</t>
  </si>
  <si>
    <t>20260210-000000197</t>
  </si>
  <si>
    <t>20260210191335EC1C</t>
  </si>
  <si>
    <t>20260210-000000198</t>
  </si>
  <si>
    <t>202602102016355A6D</t>
  </si>
  <si>
    <t>김미림</t>
  </si>
  <si>
    <t>20260210-000000200</t>
  </si>
  <si>
    <t>20260210211639F9DF</t>
  </si>
  <si>
    <t>20260210-000000201</t>
  </si>
  <si>
    <t>20260210-000000202</t>
  </si>
  <si>
    <t>20260210-000000203</t>
  </si>
  <si>
    <t>20260210-000000204</t>
  </si>
  <si>
    <t>20260210-000000205</t>
  </si>
  <si>
    <t>2026021021414360A5</t>
  </si>
  <si>
    <t>20260210-000000207</t>
  </si>
  <si>
    <t>20260210215047DFD2</t>
  </si>
  <si>
    <t>박상희</t>
  </si>
  <si>
    <t>아기곰</t>
  </si>
  <si>
    <t>20260210-000000208</t>
  </si>
  <si>
    <t>20260210-000000209</t>
  </si>
  <si>
    <t>20260210-000000210</t>
  </si>
  <si>
    <t>20260210-000000211</t>
  </si>
  <si>
    <t>20260210-000000212</t>
  </si>
  <si>
    <t>20260210-000000213</t>
  </si>
  <si>
    <t>20260210-000000214</t>
  </si>
  <si>
    <t>20260210-000000215</t>
  </si>
  <si>
    <t>20260210-000000216</t>
  </si>
  <si>
    <t>20260210-000000217</t>
  </si>
  <si>
    <t>20260210-000000218</t>
  </si>
  <si>
    <t>20260210-000000219</t>
  </si>
  <si>
    <t>20260210-000000220</t>
  </si>
  <si>
    <t>20260210-000000221</t>
  </si>
  <si>
    <t>20260210-000000222</t>
  </si>
  <si>
    <t>20260210-000000223</t>
  </si>
  <si>
    <t>20260210-000000224</t>
  </si>
  <si>
    <t>20260210-000000225</t>
  </si>
  <si>
    <t>20260210-000000226</t>
  </si>
  <si>
    <t>20260210-000000227</t>
  </si>
  <si>
    <t>20260210-000000228</t>
  </si>
  <si>
    <t>20260210-000000229</t>
  </si>
  <si>
    <t>20260210-000000230</t>
  </si>
  <si>
    <t>20260210-000000231</t>
  </si>
  <si>
    <t>20260210-000000232</t>
  </si>
  <si>
    <t>20260210-000000233</t>
  </si>
  <si>
    <t>20260210-000000234</t>
  </si>
  <si>
    <t>20260210-000000235</t>
  </si>
  <si>
    <t>20260210-000000236</t>
  </si>
  <si>
    <t>20260210-000000237</t>
  </si>
  <si>
    <t>20260210220624FE4B</t>
  </si>
  <si>
    <t>김혜민</t>
  </si>
  <si>
    <t>20260210-000000240</t>
  </si>
  <si>
    <t>20260210231108491A</t>
  </si>
  <si>
    <t>김민권</t>
  </si>
  <si>
    <t>20260210-000000241</t>
  </si>
  <si>
    <t>202602102326159971</t>
  </si>
  <si>
    <t>20260210-000000242</t>
  </si>
  <si>
    <t>202602102336591665</t>
  </si>
  <si>
    <t>서은정</t>
  </si>
  <si>
    <t>20260210-000000243</t>
  </si>
  <si>
    <t>20260210-000000244</t>
  </si>
  <si>
    <t>20260211-000000001</t>
  </si>
  <si>
    <t>20260211082843BBFB</t>
  </si>
  <si>
    <t>20260211-000000003</t>
  </si>
  <si>
    <t>20260211093005CBAD</t>
  </si>
  <si>
    <t>비발디신나는어린이집</t>
  </si>
  <si>
    <t>20260211-000000004</t>
  </si>
  <si>
    <t>20260211103043FAB0</t>
  </si>
  <si>
    <t>20260211-000000007</t>
  </si>
  <si>
    <t>202602111157473660</t>
  </si>
  <si>
    <t>이소진</t>
  </si>
  <si>
    <t>20260211-000000008</t>
  </si>
  <si>
    <t>202602111227078DE1</t>
  </si>
  <si>
    <t>한영희</t>
  </si>
  <si>
    <t>20260211-000000014</t>
  </si>
  <si>
    <t>20260211124923F542</t>
  </si>
  <si>
    <t>20260211-000000016</t>
  </si>
  <si>
    <t>20260211140022AC0F</t>
  </si>
  <si>
    <t>20260211-000000017</t>
  </si>
  <si>
    <t>20260211-000000018</t>
  </si>
  <si>
    <t>20260211-000000019</t>
  </si>
  <si>
    <t>20260211-000000021</t>
  </si>
  <si>
    <t>2026021114285481ED</t>
  </si>
  <si>
    <t>에버빌</t>
  </si>
  <si>
    <t>차일드월드</t>
  </si>
  <si>
    <t>20260211-000000022</t>
  </si>
  <si>
    <t>20260211-000000023</t>
  </si>
  <si>
    <t>20260211-000000024</t>
  </si>
  <si>
    <t>20260211-000000025</t>
  </si>
  <si>
    <t>20260211-000000026</t>
  </si>
  <si>
    <t>20260211-000000027</t>
  </si>
  <si>
    <t>20260211-000000028</t>
  </si>
  <si>
    <t>20260211-000000029</t>
  </si>
  <si>
    <t>20260211-000000030</t>
  </si>
  <si>
    <t>20260211-000000031</t>
  </si>
  <si>
    <t>20260211-000000032</t>
  </si>
  <si>
    <t>20260211-000000033</t>
  </si>
  <si>
    <t>20260211143811CC81</t>
  </si>
  <si>
    <t>20260211-000000047</t>
  </si>
  <si>
    <t>20260211153034D2AA</t>
  </si>
  <si>
    <t>허진욱</t>
  </si>
  <si>
    <t>20260211-000000054</t>
  </si>
  <si>
    <t>20260211155824325D</t>
  </si>
  <si>
    <t>20260211-000000055</t>
  </si>
  <si>
    <t>20260211-000000061</t>
  </si>
  <si>
    <t>20260211163117CC03</t>
  </si>
  <si>
    <t>문경빈</t>
  </si>
  <si>
    <t>20260211-000000106</t>
  </si>
  <si>
    <t>20260211164738254E</t>
  </si>
  <si>
    <t>나대한</t>
  </si>
  <si>
    <t>20260211-000000107</t>
  </si>
  <si>
    <t>20260211172924827A</t>
  </si>
  <si>
    <t>김진휴</t>
  </si>
  <si>
    <t>20260211-000000122</t>
  </si>
  <si>
    <t>20260211211355C105</t>
  </si>
  <si>
    <t>오형국</t>
  </si>
  <si>
    <t>20260211-000000126</t>
  </si>
  <si>
    <t>202602112250582730</t>
  </si>
  <si>
    <t>20260211-000000127</t>
  </si>
  <si>
    <t>20260212-000000001</t>
  </si>
  <si>
    <t>202602120424315A69</t>
  </si>
  <si>
    <t>20260212-000000019</t>
  </si>
  <si>
    <t>20260212103411E096</t>
  </si>
  <si>
    <t>20260212-000000020</t>
  </si>
  <si>
    <t>20260212104625AAEA</t>
  </si>
  <si>
    <t>이명성</t>
  </si>
  <si>
    <t>20260212-000000021</t>
  </si>
  <si>
    <t>2026021211281451AA</t>
  </si>
  <si>
    <t>20260212-000000022</t>
  </si>
  <si>
    <t>20260212115008685A</t>
  </si>
  <si>
    <t>20260212-000000024</t>
  </si>
  <si>
    <t>20260212122858E031</t>
  </si>
  <si>
    <t>20260212-000000025</t>
  </si>
  <si>
    <t>202602121232442110</t>
  </si>
  <si>
    <t>20260212-000000029</t>
  </si>
  <si>
    <t>202602121310178858</t>
  </si>
  <si>
    <t>이명근</t>
  </si>
  <si>
    <t>20260212-000000030</t>
  </si>
  <si>
    <t>20260212-000000032</t>
  </si>
  <si>
    <t>20260212150815B9DF</t>
  </si>
  <si>
    <t>20260212-000000033</t>
  </si>
  <si>
    <t>202602121541080E2E</t>
  </si>
  <si>
    <t>20260212-000000034</t>
  </si>
  <si>
    <t>엔틱플라워</t>
  </si>
  <si>
    <t>20260212-000000049</t>
  </si>
  <si>
    <t>202602121640499023</t>
  </si>
  <si>
    <t>곽태경</t>
  </si>
  <si>
    <t>20260212-000000050</t>
  </si>
  <si>
    <t>20260212-000000051</t>
  </si>
  <si>
    <t>202602121752593D5C</t>
  </si>
  <si>
    <t>20260212-000000079</t>
  </si>
  <si>
    <t>20260212200918341C</t>
  </si>
  <si>
    <t>20260212-000000080</t>
  </si>
  <si>
    <t>20260212201312C004</t>
  </si>
  <si>
    <t>한여주</t>
  </si>
  <si>
    <t>20260212-000000081</t>
  </si>
  <si>
    <t>202602122057157BE5</t>
  </si>
  <si>
    <t>20260212-000000084</t>
  </si>
  <si>
    <t>202602122110344744</t>
  </si>
  <si>
    <t>김선정</t>
  </si>
  <si>
    <t>20260212-000000085</t>
  </si>
  <si>
    <t>20260212213948EF6A</t>
  </si>
  <si>
    <t>김기옥</t>
  </si>
  <si>
    <t>20260212-000000087</t>
  </si>
  <si>
    <t>20260212225723753C</t>
  </si>
  <si>
    <t>최윤옥</t>
  </si>
  <si>
    <t>20260212-000000088</t>
  </si>
  <si>
    <t>20260212-000000089</t>
  </si>
  <si>
    <t>2026021223213231AC</t>
  </si>
  <si>
    <t>노경미</t>
  </si>
  <si>
    <t>20260213-000000001</t>
  </si>
  <si>
    <t>20260213002756E7E6</t>
  </si>
  <si>
    <t>20260213-000000002</t>
  </si>
  <si>
    <t>20260213-000000003</t>
  </si>
  <si>
    <t>2026021301083250E0</t>
  </si>
  <si>
    <t>20260212-000000091</t>
  </si>
  <si>
    <t>20260212235119FEF3</t>
  </si>
  <si>
    <t>20260213-000000005</t>
  </si>
  <si>
    <t>20260213094405EEBB</t>
  </si>
  <si>
    <t>20260213-000000006</t>
  </si>
  <si>
    <t>202602131026355714</t>
  </si>
  <si>
    <t>류관모</t>
  </si>
  <si>
    <t>20260213-000000014</t>
  </si>
  <si>
    <t>2026021312315339B3</t>
  </si>
  <si>
    <t>20260213-000000015</t>
  </si>
  <si>
    <t>20260213-000000016</t>
  </si>
  <si>
    <t>20260213133412F1CF</t>
  </si>
  <si>
    <t>20260213-000000017</t>
  </si>
  <si>
    <t>20260213135352E1F5</t>
  </si>
  <si>
    <t>황애순</t>
  </si>
  <si>
    <t>20260213-000000018</t>
  </si>
  <si>
    <t>20260213-000000019</t>
  </si>
  <si>
    <t>20260213-000000020</t>
  </si>
  <si>
    <t>20260213-000000021</t>
  </si>
  <si>
    <t>20260213-000000022</t>
  </si>
  <si>
    <t>20260213-000000023</t>
  </si>
  <si>
    <t>20260213-000000024</t>
  </si>
  <si>
    <t>20260213141245DE29</t>
  </si>
  <si>
    <t>최진실</t>
  </si>
  <si>
    <t>20260213-000000025</t>
  </si>
  <si>
    <t>20260213142828CE04</t>
  </si>
  <si>
    <t>20260213-000000032</t>
  </si>
  <si>
    <t>2026021314482442D0</t>
  </si>
  <si>
    <t>20260213-000000033</t>
  </si>
  <si>
    <t>2026021315111650CE</t>
  </si>
  <si>
    <t>20260213-000000034</t>
  </si>
  <si>
    <t>20260213-000000035</t>
  </si>
  <si>
    <t>20260213151450B0D2</t>
  </si>
  <si>
    <t>임현철</t>
  </si>
  <si>
    <t>20260213-000000036</t>
  </si>
  <si>
    <t>202602131603240F0D</t>
  </si>
  <si>
    <t>20260213-000000043</t>
  </si>
  <si>
    <t>20260213171128EFFC</t>
  </si>
  <si>
    <t>김선호</t>
  </si>
  <si>
    <t>20260213-000000044</t>
  </si>
  <si>
    <t>202602131738503642</t>
  </si>
  <si>
    <t>이준오</t>
  </si>
  <si>
    <t>20260213-000000056</t>
  </si>
  <si>
    <t>202602131817036AFE</t>
  </si>
  <si>
    <t>박크리스틴</t>
  </si>
  <si>
    <t>20260213-000000057</t>
  </si>
  <si>
    <t>커플웨딩_005</t>
  </si>
  <si>
    <t>20260213-000000058</t>
  </si>
  <si>
    <t>20260213191600C72D</t>
  </si>
  <si>
    <t>20260213-000000059</t>
  </si>
  <si>
    <t>202602132333466529</t>
  </si>
  <si>
    <t>이정현</t>
  </si>
  <si>
    <t>가족_001</t>
  </si>
  <si>
    <t>20260213-000000060</t>
  </si>
  <si>
    <t>20260214-000000001</t>
  </si>
  <si>
    <t>202602140033500946</t>
  </si>
  <si>
    <t>20260214-000000002</t>
  </si>
  <si>
    <t>202602140202094473</t>
  </si>
  <si>
    <t>김시은</t>
  </si>
  <si>
    <t>20260214-000000003</t>
  </si>
  <si>
    <t>202602140404171A0C</t>
  </si>
  <si>
    <t>한경은</t>
  </si>
  <si>
    <t>20260214-000000006</t>
  </si>
  <si>
    <t>2026021411565362E0</t>
  </si>
  <si>
    <t>양다은</t>
  </si>
  <si>
    <t>20260214-000000007</t>
  </si>
  <si>
    <t>20260214-000000008</t>
  </si>
  <si>
    <t>20260214-000000010</t>
  </si>
  <si>
    <t>20260214131540AB3B</t>
  </si>
  <si>
    <t>이영찬</t>
  </si>
  <si>
    <t>20260214-000000011</t>
  </si>
  <si>
    <t>20260214142443D74F</t>
  </si>
  <si>
    <t>20260214-000000012</t>
  </si>
  <si>
    <t>20260214143254D268</t>
  </si>
  <si>
    <t>성현주</t>
  </si>
  <si>
    <t>20260214-000000013</t>
  </si>
  <si>
    <t>20260214152305CBE6</t>
  </si>
  <si>
    <t>김하나</t>
  </si>
  <si>
    <t>20260214-000000014</t>
  </si>
  <si>
    <t>20260214160629C1B4</t>
  </si>
  <si>
    <t>오미경</t>
  </si>
  <si>
    <t>20260214-000000015</t>
  </si>
  <si>
    <t>202602141729372742</t>
  </si>
  <si>
    <t>조숙현</t>
  </si>
  <si>
    <t>20260214-000000016</t>
  </si>
  <si>
    <t>202602141726466ECA</t>
  </si>
  <si>
    <t>현석진</t>
  </si>
  <si>
    <t>20260214-000000017</t>
  </si>
  <si>
    <t>20260214204841A9FD</t>
  </si>
  <si>
    <t>20260214-000000018</t>
  </si>
  <si>
    <t>20260214-000000023</t>
  </si>
  <si>
    <t>20260214233748A2DA</t>
  </si>
  <si>
    <t>조혜란</t>
  </si>
  <si>
    <t>20260215-000000001</t>
  </si>
  <si>
    <t>20260215001239CED0</t>
  </si>
  <si>
    <t>김혜진</t>
  </si>
  <si>
    <t>20260215-000000002</t>
  </si>
  <si>
    <t>202602150026200D7D</t>
  </si>
  <si>
    <t>이나연</t>
  </si>
  <si>
    <t>20260215-000000003</t>
  </si>
  <si>
    <t>202602150631266834</t>
  </si>
  <si>
    <t>20260215-000000004</t>
  </si>
  <si>
    <t>202602151106294F44</t>
  </si>
  <si>
    <t>임보화</t>
  </si>
  <si>
    <t>20260215-000000005</t>
  </si>
  <si>
    <t>202602151454330515</t>
  </si>
  <si>
    <t>20260215-000000006</t>
  </si>
  <si>
    <t>202602151517503694</t>
  </si>
  <si>
    <t>20260215-000000008</t>
  </si>
  <si>
    <t>20260215161627562B</t>
  </si>
  <si>
    <t>20260215-000000009</t>
  </si>
  <si>
    <t>202602151756238A2E</t>
  </si>
  <si>
    <t>신일식</t>
  </si>
  <si>
    <t>20260215-000000010</t>
  </si>
  <si>
    <t>20260215205719DB5F</t>
  </si>
  <si>
    <t>한재진</t>
  </si>
  <si>
    <t>20260215-000000012</t>
  </si>
  <si>
    <t>20260215214124944F</t>
  </si>
  <si>
    <t>박상엽</t>
  </si>
  <si>
    <t>20260216-000000001</t>
  </si>
  <si>
    <t>20260216061623E655</t>
  </si>
  <si>
    <t>홍다희</t>
  </si>
  <si>
    <t>20260216-000000002</t>
  </si>
  <si>
    <t>202602160852193895</t>
  </si>
  <si>
    <t>윤은진</t>
  </si>
  <si>
    <t>20260216-000000003</t>
  </si>
  <si>
    <t>20260216091136B05C</t>
  </si>
  <si>
    <t>20260216-000000004</t>
  </si>
  <si>
    <t>2026021609284981FD</t>
  </si>
  <si>
    <t>20260216-000000023</t>
  </si>
  <si>
    <t>20260216120219EFCE</t>
  </si>
  <si>
    <t>김순필</t>
  </si>
  <si>
    <t>20260216-000000025</t>
  </si>
  <si>
    <t>202602161559012A88</t>
  </si>
  <si>
    <t>20260216-000000026</t>
  </si>
  <si>
    <t>20260216161045C357</t>
  </si>
  <si>
    <t>20260216-000000027</t>
  </si>
  <si>
    <t>20260216163044B870</t>
  </si>
  <si>
    <t>장정은</t>
  </si>
  <si>
    <t>20260216-000000028</t>
  </si>
  <si>
    <t>20260216164421E6AB</t>
  </si>
  <si>
    <t>홍승아</t>
  </si>
  <si>
    <t>20260216-000000029</t>
  </si>
  <si>
    <t>2026021617213147B1</t>
  </si>
  <si>
    <t>곽재인</t>
  </si>
  <si>
    <t>20260216-000000030</t>
  </si>
  <si>
    <t>20260216-000000031</t>
  </si>
  <si>
    <t>20260216190038F8D3</t>
  </si>
  <si>
    <t>최은숙</t>
  </si>
  <si>
    <t>20260216-000000033</t>
  </si>
  <si>
    <t>20260216201931CD4F</t>
  </si>
  <si>
    <t>최정원</t>
  </si>
  <si>
    <t>20260216-000000034</t>
  </si>
  <si>
    <t>20260216-000000035</t>
  </si>
  <si>
    <t>20260216203815071F</t>
  </si>
  <si>
    <t>김예은</t>
  </si>
  <si>
    <t>20260216-000000036</t>
  </si>
  <si>
    <t>2026021620441791AA</t>
  </si>
  <si>
    <t>20260216-000000037</t>
  </si>
  <si>
    <t>2026021620495875FF</t>
  </si>
  <si>
    <t>20260216-000000038</t>
  </si>
  <si>
    <t>20260216214439B4D7</t>
  </si>
  <si>
    <t>20260216-000000039</t>
  </si>
  <si>
    <t>20260216-000000040</t>
  </si>
  <si>
    <t>202602162315028F21</t>
  </si>
  <si>
    <t>20260216-000000041</t>
  </si>
  <si>
    <t>20260216-000000042</t>
  </si>
  <si>
    <t>20260216-000000043</t>
  </si>
  <si>
    <t>20260216-000000044</t>
  </si>
  <si>
    <t>20260216-000000045</t>
  </si>
  <si>
    <t>20260216-000000046</t>
  </si>
  <si>
    <t>20260216235241548A</t>
  </si>
  <si>
    <t>권은미</t>
  </si>
  <si>
    <t>20260217-000000001</t>
  </si>
  <si>
    <t>20260217000633A1E3</t>
  </si>
  <si>
    <t>20260217-000000002</t>
  </si>
  <si>
    <t>20260217002223FECF</t>
  </si>
  <si>
    <t>20260217-000000003</t>
  </si>
  <si>
    <t>20260217013811AA50</t>
  </si>
  <si>
    <t>20260217-000000004</t>
  </si>
  <si>
    <t>202602170838131520</t>
  </si>
  <si>
    <t>20260217-000000005</t>
  </si>
  <si>
    <t>20260217-000000007</t>
  </si>
  <si>
    <t>20260217103925C58B</t>
  </si>
  <si>
    <t>20260217-000000008</t>
  </si>
  <si>
    <t>202602171054553EEF</t>
  </si>
  <si>
    <t>20260217-000000009</t>
  </si>
  <si>
    <t>202602171109542336</t>
  </si>
  <si>
    <t>20260217-000000012</t>
  </si>
  <si>
    <t>20260217120805039D</t>
  </si>
  <si>
    <t>이도희</t>
  </si>
  <si>
    <t>20260217-000000016</t>
  </si>
  <si>
    <t>202602171219330512</t>
  </si>
  <si>
    <t>20260217-000000017</t>
  </si>
  <si>
    <t>20260217131024CA66</t>
  </si>
  <si>
    <t>20260217-000000018</t>
  </si>
  <si>
    <t>202602171411100B63</t>
  </si>
  <si>
    <t>전기성</t>
  </si>
  <si>
    <t>20260217-000000019</t>
  </si>
  <si>
    <t>20260217162513817B</t>
  </si>
  <si>
    <t>20260217-000000020</t>
  </si>
  <si>
    <t>202602171632081480</t>
  </si>
  <si>
    <t>박시내</t>
  </si>
  <si>
    <t>20260217-000000021</t>
  </si>
  <si>
    <t>2026021717174050FE</t>
  </si>
  <si>
    <t>송수진</t>
  </si>
  <si>
    <t>20260217-000000022</t>
  </si>
  <si>
    <t>202602171840233A2D</t>
  </si>
  <si>
    <t>강하라</t>
  </si>
  <si>
    <t>20260217-000000023</t>
  </si>
  <si>
    <t>20260217-000000024</t>
  </si>
  <si>
    <t>20260217-000000025</t>
  </si>
  <si>
    <t>20260217-000000026</t>
  </si>
  <si>
    <t>20260217183713AA75</t>
  </si>
  <si>
    <t>20260217-000000027</t>
  </si>
  <si>
    <t>20260217191649AE53</t>
  </si>
  <si>
    <t>20260217-000000028</t>
  </si>
  <si>
    <t>2026021719312597E0</t>
  </si>
  <si>
    <t>20260217-000000029</t>
  </si>
  <si>
    <t>202602171944293B29</t>
  </si>
  <si>
    <t>20260217-000000030</t>
  </si>
  <si>
    <t>202602172002026B68</t>
  </si>
  <si>
    <t>문형준</t>
  </si>
  <si>
    <t>20260217-000000032</t>
  </si>
  <si>
    <t>20260217204700C7EA</t>
  </si>
  <si>
    <t>정인경</t>
  </si>
  <si>
    <t>20260217-000000033</t>
  </si>
  <si>
    <t>202602172050113D6E</t>
  </si>
  <si>
    <t>20260217-000000034</t>
  </si>
  <si>
    <t>202602172124008FCD</t>
  </si>
  <si>
    <t>20260217-000000035</t>
  </si>
  <si>
    <t>20260217-000000036</t>
  </si>
  <si>
    <t>2026021721573046BE</t>
  </si>
  <si>
    <t>정주영</t>
  </si>
  <si>
    <t>20260217-000000037</t>
  </si>
  <si>
    <t>20260217220413F4F6</t>
  </si>
  <si>
    <t>한경화</t>
  </si>
  <si>
    <t>20260217-000000038</t>
  </si>
  <si>
    <t>20260217-000000039</t>
  </si>
  <si>
    <t>202602172240022FD3</t>
  </si>
  <si>
    <t>20260217-000000040</t>
  </si>
  <si>
    <t>202602172324096BF0</t>
  </si>
  <si>
    <t>이주은</t>
  </si>
  <si>
    <t>20260217-000000041</t>
  </si>
  <si>
    <t>20260217-000000042</t>
  </si>
  <si>
    <t>2026021723323896D3</t>
  </si>
  <si>
    <t>20260217-000000043</t>
  </si>
  <si>
    <t>20260217233113E8FA</t>
  </si>
  <si>
    <t>20260217-000000044</t>
  </si>
  <si>
    <t>202602172349507023</t>
  </si>
  <si>
    <t>전효정</t>
  </si>
  <si>
    <t>20260218-000000001</t>
  </si>
  <si>
    <t>202602180610257AC8</t>
  </si>
  <si>
    <t>20260218-000000002</t>
  </si>
  <si>
    <t>2026021809102371A4</t>
  </si>
  <si>
    <t>20260218-000000003</t>
  </si>
  <si>
    <t>202602181056395ADB</t>
  </si>
  <si>
    <t>임서정</t>
  </si>
  <si>
    <t>20260218-000000006</t>
  </si>
  <si>
    <t>202602181151098867</t>
  </si>
  <si>
    <t>20260218-000000007</t>
  </si>
  <si>
    <t>20260218125913E98C</t>
  </si>
  <si>
    <t>정찬미</t>
  </si>
  <si>
    <t>20260218-000000008</t>
  </si>
  <si>
    <t>20260218132809FA15</t>
  </si>
  <si>
    <t>조인기</t>
  </si>
  <si>
    <t>20260218-000000009</t>
  </si>
  <si>
    <t>20260218135005CA10</t>
  </si>
  <si>
    <t>20260218-000000010</t>
  </si>
  <si>
    <t>202602181358232397</t>
  </si>
  <si>
    <t>김일란</t>
  </si>
  <si>
    <t>20260218-000000011</t>
  </si>
  <si>
    <t>20260218-000000012</t>
  </si>
  <si>
    <t>2026021813561837B7</t>
  </si>
  <si>
    <t>정민수</t>
  </si>
  <si>
    <t>20260218-000000016</t>
  </si>
  <si>
    <t>20260218151748E88D</t>
  </si>
  <si>
    <t>20260218-000000017</t>
  </si>
  <si>
    <t>20260218155518985D</t>
  </si>
  <si>
    <t>20260218-000000018</t>
  </si>
  <si>
    <t>20260218171005C202</t>
  </si>
  <si>
    <t>김용호</t>
  </si>
  <si>
    <t>20260218-000000019</t>
  </si>
  <si>
    <t>2026021817393383AF</t>
  </si>
  <si>
    <t>20260218-000000020</t>
  </si>
  <si>
    <t>2026021818273921E4</t>
  </si>
  <si>
    <t>김길순</t>
  </si>
  <si>
    <t>20260218-000000021</t>
  </si>
  <si>
    <t>2026021818524035F0</t>
  </si>
  <si>
    <t>20260218-000000022</t>
  </si>
  <si>
    <t>202602181958587954</t>
  </si>
  <si>
    <t>20260218-000000023</t>
  </si>
  <si>
    <t>202602182005121425</t>
  </si>
  <si>
    <t>20260218-000000024</t>
  </si>
  <si>
    <t>202602182025154551</t>
  </si>
  <si>
    <t>최진선</t>
  </si>
  <si>
    <t>20260218-000000025</t>
  </si>
  <si>
    <t>2026021820290380F8</t>
  </si>
  <si>
    <t>김인혜</t>
  </si>
  <si>
    <t>20260218-000000026</t>
  </si>
  <si>
    <t>20260218204844DB2D</t>
  </si>
  <si>
    <t>백난숙</t>
  </si>
  <si>
    <t>20260218-000000027</t>
  </si>
  <si>
    <t>20260218-000000028</t>
  </si>
  <si>
    <t>20260218-000000030</t>
  </si>
  <si>
    <t>2026021821484475EB</t>
  </si>
  <si>
    <t>전수민</t>
  </si>
  <si>
    <t>20260218-000000031</t>
  </si>
  <si>
    <t>20260218222758BA74</t>
  </si>
  <si>
    <t>20260218-000000032</t>
  </si>
  <si>
    <t>20260218224606D17E</t>
  </si>
  <si>
    <t>윤소영</t>
  </si>
  <si>
    <t>20260218-000000033</t>
  </si>
  <si>
    <t>20260218-000000035</t>
  </si>
  <si>
    <t>202602182311264539</t>
  </si>
  <si>
    <t>20260218-000000036</t>
  </si>
  <si>
    <t>2026021823094128E1</t>
  </si>
  <si>
    <t>황은미</t>
  </si>
  <si>
    <t>20260218-000000037</t>
  </si>
  <si>
    <t>202602182325142893</t>
  </si>
  <si>
    <t>20260218-000000038</t>
  </si>
  <si>
    <t>2026021823233188DE</t>
  </si>
  <si>
    <t>20260218-000000039</t>
  </si>
  <si>
    <t>202602182335012093</t>
  </si>
  <si>
    <t>알로아하와이</t>
  </si>
  <si>
    <t>20260218-000000040</t>
  </si>
  <si>
    <t>202602182337340477</t>
  </si>
  <si>
    <t>여진영</t>
  </si>
  <si>
    <t>20260218-000000041</t>
  </si>
  <si>
    <t>2026021823412099D9</t>
  </si>
  <si>
    <t>20260219-000000001</t>
  </si>
  <si>
    <t>20260219004244CDCF</t>
  </si>
  <si>
    <t>김가희</t>
  </si>
  <si>
    <t>20260219-000000002</t>
  </si>
  <si>
    <t>20260219011220E80F</t>
  </si>
  <si>
    <t>20260219-000000003</t>
  </si>
  <si>
    <t>2026021901412031C9</t>
  </si>
  <si>
    <t>20260219-000000004</t>
  </si>
  <si>
    <t>20260219-000000005</t>
  </si>
  <si>
    <t>20260219025658D340</t>
  </si>
  <si>
    <t>권가윤</t>
  </si>
  <si>
    <t>20260219-000000006</t>
  </si>
  <si>
    <t>20260219042242F41A</t>
  </si>
  <si>
    <t>우나영</t>
  </si>
  <si>
    <t>20260215-000000020</t>
  </si>
  <si>
    <t>20260215175722E592</t>
  </si>
  <si>
    <t>20260215-000000021</t>
  </si>
  <si>
    <t>20260215-000000022</t>
  </si>
  <si>
    <t>20260215-000000023</t>
  </si>
  <si>
    <t>20260215-000000024</t>
  </si>
  <si>
    <t>20260215-000000025</t>
  </si>
  <si>
    <t>20260219-000000007</t>
  </si>
  <si>
    <t>202602190917326A31</t>
  </si>
  <si>
    <t>20260219-000000008</t>
  </si>
  <si>
    <t>20260219-000000009</t>
  </si>
  <si>
    <t>20260219-000000010</t>
  </si>
  <si>
    <t>20260219-000000011</t>
  </si>
  <si>
    <t>20260219-000000012</t>
  </si>
  <si>
    <t>20260219-000000013</t>
  </si>
  <si>
    <t>20260219-000000014</t>
  </si>
  <si>
    <t>20260219-000000015</t>
  </si>
  <si>
    <t>20260219-000000016</t>
  </si>
  <si>
    <t>20260219-000000017</t>
  </si>
  <si>
    <t>20260219-000000018</t>
  </si>
  <si>
    <t>202602190001004806</t>
  </si>
  <si>
    <t>이승은</t>
  </si>
  <si>
    <t>20260219-000000019</t>
  </si>
  <si>
    <t>20260219093406E43F</t>
  </si>
  <si>
    <t>오병진</t>
  </si>
  <si>
    <t>20260219-000000020</t>
  </si>
  <si>
    <t>202602190932216879</t>
  </si>
  <si>
    <t>박정숙</t>
  </si>
  <si>
    <t>20260219-000000021</t>
  </si>
  <si>
    <t>20260219094934F2D5</t>
  </si>
  <si>
    <t>윤은정</t>
  </si>
  <si>
    <t>20260219-000000024</t>
  </si>
  <si>
    <t>20260219100747A86A</t>
  </si>
  <si>
    <t>20260219-000000050</t>
  </si>
  <si>
    <t>20260219141628B8AD</t>
  </si>
  <si>
    <t>서정미</t>
  </si>
  <si>
    <t>20260219-000000051</t>
  </si>
  <si>
    <t>202602191448585D04</t>
  </si>
  <si>
    <t>김균태</t>
  </si>
  <si>
    <t>20260219-000000052</t>
  </si>
  <si>
    <t>20260219152852F410</t>
  </si>
  <si>
    <t>심지영</t>
  </si>
  <si>
    <t>20260219-000000054</t>
  </si>
  <si>
    <t>202602191612290DE7</t>
  </si>
  <si>
    <t>임호인</t>
  </si>
  <si>
    <t>20260219-000000059</t>
  </si>
  <si>
    <t>2026021923570722F4</t>
  </si>
  <si>
    <t>안수연</t>
  </si>
  <si>
    <t>20260220-000000004</t>
  </si>
  <si>
    <t>202602200718238557</t>
  </si>
  <si>
    <t>이경식</t>
  </si>
  <si>
    <t>20260220-000000005</t>
  </si>
  <si>
    <t>20260220082458C9A3</t>
  </si>
  <si>
    <t>권현진</t>
  </si>
  <si>
    <t>20260220-000000006</t>
  </si>
  <si>
    <t>2026022008353156D3</t>
  </si>
  <si>
    <t>20260220-000000010</t>
  </si>
  <si>
    <t>2026022009461505ED</t>
  </si>
  <si>
    <t>20260220-000000011</t>
  </si>
  <si>
    <t>20260220-000000012</t>
  </si>
  <si>
    <t>20260220-000000013</t>
  </si>
  <si>
    <t>20260220-000000015</t>
  </si>
  <si>
    <t>202602201224044031</t>
  </si>
  <si>
    <t>장숙희</t>
  </si>
  <si>
    <t>20260220-000000016</t>
  </si>
  <si>
    <t>202602201431374C76</t>
  </si>
  <si>
    <t>유동진</t>
  </si>
  <si>
    <t>20260220-000000017</t>
  </si>
  <si>
    <t>20260220-000000018</t>
  </si>
  <si>
    <t>20260220-000000019</t>
  </si>
  <si>
    <t>20260220144622A733</t>
  </si>
  <si>
    <t>강범심</t>
  </si>
  <si>
    <t>20260220-000000020</t>
  </si>
  <si>
    <t>202602201446021F8B</t>
  </si>
  <si>
    <t>20260220-000000030</t>
  </si>
  <si>
    <t>20260220151321D363</t>
  </si>
  <si>
    <t>20260220-000000031</t>
  </si>
  <si>
    <t>20260220160612BC00</t>
  </si>
  <si>
    <t>강창용</t>
  </si>
  <si>
    <t>20260220-000000032</t>
  </si>
  <si>
    <t>202602201657303DC8</t>
  </si>
  <si>
    <t>이재훈</t>
  </si>
  <si>
    <t>20260220-000000033</t>
  </si>
  <si>
    <t>20260220-000000035</t>
  </si>
  <si>
    <t>202602201724366B01</t>
  </si>
  <si>
    <t>이승연</t>
  </si>
  <si>
    <t>20260220-000000036</t>
  </si>
  <si>
    <t>20260220174150B102</t>
  </si>
  <si>
    <t>이보연</t>
  </si>
  <si>
    <t>20260220-000000037</t>
  </si>
  <si>
    <t>202602201840220454</t>
  </si>
  <si>
    <t>20260220-000000038</t>
  </si>
  <si>
    <t>20260220-000000039</t>
  </si>
  <si>
    <t>2026022021240305EA</t>
  </si>
  <si>
    <t>20260220-000000040</t>
  </si>
  <si>
    <t>202602202316540490</t>
  </si>
  <si>
    <t>위현정</t>
  </si>
  <si>
    <t>20260220-000000041</t>
  </si>
  <si>
    <t>202602202324394C7B</t>
  </si>
  <si>
    <t>김제헌</t>
  </si>
  <si>
    <t>20260220-000000042</t>
  </si>
  <si>
    <t>202602202316430B99</t>
  </si>
  <si>
    <t>김연희</t>
  </si>
  <si>
    <t>20260221-000000001</t>
  </si>
  <si>
    <t>202602210033158A20</t>
  </si>
  <si>
    <t>한다정</t>
  </si>
  <si>
    <t>20260221-000000002</t>
  </si>
  <si>
    <t>202602210249573439</t>
  </si>
  <si>
    <t>박주혜</t>
  </si>
  <si>
    <t>20260221-000000003</t>
  </si>
  <si>
    <t>2026022109240092F9</t>
  </si>
  <si>
    <t>채민석</t>
  </si>
  <si>
    <t>20260221-000000005</t>
  </si>
  <si>
    <t>20260221120022DF12</t>
  </si>
  <si>
    <t>20260221-000000006</t>
  </si>
  <si>
    <t>20260221-000000007</t>
  </si>
  <si>
    <t>20260221120345E48A</t>
  </si>
  <si>
    <t>20260221-000000008</t>
  </si>
  <si>
    <t>20260221-000000012</t>
  </si>
  <si>
    <t>20260221152716532F</t>
  </si>
  <si>
    <t>20260221-000000013</t>
  </si>
  <si>
    <t>20260221-000000014</t>
  </si>
  <si>
    <t>20260221162655CDB2</t>
  </si>
  <si>
    <t>20260221-000000015</t>
  </si>
  <si>
    <t>20260221164038542D</t>
  </si>
  <si>
    <t>20260221-000000016</t>
  </si>
  <si>
    <t>20260221174611DDFA</t>
  </si>
  <si>
    <t>20260221-000000017</t>
  </si>
  <si>
    <t>202602212002329259</t>
  </si>
  <si>
    <t>곽호숙</t>
  </si>
  <si>
    <t>20260221-000000019</t>
  </si>
  <si>
    <t>202602212037571861</t>
  </si>
  <si>
    <t>20260221-000000020</t>
  </si>
  <si>
    <t>202602212128059CE6</t>
  </si>
  <si>
    <t>20260221-000000022</t>
  </si>
  <si>
    <t>202602212232363C00</t>
  </si>
  <si>
    <t>전아현</t>
  </si>
  <si>
    <t>20260221-000000023</t>
  </si>
  <si>
    <t>202602212234506707</t>
  </si>
  <si>
    <t>20260221-000000024</t>
  </si>
  <si>
    <t>202602212312390CF0</t>
  </si>
  <si>
    <t>20260221-000000025</t>
  </si>
  <si>
    <t>202602212311067B18</t>
  </si>
  <si>
    <t>조수진</t>
  </si>
  <si>
    <t>20260221-000000026</t>
  </si>
  <si>
    <t>20260221-000000027</t>
  </si>
  <si>
    <t>20260221-000000028</t>
  </si>
  <si>
    <t>20260221235430F13B</t>
  </si>
  <si>
    <t>20260222-000000001</t>
  </si>
  <si>
    <t>20260222003154D1C8</t>
  </si>
  <si>
    <t>이정진</t>
  </si>
  <si>
    <t>20260222-000000002</t>
  </si>
  <si>
    <t>20260222003452D98B</t>
  </si>
  <si>
    <t>20260222-000000004</t>
  </si>
  <si>
    <t>20260222125254D9C0</t>
  </si>
  <si>
    <t>20260222-000000006</t>
  </si>
  <si>
    <t>202602221436051F4A</t>
  </si>
  <si>
    <t>유지영</t>
  </si>
  <si>
    <t>20260222-000000008</t>
  </si>
  <si>
    <t>202602221520267164</t>
  </si>
  <si>
    <t>20260222-000000009</t>
  </si>
  <si>
    <t>20260222160118CB4B</t>
  </si>
  <si>
    <t>박사라</t>
  </si>
  <si>
    <t>20260222-000000010</t>
  </si>
  <si>
    <t>2026022216325321E5</t>
  </si>
  <si>
    <t>20260222-000000011</t>
  </si>
  <si>
    <t>20260222-000000012</t>
  </si>
  <si>
    <t>20260222-000000013</t>
  </si>
  <si>
    <t>20260222-000000014</t>
  </si>
  <si>
    <t>2026022217422436ED</t>
  </si>
  <si>
    <t>20260222-000000015</t>
  </si>
  <si>
    <t>202602221758071CBE</t>
  </si>
  <si>
    <t>구진영</t>
  </si>
  <si>
    <t>20260222-000000018</t>
  </si>
  <si>
    <t>20260222195953EBFC</t>
  </si>
  <si>
    <t>오지은</t>
  </si>
  <si>
    <t>20260222-000000019</t>
  </si>
  <si>
    <t>20260222-000000023</t>
  </si>
  <si>
    <t>2026022220093137B7</t>
  </si>
  <si>
    <t>윤종식</t>
  </si>
  <si>
    <t>20260222-000000024</t>
  </si>
  <si>
    <t>20260222-000000025</t>
  </si>
  <si>
    <t>202602222034281698</t>
  </si>
  <si>
    <t>조민희</t>
  </si>
  <si>
    <t>20260222-000000026</t>
  </si>
  <si>
    <t>2026022221521093F5</t>
  </si>
  <si>
    <t>20260222-000000027</t>
  </si>
  <si>
    <t>2026022222021421DB</t>
  </si>
  <si>
    <t>진설희</t>
  </si>
  <si>
    <t>20260222-000000028</t>
  </si>
  <si>
    <t>202602222212590100</t>
  </si>
  <si>
    <t>김연화</t>
  </si>
  <si>
    <t>20260222-000000029</t>
  </si>
  <si>
    <t>20260222222301F426</t>
  </si>
  <si>
    <t>20260222-000000030</t>
  </si>
  <si>
    <t>2026022222343256AB</t>
  </si>
  <si>
    <t>20260222-000000031</t>
  </si>
  <si>
    <t>202602222234367BCA</t>
  </si>
  <si>
    <t>20260222-000000032</t>
  </si>
  <si>
    <t>202602222243467102</t>
  </si>
  <si>
    <t>안보라</t>
  </si>
  <si>
    <t>20260222-000000033</t>
  </si>
  <si>
    <t>20260222232044B528</t>
  </si>
  <si>
    <t>20260223-000000008</t>
  </si>
  <si>
    <t>20260223091219BF90</t>
  </si>
  <si>
    <t>박종서</t>
  </si>
  <si>
    <t>20260223-000000009</t>
  </si>
  <si>
    <t>20260223091925948F</t>
  </si>
  <si>
    <t>20260223-000000010</t>
  </si>
  <si>
    <t>2026022309314329D8</t>
  </si>
  <si>
    <t>이설이</t>
  </si>
  <si>
    <t>20260223-000000011</t>
  </si>
  <si>
    <t>202602230946299393</t>
  </si>
  <si>
    <t>20260223-000000012</t>
  </si>
  <si>
    <t>202602230948278909</t>
  </si>
  <si>
    <t>구민지</t>
  </si>
  <si>
    <t>20260223-000000130</t>
  </si>
  <si>
    <t>202602231049420A4D</t>
  </si>
  <si>
    <t>20260223-000000131</t>
  </si>
  <si>
    <t>202602231104122606</t>
  </si>
  <si>
    <t>전시현</t>
  </si>
  <si>
    <t>20260223-000000132</t>
  </si>
  <si>
    <t>20260223-000000133</t>
  </si>
  <si>
    <t>20260223-000000134</t>
  </si>
  <si>
    <t>2026022311245558C2</t>
  </si>
  <si>
    <t>마정림</t>
  </si>
  <si>
    <t>20260223-000000135</t>
  </si>
  <si>
    <t>202602231133177DB7</t>
  </si>
  <si>
    <t>박진규</t>
  </si>
  <si>
    <t>20260223-000000137</t>
  </si>
  <si>
    <t>20260223123222186C</t>
  </si>
  <si>
    <t>20260223-000000138</t>
  </si>
  <si>
    <t>20260223-000000139</t>
  </si>
  <si>
    <t>20260223-000000140</t>
  </si>
  <si>
    <t>20260223-000000146</t>
  </si>
  <si>
    <t>202602231342464F54</t>
  </si>
  <si>
    <t>20260223-000000147</t>
  </si>
  <si>
    <t>2026022314171581F6</t>
  </si>
  <si>
    <t>윤지은</t>
  </si>
  <si>
    <t>20260223-000000148</t>
  </si>
  <si>
    <t>202602231449348F13</t>
  </si>
  <si>
    <t>성석희</t>
  </si>
  <si>
    <t>20260223-000000160</t>
  </si>
  <si>
    <t>20260223151736BEBE</t>
  </si>
  <si>
    <t>20260223-000000161</t>
  </si>
  <si>
    <t>2026022315184610CD</t>
  </si>
  <si>
    <t>20260223-000000162</t>
  </si>
  <si>
    <t>202602231524249B84</t>
  </si>
  <si>
    <t>김정철</t>
  </si>
  <si>
    <t>20260223-000000167</t>
  </si>
  <si>
    <t>20260223160100EECD</t>
  </si>
  <si>
    <t>20260223-000000168</t>
  </si>
  <si>
    <t>20260223163601E8A5</t>
  </si>
  <si>
    <t>김미연</t>
  </si>
  <si>
    <t>20260223-000000169</t>
  </si>
  <si>
    <t>20260223163032A087</t>
  </si>
  <si>
    <t>20260223-000000170</t>
  </si>
  <si>
    <t>202602231659126A59</t>
  </si>
  <si>
    <t>20260223-000000171</t>
  </si>
  <si>
    <t>2026022316535429FB</t>
  </si>
  <si>
    <t>20260223-000000172</t>
  </si>
  <si>
    <t>20260223-000000173</t>
  </si>
  <si>
    <t>2026022317073518F8</t>
  </si>
  <si>
    <t>20260223-000000175</t>
  </si>
  <si>
    <t>202602231709110DFB</t>
  </si>
  <si>
    <t>고덕환</t>
  </si>
  <si>
    <t>20260223-000000176</t>
  </si>
  <si>
    <t>2026022320095128DC</t>
  </si>
  <si>
    <t>노진</t>
  </si>
  <si>
    <t>20260223-000000177</t>
  </si>
  <si>
    <t>2026022321375290CF</t>
  </si>
  <si>
    <t>조희영</t>
  </si>
  <si>
    <t>20260223-000000178</t>
  </si>
  <si>
    <t>2026022322132623E4</t>
  </si>
  <si>
    <t>이승협</t>
  </si>
  <si>
    <t>20260223-000000179</t>
  </si>
  <si>
    <t>20260223223011390D</t>
  </si>
  <si>
    <t>20260223-000000184</t>
  </si>
  <si>
    <t>20260223224727C468</t>
  </si>
  <si>
    <t>20260224-000000001</t>
  </si>
  <si>
    <t>20260223235756ECB5</t>
  </si>
  <si>
    <t>20260224-000000002</t>
  </si>
  <si>
    <t>202602232356531502</t>
  </si>
  <si>
    <t>백미연</t>
  </si>
  <si>
    <t>20260224-000000003</t>
  </si>
  <si>
    <t>20260224003153A427</t>
  </si>
  <si>
    <t>20260224-000000006</t>
  </si>
  <si>
    <t>202602240933517EA8</t>
  </si>
  <si>
    <t>기은영</t>
  </si>
  <si>
    <t>20260224-000000007</t>
  </si>
  <si>
    <t>20260224-000000008</t>
  </si>
  <si>
    <t>20260224-000000009</t>
  </si>
  <si>
    <t>20260224-000000010</t>
  </si>
  <si>
    <t>20260224100617DF19</t>
  </si>
  <si>
    <t>20260224-000000011</t>
  </si>
  <si>
    <t>202602241036326CB2</t>
  </si>
  <si>
    <t>20260224-000000030</t>
  </si>
  <si>
    <t>2026022412270300AD</t>
  </si>
  <si>
    <t>윤서준</t>
  </si>
  <si>
    <t>20260224-000000033</t>
  </si>
  <si>
    <t>202602241317081909</t>
  </si>
  <si>
    <t>이용구</t>
  </si>
  <si>
    <t>20260224-000000035</t>
  </si>
  <si>
    <t>20260224140408BE34</t>
  </si>
  <si>
    <t>변희성</t>
  </si>
  <si>
    <t>20260224-000000036</t>
  </si>
  <si>
    <t>2026022414080913E0</t>
  </si>
  <si>
    <t>박대기</t>
  </si>
  <si>
    <t>20260224-000000037</t>
  </si>
  <si>
    <t>202602241544367C61</t>
  </si>
  <si>
    <t>김재성</t>
  </si>
  <si>
    <t>20260224-000000038</t>
  </si>
  <si>
    <t>20260224162731CF56</t>
  </si>
  <si>
    <t>20260224-000000039</t>
  </si>
  <si>
    <t>20260224165912B579</t>
  </si>
  <si>
    <t>박진</t>
  </si>
  <si>
    <t>20260224-000000042</t>
  </si>
  <si>
    <t>2026022419571158D0</t>
  </si>
  <si>
    <t>20260224-000000043</t>
  </si>
  <si>
    <t>20260224-000000044</t>
  </si>
  <si>
    <t>20260224200147783F</t>
  </si>
  <si>
    <t>박한빈</t>
  </si>
  <si>
    <t>20260224-000000045</t>
  </si>
  <si>
    <t>202602242049402AC5</t>
  </si>
  <si>
    <t>20260224-000000046</t>
  </si>
  <si>
    <t>20260224210543F4AA</t>
  </si>
  <si>
    <t>황은아</t>
  </si>
  <si>
    <t>20260225-000000001</t>
  </si>
  <si>
    <t>20260225052956FCC1</t>
  </si>
  <si>
    <t>20260225-000000004</t>
  </si>
  <si>
    <t>20260225083400A2FB</t>
  </si>
  <si>
    <t>20260225-000000005</t>
  </si>
  <si>
    <t>20260225-000000006</t>
  </si>
  <si>
    <t>20260225-000000007</t>
  </si>
  <si>
    <t>20260225084933795D</t>
  </si>
  <si>
    <t>장재한</t>
  </si>
  <si>
    <t>20260225-000000010</t>
  </si>
  <si>
    <t>20260225110210C420</t>
  </si>
  <si>
    <t>최봉균</t>
  </si>
  <si>
    <t>20260225-000000011</t>
  </si>
  <si>
    <t>20260225-000000012</t>
  </si>
  <si>
    <t>20260225-000000013</t>
  </si>
  <si>
    <t>202602251056055363</t>
  </si>
  <si>
    <t>김종섭</t>
  </si>
  <si>
    <t>20260225-000000014</t>
  </si>
  <si>
    <t>20260225-000000015</t>
  </si>
  <si>
    <t>20260225-000000016</t>
  </si>
  <si>
    <t>20260225-000000017</t>
  </si>
  <si>
    <t>20260225-000000018</t>
  </si>
  <si>
    <t>20260225123530DA44</t>
  </si>
  <si>
    <t>정연선</t>
  </si>
  <si>
    <t>20260225-000000021</t>
  </si>
  <si>
    <t>202602251346298443</t>
  </si>
  <si>
    <t>20260225-000000022</t>
  </si>
  <si>
    <t>20260225-000000023</t>
  </si>
  <si>
    <t>20260225132959D83C</t>
  </si>
  <si>
    <t>20260225-000000024</t>
  </si>
  <si>
    <t>202602251513298311</t>
  </si>
  <si>
    <t>A2 세로</t>
  </si>
  <si>
    <t>20260225-000000025</t>
  </si>
  <si>
    <t>20260225153451AD0F</t>
  </si>
  <si>
    <t>박현수</t>
  </si>
  <si>
    <t>20260225-000000030</t>
  </si>
  <si>
    <t>2026022516004333E4</t>
  </si>
  <si>
    <t>채만기</t>
  </si>
  <si>
    <t>20260225-000000031</t>
  </si>
  <si>
    <t>20260225162001F5B4</t>
  </si>
  <si>
    <t>20260225-000000034</t>
  </si>
  <si>
    <t>20260225170522C0B5</t>
  </si>
  <si>
    <t>정지현</t>
  </si>
  <si>
    <t>20260225-000000036</t>
  </si>
  <si>
    <t>20260225180719E1D8</t>
  </si>
  <si>
    <t>정명재</t>
  </si>
  <si>
    <t>20260225-000000037</t>
  </si>
  <si>
    <t>202602251903381F54</t>
  </si>
  <si>
    <t>홍주은</t>
  </si>
  <si>
    <t>20260225-000000038</t>
  </si>
  <si>
    <t>20260225211922E14E</t>
  </si>
  <si>
    <t>군산대성중학교</t>
  </si>
  <si>
    <t>20260225-000000039</t>
  </si>
  <si>
    <t>20260225-000000040</t>
  </si>
  <si>
    <t>20260225-000000041</t>
  </si>
  <si>
    <t>20260225-000000042</t>
  </si>
  <si>
    <t>20260225-000000043</t>
  </si>
  <si>
    <t>20260225-000000044</t>
  </si>
  <si>
    <t>20260225-000000045</t>
  </si>
  <si>
    <t>20260225213747589A</t>
  </si>
  <si>
    <t>조채윤</t>
  </si>
  <si>
    <t>20260225-000000046</t>
  </si>
  <si>
    <t>202602252149018339</t>
  </si>
  <si>
    <t>20260225-000000047</t>
  </si>
  <si>
    <t>20260225215909B90A</t>
  </si>
  <si>
    <t>이도현</t>
  </si>
  <si>
    <t>20260225-000000048</t>
  </si>
  <si>
    <t>202602252207243305</t>
  </si>
  <si>
    <t>박현영</t>
  </si>
  <si>
    <t>20260225-000000049</t>
  </si>
  <si>
    <t>20260225220913BF75</t>
  </si>
  <si>
    <t>박현준</t>
  </si>
  <si>
    <t>20260226-000000001</t>
  </si>
  <si>
    <t>20260226002003652B</t>
  </si>
  <si>
    <t>20260226-000000002</t>
  </si>
  <si>
    <t>202602260034584D79</t>
  </si>
  <si>
    <t>20260226-000000003</t>
  </si>
  <si>
    <t>20260226004801CDB5</t>
  </si>
  <si>
    <t>김준호</t>
  </si>
  <si>
    <t>20260226-000000004</t>
  </si>
  <si>
    <t>20260226090324B472</t>
  </si>
  <si>
    <t>20260226-000000006</t>
  </si>
  <si>
    <t>202602261131351FDB</t>
  </si>
  <si>
    <t>심혜연</t>
  </si>
  <si>
    <t>20260226-000000007</t>
  </si>
  <si>
    <t>20260226-000000010</t>
  </si>
  <si>
    <t>20260226131021EE0D</t>
  </si>
  <si>
    <t>20260226-000000011</t>
  </si>
  <si>
    <t>202602261350079FF3</t>
  </si>
  <si>
    <t>우인창</t>
  </si>
  <si>
    <t>20260226-000000012</t>
  </si>
  <si>
    <t>20260226141922F3B4</t>
  </si>
  <si>
    <t>임영길</t>
  </si>
  <si>
    <t>20260226-000000013</t>
  </si>
  <si>
    <t>20260226143009DFCE</t>
  </si>
  <si>
    <t>이은숙</t>
  </si>
  <si>
    <t>20260226-000000015</t>
  </si>
  <si>
    <t>20260226165530346D</t>
  </si>
  <si>
    <t>김해정</t>
  </si>
  <si>
    <t>20260226-000000016</t>
  </si>
  <si>
    <t>202602261806199B7A</t>
  </si>
  <si>
    <t>20260226-000000017</t>
  </si>
  <si>
    <t>20260226201151C99B</t>
  </si>
  <si>
    <t>20260226-000000018</t>
  </si>
  <si>
    <t>202602262045149B1E</t>
  </si>
  <si>
    <t>이일남</t>
  </si>
  <si>
    <t>20260226-000000019</t>
  </si>
  <si>
    <t>2026022620580362C8</t>
  </si>
  <si>
    <t>20260226-000000021</t>
  </si>
  <si>
    <t>20260226211734D322</t>
  </si>
  <si>
    <t>송정연</t>
  </si>
  <si>
    <t>20260226-000000022</t>
  </si>
  <si>
    <t>20260226-000000023</t>
  </si>
  <si>
    <t>20260226-000000024</t>
  </si>
  <si>
    <t>20260226214153837B</t>
  </si>
  <si>
    <t>반명함(1명)</t>
  </si>
  <si>
    <t>20260226-000000025</t>
  </si>
  <si>
    <t>20260226-000000031</t>
  </si>
  <si>
    <t>2026022623465765C8</t>
  </si>
  <si>
    <t>20260227-000000001</t>
  </si>
  <si>
    <t>20260227012256C26A</t>
  </si>
  <si>
    <t>20260227-000000002</t>
  </si>
  <si>
    <t>20260227-000000003</t>
  </si>
  <si>
    <t>20260227020437B9F2</t>
  </si>
  <si>
    <t>20260227-000000004</t>
  </si>
  <si>
    <t>202602271011550CCE</t>
  </si>
  <si>
    <t>20260227-000000006</t>
  </si>
  <si>
    <t>202602271034090DDA</t>
  </si>
  <si>
    <t>채은경</t>
  </si>
  <si>
    <t>20260227-000000007</t>
  </si>
  <si>
    <t>20260227-000000008</t>
  </si>
  <si>
    <t>2026022711344188B6</t>
  </si>
  <si>
    <t>김황연</t>
  </si>
  <si>
    <t>20260227-000000009</t>
  </si>
  <si>
    <t>202602271219129F85</t>
  </si>
  <si>
    <t>20260227-000000012</t>
  </si>
  <si>
    <t>20260227140819D0A9</t>
  </si>
  <si>
    <t>20260227-000000013</t>
  </si>
  <si>
    <t>20260227155003A3D3</t>
  </si>
  <si>
    <t>20260227-000000014</t>
  </si>
  <si>
    <t>2026022717073880FC</t>
  </si>
  <si>
    <t>20260227-000000015</t>
  </si>
  <si>
    <t>20260227203311F61C</t>
  </si>
  <si>
    <t>20260227-000000016</t>
  </si>
  <si>
    <t>20260227-000000017</t>
  </si>
  <si>
    <t>20260227-000000019</t>
  </si>
  <si>
    <t>202602272256448632</t>
  </si>
  <si>
    <t>유채선</t>
  </si>
  <si>
    <t>20260227-000000020</t>
  </si>
  <si>
    <t>202602272257056756</t>
  </si>
  <si>
    <t>이민성</t>
  </si>
  <si>
    <t>20260227-000000021</t>
  </si>
  <si>
    <t>202602272325219A16</t>
  </si>
  <si>
    <t>송광선</t>
  </si>
  <si>
    <t>20260228-000000001</t>
  </si>
  <si>
    <t>202602280033423681</t>
  </si>
  <si>
    <t>조윤자</t>
  </si>
  <si>
    <t>20260228-000000006</t>
  </si>
  <si>
    <t>202602281002138315</t>
  </si>
  <si>
    <t>김효진</t>
  </si>
  <si>
    <t>20260228-000000007</t>
  </si>
  <si>
    <t>20260228-000000008</t>
  </si>
  <si>
    <t>20260228-000000009</t>
  </si>
  <si>
    <t>20260228-000000010</t>
  </si>
  <si>
    <t>20260228-000000011</t>
  </si>
  <si>
    <t>20260228-000000012</t>
  </si>
  <si>
    <t>202602281042508D92</t>
  </si>
  <si>
    <t>20260228-000000013</t>
  </si>
  <si>
    <t>20260228-000000014</t>
  </si>
  <si>
    <t>20260228124332A30C</t>
  </si>
  <si>
    <t>Jamila Ayoub</t>
  </si>
  <si>
    <t>20260228-000000015</t>
  </si>
  <si>
    <t>202602281501253050</t>
  </si>
  <si>
    <t>20260228-000000016</t>
  </si>
  <si>
    <t>2026022815312219F2</t>
  </si>
  <si>
    <t>20260228-000000017</t>
  </si>
  <si>
    <t>2026022816101474BB</t>
  </si>
  <si>
    <t>20260228-000000018</t>
  </si>
  <si>
    <t>20260228165041A57D</t>
  </si>
  <si>
    <t>20260228-000000019</t>
  </si>
  <si>
    <t>20260228174814B87C</t>
  </si>
  <si>
    <t>20260228-000000020</t>
  </si>
  <si>
    <t>20260228175444D4AF</t>
  </si>
  <si>
    <t>20260228-000000023</t>
  </si>
  <si>
    <t>20260228204823F609</t>
  </si>
  <si>
    <t>커플웨딩_006</t>
  </si>
  <si>
    <t>20260228-000000024</t>
  </si>
  <si>
    <t>20260228-000000027</t>
  </si>
  <si>
    <t>2026022821522079A5</t>
  </si>
  <si>
    <t>20260228-000000028</t>
  </si>
  <si>
    <t>202602282211338168</t>
  </si>
  <si>
    <t>이보람</t>
  </si>
  <si>
    <t>20260228-000000029</t>
  </si>
  <si>
    <t>20260228-000000030</t>
  </si>
  <si>
    <t>202602282330005D05</t>
  </si>
  <si>
    <t>20260301-000000001</t>
  </si>
  <si>
    <t>2026030101201807C2</t>
  </si>
  <si>
    <t>20260301-000000002</t>
  </si>
  <si>
    <t>20260301025124574D</t>
  </si>
  <si>
    <t>20260301-000000003</t>
  </si>
  <si>
    <t>20260301-000000004</t>
  </si>
  <si>
    <t>20260301070930E113</t>
  </si>
  <si>
    <t>20260301-000000005</t>
  </si>
  <si>
    <t>20260301081121531D</t>
  </si>
  <si>
    <t>20260301-000000006</t>
  </si>
  <si>
    <t>20260301-000000007</t>
  </si>
  <si>
    <t>202603010853519AF0</t>
  </si>
  <si>
    <t>20260301-000000008</t>
  </si>
  <si>
    <t>20260301101555DA3A</t>
  </si>
  <si>
    <t>20260301-000000009</t>
  </si>
  <si>
    <t>202603011133582FFE</t>
  </si>
  <si>
    <t>김상완</t>
  </si>
  <si>
    <t>20260301-000000010</t>
  </si>
  <si>
    <t>20260301114227A169</t>
  </si>
  <si>
    <t>20260301-000000011</t>
  </si>
  <si>
    <t>20260301-000000012</t>
  </si>
  <si>
    <t>20260301115743367F</t>
  </si>
  <si>
    <t>20260301-000000013</t>
  </si>
  <si>
    <t>20260301122321F612</t>
  </si>
  <si>
    <t>20260301-000000014</t>
  </si>
  <si>
    <t>20260301-000000015</t>
  </si>
  <si>
    <t>20260301-000000016</t>
  </si>
  <si>
    <t>20260301-000000017</t>
  </si>
  <si>
    <t>20260301-000000018</t>
  </si>
  <si>
    <t>20260301-000000019</t>
  </si>
  <si>
    <t>20260301-000000020</t>
  </si>
  <si>
    <t>20260301-000000021</t>
  </si>
  <si>
    <t>20260301-000000024</t>
  </si>
  <si>
    <t>202603011407228A35</t>
  </si>
  <si>
    <t>20260301-000000026</t>
  </si>
  <si>
    <t>202603011447515AF6</t>
  </si>
  <si>
    <t>안지철</t>
  </si>
  <si>
    <t>20260301-000000027</t>
  </si>
  <si>
    <t>202603011511401D5A</t>
  </si>
  <si>
    <t>유혜진</t>
  </si>
  <si>
    <t>20260301-000000028</t>
  </si>
  <si>
    <t>20260301161431EB19</t>
  </si>
  <si>
    <t>20260301-000000029</t>
  </si>
  <si>
    <t>2026030120272467A8</t>
  </si>
  <si>
    <t>사라스엘사아데라</t>
  </si>
  <si>
    <t>20260301-000000030</t>
  </si>
  <si>
    <t>20260301-000000031</t>
  </si>
  <si>
    <t>20260301212711967B</t>
  </si>
  <si>
    <t>20260301-000000032</t>
  </si>
  <si>
    <t>20260301231831902F</t>
  </si>
  <si>
    <t>한재영</t>
  </si>
  <si>
    <t>20260301-000000033</t>
  </si>
  <si>
    <t>202603012330266C9D</t>
  </si>
  <si>
    <t>이애리</t>
  </si>
  <si>
    <t>20260302-000000001</t>
  </si>
  <si>
    <t>20260302004203F578</t>
  </si>
  <si>
    <t>20260302-000000002</t>
  </si>
  <si>
    <t>20260302004141C61D</t>
  </si>
  <si>
    <t>소명심</t>
  </si>
  <si>
    <t>20260302-000000003</t>
  </si>
  <si>
    <t>202603020138378E6F</t>
  </si>
  <si>
    <t>정구철</t>
  </si>
  <si>
    <t>20260302-000000004</t>
  </si>
  <si>
    <t>202603020956033B8D</t>
  </si>
  <si>
    <t>20260302-000000009</t>
  </si>
  <si>
    <t>20260302110632DFAF</t>
  </si>
  <si>
    <t>소울베이커리</t>
  </si>
  <si>
    <t>20260302-000000010</t>
  </si>
  <si>
    <t>202603021110477C92</t>
  </si>
  <si>
    <t>정진우</t>
  </si>
  <si>
    <t>20260302-000000012</t>
  </si>
  <si>
    <t>20260302140021E670</t>
  </si>
  <si>
    <t>최주아</t>
  </si>
  <si>
    <t>20260302-000000013</t>
  </si>
  <si>
    <t>20260302162936CE29</t>
  </si>
  <si>
    <t>오초유</t>
  </si>
  <si>
    <t>20260302-000000014</t>
  </si>
  <si>
    <t>2026030216550316F1</t>
  </si>
  <si>
    <t>최재홍</t>
  </si>
  <si>
    <t>20260302-000000015</t>
  </si>
  <si>
    <t>20260302171411729A</t>
  </si>
  <si>
    <t>이현근</t>
  </si>
  <si>
    <t>20260302-000000016</t>
  </si>
  <si>
    <t>202603021713250BB1</t>
  </si>
  <si>
    <t>20260302-000000017</t>
  </si>
  <si>
    <t>2026030218322510AF</t>
  </si>
  <si>
    <t>20260302-000000018</t>
  </si>
  <si>
    <t>202603021959193D8D</t>
  </si>
  <si>
    <t>20260302-000000019</t>
  </si>
  <si>
    <t>2026030220103793B3</t>
  </si>
  <si>
    <t>류동완</t>
  </si>
  <si>
    <t>20260302-000000020</t>
  </si>
  <si>
    <t>20260302204112CBA6</t>
  </si>
  <si>
    <t>정혜진</t>
  </si>
  <si>
    <t>20260302-000000021</t>
  </si>
  <si>
    <t>2026030220405379D1</t>
  </si>
  <si>
    <t>서안나</t>
  </si>
  <si>
    <t>20260302-000000022</t>
  </si>
  <si>
    <t>202603022126289017</t>
  </si>
  <si>
    <t>20260302-000000023</t>
  </si>
  <si>
    <t>202603022319060819</t>
  </si>
  <si>
    <t>김종민</t>
  </si>
  <si>
    <t>20260301-000000034</t>
  </si>
  <si>
    <t>20260301164126F3CD</t>
  </si>
  <si>
    <t>20260301-000000035</t>
  </si>
  <si>
    <t>20260301-000000036</t>
  </si>
  <si>
    <t>20260301-000000037</t>
  </si>
  <si>
    <t>20260301-000000038</t>
  </si>
  <si>
    <t>20260301-000000039</t>
  </si>
  <si>
    <t>20260301164000CEF4</t>
  </si>
  <si>
    <t>20260302-000000024</t>
  </si>
  <si>
    <t>20260302222753C3A3</t>
  </si>
  <si>
    <t>오희진</t>
  </si>
  <si>
    <t>20260228-000000032</t>
  </si>
  <si>
    <t>202602282337376B98</t>
  </si>
  <si>
    <t>20260303-000000001</t>
  </si>
  <si>
    <t>202603031023386A32</t>
  </si>
  <si>
    <t>20260303-000000002</t>
  </si>
  <si>
    <t>2026030310284862B4</t>
  </si>
  <si>
    <t>조남석</t>
  </si>
  <si>
    <t>20260303-000000003</t>
  </si>
  <si>
    <t>2026030313345422B4</t>
  </si>
  <si>
    <t>조진주</t>
  </si>
  <si>
    <t>20260303-000000004</t>
  </si>
  <si>
    <t>20260303144607C3F4</t>
  </si>
  <si>
    <t>이정훈</t>
  </si>
  <si>
    <t>20260303-000000006</t>
  </si>
  <si>
    <t>20260303145920EAF3</t>
  </si>
  <si>
    <t>20260303-000000007</t>
  </si>
  <si>
    <t>2026030315162135CF</t>
  </si>
  <si>
    <t>유지선</t>
  </si>
  <si>
    <t>20260303-000000008</t>
  </si>
  <si>
    <t>20260303150100807D</t>
  </si>
  <si>
    <t>20260303-000000009</t>
  </si>
  <si>
    <t>2026030316204623A1</t>
  </si>
  <si>
    <t>20260303-000000010</t>
  </si>
  <si>
    <t>20260303164546ADDF</t>
  </si>
  <si>
    <t>20260303-000000011</t>
  </si>
  <si>
    <t>202603031701560BAA</t>
  </si>
  <si>
    <t>안영상</t>
  </si>
  <si>
    <t>20260303-000000012</t>
  </si>
  <si>
    <t>202603031705499829</t>
  </si>
  <si>
    <t>최수영</t>
  </si>
  <si>
    <t>20260303-000000013</t>
  </si>
  <si>
    <t>20260303-000000015</t>
  </si>
  <si>
    <t>202603031847378891</t>
  </si>
  <si>
    <t>20260303-000000016</t>
  </si>
  <si>
    <t>20260303-000000017</t>
  </si>
  <si>
    <t>20260303194737C62D</t>
  </si>
  <si>
    <t>이경민</t>
  </si>
  <si>
    <t>20260303-000000018</t>
  </si>
  <si>
    <t>20260303214931E724</t>
  </si>
  <si>
    <t>20260303-000000019</t>
  </si>
  <si>
    <t>20260303220237253C</t>
  </si>
  <si>
    <t>경지원</t>
  </si>
  <si>
    <t>20260303-000000022</t>
  </si>
  <si>
    <t>20260303220811964C</t>
  </si>
  <si>
    <t>조경자</t>
  </si>
  <si>
    <t>20260303-000000023</t>
  </si>
  <si>
    <t>2026030322260180D0</t>
  </si>
  <si>
    <t>이솔이</t>
  </si>
  <si>
    <t>20260304-000000003</t>
  </si>
  <si>
    <t>202603040043395152</t>
  </si>
  <si>
    <t>20260304-000000004</t>
  </si>
  <si>
    <t>20260304-000000005</t>
  </si>
  <si>
    <t>20260304-000000006</t>
  </si>
  <si>
    <t>20260304-000000007</t>
  </si>
  <si>
    <t>20260304-000000008</t>
  </si>
  <si>
    <t>20260304-000000009</t>
  </si>
  <si>
    <t>20260304-000000010</t>
  </si>
  <si>
    <t>20260304-000000011</t>
  </si>
  <si>
    <t>20260304-000000012</t>
  </si>
  <si>
    <t>20260304-000000014</t>
  </si>
  <si>
    <t>20260304083615EC4C</t>
  </si>
  <si>
    <t>20260304-000000015</t>
  </si>
  <si>
    <t>202603041033488209</t>
  </si>
  <si>
    <t>20260304-000000016</t>
  </si>
  <si>
    <t>20260304112259E56A</t>
  </si>
  <si>
    <t>한영창</t>
  </si>
  <si>
    <t>20260304-000000017</t>
  </si>
  <si>
    <t>202603041140042D7E</t>
  </si>
  <si>
    <t>20260304-000000018</t>
  </si>
  <si>
    <t>202603041218046B55</t>
  </si>
  <si>
    <t>20260304-000000019</t>
  </si>
  <si>
    <t>20260304125942AD18</t>
  </si>
  <si>
    <t>20260304-000000020</t>
  </si>
  <si>
    <t>20260304130837460C</t>
  </si>
  <si>
    <t>20260304-000000021</t>
  </si>
  <si>
    <t>20260304-000000022</t>
  </si>
  <si>
    <t>20260304-000000023</t>
  </si>
  <si>
    <t>20260304132229A929</t>
  </si>
  <si>
    <t>정경랑</t>
  </si>
  <si>
    <t>20260304-000000024</t>
  </si>
  <si>
    <t>20260304-000000029</t>
  </si>
  <si>
    <t>20260304150527F006</t>
  </si>
  <si>
    <t>20260304-000000030</t>
  </si>
  <si>
    <t>20260304154923288A</t>
  </si>
  <si>
    <t>정수미</t>
  </si>
  <si>
    <t>20260304-000000036</t>
  </si>
  <si>
    <t>202603041654185400</t>
  </si>
  <si>
    <t>이순녀</t>
  </si>
  <si>
    <t>20260304-000000037</t>
  </si>
  <si>
    <t>20260304-000000038</t>
  </si>
  <si>
    <t>20260304-000000039</t>
  </si>
  <si>
    <t>2026030418555568C1</t>
  </si>
  <si>
    <t>장은정</t>
  </si>
  <si>
    <t>20260304-000000040</t>
  </si>
  <si>
    <t>20260304201829ADAB</t>
  </si>
  <si>
    <t>박제옥</t>
  </si>
  <si>
    <t>20260304-000000041</t>
  </si>
  <si>
    <t>20260304-000000042</t>
  </si>
  <si>
    <t>202603042020111392</t>
  </si>
  <si>
    <t>이강현</t>
  </si>
  <si>
    <t>20260304-000000043</t>
  </si>
  <si>
    <t>202603042143052F83</t>
  </si>
  <si>
    <t>이성희</t>
  </si>
  <si>
    <t>20260304-000000045</t>
  </si>
  <si>
    <t>20260304221211B304</t>
  </si>
  <si>
    <t>이진영</t>
  </si>
  <si>
    <t>20260305-000000001</t>
  </si>
  <si>
    <t>2026030500191340FF</t>
  </si>
  <si>
    <t>이민영</t>
  </si>
  <si>
    <t>20260305-000000002</t>
  </si>
  <si>
    <t>20260305004811E9C7</t>
  </si>
  <si>
    <t>김한석</t>
  </si>
  <si>
    <t>20260305-000000004</t>
  </si>
  <si>
    <t>202603050251398DCC</t>
  </si>
  <si>
    <t>20260305-000000005</t>
  </si>
  <si>
    <t>202603050845039BF6</t>
  </si>
  <si>
    <t>20260305-000000006</t>
  </si>
  <si>
    <t>20260305090322A72D</t>
  </si>
  <si>
    <t>20260305-000000007</t>
  </si>
  <si>
    <t>20260305-000000008</t>
  </si>
  <si>
    <t>20260305-000000009</t>
  </si>
  <si>
    <t>20260305-000000011</t>
  </si>
  <si>
    <t>20260305101100337F</t>
  </si>
  <si>
    <t>김지운</t>
  </si>
  <si>
    <t>20260305-000000012</t>
  </si>
  <si>
    <t>202603051046266F7D</t>
  </si>
  <si>
    <t>20260305-000000015</t>
  </si>
  <si>
    <t>20260305115841FEAD</t>
  </si>
  <si>
    <t>20260305-000000016</t>
  </si>
  <si>
    <t>20260305120653E5F9</t>
  </si>
  <si>
    <t>20260305-000000019</t>
  </si>
  <si>
    <t>202603051705123971</t>
  </si>
  <si>
    <t>20260305-000000020</t>
  </si>
  <si>
    <t>20260305-000000021</t>
  </si>
  <si>
    <t>20260305-000000022</t>
  </si>
  <si>
    <t>20260305180314890D</t>
  </si>
  <si>
    <t>김경철</t>
  </si>
  <si>
    <t>20260305-000000023</t>
  </si>
  <si>
    <t>202603051857593D37</t>
  </si>
  <si>
    <t>20260305-000000024</t>
  </si>
  <si>
    <t>202603051857191817</t>
  </si>
  <si>
    <t>20260304-000000049</t>
  </si>
  <si>
    <t>202603042054502F36</t>
  </si>
  <si>
    <t>심혜경</t>
  </si>
  <si>
    <t>20260305-000000026</t>
  </si>
  <si>
    <t>202603052336070959</t>
  </si>
  <si>
    <t>20260306-000000001</t>
  </si>
  <si>
    <t>20260306092342CCB9</t>
  </si>
  <si>
    <t>이남희</t>
  </si>
  <si>
    <t>20260306-000000002</t>
  </si>
  <si>
    <t>20260306092202788F</t>
  </si>
  <si>
    <t>20260306-000000003</t>
  </si>
  <si>
    <t>202603061214056E51</t>
  </si>
  <si>
    <t>석귀남</t>
  </si>
  <si>
    <t>20260306-000000004</t>
  </si>
  <si>
    <t>202603061240196D7B</t>
  </si>
  <si>
    <t>20260306-000000005</t>
  </si>
  <si>
    <t>202603061245443C00</t>
  </si>
  <si>
    <t>조주미</t>
  </si>
  <si>
    <t>20260306-000000006</t>
  </si>
  <si>
    <t>20260306141640AB85</t>
  </si>
  <si>
    <t>서해영</t>
  </si>
  <si>
    <t>20260306-000000007</t>
  </si>
  <si>
    <t>202603061501079888</t>
  </si>
  <si>
    <t>20260306-000000008</t>
  </si>
  <si>
    <t>202603061526384721</t>
  </si>
  <si>
    <t>김미란</t>
  </si>
  <si>
    <t>20260306-000000010</t>
  </si>
  <si>
    <t>20260306194459B297</t>
  </si>
  <si>
    <t>20260306-000000011</t>
  </si>
  <si>
    <t>202603062159176FE0</t>
  </si>
  <si>
    <t>임준형</t>
  </si>
  <si>
    <t>20260306-000000012</t>
  </si>
  <si>
    <t>20260306220301E490</t>
  </si>
  <si>
    <t>박정식</t>
  </si>
  <si>
    <t>20260306-000000013</t>
  </si>
  <si>
    <t>20260306230506B7D9</t>
  </si>
  <si>
    <t xml:space="preserve">둥근사각형 </t>
  </si>
  <si>
    <t>20260307-000000001</t>
  </si>
  <si>
    <t>202603070018579433</t>
  </si>
  <si>
    <t>백정인</t>
  </si>
  <si>
    <t>20260307-000000002</t>
  </si>
  <si>
    <t>202603070028552024</t>
  </si>
  <si>
    <t>20260307-000000003</t>
  </si>
  <si>
    <t>202603070957198917</t>
  </si>
  <si>
    <t>20260307-000000004</t>
  </si>
  <si>
    <t>20260307101949C50E</t>
  </si>
  <si>
    <t>20260307-000000005</t>
  </si>
  <si>
    <t>202603071053512FD6</t>
  </si>
  <si>
    <t>서영신</t>
  </si>
  <si>
    <t>20260307-000000006</t>
  </si>
  <si>
    <t>20260307-000000007</t>
  </si>
  <si>
    <t>2026030711460936BD</t>
  </si>
  <si>
    <t>20260307-000000008</t>
  </si>
  <si>
    <t>20260307125251A1C5</t>
  </si>
  <si>
    <t>박수연</t>
  </si>
  <si>
    <t>20260307-000000009</t>
  </si>
  <si>
    <t>20260307-000000013</t>
  </si>
  <si>
    <t>20260307144621854C</t>
  </si>
  <si>
    <t>20260307-000000014</t>
  </si>
  <si>
    <t>20260307155702AD1D</t>
  </si>
  <si>
    <t>백병희</t>
  </si>
  <si>
    <t>20260307-000000015</t>
  </si>
  <si>
    <t>20260307162053788E</t>
  </si>
  <si>
    <t>20260307-000000016</t>
  </si>
  <si>
    <t>20260307164320F6D4</t>
  </si>
  <si>
    <t>20260307-000000021</t>
  </si>
  <si>
    <t>20260307211639F609</t>
  </si>
  <si>
    <t>20260307-000000022</t>
  </si>
  <si>
    <t>20260307213909778D</t>
  </si>
  <si>
    <t>20260307-000000023</t>
  </si>
  <si>
    <t>20260307214939F46B</t>
  </si>
  <si>
    <t>심현주</t>
  </si>
  <si>
    <t>20260307-000000024</t>
  </si>
  <si>
    <t>20260307221812DB10</t>
  </si>
  <si>
    <t>20260307-000000025</t>
  </si>
  <si>
    <t>2026030722160792DD</t>
  </si>
  <si>
    <t>고영종</t>
  </si>
  <si>
    <t>20260308-000000001</t>
  </si>
  <si>
    <t>202603081109327D11</t>
  </si>
  <si>
    <t>20260308-000000002</t>
  </si>
  <si>
    <t>20260308-000000004</t>
  </si>
  <si>
    <t>2026030812414698DC</t>
  </si>
  <si>
    <t>권경영</t>
  </si>
  <si>
    <t>20260308-000000005</t>
  </si>
  <si>
    <t>20260308180219439D</t>
  </si>
  <si>
    <t>20260308-000000006</t>
  </si>
  <si>
    <t>20260308-000000007</t>
  </si>
  <si>
    <t>20260308-000000008</t>
  </si>
  <si>
    <t>20260308-000000009</t>
  </si>
  <si>
    <t>20260308-000000010</t>
  </si>
  <si>
    <t>20260308183541678D</t>
  </si>
  <si>
    <t>권태수</t>
  </si>
  <si>
    <t>20260308-000000011</t>
  </si>
  <si>
    <t>20260308191411D0A7</t>
  </si>
  <si>
    <t>김푸름</t>
  </si>
  <si>
    <t>20260308-000000012</t>
  </si>
  <si>
    <t>20260308193513C3D1</t>
  </si>
  <si>
    <t>김소연</t>
  </si>
  <si>
    <t>20260308-000000013</t>
  </si>
  <si>
    <t>20260308-000000014</t>
  </si>
  <si>
    <t>20260308194226AC40</t>
  </si>
  <si>
    <t>20260308-000000015</t>
  </si>
  <si>
    <t>20260308-000000016</t>
  </si>
  <si>
    <t>20260308195233B4BA</t>
  </si>
  <si>
    <t>20260308-000000017</t>
  </si>
  <si>
    <t>20260308190808E142</t>
  </si>
  <si>
    <t>20260308-000000019</t>
  </si>
  <si>
    <t>2026030820074721D6</t>
  </si>
  <si>
    <t>안영희</t>
  </si>
  <si>
    <t>20260308-000000021</t>
  </si>
  <si>
    <t>20260308205741991D</t>
  </si>
  <si>
    <t>류광민</t>
  </si>
  <si>
    <t>20260308-000000022</t>
  </si>
  <si>
    <t>20260308210840F11D</t>
  </si>
  <si>
    <t>20260308-000000023</t>
  </si>
  <si>
    <t>20260308-000000025</t>
  </si>
  <si>
    <t>20260308214129E221</t>
  </si>
  <si>
    <t>이수안</t>
  </si>
  <si>
    <t>20260308-000000026</t>
  </si>
  <si>
    <t>20260308214717D95E</t>
  </si>
  <si>
    <t>20260308-000000028</t>
  </si>
  <si>
    <t>202603082233421035</t>
  </si>
  <si>
    <t>20260308-000000030</t>
  </si>
  <si>
    <t>20260308224808553D</t>
  </si>
  <si>
    <t>이인재</t>
  </si>
  <si>
    <t>20260308-000000031</t>
  </si>
  <si>
    <t>20260308-000000032</t>
  </si>
  <si>
    <t>20260308-000000033</t>
  </si>
  <si>
    <t>20260308231417E72D</t>
  </si>
  <si>
    <t>20260308-000000034</t>
  </si>
  <si>
    <t>20260308235649784E</t>
  </si>
  <si>
    <t>하세라</t>
  </si>
  <si>
    <t>20260309-000000001</t>
  </si>
  <si>
    <t>20260309001842E8B2</t>
  </si>
  <si>
    <t>김승혁</t>
  </si>
  <si>
    <t>20260309-000000002</t>
  </si>
  <si>
    <t>202603090103241B3B</t>
  </si>
  <si>
    <t>유정선</t>
  </si>
  <si>
    <t>20260309-000000003</t>
  </si>
  <si>
    <t>2026030901252037A9</t>
  </si>
  <si>
    <t>20260309-000000004</t>
  </si>
  <si>
    <t>202603090136407CAA</t>
  </si>
  <si>
    <t>20260309-000000005</t>
  </si>
  <si>
    <t>202603090725434DFE</t>
  </si>
  <si>
    <t>20260309-000000006</t>
  </si>
  <si>
    <t>202603091014449D38</t>
  </si>
  <si>
    <t>이상희</t>
  </si>
  <si>
    <t>20260307-000000026</t>
  </si>
  <si>
    <t>20260307193636F030</t>
  </si>
  <si>
    <t>20260309-000000007</t>
  </si>
  <si>
    <t>20260309105327EDAD</t>
  </si>
  <si>
    <t>전상식</t>
  </si>
  <si>
    <t>20260309-000000008</t>
  </si>
  <si>
    <t>202603091150533667</t>
  </si>
  <si>
    <t>20260309-000000009</t>
  </si>
  <si>
    <t>20260309115122C0C6</t>
  </si>
  <si>
    <t>20260309-000000010</t>
  </si>
  <si>
    <t>202603091304096BBF</t>
  </si>
  <si>
    <t>김지안</t>
  </si>
  <si>
    <t>20260309-000000011</t>
  </si>
  <si>
    <t>20260309-000000017</t>
  </si>
  <si>
    <t>202603091330218E08</t>
  </si>
  <si>
    <t>20260309-000000018</t>
  </si>
  <si>
    <t>20260309-000000019</t>
  </si>
  <si>
    <t>20260309-000000020</t>
  </si>
  <si>
    <t>2026030914592998CF</t>
  </si>
  <si>
    <t>20260309-000000021</t>
  </si>
  <si>
    <t>2026030915352987D4</t>
  </si>
  <si>
    <t>박기범</t>
  </si>
  <si>
    <t>20260309-000000022</t>
  </si>
  <si>
    <t>20260309165247B537</t>
  </si>
  <si>
    <t>20260309-000000023</t>
  </si>
  <si>
    <t>20260309170252470A</t>
  </si>
  <si>
    <t>곽은진</t>
  </si>
  <si>
    <t>20260309-000000024</t>
  </si>
  <si>
    <t>20260309173828541A</t>
  </si>
  <si>
    <t>20260309-000000025</t>
  </si>
  <si>
    <t>2026030917521858A6</t>
  </si>
  <si>
    <t>20260309-000000026</t>
  </si>
  <si>
    <t>20260309-000000027</t>
  </si>
  <si>
    <t>20260309194945AF35</t>
  </si>
  <si>
    <t>20260309-000000028</t>
  </si>
  <si>
    <t>20260309-000000029</t>
  </si>
  <si>
    <t>202603092108458A24</t>
  </si>
  <si>
    <t>20260309-000000032</t>
  </si>
  <si>
    <t>20260309212842BA9C</t>
  </si>
  <si>
    <t>20260309-000000033</t>
  </si>
  <si>
    <t>20260309-000000034</t>
  </si>
  <si>
    <t>20260309-000000035</t>
  </si>
  <si>
    <t>20260309-000000036</t>
  </si>
  <si>
    <t>20260309-000000037</t>
  </si>
  <si>
    <t>20260309-000000038</t>
  </si>
  <si>
    <t>20260309-000000039</t>
  </si>
  <si>
    <t>20260309-000000040</t>
  </si>
  <si>
    <t>20260309-000000041</t>
  </si>
  <si>
    <t>20260309-000000042</t>
  </si>
  <si>
    <t>20260309-000000043</t>
  </si>
  <si>
    <t>20260309213535B966</t>
  </si>
  <si>
    <t>20260309-000000044</t>
  </si>
  <si>
    <t>20260309-000000045</t>
  </si>
  <si>
    <t>202603092145094423</t>
  </si>
  <si>
    <t>20260310-000000001</t>
  </si>
  <si>
    <t>20260310000929B6EA</t>
  </si>
  <si>
    <t>LeeEun Ju</t>
  </si>
  <si>
    <t>20260310-000000005</t>
  </si>
  <si>
    <t>202603100952569E26</t>
  </si>
  <si>
    <t>20260310-000000008</t>
  </si>
  <si>
    <t>202603101025337D72</t>
  </si>
  <si>
    <t>20260310-000000009</t>
  </si>
  <si>
    <t>20260310-000000010</t>
  </si>
  <si>
    <t>20260310-000000011</t>
  </si>
  <si>
    <t>20260310-000000012</t>
  </si>
  <si>
    <t>202603101025247649</t>
  </si>
  <si>
    <t>20260310-000000013</t>
  </si>
  <si>
    <t>20260310-000000014</t>
  </si>
  <si>
    <t>202603101130414045</t>
  </si>
  <si>
    <t>강문주</t>
  </si>
  <si>
    <t>20260310-000000015</t>
  </si>
  <si>
    <t>202603101200268C39</t>
  </si>
  <si>
    <t>20260310-000000016</t>
  </si>
  <si>
    <t>2026031012190404D8</t>
  </si>
  <si>
    <t>20260310-000000017</t>
  </si>
  <si>
    <t>20260310-000000018</t>
  </si>
  <si>
    <t>20260310-000000019</t>
  </si>
  <si>
    <t>20260310-000000020</t>
  </si>
  <si>
    <t>20260310124651C6B1</t>
  </si>
  <si>
    <t>20260310-000000022</t>
  </si>
  <si>
    <t>20260310141149E0F4</t>
  </si>
  <si>
    <t>서태림</t>
  </si>
  <si>
    <t>20260310-000000023</t>
  </si>
  <si>
    <t>20260310152507E02D</t>
  </si>
  <si>
    <t>전길국</t>
  </si>
  <si>
    <t>20260310-000000024</t>
  </si>
  <si>
    <t>20260310-000000025</t>
  </si>
  <si>
    <t>20260310-000000026</t>
  </si>
  <si>
    <t>20260310153616BD1E</t>
  </si>
  <si>
    <t>20260310-000000027</t>
  </si>
  <si>
    <t>20260310-000000028</t>
  </si>
  <si>
    <t>20260310-000000029</t>
  </si>
  <si>
    <t>20260310-000000030</t>
  </si>
  <si>
    <t>20260310-000000036</t>
  </si>
  <si>
    <t>2026031016043760BE</t>
  </si>
  <si>
    <t>신장호</t>
  </si>
  <si>
    <t>20260310-000000037</t>
  </si>
  <si>
    <t>202603101600532561</t>
  </si>
  <si>
    <t>20260310-000000038</t>
  </si>
  <si>
    <t>20260310-000000039</t>
  </si>
  <si>
    <t>20260310-000000040</t>
  </si>
  <si>
    <t>20260310-000000041</t>
  </si>
  <si>
    <t>20260310-000000042</t>
  </si>
  <si>
    <t>20260310-000000043</t>
  </si>
  <si>
    <t>20260310-000000045</t>
  </si>
  <si>
    <t>20260310194855C3B5</t>
  </si>
  <si>
    <t>정대한</t>
  </si>
  <si>
    <t>20260310-000000046</t>
  </si>
  <si>
    <t>20260310203526427A</t>
  </si>
  <si>
    <t>20260310-000000047</t>
  </si>
  <si>
    <t>20260310203007D9C2</t>
  </si>
  <si>
    <t>김명섭</t>
  </si>
  <si>
    <t>20260310-000000048</t>
  </si>
  <si>
    <t>202603102049263778</t>
  </si>
  <si>
    <t>염민우</t>
  </si>
  <si>
    <t>20260310-000000049</t>
  </si>
  <si>
    <t>2026031020382541BD</t>
  </si>
  <si>
    <t>장창석</t>
  </si>
  <si>
    <t>20260310-000000050</t>
  </si>
  <si>
    <t>20260310-000000051</t>
  </si>
  <si>
    <t>20260310-000000053</t>
  </si>
  <si>
    <t>20260310211421C403</t>
  </si>
  <si>
    <t>20260310-000000054</t>
  </si>
  <si>
    <t>20260310-000000055</t>
  </si>
  <si>
    <t>20260310222911547C</t>
  </si>
  <si>
    <t>20260310-000000056</t>
  </si>
  <si>
    <t>202603102248532647</t>
  </si>
  <si>
    <t>권선회</t>
  </si>
  <si>
    <t>20260310-000000057</t>
  </si>
  <si>
    <t>20260310-000000058</t>
  </si>
  <si>
    <t>20260310234616938B</t>
  </si>
  <si>
    <t>20260310-000000059</t>
  </si>
  <si>
    <t>20260311-000000001</t>
  </si>
  <si>
    <t>20260311020259C1BA</t>
  </si>
  <si>
    <t>20260311-000000007</t>
  </si>
  <si>
    <t>20260311141559EC01</t>
  </si>
  <si>
    <t>이연지</t>
  </si>
  <si>
    <t>20260311-000000008</t>
  </si>
  <si>
    <t>202603111505001733</t>
  </si>
  <si>
    <t>김태경</t>
  </si>
  <si>
    <t>20260311-000000009</t>
  </si>
  <si>
    <t>20260311-000000010</t>
  </si>
  <si>
    <t>20260311-000000013</t>
  </si>
  <si>
    <t>202603111714030528</t>
  </si>
  <si>
    <t>20260311-000000014</t>
  </si>
  <si>
    <t>202603111717192FC1</t>
  </si>
  <si>
    <t>김진이</t>
  </si>
  <si>
    <t>20260311-000000015</t>
  </si>
  <si>
    <t>20260311171812155A</t>
  </si>
  <si>
    <t>20260311-000000016</t>
  </si>
  <si>
    <t>20260311172520761E</t>
  </si>
  <si>
    <t>20260311-000000017</t>
  </si>
  <si>
    <t>20260311213244D864</t>
  </si>
  <si>
    <t>송유나</t>
  </si>
  <si>
    <t>20260311-000000018</t>
  </si>
  <si>
    <t>20260311-000000019</t>
  </si>
  <si>
    <t>20260311-000000020</t>
  </si>
  <si>
    <t>20260311213859D8F8</t>
  </si>
  <si>
    <t>권소현</t>
  </si>
  <si>
    <t>20260311-000000030</t>
  </si>
  <si>
    <t>20260311221913F68A</t>
  </si>
  <si>
    <t>김창남</t>
  </si>
  <si>
    <t>20260311-000000032</t>
  </si>
  <si>
    <t>20260311222833F03F</t>
  </si>
  <si>
    <t>20260311-000000033</t>
  </si>
  <si>
    <t>202603112324174346</t>
  </si>
  <si>
    <t>20260312-000000001</t>
  </si>
  <si>
    <t>2026031203023259BB</t>
  </si>
  <si>
    <t>현태수</t>
  </si>
  <si>
    <t>20260312-000000002</t>
  </si>
  <si>
    <t>202603120831542C0F</t>
  </si>
  <si>
    <t>정지혜</t>
  </si>
  <si>
    <t>20260312-000000003</t>
  </si>
  <si>
    <t>20260312-000000004</t>
  </si>
  <si>
    <t>202603121124104F9F</t>
  </si>
  <si>
    <t>20260312-000000008</t>
  </si>
  <si>
    <t>2026031211405272B8</t>
  </si>
  <si>
    <t>20260312-000000009</t>
  </si>
  <si>
    <t>20260312-000000010</t>
  </si>
  <si>
    <t>202603121143064DA6</t>
  </si>
  <si>
    <t>20260312-000000011</t>
  </si>
  <si>
    <t>202603121244339980</t>
  </si>
  <si>
    <t>이다솔</t>
  </si>
  <si>
    <t>20260312-000000012</t>
  </si>
  <si>
    <t>BADA</t>
  </si>
  <si>
    <t>20260312-000000013</t>
  </si>
  <si>
    <t>20260312-000000014</t>
  </si>
  <si>
    <t>20260312-000000015</t>
  </si>
  <si>
    <t>20260312-000000016</t>
  </si>
  <si>
    <t>20260312000725EA80</t>
  </si>
  <si>
    <t>20260312-000000017</t>
  </si>
  <si>
    <t>20260312-000000018</t>
  </si>
  <si>
    <t>20260312-000000019</t>
  </si>
  <si>
    <t>202603121500148869</t>
  </si>
  <si>
    <t>이경선</t>
  </si>
  <si>
    <t>20260312-000000020</t>
  </si>
  <si>
    <t>20260312152824734A</t>
  </si>
  <si>
    <t>김예안</t>
  </si>
  <si>
    <t>20260312-000000021</t>
  </si>
  <si>
    <t>20260312160047348A</t>
  </si>
  <si>
    <t>20260312-000000022</t>
  </si>
  <si>
    <t>20260312162127FB4C</t>
  </si>
  <si>
    <t>정이조</t>
  </si>
  <si>
    <t>20260312-000000023</t>
  </si>
  <si>
    <t>202603121652430906</t>
  </si>
  <si>
    <t>20260312-000000024</t>
  </si>
  <si>
    <t>20260312192039C49C</t>
  </si>
  <si>
    <t>정수진</t>
  </si>
  <si>
    <t>20260312-000000026</t>
  </si>
  <si>
    <t>202603122047372CE9</t>
  </si>
  <si>
    <t>20260312-000000027</t>
  </si>
  <si>
    <t>20260312211525F344</t>
  </si>
  <si>
    <t>윤정은</t>
  </si>
  <si>
    <t>키즈랜드</t>
  </si>
  <si>
    <t>20260312-000000028</t>
  </si>
  <si>
    <t>202603122215168EFD</t>
  </si>
  <si>
    <t>20260312-000000029</t>
  </si>
  <si>
    <t>20260312-000000030</t>
  </si>
  <si>
    <t>202603122338122AA6</t>
  </si>
  <si>
    <t>이용우</t>
  </si>
  <si>
    <t>20260313-000000002</t>
  </si>
  <si>
    <t>202603130122156953</t>
  </si>
  <si>
    <t>김형우</t>
  </si>
  <si>
    <t>20260313-000000004</t>
  </si>
  <si>
    <t>2026031310273874F7</t>
  </si>
  <si>
    <t>20260313-000000005</t>
  </si>
  <si>
    <t>20260313134837B26A</t>
  </si>
  <si>
    <t>20260313-000000006</t>
  </si>
  <si>
    <t>202603131402535756</t>
  </si>
  <si>
    <t>20260313-000000007</t>
  </si>
  <si>
    <t>2026031314251522D5</t>
  </si>
  <si>
    <t>최종명</t>
  </si>
  <si>
    <t>20260313-000000008</t>
  </si>
  <si>
    <t>20260313142505EA22</t>
  </si>
  <si>
    <t>홍희정</t>
  </si>
  <si>
    <t>20260313-000000009</t>
  </si>
  <si>
    <t>20260313144258E355</t>
  </si>
  <si>
    <t>신윤정</t>
  </si>
  <si>
    <t>20260313-000000010</t>
  </si>
  <si>
    <t>20260313-000000011</t>
  </si>
  <si>
    <t>20260313-000000012</t>
  </si>
  <si>
    <t>20260313-000000013</t>
  </si>
  <si>
    <t>20260313145340FA6E</t>
  </si>
  <si>
    <t>길광숙</t>
  </si>
  <si>
    <t>20260313-000000014</t>
  </si>
  <si>
    <t>20260313154858D373</t>
  </si>
  <si>
    <t>20260313-000000018</t>
  </si>
  <si>
    <t>202603131639572249</t>
  </si>
  <si>
    <t>이재명</t>
  </si>
  <si>
    <t>20260313-000000019</t>
  </si>
  <si>
    <t>20260313170956F0EB</t>
  </si>
  <si>
    <t>양은정</t>
  </si>
  <si>
    <t>20260313-000000020</t>
  </si>
  <si>
    <t>20260313171533EB70</t>
  </si>
  <si>
    <t>20260313-000000021</t>
  </si>
  <si>
    <t>20260313173107C2BD</t>
  </si>
  <si>
    <t>20260313-000000022</t>
  </si>
  <si>
    <t>20260313191003B848</t>
  </si>
  <si>
    <t>20260313-000000023</t>
  </si>
  <si>
    <t>202603132118527F6E</t>
  </si>
  <si>
    <t>20260314-000000001</t>
  </si>
  <si>
    <t>2026031400101404AB</t>
  </si>
  <si>
    <t>20260314-000000002</t>
  </si>
  <si>
    <t>202603140057369B48</t>
  </si>
  <si>
    <t>20260314-000000003</t>
  </si>
  <si>
    <t>20260314011933B779</t>
  </si>
  <si>
    <t>20260314-000000004</t>
  </si>
  <si>
    <t>20260314-000000005</t>
  </si>
  <si>
    <t>20260314-000000006</t>
  </si>
  <si>
    <t>202603140151285BF6</t>
  </si>
  <si>
    <t>20260314-000000007</t>
  </si>
  <si>
    <t>20260314-000000008</t>
  </si>
  <si>
    <t>20260314060629D1DA</t>
  </si>
  <si>
    <t>20260314-000000009</t>
  </si>
  <si>
    <t>20260314-000000010</t>
  </si>
  <si>
    <t>20260314102918E465</t>
  </si>
  <si>
    <t>20260314-000000011</t>
  </si>
  <si>
    <t>202603141111011184</t>
  </si>
  <si>
    <t>20260314-000000012</t>
  </si>
  <si>
    <t>20260314133051E548</t>
  </si>
  <si>
    <t>정미선</t>
  </si>
  <si>
    <t>20260314-000000016</t>
  </si>
  <si>
    <t>20260314143638BB41</t>
  </si>
  <si>
    <t>박현정</t>
  </si>
  <si>
    <t>20260314-000000017</t>
  </si>
  <si>
    <t>202603141612194EFF</t>
  </si>
  <si>
    <t>20260314-000000018</t>
  </si>
  <si>
    <t>2026031417203460A0</t>
  </si>
  <si>
    <t>20260314-000000020</t>
  </si>
  <si>
    <t>202603141801267079</t>
  </si>
  <si>
    <t>성지현</t>
  </si>
  <si>
    <t>20260314-000000021</t>
  </si>
  <si>
    <t>20260314-000000022</t>
  </si>
  <si>
    <t>20260314-000000023</t>
  </si>
  <si>
    <t>20260314191737FA3A</t>
  </si>
  <si>
    <t>20260314-000000024</t>
  </si>
  <si>
    <t>20260314221307F6DC</t>
  </si>
  <si>
    <t>20260314-000000025</t>
  </si>
  <si>
    <t>20260314-000000026</t>
  </si>
  <si>
    <t>20260314-000000027</t>
  </si>
  <si>
    <t>포토액자 (심플액자_7색_305x431_1p_단면낱장 / 305x431 | 낱장출력 | 없음 | 1p | 액자색상 1)</t>
  </si>
  <si>
    <t>20260315-000000001</t>
  </si>
  <si>
    <t>2026031500240965CE</t>
  </si>
  <si>
    <t>20260315-000000002</t>
  </si>
  <si>
    <t>20260315-000000003</t>
  </si>
  <si>
    <t>202603150304230DEF</t>
  </si>
  <si>
    <t>한예린</t>
  </si>
  <si>
    <t>20260315-000000004</t>
  </si>
  <si>
    <t>20260315032619D49A</t>
  </si>
  <si>
    <t>엄지윤</t>
  </si>
  <si>
    <t>20260315-000000005</t>
  </si>
  <si>
    <t>202603150553468C64</t>
  </si>
  <si>
    <t>20260315-000000010</t>
  </si>
  <si>
    <t>20260315130657BD97</t>
  </si>
  <si>
    <t>20260315-000000011</t>
  </si>
  <si>
    <t>20260315140025702D</t>
  </si>
  <si>
    <t>조용준</t>
  </si>
  <si>
    <t>20260315-000000012</t>
  </si>
  <si>
    <t>20260315141231FF4A</t>
  </si>
  <si>
    <t>윤영순</t>
  </si>
  <si>
    <t>20260315-000000013</t>
  </si>
  <si>
    <t>20260315-000000014</t>
  </si>
  <si>
    <t>2026031516251870E6</t>
  </si>
  <si>
    <t>송진주</t>
  </si>
  <si>
    <t>20260315-000000015</t>
  </si>
  <si>
    <t>20260315173744B64B</t>
  </si>
  <si>
    <t>김보은</t>
  </si>
  <si>
    <t>20260315-000000016</t>
  </si>
  <si>
    <t>202603151817296536</t>
  </si>
  <si>
    <t>20260315-000000017</t>
  </si>
  <si>
    <t>202603151838138A87</t>
  </si>
  <si>
    <t>20260315-000000018</t>
  </si>
  <si>
    <t>20260315205446D104</t>
  </si>
  <si>
    <t>박미경</t>
  </si>
  <si>
    <t>베이비키즈_001</t>
  </si>
  <si>
    <t>20260315-000000019</t>
  </si>
  <si>
    <t>20260315-000000020</t>
  </si>
  <si>
    <t>20260315210044F135</t>
  </si>
  <si>
    <t>20260315-000000021</t>
  </si>
  <si>
    <t>20260315220221DF9E</t>
  </si>
  <si>
    <t>20260315-000000022</t>
  </si>
  <si>
    <t>20260316-000000001</t>
  </si>
  <si>
    <t>2026031601361065B5</t>
  </si>
  <si>
    <t>20260316-000000002</t>
  </si>
  <si>
    <t>20260316-000000003</t>
  </si>
  <si>
    <t>20260316-000000004</t>
  </si>
  <si>
    <t>20260316-000000005</t>
  </si>
  <si>
    <t>20260316-000000006</t>
  </si>
  <si>
    <t>20260316084555D49D</t>
  </si>
  <si>
    <t>20260316-000000007</t>
  </si>
  <si>
    <t>20260316-000000008</t>
  </si>
  <si>
    <t>20260316-000000011</t>
  </si>
  <si>
    <t>202603161042443E18</t>
  </si>
  <si>
    <t>박은진</t>
  </si>
  <si>
    <t>20260316-000000013</t>
  </si>
  <si>
    <t>20260316104312A82D</t>
  </si>
  <si>
    <t>박재량</t>
  </si>
  <si>
    <t>20260316-000000014</t>
  </si>
  <si>
    <t>20260316113835A282</t>
  </si>
  <si>
    <t>20260316-000000015</t>
  </si>
  <si>
    <t>20260316135837B369</t>
  </si>
  <si>
    <t>20260316-000000016</t>
  </si>
  <si>
    <t>20260316-000000017</t>
  </si>
  <si>
    <t>20260316-000000018</t>
  </si>
  <si>
    <t>20260316-000000019</t>
  </si>
  <si>
    <t>20260316-000000020</t>
  </si>
  <si>
    <t>20260316-000000021</t>
  </si>
  <si>
    <t>20260316-000000022</t>
  </si>
  <si>
    <t>20260316-000000034</t>
  </si>
  <si>
    <t>202603161432538B36</t>
  </si>
  <si>
    <t>20260316-000000041</t>
  </si>
  <si>
    <t>20260316153208ADB1</t>
  </si>
  <si>
    <t>20260316-000000044</t>
  </si>
  <si>
    <t>20260316170642F1A7</t>
  </si>
  <si>
    <t>20260316-000000045</t>
  </si>
  <si>
    <t>202603161737394A9A</t>
  </si>
  <si>
    <t>20260316-000000046</t>
  </si>
  <si>
    <t>20260316-000000048</t>
  </si>
  <si>
    <t>20260316194851A68E</t>
  </si>
  <si>
    <t>20260316-000000049</t>
  </si>
  <si>
    <t>202603161951027FCF</t>
  </si>
  <si>
    <t>김영권</t>
  </si>
  <si>
    <t>20260316-000000050</t>
  </si>
  <si>
    <t>202603162020432037</t>
  </si>
  <si>
    <t>20260316-000000051</t>
  </si>
  <si>
    <t>202603162043564601</t>
  </si>
  <si>
    <t>최진용</t>
  </si>
  <si>
    <t>20260316-000000052</t>
  </si>
  <si>
    <t>2026031621581041D2</t>
  </si>
  <si>
    <t>20260316-000000053</t>
  </si>
  <si>
    <t>202603162232452724</t>
  </si>
  <si>
    <t>20260316-000000054</t>
  </si>
  <si>
    <t>20260316-000000055</t>
  </si>
  <si>
    <t>2026031622514916A2</t>
  </si>
  <si>
    <t>황지현</t>
  </si>
  <si>
    <t>20260316-000000056</t>
  </si>
  <si>
    <t>202603162328170BF4</t>
  </si>
  <si>
    <t>최종란</t>
  </si>
  <si>
    <t>20260317-000000001</t>
  </si>
  <si>
    <t>20260317004532707B</t>
  </si>
  <si>
    <t>20260317-000000002</t>
  </si>
  <si>
    <t>20260317050803AB60</t>
  </si>
  <si>
    <t>박윤지</t>
  </si>
  <si>
    <t>20260316-000000057</t>
  </si>
  <si>
    <t>202603160608335A50</t>
  </si>
  <si>
    <t>20260317-000000003</t>
  </si>
  <si>
    <t>202603170641067210</t>
  </si>
  <si>
    <t>배철완</t>
  </si>
  <si>
    <t>20260317-000000004</t>
  </si>
  <si>
    <t>20260317-000000005</t>
  </si>
  <si>
    <t>2026031709003854E1</t>
  </si>
  <si>
    <t>20260317-000000009</t>
  </si>
  <si>
    <t>20260317103259D962</t>
  </si>
  <si>
    <t>20260317-000000010</t>
  </si>
  <si>
    <t>202603171101005830</t>
  </si>
  <si>
    <t>박희정</t>
  </si>
  <si>
    <t>20260317-000000011</t>
  </si>
  <si>
    <t>202603171105076850</t>
  </si>
  <si>
    <t>20260317-000000013</t>
  </si>
  <si>
    <t>202603171308599AFE</t>
  </si>
  <si>
    <t>김상영</t>
  </si>
  <si>
    <t>20260317-000000019</t>
  </si>
  <si>
    <t>20260317141417C181</t>
  </si>
  <si>
    <t>20260317-000000020</t>
  </si>
  <si>
    <t>20260317-000000022</t>
  </si>
  <si>
    <t>20260317153908D6A8</t>
  </si>
  <si>
    <t>채지원</t>
  </si>
  <si>
    <t>20260317-000000023</t>
  </si>
  <si>
    <t>202603171535014752</t>
  </si>
  <si>
    <t>20260317-000000025</t>
  </si>
  <si>
    <t>20260317095144BDB0</t>
  </si>
  <si>
    <t>20260317-000000026</t>
  </si>
  <si>
    <t>20260317173551DB75</t>
  </si>
  <si>
    <t>20260317-000000028</t>
  </si>
  <si>
    <t>20260317201642F80A</t>
  </si>
  <si>
    <t>20260317-000000029</t>
  </si>
  <si>
    <t>20260317-000000030</t>
  </si>
  <si>
    <t>20260317-000000031</t>
  </si>
  <si>
    <t>20260317204352A4F4</t>
  </si>
  <si>
    <t>20260317-000000032</t>
  </si>
  <si>
    <t>202603172255282C0D</t>
  </si>
  <si>
    <t>김정욱</t>
  </si>
  <si>
    <t>20260317-000000033</t>
  </si>
  <si>
    <t>20260317-000000034</t>
  </si>
  <si>
    <t>20260317-000000035</t>
  </si>
  <si>
    <t>2026031723000741F9</t>
  </si>
  <si>
    <t>정우혁</t>
  </si>
  <si>
    <t>20260317-000000036</t>
  </si>
  <si>
    <t>20260318-000000001</t>
  </si>
  <si>
    <t>202603180103492A96</t>
  </si>
  <si>
    <t>20260318-000000002</t>
  </si>
  <si>
    <t>20260318-000000003</t>
  </si>
  <si>
    <t>20260318-000000004</t>
  </si>
  <si>
    <t>20260318-000000005</t>
  </si>
  <si>
    <t>20260318-000000006</t>
  </si>
  <si>
    <t>202603180100522504</t>
  </si>
  <si>
    <t>20260318-000000007</t>
  </si>
  <si>
    <t>202603180106107BD2</t>
  </si>
  <si>
    <t>20260318-000000008</t>
  </si>
  <si>
    <t>20260318-000000009</t>
  </si>
  <si>
    <t>202603180924253F26</t>
  </si>
  <si>
    <t>김은경</t>
  </si>
  <si>
    <t>20260318-000000012</t>
  </si>
  <si>
    <t>2026031811402588AE</t>
  </si>
  <si>
    <t>20260318-000000013</t>
  </si>
  <si>
    <t>202603181241029AB4</t>
  </si>
  <si>
    <t>이희문</t>
  </si>
  <si>
    <t>20260318-000000014</t>
  </si>
  <si>
    <t>20260318-000000015</t>
  </si>
  <si>
    <t>202603181808464D35</t>
  </si>
  <si>
    <t>박슬기</t>
  </si>
  <si>
    <t>20260318-000000016</t>
  </si>
  <si>
    <t>20260318-000000017</t>
  </si>
  <si>
    <t>20260318-000000018</t>
  </si>
  <si>
    <t>20260318-000000019</t>
  </si>
  <si>
    <t>20260318-000000020</t>
  </si>
  <si>
    <t>20260318211155EA8D</t>
  </si>
  <si>
    <t>Collection</t>
  </si>
  <si>
    <t>20260318-000000021</t>
  </si>
  <si>
    <t>202603182206102F54</t>
  </si>
  <si>
    <t>20260319-000000001</t>
  </si>
  <si>
    <t>202603190720484E08</t>
  </si>
  <si>
    <t>20260319-000000003</t>
  </si>
  <si>
    <t>2026031900150408C8</t>
  </si>
  <si>
    <t>20260319-000000004</t>
  </si>
  <si>
    <t>20260319-000000005</t>
  </si>
  <si>
    <t>20260319-000000006</t>
  </si>
  <si>
    <t>202603190921096D79</t>
  </si>
  <si>
    <t>윤중섭</t>
  </si>
  <si>
    <t>20260319-000000007</t>
  </si>
  <si>
    <t>20260319-000000008</t>
  </si>
  <si>
    <t>20260317-000000043</t>
  </si>
  <si>
    <t>20260317153247AB8C</t>
  </si>
  <si>
    <t>조은지</t>
  </si>
  <si>
    <t>20260319-000000012</t>
  </si>
  <si>
    <t>20260319131634D74A</t>
  </si>
  <si>
    <t>윤미현</t>
  </si>
  <si>
    <t>20260319-000000013</t>
  </si>
  <si>
    <t>20260319-000000014</t>
  </si>
  <si>
    <t>20260319-000000015</t>
  </si>
  <si>
    <t>202603191408219ABF</t>
  </si>
  <si>
    <t>20260319-000000016</t>
  </si>
  <si>
    <t>20260319154957752D</t>
  </si>
  <si>
    <t>20260319-000000017</t>
  </si>
  <si>
    <t>20260319-000000018</t>
  </si>
  <si>
    <t>20260319-000000019</t>
  </si>
  <si>
    <t>20260319164441D51E</t>
  </si>
  <si>
    <t>20260319-000000021</t>
  </si>
  <si>
    <t>202603192017102EE9</t>
  </si>
  <si>
    <t>20260319-000000022</t>
  </si>
  <si>
    <t>20260319202231698E</t>
  </si>
  <si>
    <t>20260319-000000026</t>
  </si>
  <si>
    <t>202603192053289F63</t>
  </si>
  <si>
    <t>장진숙</t>
  </si>
  <si>
    <t>20260319-000000027</t>
  </si>
  <si>
    <t>20260319-000000028</t>
  </si>
  <si>
    <t>20260319-000000031</t>
  </si>
  <si>
    <t>20260319221214A490</t>
  </si>
  <si>
    <t>20260319-000000032</t>
  </si>
  <si>
    <t>20260319-000000033</t>
  </si>
  <si>
    <t>202603192208395371</t>
  </si>
  <si>
    <t>20260319-000000037</t>
  </si>
  <si>
    <t>20260319224516771E</t>
  </si>
  <si>
    <t>20260319-000000038</t>
  </si>
  <si>
    <t>202603192302197BB6</t>
  </si>
  <si>
    <t>김낙규</t>
  </si>
  <si>
    <t>20260319-000000040</t>
  </si>
  <si>
    <t>20260319233922F8C3</t>
  </si>
  <si>
    <t>20260320-000000001</t>
  </si>
  <si>
    <t>20260320004208FE30</t>
  </si>
  <si>
    <t>20260320-000000002</t>
  </si>
  <si>
    <t>202603200825407DEE</t>
  </si>
  <si>
    <t>이수원</t>
  </si>
  <si>
    <t>20260320-000000003</t>
  </si>
  <si>
    <t>202603200926464953</t>
  </si>
  <si>
    <t>연예인굿즈_002</t>
  </si>
  <si>
    <t>20260320-000000004</t>
  </si>
  <si>
    <t>20260320102759920A</t>
  </si>
  <si>
    <t>20260320-000000005</t>
  </si>
  <si>
    <t>20260320-000000006</t>
  </si>
  <si>
    <t>20260320103337C6E3</t>
  </si>
  <si>
    <t>20260320-000000007</t>
  </si>
  <si>
    <t>20260320-000000010</t>
  </si>
  <si>
    <t>2026032012312543C4</t>
  </si>
  <si>
    <t>20260320-000000011</t>
  </si>
  <si>
    <t>20260320133153CC4C</t>
  </si>
  <si>
    <t>20260320-000000012</t>
  </si>
  <si>
    <t>2026032014135237BA</t>
  </si>
  <si>
    <t>20260320-000000013</t>
  </si>
  <si>
    <t>202603201420466D8C</t>
  </si>
  <si>
    <t>한지연</t>
  </si>
  <si>
    <t>20260320-000000014</t>
  </si>
  <si>
    <t>20260320150821F28A</t>
  </si>
  <si>
    <t>20260320-000000016</t>
  </si>
  <si>
    <t>202603201551060D56</t>
  </si>
  <si>
    <t>양재일</t>
  </si>
  <si>
    <t>20260320-000000017</t>
  </si>
  <si>
    <t>20260320-000000018</t>
  </si>
  <si>
    <t>202603201621052AA6</t>
  </si>
  <si>
    <t>20260320-000000019</t>
  </si>
  <si>
    <t>20260320-000000020</t>
  </si>
  <si>
    <t>20260320-000000021</t>
  </si>
  <si>
    <t>20260320-000000022</t>
  </si>
  <si>
    <t>20260320163210CE34</t>
  </si>
  <si>
    <t>20260320-000000023</t>
  </si>
  <si>
    <t>20260320164729D68B</t>
  </si>
  <si>
    <t>서현숙</t>
  </si>
  <si>
    <t>20260320-000000024</t>
  </si>
  <si>
    <t>20260320164341025B</t>
  </si>
  <si>
    <t>20260320-000000025</t>
  </si>
  <si>
    <t>202603201641361626</t>
  </si>
  <si>
    <t>20260320-000000026</t>
  </si>
  <si>
    <t>20260320174422419C</t>
  </si>
  <si>
    <t>장인혜</t>
  </si>
  <si>
    <t>20260320-000000027</t>
  </si>
  <si>
    <t>20260320204253174E</t>
  </si>
  <si>
    <t>20260320-000000028</t>
  </si>
  <si>
    <t>20260320-000000030</t>
  </si>
  <si>
    <t>202603202155139F53</t>
  </si>
  <si>
    <t>20260320-000000031</t>
  </si>
  <si>
    <t>20260320-000000032</t>
  </si>
  <si>
    <t>202603202349327589</t>
  </si>
  <si>
    <t>장재연</t>
  </si>
  <si>
    <t>20260321-000000001</t>
  </si>
  <si>
    <t>2026032022581491F3</t>
  </si>
  <si>
    <t>조항아</t>
  </si>
  <si>
    <t>20260321-000000002</t>
  </si>
  <si>
    <t>2026032112030410F1</t>
  </si>
  <si>
    <t>전수영</t>
  </si>
  <si>
    <t>20260321-000000003</t>
  </si>
  <si>
    <t>20260321-000000005</t>
  </si>
  <si>
    <t>2026032113263795EE</t>
  </si>
  <si>
    <t>송미영</t>
  </si>
  <si>
    <t>20260321-000000006</t>
  </si>
  <si>
    <t>20260321183344F47F</t>
  </si>
  <si>
    <t>신요한</t>
  </si>
  <si>
    <t>20260321-000000007</t>
  </si>
  <si>
    <t>20260321-000000008</t>
  </si>
  <si>
    <t>20260321-000000009</t>
  </si>
  <si>
    <t>202603211918287238</t>
  </si>
  <si>
    <t>20260322-000000001</t>
  </si>
  <si>
    <t>2026032200304641F7</t>
  </si>
  <si>
    <t>차명환</t>
  </si>
  <si>
    <t>20260322-000000002</t>
  </si>
  <si>
    <t>202603220427373C3F</t>
  </si>
  <si>
    <t>박찬</t>
  </si>
  <si>
    <t>20260322-000000003</t>
  </si>
  <si>
    <t>202603220820243636</t>
  </si>
  <si>
    <t>20260322-000000004</t>
  </si>
  <si>
    <t>202603221148248422</t>
  </si>
  <si>
    <t>심보라</t>
  </si>
  <si>
    <t>20260322-000000005</t>
  </si>
  <si>
    <t>20260322124633BFB2</t>
  </si>
  <si>
    <t>20260322-000000006</t>
  </si>
  <si>
    <t>20260322-000000008</t>
  </si>
  <si>
    <t>20260322151651E93F</t>
  </si>
  <si>
    <t>20260322-000000009</t>
  </si>
  <si>
    <t>202603221607127CD3</t>
  </si>
  <si>
    <t>20260322-000000010</t>
  </si>
  <si>
    <t>2026032217072074FC</t>
  </si>
  <si>
    <t>20260322-000000012</t>
  </si>
  <si>
    <t>20260322210702FC8A</t>
  </si>
  <si>
    <t>정상협</t>
  </si>
  <si>
    <t>20260322-000000013</t>
  </si>
  <si>
    <t>20260322211651CA45</t>
  </si>
  <si>
    <t>20260322-000000014</t>
  </si>
  <si>
    <t>20260322-000000015</t>
  </si>
  <si>
    <t>20260322-000000016</t>
  </si>
  <si>
    <t>20260322-000000017</t>
  </si>
  <si>
    <t>20260322220714647C</t>
  </si>
  <si>
    <t>강보석</t>
  </si>
  <si>
    <t>20260323-000000001</t>
  </si>
  <si>
    <t>2026032309153360CD</t>
  </si>
  <si>
    <t>김진서</t>
  </si>
  <si>
    <t>20260323-000000002</t>
  </si>
  <si>
    <t>20260323-000000003</t>
  </si>
  <si>
    <t>20260323-000000008</t>
  </si>
  <si>
    <t>2026032310394641A4</t>
  </si>
  <si>
    <t>20260323-000000010</t>
  </si>
  <si>
    <t>20260323123841CCDB</t>
  </si>
  <si>
    <t>노민영</t>
  </si>
  <si>
    <t>20260323-000000011</t>
  </si>
  <si>
    <t>20260323153028C02F</t>
  </si>
  <si>
    <t>김초롱</t>
  </si>
  <si>
    <t>20260323-000000014</t>
  </si>
  <si>
    <t>2026032316260892E7</t>
  </si>
  <si>
    <t>장서현</t>
  </si>
  <si>
    <t>20260323-000000015</t>
  </si>
  <si>
    <t>202603231641438119</t>
  </si>
  <si>
    <t>20260323-000000017</t>
  </si>
  <si>
    <t>20260323164823072D</t>
  </si>
  <si>
    <t>조성란</t>
  </si>
  <si>
    <t>스쿨졸업_006</t>
  </si>
  <si>
    <t>20260323-000000019</t>
  </si>
  <si>
    <t>2026032317254553B4</t>
  </si>
  <si>
    <t>김정규</t>
  </si>
  <si>
    <t>20260323-000000020</t>
  </si>
  <si>
    <t>2026032317545701FC</t>
  </si>
  <si>
    <t>20260323-000000021</t>
  </si>
  <si>
    <t>202603231927455FF9</t>
  </si>
  <si>
    <t>함수진</t>
  </si>
  <si>
    <t>20260323-000000023</t>
  </si>
  <si>
    <t>20260323210931770D</t>
  </si>
  <si>
    <t>20260323-000000025</t>
  </si>
  <si>
    <t>202603232339105B78</t>
  </si>
  <si>
    <t>김새롬</t>
  </si>
  <si>
    <t>20260324-000000001</t>
  </si>
  <si>
    <t>20260324011213A237</t>
  </si>
  <si>
    <t>이정연</t>
  </si>
  <si>
    <t>20260324-000000002</t>
  </si>
  <si>
    <t>20260324-000000003</t>
  </si>
  <si>
    <t>2026032405583379B6</t>
  </si>
  <si>
    <t>조신영</t>
  </si>
  <si>
    <t xml:space="preserve">정사각형 </t>
  </si>
  <si>
    <t>20260324-000000004</t>
  </si>
  <si>
    <t>20260324103950007D</t>
  </si>
  <si>
    <t>20260324-000000005</t>
  </si>
  <si>
    <t>202603241051099549</t>
  </si>
  <si>
    <t>20260324-000000006</t>
  </si>
  <si>
    <t>20260324-000000007</t>
  </si>
  <si>
    <t>202603241102419561</t>
  </si>
  <si>
    <t>허인석</t>
  </si>
  <si>
    <t>20260324-000000008</t>
  </si>
  <si>
    <t>20260324-000000009</t>
  </si>
  <si>
    <t>20260324-000000010</t>
  </si>
  <si>
    <t>20260324112045B075</t>
  </si>
  <si>
    <t>20260324-000000011</t>
  </si>
  <si>
    <t>202603241128162C48</t>
  </si>
  <si>
    <t>20260324-000000013</t>
  </si>
  <si>
    <t>2026032412325023EB</t>
  </si>
  <si>
    <t>양성관</t>
  </si>
  <si>
    <t>20260324-000000014</t>
  </si>
  <si>
    <t>202603241320319A07</t>
  </si>
  <si>
    <t>문용환</t>
  </si>
  <si>
    <t>20260324-000000015</t>
  </si>
  <si>
    <t>202603241411416241</t>
  </si>
  <si>
    <t>최재만</t>
  </si>
  <si>
    <t>20260324-000000016</t>
  </si>
  <si>
    <t>202603241522010A14</t>
  </si>
  <si>
    <t>20260324-000000017</t>
  </si>
  <si>
    <t>202603241539235B82</t>
  </si>
  <si>
    <t>박현기</t>
  </si>
  <si>
    <t>20260324-000000018</t>
  </si>
  <si>
    <t>202603241556466270</t>
  </si>
  <si>
    <t>박수미</t>
  </si>
  <si>
    <t>20260324-000000019</t>
  </si>
  <si>
    <t>20260324193123A6C6</t>
  </si>
  <si>
    <t>20260324-000000026</t>
  </si>
  <si>
    <t>20260324201920B8F4</t>
  </si>
  <si>
    <t>20260324-000000027</t>
  </si>
  <si>
    <t>20260324201629B49C</t>
  </si>
  <si>
    <t>20260324-000000028</t>
  </si>
  <si>
    <t>20260324211159144F</t>
  </si>
  <si>
    <t>20260324-000000029</t>
  </si>
  <si>
    <t>202603242157396EDD</t>
  </si>
  <si>
    <t>허윤아</t>
  </si>
  <si>
    <t>20260325-000000003</t>
  </si>
  <si>
    <t>20260325003056A8AF</t>
  </si>
  <si>
    <t>김민승</t>
  </si>
  <si>
    <t>반려동물_003</t>
  </si>
  <si>
    <t>20260325-000000005</t>
  </si>
  <si>
    <t>20260325003949B669</t>
  </si>
  <si>
    <t>20260325-000000006</t>
  </si>
  <si>
    <t>20260325071214F4DF</t>
  </si>
  <si>
    <t>최재현</t>
  </si>
  <si>
    <t>20260325-000000007</t>
  </si>
  <si>
    <t>202603250750062699</t>
  </si>
  <si>
    <t>20260325-000000008</t>
  </si>
  <si>
    <t>2026032508451459BD</t>
  </si>
  <si>
    <t>20260325-000000009</t>
  </si>
  <si>
    <t>20260325085809AFAF</t>
  </si>
  <si>
    <t>20260325-000000011</t>
  </si>
  <si>
    <t>2026032509232586CF</t>
  </si>
  <si>
    <t>강영규</t>
  </si>
  <si>
    <t>20260325-000000012</t>
  </si>
  <si>
    <t>20260325-000000018</t>
  </si>
  <si>
    <t>20260325110827C991</t>
  </si>
  <si>
    <t>20260325-000000019</t>
  </si>
  <si>
    <t>20260325-000000020</t>
  </si>
  <si>
    <t>202603251125562825</t>
  </si>
  <si>
    <t>최원우</t>
  </si>
  <si>
    <t>20260325-000000021</t>
  </si>
  <si>
    <t>20260325091526FD07</t>
  </si>
  <si>
    <t>20260325-000000022</t>
  </si>
  <si>
    <t>20260325-000000023</t>
  </si>
  <si>
    <t>202603251311260E2C</t>
  </si>
  <si>
    <t>윤혜옥</t>
  </si>
  <si>
    <t>20260325-000000024</t>
  </si>
  <si>
    <t>202603251446219FE6</t>
  </si>
  <si>
    <t>20260325-000000025</t>
  </si>
  <si>
    <t>20260325151903414D</t>
  </si>
  <si>
    <t>20260325-000000026</t>
  </si>
  <si>
    <t>202603251528546B33</t>
  </si>
  <si>
    <t>20260325-000000027</t>
  </si>
  <si>
    <t>20260325153504206D</t>
  </si>
  <si>
    <t>20260325-000000028</t>
  </si>
  <si>
    <t>20260325-000000029</t>
  </si>
  <si>
    <t>20260325-000000031</t>
  </si>
  <si>
    <t>202603251646425AB4</t>
  </si>
  <si>
    <t>정은지</t>
  </si>
  <si>
    <t>20260325-000000032</t>
  </si>
  <si>
    <t>20260325-000000034</t>
  </si>
  <si>
    <t>202603251805313C02</t>
  </si>
  <si>
    <t>황의태</t>
  </si>
  <si>
    <t>20260325-000000035</t>
  </si>
  <si>
    <t>20260325-000000036</t>
  </si>
  <si>
    <t>20260325-000000037</t>
  </si>
  <si>
    <t>20260325-000000038</t>
  </si>
  <si>
    <t>20260325-000000039</t>
  </si>
  <si>
    <t>20260325-000000040</t>
  </si>
  <si>
    <t>20260325-000000041</t>
  </si>
  <si>
    <t>20260325-000000042</t>
  </si>
  <si>
    <t>20260325-000000043</t>
  </si>
  <si>
    <t>20260325-000000044</t>
  </si>
  <si>
    <t>20260325-000000045</t>
  </si>
  <si>
    <t>20260325-000000046</t>
  </si>
  <si>
    <t>20260325-000000047</t>
  </si>
  <si>
    <t>20260325-000000048</t>
  </si>
  <si>
    <t>20260325-000000049</t>
  </si>
  <si>
    <t>20260325-000000050</t>
  </si>
  <si>
    <t>20260325-000000051</t>
  </si>
  <si>
    <t>20260325-000000052</t>
  </si>
  <si>
    <t>20260325-000000053</t>
  </si>
  <si>
    <t>20260325-000000054</t>
  </si>
  <si>
    <t>20260325-000000055</t>
  </si>
  <si>
    <t>20260325-000000056</t>
  </si>
  <si>
    <t>20260325-000000057</t>
  </si>
  <si>
    <t>20260325-000000058</t>
  </si>
  <si>
    <t>20260325-000000059</t>
  </si>
  <si>
    <t>20260325-000000060</t>
  </si>
  <si>
    <t>20260325-000000061</t>
  </si>
  <si>
    <t>20260325-000000062</t>
  </si>
  <si>
    <t>20260325-000000063</t>
  </si>
  <si>
    <t>20260325-000000064</t>
  </si>
  <si>
    <t>202603251816491CB1</t>
  </si>
  <si>
    <t>20260325-000000065</t>
  </si>
  <si>
    <t>202603251825332DD3</t>
  </si>
  <si>
    <t>20260325-000000066</t>
  </si>
  <si>
    <t>202603252035204D8D</t>
  </si>
  <si>
    <t>포토타입</t>
  </si>
  <si>
    <t>20260325-000000067</t>
  </si>
  <si>
    <t>2026032522030155BB</t>
  </si>
  <si>
    <t>20260326-000000002</t>
  </si>
  <si>
    <t>20260326060519019D</t>
  </si>
  <si>
    <t>류성희</t>
  </si>
  <si>
    <t>20260326-000000003</t>
  </si>
  <si>
    <t>202603260758284769</t>
  </si>
  <si>
    <t>김령아</t>
  </si>
  <si>
    <t>20260326-000000004</t>
  </si>
  <si>
    <t>20260326-000000005</t>
  </si>
  <si>
    <t>2026032610585132B1</t>
  </si>
  <si>
    <t>20260326-000000006</t>
  </si>
  <si>
    <t>20260326105812E3DC</t>
  </si>
  <si>
    <t>윤흥순</t>
  </si>
  <si>
    <t>20260326-000000007</t>
  </si>
  <si>
    <t>20260326114947DF33</t>
  </si>
  <si>
    <t>김경선</t>
  </si>
  <si>
    <t>20260326-000000008</t>
  </si>
  <si>
    <t>20260326121503964C</t>
  </si>
  <si>
    <t>20260326-000000009</t>
  </si>
  <si>
    <t>202603261329055140</t>
  </si>
  <si>
    <t>김종숙</t>
  </si>
  <si>
    <t>20260326-000000010</t>
  </si>
  <si>
    <t>20260326-000000011</t>
  </si>
  <si>
    <t>20260326-000000012</t>
  </si>
  <si>
    <t>20260326141038C4AB</t>
  </si>
  <si>
    <t>장윤선</t>
  </si>
  <si>
    <t>20260326-000000013</t>
  </si>
  <si>
    <t>20260326145912B5CC</t>
  </si>
  <si>
    <t>20260326-000000014</t>
  </si>
  <si>
    <t>202603261712325E4E</t>
  </si>
  <si>
    <t>20260326-000000015</t>
  </si>
  <si>
    <t>20260326-000000016</t>
  </si>
  <si>
    <t>2026032618001379CF</t>
  </si>
  <si>
    <t>왕상열</t>
  </si>
  <si>
    <t>20260326-000000018</t>
  </si>
  <si>
    <t>2026032618520773A8</t>
  </si>
  <si>
    <t>20260326-000000019</t>
  </si>
  <si>
    <t>20260326-000000020</t>
  </si>
  <si>
    <t>20260326-000000021</t>
  </si>
  <si>
    <t>20260326185345A84A</t>
  </si>
  <si>
    <t>최연식</t>
  </si>
  <si>
    <t>20260326-000000023</t>
  </si>
  <si>
    <t>20260326191416B103</t>
  </si>
  <si>
    <t>20260326-000000024</t>
  </si>
  <si>
    <t>2026032619345022BE</t>
  </si>
  <si>
    <t>사이판</t>
  </si>
  <si>
    <t>20260326-000000025</t>
  </si>
  <si>
    <t>20260326-000000026</t>
  </si>
  <si>
    <t>20260326202313EE12</t>
  </si>
  <si>
    <t>조하람</t>
  </si>
  <si>
    <t>20260327-000000001</t>
  </si>
  <si>
    <t>202603270254086F4E</t>
  </si>
  <si>
    <t>20260327-000000002</t>
  </si>
  <si>
    <t>20260327-000000004</t>
  </si>
  <si>
    <t>2026032705050651B1</t>
  </si>
  <si>
    <t>20260327-000000005</t>
  </si>
  <si>
    <t>20260327-000000006</t>
  </si>
  <si>
    <t>20260327090518B081</t>
  </si>
  <si>
    <t>20260327-000000008</t>
  </si>
  <si>
    <t>202603271057324805</t>
  </si>
  <si>
    <t>송재경</t>
  </si>
  <si>
    <t>20260327-000000011</t>
  </si>
  <si>
    <t>2026032713361840FC</t>
  </si>
  <si>
    <t>이인화</t>
  </si>
  <si>
    <t>20260327-000000012</t>
  </si>
  <si>
    <t>20260327-000000013</t>
  </si>
  <si>
    <t>20260327-000000014</t>
  </si>
  <si>
    <t>202603271528203F97</t>
  </si>
  <si>
    <t>20260327-000000015</t>
  </si>
  <si>
    <t>20260327160900B9DE</t>
  </si>
  <si>
    <t>20260327-000000016</t>
  </si>
  <si>
    <t>20260327-000000017</t>
  </si>
  <si>
    <t>20260327-000000018</t>
  </si>
  <si>
    <t>20260327-000000019</t>
  </si>
  <si>
    <t>20260327-000000020</t>
  </si>
  <si>
    <t>20260327-000000021</t>
  </si>
  <si>
    <t>20260327-000000022</t>
  </si>
  <si>
    <t>20260327-000000031</t>
  </si>
  <si>
    <t>202603271701087AA7</t>
  </si>
  <si>
    <t>임완묵</t>
  </si>
  <si>
    <t>20260327-000000032</t>
  </si>
  <si>
    <t>2026032717511067B1</t>
  </si>
  <si>
    <t>20260327-000000033</t>
  </si>
  <si>
    <t>20260327185630AC8F</t>
  </si>
  <si>
    <t>심찬미</t>
  </si>
  <si>
    <t>20260327-000000034</t>
  </si>
  <si>
    <t>20260327-000000035</t>
  </si>
  <si>
    <t>2026032719375129AA</t>
  </si>
  <si>
    <t>20260327-000000036</t>
  </si>
  <si>
    <t>20260327210117F1A3</t>
  </si>
  <si>
    <t>20260328-000000001</t>
  </si>
  <si>
    <t>20260328001954A9EE</t>
  </si>
  <si>
    <t>20260328-000000002</t>
  </si>
  <si>
    <t>2026032806445749EC</t>
  </si>
  <si>
    <t>20260328-000000007</t>
  </si>
  <si>
    <t>202603281512411C55</t>
  </si>
  <si>
    <t>20260328-000000009</t>
  </si>
  <si>
    <t>202603281545004E3B</t>
  </si>
  <si>
    <t>20260328-000000010</t>
  </si>
  <si>
    <t>20260328163913CD6A</t>
  </si>
  <si>
    <t>20260328-000000013</t>
  </si>
  <si>
    <t>20260328185942C159</t>
  </si>
  <si>
    <t>20260328-000000014</t>
  </si>
  <si>
    <t>20260328210030312D</t>
  </si>
  <si>
    <t>최은주</t>
  </si>
  <si>
    <t>20260328-000000015</t>
  </si>
  <si>
    <t>20260328222113011F</t>
  </si>
  <si>
    <t>20260328-000000016</t>
  </si>
  <si>
    <t>20260329-000000001</t>
  </si>
  <si>
    <t>20260329040330F3A7</t>
  </si>
  <si>
    <t>20260329-000000002</t>
  </si>
  <si>
    <t>202603290821139245</t>
  </si>
  <si>
    <t>임학수</t>
  </si>
  <si>
    <t>20260329-000000003</t>
  </si>
  <si>
    <t>20260329135248C5B9</t>
  </si>
  <si>
    <t>이현선</t>
  </si>
  <si>
    <t>20260329-000000004</t>
  </si>
  <si>
    <t>20260329-000000005</t>
  </si>
  <si>
    <t>20260329145432D34E</t>
  </si>
  <si>
    <t>20260329-000000006</t>
  </si>
  <si>
    <t>202603291517508A5C</t>
  </si>
  <si>
    <t>20260329-000000007</t>
  </si>
  <si>
    <t>202603291624203BF0</t>
  </si>
  <si>
    <t>이진</t>
  </si>
  <si>
    <t>20260329-000000009</t>
  </si>
  <si>
    <t>202603291704468D82</t>
  </si>
  <si>
    <t>김시연</t>
  </si>
  <si>
    <t>20260329-000000010</t>
  </si>
  <si>
    <t>20260329-000000011</t>
  </si>
  <si>
    <t>클로바형</t>
  </si>
  <si>
    <t>20260329-000000015</t>
  </si>
  <si>
    <t>20260329205021CD12</t>
  </si>
  <si>
    <t>강정심</t>
  </si>
  <si>
    <t>인도</t>
  </si>
  <si>
    <t>20260330-000000001</t>
  </si>
  <si>
    <t>20260330003251B37D</t>
  </si>
  <si>
    <t>20260330-000000002</t>
  </si>
  <si>
    <t>20260330090745FDC1</t>
  </si>
  <si>
    <t>20260330-000000004</t>
  </si>
  <si>
    <t>202603301000348DD3</t>
  </si>
  <si>
    <t>20260330-000000005</t>
  </si>
  <si>
    <t>20260330-000000007</t>
  </si>
  <si>
    <t>2026033010354674EA</t>
  </si>
  <si>
    <t>20260330-000000008</t>
  </si>
  <si>
    <t>202603301044011E5B</t>
  </si>
  <si>
    <t>정연희</t>
  </si>
  <si>
    <t>20260330-000000009</t>
  </si>
  <si>
    <t>20260330-000000011</t>
  </si>
  <si>
    <t>202603301233527B3D</t>
  </si>
  <si>
    <t>홍승희</t>
  </si>
  <si>
    <t>20260330-000000012</t>
  </si>
  <si>
    <t>20260330130424E482</t>
  </si>
  <si>
    <t>20260328-000000017</t>
  </si>
  <si>
    <t>20260328152618CF6F</t>
  </si>
  <si>
    <t>20260330-000000014</t>
  </si>
  <si>
    <t>2026033014452869A1</t>
  </si>
  <si>
    <t>20260330-000000017</t>
  </si>
  <si>
    <t>2026033016095429DF</t>
  </si>
  <si>
    <t>채의정</t>
  </si>
  <si>
    <t>20260330-000000018</t>
  </si>
  <si>
    <t>20260330-000000019</t>
  </si>
  <si>
    <t>20260330182117DCA2</t>
  </si>
  <si>
    <t>위현</t>
  </si>
  <si>
    <t>20260330-000000021</t>
  </si>
  <si>
    <t>20260330191643AD48</t>
  </si>
  <si>
    <t>20260330-000000023</t>
  </si>
  <si>
    <t>20260330194848B5A1</t>
  </si>
  <si>
    <t>한봉수</t>
  </si>
  <si>
    <t>20260330-000000024</t>
  </si>
  <si>
    <t>20260330-000000025</t>
  </si>
  <si>
    <t>2026033019552338CD</t>
  </si>
  <si>
    <t>20260330-000000026</t>
  </si>
  <si>
    <t>2026033021015513F9</t>
  </si>
  <si>
    <t>20260330-000000027</t>
  </si>
  <si>
    <t>20260330211218A972</t>
  </si>
  <si>
    <t>20260330-000000028</t>
  </si>
  <si>
    <t>2026033022395172E5</t>
  </si>
  <si>
    <t>20260331-000000004</t>
  </si>
  <si>
    <t>202603310940239BE8</t>
  </si>
  <si>
    <t>20260331-000000005</t>
  </si>
  <si>
    <t>20260331-000000009</t>
  </si>
  <si>
    <t>20260331133412BF97</t>
  </si>
  <si>
    <t>20260331-000000010</t>
  </si>
  <si>
    <t>20260330-000000029</t>
  </si>
  <si>
    <t>2026033021521039DE</t>
  </si>
  <si>
    <t>20260331-000000013</t>
  </si>
  <si>
    <t>202603311522203058</t>
  </si>
  <si>
    <t>20260331-000000014</t>
  </si>
  <si>
    <t>20260331-000000016</t>
  </si>
  <si>
    <t>2026033115471832FD</t>
  </si>
  <si>
    <t>서인성</t>
  </si>
  <si>
    <t>20260331-000000018</t>
  </si>
  <si>
    <t>20260331170545E333</t>
  </si>
  <si>
    <t>20260331-000000019</t>
  </si>
  <si>
    <t>20260331075506E171</t>
  </si>
  <si>
    <t>강승구</t>
  </si>
  <si>
    <t>20260330-000000031</t>
  </si>
  <si>
    <t>2026033018231668C7</t>
  </si>
  <si>
    <t>오현미</t>
  </si>
  <si>
    <t>20260330-000000032</t>
  </si>
  <si>
    <t>202603302223403003</t>
  </si>
  <si>
    <t>한미향</t>
  </si>
  <si>
    <t>20260330-000000033</t>
  </si>
  <si>
    <t>202603300927163106</t>
  </si>
  <si>
    <t>지수정</t>
  </si>
  <si>
    <t>20260331-000000020</t>
  </si>
  <si>
    <t>202603311743131B5E</t>
  </si>
  <si>
    <t>20260331-000000023</t>
  </si>
  <si>
    <t>2026033119341897B7</t>
  </si>
  <si>
    <t>장윤희</t>
  </si>
  <si>
    <t>20260331-000000025</t>
  </si>
  <si>
    <t>202603312042091098</t>
  </si>
  <si>
    <t>20260331-000000026</t>
  </si>
  <si>
    <t>202603312231071EE1</t>
  </si>
  <si>
    <t>양세현</t>
  </si>
  <si>
    <t>20260331-000000027</t>
  </si>
  <si>
    <t>20260331-000000028</t>
  </si>
  <si>
    <t>20260401-000000001</t>
  </si>
  <si>
    <t>2026040101224207C5</t>
  </si>
  <si>
    <t>한윤범</t>
  </si>
  <si>
    <t>20260401-000000002</t>
  </si>
  <si>
    <t>20260401012252E9A4</t>
  </si>
  <si>
    <t>이언주</t>
  </si>
  <si>
    <t>20260401-000000003</t>
  </si>
  <si>
    <t>20260401-000000006</t>
  </si>
  <si>
    <t>20260401021712D8E7</t>
  </si>
  <si>
    <t>20260401-000000007</t>
  </si>
  <si>
    <t>202604010259366519</t>
  </si>
  <si>
    <t>권아현</t>
  </si>
  <si>
    <t>20260401-000000008</t>
  </si>
  <si>
    <t>20260401-000000009</t>
  </si>
  <si>
    <t>20260401-000000015</t>
  </si>
  <si>
    <t>20260401123853749D</t>
  </si>
  <si>
    <t>홍경태</t>
  </si>
  <si>
    <t>20260401-000000016</t>
  </si>
  <si>
    <t>20260401140551CBFF</t>
  </si>
  <si>
    <t>20260401-000000017</t>
  </si>
  <si>
    <t>202604011135004A69</t>
  </si>
  <si>
    <t>권태호</t>
  </si>
  <si>
    <t>20260401-000000018</t>
  </si>
  <si>
    <t>20260401144654C327</t>
  </si>
  <si>
    <t>김용효</t>
  </si>
  <si>
    <t>20260401-000000019</t>
  </si>
  <si>
    <t>202604011517374CBB</t>
  </si>
  <si>
    <t>20260401-000000020</t>
  </si>
  <si>
    <t>20260401-000000021</t>
  </si>
  <si>
    <t>20260401151759AD58</t>
  </si>
  <si>
    <t>신민호</t>
  </si>
  <si>
    <t>20260401-000000022</t>
  </si>
  <si>
    <t>20260401155612D03F</t>
  </si>
  <si>
    <t>박흥석</t>
  </si>
  <si>
    <t>20260401-000000023</t>
  </si>
  <si>
    <t>20260401-000000024</t>
  </si>
  <si>
    <t>20260401-000000025</t>
  </si>
  <si>
    <t>202604011718380A9E</t>
  </si>
  <si>
    <t>이지호</t>
  </si>
  <si>
    <t>20260401-000000027</t>
  </si>
  <si>
    <t>202604011755208D14</t>
  </si>
  <si>
    <t>20260401-000000028</t>
  </si>
  <si>
    <t>20260401214640FAC6</t>
  </si>
  <si>
    <t>20260401-000000029</t>
  </si>
  <si>
    <t>14x14</t>
  </si>
  <si>
    <t>20260401-000000030</t>
  </si>
  <si>
    <t>20260401-000000034</t>
  </si>
  <si>
    <t>202604012259283981</t>
  </si>
  <si>
    <t>김영태</t>
  </si>
  <si>
    <t>20260402-000000002</t>
  </si>
  <si>
    <t>20260402011239891F</t>
  </si>
  <si>
    <t>커플웨딩_002</t>
  </si>
  <si>
    <t>20260402-000000004</t>
  </si>
  <si>
    <t>202604020918565F8A</t>
  </si>
  <si>
    <t>심상국</t>
  </si>
  <si>
    <t>20260402-000000005</t>
  </si>
  <si>
    <t>20260402105216CB07</t>
  </si>
  <si>
    <t>이준평</t>
  </si>
  <si>
    <t>20260402-000000006</t>
  </si>
  <si>
    <t>20260402-000000007</t>
  </si>
  <si>
    <t>2026040211031892AD</t>
  </si>
  <si>
    <t>김성빈</t>
  </si>
  <si>
    <t>20260401-000000038</t>
  </si>
  <si>
    <t>20260401140817AECA</t>
  </si>
  <si>
    <t>20260402-000000011</t>
  </si>
  <si>
    <t>20260402143006660C</t>
  </si>
  <si>
    <t>이혜옥</t>
  </si>
  <si>
    <t>20260402-000000012</t>
  </si>
  <si>
    <t>20260402150954647A</t>
  </si>
  <si>
    <t>20260402-000000013</t>
  </si>
  <si>
    <t>20260402-000000014</t>
  </si>
  <si>
    <t>20260402165858B354</t>
  </si>
  <si>
    <t>김혜영</t>
  </si>
  <si>
    <t>20260402-000000015</t>
  </si>
  <si>
    <t>20260402171600B5FE</t>
  </si>
  <si>
    <t>조유선</t>
  </si>
  <si>
    <t>20260402-000000018</t>
  </si>
  <si>
    <t>20260402192027A472</t>
  </si>
  <si>
    <t>함선하</t>
  </si>
  <si>
    <t>20260402-000000019</t>
  </si>
  <si>
    <t>202604022153016F39</t>
  </si>
  <si>
    <t>20260402-000000020</t>
  </si>
  <si>
    <t>20260402222511A8D7</t>
  </si>
  <si>
    <t>20260402-000000021</t>
  </si>
  <si>
    <t>2026040222451559A2</t>
  </si>
  <si>
    <t>20260403-000000001</t>
  </si>
  <si>
    <t>20260403094132C74F</t>
  </si>
  <si>
    <t>대한미래자치연구원</t>
  </si>
  <si>
    <t>20260403-000000015</t>
  </si>
  <si>
    <t>202604031139348A52</t>
  </si>
  <si>
    <t>박인식</t>
  </si>
  <si>
    <t>20260403-000000016</t>
  </si>
  <si>
    <t>20260403120223247A</t>
  </si>
  <si>
    <t>양정훈</t>
  </si>
  <si>
    <t>20260403-000000017</t>
  </si>
  <si>
    <t>20260403131302E809</t>
  </si>
  <si>
    <t>20260403-000000024</t>
  </si>
  <si>
    <t>2026040316491835D9</t>
  </si>
  <si>
    <t>20260403-000000025</t>
  </si>
  <si>
    <t>20260403170923E146</t>
  </si>
  <si>
    <t>백상진</t>
  </si>
  <si>
    <t>20260403-000000026</t>
  </si>
  <si>
    <t>20260403171928FA49</t>
  </si>
  <si>
    <t>20260403-000000028</t>
  </si>
  <si>
    <t>2026040318071636F8</t>
  </si>
  <si>
    <t>20260403-000000029</t>
  </si>
  <si>
    <t>20260403201326412D</t>
  </si>
  <si>
    <t>20260403-000000030</t>
  </si>
  <si>
    <t>20260403-000000031</t>
  </si>
  <si>
    <t>20260403-000000032</t>
  </si>
  <si>
    <t>20260403-000000033</t>
  </si>
  <si>
    <t>20260403-000000034</t>
  </si>
  <si>
    <t>20260403-000000035</t>
  </si>
  <si>
    <t>20260403-000000036</t>
  </si>
  <si>
    <t>20260403212012422B</t>
  </si>
  <si>
    <t>김혜명</t>
  </si>
  <si>
    <t>20260404-000000003</t>
  </si>
  <si>
    <t>202604041459375BDF</t>
  </si>
  <si>
    <t>강정민</t>
  </si>
  <si>
    <t>20260404-000000004</t>
  </si>
  <si>
    <t>20260404-000000005</t>
  </si>
  <si>
    <t>20260404154737A617</t>
  </si>
  <si>
    <t>류영원</t>
  </si>
  <si>
    <t>20260404-000000006</t>
  </si>
  <si>
    <t>20260404-000000007</t>
  </si>
  <si>
    <t>202604041641206EF9</t>
  </si>
  <si>
    <t>20260404-000000008</t>
  </si>
  <si>
    <t>202604041702339CF2</t>
  </si>
  <si>
    <t>20260404-000000009</t>
  </si>
  <si>
    <t>202604041742373A15</t>
  </si>
  <si>
    <t>20260404-000000010</t>
  </si>
  <si>
    <t>202604041748254E32</t>
  </si>
  <si>
    <t>20260404-000000011</t>
  </si>
  <si>
    <t>20260404174544F11E</t>
  </si>
  <si>
    <t>20260404-000000013</t>
  </si>
  <si>
    <t>202604041513031047</t>
  </si>
  <si>
    <t>20260404-000000014</t>
  </si>
  <si>
    <t>20260405-000000001</t>
  </si>
  <si>
    <t>20260404235933965D</t>
  </si>
  <si>
    <t>이승희</t>
  </si>
  <si>
    <t>20260405-000000002</t>
  </si>
  <si>
    <t>20260405-000000003</t>
  </si>
  <si>
    <t>20260405-000000004</t>
  </si>
  <si>
    <t>202604050810561FDE</t>
  </si>
  <si>
    <t>20260405-000000005</t>
  </si>
  <si>
    <t>20260405-000000006</t>
  </si>
  <si>
    <t>20260405-000000007</t>
  </si>
  <si>
    <t>20260405-000000008</t>
  </si>
  <si>
    <t>20260405-000000011</t>
  </si>
  <si>
    <t>20260405110132A5C9</t>
  </si>
  <si>
    <t>정수임</t>
  </si>
  <si>
    <t>20260405-000000012</t>
  </si>
  <si>
    <t>20260405-000000016</t>
  </si>
  <si>
    <t>202604051623475EFD</t>
  </si>
  <si>
    <t>20260405-000000017</t>
  </si>
  <si>
    <t>202604052010000AFF</t>
  </si>
  <si>
    <t>20260405-000000018</t>
  </si>
  <si>
    <t>202604052028562374</t>
  </si>
  <si>
    <t>20260405-000000019</t>
  </si>
  <si>
    <t>20260405211057A0CE</t>
  </si>
  <si>
    <t>20260405-000000020</t>
  </si>
  <si>
    <t>20260405-000000021</t>
  </si>
  <si>
    <t>20260405-000000022</t>
  </si>
  <si>
    <t>20260405-000000023</t>
  </si>
  <si>
    <t>20260405-000000024</t>
  </si>
  <si>
    <t>20260405-000000025</t>
  </si>
  <si>
    <t>20260405-000000026</t>
  </si>
  <si>
    <t>20260405-000000027</t>
  </si>
  <si>
    <t>202604052124271ABB</t>
  </si>
  <si>
    <t>유승아</t>
  </si>
  <si>
    <t>20260405-000000029</t>
  </si>
  <si>
    <t>202604052125105B5D</t>
  </si>
  <si>
    <t>20260405-000000030</t>
  </si>
  <si>
    <t>20260405214028BD87</t>
  </si>
  <si>
    <t>정혜숙</t>
  </si>
  <si>
    <t>20260405-000000031</t>
  </si>
  <si>
    <t>20260405-000000032</t>
  </si>
  <si>
    <t>20260405-000000034</t>
  </si>
  <si>
    <t>20260405232138E4FC</t>
  </si>
  <si>
    <t>강대권</t>
  </si>
  <si>
    <t>20260405-000000038</t>
  </si>
  <si>
    <t>202604052331454A8B</t>
  </si>
  <si>
    <t>김나니</t>
  </si>
  <si>
    <t>20260406-000000001</t>
  </si>
  <si>
    <t>20260406003724BAB1</t>
  </si>
  <si>
    <t>20260406-000000005</t>
  </si>
  <si>
    <t>202604060844101560</t>
  </si>
  <si>
    <t>20260406-000000007</t>
  </si>
  <si>
    <t>202604061013087F5D</t>
  </si>
  <si>
    <t>20260406-000000008</t>
  </si>
  <si>
    <t>202604061021336E93</t>
  </si>
  <si>
    <t>강봉구</t>
  </si>
  <si>
    <t>20260406-000000009</t>
  </si>
  <si>
    <t>2026040610460102E3</t>
  </si>
  <si>
    <t>20260406-000000010</t>
  </si>
  <si>
    <t>20260406110114A867</t>
  </si>
  <si>
    <t>20260406-000000011</t>
  </si>
  <si>
    <t>202604061108108E2D</t>
  </si>
  <si>
    <t>20260406-000000012</t>
  </si>
  <si>
    <t>2026040611230777CE</t>
  </si>
  <si>
    <t>구근모</t>
  </si>
  <si>
    <t>20260406-000000013</t>
  </si>
  <si>
    <t>20260406-000000014</t>
  </si>
  <si>
    <t>202604061222017357</t>
  </si>
  <si>
    <t>20260406-000000015</t>
  </si>
  <si>
    <t>20260406-000000016</t>
  </si>
  <si>
    <t>202604061243370BF5</t>
  </si>
  <si>
    <t>20260406-000000017</t>
  </si>
  <si>
    <t>202604061300447592</t>
  </si>
  <si>
    <t>20260406-000000018</t>
  </si>
  <si>
    <t>202604061306503DE1</t>
  </si>
  <si>
    <t>20260406-000000021</t>
  </si>
  <si>
    <t>202604061506074AA6</t>
  </si>
  <si>
    <t>20260406-000000022</t>
  </si>
  <si>
    <t>202604061528105899</t>
  </si>
  <si>
    <t>정진순</t>
  </si>
  <si>
    <t>20260406-000000025</t>
  </si>
  <si>
    <t>202604061831237F56</t>
  </si>
  <si>
    <t>유심득</t>
  </si>
  <si>
    <t>20260406-000000026</t>
  </si>
  <si>
    <t>202604061842362C2C</t>
  </si>
  <si>
    <t>20260406-000000027</t>
  </si>
  <si>
    <t>20260406-000000028</t>
  </si>
  <si>
    <t>20260406-000000029</t>
  </si>
  <si>
    <t>20260406-000000030</t>
  </si>
  <si>
    <t>20260406-000000031</t>
  </si>
  <si>
    <t>20260406-000000032</t>
  </si>
  <si>
    <t>20260406192259DB40</t>
  </si>
  <si>
    <t>20260406-000000033</t>
  </si>
  <si>
    <t>2026040621072290AB</t>
  </si>
  <si>
    <t>이시영</t>
  </si>
  <si>
    <t>20260406-000000034</t>
  </si>
  <si>
    <t>202604062102456F42</t>
  </si>
  <si>
    <t>A1 가로</t>
  </si>
  <si>
    <t>20260406-000000035</t>
  </si>
  <si>
    <t>20260406221225D5EA</t>
  </si>
  <si>
    <t>정아라</t>
  </si>
  <si>
    <t>20260406-000000036</t>
  </si>
  <si>
    <t>20260406221951A0CA</t>
  </si>
  <si>
    <t>20260406-000000037</t>
  </si>
  <si>
    <t>20260406-000000038</t>
  </si>
  <si>
    <t>20260407-000000004</t>
  </si>
  <si>
    <t>202604070214591781</t>
  </si>
  <si>
    <t>20260407-000000005</t>
  </si>
  <si>
    <t>202604070231472338</t>
  </si>
  <si>
    <t>20260407-000000006</t>
  </si>
  <si>
    <t>20260407093223E797</t>
  </si>
  <si>
    <t>정정용</t>
  </si>
  <si>
    <t>20260407-000000007</t>
  </si>
  <si>
    <t>20260407092935F7C5</t>
  </si>
  <si>
    <t>20260407-000000008</t>
  </si>
  <si>
    <t>20260406-000000041</t>
  </si>
  <si>
    <t>20260406170916C8CC</t>
  </si>
  <si>
    <t>정채민</t>
  </si>
  <si>
    <t>20260406-000000042</t>
  </si>
  <si>
    <t>20260407-000000011</t>
  </si>
  <si>
    <t>202604071101485FBB</t>
  </si>
  <si>
    <t>20260407-000000012</t>
  </si>
  <si>
    <t>20260407133904F9E2</t>
  </si>
  <si>
    <t>20260407-000000014</t>
  </si>
  <si>
    <t>202604071408008414</t>
  </si>
  <si>
    <t>20260407-000000015</t>
  </si>
  <si>
    <t>202604071407236AFD</t>
  </si>
  <si>
    <t>20260407-000000016</t>
  </si>
  <si>
    <t>20260407142051D2B7</t>
  </si>
  <si>
    <t>겨울이야기</t>
  </si>
  <si>
    <t>20260407-000000017</t>
  </si>
  <si>
    <t>20260407-000000019</t>
  </si>
  <si>
    <t>202604071431059E02</t>
  </si>
  <si>
    <t>20260407-000000020</t>
  </si>
  <si>
    <t>20260407145035FADA</t>
  </si>
  <si>
    <t>석지원</t>
  </si>
  <si>
    <t>20260407-000000025</t>
  </si>
  <si>
    <t>20260407182744324D</t>
  </si>
  <si>
    <t>정현수</t>
  </si>
  <si>
    <t>20260407-000000026</t>
  </si>
  <si>
    <t>20260407-000000027</t>
  </si>
  <si>
    <t>20260407-000000037</t>
  </si>
  <si>
    <t>20260407224505FD88</t>
  </si>
  <si>
    <t>20260407-000000038</t>
  </si>
  <si>
    <t>20260407225620E10E</t>
  </si>
  <si>
    <t>안화진</t>
  </si>
  <si>
    <t>20260407-000000039</t>
  </si>
  <si>
    <t>20260407230701CE69</t>
  </si>
  <si>
    <t>20260408-000000002</t>
  </si>
  <si>
    <t>202604080931045725</t>
  </si>
  <si>
    <t>20260408-000000003</t>
  </si>
  <si>
    <t>20260408111543C86C</t>
  </si>
  <si>
    <t>20260408-000000004</t>
  </si>
  <si>
    <t>202604081153274166</t>
  </si>
  <si>
    <t>20260408-000000006</t>
  </si>
  <si>
    <t>20260408122742EC7B</t>
  </si>
  <si>
    <t>20260408-000000007</t>
  </si>
  <si>
    <t>20260408122509D808</t>
  </si>
  <si>
    <t>20260408-000000010</t>
  </si>
  <si>
    <t>20260408132218BB91</t>
  </si>
  <si>
    <t>오윤정</t>
  </si>
  <si>
    <t>20260408-000000011</t>
  </si>
  <si>
    <t>20260408144507B83F</t>
  </si>
  <si>
    <t>20260408-000000012</t>
  </si>
  <si>
    <t>20260408144600E774</t>
  </si>
  <si>
    <t>20260408-000000013</t>
  </si>
  <si>
    <t>20260408150924FB02</t>
  </si>
  <si>
    <t>진영숙</t>
  </si>
  <si>
    <t>20260408-000000014</t>
  </si>
  <si>
    <t>20260408-000000018</t>
  </si>
  <si>
    <t>2026040815324438F3</t>
  </si>
  <si>
    <t>20260408-000000019</t>
  </si>
  <si>
    <t>20260408-000000020</t>
  </si>
  <si>
    <t>20260408-000000021</t>
  </si>
  <si>
    <t>20260408-000000022</t>
  </si>
  <si>
    <t>20260408153640E51C</t>
  </si>
  <si>
    <t>20260408-000000023</t>
  </si>
  <si>
    <t>20260408155321562E</t>
  </si>
  <si>
    <t>20260408-000000024</t>
  </si>
  <si>
    <t>20260408161110DE7A</t>
  </si>
  <si>
    <t>김용광</t>
  </si>
  <si>
    <t>20260408-000000025</t>
  </si>
  <si>
    <t>202604081804584387</t>
  </si>
  <si>
    <t>이병순</t>
  </si>
  <si>
    <t>20260408-000000026</t>
  </si>
  <si>
    <t>202604081653431BEC</t>
  </si>
  <si>
    <t>20260409-000000004</t>
  </si>
  <si>
    <t>20260409091810B46B</t>
  </si>
  <si>
    <t>20260409-000000005</t>
  </si>
  <si>
    <t>2026040909281649B7</t>
  </si>
  <si>
    <t>한영애</t>
  </si>
  <si>
    <t>20260409-000000006</t>
  </si>
  <si>
    <t>20260409095747B4A3</t>
  </si>
  <si>
    <t>20260409-000000007</t>
  </si>
  <si>
    <t>202604091022330D00</t>
  </si>
  <si>
    <t>박미혜</t>
  </si>
  <si>
    <t>20260409-000000008</t>
  </si>
  <si>
    <t>20260409114238E5A7</t>
  </si>
  <si>
    <t>서지영</t>
  </si>
  <si>
    <t>20260409-000000010</t>
  </si>
  <si>
    <t>20260409124529CF89</t>
  </si>
  <si>
    <t>20260409-000000020</t>
  </si>
  <si>
    <t>202604091518456C17</t>
  </si>
  <si>
    <t>김창엽</t>
  </si>
  <si>
    <t>20260409-000000021</t>
  </si>
  <si>
    <t>20260409152835A5EF</t>
  </si>
  <si>
    <t>김미복</t>
  </si>
  <si>
    <t>20260409-000000022</t>
  </si>
  <si>
    <t>20260409154332B77C</t>
  </si>
  <si>
    <t>강원경</t>
  </si>
  <si>
    <t>20260409-000000023</t>
  </si>
  <si>
    <t>202604091648056EC2</t>
  </si>
  <si>
    <t>강인수</t>
  </si>
  <si>
    <t>20260409-000000024</t>
  </si>
  <si>
    <t>20260409-000000025</t>
  </si>
  <si>
    <t>202604091757549309</t>
  </si>
  <si>
    <t>20260409-000000026</t>
  </si>
  <si>
    <t>202604091817221CFB</t>
  </si>
  <si>
    <t>20260409-000000027</t>
  </si>
  <si>
    <t>20260409-000000029</t>
  </si>
  <si>
    <t>20260409222011E832</t>
  </si>
  <si>
    <t>20260409-000000030</t>
  </si>
  <si>
    <t>2026040922263156DB</t>
  </si>
  <si>
    <t>이종훈</t>
  </si>
  <si>
    <t>20260409-000000031</t>
  </si>
  <si>
    <t>20260409-000000032</t>
  </si>
  <si>
    <t>20260409-000000033</t>
  </si>
  <si>
    <t>20260409230058883E</t>
  </si>
  <si>
    <t>20260409-000000034</t>
  </si>
  <si>
    <t>20260410-000000005</t>
  </si>
  <si>
    <t>20260410021013AC33</t>
  </si>
  <si>
    <t>조규민</t>
  </si>
  <si>
    <t>20260410-000000006</t>
  </si>
  <si>
    <t>2026041009151530C5</t>
  </si>
  <si>
    <t>안옥희</t>
  </si>
  <si>
    <t>20260409-000000035</t>
  </si>
  <si>
    <t>20260409174508A8E6</t>
  </si>
  <si>
    <t>허애숙</t>
  </si>
  <si>
    <t>20260410-000000008</t>
  </si>
  <si>
    <t>2026041011514439E2</t>
  </si>
  <si>
    <t>20260410-000000009</t>
  </si>
  <si>
    <t>20260410124330C6A2</t>
  </si>
  <si>
    <t>김륙</t>
  </si>
  <si>
    <t>20260410-000000010</t>
  </si>
  <si>
    <t>20260410-000000011</t>
  </si>
  <si>
    <t>2026041013381896F5</t>
  </si>
  <si>
    <t>김승원</t>
  </si>
  <si>
    <t>20260410-000000012</t>
  </si>
  <si>
    <t>202604101348052CEA</t>
  </si>
  <si>
    <t>20260410-000000013</t>
  </si>
  <si>
    <t>202604101346027359</t>
  </si>
  <si>
    <t>강금실</t>
  </si>
  <si>
    <t>20260410-000000015</t>
  </si>
  <si>
    <t>202604101430583CD5</t>
  </si>
  <si>
    <t>정자영</t>
  </si>
  <si>
    <t>20260410-000000016</t>
  </si>
  <si>
    <t>2026041014495857F0</t>
  </si>
  <si>
    <t>강운영</t>
  </si>
  <si>
    <t>20260410-000000019</t>
  </si>
  <si>
    <t>202604101723079687</t>
  </si>
  <si>
    <t>김택중</t>
  </si>
  <si>
    <t>20260410-000000020</t>
  </si>
  <si>
    <t>202604101721382A33</t>
  </si>
  <si>
    <t>20x30 세로</t>
  </si>
  <si>
    <t>20260410-000000021</t>
  </si>
  <si>
    <t>202604101843112C58</t>
  </si>
  <si>
    <t>20260410-000000022</t>
  </si>
  <si>
    <t>20260410192518FD2C</t>
  </si>
  <si>
    <t>20260410-000000024</t>
  </si>
  <si>
    <t>20260410221740F30D</t>
  </si>
  <si>
    <t>20260410-000000025</t>
  </si>
  <si>
    <t>20260410-000000026</t>
  </si>
  <si>
    <t>20260410225049A5E2</t>
  </si>
  <si>
    <t>20260411-000000001</t>
  </si>
  <si>
    <t>20260411105822A366</t>
  </si>
  <si>
    <t>도윤지</t>
  </si>
  <si>
    <t>20260411-000000003</t>
  </si>
  <si>
    <t>202604111146256274</t>
  </si>
  <si>
    <t>문성권</t>
  </si>
  <si>
    <t>20260411-000000004</t>
  </si>
  <si>
    <t>202604111321599D4C</t>
  </si>
  <si>
    <t>20260411-000000011</t>
  </si>
  <si>
    <t>20260411143013A70C</t>
  </si>
  <si>
    <t>엄소민</t>
  </si>
  <si>
    <t>무제1</t>
  </si>
  <si>
    <t>20260411-000000012</t>
  </si>
  <si>
    <t>202604112031066D40</t>
  </si>
  <si>
    <t>정민</t>
  </si>
  <si>
    <t>20260411-000000015</t>
  </si>
  <si>
    <t>20260411214357A246</t>
  </si>
  <si>
    <t>20260411-000000016</t>
  </si>
  <si>
    <t>202604112146381F90</t>
  </si>
  <si>
    <t>20260411-000000017</t>
  </si>
  <si>
    <t>20260411222817FFC2</t>
  </si>
  <si>
    <t>권정미</t>
  </si>
  <si>
    <t>20260412-000000002</t>
  </si>
  <si>
    <t>20260412114413456B</t>
  </si>
  <si>
    <t>20260412-000000005</t>
  </si>
  <si>
    <t>202604121509206384</t>
  </si>
  <si>
    <t>20260412-000000006</t>
  </si>
  <si>
    <t>20260412162912BB19</t>
  </si>
  <si>
    <t>20260412-000000009</t>
  </si>
  <si>
    <t>20260412181707AE30</t>
  </si>
  <si>
    <t>20260412-000000010</t>
  </si>
  <si>
    <t>2026041218164609ED</t>
  </si>
  <si>
    <t>20260412-000000011</t>
  </si>
  <si>
    <t>2026041219080500AD</t>
  </si>
  <si>
    <t>김정훈</t>
  </si>
  <si>
    <t>20260412-000000012</t>
  </si>
  <si>
    <t>2026041220252428DB</t>
  </si>
  <si>
    <t>임인서</t>
  </si>
  <si>
    <t>20260412-000000013</t>
  </si>
  <si>
    <t>20260412-000000014</t>
  </si>
  <si>
    <t>20260412-000000015</t>
  </si>
  <si>
    <t>20260412-000000016</t>
  </si>
  <si>
    <t>202604122058293E5C</t>
  </si>
  <si>
    <t>서진숙</t>
  </si>
  <si>
    <t>20260412-000000018</t>
  </si>
  <si>
    <t>20260412213545A5C0</t>
  </si>
  <si>
    <t>이재신</t>
  </si>
  <si>
    <t>20260412-000000020</t>
  </si>
  <si>
    <t>20260412215429C18D</t>
  </si>
  <si>
    <t>20260412-000000021</t>
  </si>
  <si>
    <t>20260412-000000022</t>
  </si>
  <si>
    <t>20260412-000000023</t>
  </si>
  <si>
    <t>20260412220852248D</t>
  </si>
  <si>
    <t>20260413-000000001</t>
  </si>
  <si>
    <t>2026041300060092ED</t>
  </si>
  <si>
    <t>조대원</t>
  </si>
  <si>
    <t>20260413-000000003</t>
  </si>
  <si>
    <t>20260413031353089E</t>
  </si>
  <si>
    <t>20260413-000000004</t>
  </si>
  <si>
    <t>20260413-000000005</t>
  </si>
  <si>
    <t>20260413-000000006</t>
  </si>
  <si>
    <t>20260413-000000007</t>
  </si>
  <si>
    <t>20260413-000000008</t>
  </si>
  <si>
    <t>20260411-000000020</t>
  </si>
  <si>
    <t>20260411125111B41B</t>
  </si>
  <si>
    <t>20260411-000000021</t>
  </si>
  <si>
    <t>20260411-000000022</t>
  </si>
  <si>
    <t>20260411-000000023</t>
  </si>
  <si>
    <t>20260411-000000024</t>
  </si>
  <si>
    <t>20260411-000000025</t>
  </si>
  <si>
    <t>20260411-000000026</t>
  </si>
  <si>
    <t>20260411-000000027</t>
  </si>
  <si>
    <t>20260411-000000028</t>
  </si>
  <si>
    <t>20260411-000000029</t>
  </si>
  <si>
    <t>20260411-000000030</t>
  </si>
  <si>
    <t>20260411-000000031</t>
  </si>
  <si>
    <t>20260411-000000032</t>
  </si>
  <si>
    <t>20260411-000000033</t>
  </si>
  <si>
    <t>20260411-000000034</t>
  </si>
  <si>
    <t>20260413-000000009</t>
  </si>
  <si>
    <t>20260413095942A5BB</t>
  </si>
  <si>
    <t>윤명종</t>
  </si>
  <si>
    <t>20260413-000000011</t>
  </si>
  <si>
    <t>20260413114649745C</t>
  </si>
  <si>
    <t>20260413-000000012</t>
  </si>
  <si>
    <t>202604131156316740</t>
  </si>
  <si>
    <t>20260413-000000013</t>
  </si>
  <si>
    <t>202604131209113EA7</t>
  </si>
  <si>
    <t>20260413-000000014</t>
  </si>
  <si>
    <t>20260413121308A922</t>
  </si>
  <si>
    <t>20260413-000000015</t>
  </si>
  <si>
    <t>20260413-000000016</t>
  </si>
  <si>
    <t>20260413125833F4D4</t>
  </si>
  <si>
    <t>장성욱</t>
  </si>
  <si>
    <t>20260413-000000017</t>
  </si>
  <si>
    <t>20260413132250B53C</t>
  </si>
  <si>
    <t>20260413-000000018</t>
  </si>
  <si>
    <t>20260413-000000020</t>
  </si>
  <si>
    <t>202604131353521AFF</t>
  </si>
  <si>
    <t>20260413-000000021</t>
  </si>
  <si>
    <t>202604131434568352</t>
  </si>
  <si>
    <t>20260413-000000029</t>
  </si>
  <si>
    <t>202604132035115393</t>
  </si>
  <si>
    <t>남효승</t>
  </si>
  <si>
    <t>20260413-000000030</t>
  </si>
  <si>
    <t>2026041320574144C1</t>
  </si>
  <si>
    <t>20260413-000000031</t>
  </si>
  <si>
    <t>202604132226437BAC</t>
  </si>
  <si>
    <t>이빈희</t>
  </si>
  <si>
    <t>20260414-000000001</t>
  </si>
  <si>
    <t>20260414002533C5CA</t>
  </si>
  <si>
    <t>20260414-000000002</t>
  </si>
  <si>
    <t>202604140105360851</t>
  </si>
  <si>
    <t>20260414-000000006</t>
  </si>
  <si>
    <t>20260414064825B2D8</t>
  </si>
  <si>
    <t>20260414-000000007</t>
  </si>
  <si>
    <t>2026041408240643E5</t>
  </si>
  <si>
    <t>노노희주</t>
  </si>
  <si>
    <t>20260414-000000008</t>
  </si>
  <si>
    <t>202604140900180D94</t>
  </si>
  <si>
    <t>20260414-000000009</t>
  </si>
  <si>
    <t>20260414-000000010</t>
  </si>
  <si>
    <t>20260414-000000012</t>
  </si>
  <si>
    <t>20260414103132B797</t>
  </si>
  <si>
    <t>20260414-000000021</t>
  </si>
  <si>
    <t>202604141056000425</t>
  </si>
  <si>
    <t>20260414-000000022</t>
  </si>
  <si>
    <t>20260414-000000023</t>
  </si>
  <si>
    <t>20260414-000000024</t>
  </si>
  <si>
    <t>20260414-000000025</t>
  </si>
  <si>
    <t>20260414-000000026</t>
  </si>
  <si>
    <t>20260414-000000027</t>
  </si>
  <si>
    <t>20260414-000000028</t>
  </si>
  <si>
    <t>20260414111851F41B</t>
  </si>
  <si>
    <t>조경희</t>
  </si>
  <si>
    <t>20260414-000000030</t>
  </si>
  <si>
    <t>202604141252068181</t>
  </si>
  <si>
    <t>20260414-000000031</t>
  </si>
  <si>
    <t>20260414-000000033</t>
  </si>
  <si>
    <t>20260414151421706A</t>
  </si>
  <si>
    <t>윤은영</t>
  </si>
  <si>
    <t>20260414-000000034</t>
  </si>
  <si>
    <t>20260414-000000035</t>
  </si>
  <si>
    <t>20260414183706FE3E</t>
  </si>
  <si>
    <t>윤여인</t>
  </si>
  <si>
    <t>20260414-000000036</t>
  </si>
  <si>
    <t>20260414184340D569</t>
  </si>
  <si>
    <t>20260414-000000037</t>
  </si>
  <si>
    <t>202604141841114B1F</t>
  </si>
  <si>
    <t>20260414-000000038</t>
  </si>
  <si>
    <t>202604141845362DCE</t>
  </si>
  <si>
    <t>20260414-000000039</t>
  </si>
  <si>
    <t>20260414185521E98C</t>
  </si>
  <si>
    <t>20260414-000000040</t>
  </si>
  <si>
    <t>20260414185241AC77</t>
  </si>
  <si>
    <t>20260414-000000043</t>
  </si>
  <si>
    <t>20260414224016DFE5</t>
  </si>
  <si>
    <t>이희경</t>
  </si>
  <si>
    <t>20260415-000000001</t>
  </si>
  <si>
    <t>20260415004937CB4D</t>
  </si>
  <si>
    <t>20260415-000000002</t>
  </si>
  <si>
    <t>20260415-000000003</t>
  </si>
  <si>
    <t>20260415014715D8EB</t>
  </si>
  <si>
    <t>이한솔</t>
  </si>
  <si>
    <t>20260415-000000004</t>
  </si>
  <si>
    <t>20260415024839F7BB</t>
  </si>
  <si>
    <t>20260415-000000005</t>
  </si>
  <si>
    <t>웨딩_007</t>
  </si>
  <si>
    <t>20260415-000000010</t>
  </si>
  <si>
    <t>202604150916239B96</t>
  </si>
  <si>
    <t>신경성</t>
  </si>
  <si>
    <t>20260415-000000011</t>
  </si>
  <si>
    <t>20260415-000000012</t>
  </si>
  <si>
    <t>20260415-000000015</t>
  </si>
  <si>
    <t>202604151108480D51</t>
  </si>
  <si>
    <t>20260415-000000016</t>
  </si>
  <si>
    <t>20260415113234E84C</t>
  </si>
  <si>
    <t>20260415-000000021</t>
  </si>
  <si>
    <t>20260415133759DE19</t>
  </si>
  <si>
    <t>20260415-000000022</t>
  </si>
  <si>
    <t>202604151317373551</t>
  </si>
  <si>
    <t>20260415-000000024</t>
  </si>
  <si>
    <t>202604151415264B8E</t>
  </si>
  <si>
    <t>최원용</t>
  </si>
  <si>
    <t>20260415-000000028</t>
  </si>
  <si>
    <t>202604151700375824</t>
  </si>
  <si>
    <t>20260415-000000029</t>
  </si>
  <si>
    <t>20260415165920F58F</t>
  </si>
  <si>
    <t>윤종숙</t>
  </si>
  <si>
    <t>20260415-000000031</t>
  </si>
  <si>
    <t>202604151952223134</t>
  </si>
  <si>
    <t>윤도화</t>
  </si>
  <si>
    <t>20260415-000000033</t>
  </si>
  <si>
    <t>20260415220313B34D</t>
  </si>
  <si>
    <t>윤미라</t>
  </si>
  <si>
    <t>20260415-000000034</t>
  </si>
  <si>
    <t>20260415-000000035</t>
  </si>
  <si>
    <t>20260415-000000041</t>
  </si>
  <si>
    <t>202604152319515898</t>
  </si>
  <si>
    <t>20260416-000000001</t>
  </si>
  <si>
    <t>20260416004823F540</t>
  </si>
  <si>
    <t>20260416-000000002</t>
  </si>
  <si>
    <t>20260416-000000005</t>
  </si>
  <si>
    <t>202604160934017FD0</t>
  </si>
  <si>
    <t>임은숙</t>
  </si>
  <si>
    <t>20260416-000000006</t>
  </si>
  <si>
    <t>20260416-000000007</t>
  </si>
  <si>
    <t>20260416-000000008</t>
  </si>
  <si>
    <t>20260416-000000009</t>
  </si>
  <si>
    <t>20260416-000000011</t>
  </si>
  <si>
    <t>2026041615163802DC</t>
  </si>
  <si>
    <t>20260416-000000012</t>
  </si>
  <si>
    <t>20260416154030B2EB</t>
  </si>
  <si>
    <t>20260416-000000014</t>
  </si>
  <si>
    <t>20260416203123DD2E</t>
  </si>
  <si>
    <t>20260416-000000015</t>
  </si>
  <si>
    <t>2026041620383197FE</t>
  </si>
  <si>
    <t>20260416-000000016</t>
  </si>
  <si>
    <t>202604162046172899</t>
  </si>
  <si>
    <t>20260416-000000017</t>
  </si>
  <si>
    <t>20260416212727733B</t>
  </si>
  <si>
    <t>20260416-000000018</t>
  </si>
  <si>
    <t>20260416-000000020</t>
  </si>
  <si>
    <t>202604162248480BC8</t>
  </si>
  <si>
    <t>최찬</t>
  </si>
  <si>
    <t>20260417-000000001</t>
  </si>
  <si>
    <t>20260416235916F48E</t>
  </si>
  <si>
    <t>20260417-000000004</t>
  </si>
  <si>
    <t>20260417104736B9A0</t>
  </si>
  <si>
    <t>20260416-000000021</t>
  </si>
  <si>
    <t>202604161327534E3E</t>
  </si>
  <si>
    <t>20260416-000000022</t>
  </si>
  <si>
    <t>20260417-000000013</t>
  </si>
  <si>
    <t>20260417133905C03E</t>
  </si>
  <si>
    <t>최민주</t>
  </si>
  <si>
    <t>20260417-000000014</t>
  </si>
  <si>
    <t>20260417-000000015</t>
  </si>
  <si>
    <t>20260417154251EA8B</t>
  </si>
  <si>
    <t>20260417-000000016</t>
  </si>
  <si>
    <t>20260417163420EACD</t>
  </si>
  <si>
    <t>20260417-000000018</t>
  </si>
  <si>
    <t>202604171947375173</t>
  </si>
  <si>
    <t>설윤주</t>
  </si>
  <si>
    <t>20260417-000000020</t>
  </si>
  <si>
    <t>20260417212513FDB5</t>
  </si>
  <si>
    <t>20260417-000000021</t>
  </si>
  <si>
    <t>20260417215354A3D9</t>
  </si>
  <si>
    <t>20260417-000000022</t>
  </si>
  <si>
    <t>20260417-000000023</t>
  </si>
  <si>
    <t>20260417230043216F</t>
  </si>
  <si>
    <t>강호묵</t>
  </si>
  <si>
    <t>20260417-000000024</t>
  </si>
  <si>
    <t>20260417-000000025</t>
  </si>
  <si>
    <t>20260417-000000026</t>
  </si>
  <si>
    <t>20260418-000000001</t>
  </si>
  <si>
    <t>20260418011602CEA5</t>
  </si>
  <si>
    <t>박민경</t>
  </si>
  <si>
    <t>20260418-000000002</t>
  </si>
  <si>
    <t>202604180118233399</t>
  </si>
  <si>
    <t>전수정</t>
  </si>
  <si>
    <t>20260418-000000003</t>
  </si>
  <si>
    <t>20260418015840D3D7</t>
  </si>
  <si>
    <t>송유빈</t>
  </si>
  <si>
    <t>20260418-000000005</t>
  </si>
  <si>
    <t>2026041807522188B5</t>
  </si>
  <si>
    <t>20260418-000000011</t>
  </si>
  <si>
    <t>202604181014020793</t>
  </si>
  <si>
    <t>20260418-000000014</t>
  </si>
  <si>
    <t>202604181540183C09</t>
  </si>
  <si>
    <t>이동근</t>
  </si>
  <si>
    <t>20260418-000000017</t>
  </si>
  <si>
    <t>2026041819552190E3</t>
  </si>
  <si>
    <t>권희진</t>
  </si>
  <si>
    <t>20260418-000000018</t>
  </si>
  <si>
    <t>20260418212643DB96</t>
  </si>
  <si>
    <t>20260418-000000019</t>
  </si>
  <si>
    <t>20260418232018B813</t>
  </si>
  <si>
    <t>곽민주</t>
  </si>
  <si>
    <t>20260419-000000001</t>
  </si>
  <si>
    <t>20260419000235BAB7</t>
  </si>
  <si>
    <t>박동민</t>
  </si>
  <si>
    <t>20260419-000000002</t>
  </si>
  <si>
    <t>20260419110058C8B2</t>
  </si>
  <si>
    <t>20260419-000000003</t>
  </si>
  <si>
    <t>202604191318185EB4</t>
  </si>
  <si>
    <t>최종엽</t>
  </si>
  <si>
    <t>20260419-000000004</t>
  </si>
  <si>
    <t>202604191352420647</t>
  </si>
  <si>
    <t>20260419-000000005</t>
  </si>
  <si>
    <t>202604191524259C97</t>
  </si>
  <si>
    <t>20260419-000000007</t>
  </si>
  <si>
    <t>20260419164344BEEC</t>
  </si>
  <si>
    <t>20260419-000000008</t>
  </si>
  <si>
    <t>202604191957330509</t>
  </si>
  <si>
    <t>곽용수</t>
  </si>
  <si>
    <t>20260419-000000009</t>
  </si>
  <si>
    <t>20260419-000000010</t>
  </si>
  <si>
    <t>202604192131565A99</t>
  </si>
  <si>
    <t>20260419-000000015</t>
  </si>
  <si>
    <t>202604192307173979</t>
  </si>
  <si>
    <t>20260420-000000001</t>
  </si>
  <si>
    <t>202604200004232AEE</t>
  </si>
  <si>
    <t>20260420-000000002</t>
  </si>
  <si>
    <t>20260420000207B9D8</t>
  </si>
  <si>
    <t>20260420-000000003</t>
  </si>
  <si>
    <t>202604200605162035</t>
  </si>
  <si>
    <t>20260419-000000020</t>
  </si>
  <si>
    <t>2026041923453431F0</t>
  </si>
  <si>
    <t>김규남</t>
  </si>
  <si>
    <t>20260420-000000005</t>
  </si>
  <si>
    <t>2026042009510690D0</t>
  </si>
  <si>
    <t>문찬혁</t>
  </si>
  <si>
    <t>20260420-000000006</t>
  </si>
  <si>
    <t>20260420103720C20A</t>
  </si>
  <si>
    <t>이다영</t>
  </si>
  <si>
    <t>20260420-000000007</t>
  </si>
  <si>
    <t>20260420-000000008</t>
  </si>
  <si>
    <t>20260420114002816E</t>
  </si>
  <si>
    <t>정은선</t>
  </si>
  <si>
    <t>20260420-000000009</t>
  </si>
  <si>
    <t>202604201211240121</t>
  </si>
  <si>
    <t>권정자</t>
  </si>
  <si>
    <t>20260420-000000012</t>
  </si>
  <si>
    <t>20260420131835A210</t>
  </si>
  <si>
    <t>20260420-000000013</t>
  </si>
  <si>
    <t>202604201417361F2B</t>
  </si>
  <si>
    <t>서민수</t>
  </si>
  <si>
    <t>20260420-000000014</t>
  </si>
  <si>
    <t>20260420143306C063</t>
  </si>
  <si>
    <t>20260420-000000015</t>
  </si>
  <si>
    <t>20260420-000000016</t>
  </si>
  <si>
    <t>20260420-000000017</t>
  </si>
  <si>
    <t>20260420-000000019</t>
  </si>
  <si>
    <t>202604201551068DD3</t>
  </si>
  <si>
    <t>최한나</t>
  </si>
  <si>
    <t>20260420-000000020</t>
  </si>
  <si>
    <t>202604201646266E5B</t>
  </si>
  <si>
    <t>권혁진</t>
  </si>
  <si>
    <t>20260420-000000021</t>
  </si>
  <si>
    <t>20260420165631D980</t>
  </si>
  <si>
    <t>최현숙</t>
  </si>
  <si>
    <t>20260420-000000022</t>
  </si>
  <si>
    <t>20260420170742AD82</t>
  </si>
  <si>
    <t>20260420-000000023</t>
  </si>
  <si>
    <t>202604201716334E0B</t>
  </si>
  <si>
    <t>김의수</t>
  </si>
  <si>
    <t>20260420-000000024</t>
  </si>
  <si>
    <t>20260420173529C6C5</t>
  </si>
  <si>
    <t>20260420-000000025</t>
  </si>
  <si>
    <t>20260420-000000031</t>
  </si>
  <si>
    <t>202604202249099EA3</t>
  </si>
  <si>
    <t>20260421-000000004</t>
  </si>
  <si>
    <t>2026042112134993A5</t>
  </si>
  <si>
    <t>이영호</t>
  </si>
  <si>
    <t>20260421-000000005</t>
  </si>
  <si>
    <t>20260421-000000007</t>
  </si>
  <si>
    <t>20260421120809C04F</t>
  </si>
  <si>
    <t>20260421-000000008</t>
  </si>
  <si>
    <t>20260421-000000009</t>
  </si>
  <si>
    <t>20260421-000000010</t>
  </si>
  <si>
    <t>20260421-000000011</t>
  </si>
  <si>
    <t>20260421-000000012</t>
  </si>
  <si>
    <t>20260421-000000013</t>
  </si>
  <si>
    <t>20260421-000000014</t>
  </si>
  <si>
    <t>20260421-000000015</t>
  </si>
  <si>
    <t>20260421-000000028</t>
  </si>
  <si>
    <t>202604211544437959</t>
  </si>
  <si>
    <t>20260421-000000029</t>
  </si>
  <si>
    <t>20260421-000000030</t>
  </si>
  <si>
    <t>20260421-000000031</t>
  </si>
  <si>
    <t>2026042115510743DB</t>
  </si>
  <si>
    <t>20260421-000000032</t>
  </si>
  <si>
    <t>202604211638493943</t>
  </si>
  <si>
    <t>신명숙</t>
  </si>
  <si>
    <t>20260421-000000033</t>
  </si>
  <si>
    <t>20260421174102FA53</t>
  </si>
  <si>
    <t>20260421-000000034</t>
  </si>
  <si>
    <t>2026042118033180CE</t>
  </si>
  <si>
    <t>김윤근</t>
  </si>
  <si>
    <t>20260421-000000035</t>
  </si>
  <si>
    <t>20260421-000000036</t>
  </si>
  <si>
    <t>2026042118012008A1</t>
  </si>
  <si>
    <t>20260421-000000037</t>
  </si>
  <si>
    <t>20260421-000000038</t>
  </si>
  <si>
    <t>20260421-000000039</t>
  </si>
  <si>
    <t>2026042119351535E2</t>
  </si>
  <si>
    <t>유보은</t>
  </si>
  <si>
    <t>20260421-000000041</t>
  </si>
  <si>
    <t>20260421224911A578</t>
  </si>
  <si>
    <t>최지애</t>
  </si>
  <si>
    <t>20260421-000000042</t>
  </si>
  <si>
    <t>20260421-000000043</t>
  </si>
  <si>
    <t>20260422-000000001</t>
  </si>
  <si>
    <t>202604220034524721</t>
  </si>
  <si>
    <t>조은혜</t>
  </si>
  <si>
    <t>20260422-000000002</t>
  </si>
  <si>
    <t>2026042206252580AB</t>
  </si>
  <si>
    <t>박종진</t>
  </si>
  <si>
    <t>20260421-000000044</t>
  </si>
  <si>
    <t>20260421114203AD15</t>
  </si>
  <si>
    <t>이희성</t>
  </si>
  <si>
    <t>20260422-000000004</t>
  </si>
  <si>
    <t>202604221056085B14</t>
  </si>
  <si>
    <t>20260422-000000005</t>
  </si>
  <si>
    <t>202604221122566A4A</t>
  </si>
  <si>
    <t>20260422-000000009</t>
  </si>
  <si>
    <t>20260422104605C981</t>
  </si>
  <si>
    <t>허정선</t>
  </si>
  <si>
    <t>20260422-000000011</t>
  </si>
  <si>
    <t>20260422124740A878</t>
  </si>
  <si>
    <t>박서연</t>
  </si>
  <si>
    <t>20260422-000000012</t>
  </si>
  <si>
    <t>202604221329092E8B</t>
  </si>
  <si>
    <t>20260422-000000015</t>
  </si>
  <si>
    <t>20260422143255A7A9</t>
  </si>
  <si>
    <t>김성연</t>
  </si>
  <si>
    <t>20260422-000000016</t>
  </si>
  <si>
    <t>202604221523054067</t>
  </si>
  <si>
    <t>정진희</t>
  </si>
  <si>
    <t>20260422-000000017</t>
  </si>
  <si>
    <t>202604221533180A61</t>
  </si>
  <si>
    <t>20260422-000000020</t>
  </si>
  <si>
    <t>202604222040296145</t>
  </si>
  <si>
    <t>강지은</t>
  </si>
  <si>
    <t>20260423-000000001</t>
  </si>
  <si>
    <t>202604230110185AB6</t>
  </si>
  <si>
    <t>20260423-000000002</t>
  </si>
  <si>
    <t>2026042308330431F0</t>
  </si>
  <si>
    <t>20260423-000000006</t>
  </si>
  <si>
    <t>202604231047015E2B</t>
  </si>
  <si>
    <t>20260423-000000007</t>
  </si>
  <si>
    <t>20260423121733D411</t>
  </si>
  <si>
    <t>이나라</t>
  </si>
  <si>
    <t>20260423-000000009</t>
  </si>
  <si>
    <t>2026042313062356C1</t>
  </si>
  <si>
    <t>장순옥</t>
  </si>
  <si>
    <t>20260423-000000013</t>
  </si>
  <si>
    <t>20260423173554FBF9</t>
  </si>
  <si>
    <t>20260423-000000014</t>
  </si>
  <si>
    <t>202604231948132EDC</t>
  </si>
  <si>
    <t>대곡</t>
  </si>
  <si>
    <t>20260423-000000015</t>
  </si>
  <si>
    <t>20260423-000000016</t>
  </si>
  <si>
    <t>20260423-000000017</t>
  </si>
  <si>
    <t>2026042321263712C8</t>
  </si>
  <si>
    <t>20260423-000000019</t>
  </si>
  <si>
    <t>20260423232814E49C</t>
  </si>
  <si>
    <t>20260424-000000001</t>
  </si>
  <si>
    <t>202604240058471BBA</t>
  </si>
  <si>
    <t>20260424-000000002</t>
  </si>
  <si>
    <t>20260424-000000003</t>
  </si>
  <si>
    <t>20260424-000000004</t>
  </si>
  <si>
    <t>20260424-000000005</t>
  </si>
  <si>
    <t>20260424-000000006</t>
  </si>
  <si>
    <t>2026042401304942AA</t>
  </si>
  <si>
    <t>정용문</t>
  </si>
  <si>
    <t>20260424-000000007</t>
  </si>
  <si>
    <t>202604240814204FDC</t>
  </si>
  <si>
    <t>20260424-000000008</t>
  </si>
  <si>
    <t>202604240809572F71</t>
  </si>
  <si>
    <t>20260424-000000011</t>
  </si>
  <si>
    <t>202604241037027BFB</t>
  </si>
  <si>
    <t>최관순</t>
  </si>
  <si>
    <t>20260424-000000014</t>
  </si>
  <si>
    <t>202604241445389687</t>
  </si>
  <si>
    <t>20260424-000000015</t>
  </si>
  <si>
    <t>2026042415081400FB</t>
  </si>
  <si>
    <t>20260424-000000016</t>
  </si>
  <si>
    <t>20260424-000000017</t>
  </si>
  <si>
    <t>20260424-000000018</t>
  </si>
  <si>
    <t>20260424-000000019</t>
  </si>
  <si>
    <t>20260424-000000020</t>
  </si>
  <si>
    <t>20260424-000000021</t>
  </si>
  <si>
    <t>202604241539154DD0</t>
  </si>
  <si>
    <t>20260424-000000023</t>
  </si>
  <si>
    <t>202604241853003E68</t>
  </si>
  <si>
    <t>20260424-000000024</t>
  </si>
  <si>
    <t>사진이야기2</t>
  </si>
  <si>
    <t>20260424-000000025</t>
  </si>
  <si>
    <t>20260424204141247E</t>
  </si>
  <si>
    <t>배경화</t>
  </si>
  <si>
    <t>20260424-000000026</t>
  </si>
  <si>
    <t>20260424210318D742</t>
  </si>
  <si>
    <t>손영채</t>
  </si>
  <si>
    <t>20260424-000000027</t>
  </si>
  <si>
    <t>20260424-000000028</t>
  </si>
  <si>
    <t>20260425-000000001</t>
  </si>
  <si>
    <t>202604250828551519</t>
  </si>
  <si>
    <t>성현하</t>
  </si>
  <si>
    <t>20260425-000000002</t>
  </si>
  <si>
    <t>202604251439129D7F</t>
  </si>
  <si>
    <t>이미영</t>
  </si>
  <si>
    <t>20260425-000000003</t>
  </si>
  <si>
    <t>20260425155117E55C</t>
  </si>
  <si>
    <t>20260425-000000004</t>
  </si>
  <si>
    <t>20260425-000000005</t>
  </si>
  <si>
    <t>20260425170842CCAD</t>
  </si>
  <si>
    <t>20260425-000000007</t>
  </si>
  <si>
    <t>202604251806422E3E</t>
  </si>
  <si>
    <t>20260425-000000008</t>
  </si>
  <si>
    <t>20260425-000000009</t>
  </si>
  <si>
    <t>20260425210042AE9B</t>
  </si>
  <si>
    <t>20260425-000000012</t>
  </si>
  <si>
    <t>20260425212258B6B5</t>
  </si>
  <si>
    <t>김태정</t>
  </si>
  <si>
    <t>20260425-000000013</t>
  </si>
  <si>
    <t>202604252147440851</t>
  </si>
  <si>
    <t>김희연</t>
  </si>
  <si>
    <t>20260425-000000014</t>
  </si>
  <si>
    <t>20260425230111F720</t>
  </si>
  <si>
    <t>20260425-000000015</t>
  </si>
  <si>
    <t>20260425-000000016</t>
  </si>
  <si>
    <t>20260425-000000017</t>
  </si>
  <si>
    <t>20260426-000000001</t>
  </si>
  <si>
    <t>202604260059554CB9</t>
  </si>
  <si>
    <t>김재연</t>
  </si>
  <si>
    <t>20260426-000000002</t>
  </si>
  <si>
    <t>2026042604492390EA</t>
  </si>
  <si>
    <t>20260426-000000003</t>
  </si>
  <si>
    <t>202604261138217D0C</t>
  </si>
  <si>
    <t>20260426-000000005</t>
  </si>
  <si>
    <t>202604261341398052</t>
  </si>
  <si>
    <t>유보경</t>
  </si>
  <si>
    <t>20260426-000000007</t>
  </si>
  <si>
    <t>20260426144130AD78</t>
  </si>
  <si>
    <t>20260426-000000011</t>
  </si>
  <si>
    <t>20260426173705730E</t>
  </si>
  <si>
    <t>황지원</t>
  </si>
  <si>
    <t>20260426-000000012</t>
  </si>
  <si>
    <t>20260426-000000014</t>
  </si>
  <si>
    <t>20260426200709B39B</t>
  </si>
  <si>
    <t>윤영선</t>
  </si>
  <si>
    <t>20260426-000000015</t>
  </si>
  <si>
    <t>2026042621031988F9</t>
  </si>
  <si>
    <t>채희나</t>
  </si>
  <si>
    <t>20260426-000000016</t>
  </si>
  <si>
    <t>202604262144444BF1</t>
  </si>
  <si>
    <t>20260426-000000018</t>
  </si>
  <si>
    <t>202604262213339ACC</t>
  </si>
  <si>
    <t>20260426-000000020</t>
  </si>
  <si>
    <t>202604262241171C01</t>
  </si>
  <si>
    <t>20260427-000000002</t>
  </si>
  <si>
    <t>20260427083427ADC3</t>
  </si>
  <si>
    <t>20260427-000000003</t>
  </si>
  <si>
    <t>20260427-000000004</t>
  </si>
  <si>
    <t>202604270943177070</t>
  </si>
  <si>
    <t>20260427-000000005</t>
  </si>
  <si>
    <t>20260427094544D5B8</t>
  </si>
  <si>
    <t>박혜선</t>
  </si>
  <si>
    <t>20260427-000000007</t>
  </si>
  <si>
    <t>20260427111709BC0E</t>
  </si>
  <si>
    <t>이숙경</t>
  </si>
  <si>
    <t>20260427-000000015</t>
  </si>
  <si>
    <t>202604271146475CEC</t>
  </si>
  <si>
    <t>주찬양</t>
  </si>
  <si>
    <t>20260427-000000017</t>
  </si>
  <si>
    <t>20260427123323E995</t>
  </si>
  <si>
    <t>최보람</t>
  </si>
  <si>
    <t>20260427-000000018</t>
  </si>
  <si>
    <t>202604271307040029</t>
  </si>
  <si>
    <t>20260427-000000028</t>
  </si>
  <si>
    <t>2026042714185826C8</t>
  </si>
  <si>
    <t>김광민</t>
  </si>
  <si>
    <t>20260427-000000029</t>
  </si>
  <si>
    <t>202604271412280192</t>
  </si>
  <si>
    <t>20260427-000000030</t>
  </si>
  <si>
    <t>20260427-000000031</t>
  </si>
  <si>
    <t>20260427-000000032</t>
  </si>
  <si>
    <t>20260427-000000033</t>
  </si>
  <si>
    <t>20260427-000000039</t>
  </si>
  <si>
    <t>2026042715311515B2</t>
  </si>
  <si>
    <t>20260427-000000040</t>
  </si>
  <si>
    <t>20260427155103C5D8</t>
  </si>
  <si>
    <t>20260427-000000041</t>
  </si>
  <si>
    <t>20260427-000000042</t>
  </si>
  <si>
    <t>20260427-000000043</t>
  </si>
  <si>
    <t>20260427-000000044</t>
  </si>
  <si>
    <t>20260427165201128E</t>
  </si>
  <si>
    <t>20260427-000000045</t>
  </si>
  <si>
    <t>20260427-000000046</t>
  </si>
  <si>
    <t>20260427165557DE04</t>
  </si>
  <si>
    <t>20260427-000000052</t>
  </si>
  <si>
    <t>20260427172814A691</t>
  </si>
  <si>
    <t>20260427-000000053</t>
  </si>
  <si>
    <t>20260427174746414E</t>
  </si>
  <si>
    <t>20260427-000000054</t>
  </si>
  <si>
    <t>2026042721120291A7</t>
  </si>
  <si>
    <t>20260427-000000058</t>
  </si>
  <si>
    <t>20260427213456FB02</t>
  </si>
  <si>
    <t>이호정</t>
  </si>
  <si>
    <t>20260427-000000059</t>
  </si>
  <si>
    <t>20260427221314730E</t>
  </si>
  <si>
    <t>유현석</t>
  </si>
  <si>
    <t>20260427-000000060</t>
  </si>
  <si>
    <t>20260428-000000001</t>
  </si>
  <si>
    <t>202604280022476FF2</t>
  </si>
  <si>
    <t>정소영</t>
  </si>
  <si>
    <t>20260428-000000002</t>
  </si>
  <si>
    <t>20260428003717AEC1</t>
  </si>
  <si>
    <t>윤지섭</t>
  </si>
  <si>
    <t>20260428-000000003</t>
  </si>
  <si>
    <t>20260428003521F00B</t>
  </si>
  <si>
    <t>손효림</t>
  </si>
  <si>
    <t>20260428-000000004</t>
  </si>
  <si>
    <t>20260428054204F87A</t>
  </si>
  <si>
    <t>조도근</t>
  </si>
  <si>
    <t>20260428-000000007</t>
  </si>
  <si>
    <t>20260428100333222F</t>
  </si>
  <si>
    <t>박상순</t>
  </si>
  <si>
    <t>밤삼킨별</t>
  </si>
  <si>
    <t>20260428-000000008</t>
  </si>
  <si>
    <t>202604281002457872</t>
  </si>
  <si>
    <t>20260428-000000009</t>
  </si>
  <si>
    <t>202604281018377DE2</t>
  </si>
  <si>
    <t>구희진</t>
  </si>
  <si>
    <t>20260428-000000010</t>
  </si>
  <si>
    <t>20260428-000000011</t>
  </si>
  <si>
    <t>20260428-000000012</t>
  </si>
  <si>
    <t>20260428-000000013</t>
  </si>
  <si>
    <t>2026042811023586AE</t>
  </si>
  <si>
    <t>20260428-000000014</t>
  </si>
  <si>
    <t>202604281006153947</t>
  </si>
  <si>
    <t>20260428-000000015</t>
  </si>
  <si>
    <t>202604281242025E3B</t>
  </si>
  <si>
    <t>김영안</t>
  </si>
  <si>
    <t>20260428-000000016</t>
  </si>
  <si>
    <t>20260428132234FD2A</t>
  </si>
  <si>
    <t>20260428-000000017</t>
  </si>
  <si>
    <t>20260428-000000018</t>
  </si>
  <si>
    <t>20260428-000000019</t>
  </si>
  <si>
    <t>20260428140700B7AB</t>
  </si>
  <si>
    <t>20260428-000000020</t>
  </si>
  <si>
    <t>202604281421424AA4</t>
  </si>
  <si>
    <t>이광희</t>
  </si>
  <si>
    <t>20260428-000000023</t>
  </si>
  <si>
    <t>202604281454553F77</t>
  </si>
  <si>
    <t>20260428-000000024</t>
  </si>
  <si>
    <t>20260428-000000025</t>
  </si>
  <si>
    <t>20260428154409A0AE</t>
  </si>
  <si>
    <t>박기연</t>
  </si>
  <si>
    <t>20260428-000000028</t>
  </si>
  <si>
    <t>20260428185657AA82</t>
  </si>
  <si>
    <t>20260428-000000029</t>
  </si>
  <si>
    <t>20260428205405F1EC</t>
  </si>
  <si>
    <t>위창량</t>
  </si>
  <si>
    <t>20260428-000000030</t>
  </si>
  <si>
    <t>2026042821112135E3</t>
  </si>
  <si>
    <t>20260428-000000031</t>
  </si>
  <si>
    <t>202604282215124976</t>
  </si>
  <si>
    <t>양순천</t>
  </si>
  <si>
    <t>20260428-000000032</t>
  </si>
  <si>
    <t>20260428221233AA92</t>
  </si>
  <si>
    <t>20260428-000000033</t>
  </si>
  <si>
    <t>20260428235321E501</t>
  </si>
  <si>
    <t>20260429-000000001</t>
  </si>
  <si>
    <t>202604290214463CE9</t>
  </si>
  <si>
    <t>황수정</t>
  </si>
  <si>
    <t>20260429-000000004</t>
  </si>
  <si>
    <t>2026042909463855FD</t>
  </si>
  <si>
    <t>20260429-000000005</t>
  </si>
  <si>
    <t>20260429110412C761</t>
  </si>
  <si>
    <t>20260429-000000006</t>
  </si>
  <si>
    <t>202604291229582E6F</t>
  </si>
  <si>
    <t>장달기</t>
  </si>
  <si>
    <t>20260429-000000007</t>
  </si>
  <si>
    <t>202604291413388CCD</t>
  </si>
  <si>
    <t>정화영</t>
  </si>
  <si>
    <t>20260429-000000008</t>
  </si>
  <si>
    <t>20260429-000000009</t>
  </si>
  <si>
    <t>20260429145203C781</t>
  </si>
  <si>
    <t>20260429-000000010</t>
  </si>
  <si>
    <t>20260429-000000011</t>
  </si>
  <si>
    <t>20260429-000000012</t>
  </si>
  <si>
    <t>20260429-000000013</t>
  </si>
  <si>
    <t>202604291452588EFA</t>
  </si>
  <si>
    <t>서상현</t>
  </si>
  <si>
    <t>20260429-000000015</t>
  </si>
  <si>
    <t>202604291532476124</t>
  </si>
  <si>
    <t>20260429-000000016</t>
  </si>
  <si>
    <t>20260429160502BE65</t>
  </si>
  <si>
    <t>-</t>
  </si>
  <si>
    <t>20260429-000000017</t>
  </si>
  <si>
    <t>202604291629582789</t>
  </si>
  <si>
    <t>박영향</t>
  </si>
  <si>
    <t>20260429-000000019</t>
  </si>
  <si>
    <t>20260429164613E471</t>
  </si>
  <si>
    <t>고문석</t>
  </si>
  <si>
    <t>20260429-000000020</t>
  </si>
  <si>
    <t>20260429184106B521</t>
  </si>
  <si>
    <t>노영천</t>
  </si>
  <si>
    <t>20260429-000000021</t>
  </si>
  <si>
    <t>20260429204147D414</t>
  </si>
  <si>
    <t>20260429-000000022</t>
  </si>
  <si>
    <t>20260429224912403A</t>
  </si>
  <si>
    <t>20260429-000000023</t>
  </si>
  <si>
    <t>202604292327113FBE</t>
  </si>
  <si>
    <t>20260429-000000024</t>
  </si>
  <si>
    <t>20260429233456E2B8</t>
  </si>
  <si>
    <t>정순자</t>
  </si>
  <si>
    <t>20260430-000000001</t>
  </si>
  <si>
    <t>2026043005572703E1</t>
  </si>
  <si>
    <t>20260430-000000002</t>
  </si>
  <si>
    <t>202604300752512189</t>
  </si>
  <si>
    <t>20260430-000000004</t>
  </si>
  <si>
    <t>202604300945525839</t>
  </si>
  <si>
    <t>20260430-000000005</t>
  </si>
  <si>
    <t>20260430095141D450</t>
  </si>
  <si>
    <t>유성환</t>
  </si>
  <si>
    <t>20260430-000000021</t>
  </si>
  <si>
    <t>20260430150349307D</t>
  </si>
  <si>
    <t>20260430-000000022</t>
  </si>
  <si>
    <t>20260430150747DC54</t>
  </si>
  <si>
    <t>이윤민</t>
  </si>
  <si>
    <t>20260430-000000023</t>
  </si>
  <si>
    <t>202604301542185C64</t>
  </si>
  <si>
    <t>이선복</t>
  </si>
  <si>
    <t>20260430-000000024</t>
  </si>
  <si>
    <t>202604301704049B9B</t>
  </si>
  <si>
    <t>20260430-000000025</t>
  </si>
  <si>
    <t>20260430-000000026</t>
  </si>
  <si>
    <t>20260430-000000027</t>
  </si>
  <si>
    <t>20260430233929913A</t>
  </si>
  <si>
    <t>임상규</t>
  </si>
  <si>
    <t>20260501-000000002</t>
  </si>
  <si>
    <t>202604302357057A95</t>
  </si>
  <si>
    <t>윤가연</t>
  </si>
  <si>
    <t>20260501-000000003</t>
  </si>
  <si>
    <t>20260501085516EAA8</t>
  </si>
  <si>
    <t>20260501-000000007</t>
  </si>
  <si>
    <t>202605011621081A39</t>
  </si>
  <si>
    <t>20260501-000000013</t>
  </si>
  <si>
    <t>202605011838214222</t>
  </si>
  <si>
    <t>20260501-000000014</t>
  </si>
  <si>
    <t>20260501221922A54F</t>
  </si>
  <si>
    <t>20260501-000000015</t>
  </si>
  <si>
    <t>20260501-000000016</t>
  </si>
  <si>
    <t>20260501-000000017</t>
  </si>
  <si>
    <t>앙코르와트</t>
  </si>
  <si>
    <t>20260502-000000001</t>
  </si>
  <si>
    <t>2026050203192893E4</t>
  </si>
  <si>
    <t>신주윤</t>
  </si>
  <si>
    <t>20260502-000000002</t>
  </si>
  <si>
    <t>20260502111735838F</t>
  </si>
  <si>
    <t>양진영</t>
  </si>
  <si>
    <t>20260502-000000005</t>
  </si>
  <si>
    <t>202605021433146949</t>
  </si>
  <si>
    <t>정현영</t>
  </si>
  <si>
    <t>20260502-000000006</t>
  </si>
  <si>
    <t>2026050218512014BC</t>
  </si>
  <si>
    <t>박계현</t>
  </si>
  <si>
    <t>20260502-000000007</t>
  </si>
  <si>
    <t>202605021906320A05</t>
  </si>
  <si>
    <t>20260502-000000008</t>
  </si>
  <si>
    <t>202605022120010049</t>
  </si>
  <si>
    <t>20260502-000000009</t>
  </si>
  <si>
    <t>20260502-000000010</t>
  </si>
  <si>
    <t>20260502-000000011</t>
  </si>
  <si>
    <t>20260502-000000012</t>
  </si>
  <si>
    <t>202605022210116610</t>
  </si>
  <si>
    <t>20260502-000000013</t>
  </si>
  <si>
    <t>202605022226146304</t>
  </si>
  <si>
    <t>20260502-000000014</t>
  </si>
  <si>
    <t>20260503-000000001</t>
  </si>
  <si>
    <t>20260503091203D581</t>
  </si>
  <si>
    <t>임슬기</t>
  </si>
  <si>
    <t>20260503-000000003</t>
  </si>
  <si>
    <t>20260503124716766C</t>
  </si>
  <si>
    <t>20260503-000000004</t>
  </si>
  <si>
    <t>20260503151250FB9F</t>
  </si>
  <si>
    <t>20260503-000000005</t>
  </si>
  <si>
    <t>20260503-000000006</t>
  </si>
  <si>
    <t>202605031550441AAF</t>
  </si>
  <si>
    <t>양시하</t>
  </si>
  <si>
    <t>20260503-000000007</t>
  </si>
  <si>
    <t>202605031602158C2E</t>
  </si>
  <si>
    <t>유왕희</t>
  </si>
  <si>
    <t>20260503-000000013</t>
  </si>
  <si>
    <t>20260503172849BFD3</t>
  </si>
  <si>
    <t>20260503-000000017</t>
  </si>
  <si>
    <t>20260503183132F697</t>
  </si>
  <si>
    <t>20260503-000000019</t>
  </si>
  <si>
    <t>202605032015312BF2</t>
  </si>
  <si>
    <t>20260503-000000021</t>
  </si>
  <si>
    <t>20260503212541413E</t>
  </si>
  <si>
    <t>20260503-000000022</t>
  </si>
  <si>
    <t>202605032225428807</t>
  </si>
  <si>
    <t>20260504-000000001</t>
  </si>
  <si>
    <t>202605040028146F5E</t>
  </si>
  <si>
    <t>20260504-000000002</t>
  </si>
  <si>
    <t>202605040042587A12</t>
  </si>
  <si>
    <t>20260504-000000003</t>
  </si>
  <si>
    <t>202605040038365D1E</t>
  </si>
  <si>
    <t>20260504-000000006</t>
  </si>
  <si>
    <t>20260504103530B3A6</t>
  </si>
  <si>
    <t>정성숙</t>
  </si>
  <si>
    <t>20260504-000000007</t>
  </si>
  <si>
    <t>202605041113488F3A</t>
  </si>
  <si>
    <t>20260504-000000010</t>
  </si>
  <si>
    <t>20260504135518B05E</t>
  </si>
  <si>
    <t>20260504-000000012</t>
  </si>
  <si>
    <t>20260504142949690C</t>
  </si>
  <si>
    <t>황영화</t>
  </si>
  <si>
    <t>20260504-000000013</t>
  </si>
  <si>
    <t>202605041617583F5C</t>
  </si>
  <si>
    <t>20260504-000000015</t>
  </si>
  <si>
    <t>20260504170539BBA1</t>
  </si>
  <si>
    <t>김국웅</t>
  </si>
  <si>
    <t>20260504-000000016</t>
  </si>
  <si>
    <t>20260504190330A129</t>
  </si>
  <si>
    <t>정재경</t>
  </si>
  <si>
    <t>20260504-000000017</t>
  </si>
  <si>
    <t>20260504200848A0D3</t>
  </si>
  <si>
    <t>20260504-000000018</t>
  </si>
  <si>
    <t>202605042026501637</t>
  </si>
  <si>
    <t>유태성</t>
  </si>
  <si>
    <t>20260504-000000019</t>
  </si>
  <si>
    <t>20260504210622B226</t>
  </si>
  <si>
    <t>20260504-000000020</t>
  </si>
  <si>
    <t>202605042103066C32</t>
  </si>
  <si>
    <t>정현우</t>
  </si>
  <si>
    <t>20260504-000000021</t>
  </si>
  <si>
    <t>20260504-000000022</t>
  </si>
  <si>
    <t>202605042109199259</t>
  </si>
  <si>
    <t>20260504-000000026</t>
  </si>
  <si>
    <t>20260504211953332B</t>
  </si>
  <si>
    <t>20260504-000000027</t>
  </si>
  <si>
    <t>202605042115182417</t>
  </si>
  <si>
    <t>김옥경</t>
  </si>
  <si>
    <t>20260504-000000028</t>
  </si>
  <si>
    <t>202605042139185863</t>
  </si>
  <si>
    <t>20260504-000000029</t>
  </si>
  <si>
    <t>20260504214449072A</t>
  </si>
  <si>
    <t>20260504-000000030</t>
  </si>
  <si>
    <t>202605042142059A0E</t>
  </si>
  <si>
    <t>20260504-000000031</t>
  </si>
  <si>
    <t>20260504235438A054</t>
  </si>
  <si>
    <t>20260504-000000032</t>
  </si>
  <si>
    <t>20260505-000000001</t>
  </si>
  <si>
    <t>2026050500412023BC</t>
  </si>
  <si>
    <t>20260505-000000002</t>
  </si>
  <si>
    <t>20260505-000000003</t>
  </si>
  <si>
    <t>20260505-000000004</t>
  </si>
  <si>
    <t>20260505-000000005</t>
  </si>
  <si>
    <t>20260505011632DE6A</t>
  </si>
  <si>
    <t>박성우</t>
  </si>
  <si>
    <t>20260505-000000007</t>
  </si>
  <si>
    <t>20260505074238B310</t>
  </si>
  <si>
    <t>20260505-000000008</t>
  </si>
  <si>
    <t>20260505104539BFD6</t>
  </si>
  <si>
    <t>고배식</t>
  </si>
  <si>
    <t>20260505-000000011</t>
  </si>
  <si>
    <t>202605051406495F23</t>
  </si>
  <si>
    <t>20260505-000000012</t>
  </si>
  <si>
    <t>20260505141957B3A7</t>
  </si>
  <si>
    <t>20260505-000000013</t>
  </si>
  <si>
    <t>202605051627272D24</t>
  </si>
  <si>
    <t>20260505-000000014</t>
  </si>
  <si>
    <t>202605051722396602</t>
  </si>
  <si>
    <t>강찬구</t>
  </si>
  <si>
    <t>20260505-000000015</t>
  </si>
  <si>
    <t>202605051754038FC5</t>
  </si>
  <si>
    <t>20260505-000000016</t>
  </si>
  <si>
    <t>20260505183912D54E</t>
  </si>
  <si>
    <t>박희준</t>
  </si>
  <si>
    <t>20260505-000000017</t>
  </si>
  <si>
    <t>20260505191044FE67</t>
  </si>
  <si>
    <t>우정화</t>
  </si>
  <si>
    <t>20260505-000000018</t>
  </si>
  <si>
    <t>202605051943154D89</t>
  </si>
  <si>
    <t>20260505-000000019</t>
  </si>
  <si>
    <t>20260505-000000020</t>
  </si>
  <si>
    <t>20260505201108C631</t>
  </si>
  <si>
    <t>20260505-000000021</t>
  </si>
  <si>
    <t>20260505-000000022</t>
  </si>
  <si>
    <t>20260505-000000023</t>
  </si>
  <si>
    <t>20260505-000000028</t>
  </si>
  <si>
    <t>20260505214417BABC</t>
  </si>
  <si>
    <t>20260505-000000029</t>
  </si>
  <si>
    <t>20260505214340BFEC</t>
  </si>
  <si>
    <t>20260505-000000030</t>
  </si>
  <si>
    <t>20260505-000000031</t>
  </si>
  <si>
    <t>20260505214824603A</t>
  </si>
  <si>
    <t>20260505-000000032</t>
  </si>
  <si>
    <t>202605052146404FA1</t>
  </si>
  <si>
    <t>최승미</t>
  </si>
  <si>
    <t>20260505-000000033</t>
  </si>
  <si>
    <t>202605052152506EE8</t>
  </si>
  <si>
    <t>20260505-000000034</t>
  </si>
  <si>
    <t>20260505215657FF4D</t>
  </si>
  <si>
    <t>20260505-000000035</t>
  </si>
  <si>
    <t>2026050522292531B3</t>
  </si>
  <si>
    <t>박혜린</t>
  </si>
  <si>
    <t>20260505-000000036</t>
  </si>
  <si>
    <t>20260506-000000001</t>
  </si>
  <si>
    <t>2026050601540867DA</t>
  </si>
  <si>
    <t>신한경</t>
  </si>
  <si>
    <t>20260506-000000002</t>
  </si>
  <si>
    <t>20260506053132B9AF</t>
  </si>
  <si>
    <t>20260506-000000003</t>
  </si>
  <si>
    <t>2026050607500354BE</t>
  </si>
  <si>
    <t>20260506-000000004</t>
  </si>
  <si>
    <t>2026050608215562CF</t>
  </si>
  <si>
    <t>20260505-000000039</t>
  </si>
  <si>
    <t>2026050510025243D2</t>
  </si>
  <si>
    <t>20260505-000000040</t>
  </si>
  <si>
    <t>20260505-000000041</t>
  </si>
  <si>
    <t>20260505-000000042</t>
  </si>
  <si>
    <t>20260505-000000043</t>
  </si>
  <si>
    <t>20260505-000000044</t>
  </si>
  <si>
    <t>20260505-000000045</t>
  </si>
  <si>
    <t>20260506-000000005</t>
  </si>
  <si>
    <t>20260506084803B3FE</t>
  </si>
  <si>
    <t>전옥현</t>
  </si>
  <si>
    <t>20260506-000000006</t>
  </si>
  <si>
    <t>20260506092152670C</t>
  </si>
  <si>
    <t>심다슬</t>
  </si>
  <si>
    <t>20260506-000000007</t>
  </si>
  <si>
    <t>2026050609240139AF</t>
  </si>
  <si>
    <t>20260506-000000008</t>
  </si>
  <si>
    <t>202605060943338343</t>
  </si>
  <si>
    <t>20260506-000000009</t>
  </si>
  <si>
    <t>202605061020466284</t>
  </si>
  <si>
    <t>김윤진</t>
  </si>
  <si>
    <t>20260506-000000010</t>
  </si>
  <si>
    <t>202605061054589655</t>
  </si>
  <si>
    <t>20260506-000000011</t>
  </si>
  <si>
    <t>202605061111150EDB</t>
  </si>
  <si>
    <t>20260506-000000012</t>
  </si>
  <si>
    <t>20260506-000000015</t>
  </si>
  <si>
    <t>20260506113813E817</t>
  </si>
  <si>
    <t>20260506-000000016</t>
  </si>
  <si>
    <t>20260506120936ED61</t>
  </si>
  <si>
    <t>20260506-000000017</t>
  </si>
  <si>
    <t>20260506-000000018</t>
  </si>
  <si>
    <t>20260506-000000019</t>
  </si>
  <si>
    <t>20260506121742D274</t>
  </si>
  <si>
    <t>최정아</t>
  </si>
  <si>
    <t>20260506-000000020</t>
  </si>
  <si>
    <t>20260506-000000021</t>
  </si>
  <si>
    <t>20260506123725A6AE</t>
  </si>
  <si>
    <t>20260506-000000023</t>
  </si>
  <si>
    <t>20260506131746FE73</t>
  </si>
  <si>
    <t>육명희</t>
  </si>
  <si>
    <t>20260506-000000025</t>
  </si>
  <si>
    <t>20260506141733CB05</t>
  </si>
  <si>
    <t>20260506-000000039</t>
  </si>
  <si>
    <t>2026050615455344D4</t>
  </si>
  <si>
    <t>박주하</t>
  </si>
  <si>
    <t>20260506-000000043</t>
  </si>
  <si>
    <t>2026050616050699EA</t>
  </si>
  <si>
    <t>임성용</t>
  </si>
  <si>
    <t>20260506-000000044</t>
  </si>
  <si>
    <t>20260506-000000048</t>
  </si>
  <si>
    <t>202605061650103122</t>
  </si>
  <si>
    <t>강수정</t>
  </si>
  <si>
    <t>20260506-000000049</t>
  </si>
  <si>
    <t>20260506-000000050</t>
  </si>
  <si>
    <t>20260506-000000051</t>
  </si>
  <si>
    <t>20260506165606BF9A</t>
  </si>
  <si>
    <t>20260506-000000053</t>
  </si>
  <si>
    <t>20260506174027EC3C</t>
  </si>
  <si>
    <t>20260506-000000054</t>
  </si>
  <si>
    <t>20260506183305C392</t>
  </si>
  <si>
    <t>나영헌</t>
  </si>
  <si>
    <t>20260506-000000057</t>
  </si>
  <si>
    <t>202605061940383DC9</t>
  </si>
  <si>
    <t>유호성</t>
  </si>
  <si>
    <t>20260506-000000058</t>
  </si>
  <si>
    <t>20260506195250B894</t>
  </si>
  <si>
    <t>원종택</t>
  </si>
  <si>
    <t>20260506-000000059</t>
  </si>
  <si>
    <t>20260506193229CAD4</t>
  </si>
  <si>
    <t>20260506-000000060</t>
  </si>
  <si>
    <t>2026050620441417A9</t>
  </si>
  <si>
    <t>20260506-000000062</t>
  </si>
  <si>
    <t>2026050620571967E9</t>
  </si>
  <si>
    <t>20260506-000000063</t>
  </si>
  <si>
    <t>2026050621140911FD</t>
  </si>
  <si>
    <t>20260506-000000067</t>
  </si>
  <si>
    <t>202605062227240889</t>
  </si>
  <si>
    <t>변소현</t>
  </si>
  <si>
    <t>20260506-000000068</t>
  </si>
  <si>
    <t>202605062244490D75</t>
  </si>
  <si>
    <t>이광진</t>
  </si>
  <si>
    <t>20260506-000000069</t>
  </si>
  <si>
    <t>202605062340256AB3</t>
  </si>
  <si>
    <t>20260507-000000001</t>
  </si>
  <si>
    <t>20260507010546D113</t>
  </si>
  <si>
    <t>문미숙</t>
  </si>
  <si>
    <t>20260507-000000002</t>
  </si>
  <si>
    <t>2026050702374830B4</t>
  </si>
  <si>
    <t>20260507-000000003</t>
  </si>
  <si>
    <t>20260507070228AB94</t>
  </si>
  <si>
    <t>박지윤</t>
  </si>
  <si>
    <t>20260507-000000004</t>
  </si>
  <si>
    <t>202605070919384DB6</t>
  </si>
  <si>
    <t>20260507-000000009</t>
  </si>
  <si>
    <t>2026050709473732DD</t>
  </si>
  <si>
    <t>이효정</t>
  </si>
  <si>
    <t>20260507-000000010</t>
  </si>
  <si>
    <t>20260507100533104B</t>
  </si>
  <si>
    <t>20260507-000000015</t>
  </si>
  <si>
    <t>20260507105649BB3C</t>
  </si>
  <si>
    <t>20260507-000000016</t>
  </si>
  <si>
    <t>202605071103336109</t>
  </si>
  <si>
    <t>20260507-000000021</t>
  </si>
  <si>
    <t>20260507124846E162</t>
  </si>
  <si>
    <t>현정은</t>
  </si>
  <si>
    <t>20260507-000000022</t>
  </si>
  <si>
    <t>20260507-000000023</t>
  </si>
  <si>
    <t>20260507-000000024</t>
  </si>
  <si>
    <t>20260507-000000027</t>
  </si>
  <si>
    <t>2026050713113669D2</t>
  </si>
  <si>
    <t>20260507-000000028</t>
  </si>
  <si>
    <t>20260507-000000029</t>
  </si>
  <si>
    <t>20260507-000000030</t>
  </si>
  <si>
    <t>20260507-000000031</t>
  </si>
  <si>
    <t>20260507-000000032</t>
  </si>
  <si>
    <t>20260507-000000033</t>
  </si>
  <si>
    <t>20260507-000000035</t>
  </si>
  <si>
    <t>2026050714555919CD</t>
  </si>
  <si>
    <t>20260507-000000039</t>
  </si>
  <si>
    <t>20260507151544AA1C</t>
  </si>
  <si>
    <t>20260507-000000040</t>
  </si>
  <si>
    <t>202605071610434D8A</t>
  </si>
  <si>
    <t>20260507-000000041</t>
  </si>
  <si>
    <t>202605071652531C73</t>
  </si>
  <si>
    <t>20260507-000000042</t>
  </si>
  <si>
    <t>20260507-000000043</t>
  </si>
  <si>
    <t>20260507-000000044</t>
  </si>
  <si>
    <t>2026050716530656F7</t>
  </si>
  <si>
    <t>김하윤</t>
  </si>
  <si>
    <t>20260507-000000048</t>
  </si>
  <si>
    <t>202605071734013CEA</t>
  </si>
  <si>
    <t>20260507-000000050</t>
  </si>
  <si>
    <t>20260507181509F027</t>
  </si>
  <si>
    <t>20260507-000000051</t>
  </si>
  <si>
    <t>20260507190211390B</t>
  </si>
  <si>
    <t>20260507-000000052</t>
  </si>
  <si>
    <t>2026050719283042AF</t>
  </si>
  <si>
    <t>이병범</t>
  </si>
  <si>
    <t>20260507-000000053</t>
  </si>
  <si>
    <t>20260507214956442F</t>
  </si>
  <si>
    <t>20260507-000000054</t>
  </si>
  <si>
    <t>20260507233615C5AE</t>
  </si>
  <si>
    <t>20260507-000000055</t>
  </si>
  <si>
    <t>202605072347590533</t>
  </si>
  <si>
    <t>20260508-000000001</t>
  </si>
  <si>
    <t>20260508022848D883</t>
  </si>
  <si>
    <t>홍택호</t>
  </si>
  <si>
    <t>20260508-000000002</t>
  </si>
  <si>
    <t>202605081053327BDC</t>
  </si>
  <si>
    <t>20260430-000000028</t>
  </si>
  <si>
    <t>202604300937425174</t>
  </si>
  <si>
    <t>최효섭</t>
  </si>
  <si>
    <t>20260508-000000006</t>
  </si>
  <si>
    <t>20260508122851DC89</t>
  </si>
  <si>
    <t>박승민</t>
  </si>
  <si>
    <t>20260508-000000007</t>
  </si>
  <si>
    <t>20260508130642555F</t>
  </si>
  <si>
    <t>공혜정</t>
  </si>
  <si>
    <t>20260508-000000008</t>
  </si>
  <si>
    <t>20260508130600D5A3</t>
  </si>
  <si>
    <t>20260508-000000009</t>
  </si>
  <si>
    <t>202605081320180DB9</t>
  </si>
  <si>
    <t>윤영탁</t>
  </si>
  <si>
    <t>20260508-000000010</t>
  </si>
  <si>
    <t>20260508132636724E</t>
  </si>
  <si>
    <t>김수진</t>
  </si>
  <si>
    <t>20260508-000000013</t>
  </si>
  <si>
    <t>2026050815190363A6</t>
  </si>
  <si>
    <t>20260508-000000014</t>
  </si>
  <si>
    <t>20260508-000000015</t>
  </si>
  <si>
    <t>20260508-000000016</t>
  </si>
  <si>
    <t>2026050815454456AB</t>
  </si>
  <si>
    <t>20260508-000000017</t>
  </si>
  <si>
    <t>202605081557473C0A</t>
  </si>
  <si>
    <t>20260508-000000018</t>
  </si>
  <si>
    <t>20260508161349E078</t>
  </si>
  <si>
    <t>노종수</t>
  </si>
  <si>
    <t>20260508-000000019</t>
  </si>
  <si>
    <t>20260508164448BA05</t>
  </si>
  <si>
    <t>김하연</t>
  </si>
  <si>
    <t>20260508-000000021</t>
  </si>
  <si>
    <t>20260508190438A661</t>
  </si>
  <si>
    <t>20260508-000000022</t>
  </si>
  <si>
    <t>20260508204541A4A6</t>
  </si>
  <si>
    <t>20260508-000000023</t>
  </si>
  <si>
    <t>202605082205210C70</t>
  </si>
  <si>
    <t>한수언</t>
  </si>
  <si>
    <t>20260508-000000024</t>
  </si>
  <si>
    <t>20260508-000000025</t>
  </si>
  <si>
    <t>20260508-000000027</t>
  </si>
  <si>
    <t>2026050823563402B7</t>
  </si>
  <si>
    <t>20260509-000000001</t>
  </si>
  <si>
    <t>20260509002248B244</t>
  </si>
  <si>
    <t>20260509-000000004</t>
  </si>
  <si>
    <t>202605091306310A9F</t>
  </si>
  <si>
    <t>연성희</t>
  </si>
  <si>
    <t>20260509-000000005</t>
  </si>
  <si>
    <t>202605091430475B8A</t>
  </si>
  <si>
    <t>손용철</t>
  </si>
  <si>
    <t>20260509-000000006</t>
  </si>
  <si>
    <t>20260509-000000007</t>
  </si>
  <si>
    <t>20260509-000000008</t>
  </si>
  <si>
    <t>20260509151245DBD9</t>
  </si>
  <si>
    <t>20260509-000000009</t>
  </si>
  <si>
    <t>20260509-000000013</t>
  </si>
  <si>
    <t>202605091828378C70</t>
  </si>
  <si>
    <t>권나연</t>
  </si>
  <si>
    <t>20260509-000000014</t>
  </si>
  <si>
    <t>20260509185406BE65</t>
  </si>
  <si>
    <t>김민수</t>
  </si>
  <si>
    <t>20260509-000000015</t>
  </si>
  <si>
    <t>20260509190002BFDF</t>
  </si>
  <si>
    <t>강병희</t>
  </si>
  <si>
    <t>20260509-000000016</t>
  </si>
  <si>
    <t>20260509202757EEA7</t>
  </si>
  <si>
    <t>20260509-000000017</t>
  </si>
  <si>
    <t>202605092122491D85</t>
  </si>
  <si>
    <t>김재홍</t>
  </si>
  <si>
    <t>20260509-000000018</t>
  </si>
  <si>
    <t>2026050922363345C3</t>
  </si>
  <si>
    <t>20260510-000000002</t>
  </si>
  <si>
    <t>202605100956159B03</t>
  </si>
  <si>
    <t>안미지</t>
  </si>
  <si>
    <t>20260510-000000003</t>
  </si>
  <si>
    <t>20260510110013CA04</t>
  </si>
  <si>
    <t>20260510-000000004</t>
  </si>
  <si>
    <t>2026051011145121DA</t>
  </si>
  <si>
    <t>김아람</t>
  </si>
  <si>
    <t>20260510-000000005</t>
  </si>
  <si>
    <t>2026051011243263D2</t>
  </si>
  <si>
    <t>20260510-000000006</t>
  </si>
  <si>
    <t>20260510124859D5D6</t>
  </si>
  <si>
    <t>이환희</t>
  </si>
  <si>
    <t>20260510-000000007</t>
  </si>
  <si>
    <t>20260510124759AAD4</t>
  </si>
  <si>
    <t>구희순</t>
  </si>
  <si>
    <t>20260510-000000011</t>
  </si>
  <si>
    <t>2026051016462143C2</t>
  </si>
  <si>
    <t>20260510-000000012</t>
  </si>
  <si>
    <t>20260510165434F511</t>
  </si>
  <si>
    <t>20260510-000000013</t>
  </si>
  <si>
    <t>20260510-000000014</t>
  </si>
  <si>
    <t>20260510-000000015</t>
  </si>
  <si>
    <t>20260510-000000016</t>
  </si>
  <si>
    <t>2026051017190714A2</t>
  </si>
  <si>
    <t>강병철</t>
  </si>
  <si>
    <t>20260510-000000017</t>
  </si>
  <si>
    <t>20260510-000000018</t>
  </si>
  <si>
    <t>20260510-000000021</t>
  </si>
  <si>
    <t>20260510195053BAB7</t>
  </si>
  <si>
    <t>하다현</t>
  </si>
  <si>
    <t>20260510-000000026</t>
  </si>
  <si>
    <t>20260510211853D66C</t>
  </si>
  <si>
    <t>20260511-000000001</t>
  </si>
  <si>
    <t>202605110016348762</t>
  </si>
  <si>
    <t>20260511-000000002</t>
  </si>
  <si>
    <t>20260511-000000003</t>
  </si>
  <si>
    <t>202605110127571CEA</t>
  </si>
  <si>
    <t>20260511-000000006</t>
  </si>
  <si>
    <t>20260511111406DA8E</t>
  </si>
  <si>
    <t>김장춘</t>
  </si>
  <si>
    <t>20260511-000000007</t>
  </si>
  <si>
    <t>202605111123390CC5</t>
  </si>
  <si>
    <t>천정덕</t>
  </si>
  <si>
    <t>20260511-000000009</t>
  </si>
  <si>
    <t>2026051109430117B5</t>
  </si>
  <si>
    <t>김재철</t>
  </si>
  <si>
    <t>20260511-000000010</t>
  </si>
  <si>
    <t>20260511120358AABD</t>
  </si>
  <si>
    <t>20260511-000000011</t>
  </si>
  <si>
    <t>2026051113205253E5</t>
  </si>
  <si>
    <t>20260511-000000012</t>
  </si>
  <si>
    <t>20260511130030C418</t>
  </si>
  <si>
    <t>20260511-000000013</t>
  </si>
  <si>
    <t>202605111322564B5F</t>
  </si>
  <si>
    <t>20260511-000000014</t>
  </si>
  <si>
    <t>20260511141055F102</t>
  </si>
  <si>
    <t>20260511-000000016</t>
  </si>
  <si>
    <t>20260511142219285C</t>
  </si>
  <si>
    <t>황인지</t>
  </si>
  <si>
    <t>20260511-000000018</t>
  </si>
  <si>
    <t>202605111434150D92</t>
  </si>
  <si>
    <t>황창혁</t>
  </si>
  <si>
    <t>20260511-000000019</t>
  </si>
  <si>
    <t>202605111500480AFE</t>
  </si>
  <si>
    <t>20260511-000000021</t>
  </si>
  <si>
    <t>2026051117005652C0</t>
  </si>
  <si>
    <t>20260511-000000022</t>
  </si>
  <si>
    <t>2026051118392051A6</t>
  </si>
  <si>
    <t>최유강</t>
  </si>
  <si>
    <t>20260511-000000023</t>
  </si>
  <si>
    <t>2026051119573185D7</t>
  </si>
  <si>
    <t>정진윤</t>
  </si>
  <si>
    <t>20260511-000000024</t>
  </si>
  <si>
    <t>20260511-000000027</t>
  </si>
  <si>
    <t>202605112134424937</t>
  </si>
  <si>
    <t>20260511-000000028</t>
  </si>
  <si>
    <t>20260511213138885B</t>
  </si>
  <si>
    <t>박용경</t>
  </si>
  <si>
    <t>20260511-000000030</t>
  </si>
  <si>
    <t>2026051122101495BA</t>
  </si>
  <si>
    <t>김진경</t>
  </si>
  <si>
    <t>20260511-000000031</t>
  </si>
  <si>
    <t>20260511-000000032</t>
  </si>
  <si>
    <t>20260511-000000033</t>
  </si>
  <si>
    <t>202605112316129C2F</t>
  </si>
  <si>
    <t>20260512-000000001</t>
  </si>
  <si>
    <t>20260512010311B888</t>
  </si>
  <si>
    <t>20260512-000000003</t>
  </si>
  <si>
    <t>20260512015438836D</t>
  </si>
  <si>
    <t>설희진</t>
  </si>
  <si>
    <t>20260512-000000004</t>
  </si>
  <si>
    <t>20260512-000000005</t>
  </si>
  <si>
    <t>20260512-000000006</t>
  </si>
  <si>
    <t>20260512-000000008</t>
  </si>
  <si>
    <t>20260512103941B451</t>
  </si>
  <si>
    <t>20260512-000000009</t>
  </si>
  <si>
    <t>20260512105733A19D</t>
  </si>
  <si>
    <t>20260512-000000010</t>
  </si>
  <si>
    <t>20260512110519AFC7</t>
  </si>
  <si>
    <t>황숙권</t>
  </si>
  <si>
    <t>20260512-000000011</t>
  </si>
  <si>
    <t>20260512111346EBAA</t>
  </si>
  <si>
    <t>전성근</t>
  </si>
  <si>
    <t>20260512-000000015</t>
  </si>
  <si>
    <t>20260512120830A682</t>
  </si>
  <si>
    <t>20260512-000000016</t>
  </si>
  <si>
    <t>202605121416299682</t>
  </si>
  <si>
    <t>20260512-000000017</t>
  </si>
  <si>
    <t>202605121427304009</t>
  </si>
  <si>
    <t>20260512-000000018</t>
  </si>
  <si>
    <t>20260512144157F79D</t>
  </si>
  <si>
    <t>20260512-000000021</t>
  </si>
  <si>
    <t>2026051215313664AA</t>
  </si>
  <si>
    <t>강미선</t>
  </si>
  <si>
    <t>20260512-000000037</t>
  </si>
  <si>
    <t>20260512154255CC23</t>
  </si>
  <si>
    <t>20260512-000000038</t>
  </si>
  <si>
    <t>20260512-000000039</t>
  </si>
  <si>
    <t>202605121608461E34</t>
  </si>
  <si>
    <t>양정수</t>
  </si>
  <si>
    <t>20260512-000000040</t>
  </si>
  <si>
    <t>2026051216154787E2</t>
  </si>
  <si>
    <t>20260512-000000041</t>
  </si>
  <si>
    <t>2026051217030756B5</t>
  </si>
  <si>
    <t>20260512-000000042</t>
  </si>
  <si>
    <t>20260512173810BD56</t>
  </si>
  <si>
    <t>20260512-000000043</t>
  </si>
  <si>
    <t>20260512-000000045</t>
  </si>
  <si>
    <t>20260512180129ED37</t>
  </si>
  <si>
    <t>20260512-000000047</t>
  </si>
  <si>
    <t>202605121934492372</t>
  </si>
  <si>
    <t>20260512-000000048</t>
  </si>
  <si>
    <t>2026051220013437DA</t>
  </si>
  <si>
    <t>20260512-000000049</t>
  </si>
  <si>
    <t>20260512-000000051</t>
  </si>
  <si>
    <t>20260512204736D01A</t>
  </si>
  <si>
    <t>지상희</t>
  </si>
  <si>
    <t>20260513-000000001</t>
  </si>
  <si>
    <t>20260513004137EC1F</t>
  </si>
  <si>
    <t>강수완</t>
  </si>
  <si>
    <t>20260513-000000003</t>
  </si>
  <si>
    <t>202605130610113EC1</t>
  </si>
  <si>
    <t>20260513-000000005</t>
  </si>
  <si>
    <t>20260513093051EB9B</t>
  </si>
  <si>
    <t>김현희</t>
  </si>
  <si>
    <t>20260513-000000006</t>
  </si>
  <si>
    <t>20260513-000000009</t>
  </si>
  <si>
    <t>202605131143435D20</t>
  </si>
  <si>
    <t>20260513-000000012</t>
  </si>
  <si>
    <t>20260513121207813A</t>
  </si>
  <si>
    <t>이경하</t>
  </si>
  <si>
    <t>20260513-000000013</t>
  </si>
  <si>
    <t>20260513-000000015</t>
  </si>
  <si>
    <t>20260513131405AF83</t>
  </si>
  <si>
    <t>박효라</t>
  </si>
  <si>
    <t>20260513-000000018</t>
  </si>
  <si>
    <t>20260513133604ED66</t>
  </si>
  <si>
    <t>20260513-000000019</t>
  </si>
  <si>
    <t>202605131414032297</t>
  </si>
  <si>
    <t>20260513-000000020</t>
  </si>
  <si>
    <t>20260513-000000021</t>
  </si>
  <si>
    <t>20260513-000000022</t>
  </si>
  <si>
    <t>20260513-000000023</t>
  </si>
  <si>
    <t>20260513-000000024</t>
  </si>
  <si>
    <t>202605131426321F0D</t>
  </si>
  <si>
    <t>장정현</t>
  </si>
  <si>
    <t>20260513-000000026</t>
  </si>
  <si>
    <t>20260513151357DEBA</t>
  </si>
  <si>
    <t>20260513-000000027</t>
  </si>
  <si>
    <t>202605131554370B70</t>
  </si>
  <si>
    <t>홍현숙</t>
  </si>
  <si>
    <t>20260513-000000029</t>
  </si>
  <si>
    <t>202605131614020915</t>
  </si>
  <si>
    <t>20260513-000000030</t>
  </si>
  <si>
    <t>202605131610468E90</t>
  </si>
  <si>
    <t>김경윤</t>
  </si>
  <si>
    <t>20260513-000000031</t>
  </si>
  <si>
    <t>20260513164953152D</t>
  </si>
  <si>
    <t>20260513-000000032</t>
  </si>
  <si>
    <t>20260513190252E6C2</t>
  </si>
  <si>
    <t>김동민</t>
  </si>
  <si>
    <t>20260513-000000040</t>
  </si>
  <si>
    <t>20260513201044EB21</t>
  </si>
  <si>
    <t>정아름</t>
  </si>
  <si>
    <t>20260513-000000041</t>
  </si>
  <si>
    <t>20260513-000000042</t>
  </si>
  <si>
    <t>20260513-000000044</t>
  </si>
  <si>
    <t>20260513202849AE58</t>
  </si>
  <si>
    <t>우지원</t>
  </si>
  <si>
    <t>20260513-000000045</t>
  </si>
  <si>
    <t>20260513202757FE67</t>
  </si>
  <si>
    <t>20260513-000000046</t>
  </si>
  <si>
    <t>202605132107155437</t>
  </si>
  <si>
    <t>20260513-000000047</t>
  </si>
  <si>
    <t>20260513215555E7D6</t>
  </si>
  <si>
    <t>김종정</t>
  </si>
  <si>
    <t>20260513-000000048</t>
  </si>
  <si>
    <t>20260513-000000049</t>
  </si>
  <si>
    <t>2026051322190564BC</t>
  </si>
  <si>
    <t>20260513-000000050</t>
  </si>
  <si>
    <t>20260513-000000051</t>
  </si>
  <si>
    <t>20260513-000000052</t>
  </si>
  <si>
    <t>20260513224636A520</t>
  </si>
  <si>
    <t>이춘우</t>
  </si>
  <si>
    <t>20260513-000000053</t>
  </si>
  <si>
    <t>202605132256340F74</t>
  </si>
  <si>
    <t>20260514-000000002</t>
  </si>
  <si>
    <t>20260514014025E4B2</t>
  </si>
  <si>
    <t>20260514-000000003</t>
  </si>
  <si>
    <t>202605140528157742</t>
  </si>
  <si>
    <t>백누리</t>
  </si>
  <si>
    <t>20260514-000000004</t>
  </si>
  <si>
    <t>20260514093239976A</t>
  </si>
  <si>
    <t>최이서</t>
  </si>
  <si>
    <t>20260514-000000005</t>
  </si>
  <si>
    <t>20260514-000000010</t>
  </si>
  <si>
    <t>20260514123038E6E9</t>
  </si>
  <si>
    <t>20260514-000000011</t>
  </si>
  <si>
    <t>20260514132445B9FD</t>
  </si>
  <si>
    <t>20260514-000000012</t>
  </si>
  <si>
    <t>20260514133929548E</t>
  </si>
  <si>
    <t>20260514-000000013</t>
  </si>
  <si>
    <t>2026051417304629B1</t>
  </si>
  <si>
    <t>박보영</t>
  </si>
  <si>
    <t>20260514-000000018</t>
  </si>
  <si>
    <t>20260514212934DA13</t>
  </si>
  <si>
    <t>20260514-000000019</t>
  </si>
  <si>
    <t>20260514225813126B</t>
  </si>
  <si>
    <t>이성현</t>
  </si>
  <si>
    <t>20260514-000000020</t>
  </si>
  <si>
    <t>20260514231139BA7D</t>
  </si>
  <si>
    <t>김민혜</t>
  </si>
  <si>
    <t>20260515-000000001</t>
  </si>
  <si>
    <t>20260515000329F2A0</t>
  </si>
  <si>
    <t>김은진</t>
  </si>
  <si>
    <t>20260515-000000002</t>
  </si>
  <si>
    <t>202605150911384C23</t>
  </si>
  <si>
    <t>20260515-000000003</t>
  </si>
  <si>
    <t>20260515094305FD35</t>
  </si>
  <si>
    <t>이강신</t>
  </si>
  <si>
    <t>20260515-000000005</t>
  </si>
  <si>
    <t>202605151021562AF4</t>
  </si>
  <si>
    <t>20260515-000000006</t>
  </si>
  <si>
    <t>20260515-000000007</t>
  </si>
  <si>
    <t>20260515120942E10E</t>
  </si>
  <si>
    <t>20260515-000000008</t>
  </si>
  <si>
    <t>20260515-000000009</t>
  </si>
  <si>
    <t>20260515124210D994</t>
  </si>
  <si>
    <t>한승우</t>
  </si>
  <si>
    <t>20260515-000000010</t>
  </si>
  <si>
    <t>202605151400078B9A</t>
  </si>
  <si>
    <t>이여상</t>
  </si>
  <si>
    <t>20260515-000000011</t>
  </si>
  <si>
    <t>20260515141251BFBA</t>
  </si>
  <si>
    <t>20260515-000000012</t>
  </si>
  <si>
    <t>202605151448599AE7</t>
  </si>
  <si>
    <t>정희경</t>
  </si>
  <si>
    <t>20260515-000000013</t>
  </si>
  <si>
    <t>202605151530283C17</t>
  </si>
  <si>
    <t>20260515-000000014</t>
  </si>
  <si>
    <t>202605151820202AED</t>
  </si>
  <si>
    <t>김재영</t>
  </si>
  <si>
    <t>20260515-000000015</t>
  </si>
  <si>
    <t>20260515190908B72B</t>
  </si>
  <si>
    <t>20260515-000000016</t>
  </si>
  <si>
    <t>20260515211806FC90</t>
  </si>
  <si>
    <t>20260516-000000001</t>
  </si>
  <si>
    <t>20260516082138D3E3</t>
  </si>
  <si>
    <t>20260516-000000002</t>
  </si>
  <si>
    <t>202605160916156467</t>
  </si>
  <si>
    <t>20260516-000000003</t>
  </si>
  <si>
    <t>2026051611481361BA</t>
  </si>
  <si>
    <t>양현주</t>
  </si>
  <si>
    <t>20260516-000000004</t>
  </si>
  <si>
    <t>20260516140116CB6E</t>
  </si>
  <si>
    <t>20260516-000000005</t>
  </si>
  <si>
    <t>2026051614141852E4</t>
  </si>
  <si>
    <t>20260516-000000006</t>
  </si>
  <si>
    <t>202605161428087FB6</t>
  </si>
  <si>
    <t>20260516-000000007</t>
  </si>
  <si>
    <t>20260516145032A488</t>
  </si>
  <si>
    <t>20260516-000000009</t>
  </si>
  <si>
    <t>202605161458480B62</t>
  </si>
  <si>
    <t>20260516-000000010</t>
  </si>
  <si>
    <t>202605161513106757</t>
  </si>
  <si>
    <t>20260516-000000011</t>
  </si>
  <si>
    <t>20260516161928A092</t>
  </si>
  <si>
    <t>20260516-000000012</t>
  </si>
  <si>
    <t>20260516183851234E</t>
  </si>
  <si>
    <t>20260516-000000013</t>
  </si>
  <si>
    <t>20260516183555FDFF</t>
  </si>
  <si>
    <t>20260516-000000014</t>
  </si>
  <si>
    <t>202605161858403EF8</t>
  </si>
  <si>
    <t>20260516-000000015</t>
  </si>
  <si>
    <t>202605162051069254</t>
  </si>
  <si>
    <t>20260516-000000016</t>
  </si>
  <si>
    <t>202605162125466F53</t>
  </si>
  <si>
    <t>한보라</t>
  </si>
  <si>
    <t>20260516-000000017</t>
  </si>
  <si>
    <t>202605162158264B90</t>
  </si>
  <si>
    <t>원숙현</t>
  </si>
  <si>
    <t>20260516-000000018</t>
  </si>
  <si>
    <t>20260516221318CFAB</t>
  </si>
  <si>
    <t>20260516-000000019</t>
  </si>
  <si>
    <t>20260516225946F1A8</t>
  </si>
  <si>
    <t>이주연</t>
  </si>
  <si>
    <t>20260516-000000020</t>
  </si>
  <si>
    <t>20260516230622CC6C</t>
  </si>
  <si>
    <t>20260517-000000004</t>
  </si>
  <si>
    <t>2026051711294435EE</t>
  </si>
  <si>
    <t>20260517-000000005</t>
  </si>
  <si>
    <t>20260517114249319B</t>
  </si>
  <si>
    <t>권정호</t>
  </si>
  <si>
    <t>20260517-000000006</t>
  </si>
  <si>
    <t>202605171134520164</t>
  </si>
  <si>
    <t>20260517-000000007</t>
  </si>
  <si>
    <t>20260517143848FECB</t>
  </si>
  <si>
    <t>20260517-000000008</t>
  </si>
  <si>
    <t>202605171513376569</t>
  </si>
  <si>
    <t>20260517-000000009</t>
  </si>
  <si>
    <t>20260517155919B1C9</t>
  </si>
  <si>
    <t>김다애</t>
  </si>
  <si>
    <t>20260517-000000010</t>
  </si>
  <si>
    <t>202605171614233F0C</t>
  </si>
  <si>
    <t>20260517-000000011</t>
  </si>
  <si>
    <t>2026051716313593A2</t>
  </si>
  <si>
    <t>20260517-000000012</t>
  </si>
  <si>
    <t>20260517-000000013</t>
  </si>
  <si>
    <t>202605171630075F6E</t>
  </si>
  <si>
    <t>20260517-000000014</t>
  </si>
  <si>
    <t>202605171636148221</t>
  </si>
  <si>
    <t>유순</t>
  </si>
  <si>
    <t>20260517-000000015</t>
  </si>
  <si>
    <t>20260517-000000016</t>
  </si>
  <si>
    <t>2026051718594619A2</t>
  </si>
  <si>
    <t>장호연</t>
  </si>
  <si>
    <t>20260517-000000017</t>
  </si>
  <si>
    <t>20260517-000000018</t>
  </si>
  <si>
    <t>20260517-000000019</t>
  </si>
  <si>
    <t>20260517-000000020</t>
  </si>
  <si>
    <t>20260517203027CC60</t>
  </si>
  <si>
    <t>윤영미</t>
  </si>
  <si>
    <t>20260517-000000021</t>
  </si>
  <si>
    <t>2026051721355668CD</t>
  </si>
  <si>
    <t>20260517-000000022</t>
  </si>
  <si>
    <t>20260517220040590B</t>
  </si>
  <si>
    <t>조희연</t>
  </si>
  <si>
    <t>20260517-000000023</t>
  </si>
  <si>
    <t>20260517-000000029</t>
  </si>
  <si>
    <t>2026051723055243F1</t>
  </si>
  <si>
    <t>20260517-000000030</t>
  </si>
  <si>
    <t>20260517232659B1A0</t>
  </si>
  <si>
    <t>정기락</t>
  </si>
  <si>
    <t>20260517-000000031</t>
  </si>
  <si>
    <t>202605172327437623</t>
  </si>
  <si>
    <t>이숙정</t>
  </si>
  <si>
    <t>20260518-000000001</t>
  </si>
  <si>
    <t>202605180501045819</t>
  </si>
  <si>
    <t>황선우</t>
  </si>
  <si>
    <t>20260518-000000002</t>
  </si>
  <si>
    <t>202605180526056DA6</t>
  </si>
  <si>
    <t>조영정</t>
  </si>
  <si>
    <t>20260518-000000003</t>
  </si>
  <si>
    <t>20260518091025E36B</t>
  </si>
  <si>
    <t>20260518-000000004</t>
  </si>
  <si>
    <t>20260518-000000005</t>
  </si>
  <si>
    <t>20260518092628A06A</t>
  </si>
  <si>
    <t>20260518-000000006</t>
  </si>
  <si>
    <t>20260518094814A77C</t>
  </si>
  <si>
    <t>이화순</t>
  </si>
  <si>
    <t>20260518-000000009</t>
  </si>
  <si>
    <t>20260518104923C4B9</t>
  </si>
  <si>
    <t>20260518-000000010</t>
  </si>
  <si>
    <t>20260518113724396F</t>
  </si>
  <si>
    <t>문혜미</t>
  </si>
  <si>
    <t>20260518-000000013</t>
  </si>
  <si>
    <t>20260518121633968E</t>
  </si>
  <si>
    <t>강유진</t>
  </si>
  <si>
    <t>구원의길</t>
  </si>
  <si>
    <t>20260518-000000016</t>
  </si>
  <si>
    <t>202605181507024D1B</t>
  </si>
  <si>
    <t>김미리</t>
  </si>
  <si>
    <t>20260518-000000019</t>
  </si>
  <si>
    <t>2026051816175746C4</t>
  </si>
  <si>
    <t>강동민</t>
  </si>
  <si>
    <t>20260518-000000020</t>
  </si>
  <si>
    <t>202605181638560B19</t>
  </si>
  <si>
    <t>장형익</t>
  </si>
  <si>
    <t>20260518-000000021</t>
  </si>
  <si>
    <t>20260518164142B786</t>
  </si>
  <si>
    <t>20260518-000000022</t>
  </si>
  <si>
    <t>20260518-000000023</t>
  </si>
  <si>
    <t>202605181714170E87</t>
  </si>
  <si>
    <t>임대현</t>
  </si>
  <si>
    <t>20260518-000000024</t>
  </si>
  <si>
    <t>20260518-000000025</t>
  </si>
  <si>
    <t>20260518-000000026</t>
  </si>
  <si>
    <t>20260518184529492F</t>
  </si>
  <si>
    <t>20260518-000000028</t>
  </si>
  <si>
    <t>20260518205041DFAA</t>
  </si>
  <si>
    <t>백대현</t>
  </si>
  <si>
    <t>20260518-000000032</t>
  </si>
  <si>
    <t>202605182142394470</t>
  </si>
  <si>
    <t>20260518-000000033</t>
  </si>
  <si>
    <t>202605182209165FCC</t>
  </si>
  <si>
    <t>안상희</t>
  </si>
  <si>
    <t>20260518-000000034</t>
  </si>
  <si>
    <t>202605182310193506</t>
  </si>
  <si>
    <t>황희애</t>
  </si>
  <si>
    <t>20260519-000000007</t>
  </si>
  <si>
    <t>202605190920587FBE</t>
  </si>
  <si>
    <t>20260519-000000008</t>
  </si>
  <si>
    <t>202605190923591470</t>
  </si>
  <si>
    <t>20260519-000000009</t>
  </si>
  <si>
    <t>20260519010058C04D</t>
  </si>
  <si>
    <t>이자원</t>
  </si>
  <si>
    <t>20260519-000000010</t>
  </si>
  <si>
    <t>20260519-000000015</t>
  </si>
  <si>
    <t>202605191007543821</t>
  </si>
  <si>
    <t>20260519-000000017</t>
  </si>
  <si>
    <t>20260519133006DF47</t>
  </si>
  <si>
    <t>홍성표</t>
  </si>
  <si>
    <t>20260519-000000019</t>
  </si>
  <si>
    <t>202605191354429769</t>
  </si>
  <si>
    <t>정수빈</t>
  </si>
  <si>
    <t>20260519-000000020</t>
  </si>
  <si>
    <t>20260519140707AB94</t>
  </si>
  <si>
    <t>20260519-000000022</t>
  </si>
  <si>
    <t>202605191437277C81</t>
  </si>
  <si>
    <t>최성원</t>
  </si>
  <si>
    <t>20260519-000000024</t>
  </si>
  <si>
    <t>20260519150613BBBB</t>
  </si>
  <si>
    <t>20260519-000000025</t>
  </si>
  <si>
    <t>20260519-000000026</t>
  </si>
  <si>
    <t>20260519-000000027</t>
  </si>
  <si>
    <t>20260519-000000028</t>
  </si>
  <si>
    <t>20260519-000000029</t>
  </si>
  <si>
    <t>20260519-000000030</t>
  </si>
  <si>
    <t>20260519-000000031</t>
  </si>
  <si>
    <t>20260519-000000032</t>
  </si>
  <si>
    <t>20260519-000000033</t>
  </si>
  <si>
    <t>20260519-000000034</t>
  </si>
  <si>
    <t>20260519-000000035</t>
  </si>
  <si>
    <t>20260519-000000036</t>
  </si>
  <si>
    <t>20260519-000000037</t>
  </si>
  <si>
    <t>20260519-000000038</t>
  </si>
  <si>
    <t>20260519-000000039</t>
  </si>
  <si>
    <t>20260519-000000040</t>
  </si>
  <si>
    <t>20260519-000000060</t>
  </si>
  <si>
    <t>20260519-000000059</t>
  </si>
  <si>
    <t>20260519151110DEF3</t>
  </si>
  <si>
    <t>김혜린</t>
  </si>
  <si>
    <t>20260519-000000061</t>
  </si>
  <si>
    <t>202605191536140E93</t>
  </si>
  <si>
    <t>20260519-000000064</t>
  </si>
  <si>
    <t>2026051916183013B3</t>
  </si>
  <si>
    <t>정성일</t>
  </si>
  <si>
    <t>20260519-000000065</t>
  </si>
  <si>
    <t>20260519175500810B</t>
  </si>
  <si>
    <t>라철균</t>
  </si>
  <si>
    <t>20260519-000000066</t>
  </si>
  <si>
    <t>202605191847245AFA</t>
  </si>
  <si>
    <t>런던투어</t>
  </si>
  <si>
    <t>20260519-000000067</t>
  </si>
  <si>
    <t>20260519-000000068</t>
  </si>
  <si>
    <t>20260519-000000069</t>
  </si>
  <si>
    <t>20260519-000000071</t>
  </si>
  <si>
    <t>20260519192958479D</t>
  </si>
  <si>
    <t>김남주</t>
  </si>
  <si>
    <t>20260519-000000072</t>
  </si>
  <si>
    <t>202605191936357D84</t>
  </si>
  <si>
    <t>20260519-000000073</t>
  </si>
  <si>
    <t>20260519213616CCA9</t>
  </si>
  <si>
    <t>20260519-000000075</t>
  </si>
  <si>
    <t>202605191643494A26</t>
  </si>
  <si>
    <t>허지현</t>
  </si>
  <si>
    <t>20260519-000000076</t>
  </si>
  <si>
    <t>20260519-000000077</t>
  </si>
  <si>
    <t>20260519-000000078</t>
  </si>
  <si>
    <t>20260520-000000002</t>
  </si>
  <si>
    <t>20260520090917FF80</t>
  </si>
  <si>
    <t>20260520-000000003</t>
  </si>
  <si>
    <t>2026052010034416A6</t>
  </si>
  <si>
    <t>20260520-000000004</t>
  </si>
  <si>
    <t>20260520-000000007</t>
  </si>
  <si>
    <t>20260520103905EF1B</t>
  </si>
  <si>
    <t>20260520-000000008</t>
  </si>
  <si>
    <t>20260520-000000009</t>
  </si>
  <si>
    <t>20260520131843CD41</t>
  </si>
  <si>
    <t>옥채민</t>
  </si>
  <si>
    <t>20260520-000000010</t>
  </si>
  <si>
    <t>2026052014075643A9</t>
  </si>
  <si>
    <t>강명기</t>
  </si>
  <si>
    <t>20260520-000000011</t>
  </si>
  <si>
    <t>20260520144924802B</t>
  </si>
  <si>
    <t>20260520-000000012</t>
  </si>
  <si>
    <t>20260520-000000013</t>
  </si>
  <si>
    <t>202605201517260719</t>
  </si>
  <si>
    <t>20260520-000000015</t>
  </si>
  <si>
    <t>202605201601093661</t>
  </si>
  <si>
    <t>20260520-000000016</t>
  </si>
  <si>
    <t>20260520161907E66C</t>
  </si>
  <si>
    <t>20260520-000000017</t>
  </si>
  <si>
    <t>20260520-000000018</t>
  </si>
  <si>
    <t>202605201534202A45</t>
  </si>
  <si>
    <t>20260520-000000019</t>
  </si>
  <si>
    <t>20260520-000000020</t>
  </si>
  <si>
    <t>202605201627299F93</t>
  </si>
  <si>
    <t>고영희</t>
  </si>
  <si>
    <t>20260520-000000022</t>
  </si>
  <si>
    <t>202605201706375003</t>
  </si>
  <si>
    <t>20260520-000000024</t>
  </si>
  <si>
    <t>202605201824530423</t>
  </si>
  <si>
    <t>미가엘</t>
  </si>
  <si>
    <t>20260520-000000029</t>
  </si>
  <si>
    <t>2026052018394768CC</t>
  </si>
  <si>
    <t>유지혜</t>
  </si>
  <si>
    <t>20260520-000000030</t>
  </si>
  <si>
    <t>20260520-000000031</t>
  </si>
  <si>
    <t>20260520184007DBEB</t>
  </si>
  <si>
    <t>김승순</t>
  </si>
  <si>
    <t>20260520-000000032</t>
  </si>
  <si>
    <t>20260520200715AEA1</t>
  </si>
  <si>
    <t>안은정</t>
  </si>
  <si>
    <t>20260520-000000033</t>
  </si>
  <si>
    <t>20260520211835FF0F</t>
  </si>
  <si>
    <t>20260520-000000034</t>
  </si>
  <si>
    <t>202605202147554BCA</t>
  </si>
  <si>
    <t>20260520-000000035</t>
  </si>
  <si>
    <t>202605202250075754</t>
  </si>
  <si>
    <t>20260520-000000036</t>
  </si>
  <si>
    <t>20260520230106328C</t>
  </si>
  <si>
    <t>20260521-000000001</t>
  </si>
  <si>
    <t>2026052103590778FC</t>
  </si>
  <si>
    <t>20260521-000000002</t>
  </si>
  <si>
    <t>20260521065427BF93</t>
  </si>
  <si>
    <t>박수남</t>
  </si>
  <si>
    <t>20260521-000000003</t>
  </si>
  <si>
    <t>20260521-000000004</t>
  </si>
  <si>
    <t>20260521-000000005</t>
  </si>
  <si>
    <t>20260521-000000006</t>
  </si>
  <si>
    <t>20260521-000000007</t>
  </si>
  <si>
    <t>20260521-000000008</t>
  </si>
  <si>
    <t>20260521-000000009</t>
  </si>
  <si>
    <t>20260521-000000010</t>
  </si>
  <si>
    <t>20260521093211435A</t>
  </si>
  <si>
    <t>20260521-000000011</t>
  </si>
  <si>
    <t>2026052110062516EC</t>
  </si>
  <si>
    <t>20260521-000000013</t>
  </si>
  <si>
    <t>202605211051116B68</t>
  </si>
  <si>
    <t>20260521-000000014</t>
  </si>
  <si>
    <t>202605211301330DD7</t>
  </si>
  <si>
    <t>20260521-000000016</t>
  </si>
  <si>
    <t>202605211339571CD2</t>
  </si>
  <si>
    <t>20260521-000000017</t>
  </si>
  <si>
    <t>20260521143255E657</t>
  </si>
  <si>
    <t>20260521-000000018</t>
  </si>
  <si>
    <t>20260521160002B9F1</t>
  </si>
  <si>
    <t>20260521-000000019</t>
  </si>
  <si>
    <t>20260521171353AAFA</t>
  </si>
  <si>
    <t>서수빈</t>
  </si>
  <si>
    <t>20260521-000000020</t>
  </si>
  <si>
    <t>20260521-000000021</t>
  </si>
  <si>
    <t>20260521-000000031</t>
  </si>
  <si>
    <t>202605211857565793</t>
  </si>
  <si>
    <t>duwjdtjs</t>
  </si>
  <si>
    <t>20260521-000000032</t>
  </si>
  <si>
    <t>20260521184916EB7F</t>
  </si>
  <si>
    <t>20260521-000000033</t>
  </si>
  <si>
    <t>202605212049312FDF</t>
  </si>
  <si>
    <t>박진솔</t>
  </si>
  <si>
    <t>20260521-000000034</t>
  </si>
  <si>
    <t>20260521221703E6DB</t>
  </si>
  <si>
    <t>20260521-000000036</t>
  </si>
  <si>
    <t>20260521231058A518</t>
  </si>
  <si>
    <t>권순철</t>
  </si>
  <si>
    <t>20260521-000000037</t>
  </si>
  <si>
    <t>202605212339323C42</t>
  </si>
  <si>
    <t>20260522-000000001</t>
  </si>
  <si>
    <t>20260522003047EE0F</t>
  </si>
  <si>
    <t>송봉섭</t>
  </si>
  <si>
    <t>20260522-000000002</t>
  </si>
  <si>
    <t>2026052210581913D9</t>
  </si>
  <si>
    <t>20260522-000000003</t>
  </si>
  <si>
    <t>2026052212022776A2</t>
  </si>
  <si>
    <t>이권복</t>
  </si>
  <si>
    <t>20260522-000000004</t>
  </si>
  <si>
    <t>202605221301321463</t>
  </si>
  <si>
    <t>20260522-000000005</t>
  </si>
  <si>
    <t>202605221305047C3D</t>
  </si>
  <si>
    <t>20260522-000000006</t>
  </si>
  <si>
    <t>202605221431242206</t>
  </si>
  <si>
    <t>20260522-000000007</t>
  </si>
  <si>
    <t>2026052214355308B3</t>
  </si>
  <si>
    <t>홍인아</t>
  </si>
  <si>
    <t>20260522-000000010</t>
  </si>
  <si>
    <t>20260522145928385A</t>
  </si>
  <si>
    <t>20260522-000000011</t>
  </si>
  <si>
    <t>20260522151411AB1D</t>
  </si>
  <si>
    <t>20260522-000000012</t>
  </si>
  <si>
    <t>202605221553181442</t>
  </si>
  <si>
    <t>20260522-000000013</t>
  </si>
  <si>
    <t>202605221606563484</t>
  </si>
  <si>
    <t>20260522-000000014</t>
  </si>
  <si>
    <t>20260522-000000015</t>
  </si>
  <si>
    <t>20260522185723DE6E</t>
  </si>
  <si>
    <t>20260522-000000016</t>
  </si>
  <si>
    <t>20260522183950351F</t>
  </si>
  <si>
    <t>20260522-000000017</t>
  </si>
  <si>
    <t>20260522200002C3D4</t>
  </si>
  <si>
    <t>20260523-000000004</t>
  </si>
  <si>
    <t>202605230758434F4D</t>
  </si>
  <si>
    <t>20260523-000000005</t>
  </si>
  <si>
    <t>20260523075426F5AD</t>
  </si>
  <si>
    <t>20260523-000000006</t>
  </si>
  <si>
    <t>202605231008455ABE</t>
  </si>
  <si>
    <t>20260523-000000007</t>
  </si>
  <si>
    <t>20260523115651E69A</t>
  </si>
  <si>
    <t>20260523-000000008</t>
  </si>
  <si>
    <t>202605231544513A15</t>
  </si>
  <si>
    <t>20260523-000000010</t>
  </si>
  <si>
    <t>2026052317212182F0</t>
  </si>
  <si>
    <t>20260523-000000011</t>
  </si>
  <si>
    <t>20260523173727013F</t>
  </si>
  <si>
    <t>손소영</t>
  </si>
  <si>
    <t>20260523-000000012</t>
  </si>
  <si>
    <t>2026052317385058EF</t>
  </si>
  <si>
    <t>양나리</t>
  </si>
  <si>
    <t>20260523-000000013</t>
  </si>
  <si>
    <t>202605231823584F2F</t>
  </si>
  <si>
    <t>윤찬영</t>
  </si>
  <si>
    <t>20260523-000000014</t>
  </si>
  <si>
    <t>20260523-000000015</t>
  </si>
  <si>
    <t>2026052319043173BD</t>
  </si>
  <si>
    <t>박주리</t>
  </si>
  <si>
    <t>20260523-000000017</t>
  </si>
  <si>
    <t>202605231949053F6A</t>
  </si>
  <si>
    <t>이서빈</t>
  </si>
  <si>
    <t>20260523-000000018</t>
  </si>
  <si>
    <t>20260523203702AB53</t>
  </si>
  <si>
    <t>신세영</t>
  </si>
  <si>
    <t>20260523-000000019</t>
  </si>
  <si>
    <t>202605232144313A3C</t>
  </si>
  <si>
    <t>이용선</t>
  </si>
  <si>
    <t>20260523-000000020</t>
  </si>
  <si>
    <t>20260524-000000001</t>
  </si>
  <si>
    <t>20260524012051ED27</t>
  </si>
  <si>
    <t>20260524-000000002</t>
  </si>
  <si>
    <t>202605240206566CEA</t>
  </si>
  <si>
    <t>20260524-000000003</t>
  </si>
  <si>
    <t>20260524084007A2BC</t>
  </si>
  <si>
    <t>20260524-000000004</t>
  </si>
  <si>
    <t>20260524090721EB23</t>
  </si>
  <si>
    <t>20260524-000000005</t>
  </si>
  <si>
    <t>202605241102412349</t>
  </si>
  <si>
    <t>20260524-000000006</t>
  </si>
  <si>
    <t>2026052412040910AC</t>
  </si>
  <si>
    <t>20260524-000000007</t>
  </si>
  <si>
    <t>2026052412160158B0</t>
  </si>
  <si>
    <t>20260524-000000008</t>
  </si>
  <si>
    <t>20260524120648ADF9</t>
  </si>
  <si>
    <t>20260524-000000009</t>
  </si>
  <si>
    <t>2026052414190251E3</t>
  </si>
  <si>
    <t>이상일</t>
  </si>
  <si>
    <t>20260524-000000011</t>
  </si>
  <si>
    <t>202605241717441938</t>
  </si>
  <si>
    <t>20260524-000000013</t>
  </si>
  <si>
    <t>20260524225445980D</t>
  </si>
  <si>
    <t>20260525-000000001</t>
  </si>
  <si>
    <t>20260525000328EF25</t>
  </si>
  <si>
    <t>20260525-000000002</t>
  </si>
  <si>
    <t>20260525002552BC05</t>
  </si>
  <si>
    <t>김원</t>
  </si>
  <si>
    <t>20260525-000000003</t>
  </si>
  <si>
    <t>20260525021123613C</t>
  </si>
  <si>
    <t>20260525-000000004</t>
  </si>
  <si>
    <t>202605250758296ACC</t>
  </si>
  <si>
    <t>20260525-000000007</t>
  </si>
  <si>
    <t>20260525100912EF4C</t>
  </si>
  <si>
    <t>20260525-000000015</t>
  </si>
  <si>
    <t>20260525142151EED5</t>
  </si>
  <si>
    <t>20260525-000000018</t>
  </si>
  <si>
    <t>202605251526229991</t>
  </si>
  <si>
    <t>20260525-000000019</t>
  </si>
  <si>
    <t>20260525-000000020</t>
  </si>
  <si>
    <t>20260525155214765B</t>
  </si>
  <si>
    <t>안서연</t>
  </si>
  <si>
    <t>20260525-000000026</t>
  </si>
  <si>
    <t>20260525191029DFE6</t>
  </si>
  <si>
    <t>양희정</t>
  </si>
  <si>
    <t>20260525-000000030</t>
  </si>
  <si>
    <t>20260525195122C5F9</t>
  </si>
  <si>
    <t>20260525-000000031</t>
  </si>
  <si>
    <t>202605251938191E27</t>
  </si>
  <si>
    <t>경선영</t>
  </si>
  <si>
    <t>20260525-000000035</t>
  </si>
  <si>
    <t>2026052520460318BB</t>
  </si>
  <si>
    <t>20260525-000000039</t>
  </si>
  <si>
    <t>20260525230323AA71</t>
  </si>
  <si>
    <t>밍꾸</t>
  </si>
  <si>
    <t>20260526-000000001</t>
  </si>
  <si>
    <t>202605260009266EAB</t>
  </si>
  <si>
    <t>김택우</t>
  </si>
  <si>
    <t>20260526-000000002</t>
  </si>
  <si>
    <t>20260526-000000004</t>
  </si>
  <si>
    <t>202605260257244121</t>
  </si>
  <si>
    <t>20260526-000000005</t>
  </si>
  <si>
    <t>202605260903493C4F</t>
  </si>
  <si>
    <t>박용호</t>
  </si>
  <si>
    <t>20260526-000000006</t>
  </si>
  <si>
    <t>20260526095342082C</t>
  </si>
  <si>
    <t>이수연</t>
  </si>
  <si>
    <t>20260526-000000007</t>
  </si>
  <si>
    <t>2026052611313612C2</t>
  </si>
  <si>
    <t>20260526-000000008</t>
  </si>
  <si>
    <t>202605261259350B71</t>
  </si>
  <si>
    <t>나기헌</t>
  </si>
  <si>
    <t>20260526-000000010</t>
  </si>
  <si>
    <t>20260526160103CCF6</t>
  </si>
  <si>
    <t>강민형</t>
  </si>
  <si>
    <t>20260522-000000019</t>
  </si>
  <si>
    <t>20260522224221C69F</t>
  </si>
  <si>
    <t>20260526-000000011</t>
  </si>
  <si>
    <t>202605261610464685</t>
  </si>
  <si>
    <t>20260526-000000012</t>
  </si>
  <si>
    <t>20260526-000000013</t>
  </si>
  <si>
    <t>20260526-000000014</t>
  </si>
  <si>
    <t>20260526-000000015</t>
  </si>
  <si>
    <t>20260526-000000016</t>
  </si>
  <si>
    <t>20260526-000000017</t>
  </si>
  <si>
    <t>20260526-000000018</t>
  </si>
  <si>
    <t>20260526-000000027</t>
  </si>
  <si>
    <t>2026052616131298E8</t>
  </si>
  <si>
    <t>윤희남</t>
  </si>
  <si>
    <t>20260526-000000028</t>
  </si>
  <si>
    <t>20260526-000000030</t>
  </si>
  <si>
    <t>202605261934295A1F</t>
  </si>
  <si>
    <t>20260526-000000031</t>
  </si>
  <si>
    <t>20260526213357C06B</t>
  </si>
  <si>
    <t>서희건</t>
  </si>
  <si>
    <t>20260526-000000032</t>
  </si>
  <si>
    <t>202605262139459C95</t>
  </si>
  <si>
    <t>임예은</t>
  </si>
  <si>
    <t>20260526-000000033</t>
  </si>
  <si>
    <t>20260527-000000001</t>
  </si>
  <si>
    <t>202605270401297C83</t>
  </si>
  <si>
    <t>신희선</t>
  </si>
  <si>
    <t>20260527-000000002</t>
  </si>
  <si>
    <t>20260527-000000003</t>
  </si>
  <si>
    <t>20260527-000000005</t>
  </si>
  <si>
    <t>202605270925044240</t>
  </si>
  <si>
    <t>20260527-000000006</t>
  </si>
  <si>
    <t>2026052710554704DC</t>
  </si>
  <si>
    <t>20260527-000000007</t>
  </si>
  <si>
    <t>202605271148277651</t>
  </si>
  <si>
    <t>20260527-000000008</t>
  </si>
  <si>
    <t>20260527121958071F</t>
  </si>
  <si>
    <t>이형열</t>
  </si>
  <si>
    <t>20260527-000000009</t>
  </si>
  <si>
    <t>20260527-000000010</t>
  </si>
  <si>
    <t>20260527-000000011</t>
  </si>
  <si>
    <t>20260527-000000014</t>
  </si>
  <si>
    <t>202605271315560009</t>
  </si>
  <si>
    <t>김하늘</t>
  </si>
  <si>
    <t>20260527-000000015</t>
  </si>
  <si>
    <t>202605271319112407</t>
  </si>
  <si>
    <t>20260527-000000016</t>
  </si>
  <si>
    <t>20260527144130E4DB</t>
  </si>
  <si>
    <t>전국석</t>
  </si>
  <si>
    <t>20260527-000000017</t>
  </si>
  <si>
    <t>20260527-000000018</t>
  </si>
  <si>
    <t>20260527-000000019</t>
  </si>
  <si>
    <t>20260527-000000022</t>
  </si>
  <si>
    <t>202605271525040AFD</t>
  </si>
  <si>
    <t>20260527-000000023</t>
  </si>
  <si>
    <t>202605271603122C95</t>
  </si>
  <si>
    <t>정동수</t>
  </si>
  <si>
    <t>20260527-000000024</t>
  </si>
  <si>
    <t>202605271623028EAC</t>
  </si>
  <si>
    <t>김난영</t>
  </si>
  <si>
    <t>20260527-000000025</t>
  </si>
  <si>
    <t>20260527-000000026</t>
  </si>
  <si>
    <t>202605271643109299</t>
  </si>
  <si>
    <t>20260527-000000027</t>
  </si>
  <si>
    <t>20260527164024B1D0</t>
  </si>
  <si>
    <t>20260527-000000029</t>
  </si>
  <si>
    <t>20260527170926F4DD</t>
  </si>
  <si>
    <t>20260527-000000030</t>
  </si>
  <si>
    <t>20260527-000000031</t>
  </si>
  <si>
    <t>202605271727108946</t>
  </si>
  <si>
    <t>안미애</t>
  </si>
  <si>
    <t>20260527-000000032</t>
  </si>
  <si>
    <t>202605271758156BE0</t>
  </si>
  <si>
    <t>김병회</t>
  </si>
  <si>
    <t>20260527-000000035</t>
  </si>
  <si>
    <t>2026052718540719EE</t>
  </si>
  <si>
    <t>20260527-000000036</t>
  </si>
  <si>
    <t>20260527190720724C</t>
  </si>
  <si>
    <t>안선정</t>
  </si>
  <si>
    <t>20260527-000000037</t>
  </si>
  <si>
    <t>20260527-000000038</t>
  </si>
  <si>
    <t>20260527-000000039</t>
  </si>
  <si>
    <t>20260527202916C600</t>
  </si>
  <si>
    <t>러블리핑크</t>
  </si>
  <si>
    <t>20260527-000000041</t>
  </si>
  <si>
    <t>20260527213004FCDD</t>
  </si>
  <si>
    <t>20260527-000000042</t>
  </si>
  <si>
    <t>20260527-000000043</t>
  </si>
  <si>
    <t>20260527-000000044</t>
  </si>
  <si>
    <t>20260527215402D048</t>
  </si>
  <si>
    <t>20260528-000000001</t>
  </si>
  <si>
    <t>202605280014188C4D</t>
  </si>
  <si>
    <t>현보원</t>
  </si>
  <si>
    <t>20260528-000000002</t>
  </si>
  <si>
    <t>20260527-000000046</t>
  </si>
  <si>
    <t>20260527213937FE42</t>
  </si>
  <si>
    <t>20260527-000000047</t>
  </si>
  <si>
    <t>20260528-000000003</t>
  </si>
  <si>
    <t>202605280934454981</t>
  </si>
  <si>
    <t>20260528-000000004</t>
  </si>
  <si>
    <t>202605281049482AE4</t>
  </si>
  <si>
    <t>박상학</t>
  </si>
  <si>
    <t>20260528-000000007</t>
  </si>
  <si>
    <t>2026052814371559DC</t>
  </si>
  <si>
    <t>20260528-000000008</t>
  </si>
  <si>
    <t>2026052815381428D0</t>
  </si>
  <si>
    <t>20260528-000000010</t>
  </si>
  <si>
    <t>202605281800561112</t>
  </si>
  <si>
    <t>윤지수</t>
  </si>
  <si>
    <t>20260528-000000011</t>
  </si>
  <si>
    <t>202605281814185DE9</t>
  </si>
  <si>
    <t>서명적</t>
  </si>
  <si>
    <t>20260529-000000002</t>
  </si>
  <si>
    <t>202605290921226F7C</t>
  </si>
  <si>
    <t>20260529-000000003</t>
  </si>
  <si>
    <t>20260529-000000004</t>
  </si>
  <si>
    <t>2026052910313145C1</t>
  </si>
  <si>
    <t>서정자</t>
  </si>
  <si>
    <t>20260529-000000005</t>
  </si>
  <si>
    <t>202605291055283886</t>
  </si>
  <si>
    <t>이민혜</t>
  </si>
  <si>
    <t>20260529-000000007</t>
  </si>
  <si>
    <t>202605291133182F86</t>
  </si>
  <si>
    <t>정상은</t>
  </si>
  <si>
    <t>20260529-000000008</t>
  </si>
  <si>
    <t>20260529114715524C</t>
  </si>
  <si>
    <t>박경종</t>
  </si>
  <si>
    <t>20260529-000000012</t>
  </si>
  <si>
    <t>20260529144140B582</t>
  </si>
  <si>
    <t>20260529-000000013</t>
  </si>
  <si>
    <t>202605291604306E9F</t>
  </si>
  <si>
    <t>20260529-000000015</t>
  </si>
  <si>
    <t>202605291905377D66</t>
  </si>
  <si>
    <t>20260530-000000004</t>
  </si>
  <si>
    <t>202605300843417E48</t>
  </si>
  <si>
    <t>오지훈</t>
  </si>
  <si>
    <t>20260530-000000006</t>
  </si>
  <si>
    <t>20260530095627EE7A</t>
  </si>
  <si>
    <t>방선용</t>
  </si>
  <si>
    <t>20260530-000000007</t>
  </si>
  <si>
    <t>20260530102432CC8D</t>
  </si>
  <si>
    <t>20260530-000000011</t>
  </si>
  <si>
    <t>202605301442171B24</t>
  </si>
  <si>
    <t>20260530-000000012</t>
  </si>
  <si>
    <t>202605301446390D60</t>
  </si>
  <si>
    <t>20260530-000000013</t>
  </si>
  <si>
    <t>20260530172641F211</t>
  </si>
  <si>
    <t>김초영</t>
  </si>
  <si>
    <t>20260530-000000014</t>
  </si>
  <si>
    <t>20260530183806769B</t>
  </si>
  <si>
    <t>20260530-000000015</t>
  </si>
  <si>
    <t>20260530-000000016</t>
  </si>
  <si>
    <t>20260530-000000017</t>
  </si>
  <si>
    <t>20260530-000000018</t>
  </si>
  <si>
    <t>20260530-000000019</t>
  </si>
  <si>
    <t>20260530-000000020</t>
  </si>
  <si>
    <t>202605302051412A5B</t>
  </si>
  <si>
    <t>황문자</t>
  </si>
  <si>
    <t>20260530-000000021</t>
  </si>
  <si>
    <t>202605302119092A83</t>
  </si>
  <si>
    <t>20260530-000000022</t>
  </si>
  <si>
    <t>20260530212829F246</t>
  </si>
  <si>
    <t>20260530-000000023</t>
  </si>
  <si>
    <t>2026053023154593D2</t>
  </si>
  <si>
    <t>최성필</t>
  </si>
  <si>
    <t>20260531-000000001</t>
  </si>
  <si>
    <t>20260531003534DE2E</t>
  </si>
  <si>
    <t>20260531-000000002</t>
  </si>
  <si>
    <t>20260531-000000006</t>
  </si>
  <si>
    <t>20260531092327277E</t>
  </si>
  <si>
    <t>Beautiful Moments</t>
  </si>
  <si>
    <t>20260531-000000007</t>
  </si>
  <si>
    <t>20260531130752BB60</t>
  </si>
  <si>
    <t>20260531-000000008</t>
  </si>
  <si>
    <t>20260531142042E23A</t>
  </si>
  <si>
    <t>조유진</t>
  </si>
  <si>
    <t>20260531-000000009</t>
  </si>
  <si>
    <t>202605311450424BA8</t>
  </si>
  <si>
    <t>20260531-000000010</t>
  </si>
  <si>
    <t>202605311505486E46</t>
  </si>
  <si>
    <t>20260531-000000021</t>
  </si>
  <si>
    <t>202605311724585EFE</t>
  </si>
  <si>
    <t>20260531-000000022</t>
  </si>
  <si>
    <t>20260531190341B550</t>
  </si>
  <si>
    <t>20260531-000000023</t>
  </si>
  <si>
    <t>20260531191524FF12</t>
  </si>
  <si>
    <t>20260531-000000024</t>
  </si>
  <si>
    <t>2026053120100440DD</t>
  </si>
  <si>
    <t>20260531-000000025</t>
  </si>
  <si>
    <t>20260531201054E38B</t>
  </si>
  <si>
    <t>20260531-000000026</t>
  </si>
  <si>
    <t>20260531201935404D</t>
  </si>
  <si>
    <t>홍동표</t>
  </si>
  <si>
    <t>20260531-000000027</t>
  </si>
  <si>
    <t>20260531-000000028</t>
  </si>
  <si>
    <t>20260531-000000029</t>
  </si>
  <si>
    <t>2026053121332954F9</t>
  </si>
  <si>
    <t>김강희</t>
  </si>
  <si>
    <t>20260531-000000030</t>
  </si>
  <si>
    <t>202605312212519038</t>
  </si>
  <si>
    <t>20260601-000000001</t>
  </si>
  <si>
    <t>202606010727341120</t>
  </si>
  <si>
    <t>20260601-000000002</t>
  </si>
  <si>
    <t>2026060108470454BD</t>
  </si>
  <si>
    <t>서용필</t>
  </si>
  <si>
    <t>20260601-000000003</t>
  </si>
  <si>
    <t>20260601094248ACCA</t>
  </si>
  <si>
    <t>20260601-000000004</t>
  </si>
  <si>
    <t>2026060108583422A1</t>
  </si>
  <si>
    <t>이희라</t>
  </si>
  <si>
    <t>20260601-000000005</t>
  </si>
  <si>
    <t>20260601110322B9EF</t>
  </si>
  <si>
    <t>신현덕</t>
  </si>
  <si>
    <t>20260601-000000006</t>
  </si>
  <si>
    <t>20260601113023BD48</t>
  </si>
  <si>
    <t>20260601-000000007</t>
  </si>
  <si>
    <t>202606011153256979</t>
  </si>
  <si>
    <t>장재익</t>
  </si>
  <si>
    <t>20260601-000000009</t>
  </si>
  <si>
    <t>20260601135115EE10</t>
  </si>
  <si>
    <t>박승희</t>
  </si>
  <si>
    <t>20260601-000000010</t>
  </si>
  <si>
    <t>20260601134835445C</t>
  </si>
  <si>
    <t>20260601-000000011</t>
  </si>
  <si>
    <t>20260601-000000015</t>
  </si>
  <si>
    <t>20260601170425DDB8</t>
  </si>
  <si>
    <t>이호섭</t>
  </si>
  <si>
    <t>20260601-000000016</t>
  </si>
  <si>
    <t>2026060117085906F6</t>
  </si>
  <si>
    <t>우천식</t>
  </si>
  <si>
    <t>20260601-000000018</t>
  </si>
  <si>
    <t>202606011942016DBD</t>
  </si>
  <si>
    <t>20260601-000000019</t>
  </si>
  <si>
    <t>20260601203347B139</t>
  </si>
  <si>
    <t>심지용</t>
  </si>
  <si>
    <t>20260601-000000023</t>
  </si>
  <si>
    <t>20260601213755737B</t>
  </si>
  <si>
    <t>20260602-000000001</t>
  </si>
  <si>
    <t>20260602091819AA99</t>
  </si>
  <si>
    <t>정공련</t>
  </si>
  <si>
    <t>20260602-000000002</t>
  </si>
  <si>
    <t>20260602094057FD2C</t>
  </si>
  <si>
    <t>20260601-000000024</t>
  </si>
  <si>
    <t>20260601235551B9F3</t>
  </si>
  <si>
    <t>20260602-000000003</t>
  </si>
  <si>
    <t>202606021000330E4C</t>
  </si>
  <si>
    <t>정진원</t>
  </si>
  <si>
    <t>20260602-000000004</t>
  </si>
  <si>
    <t>20260602105628E99E</t>
  </si>
  <si>
    <t>20260602-000000006</t>
  </si>
  <si>
    <t>202606021115150FF8</t>
  </si>
  <si>
    <t>김선창</t>
  </si>
  <si>
    <t>20260602-000000007</t>
  </si>
  <si>
    <t>20260602112501F2A9</t>
  </si>
  <si>
    <t>20260602-000000008</t>
  </si>
  <si>
    <t>2026060211393347BC</t>
  </si>
  <si>
    <t>조경이</t>
  </si>
  <si>
    <t>20260602-000000010</t>
  </si>
  <si>
    <t>20260602135148038D</t>
  </si>
  <si>
    <t>안기현</t>
  </si>
  <si>
    <t>20260602-000000012</t>
  </si>
  <si>
    <t>202606021455513C05</t>
  </si>
  <si>
    <t>20260602-000000013</t>
  </si>
  <si>
    <t>20260602145436214C</t>
  </si>
  <si>
    <t>20260602-000000018</t>
  </si>
  <si>
    <t>202606021459223589</t>
  </si>
  <si>
    <t>이정화</t>
  </si>
  <si>
    <t>20260602-000000019</t>
  </si>
  <si>
    <t>2026060215060329FA</t>
  </si>
  <si>
    <t>20260602-000000020</t>
  </si>
  <si>
    <t>20260602151745E42D</t>
  </si>
  <si>
    <t>20260602-000000022</t>
  </si>
  <si>
    <t>202606021530558FF2</t>
  </si>
  <si>
    <t>20260602-000000023</t>
  </si>
  <si>
    <t>202606021513594619</t>
  </si>
  <si>
    <t>20260602-000000025</t>
  </si>
  <si>
    <t>2026060216001091CE</t>
  </si>
  <si>
    <t>이수창</t>
  </si>
  <si>
    <t>panorama</t>
  </si>
  <si>
    <t>20260602-000000026</t>
  </si>
  <si>
    <t>20260602161416F54C</t>
  </si>
  <si>
    <t>20260602-000000028</t>
  </si>
  <si>
    <t>202606021713528E2D</t>
  </si>
  <si>
    <t>제갈현</t>
  </si>
  <si>
    <t>스포츠_003</t>
  </si>
  <si>
    <t>20260602-000000029</t>
  </si>
  <si>
    <t>20260602183347174A</t>
  </si>
  <si>
    <t>이재춘</t>
  </si>
  <si>
    <t>20260602-000000032</t>
  </si>
  <si>
    <t>20260602202501A855</t>
  </si>
  <si>
    <t>김홍진</t>
  </si>
  <si>
    <t>20260603-000000001</t>
  </si>
  <si>
    <t>20260603050337E1B8</t>
  </si>
  <si>
    <t>김병임</t>
  </si>
  <si>
    <t>20260603-000000002</t>
  </si>
  <si>
    <t>20260603-000000003</t>
  </si>
  <si>
    <t>20260603-000000004</t>
  </si>
  <si>
    <t>20260603-000000005</t>
  </si>
  <si>
    <t>20260603-000000006</t>
  </si>
  <si>
    <t>20260603-000000007</t>
  </si>
  <si>
    <t>20260603-000000009</t>
  </si>
  <si>
    <t>2026060310064014CC</t>
  </si>
  <si>
    <t>20260603-000000010</t>
  </si>
  <si>
    <t>2026060310093148A5</t>
  </si>
  <si>
    <t>최수용</t>
  </si>
  <si>
    <t>20260603-000000011</t>
  </si>
  <si>
    <t>2026060309365009BC</t>
  </si>
  <si>
    <t>20260603-000000012</t>
  </si>
  <si>
    <t>20260603-000000013</t>
  </si>
  <si>
    <t>202606031211088B3D</t>
  </si>
  <si>
    <t>최민경</t>
  </si>
  <si>
    <t>20260603-000000014</t>
  </si>
  <si>
    <t>2026060312285591FC</t>
  </si>
  <si>
    <t>양은미</t>
  </si>
  <si>
    <t>20260603-000000016</t>
  </si>
  <si>
    <t>202606031507447F22</t>
  </si>
  <si>
    <t>20260603-000000017</t>
  </si>
  <si>
    <t>202606031642422929</t>
  </si>
  <si>
    <t>20260603-000000018</t>
  </si>
  <si>
    <t>20260603-000000019</t>
  </si>
  <si>
    <t>20260603-000000020</t>
  </si>
  <si>
    <t>20260603184341C117</t>
  </si>
  <si>
    <t>이정란</t>
  </si>
  <si>
    <t>20260603-000000021</t>
  </si>
  <si>
    <t>20260603-000000022</t>
  </si>
  <si>
    <t>20260603190521572D</t>
  </si>
  <si>
    <t>20260603-000000023</t>
  </si>
  <si>
    <t>20260603192048C6A9</t>
  </si>
  <si>
    <t>백상희</t>
  </si>
  <si>
    <t>20260603-000000024</t>
  </si>
  <si>
    <t>20260603-000000025</t>
  </si>
  <si>
    <t>202606031951515D85</t>
  </si>
  <si>
    <t>송현수</t>
  </si>
  <si>
    <t>20260603-000000027</t>
  </si>
  <si>
    <t>202606032128374B2C</t>
  </si>
  <si>
    <t>20260603-000000028</t>
  </si>
  <si>
    <t>20260603-000000029</t>
  </si>
  <si>
    <t>20260603225545E996</t>
  </si>
  <si>
    <t>20260603-000000030</t>
  </si>
  <si>
    <t>20260604-000000002</t>
  </si>
  <si>
    <t>20260604022619514E</t>
  </si>
  <si>
    <t>20260604-000000006</t>
  </si>
  <si>
    <t>202606041536324C0F</t>
  </si>
  <si>
    <t>임유진</t>
  </si>
  <si>
    <t>20260604-000000007</t>
  </si>
  <si>
    <t>20260604-000000008</t>
  </si>
  <si>
    <t>2026060415435679EE</t>
  </si>
  <si>
    <t>20260604-000000009</t>
  </si>
  <si>
    <t>20260604154957C7B1</t>
  </si>
  <si>
    <t>20260604-000000010</t>
  </si>
  <si>
    <t>2026060416001428FC</t>
  </si>
  <si>
    <t>20260604-000000011</t>
  </si>
  <si>
    <t>20260604162938B4B6</t>
  </si>
  <si>
    <t>황경아</t>
  </si>
  <si>
    <t>20260604-000000012</t>
  </si>
  <si>
    <t>20260604-000000013</t>
  </si>
  <si>
    <t>20260604-000000014</t>
  </si>
  <si>
    <t>20260604-000000015</t>
  </si>
  <si>
    <t>20260603-000000037</t>
  </si>
  <si>
    <t>2026060322023082DB</t>
  </si>
  <si>
    <t>20260603-000000038</t>
  </si>
  <si>
    <t>20260604-000000017</t>
  </si>
  <si>
    <t>202606041756019AA4</t>
  </si>
  <si>
    <t>20260604-000000018</t>
  </si>
  <si>
    <t>202606041958544ABB</t>
  </si>
  <si>
    <t>20260604-000000019</t>
  </si>
  <si>
    <t>2026060420282673D4</t>
  </si>
  <si>
    <t>이소정</t>
  </si>
  <si>
    <t>20260604-000000020</t>
  </si>
  <si>
    <t>20260604-000000021</t>
  </si>
  <si>
    <t>20260604-000000023</t>
  </si>
  <si>
    <t>202606042055129789</t>
  </si>
  <si>
    <t>20260604-000000024</t>
  </si>
  <si>
    <t>20260604224546E55C</t>
  </si>
  <si>
    <t>이재남</t>
  </si>
  <si>
    <t>20260604-000000025</t>
  </si>
  <si>
    <t>20260604230359F16D</t>
  </si>
  <si>
    <t>백가해</t>
  </si>
  <si>
    <t># 2024.11 ~2025.02 원단 커버 판매 수량</t>
  </si>
  <si>
    <r>
      <rPr>
        <sz val="8"/>
        <color rgb="FF201F35"/>
        <rFont val="Tahoma, sans-serif"/>
      </rPr>
      <t xml:space="preserve">러브데이북 (러브데이북_280_210_기성커버 / 280X210 | 기본금박(무료) | 없음 | 38p | </t>
    </r>
    <r>
      <rPr>
        <b/>
        <sz val="8"/>
        <color rgb="FF201F35"/>
        <rFont val="Tahoma, sans-serif"/>
      </rPr>
      <t>퓨어아이보리(기본금박))</t>
    </r>
  </si>
  <si>
    <r>
      <rPr>
        <sz val="8"/>
        <color rgb="FF201F35"/>
        <rFont val="Tahoma, sans-serif"/>
      </rPr>
      <t xml:space="preserve">러브데이북 (러브데이북_280_210_기성커버 / 280X210 | 기본금박(무료) | 없음 | 38p | </t>
    </r>
    <r>
      <rPr>
        <b/>
        <sz val="8"/>
        <color rgb="FF201F35"/>
        <rFont val="Tahoma, sans-serif"/>
      </rPr>
      <t>모던그레이(기본금박))</t>
    </r>
  </si>
  <si>
    <r>
      <rPr>
        <sz val="8"/>
        <color rgb="FF201F35"/>
        <rFont val="Tahoma, sans-serif"/>
      </rPr>
      <t xml:space="preserve">러브데이북 (러브데이북_280_210_기성커버 / 280X210 | 기본금박(무료) | 없음 | 38p | </t>
    </r>
    <r>
      <rPr>
        <b/>
        <sz val="8"/>
        <color rgb="FF201F35"/>
        <rFont val="Tahoma, sans-serif"/>
      </rPr>
      <t>러블리핑크(기본금박))</t>
    </r>
  </si>
  <si>
    <r>
      <rPr>
        <sz val="8"/>
        <color rgb="FF201F35"/>
        <rFont val="Tahoma, sans-serif"/>
      </rPr>
      <t xml:space="preserve">레더북 (레더북_210_280_원단커버 포토북 / 210X280 | 원단커버_실제본 | 없음 | 38p | 커버타이틀 1 | </t>
    </r>
    <r>
      <rPr>
        <b/>
        <sz val="8"/>
        <color rgb="FF201F35"/>
        <rFont val="Tahoma, sans-serif"/>
      </rPr>
      <t>로얄와인)</t>
    </r>
  </si>
  <si>
    <r>
      <rPr>
        <sz val="8"/>
        <color rgb="FF201F35"/>
        <rFont val="Tahoma, sans-serif"/>
      </rPr>
      <t xml:space="preserve">레더북 (레더북_210_280_원단커버 포토북 / 210X280|원단커버_실제본|없음|38p | 커버타이틀 1 | </t>
    </r>
    <r>
      <rPr>
        <b/>
        <sz val="8"/>
        <color rgb="FF201F35"/>
        <rFont val="Tahoma, sans-serif"/>
      </rPr>
      <t>딥그린)</t>
    </r>
  </si>
  <si>
    <r>
      <rPr>
        <sz val="8"/>
        <color rgb="FF201F35"/>
        <rFont val="Tahoma, sans-serif"/>
      </rPr>
      <t xml:space="preserve">레더북 (레더북_210_280_원단커버 포토북 / 210X280 | 원단커버_실제본 | 없음 | 38p | 커버타이틀 1 | </t>
    </r>
    <r>
      <rPr>
        <b/>
        <sz val="8"/>
        <color rgb="FF201F35"/>
        <rFont val="Tahoma, sans-serif"/>
      </rPr>
      <t>다크네이비)</t>
    </r>
  </si>
  <si>
    <r>
      <rPr>
        <sz val="8"/>
        <color rgb="FF201F35"/>
        <rFont val="Tahoma, sans-serif"/>
      </rPr>
      <t xml:space="preserve">레더북 (레더북_210_280_원단커버 포토북 / 210X280|원단커버_실제본|없음|38p | 커버타이틀 1 | </t>
    </r>
    <r>
      <rPr>
        <b/>
        <sz val="8"/>
        <color rgb="FF201F35"/>
        <rFont val="Tahoma, sans-serif"/>
      </rPr>
      <t>카멜브라운)</t>
    </r>
  </si>
  <si>
    <t>시크북 (북)</t>
  </si>
  <si>
    <r>
      <rPr>
        <sz val="8"/>
        <color rgb="FF201F35"/>
        <rFont val="Tahoma, sans-serif"/>
      </rPr>
      <t xml:space="preserve">시크북(북타입)_210_280_기성 원단커버 (시크북(북타입)_210_280_58p_기성 원단커버 / 210X280 | 하드커버 | 없음 | 58p | </t>
    </r>
    <r>
      <rPr>
        <b/>
        <sz val="8"/>
        <color rgb="FF201F35"/>
        <rFont val="Tahoma, sans-serif"/>
      </rPr>
      <t>로만브라운)</t>
    </r>
  </si>
  <si>
    <r>
      <rPr>
        <sz val="8"/>
        <color rgb="FF201F35"/>
        <rFont val="Tahoma, sans-serif"/>
      </rPr>
      <t xml:space="preserve">시크북(북타입)_210_280_기성 원단커버 (시크북(북타입)_210_280_58p_기성 원단커버 / 210X280 | 하드커버 | 없음 | 58p | </t>
    </r>
    <r>
      <rPr>
        <b/>
        <sz val="8"/>
        <color rgb="FF201F35"/>
        <rFont val="Tahoma, sans-serif"/>
      </rPr>
      <t>시크블랙)</t>
    </r>
  </si>
  <si>
    <r>
      <rPr>
        <sz val="8"/>
        <color rgb="FF201F35"/>
        <rFont val="Tahoma, sans-serif"/>
      </rPr>
      <t xml:space="preserve">시크북(북타입)_277_352_기성 원단커버 (시크북(북타입)_277_352_38p_기성 원단커버 / 277X352 | 하드커버 | 없음 | 38p | </t>
    </r>
    <r>
      <rPr>
        <b/>
        <sz val="8"/>
        <color rgb="FF201F35"/>
        <rFont val="Tahoma, sans-serif"/>
      </rPr>
      <t>시크블랙)</t>
    </r>
  </si>
  <si>
    <r>
      <rPr>
        <sz val="8"/>
        <color rgb="FF201F35"/>
        <rFont val="Tahoma, sans-serif"/>
      </rPr>
      <t xml:space="preserve">시크북(북타입)_277_352_기성 원단커버 (시크북(북타입)_277_352_88p_기성 원단커버 / 277X352 | 하드커버 | 없음 | 58p | </t>
    </r>
    <r>
      <rPr>
        <b/>
        <sz val="8"/>
        <color rgb="FF201F35"/>
        <rFont val="Tahoma, sans-serif"/>
      </rPr>
      <t>시크블랙)</t>
    </r>
  </si>
  <si>
    <r>
      <rPr>
        <sz val="8"/>
        <color rgb="FF201F35"/>
        <rFont val="Tahoma, sans-serif"/>
      </rPr>
      <t xml:space="preserve">시크북(북타입)_280_210_기성 원단커버 (시크북(북타입)_280_210_38p_기성 원단커버 / 280X210 | 하드커버 | 없음 | 38p | </t>
    </r>
    <r>
      <rPr>
        <b/>
        <sz val="8"/>
        <color rgb="FF201F35"/>
        <rFont val="Tahoma, sans-serif"/>
      </rPr>
      <t>로만브라운)</t>
    </r>
  </si>
  <si>
    <r>
      <rPr>
        <sz val="8"/>
        <color rgb="FF201F35"/>
        <rFont val="Tahoma, sans-serif"/>
      </rPr>
      <t xml:space="preserve">시크북(북타입)_352_277_기성 원단커버 (시크북(북타입)_352_277_38p_기성 원단커버 / 352X277 | 하드커버 | 없음 | 38p | </t>
    </r>
    <r>
      <rPr>
        <b/>
        <sz val="8"/>
        <color rgb="FF201F35"/>
        <rFont val="Tahoma, sans-serif"/>
      </rPr>
      <t>시크블랙)</t>
    </r>
  </si>
  <si>
    <r>
      <rPr>
        <sz val="8"/>
        <color rgb="FF201F35"/>
        <rFont val="Tahoma, sans-serif"/>
      </rPr>
      <t xml:space="preserve">시크북(북타입)_352_277_기성 원단커버 (시크북(북타입)_352_277_58p_기성 원단커버 / 352X277 | 하드커버 | 없음 | 58p | </t>
    </r>
    <r>
      <rPr>
        <b/>
        <sz val="8"/>
        <color rgb="FF201F35"/>
        <rFont val="Tahoma, sans-serif"/>
      </rPr>
      <t>로만브라운)</t>
    </r>
  </si>
  <si>
    <t>시크북 (앨범)</t>
  </si>
  <si>
    <r>
      <rPr>
        <sz val="8"/>
        <color rgb="FF201F35"/>
        <rFont val="Tahoma, sans-serif"/>
      </rPr>
      <t xml:space="preserve">시크북(앨범타입)_210_280_기성원단커버 (시크북(앨범타입)_210_280_20p_기성 원단커버 / 210X280 | 압축앨범 | 없음 | 20p | </t>
    </r>
    <r>
      <rPr>
        <b/>
        <sz val="8"/>
        <color rgb="FF201F35"/>
        <rFont val="Tahoma, sans-serif"/>
      </rPr>
      <t>로만브라운)</t>
    </r>
  </si>
  <si>
    <r>
      <rPr>
        <sz val="8"/>
        <color rgb="FF201F35"/>
        <rFont val="Tahoma, sans-serif"/>
      </rPr>
      <t xml:space="preserve">시크북(앨범타입)_210_280_기성원단커버 (시크북(앨범타입)_210_280_20p_기성 원단커버 / 210X280 | 압축앨범 | 없음 | 20p | </t>
    </r>
    <r>
      <rPr>
        <b/>
        <sz val="8"/>
        <color rgb="FF201F35"/>
        <rFont val="Tahoma, sans-serif"/>
      </rPr>
      <t>시크블랙)</t>
    </r>
  </si>
  <si>
    <r>
      <rPr>
        <sz val="8"/>
        <color rgb="FF201F35"/>
        <rFont val="Tahoma, sans-serif"/>
      </rPr>
      <t xml:space="preserve">시크북(앨범타입)_280_210_기성원단커버 (시크북(앨범타입)_280_210_10p_기성 원단커버 / 280X210 | 압축앨범 | 없음 | 10p | </t>
    </r>
    <r>
      <rPr>
        <b/>
        <sz val="8"/>
        <color rgb="FF201F35"/>
        <rFont val="Tahoma, sans-serif"/>
      </rPr>
      <t>시크블랙)</t>
    </r>
  </si>
  <si>
    <r>
      <rPr>
        <sz val="8"/>
        <color rgb="FF201F35"/>
        <rFont val="Tahoma, sans-serif"/>
      </rPr>
      <t xml:space="preserve">시크북(앨범타입)_280_210_기성원단커버 (시크북(앨범타입)_280_210_20p_기성 원단커버 / 280X210 | 압축앨범 | 없음 | 20p | </t>
    </r>
    <r>
      <rPr>
        <b/>
        <sz val="8"/>
        <color rgb="FF201F35"/>
        <rFont val="Tahoma, sans-serif"/>
      </rPr>
      <t>로만브라운)</t>
    </r>
  </si>
  <si>
    <r>
      <rPr>
        <sz val="8"/>
        <color rgb="FF201F35"/>
        <rFont val="Tahoma, sans-serif"/>
      </rPr>
      <t xml:space="preserve">시크북(앨범타입)_280_210_기성원단커버 (시크북(앨범타입)_280_210_20p_기성 원단커버 / 280X210 | 압축앨범 | 없음 | 20p | </t>
    </r>
    <r>
      <rPr>
        <b/>
        <sz val="8"/>
        <color rgb="FF201F35"/>
        <rFont val="Tahoma, sans-serif"/>
      </rPr>
      <t>시크블랙)</t>
    </r>
  </si>
  <si>
    <r>
      <rPr>
        <sz val="8"/>
        <color rgb="FF201F35"/>
        <rFont val="Tahoma, sans-serif"/>
      </rPr>
      <t xml:space="preserve">시크북(앨범타입)_352_277_기성원단커버 (시크북(앨범타입)_352_277_30p_기성 원단커버 / 352X277 | 압축앨범 | 없음 | 30p | </t>
    </r>
    <r>
      <rPr>
        <b/>
        <sz val="8"/>
        <color rgb="FF201F35"/>
        <rFont val="Tahoma, sans-serif"/>
      </rPr>
      <t>로만브라운)</t>
    </r>
  </si>
  <si>
    <r>
      <rPr>
        <sz val="8"/>
        <color rgb="FF201F35"/>
        <rFont val="Tahoma, sans-serif"/>
      </rPr>
      <t xml:space="preserve">시크북(앨범타입)_352_277_기성원단커버 (시크북(앨범타입)_352_277_30p_기성 원단커버 / 352X277 | 압축앨범 | 없음 | 30p | </t>
    </r>
    <r>
      <rPr>
        <b/>
        <sz val="8"/>
        <color rgb="FF201F35"/>
        <rFont val="Tahoma, sans-serif"/>
      </rPr>
      <t>시크블랙)</t>
    </r>
  </si>
  <si>
    <t>셀프스튜디오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</si>
</sst>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yyyy\-mm\-dd\ h:mm:ss"/>
    <numFmt numFmtId="177" formatCode="yyyy\-mm\-dd"/>
    <numFmt numFmtId="178" formatCode="#,###"/>
    <numFmt numFmtId="179" formatCode="#,###.0"/>
    <numFmt numFmtId="180" formatCode="#,###\ &quot;종&quot;"/>
    <numFmt numFmtId="181" formatCode="#,###.##"/>
  </numFmts>
  <fonts count="53">
    <font>
      <sz val="10"/>
      <color rgb="FF000000"/>
      <name val="Arial"/>
      <scheme val="minor"/>
    </font>
    <font>
      <sz val="9"/>
      <color theme="1"/>
      <name val="Tahoma"/>
      <family val="2"/>
    </font>
    <font>
      <sz val="9"/>
      <color rgb="FF201F35"/>
      <name val="Tahoma"/>
      <family val="2"/>
    </font>
    <font>
      <b/>
      <sz val="8"/>
      <color rgb="FFFFFFFF"/>
      <name val="Arial"/>
      <family val="2"/>
    </font>
    <font>
      <b/>
      <sz val="8"/>
      <color rgb="FF666666"/>
      <name val="Arial"/>
      <family val="2"/>
    </font>
    <font>
      <b/>
      <sz val="8"/>
      <color rgb="FFE06666"/>
      <name val="Arial"/>
      <family val="2"/>
    </font>
    <font>
      <b/>
      <sz val="8"/>
      <color rgb="FF3D85C6"/>
      <name val="Arial"/>
      <family val="2"/>
    </font>
    <font>
      <b/>
      <sz val="8"/>
      <color rgb="FF666666"/>
      <name val="Arial"/>
      <family val="2"/>
      <scheme val="minor"/>
    </font>
    <font>
      <b/>
      <sz val="8"/>
      <color rgb="FFEA9999"/>
      <name val="Arial"/>
      <family val="2"/>
    </font>
    <font>
      <b/>
      <sz val="8"/>
      <color theme="1"/>
      <name val="Arial"/>
      <family val="2"/>
      <scheme val="minor"/>
    </font>
    <font>
      <b/>
      <sz val="8"/>
      <color rgb="FFE06666"/>
      <name val="Arial"/>
      <family val="2"/>
      <scheme val="minor"/>
    </font>
    <font>
      <b/>
      <sz val="8"/>
      <color rgb="FF3D85C6"/>
      <name val="Arial"/>
      <family val="2"/>
      <scheme val="minor"/>
    </font>
    <font>
      <b/>
      <sz val="8"/>
      <color rgb="FF000000"/>
      <name val="Arial"/>
      <family val="2"/>
      <scheme val="minor"/>
    </font>
    <font>
      <sz val="8"/>
      <color rgb="FF666666"/>
      <name val="Arial"/>
      <family val="2"/>
    </font>
    <font>
      <sz val="10"/>
      <color theme="1"/>
      <name val="Arial"/>
      <family val="2"/>
      <scheme val="minor"/>
    </font>
    <font>
      <sz val="8"/>
      <color rgb="FF201F35"/>
      <name val="Arial"/>
      <family val="2"/>
    </font>
    <font>
      <sz val="8"/>
      <color rgb="FF999999"/>
      <name val="Arial"/>
      <family val="2"/>
    </font>
    <font>
      <sz val="8"/>
      <color theme="1"/>
      <name val="Arial"/>
      <family val="2"/>
      <scheme val="minor"/>
    </font>
    <font>
      <sz val="8"/>
      <color rgb="FFCCCCCC"/>
      <name val="Arial"/>
      <family val="2"/>
    </font>
    <font>
      <sz val="8"/>
      <color rgb="FF000000"/>
      <name val="Arial"/>
      <family val="2"/>
      <scheme val="minor"/>
    </font>
    <font>
      <sz val="8"/>
      <color rgb="FF666666"/>
      <name val="Arial"/>
      <family val="2"/>
      <scheme val="minor"/>
    </font>
    <font>
      <b/>
      <sz val="8"/>
      <color rgb="FF999999"/>
      <name val="Arial"/>
      <family val="2"/>
      <scheme val="minor"/>
    </font>
    <font>
      <sz val="10"/>
      <name val="Arial"/>
      <family val="2"/>
    </font>
    <font>
      <sz val="8"/>
      <color rgb="FFFF0000"/>
      <name val="Arial"/>
      <family val="2"/>
    </font>
    <font>
      <b/>
      <sz val="8"/>
      <color rgb="FF999999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8"/>
      <color rgb="FFE06666"/>
      <name val="Arial"/>
      <family val="2"/>
    </font>
    <font>
      <sz val="8"/>
      <color rgb="FF3D85C6"/>
      <name val="Arial"/>
      <family val="2"/>
    </font>
    <font>
      <sz val="8"/>
      <color rgb="FFEA9999"/>
      <name val="Arial"/>
      <family val="2"/>
    </font>
    <font>
      <b/>
      <sz val="8"/>
      <color rgb="FFF3F3F3"/>
      <name val="Arial"/>
      <family val="2"/>
    </font>
    <font>
      <b/>
      <sz val="8"/>
      <color rgb="FF4A86E8"/>
      <name val="Arial"/>
      <family val="2"/>
    </font>
    <font>
      <b/>
      <sz val="8"/>
      <color rgb="FF3C78D8"/>
      <name val="Arial"/>
      <family val="2"/>
    </font>
    <font>
      <sz val="8"/>
      <color rgb="FF999999"/>
      <name val="Arial"/>
      <family val="2"/>
      <scheme val="minor"/>
    </font>
    <font>
      <sz val="10"/>
      <color rgb="FF999999"/>
      <name val="Arial"/>
      <family val="2"/>
      <scheme val="minor"/>
    </font>
    <font>
      <sz val="10"/>
      <color rgb="FF666666"/>
      <name val="Arial"/>
      <family val="2"/>
      <scheme val="minor"/>
    </font>
    <font>
      <b/>
      <sz val="8"/>
      <color rgb="FFFFFFFF"/>
      <name val="Arial"/>
      <family val="2"/>
      <scheme val="minor"/>
    </font>
    <font>
      <b/>
      <sz val="9"/>
      <color rgb="FF000000"/>
      <name val="Arial"/>
      <family val="2"/>
      <scheme val="minor"/>
    </font>
    <font>
      <b/>
      <sz val="9"/>
      <color rgb="FF666666"/>
      <name val="Arial"/>
      <family val="2"/>
    </font>
    <font>
      <b/>
      <sz val="9"/>
      <color theme="1"/>
      <name val="Arial"/>
      <family val="2"/>
      <scheme val="minor"/>
    </font>
    <font>
      <b/>
      <sz val="9"/>
      <color rgb="FF999999"/>
      <name val="Arial"/>
      <family val="2"/>
    </font>
    <font>
      <sz val="9"/>
      <color rgb="FF999999"/>
      <name val="Arial"/>
      <family val="2"/>
    </font>
    <font>
      <b/>
      <sz val="8"/>
      <color theme="1"/>
      <name val="Arial"/>
      <family val="2"/>
    </font>
    <font>
      <sz val="8"/>
      <color rgb="FF7F7F7F"/>
      <name val="Arial"/>
      <family val="2"/>
      <scheme val="minor"/>
    </font>
    <font>
      <sz val="7"/>
      <color rgb="FF666666"/>
      <name val="Arial"/>
      <family val="2"/>
    </font>
    <font>
      <sz val="9"/>
      <color rgb="FF5F5F5F"/>
      <name val="돋움"/>
      <family val="3"/>
      <charset val="129"/>
    </font>
    <font>
      <b/>
      <sz val="10"/>
      <color theme="1"/>
      <name val="Arial"/>
      <family val="2"/>
      <scheme val="minor"/>
    </font>
    <font>
      <sz val="8"/>
      <color rgb="FF201F35"/>
      <name val="Tahoma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sz val="8"/>
      <color rgb="FF201F35"/>
      <name val="Tahoma, sans-serif"/>
    </font>
    <font>
      <b/>
      <sz val="8"/>
      <color rgb="FF201F35"/>
      <name val="Tahoma, sans-serif"/>
    </font>
    <font>
      <sz val="8"/>
      <name val="Arial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double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999999"/>
      </top>
      <bottom/>
      <diagonal/>
    </border>
    <border>
      <left style="double">
        <color rgb="FF000000"/>
      </left>
      <right/>
      <top style="thin">
        <color rgb="FF999999"/>
      </top>
      <bottom/>
      <diagonal/>
    </border>
    <border>
      <left/>
      <right/>
      <top/>
      <bottom style="thin">
        <color rgb="FF999999"/>
      </bottom>
      <diagonal/>
    </border>
    <border>
      <left style="double">
        <color rgb="FF000000"/>
      </left>
      <right/>
      <top/>
      <bottom style="thin">
        <color rgb="FF999999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 style="double">
        <color rgb="FF000000"/>
      </left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1">
    <xf numFmtId="0" fontId="0" fillId="0" borderId="0"/>
  </cellStyleXfs>
  <cellXfs count="277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76" fontId="2" fillId="0" borderId="2" xfId="0" applyNumberFormat="1" applyFont="1" applyBorder="1" applyAlignment="1">
      <alignment horizontal="left"/>
    </xf>
    <xf numFmtId="177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11" fontId="2" fillId="0" borderId="2" xfId="0" applyNumberFormat="1" applyFont="1" applyBorder="1" applyAlignment="1">
      <alignment horizontal="left"/>
    </xf>
    <xf numFmtId="178" fontId="5" fillId="4" borderId="0" xfId="0" applyNumberFormat="1" applyFont="1" applyFill="1" applyAlignment="1">
      <alignment horizontal="center" vertical="center"/>
    </xf>
    <xf numFmtId="178" fontId="6" fillId="4" borderId="0" xfId="0" applyNumberFormat="1" applyFont="1" applyFill="1" applyAlignment="1">
      <alignment horizontal="center" vertical="center"/>
    </xf>
    <xf numFmtId="179" fontId="4" fillId="4" borderId="0" xfId="0" applyNumberFormat="1" applyFont="1" applyFill="1" applyAlignment="1">
      <alignment horizontal="center" vertical="center"/>
    </xf>
    <xf numFmtId="178" fontId="4" fillId="4" borderId="0" xfId="0" applyNumberFormat="1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178" fontId="10" fillId="7" borderId="0" xfId="0" applyNumberFormat="1" applyFont="1" applyFill="1" applyAlignment="1">
      <alignment horizontal="center" vertical="center"/>
    </xf>
    <xf numFmtId="178" fontId="11" fillId="7" borderId="0" xfId="0" applyNumberFormat="1" applyFont="1" applyFill="1" applyAlignment="1">
      <alignment horizontal="center" vertical="center"/>
    </xf>
    <xf numFmtId="10" fontId="7" fillId="7" borderId="0" xfId="0" applyNumberFormat="1" applyFont="1" applyFill="1" applyAlignment="1">
      <alignment horizontal="center" vertical="center"/>
    </xf>
    <xf numFmtId="178" fontId="5" fillId="7" borderId="0" xfId="0" applyNumberFormat="1" applyFont="1" applyFill="1" applyAlignment="1">
      <alignment horizontal="right" vertical="center"/>
    </xf>
    <xf numFmtId="178" fontId="6" fillId="7" borderId="0" xfId="0" applyNumberFormat="1" applyFont="1" applyFill="1" applyAlignment="1">
      <alignment horizontal="right" vertical="center"/>
    </xf>
    <xf numFmtId="179" fontId="4" fillId="7" borderId="0" xfId="0" applyNumberFormat="1" applyFont="1" applyFill="1" applyAlignment="1">
      <alignment horizontal="right" vertical="center"/>
    </xf>
    <xf numFmtId="178" fontId="6" fillId="5" borderId="3" xfId="0" applyNumberFormat="1" applyFont="1" applyFill="1" applyBorder="1" applyAlignment="1">
      <alignment horizontal="right" vertical="center"/>
    </xf>
    <xf numFmtId="10" fontId="6" fillId="5" borderId="0" xfId="0" applyNumberFormat="1" applyFont="1" applyFill="1" applyAlignment="1">
      <alignment horizontal="center" vertical="center"/>
    </xf>
    <xf numFmtId="178" fontId="8" fillId="6" borderId="0" xfId="0" applyNumberFormat="1" applyFont="1" applyFill="1" applyAlignment="1">
      <alignment horizontal="right" vertical="center"/>
    </xf>
    <xf numFmtId="10" fontId="8" fillId="6" borderId="0" xfId="0" applyNumberFormat="1" applyFont="1" applyFill="1" applyAlignment="1">
      <alignment horizontal="center" vertical="center"/>
    </xf>
    <xf numFmtId="180" fontId="12" fillId="4" borderId="0" xfId="0" applyNumberFormat="1" applyFont="1" applyFill="1" applyAlignment="1">
      <alignment horizontal="center" vertical="center"/>
    </xf>
    <xf numFmtId="178" fontId="10" fillId="4" borderId="0" xfId="0" applyNumberFormat="1" applyFont="1" applyFill="1" applyAlignment="1">
      <alignment horizontal="right" vertical="center"/>
    </xf>
    <xf numFmtId="178" fontId="11" fillId="4" borderId="0" xfId="0" applyNumberFormat="1" applyFont="1" applyFill="1" applyAlignment="1">
      <alignment horizontal="right" vertical="center"/>
    </xf>
    <xf numFmtId="0" fontId="12" fillId="4" borderId="0" xfId="0" applyFont="1" applyFill="1" applyAlignment="1">
      <alignment horizontal="right" vertical="center"/>
    </xf>
    <xf numFmtId="178" fontId="4" fillId="4" borderId="3" xfId="0" applyNumberFormat="1" applyFont="1" applyFill="1" applyBorder="1" applyAlignment="1">
      <alignment horizontal="right" vertical="center"/>
    </xf>
    <xf numFmtId="10" fontId="13" fillId="4" borderId="0" xfId="0" applyNumberFormat="1" applyFont="1" applyFill="1" applyAlignment="1">
      <alignment horizontal="right" vertical="center"/>
    </xf>
    <xf numFmtId="178" fontId="4" fillId="4" borderId="0" xfId="0" applyNumberFormat="1" applyFont="1" applyFill="1" applyAlignment="1">
      <alignment horizontal="right" vertical="center"/>
    </xf>
    <xf numFmtId="178" fontId="14" fillId="0" borderId="0" xfId="0" applyNumberFormat="1" applyFont="1"/>
    <xf numFmtId="0" fontId="13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178" fontId="5" fillId="0" borderId="4" xfId="0" applyNumberFormat="1" applyFont="1" applyBorder="1" applyAlignment="1">
      <alignment vertical="center"/>
    </xf>
    <xf numFmtId="178" fontId="6" fillId="0" borderId="4" xfId="0" applyNumberFormat="1" applyFont="1" applyBorder="1" applyAlignment="1">
      <alignment vertical="center"/>
    </xf>
    <xf numFmtId="179" fontId="13" fillId="0" borderId="4" xfId="0" applyNumberFormat="1" applyFont="1" applyBorder="1" applyAlignment="1">
      <alignment vertical="center"/>
    </xf>
    <xf numFmtId="178" fontId="13" fillId="0" borderId="4" xfId="0" applyNumberFormat="1" applyFont="1" applyBorder="1" applyAlignment="1">
      <alignment vertical="center"/>
    </xf>
    <xf numFmtId="10" fontId="16" fillId="0" borderId="4" xfId="0" applyNumberFormat="1" applyFont="1" applyBorder="1" applyAlignment="1">
      <alignment vertical="center"/>
    </xf>
    <xf numFmtId="178" fontId="6" fillId="0" borderId="3" xfId="0" applyNumberFormat="1" applyFont="1" applyBorder="1" applyAlignment="1">
      <alignment vertical="center"/>
    </xf>
    <xf numFmtId="10" fontId="18" fillId="0" borderId="0" xfId="0" applyNumberFormat="1" applyFont="1" applyAlignment="1">
      <alignment vertical="center"/>
    </xf>
    <xf numFmtId="178" fontId="8" fillId="0" borderId="0" xfId="0" applyNumberFormat="1" applyFont="1" applyAlignment="1">
      <alignment vertical="center"/>
    </xf>
    <xf numFmtId="0" fontId="19" fillId="0" borderId="0" xfId="0" applyFont="1"/>
    <xf numFmtId="178" fontId="10" fillId="0" borderId="0" xfId="0" applyNumberFormat="1" applyFont="1"/>
    <xf numFmtId="178" fontId="11" fillId="0" borderId="0" xfId="0" applyNumberFormat="1" applyFont="1"/>
    <xf numFmtId="4" fontId="20" fillId="0" borderId="0" xfId="0" applyNumberFormat="1" applyFont="1"/>
    <xf numFmtId="10" fontId="20" fillId="0" borderId="0" xfId="0" applyNumberFormat="1" applyFont="1"/>
    <xf numFmtId="178" fontId="21" fillId="0" borderId="3" xfId="0" applyNumberFormat="1" applyFont="1" applyBorder="1"/>
    <xf numFmtId="10" fontId="13" fillId="0" borderId="0" xfId="0" applyNumberFormat="1" applyFont="1"/>
    <xf numFmtId="178" fontId="21" fillId="0" borderId="0" xfId="0" applyNumberFormat="1" applyFont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78" fontId="5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9" fontId="13" fillId="0" borderId="0" xfId="0" applyNumberFormat="1" applyFont="1" applyAlignment="1">
      <alignment vertical="center"/>
    </xf>
    <xf numFmtId="178" fontId="13" fillId="0" borderId="0" xfId="0" applyNumberFormat="1" applyFont="1" applyAlignment="1">
      <alignment vertical="center"/>
    </xf>
    <xf numFmtId="10" fontId="16" fillId="0" borderId="0" xfId="0" applyNumberFormat="1" applyFont="1" applyAlignment="1">
      <alignment vertical="center"/>
    </xf>
    <xf numFmtId="0" fontId="13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178" fontId="5" fillId="0" borderId="5" xfId="0" applyNumberFormat="1" applyFont="1" applyBorder="1" applyAlignment="1">
      <alignment vertical="center"/>
    </xf>
    <xf numFmtId="178" fontId="6" fillId="0" borderId="5" xfId="0" applyNumberFormat="1" applyFont="1" applyBorder="1" applyAlignment="1">
      <alignment vertical="center"/>
    </xf>
    <xf numFmtId="179" fontId="13" fillId="0" borderId="5" xfId="0" applyNumberFormat="1" applyFont="1" applyBorder="1" applyAlignment="1">
      <alignment vertical="center"/>
    </xf>
    <xf numFmtId="178" fontId="13" fillId="0" borderId="5" xfId="0" applyNumberFormat="1" applyFont="1" applyBorder="1" applyAlignment="1">
      <alignment vertical="center"/>
    </xf>
    <xf numFmtId="10" fontId="16" fillId="0" borderId="5" xfId="0" applyNumberFormat="1" applyFont="1" applyBorder="1" applyAlignment="1">
      <alignment vertical="center"/>
    </xf>
    <xf numFmtId="178" fontId="6" fillId="0" borderId="6" xfId="0" applyNumberFormat="1" applyFont="1" applyBorder="1" applyAlignment="1">
      <alignment vertical="center"/>
    </xf>
    <xf numFmtId="10" fontId="18" fillId="0" borderId="5" xfId="0" applyNumberFormat="1" applyFont="1" applyBorder="1" applyAlignment="1">
      <alignment vertical="center"/>
    </xf>
    <xf numFmtId="178" fontId="8" fillId="0" borderId="5" xfId="0" applyNumberFormat="1" applyFont="1" applyBorder="1" applyAlignment="1">
      <alignment vertical="center"/>
    </xf>
    <xf numFmtId="0" fontId="13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178" fontId="5" fillId="0" borderId="7" xfId="0" applyNumberFormat="1" applyFont="1" applyBorder="1" applyAlignment="1">
      <alignment vertical="center"/>
    </xf>
    <xf numFmtId="178" fontId="6" fillId="0" borderId="7" xfId="0" applyNumberFormat="1" applyFont="1" applyBorder="1" applyAlignment="1">
      <alignment vertical="center"/>
    </xf>
    <xf numFmtId="179" fontId="13" fillId="0" borderId="7" xfId="0" applyNumberFormat="1" applyFont="1" applyBorder="1" applyAlignment="1">
      <alignment vertical="center"/>
    </xf>
    <xf numFmtId="178" fontId="13" fillId="0" borderId="7" xfId="0" applyNumberFormat="1" applyFont="1" applyBorder="1" applyAlignment="1">
      <alignment vertical="center"/>
    </xf>
    <xf numFmtId="10" fontId="16" fillId="0" borderId="7" xfId="0" applyNumberFormat="1" applyFont="1" applyBorder="1" applyAlignment="1">
      <alignment vertical="center"/>
    </xf>
    <xf numFmtId="178" fontId="6" fillId="0" borderId="8" xfId="0" applyNumberFormat="1" applyFont="1" applyBorder="1" applyAlignment="1">
      <alignment vertical="center"/>
    </xf>
    <xf numFmtId="10" fontId="18" fillId="0" borderId="7" xfId="0" applyNumberFormat="1" applyFont="1" applyBorder="1" applyAlignment="1">
      <alignment vertical="center"/>
    </xf>
    <xf numFmtId="178" fontId="8" fillId="0" borderId="7" xfId="0" applyNumberFormat="1" applyFont="1" applyBorder="1" applyAlignment="1">
      <alignment vertical="center"/>
    </xf>
    <xf numFmtId="0" fontId="15" fillId="0" borderId="0" xfId="0" applyFont="1" applyAlignment="1">
      <alignment horizontal="left" vertical="center"/>
    </xf>
    <xf numFmtId="178" fontId="17" fillId="0" borderId="0" xfId="0" applyNumberFormat="1" applyFont="1" applyAlignment="1">
      <alignment vertical="center"/>
    </xf>
    <xf numFmtId="0" fontId="13" fillId="0" borderId="9" xfId="0" applyFont="1" applyBorder="1" applyAlignment="1">
      <alignment horizontal="left" vertical="center"/>
    </xf>
    <xf numFmtId="178" fontId="5" fillId="0" borderId="9" xfId="0" applyNumberFormat="1" applyFont="1" applyBorder="1" applyAlignment="1">
      <alignment vertical="center"/>
    </xf>
    <xf numFmtId="178" fontId="6" fillId="0" borderId="9" xfId="0" applyNumberFormat="1" applyFont="1" applyBorder="1" applyAlignment="1">
      <alignment vertical="center"/>
    </xf>
    <xf numFmtId="179" fontId="13" fillId="0" borderId="9" xfId="0" applyNumberFormat="1" applyFont="1" applyBorder="1" applyAlignment="1">
      <alignment vertical="center"/>
    </xf>
    <xf numFmtId="178" fontId="13" fillId="0" borderId="9" xfId="0" applyNumberFormat="1" applyFont="1" applyBorder="1" applyAlignment="1">
      <alignment vertical="center"/>
    </xf>
    <xf numFmtId="10" fontId="16" fillId="0" borderId="9" xfId="0" applyNumberFormat="1" applyFont="1" applyBorder="1" applyAlignment="1">
      <alignment vertical="center"/>
    </xf>
    <xf numFmtId="0" fontId="23" fillId="0" borderId="0" xfId="0" applyFont="1" applyAlignment="1">
      <alignment horizontal="left" vertical="center"/>
    </xf>
    <xf numFmtId="178" fontId="6" fillId="0" borderId="10" xfId="0" applyNumberFormat="1" applyFont="1" applyBorder="1" applyAlignment="1">
      <alignment vertical="center"/>
    </xf>
    <xf numFmtId="10" fontId="18" fillId="0" borderId="4" xfId="0" applyNumberFormat="1" applyFont="1" applyBorder="1" applyAlignment="1">
      <alignment vertical="center"/>
    </xf>
    <xf numFmtId="178" fontId="8" fillId="0" borderId="4" xfId="0" applyNumberFormat="1" applyFont="1" applyBorder="1" applyAlignment="1">
      <alignment vertical="center"/>
    </xf>
    <xf numFmtId="0" fontId="17" fillId="0" borderId="0" xfId="0" applyFont="1"/>
    <xf numFmtId="10" fontId="13" fillId="0" borderId="0" xfId="0" applyNumberFormat="1" applyFont="1" applyAlignment="1">
      <alignment horizontal="right"/>
    </xf>
    <xf numFmtId="178" fontId="24" fillId="0" borderId="3" xfId="0" applyNumberFormat="1" applyFont="1" applyBorder="1" applyAlignment="1">
      <alignment horizontal="right"/>
    </xf>
    <xf numFmtId="178" fontId="24" fillId="0" borderId="0" xfId="0" applyNumberFormat="1" applyFont="1" applyAlignment="1">
      <alignment horizontal="right"/>
    </xf>
    <xf numFmtId="0" fontId="25" fillId="0" borderId="0" xfId="0" applyFont="1" applyAlignment="1"/>
    <xf numFmtId="0" fontId="26" fillId="0" borderId="0" xfId="0" applyFont="1" applyAlignment="1"/>
    <xf numFmtId="178" fontId="5" fillId="0" borderId="0" xfId="0" applyNumberFormat="1" applyFont="1" applyAlignment="1"/>
    <xf numFmtId="178" fontId="6" fillId="0" borderId="0" xfId="0" applyNumberFormat="1" applyFont="1" applyAlignment="1"/>
    <xf numFmtId="178" fontId="26" fillId="0" borderId="0" xfId="0" applyNumberFormat="1" applyFont="1" applyAlignment="1"/>
    <xf numFmtId="178" fontId="17" fillId="0" borderId="0" xfId="0" applyNumberFormat="1" applyFont="1"/>
    <xf numFmtId="178" fontId="5" fillId="0" borderId="0" xfId="0" applyNumberFormat="1" applyFont="1" applyAlignment="1">
      <alignment horizontal="right" vertical="center"/>
    </xf>
    <xf numFmtId="178" fontId="6" fillId="0" borderId="0" xfId="0" applyNumberFormat="1" applyFont="1" applyAlignment="1">
      <alignment horizontal="right" vertical="center"/>
    </xf>
    <xf numFmtId="179" fontId="13" fillId="0" borderId="0" xfId="0" applyNumberFormat="1" applyFont="1" applyAlignment="1">
      <alignment horizontal="right" vertical="center"/>
    </xf>
    <xf numFmtId="178" fontId="13" fillId="0" borderId="0" xfId="0" applyNumberFormat="1" applyFont="1" applyAlignment="1">
      <alignment horizontal="right" vertical="center"/>
    </xf>
    <xf numFmtId="10" fontId="16" fillId="0" borderId="0" xfId="0" applyNumberFormat="1" applyFont="1" applyAlignment="1">
      <alignment horizontal="right" vertical="center"/>
    </xf>
    <xf numFmtId="178" fontId="6" fillId="0" borderId="11" xfId="0" applyNumberFormat="1" applyFont="1" applyBorder="1" applyAlignment="1">
      <alignment vertical="center"/>
    </xf>
    <xf numFmtId="10" fontId="18" fillId="0" borderId="9" xfId="0" applyNumberFormat="1" applyFont="1" applyBorder="1" applyAlignment="1">
      <alignment vertical="center"/>
    </xf>
    <xf numFmtId="178" fontId="8" fillId="0" borderId="9" xfId="0" applyNumberFormat="1" applyFont="1" applyBorder="1" applyAlignment="1">
      <alignment vertical="center"/>
    </xf>
    <xf numFmtId="0" fontId="13" fillId="0" borderId="9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78" fontId="27" fillId="0" borderId="0" xfId="0" applyNumberFormat="1" applyFont="1" applyAlignment="1">
      <alignment vertical="center"/>
    </xf>
    <xf numFmtId="178" fontId="28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78" fontId="29" fillId="0" borderId="0" xfId="0" applyNumberFormat="1" applyFont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78" fontId="5" fillId="7" borderId="0" xfId="0" applyNumberFormat="1" applyFont="1" applyFill="1" applyAlignment="1">
      <alignment horizontal="right" vertical="center"/>
    </xf>
    <xf numFmtId="181" fontId="4" fillId="7" borderId="0" xfId="0" applyNumberFormat="1" applyFont="1" applyFill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11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78" fontId="13" fillId="0" borderId="0" xfId="0" applyNumberFormat="1" applyFont="1" applyAlignment="1">
      <alignment horizontal="right"/>
    </xf>
    <xf numFmtId="10" fontId="16" fillId="0" borderId="0" xfId="0" applyNumberFormat="1" applyFont="1" applyAlignment="1">
      <alignment horizontal="right"/>
    </xf>
    <xf numFmtId="0" fontId="27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178" fontId="31" fillId="7" borderId="0" xfId="0" applyNumberFormat="1" applyFont="1" applyFill="1" applyAlignment="1">
      <alignment horizontal="right" vertical="center"/>
    </xf>
    <xf numFmtId="178" fontId="32" fillId="7" borderId="0" xfId="0" applyNumberFormat="1" applyFont="1" applyFill="1" applyAlignment="1">
      <alignment horizontal="right" vertical="center"/>
    </xf>
    <xf numFmtId="0" fontId="14" fillId="0" borderId="0" xfId="0" applyFont="1" applyAlignment="1">
      <alignment vertical="center"/>
    </xf>
    <xf numFmtId="178" fontId="10" fillId="0" borderId="0" xfId="0" applyNumberFormat="1" applyFont="1" applyAlignment="1">
      <alignment vertical="center"/>
    </xf>
    <xf numFmtId="178" fontId="11" fillId="0" borderId="0" xfId="0" applyNumberFormat="1" applyFont="1" applyAlignment="1">
      <alignment vertical="center"/>
    </xf>
    <xf numFmtId="10" fontId="20" fillId="0" borderId="0" xfId="0" applyNumberFormat="1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178" fontId="20" fillId="0" borderId="0" xfId="0" applyNumberFormat="1" applyFont="1" applyAlignment="1">
      <alignment vertical="center"/>
    </xf>
    <xf numFmtId="0" fontId="35" fillId="0" borderId="0" xfId="0" applyFont="1" applyAlignment="1">
      <alignment vertical="center"/>
    </xf>
    <xf numFmtId="178" fontId="35" fillId="0" borderId="0" xfId="0" applyNumberFormat="1" applyFont="1" applyAlignment="1">
      <alignment vertical="center"/>
    </xf>
    <xf numFmtId="0" fontId="17" fillId="0" borderId="0" xfId="0" applyFont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180" fontId="37" fillId="4" borderId="12" xfId="0" applyNumberFormat="1" applyFont="1" applyFill="1" applyBorder="1" applyAlignment="1">
      <alignment horizontal="center" vertical="center"/>
    </xf>
    <xf numFmtId="178" fontId="37" fillId="4" borderId="13" xfId="0" applyNumberFormat="1" applyFont="1" applyFill="1" applyBorder="1" applyAlignment="1">
      <alignment horizontal="right" vertical="center"/>
    </xf>
    <xf numFmtId="0" fontId="37" fillId="4" borderId="13" xfId="0" applyFont="1" applyFill="1" applyBorder="1" applyAlignment="1">
      <alignment horizontal="right" vertical="center"/>
    </xf>
    <xf numFmtId="178" fontId="38" fillId="4" borderId="14" xfId="0" applyNumberFormat="1" applyFont="1" applyFill="1" applyBorder="1" applyAlignment="1">
      <alignment horizontal="right" vertical="center"/>
    </xf>
    <xf numFmtId="10" fontId="13" fillId="4" borderId="13" xfId="0" applyNumberFormat="1" applyFont="1" applyFill="1" applyBorder="1" applyAlignment="1">
      <alignment horizontal="right" vertical="center"/>
    </xf>
    <xf numFmtId="178" fontId="38" fillId="4" borderId="13" xfId="0" applyNumberFormat="1" applyFont="1" applyFill="1" applyBorder="1" applyAlignment="1">
      <alignment horizontal="right" vertical="center"/>
    </xf>
    <xf numFmtId="10" fontId="13" fillId="4" borderId="15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/>
    </xf>
    <xf numFmtId="0" fontId="21" fillId="0" borderId="3" xfId="0" applyFont="1" applyBorder="1" applyAlignment="1">
      <alignment vertical="center"/>
    </xf>
    <xf numFmtId="0" fontId="21" fillId="0" borderId="0" xfId="0" applyFont="1" applyAlignment="1">
      <alignment vertical="center"/>
    </xf>
    <xf numFmtId="178" fontId="21" fillId="0" borderId="3" xfId="0" applyNumberFormat="1" applyFont="1" applyBorder="1" applyAlignment="1">
      <alignment vertical="center"/>
    </xf>
    <xf numFmtId="10" fontId="13" fillId="0" borderId="0" xfId="0" applyNumberFormat="1" applyFont="1" applyAlignment="1">
      <alignment vertical="center"/>
    </xf>
    <xf numFmtId="178" fontId="7" fillId="0" borderId="0" xfId="0" applyNumberFormat="1" applyFont="1" applyAlignment="1">
      <alignment vertical="center"/>
    </xf>
    <xf numFmtId="0" fontId="39" fillId="11" borderId="0" xfId="0" applyFont="1" applyFill="1" applyAlignment="1">
      <alignment vertical="center"/>
    </xf>
    <xf numFmtId="0" fontId="9" fillId="11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33" fillId="0" borderId="0" xfId="0" applyFont="1"/>
    <xf numFmtId="0" fontId="34" fillId="0" borderId="0" xfId="0" applyFont="1"/>
    <xf numFmtId="178" fontId="20" fillId="0" borderId="0" xfId="0" applyNumberFormat="1" applyFont="1"/>
    <xf numFmtId="0" fontId="35" fillId="0" borderId="0" xfId="0" applyFont="1"/>
    <xf numFmtId="178" fontId="35" fillId="0" borderId="0" xfId="0" applyNumberFormat="1" applyFont="1"/>
    <xf numFmtId="0" fontId="40" fillId="4" borderId="14" xfId="0" applyFont="1" applyFill="1" applyBorder="1" applyAlignment="1">
      <alignment horizontal="right" vertical="center"/>
    </xf>
    <xf numFmtId="10" fontId="41" fillId="4" borderId="13" xfId="0" applyNumberFormat="1" applyFont="1" applyFill="1" applyBorder="1" applyAlignment="1">
      <alignment horizontal="right" vertical="center"/>
    </xf>
    <xf numFmtId="0" fontId="40" fillId="4" borderId="13" xfId="0" applyFont="1" applyFill="1" applyBorder="1" applyAlignment="1">
      <alignment horizontal="right" vertical="center"/>
    </xf>
    <xf numFmtId="10" fontId="41" fillId="4" borderId="15" xfId="0" applyNumberFormat="1" applyFont="1" applyFill="1" applyBorder="1" applyAlignment="1">
      <alignment horizontal="right" vertical="center"/>
    </xf>
    <xf numFmtId="0" fontId="21" fillId="0" borderId="3" xfId="0" applyFont="1" applyBorder="1"/>
    <xf numFmtId="10" fontId="16" fillId="0" borderId="0" xfId="0" applyNumberFormat="1" applyFont="1"/>
    <xf numFmtId="0" fontId="21" fillId="0" borderId="0" xfId="0" applyFont="1"/>
    <xf numFmtId="178" fontId="7" fillId="0" borderId="0" xfId="0" applyNumberFormat="1" applyFont="1"/>
    <xf numFmtId="0" fontId="3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2" fillId="2" borderId="16" xfId="0" applyFont="1" applyFill="1" applyBorder="1" applyAlignment="1">
      <alignment horizontal="center" vertical="center"/>
    </xf>
    <xf numFmtId="49" fontId="42" fillId="2" borderId="16" xfId="0" applyNumberFormat="1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2" fillId="2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6" fontId="15" fillId="0" borderId="0" xfId="0" applyNumberFormat="1" applyFont="1" applyAlignment="1">
      <alignment horizontal="left"/>
    </xf>
    <xf numFmtId="177" fontId="15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49" fontId="15" fillId="0" borderId="0" xfId="0" applyNumberFormat="1" applyFont="1" applyAlignment="1">
      <alignment horizontal="left"/>
    </xf>
    <xf numFmtId="0" fontId="26" fillId="0" borderId="0" xfId="0" applyFont="1" applyAlignment="1"/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49" fontId="43" fillId="0" borderId="0" xfId="0" applyNumberFormat="1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1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/>
    <xf numFmtId="0" fontId="45" fillId="12" borderId="0" xfId="0" applyFont="1" applyFill="1" applyAlignment="1"/>
    <xf numFmtId="0" fontId="13" fillId="0" borderId="0" xfId="0" applyFont="1"/>
    <xf numFmtId="0" fontId="15" fillId="0" borderId="0" xfId="0" applyFont="1" applyAlignment="1"/>
    <xf numFmtId="0" fontId="26" fillId="0" borderId="0" xfId="0" applyFont="1" applyAlignment="1"/>
    <xf numFmtId="0" fontId="46" fillId="0" borderId="0" xfId="0" applyFont="1" applyAlignment="1"/>
    <xf numFmtId="0" fontId="47" fillId="0" borderId="0" xfId="0" applyFont="1" applyAlignment="1">
      <alignment horizontal="left"/>
    </xf>
    <xf numFmtId="0" fontId="17" fillId="0" borderId="0" xfId="0" applyFont="1" applyAlignment="1"/>
    <xf numFmtId="0" fontId="47" fillId="4" borderId="4" xfId="0" applyFont="1" applyFill="1" applyBorder="1" applyAlignment="1">
      <alignment horizontal="left"/>
    </xf>
    <xf numFmtId="0" fontId="17" fillId="4" borderId="4" xfId="0" applyFont="1" applyFill="1" applyBorder="1" applyAlignment="1"/>
    <xf numFmtId="0" fontId="47" fillId="4" borderId="0" xfId="0" applyFont="1" applyFill="1" applyAlignment="1">
      <alignment horizontal="left"/>
    </xf>
    <xf numFmtId="0" fontId="17" fillId="4" borderId="0" xfId="0" applyFont="1" applyFill="1" applyAlignment="1"/>
    <xf numFmtId="0" fontId="47" fillId="4" borderId="9" xfId="0" applyFont="1" applyFill="1" applyBorder="1" applyAlignment="1">
      <alignment horizontal="left"/>
    </xf>
    <xf numFmtId="0" fontId="17" fillId="4" borderId="9" xfId="0" applyFont="1" applyFill="1" applyBorder="1" applyAlignment="1"/>
    <xf numFmtId="0" fontId="2" fillId="0" borderId="4" xfId="0" applyFont="1" applyBorder="1" applyAlignment="1">
      <alignment horizontal="left"/>
    </xf>
    <xf numFmtId="0" fontId="17" fillId="0" borderId="4" xfId="0" applyFont="1" applyBorder="1" applyAlignment="1"/>
    <xf numFmtId="178" fontId="17" fillId="0" borderId="0" xfId="0" applyNumberFormat="1" applyFont="1" applyAlignment="1">
      <alignment vertical="center"/>
    </xf>
    <xf numFmtId="0" fontId="0" fillId="0" borderId="0" xfId="0" applyFont="1" applyAlignment="1"/>
    <xf numFmtId="178" fontId="26" fillId="0" borderId="0" xfId="0" applyNumberFormat="1" applyFont="1" applyAlignment="1">
      <alignment horizontal="right" vertical="center"/>
    </xf>
    <xf numFmtId="178" fontId="17" fillId="0" borderId="4" xfId="0" applyNumberFormat="1" applyFont="1" applyBorder="1" applyAlignment="1">
      <alignment vertical="center"/>
    </xf>
    <xf numFmtId="0" fontId="22" fillId="0" borderId="9" xfId="0" applyFont="1" applyBorder="1"/>
    <xf numFmtId="0" fontId="4" fillId="4" borderId="0" xfId="0" applyFont="1" applyFill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22" fillId="0" borderId="7" xfId="0" applyFont="1" applyBorder="1"/>
    <xf numFmtId="0" fontId="1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78" fontId="6" fillId="5" borderId="3" xfId="0" applyNumberFormat="1" applyFont="1" applyFill="1" applyBorder="1" applyAlignment="1">
      <alignment horizontal="center" vertical="center"/>
    </xf>
    <xf numFmtId="178" fontId="8" fillId="6" borderId="0" xfId="0" applyNumberFormat="1" applyFont="1" applyFill="1" applyAlignment="1">
      <alignment horizontal="center" vertical="center"/>
    </xf>
    <xf numFmtId="178" fontId="4" fillId="7" borderId="3" xfId="0" applyNumberFormat="1" applyFont="1" applyFill="1" applyBorder="1" applyAlignment="1">
      <alignment horizontal="center"/>
    </xf>
    <xf numFmtId="178" fontId="4" fillId="7" borderId="0" xfId="0" applyNumberFormat="1" applyFont="1" applyFill="1" applyAlignment="1">
      <alignment horizontal="center"/>
    </xf>
    <xf numFmtId="178" fontId="17" fillId="0" borderId="5" xfId="0" applyNumberFormat="1" applyFont="1" applyBorder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3" fillId="3" borderId="0" xfId="0" applyFont="1" applyFill="1" applyAlignment="1">
      <alignment horizontal="right" vertical="center"/>
    </xf>
    <xf numFmtId="178" fontId="4" fillId="4" borderId="0" xfId="0" applyNumberFormat="1" applyFont="1" applyFill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17" fillId="0" borderId="4" xfId="0" applyFont="1" applyBorder="1" applyAlignment="1">
      <alignment vertical="center"/>
    </xf>
    <xf numFmtId="0" fontId="30" fillId="8" borderId="0" xfId="0" applyFont="1" applyFill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17" fillId="0" borderId="5" xfId="0" applyFont="1" applyBorder="1" applyAlignment="1">
      <alignment vertical="center"/>
    </xf>
    <xf numFmtId="0" fontId="15" fillId="0" borderId="0" xfId="0" applyFont="1" applyAlignment="1">
      <alignment vertical="center"/>
    </xf>
    <xf numFmtId="178" fontId="5" fillId="4" borderId="0" xfId="0" applyNumberFormat="1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178" fontId="4" fillId="7" borderId="3" xfId="0" applyNumberFormat="1" applyFont="1" applyFill="1" applyBorder="1" applyAlignment="1">
      <alignment horizontal="center" vertical="center"/>
    </xf>
    <xf numFmtId="178" fontId="4" fillId="7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4" fillId="7" borderId="3" xfId="0" applyFont="1" applyFill="1" applyBorder="1" applyAlignment="1">
      <alignment horizontal="center"/>
    </xf>
    <xf numFmtId="0" fontId="4" fillId="7" borderId="0" xfId="0" applyFont="1" applyFill="1" applyAlignment="1">
      <alignment horizontal="center"/>
    </xf>
    <xf numFmtId="0" fontId="17" fillId="4" borderId="4" xfId="0" applyFont="1" applyFill="1" applyBorder="1" applyAlignment="1">
      <alignment vertical="center"/>
    </xf>
  </cellXfs>
  <cellStyles count="1">
    <cellStyle name="표준" xfId="0" builtinId="0"/>
  </cellStyles>
  <dxfs count="42">
    <dxf>
      <fill>
        <patternFill patternType="solid">
          <fgColor rgb="FFB7E1CD"/>
          <bgColor rgb="FFB7E1CD"/>
        </patternFill>
      </fill>
    </dxf>
    <dxf>
      <font>
        <color rgb="FFF09300"/>
      </font>
      <fill>
        <patternFill patternType="none"/>
      </fill>
    </dxf>
    <dxf>
      <font>
        <color rgb="FF6AA84F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none"/>
      </fill>
    </dxf>
    <dxf>
      <font>
        <color rgb="FF6AA84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09300"/>
      </font>
      <fill>
        <patternFill patternType="none"/>
      </fill>
    </dxf>
    <dxf>
      <font>
        <color rgb="FFCCCCCC"/>
      </font>
      <fill>
        <patternFill patternType="solid">
          <fgColor rgb="FFF3F3F3"/>
          <bgColor rgb="FFF3F3F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ont>
        <color rgb="FF6AA84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09300"/>
      </font>
      <fill>
        <patternFill patternType="none"/>
      </fill>
    </dxf>
    <dxf>
      <font>
        <color rgb="FFCCCCCC"/>
      </font>
      <fill>
        <patternFill patternType="solid">
          <fgColor rgb="FFF3F3F3"/>
          <bgColor rgb="FFF3F3F3"/>
        </patternFill>
      </fill>
    </dxf>
    <dxf>
      <font>
        <color rgb="FF6AA84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CCCCCC"/>
      </font>
      <fill>
        <patternFill patternType="solid">
          <fgColor rgb="FFF3F3F3"/>
          <bgColor rgb="FFF3F3F3"/>
        </patternFill>
      </fill>
    </dxf>
    <dxf>
      <fill>
        <patternFill patternType="none"/>
      </fill>
    </dxf>
    <dxf>
      <font>
        <color rgb="FF6AA84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09300"/>
      </font>
      <fill>
        <patternFill patternType="none"/>
      </fill>
    </dxf>
    <dxf>
      <font>
        <color rgb="FFCCCCCC"/>
      </font>
      <fill>
        <patternFill patternType="solid">
          <fgColor rgb="FFF3F3F3"/>
          <bgColor rgb="FFF3F3F3"/>
        </patternFill>
      </fill>
    </dxf>
    <dxf>
      <font>
        <color rgb="FF6AA84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CCCCCC"/>
      </font>
      <fill>
        <patternFill patternType="solid">
          <fgColor rgb="FFF3F3F3"/>
          <bgColor rgb="FFF3F3F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CCCCCC"/>
      </font>
      <fill>
        <patternFill patternType="solid">
          <fgColor rgb="FFF3F3F3"/>
          <bgColor rgb="FFF3F3F3"/>
        </patternFill>
      </fill>
    </dxf>
    <dxf>
      <font>
        <color rgb="FFF09300"/>
      </font>
      <fill>
        <patternFill patternType="none"/>
      </fill>
    </dxf>
    <dxf>
      <font>
        <color rgb="FFCCCCCC"/>
      </font>
      <fill>
        <patternFill patternType="solid">
          <fgColor rgb="FFF3F3F3"/>
          <bgColor rgb="FFF3F3F3"/>
        </patternFill>
      </fill>
    </dxf>
    <dxf>
      <font>
        <color rgb="FFF09300"/>
      </font>
      <fill>
        <patternFill patternType="none"/>
      </fill>
    </dxf>
    <dxf>
      <font>
        <color rgb="FF6AA84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6AA84F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ont>
        <color rgb="FFCCCCCC"/>
      </font>
      <fill>
        <patternFill patternType="solid">
          <fgColor rgb="FFF3F3F3"/>
          <bgColor rgb="FFF3F3F3"/>
        </patternFill>
      </fill>
    </dxf>
    <dxf>
      <font>
        <color rgb="FF6AA84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6AA84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093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K307"/>
  <sheetViews>
    <sheetView workbookViewId="0"/>
  </sheetViews>
  <sheetFormatPr defaultColWidth="12.5703125" defaultRowHeight="15.75" customHeight="1"/>
  <cols>
    <col min="1" max="1" width="12.5703125" customWidth="1"/>
    <col min="6" max="6" width="107.85546875" customWidth="1"/>
    <col min="10" max="10" width="4.42578125" customWidth="1"/>
    <col min="11" max="11" width="13.5703125" customWidth="1"/>
  </cols>
  <sheetData>
    <row r="1" spans="1:1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>
        <f>SUBTOTAL(9,G2:G999)</f>
        <v>21</v>
      </c>
    </row>
    <row r="2" spans="1:11" ht="12.75" hidden="1">
      <c r="A2" s="3">
        <v>45597.816643518519</v>
      </c>
      <c r="B2" s="4">
        <v>45597</v>
      </c>
      <c r="C2" s="5" t="s">
        <v>10</v>
      </c>
      <c r="D2" s="5" t="s">
        <v>11</v>
      </c>
      <c r="E2" s="5" t="s">
        <v>12</v>
      </c>
      <c r="F2" s="5" t="s">
        <v>13</v>
      </c>
      <c r="G2" s="5">
        <v>1</v>
      </c>
      <c r="H2" s="5" t="s">
        <v>14</v>
      </c>
      <c r="I2" s="5" t="s">
        <v>15</v>
      </c>
      <c r="J2" s="5">
        <v>60</v>
      </c>
      <c r="K2" s="6"/>
    </row>
    <row r="3" spans="1:11" ht="12.75" hidden="1">
      <c r="A3" s="3">
        <v>45599.699618055558</v>
      </c>
      <c r="B3" s="4">
        <v>45599</v>
      </c>
      <c r="C3" s="5" t="s">
        <v>16</v>
      </c>
      <c r="D3" s="5" t="s">
        <v>11</v>
      </c>
      <c r="E3" s="5" t="s">
        <v>17</v>
      </c>
      <c r="F3" s="5" t="s">
        <v>18</v>
      </c>
      <c r="G3" s="5">
        <v>1</v>
      </c>
      <c r="H3" s="5" t="s">
        <v>19</v>
      </c>
      <c r="I3" s="5" t="s">
        <v>15</v>
      </c>
      <c r="J3" s="5">
        <v>42</v>
      </c>
      <c r="K3" s="6"/>
    </row>
    <row r="4" spans="1:11" ht="12.75" hidden="1">
      <c r="A4" s="3">
        <v>45600.537928240738</v>
      </c>
      <c r="B4" s="4">
        <v>45600</v>
      </c>
      <c r="C4" s="5" t="s">
        <v>20</v>
      </c>
      <c r="D4" s="5" t="s">
        <v>11</v>
      </c>
      <c r="E4" s="5" t="s">
        <v>21</v>
      </c>
      <c r="F4" s="5" t="s">
        <v>22</v>
      </c>
      <c r="G4" s="5">
        <v>1</v>
      </c>
      <c r="H4" s="5" t="s">
        <v>23</v>
      </c>
      <c r="I4" s="5" t="s">
        <v>15</v>
      </c>
      <c r="J4" s="5">
        <v>46</v>
      </c>
      <c r="K4" s="6"/>
    </row>
    <row r="5" spans="1:11" ht="12.75" hidden="1">
      <c r="A5" s="3">
        <v>45600.609293981484</v>
      </c>
      <c r="B5" s="4">
        <v>45600</v>
      </c>
      <c r="C5" s="5" t="s">
        <v>24</v>
      </c>
      <c r="D5" s="5" t="s">
        <v>11</v>
      </c>
      <c r="E5" s="5" t="s">
        <v>25</v>
      </c>
      <c r="F5" s="5" t="s">
        <v>18</v>
      </c>
      <c r="G5" s="5">
        <v>1</v>
      </c>
      <c r="H5" s="5" t="s">
        <v>19</v>
      </c>
      <c r="I5" s="5" t="s">
        <v>15</v>
      </c>
      <c r="J5" s="5">
        <v>46</v>
      </c>
      <c r="K5" s="6"/>
    </row>
    <row r="6" spans="1:11" ht="12.75" hidden="1">
      <c r="A6" s="3">
        <v>45600.922256944446</v>
      </c>
      <c r="B6" s="4">
        <v>45600</v>
      </c>
      <c r="C6" s="5" t="s">
        <v>26</v>
      </c>
      <c r="D6" s="5" t="s">
        <v>11</v>
      </c>
      <c r="E6" s="5" t="s">
        <v>27</v>
      </c>
      <c r="F6" s="5" t="s">
        <v>22</v>
      </c>
      <c r="G6" s="5">
        <v>1</v>
      </c>
      <c r="H6" s="5" t="s">
        <v>28</v>
      </c>
      <c r="I6" s="5" t="s">
        <v>15</v>
      </c>
      <c r="J6" s="5">
        <v>46</v>
      </c>
      <c r="K6" s="6"/>
    </row>
    <row r="7" spans="1:11" ht="12.75" hidden="1">
      <c r="A7" s="3">
        <v>45601.460833333331</v>
      </c>
      <c r="B7" s="4">
        <v>45601</v>
      </c>
      <c r="C7" s="5" t="s">
        <v>29</v>
      </c>
      <c r="D7" s="5" t="s">
        <v>11</v>
      </c>
      <c r="E7" s="5" t="s">
        <v>30</v>
      </c>
      <c r="F7" s="5" t="s">
        <v>31</v>
      </c>
      <c r="G7" s="5">
        <v>1</v>
      </c>
      <c r="H7" s="5" t="s">
        <v>32</v>
      </c>
      <c r="I7" s="5" t="s">
        <v>15</v>
      </c>
      <c r="J7" s="5">
        <v>60</v>
      </c>
      <c r="K7" s="6"/>
    </row>
    <row r="8" spans="1:11" ht="12.75" hidden="1">
      <c r="A8" s="3">
        <v>45601.860462962963</v>
      </c>
      <c r="B8" s="4">
        <v>45601</v>
      </c>
      <c r="C8" s="5" t="s">
        <v>33</v>
      </c>
      <c r="D8" s="5" t="s">
        <v>11</v>
      </c>
      <c r="E8" s="5" t="s">
        <v>34</v>
      </c>
      <c r="F8" s="5" t="s">
        <v>18</v>
      </c>
      <c r="G8" s="5">
        <v>1</v>
      </c>
      <c r="H8" s="5" t="s">
        <v>35</v>
      </c>
      <c r="I8" s="5" t="s">
        <v>15</v>
      </c>
      <c r="J8" s="5">
        <v>48</v>
      </c>
      <c r="K8" s="6"/>
    </row>
    <row r="9" spans="1:11" ht="12.75" hidden="1">
      <c r="A9" s="3">
        <v>45602.142546296294</v>
      </c>
      <c r="B9" s="4">
        <v>45602</v>
      </c>
      <c r="C9" s="5" t="s">
        <v>36</v>
      </c>
      <c r="D9" s="5" t="s">
        <v>11</v>
      </c>
      <c r="E9" s="5" t="s">
        <v>37</v>
      </c>
      <c r="F9" s="5" t="s">
        <v>38</v>
      </c>
      <c r="G9" s="5">
        <v>1</v>
      </c>
      <c r="H9" s="5" t="s">
        <v>39</v>
      </c>
      <c r="I9" s="5" t="s">
        <v>15</v>
      </c>
      <c r="J9" s="5">
        <v>60</v>
      </c>
      <c r="K9" s="6"/>
    </row>
    <row r="10" spans="1:11" ht="12.75" hidden="1">
      <c r="A10" s="3">
        <v>45602.381180555552</v>
      </c>
      <c r="B10" s="4">
        <v>45602</v>
      </c>
      <c r="C10" s="5" t="s">
        <v>40</v>
      </c>
      <c r="D10" s="5" t="s">
        <v>11</v>
      </c>
      <c r="E10" s="5" t="s">
        <v>41</v>
      </c>
      <c r="F10" s="5" t="s">
        <v>42</v>
      </c>
      <c r="G10" s="5">
        <v>1</v>
      </c>
      <c r="H10" s="5" t="s">
        <v>43</v>
      </c>
      <c r="I10" s="5" t="s">
        <v>15</v>
      </c>
      <c r="J10" s="5">
        <v>50</v>
      </c>
      <c r="K10" s="6"/>
    </row>
    <row r="11" spans="1:11" ht="12.75" hidden="1">
      <c r="A11" s="3">
        <v>45602.651967592596</v>
      </c>
      <c r="B11" s="4">
        <v>45602</v>
      </c>
      <c r="C11" s="5" t="s">
        <v>44</v>
      </c>
      <c r="D11" s="5" t="s">
        <v>11</v>
      </c>
      <c r="E11" s="5" t="s">
        <v>45</v>
      </c>
      <c r="F11" s="5" t="s">
        <v>18</v>
      </c>
      <c r="G11" s="5">
        <v>1</v>
      </c>
      <c r="H11" s="5" t="s">
        <v>46</v>
      </c>
      <c r="I11" s="5" t="s">
        <v>15</v>
      </c>
      <c r="J11" s="5">
        <v>50</v>
      </c>
      <c r="K11" s="6"/>
    </row>
    <row r="12" spans="1:11" ht="12.75" hidden="1">
      <c r="A12" s="3">
        <v>45603.389872685184</v>
      </c>
      <c r="B12" s="4">
        <v>45602</v>
      </c>
      <c r="C12" s="5" t="s">
        <v>47</v>
      </c>
      <c r="D12" s="5" t="s">
        <v>11</v>
      </c>
      <c r="E12" s="5" t="s">
        <v>48</v>
      </c>
      <c r="F12" s="5" t="s">
        <v>13</v>
      </c>
      <c r="G12" s="5">
        <v>1</v>
      </c>
      <c r="H12" s="5" t="s">
        <v>49</v>
      </c>
      <c r="I12" s="5" t="s">
        <v>50</v>
      </c>
      <c r="J12" s="5">
        <v>58</v>
      </c>
      <c r="K12" s="6"/>
    </row>
    <row r="13" spans="1:11" ht="12.75" hidden="1">
      <c r="A13" s="3">
        <v>45603.739259259259</v>
      </c>
      <c r="B13" s="4">
        <v>45603</v>
      </c>
      <c r="C13" s="5" t="s">
        <v>51</v>
      </c>
      <c r="D13" s="5" t="s">
        <v>11</v>
      </c>
      <c r="E13" s="5" t="s">
        <v>52</v>
      </c>
      <c r="F13" s="5" t="s">
        <v>53</v>
      </c>
      <c r="G13" s="5">
        <v>1</v>
      </c>
      <c r="H13" s="5" t="s">
        <v>54</v>
      </c>
      <c r="I13" s="5" t="s">
        <v>15</v>
      </c>
      <c r="J13" s="5">
        <v>20</v>
      </c>
      <c r="K13" s="6"/>
    </row>
    <row r="14" spans="1:11" ht="12.75" hidden="1">
      <c r="A14" s="3">
        <v>45604.418217592596</v>
      </c>
      <c r="B14" s="4">
        <v>45604</v>
      </c>
      <c r="C14" s="5" t="s">
        <v>55</v>
      </c>
      <c r="D14" s="5" t="s">
        <v>11</v>
      </c>
      <c r="E14" s="5" t="s">
        <v>56</v>
      </c>
      <c r="F14" s="5" t="s">
        <v>57</v>
      </c>
      <c r="G14" s="5">
        <v>1</v>
      </c>
      <c r="H14" s="5" t="s">
        <v>58</v>
      </c>
      <c r="I14" s="5" t="s">
        <v>15</v>
      </c>
      <c r="J14" s="5">
        <v>30</v>
      </c>
      <c r="K14" s="6"/>
    </row>
    <row r="15" spans="1:11" ht="12.75" hidden="1">
      <c r="A15" s="3">
        <v>45604.612083333333</v>
      </c>
      <c r="B15" s="4">
        <v>45604</v>
      </c>
      <c r="C15" s="5" t="s">
        <v>59</v>
      </c>
      <c r="D15" s="5" t="s">
        <v>11</v>
      </c>
      <c r="E15" s="5" t="s">
        <v>60</v>
      </c>
      <c r="F15" s="5" t="s">
        <v>18</v>
      </c>
      <c r="G15" s="5">
        <v>1</v>
      </c>
      <c r="H15" s="5" t="s">
        <v>61</v>
      </c>
      <c r="I15" s="5" t="s">
        <v>15</v>
      </c>
      <c r="J15" s="5">
        <v>60</v>
      </c>
      <c r="K15" s="6"/>
    </row>
    <row r="16" spans="1:11" ht="12.75" hidden="1">
      <c r="A16" s="3">
        <v>45605.026550925926</v>
      </c>
      <c r="B16" s="4">
        <v>45605</v>
      </c>
      <c r="C16" s="5" t="s">
        <v>62</v>
      </c>
      <c r="D16" s="5" t="s">
        <v>11</v>
      </c>
      <c r="E16" s="5" t="s">
        <v>63</v>
      </c>
      <c r="F16" s="5" t="s">
        <v>64</v>
      </c>
      <c r="G16" s="5">
        <v>1</v>
      </c>
      <c r="H16" s="5" t="s">
        <v>65</v>
      </c>
      <c r="I16" s="5" t="s">
        <v>15</v>
      </c>
      <c r="J16" s="5">
        <v>46</v>
      </c>
      <c r="K16" s="6"/>
    </row>
    <row r="17" spans="1:11" ht="12.75" hidden="1">
      <c r="A17" s="3">
        <v>45605.030868055554</v>
      </c>
      <c r="B17" s="4">
        <v>45605</v>
      </c>
      <c r="C17" s="5" t="s">
        <v>66</v>
      </c>
      <c r="D17" s="5" t="s">
        <v>11</v>
      </c>
      <c r="E17" s="5" t="s">
        <v>67</v>
      </c>
      <c r="F17" s="5" t="s">
        <v>64</v>
      </c>
      <c r="G17" s="5">
        <v>1</v>
      </c>
      <c r="H17" s="5" t="s">
        <v>65</v>
      </c>
      <c r="I17" s="5" t="s">
        <v>15</v>
      </c>
      <c r="J17" s="5">
        <v>44</v>
      </c>
      <c r="K17" s="6"/>
    </row>
    <row r="18" spans="1:11" ht="12.75" hidden="1">
      <c r="A18" s="3">
        <v>45605.03087962963</v>
      </c>
      <c r="B18" s="4">
        <v>45605</v>
      </c>
      <c r="C18" s="5" t="s">
        <v>68</v>
      </c>
      <c r="D18" s="5" t="s">
        <v>11</v>
      </c>
      <c r="E18" s="5" t="s">
        <v>69</v>
      </c>
      <c r="F18" s="5" t="s">
        <v>64</v>
      </c>
      <c r="G18" s="5">
        <v>1</v>
      </c>
      <c r="H18" s="5" t="s">
        <v>65</v>
      </c>
      <c r="I18" s="5" t="s">
        <v>15</v>
      </c>
      <c r="J18" s="5">
        <v>46</v>
      </c>
      <c r="K18" s="6"/>
    </row>
    <row r="19" spans="1:11" ht="12.75" hidden="1">
      <c r="A19" s="3">
        <v>45605.030891203707</v>
      </c>
      <c r="B19" s="4">
        <v>45605</v>
      </c>
      <c r="C19" s="5" t="s">
        <v>70</v>
      </c>
      <c r="D19" s="5" t="s">
        <v>11</v>
      </c>
      <c r="E19" s="5" t="s">
        <v>71</v>
      </c>
      <c r="F19" s="5" t="s">
        <v>64</v>
      </c>
      <c r="G19" s="5">
        <v>1</v>
      </c>
      <c r="H19" s="5" t="s">
        <v>65</v>
      </c>
      <c r="I19" s="5" t="s">
        <v>15</v>
      </c>
      <c r="J19" s="5">
        <v>46</v>
      </c>
      <c r="K19" s="6"/>
    </row>
    <row r="20" spans="1:11" ht="12.75" hidden="1">
      <c r="A20" s="3">
        <v>45607.688425925924</v>
      </c>
      <c r="B20" s="4">
        <v>45607</v>
      </c>
      <c r="C20" s="5" t="s">
        <v>72</v>
      </c>
      <c r="D20" s="5" t="s">
        <v>11</v>
      </c>
      <c r="E20" s="5" t="s">
        <v>73</v>
      </c>
      <c r="F20" s="5" t="s">
        <v>74</v>
      </c>
      <c r="G20" s="5">
        <v>1</v>
      </c>
      <c r="H20" s="5" t="s">
        <v>75</v>
      </c>
      <c r="I20" s="5" t="s">
        <v>15</v>
      </c>
      <c r="J20" s="5">
        <v>60</v>
      </c>
      <c r="K20" s="6"/>
    </row>
    <row r="21" spans="1:11" ht="12.75" hidden="1">
      <c r="A21" s="3">
        <v>45607.714386574073</v>
      </c>
      <c r="B21" s="4">
        <v>45607</v>
      </c>
      <c r="C21" s="5" t="s">
        <v>76</v>
      </c>
      <c r="D21" s="5" t="s">
        <v>11</v>
      </c>
      <c r="E21" s="5" t="s">
        <v>77</v>
      </c>
      <c r="F21" s="5" t="s">
        <v>78</v>
      </c>
      <c r="G21" s="5">
        <v>1</v>
      </c>
      <c r="H21" s="5" t="s">
        <v>79</v>
      </c>
      <c r="I21" s="5" t="s">
        <v>15</v>
      </c>
      <c r="J21" s="5">
        <v>60</v>
      </c>
      <c r="K21" s="6"/>
    </row>
    <row r="22" spans="1:11" ht="12.75">
      <c r="A22" s="3">
        <v>45607.85701388889</v>
      </c>
      <c r="B22" s="4">
        <v>45607</v>
      </c>
      <c r="C22" s="5" t="s">
        <v>80</v>
      </c>
      <c r="D22" s="5" t="s">
        <v>11</v>
      </c>
      <c r="E22" s="5" t="s">
        <v>81</v>
      </c>
      <c r="F22" s="5" t="s">
        <v>82</v>
      </c>
      <c r="G22" s="5">
        <v>1</v>
      </c>
      <c r="H22" s="5" t="s">
        <v>83</v>
      </c>
      <c r="I22" s="5" t="s">
        <v>15</v>
      </c>
      <c r="J22" s="5">
        <v>56</v>
      </c>
      <c r="K22" s="6"/>
    </row>
    <row r="23" spans="1:11" ht="12.75" hidden="1">
      <c r="A23" s="3">
        <v>45607.990972222222</v>
      </c>
      <c r="B23" s="4">
        <v>45607</v>
      </c>
      <c r="C23" s="5" t="s">
        <v>84</v>
      </c>
      <c r="D23" s="5" t="s">
        <v>11</v>
      </c>
      <c r="E23" s="5" t="s">
        <v>85</v>
      </c>
      <c r="F23" s="5" t="s">
        <v>74</v>
      </c>
      <c r="G23" s="5">
        <v>1</v>
      </c>
      <c r="H23" s="5" t="s">
        <v>86</v>
      </c>
      <c r="I23" s="5" t="s">
        <v>15</v>
      </c>
      <c r="J23" s="5">
        <v>40</v>
      </c>
      <c r="K23" s="6"/>
    </row>
    <row r="24" spans="1:11" ht="12.75" hidden="1">
      <c r="A24" s="3">
        <v>45609.423680555556</v>
      </c>
      <c r="B24" s="4">
        <v>45609</v>
      </c>
      <c r="C24" s="5" t="s">
        <v>87</v>
      </c>
      <c r="D24" s="5" t="s">
        <v>11</v>
      </c>
      <c r="E24" s="5" t="s">
        <v>88</v>
      </c>
      <c r="F24" s="5" t="s">
        <v>64</v>
      </c>
      <c r="G24" s="5">
        <v>1</v>
      </c>
      <c r="H24" s="5" t="s">
        <v>89</v>
      </c>
      <c r="I24" s="5" t="s">
        <v>15</v>
      </c>
      <c r="J24" s="5">
        <v>60</v>
      </c>
      <c r="K24" s="6"/>
    </row>
    <row r="25" spans="1:11" ht="12.75" hidden="1">
      <c r="A25" s="3">
        <v>45609.674664351849</v>
      </c>
      <c r="B25" s="4">
        <v>45609</v>
      </c>
      <c r="C25" s="5" t="s">
        <v>90</v>
      </c>
      <c r="D25" s="5" t="s">
        <v>11</v>
      </c>
      <c r="E25" s="5" t="s">
        <v>91</v>
      </c>
      <c r="F25" s="5" t="s">
        <v>18</v>
      </c>
      <c r="G25" s="5">
        <v>1</v>
      </c>
      <c r="H25" s="5" t="s">
        <v>92</v>
      </c>
      <c r="I25" s="5" t="s">
        <v>15</v>
      </c>
      <c r="J25" s="5">
        <v>52</v>
      </c>
      <c r="K25" s="6"/>
    </row>
    <row r="26" spans="1:11" ht="12.75" hidden="1">
      <c r="A26" s="3">
        <v>45610.642453703702</v>
      </c>
      <c r="B26" s="4">
        <v>45610</v>
      </c>
      <c r="C26" s="5" t="s">
        <v>93</v>
      </c>
      <c r="D26" s="5" t="s">
        <v>11</v>
      </c>
      <c r="E26" s="5" t="s">
        <v>94</v>
      </c>
      <c r="F26" s="5" t="s">
        <v>74</v>
      </c>
      <c r="G26" s="5">
        <v>1</v>
      </c>
      <c r="H26" s="5" t="s">
        <v>95</v>
      </c>
      <c r="I26" s="5" t="s">
        <v>15</v>
      </c>
      <c r="J26" s="5">
        <v>56</v>
      </c>
      <c r="K26" s="6"/>
    </row>
    <row r="27" spans="1:11" ht="12.75" hidden="1">
      <c r="A27" s="3">
        <v>45610.694328703707</v>
      </c>
      <c r="B27" s="4">
        <v>45610</v>
      </c>
      <c r="C27" s="5" t="s">
        <v>96</v>
      </c>
      <c r="D27" s="5" t="s">
        <v>11</v>
      </c>
      <c r="E27" s="5" t="s">
        <v>97</v>
      </c>
      <c r="F27" s="5" t="s">
        <v>42</v>
      </c>
      <c r="G27" s="5">
        <v>1</v>
      </c>
      <c r="H27" s="5" t="s">
        <v>98</v>
      </c>
      <c r="I27" s="5" t="s">
        <v>15</v>
      </c>
      <c r="J27" s="5">
        <v>50</v>
      </c>
      <c r="K27" s="6"/>
    </row>
    <row r="28" spans="1:11" ht="12.75" hidden="1">
      <c r="A28" s="3">
        <v>45610.776956018519</v>
      </c>
      <c r="B28" s="4">
        <v>45610</v>
      </c>
      <c r="C28" s="5" t="s">
        <v>99</v>
      </c>
      <c r="D28" s="5" t="s">
        <v>11</v>
      </c>
      <c r="E28" s="5" t="s">
        <v>100</v>
      </c>
      <c r="F28" s="5" t="s">
        <v>13</v>
      </c>
      <c r="G28" s="5">
        <v>1</v>
      </c>
      <c r="H28" s="5" t="s">
        <v>101</v>
      </c>
      <c r="I28" s="5" t="s">
        <v>15</v>
      </c>
      <c r="J28" s="5">
        <v>42</v>
      </c>
      <c r="K28" s="6"/>
    </row>
    <row r="29" spans="1:11" ht="12.75" hidden="1">
      <c r="A29" s="3">
        <v>45611.415405092594</v>
      </c>
      <c r="B29" s="4">
        <v>45611</v>
      </c>
      <c r="C29" s="5" t="s">
        <v>102</v>
      </c>
      <c r="D29" s="5" t="s">
        <v>11</v>
      </c>
      <c r="E29" s="5" t="s">
        <v>103</v>
      </c>
      <c r="F29" s="5" t="s">
        <v>42</v>
      </c>
      <c r="G29" s="5">
        <v>1</v>
      </c>
      <c r="H29" s="5" t="s">
        <v>104</v>
      </c>
      <c r="I29" s="5" t="s">
        <v>15</v>
      </c>
      <c r="J29" s="5">
        <v>50</v>
      </c>
      <c r="K29" s="6"/>
    </row>
    <row r="30" spans="1:11" ht="12.75" hidden="1">
      <c r="A30" s="3">
        <v>45611.549398148149</v>
      </c>
      <c r="B30" s="4">
        <v>45611</v>
      </c>
      <c r="C30" s="5" t="s">
        <v>105</v>
      </c>
      <c r="D30" s="5" t="s">
        <v>11</v>
      </c>
      <c r="E30" s="5" t="s">
        <v>106</v>
      </c>
      <c r="F30" s="5" t="s">
        <v>74</v>
      </c>
      <c r="G30" s="5">
        <v>1</v>
      </c>
      <c r="H30" s="5" t="s">
        <v>107</v>
      </c>
      <c r="I30" s="5" t="s">
        <v>15</v>
      </c>
      <c r="J30" s="5">
        <v>48</v>
      </c>
      <c r="K30" s="6"/>
    </row>
    <row r="31" spans="1:11" ht="12.75">
      <c r="A31" s="3">
        <v>45611.937592592592</v>
      </c>
      <c r="B31" s="4">
        <v>45611</v>
      </c>
      <c r="C31" s="5" t="s">
        <v>108</v>
      </c>
      <c r="D31" s="5" t="s">
        <v>11</v>
      </c>
      <c r="E31" s="5" t="s">
        <v>109</v>
      </c>
      <c r="F31" s="5" t="s">
        <v>82</v>
      </c>
      <c r="G31" s="5">
        <v>1</v>
      </c>
      <c r="H31" s="5" t="s">
        <v>110</v>
      </c>
      <c r="I31" s="5" t="s">
        <v>15</v>
      </c>
      <c r="J31" s="5">
        <v>44</v>
      </c>
      <c r="K31" s="6"/>
    </row>
    <row r="32" spans="1:11" ht="12.75" hidden="1">
      <c r="A32" s="3">
        <v>45613.626585648148</v>
      </c>
      <c r="B32" s="4">
        <v>45613</v>
      </c>
      <c r="C32" s="5" t="s">
        <v>111</v>
      </c>
      <c r="D32" s="5" t="s">
        <v>11</v>
      </c>
      <c r="E32" s="5" t="s">
        <v>112</v>
      </c>
      <c r="F32" s="5" t="s">
        <v>74</v>
      </c>
      <c r="G32" s="5">
        <v>1</v>
      </c>
      <c r="H32" s="5" t="s">
        <v>113</v>
      </c>
      <c r="I32" s="5" t="s">
        <v>15</v>
      </c>
      <c r="J32" s="5">
        <v>60</v>
      </c>
      <c r="K32" s="6"/>
    </row>
    <row r="33" spans="1:11" ht="12.75" hidden="1">
      <c r="A33" s="3">
        <v>45614.444699074076</v>
      </c>
      <c r="B33" s="4">
        <v>45614</v>
      </c>
      <c r="C33" s="5" t="s">
        <v>114</v>
      </c>
      <c r="D33" s="5" t="s">
        <v>11</v>
      </c>
      <c r="E33" s="5" t="s">
        <v>115</v>
      </c>
      <c r="F33" s="5" t="s">
        <v>38</v>
      </c>
      <c r="G33" s="5">
        <v>1</v>
      </c>
      <c r="H33" s="5" t="s">
        <v>116</v>
      </c>
      <c r="I33" s="5" t="s">
        <v>50</v>
      </c>
      <c r="J33" s="5">
        <v>46</v>
      </c>
      <c r="K33" s="6"/>
    </row>
    <row r="34" spans="1:11" ht="12.75" hidden="1">
      <c r="A34" s="3">
        <v>45614.470752314817</v>
      </c>
      <c r="B34" s="4">
        <v>45614</v>
      </c>
      <c r="C34" s="5" t="s">
        <v>117</v>
      </c>
      <c r="D34" s="5" t="s">
        <v>11</v>
      </c>
      <c r="E34" s="5" t="s">
        <v>118</v>
      </c>
      <c r="F34" s="5" t="s">
        <v>38</v>
      </c>
      <c r="G34" s="5">
        <v>1</v>
      </c>
      <c r="H34" s="5" t="s">
        <v>116</v>
      </c>
      <c r="I34" s="5" t="s">
        <v>15</v>
      </c>
      <c r="J34" s="5">
        <v>46</v>
      </c>
      <c r="K34" s="6"/>
    </row>
    <row r="35" spans="1:11" ht="12.75" hidden="1">
      <c r="A35" s="3">
        <v>45614.475057870368</v>
      </c>
      <c r="B35" s="4">
        <v>45614</v>
      </c>
      <c r="C35" s="5" t="s">
        <v>119</v>
      </c>
      <c r="D35" s="5" t="s">
        <v>11</v>
      </c>
      <c r="E35" s="5" t="s">
        <v>120</v>
      </c>
      <c r="F35" s="5" t="s">
        <v>42</v>
      </c>
      <c r="G35" s="5">
        <v>1</v>
      </c>
      <c r="H35" s="5" t="s">
        <v>121</v>
      </c>
      <c r="I35" s="5" t="s">
        <v>15</v>
      </c>
      <c r="J35" s="5">
        <v>50</v>
      </c>
      <c r="K35" s="6"/>
    </row>
    <row r="36" spans="1:11" ht="12.75" hidden="1">
      <c r="A36" s="3">
        <v>45614.496574074074</v>
      </c>
      <c r="B36" s="4">
        <v>45614</v>
      </c>
      <c r="C36" s="5" t="s">
        <v>122</v>
      </c>
      <c r="D36" s="5" t="s">
        <v>11</v>
      </c>
      <c r="E36" s="5" t="s">
        <v>123</v>
      </c>
      <c r="F36" s="5" t="s">
        <v>38</v>
      </c>
      <c r="G36" s="5">
        <v>1</v>
      </c>
      <c r="H36" s="5" t="s">
        <v>124</v>
      </c>
      <c r="I36" s="5" t="s">
        <v>15</v>
      </c>
      <c r="J36" s="5">
        <v>52</v>
      </c>
      <c r="K36" s="6"/>
    </row>
    <row r="37" spans="1:11" ht="12.75" hidden="1">
      <c r="A37" s="3">
        <v>45614.954074074078</v>
      </c>
      <c r="B37" s="4">
        <v>45614</v>
      </c>
      <c r="C37" s="5" t="s">
        <v>125</v>
      </c>
      <c r="D37" s="5" t="s">
        <v>11</v>
      </c>
      <c r="E37" s="5" t="s">
        <v>126</v>
      </c>
      <c r="F37" s="5" t="s">
        <v>13</v>
      </c>
      <c r="G37" s="5">
        <v>1</v>
      </c>
      <c r="H37" s="5" t="s">
        <v>127</v>
      </c>
      <c r="I37" s="5" t="s">
        <v>15</v>
      </c>
      <c r="J37" s="5">
        <v>40</v>
      </c>
      <c r="K37" s="6"/>
    </row>
    <row r="38" spans="1:11" ht="12.75" hidden="1">
      <c r="A38" s="3">
        <v>45615.649224537039</v>
      </c>
      <c r="B38" s="4">
        <v>45615</v>
      </c>
      <c r="C38" s="5" t="s">
        <v>128</v>
      </c>
      <c r="D38" s="5" t="s">
        <v>11</v>
      </c>
      <c r="E38" s="5" t="s">
        <v>129</v>
      </c>
      <c r="F38" s="5" t="s">
        <v>78</v>
      </c>
      <c r="G38" s="5">
        <v>1</v>
      </c>
      <c r="H38" s="5" t="s">
        <v>79</v>
      </c>
      <c r="I38" s="5" t="s">
        <v>15</v>
      </c>
      <c r="J38" s="5">
        <v>60</v>
      </c>
      <c r="K38" s="6"/>
    </row>
    <row r="39" spans="1:11" ht="12.75" hidden="1">
      <c r="A39" s="3">
        <v>45616.653182870374</v>
      </c>
      <c r="B39" s="4">
        <v>45616</v>
      </c>
      <c r="C39" s="5" t="s">
        <v>130</v>
      </c>
      <c r="D39" s="5" t="s">
        <v>11</v>
      </c>
      <c r="E39" s="5" t="s">
        <v>131</v>
      </c>
      <c r="F39" s="5" t="s">
        <v>18</v>
      </c>
      <c r="G39" s="5">
        <v>1</v>
      </c>
      <c r="H39" s="5" t="s">
        <v>61</v>
      </c>
      <c r="I39" s="5" t="s">
        <v>15</v>
      </c>
      <c r="J39" s="5">
        <v>60</v>
      </c>
      <c r="K39" s="6"/>
    </row>
    <row r="40" spans="1:11" ht="12.75" hidden="1">
      <c r="A40" s="3">
        <v>45616.666238425925</v>
      </c>
      <c r="B40" s="4">
        <v>45616</v>
      </c>
      <c r="C40" s="5" t="s">
        <v>132</v>
      </c>
      <c r="D40" s="5" t="s">
        <v>11</v>
      </c>
      <c r="E40" s="5" t="s">
        <v>133</v>
      </c>
      <c r="F40" s="5" t="s">
        <v>134</v>
      </c>
      <c r="G40" s="5">
        <v>2</v>
      </c>
      <c r="H40" s="5" t="s">
        <v>135</v>
      </c>
      <c r="I40" s="5" t="s">
        <v>50</v>
      </c>
      <c r="J40" s="5">
        <v>30</v>
      </c>
      <c r="K40" s="6"/>
    </row>
    <row r="41" spans="1:11" ht="12.75" hidden="1">
      <c r="A41" s="3">
        <v>45616.666250000002</v>
      </c>
      <c r="B41" s="4">
        <v>45616</v>
      </c>
      <c r="C41" s="5" t="s">
        <v>136</v>
      </c>
      <c r="D41" s="5" t="s">
        <v>11</v>
      </c>
      <c r="E41" s="5" t="s">
        <v>133</v>
      </c>
      <c r="F41" s="5" t="s">
        <v>57</v>
      </c>
      <c r="G41" s="5">
        <v>1</v>
      </c>
      <c r="H41" s="5" t="s">
        <v>135</v>
      </c>
      <c r="I41" s="5" t="s">
        <v>50</v>
      </c>
      <c r="J41" s="5">
        <v>30</v>
      </c>
      <c r="K41" s="6"/>
    </row>
    <row r="42" spans="1:11" ht="12.75" hidden="1">
      <c r="A42" s="3">
        <v>45616.722326388888</v>
      </c>
      <c r="B42" s="4">
        <v>45616</v>
      </c>
      <c r="C42" s="5" t="s">
        <v>137</v>
      </c>
      <c r="D42" s="5" t="s">
        <v>11</v>
      </c>
      <c r="E42" s="5" t="s">
        <v>138</v>
      </c>
      <c r="F42" s="5" t="s">
        <v>139</v>
      </c>
      <c r="G42" s="5">
        <v>1</v>
      </c>
      <c r="H42" s="5" t="s">
        <v>140</v>
      </c>
      <c r="I42" s="5" t="s">
        <v>50</v>
      </c>
      <c r="J42" s="5">
        <v>42</v>
      </c>
      <c r="K42" s="6"/>
    </row>
    <row r="43" spans="1:11" ht="12.75" hidden="1">
      <c r="A43" s="3">
        <v>45616.722337962965</v>
      </c>
      <c r="B43" s="4">
        <v>45616</v>
      </c>
      <c r="C43" s="5" t="s">
        <v>141</v>
      </c>
      <c r="D43" s="5" t="s">
        <v>11</v>
      </c>
      <c r="E43" s="5" t="s">
        <v>142</v>
      </c>
      <c r="F43" s="5" t="s">
        <v>143</v>
      </c>
      <c r="G43" s="5">
        <v>1</v>
      </c>
      <c r="H43" s="5" t="s">
        <v>144</v>
      </c>
      <c r="I43" s="5" t="s">
        <v>15</v>
      </c>
      <c r="J43" s="5">
        <v>30</v>
      </c>
      <c r="K43" s="6"/>
    </row>
    <row r="44" spans="1:11" ht="12.75" hidden="1">
      <c r="A44" s="3">
        <v>45616.802372685182</v>
      </c>
      <c r="B44" s="4">
        <v>45616</v>
      </c>
      <c r="C44" s="5" t="s">
        <v>145</v>
      </c>
      <c r="D44" s="5" t="s">
        <v>11</v>
      </c>
      <c r="E44" s="5" t="s">
        <v>146</v>
      </c>
      <c r="F44" s="5" t="s">
        <v>42</v>
      </c>
      <c r="G44" s="5">
        <v>1</v>
      </c>
      <c r="H44" s="5" t="s">
        <v>140</v>
      </c>
      <c r="I44" s="5" t="s">
        <v>15</v>
      </c>
      <c r="J44" s="5">
        <v>42</v>
      </c>
      <c r="K44" s="6"/>
    </row>
    <row r="45" spans="1:11" ht="12.75" hidden="1">
      <c r="A45" s="3">
        <v>45616.948657407411</v>
      </c>
      <c r="B45" s="4">
        <v>45616</v>
      </c>
      <c r="C45" s="5" t="s">
        <v>147</v>
      </c>
      <c r="D45" s="5" t="s">
        <v>11</v>
      </c>
      <c r="E45" s="5" t="s">
        <v>148</v>
      </c>
      <c r="F45" s="5" t="s">
        <v>13</v>
      </c>
      <c r="G45" s="5">
        <v>2</v>
      </c>
      <c r="H45" s="5" t="s">
        <v>101</v>
      </c>
      <c r="I45" s="5" t="s">
        <v>15</v>
      </c>
      <c r="J45" s="5">
        <v>42</v>
      </c>
      <c r="K45" s="6"/>
    </row>
    <row r="46" spans="1:11" ht="12.75" hidden="1">
      <c r="A46" s="3">
        <v>45617.44321759259</v>
      </c>
      <c r="B46" s="4">
        <v>45617</v>
      </c>
      <c r="C46" s="5" t="s">
        <v>149</v>
      </c>
      <c r="D46" s="5" t="s">
        <v>11</v>
      </c>
      <c r="E46" s="5" t="s">
        <v>150</v>
      </c>
      <c r="F46" s="5" t="s">
        <v>74</v>
      </c>
      <c r="G46" s="5">
        <v>1</v>
      </c>
      <c r="H46" s="5" t="s">
        <v>107</v>
      </c>
      <c r="I46" s="5" t="s">
        <v>15</v>
      </c>
      <c r="J46" s="5">
        <v>48</v>
      </c>
      <c r="K46" s="6"/>
    </row>
    <row r="47" spans="1:11" ht="12.75" hidden="1">
      <c r="A47" s="3">
        <v>45617.443229166667</v>
      </c>
      <c r="B47" s="4">
        <v>45617</v>
      </c>
      <c r="C47" s="5" t="s">
        <v>151</v>
      </c>
      <c r="D47" s="5" t="s">
        <v>11</v>
      </c>
      <c r="E47" s="5" t="s">
        <v>152</v>
      </c>
      <c r="F47" s="5" t="s">
        <v>74</v>
      </c>
      <c r="G47" s="5">
        <v>1</v>
      </c>
      <c r="H47" s="5" t="s">
        <v>107</v>
      </c>
      <c r="I47" s="5" t="s">
        <v>15</v>
      </c>
      <c r="J47" s="5">
        <v>48</v>
      </c>
      <c r="K47" s="6"/>
    </row>
    <row r="48" spans="1:11" ht="12.75" hidden="1">
      <c r="A48" s="3">
        <v>45617.490671296298</v>
      </c>
      <c r="B48" s="4">
        <v>45617</v>
      </c>
      <c r="C48" s="5" t="s">
        <v>153</v>
      </c>
      <c r="D48" s="5" t="s">
        <v>11</v>
      </c>
      <c r="E48" s="5" t="s">
        <v>154</v>
      </c>
      <c r="F48" s="5" t="s">
        <v>64</v>
      </c>
      <c r="G48" s="5">
        <v>1</v>
      </c>
      <c r="H48" s="5" t="s">
        <v>155</v>
      </c>
      <c r="I48" s="5" t="s">
        <v>15</v>
      </c>
      <c r="J48" s="5">
        <v>50</v>
      </c>
      <c r="K48" s="6"/>
    </row>
    <row r="49" spans="1:11" ht="12.75">
      <c r="A49" s="3">
        <v>45617.546574074076</v>
      </c>
      <c r="B49" s="4">
        <v>45617</v>
      </c>
      <c r="C49" s="5" t="s">
        <v>156</v>
      </c>
      <c r="D49" s="5" t="s">
        <v>11</v>
      </c>
      <c r="E49" s="5" t="s">
        <v>157</v>
      </c>
      <c r="F49" s="5" t="s">
        <v>82</v>
      </c>
      <c r="G49" s="5">
        <v>1</v>
      </c>
      <c r="H49" s="5" t="s">
        <v>158</v>
      </c>
      <c r="I49" s="5" t="s">
        <v>15</v>
      </c>
      <c r="J49" s="5">
        <v>56</v>
      </c>
      <c r="K49" s="6"/>
    </row>
    <row r="50" spans="1:11" ht="12.75">
      <c r="A50" s="3">
        <v>45617.546585648146</v>
      </c>
      <c r="B50" s="4">
        <v>45617</v>
      </c>
      <c r="C50" s="5" t="s">
        <v>159</v>
      </c>
      <c r="D50" s="5" t="s">
        <v>11</v>
      </c>
      <c r="E50" s="5" t="s">
        <v>157</v>
      </c>
      <c r="F50" s="5" t="s">
        <v>82</v>
      </c>
      <c r="G50" s="5">
        <v>1</v>
      </c>
      <c r="H50" s="5" t="s">
        <v>158</v>
      </c>
      <c r="I50" s="5" t="s">
        <v>15</v>
      </c>
      <c r="J50" s="5">
        <v>56</v>
      </c>
      <c r="K50" s="6"/>
    </row>
    <row r="51" spans="1:11" ht="12.75" hidden="1">
      <c r="A51" s="3">
        <v>45617.908576388887</v>
      </c>
      <c r="B51" s="4">
        <v>45617</v>
      </c>
      <c r="C51" s="5" t="s">
        <v>160</v>
      </c>
      <c r="D51" s="5" t="s">
        <v>11</v>
      </c>
      <c r="E51" s="5" t="s">
        <v>161</v>
      </c>
      <c r="F51" s="5" t="s">
        <v>162</v>
      </c>
      <c r="G51" s="5">
        <v>1</v>
      </c>
      <c r="H51" s="5" t="s">
        <v>163</v>
      </c>
      <c r="I51" s="5" t="s">
        <v>15</v>
      </c>
      <c r="J51" s="5">
        <v>40</v>
      </c>
      <c r="K51" s="6"/>
    </row>
    <row r="52" spans="1:11" ht="12.75" hidden="1">
      <c r="A52" s="3">
        <v>45618.456805555557</v>
      </c>
      <c r="B52" s="4">
        <v>45618</v>
      </c>
      <c r="C52" s="5" t="s">
        <v>164</v>
      </c>
      <c r="D52" s="5" t="s">
        <v>11</v>
      </c>
      <c r="E52" s="5" t="s">
        <v>165</v>
      </c>
      <c r="F52" s="5" t="s">
        <v>166</v>
      </c>
      <c r="G52" s="5">
        <v>1</v>
      </c>
      <c r="H52" s="5" t="s">
        <v>167</v>
      </c>
      <c r="I52" s="5" t="s">
        <v>15</v>
      </c>
      <c r="J52" s="5">
        <v>10</v>
      </c>
      <c r="K52" s="6"/>
    </row>
    <row r="53" spans="1:11" ht="12.75" hidden="1">
      <c r="A53" s="3">
        <v>45618.643067129633</v>
      </c>
      <c r="B53" s="4">
        <v>45618</v>
      </c>
      <c r="C53" s="5" t="s">
        <v>168</v>
      </c>
      <c r="D53" s="5" t="s">
        <v>11</v>
      </c>
      <c r="E53" s="5" t="s">
        <v>169</v>
      </c>
      <c r="F53" s="5" t="s">
        <v>74</v>
      </c>
      <c r="G53" s="5">
        <v>1</v>
      </c>
      <c r="H53" s="5" t="s">
        <v>170</v>
      </c>
      <c r="I53" s="5" t="s">
        <v>15</v>
      </c>
      <c r="J53" s="5">
        <v>40</v>
      </c>
      <c r="K53" s="6"/>
    </row>
    <row r="54" spans="1:11" ht="12.75" hidden="1">
      <c r="A54" s="3">
        <v>45619.70616898148</v>
      </c>
      <c r="B54" s="4">
        <v>45619</v>
      </c>
      <c r="C54" s="5" t="s">
        <v>171</v>
      </c>
      <c r="D54" s="5" t="s">
        <v>11</v>
      </c>
      <c r="E54" s="5" t="s">
        <v>172</v>
      </c>
      <c r="F54" s="5" t="s">
        <v>22</v>
      </c>
      <c r="G54" s="5">
        <v>1</v>
      </c>
      <c r="H54" s="5" t="s">
        <v>173</v>
      </c>
      <c r="I54" s="5" t="s">
        <v>15</v>
      </c>
      <c r="J54" s="5">
        <v>60</v>
      </c>
      <c r="K54" s="6"/>
    </row>
    <row r="55" spans="1:11" ht="12.75" hidden="1">
      <c r="A55" s="3">
        <v>45620.486631944441</v>
      </c>
      <c r="B55" s="4">
        <v>45620</v>
      </c>
      <c r="C55" s="5" t="s">
        <v>174</v>
      </c>
      <c r="D55" s="5" t="s">
        <v>11</v>
      </c>
      <c r="E55" s="5" t="s">
        <v>175</v>
      </c>
      <c r="F55" s="5" t="s">
        <v>42</v>
      </c>
      <c r="G55" s="5">
        <v>2</v>
      </c>
      <c r="H55" s="5" t="s">
        <v>140</v>
      </c>
      <c r="I55" s="5" t="s">
        <v>15</v>
      </c>
      <c r="J55" s="5">
        <v>40</v>
      </c>
      <c r="K55" s="6"/>
    </row>
    <row r="56" spans="1:11" ht="12.75" hidden="1">
      <c r="A56" s="3">
        <v>45620.512476851851</v>
      </c>
      <c r="B56" s="4">
        <v>45620</v>
      </c>
      <c r="C56" s="5" t="s">
        <v>176</v>
      </c>
      <c r="D56" s="5" t="s">
        <v>11</v>
      </c>
      <c r="E56" s="5" t="s">
        <v>177</v>
      </c>
      <c r="F56" s="5" t="s">
        <v>64</v>
      </c>
      <c r="G56" s="5">
        <v>1</v>
      </c>
      <c r="H56" s="5" t="s">
        <v>178</v>
      </c>
      <c r="I56" s="5" t="s">
        <v>15</v>
      </c>
      <c r="J56" s="5">
        <v>60</v>
      </c>
      <c r="K56" s="6"/>
    </row>
    <row r="57" spans="1:11" ht="12.75" hidden="1">
      <c r="A57" s="3">
        <v>45621.429988425924</v>
      </c>
      <c r="B57" s="4">
        <v>45621</v>
      </c>
      <c r="C57" s="5" t="s">
        <v>179</v>
      </c>
      <c r="D57" s="5" t="s">
        <v>11</v>
      </c>
      <c r="E57" s="5" t="s">
        <v>180</v>
      </c>
      <c r="F57" s="5" t="s">
        <v>38</v>
      </c>
      <c r="G57" s="5">
        <v>1</v>
      </c>
      <c r="H57" s="5" t="s">
        <v>116</v>
      </c>
      <c r="I57" s="5" t="s">
        <v>15</v>
      </c>
      <c r="J57" s="5">
        <v>56</v>
      </c>
      <c r="K57" s="6"/>
    </row>
    <row r="58" spans="1:11" ht="12.75" hidden="1">
      <c r="A58" s="3">
        <v>45622.436249999999</v>
      </c>
      <c r="B58" s="4">
        <v>45622</v>
      </c>
      <c r="C58" s="5" t="s">
        <v>181</v>
      </c>
      <c r="D58" s="5" t="s">
        <v>11</v>
      </c>
      <c r="E58" s="5" t="s">
        <v>182</v>
      </c>
      <c r="F58" s="5" t="s">
        <v>183</v>
      </c>
      <c r="G58" s="5">
        <v>10</v>
      </c>
      <c r="H58" s="5" t="s">
        <v>184</v>
      </c>
      <c r="I58" s="5" t="s">
        <v>15</v>
      </c>
      <c r="J58" s="5">
        <v>40</v>
      </c>
      <c r="K58" s="6"/>
    </row>
    <row r="59" spans="1:11" ht="12.75" hidden="1">
      <c r="A59" s="3">
        <v>45623.87122685185</v>
      </c>
      <c r="B59" s="4">
        <v>45623</v>
      </c>
      <c r="C59" s="5" t="s">
        <v>185</v>
      </c>
      <c r="D59" s="5" t="s">
        <v>11</v>
      </c>
      <c r="E59" s="5" t="s">
        <v>186</v>
      </c>
      <c r="F59" s="5" t="s">
        <v>162</v>
      </c>
      <c r="G59" s="5">
        <v>1</v>
      </c>
      <c r="H59" s="5" t="s">
        <v>187</v>
      </c>
      <c r="I59" s="5" t="s">
        <v>15</v>
      </c>
      <c r="J59" s="5">
        <v>40</v>
      </c>
      <c r="K59" s="6"/>
    </row>
    <row r="60" spans="1:11" ht="12.75" hidden="1">
      <c r="A60" s="3">
        <v>45624.324178240742</v>
      </c>
      <c r="B60" s="4">
        <v>45624</v>
      </c>
      <c r="C60" s="5" t="s">
        <v>188</v>
      </c>
      <c r="D60" s="5" t="s">
        <v>11</v>
      </c>
      <c r="E60" s="5" t="s">
        <v>189</v>
      </c>
      <c r="F60" s="5" t="s">
        <v>162</v>
      </c>
      <c r="G60" s="5">
        <v>1</v>
      </c>
      <c r="H60" s="5" t="s">
        <v>190</v>
      </c>
      <c r="I60" s="5" t="s">
        <v>15</v>
      </c>
      <c r="J60" s="5">
        <v>40</v>
      </c>
      <c r="K60" s="6"/>
    </row>
    <row r="61" spans="1:11" ht="12.75" hidden="1">
      <c r="A61" s="3">
        <v>45624.732685185183</v>
      </c>
      <c r="B61" s="4">
        <v>45624</v>
      </c>
      <c r="C61" s="5" t="s">
        <v>191</v>
      </c>
      <c r="D61" s="5" t="s">
        <v>11</v>
      </c>
      <c r="E61" s="5" t="s">
        <v>192</v>
      </c>
      <c r="F61" s="5" t="s">
        <v>193</v>
      </c>
      <c r="G61" s="5">
        <v>1</v>
      </c>
      <c r="H61" s="5" t="s">
        <v>194</v>
      </c>
      <c r="I61" s="5" t="s">
        <v>15</v>
      </c>
      <c r="J61" s="5">
        <v>52</v>
      </c>
      <c r="K61" s="6"/>
    </row>
    <row r="62" spans="1:11" ht="12.75" hidden="1">
      <c r="A62" s="3">
        <v>45628.436168981483</v>
      </c>
      <c r="B62" s="4">
        <v>45628</v>
      </c>
      <c r="C62" s="5" t="s">
        <v>195</v>
      </c>
      <c r="D62" s="5" t="s">
        <v>11</v>
      </c>
      <c r="E62" s="5" t="s">
        <v>196</v>
      </c>
      <c r="F62" s="5" t="s">
        <v>78</v>
      </c>
      <c r="G62" s="5">
        <v>1</v>
      </c>
      <c r="H62" s="5" t="s">
        <v>197</v>
      </c>
      <c r="I62" s="5" t="s">
        <v>15</v>
      </c>
      <c r="J62" s="5">
        <v>50</v>
      </c>
      <c r="K62" s="6"/>
    </row>
    <row r="63" spans="1:11" ht="12.75">
      <c r="A63" s="3">
        <v>45628.454293981478</v>
      </c>
      <c r="B63" s="4">
        <v>45628</v>
      </c>
      <c r="C63" s="5" t="s">
        <v>198</v>
      </c>
      <c r="D63" s="5" t="s">
        <v>11</v>
      </c>
      <c r="E63" s="5" t="s">
        <v>199</v>
      </c>
      <c r="F63" s="5" t="s">
        <v>82</v>
      </c>
      <c r="G63" s="5">
        <v>1</v>
      </c>
      <c r="H63" s="5" t="s">
        <v>200</v>
      </c>
      <c r="I63" s="5" t="s">
        <v>15</v>
      </c>
      <c r="J63" s="5">
        <v>44</v>
      </c>
      <c r="K63" s="6"/>
    </row>
    <row r="64" spans="1:11" ht="12.75" hidden="1">
      <c r="A64" s="3">
        <v>45629.422627314816</v>
      </c>
      <c r="B64" s="4">
        <v>45629</v>
      </c>
      <c r="C64" s="5" t="s">
        <v>201</v>
      </c>
      <c r="D64" s="5" t="s">
        <v>11</v>
      </c>
      <c r="E64" s="5" t="s">
        <v>202</v>
      </c>
      <c r="F64" s="5" t="s">
        <v>134</v>
      </c>
      <c r="G64" s="5">
        <v>1</v>
      </c>
      <c r="H64" s="5" t="s">
        <v>203</v>
      </c>
      <c r="I64" s="5" t="s">
        <v>15</v>
      </c>
      <c r="J64" s="5">
        <v>30</v>
      </c>
      <c r="K64" s="6"/>
    </row>
    <row r="65" spans="1:11" ht="12.75" hidden="1">
      <c r="A65" s="3">
        <v>45629.423032407409</v>
      </c>
      <c r="B65" s="4">
        <v>45629</v>
      </c>
      <c r="C65" s="5" t="s">
        <v>204</v>
      </c>
      <c r="D65" s="5" t="s">
        <v>11</v>
      </c>
      <c r="E65" s="5" t="s">
        <v>202</v>
      </c>
      <c r="F65" s="5" t="s">
        <v>134</v>
      </c>
      <c r="G65" s="5">
        <v>1</v>
      </c>
      <c r="H65" s="5" t="s">
        <v>203</v>
      </c>
      <c r="I65" s="5" t="s">
        <v>15</v>
      </c>
      <c r="J65" s="5">
        <v>30</v>
      </c>
      <c r="K65" s="6"/>
    </row>
    <row r="66" spans="1:11" ht="12.75" hidden="1">
      <c r="A66" s="3">
        <v>45629.617094907408</v>
      </c>
      <c r="B66" s="4">
        <v>45629</v>
      </c>
      <c r="C66" s="5" t="s">
        <v>205</v>
      </c>
      <c r="D66" s="5" t="s">
        <v>11</v>
      </c>
      <c r="E66" s="5" t="s">
        <v>206</v>
      </c>
      <c r="F66" s="5" t="s">
        <v>31</v>
      </c>
      <c r="G66" s="5">
        <v>3</v>
      </c>
      <c r="H66" s="5" t="s">
        <v>207</v>
      </c>
      <c r="I66" s="5" t="s">
        <v>15</v>
      </c>
      <c r="J66" s="5">
        <v>60</v>
      </c>
      <c r="K66" s="6"/>
    </row>
    <row r="67" spans="1:11" ht="12.75" hidden="1">
      <c r="A67" s="3">
        <v>45629.950659722221</v>
      </c>
      <c r="B67" s="4">
        <v>45629</v>
      </c>
      <c r="C67" s="5" t="s">
        <v>208</v>
      </c>
      <c r="D67" s="5" t="s">
        <v>11</v>
      </c>
      <c r="E67" s="5" t="s">
        <v>209</v>
      </c>
      <c r="F67" s="5" t="s">
        <v>210</v>
      </c>
      <c r="G67" s="5">
        <v>1</v>
      </c>
      <c r="H67" s="5" t="s">
        <v>211</v>
      </c>
      <c r="I67" s="5" t="s">
        <v>15</v>
      </c>
      <c r="J67" s="5">
        <v>60</v>
      </c>
      <c r="K67" s="6"/>
    </row>
    <row r="68" spans="1:11" ht="12.75" hidden="1">
      <c r="A68" s="3">
        <v>45629.976527777777</v>
      </c>
      <c r="B68" s="4">
        <v>45629</v>
      </c>
      <c r="C68" s="5" t="s">
        <v>212</v>
      </c>
      <c r="D68" s="5" t="s">
        <v>11</v>
      </c>
      <c r="E68" s="5" t="s">
        <v>213</v>
      </c>
      <c r="F68" s="5" t="s">
        <v>162</v>
      </c>
      <c r="G68" s="5">
        <v>3</v>
      </c>
      <c r="H68" s="5" t="s">
        <v>214</v>
      </c>
      <c r="I68" s="5" t="s">
        <v>15</v>
      </c>
      <c r="J68" s="5">
        <v>40</v>
      </c>
      <c r="K68" s="6"/>
    </row>
    <row r="69" spans="1:11" ht="12.75" hidden="1">
      <c r="A69" s="3">
        <v>45630.600810185184</v>
      </c>
      <c r="B69" s="4">
        <v>45630</v>
      </c>
      <c r="C69" s="5" t="s">
        <v>215</v>
      </c>
      <c r="D69" s="5" t="s">
        <v>11</v>
      </c>
      <c r="E69" s="5" t="s">
        <v>216</v>
      </c>
      <c r="F69" s="5" t="s">
        <v>210</v>
      </c>
      <c r="G69" s="5">
        <v>1</v>
      </c>
      <c r="H69" s="5" t="s">
        <v>19</v>
      </c>
      <c r="I69" s="5" t="s">
        <v>15</v>
      </c>
      <c r="J69" s="5">
        <v>40</v>
      </c>
      <c r="K69" s="6"/>
    </row>
    <row r="70" spans="1:11" ht="12.75" hidden="1">
      <c r="A70" s="3">
        <v>45631.996770833335</v>
      </c>
      <c r="B70" s="4">
        <v>45631</v>
      </c>
      <c r="C70" s="5" t="s">
        <v>217</v>
      </c>
      <c r="D70" s="5" t="s">
        <v>11</v>
      </c>
      <c r="E70" s="5" t="s">
        <v>218</v>
      </c>
      <c r="F70" s="5" t="s">
        <v>78</v>
      </c>
      <c r="G70" s="5">
        <v>1</v>
      </c>
      <c r="H70" s="5" t="s">
        <v>219</v>
      </c>
      <c r="I70" s="5" t="s">
        <v>15</v>
      </c>
      <c r="J70" s="5">
        <v>50</v>
      </c>
      <c r="K70" s="6"/>
    </row>
    <row r="71" spans="1:11" ht="12.75" hidden="1">
      <c r="A71" s="3">
        <v>45632.47415509259</v>
      </c>
      <c r="B71" s="4">
        <v>45632</v>
      </c>
      <c r="C71" s="5" t="s">
        <v>220</v>
      </c>
      <c r="D71" s="5" t="s">
        <v>11</v>
      </c>
      <c r="E71" s="5" t="s">
        <v>221</v>
      </c>
      <c r="F71" s="5" t="s">
        <v>222</v>
      </c>
      <c r="G71" s="5">
        <v>1</v>
      </c>
      <c r="H71" s="5" t="s">
        <v>223</v>
      </c>
      <c r="I71" s="5" t="s">
        <v>15</v>
      </c>
      <c r="J71" s="5">
        <v>48</v>
      </c>
      <c r="K71" s="6"/>
    </row>
    <row r="72" spans="1:11" ht="12.75" hidden="1">
      <c r="A72" s="3">
        <v>45632.609363425923</v>
      </c>
      <c r="B72" s="4">
        <v>45632</v>
      </c>
      <c r="C72" s="5" t="s">
        <v>224</v>
      </c>
      <c r="D72" s="5" t="s">
        <v>11</v>
      </c>
      <c r="E72" s="5" t="s">
        <v>225</v>
      </c>
      <c r="F72" s="5" t="s">
        <v>222</v>
      </c>
      <c r="G72" s="5">
        <v>1</v>
      </c>
      <c r="H72" s="5" t="s">
        <v>211</v>
      </c>
      <c r="I72" s="5" t="s">
        <v>15</v>
      </c>
      <c r="J72" s="5">
        <v>60</v>
      </c>
      <c r="K72" s="6"/>
    </row>
    <row r="73" spans="1:11" ht="12.75" hidden="1">
      <c r="A73" s="3">
        <v>45635.477534722224</v>
      </c>
      <c r="B73" s="4">
        <v>45635</v>
      </c>
      <c r="C73" s="5" t="s">
        <v>226</v>
      </c>
      <c r="D73" s="5" t="s">
        <v>11</v>
      </c>
      <c r="E73" s="5" t="s">
        <v>227</v>
      </c>
      <c r="F73" s="5" t="s">
        <v>42</v>
      </c>
      <c r="G73" s="5">
        <v>1</v>
      </c>
      <c r="H73" s="5" t="s">
        <v>43</v>
      </c>
      <c r="I73" s="5" t="s">
        <v>15</v>
      </c>
      <c r="J73" s="5">
        <v>50</v>
      </c>
      <c r="K73" s="6"/>
    </row>
    <row r="74" spans="1:11" ht="12.75" hidden="1">
      <c r="A74" s="3">
        <v>45635.61378472222</v>
      </c>
      <c r="B74" s="4">
        <v>45635</v>
      </c>
      <c r="C74" s="5" t="s">
        <v>228</v>
      </c>
      <c r="D74" s="5" t="s">
        <v>11</v>
      </c>
      <c r="E74" s="5" t="s">
        <v>229</v>
      </c>
      <c r="F74" s="5" t="s">
        <v>230</v>
      </c>
      <c r="G74" s="5">
        <v>16</v>
      </c>
      <c r="H74" s="5" t="s">
        <v>231</v>
      </c>
      <c r="I74" s="5" t="s">
        <v>15</v>
      </c>
      <c r="J74" s="5">
        <v>48</v>
      </c>
      <c r="K74" s="6"/>
    </row>
    <row r="75" spans="1:11" ht="12.75" hidden="1">
      <c r="A75" s="3">
        <v>45635.655810185184</v>
      </c>
      <c r="B75" s="4">
        <v>45635</v>
      </c>
      <c r="C75" s="5" t="s">
        <v>232</v>
      </c>
      <c r="D75" s="5" t="s">
        <v>11</v>
      </c>
      <c r="E75" s="5" t="s">
        <v>233</v>
      </c>
      <c r="F75" s="5" t="s">
        <v>210</v>
      </c>
      <c r="G75" s="5">
        <v>1</v>
      </c>
      <c r="H75" s="5" t="s">
        <v>234</v>
      </c>
      <c r="I75" s="5" t="s">
        <v>15</v>
      </c>
      <c r="J75" s="5">
        <v>60</v>
      </c>
      <c r="K75" s="6"/>
    </row>
    <row r="76" spans="1:11" ht="12.75" hidden="1">
      <c r="A76" s="3">
        <v>45635.673796296294</v>
      </c>
      <c r="B76" s="4">
        <v>45635</v>
      </c>
      <c r="C76" s="5" t="s">
        <v>235</v>
      </c>
      <c r="D76" s="5" t="s">
        <v>11</v>
      </c>
      <c r="E76" s="5" t="s">
        <v>236</v>
      </c>
      <c r="F76" s="5" t="s">
        <v>18</v>
      </c>
      <c r="G76" s="5">
        <v>1</v>
      </c>
      <c r="H76" s="5" t="s">
        <v>237</v>
      </c>
      <c r="I76" s="5" t="s">
        <v>15</v>
      </c>
      <c r="J76" s="5">
        <v>50</v>
      </c>
      <c r="K76" s="6"/>
    </row>
    <row r="77" spans="1:11" ht="12.75" hidden="1">
      <c r="A77" s="3">
        <v>45635.847291666665</v>
      </c>
      <c r="B77" s="4">
        <v>45635</v>
      </c>
      <c r="C77" s="5" t="s">
        <v>238</v>
      </c>
      <c r="D77" s="5" t="s">
        <v>11</v>
      </c>
      <c r="E77" s="5" t="s">
        <v>239</v>
      </c>
      <c r="F77" s="5" t="s">
        <v>74</v>
      </c>
      <c r="G77" s="5">
        <v>1</v>
      </c>
      <c r="H77" s="5" t="s">
        <v>240</v>
      </c>
      <c r="I77" s="5" t="s">
        <v>50</v>
      </c>
      <c r="J77" s="5">
        <v>50</v>
      </c>
      <c r="K77" s="6"/>
    </row>
    <row r="78" spans="1:11" ht="12.75" hidden="1">
      <c r="A78" s="3">
        <v>45635.847303240742</v>
      </c>
      <c r="B78" s="4">
        <v>45635</v>
      </c>
      <c r="C78" s="5" t="s">
        <v>241</v>
      </c>
      <c r="D78" s="5" t="s">
        <v>11</v>
      </c>
      <c r="E78" s="5" t="s">
        <v>239</v>
      </c>
      <c r="F78" s="5" t="s">
        <v>74</v>
      </c>
      <c r="G78" s="5">
        <v>1</v>
      </c>
      <c r="H78" s="5" t="s">
        <v>240</v>
      </c>
      <c r="I78" s="5" t="s">
        <v>50</v>
      </c>
      <c r="J78" s="5">
        <v>50</v>
      </c>
      <c r="K78" s="6"/>
    </row>
    <row r="79" spans="1:11" ht="12.75" hidden="1">
      <c r="A79" s="3">
        <v>45635.847314814811</v>
      </c>
      <c r="B79" s="4">
        <v>45635</v>
      </c>
      <c r="C79" s="5" t="s">
        <v>242</v>
      </c>
      <c r="D79" s="5" t="s">
        <v>11</v>
      </c>
      <c r="E79" s="5" t="s">
        <v>239</v>
      </c>
      <c r="F79" s="5" t="s">
        <v>74</v>
      </c>
      <c r="G79" s="5">
        <v>1</v>
      </c>
      <c r="H79" s="5" t="s">
        <v>240</v>
      </c>
      <c r="I79" s="5" t="s">
        <v>50</v>
      </c>
      <c r="J79" s="5">
        <v>52</v>
      </c>
      <c r="K79" s="6"/>
    </row>
    <row r="80" spans="1:11" ht="12.75" hidden="1">
      <c r="A80" s="3">
        <v>45636.33189814815</v>
      </c>
      <c r="B80" s="4">
        <v>45636</v>
      </c>
      <c r="C80" s="5" t="s">
        <v>243</v>
      </c>
      <c r="D80" s="5" t="s">
        <v>11</v>
      </c>
      <c r="E80" s="5" t="s">
        <v>244</v>
      </c>
      <c r="F80" s="5" t="s">
        <v>245</v>
      </c>
      <c r="G80" s="5">
        <v>8</v>
      </c>
      <c r="H80" s="5" t="s">
        <v>246</v>
      </c>
      <c r="I80" s="5" t="s">
        <v>50</v>
      </c>
      <c r="J80" s="5">
        <v>40</v>
      </c>
      <c r="K80" s="6"/>
    </row>
    <row r="81" spans="1:11" ht="12.75" hidden="1">
      <c r="A81" s="3">
        <v>45636.400057870371</v>
      </c>
      <c r="B81" s="4">
        <v>45636</v>
      </c>
      <c r="C81" s="5" t="s">
        <v>247</v>
      </c>
      <c r="D81" s="5" t="s">
        <v>11</v>
      </c>
      <c r="E81" s="5" t="s">
        <v>248</v>
      </c>
      <c r="F81" s="5" t="s">
        <v>42</v>
      </c>
      <c r="G81" s="5">
        <v>1</v>
      </c>
      <c r="H81" s="5" t="s">
        <v>140</v>
      </c>
      <c r="I81" s="5" t="s">
        <v>15</v>
      </c>
      <c r="J81" s="5">
        <v>40</v>
      </c>
      <c r="K81" s="6"/>
    </row>
    <row r="82" spans="1:11" ht="12.75" hidden="1">
      <c r="A82" s="3">
        <v>45636.465150462966</v>
      </c>
      <c r="B82" s="4">
        <v>45636</v>
      </c>
      <c r="C82" s="5" t="s">
        <v>249</v>
      </c>
      <c r="D82" s="5" t="s">
        <v>11</v>
      </c>
      <c r="E82" s="5" t="s">
        <v>250</v>
      </c>
      <c r="F82" s="5" t="s">
        <v>251</v>
      </c>
      <c r="G82" s="5">
        <v>1</v>
      </c>
      <c r="H82" s="5" t="s">
        <v>190</v>
      </c>
      <c r="I82" s="5" t="s">
        <v>15</v>
      </c>
      <c r="J82" s="5">
        <v>60</v>
      </c>
      <c r="K82" s="6"/>
    </row>
    <row r="83" spans="1:11" ht="12.75" hidden="1">
      <c r="A83" s="3">
        <v>45636.606261574074</v>
      </c>
      <c r="B83" s="4">
        <v>45636</v>
      </c>
      <c r="C83" s="5" t="s">
        <v>252</v>
      </c>
      <c r="D83" s="5" t="s">
        <v>11</v>
      </c>
      <c r="E83" s="5" t="s">
        <v>253</v>
      </c>
      <c r="F83" s="5" t="s">
        <v>64</v>
      </c>
      <c r="G83" s="5">
        <v>1</v>
      </c>
      <c r="H83" s="5" t="s">
        <v>254</v>
      </c>
      <c r="I83" s="5" t="s">
        <v>15</v>
      </c>
      <c r="J83" s="5">
        <v>60</v>
      </c>
      <c r="K83" s="6"/>
    </row>
    <row r="84" spans="1:11" ht="12.75" hidden="1">
      <c r="A84" s="3">
        <v>45636.659768518519</v>
      </c>
      <c r="B84" s="4">
        <v>45636</v>
      </c>
      <c r="C84" s="5" t="s">
        <v>255</v>
      </c>
      <c r="D84" s="5" t="s">
        <v>11</v>
      </c>
      <c r="E84" s="5" t="s">
        <v>256</v>
      </c>
      <c r="F84" s="5" t="s">
        <v>74</v>
      </c>
      <c r="G84" s="5">
        <v>1</v>
      </c>
      <c r="H84" s="5" t="s">
        <v>240</v>
      </c>
      <c r="I84" s="5" t="s">
        <v>15</v>
      </c>
      <c r="J84" s="5">
        <v>52</v>
      </c>
      <c r="K84" s="6"/>
    </row>
    <row r="85" spans="1:11" ht="12.75" hidden="1">
      <c r="A85" s="3">
        <v>45636.659780092596</v>
      </c>
      <c r="B85" s="4">
        <v>45636</v>
      </c>
      <c r="C85" s="5" t="s">
        <v>257</v>
      </c>
      <c r="D85" s="5" t="s">
        <v>11</v>
      </c>
      <c r="E85" s="5" t="s">
        <v>256</v>
      </c>
      <c r="F85" s="5" t="s">
        <v>74</v>
      </c>
      <c r="G85" s="5">
        <v>1</v>
      </c>
      <c r="H85" s="5" t="s">
        <v>240</v>
      </c>
      <c r="I85" s="5" t="s">
        <v>15</v>
      </c>
      <c r="J85" s="5">
        <v>50</v>
      </c>
      <c r="K85" s="6"/>
    </row>
    <row r="86" spans="1:11" ht="12.75" hidden="1">
      <c r="A86" s="3">
        <v>45636.731747685182</v>
      </c>
      <c r="B86" s="4">
        <v>45636</v>
      </c>
      <c r="C86" s="5" t="s">
        <v>258</v>
      </c>
      <c r="D86" s="5" t="s">
        <v>11</v>
      </c>
      <c r="E86" s="5" t="s">
        <v>259</v>
      </c>
      <c r="F86" s="5" t="s">
        <v>260</v>
      </c>
      <c r="G86" s="5">
        <v>1</v>
      </c>
      <c r="H86" s="5" t="s">
        <v>261</v>
      </c>
      <c r="I86" s="5" t="s">
        <v>15</v>
      </c>
      <c r="J86" s="5">
        <v>10</v>
      </c>
      <c r="K86" s="6"/>
    </row>
    <row r="87" spans="1:11" ht="12.75" hidden="1">
      <c r="A87" s="3">
        <v>45636.801377314812</v>
      </c>
      <c r="B87" s="4">
        <v>45636</v>
      </c>
      <c r="C87" s="5" t="s">
        <v>262</v>
      </c>
      <c r="D87" s="5" t="s">
        <v>11</v>
      </c>
      <c r="E87" s="5" t="s">
        <v>263</v>
      </c>
      <c r="F87" s="5" t="s">
        <v>210</v>
      </c>
      <c r="G87" s="5">
        <v>1</v>
      </c>
      <c r="H87" s="5" t="s">
        <v>211</v>
      </c>
      <c r="I87" s="5" t="s">
        <v>15</v>
      </c>
      <c r="J87" s="5">
        <v>60</v>
      </c>
      <c r="K87" s="6"/>
    </row>
    <row r="88" spans="1:11" ht="12.75" hidden="1">
      <c r="A88" s="3">
        <v>45637.190439814818</v>
      </c>
      <c r="B88" s="4">
        <v>45637</v>
      </c>
      <c r="C88" s="5" t="s">
        <v>264</v>
      </c>
      <c r="D88" s="5" t="s">
        <v>11</v>
      </c>
      <c r="E88" s="5" t="s">
        <v>265</v>
      </c>
      <c r="F88" s="5" t="s">
        <v>222</v>
      </c>
      <c r="G88" s="5">
        <v>1</v>
      </c>
      <c r="H88" s="5" t="s">
        <v>266</v>
      </c>
      <c r="I88" s="5" t="s">
        <v>15</v>
      </c>
      <c r="J88" s="5">
        <v>40</v>
      </c>
      <c r="K88" s="6"/>
    </row>
    <row r="89" spans="1:11" ht="12.75" hidden="1">
      <c r="A89" s="3">
        <v>45637.61681712963</v>
      </c>
      <c r="B89" s="4">
        <v>45637</v>
      </c>
      <c r="C89" s="5" t="s">
        <v>267</v>
      </c>
      <c r="D89" s="5" t="s">
        <v>11</v>
      </c>
      <c r="E89" s="5" t="s">
        <v>268</v>
      </c>
      <c r="F89" s="5" t="s">
        <v>22</v>
      </c>
      <c r="G89" s="5">
        <v>1</v>
      </c>
      <c r="H89" s="5" t="s">
        <v>269</v>
      </c>
      <c r="I89" s="5" t="s">
        <v>15</v>
      </c>
      <c r="J89" s="5">
        <v>44</v>
      </c>
      <c r="K89" s="6"/>
    </row>
    <row r="90" spans="1:11" ht="12.75" hidden="1">
      <c r="A90" s="3">
        <v>45637.647187499999</v>
      </c>
      <c r="B90" s="4">
        <v>45637</v>
      </c>
      <c r="C90" s="5" t="s">
        <v>270</v>
      </c>
      <c r="D90" s="5" t="s">
        <v>11</v>
      </c>
      <c r="E90" s="5" t="s">
        <v>271</v>
      </c>
      <c r="F90" s="5" t="s">
        <v>272</v>
      </c>
      <c r="G90" s="5">
        <v>1</v>
      </c>
      <c r="H90" s="5" t="s">
        <v>273</v>
      </c>
      <c r="I90" s="5" t="s">
        <v>15</v>
      </c>
      <c r="J90" s="5">
        <v>40</v>
      </c>
      <c r="K90" s="6"/>
    </row>
    <row r="91" spans="1:11" ht="12.75" hidden="1">
      <c r="A91" s="3">
        <v>45638.236273148148</v>
      </c>
      <c r="B91" s="4">
        <v>45637</v>
      </c>
      <c r="C91" s="5" t="s">
        <v>274</v>
      </c>
      <c r="D91" s="5" t="s">
        <v>11</v>
      </c>
      <c r="E91" s="5" t="s">
        <v>275</v>
      </c>
      <c r="F91" s="5" t="s">
        <v>18</v>
      </c>
      <c r="G91" s="5">
        <v>1</v>
      </c>
      <c r="H91" s="5" t="s">
        <v>276</v>
      </c>
      <c r="I91" s="5" t="s">
        <v>15</v>
      </c>
      <c r="J91" s="5">
        <v>60</v>
      </c>
      <c r="K91" s="6"/>
    </row>
    <row r="92" spans="1:11" ht="12.75" hidden="1">
      <c r="A92" s="3">
        <v>45638.436620370368</v>
      </c>
      <c r="B92" s="4">
        <v>45638</v>
      </c>
      <c r="C92" s="5" t="s">
        <v>277</v>
      </c>
      <c r="D92" s="5" t="s">
        <v>11</v>
      </c>
      <c r="E92" s="5" t="s">
        <v>278</v>
      </c>
      <c r="F92" s="5" t="s">
        <v>38</v>
      </c>
      <c r="G92" s="5">
        <v>8</v>
      </c>
      <c r="H92" s="5" t="s">
        <v>279</v>
      </c>
      <c r="I92" s="5" t="s">
        <v>15</v>
      </c>
      <c r="J92" s="5">
        <v>40</v>
      </c>
      <c r="K92" s="6"/>
    </row>
    <row r="93" spans="1:11" ht="12.75" hidden="1">
      <c r="A93" s="3">
        <v>45638.45826388889</v>
      </c>
      <c r="B93" s="4">
        <v>45638</v>
      </c>
      <c r="C93" s="5" t="s">
        <v>280</v>
      </c>
      <c r="D93" s="5" t="s">
        <v>11</v>
      </c>
      <c r="E93" s="5" t="s">
        <v>281</v>
      </c>
      <c r="F93" s="5" t="s">
        <v>193</v>
      </c>
      <c r="G93" s="5">
        <v>1</v>
      </c>
      <c r="H93" s="5" t="s">
        <v>282</v>
      </c>
      <c r="I93" s="5" t="s">
        <v>15</v>
      </c>
      <c r="J93" s="5">
        <v>50</v>
      </c>
      <c r="K93" s="6"/>
    </row>
    <row r="94" spans="1:11" ht="12.75" hidden="1">
      <c r="A94" s="3">
        <v>45638.519479166665</v>
      </c>
      <c r="B94" s="4">
        <v>45638</v>
      </c>
      <c r="C94" s="5" t="s">
        <v>283</v>
      </c>
      <c r="D94" s="5" t="s">
        <v>11</v>
      </c>
      <c r="E94" s="5" t="s">
        <v>284</v>
      </c>
      <c r="F94" s="5" t="s">
        <v>31</v>
      </c>
      <c r="G94" s="5">
        <v>1</v>
      </c>
      <c r="H94" s="5" t="s">
        <v>285</v>
      </c>
      <c r="I94" s="5" t="s">
        <v>15</v>
      </c>
      <c r="J94" s="5">
        <v>60</v>
      </c>
      <c r="K94" s="6"/>
    </row>
    <row r="95" spans="1:11" ht="12.75" hidden="1">
      <c r="A95" s="3">
        <v>45639.521597222221</v>
      </c>
      <c r="B95" s="4">
        <v>45639</v>
      </c>
      <c r="C95" s="5" t="s">
        <v>286</v>
      </c>
      <c r="D95" s="5" t="s">
        <v>11</v>
      </c>
      <c r="E95" s="7">
        <v>2.0241213122819E+124</v>
      </c>
      <c r="F95" s="5" t="s">
        <v>230</v>
      </c>
      <c r="G95" s="5">
        <v>6</v>
      </c>
      <c r="H95" s="5" t="s">
        <v>287</v>
      </c>
      <c r="I95" s="5" t="s">
        <v>15</v>
      </c>
      <c r="J95" s="5">
        <v>44</v>
      </c>
      <c r="K95" s="6"/>
    </row>
    <row r="96" spans="1:11" ht="12.75" hidden="1">
      <c r="A96" s="3">
        <v>45639.657071759262</v>
      </c>
      <c r="B96" s="4">
        <v>45639</v>
      </c>
      <c r="C96" s="5" t="s">
        <v>288</v>
      </c>
      <c r="D96" s="5" t="s">
        <v>11</v>
      </c>
      <c r="E96" s="5" t="s">
        <v>289</v>
      </c>
      <c r="F96" s="5" t="s">
        <v>74</v>
      </c>
      <c r="G96" s="5">
        <v>1</v>
      </c>
      <c r="H96" s="5" t="s">
        <v>290</v>
      </c>
      <c r="I96" s="5" t="s">
        <v>15</v>
      </c>
      <c r="J96" s="5">
        <v>40</v>
      </c>
      <c r="K96" s="6"/>
    </row>
    <row r="97" spans="1:11" ht="12.75" hidden="1">
      <c r="A97" s="3">
        <v>45639.691874999997</v>
      </c>
      <c r="B97" s="4">
        <v>45639</v>
      </c>
      <c r="C97" s="5" t="s">
        <v>291</v>
      </c>
      <c r="D97" s="5" t="s">
        <v>11</v>
      </c>
      <c r="E97" s="5" t="s">
        <v>292</v>
      </c>
      <c r="F97" s="5" t="s">
        <v>78</v>
      </c>
      <c r="G97" s="5">
        <v>9</v>
      </c>
      <c r="H97" s="5" t="s">
        <v>293</v>
      </c>
      <c r="I97" s="5" t="s">
        <v>15</v>
      </c>
      <c r="J97" s="5">
        <v>54</v>
      </c>
      <c r="K97" s="6"/>
    </row>
    <row r="98" spans="1:11" ht="12.75" hidden="1">
      <c r="A98" s="3">
        <v>45639.722083333334</v>
      </c>
      <c r="B98" s="4">
        <v>45639</v>
      </c>
      <c r="C98" s="5" t="s">
        <v>294</v>
      </c>
      <c r="D98" s="5" t="s">
        <v>11</v>
      </c>
      <c r="E98" s="5" t="s">
        <v>295</v>
      </c>
      <c r="F98" s="5" t="s">
        <v>230</v>
      </c>
      <c r="G98" s="5">
        <v>1</v>
      </c>
      <c r="H98" s="5" t="s">
        <v>296</v>
      </c>
      <c r="I98" s="5" t="s">
        <v>15</v>
      </c>
      <c r="J98" s="5">
        <v>52</v>
      </c>
      <c r="K98" s="6"/>
    </row>
    <row r="99" spans="1:11" ht="12.75" hidden="1">
      <c r="A99" s="3">
        <v>45640.416145833333</v>
      </c>
      <c r="B99" s="4">
        <v>45640</v>
      </c>
      <c r="C99" s="5" t="s">
        <v>297</v>
      </c>
      <c r="D99" s="5" t="s">
        <v>11</v>
      </c>
      <c r="E99" s="5" t="s">
        <v>298</v>
      </c>
      <c r="F99" s="5" t="s">
        <v>18</v>
      </c>
      <c r="G99" s="5">
        <v>1</v>
      </c>
      <c r="H99" s="5" t="s">
        <v>19</v>
      </c>
      <c r="I99" s="5" t="s">
        <v>15</v>
      </c>
      <c r="J99" s="5">
        <v>40</v>
      </c>
      <c r="K99" s="6"/>
    </row>
    <row r="100" spans="1:11" ht="12.75" hidden="1">
      <c r="A100" s="3">
        <v>45641.928715277776</v>
      </c>
      <c r="B100" s="4">
        <v>45641</v>
      </c>
      <c r="C100" s="5" t="s">
        <v>299</v>
      </c>
      <c r="D100" s="5" t="s">
        <v>11</v>
      </c>
      <c r="E100" s="5" t="s">
        <v>300</v>
      </c>
      <c r="F100" s="5" t="s">
        <v>162</v>
      </c>
      <c r="G100" s="5">
        <v>1</v>
      </c>
      <c r="H100" s="5" t="s">
        <v>301</v>
      </c>
      <c r="I100" s="5" t="s">
        <v>15</v>
      </c>
      <c r="J100" s="5">
        <v>42</v>
      </c>
      <c r="K100" s="6"/>
    </row>
    <row r="101" spans="1:11" ht="12.75" hidden="1">
      <c r="A101" s="3">
        <v>45641.928726851853</v>
      </c>
      <c r="B101" s="4">
        <v>45641</v>
      </c>
      <c r="C101" s="5" t="s">
        <v>302</v>
      </c>
      <c r="D101" s="5" t="s">
        <v>11</v>
      </c>
      <c r="E101" s="5" t="s">
        <v>300</v>
      </c>
      <c r="F101" s="5" t="s">
        <v>162</v>
      </c>
      <c r="G101" s="5">
        <v>1</v>
      </c>
      <c r="H101" s="5" t="s">
        <v>301</v>
      </c>
      <c r="I101" s="5" t="s">
        <v>15</v>
      </c>
      <c r="J101" s="5">
        <v>40</v>
      </c>
      <c r="K101" s="6"/>
    </row>
    <row r="102" spans="1:11" ht="12.75" hidden="1">
      <c r="A102" s="3">
        <v>45641.980451388888</v>
      </c>
      <c r="B102" s="4">
        <v>45641</v>
      </c>
      <c r="C102" s="5" t="s">
        <v>303</v>
      </c>
      <c r="D102" s="5" t="s">
        <v>11</v>
      </c>
      <c r="E102" s="5" t="s">
        <v>304</v>
      </c>
      <c r="F102" s="5" t="s">
        <v>13</v>
      </c>
      <c r="G102" s="5">
        <v>1</v>
      </c>
      <c r="H102" s="5" t="s">
        <v>14</v>
      </c>
      <c r="I102" s="5" t="s">
        <v>15</v>
      </c>
      <c r="J102" s="5">
        <v>60</v>
      </c>
      <c r="K102" s="6"/>
    </row>
    <row r="103" spans="1:11" ht="12.75" hidden="1">
      <c r="A103" s="3">
        <v>45642.019305555557</v>
      </c>
      <c r="B103" s="4">
        <v>45642</v>
      </c>
      <c r="C103" s="5" t="s">
        <v>305</v>
      </c>
      <c r="D103" s="5" t="s">
        <v>11</v>
      </c>
      <c r="E103" s="5" t="s">
        <v>306</v>
      </c>
      <c r="F103" s="5" t="s">
        <v>183</v>
      </c>
      <c r="G103" s="5">
        <v>1</v>
      </c>
      <c r="H103" s="5" t="s">
        <v>307</v>
      </c>
      <c r="I103" s="5" t="s">
        <v>15</v>
      </c>
      <c r="J103" s="5">
        <v>60</v>
      </c>
      <c r="K103" s="6"/>
    </row>
    <row r="104" spans="1:11" ht="12.75" hidden="1">
      <c r="A104" s="3">
        <v>45642.088402777779</v>
      </c>
      <c r="B104" s="4">
        <v>45642</v>
      </c>
      <c r="C104" s="5" t="s">
        <v>308</v>
      </c>
      <c r="D104" s="5" t="s">
        <v>11</v>
      </c>
      <c r="E104" s="5" t="s">
        <v>309</v>
      </c>
      <c r="F104" s="5" t="s">
        <v>183</v>
      </c>
      <c r="G104" s="5">
        <v>1</v>
      </c>
      <c r="H104" s="5" t="s">
        <v>310</v>
      </c>
      <c r="I104" s="5" t="s">
        <v>15</v>
      </c>
      <c r="J104" s="5">
        <v>60</v>
      </c>
      <c r="K104" s="6"/>
    </row>
    <row r="105" spans="1:11" ht="12.75" hidden="1">
      <c r="A105" s="3">
        <v>45642.088414351849</v>
      </c>
      <c r="B105" s="4">
        <v>45642</v>
      </c>
      <c r="C105" s="5" t="s">
        <v>311</v>
      </c>
      <c r="D105" s="5" t="s">
        <v>11</v>
      </c>
      <c r="E105" s="5" t="s">
        <v>309</v>
      </c>
      <c r="F105" s="5" t="s">
        <v>222</v>
      </c>
      <c r="G105" s="5">
        <v>1</v>
      </c>
      <c r="H105" s="5" t="s">
        <v>310</v>
      </c>
      <c r="I105" s="5" t="s">
        <v>15</v>
      </c>
      <c r="J105" s="5">
        <v>60</v>
      </c>
      <c r="K105" s="6"/>
    </row>
    <row r="106" spans="1:11" ht="12.75" hidden="1">
      <c r="A106" s="3">
        <v>45642.088425925926</v>
      </c>
      <c r="B106" s="4">
        <v>45642</v>
      </c>
      <c r="C106" s="5" t="s">
        <v>312</v>
      </c>
      <c r="D106" s="5" t="s">
        <v>11</v>
      </c>
      <c r="E106" s="5" t="s">
        <v>309</v>
      </c>
      <c r="F106" s="5" t="s">
        <v>230</v>
      </c>
      <c r="G106" s="5">
        <v>1</v>
      </c>
      <c r="H106" s="5" t="s">
        <v>310</v>
      </c>
      <c r="I106" s="5" t="s">
        <v>15</v>
      </c>
      <c r="J106" s="5">
        <v>60</v>
      </c>
      <c r="K106" s="6"/>
    </row>
    <row r="107" spans="1:11" ht="12.75" hidden="1">
      <c r="A107" s="3">
        <v>45642.088437500002</v>
      </c>
      <c r="B107" s="4">
        <v>45642</v>
      </c>
      <c r="C107" s="5" t="s">
        <v>313</v>
      </c>
      <c r="D107" s="5" t="s">
        <v>11</v>
      </c>
      <c r="E107" s="5" t="s">
        <v>309</v>
      </c>
      <c r="F107" s="5" t="s">
        <v>222</v>
      </c>
      <c r="G107" s="5">
        <v>1</v>
      </c>
      <c r="H107" s="5" t="s">
        <v>310</v>
      </c>
      <c r="I107" s="5" t="s">
        <v>15</v>
      </c>
      <c r="J107" s="5">
        <v>56</v>
      </c>
      <c r="K107" s="6"/>
    </row>
    <row r="108" spans="1:11" ht="12.75" hidden="1">
      <c r="A108" s="3">
        <v>45642.088449074072</v>
      </c>
      <c r="B108" s="4">
        <v>45642</v>
      </c>
      <c r="C108" s="5" t="s">
        <v>314</v>
      </c>
      <c r="D108" s="5" t="s">
        <v>11</v>
      </c>
      <c r="E108" s="5" t="s">
        <v>309</v>
      </c>
      <c r="F108" s="5" t="s">
        <v>230</v>
      </c>
      <c r="G108" s="5">
        <v>1</v>
      </c>
      <c r="H108" s="5" t="s">
        <v>310</v>
      </c>
      <c r="I108" s="5" t="s">
        <v>15</v>
      </c>
      <c r="J108" s="5">
        <v>60</v>
      </c>
      <c r="K108" s="6"/>
    </row>
    <row r="109" spans="1:11" ht="12.75" hidden="1">
      <c r="A109" s="3">
        <v>45642.382534722223</v>
      </c>
      <c r="B109" s="4">
        <v>45642</v>
      </c>
      <c r="C109" s="5" t="s">
        <v>315</v>
      </c>
      <c r="D109" s="5" t="s">
        <v>11</v>
      </c>
      <c r="E109" s="5" t="s">
        <v>316</v>
      </c>
      <c r="F109" s="5" t="s">
        <v>74</v>
      </c>
      <c r="G109" s="5">
        <v>1</v>
      </c>
      <c r="H109" s="5" t="s">
        <v>317</v>
      </c>
      <c r="I109" s="5" t="s">
        <v>15</v>
      </c>
      <c r="J109" s="5">
        <v>40</v>
      </c>
      <c r="K109" s="6"/>
    </row>
    <row r="110" spans="1:11" ht="12.75" hidden="1">
      <c r="A110" s="3">
        <v>45642.425798611112</v>
      </c>
      <c r="B110" s="4">
        <v>45642</v>
      </c>
      <c r="C110" s="5" t="s">
        <v>318</v>
      </c>
      <c r="D110" s="5" t="s">
        <v>11</v>
      </c>
      <c r="E110" s="5" t="s">
        <v>319</v>
      </c>
      <c r="F110" s="5" t="s">
        <v>210</v>
      </c>
      <c r="G110" s="5">
        <v>12</v>
      </c>
      <c r="H110" s="5" t="s">
        <v>320</v>
      </c>
      <c r="I110" s="5" t="s">
        <v>15</v>
      </c>
      <c r="J110" s="5">
        <v>46</v>
      </c>
      <c r="K110" s="6"/>
    </row>
    <row r="111" spans="1:11" ht="12.75" hidden="1">
      <c r="A111" s="3">
        <v>45643.490995370368</v>
      </c>
      <c r="B111" s="4">
        <v>45643</v>
      </c>
      <c r="C111" s="5" t="s">
        <v>321</v>
      </c>
      <c r="D111" s="5" t="s">
        <v>11</v>
      </c>
      <c r="E111" s="5" t="s">
        <v>322</v>
      </c>
      <c r="F111" s="5" t="s">
        <v>230</v>
      </c>
      <c r="G111" s="5">
        <v>5</v>
      </c>
      <c r="H111" s="5" t="s">
        <v>323</v>
      </c>
      <c r="I111" s="5" t="s">
        <v>15</v>
      </c>
      <c r="J111" s="5">
        <v>60</v>
      </c>
      <c r="K111" s="6"/>
    </row>
    <row r="112" spans="1:11" ht="12.75" hidden="1">
      <c r="A112" s="3">
        <v>45643.579317129632</v>
      </c>
      <c r="B112" s="4">
        <v>45643</v>
      </c>
      <c r="C112" s="5" t="s">
        <v>324</v>
      </c>
      <c r="D112" s="5" t="s">
        <v>11</v>
      </c>
      <c r="E112" s="7">
        <v>2.0241217123408999E+273</v>
      </c>
      <c r="F112" s="5" t="s">
        <v>18</v>
      </c>
      <c r="G112" s="5">
        <v>1</v>
      </c>
      <c r="H112" s="5" t="s">
        <v>325</v>
      </c>
      <c r="I112" s="5" t="s">
        <v>15</v>
      </c>
      <c r="J112" s="5">
        <v>60</v>
      </c>
      <c r="K112" s="6"/>
    </row>
    <row r="113" spans="1:11" ht="12.75" hidden="1">
      <c r="A113" s="3">
        <v>45643.579340277778</v>
      </c>
      <c r="B113" s="4">
        <v>45643</v>
      </c>
      <c r="C113" s="5" t="s">
        <v>326</v>
      </c>
      <c r="D113" s="5" t="s">
        <v>11</v>
      </c>
      <c r="E113" s="5" t="s">
        <v>327</v>
      </c>
      <c r="F113" s="5" t="s">
        <v>18</v>
      </c>
      <c r="G113" s="5">
        <v>1</v>
      </c>
      <c r="H113" s="5" t="s">
        <v>325</v>
      </c>
      <c r="I113" s="5" t="s">
        <v>15</v>
      </c>
      <c r="J113" s="5">
        <v>60</v>
      </c>
      <c r="K113" s="6"/>
    </row>
    <row r="114" spans="1:11" ht="12.75" hidden="1">
      <c r="A114" s="3">
        <v>45643.579363425924</v>
      </c>
      <c r="B114" s="4">
        <v>45643</v>
      </c>
      <c r="C114" s="5" t="s">
        <v>328</v>
      </c>
      <c r="D114" s="5" t="s">
        <v>11</v>
      </c>
      <c r="E114" s="5" t="s">
        <v>329</v>
      </c>
      <c r="F114" s="5" t="s">
        <v>18</v>
      </c>
      <c r="G114" s="5">
        <v>1</v>
      </c>
      <c r="H114" s="5" t="s">
        <v>325</v>
      </c>
      <c r="I114" s="5" t="s">
        <v>15</v>
      </c>
      <c r="J114" s="5">
        <v>60</v>
      </c>
      <c r="K114" s="6"/>
    </row>
    <row r="115" spans="1:11" ht="12.75" hidden="1">
      <c r="A115" s="3">
        <v>45643.579398148147</v>
      </c>
      <c r="B115" s="4">
        <v>45643</v>
      </c>
      <c r="C115" s="5" t="s">
        <v>330</v>
      </c>
      <c r="D115" s="5" t="s">
        <v>11</v>
      </c>
      <c r="E115" s="5" t="s">
        <v>331</v>
      </c>
      <c r="F115" s="5" t="s">
        <v>18</v>
      </c>
      <c r="G115" s="5">
        <v>1</v>
      </c>
      <c r="H115" s="5" t="s">
        <v>325</v>
      </c>
      <c r="I115" s="5" t="s">
        <v>15</v>
      </c>
      <c r="J115" s="5">
        <v>60</v>
      </c>
      <c r="K115" s="6"/>
    </row>
    <row r="116" spans="1:11" ht="12.75" hidden="1">
      <c r="A116" s="3">
        <v>45643.579421296294</v>
      </c>
      <c r="B116" s="4">
        <v>45643</v>
      </c>
      <c r="C116" s="5" t="s">
        <v>332</v>
      </c>
      <c r="D116" s="5" t="s">
        <v>11</v>
      </c>
      <c r="E116" s="5" t="s">
        <v>333</v>
      </c>
      <c r="F116" s="5" t="s">
        <v>18</v>
      </c>
      <c r="G116" s="5">
        <v>1</v>
      </c>
      <c r="H116" s="5" t="s">
        <v>325</v>
      </c>
      <c r="I116" s="5" t="s">
        <v>15</v>
      </c>
      <c r="J116" s="5">
        <v>60</v>
      </c>
      <c r="K116" s="6"/>
    </row>
    <row r="117" spans="1:11" ht="12.75" hidden="1">
      <c r="A117" s="3">
        <v>45643.579444444447</v>
      </c>
      <c r="B117" s="4">
        <v>45643</v>
      </c>
      <c r="C117" s="5" t="s">
        <v>334</v>
      </c>
      <c r="D117" s="5" t="s">
        <v>11</v>
      </c>
      <c r="E117" s="5" t="s">
        <v>335</v>
      </c>
      <c r="F117" s="5" t="s">
        <v>18</v>
      </c>
      <c r="G117" s="5">
        <v>1</v>
      </c>
      <c r="H117" s="5" t="s">
        <v>325</v>
      </c>
      <c r="I117" s="5" t="s">
        <v>15</v>
      </c>
      <c r="J117" s="5">
        <v>60</v>
      </c>
      <c r="K117" s="6"/>
    </row>
    <row r="118" spans="1:11" ht="12.75" hidden="1">
      <c r="A118" s="3">
        <v>45643.579467592594</v>
      </c>
      <c r="B118" s="4">
        <v>45643</v>
      </c>
      <c r="C118" s="5" t="s">
        <v>336</v>
      </c>
      <c r="D118" s="5" t="s">
        <v>11</v>
      </c>
      <c r="E118" s="5" t="s">
        <v>337</v>
      </c>
      <c r="F118" s="5" t="s">
        <v>18</v>
      </c>
      <c r="G118" s="5">
        <v>1</v>
      </c>
      <c r="H118" s="5" t="s">
        <v>325</v>
      </c>
      <c r="I118" s="5" t="s">
        <v>15</v>
      </c>
      <c r="J118" s="5">
        <v>60</v>
      </c>
      <c r="K118" s="6"/>
    </row>
    <row r="119" spans="1:11" ht="12.75" hidden="1">
      <c r="A119" s="3">
        <v>45643.579606481479</v>
      </c>
      <c r="B119" s="4">
        <v>45643</v>
      </c>
      <c r="C119" s="5" t="s">
        <v>338</v>
      </c>
      <c r="D119" s="5" t="s">
        <v>11</v>
      </c>
      <c r="E119" s="5" t="s">
        <v>339</v>
      </c>
      <c r="F119" s="5" t="s">
        <v>18</v>
      </c>
      <c r="G119" s="5">
        <v>1</v>
      </c>
      <c r="H119" s="5" t="s">
        <v>325</v>
      </c>
      <c r="I119" s="5" t="s">
        <v>15</v>
      </c>
      <c r="J119" s="5">
        <v>60</v>
      </c>
      <c r="K119" s="6"/>
    </row>
    <row r="120" spans="1:11" ht="12.75" hidden="1">
      <c r="A120" s="3">
        <v>45643.579629629632</v>
      </c>
      <c r="B120" s="4">
        <v>45643</v>
      </c>
      <c r="C120" s="5" t="s">
        <v>340</v>
      </c>
      <c r="D120" s="5" t="s">
        <v>11</v>
      </c>
      <c r="E120" s="5" t="s">
        <v>341</v>
      </c>
      <c r="F120" s="5" t="s">
        <v>18</v>
      </c>
      <c r="G120" s="5">
        <v>1</v>
      </c>
      <c r="H120" s="5" t="s">
        <v>325</v>
      </c>
      <c r="I120" s="5" t="s">
        <v>15</v>
      </c>
      <c r="J120" s="5">
        <v>60</v>
      </c>
      <c r="K120" s="6"/>
    </row>
    <row r="121" spans="1:11" ht="12.75" hidden="1">
      <c r="A121" s="3">
        <v>45643.579652777778</v>
      </c>
      <c r="B121" s="4">
        <v>45643</v>
      </c>
      <c r="C121" s="5" t="s">
        <v>342</v>
      </c>
      <c r="D121" s="5" t="s">
        <v>11</v>
      </c>
      <c r="E121" s="5" t="s">
        <v>343</v>
      </c>
      <c r="F121" s="5" t="s">
        <v>18</v>
      </c>
      <c r="G121" s="5">
        <v>1</v>
      </c>
      <c r="H121" s="5" t="s">
        <v>325</v>
      </c>
      <c r="I121" s="5" t="s">
        <v>15</v>
      </c>
      <c r="J121" s="5">
        <v>60</v>
      </c>
      <c r="K121" s="6"/>
    </row>
    <row r="122" spans="1:11" ht="12.75" hidden="1">
      <c r="A122" s="3">
        <v>45643.579675925925</v>
      </c>
      <c r="B122" s="4">
        <v>45643</v>
      </c>
      <c r="C122" s="5" t="s">
        <v>344</v>
      </c>
      <c r="D122" s="5" t="s">
        <v>11</v>
      </c>
      <c r="E122" s="5" t="s">
        <v>345</v>
      </c>
      <c r="F122" s="5" t="s">
        <v>18</v>
      </c>
      <c r="G122" s="5">
        <v>1</v>
      </c>
      <c r="H122" s="5" t="s">
        <v>325</v>
      </c>
      <c r="I122" s="5" t="s">
        <v>15</v>
      </c>
      <c r="J122" s="5">
        <v>60</v>
      </c>
      <c r="K122" s="6"/>
    </row>
    <row r="123" spans="1:11" ht="12.75" hidden="1">
      <c r="A123" s="3">
        <v>45643.680289351854</v>
      </c>
      <c r="B123" s="4">
        <v>45643</v>
      </c>
      <c r="C123" s="5" t="s">
        <v>346</v>
      </c>
      <c r="D123" s="5" t="s">
        <v>11</v>
      </c>
      <c r="E123" s="5" t="s">
        <v>347</v>
      </c>
      <c r="F123" s="5" t="s">
        <v>222</v>
      </c>
      <c r="G123" s="5">
        <v>12</v>
      </c>
      <c r="H123" s="5" t="s">
        <v>348</v>
      </c>
      <c r="I123" s="5" t="s">
        <v>15</v>
      </c>
      <c r="J123" s="5">
        <v>40</v>
      </c>
      <c r="K123" s="6"/>
    </row>
    <row r="124" spans="1:11" ht="12.75" hidden="1">
      <c r="A124" s="3">
        <v>45644.396249999998</v>
      </c>
      <c r="B124" s="4">
        <v>45644</v>
      </c>
      <c r="C124" s="5" t="s">
        <v>349</v>
      </c>
      <c r="D124" s="5" t="s">
        <v>11</v>
      </c>
      <c r="E124" s="5" t="s">
        <v>350</v>
      </c>
      <c r="F124" s="5" t="s">
        <v>222</v>
      </c>
      <c r="G124" s="5">
        <v>4</v>
      </c>
      <c r="H124" s="5" t="s">
        <v>351</v>
      </c>
      <c r="I124" s="5" t="s">
        <v>15</v>
      </c>
      <c r="J124" s="5">
        <v>52</v>
      </c>
      <c r="K124" s="6"/>
    </row>
    <row r="125" spans="1:11" ht="12.75" hidden="1">
      <c r="A125" s="3">
        <v>45644.55740740741</v>
      </c>
      <c r="B125" s="4">
        <v>45644</v>
      </c>
      <c r="C125" s="5" t="s">
        <v>352</v>
      </c>
      <c r="D125" s="5" t="s">
        <v>11</v>
      </c>
      <c r="E125" s="5" t="s">
        <v>353</v>
      </c>
      <c r="F125" s="5" t="s">
        <v>230</v>
      </c>
      <c r="G125" s="5">
        <v>1</v>
      </c>
      <c r="H125" s="5" t="s">
        <v>354</v>
      </c>
      <c r="I125" s="5" t="s">
        <v>15</v>
      </c>
      <c r="J125" s="5">
        <v>40</v>
      </c>
      <c r="K125" s="6"/>
    </row>
    <row r="126" spans="1:11" ht="12.75" hidden="1">
      <c r="A126" s="3">
        <v>45644.666307870371</v>
      </c>
      <c r="B126" s="4">
        <v>45644</v>
      </c>
      <c r="C126" s="5" t="s">
        <v>355</v>
      </c>
      <c r="D126" s="5" t="s">
        <v>11</v>
      </c>
      <c r="E126" s="5" t="s">
        <v>356</v>
      </c>
      <c r="F126" s="5" t="s">
        <v>74</v>
      </c>
      <c r="G126" s="5">
        <v>10</v>
      </c>
      <c r="H126" s="5" t="s">
        <v>357</v>
      </c>
      <c r="I126" s="5" t="s">
        <v>15</v>
      </c>
      <c r="J126" s="5">
        <v>54</v>
      </c>
      <c r="K126" s="6"/>
    </row>
    <row r="127" spans="1:11" ht="12.75" hidden="1">
      <c r="A127" s="3">
        <v>45645.392465277779</v>
      </c>
      <c r="B127" s="4">
        <v>45645</v>
      </c>
      <c r="C127" s="5" t="s">
        <v>358</v>
      </c>
      <c r="D127" s="5" t="s">
        <v>11</v>
      </c>
      <c r="E127" s="5" t="s">
        <v>359</v>
      </c>
      <c r="F127" s="5" t="s">
        <v>162</v>
      </c>
      <c r="G127" s="5">
        <v>1</v>
      </c>
      <c r="H127" s="5" t="s">
        <v>360</v>
      </c>
      <c r="I127" s="5" t="s">
        <v>15</v>
      </c>
      <c r="J127" s="5">
        <v>56</v>
      </c>
      <c r="K127" s="6"/>
    </row>
    <row r="128" spans="1:11" ht="12.75" hidden="1">
      <c r="A128" s="3">
        <v>45646.485069444447</v>
      </c>
      <c r="B128" s="4">
        <v>45646</v>
      </c>
      <c r="C128" s="5" t="s">
        <v>361</v>
      </c>
      <c r="D128" s="5" t="s">
        <v>11</v>
      </c>
      <c r="E128" s="5" t="s">
        <v>362</v>
      </c>
      <c r="F128" s="5" t="s">
        <v>222</v>
      </c>
      <c r="G128" s="5">
        <v>14</v>
      </c>
      <c r="H128" s="5" t="s">
        <v>363</v>
      </c>
      <c r="I128" s="5" t="s">
        <v>15</v>
      </c>
      <c r="J128" s="5">
        <v>52</v>
      </c>
      <c r="K128" s="6"/>
    </row>
    <row r="129" spans="1:11" ht="12.75" hidden="1">
      <c r="A129" s="3">
        <v>45646.576041666667</v>
      </c>
      <c r="B129" s="4">
        <v>45646</v>
      </c>
      <c r="C129" s="5" t="s">
        <v>364</v>
      </c>
      <c r="D129" s="5" t="s">
        <v>11</v>
      </c>
      <c r="E129" s="5" t="s">
        <v>365</v>
      </c>
      <c r="F129" s="5" t="s">
        <v>162</v>
      </c>
      <c r="G129" s="5">
        <v>1</v>
      </c>
      <c r="H129" s="5" t="s">
        <v>366</v>
      </c>
      <c r="I129" s="5" t="s">
        <v>15</v>
      </c>
      <c r="J129" s="5">
        <v>40</v>
      </c>
      <c r="K129" s="6"/>
    </row>
    <row r="130" spans="1:11" ht="12.75" hidden="1">
      <c r="A130" s="3">
        <v>45646.623912037037</v>
      </c>
      <c r="B130" s="4">
        <v>45646</v>
      </c>
      <c r="C130" s="5" t="s">
        <v>367</v>
      </c>
      <c r="D130" s="5" t="s">
        <v>11</v>
      </c>
      <c r="E130" s="5" t="s">
        <v>368</v>
      </c>
      <c r="F130" s="5" t="s">
        <v>260</v>
      </c>
      <c r="G130" s="5">
        <v>2</v>
      </c>
      <c r="H130" s="5" t="s">
        <v>369</v>
      </c>
      <c r="I130" s="5" t="s">
        <v>15</v>
      </c>
      <c r="J130" s="5">
        <v>10</v>
      </c>
      <c r="K130" s="6"/>
    </row>
    <row r="131" spans="1:11" ht="12.75" hidden="1">
      <c r="A131" s="3">
        <v>45646.623935185184</v>
      </c>
      <c r="B131" s="4">
        <v>45646</v>
      </c>
      <c r="C131" s="5" t="s">
        <v>370</v>
      </c>
      <c r="D131" s="5" t="s">
        <v>11</v>
      </c>
      <c r="E131" s="5" t="s">
        <v>368</v>
      </c>
      <c r="F131" s="5" t="s">
        <v>260</v>
      </c>
      <c r="G131" s="5">
        <v>1</v>
      </c>
      <c r="H131" s="5" t="s">
        <v>369</v>
      </c>
      <c r="I131" s="5" t="s">
        <v>15</v>
      </c>
      <c r="J131" s="5">
        <v>10</v>
      </c>
      <c r="K131" s="6"/>
    </row>
    <row r="132" spans="1:11" ht="12.75" hidden="1">
      <c r="A132" s="3">
        <v>45646.62394675926</v>
      </c>
      <c r="B132" s="4">
        <v>45646</v>
      </c>
      <c r="C132" s="5" t="s">
        <v>371</v>
      </c>
      <c r="D132" s="5" t="s">
        <v>11</v>
      </c>
      <c r="E132" s="5" t="s">
        <v>368</v>
      </c>
      <c r="F132" s="5" t="s">
        <v>260</v>
      </c>
      <c r="G132" s="5">
        <v>1</v>
      </c>
      <c r="H132" s="5" t="s">
        <v>369</v>
      </c>
      <c r="I132" s="5" t="s">
        <v>15</v>
      </c>
      <c r="J132" s="5">
        <v>10</v>
      </c>
      <c r="K132" s="6"/>
    </row>
    <row r="133" spans="1:11" ht="12.75" hidden="1">
      <c r="A133" s="3">
        <v>45646.62395833333</v>
      </c>
      <c r="B133" s="4">
        <v>45646</v>
      </c>
      <c r="C133" s="5" t="s">
        <v>372</v>
      </c>
      <c r="D133" s="5" t="s">
        <v>11</v>
      </c>
      <c r="E133" s="5" t="s">
        <v>368</v>
      </c>
      <c r="F133" s="5" t="s">
        <v>260</v>
      </c>
      <c r="G133" s="5">
        <v>1</v>
      </c>
      <c r="H133" s="5" t="s">
        <v>369</v>
      </c>
      <c r="I133" s="5" t="s">
        <v>15</v>
      </c>
      <c r="J133" s="5">
        <v>10</v>
      </c>
      <c r="K133" s="6"/>
    </row>
    <row r="134" spans="1:11" ht="12.75" hidden="1">
      <c r="A134" s="3">
        <v>45646.623969907407</v>
      </c>
      <c r="B134" s="4">
        <v>45646</v>
      </c>
      <c r="C134" s="5" t="s">
        <v>373</v>
      </c>
      <c r="D134" s="5" t="s">
        <v>11</v>
      </c>
      <c r="E134" s="5" t="s">
        <v>368</v>
      </c>
      <c r="F134" s="5" t="s">
        <v>260</v>
      </c>
      <c r="G134" s="5">
        <v>1</v>
      </c>
      <c r="H134" s="5" t="s">
        <v>369</v>
      </c>
      <c r="I134" s="5" t="s">
        <v>15</v>
      </c>
      <c r="J134" s="5">
        <v>10</v>
      </c>
      <c r="K134" s="6"/>
    </row>
    <row r="135" spans="1:11" ht="12.75" hidden="1">
      <c r="A135" s="3">
        <v>45646.623969907407</v>
      </c>
      <c r="B135" s="4">
        <v>45646</v>
      </c>
      <c r="C135" s="5" t="s">
        <v>374</v>
      </c>
      <c r="D135" s="5" t="s">
        <v>11</v>
      </c>
      <c r="E135" s="5" t="s">
        <v>368</v>
      </c>
      <c r="F135" s="5" t="s">
        <v>260</v>
      </c>
      <c r="G135" s="5">
        <v>1</v>
      </c>
      <c r="H135" s="5" t="s">
        <v>369</v>
      </c>
      <c r="I135" s="5" t="s">
        <v>15</v>
      </c>
      <c r="J135" s="5">
        <v>10</v>
      </c>
      <c r="K135" s="6"/>
    </row>
    <row r="136" spans="1:11" ht="12.75" hidden="1">
      <c r="A136" s="3">
        <v>45647.013518518521</v>
      </c>
      <c r="B136" s="4">
        <v>45647</v>
      </c>
      <c r="C136" s="5" t="s">
        <v>375</v>
      </c>
      <c r="D136" s="5" t="s">
        <v>11</v>
      </c>
      <c r="E136" s="5" t="s">
        <v>376</v>
      </c>
      <c r="F136" s="5" t="s">
        <v>377</v>
      </c>
      <c r="G136" s="5">
        <v>1</v>
      </c>
      <c r="H136" s="5" t="s">
        <v>378</v>
      </c>
      <c r="I136" s="5" t="s">
        <v>15</v>
      </c>
      <c r="J136" s="5">
        <v>52</v>
      </c>
      <c r="K136" s="6"/>
    </row>
    <row r="137" spans="1:11" ht="12.75" hidden="1">
      <c r="A137" s="3">
        <v>45648.970555555556</v>
      </c>
      <c r="B137" s="4">
        <v>45648</v>
      </c>
      <c r="C137" s="5" t="s">
        <v>379</v>
      </c>
      <c r="D137" s="5" t="s">
        <v>11</v>
      </c>
      <c r="E137" s="5" t="s">
        <v>380</v>
      </c>
      <c r="F137" s="5" t="s">
        <v>74</v>
      </c>
      <c r="G137" s="5">
        <v>1</v>
      </c>
      <c r="H137" s="5" t="s">
        <v>381</v>
      </c>
      <c r="I137" s="5" t="s">
        <v>15</v>
      </c>
      <c r="J137" s="5">
        <v>54</v>
      </c>
      <c r="K137" s="6"/>
    </row>
    <row r="138" spans="1:11" ht="12.75">
      <c r="A138" s="3">
        <v>45649.344733796293</v>
      </c>
      <c r="B138" s="4">
        <v>45649</v>
      </c>
      <c r="C138" s="5" t="s">
        <v>382</v>
      </c>
      <c r="D138" s="5" t="s">
        <v>11</v>
      </c>
      <c r="E138" s="5" t="s">
        <v>383</v>
      </c>
      <c r="F138" s="5" t="s">
        <v>82</v>
      </c>
      <c r="G138" s="5">
        <v>1</v>
      </c>
      <c r="H138" s="5" t="s">
        <v>384</v>
      </c>
      <c r="I138" s="5" t="s">
        <v>15</v>
      </c>
      <c r="J138" s="5">
        <v>40</v>
      </c>
      <c r="K138" s="6"/>
    </row>
    <row r="139" spans="1:11" ht="12.75" hidden="1">
      <c r="A139" s="3">
        <v>45649.930069444446</v>
      </c>
      <c r="B139" s="4">
        <v>45649</v>
      </c>
      <c r="C139" s="5" t="s">
        <v>385</v>
      </c>
      <c r="D139" s="5" t="s">
        <v>11</v>
      </c>
      <c r="E139" s="5" t="s">
        <v>386</v>
      </c>
      <c r="F139" s="5" t="s">
        <v>193</v>
      </c>
      <c r="G139" s="5">
        <v>1</v>
      </c>
      <c r="H139" s="5" t="s">
        <v>387</v>
      </c>
      <c r="I139" s="5" t="s">
        <v>15</v>
      </c>
      <c r="J139" s="5">
        <v>50</v>
      </c>
      <c r="K139" s="6"/>
    </row>
    <row r="140" spans="1:11" ht="12.75" hidden="1">
      <c r="A140" s="3">
        <v>45650.462488425925</v>
      </c>
      <c r="B140" s="4">
        <v>45650</v>
      </c>
      <c r="C140" s="5" t="s">
        <v>388</v>
      </c>
      <c r="D140" s="5" t="s">
        <v>11</v>
      </c>
      <c r="E140" s="5" t="s">
        <v>389</v>
      </c>
      <c r="F140" s="5" t="s">
        <v>230</v>
      </c>
      <c r="G140" s="5">
        <v>9</v>
      </c>
      <c r="H140" s="5" t="s">
        <v>390</v>
      </c>
      <c r="I140" s="5" t="s">
        <v>15</v>
      </c>
      <c r="J140" s="5">
        <v>40</v>
      </c>
      <c r="K140" s="6"/>
    </row>
    <row r="141" spans="1:11" ht="12.75" hidden="1">
      <c r="A141" s="3">
        <v>45650.595219907409</v>
      </c>
      <c r="B141" s="4">
        <v>45650</v>
      </c>
      <c r="C141" s="5" t="s">
        <v>391</v>
      </c>
      <c r="D141" s="5" t="s">
        <v>11</v>
      </c>
      <c r="E141" s="5" t="s">
        <v>392</v>
      </c>
      <c r="F141" s="5" t="s">
        <v>230</v>
      </c>
      <c r="G141" s="5">
        <v>6</v>
      </c>
      <c r="H141" s="5" t="s">
        <v>393</v>
      </c>
      <c r="I141" s="5" t="s">
        <v>15</v>
      </c>
      <c r="J141" s="5">
        <v>58</v>
      </c>
      <c r="K141" s="6"/>
    </row>
    <row r="142" spans="1:11" ht="12.75" hidden="1">
      <c r="A142" s="3">
        <v>45650.595243055555</v>
      </c>
      <c r="B142" s="4">
        <v>45650</v>
      </c>
      <c r="C142" s="5" t="s">
        <v>394</v>
      </c>
      <c r="D142" s="5" t="s">
        <v>11</v>
      </c>
      <c r="E142" s="5" t="s">
        <v>395</v>
      </c>
      <c r="F142" s="5" t="s">
        <v>396</v>
      </c>
      <c r="G142" s="5">
        <v>1</v>
      </c>
      <c r="H142" s="5" t="s">
        <v>397</v>
      </c>
      <c r="I142" s="5" t="s">
        <v>15</v>
      </c>
      <c r="J142" s="5">
        <v>54</v>
      </c>
      <c r="K142" s="6"/>
    </row>
    <row r="143" spans="1:11" ht="12.75" hidden="1">
      <c r="A143" s="3">
        <v>45650.669432870367</v>
      </c>
      <c r="B143" s="4">
        <v>45650</v>
      </c>
      <c r="C143" s="5" t="s">
        <v>398</v>
      </c>
      <c r="D143" s="5" t="s">
        <v>11</v>
      </c>
      <c r="E143" s="5" t="s">
        <v>399</v>
      </c>
      <c r="F143" s="5" t="s">
        <v>222</v>
      </c>
      <c r="G143" s="5">
        <v>31</v>
      </c>
      <c r="H143" s="5" t="s">
        <v>400</v>
      </c>
      <c r="I143" s="5" t="s">
        <v>15</v>
      </c>
      <c r="J143" s="5">
        <v>60</v>
      </c>
      <c r="K143" s="6"/>
    </row>
    <row r="144" spans="1:11" ht="12.75" hidden="1">
      <c r="A144" s="3">
        <v>45651.072013888886</v>
      </c>
      <c r="B144" s="4">
        <v>45651</v>
      </c>
      <c r="C144" s="5" t="s">
        <v>401</v>
      </c>
      <c r="D144" s="5" t="s">
        <v>11</v>
      </c>
      <c r="E144" s="5" t="s">
        <v>402</v>
      </c>
      <c r="F144" s="5" t="s">
        <v>42</v>
      </c>
      <c r="G144" s="5">
        <v>1</v>
      </c>
      <c r="H144" s="5" t="s">
        <v>403</v>
      </c>
      <c r="I144" s="5" t="s">
        <v>15</v>
      </c>
      <c r="J144" s="5">
        <v>48</v>
      </c>
      <c r="K144" s="6"/>
    </row>
    <row r="145" spans="1:11" ht="12.75" hidden="1">
      <c r="A145" s="3">
        <v>45651.594884259262</v>
      </c>
      <c r="B145" s="4">
        <v>45651</v>
      </c>
      <c r="C145" s="5" t="s">
        <v>404</v>
      </c>
      <c r="D145" s="5" t="s">
        <v>11</v>
      </c>
      <c r="E145" s="5" t="s">
        <v>405</v>
      </c>
      <c r="F145" s="5" t="s">
        <v>162</v>
      </c>
      <c r="G145" s="5">
        <v>1</v>
      </c>
      <c r="H145" s="5" t="s">
        <v>187</v>
      </c>
      <c r="I145" s="5" t="s">
        <v>15</v>
      </c>
      <c r="J145" s="5">
        <v>40</v>
      </c>
      <c r="K145" s="6"/>
    </row>
    <row r="146" spans="1:11" ht="12.75" hidden="1">
      <c r="A146" s="3">
        <v>45652.131863425922</v>
      </c>
      <c r="B146" s="4">
        <v>45652</v>
      </c>
      <c r="C146" s="5" t="s">
        <v>406</v>
      </c>
      <c r="D146" s="5" t="s">
        <v>11</v>
      </c>
      <c r="E146" s="7">
        <v>2.02412260302465E+16</v>
      </c>
      <c r="F146" s="5" t="s">
        <v>222</v>
      </c>
      <c r="G146" s="5">
        <v>2</v>
      </c>
      <c r="H146" s="5" t="s">
        <v>407</v>
      </c>
      <c r="I146" s="5" t="s">
        <v>15</v>
      </c>
      <c r="J146" s="5">
        <v>46</v>
      </c>
      <c r="K146" s="6"/>
    </row>
    <row r="147" spans="1:11" ht="12.75" hidden="1">
      <c r="A147" s="3">
        <v>45652.425462962965</v>
      </c>
      <c r="B147" s="4">
        <v>45652</v>
      </c>
      <c r="C147" s="5" t="s">
        <v>408</v>
      </c>
      <c r="D147" s="5" t="s">
        <v>11</v>
      </c>
      <c r="E147" s="5" t="s">
        <v>409</v>
      </c>
      <c r="F147" s="5" t="s">
        <v>38</v>
      </c>
      <c r="G147" s="5">
        <v>1</v>
      </c>
      <c r="H147" s="5" t="s">
        <v>116</v>
      </c>
      <c r="I147" s="5" t="s">
        <v>15</v>
      </c>
      <c r="J147" s="5">
        <v>50</v>
      </c>
      <c r="K147" s="6"/>
    </row>
    <row r="148" spans="1:11" ht="12.75" hidden="1">
      <c r="A148" s="3">
        <v>45652.460543981484</v>
      </c>
      <c r="B148" s="4">
        <v>45652</v>
      </c>
      <c r="C148" s="5" t="s">
        <v>410</v>
      </c>
      <c r="D148" s="5" t="s">
        <v>11</v>
      </c>
      <c r="E148" s="5" t="s">
        <v>411</v>
      </c>
      <c r="F148" s="5" t="s">
        <v>412</v>
      </c>
      <c r="G148" s="5">
        <v>1</v>
      </c>
      <c r="H148" s="5" t="s">
        <v>413</v>
      </c>
      <c r="I148" s="5" t="s">
        <v>15</v>
      </c>
      <c r="J148" s="5">
        <v>60</v>
      </c>
      <c r="K148" s="6"/>
    </row>
    <row r="149" spans="1:11" ht="12.75" hidden="1">
      <c r="A149" s="3">
        <v>45652.52107638889</v>
      </c>
      <c r="B149" s="4">
        <v>45652</v>
      </c>
      <c r="C149" s="5" t="s">
        <v>414</v>
      </c>
      <c r="D149" s="5" t="s">
        <v>11</v>
      </c>
      <c r="E149" s="5" t="s">
        <v>415</v>
      </c>
      <c r="F149" s="5" t="s">
        <v>18</v>
      </c>
      <c r="G149" s="5">
        <v>1</v>
      </c>
      <c r="H149" s="5" t="s">
        <v>237</v>
      </c>
      <c r="I149" s="5" t="s">
        <v>15</v>
      </c>
      <c r="J149" s="5">
        <v>50</v>
      </c>
      <c r="K149" s="6"/>
    </row>
    <row r="150" spans="1:11" ht="12.75" hidden="1">
      <c r="A150" s="3">
        <v>45652.704027777778</v>
      </c>
      <c r="B150" s="4">
        <v>45652</v>
      </c>
      <c r="C150" s="5" t="s">
        <v>416</v>
      </c>
      <c r="D150" s="5" t="s">
        <v>11</v>
      </c>
      <c r="E150" s="5" t="s">
        <v>417</v>
      </c>
      <c r="F150" s="5" t="s">
        <v>78</v>
      </c>
      <c r="G150" s="5">
        <v>1</v>
      </c>
      <c r="H150" s="5" t="s">
        <v>418</v>
      </c>
      <c r="I150" s="5" t="s">
        <v>15</v>
      </c>
      <c r="J150" s="5">
        <v>58</v>
      </c>
      <c r="K150" s="6"/>
    </row>
    <row r="151" spans="1:11" ht="12.75" hidden="1">
      <c r="A151" s="3">
        <v>45652.704039351855</v>
      </c>
      <c r="B151" s="4">
        <v>45652</v>
      </c>
      <c r="C151" s="5" t="s">
        <v>419</v>
      </c>
      <c r="D151" s="5" t="s">
        <v>11</v>
      </c>
      <c r="E151" s="5" t="s">
        <v>417</v>
      </c>
      <c r="F151" s="5" t="s">
        <v>78</v>
      </c>
      <c r="G151" s="5">
        <v>1</v>
      </c>
      <c r="H151" s="5" t="s">
        <v>418</v>
      </c>
      <c r="I151" s="5" t="s">
        <v>15</v>
      </c>
      <c r="J151" s="5">
        <v>58</v>
      </c>
      <c r="K151" s="6"/>
    </row>
    <row r="152" spans="1:11" ht="12.75" hidden="1">
      <c r="A152" s="3">
        <v>45653.71733796296</v>
      </c>
      <c r="B152" s="4">
        <v>45653</v>
      </c>
      <c r="C152" s="5" t="s">
        <v>420</v>
      </c>
      <c r="D152" s="5" t="s">
        <v>11</v>
      </c>
      <c r="E152" s="5" t="s">
        <v>421</v>
      </c>
      <c r="F152" s="5" t="s">
        <v>222</v>
      </c>
      <c r="G152" s="5">
        <v>12</v>
      </c>
      <c r="H152" s="5" t="s">
        <v>422</v>
      </c>
      <c r="I152" s="5" t="s">
        <v>15</v>
      </c>
      <c r="J152" s="5">
        <v>40</v>
      </c>
      <c r="K152" s="6"/>
    </row>
    <row r="153" spans="1:11" ht="12.75" hidden="1">
      <c r="A153" s="3">
        <v>45654.51834490741</v>
      </c>
      <c r="B153" s="4">
        <v>45654</v>
      </c>
      <c r="C153" s="5" t="s">
        <v>423</v>
      </c>
      <c r="D153" s="5" t="s">
        <v>11</v>
      </c>
      <c r="E153" s="5" t="s">
        <v>424</v>
      </c>
      <c r="F153" s="5" t="s">
        <v>210</v>
      </c>
      <c r="G153" s="5">
        <v>1</v>
      </c>
      <c r="H153" s="5" t="s">
        <v>425</v>
      </c>
      <c r="I153" s="5" t="s">
        <v>15</v>
      </c>
      <c r="J153" s="5">
        <v>60</v>
      </c>
      <c r="K153" s="6"/>
    </row>
    <row r="154" spans="1:11" ht="12.75">
      <c r="A154" s="3">
        <v>45654.899282407408</v>
      </c>
      <c r="B154" s="4">
        <v>45654</v>
      </c>
      <c r="C154" s="5" t="s">
        <v>426</v>
      </c>
      <c r="D154" s="5" t="s">
        <v>11</v>
      </c>
      <c r="E154" s="5" t="s">
        <v>427</v>
      </c>
      <c r="F154" s="5" t="s">
        <v>82</v>
      </c>
      <c r="G154" s="5">
        <v>1</v>
      </c>
      <c r="H154" s="5" t="s">
        <v>428</v>
      </c>
      <c r="I154" s="5" t="s">
        <v>15</v>
      </c>
      <c r="J154" s="5">
        <v>56</v>
      </c>
      <c r="K154" s="6"/>
    </row>
    <row r="155" spans="1:11" ht="12.75" hidden="1">
      <c r="A155" s="3">
        <v>45655.522453703707</v>
      </c>
      <c r="B155" s="4">
        <v>45655</v>
      </c>
      <c r="C155" s="5" t="s">
        <v>429</v>
      </c>
      <c r="D155" s="5" t="s">
        <v>11</v>
      </c>
      <c r="E155" s="5" t="s">
        <v>430</v>
      </c>
      <c r="F155" s="5" t="s">
        <v>38</v>
      </c>
      <c r="G155" s="5">
        <v>1</v>
      </c>
      <c r="H155" s="5" t="s">
        <v>32</v>
      </c>
      <c r="I155" s="5" t="s">
        <v>15</v>
      </c>
      <c r="J155" s="5">
        <v>60</v>
      </c>
      <c r="K155" s="6"/>
    </row>
    <row r="156" spans="1:11" ht="12.75">
      <c r="A156" s="3">
        <v>45655.75172453704</v>
      </c>
      <c r="B156" s="4">
        <v>45655</v>
      </c>
      <c r="C156" s="5" t="s">
        <v>431</v>
      </c>
      <c r="D156" s="5" t="s">
        <v>11</v>
      </c>
      <c r="E156" s="5" t="s">
        <v>432</v>
      </c>
      <c r="F156" s="5" t="s">
        <v>82</v>
      </c>
      <c r="G156" s="5">
        <v>1</v>
      </c>
      <c r="H156" s="5" t="s">
        <v>433</v>
      </c>
      <c r="I156" s="5" t="s">
        <v>15</v>
      </c>
      <c r="J156" s="5">
        <v>40</v>
      </c>
      <c r="K156" s="6"/>
    </row>
    <row r="157" spans="1:11" ht="12.75" hidden="1">
      <c r="A157" s="3">
        <v>45656.640324074076</v>
      </c>
      <c r="B157" s="4">
        <v>45656</v>
      </c>
      <c r="C157" s="5" t="s">
        <v>434</v>
      </c>
      <c r="D157" s="5" t="s">
        <v>11</v>
      </c>
      <c r="E157" s="7">
        <v>2.0241230151936299E+99</v>
      </c>
      <c r="F157" s="5" t="s">
        <v>230</v>
      </c>
      <c r="G157" s="5">
        <v>8</v>
      </c>
      <c r="H157" s="5" t="s">
        <v>435</v>
      </c>
      <c r="I157" s="5" t="s">
        <v>15</v>
      </c>
      <c r="J157" s="5">
        <v>58</v>
      </c>
      <c r="K157" s="6"/>
    </row>
    <row r="158" spans="1:11" ht="12.75" hidden="1">
      <c r="A158" s="3">
        <v>45657.373680555553</v>
      </c>
      <c r="B158" s="4">
        <v>45656</v>
      </c>
      <c r="C158" s="5" t="s">
        <v>436</v>
      </c>
      <c r="D158" s="5" t="s">
        <v>11</v>
      </c>
      <c r="E158" s="5" t="s">
        <v>437</v>
      </c>
      <c r="F158" s="5" t="s">
        <v>222</v>
      </c>
      <c r="G158" s="5">
        <v>5</v>
      </c>
      <c r="H158" s="5" t="s">
        <v>438</v>
      </c>
      <c r="I158" s="5" t="s">
        <v>15</v>
      </c>
      <c r="J158" s="5">
        <v>44</v>
      </c>
      <c r="K158" s="6"/>
    </row>
    <row r="159" spans="1:11" ht="12.75" hidden="1">
      <c r="A159" s="3">
        <v>45657.408217592594</v>
      </c>
      <c r="B159" s="4">
        <v>45657</v>
      </c>
      <c r="C159" s="5" t="s">
        <v>439</v>
      </c>
      <c r="D159" s="5" t="s">
        <v>11</v>
      </c>
      <c r="E159" s="5" t="s">
        <v>440</v>
      </c>
      <c r="F159" s="5" t="s">
        <v>64</v>
      </c>
      <c r="G159" s="5">
        <v>1</v>
      </c>
      <c r="H159" s="5" t="s">
        <v>441</v>
      </c>
      <c r="I159" s="5" t="s">
        <v>15</v>
      </c>
      <c r="J159" s="5">
        <v>60</v>
      </c>
      <c r="K159" s="6"/>
    </row>
    <row r="160" spans="1:11" ht="12.75" hidden="1">
      <c r="A160" s="3">
        <v>45657.473854166667</v>
      </c>
      <c r="B160" s="4">
        <v>45657</v>
      </c>
      <c r="C160" s="5" t="s">
        <v>442</v>
      </c>
      <c r="D160" s="5" t="s">
        <v>11</v>
      </c>
      <c r="E160" s="5" t="s">
        <v>443</v>
      </c>
      <c r="F160" s="5" t="s">
        <v>377</v>
      </c>
      <c r="G160" s="5">
        <v>1</v>
      </c>
      <c r="H160" s="5" t="s">
        <v>444</v>
      </c>
      <c r="I160" s="5" t="s">
        <v>15</v>
      </c>
      <c r="J160" s="5">
        <v>50</v>
      </c>
      <c r="K160" s="6"/>
    </row>
    <row r="161" spans="1:11" ht="12.75" hidden="1">
      <c r="A161" s="3">
        <v>45657.993460648147</v>
      </c>
      <c r="B161" s="4">
        <v>45657</v>
      </c>
      <c r="C161" s="5" t="s">
        <v>445</v>
      </c>
      <c r="D161" s="5" t="s">
        <v>11</v>
      </c>
      <c r="E161" s="5" t="s">
        <v>446</v>
      </c>
      <c r="F161" s="5" t="s">
        <v>193</v>
      </c>
      <c r="G161" s="5">
        <v>1</v>
      </c>
      <c r="H161" s="5" t="s">
        <v>447</v>
      </c>
      <c r="I161" s="5" t="s">
        <v>15</v>
      </c>
      <c r="J161" s="5">
        <v>60</v>
      </c>
      <c r="K161" s="6"/>
    </row>
    <row r="162" spans="1:11" ht="12.75" hidden="1">
      <c r="A162" s="3">
        <v>45658.006469907406</v>
      </c>
      <c r="B162" s="4">
        <v>45658</v>
      </c>
      <c r="C162" s="5" t="s">
        <v>448</v>
      </c>
      <c r="D162" s="5" t="s">
        <v>11</v>
      </c>
      <c r="E162" s="5" t="s">
        <v>449</v>
      </c>
      <c r="F162" s="5" t="s">
        <v>42</v>
      </c>
      <c r="G162" s="5">
        <v>1</v>
      </c>
      <c r="H162" s="5" t="s">
        <v>450</v>
      </c>
      <c r="I162" s="5" t="s">
        <v>15</v>
      </c>
      <c r="J162" s="5">
        <v>50</v>
      </c>
      <c r="K162" s="6"/>
    </row>
    <row r="163" spans="1:11" ht="12.75" hidden="1">
      <c r="A163" s="3">
        <v>45658.750960648147</v>
      </c>
      <c r="B163" s="4">
        <v>45658</v>
      </c>
      <c r="C163" s="5" t="s">
        <v>451</v>
      </c>
      <c r="D163" s="5" t="s">
        <v>11</v>
      </c>
      <c r="E163" s="5" t="s">
        <v>452</v>
      </c>
      <c r="F163" s="5" t="s">
        <v>230</v>
      </c>
      <c r="G163" s="5">
        <v>1</v>
      </c>
      <c r="H163" s="5" t="s">
        <v>453</v>
      </c>
      <c r="I163" s="5" t="s">
        <v>15</v>
      </c>
      <c r="J163" s="5">
        <v>40</v>
      </c>
      <c r="K163" s="6"/>
    </row>
    <row r="164" spans="1:11" ht="12.75" hidden="1">
      <c r="A164" s="3">
        <v>45659.640011574076</v>
      </c>
      <c r="B164" s="4">
        <v>45659</v>
      </c>
      <c r="C164" s="5" t="s">
        <v>454</v>
      </c>
      <c r="D164" s="5" t="s">
        <v>11</v>
      </c>
      <c r="E164" s="5" t="s">
        <v>455</v>
      </c>
      <c r="F164" s="5" t="s">
        <v>64</v>
      </c>
      <c r="G164" s="5">
        <v>1</v>
      </c>
      <c r="H164" s="5" t="s">
        <v>456</v>
      </c>
      <c r="I164" s="5" t="s">
        <v>15</v>
      </c>
      <c r="J164" s="5">
        <v>50</v>
      </c>
      <c r="K164" s="6"/>
    </row>
    <row r="165" spans="1:11" ht="12.75" hidden="1">
      <c r="A165" s="3">
        <v>45659.653009259258</v>
      </c>
      <c r="B165" s="4">
        <v>45659</v>
      </c>
      <c r="C165" s="5" t="s">
        <v>457</v>
      </c>
      <c r="D165" s="5" t="s">
        <v>11</v>
      </c>
      <c r="E165" s="5" t="s">
        <v>458</v>
      </c>
      <c r="F165" s="5" t="s">
        <v>183</v>
      </c>
      <c r="G165" s="5">
        <v>2</v>
      </c>
      <c r="H165" s="5" t="s">
        <v>459</v>
      </c>
      <c r="I165" s="5" t="s">
        <v>15</v>
      </c>
      <c r="J165" s="5">
        <v>50</v>
      </c>
      <c r="K165" s="6"/>
    </row>
    <row r="166" spans="1:11" ht="12.75" hidden="1">
      <c r="A166" s="3">
        <v>45659.987291666665</v>
      </c>
      <c r="B166" s="4">
        <v>45659</v>
      </c>
      <c r="C166" s="5" t="s">
        <v>460</v>
      </c>
      <c r="D166" s="5" t="s">
        <v>11</v>
      </c>
      <c r="E166" s="5" t="s">
        <v>461</v>
      </c>
      <c r="F166" s="5" t="s">
        <v>42</v>
      </c>
      <c r="G166" s="5">
        <v>1</v>
      </c>
      <c r="H166" s="5" t="s">
        <v>462</v>
      </c>
      <c r="I166" s="5" t="s">
        <v>15</v>
      </c>
      <c r="J166" s="5">
        <v>40</v>
      </c>
      <c r="K166" s="6"/>
    </row>
    <row r="167" spans="1:11" ht="12.75" hidden="1">
      <c r="A167" s="3">
        <v>45660.437245370369</v>
      </c>
      <c r="B167" s="4">
        <v>45659</v>
      </c>
      <c r="C167" s="5" t="s">
        <v>463</v>
      </c>
      <c r="D167" s="5" t="s">
        <v>11</v>
      </c>
      <c r="E167" s="5" t="s">
        <v>464</v>
      </c>
      <c r="F167" s="5" t="s">
        <v>13</v>
      </c>
      <c r="G167" s="5">
        <v>1</v>
      </c>
      <c r="H167" s="5" t="s">
        <v>49</v>
      </c>
      <c r="I167" s="5" t="s">
        <v>50</v>
      </c>
      <c r="J167" s="5">
        <v>56</v>
      </c>
      <c r="K167" s="6"/>
    </row>
    <row r="168" spans="1:11" ht="12.75" hidden="1">
      <c r="A168" s="3">
        <v>45660.459039351852</v>
      </c>
      <c r="B168" s="4">
        <v>45660</v>
      </c>
      <c r="C168" s="5" t="s">
        <v>465</v>
      </c>
      <c r="D168" s="5" t="s">
        <v>11</v>
      </c>
      <c r="E168" s="5" t="s">
        <v>466</v>
      </c>
      <c r="F168" s="5" t="s">
        <v>260</v>
      </c>
      <c r="G168" s="5">
        <v>1</v>
      </c>
      <c r="H168" s="5" t="s">
        <v>467</v>
      </c>
      <c r="I168" s="5" t="s">
        <v>15</v>
      </c>
      <c r="J168" s="5">
        <v>10</v>
      </c>
      <c r="K168" s="6"/>
    </row>
    <row r="169" spans="1:11" ht="12.75" hidden="1">
      <c r="A169" s="3">
        <v>45661.847743055558</v>
      </c>
      <c r="B169" s="4">
        <v>45661</v>
      </c>
      <c r="C169" s="5" t="s">
        <v>468</v>
      </c>
      <c r="D169" s="5" t="s">
        <v>11</v>
      </c>
      <c r="E169" s="5" t="s">
        <v>469</v>
      </c>
      <c r="F169" s="5" t="s">
        <v>377</v>
      </c>
      <c r="G169" s="5">
        <v>1</v>
      </c>
      <c r="H169" s="5" t="s">
        <v>470</v>
      </c>
      <c r="I169" s="5" t="s">
        <v>15</v>
      </c>
      <c r="J169" s="5">
        <v>50</v>
      </c>
      <c r="K169" s="6"/>
    </row>
    <row r="170" spans="1:11" ht="12.75" hidden="1">
      <c r="A170" s="3">
        <v>45662.331203703703</v>
      </c>
      <c r="B170" s="4">
        <v>45662</v>
      </c>
      <c r="C170" s="5" t="s">
        <v>471</v>
      </c>
      <c r="D170" s="5" t="s">
        <v>11</v>
      </c>
      <c r="E170" s="5" t="s">
        <v>472</v>
      </c>
      <c r="F170" s="5" t="s">
        <v>222</v>
      </c>
      <c r="G170" s="5">
        <v>1</v>
      </c>
      <c r="H170" s="5" t="s">
        <v>211</v>
      </c>
      <c r="I170" s="5" t="s">
        <v>15</v>
      </c>
      <c r="J170" s="5">
        <v>60</v>
      </c>
      <c r="K170" s="6"/>
    </row>
    <row r="171" spans="1:11" ht="12.75" hidden="1">
      <c r="A171" s="3">
        <v>45662.339872685188</v>
      </c>
      <c r="B171" s="4">
        <v>45662</v>
      </c>
      <c r="C171" s="5" t="s">
        <v>473</v>
      </c>
      <c r="D171" s="5" t="s">
        <v>11</v>
      </c>
      <c r="E171" s="5" t="s">
        <v>474</v>
      </c>
      <c r="F171" s="5" t="s">
        <v>222</v>
      </c>
      <c r="G171" s="5">
        <v>1</v>
      </c>
      <c r="H171" s="5" t="s">
        <v>211</v>
      </c>
      <c r="I171" s="5" t="s">
        <v>15</v>
      </c>
      <c r="J171" s="5">
        <v>60</v>
      </c>
      <c r="K171" s="6"/>
    </row>
    <row r="172" spans="1:11" ht="12.75" hidden="1">
      <c r="A172" s="3">
        <v>45662.348483796297</v>
      </c>
      <c r="B172" s="4">
        <v>45662</v>
      </c>
      <c r="C172" s="5" t="s">
        <v>475</v>
      </c>
      <c r="D172" s="5" t="s">
        <v>11</v>
      </c>
      <c r="E172" s="5" t="s">
        <v>476</v>
      </c>
      <c r="F172" s="5" t="s">
        <v>210</v>
      </c>
      <c r="G172" s="5">
        <v>1</v>
      </c>
      <c r="H172" s="5" t="s">
        <v>211</v>
      </c>
      <c r="I172" s="5" t="s">
        <v>15</v>
      </c>
      <c r="J172" s="5">
        <v>60</v>
      </c>
      <c r="K172" s="6"/>
    </row>
    <row r="173" spans="1:11" ht="12.75" hidden="1">
      <c r="A173" s="3">
        <v>45662.702638888892</v>
      </c>
      <c r="B173" s="4">
        <v>45662</v>
      </c>
      <c r="C173" s="5" t="s">
        <v>477</v>
      </c>
      <c r="D173" s="5" t="s">
        <v>11</v>
      </c>
      <c r="E173" s="5" t="s">
        <v>478</v>
      </c>
      <c r="F173" s="5" t="s">
        <v>183</v>
      </c>
      <c r="G173" s="5">
        <v>1</v>
      </c>
      <c r="H173" s="5" t="s">
        <v>453</v>
      </c>
      <c r="I173" s="5" t="s">
        <v>15</v>
      </c>
      <c r="J173" s="5">
        <v>40</v>
      </c>
      <c r="K173" s="6"/>
    </row>
    <row r="174" spans="1:11" ht="12.75" hidden="1">
      <c r="A174" s="3">
        <v>45663.610613425924</v>
      </c>
      <c r="B174" s="4">
        <v>45663</v>
      </c>
      <c r="C174" s="5" t="s">
        <v>479</v>
      </c>
      <c r="D174" s="5" t="s">
        <v>11</v>
      </c>
      <c r="E174" s="5" t="s">
        <v>480</v>
      </c>
      <c r="F174" s="5" t="s">
        <v>183</v>
      </c>
      <c r="G174" s="5">
        <v>12</v>
      </c>
      <c r="H174" s="5" t="s">
        <v>481</v>
      </c>
      <c r="I174" s="5" t="s">
        <v>15</v>
      </c>
      <c r="J174" s="5">
        <v>50</v>
      </c>
      <c r="K174" s="6"/>
    </row>
    <row r="175" spans="1:11" ht="12.75" hidden="1">
      <c r="A175" s="3">
        <v>45664.884641203702</v>
      </c>
      <c r="B175" s="4">
        <v>45664</v>
      </c>
      <c r="C175" s="5" t="s">
        <v>482</v>
      </c>
      <c r="D175" s="5" t="s">
        <v>11</v>
      </c>
      <c r="E175" s="5" t="s">
        <v>483</v>
      </c>
      <c r="F175" s="5" t="s">
        <v>377</v>
      </c>
      <c r="G175" s="5">
        <v>1</v>
      </c>
      <c r="H175" s="5" t="s">
        <v>484</v>
      </c>
      <c r="I175" s="5" t="s">
        <v>15</v>
      </c>
      <c r="J175" s="5">
        <v>50</v>
      </c>
      <c r="K175" s="6"/>
    </row>
    <row r="176" spans="1:11" ht="12.75" hidden="1">
      <c r="A176" s="3">
        <v>45664.884652777779</v>
      </c>
      <c r="B176" s="4">
        <v>45664</v>
      </c>
      <c r="C176" s="5" t="s">
        <v>485</v>
      </c>
      <c r="D176" s="5" t="s">
        <v>11</v>
      </c>
      <c r="E176" s="5" t="s">
        <v>483</v>
      </c>
      <c r="F176" s="5" t="s">
        <v>377</v>
      </c>
      <c r="G176" s="5">
        <v>1</v>
      </c>
      <c r="H176" s="5" t="s">
        <v>484</v>
      </c>
      <c r="I176" s="5" t="s">
        <v>15</v>
      </c>
      <c r="J176" s="5">
        <v>50</v>
      </c>
      <c r="K176" s="6"/>
    </row>
    <row r="177" spans="1:11" ht="12.75" hidden="1">
      <c r="A177" s="3">
        <v>45664.971365740741</v>
      </c>
      <c r="B177" s="4">
        <v>45664</v>
      </c>
      <c r="C177" s="5" t="s">
        <v>486</v>
      </c>
      <c r="D177" s="5" t="s">
        <v>11</v>
      </c>
      <c r="E177" s="5" t="s">
        <v>487</v>
      </c>
      <c r="F177" s="5" t="s">
        <v>13</v>
      </c>
      <c r="G177" s="5">
        <v>1</v>
      </c>
      <c r="H177" s="5" t="s">
        <v>488</v>
      </c>
      <c r="I177" s="5" t="s">
        <v>15</v>
      </c>
      <c r="J177" s="5">
        <v>40</v>
      </c>
      <c r="K177" s="6"/>
    </row>
    <row r="178" spans="1:11" ht="12.75" hidden="1">
      <c r="A178" s="3">
        <v>45665.874826388892</v>
      </c>
      <c r="B178" s="4">
        <v>45665</v>
      </c>
      <c r="C178" s="5" t="s">
        <v>489</v>
      </c>
      <c r="D178" s="5" t="s">
        <v>11</v>
      </c>
      <c r="E178" s="5" t="s">
        <v>490</v>
      </c>
      <c r="F178" s="5" t="s">
        <v>38</v>
      </c>
      <c r="G178" s="5">
        <v>1</v>
      </c>
      <c r="H178" s="5" t="s">
        <v>491</v>
      </c>
      <c r="I178" s="5" t="s">
        <v>15</v>
      </c>
      <c r="J178" s="5">
        <v>60</v>
      </c>
      <c r="K178" s="6"/>
    </row>
    <row r="179" spans="1:11" ht="12.75" hidden="1">
      <c r="A179" s="3">
        <v>45666.537083333336</v>
      </c>
      <c r="B179" s="4">
        <v>45666</v>
      </c>
      <c r="C179" s="5" t="s">
        <v>492</v>
      </c>
      <c r="D179" s="5" t="s">
        <v>11</v>
      </c>
      <c r="E179" s="5" t="s">
        <v>493</v>
      </c>
      <c r="F179" s="5" t="s">
        <v>230</v>
      </c>
      <c r="G179" s="5">
        <v>8</v>
      </c>
      <c r="H179" s="5" t="s">
        <v>494</v>
      </c>
      <c r="I179" s="5" t="s">
        <v>15</v>
      </c>
      <c r="J179" s="5">
        <v>40</v>
      </c>
      <c r="K179" s="6"/>
    </row>
    <row r="180" spans="1:11" ht="12.75" hidden="1">
      <c r="A180" s="3">
        <v>45666.690682870372</v>
      </c>
      <c r="B180" s="4">
        <v>45666</v>
      </c>
      <c r="C180" s="5" t="s">
        <v>495</v>
      </c>
      <c r="D180" s="5" t="s">
        <v>11</v>
      </c>
      <c r="E180" s="5" t="s">
        <v>496</v>
      </c>
      <c r="F180" s="5" t="s">
        <v>57</v>
      </c>
      <c r="G180" s="5">
        <v>1</v>
      </c>
      <c r="H180" s="5" t="s">
        <v>497</v>
      </c>
      <c r="I180" s="5" t="s">
        <v>15</v>
      </c>
      <c r="J180" s="5">
        <v>30</v>
      </c>
      <c r="K180" s="6"/>
    </row>
    <row r="181" spans="1:11" ht="12.75" hidden="1">
      <c r="A181" s="3">
        <v>45666.902268518519</v>
      </c>
      <c r="B181" s="4">
        <v>45666</v>
      </c>
      <c r="C181" s="5" t="s">
        <v>498</v>
      </c>
      <c r="D181" s="5" t="s">
        <v>11</v>
      </c>
      <c r="E181" s="5" t="s">
        <v>499</v>
      </c>
      <c r="F181" s="5" t="s">
        <v>74</v>
      </c>
      <c r="G181" s="5">
        <v>1</v>
      </c>
      <c r="H181" s="5" t="s">
        <v>240</v>
      </c>
      <c r="I181" s="5" t="s">
        <v>15</v>
      </c>
      <c r="J181" s="5">
        <v>50</v>
      </c>
      <c r="K181" s="6"/>
    </row>
    <row r="182" spans="1:11" ht="12.75" hidden="1">
      <c r="A182" s="3">
        <v>45666.902280092596</v>
      </c>
      <c r="B182" s="4">
        <v>45666</v>
      </c>
      <c r="C182" s="5" t="s">
        <v>500</v>
      </c>
      <c r="D182" s="5" t="s">
        <v>11</v>
      </c>
      <c r="E182" s="5" t="s">
        <v>499</v>
      </c>
      <c r="F182" s="5" t="s">
        <v>74</v>
      </c>
      <c r="G182" s="5">
        <v>1</v>
      </c>
      <c r="H182" s="5" t="s">
        <v>240</v>
      </c>
      <c r="I182" s="5" t="s">
        <v>15</v>
      </c>
      <c r="J182" s="5">
        <v>50</v>
      </c>
      <c r="K182" s="6"/>
    </row>
    <row r="183" spans="1:11" ht="12.75" hidden="1">
      <c r="A183" s="3">
        <v>45667.530300925922</v>
      </c>
      <c r="B183" s="4">
        <v>45667</v>
      </c>
      <c r="C183" s="5" t="s">
        <v>501</v>
      </c>
      <c r="D183" s="5" t="s">
        <v>11</v>
      </c>
      <c r="E183" s="5" t="s">
        <v>502</v>
      </c>
      <c r="F183" s="5" t="s">
        <v>64</v>
      </c>
      <c r="G183" s="5">
        <v>1</v>
      </c>
      <c r="H183" s="5" t="s">
        <v>219</v>
      </c>
      <c r="I183" s="5" t="s">
        <v>15</v>
      </c>
      <c r="J183" s="5">
        <v>50</v>
      </c>
      <c r="K183" s="6"/>
    </row>
    <row r="184" spans="1:11" ht="12.75" hidden="1">
      <c r="A184" s="3">
        <v>45668.598634259259</v>
      </c>
      <c r="B184" s="4">
        <v>45668</v>
      </c>
      <c r="C184" s="5" t="s">
        <v>503</v>
      </c>
      <c r="D184" s="5" t="s">
        <v>11</v>
      </c>
      <c r="E184" s="5" t="s">
        <v>504</v>
      </c>
      <c r="F184" s="5" t="s">
        <v>74</v>
      </c>
      <c r="G184" s="5">
        <v>1</v>
      </c>
      <c r="H184" s="5" t="s">
        <v>505</v>
      </c>
      <c r="I184" s="5" t="s">
        <v>15</v>
      </c>
      <c r="J184" s="5">
        <v>54</v>
      </c>
      <c r="K184" s="6"/>
    </row>
    <row r="185" spans="1:11" ht="12.75" hidden="1">
      <c r="A185" s="3">
        <v>45668.728113425925</v>
      </c>
      <c r="B185" s="4">
        <v>45668</v>
      </c>
      <c r="C185" s="5" t="s">
        <v>506</v>
      </c>
      <c r="D185" s="5" t="s">
        <v>11</v>
      </c>
      <c r="E185" s="5" t="s">
        <v>507</v>
      </c>
      <c r="F185" s="5" t="s">
        <v>64</v>
      </c>
      <c r="G185" s="5">
        <v>1</v>
      </c>
      <c r="H185" s="5" t="s">
        <v>508</v>
      </c>
      <c r="I185" s="5" t="s">
        <v>15</v>
      </c>
      <c r="J185" s="5">
        <v>48</v>
      </c>
      <c r="K185" s="6"/>
    </row>
    <row r="186" spans="1:11" ht="12.75" hidden="1">
      <c r="A186" s="3">
        <v>45669.06050925926</v>
      </c>
      <c r="B186" s="4">
        <v>45669</v>
      </c>
      <c r="C186" s="5" t="s">
        <v>509</v>
      </c>
      <c r="D186" s="5" t="s">
        <v>11</v>
      </c>
      <c r="E186" s="5" t="s">
        <v>510</v>
      </c>
      <c r="F186" s="5" t="s">
        <v>42</v>
      </c>
      <c r="G186" s="5">
        <v>1</v>
      </c>
      <c r="H186" s="5" t="s">
        <v>511</v>
      </c>
      <c r="I186" s="5" t="s">
        <v>15</v>
      </c>
      <c r="J186" s="5">
        <v>50</v>
      </c>
      <c r="K186" s="6"/>
    </row>
    <row r="187" spans="1:11" ht="12.75" hidden="1">
      <c r="A187" s="3">
        <v>45669.569513888891</v>
      </c>
      <c r="B187" s="4">
        <v>45669</v>
      </c>
      <c r="C187" s="5" t="s">
        <v>512</v>
      </c>
      <c r="D187" s="5" t="s">
        <v>11</v>
      </c>
      <c r="E187" s="5" t="s">
        <v>513</v>
      </c>
      <c r="F187" s="5" t="s">
        <v>64</v>
      </c>
      <c r="G187" s="5">
        <v>1</v>
      </c>
      <c r="H187" s="5" t="s">
        <v>514</v>
      </c>
      <c r="I187" s="5" t="s">
        <v>15</v>
      </c>
      <c r="J187" s="5">
        <v>60</v>
      </c>
      <c r="K187" s="6"/>
    </row>
    <row r="188" spans="1:11" ht="12.75" hidden="1">
      <c r="A188" s="3">
        <v>45669.711956018517</v>
      </c>
      <c r="B188" s="4">
        <v>45669</v>
      </c>
      <c r="C188" s="5" t="s">
        <v>515</v>
      </c>
      <c r="D188" s="5" t="s">
        <v>11</v>
      </c>
      <c r="E188" s="5" t="s">
        <v>516</v>
      </c>
      <c r="F188" s="5" t="s">
        <v>38</v>
      </c>
      <c r="G188" s="5">
        <v>1</v>
      </c>
      <c r="H188" s="5" t="s">
        <v>517</v>
      </c>
      <c r="I188" s="5" t="s">
        <v>15</v>
      </c>
      <c r="J188" s="5">
        <v>60</v>
      </c>
      <c r="K188" s="6"/>
    </row>
    <row r="189" spans="1:11" ht="12.75">
      <c r="A189" s="3">
        <v>45669.737939814811</v>
      </c>
      <c r="B189" s="4">
        <v>45669</v>
      </c>
      <c r="C189" s="5" t="s">
        <v>518</v>
      </c>
      <c r="D189" s="5" t="s">
        <v>11</v>
      </c>
      <c r="E189" s="5" t="s">
        <v>519</v>
      </c>
      <c r="F189" s="5" t="s">
        <v>82</v>
      </c>
      <c r="G189" s="5">
        <v>1</v>
      </c>
      <c r="H189" s="5" t="s">
        <v>520</v>
      </c>
      <c r="I189" s="5" t="s">
        <v>15</v>
      </c>
      <c r="J189" s="5">
        <v>48</v>
      </c>
      <c r="K189" s="6"/>
    </row>
    <row r="190" spans="1:11" ht="12.75" hidden="1">
      <c r="A190" s="3">
        <v>45669.863171296296</v>
      </c>
      <c r="B190" s="4">
        <v>45669</v>
      </c>
      <c r="C190" s="5" t="s">
        <v>521</v>
      </c>
      <c r="D190" s="5" t="s">
        <v>11</v>
      </c>
      <c r="E190" s="5" t="s">
        <v>522</v>
      </c>
      <c r="F190" s="5" t="s">
        <v>523</v>
      </c>
      <c r="G190" s="5">
        <v>1</v>
      </c>
      <c r="H190" s="5" t="s">
        <v>491</v>
      </c>
      <c r="I190" s="5" t="s">
        <v>15</v>
      </c>
      <c r="J190" s="5">
        <v>60</v>
      </c>
      <c r="K190" s="6"/>
    </row>
    <row r="191" spans="1:11" ht="12.75" hidden="1">
      <c r="A191" s="3">
        <v>45670.673206018517</v>
      </c>
      <c r="B191" s="4">
        <v>45670</v>
      </c>
      <c r="C191" s="5" t="s">
        <v>524</v>
      </c>
      <c r="D191" s="5" t="s">
        <v>11</v>
      </c>
      <c r="E191" s="5" t="s">
        <v>525</v>
      </c>
      <c r="F191" s="5" t="s">
        <v>222</v>
      </c>
      <c r="G191" s="5">
        <v>1</v>
      </c>
      <c r="H191" s="5" t="s">
        <v>296</v>
      </c>
      <c r="I191" s="5" t="s">
        <v>15</v>
      </c>
      <c r="J191" s="5">
        <v>60</v>
      </c>
      <c r="K191" s="6"/>
    </row>
    <row r="192" spans="1:11" ht="12.75" hidden="1">
      <c r="A192" s="3">
        <v>45670.673217592594</v>
      </c>
      <c r="B192" s="4">
        <v>45670</v>
      </c>
      <c r="C192" s="5" t="s">
        <v>526</v>
      </c>
      <c r="D192" s="5" t="s">
        <v>11</v>
      </c>
      <c r="E192" s="5" t="s">
        <v>527</v>
      </c>
      <c r="F192" s="5" t="s">
        <v>528</v>
      </c>
      <c r="G192" s="5">
        <v>2</v>
      </c>
      <c r="H192" s="5" t="s">
        <v>529</v>
      </c>
      <c r="I192" s="5" t="s">
        <v>15</v>
      </c>
      <c r="J192" s="5">
        <v>40</v>
      </c>
      <c r="K192" s="6"/>
    </row>
    <row r="193" spans="1:11" ht="12.75" hidden="1">
      <c r="A193" s="3">
        <v>45670.690717592595</v>
      </c>
      <c r="B193" s="4">
        <v>45670</v>
      </c>
      <c r="C193" s="5" t="s">
        <v>530</v>
      </c>
      <c r="D193" s="5" t="s">
        <v>11</v>
      </c>
      <c r="E193" s="5" t="s">
        <v>531</v>
      </c>
      <c r="F193" s="5" t="s">
        <v>78</v>
      </c>
      <c r="G193" s="5">
        <v>2</v>
      </c>
      <c r="H193" s="5" t="s">
        <v>79</v>
      </c>
      <c r="I193" s="5" t="s">
        <v>15</v>
      </c>
      <c r="J193" s="5">
        <v>60</v>
      </c>
      <c r="K193" s="6"/>
    </row>
    <row r="194" spans="1:11" ht="12.75" hidden="1">
      <c r="A194" s="3">
        <v>45670.695208333331</v>
      </c>
      <c r="B194" s="4">
        <v>45670</v>
      </c>
      <c r="C194" s="5" t="s">
        <v>532</v>
      </c>
      <c r="D194" s="5" t="s">
        <v>11</v>
      </c>
      <c r="E194" s="5" t="s">
        <v>533</v>
      </c>
      <c r="F194" s="5" t="s">
        <v>78</v>
      </c>
      <c r="G194" s="5">
        <v>2</v>
      </c>
      <c r="H194" s="5" t="s">
        <v>79</v>
      </c>
      <c r="I194" s="5" t="s">
        <v>15</v>
      </c>
      <c r="J194" s="5">
        <v>60</v>
      </c>
      <c r="K194" s="6"/>
    </row>
    <row r="195" spans="1:11" ht="12.75" hidden="1">
      <c r="A195" s="3">
        <v>45670.9294212963</v>
      </c>
      <c r="B195" s="4">
        <v>45670</v>
      </c>
      <c r="C195" s="5" t="s">
        <v>534</v>
      </c>
      <c r="D195" s="5" t="s">
        <v>11</v>
      </c>
      <c r="E195" s="5" t="s">
        <v>535</v>
      </c>
      <c r="F195" s="5" t="s">
        <v>183</v>
      </c>
      <c r="G195" s="5">
        <v>1</v>
      </c>
      <c r="H195" s="5" t="s">
        <v>536</v>
      </c>
      <c r="I195" s="5" t="s">
        <v>15</v>
      </c>
      <c r="J195" s="5">
        <v>54</v>
      </c>
      <c r="K195" s="6"/>
    </row>
    <row r="196" spans="1:11" ht="12.75" hidden="1">
      <c r="A196" s="3">
        <v>45670.929432870369</v>
      </c>
      <c r="B196" s="4">
        <v>45670</v>
      </c>
      <c r="C196" s="5" t="s">
        <v>537</v>
      </c>
      <c r="D196" s="5" t="s">
        <v>11</v>
      </c>
      <c r="E196" s="5" t="s">
        <v>535</v>
      </c>
      <c r="F196" s="5" t="s">
        <v>222</v>
      </c>
      <c r="G196" s="5">
        <v>1</v>
      </c>
      <c r="H196" s="5" t="s">
        <v>536</v>
      </c>
      <c r="I196" s="5" t="s">
        <v>15</v>
      </c>
      <c r="J196" s="5">
        <v>58</v>
      </c>
      <c r="K196" s="6"/>
    </row>
    <row r="197" spans="1:11" ht="12.75" hidden="1">
      <c r="A197" s="3">
        <v>45671.491655092592</v>
      </c>
      <c r="B197" s="4">
        <v>45671</v>
      </c>
      <c r="C197" s="5" t="s">
        <v>538</v>
      </c>
      <c r="D197" s="5" t="s">
        <v>11</v>
      </c>
      <c r="E197" s="5" t="s">
        <v>539</v>
      </c>
      <c r="F197" s="5" t="s">
        <v>22</v>
      </c>
      <c r="G197" s="5">
        <v>1</v>
      </c>
      <c r="H197" s="5" t="s">
        <v>23</v>
      </c>
      <c r="I197" s="5" t="s">
        <v>15</v>
      </c>
      <c r="J197" s="5">
        <v>50</v>
      </c>
      <c r="K197" s="6"/>
    </row>
    <row r="198" spans="1:11" ht="12.75" hidden="1">
      <c r="A198" s="3">
        <v>45671.665000000001</v>
      </c>
      <c r="B198" s="4">
        <v>45671</v>
      </c>
      <c r="C198" s="5" t="s">
        <v>540</v>
      </c>
      <c r="D198" s="5" t="s">
        <v>11</v>
      </c>
      <c r="E198" s="5" t="s">
        <v>541</v>
      </c>
      <c r="F198" s="5" t="s">
        <v>18</v>
      </c>
      <c r="G198" s="5">
        <v>1</v>
      </c>
      <c r="H198" s="5" t="s">
        <v>19</v>
      </c>
      <c r="I198" s="5" t="s">
        <v>15</v>
      </c>
      <c r="J198" s="5">
        <v>40</v>
      </c>
      <c r="K198" s="6"/>
    </row>
    <row r="199" spans="1:11" ht="12.75" hidden="1">
      <c r="A199" s="3">
        <v>45672.066944444443</v>
      </c>
      <c r="B199" s="4">
        <v>45672</v>
      </c>
      <c r="C199" s="5" t="s">
        <v>542</v>
      </c>
      <c r="D199" s="5" t="s">
        <v>11</v>
      </c>
      <c r="E199" s="5" t="s">
        <v>543</v>
      </c>
      <c r="F199" s="5" t="s">
        <v>42</v>
      </c>
      <c r="G199" s="5">
        <v>1</v>
      </c>
      <c r="H199" s="5" t="s">
        <v>544</v>
      </c>
      <c r="I199" s="5" t="s">
        <v>15</v>
      </c>
      <c r="J199" s="5">
        <v>50</v>
      </c>
      <c r="K199" s="6"/>
    </row>
    <row r="200" spans="1:11" ht="12.75" hidden="1">
      <c r="A200" s="3">
        <v>45672.140150462961</v>
      </c>
      <c r="B200" s="4">
        <v>45672</v>
      </c>
      <c r="C200" s="5" t="s">
        <v>545</v>
      </c>
      <c r="D200" s="5" t="s">
        <v>11</v>
      </c>
      <c r="E200" s="5" t="s">
        <v>546</v>
      </c>
      <c r="F200" s="5" t="s">
        <v>42</v>
      </c>
      <c r="G200" s="5">
        <v>1</v>
      </c>
      <c r="H200" s="5" t="s">
        <v>547</v>
      </c>
      <c r="I200" s="5" t="s">
        <v>15</v>
      </c>
      <c r="J200" s="5">
        <v>60</v>
      </c>
      <c r="K200" s="6"/>
    </row>
    <row r="201" spans="1:11" ht="12.75" hidden="1">
      <c r="A201" s="3">
        <v>45672.675659722219</v>
      </c>
      <c r="B201" s="4">
        <v>45672</v>
      </c>
      <c r="C201" s="5" t="s">
        <v>548</v>
      </c>
      <c r="D201" s="5" t="s">
        <v>11</v>
      </c>
      <c r="E201" s="5" t="s">
        <v>549</v>
      </c>
      <c r="F201" s="5" t="s">
        <v>18</v>
      </c>
      <c r="G201" s="5">
        <v>1</v>
      </c>
      <c r="H201" s="5" t="s">
        <v>234</v>
      </c>
      <c r="I201" s="5" t="s">
        <v>15</v>
      </c>
      <c r="J201" s="5">
        <v>58</v>
      </c>
      <c r="K201" s="6"/>
    </row>
    <row r="202" spans="1:11" ht="12.75" hidden="1">
      <c r="A202" s="3">
        <v>45672.736712962964</v>
      </c>
      <c r="B202" s="4">
        <v>45672</v>
      </c>
      <c r="C202" s="5" t="s">
        <v>550</v>
      </c>
      <c r="D202" s="5" t="s">
        <v>11</v>
      </c>
      <c r="E202" s="5" t="s">
        <v>551</v>
      </c>
      <c r="F202" s="5" t="s">
        <v>377</v>
      </c>
      <c r="G202" s="5">
        <v>1</v>
      </c>
      <c r="H202" s="5" t="s">
        <v>444</v>
      </c>
      <c r="I202" s="5" t="s">
        <v>15</v>
      </c>
      <c r="J202" s="5">
        <v>52</v>
      </c>
      <c r="K202" s="6"/>
    </row>
    <row r="203" spans="1:11" ht="12.75" hidden="1">
      <c r="A203" s="3">
        <v>45672.736724537041</v>
      </c>
      <c r="B203" s="4">
        <v>45672</v>
      </c>
      <c r="C203" s="5" t="s">
        <v>552</v>
      </c>
      <c r="D203" s="5" t="s">
        <v>11</v>
      </c>
      <c r="E203" s="5" t="s">
        <v>551</v>
      </c>
      <c r="F203" s="5" t="s">
        <v>377</v>
      </c>
      <c r="G203" s="5">
        <v>1</v>
      </c>
      <c r="H203" s="5" t="s">
        <v>444</v>
      </c>
      <c r="I203" s="5" t="s">
        <v>15</v>
      </c>
      <c r="J203" s="5">
        <v>54</v>
      </c>
      <c r="K203" s="6"/>
    </row>
    <row r="204" spans="1:11" ht="12.75" hidden="1">
      <c r="A204" s="3">
        <v>45672.952939814815</v>
      </c>
      <c r="B204" s="4">
        <v>45672</v>
      </c>
      <c r="C204" s="5" t="s">
        <v>553</v>
      </c>
      <c r="D204" s="5" t="s">
        <v>11</v>
      </c>
      <c r="E204" s="5" t="s">
        <v>554</v>
      </c>
      <c r="F204" s="5" t="s">
        <v>78</v>
      </c>
      <c r="G204" s="5">
        <v>3</v>
      </c>
      <c r="H204" s="5" t="s">
        <v>555</v>
      </c>
      <c r="I204" s="5" t="s">
        <v>15</v>
      </c>
      <c r="J204" s="5">
        <v>48</v>
      </c>
      <c r="K204" s="6"/>
    </row>
    <row r="205" spans="1:11" ht="12.75">
      <c r="A205" s="3">
        <v>45673.386157407411</v>
      </c>
      <c r="B205" s="4">
        <v>45673</v>
      </c>
      <c r="C205" s="5" t="s">
        <v>556</v>
      </c>
      <c r="D205" s="5" t="s">
        <v>11</v>
      </c>
      <c r="E205" s="5" t="s">
        <v>557</v>
      </c>
      <c r="F205" s="5" t="s">
        <v>82</v>
      </c>
      <c r="G205" s="5">
        <v>4</v>
      </c>
      <c r="H205" s="5" t="s">
        <v>558</v>
      </c>
      <c r="I205" s="5" t="s">
        <v>15</v>
      </c>
      <c r="J205" s="5">
        <v>46</v>
      </c>
      <c r="K205" s="6"/>
    </row>
    <row r="206" spans="1:11" ht="12.75" hidden="1">
      <c r="A206" s="3">
        <v>45674.643495370372</v>
      </c>
      <c r="B206" s="4">
        <v>45674</v>
      </c>
      <c r="C206" s="5" t="s">
        <v>559</v>
      </c>
      <c r="D206" s="5" t="s">
        <v>11</v>
      </c>
      <c r="E206" s="5" t="s">
        <v>560</v>
      </c>
      <c r="F206" s="5" t="s">
        <v>42</v>
      </c>
      <c r="G206" s="5">
        <v>1</v>
      </c>
      <c r="H206" s="5" t="s">
        <v>561</v>
      </c>
      <c r="I206" s="5" t="s">
        <v>15</v>
      </c>
      <c r="J206" s="5">
        <v>50</v>
      </c>
      <c r="K206" s="6"/>
    </row>
    <row r="207" spans="1:11" ht="12.75" hidden="1">
      <c r="A207" s="3">
        <v>45674.682557870372</v>
      </c>
      <c r="B207" s="4">
        <v>45674</v>
      </c>
      <c r="C207" s="5" t="s">
        <v>562</v>
      </c>
      <c r="D207" s="5" t="s">
        <v>11</v>
      </c>
      <c r="E207" s="5" t="s">
        <v>563</v>
      </c>
      <c r="F207" s="5" t="s">
        <v>42</v>
      </c>
      <c r="G207" s="5">
        <v>1</v>
      </c>
      <c r="H207" s="5" t="s">
        <v>561</v>
      </c>
      <c r="I207" s="5" t="s">
        <v>15</v>
      </c>
      <c r="J207" s="5">
        <v>50</v>
      </c>
      <c r="K207" s="6"/>
    </row>
    <row r="208" spans="1:11" ht="12.75" hidden="1">
      <c r="A208" s="3">
        <v>45674.699837962966</v>
      </c>
      <c r="B208" s="4">
        <v>45674</v>
      </c>
      <c r="C208" s="5" t="s">
        <v>564</v>
      </c>
      <c r="D208" s="5" t="s">
        <v>11</v>
      </c>
      <c r="E208" s="5" t="s">
        <v>565</v>
      </c>
      <c r="F208" s="5" t="s">
        <v>42</v>
      </c>
      <c r="G208" s="5">
        <v>1</v>
      </c>
      <c r="H208" s="5" t="s">
        <v>561</v>
      </c>
      <c r="I208" s="5" t="s">
        <v>15</v>
      </c>
      <c r="J208" s="5">
        <v>50</v>
      </c>
      <c r="K208" s="6"/>
    </row>
    <row r="209" spans="1:11" ht="12.75" hidden="1">
      <c r="A209" s="3">
        <v>45674.808611111112</v>
      </c>
      <c r="B209" s="4">
        <v>45674</v>
      </c>
      <c r="C209" s="5" t="s">
        <v>566</v>
      </c>
      <c r="D209" s="5" t="s">
        <v>11</v>
      </c>
      <c r="E209" s="5" t="s">
        <v>567</v>
      </c>
      <c r="F209" s="5" t="s">
        <v>42</v>
      </c>
      <c r="G209" s="5">
        <v>1</v>
      </c>
      <c r="H209" s="5" t="s">
        <v>561</v>
      </c>
      <c r="I209" s="5" t="s">
        <v>15</v>
      </c>
      <c r="J209" s="5">
        <v>50</v>
      </c>
      <c r="K209" s="6"/>
    </row>
    <row r="210" spans="1:11" ht="12.75" hidden="1">
      <c r="A210" s="3">
        <v>45674.852037037039</v>
      </c>
      <c r="B210" s="4">
        <v>45674</v>
      </c>
      <c r="C210" s="5" t="s">
        <v>568</v>
      </c>
      <c r="D210" s="5" t="s">
        <v>11</v>
      </c>
      <c r="E210" s="5" t="s">
        <v>569</v>
      </c>
      <c r="F210" s="5" t="s">
        <v>42</v>
      </c>
      <c r="G210" s="5">
        <v>1</v>
      </c>
      <c r="H210" s="5" t="s">
        <v>561</v>
      </c>
      <c r="I210" s="5" t="s">
        <v>15</v>
      </c>
      <c r="J210" s="5">
        <v>50</v>
      </c>
      <c r="K210" s="6"/>
    </row>
    <row r="211" spans="1:11" ht="12.75" hidden="1">
      <c r="A211" s="3">
        <v>45674.91233796296</v>
      </c>
      <c r="B211" s="4">
        <v>45674</v>
      </c>
      <c r="C211" s="5" t="s">
        <v>570</v>
      </c>
      <c r="D211" s="5" t="s">
        <v>11</v>
      </c>
      <c r="E211" s="5" t="s">
        <v>571</v>
      </c>
      <c r="F211" s="5" t="s">
        <v>42</v>
      </c>
      <c r="G211" s="5">
        <v>1</v>
      </c>
      <c r="H211" s="5" t="s">
        <v>572</v>
      </c>
      <c r="I211" s="5" t="s">
        <v>15</v>
      </c>
      <c r="J211" s="5">
        <v>56</v>
      </c>
      <c r="K211" s="6"/>
    </row>
    <row r="212" spans="1:11" ht="12.75" hidden="1">
      <c r="A212" s="3">
        <v>45676.546296296299</v>
      </c>
      <c r="B212" s="4">
        <v>45676</v>
      </c>
      <c r="C212" s="5" t="s">
        <v>573</v>
      </c>
      <c r="D212" s="5" t="s">
        <v>11</v>
      </c>
      <c r="E212" s="5" t="s">
        <v>574</v>
      </c>
      <c r="F212" s="5" t="s">
        <v>193</v>
      </c>
      <c r="G212" s="5">
        <v>1</v>
      </c>
      <c r="H212" s="5" t="s">
        <v>575</v>
      </c>
      <c r="I212" s="5" t="s">
        <v>15</v>
      </c>
      <c r="J212" s="5">
        <v>50</v>
      </c>
      <c r="K212" s="6"/>
    </row>
    <row r="213" spans="1:11" ht="12.75" hidden="1">
      <c r="A213" s="3">
        <v>45677.562430555554</v>
      </c>
      <c r="B213" s="4">
        <v>45677</v>
      </c>
      <c r="C213" s="5" t="s">
        <v>576</v>
      </c>
      <c r="D213" s="5" t="s">
        <v>11</v>
      </c>
      <c r="E213" s="5" t="s">
        <v>577</v>
      </c>
      <c r="F213" s="5" t="s">
        <v>18</v>
      </c>
      <c r="G213" s="5">
        <v>1</v>
      </c>
      <c r="H213" s="5" t="s">
        <v>61</v>
      </c>
      <c r="I213" s="5" t="s">
        <v>15</v>
      </c>
      <c r="J213" s="5">
        <v>60</v>
      </c>
      <c r="K213" s="6"/>
    </row>
    <row r="214" spans="1:11" ht="12.75" hidden="1">
      <c r="A214" s="3">
        <v>45678.031087962961</v>
      </c>
      <c r="B214" s="4">
        <v>45678</v>
      </c>
      <c r="C214" s="5" t="s">
        <v>578</v>
      </c>
      <c r="D214" s="5" t="s">
        <v>11</v>
      </c>
      <c r="E214" s="5" t="s">
        <v>579</v>
      </c>
      <c r="F214" s="5" t="s">
        <v>580</v>
      </c>
      <c r="G214" s="5">
        <v>1</v>
      </c>
      <c r="H214" s="5" t="s">
        <v>581</v>
      </c>
      <c r="I214" s="5" t="s">
        <v>15</v>
      </c>
      <c r="J214" s="5">
        <v>20</v>
      </c>
      <c r="K214" s="6"/>
    </row>
    <row r="215" spans="1:11" ht="12.75" hidden="1">
      <c r="A215" s="3">
        <v>45678.031099537038</v>
      </c>
      <c r="B215" s="4">
        <v>45678</v>
      </c>
      <c r="C215" s="5" t="s">
        <v>582</v>
      </c>
      <c r="D215" s="5" t="s">
        <v>11</v>
      </c>
      <c r="E215" s="5" t="s">
        <v>579</v>
      </c>
      <c r="F215" s="5" t="s">
        <v>580</v>
      </c>
      <c r="G215" s="5">
        <v>1</v>
      </c>
      <c r="H215" s="5" t="s">
        <v>581</v>
      </c>
      <c r="I215" s="5" t="s">
        <v>15</v>
      </c>
      <c r="J215" s="5">
        <v>20</v>
      </c>
      <c r="K215" s="6"/>
    </row>
    <row r="216" spans="1:11" ht="12.75" hidden="1">
      <c r="A216" s="3">
        <v>45678.471828703703</v>
      </c>
      <c r="B216" s="4">
        <v>45674</v>
      </c>
      <c r="C216" s="5" t="s">
        <v>583</v>
      </c>
      <c r="D216" s="5" t="s">
        <v>11</v>
      </c>
      <c r="E216" s="5" t="s">
        <v>584</v>
      </c>
      <c r="F216" s="5" t="s">
        <v>230</v>
      </c>
      <c r="G216" s="5">
        <v>7</v>
      </c>
      <c r="H216" s="5" t="s">
        <v>585</v>
      </c>
      <c r="I216" s="5" t="s">
        <v>15</v>
      </c>
      <c r="J216" s="5">
        <v>40</v>
      </c>
      <c r="K216" s="6"/>
    </row>
    <row r="217" spans="1:11" ht="12.75" hidden="1">
      <c r="A217" s="3">
        <v>45678.690960648149</v>
      </c>
      <c r="B217" s="4">
        <v>45678</v>
      </c>
      <c r="C217" s="5" t="s">
        <v>586</v>
      </c>
      <c r="D217" s="5" t="s">
        <v>11</v>
      </c>
      <c r="E217" s="5" t="s">
        <v>587</v>
      </c>
      <c r="F217" s="5" t="s">
        <v>78</v>
      </c>
      <c r="G217" s="5">
        <v>1</v>
      </c>
      <c r="H217" s="5" t="s">
        <v>79</v>
      </c>
      <c r="I217" s="5" t="s">
        <v>15</v>
      </c>
      <c r="J217" s="5">
        <v>60</v>
      </c>
      <c r="K217" s="6"/>
    </row>
    <row r="218" spans="1:11" ht="12.75" hidden="1">
      <c r="A218" s="3">
        <v>45678.752604166664</v>
      </c>
      <c r="B218" s="4">
        <v>45678</v>
      </c>
      <c r="C218" s="5" t="s">
        <v>588</v>
      </c>
      <c r="D218" s="5" t="s">
        <v>11</v>
      </c>
      <c r="E218" s="5" t="s">
        <v>589</v>
      </c>
      <c r="F218" s="5" t="s">
        <v>18</v>
      </c>
      <c r="G218" s="5">
        <v>1</v>
      </c>
      <c r="H218" s="5" t="s">
        <v>19</v>
      </c>
      <c r="I218" s="5" t="s">
        <v>15</v>
      </c>
      <c r="J218" s="5">
        <v>44</v>
      </c>
      <c r="K218" s="6"/>
    </row>
    <row r="219" spans="1:11" ht="12.75" hidden="1">
      <c r="A219" s="3">
        <v>45679.013171296298</v>
      </c>
      <c r="B219" s="4">
        <v>45679</v>
      </c>
      <c r="C219" s="5" t="s">
        <v>590</v>
      </c>
      <c r="D219" s="5" t="s">
        <v>11</v>
      </c>
      <c r="E219" s="5" t="s">
        <v>591</v>
      </c>
      <c r="F219" s="5" t="s">
        <v>42</v>
      </c>
      <c r="G219" s="5">
        <v>1</v>
      </c>
      <c r="H219" s="5" t="s">
        <v>592</v>
      </c>
      <c r="I219" s="5" t="s">
        <v>15</v>
      </c>
      <c r="J219" s="5">
        <v>56</v>
      </c>
      <c r="K219" s="6"/>
    </row>
    <row r="220" spans="1:11" ht="12.75" hidden="1">
      <c r="A220" s="3">
        <v>45679.116770833331</v>
      </c>
      <c r="B220" s="4">
        <v>45679</v>
      </c>
      <c r="C220" s="5" t="s">
        <v>593</v>
      </c>
      <c r="D220" s="5" t="s">
        <v>11</v>
      </c>
      <c r="E220" s="5" t="s">
        <v>594</v>
      </c>
      <c r="F220" s="5" t="s">
        <v>162</v>
      </c>
      <c r="G220" s="5">
        <v>1</v>
      </c>
      <c r="H220" s="5" t="s">
        <v>595</v>
      </c>
      <c r="I220" s="5" t="s">
        <v>15</v>
      </c>
      <c r="J220" s="5">
        <v>60</v>
      </c>
      <c r="K220" s="6"/>
    </row>
    <row r="221" spans="1:11" ht="12.75" hidden="1">
      <c r="A221" s="3">
        <v>45679.354178240741</v>
      </c>
      <c r="B221" s="4">
        <v>45679</v>
      </c>
      <c r="C221" s="5" t="s">
        <v>596</v>
      </c>
      <c r="D221" s="5" t="s">
        <v>11</v>
      </c>
      <c r="E221" s="7">
        <v>2.0250122081816199E+25</v>
      </c>
      <c r="F221" s="5" t="s">
        <v>222</v>
      </c>
      <c r="G221" s="5">
        <v>7</v>
      </c>
      <c r="H221" s="5" t="s">
        <v>597</v>
      </c>
      <c r="I221" s="5" t="s">
        <v>15</v>
      </c>
      <c r="J221" s="5">
        <v>42</v>
      </c>
      <c r="K221" s="6"/>
    </row>
    <row r="222" spans="1:11" ht="12.75" hidden="1">
      <c r="A222" s="3">
        <v>45679.613877314812</v>
      </c>
      <c r="B222" s="4">
        <v>45679</v>
      </c>
      <c r="C222" s="5" t="s">
        <v>598</v>
      </c>
      <c r="D222" s="5" t="s">
        <v>11</v>
      </c>
      <c r="E222" s="5" t="s">
        <v>599</v>
      </c>
      <c r="F222" s="5" t="s">
        <v>13</v>
      </c>
      <c r="G222" s="5">
        <v>2</v>
      </c>
      <c r="H222" s="5" t="s">
        <v>600</v>
      </c>
      <c r="I222" s="5" t="s">
        <v>15</v>
      </c>
      <c r="J222" s="5">
        <v>40</v>
      </c>
      <c r="K222" s="6"/>
    </row>
    <row r="223" spans="1:11" ht="12.75" hidden="1">
      <c r="A223" s="3">
        <v>45679.672754629632</v>
      </c>
      <c r="B223" s="4">
        <v>45679</v>
      </c>
      <c r="C223" s="5" t="s">
        <v>601</v>
      </c>
      <c r="D223" s="5" t="s">
        <v>11</v>
      </c>
      <c r="E223" s="5" t="s">
        <v>602</v>
      </c>
      <c r="F223" s="5" t="s">
        <v>603</v>
      </c>
      <c r="G223" s="5">
        <v>1</v>
      </c>
      <c r="H223" s="5" t="s">
        <v>604</v>
      </c>
      <c r="I223" s="5" t="s">
        <v>15</v>
      </c>
      <c r="J223" s="5">
        <v>40</v>
      </c>
      <c r="K223" s="6"/>
    </row>
    <row r="224" spans="1:11" ht="12.75" hidden="1">
      <c r="A224" s="3">
        <v>45679.833391203705</v>
      </c>
      <c r="B224" s="4">
        <v>45679</v>
      </c>
      <c r="C224" s="5" t="s">
        <v>605</v>
      </c>
      <c r="D224" s="5" t="s">
        <v>11</v>
      </c>
      <c r="E224" s="5" t="s">
        <v>606</v>
      </c>
      <c r="F224" s="5" t="s">
        <v>38</v>
      </c>
      <c r="G224" s="5">
        <v>1</v>
      </c>
      <c r="H224" s="5" t="s">
        <v>607</v>
      </c>
      <c r="I224" s="5" t="s">
        <v>15</v>
      </c>
      <c r="J224" s="5">
        <v>40</v>
      </c>
      <c r="K224" s="6"/>
    </row>
    <row r="225" spans="1:11" ht="12.75" hidden="1">
      <c r="A225" s="3">
        <v>45680.68209490741</v>
      </c>
      <c r="B225" s="4">
        <v>45680</v>
      </c>
      <c r="C225" s="5" t="s">
        <v>608</v>
      </c>
      <c r="D225" s="5" t="s">
        <v>11</v>
      </c>
      <c r="E225" s="5" t="s">
        <v>609</v>
      </c>
      <c r="F225" s="5" t="s">
        <v>162</v>
      </c>
      <c r="G225" s="5">
        <v>1</v>
      </c>
      <c r="H225" s="5" t="s">
        <v>610</v>
      </c>
      <c r="I225" s="5" t="s">
        <v>15</v>
      </c>
      <c r="J225" s="5">
        <v>40</v>
      </c>
      <c r="K225" s="6"/>
    </row>
    <row r="226" spans="1:11" ht="12.75" hidden="1">
      <c r="A226" s="3">
        <v>45681.576273148145</v>
      </c>
      <c r="B226" s="4">
        <v>45681</v>
      </c>
      <c r="C226" s="5" t="s">
        <v>611</v>
      </c>
      <c r="D226" s="5" t="s">
        <v>11</v>
      </c>
      <c r="E226" s="5" t="s">
        <v>612</v>
      </c>
      <c r="F226" s="5" t="s">
        <v>210</v>
      </c>
      <c r="G226" s="5">
        <v>1</v>
      </c>
      <c r="H226" s="5" t="s">
        <v>19</v>
      </c>
      <c r="I226" s="5" t="s">
        <v>15</v>
      </c>
      <c r="J226" s="5">
        <v>46</v>
      </c>
      <c r="K226" s="6"/>
    </row>
    <row r="227" spans="1:11" ht="12.75" hidden="1">
      <c r="A227" s="3">
        <v>45681.601643518516</v>
      </c>
      <c r="B227" s="4">
        <v>45680</v>
      </c>
      <c r="C227" s="5" t="s">
        <v>613</v>
      </c>
      <c r="D227" s="5" t="s">
        <v>11</v>
      </c>
      <c r="E227" s="5" t="s">
        <v>614</v>
      </c>
      <c r="F227" s="5" t="s">
        <v>615</v>
      </c>
      <c r="G227" s="5">
        <v>29</v>
      </c>
      <c r="H227" s="5" t="s">
        <v>616</v>
      </c>
      <c r="I227" s="5" t="s">
        <v>15</v>
      </c>
      <c r="J227" s="5">
        <v>60</v>
      </c>
      <c r="K227" s="6"/>
    </row>
    <row r="228" spans="1:11" ht="12.75" hidden="1">
      <c r="A228" s="3">
        <v>45681.917719907404</v>
      </c>
      <c r="B228" s="4">
        <v>45681</v>
      </c>
      <c r="C228" s="5" t="s">
        <v>617</v>
      </c>
      <c r="D228" s="5" t="s">
        <v>11</v>
      </c>
      <c r="E228" s="5" t="s">
        <v>618</v>
      </c>
      <c r="F228" s="5" t="s">
        <v>183</v>
      </c>
      <c r="G228" s="5">
        <v>5</v>
      </c>
      <c r="H228" s="5" t="s">
        <v>619</v>
      </c>
      <c r="I228" s="5" t="s">
        <v>15</v>
      </c>
      <c r="J228" s="5">
        <v>40</v>
      </c>
      <c r="K228" s="6"/>
    </row>
    <row r="229" spans="1:11" ht="12.75">
      <c r="A229" s="3">
        <v>45681.965914351851</v>
      </c>
      <c r="B229" s="4">
        <v>45681</v>
      </c>
      <c r="C229" s="5" t="s">
        <v>620</v>
      </c>
      <c r="D229" s="5" t="s">
        <v>11</v>
      </c>
      <c r="E229" s="5" t="s">
        <v>621</v>
      </c>
      <c r="F229" s="5" t="s">
        <v>82</v>
      </c>
      <c r="G229" s="5">
        <v>3</v>
      </c>
      <c r="H229" s="5" t="s">
        <v>622</v>
      </c>
      <c r="I229" s="5" t="s">
        <v>15</v>
      </c>
      <c r="J229" s="5">
        <v>40</v>
      </c>
      <c r="K229" s="6"/>
    </row>
    <row r="230" spans="1:11" ht="12.75" hidden="1">
      <c r="A230" s="3">
        <v>45682.456354166665</v>
      </c>
      <c r="B230" s="4">
        <v>45682</v>
      </c>
      <c r="C230" s="5" t="s">
        <v>623</v>
      </c>
      <c r="D230" s="5" t="s">
        <v>11</v>
      </c>
      <c r="E230" s="5" t="s">
        <v>624</v>
      </c>
      <c r="F230" s="5" t="s">
        <v>42</v>
      </c>
      <c r="G230" s="5">
        <v>1</v>
      </c>
      <c r="H230" s="5" t="s">
        <v>625</v>
      </c>
      <c r="I230" s="5" t="s">
        <v>15</v>
      </c>
      <c r="J230" s="5">
        <v>52</v>
      </c>
      <c r="K230" s="6"/>
    </row>
    <row r="231" spans="1:11" ht="12.75" hidden="1">
      <c r="A231" s="3">
        <v>45683.000023148146</v>
      </c>
      <c r="B231" s="4">
        <v>45682</v>
      </c>
      <c r="C231" s="5" t="s">
        <v>626</v>
      </c>
      <c r="D231" s="5" t="s">
        <v>11</v>
      </c>
      <c r="E231" s="5" t="s">
        <v>627</v>
      </c>
      <c r="F231" s="5" t="s">
        <v>628</v>
      </c>
      <c r="G231" s="5">
        <v>1</v>
      </c>
      <c r="H231" s="5" t="s">
        <v>629</v>
      </c>
      <c r="I231" s="5" t="s">
        <v>15</v>
      </c>
      <c r="J231" s="5">
        <v>42</v>
      </c>
      <c r="K231" s="6"/>
    </row>
    <row r="232" spans="1:11" ht="12.75" hidden="1">
      <c r="A232" s="3">
        <v>45683.670069444444</v>
      </c>
      <c r="B232" s="4">
        <v>45683</v>
      </c>
      <c r="C232" s="5" t="s">
        <v>630</v>
      </c>
      <c r="D232" s="5" t="s">
        <v>11</v>
      </c>
      <c r="E232" s="5" t="s">
        <v>631</v>
      </c>
      <c r="F232" s="5" t="s">
        <v>78</v>
      </c>
      <c r="G232" s="5">
        <v>1</v>
      </c>
      <c r="H232" s="5" t="s">
        <v>79</v>
      </c>
      <c r="I232" s="5" t="s">
        <v>15</v>
      </c>
      <c r="J232" s="5">
        <v>60</v>
      </c>
      <c r="K232" s="6"/>
    </row>
    <row r="233" spans="1:11" ht="12.75" hidden="1">
      <c r="A233" s="3">
        <v>45684.099618055552</v>
      </c>
      <c r="B233" s="4">
        <v>45684</v>
      </c>
      <c r="C233" s="5" t="s">
        <v>632</v>
      </c>
      <c r="D233" s="5" t="s">
        <v>11</v>
      </c>
      <c r="E233" s="5" t="s">
        <v>633</v>
      </c>
      <c r="F233" s="5" t="s">
        <v>42</v>
      </c>
      <c r="G233" s="5">
        <v>1</v>
      </c>
      <c r="H233" s="5" t="s">
        <v>634</v>
      </c>
      <c r="I233" s="5" t="s">
        <v>15</v>
      </c>
      <c r="J233" s="5">
        <v>50</v>
      </c>
      <c r="K233" s="6"/>
    </row>
    <row r="234" spans="1:11" ht="12.75" hidden="1">
      <c r="A234" s="3">
        <v>45684.099629629629</v>
      </c>
      <c r="B234" s="4">
        <v>45684</v>
      </c>
      <c r="C234" s="5" t="s">
        <v>635</v>
      </c>
      <c r="D234" s="5" t="s">
        <v>11</v>
      </c>
      <c r="E234" s="5" t="s">
        <v>633</v>
      </c>
      <c r="F234" s="5" t="s">
        <v>42</v>
      </c>
      <c r="G234" s="5">
        <v>1</v>
      </c>
      <c r="H234" s="5" t="s">
        <v>634</v>
      </c>
      <c r="I234" s="5" t="s">
        <v>15</v>
      </c>
      <c r="J234" s="5">
        <v>50</v>
      </c>
      <c r="K234" s="6"/>
    </row>
    <row r="235" spans="1:11" ht="12.75" hidden="1">
      <c r="A235" s="3">
        <v>45684.468240740738</v>
      </c>
      <c r="B235" s="4">
        <v>45684</v>
      </c>
      <c r="C235" s="5" t="s">
        <v>636</v>
      </c>
      <c r="D235" s="5" t="s">
        <v>11</v>
      </c>
      <c r="E235" s="5" t="s">
        <v>637</v>
      </c>
      <c r="F235" s="5" t="s">
        <v>638</v>
      </c>
      <c r="G235" s="5">
        <v>1</v>
      </c>
      <c r="H235" s="5" t="s">
        <v>441</v>
      </c>
      <c r="I235" s="5" t="s">
        <v>15</v>
      </c>
      <c r="J235" s="5">
        <v>44</v>
      </c>
      <c r="K235" s="6"/>
    </row>
    <row r="236" spans="1:11" ht="12.75" hidden="1">
      <c r="A236" s="3">
        <v>45684.468252314815</v>
      </c>
      <c r="B236" s="4">
        <v>45684</v>
      </c>
      <c r="C236" s="5" t="s">
        <v>639</v>
      </c>
      <c r="D236" s="5" t="s">
        <v>11</v>
      </c>
      <c r="E236" s="5" t="s">
        <v>637</v>
      </c>
      <c r="F236" s="5" t="s">
        <v>638</v>
      </c>
      <c r="G236" s="5">
        <v>1</v>
      </c>
      <c r="H236" s="5" t="s">
        <v>441</v>
      </c>
      <c r="I236" s="5" t="s">
        <v>15</v>
      </c>
      <c r="J236" s="5">
        <v>42</v>
      </c>
      <c r="K236" s="6"/>
    </row>
    <row r="237" spans="1:11" ht="12.75" hidden="1">
      <c r="A237" s="3">
        <v>45684.468263888892</v>
      </c>
      <c r="B237" s="4">
        <v>45684</v>
      </c>
      <c r="C237" s="5" t="s">
        <v>640</v>
      </c>
      <c r="D237" s="5" t="s">
        <v>11</v>
      </c>
      <c r="E237" s="5" t="s">
        <v>637</v>
      </c>
      <c r="F237" s="5" t="s">
        <v>638</v>
      </c>
      <c r="G237" s="5">
        <v>1</v>
      </c>
      <c r="H237" s="5" t="s">
        <v>441</v>
      </c>
      <c r="I237" s="5" t="s">
        <v>15</v>
      </c>
      <c r="J237" s="5">
        <v>44</v>
      </c>
      <c r="K237" s="6"/>
    </row>
    <row r="238" spans="1:11" ht="12.75" hidden="1">
      <c r="A238" s="3">
        <v>45684.79</v>
      </c>
      <c r="B238" s="4">
        <v>45684</v>
      </c>
      <c r="C238" s="5" t="s">
        <v>641</v>
      </c>
      <c r="D238" s="5" t="s">
        <v>11</v>
      </c>
      <c r="E238" s="5" t="s">
        <v>642</v>
      </c>
      <c r="F238" s="5" t="s">
        <v>18</v>
      </c>
      <c r="G238" s="5">
        <v>4</v>
      </c>
      <c r="H238" s="5" t="s">
        <v>643</v>
      </c>
      <c r="I238" s="5" t="s">
        <v>15</v>
      </c>
      <c r="J238" s="5">
        <v>48</v>
      </c>
      <c r="K238" s="6"/>
    </row>
    <row r="239" spans="1:11" ht="12.75" hidden="1">
      <c r="A239" s="3">
        <v>45685.604131944441</v>
      </c>
      <c r="B239" s="4">
        <v>45685</v>
      </c>
      <c r="C239" s="5" t="s">
        <v>644</v>
      </c>
      <c r="D239" s="5" t="s">
        <v>11</v>
      </c>
      <c r="E239" s="5" t="s">
        <v>645</v>
      </c>
      <c r="F239" s="5" t="s">
        <v>42</v>
      </c>
      <c r="G239" s="5">
        <v>1</v>
      </c>
      <c r="H239" s="5" t="s">
        <v>646</v>
      </c>
      <c r="I239" s="5" t="s">
        <v>15</v>
      </c>
      <c r="J239" s="5">
        <v>60</v>
      </c>
      <c r="K239" s="6"/>
    </row>
    <row r="240" spans="1:11" ht="12.75" hidden="1">
      <c r="A240" s="3">
        <v>45685.661689814813</v>
      </c>
      <c r="B240" s="4">
        <v>45685</v>
      </c>
      <c r="C240" s="5" t="s">
        <v>647</v>
      </c>
      <c r="D240" s="5" t="s">
        <v>11</v>
      </c>
      <c r="E240" s="5" t="s">
        <v>648</v>
      </c>
      <c r="F240" s="5" t="s">
        <v>42</v>
      </c>
      <c r="G240" s="5">
        <v>1</v>
      </c>
      <c r="H240" s="5" t="s">
        <v>649</v>
      </c>
      <c r="I240" s="5" t="s">
        <v>15</v>
      </c>
      <c r="J240" s="5">
        <v>60</v>
      </c>
      <c r="K240" s="6"/>
    </row>
    <row r="241" spans="1:11" ht="12.75" hidden="1">
      <c r="A241" s="3">
        <v>45686.389317129629</v>
      </c>
      <c r="B241" s="4">
        <v>45686</v>
      </c>
      <c r="C241" s="5" t="s">
        <v>650</v>
      </c>
      <c r="D241" s="5" t="s">
        <v>11</v>
      </c>
      <c r="E241" s="5" t="s">
        <v>651</v>
      </c>
      <c r="F241" s="5" t="s">
        <v>42</v>
      </c>
      <c r="G241" s="5">
        <v>1</v>
      </c>
      <c r="H241" s="5" t="s">
        <v>652</v>
      </c>
      <c r="I241" s="5" t="s">
        <v>15</v>
      </c>
      <c r="J241" s="5">
        <v>46</v>
      </c>
      <c r="K241" s="6"/>
    </row>
    <row r="242" spans="1:11" ht="12.75" hidden="1">
      <c r="A242" s="3">
        <v>45686.760844907411</v>
      </c>
      <c r="B242" s="4">
        <v>45686</v>
      </c>
      <c r="C242" s="5" t="s">
        <v>653</v>
      </c>
      <c r="D242" s="5" t="s">
        <v>11</v>
      </c>
      <c r="E242" s="5" t="s">
        <v>654</v>
      </c>
      <c r="F242" s="5" t="s">
        <v>42</v>
      </c>
      <c r="G242" s="5">
        <v>2</v>
      </c>
      <c r="H242" s="5" t="s">
        <v>381</v>
      </c>
      <c r="I242" s="5" t="s">
        <v>15</v>
      </c>
      <c r="J242" s="5">
        <v>54</v>
      </c>
      <c r="K242" s="6"/>
    </row>
    <row r="243" spans="1:11" ht="12.75" hidden="1">
      <c r="A243" s="3">
        <v>45687.575069444443</v>
      </c>
      <c r="B243" s="4">
        <v>45687</v>
      </c>
      <c r="C243" s="5" t="s">
        <v>655</v>
      </c>
      <c r="D243" s="5" t="s">
        <v>11</v>
      </c>
      <c r="E243" s="5" t="s">
        <v>656</v>
      </c>
      <c r="F243" s="5" t="s">
        <v>210</v>
      </c>
      <c r="G243" s="5">
        <v>1</v>
      </c>
      <c r="H243" s="5" t="s">
        <v>657</v>
      </c>
      <c r="I243" s="5" t="s">
        <v>15</v>
      </c>
      <c r="J243" s="5">
        <v>50</v>
      </c>
      <c r="K243" s="6"/>
    </row>
    <row r="244" spans="1:11" ht="12.75" hidden="1">
      <c r="A244" s="3">
        <v>45688.698055555556</v>
      </c>
      <c r="B244" s="4">
        <v>45688</v>
      </c>
      <c r="C244" s="5" t="s">
        <v>658</v>
      </c>
      <c r="D244" s="5" t="s">
        <v>11</v>
      </c>
      <c r="E244" s="5" t="s">
        <v>659</v>
      </c>
      <c r="F244" s="5" t="s">
        <v>183</v>
      </c>
      <c r="G244" s="5">
        <v>39</v>
      </c>
      <c r="H244" s="5" t="s">
        <v>660</v>
      </c>
      <c r="I244" s="5" t="s">
        <v>15</v>
      </c>
      <c r="J244" s="5">
        <v>48</v>
      </c>
      <c r="K244" s="6"/>
    </row>
    <row r="245" spans="1:11" ht="12.75" hidden="1">
      <c r="A245" s="3">
        <v>45689.869930555556</v>
      </c>
      <c r="B245" s="4">
        <v>45689</v>
      </c>
      <c r="C245" s="5" t="s">
        <v>661</v>
      </c>
      <c r="D245" s="5" t="s">
        <v>11</v>
      </c>
      <c r="E245" s="5" t="s">
        <v>662</v>
      </c>
      <c r="F245" s="5" t="s">
        <v>42</v>
      </c>
      <c r="G245" s="5">
        <v>1</v>
      </c>
      <c r="H245" s="5" t="s">
        <v>572</v>
      </c>
      <c r="I245" s="5" t="s">
        <v>15</v>
      </c>
      <c r="J245" s="5">
        <v>56</v>
      </c>
      <c r="K245" s="6"/>
    </row>
    <row r="246" spans="1:11" ht="12.75" hidden="1">
      <c r="A246" s="3">
        <v>45689.874398148146</v>
      </c>
      <c r="B246" s="4">
        <v>45689</v>
      </c>
      <c r="C246" s="5" t="s">
        <v>663</v>
      </c>
      <c r="D246" s="5" t="s">
        <v>11</v>
      </c>
      <c r="E246" s="5" t="s">
        <v>664</v>
      </c>
      <c r="F246" s="5" t="s">
        <v>42</v>
      </c>
      <c r="G246" s="5">
        <v>1</v>
      </c>
      <c r="H246" s="5" t="s">
        <v>572</v>
      </c>
      <c r="I246" s="5" t="s">
        <v>15</v>
      </c>
      <c r="J246" s="5">
        <v>56</v>
      </c>
      <c r="K246" s="6"/>
    </row>
    <row r="247" spans="1:11" ht="12.75" hidden="1">
      <c r="A247" s="3">
        <v>45690.228796296295</v>
      </c>
      <c r="B247" s="4">
        <v>45690</v>
      </c>
      <c r="C247" s="5" t="s">
        <v>665</v>
      </c>
      <c r="D247" s="5" t="s">
        <v>11</v>
      </c>
      <c r="E247" s="5" t="s">
        <v>666</v>
      </c>
      <c r="F247" s="5" t="s">
        <v>38</v>
      </c>
      <c r="G247" s="5">
        <v>2</v>
      </c>
      <c r="H247" s="5" t="s">
        <v>667</v>
      </c>
      <c r="I247" s="5" t="s">
        <v>15</v>
      </c>
      <c r="J247" s="5">
        <v>60</v>
      </c>
      <c r="K247" s="6"/>
    </row>
    <row r="248" spans="1:11" ht="12.75">
      <c r="A248" s="3">
        <v>45690.563055555554</v>
      </c>
      <c r="B248" s="4">
        <v>45690</v>
      </c>
      <c r="C248" s="5" t="s">
        <v>668</v>
      </c>
      <c r="D248" s="5" t="s">
        <v>11</v>
      </c>
      <c r="E248" s="5" t="s">
        <v>669</v>
      </c>
      <c r="F248" s="5" t="s">
        <v>82</v>
      </c>
      <c r="G248" s="5">
        <v>1</v>
      </c>
      <c r="H248" s="5" t="s">
        <v>670</v>
      </c>
      <c r="I248" s="5" t="s">
        <v>15</v>
      </c>
      <c r="J248" s="5">
        <v>42</v>
      </c>
      <c r="K248" s="6"/>
    </row>
    <row r="249" spans="1:11" ht="12.75" hidden="1">
      <c r="A249" s="3">
        <v>45691.511643518519</v>
      </c>
      <c r="B249" s="4">
        <v>45691</v>
      </c>
      <c r="C249" s="5" t="s">
        <v>671</v>
      </c>
      <c r="D249" s="5" t="s">
        <v>11</v>
      </c>
      <c r="E249" s="5" t="s">
        <v>672</v>
      </c>
      <c r="F249" s="5" t="s">
        <v>673</v>
      </c>
      <c r="G249" s="5">
        <v>1</v>
      </c>
      <c r="H249" s="5" t="s">
        <v>497</v>
      </c>
      <c r="I249" s="5" t="s">
        <v>15</v>
      </c>
      <c r="J249" s="5">
        <v>20</v>
      </c>
      <c r="K249" s="6"/>
    </row>
    <row r="250" spans="1:11" ht="12.75" hidden="1">
      <c r="A250" s="3">
        <v>45691.654016203705</v>
      </c>
      <c r="B250" s="4">
        <v>45691</v>
      </c>
      <c r="C250" s="5" t="s">
        <v>674</v>
      </c>
      <c r="D250" s="5" t="s">
        <v>11</v>
      </c>
      <c r="E250" s="5" t="s">
        <v>675</v>
      </c>
      <c r="F250" s="5" t="s">
        <v>78</v>
      </c>
      <c r="G250" s="5">
        <v>1</v>
      </c>
      <c r="H250" s="5" t="s">
        <v>676</v>
      </c>
      <c r="I250" s="5" t="s">
        <v>15</v>
      </c>
      <c r="J250" s="5">
        <v>44</v>
      </c>
      <c r="K250" s="6"/>
    </row>
    <row r="251" spans="1:11" ht="12.75" hidden="1">
      <c r="A251" s="3">
        <v>45691.882800925923</v>
      </c>
      <c r="B251" s="4">
        <v>45691</v>
      </c>
      <c r="C251" s="5" t="s">
        <v>677</v>
      </c>
      <c r="D251" s="5" t="s">
        <v>11</v>
      </c>
      <c r="E251" s="5" t="s">
        <v>678</v>
      </c>
      <c r="F251" s="5" t="s">
        <v>18</v>
      </c>
      <c r="G251" s="5">
        <v>1</v>
      </c>
      <c r="H251" s="5" t="s">
        <v>679</v>
      </c>
      <c r="I251" s="5" t="s">
        <v>15</v>
      </c>
      <c r="J251" s="5">
        <v>50</v>
      </c>
      <c r="K251" s="6"/>
    </row>
    <row r="252" spans="1:11" ht="12.75" hidden="1">
      <c r="A252" s="3">
        <v>45693.018159722225</v>
      </c>
      <c r="B252" s="4">
        <v>45693</v>
      </c>
      <c r="C252" s="5" t="s">
        <v>680</v>
      </c>
      <c r="D252" s="5" t="s">
        <v>11</v>
      </c>
      <c r="E252" s="5" t="s">
        <v>681</v>
      </c>
      <c r="F252" s="5" t="s">
        <v>31</v>
      </c>
      <c r="G252" s="5">
        <v>1</v>
      </c>
      <c r="H252" s="5" t="s">
        <v>285</v>
      </c>
      <c r="I252" s="5" t="s">
        <v>15</v>
      </c>
      <c r="J252" s="5">
        <v>60</v>
      </c>
      <c r="K252" s="6"/>
    </row>
    <row r="253" spans="1:11" ht="12.75" hidden="1">
      <c r="A253" s="3">
        <v>45693.413113425922</v>
      </c>
      <c r="B253" s="4">
        <v>45693</v>
      </c>
      <c r="C253" s="5" t="s">
        <v>682</v>
      </c>
      <c r="D253" s="5" t="s">
        <v>11</v>
      </c>
      <c r="E253" s="5" t="s">
        <v>683</v>
      </c>
      <c r="F253" s="5" t="s">
        <v>78</v>
      </c>
      <c r="G253" s="5">
        <v>1</v>
      </c>
      <c r="H253" s="5" t="s">
        <v>197</v>
      </c>
      <c r="I253" s="5" t="s">
        <v>15</v>
      </c>
      <c r="J253" s="5">
        <v>50</v>
      </c>
      <c r="K253" s="6"/>
    </row>
    <row r="254" spans="1:11" ht="12.75" hidden="1">
      <c r="A254" s="3">
        <v>45693.495150462964</v>
      </c>
      <c r="B254" s="4">
        <v>45693</v>
      </c>
      <c r="C254" s="5" t="s">
        <v>684</v>
      </c>
      <c r="D254" s="5" t="s">
        <v>11</v>
      </c>
      <c r="E254" s="5" t="s">
        <v>685</v>
      </c>
      <c r="F254" s="5" t="s">
        <v>22</v>
      </c>
      <c r="G254" s="5">
        <v>1</v>
      </c>
      <c r="H254" s="5" t="s">
        <v>686</v>
      </c>
      <c r="I254" s="5" t="s">
        <v>15</v>
      </c>
      <c r="J254" s="5">
        <v>42</v>
      </c>
      <c r="K254" s="6"/>
    </row>
    <row r="255" spans="1:11" ht="12.75" hidden="1">
      <c r="A255" s="3">
        <v>45693.618668981479</v>
      </c>
      <c r="B255" s="4">
        <v>45693</v>
      </c>
      <c r="C255" s="5" t="s">
        <v>687</v>
      </c>
      <c r="D255" s="5" t="s">
        <v>11</v>
      </c>
      <c r="E255" s="5" t="s">
        <v>688</v>
      </c>
      <c r="F255" s="5" t="s">
        <v>42</v>
      </c>
      <c r="G255" s="5">
        <v>1</v>
      </c>
      <c r="H255" s="5" t="s">
        <v>689</v>
      </c>
      <c r="I255" s="5" t="s">
        <v>15</v>
      </c>
      <c r="J255" s="5">
        <v>60</v>
      </c>
      <c r="K255" s="6"/>
    </row>
    <row r="256" spans="1:11" ht="12.75" hidden="1">
      <c r="A256" s="3">
        <v>45694.540092592593</v>
      </c>
      <c r="B256" s="4">
        <v>45694</v>
      </c>
      <c r="C256" s="5" t="s">
        <v>690</v>
      </c>
      <c r="D256" s="5" t="s">
        <v>11</v>
      </c>
      <c r="E256" s="5" t="s">
        <v>691</v>
      </c>
      <c r="F256" s="5" t="s">
        <v>377</v>
      </c>
      <c r="G256" s="5">
        <v>1</v>
      </c>
      <c r="H256" s="5" t="s">
        <v>692</v>
      </c>
      <c r="I256" s="5" t="s">
        <v>15</v>
      </c>
      <c r="J256" s="5">
        <v>50</v>
      </c>
      <c r="K256" s="6"/>
    </row>
    <row r="257" spans="1:11" ht="12.75" hidden="1">
      <c r="A257" s="3">
        <v>45694.607222222221</v>
      </c>
      <c r="B257" s="4">
        <v>45694</v>
      </c>
      <c r="C257" s="5" t="s">
        <v>693</v>
      </c>
      <c r="D257" s="5" t="s">
        <v>11</v>
      </c>
      <c r="E257" s="5" t="s">
        <v>694</v>
      </c>
      <c r="F257" s="5" t="s">
        <v>42</v>
      </c>
      <c r="G257" s="5">
        <v>1</v>
      </c>
      <c r="H257" s="5" t="s">
        <v>695</v>
      </c>
      <c r="I257" s="5" t="s">
        <v>15</v>
      </c>
      <c r="J257" s="5">
        <v>60</v>
      </c>
      <c r="K257" s="6"/>
    </row>
    <row r="258" spans="1:11" ht="12.75" hidden="1">
      <c r="A258" s="3">
        <v>45695.45108796296</v>
      </c>
      <c r="B258" s="4">
        <v>45695</v>
      </c>
      <c r="C258" s="5" t="s">
        <v>696</v>
      </c>
      <c r="D258" s="5" t="s">
        <v>11</v>
      </c>
      <c r="E258" s="5" t="s">
        <v>697</v>
      </c>
      <c r="F258" s="5" t="s">
        <v>377</v>
      </c>
      <c r="G258" s="5">
        <v>1</v>
      </c>
      <c r="H258" s="5" t="s">
        <v>698</v>
      </c>
      <c r="I258" s="5" t="s">
        <v>15</v>
      </c>
      <c r="J258" s="5">
        <v>50</v>
      </c>
      <c r="K258" s="6"/>
    </row>
    <row r="259" spans="1:11" ht="12.75">
      <c r="A259" s="3">
        <v>45695.584733796299</v>
      </c>
      <c r="B259" s="4">
        <v>45695</v>
      </c>
      <c r="C259" s="5" t="s">
        <v>699</v>
      </c>
      <c r="D259" s="5" t="s">
        <v>11</v>
      </c>
      <c r="E259" s="5" t="s">
        <v>700</v>
      </c>
      <c r="F259" s="5" t="s">
        <v>82</v>
      </c>
      <c r="G259" s="5">
        <v>1</v>
      </c>
      <c r="H259" s="5" t="s">
        <v>701</v>
      </c>
      <c r="I259" s="5" t="s">
        <v>15</v>
      </c>
      <c r="J259" s="5">
        <v>56</v>
      </c>
      <c r="K259" s="6"/>
    </row>
    <row r="260" spans="1:11" ht="12.75" hidden="1">
      <c r="A260" s="3">
        <v>45695.624305555553</v>
      </c>
      <c r="B260" s="4">
        <v>45695</v>
      </c>
      <c r="C260" s="5" t="s">
        <v>702</v>
      </c>
      <c r="D260" s="5" t="s">
        <v>11</v>
      </c>
      <c r="E260" s="5" t="s">
        <v>703</v>
      </c>
      <c r="F260" s="5" t="s">
        <v>74</v>
      </c>
      <c r="G260" s="5">
        <v>1</v>
      </c>
      <c r="H260" s="5" t="s">
        <v>698</v>
      </c>
      <c r="I260" s="5" t="s">
        <v>15</v>
      </c>
      <c r="J260" s="5">
        <v>60</v>
      </c>
      <c r="K260" s="6"/>
    </row>
    <row r="261" spans="1:11" ht="12.75" hidden="1">
      <c r="A261" s="3">
        <v>45697.930300925924</v>
      </c>
      <c r="B261" s="4">
        <v>45697</v>
      </c>
      <c r="C261" s="5" t="s">
        <v>704</v>
      </c>
      <c r="D261" s="5" t="s">
        <v>11</v>
      </c>
      <c r="E261" s="5" t="s">
        <v>705</v>
      </c>
      <c r="F261" s="5" t="s">
        <v>162</v>
      </c>
      <c r="G261" s="5">
        <v>1</v>
      </c>
      <c r="H261" s="5" t="s">
        <v>706</v>
      </c>
      <c r="I261" s="5" t="s">
        <v>15</v>
      </c>
      <c r="J261" s="5">
        <v>40</v>
      </c>
      <c r="K261" s="6"/>
    </row>
    <row r="262" spans="1:11" ht="12.75" hidden="1">
      <c r="A262" s="3">
        <v>45699.063726851855</v>
      </c>
      <c r="B262" s="4">
        <v>45699</v>
      </c>
      <c r="C262" s="5" t="s">
        <v>707</v>
      </c>
      <c r="D262" s="5" t="s">
        <v>11</v>
      </c>
      <c r="E262" s="5" t="s">
        <v>708</v>
      </c>
      <c r="F262" s="5" t="s">
        <v>42</v>
      </c>
      <c r="G262" s="5">
        <v>2</v>
      </c>
      <c r="H262" s="5" t="s">
        <v>709</v>
      </c>
      <c r="I262" s="5" t="s">
        <v>15</v>
      </c>
      <c r="J262" s="5">
        <v>60</v>
      </c>
      <c r="K262" s="6"/>
    </row>
    <row r="263" spans="1:11" ht="12.75" hidden="1">
      <c r="A263" s="3">
        <v>45699.879548611112</v>
      </c>
      <c r="B263" s="4">
        <v>45699</v>
      </c>
      <c r="C263" s="5" t="s">
        <v>710</v>
      </c>
      <c r="D263" s="5" t="s">
        <v>11</v>
      </c>
      <c r="E263" s="5" t="s">
        <v>711</v>
      </c>
      <c r="F263" s="5" t="s">
        <v>74</v>
      </c>
      <c r="G263" s="5">
        <v>3</v>
      </c>
      <c r="H263" s="5" t="s">
        <v>712</v>
      </c>
      <c r="I263" s="5" t="s">
        <v>15</v>
      </c>
      <c r="J263" s="5">
        <v>40</v>
      </c>
      <c r="K263" s="6"/>
    </row>
    <row r="264" spans="1:11" ht="12.75" hidden="1">
      <c r="A264" s="3">
        <v>45700.470497685186</v>
      </c>
      <c r="B264" s="4">
        <v>45700</v>
      </c>
      <c r="C264" s="5" t="s">
        <v>713</v>
      </c>
      <c r="D264" s="5" t="s">
        <v>11</v>
      </c>
      <c r="E264" s="5" t="s">
        <v>714</v>
      </c>
      <c r="F264" s="5" t="s">
        <v>42</v>
      </c>
      <c r="G264" s="5">
        <v>1</v>
      </c>
      <c r="H264" s="5" t="s">
        <v>715</v>
      </c>
      <c r="I264" s="5" t="s">
        <v>15</v>
      </c>
      <c r="J264" s="5">
        <v>50</v>
      </c>
      <c r="K264" s="6"/>
    </row>
    <row r="265" spans="1:11" ht="12.75" hidden="1">
      <c r="A265" s="3">
        <v>45700.470520833333</v>
      </c>
      <c r="B265" s="4">
        <v>45699</v>
      </c>
      <c r="C265" s="5" t="s">
        <v>716</v>
      </c>
      <c r="D265" s="5" t="s">
        <v>11</v>
      </c>
      <c r="E265" s="5" t="s">
        <v>717</v>
      </c>
      <c r="F265" s="5" t="s">
        <v>412</v>
      </c>
      <c r="G265" s="5">
        <v>3</v>
      </c>
      <c r="H265" s="5" t="s">
        <v>718</v>
      </c>
      <c r="I265" s="5" t="s">
        <v>15</v>
      </c>
      <c r="J265" s="5">
        <v>60</v>
      </c>
      <c r="K265" s="6"/>
    </row>
    <row r="266" spans="1:11" ht="12.75" hidden="1">
      <c r="A266" s="3">
        <v>45701.464201388888</v>
      </c>
      <c r="B266" s="4">
        <v>45701</v>
      </c>
      <c r="C266" s="5" t="s">
        <v>719</v>
      </c>
      <c r="D266" s="5" t="s">
        <v>11</v>
      </c>
      <c r="E266" s="5" t="s">
        <v>720</v>
      </c>
      <c r="F266" s="5" t="s">
        <v>64</v>
      </c>
      <c r="G266" s="5">
        <v>1</v>
      </c>
      <c r="H266" s="5" t="s">
        <v>721</v>
      </c>
      <c r="I266" s="5" t="s">
        <v>15</v>
      </c>
      <c r="J266" s="5">
        <v>60</v>
      </c>
      <c r="K266" s="6"/>
    </row>
    <row r="267" spans="1:11" ht="12.75" hidden="1">
      <c r="A267" s="3">
        <v>45701.464212962965</v>
      </c>
      <c r="B267" s="4">
        <v>45701</v>
      </c>
      <c r="C267" s="5" t="s">
        <v>722</v>
      </c>
      <c r="D267" s="5" t="s">
        <v>11</v>
      </c>
      <c r="E267" s="5" t="s">
        <v>720</v>
      </c>
      <c r="F267" s="5" t="s">
        <v>64</v>
      </c>
      <c r="G267" s="5">
        <v>1</v>
      </c>
      <c r="H267" s="5" t="s">
        <v>721</v>
      </c>
      <c r="I267" s="5" t="s">
        <v>15</v>
      </c>
      <c r="J267" s="5">
        <v>50</v>
      </c>
      <c r="K267" s="6"/>
    </row>
    <row r="268" spans="1:11" ht="12.75" hidden="1">
      <c r="A268" s="3">
        <v>45701.700011574074</v>
      </c>
      <c r="B268" s="4">
        <v>45701</v>
      </c>
      <c r="C268" s="5" t="s">
        <v>723</v>
      </c>
      <c r="D268" s="5" t="s">
        <v>11</v>
      </c>
      <c r="E268" s="5" t="s">
        <v>724</v>
      </c>
      <c r="F268" s="5" t="s">
        <v>725</v>
      </c>
      <c r="G268" s="5">
        <v>1</v>
      </c>
      <c r="H268" s="5" t="s">
        <v>726</v>
      </c>
      <c r="I268" s="5" t="s">
        <v>15</v>
      </c>
      <c r="J268" s="5">
        <v>30</v>
      </c>
      <c r="K268" s="6"/>
    </row>
    <row r="269" spans="1:11" ht="12.75" hidden="1">
      <c r="A269" s="3">
        <v>45702.768587962964</v>
      </c>
      <c r="B269" s="4">
        <v>45702</v>
      </c>
      <c r="C269" s="5" t="s">
        <v>727</v>
      </c>
      <c r="D269" s="5" t="s">
        <v>11</v>
      </c>
      <c r="E269" s="5" t="s">
        <v>728</v>
      </c>
      <c r="F269" s="5" t="s">
        <v>251</v>
      </c>
      <c r="G269" s="5">
        <v>1</v>
      </c>
      <c r="H269" s="5" t="s">
        <v>729</v>
      </c>
      <c r="I269" s="5" t="s">
        <v>50</v>
      </c>
      <c r="J269" s="5">
        <v>60</v>
      </c>
      <c r="K269" s="6"/>
    </row>
    <row r="270" spans="1:11" ht="12.75" hidden="1">
      <c r="A270" s="3">
        <v>45703.347824074073</v>
      </c>
      <c r="B270" s="4">
        <v>45703</v>
      </c>
      <c r="C270" s="5" t="s">
        <v>730</v>
      </c>
      <c r="D270" s="5" t="s">
        <v>11</v>
      </c>
      <c r="E270" s="5" t="s">
        <v>731</v>
      </c>
      <c r="F270" s="5" t="s">
        <v>18</v>
      </c>
      <c r="G270" s="5">
        <v>1</v>
      </c>
      <c r="H270" s="5" t="s">
        <v>732</v>
      </c>
      <c r="I270" s="5" t="s">
        <v>15</v>
      </c>
      <c r="J270" s="5">
        <v>60</v>
      </c>
      <c r="K270" s="6"/>
    </row>
    <row r="271" spans="1:11" ht="12.75" hidden="1">
      <c r="A271" s="3">
        <v>45704.623240740744</v>
      </c>
      <c r="B271" s="4">
        <v>45704</v>
      </c>
      <c r="C271" s="5" t="s">
        <v>733</v>
      </c>
      <c r="D271" s="5" t="s">
        <v>11</v>
      </c>
      <c r="E271" s="5" t="s">
        <v>734</v>
      </c>
      <c r="F271" s="5" t="s">
        <v>38</v>
      </c>
      <c r="G271" s="5">
        <v>1</v>
      </c>
      <c r="H271" s="5" t="s">
        <v>735</v>
      </c>
      <c r="I271" s="5" t="s">
        <v>15</v>
      </c>
      <c r="J271" s="5">
        <v>50</v>
      </c>
      <c r="K271" s="6"/>
    </row>
    <row r="272" spans="1:11" ht="12.75" hidden="1">
      <c r="A272" s="3">
        <v>45705.354884259257</v>
      </c>
      <c r="B272" s="4">
        <v>45705</v>
      </c>
      <c r="C272" s="5" t="s">
        <v>736</v>
      </c>
      <c r="D272" s="5" t="s">
        <v>11</v>
      </c>
      <c r="E272" s="5" t="s">
        <v>737</v>
      </c>
      <c r="F272" s="5" t="s">
        <v>377</v>
      </c>
      <c r="G272" s="5">
        <v>1</v>
      </c>
      <c r="H272" s="5" t="s">
        <v>738</v>
      </c>
      <c r="I272" s="5" t="s">
        <v>15</v>
      </c>
      <c r="J272" s="5">
        <v>56</v>
      </c>
      <c r="K272" s="6"/>
    </row>
    <row r="273" spans="1:11" ht="12.75" hidden="1">
      <c r="A273" s="3">
        <v>45705.548125000001</v>
      </c>
      <c r="B273" s="4">
        <v>45705</v>
      </c>
      <c r="C273" s="5" t="s">
        <v>739</v>
      </c>
      <c r="D273" s="5" t="s">
        <v>11</v>
      </c>
      <c r="E273" s="5" t="s">
        <v>740</v>
      </c>
      <c r="F273" s="5" t="s">
        <v>74</v>
      </c>
      <c r="G273" s="5">
        <v>1</v>
      </c>
      <c r="H273" s="5" t="s">
        <v>741</v>
      </c>
      <c r="I273" s="5" t="s">
        <v>15</v>
      </c>
      <c r="J273" s="5">
        <v>50</v>
      </c>
      <c r="K273" s="6"/>
    </row>
    <row r="274" spans="1:11" ht="12.75" hidden="1">
      <c r="A274" s="3">
        <v>45705.605381944442</v>
      </c>
      <c r="B274" s="4">
        <v>45705</v>
      </c>
      <c r="C274" s="5" t="s">
        <v>742</v>
      </c>
      <c r="D274" s="5" t="s">
        <v>11</v>
      </c>
      <c r="E274" s="5" t="s">
        <v>743</v>
      </c>
      <c r="F274" s="5" t="s">
        <v>74</v>
      </c>
      <c r="G274" s="5">
        <v>1</v>
      </c>
      <c r="H274" s="5" t="s">
        <v>744</v>
      </c>
      <c r="I274" s="5" t="s">
        <v>15</v>
      </c>
      <c r="J274" s="5">
        <v>58</v>
      </c>
      <c r="K274" s="6"/>
    </row>
    <row r="275" spans="1:11" ht="12.75" hidden="1">
      <c r="A275" s="3">
        <v>45706.414560185185</v>
      </c>
      <c r="B275" s="4">
        <v>45706</v>
      </c>
      <c r="C275" s="5" t="s">
        <v>745</v>
      </c>
      <c r="D275" s="5" t="s">
        <v>11</v>
      </c>
      <c r="E275" s="5" t="s">
        <v>746</v>
      </c>
      <c r="F275" s="5" t="s">
        <v>230</v>
      </c>
      <c r="G275" s="5">
        <v>1</v>
      </c>
      <c r="H275" s="5" t="s">
        <v>747</v>
      </c>
      <c r="I275" s="5" t="s">
        <v>15</v>
      </c>
      <c r="J275" s="5">
        <v>40</v>
      </c>
      <c r="K275" s="6"/>
    </row>
    <row r="276" spans="1:11" ht="12.75" hidden="1">
      <c r="A276" s="3">
        <v>45706.563402777778</v>
      </c>
      <c r="B276" s="4">
        <v>45706</v>
      </c>
      <c r="C276" s="5" t="s">
        <v>748</v>
      </c>
      <c r="D276" s="5" t="s">
        <v>11</v>
      </c>
      <c r="E276" s="5" t="s">
        <v>749</v>
      </c>
      <c r="F276" s="5" t="s">
        <v>230</v>
      </c>
      <c r="G276" s="5">
        <v>1</v>
      </c>
      <c r="H276" s="5" t="s">
        <v>750</v>
      </c>
      <c r="I276" s="5" t="s">
        <v>15</v>
      </c>
      <c r="J276" s="5">
        <v>54</v>
      </c>
      <c r="K276" s="6"/>
    </row>
    <row r="277" spans="1:11" ht="12.75" hidden="1">
      <c r="A277" s="3">
        <v>45706.57671296296</v>
      </c>
      <c r="B277" s="4">
        <v>45706</v>
      </c>
      <c r="C277" s="5" t="s">
        <v>751</v>
      </c>
      <c r="D277" s="5" t="s">
        <v>11</v>
      </c>
      <c r="E277" s="5" t="s">
        <v>752</v>
      </c>
      <c r="F277" s="5" t="s">
        <v>193</v>
      </c>
      <c r="G277" s="5">
        <v>1</v>
      </c>
      <c r="H277" s="5" t="s">
        <v>753</v>
      </c>
      <c r="I277" s="5" t="s">
        <v>15</v>
      </c>
      <c r="J277" s="5">
        <v>50</v>
      </c>
      <c r="K277" s="6"/>
    </row>
    <row r="278" spans="1:11" ht="12.75" hidden="1">
      <c r="A278" s="3">
        <v>45706.729108796295</v>
      </c>
      <c r="B278" s="4">
        <v>45706</v>
      </c>
      <c r="C278" s="5" t="s">
        <v>754</v>
      </c>
      <c r="D278" s="5" t="s">
        <v>11</v>
      </c>
      <c r="E278" s="5" t="s">
        <v>755</v>
      </c>
      <c r="F278" s="5" t="s">
        <v>74</v>
      </c>
      <c r="G278" s="5">
        <v>1</v>
      </c>
      <c r="H278" s="5" t="s">
        <v>741</v>
      </c>
      <c r="I278" s="5" t="s">
        <v>15</v>
      </c>
      <c r="J278" s="5">
        <v>50</v>
      </c>
      <c r="K278" s="6"/>
    </row>
    <row r="279" spans="1:11" ht="12.75" hidden="1">
      <c r="A279" s="3">
        <v>45706.898090277777</v>
      </c>
      <c r="B279" s="4">
        <v>45706</v>
      </c>
      <c r="C279" s="5" t="s">
        <v>756</v>
      </c>
      <c r="D279" s="5" t="s">
        <v>11</v>
      </c>
      <c r="E279" s="5" t="s">
        <v>757</v>
      </c>
      <c r="F279" s="5" t="s">
        <v>162</v>
      </c>
      <c r="G279" s="5">
        <v>1</v>
      </c>
      <c r="H279" s="5" t="s">
        <v>758</v>
      </c>
      <c r="I279" s="5" t="s">
        <v>50</v>
      </c>
      <c r="J279" s="5">
        <v>60</v>
      </c>
      <c r="K279" s="6"/>
    </row>
    <row r="280" spans="1:11" ht="12.75" hidden="1">
      <c r="A280" s="3">
        <v>45706.898113425923</v>
      </c>
      <c r="B280" s="4">
        <v>45706</v>
      </c>
      <c r="C280" s="5" t="s">
        <v>759</v>
      </c>
      <c r="D280" s="5" t="s">
        <v>11</v>
      </c>
      <c r="E280" s="5" t="s">
        <v>757</v>
      </c>
      <c r="F280" s="5" t="s">
        <v>162</v>
      </c>
      <c r="G280" s="5">
        <v>1</v>
      </c>
      <c r="H280" s="5" t="s">
        <v>758</v>
      </c>
      <c r="I280" s="5" t="s">
        <v>50</v>
      </c>
      <c r="J280" s="5">
        <v>58</v>
      </c>
      <c r="K280" s="6"/>
    </row>
    <row r="281" spans="1:11" ht="12.75" hidden="1">
      <c r="A281" s="3">
        <v>45706.898125</v>
      </c>
      <c r="B281" s="4">
        <v>45706</v>
      </c>
      <c r="C281" s="5" t="s">
        <v>760</v>
      </c>
      <c r="D281" s="5" t="s">
        <v>11</v>
      </c>
      <c r="E281" s="5" t="s">
        <v>757</v>
      </c>
      <c r="F281" s="5" t="s">
        <v>162</v>
      </c>
      <c r="G281" s="5">
        <v>1</v>
      </c>
      <c r="H281" s="5" t="s">
        <v>758</v>
      </c>
      <c r="I281" s="5" t="s">
        <v>50</v>
      </c>
      <c r="J281" s="5">
        <v>46</v>
      </c>
      <c r="K281" s="6"/>
    </row>
    <row r="282" spans="1:11" ht="12.75" hidden="1">
      <c r="A282" s="3">
        <v>45706.967280092591</v>
      </c>
      <c r="B282" s="4">
        <v>45705</v>
      </c>
      <c r="C282" s="5" t="s">
        <v>761</v>
      </c>
      <c r="D282" s="5" t="s">
        <v>11</v>
      </c>
      <c r="E282" s="5" t="s">
        <v>762</v>
      </c>
      <c r="F282" s="5" t="s">
        <v>673</v>
      </c>
      <c r="G282" s="5">
        <v>3</v>
      </c>
      <c r="H282" s="5" t="s">
        <v>763</v>
      </c>
      <c r="I282" s="5" t="s">
        <v>15</v>
      </c>
      <c r="J282" s="5">
        <v>20</v>
      </c>
      <c r="K282" s="6"/>
    </row>
    <row r="283" spans="1:11" ht="12.75" hidden="1">
      <c r="A283" s="3">
        <v>45707.58</v>
      </c>
      <c r="B283" s="4">
        <v>45707</v>
      </c>
      <c r="C283" s="5" t="s">
        <v>764</v>
      </c>
      <c r="D283" s="5" t="s">
        <v>11</v>
      </c>
      <c r="E283" s="5" t="s">
        <v>765</v>
      </c>
      <c r="F283" s="5" t="s">
        <v>162</v>
      </c>
      <c r="G283" s="5">
        <v>1</v>
      </c>
      <c r="H283" s="5" t="s">
        <v>758</v>
      </c>
      <c r="I283" s="5" t="s">
        <v>15</v>
      </c>
      <c r="J283" s="5">
        <v>46</v>
      </c>
      <c r="K283" s="6"/>
    </row>
    <row r="284" spans="1:11" ht="12.75" hidden="1">
      <c r="A284" s="3">
        <v>45707.580011574071</v>
      </c>
      <c r="B284" s="4">
        <v>45707</v>
      </c>
      <c r="C284" s="5" t="s">
        <v>766</v>
      </c>
      <c r="D284" s="5" t="s">
        <v>11</v>
      </c>
      <c r="E284" s="5" t="s">
        <v>765</v>
      </c>
      <c r="F284" s="5" t="s">
        <v>162</v>
      </c>
      <c r="G284" s="5">
        <v>1</v>
      </c>
      <c r="H284" s="5" t="s">
        <v>758</v>
      </c>
      <c r="I284" s="5" t="s">
        <v>15</v>
      </c>
      <c r="J284" s="5">
        <v>58</v>
      </c>
      <c r="K284" s="6"/>
    </row>
    <row r="285" spans="1:11" ht="12.75" hidden="1">
      <c r="A285" s="3">
        <v>45707.580023148148</v>
      </c>
      <c r="B285" s="4">
        <v>45707</v>
      </c>
      <c r="C285" s="5" t="s">
        <v>767</v>
      </c>
      <c r="D285" s="5" t="s">
        <v>11</v>
      </c>
      <c r="E285" s="5" t="s">
        <v>765</v>
      </c>
      <c r="F285" s="5" t="s">
        <v>162</v>
      </c>
      <c r="G285" s="5">
        <v>1</v>
      </c>
      <c r="H285" s="5" t="s">
        <v>758</v>
      </c>
      <c r="I285" s="5" t="s">
        <v>15</v>
      </c>
      <c r="J285" s="5">
        <v>60</v>
      </c>
      <c r="K285" s="6"/>
    </row>
    <row r="286" spans="1:11" ht="12.75">
      <c r="A286" s="3">
        <v>45707.933738425927</v>
      </c>
      <c r="B286" s="4">
        <v>45707</v>
      </c>
      <c r="C286" s="5" t="s">
        <v>768</v>
      </c>
      <c r="D286" s="5" t="s">
        <v>11</v>
      </c>
      <c r="E286" s="5" t="s">
        <v>769</v>
      </c>
      <c r="F286" s="5" t="s">
        <v>82</v>
      </c>
      <c r="G286" s="5">
        <v>1</v>
      </c>
      <c r="H286" s="5" t="s">
        <v>770</v>
      </c>
      <c r="I286" s="5" t="s">
        <v>15</v>
      </c>
      <c r="J286" s="5">
        <v>50</v>
      </c>
      <c r="K286" s="6"/>
    </row>
    <row r="287" spans="1:11" ht="12.75">
      <c r="A287" s="3">
        <v>45707.933749999997</v>
      </c>
      <c r="B287" s="4">
        <v>45707</v>
      </c>
      <c r="C287" s="5" t="s">
        <v>771</v>
      </c>
      <c r="D287" s="5" t="s">
        <v>11</v>
      </c>
      <c r="E287" s="5" t="s">
        <v>769</v>
      </c>
      <c r="F287" s="5" t="s">
        <v>82</v>
      </c>
      <c r="G287" s="5">
        <v>1</v>
      </c>
      <c r="H287" s="5" t="s">
        <v>770</v>
      </c>
      <c r="I287" s="5" t="s">
        <v>15</v>
      </c>
      <c r="J287" s="5">
        <v>44</v>
      </c>
      <c r="K287" s="6"/>
    </row>
    <row r="288" spans="1:11" ht="12.75" hidden="1">
      <c r="A288" s="3">
        <v>45708.626168981478</v>
      </c>
      <c r="B288" s="4">
        <v>45708</v>
      </c>
      <c r="C288" s="5" t="s">
        <v>772</v>
      </c>
      <c r="D288" s="5" t="s">
        <v>11</v>
      </c>
      <c r="E288" s="5" t="s">
        <v>773</v>
      </c>
      <c r="F288" s="5" t="s">
        <v>38</v>
      </c>
      <c r="G288" s="5">
        <v>1</v>
      </c>
      <c r="H288" s="5" t="s">
        <v>774</v>
      </c>
      <c r="I288" s="5" t="s">
        <v>15</v>
      </c>
      <c r="J288" s="5">
        <v>60</v>
      </c>
      <c r="K288" s="6"/>
    </row>
    <row r="289" spans="1:11" ht="12.75" hidden="1">
      <c r="A289" s="3">
        <v>45708.865694444445</v>
      </c>
      <c r="B289" s="4">
        <v>45708</v>
      </c>
      <c r="C289" s="5" t="s">
        <v>775</v>
      </c>
      <c r="D289" s="5" t="s">
        <v>11</v>
      </c>
      <c r="E289" s="5" t="s">
        <v>776</v>
      </c>
      <c r="F289" s="5" t="s">
        <v>193</v>
      </c>
      <c r="G289" s="5">
        <v>1</v>
      </c>
      <c r="H289" s="5" t="s">
        <v>777</v>
      </c>
      <c r="I289" s="5" t="s">
        <v>15</v>
      </c>
      <c r="J289" s="5">
        <v>46</v>
      </c>
      <c r="K289" s="6"/>
    </row>
    <row r="290" spans="1:11" ht="12.75" hidden="1">
      <c r="A290" s="3">
        <v>45708.870011574072</v>
      </c>
      <c r="B290" s="4">
        <v>45708</v>
      </c>
      <c r="C290" s="5" t="s">
        <v>778</v>
      </c>
      <c r="D290" s="5" t="s">
        <v>11</v>
      </c>
      <c r="E290" s="5" t="s">
        <v>779</v>
      </c>
      <c r="F290" s="5" t="s">
        <v>193</v>
      </c>
      <c r="G290" s="5">
        <v>1</v>
      </c>
      <c r="H290" s="5" t="s">
        <v>777</v>
      </c>
      <c r="I290" s="5" t="s">
        <v>15</v>
      </c>
      <c r="J290" s="5">
        <v>46</v>
      </c>
      <c r="K290" s="6"/>
    </row>
    <row r="291" spans="1:11" ht="12.75" hidden="1">
      <c r="A291" s="3">
        <v>45708.870023148149</v>
      </c>
      <c r="B291" s="4">
        <v>45708</v>
      </c>
      <c r="C291" s="5" t="s">
        <v>780</v>
      </c>
      <c r="D291" s="5" t="s">
        <v>11</v>
      </c>
      <c r="E291" s="5" t="s">
        <v>781</v>
      </c>
      <c r="F291" s="5" t="s">
        <v>193</v>
      </c>
      <c r="G291" s="5">
        <v>1</v>
      </c>
      <c r="H291" s="5" t="s">
        <v>777</v>
      </c>
      <c r="I291" s="5" t="s">
        <v>15</v>
      </c>
      <c r="J291" s="5">
        <v>46</v>
      </c>
      <c r="K291" s="6"/>
    </row>
    <row r="292" spans="1:11" ht="12.75" hidden="1">
      <c r="A292" s="3">
        <v>45709.684247685182</v>
      </c>
      <c r="B292" s="4">
        <v>45709</v>
      </c>
      <c r="C292" s="5" t="s">
        <v>782</v>
      </c>
      <c r="D292" s="5" t="s">
        <v>11</v>
      </c>
      <c r="E292" s="5" t="s">
        <v>783</v>
      </c>
      <c r="F292" s="5" t="s">
        <v>230</v>
      </c>
      <c r="G292" s="5">
        <v>1</v>
      </c>
      <c r="H292" s="5" t="s">
        <v>747</v>
      </c>
      <c r="I292" s="5" t="s">
        <v>15</v>
      </c>
      <c r="J292" s="5">
        <v>40</v>
      </c>
      <c r="K292" s="6"/>
    </row>
    <row r="293" spans="1:11" ht="12.75" hidden="1">
      <c r="A293" s="3">
        <v>45710.460636574076</v>
      </c>
      <c r="B293" s="4">
        <v>45710</v>
      </c>
      <c r="C293" s="5" t="s">
        <v>784</v>
      </c>
      <c r="D293" s="5" t="s">
        <v>11</v>
      </c>
      <c r="E293" s="5" t="s">
        <v>785</v>
      </c>
      <c r="F293" s="5" t="s">
        <v>786</v>
      </c>
      <c r="G293" s="5">
        <v>1</v>
      </c>
      <c r="H293" s="5" t="s">
        <v>787</v>
      </c>
      <c r="I293" s="5" t="s">
        <v>15</v>
      </c>
      <c r="J293" s="5">
        <v>20</v>
      </c>
      <c r="K293" s="6"/>
    </row>
    <row r="294" spans="1:11" ht="12.75" hidden="1">
      <c r="A294" s="3">
        <v>45711.425706018519</v>
      </c>
      <c r="B294" s="4">
        <v>45711</v>
      </c>
      <c r="C294" s="5" t="s">
        <v>788</v>
      </c>
      <c r="D294" s="5" t="s">
        <v>11</v>
      </c>
      <c r="E294" s="5" t="s">
        <v>789</v>
      </c>
      <c r="F294" s="5" t="s">
        <v>377</v>
      </c>
      <c r="G294" s="5">
        <v>1</v>
      </c>
      <c r="H294" s="5" t="s">
        <v>790</v>
      </c>
      <c r="I294" s="5" t="s">
        <v>15</v>
      </c>
      <c r="J294" s="5">
        <v>52</v>
      </c>
      <c r="K294" s="6"/>
    </row>
    <row r="295" spans="1:11" ht="12.75" hidden="1">
      <c r="A295" s="3">
        <v>45711.851215277777</v>
      </c>
      <c r="B295" s="4">
        <v>45711</v>
      </c>
      <c r="C295" s="5" t="s">
        <v>791</v>
      </c>
      <c r="D295" s="5" t="s">
        <v>11</v>
      </c>
      <c r="E295" s="5" t="s">
        <v>792</v>
      </c>
      <c r="F295" s="5" t="s">
        <v>64</v>
      </c>
      <c r="G295" s="5">
        <v>2</v>
      </c>
      <c r="H295" s="5" t="s">
        <v>89</v>
      </c>
      <c r="I295" s="5" t="s">
        <v>15</v>
      </c>
      <c r="J295" s="5">
        <v>60</v>
      </c>
      <c r="K295" s="6"/>
    </row>
    <row r="296" spans="1:11" ht="12.75" hidden="1">
      <c r="A296" s="3">
        <v>45713.708460648151</v>
      </c>
      <c r="B296" s="4">
        <v>45712</v>
      </c>
      <c r="C296" s="5" t="s">
        <v>793</v>
      </c>
      <c r="D296" s="5" t="s">
        <v>11</v>
      </c>
      <c r="E296" s="5" t="s">
        <v>794</v>
      </c>
      <c r="F296" s="5" t="s">
        <v>193</v>
      </c>
      <c r="G296" s="5">
        <v>1</v>
      </c>
      <c r="H296" s="5" t="s">
        <v>795</v>
      </c>
      <c r="I296" s="5" t="s">
        <v>15</v>
      </c>
      <c r="J296" s="5">
        <v>50</v>
      </c>
      <c r="K296" s="6"/>
    </row>
    <row r="297" spans="1:11" ht="12.75" hidden="1">
      <c r="A297" s="3">
        <v>45713.708472222221</v>
      </c>
      <c r="B297" s="4">
        <v>45712</v>
      </c>
      <c r="C297" s="5" t="s">
        <v>796</v>
      </c>
      <c r="D297" s="5" t="s">
        <v>11</v>
      </c>
      <c r="E297" s="5" t="s">
        <v>794</v>
      </c>
      <c r="F297" s="5" t="s">
        <v>193</v>
      </c>
      <c r="G297" s="5">
        <v>1</v>
      </c>
      <c r="H297" s="5" t="s">
        <v>795</v>
      </c>
      <c r="I297" s="5" t="s">
        <v>15</v>
      </c>
      <c r="J297" s="5">
        <v>50</v>
      </c>
      <c r="K297" s="6"/>
    </row>
    <row r="298" spans="1:11" ht="12.75" hidden="1">
      <c r="A298" s="3">
        <v>45713.708483796298</v>
      </c>
      <c r="B298" s="4">
        <v>45712</v>
      </c>
      <c r="C298" s="5" t="s">
        <v>797</v>
      </c>
      <c r="D298" s="5" t="s">
        <v>11</v>
      </c>
      <c r="E298" s="5" t="s">
        <v>794</v>
      </c>
      <c r="F298" s="5" t="s">
        <v>193</v>
      </c>
      <c r="G298" s="5">
        <v>1</v>
      </c>
      <c r="H298" s="5" t="s">
        <v>795</v>
      </c>
      <c r="I298" s="5" t="s">
        <v>15</v>
      </c>
      <c r="J298" s="5">
        <v>50</v>
      </c>
      <c r="K298" s="6"/>
    </row>
    <row r="299" spans="1:11" ht="12.75" hidden="1">
      <c r="A299" s="3">
        <v>45714.458078703705</v>
      </c>
      <c r="B299" s="4">
        <v>45714</v>
      </c>
      <c r="C299" s="5" t="s">
        <v>798</v>
      </c>
      <c r="D299" s="5" t="s">
        <v>11</v>
      </c>
      <c r="E299" s="5" t="s">
        <v>799</v>
      </c>
      <c r="F299" s="5" t="s">
        <v>183</v>
      </c>
      <c r="G299" s="5">
        <v>1</v>
      </c>
      <c r="H299" s="5" t="s">
        <v>800</v>
      </c>
      <c r="I299" s="5" t="s">
        <v>15</v>
      </c>
      <c r="J299" s="5">
        <v>40</v>
      </c>
      <c r="K299" s="6"/>
    </row>
    <row r="300" spans="1:11" ht="12.75" hidden="1">
      <c r="A300" s="3">
        <v>45714.458090277774</v>
      </c>
      <c r="B300" s="4">
        <v>45714</v>
      </c>
      <c r="C300" s="5" t="s">
        <v>801</v>
      </c>
      <c r="D300" s="5" t="s">
        <v>11</v>
      </c>
      <c r="E300" s="5" t="s">
        <v>799</v>
      </c>
      <c r="F300" s="5" t="s">
        <v>183</v>
      </c>
      <c r="G300" s="5">
        <v>1</v>
      </c>
      <c r="H300" s="5" t="s">
        <v>800</v>
      </c>
      <c r="I300" s="5" t="s">
        <v>15</v>
      </c>
      <c r="J300" s="5">
        <v>40</v>
      </c>
      <c r="K300" s="6"/>
    </row>
    <row r="301" spans="1:11" ht="12.75" hidden="1">
      <c r="A301" s="3">
        <v>45714.864259259259</v>
      </c>
      <c r="B301" s="4">
        <v>45714</v>
      </c>
      <c r="C301" s="5" t="s">
        <v>802</v>
      </c>
      <c r="D301" s="5" t="s">
        <v>11</v>
      </c>
      <c r="E301" s="5" t="s">
        <v>803</v>
      </c>
      <c r="F301" s="5" t="s">
        <v>377</v>
      </c>
      <c r="G301" s="5">
        <v>1</v>
      </c>
      <c r="H301" s="5" t="s">
        <v>738</v>
      </c>
      <c r="I301" s="5" t="s">
        <v>15</v>
      </c>
      <c r="J301" s="5">
        <v>56</v>
      </c>
      <c r="K301" s="6"/>
    </row>
    <row r="302" spans="1:11" ht="12.75" hidden="1">
      <c r="A302" s="3">
        <v>45714.972638888888</v>
      </c>
      <c r="B302" s="4">
        <v>45714</v>
      </c>
      <c r="C302" s="5" t="s">
        <v>804</v>
      </c>
      <c r="D302" s="5" t="s">
        <v>11</v>
      </c>
      <c r="E302" s="5" t="s">
        <v>805</v>
      </c>
      <c r="F302" s="5" t="s">
        <v>162</v>
      </c>
      <c r="G302" s="5">
        <v>1</v>
      </c>
      <c r="H302" s="5" t="s">
        <v>806</v>
      </c>
      <c r="I302" s="5" t="s">
        <v>15</v>
      </c>
      <c r="J302" s="5">
        <v>40</v>
      </c>
      <c r="K302" s="6"/>
    </row>
    <row r="303" spans="1:11" ht="12.75" hidden="1">
      <c r="A303" s="3">
        <v>45714.972662037035</v>
      </c>
      <c r="B303" s="4">
        <v>45714</v>
      </c>
      <c r="C303" s="5" t="s">
        <v>807</v>
      </c>
      <c r="D303" s="5" t="s">
        <v>11</v>
      </c>
      <c r="E303" s="5" t="s">
        <v>805</v>
      </c>
      <c r="F303" s="5" t="s">
        <v>162</v>
      </c>
      <c r="G303" s="5">
        <v>1</v>
      </c>
      <c r="H303" s="5" t="s">
        <v>806</v>
      </c>
      <c r="I303" s="5" t="s">
        <v>15</v>
      </c>
      <c r="J303" s="5">
        <v>40</v>
      </c>
      <c r="K303" s="6"/>
    </row>
    <row r="304" spans="1:11" ht="12.75" hidden="1">
      <c r="A304" s="3">
        <v>45715.442824074074</v>
      </c>
      <c r="B304" s="4">
        <v>45715</v>
      </c>
      <c r="C304" s="5" t="s">
        <v>808</v>
      </c>
      <c r="D304" s="5" t="s">
        <v>11</v>
      </c>
      <c r="E304" s="5">
        <v>2.0250227093859398E+17</v>
      </c>
      <c r="F304" s="5" t="s">
        <v>13</v>
      </c>
      <c r="G304" s="5">
        <v>1</v>
      </c>
      <c r="H304" s="5" t="s">
        <v>809</v>
      </c>
      <c r="I304" s="5" t="s">
        <v>15</v>
      </c>
      <c r="J304" s="5">
        <v>40</v>
      </c>
      <c r="K304" s="6"/>
    </row>
    <row r="305" spans="1:11" ht="12.75">
      <c r="A305" s="3">
        <v>45715.8049537037</v>
      </c>
      <c r="B305" s="4">
        <v>45715</v>
      </c>
      <c r="C305" s="5" t="s">
        <v>810</v>
      </c>
      <c r="D305" s="5" t="s">
        <v>11</v>
      </c>
      <c r="E305" s="5" t="s">
        <v>811</v>
      </c>
      <c r="F305" s="5" t="s">
        <v>82</v>
      </c>
      <c r="G305" s="5">
        <v>1</v>
      </c>
      <c r="H305" s="5" t="s">
        <v>812</v>
      </c>
      <c r="I305" s="5" t="s">
        <v>15</v>
      </c>
      <c r="J305" s="5">
        <v>40</v>
      </c>
      <c r="K305" s="6"/>
    </row>
    <row r="306" spans="1:11" ht="12.75" hidden="1">
      <c r="A306" s="3">
        <v>45715.804965277777</v>
      </c>
      <c r="B306" s="4">
        <v>45715</v>
      </c>
      <c r="C306" s="5" t="s">
        <v>813</v>
      </c>
      <c r="D306" s="5" t="s">
        <v>11</v>
      </c>
      <c r="E306" s="5" t="s">
        <v>814</v>
      </c>
      <c r="F306" s="5" t="s">
        <v>64</v>
      </c>
      <c r="G306" s="5">
        <v>1</v>
      </c>
      <c r="H306" s="5" t="s">
        <v>514</v>
      </c>
      <c r="I306" s="5" t="s">
        <v>15</v>
      </c>
      <c r="J306" s="5">
        <v>60</v>
      </c>
      <c r="K306" s="6"/>
    </row>
    <row r="307" spans="1:11" ht="12.75" hidden="1">
      <c r="A307" s="3">
        <v>45716.698530092595</v>
      </c>
      <c r="B307" s="4">
        <v>45716</v>
      </c>
      <c r="C307" s="5" t="s">
        <v>815</v>
      </c>
      <c r="D307" s="5" t="s">
        <v>11</v>
      </c>
      <c r="E307" s="5" t="s">
        <v>816</v>
      </c>
      <c r="F307" s="5" t="s">
        <v>42</v>
      </c>
      <c r="G307" s="5">
        <v>1</v>
      </c>
      <c r="H307" s="5" t="s">
        <v>817</v>
      </c>
      <c r="I307" s="5" t="s">
        <v>15</v>
      </c>
      <c r="J307" s="5">
        <v>50</v>
      </c>
      <c r="K307" s="6"/>
    </row>
  </sheetData>
  <autoFilter ref="A1:J307">
    <filterColumn colId="5">
      <filters>
        <filter val="히스토리북 (가족북(히스토리북)_280_210_기성원단커버+가변 커버 사진 / 280X210 | 원단커버_실제본 | 없음 | 38p)"/>
      </filters>
    </filterColumn>
  </autoFilter>
  <phoneticPr fontId="5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179"/>
  <sheetViews>
    <sheetView workbookViewId="0">
      <pane ySplit="2" topLeftCell="A3" activePane="bottomLeft" state="frozen"/>
      <selection pane="bottomLeft" activeCell="F32" sqref="F32"/>
    </sheetView>
  </sheetViews>
  <sheetFormatPr defaultColWidth="12.5703125" defaultRowHeight="15.75" customHeight="1"/>
  <cols>
    <col min="1" max="1" width="8.140625" customWidth="1"/>
    <col min="2" max="2" width="8" customWidth="1"/>
    <col min="3" max="3" width="11.42578125" customWidth="1"/>
    <col min="4" max="4" width="69.7109375" hidden="1" customWidth="1"/>
    <col min="5" max="5" width="23.5703125" customWidth="1"/>
    <col min="6" max="9" width="7" customWidth="1"/>
    <col min="10" max="10" width="6.85546875" customWidth="1"/>
    <col min="11" max="11" width="8.28515625" customWidth="1"/>
    <col min="12" max="15" width="6.7109375" customWidth="1"/>
    <col min="16" max="16" width="1.7109375" customWidth="1"/>
    <col min="17" max="17" width="23.5703125" customWidth="1"/>
    <col min="18" max="19" width="7.5703125" customWidth="1"/>
    <col min="20" max="20" width="7.7109375" customWidth="1"/>
    <col min="21" max="21" width="8.42578125" customWidth="1"/>
    <col min="22" max="25" width="6.5703125" customWidth="1"/>
  </cols>
  <sheetData>
    <row r="1" spans="1:27">
      <c r="A1" s="255">
        <v>2026</v>
      </c>
      <c r="B1" s="237" t="s">
        <v>818</v>
      </c>
      <c r="C1" s="237" t="s">
        <v>819</v>
      </c>
      <c r="D1" s="237" t="s">
        <v>820</v>
      </c>
      <c r="E1" s="237" t="s">
        <v>820</v>
      </c>
      <c r="F1" s="8" t="s">
        <v>821</v>
      </c>
      <c r="G1" s="9" t="s">
        <v>822</v>
      </c>
      <c r="H1" s="10" t="s">
        <v>823</v>
      </c>
      <c r="I1" s="256" t="s">
        <v>824</v>
      </c>
      <c r="J1" s="257" t="s">
        <v>825</v>
      </c>
      <c r="K1" s="243" t="s">
        <v>826</v>
      </c>
      <c r="L1" s="244" t="s">
        <v>827</v>
      </c>
      <c r="M1" s="233"/>
      <c r="N1" s="245" t="s">
        <v>828</v>
      </c>
      <c r="O1" s="233"/>
      <c r="Q1" s="12" t="s">
        <v>818</v>
      </c>
      <c r="R1" s="13" t="s">
        <v>829</v>
      </c>
      <c r="S1" s="14" t="s">
        <v>830</v>
      </c>
      <c r="T1" s="10" t="s">
        <v>823</v>
      </c>
      <c r="U1" s="15" t="s">
        <v>825</v>
      </c>
      <c r="V1" s="246" t="s">
        <v>827</v>
      </c>
      <c r="W1" s="233"/>
      <c r="X1" s="247" t="s">
        <v>828</v>
      </c>
      <c r="Y1" s="233"/>
    </row>
    <row r="2" spans="1:27">
      <c r="A2" s="233"/>
      <c r="B2" s="233"/>
      <c r="C2" s="233"/>
      <c r="D2" s="233"/>
      <c r="E2" s="233"/>
      <c r="F2" s="16">
        <f t="shared" ref="F2:G2" si="0">SUM(F3:F1179)</f>
        <v>4504</v>
      </c>
      <c r="G2" s="17">
        <f t="shared" si="0"/>
        <v>7925</v>
      </c>
      <c r="H2" s="18">
        <f>IFERROR(G2/F2,"")</f>
        <v>1.7595470692717585</v>
      </c>
      <c r="I2" s="233"/>
      <c r="J2" s="233"/>
      <c r="K2" s="233"/>
      <c r="L2" s="19">
        <f>SUM(L3:L1179)</f>
        <v>7044</v>
      </c>
      <c r="M2" s="20">
        <f t="shared" ref="M2:M266" si="1">IFERROR($L2/($L2+$N2),"")</f>
        <v>0.89300202839756593</v>
      </c>
      <c r="N2" s="21">
        <f>SUM(N3:N1179)</f>
        <v>844</v>
      </c>
      <c r="O2" s="22">
        <f t="shared" ref="O2:O266" si="2">IFERROR($N2/($N2+$L2),"")</f>
        <v>0.10699797160243407</v>
      </c>
      <c r="Q2" s="23">
        <f ca="1">COUNTA(Q3:Q1179)</f>
        <v>24</v>
      </c>
      <c r="R2" s="24">
        <f t="shared" ref="R2:S2" ca="1" si="3">SUM(R3:R1179)</f>
        <v>4466</v>
      </c>
      <c r="S2" s="25">
        <f t="shared" ca="1" si="3"/>
        <v>7871</v>
      </c>
      <c r="T2" s="18">
        <f ca="1">IFERROR(S2/R2,"")</f>
        <v>1.7624272279444693</v>
      </c>
      <c r="U2" s="26"/>
      <c r="V2" s="27">
        <f ca="1">SUM(V3:V1179)</f>
        <v>7031</v>
      </c>
      <c r="W2" s="28">
        <f t="shared" ref="W2:W49" ca="1" si="4">IFERROR(V2/($V2+$X2),"")</f>
        <v>0.89327912590522174</v>
      </c>
      <c r="X2" s="29">
        <f ca="1">SUM(X3:X1179)</f>
        <v>840</v>
      </c>
      <c r="Y2" s="28">
        <f t="shared" ref="Y2:Y49" ca="1" si="5">IFERROR(X2/($V2+$X2),"")</f>
        <v>0.1067208740947783</v>
      </c>
      <c r="AA2" s="30">
        <f ca="1">SUM(V2+X2)</f>
        <v>7871</v>
      </c>
    </row>
    <row r="3" spans="1:27">
      <c r="A3" s="251" t="s">
        <v>831</v>
      </c>
      <c r="B3" s="238" t="s">
        <v>832</v>
      </c>
      <c r="C3" s="239" t="s">
        <v>833</v>
      </c>
      <c r="D3" s="31" t="s">
        <v>834</v>
      </c>
      <c r="E3" s="32" t="s">
        <v>835</v>
      </c>
      <c r="F3" s="33">
        <f>COUNTIFS(데이터!F:F,D3,데이터!$N:$N,$A$1)</f>
        <v>51</v>
      </c>
      <c r="G3" s="34">
        <f>SUMIFS(데이터!G:G,데이터!F:F,D3,데이터!$N:$N,$A$1)</f>
        <v>102</v>
      </c>
      <c r="H3" s="35">
        <f t="shared" ref="H3:H266" si="6">IFERROR(G3/F3,0)</f>
        <v>2</v>
      </c>
      <c r="I3" s="36">
        <f>IFERROR((SUMIFS(데이터!K:K,데이터!F:F,D3,데이터!$N:$N,$A$1))/F3,0)</f>
        <v>38.352941176470587</v>
      </c>
      <c r="J3" s="37">
        <f t="shared" ref="J3:J266" si="7">IFERROR($G3/$G$2,"")</f>
        <v>1.2870662460567823E-2</v>
      </c>
      <c r="K3" s="235">
        <f>SUM(G3:G6)</f>
        <v>914</v>
      </c>
      <c r="L3" s="38">
        <f>IFERROR(SUMIFS(데이터!$G:$G,데이터!$F:$F,$D3,데이터!$N:$N,$A$1,데이터!$L:$L,L$1),"")</f>
        <v>102</v>
      </c>
      <c r="M3" s="39">
        <f t="shared" si="1"/>
        <v>1</v>
      </c>
      <c r="N3" s="40">
        <f>IFERROR(SUMIFS(데이터!$G:$G,데이터!$F:$F,$D3,데이터!$N:$N,$A$1,데이터!$L:$L,N$1),"")</f>
        <v>0</v>
      </c>
      <c r="O3" s="39">
        <f t="shared" si="2"/>
        <v>0</v>
      </c>
      <c r="Q3" s="41" t="str">
        <f ca="1">IFERROR(__xludf.DUMMYFUNCTION("iferror(SORT(
  UNIQUE(
    FILTER(
      '데이터'!$M:$M,
      '데이터'!$N:$N = $A$1,
      '데이터'!$M:$M &lt;&gt; """"
    )
  ),
  1,
  TRUE
),""-"")"),"01.여행 : 개인/가족")</f>
        <v>01.여행 : 개인/가족</v>
      </c>
      <c r="R3" s="42">
        <f ca="1">IFERROR(COUNTIFS(데이터!$N:$N,$A$1,데이터!$M:$M,$Q3),"")</f>
        <v>1613</v>
      </c>
      <c r="S3" s="43">
        <f ca="1">IFERROR(SUMIFS(데이터!$G:$G,데이터!$N:$N,$A$1,데이터!$M:$M,$Q3),"")</f>
        <v>2128</v>
      </c>
      <c r="T3" s="44">
        <f t="shared" ref="T3:T26" ca="1" si="8">IFERROR(S3/R3,0)</f>
        <v>1.319280843149411</v>
      </c>
      <c r="U3" s="45">
        <f t="shared" ref="U3:U49" ca="1" si="9">IFERROR(S3/(SUM($S$3:$S1179)),"")</f>
        <v>0.27035954770677167</v>
      </c>
      <c r="V3" s="46">
        <f ca="1">SUMIFS(데이터!$G:$G,데이터!$N:$N,$A$1,데이터!$M:$M,$Q3,데이터!$L:$L,$V$1)</f>
        <v>1865</v>
      </c>
      <c r="W3" s="47">
        <f t="shared" ca="1" si="4"/>
        <v>0.87640977443609025</v>
      </c>
      <c r="X3" s="48">
        <f ca="1">SUMIFS(데이터!$G:$G,데이터!$N:$N,$A$1,데이터!$M:$M,$Q3,데이터!$L:$L,$X$1)</f>
        <v>263</v>
      </c>
      <c r="Y3" s="47">
        <f t="shared" ca="1" si="5"/>
        <v>0.12359022556390978</v>
      </c>
    </row>
    <row r="4" spans="1:27">
      <c r="A4" s="233"/>
      <c r="B4" s="233"/>
      <c r="C4" s="233"/>
      <c r="D4" s="49" t="s">
        <v>836</v>
      </c>
      <c r="E4" s="50" t="s">
        <v>837</v>
      </c>
      <c r="F4" s="51">
        <f>COUNTIFS(데이터!F:F,D4,데이터!$N:$N,$A$1)</f>
        <v>18</v>
      </c>
      <c r="G4" s="52">
        <f>SUMIFS(데이터!G:G,데이터!F:F,D4,데이터!$N:$N,$A$1)</f>
        <v>31</v>
      </c>
      <c r="H4" s="53">
        <f t="shared" si="6"/>
        <v>1.7222222222222223</v>
      </c>
      <c r="I4" s="54">
        <f>IFERROR((SUMIFS(데이터!K:K,데이터!F:F,D4,데이터!$N:$N,$A$1))/F4,0)</f>
        <v>34.333333333333336</v>
      </c>
      <c r="J4" s="55">
        <f t="shared" si="7"/>
        <v>3.911671924290221E-3</v>
      </c>
      <c r="K4" s="233"/>
      <c r="L4" s="38">
        <f>IFERROR(SUMIFS(데이터!$G:$G,데이터!$F:$F,$D4,데이터!$N:$N,$A$1,데이터!$L:$L,L$1),"")</f>
        <v>31</v>
      </c>
      <c r="M4" s="39">
        <f t="shared" si="1"/>
        <v>1</v>
      </c>
      <c r="N4" s="40">
        <f>IFERROR(SUMIFS(데이터!$G:$G,데이터!$F:$F,$D4,데이터!$N:$N,$A$1,데이터!$L:$L,N$1),"")</f>
        <v>0</v>
      </c>
      <c r="O4" s="39">
        <f t="shared" si="2"/>
        <v>0</v>
      </c>
      <c r="Q4" s="41" t="str">
        <f ca="1">IFERROR(__xludf.DUMMYFUNCTION("""COMPUTED_VALUE"""),"01.여행 : 단체/모임/친구")</f>
        <v>01.여행 : 단체/모임/친구</v>
      </c>
      <c r="R4" s="42">
        <f ca="1">IFERROR(COUNTIFS(데이터!$N:$N,$A$1,데이터!$M:$M,$Q4),"")</f>
        <v>331</v>
      </c>
      <c r="S4" s="43">
        <f ca="1">IFERROR(SUMIFS(데이터!$G:$G,데이터!$N:$N,$A$1,데이터!$M:$M,$Q4),"")</f>
        <v>735</v>
      </c>
      <c r="T4" s="44">
        <f t="shared" ca="1" si="8"/>
        <v>2.2205438066465257</v>
      </c>
      <c r="U4" s="45">
        <f t="shared" ca="1" si="9"/>
        <v>9.3380764832931007E-2</v>
      </c>
      <c r="V4" s="46">
        <f ca="1">SUMIFS(데이터!$G:$G,데이터!$N:$N,$A$1,데이터!$M:$M,$Q4,데이터!$L:$L,$V$1)</f>
        <v>629</v>
      </c>
      <c r="W4" s="47">
        <f t="shared" ca="1" si="4"/>
        <v>0.85578231292517004</v>
      </c>
      <c r="X4" s="48">
        <f ca="1">SUMIFS(데이터!$G:$G,데이터!$N:$N,$A$1,데이터!$M:$M,$Q4,데이터!$L:$L,$X$1)</f>
        <v>106</v>
      </c>
      <c r="Y4" s="47">
        <f t="shared" ca="1" si="5"/>
        <v>0.14421768707482993</v>
      </c>
    </row>
    <row r="5" spans="1:27">
      <c r="A5" s="233"/>
      <c r="B5" s="233"/>
      <c r="C5" s="233"/>
      <c r="D5" s="49" t="s">
        <v>838</v>
      </c>
      <c r="E5" s="50" t="s">
        <v>839</v>
      </c>
      <c r="F5" s="51">
        <f>COUNTIFS(데이터!F:F,D5,데이터!$N:$N,$A$1)</f>
        <v>451</v>
      </c>
      <c r="G5" s="52">
        <f>SUMIFS(데이터!G:G,데이터!F:F,D5,데이터!$N:$N,$A$1)</f>
        <v>702</v>
      </c>
      <c r="H5" s="53">
        <f t="shared" si="6"/>
        <v>1.5565410199556542</v>
      </c>
      <c r="I5" s="54">
        <f>IFERROR((SUMIFS(데이터!K:K,데이터!F:F,D5,데이터!$N:$N,$A$1))/F5,0)</f>
        <v>37.911308203991133</v>
      </c>
      <c r="J5" s="55">
        <f t="shared" si="7"/>
        <v>8.8580441640378552E-2</v>
      </c>
      <c r="K5" s="233"/>
      <c r="L5" s="38">
        <f>IFERROR(SUMIFS(데이터!$G:$G,데이터!$F:$F,$D5,데이터!$N:$N,$A$1,데이터!$L:$L,L$1),"")</f>
        <v>696</v>
      </c>
      <c r="M5" s="39">
        <f t="shared" si="1"/>
        <v>1</v>
      </c>
      <c r="N5" s="40">
        <f>IFERROR(SUMIFS(데이터!$G:$G,데이터!$F:$F,$D5,데이터!$N:$N,$A$1,데이터!$L:$L,N$1),"")</f>
        <v>0</v>
      </c>
      <c r="O5" s="39">
        <f t="shared" si="2"/>
        <v>0</v>
      </c>
      <c r="Q5" s="41" t="str">
        <f ca="1">IFERROR(__xludf.DUMMYFUNCTION("""COMPUTED_VALUE"""),"01.여행 : 커플")</f>
        <v>01.여행 : 커플</v>
      </c>
      <c r="R5" s="42">
        <f ca="1">IFERROR(COUNTIFS(데이터!$N:$N,$A$1,데이터!$M:$M,$Q5),"")</f>
        <v>105</v>
      </c>
      <c r="S5" s="43">
        <f ca="1">IFERROR(SUMIFS(데이터!$G:$G,데이터!$N:$N,$A$1,데이터!$M:$M,$Q5),"")</f>
        <v>119</v>
      </c>
      <c r="T5" s="44">
        <f t="shared" ca="1" si="8"/>
        <v>1.1333333333333333</v>
      </c>
      <c r="U5" s="45">
        <f t="shared" ca="1" si="9"/>
        <v>1.511879049676026E-2</v>
      </c>
      <c r="V5" s="46">
        <f ca="1">SUMIFS(데이터!$G:$G,데이터!$N:$N,$A$1,데이터!$M:$M,$Q5,데이터!$L:$L,$V$1)</f>
        <v>104</v>
      </c>
      <c r="W5" s="47">
        <f t="shared" ca="1" si="4"/>
        <v>0.87394957983193278</v>
      </c>
      <c r="X5" s="48">
        <f ca="1">SUMIFS(데이터!$G:$G,데이터!$N:$N,$A$1,데이터!$M:$M,$Q5,데이터!$L:$L,$X$1)</f>
        <v>15</v>
      </c>
      <c r="Y5" s="47">
        <f t="shared" ca="1" si="5"/>
        <v>0.12605042016806722</v>
      </c>
    </row>
    <row r="6" spans="1:27">
      <c r="A6" s="233"/>
      <c r="B6" s="233"/>
      <c r="C6" s="233"/>
      <c r="D6" s="49" t="s">
        <v>840</v>
      </c>
      <c r="E6" s="50" t="s">
        <v>841</v>
      </c>
      <c r="F6" s="51">
        <f>COUNTIFS(데이터!F:F,D6,데이터!$N:$N,$A$1)</f>
        <v>46</v>
      </c>
      <c r="G6" s="52">
        <f>SUMIFS(데이터!G:G,데이터!F:F,D6,데이터!$N:$N,$A$1)</f>
        <v>79</v>
      </c>
      <c r="H6" s="53">
        <f t="shared" si="6"/>
        <v>1.7173913043478262</v>
      </c>
      <c r="I6" s="54">
        <f>IFERROR((SUMIFS(데이터!K:K,데이터!F:F,D6,데이터!$N:$N,$A$1))/F6,0)</f>
        <v>45.304347826086953</v>
      </c>
      <c r="J6" s="55">
        <f t="shared" si="7"/>
        <v>9.9684542586750795E-3</v>
      </c>
      <c r="K6" s="233"/>
      <c r="L6" s="38">
        <f>IFERROR(SUMIFS(데이터!$G:$G,데이터!$F:$F,$D6,데이터!$N:$N,$A$1,데이터!$L:$L,L$1),"")</f>
        <v>79</v>
      </c>
      <c r="M6" s="39">
        <f t="shared" si="1"/>
        <v>1</v>
      </c>
      <c r="N6" s="40">
        <f>IFERROR(SUMIFS(데이터!$G:$G,데이터!$F:$F,$D6,데이터!$N:$N,$A$1,데이터!$L:$L,N$1),"")</f>
        <v>0</v>
      </c>
      <c r="O6" s="39">
        <f t="shared" si="2"/>
        <v>0</v>
      </c>
      <c r="Q6" s="41" t="str">
        <f ca="1">IFERROR(__xludf.DUMMYFUNCTION("""COMPUTED_VALUE"""),"02.일상 : 개인/가족")</f>
        <v>02.일상 : 개인/가족</v>
      </c>
      <c r="R6" s="42">
        <f ca="1">IFERROR(COUNTIFS(데이터!$N:$N,$A$1,데이터!$M:$M,$Q6),"")</f>
        <v>254</v>
      </c>
      <c r="S6" s="43">
        <f ca="1">IFERROR(SUMIFS(데이터!$G:$G,데이터!$N:$N,$A$1,데이터!$M:$M,$Q6),"")</f>
        <v>369</v>
      </c>
      <c r="T6" s="44">
        <f t="shared" ca="1" si="8"/>
        <v>1.4527559055118111</v>
      </c>
      <c r="U6" s="45">
        <f t="shared" ca="1" si="9"/>
        <v>4.6880955405920466E-2</v>
      </c>
      <c r="V6" s="46">
        <f ca="1">SUMIFS(데이터!$G:$G,데이터!$N:$N,$A$1,데이터!$M:$M,$Q6,데이터!$L:$L,$V$1)</f>
        <v>337</v>
      </c>
      <c r="W6" s="47">
        <f t="shared" ca="1" si="4"/>
        <v>0.91327913279132789</v>
      </c>
      <c r="X6" s="48">
        <f ca="1">SUMIFS(데이터!$G:$G,데이터!$N:$N,$A$1,데이터!$M:$M,$Q6,데이터!$L:$L,$X$1)</f>
        <v>32</v>
      </c>
      <c r="Y6" s="47">
        <f t="shared" ca="1" si="5"/>
        <v>8.6720867208672087E-2</v>
      </c>
    </row>
    <row r="7" spans="1:27">
      <c r="A7" s="233"/>
      <c r="B7" s="233"/>
      <c r="C7" s="240" t="s">
        <v>842</v>
      </c>
      <c r="D7" s="56" t="s">
        <v>843</v>
      </c>
      <c r="E7" s="57" t="s">
        <v>844</v>
      </c>
      <c r="F7" s="58">
        <f>COUNTIFS(데이터!F:F,D7,데이터!$N:$N,$A$1)</f>
        <v>42</v>
      </c>
      <c r="G7" s="59">
        <f>SUMIFS(데이터!G:G,데이터!F:F,D7,데이터!$N:$N,$A$1)</f>
        <v>66</v>
      </c>
      <c r="H7" s="60">
        <f t="shared" si="6"/>
        <v>1.5714285714285714</v>
      </c>
      <c r="I7" s="61">
        <f>IFERROR((SUMIFS(데이터!K:K,데이터!F:F,D7,데이터!$N:$N,$A$1))/F7,0)</f>
        <v>46.857142857142854</v>
      </c>
      <c r="J7" s="62">
        <f t="shared" si="7"/>
        <v>8.3280757097791806E-3</v>
      </c>
      <c r="K7" s="248">
        <f>SUM(G7:G10)</f>
        <v>640</v>
      </c>
      <c r="L7" s="63">
        <f>IFERROR(SUMIFS(데이터!$G:$G,데이터!$F:$F,$D7,데이터!$N:$N,$A$1,데이터!$L:$L,L$1),"")</f>
        <v>66</v>
      </c>
      <c r="M7" s="64">
        <f t="shared" si="1"/>
        <v>1</v>
      </c>
      <c r="N7" s="65">
        <f>IFERROR(SUMIFS(데이터!$G:$G,데이터!$F:$F,$D7,데이터!$N:$N,$A$1,데이터!$L:$L,N$1),"")</f>
        <v>0</v>
      </c>
      <c r="O7" s="64">
        <f t="shared" si="2"/>
        <v>0</v>
      </c>
      <c r="Q7" s="41" t="str">
        <f ca="1">IFERROR(__xludf.DUMMYFUNCTION("""COMPUTED_VALUE"""),"02.일상 : 베이비/성장")</f>
        <v>02.일상 : 베이비/성장</v>
      </c>
      <c r="R7" s="42">
        <f ca="1">IFERROR(COUNTIFS(데이터!$N:$N,$A$1,데이터!$M:$M,$Q7),"")</f>
        <v>581</v>
      </c>
      <c r="S7" s="43">
        <f ca="1">IFERROR(SUMIFS(데이터!$G:$G,데이터!$N:$N,$A$1,데이터!$M:$M,$Q7),"")</f>
        <v>801</v>
      </c>
      <c r="T7" s="44">
        <f t="shared" ca="1" si="8"/>
        <v>1.378657487091222</v>
      </c>
      <c r="U7" s="45">
        <f t="shared" ca="1" si="9"/>
        <v>0.10176597636894931</v>
      </c>
      <c r="V7" s="46">
        <f ca="1">SUMIFS(데이터!$G:$G,데이터!$N:$N,$A$1,데이터!$M:$M,$Q7,데이터!$L:$L,$V$1)</f>
        <v>651</v>
      </c>
      <c r="W7" s="47">
        <f t="shared" ca="1" si="4"/>
        <v>0.81273408239700373</v>
      </c>
      <c r="X7" s="48">
        <f ca="1">SUMIFS(데이터!$G:$G,데이터!$N:$N,$A$1,데이터!$M:$M,$Q7,데이터!$L:$L,$X$1)</f>
        <v>150</v>
      </c>
      <c r="Y7" s="47">
        <f t="shared" ca="1" si="5"/>
        <v>0.18726591760299627</v>
      </c>
    </row>
    <row r="8" spans="1:27">
      <c r="A8" s="233"/>
      <c r="B8" s="233"/>
      <c r="C8" s="233"/>
      <c r="D8" s="49" t="s">
        <v>845</v>
      </c>
      <c r="E8" s="50" t="s">
        <v>846</v>
      </c>
      <c r="F8" s="51">
        <f>COUNTIFS(데이터!F:F,D8,데이터!$N:$N,$A$1)</f>
        <v>19</v>
      </c>
      <c r="G8" s="52">
        <f>SUMIFS(데이터!G:G,데이터!F:F,D8,데이터!$N:$N,$A$1)</f>
        <v>26</v>
      </c>
      <c r="H8" s="53">
        <f t="shared" si="6"/>
        <v>1.368421052631579</v>
      </c>
      <c r="I8" s="54">
        <f>IFERROR((SUMIFS(데이터!K:K,데이터!F:F,D8,데이터!$N:$N,$A$1))/F8,0)</f>
        <v>46</v>
      </c>
      <c r="J8" s="55">
        <f t="shared" si="7"/>
        <v>3.2807570977917981E-3</v>
      </c>
      <c r="K8" s="233"/>
      <c r="L8" s="38">
        <f>IFERROR(SUMIFS(데이터!$G:$G,데이터!$F:$F,$D8,데이터!$N:$N,$A$1,데이터!$L:$L,L$1),"")</f>
        <v>26</v>
      </c>
      <c r="M8" s="39">
        <f t="shared" si="1"/>
        <v>1</v>
      </c>
      <c r="N8" s="40">
        <f>IFERROR(SUMIFS(데이터!$G:$G,데이터!$F:$F,$D8,데이터!$N:$N,$A$1,데이터!$L:$L,N$1),"")</f>
        <v>0</v>
      </c>
      <c r="O8" s="39">
        <f t="shared" si="2"/>
        <v>0</v>
      </c>
      <c r="Q8" s="41" t="str">
        <f ca="1">IFERROR(__xludf.DUMMYFUNCTION("""COMPUTED_VALUE"""),"02.일상 : 커플")</f>
        <v>02.일상 : 커플</v>
      </c>
      <c r="R8" s="42">
        <f ca="1">IFERROR(COUNTIFS(데이터!$N:$N,$A$1,데이터!$M:$M,$Q8),"")</f>
        <v>85</v>
      </c>
      <c r="S8" s="43">
        <f ca="1">IFERROR(SUMIFS(데이터!$G:$G,데이터!$N:$N,$A$1,데이터!$M:$M,$Q8),"")</f>
        <v>95</v>
      </c>
      <c r="T8" s="44">
        <f t="shared" ca="1" si="8"/>
        <v>1.1176470588235294</v>
      </c>
      <c r="U8" s="45">
        <f t="shared" ca="1" si="9"/>
        <v>1.2069622665480879E-2</v>
      </c>
      <c r="V8" s="46">
        <f ca="1">SUMIFS(데이터!$G:$G,데이터!$N:$N,$A$1,데이터!$M:$M,$Q8,데이터!$L:$L,$V$1)</f>
        <v>70</v>
      </c>
      <c r="W8" s="47">
        <f t="shared" ca="1" si="4"/>
        <v>0.73684210526315785</v>
      </c>
      <c r="X8" s="48">
        <f ca="1">SUMIFS(데이터!$G:$G,데이터!$N:$N,$A$1,데이터!$M:$M,$Q8,데이터!$L:$L,$X$1)</f>
        <v>25</v>
      </c>
      <c r="Y8" s="47">
        <f t="shared" ca="1" si="5"/>
        <v>0.26315789473684209</v>
      </c>
    </row>
    <row r="9" spans="1:27">
      <c r="A9" s="233"/>
      <c r="B9" s="233"/>
      <c r="C9" s="233"/>
      <c r="D9" s="49" t="s">
        <v>847</v>
      </c>
      <c r="E9" s="50" t="s">
        <v>848</v>
      </c>
      <c r="F9" s="51">
        <f>COUNTIFS(데이터!F:F,D9,데이터!$N:$N,$A$1)</f>
        <v>290</v>
      </c>
      <c r="G9" s="52">
        <f>SUMIFS(데이터!G:G,데이터!F:F,D9,데이터!$N:$N,$A$1)</f>
        <v>381</v>
      </c>
      <c r="H9" s="53">
        <f t="shared" si="6"/>
        <v>1.3137931034482759</v>
      </c>
      <c r="I9" s="54">
        <f>IFERROR((SUMIFS(데이터!K:K,데이터!F:F,D9,데이터!$N:$N,$A$1))/F9,0)</f>
        <v>40.737931034482756</v>
      </c>
      <c r="J9" s="55">
        <f t="shared" si="7"/>
        <v>4.8075709779179812E-2</v>
      </c>
      <c r="K9" s="233"/>
      <c r="L9" s="38">
        <f>IFERROR(SUMIFS(데이터!$G:$G,데이터!$F:$F,$D9,데이터!$N:$N,$A$1,데이터!$L:$L,L$1),"")</f>
        <v>378</v>
      </c>
      <c r="M9" s="39">
        <f t="shared" si="1"/>
        <v>1</v>
      </c>
      <c r="N9" s="40">
        <f>IFERROR(SUMIFS(데이터!$G:$G,데이터!$F:$F,$D9,데이터!$N:$N,$A$1,데이터!$L:$L,N$1),"")</f>
        <v>0</v>
      </c>
      <c r="O9" s="39">
        <f t="shared" si="2"/>
        <v>0</v>
      </c>
      <c r="Q9" s="41" t="str">
        <f ca="1">IFERROR(__xludf.DUMMYFUNCTION("""COMPUTED_VALUE"""),"03.행사/기념 : 개인/가족")</f>
        <v>03.행사/기념 : 개인/가족</v>
      </c>
      <c r="R9" s="42">
        <f ca="1">IFERROR(COUNTIFS(데이터!$N:$N,$A$1,데이터!$M:$M,$Q9),"")</f>
        <v>194</v>
      </c>
      <c r="S9" s="43">
        <f ca="1">IFERROR(SUMIFS(데이터!$G:$G,데이터!$N:$N,$A$1,데이터!$M:$M,$Q9),"")</f>
        <v>283</v>
      </c>
      <c r="T9" s="44">
        <f t="shared" ca="1" si="8"/>
        <v>1.4587628865979381</v>
      </c>
      <c r="U9" s="45">
        <f t="shared" ca="1" si="9"/>
        <v>3.5954770677169359E-2</v>
      </c>
      <c r="V9" s="46">
        <f ca="1">SUMIFS(데이터!$G:$G,데이터!$N:$N,$A$1,데이터!$M:$M,$Q9,데이터!$L:$L,$V$1)</f>
        <v>252</v>
      </c>
      <c r="W9" s="47">
        <f t="shared" ca="1" si="4"/>
        <v>0.89045936395759717</v>
      </c>
      <c r="X9" s="48">
        <f ca="1">SUMIFS(데이터!$G:$G,데이터!$N:$N,$A$1,데이터!$M:$M,$Q9,데이터!$L:$L,$X$1)</f>
        <v>31</v>
      </c>
      <c r="Y9" s="47">
        <f t="shared" ca="1" si="5"/>
        <v>0.10954063604240283</v>
      </c>
    </row>
    <row r="10" spans="1:27">
      <c r="A10" s="233"/>
      <c r="B10" s="233"/>
      <c r="C10" s="241"/>
      <c r="D10" s="66" t="s">
        <v>849</v>
      </c>
      <c r="E10" s="67" t="s">
        <v>850</v>
      </c>
      <c r="F10" s="68">
        <f>COUNTIFS(데이터!F:F,D10,데이터!$N:$N,$A$1)</f>
        <v>89</v>
      </c>
      <c r="G10" s="69">
        <f>SUMIFS(데이터!G:G,데이터!F:F,D10,데이터!$N:$N,$A$1)</f>
        <v>167</v>
      </c>
      <c r="H10" s="70">
        <f t="shared" si="6"/>
        <v>1.8764044943820224</v>
      </c>
      <c r="I10" s="71">
        <f>IFERROR((SUMIFS(데이터!K:K,데이터!F:F,D10,데이터!$N:$N,$A$1))/F10,0)</f>
        <v>43.101123595505619</v>
      </c>
      <c r="J10" s="72">
        <f t="shared" si="7"/>
        <v>2.1072555205047319E-2</v>
      </c>
      <c r="K10" s="241"/>
      <c r="L10" s="73">
        <f>IFERROR(SUMIFS(데이터!$G:$G,데이터!$F:$F,$D10,데이터!$N:$N,$A$1,데이터!$L:$L,L$1),"")</f>
        <v>167</v>
      </c>
      <c r="M10" s="74">
        <f t="shared" si="1"/>
        <v>1</v>
      </c>
      <c r="N10" s="75">
        <f>IFERROR(SUMIFS(데이터!$G:$G,데이터!$F:$F,$D10,데이터!$N:$N,$A$1,데이터!$L:$L,N$1),"")</f>
        <v>0</v>
      </c>
      <c r="O10" s="74">
        <f t="shared" si="2"/>
        <v>0</v>
      </c>
      <c r="Q10" s="41" t="str">
        <f ca="1">IFERROR(__xludf.DUMMYFUNCTION("""COMPUTED_VALUE"""),"03.행사/기념 : 기업/기관/단체")</f>
        <v>03.행사/기념 : 기업/기관/단체</v>
      </c>
      <c r="R10" s="42">
        <f ca="1">IFERROR(COUNTIFS(데이터!$N:$N,$A$1,데이터!$M:$M,$Q10),"")</f>
        <v>146</v>
      </c>
      <c r="S10" s="43">
        <f ca="1">IFERROR(SUMIFS(데이터!$G:$G,데이터!$N:$N,$A$1,데이터!$M:$M,$Q10),"")</f>
        <v>866</v>
      </c>
      <c r="T10" s="44">
        <f t="shared" ca="1" si="8"/>
        <v>5.9315068493150687</v>
      </c>
      <c r="U10" s="45">
        <f t="shared" ca="1" si="9"/>
        <v>0.11002413924533096</v>
      </c>
      <c r="V10" s="46">
        <f ca="1">SUMIFS(데이터!$G:$G,데이터!$N:$N,$A$1,데이터!$M:$M,$Q10,데이터!$L:$L,$V$1)</f>
        <v>846</v>
      </c>
      <c r="W10" s="47">
        <f t="shared" ca="1" si="4"/>
        <v>0.97690531177829099</v>
      </c>
      <c r="X10" s="48">
        <f ca="1">SUMIFS(데이터!$G:$G,데이터!$N:$N,$A$1,데이터!$M:$M,$Q10,데이터!$L:$L,$X$1)</f>
        <v>20</v>
      </c>
      <c r="Y10" s="47">
        <f t="shared" ca="1" si="5"/>
        <v>2.3094688221709007E-2</v>
      </c>
    </row>
    <row r="11" spans="1:27">
      <c r="A11" s="233"/>
      <c r="B11" s="233"/>
      <c r="C11" s="242" t="s">
        <v>851</v>
      </c>
      <c r="D11" s="49" t="s">
        <v>852</v>
      </c>
      <c r="E11" s="57" t="s">
        <v>853</v>
      </c>
      <c r="F11" s="51">
        <f>COUNTIFS(데이터!F:F,D11,데이터!$N:$N,$A$1)</f>
        <v>47</v>
      </c>
      <c r="G11" s="52">
        <f>SUMIFS(데이터!G:G,데이터!F:F,D11,데이터!$N:$N,$A$1)</f>
        <v>83</v>
      </c>
      <c r="H11" s="53">
        <f t="shared" si="6"/>
        <v>1.7659574468085106</v>
      </c>
      <c r="I11" s="54">
        <f>IFERROR((SUMIFS(데이터!K:K,데이터!F:F,D11,데이터!$N:$N,$A$1))/F11,0)</f>
        <v>52.893617021276597</v>
      </c>
      <c r="J11" s="55">
        <f t="shared" si="7"/>
        <v>1.0473186119873816E-2</v>
      </c>
      <c r="K11" s="232">
        <f>SUM(G11:G14)</f>
        <v>469</v>
      </c>
      <c r="L11" s="38">
        <f>IFERROR(SUMIFS(데이터!$G:$G,데이터!$F:$F,$D11,데이터!$N:$N,$A$1,데이터!$L:$L,L$1),"")</f>
        <v>83</v>
      </c>
      <c r="M11" s="39">
        <f t="shared" si="1"/>
        <v>1</v>
      </c>
      <c r="N11" s="40">
        <f>IFERROR(SUMIFS(데이터!$G:$G,데이터!$F:$F,$D11,데이터!$N:$N,$A$1,데이터!$L:$L,N$1),"")</f>
        <v>0</v>
      </c>
      <c r="O11" s="39">
        <f t="shared" si="2"/>
        <v>0</v>
      </c>
      <c r="Q11" s="41" t="str">
        <f ca="1">IFERROR(__xludf.DUMMYFUNCTION("""COMPUTED_VALUE"""),"03.행사/기념 : 베이비")</f>
        <v>03.행사/기념 : 베이비</v>
      </c>
      <c r="R11" s="42">
        <f ca="1">IFERROR(COUNTIFS(데이터!$N:$N,$A$1,데이터!$M:$M,$Q11),"")</f>
        <v>61</v>
      </c>
      <c r="S11" s="43">
        <f ca="1">IFERROR(SUMIFS(데이터!$G:$G,데이터!$N:$N,$A$1,데이터!$M:$M,$Q11),"")</f>
        <v>100</v>
      </c>
      <c r="T11" s="44">
        <f t="shared" ca="1" si="8"/>
        <v>1.639344262295082</v>
      </c>
      <c r="U11" s="45">
        <f t="shared" ca="1" si="9"/>
        <v>1.2704865963664084E-2</v>
      </c>
      <c r="V11" s="46">
        <f ca="1">SUMIFS(데이터!$G:$G,데이터!$N:$N,$A$1,데이터!$M:$M,$Q11,데이터!$L:$L,$V$1)</f>
        <v>94</v>
      </c>
      <c r="W11" s="47">
        <f t="shared" ca="1" si="4"/>
        <v>0.94</v>
      </c>
      <c r="X11" s="48">
        <f ca="1">SUMIFS(데이터!$G:$G,데이터!$N:$N,$A$1,데이터!$M:$M,$Q11,데이터!$L:$L,$X$1)</f>
        <v>6</v>
      </c>
      <c r="Y11" s="47">
        <f t="shared" ca="1" si="5"/>
        <v>0.06</v>
      </c>
    </row>
    <row r="12" spans="1:27">
      <c r="A12" s="233"/>
      <c r="B12" s="233"/>
      <c r="C12" s="233"/>
      <c r="D12" s="49" t="s">
        <v>854</v>
      </c>
      <c r="E12" s="50" t="s">
        <v>855</v>
      </c>
      <c r="F12" s="51">
        <f>COUNTIFS(데이터!F:F,D12,데이터!$N:$N,$A$1)</f>
        <v>11</v>
      </c>
      <c r="G12" s="52">
        <f>SUMIFS(데이터!G:G,데이터!F:F,D12,데이터!$N:$N,$A$1)</f>
        <v>16</v>
      </c>
      <c r="H12" s="53">
        <f t="shared" si="6"/>
        <v>1.4545454545454546</v>
      </c>
      <c r="I12" s="54">
        <f>IFERROR((SUMIFS(데이터!K:K,데이터!F:F,D12,데이터!$N:$N,$A$1))/F12,0)</f>
        <v>54</v>
      </c>
      <c r="J12" s="55">
        <f t="shared" si="7"/>
        <v>2.0189274447949528E-3</v>
      </c>
      <c r="K12" s="233"/>
      <c r="L12" s="38">
        <f>IFERROR(SUMIFS(데이터!$G:$G,데이터!$F:$F,$D12,데이터!$N:$N,$A$1,데이터!$L:$L,L$1),"")</f>
        <v>16</v>
      </c>
      <c r="M12" s="39">
        <f t="shared" si="1"/>
        <v>1</v>
      </c>
      <c r="N12" s="40">
        <f>IFERROR(SUMIFS(데이터!$G:$G,데이터!$F:$F,$D12,데이터!$N:$N,$A$1,데이터!$L:$L,N$1),"")</f>
        <v>0</v>
      </c>
      <c r="O12" s="39">
        <f t="shared" si="2"/>
        <v>0</v>
      </c>
      <c r="Q12" s="41" t="str">
        <f ca="1">IFERROR(__xludf.DUMMYFUNCTION("""COMPUTED_VALUE"""),"03.행사/기념 : 웨딩")</f>
        <v>03.행사/기념 : 웨딩</v>
      </c>
      <c r="R12" s="42">
        <f ca="1">IFERROR(COUNTIFS(데이터!$N:$N,$A$1,데이터!$M:$M,$Q12),"")</f>
        <v>87</v>
      </c>
      <c r="S12" s="43">
        <f ca="1">IFERROR(SUMIFS(데이터!$G:$G,데이터!$N:$N,$A$1,데이터!$M:$M,$Q12),"")</f>
        <v>97</v>
      </c>
      <c r="T12" s="44">
        <f t="shared" ca="1" si="8"/>
        <v>1.1149425287356323</v>
      </c>
      <c r="U12" s="45">
        <f t="shared" ca="1" si="9"/>
        <v>1.2323719984754161E-2</v>
      </c>
      <c r="V12" s="46">
        <f ca="1">SUMIFS(데이터!$G:$G,데이터!$N:$N,$A$1,데이터!$M:$M,$Q12,데이터!$L:$L,$V$1)</f>
        <v>90</v>
      </c>
      <c r="W12" s="47">
        <f t="shared" ca="1" si="4"/>
        <v>0.92783505154639179</v>
      </c>
      <c r="X12" s="48">
        <f ca="1">SUMIFS(데이터!$G:$G,데이터!$N:$N,$A$1,데이터!$M:$M,$Q12,데이터!$L:$L,$X$1)</f>
        <v>7</v>
      </c>
      <c r="Y12" s="47">
        <f t="shared" ca="1" si="5"/>
        <v>7.2164948453608241E-2</v>
      </c>
    </row>
    <row r="13" spans="1:27">
      <c r="A13" s="233"/>
      <c r="B13" s="233"/>
      <c r="C13" s="233"/>
      <c r="D13" s="49" t="s">
        <v>856</v>
      </c>
      <c r="E13" s="50" t="s">
        <v>857</v>
      </c>
      <c r="F13" s="51">
        <f>COUNTIFS(데이터!F:F,D13,데이터!$N:$N,$A$1)</f>
        <v>177</v>
      </c>
      <c r="G13" s="52">
        <f>SUMIFS(데이터!G:G,데이터!F:F,D13,데이터!$N:$N,$A$1)</f>
        <v>282</v>
      </c>
      <c r="H13" s="53">
        <f t="shared" si="6"/>
        <v>1.5932203389830508</v>
      </c>
      <c r="I13" s="54">
        <f>IFERROR((SUMIFS(데이터!K:K,데이터!F:F,D13,데이터!$N:$N,$A$1))/F13,0)</f>
        <v>40.632768361581924</v>
      </c>
      <c r="J13" s="55">
        <f t="shared" si="7"/>
        <v>3.5583596214511043E-2</v>
      </c>
      <c r="K13" s="233"/>
      <c r="L13" s="38">
        <f>IFERROR(SUMIFS(데이터!$G:$G,데이터!$F:$F,$D13,데이터!$N:$N,$A$1,데이터!$L:$L,L$1),"")</f>
        <v>282</v>
      </c>
      <c r="M13" s="39">
        <f t="shared" si="1"/>
        <v>1</v>
      </c>
      <c r="N13" s="40">
        <f>IFERROR(SUMIFS(데이터!$G:$G,데이터!$F:$F,$D13,데이터!$N:$N,$A$1,데이터!$L:$L,N$1),"")</f>
        <v>0</v>
      </c>
      <c r="O13" s="39">
        <f t="shared" si="2"/>
        <v>0</v>
      </c>
      <c r="Q13" s="41" t="str">
        <f ca="1">IFERROR(__xludf.DUMMYFUNCTION("""COMPUTED_VALUE"""),"04.작품 : 개인")</f>
        <v>04.작품 : 개인</v>
      </c>
      <c r="R13" s="42">
        <f ca="1">IFERROR(COUNTIFS(데이터!$N:$N,$A$1,데이터!$M:$M,$Q13),"")</f>
        <v>110</v>
      </c>
      <c r="S13" s="43">
        <f ca="1">IFERROR(SUMIFS(데이터!$G:$G,데이터!$N:$N,$A$1,데이터!$M:$M,$Q13),"")</f>
        <v>341</v>
      </c>
      <c r="T13" s="44">
        <f t="shared" ca="1" si="8"/>
        <v>3.1</v>
      </c>
      <c r="U13" s="45">
        <f t="shared" ca="1" si="9"/>
        <v>4.3323592936094522E-2</v>
      </c>
      <c r="V13" s="46">
        <f ca="1">SUMIFS(데이터!$G:$G,데이터!$N:$N,$A$1,데이터!$M:$M,$Q13,데이터!$L:$L,$V$1)</f>
        <v>297</v>
      </c>
      <c r="W13" s="47">
        <f t="shared" ca="1" si="4"/>
        <v>0.87096774193548387</v>
      </c>
      <c r="X13" s="48">
        <f ca="1">SUMIFS(데이터!$G:$G,데이터!$N:$N,$A$1,데이터!$M:$M,$Q13,데이터!$L:$L,$X$1)</f>
        <v>44</v>
      </c>
      <c r="Y13" s="47">
        <f t="shared" ca="1" si="5"/>
        <v>0.12903225806451613</v>
      </c>
    </row>
    <row r="14" spans="1:27">
      <c r="A14" s="233"/>
      <c r="B14" s="233"/>
      <c r="C14" s="233"/>
      <c r="D14" s="49" t="s">
        <v>858</v>
      </c>
      <c r="E14" s="67" t="s">
        <v>859</v>
      </c>
      <c r="F14" s="51">
        <f>COUNTIFS(데이터!F:F,D14,데이터!$N:$N,$A$1)</f>
        <v>62</v>
      </c>
      <c r="G14" s="52">
        <f>SUMIFS(데이터!G:G,데이터!F:F,D14,데이터!$N:$N,$A$1)</f>
        <v>88</v>
      </c>
      <c r="H14" s="53">
        <f t="shared" si="6"/>
        <v>1.4193548387096775</v>
      </c>
      <c r="I14" s="54">
        <f>IFERROR((SUMIFS(데이터!K:K,데이터!F:F,D14,데이터!$N:$N,$A$1))/F14,0)</f>
        <v>32.258064516129032</v>
      </c>
      <c r="J14" s="55">
        <f t="shared" si="7"/>
        <v>1.110410094637224E-2</v>
      </c>
      <c r="K14" s="233"/>
      <c r="L14" s="38">
        <f>IFERROR(SUMIFS(데이터!$G:$G,데이터!$F:$F,$D14,데이터!$N:$N,$A$1,데이터!$L:$L,L$1),"")</f>
        <v>88</v>
      </c>
      <c r="M14" s="39">
        <f t="shared" si="1"/>
        <v>1</v>
      </c>
      <c r="N14" s="40">
        <f>IFERROR(SUMIFS(데이터!$G:$G,데이터!$F:$F,$D14,데이터!$N:$N,$A$1,데이터!$L:$L,N$1),"")</f>
        <v>0</v>
      </c>
      <c r="O14" s="39">
        <f t="shared" si="2"/>
        <v>0</v>
      </c>
      <c r="Q14" s="41" t="str">
        <f ca="1">IFERROR(__xludf.DUMMYFUNCTION("""COMPUTED_VALUE"""),"04.작품 : 기업/기관/단체")</f>
        <v>04.작품 : 기업/기관/단체</v>
      </c>
      <c r="R14" s="42">
        <f ca="1">IFERROR(COUNTIFS(데이터!$N:$N,$A$1,데이터!$M:$M,$Q14),"")</f>
        <v>1</v>
      </c>
      <c r="S14" s="43">
        <f ca="1">IFERROR(SUMIFS(데이터!$G:$G,데이터!$N:$N,$A$1,데이터!$M:$M,$Q14),"")</f>
        <v>1</v>
      </c>
      <c r="T14" s="44">
        <f t="shared" ca="1" si="8"/>
        <v>1</v>
      </c>
      <c r="U14" s="45">
        <f t="shared" ca="1" si="9"/>
        <v>1.2704865963664082E-4</v>
      </c>
      <c r="V14" s="46">
        <f ca="1">SUMIFS(데이터!$G:$G,데이터!$N:$N,$A$1,데이터!$M:$M,$Q14,데이터!$L:$L,$V$1)</f>
        <v>1</v>
      </c>
      <c r="W14" s="47">
        <f t="shared" ca="1" si="4"/>
        <v>1</v>
      </c>
      <c r="X14" s="48">
        <f ca="1">SUMIFS(데이터!$G:$G,데이터!$N:$N,$A$1,데이터!$M:$M,$Q14,데이터!$L:$L,$X$1)</f>
        <v>0</v>
      </c>
      <c r="Y14" s="47">
        <f t="shared" ca="1" si="5"/>
        <v>0</v>
      </c>
    </row>
    <row r="15" spans="1:27">
      <c r="A15" s="233"/>
      <c r="B15" s="233"/>
      <c r="C15" s="240" t="s">
        <v>860</v>
      </c>
      <c r="D15" s="56" t="s">
        <v>861</v>
      </c>
      <c r="E15" s="57" t="s">
        <v>862</v>
      </c>
      <c r="F15" s="58">
        <f>COUNTIFS(데이터!F:F,D15,데이터!$N:$N,$A$1)</f>
        <v>16</v>
      </c>
      <c r="G15" s="59">
        <f>SUMIFS(데이터!G:G,데이터!F:F,D15,데이터!$N:$N,$A$1)</f>
        <v>21</v>
      </c>
      <c r="H15" s="60">
        <f t="shared" si="6"/>
        <v>1.3125</v>
      </c>
      <c r="I15" s="61">
        <f>IFERROR((SUMIFS(데이터!K:K,데이터!F:F,D15,데이터!$N:$N,$A$1))/F15,0)</f>
        <v>29.25</v>
      </c>
      <c r="J15" s="62">
        <f t="shared" si="7"/>
        <v>2.6498422712933753E-3</v>
      </c>
      <c r="K15" s="248">
        <f>SUM(G15:G18)</f>
        <v>157</v>
      </c>
      <c r="L15" s="63">
        <f>IFERROR(SUMIFS(데이터!$G:$G,데이터!$F:$F,$D15,데이터!$N:$N,$A$1,데이터!$L:$L,L$1),"")</f>
        <v>21</v>
      </c>
      <c r="M15" s="64">
        <f t="shared" si="1"/>
        <v>1</v>
      </c>
      <c r="N15" s="65">
        <f>IFERROR(SUMIFS(데이터!$G:$G,데이터!$F:$F,$D15,데이터!$N:$N,$A$1,데이터!$L:$L,N$1),"")</f>
        <v>0</v>
      </c>
      <c r="O15" s="64">
        <f t="shared" si="2"/>
        <v>0</v>
      </c>
      <c r="Q15" s="41" t="str">
        <f ca="1">IFERROR(__xludf.DUMMYFUNCTION("""COMPUTED_VALUE"""),"04.작품 : 학교")</f>
        <v>04.작품 : 학교</v>
      </c>
      <c r="R15" s="42">
        <f ca="1">IFERROR(COUNTIFS(데이터!$N:$N,$A$1,데이터!$M:$M,$Q15),"")</f>
        <v>14</v>
      </c>
      <c r="S15" s="43">
        <f ca="1">IFERROR(SUMIFS(데이터!$G:$G,데이터!$N:$N,$A$1,데이터!$M:$M,$Q15),"")</f>
        <v>52</v>
      </c>
      <c r="T15" s="44">
        <f t="shared" ca="1" si="8"/>
        <v>3.7142857142857144</v>
      </c>
      <c r="U15" s="45">
        <f t="shared" ca="1" si="9"/>
        <v>6.6065303011053232E-3</v>
      </c>
      <c r="V15" s="46">
        <f ca="1">SUMIFS(데이터!$G:$G,데이터!$N:$N,$A$1,데이터!$M:$M,$Q15,데이터!$L:$L,$V$1)</f>
        <v>52</v>
      </c>
      <c r="W15" s="47">
        <f t="shared" ca="1" si="4"/>
        <v>1</v>
      </c>
      <c r="X15" s="48">
        <f ca="1">SUMIFS(데이터!$G:$G,데이터!$N:$N,$A$1,데이터!$M:$M,$Q15,데이터!$L:$L,$X$1)</f>
        <v>0</v>
      </c>
      <c r="Y15" s="47">
        <f t="shared" ca="1" si="5"/>
        <v>0</v>
      </c>
    </row>
    <row r="16" spans="1:27">
      <c r="A16" s="233"/>
      <c r="B16" s="233"/>
      <c r="C16" s="233"/>
      <c r="D16" s="49" t="s">
        <v>863</v>
      </c>
      <c r="E16" s="50" t="s">
        <v>864</v>
      </c>
      <c r="F16" s="51">
        <f>COUNTIFS(데이터!F:F,D16,데이터!$N:$N,$A$1)</f>
        <v>3</v>
      </c>
      <c r="G16" s="52">
        <f>SUMIFS(데이터!G:G,데이터!F:F,D16,데이터!$N:$N,$A$1)</f>
        <v>3</v>
      </c>
      <c r="H16" s="53">
        <f t="shared" si="6"/>
        <v>1</v>
      </c>
      <c r="I16" s="54">
        <f>IFERROR((SUMIFS(데이터!K:K,데이터!F:F,D16,데이터!$N:$N,$A$1))/F16,0)</f>
        <v>40</v>
      </c>
      <c r="J16" s="55">
        <f t="shared" si="7"/>
        <v>3.785488958990536E-4</v>
      </c>
      <c r="K16" s="233"/>
      <c r="L16" s="38">
        <f>IFERROR(SUMIFS(데이터!$G:$G,데이터!$F:$F,$D16,데이터!$N:$N,$A$1,데이터!$L:$L,L$1),"")</f>
        <v>3</v>
      </c>
      <c r="M16" s="39">
        <f t="shared" si="1"/>
        <v>1</v>
      </c>
      <c r="N16" s="40">
        <f>IFERROR(SUMIFS(데이터!$G:$G,데이터!$F:$F,$D16,데이터!$N:$N,$A$1,데이터!$L:$L,N$1),"")</f>
        <v>0</v>
      </c>
      <c r="O16" s="39">
        <f t="shared" si="2"/>
        <v>0</v>
      </c>
      <c r="Q16" s="41" t="str">
        <f ca="1">IFERROR(__xludf.DUMMYFUNCTION("""COMPUTED_VALUE"""),"05.활동집 : 어린이집/유치원")</f>
        <v>05.활동집 : 어린이집/유치원</v>
      </c>
      <c r="R16" s="42">
        <f ca="1">IFERROR(COUNTIFS(데이터!$N:$N,$A$1,데이터!$M:$M,$Q16),"")</f>
        <v>128</v>
      </c>
      <c r="S16" s="43">
        <f ca="1">IFERROR(SUMIFS(데이터!$G:$G,데이터!$N:$N,$A$1,데이터!$M:$M,$Q16),"")</f>
        <v>266</v>
      </c>
      <c r="T16" s="44">
        <f t="shared" ca="1" si="8"/>
        <v>2.078125</v>
      </c>
      <c r="U16" s="45">
        <f t="shared" ca="1" si="9"/>
        <v>3.3794943463346459E-2</v>
      </c>
      <c r="V16" s="46">
        <f ca="1">SUMIFS(데이터!$G:$G,데이터!$N:$N,$A$1,데이터!$M:$M,$Q16,데이터!$L:$L,$V$1)</f>
        <v>266</v>
      </c>
      <c r="W16" s="47">
        <f t="shared" ca="1" si="4"/>
        <v>1</v>
      </c>
      <c r="X16" s="48">
        <f ca="1">SUMIFS(데이터!$G:$G,데이터!$N:$N,$A$1,데이터!$M:$M,$Q16,데이터!$L:$L,$X$1)</f>
        <v>0</v>
      </c>
      <c r="Y16" s="47">
        <f t="shared" ca="1" si="5"/>
        <v>0</v>
      </c>
    </row>
    <row r="17" spans="1:25">
      <c r="A17" s="233"/>
      <c r="B17" s="233"/>
      <c r="C17" s="233"/>
      <c r="D17" s="49" t="s">
        <v>865</v>
      </c>
      <c r="E17" s="50" t="s">
        <v>866</v>
      </c>
      <c r="F17" s="51">
        <f>COUNTIFS(데이터!F:F,D17,데이터!$N:$N,$A$1)</f>
        <v>61</v>
      </c>
      <c r="G17" s="52">
        <f>SUMIFS(데이터!G:G,데이터!F:F,D17,데이터!$N:$N,$A$1)</f>
        <v>119</v>
      </c>
      <c r="H17" s="53">
        <f t="shared" si="6"/>
        <v>1.9508196721311475</v>
      </c>
      <c r="I17" s="54">
        <f>IFERROR((SUMIFS(데이터!K:K,데이터!F:F,D17,데이터!$N:$N,$A$1))/F17,0)</f>
        <v>40.327868852459019</v>
      </c>
      <c r="J17" s="55">
        <f t="shared" si="7"/>
        <v>1.5015772870662461E-2</v>
      </c>
      <c r="K17" s="233"/>
      <c r="L17" s="38">
        <f>IFERROR(SUMIFS(데이터!$G:$G,데이터!$F:$F,$D17,데이터!$N:$N,$A$1,데이터!$L:$L,L$1),"")</f>
        <v>119</v>
      </c>
      <c r="M17" s="39">
        <f t="shared" si="1"/>
        <v>1</v>
      </c>
      <c r="N17" s="40">
        <f>IFERROR(SUMIFS(데이터!$G:$G,데이터!$F:$F,$D17,데이터!$N:$N,$A$1,데이터!$L:$L,N$1),"")</f>
        <v>0</v>
      </c>
      <c r="O17" s="39">
        <f t="shared" si="2"/>
        <v>0</v>
      </c>
      <c r="Q17" s="41" t="str">
        <f ca="1">IFERROR(__xludf.DUMMYFUNCTION("""COMPUTED_VALUE"""),"05.활동집 : 학교")</f>
        <v>05.활동집 : 학교</v>
      </c>
      <c r="R17" s="42">
        <f ca="1">IFERROR(COUNTIFS(데이터!$N:$N,$A$1,데이터!$M:$M,$Q17),"")</f>
        <v>103</v>
      </c>
      <c r="S17" s="43">
        <f ca="1">IFERROR(SUMIFS(데이터!$G:$G,데이터!$N:$N,$A$1,데이터!$M:$M,$Q17),"")</f>
        <v>190</v>
      </c>
      <c r="T17" s="44">
        <f t="shared" ca="1" si="8"/>
        <v>1.8446601941747574</v>
      </c>
      <c r="U17" s="45">
        <f t="shared" ca="1" si="9"/>
        <v>2.4139245330961758E-2</v>
      </c>
      <c r="V17" s="46">
        <f ca="1">SUMIFS(데이터!$G:$G,데이터!$N:$N,$A$1,데이터!$M:$M,$Q17,데이터!$L:$L,$V$1)</f>
        <v>178</v>
      </c>
      <c r="W17" s="47">
        <f t="shared" ca="1" si="4"/>
        <v>0.93684210526315792</v>
      </c>
      <c r="X17" s="48">
        <f ca="1">SUMIFS(데이터!$G:$G,데이터!$N:$N,$A$1,데이터!$M:$M,$Q17,데이터!$L:$L,$X$1)</f>
        <v>12</v>
      </c>
      <c r="Y17" s="47">
        <f t="shared" ca="1" si="5"/>
        <v>6.3157894736842107E-2</v>
      </c>
    </row>
    <row r="18" spans="1:25">
      <c r="A18" s="233"/>
      <c r="B18" s="233"/>
      <c r="C18" s="241"/>
      <c r="D18" s="66" t="s">
        <v>867</v>
      </c>
      <c r="E18" s="67" t="s">
        <v>868</v>
      </c>
      <c r="F18" s="68">
        <f>COUNTIFS(데이터!F:F,D18,데이터!$N:$N,$A$1)</f>
        <v>14</v>
      </c>
      <c r="G18" s="69">
        <f>SUMIFS(데이터!G:G,데이터!F:F,D18,데이터!$N:$N,$A$1)</f>
        <v>14</v>
      </c>
      <c r="H18" s="70">
        <f t="shared" si="6"/>
        <v>1</v>
      </c>
      <c r="I18" s="71">
        <f>IFERROR((SUMIFS(데이터!K:K,데이터!F:F,D18,데이터!$N:$N,$A$1))/F18,0)</f>
        <v>27.428571428571427</v>
      </c>
      <c r="J18" s="72">
        <f t="shared" si="7"/>
        <v>1.7665615141955835E-3</v>
      </c>
      <c r="K18" s="241"/>
      <c r="L18" s="73">
        <f>IFERROR(SUMIFS(데이터!$G:$G,데이터!$F:$F,$D18,데이터!$N:$N,$A$1,데이터!$L:$L,L$1),"")</f>
        <v>14</v>
      </c>
      <c r="M18" s="74">
        <f t="shared" si="1"/>
        <v>1</v>
      </c>
      <c r="N18" s="75">
        <f>IFERROR(SUMIFS(데이터!$G:$G,데이터!$F:$F,$D18,데이터!$N:$N,$A$1,데이터!$L:$L,N$1),"")</f>
        <v>0</v>
      </c>
      <c r="O18" s="74">
        <f t="shared" si="2"/>
        <v>0</v>
      </c>
      <c r="Q18" s="41" t="str">
        <f ca="1">IFERROR(__xludf.DUMMYFUNCTION("""COMPUTED_VALUE"""),"06.졸업 : 어린이집/유치원")</f>
        <v>06.졸업 : 어린이집/유치원</v>
      </c>
      <c r="R18" s="42">
        <f ca="1">IFERROR(COUNTIFS(데이터!$N:$N,$A$1,데이터!$M:$M,$Q18),"")</f>
        <v>282</v>
      </c>
      <c r="S18" s="43">
        <f ca="1">IFERROR(SUMIFS(데이터!$G:$G,데이터!$N:$N,$A$1,데이터!$M:$M,$Q18),"")</f>
        <v>330</v>
      </c>
      <c r="T18" s="44">
        <f t="shared" ca="1" si="8"/>
        <v>1.1702127659574468</v>
      </c>
      <c r="U18" s="45">
        <f t="shared" ca="1" si="9"/>
        <v>4.1926057680091472E-2</v>
      </c>
      <c r="V18" s="46">
        <f ca="1">SUMIFS(데이터!$G:$G,데이터!$N:$N,$A$1,데이터!$M:$M,$Q18,데이터!$L:$L,$V$1)</f>
        <v>329</v>
      </c>
      <c r="W18" s="47">
        <f t="shared" ca="1" si="4"/>
        <v>0.99696969696969695</v>
      </c>
      <c r="X18" s="48">
        <f ca="1">SUMIFS(데이터!$G:$G,데이터!$N:$N,$A$1,데이터!$M:$M,$Q18,데이터!$L:$L,$X$1)</f>
        <v>1</v>
      </c>
      <c r="Y18" s="47">
        <f t="shared" ca="1" si="5"/>
        <v>3.0303030303030303E-3</v>
      </c>
    </row>
    <row r="19" spans="1:25">
      <c r="A19" s="233"/>
      <c r="B19" s="233"/>
      <c r="C19" s="242" t="s">
        <v>869</v>
      </c>
      <c r="D19" s="49" t="s">
        <v>870</v>
      </c>
      <c r="E19" s="57" t="s">
        <v>871</v>
      </c>
      <c r="F19" s="51">
        <f>COUNTIFS(데이터!F:F,D19,데이터!$N:$N,$A$1)</f>
        <v>12</v>
      </c>
      <c r="G19" s="52">
        <f>SUMIFS(데이터!G:G,데이터!F:F,D19,데이터!$N:$N,$A$1)</f>
        <v>14</v>
      </c>
      <c r="H19" s="53">
        <f t="shared" si="6"/>
        <v>1.1666666666666667</v>
      </c>
      <c r="I19" s="54">
        <f>IFERROR((SUMIFS(데이터!K:K,데이터!F:F,D19,데이터!$N:$N,$A$1))/F19,0)</f>
        <v>44.333333333333336</v>
      </c>
      <c r="J19" s="55">
        <f t="shared" si="7"/>
        <v>1.7665615141955835E-3</v>
      </c>
      <c r="K19" s="232">
        <f>SUM(G19:G22)</f>
        <v>234</v>
      </c>
      <c r="L19" s="38">
        <f>IFERROR(SUMIFS(데이터!$G:$G,데이터!$F:$F,$D19,데이터!$N:$N,$A$1,데이터!$L:$L,L$1),"")</f>
        <v>14</v>
      </c>
      <c r="M19" s="39">
        <f t="shared" si="1"/>
        <v>1</v>
      </c>
      <c r="N19" s="40">
        <f>IFERROR(SUMIFS(데이터!$G:$G,데이터!$F:$F,$D19,데이터!$N:$N,$A$1,데이터!$L:$L,N$1),"")</f>
        <v>0</v>
      </c>
      <c r="O19" s="39">
        <f t="shared" si="2"/>
        <v>0</v>
      </c>
      <c r="Q19" s="41" t="str">
        <f ca="1">IFERROR(__xludf.DUMMYFUNCTION("""COMPUTED_VALUE"""),"06.졸업 : 학교")</f>
        <v>06.졸업 : 학교</v>
      </c>
      <c r="R19" s="42">
        <f ca="1">IFERROR(COUNTIFS(데이터!$N:$N,$A$1,데이터!$M:$M,$Q19),"")</f>
        <v>48</v>
      </c>
      <c r="S19" s="43">
        <f ca="1">IFERROR(SUMIFS(데이터!$G:$G,데이터!$N:$N,$A$1,데이터!$M:$M,$Q19),"")</f>
        <v>252</v>
      </c>
      <c r="T19" s="44">
        <f t="shared" ca="1" si="8"/>
        <v>5.25</v>
      </c>
      <c r="U19" s="45">
        <f t="shared" ca="1" si="9"/>
        <v>3.2016262228433491E-2</v>
      </c>
      <c r="V19" s="46">
        <f ca="1">SUMIFS(데이터!$G:$G,데이터!$N:$N,$A$1,데이터!$M:$M,$Q19,데이터!$L:$L,$V$1)</f>
        <v>250</v>
      </c>
      <c r="W19" s="47">
        <f t="shared" ca="1" si="4"/>
        <v>0.99206349206349209</v>
      </c>
      <c r="X19" s="48">
        <f ca="1">SUMIFS(데이터!$G:$G,데이터!$N:$N,$A$1,데이터!$M:$M,$Q19,데이터!$L:$L,$X$1)</f>
        <v>2</v>
      </c>
      <c r="Y19" s="47">
        <f t="shared" ca="1" si="5"/>
        <v>7.9365079365079361E-3</v>
      </c>
    </row>
    <row r="20" spans="1:25">
      <c r="A20" s="233"/>
      <c r="B20" s="233"/>
      <c r="C20" s="233"/>
      <c r="D20" s="49" t="s">
        <v>872</v>
      </c>
      <c r="E20" s="50" t="s">
        <v>873</v>
      </c>
      <c r="F20" s="51">
        <f>COUNTIFS(데이터!F:F,D20,데이터!$N:$N,$A$1)</f>
        <v>4</v>
      </c>
      <c r="G20" s="52">
        <f>SUMIFS(데이터!G:G,데이터!F:F,D20,데이터!$N:$N,$A$1)</f>
        <v>5</v>
      </c>
      <c r="H20" s="53">
        <f t="shared" si="6"/>
        <v>1.25</v>
      </c>
      <c r="I20" s="54">
        <f>IFERROR((SUMIFS(데이터!K:K,데이터!F:F,D20,데이터!$N:$N,$A$1))/F20,0)</f>
        <v>50</v>
      </c>
      <c r="J20" s="55">
        <f t="shared" si="7"/>
        <v>6.3091482649842276E-4</v>
      </c>
      <c r="K20" s="233"/>
      <c r="L20" s="38">
        <f>IFERROR(SUMIFS(데이터!$G:$G,데이터!$F:$F,$D20,데이터!$N:$N,$A$1,데이터!$L:$L,L$1),"")</f>
        <v>5</v>
      </c>
      <c r="M20" s="39">
        <f t="shared" si="1"/>
        <v>1</v>
      </c>
      <c r="N20" s="40">
        <f>IFERROR(SUMIFS(데이터!$G:$G,데이터!$F:$F,$D20,데이터!$N:$N,$A$1,데이터!$L:$L,N$1),"")</f>
        <v>0</v>
      </c>
      <c r="O20" s="39">
        <f t="shared" si="2"/>
        <v>0</v>
      </c>
      <c r="Q20" s="41" t="str">
        <f ca="1">IFERROR(__xludf.DUMMYFUNCTION("""COMPUTED_VALUE"""),"07.종교")</f>
        <v>07.종교</v>
      </c>
      <c r="R20" s="42">
        <f ca="1">IFERROR(COUNTIFS(데이터!$N:$N,$A$1,데이터!$M:$M,$Q20),"")</f>
        <v>83</v>
      </c>
      <c r="S20" s="43">
        <f ca="1">IFERROR(SUMIFS(데이터!$G:$G,데이터!$N:$N,$A$1,데이터!$M:$M,$Q20),"")</f>
        <v>191</v>
      </c>
      <c r="T20" s="44">
        <f t="shared" ca="1" si="8"/>
        <v>2.3012048192771086</v>
      </c>
      <c r="U20" s="45">
        <f t="shared" ca="1" si="9"/>
        <v>2.42662939905984E-2</v>
      </c>
      <c r="V20" s="46">
        <f ca="1">SUMIFS(데이터!$G:$G,데이터!$N:$N,$A$1,데이터!$M:$M,$Q20,데이터!$L:$L,$V$1)</f>
        <v>183</v>
      </c>
      <c r="W20" s="47">
        <f t="shared" ca="1" si="4"/>
        <v>0.95811518324607325</v>
      </c>
      <c r="X20" s="48">
        <f ca="1">SUMIFS(데이터!$G:$G,데이터!$N:$N,$A$1,데이터!$M:$M,$Q20,데이터!$L:$L,$X$1)</f>
        <v>8</v>
      </c>
      <c r="Y20" s="47">
        <f t="shared" ca="1" si="5"/>
        <v>4.1884816753926704E-2</v>
      </c>
    </row>
    <row r="21" spans="1:25">
      <c r="A21" s="233"/>
      <c r="B21" s="233"/>
      <c r="C21" s="233"/>
      <c r="D21" s="49" t="s">
        <v>874</v>
      </c>
      <c r="E21" s="50" t="s">
        <v>875</v>
      </c>
      <c r="F21" s="51">
        <f>COUNTIFS(데이터!F:F,D21,데이터!$N:$N,$A$1)</f>
        <v>75</v>
      </c>
      <c r="G21" s="52">
        <f>SUMIFS(데이터!G:G,데이터!F:F,D21,데이터!$N:$N,$A$1)</f>
        <v>193</v>
      </c>
      <c r="H21" s="53">
        <f t="shared" si="6"/>
        <v>2.5733333333333333</v>
      </c>
      <c r="I21" s="54">
        <f>IFERROR((SUMIFS(데이터!K:K,데이터!F:F,D21,데이터!$N:$N,$A$1))/F21,0)</f>
        <v>37.226666666666667</v>
      </c>
      <c r="J21" s="55">
        <f t="shared" si="7"/>
        <v>2.4353312302839117E-2</v>
      </c>
      <c r="K21" s="233"/>
      <c r="L21" s="38">
        <f>IFERROR(SUMIFS(데이터!$G:$G,데이터!$F:$F,$D21,데이터!$N:$N,$A$1,데이터!$L:$L,L$1),"")</f>
        <v>192</v>
      </c>
      <c r="M21" s="39">
        <f t="shared" si="1"/>
        <v>1</v>
      </c>
      <c r="N21" s="40">
        <f>IFERROR(SUMIFS(데이터!$G:$G,데이터!$F:$F,$D21,데이터!$N:$N,$A$1,데이터!$L:$L,N$1),"")</f>
        <v>0</v>
      </c>
      <c r="O21" s="39">
        <f t="shared" si="2"/>
        <v>0</v>
      </c>
      <c r="Q21" s="41" t="str">
        <f ca="1">IFERROR(__xludf.DUMMYFUNCTION("""COMPUTED_VALUE"""),"08.굿즈")</f>
        <v>08.굿즈</v>
      </c>
      <c r="R21" s="42">
        <f ca="1">IFERROR(COUNTIFS(데이터!$N:$N,$A$1,데이터!$M:$M,$Q21),"")</f>
        <v>76</v>
      </c>
      <c r="S21" s="43">
        <f ca="1">IFERROR(SUMIFS(데이터!$G:$G,데이터!$N:$N,$A$1,데이터!$M:$M,$Q21),"")</f>
        <v>227</v>
      </c>
      <c r="T21" s="44">
        <f t="shared" ca="1" si="8"/>
        <v>2.986842105263158</v>
      </c>
      <c r="U21" s="45">
        <f t="shared" ca="1" si="9"/>
        <v>2.8840045737517469E-2</v>
      </c>
      <c r="V21" s="46">
        <f ca="1">SUMIFS(데이터!$G:$G,데이터!$N:$N,$A$1,데이터!$M:$M,$Q21,데이터!$L:$L,$V$1)</f>
        <v>144</v>
      </c>
      <c r="W21" s="47">
        <f t="shared" ca="1" si="4"/>
        <v>0.63436123348017626</v>
      </c>
      <c r="X21" s="48">
        <f ca="1">SUMIFS(데이터!$G:$G,데이터!$N:$N,$A$1,데이터!$M:$M,$Q21,데이터!$L:$L,$X$1)</f>
        <v>83</v>
      </c>
      <c r="Y21" s="47">
        <f t="shared" ca="1" si="5"/>
        <v>0.3656387665198238</v>
      </c>
    </row>
    <row r="22" spans="1:25">
      <c r="A22" s="233"/>
      <c r="B22" s="236"/>
      <c r="C22" s="236"/>
      <c r="D22" s="78" t="s">
        <v>876</v>
      </c>
      <c r="E22" s="67" t="s">
        <v>877</v>
      </c>
      <c r="F22" s="79">
        <f>COUNTIFS(데이터!F:F,D22,데이터!$N:$N,$A$1)</f>
        <v>20</v>
      </c>
      <c r="G22" s="80">
        <f>SUMIFS(데이터!G:G,데이터!F:F,D22,데이터!$N:$N,$A$1)</f>
        <v>22</v>
      </c>
      <c r="H22" s="81">
        <f t="shared" si="6"/>
        <v>1.1000000000000001</v>
      </c>
      <c r="I22" s="82">
        <f>IFERROR((SUMIFS(데이터!K:K,데이터!F:F,D22,데이터!$N:$N,$A$1))/F22,0)</f>
        <v>44.4</v>
      </c>
      <c r="J22" s="83">
        <f t="shared" si="7"/>
        <v>2.7760252365930599E-3</v>
      </c>
      <c r="K22" s="233"/>
      <c r="L22" s="38">
        <f>IFERROR(SUMIFS(데이터!$G:$G,데이터!$F:$F,$D22,데이터!$N:$N,$A$1,데이터!$L:$L,L$1),"")</f>
        <v>22</v>
      </c>
      <c r="M22" s="39">
        <f t="shared" si="1"/>
        <v>1</v>
      </c>
      <c r="N22" s="40">
        <f>IFERROR(SUMIFS(데이터!$G:$G,데이터!$F:$F,$D22,데이터!$N:$N,$A$1,데이터!$L:$L,N$1),"")</f>
        <v>0</v>
      </c>
      <c r="O22" s="39">
        <f t="shared" si="2"/>
        <v>0</v>
      </c>
      <c r="Q22" s="41" t="str">
        <f ca="1">IFERROR(__xludf.DUMMYFUNCTION("""COMPUTED_VALUE"""),"09.반려")</f>
        <v>09.반려</v>
      </c>
      <c r="R22" s="42">
        <f ca="1">IFERROR(COUNTIFS(데이터!$N:$N,$A$1,데이터!$M:$M,$Q22),"")</f>
        <v>56</v>
      </c>
      <c r="S22" s="43">
        <f ca="1">IFERROR(SUMIFS(데이터!$G:$G,데이터!$N:$N,$A$1,데이터!$M:$M,$Q22),"")</f>
        <v>159</v>
      </c>
      <c r="T22" s="44">
        <f t="shared" ca="1" si="8"/>
        <v>2.8392857142857144</v>
      </c>
      <c r="U22" s="45">
        <f t="shared" ca="1" si="9"/>
        <v>2.0200736882225893E-2</v>
      </c>
      <c r="V22" s="46">
        <f ca="1">SUMIFS(데이터!$G:$G,데이터!$N:$N,$A$1,데이터!$M:$M,$Q22,데이터!$L:$L,$V$1)</f>
        <v>135</v>
      </c>
      <c r="W22" s="47">
        <f t="shared" ca="1" si="4"/>
        <v>0.84905660377358494</v>
      </c>
      <c r="X22" s="48">
        <f ca="1">SUMIFS(데이터!$G:$G,데이터!$N:$N,$A$1,데이터!$M:$M,$Q22,데이터!$L:$L,$X$1)</f>
        <v>24</v>
      </c>
      <c r="Y22" s="47">
        <f t="shared" ca="1" si="5"/>
        <v>0.15094339622641509</v>
      </c>
    </row>
    <row r="23" spans="1:25">
      <c r="A23" s="233"/>
      <c r="B23" s="238" t="s">
        <v>878</v>
      </c>
      <c r="C23" s="249" t="s">
        <v>879</v>
      </c>
      <c r="D23" s="49" t="s">
        <v>880</v>
      </c>
      <c r="E23" s="32" t="s">
        <v>881</v>
      </c>
      <c r="F23" s="33">
        <f>COUNTIFS(데이터!F:F,D23,데이터!$N:$N,$A$1)</f>
        <v>30</v>
      </c>
      <c r="G23" s="34">
        <f>SUMIFS(데이터!G:G,데이터!F:F,D23,데이터!$N:$N,$A$1)</f>
        <v>54</v>
      </c>
      <c r="H23" s="35">
        <f t="shared" si="6"/>
        <v>1.8</v>
      </c>
      <c r="I23" s="36">
        <f>IFERROR((SUMIFS(데이터!K:K,데이터!F:F,D23,데이터!$N:$N,$A$1))/F23,0)</f>
        <v>67.533333333333331</v>
      </c>
      <c r="J23" s="37">
        <f t="shared" si="7"/>
        <v>6.8138801261829656E-3</v>
      </c>
      <c r="K23" s="235">
        <f>SUM(G23:G24)</f>
        <v>82</v>
      </c>
      <c r="L23" s="85">
        <f>IFERROR(SUMIFS(데이터!$G:$G,데이터!$F:$F,$D23,데이터!$N:$N,$A$1,데이터!$L:$L,L$1),"")</f>
        <v>54</v>
      </c>
      <c r="M23" s="86">
        <f t="shared" si="1"/>
        <v>1</v>
      </c>
      <c r="N23" s="87">
        <f>IFERROR(SUMIFS(데이터!$G:$G,데이터!$F:$F,$D23,데이터!$N:$N,$A$1,데이터!$L:$L,N$1),"")</f>
        <v>0</v>
      </c>
      <c r="O23" s="86">
        <f t="shared" si="2"/>
        <v>0</v>
      </c>
      <c r="Q23" s="41" t="str">
        <f ca="1">IFERROR(__xludf.DUMMYFUNCTION("""COMPUTED_VALUE"""),"10.홍보 : 기업/기관/단체")</f>
        <v>10.홍보 : 기업/기관/단체</v>
      </c>
      <c r="R23" s="42">
        <f ca="1">IFERROR(COUNTIFS(데이터!$N:$N,$A$1,데이터!$M:$M,$Q23),"")</f>
        <v>18</v>
      </c>
      <c r="S23" s="43">
        <f ca="1">IFERROR(SUMIFS(데이터!$G:$G,데이터!$N:$N,$A$1,데이터!$M:$M,$Q23),"")</f>
        <v>130</v>
      </c>
      <c r="T23" s="44">
        <f t="shared" ca="1" si="8"/>
        <v>7.2222222222222223</v>
      </c>
      <c r="U23" s="45">
        <f t="shared" ca="1" si="9"/>
        <v>1.6516325752763308E-2</v>
      </c>
      <c r="V23" s="46">
        <f ca="1">SUMIFS(데이터!$G:$G,데이터!$N:$N,$A$1,데이터!$M:$M,$Q23,데이터!$L:$L,$V$1)</f>
        <v>129</v>
      </c>
      <c r="W23" s="47">
        <f t="shared" ca="1" si="4"/>
        <v>0.99230769230769234</v>
      </c>
      <c r="X23" s="48">
        <f ca="1">SUMIFS(데이터!$G:$G,데이터!$N:$N,$A$1,데이터!$M:$M,$Q23,데이터!$L:$L,$X$1)</f>
        <v>1</v>
      </c>
      <c r="Y23" s="47">
        <f t="shared" ca="1" si="5"/>
        <v>7.6923076923076927E-3</v>
      </c>
    </row>
    <row r="24" spans="1:25">
      <c r="A24" s="233"/>
      <c r="B24" s="233"/>
      <c r="C24" s="233"/>
      <c r="D24" s="49" t="s">
        <v>882</v>
      </c>
      <c r="E24" s="50" t="s">
        <v>883</v>
      </c>
      <c r="F24" s="51">
        <f>COUNTIFS(데이터!F:F,D24,데이터!$N:$N,$A$1)</f>
        <v>17</v>
      </c>
      <c r="G24" s="52">
        <f>SUMIFS(데이터!G:G,데이터!F:F,D24,데이터!$N:$N,$A$1)</f>
        <v>28</v>
      </c>
      <c r="H24" s="53">
        <f t="shared" si="6"/>
        <v>1.6470588235294117</v>
      </c>
      <c r="I24" s="54">
        <f>IFERROR((SUMIFS(데이터!K:K,데이터!F:F,D24,데이터!$N:$N,$A$1))/F24,0)</f>
        <v>69.294117647058826</v>
      </c>
      <c r="J24" s="55">
        <f t="shared" si="7"/>
        <v>3.533123028391167E-3</v>
      </c>
      <c r="K24" s="233"/>
      <c r="L24" s="38">
        <f>IFERROR(SUMIFS(데이터!$G:$G,데이터!$F:$F,$D24,데이터!$N:$N,$A$1,데이터!$L:$L,L$1),"")</f>
        <v>28</v>
      </c>
      <c r="M24" s="39">
        <f t="shared" si="1"/>
        <v>1</v>
      </c>
      <c r="N24" s="40">
        <f>IFERROR(SUMIFS(데이터!$G:$G,데이터!$F:$F,$D24,데이터!$N:$N,$A$1,데이터!$L:$L,N$1),"")</f>
        <v>0</v>
      </c>
      <c r="O24" s="39">
        <f t="shared" si="2"/>
        <v>0</v>
      </c>
      <c r="Q24" s="41" t="str">
        <f ca="1">IFERROR(__xludf.DUMMYFUNCTION("""COMPUTED_VALUE"""),"11.퇴임/취임")</f>
        <v>11.퇴임/취임</v>
      </c>
      <c r="R24" s="42">
        <f ca="1">IFERROR(COUNTIFS(데이터!$N:$N,$A$1,데이터!$M:$M,$Q24),"")</f>
        <v>24</v>
      </c>
      <c r="S24" s="43">
        <f ca="1">IFERROR(SUMIFS(데이터!$G:$G,데이터!$N:$N,$A$1,데이터!$M:$M,$Q24),"")</f>
        <v>38</v>
      </c>
      <c r="T24" s="44">
        <f t="shared" ca="1" si="8"/>
        <v>1.5833333333333333</v>
      </c>
      <c r="U24" s="45">
        <f t="shared" ca="1" si="9"/>
        <v>4.8278490661923515E-3</v>
      </c>
      <c r="V24" s="46">
        <f ca="1">SUMIFS(데이터!$G:$G,데이터!$N:$N,$A$1,데이터!$M:$M,$Q24,데이터!$L:$L,$V$1)</f>
        <v>36</v>
      </c>
      <c r="W24" s="47">
        <f t="shared" ca="1" si="4"/>
        <v>0.94736842105263153</v>
      </c>
      <c r="X24" s="48">
        <f ca="1">SUMIFS(데이터!$G:$G,데이터!$N:$N,$A$1,데이터!$M:$M,$Q24,데이터!$L:$L,$X$1)</f>
        <v>2</v>
      </c>
      <c r="Y24" s="47">
        <f t="shared" ca="1" si="5"/>
        <v>5.2631578947368418E-2</v>
      </c>
    </row>
    <row r="25" spans="1:25">
      <c r="A25" s="233"/>
      <c r="B25" s="233"/>
      <c r="C25" s="242" t="s">
        <v>884</v>
      </c>
      <c r="D25" s="49" t="s">
        <v>885</v>
      </c>
      <c r="E25" s="50" t="s">
        <v>886</v>
      </c>
      <c r="F25" s="51">
        <f>COUNTIFS(데이터!F:F,D25,데이터!$N:$N,$A$1)</f>
        <v>52</v>
      </c>
      <c r="G25" s="52">
        <f>SUMIFS(데이터!G:G,데이터!F:F,D25,데이터!$N:$N,$A$1)</f>
        <v>74</v>
      </c>
      <c r="H25" s="53">
        <f t="shared" si="6"/>
        <v>1.4230769230769231</v>
      </c>
      <c r="I25" s="54">
        <f>IFERROR((SUMIFS(데이터!K:K,데이터!F:F,D25,데이터!$N:$N,$A$1))/F25,0)</f>
        <v>65.461538461538467</v>
      </c>
      <c r="J25" s="55">
        <f t="shared" si="7"/>
        <v>9.3375394321766562E-3</v>
      </c>
      <c r="K25" s="232">
        <f>SUM(G25:G26)</f>
        <v>123</v>
      </c>
      <c r="L25" s="38">
        <f>IFERROR(SUMIFS(데이터!$G:$G,데이터!$F:$F,$D25,데이터!$N:$N,$A$1,데이터!$L:$L,L$1),"")</f>
        <v>74</v>
      </c>
      <c r="M25" s="39">
        <f t="shared" si="1"/>
        <v>1</v>
      </c>
      <c r="N25" s="40">
        <f>IFERROR(SUMIFS(데이터!$G:$G,데이터!$F:$F,$D25,데이터!$N:$N,$A$1,데이터!$L:$L,N$1),"")</f>
        <v>0</v>
      </c>
      <c r="O25" s="39">
        <f t="shared" si="2"/>
        <v>0</v>
      </c>
      <c r="Q25" s="41" t="str">
        <f ca="1">IFERROR(__xludf.DUMMYFUNCTION("""COMPUTED_VALUE"""),"12.증명사진")</f>
        <v>12.증명사진</v>
      </c>
      <c r="R25" s="42">
        <f ca="1">IFERROR(COUNTIFS(데이터!$N:$N,$A$1,데이터!$M:$M,$Q25),"")</f>
        <v>55</v>
      </c>
      <c r="S25" s="43">
        <f ca="1">IFERROR(SUMIFS(데이터!$G:$G,데이터!$N:$N,$A$1,데이터!$M:$M,$Q25),"")</f>
        <v>66</v>
      </c>
      <c r="T25" s="44">
        <f t="shared" ca="1" si="8"/>
        <v>1.2</v>
      </c>
      <c r="U25" s="45">
        <f t="shared" ca="1" si="9"/>
        <v>8.3852115360182958E-3</v>
      </c>
      <c r="V25" s="46">
        <f ca="1">SUMIFS(데이터!$G:$G,데이터!$N:$N,$A$1,데이터!$M:$M,$Q25,데이터!$L:$L,$V$1)</f>
        <v>66</v>
      </c>
      <c r="W25" s="47">
        <f t="shared" ca="1" si="4"/>
        <v>1</v>
      </c>
      <c r="X25" s="48">
        <f ca="1">SUMIFS(데이터!$G:$G,데이터!$N:$N,$A$1,데이터!$M:$M,$Q25,데이터!$L:$L,$X$1)</f>
        <v>0</v>
      </c>
      <c r="Y25" s="47">
        <f t="shared" ca="1" si="5"/>
        <v>0</v>
      </c>
    </row>
    <row r="26" spans="1:25">
      <c r="A26" s="233"/>
      <c r="B26" s="233"/>
      <c r="C26" s="233"/>
      <c r="D26" s="49" t="s">
        <v>887</v>
      </c>
      <c r="E26" s="50" t="s">
        <v>888</v>
      </c>
      <c r="F26" s="51">
        <f>COUNTIFS(데이터!F:F,D26,데이터!$N:$N,$A$1)</f>
        <v>34</v>
      </c>
      <c r="G26" s="52">
        <f>SUMIFS(데이터!G:G,데이터!F:F,D26,데이터!$N:$N,$A$1)</f>
        <v>49</v>
      </c>
      <c r="H26" s="53">
        <f t="shared" si="6"/>
        <v>1.4411764705882353</v>
      </c>
      <c r="I26" s="54">
        <f>IFERROR((SUMIFS(데이터!K:K,데이터!F:F,D26,데이터!$N:$N,$A$1))/F26,0)</f>
        <v>65.882352941176464</v>
      </c>
      <c r="J26" s="55">
        <f t="shared" si="7"/>
        <v>6.1829652996845423E-3</v>
      </c>
      <c r="K26" s="233"/>
      <c r="L26" s="38">
        <f>IFERROR(SUMIFS(데이터!$G:$G,데이터!$F:$F,$D26,데이터!$N:$N,$A$1,데이터!$L:$L,L$1),"")</f>
        <v>49</v>
      </c>
      <c r="M26" s="39">
        <f t="shared" si="1"/>
        <v>1</v>
      </c>
      <c r="N26" s="40">
        <f>IFERROR(SUMIFS(데이터!$G:$G,데이터!$F:$F,$D26,데이터!$N:$N,$A$1,데이터!$L:$L,N$1),"")</f>
        <v>0</v>
      </c>
      <c r="O26" s="39">
        <f t="shared" si="2"/>
        <v>0</v>
      </c>
      <c r="Q26" s="41" t="str">
        <f ca="1">IFERROR(__xludf.DUMMYFUNCTION("""COMPUTED_VALUE"""),"13.기타")</f>
        <v>13.기타</v>
      </c>
      <c r="R26" s="42">
        <f ca="1">IFERROR(COUNTIFS(데이터!$N:$N,$A$1,데이터!$M:$M,$Q26),"")</f>
        <v>11</v>
      </c>
      <c r="S26" s="43">
        <f ca="1">IFERROR(SUMIFS(데이터!$G:$G,데이터!$N:$N,$A$1,데이터!$M:$M,$Q26),"")</f>
        <v>35</v>
      </c>
      <c r="T26" s="44">
        <f t="shared" ca="1" si="8"/>
        <v>3.1818181818181817</v>
      </c>
      <c r="U26" s="45">
        <f t="shared" ca="1" si="9"/>
        <v>4.4467030872824293E-3</v>
      </c>
      <c r="V26" s="46">
        <f ca="1">SUMIFS(데이터!$G:$G,데이터!$N:$N,$A$1,데이터!$M:$M,$Q26,데이터!$L:$L,$V$1)</f>
        <v>27</v>
      </c>
      <c r="W26" s="47">
        <f t="shared" ca="1" si="4"/>
        <v>0.77142857142857146</v>
      </c>
      <c r="X26" s="48">
        <f ca="1">SUMIFS(데이터!$G:$G,데이터!$N:$N,$A$1,데이터!$M:$M,$Q26,데이터!$L:$L,$X$1)</f>
        <v>8</v>
      </c>
      <c r="Y26" s="47">
        <f t="shared" ca="1" si="5"/>
        <v>0.22857142857142856</v>
      </c>
    </row>
    <row r="27" spans="1:25">
      <c r="A27" s="233"/>
      <c r="B27" s="233"/>
      <c r="C27" s="84" t="s">
        <v>889</v>
      </c>
      <c r="D27" s="49" t="s">
        <v>890</v>
      </c>
      <c r="E27" s="50" t="s">
        <v>889</v>
      </c>
      <c r="F27" s="51">
        <f>COUNTIFS(데이터!F:F,D27,데이터!$N:$N,$A$1)</f>
        <v>81</v>
      </c>
      <c r="G27" s="52">
        <f>SUMIFS(데이터!G:G,데이터!F:F,D27,데이터!$N:$N,$A$1)</f>
        <v>101</v>
      </c>
      <c r="H27" s="53">
        <f t="shared" si="6"/>
        <v>1.2469135802469136</v>
      </c>
      <c r="I27" s="54">
        <f>IFERROR((SUMIFS(데이터!K:K,데이터!F:F,D27,데이터!$N:$N,$A$1))/F27,0)</f>
        <v>56.518518518518519</v>
      </c>
      <c r="J27" s="55">
        <f t="shared" si="7"/>
        <v>1.2744479495268139E-2</v>
      </c>
      <c r="K27" s="77">
        <f t="shared" ref="K27:K31" si="10">G27</f>
        <v>101</v>
      </c>
      <c r="L27" s="38">
        <f>IFERROR(SUMIFS(데이터!$G:$G,데이터!$F:$F,$D27,데이터!$N:$N,$A$1,데이터!$L:$L,L$1),"")</f>
        <v>98</v>
      </c>
      <c r="M27" s="39">
        <f t="shared" si="1"/>
        <v>1</v>
      </c>
      <c r="N27" s="40">
        <f>IFERROR(SUMIFS(데이터!$G:$G,데이터!$F:$F,$D27,데이터!$N:$N,$A$1,데이터!$L:$L,N$1),"")</f>
        <v>0</v>
      </c>
      <c r="O27" s="39">
        <f t="shared" si="2"/>
        <v>0</v>
      </c>
      <c r="Q27" s="41"/>
      <c r="R27" s="42">
        <f>IFERROR(COUNTIFS(데이터!$N:$N,$A$1,데이터!$M:$M,$Q27),"")</f>
        <v>0</v>
      </c>
      <c r="S27" s="43">
        <f>IFERROR(SUMIFS(데이터!$G:$G,데이터!$N:$N,$A$1,데이터!$M:$M,$Q27),"")</f>
        <v>0</v>
      </c>
      <c r="T27" s="44"/>
      <c r="U27" s="45">
        <f t="shared" ca="1" si="9"/>
        <v>0</v>
      </c>
      <c r="V27" s="46">
        <f>SUMIFS(데이터!$G:$G,데이터!$N:$N,$A$1,데이터!$M:$M,$Q27,데이터!$L:$L,$V$1)</f>
        <v>0</v>
      </c>
      <c r="W27" s="47" t="str">
        <f t="shared" si="4"/>
        <v/>
      </c>
      <c r="X27" s="48">
        <f>SUMIFS(데이터!$G:$G,데이터!$N:$N,$A$1,데이터!$M:$M,$Q27,데이터!$L:$L,$X$1)</f>
        <v>0</v>
      </c>
      <c r="Y27" s="47" t="str">
        <f t="shared" si="5"/>
        <v/>
      </c>
    </row>
    <row r="28" spans="1:25">
      <c r="A28" s="233"/>
      <c r="B28" s="233"/>
      <c r="C28" s="76" t="s">
        <v>891</v>
      </c>
      <c r="D28" s="49" t="s">
        <v>892</v>
      </c>
      <c r="E28" s="49" t="s">
        <v>891</v>
      </c>
      <c r="F28" s="51">
        <f>COUNTIFS(데이터!F:F,D28,데이터!$N:$N,$A$1)</f>
        <v>4</v>
      </c>
      <c r="G28" s="52">
        <f>SUMIFS(데이터!G:G,데이터!F:F,D28,데이터!$N:$N,$A$1)</f>
        <v>6</v>
      </c>
      <c r="H28" s="53">
        <f t="shared" si="6"/>
        <v>1.5</v>
      </c>
      <c r="I28" s="54">
        <f>IFERROR((SUMIFS(데이터!K:K,데이터!F:F,D28,데이터!$N:$N,$A$1))/F28,0)</f>
        <v>44.5</v>
      </c>
      <c r="J28" s="55">
        <f t="shared" si="7"/>
        <v>7.570977917981072E-4</v>
      </c>
      <c r="K28" s="77">
        <f t="shared" si="10"/>
        <v>6</v>
      </c>
      <c r="L28" s="38">
        <f>IFERROR(SUMIFS(데이터!$G:$G,데이터!$F:$F,$D28,데이터!$N:$N,$A$1,데이터!$L:$L,L$1),"")</f>
        <v>6</v>
      </c>
      <c r="M28" s="39">
        <f t="shared" si="1"/>
        <v>1</v>
      </c>
      <c r="N28" s="40">
        <f>IFERROR(SUMIFS(데이터!$G:$G,데이터!$F:$F,$D28,데이터!$N:$N,$A$1,데이터!$L:$L,N$1),"")</f>
        <v>0</v>
      </c>
      <c r="O28" s="39">
        <f t="shared" si="2"/>
        <v>0</v>
      </c>
      <c r="Q28" s="41"/>
      <c r="R28" s="42">
        <f>IFERROR(COUNTIFS(데이터!$N:$N,$A$1,데이터!$M:$M,$Q28),"")</f>
        <v>0</v>
      </c>
      <c r="S28" s="43">
        <f>IFERROR(SUMIFS(데이터!$G:$G,데이터!$N:$N,$A$1,데이터!$M:$M,$Q28),"")</f>
        <v>0</v>
      </c>
      <c r="T28" s="45"/>
      <c r="U28" s="45">
        <f t="shared" ca="1" si="9"/>
        <v>0</v>
      </c>
      <c r="V28" s="46">
        <f>SUMIFS(데이터!$G:$G,데이터!$N:$N,$A$1,데이터!$M:$M,$Q28,데이터!$L:$L,$V$1)</f>
        <v>0</v>
      </c>
      <c r="W28" s="47" t="str">
        <f t="shared" si="4"/>
        <v/>
      </c>
      <c r="X28" s="48">
        <f>SUMIFS(데이터!$G:$G,데이터!$N:$N,$A$1,데이터!$M:$M,$Q28,데이터!$L:$L,$X$1)</f>
        <v>0</v>
      </c>
      <c r="Y28" s="47" t="str">
        <f t="shared" si="5"/>
        <v/>
      </c>
    </row>
    <row r="29" spans="1:25">
      <c r="A29" s="233"/>
      <c r="B29" s="233"/>
      <c r="C29" s="76" t="s">
        <v>893</v>
      </c>
      <c r="D29" s="49" t="s">
        <v>894</v>
      </c>
      <c r="E29" s="50" t="s">
        <v>893</v>
      </c>
      <c r="F29" s="51">
        <f>COUNTIFS(데이터!F:F,D29,데이터!$N:$N,$A$1)</f>
        <v>1</v>
      </c>
      <c r="G29" s="52">
        <f>SUMIFS(데이터!G:G,데이터!F:F,D29,데이터!$N:$N,$A$1)</f>
        <v>1</v>
      </c>
      <c r="H29" s="53">
        <f t="shared" si="6"/>
        <v>1</v>
      </c>
      <c r="I29" s="54">
        <f>IFERROR((SUMIFS(데이터!K:K,데이터!F:F,D29,데이터!$N:$N,$A$1))/F29,0)</f>
        <v>48</v>
      </c>
      <c r="J29" s="55">
        <f t="shared" si="7"/>
        <v>1.2618296529968455E-4</v>
      </c>
      <c r="K29" s="77">
        <f t="shared" si="10"/>
        <v>1</v>
      </c>
      <c r="L29" s="38">
        <f>IFERROR(SUMIFS(데이터!$G:$G,데이터!$F:$F,$D29,데이터!$N:$N,$A$1,데이터!$L:$L,L$1),"")</f>
        <v>1</v>
      </c>
      <c r="M29" s="39">
        <f t="shared" si="1"/>
        <v>1</v>
      </c>
      <c r="N29" s="40">
        <f>IFERROR(SUMIFS(데이터!$G:$G,데이터!$F:$F,$D29,데이터!$N:$N,$A$1,데이터!$L:$L,N$1),"")</f>
        <v>0</v>
      </c>
      <c r="O29" s="39">
        <f t="shared" si="2"/>
        <v>0</v>
      </c>
      <c r="Q29" s="41"/>
      <c r="R29" s="42">
        <f>IFERROR(COUNTIFS(데이터!$N:$N,$A$1,데이터!$M:$M,$Q29),"")</f>
        <v>0</v>
      </c>
      <c r="S29" s="43">
        <f>IFERROR(SUMIFS(데이터!$G:$G,데이터!$N:$N,$A$1,데이터!$M:$M,$Q29),"")</f>
        <v>0</v>
      </c>
      <c r="T29" s="45"/>
      <c r="U29" s="45">
        <f t="shared" ca="1" si="9"/>
        <v>0</v>
      </c>
      <c r="V29" s="46">
        <f>SUMIFS(데이터!$G:$G,데이터!$N:$N,$A$1,데이터!$M:$M,$Q29,데이터!$L:$L,$V$1)</f>
        <v>0</v>
      </c>
      <c r="W29" s="47" t="str">
        <f t="shared" si="4"/>
        <v/>
      </c>
      <c r="X29" s="48">
        <f>SUMIFS(데이터!$G:$G,데이터!$N:$N,$A$1,데이터!$M:$M,$Q29,데이터!$L:$L,$X$1)</f>
        <v>0</v>
      </c>
      <c r="Y29" s="47" t="str">
        <f t="shared" si="5"/>
        <v/>
      </c>
    </row>
    <row r="30" spans="1:25">
      <c r="A30" s="233"/>
      <c r="B30" s="233"/>
      <c r="C30" s="76" t="s">
        <v>895</v>
      </c>
      <c r="D30" s="49" t="s">
        <v>896</v>
      </c>
      <c r="E30" s="50" t="s">
        <v>895</v>
      </c>
      <c r="F30" s="51">
        <f>COUNTIFS(데이터!F:F,D30,데이터!$N:$N,$A$1)</f>
        <v>0</v>
      </c>
      <c r="G30" s="52">
        <f>SUMIFS(데이터!G:G,데이터!F:F,D30,데이터!$N:$N,$A$1)</f>
        <v>0</v>
      </c>
      <c r="H30" s="53">
        <f t="shared" si="6"/>
        <v>0</v>
      </c>
      <c r="I30" s="54">
        <f>IFERROR((SUMIFS(데이터!K:K,데이터!F:F,D30,데이터!$N:$N,$A$1))/F30,0)</f>
        <v>0</v>
      </c>
      <c r="J30" s="55">
        <f t="shared" si="7"/>
        <v>0</v>
      </c>
      <c r="K30" s="77">
        <f t="shared" si="10"/>
        <v>0</v>
      </c>
      <c r="L30" s="38">
        <f>IFERROR(SUMIFS(데이터!$G:$G,데이터!$F:$F,$D30,데이터!$N:$N,$A$1,데이터!$L:$L,L$1),"")</f>
        <v>0</v>
      </c>
      <c r="M30" s="39" t="str">
        <f t="shared" si="1"/>
        <v/>
      </c>
      <c r="N30" s="40">
        <f>IFERROR(SUMIFS(데이터!$G:$G,데이터!$F:$F,$D30,데이터!$N:$N,$A$1,데이터!$L:$L,N$1),"")</f>
        <v>0</v>
      </c>
      <c r="O30" s="39" t="str">
        <f t="shared" si="2"/>
        <v/>
      </c>
      <c r="Q30" s="41"/>
      <c r="R30" s="42">
        <f>IFERROR(COUNTIFS(데이터!$N:$N,$A$1,데이터!$M:$M,$Q30),"")</f>
        <v>0</v>
      </c>
      <c r="S30" s="43">
        <f>IFERROR(SUMIFS(데이터!$G:$G,데이터!$N:$N,$A$1,데이터!$M:$M,$Q30),"")</f>
        <v>0</v>
      </c>
      <c r="T30" s="45"/>
      <c r="U30" s="45">
        <f t="shared" ca="1" si="9"/>
        <v>0</v>
      </c>
      <c r="V30" s="46">
        <f>SUMIFS(데이터!$G:$G,데이터!$N:$N,$A$1,데이터!$M:$M,$Q30,데이터!$L:$L,$V$1)</f>
        <v>0</v>
      </c>
      <c r="W30" s="47" t="str">
        <f t="shared" si="4"/>
        <v/>
      </c>
      <c r="X30" s="48">
        <f>SUMIFS(데이터!$G:$G,데이터!$N:$N,$A$1,데이터!$M:$M,$Q30,데이터!$L:$L,$X$1)</f>
        <v>0</v>
      </c>
      <c r="Y30" s="47" t="str">
        <f t="shared" si="5"/>
        <v/>
      </c>
    </row>
    <row r="31" spans="1:25">
      <c r="A31" s="233"/>
      <c r="B31" s="233"/>
      <c r="C31" s="76" t="s">
        <v>897</v>
      </c>
      <c r="D31" s="49" t="s">
        <v>898</v>
      </c>
      <c r="E31" s="50" t="s">
        <v>897</v>
      </c>
      <c r="F31" s="51">
        <f>COUNTIFS(데이터!F:F,D31,데이터!$N:$N,$A$1)</f>
        <v>0</v>
      </c>
      <c r="G31" s="52">
        <f>SUMIFS(데이터!G:G,데이터!F:F,D31,데이터!$N:$N,$A$1)</f>
        <v>0</v>
      </c>
      <c r="H31" s="53">
        <f t="shared" si="6"/>
        <v>0</v>
      </c>
      <c r="I31" s="54">
        <f>IFERROR((SUMIFS(데이터!K:K,데이터!F:F,D31,데이터!$N:$N,$A$1))/F31,0)</f>
        <v>0</v>
      </c>
      <c r="J31" s="55">
        <f t="shared" si="7"/>
        <v>0</v>
      </c>
      <c r="K31" s="77">
        <f t="shared" si="10"/>
        <v>0</v>
      </c>
      <c r="L31" s="38">
        <f>IFERROR(SUMIFS(데이터!$G:$G,데이터!$F:$F,$D31,데이터!$N:$N,$A$1,데이터!$L:$L,L$1),"")</f>
        <v>0</v>
      </c>
      <c r="M31" s="39" t="str">
        <f t="shared" si="1"/>
        <v/>
      </c>
      <c r="N31" s="40">
        <f>IFERROR(SUMIFS(데이터!$G:$G,데이터!$F:$F,$D31,데이터!$N:$N,$A$1,데이터!$L:$L,N$1),"")</f>
        <v>0</v>
      </c>
      <c r="O31" s="39" t="str">
        <f t="shared" si="2"/>
        <v/>
      </c>
      <c r="Q31" s="41"/>
      <c r="R31" s="42">
        <f>IFERROR(COUNTIFS(데이터!$N:$N,$A$1,데이터!$M:$M,$Q31),"")</f>
        <v>0</v>
      </c>
      <c r="S31" s="43">
        <f>IFERROR(SUMIFS(데이터!$G:$G,데이터!$N:$N,$A$1,데이터!$M:$M,$Q31),"")</f>
        <v>0</v>
      </c>
      <c r="T31" s="45"/>
      <c r="U31" s="45">
        <f t="shared" ca="1" si="9"/>
        <v>0</v>
      </c>
      <c r="V31" s="46">
        <f>SUMIFS(데이터!$G:$G,데이터!$N:$N,$A$1,데이터!$M:$M,$Q31,데이터!$L:$L,$V$1)</f>
        <v>0</v>
      </c>
      <c r="W31" s="47" t="str">
        <f t="shared" si="4"/>
        <v/>
      </c>
      <c r="X31" s="48">
        <f>SUMIFS(데이터!$G:$G,데이터!$N:$N,$A$1,데이터!$M:$M,$Q31,데이터!$L:$L,$X$1)</f>
        <v>0</v>
      </c>
      <c r="Y31" s="47" t="str">
        <f t="shared" si="5"/>
        <v/>
      </c>
    </row>
    <row r="32" spans="1:25">
      <c r="A32" s="233"/>
      <c r="B32" s="233"/>
      <c r="C32" s="242" t="s">
        <v>899</v>
      </c>
      <c r="D32" s="49" t="s">
        <v>900</v>
      </c>
      <c r="E32" s="50" t="s">
        <v>901</v>
      </c>
      <c r="F32" s="51">
        <f>COUNTIFS(데이터!F:F,D32,데이터!$N:$N,$A$1)</f>
        <v>2</v>
      </c>
      <c r="G32" s="52">
        <f>SUMIFS(데이터!G:G,데이터!F:F,D32,데이터!$N:$N,$A$1)</f>
        <v>2</v>
      </c>
      <c r="H32" s="53">
        <f t="shared" si="6"/>
        <v>1</v>
      </c>
      <c r="I32" s="54">
        <f>IFERROR((SUMIFS(데이터!K:K,데이터!F:F,D32,데이터!$N:$N,$A$1))/F32,0)</f>
        <v>80</v>
      </c>
      <c r="J32" s="55">
        <f t="shared" si="7"/>
        <v>2.523659305993691E-4</v>
      </c>
      <c r="K32" s="232">
        <f>SUM(G32:G37)</f>
        <v>14</v>
      </c>
      <c r="L32" s="38">
        <f>IFERROR(SUMIFS(데이터!$G:$G,데이터!$F:$F,$D32,데이터!$N:$N,$A$1,데이터!$L:$L,L$1),"")</f>
        <v>2</v>
      </c>
      <c r="M32" s="39">
        <f t="shared" si="1"/>
        <v>1</v>
      </c>
      <c r="N32" s="40">
        <f>IFERROR(SUMIFS(데이터!$G:$G,데이터!$F:$F,$D32,데이터!$N:$N,$A$1,데이터!$L:$L,N$1),"")</f>
        <v>0</v>
      </c>
      <c r="O32" s="39">
        <f t="shared" si="2"/>
        <v>0</v>
      </c>
      <c r="Q32" s="41"/>
      <c r="R32" s="42">
        <f>IFERROR(COUNTIFS(데이터!$N:$N,$A$1,데이터!$M:$M,$Q32),"")</f>
        <v>0</v>
      </c>
      <c r="S32" s="43">
        <f>IFERROR(SUMIFS(데이터!$G:$G,데이터!$N:$N,$A$1,데이터!$M:$M,$Q32),"")</f>
        <v>0</v>
      </c>
      <c r="T32" s="45"/>
      <c r="U32" s="45">
        <f t="shared" ca="1" si="9"/>
        <v>0</v>
      </c>
      <c r="V32" s="46">
        <f>SUMIFS(데이터!$G:$G,데이터!$N:$N,$A$1,데이터!$M:$M,$Q32,데이터!$L:$L,$V$1)</f>
        <v>0</v>
      </c>
      <c r="W32" s="47" t="str">
        <f t="shared" si="4"/>
        <v/>
      </c>
      <c r="X32" s="48">
        <f>SUMIFS(데이터!$G:$G,데이터!$N:$N,$A$1,데이터!$M:$M,$Q32,데이터!$L:$L,$X$1)</f>
        <v>0</v>
      </c>
      <c r="Y32" s="47" t="str">
        <f t="shared" si="5"/>
        <v/>
      </c>
    </row>
    <row r="33" spans="1:25">
      <c r="A33" s="233"/>
      <c r="B33" s="233"/>
      <c r="C33" s="233"/>
      <c r="D33" s="49" t="s">
        <v>902</v>
      </c>
      <c r="E33" s="50" t="s">
        <v>903</v>
      </c>
      <c r="F33" s="51">
        <f>COUNTIFS(데이터!F:F,D33,데이터!$N:$N,$A$1)</f>
        <v>0</v>
      </c>
      <c r="G33" s="52">
        <f>SUMIFS(데이터!G:G,데이터!F:F,D33,데이터!$N:$N,$A$1)</f>
        <v>0</v>
      </c>
      <c r="H33" s="53">
        <f t="shared" si="6"/>
        <v>0</v>
      </c>
      <c r="I33" s="54">
        <f>IFERROR((SUMIFS(데이터!K:K,데이터!F:F,D33,데이터!$N:$N,$A$1))/F33,0)</f>
        <v>0</v>
      </c>
      <c r="J33" s="55">
        <f t="shared" si="7"/>
        <v>0</v>
      </c>
      <c r="K33" s="233"/>
      <c r="L33" s="38">
        <f>IFERROR(SUMIFS(데이터!$G:$G,데이터!$F:$F,$D33,데이터!$N:$N,$A$1,데이터!$L:$L,L$1),"")</f>
        <v>0</v>
      </c>
      <c r="M33" s="39" t="str">
        <f t="shared" si="1"/>
        <v/>
      </c>
      <c r="N33" s="40">
        <f>IFERROR(SUMIFS(데이터!$G:$G,데이터!$F:$F,$D33,데이터!$N:$N,$A$1,데이터!$L:$L,N$1),"")</f>
        <v>0</v>
      </c>
      <c r="O33" s="39" t="str">
        <f t="shared" si="2"/>
        <v/>
      </c>
      <c r="Q33" s="41"/>
      <c r="R33" s="42">
        <f>IFERROR(COUNTIFS(데이터!$N:$N,$A$1,데이터!$M:$M,$Q33),"")</f>
        <v>0</v>
      </c>
      <c r="S33" s="43">
        <f>IFERROR(SUMIFS(데이터!$G:$G,데이터!$N:$N,$A$1,데이터!$M:$M,$Q33),"")</f>
        <v>0</v>
      </c>
      <c r="T33" s="45"/>
      <c r="U33" s="45">
        <f t="shared" ca="1" si="9"/>
        <v>0</v>
      </c>
      <c r="V33" s="46">
        <f>SUMIFS(데이터!$G:$G,데이터!$N:$N,$A$1,데이터!$M:$M,$Q33,데이터!$L:$L,$V$1)</f>
        <v>0</v>
      </c>
      <c r="W33" s="47" t="str">
        <f t="shared" si="4"/>
        <v/>
      </c>
      <c r="X33" s="48">
        <f>SUMIFS(데이터!$G:$G,데이터!$N:$N,$A$1,데이터!$M:$M,$Q33,데이터!$L:$L,$X$1)</f>
        <v>0</v>
      </c>
      <c r="Y33" s="47" t="str">
        <f t="shared" si="5"/>
        <v/>
      </c>
    </row>
    <row r="34" spans="1:25">
      <c r="A34" s="233"/>
      <c r="B34" s="233"/>
      <c r="C34" s="233"/>
      <c r="D34" s="49" t="s">
        <v>904</v>
      </c>
      <c r="E34" s="50" t="s">
        <v>905</v>
      </c>
      <c r="F34" s="51">
        <f>COUNTIFS(데이터!F:F,D34,데이터!$N:$N,$A$1)</f>
        <v>12</v>
      </c>
      <c r="G34" s="52">
        <f>SUMIFS(데이터!G:G,데이터!F:F,D34,데이터!$N:$N,$A$1)</f>
        <v>12</v>
      </c>
      <c r="H34" s="53">
        <f t="shared" si="6"/>
        <v>1</v>
      </c>
      <c r="I34" s="54">
        <f>IFERROR((SUMIFS(데이터!K:K,데이터!F:F,D34,데이터!$N:$N,$A$1))/F34,0)</f>
        <v>40</v>
      </c>
      <c r="J34" s="55">
        <f t="shared" si="7"/>
        <v>1.5141955835962144E-3</v>
      </c>
      <c r="K34" s="233"/>
      <c r="L34" s="38">
        <f>IFERROR(SUMIFS(데이터!$G:$G,데이터!$F:$F,$D34,데이터!$N:$N,$A$1,데이터!$L:$L,L$1),"")</f>
        <v>12</v>
      </c>
      <c r="M34" s="39">
        <f t="shared" si="1"/>
        <v>1</v>
      </c>
      <c r="N34" s="40">
        <f>IFERROR(SUMIFS(데이터!$G:$G,데이터!$F:$F,$D34,데이터!$N:$N,$A$1,데이터!$L:$L,N$1),"")</f>
        <v>0</v>
      </c>
      <c r="O34" s="39">
        <f t="shared" si="2"/>
        <v>0</v>
      </c>
      <c r="Q34" s="41"/>
      <c r="R34" s="42">
        <f>IFERROR(COUNTIFS(데이터!$N:$N,$A$1,데이터!$M:$M,$Q34),"")</f>
        <v>0</v>
      </c>
      <c r="S34" s="43">
        <f>IFERROR(SUMIFS(데이터!$G:$G,데이터!$N:$N,$A$1,데이터!$M:$M,$Q34),"")</f>
        <v>0</v>
      </c>
      <c r="T34" s="45"/>
      <c r="U34" s="45">
        <f t="shared" ca="1" si="9"/>
        <v>0</v>
      </c>
      <c r="V34" s="46">
        <f>SUMIFS(데이터!$G:$G,데이터!$N:$N,$A$1,데이터!$M:$M,$Q34,데이터!$L:$L,$V$1)</f>
        <v>0</v>
      </c>
      <c r="W34" s="47" t="str">
        <f t="shared" si="4"/>
        <v/>
      </c>
      <c r="X34" s="48">
        <f>SUMIFS(데이터!$G:$G,데이터!$N:$N,$A$1,데이터!$M:$M,$Q34,데이터!$L:$L,$X$1)</f>
        <v>0</v>
      </c>
      <c r="Y34" s="47" t="str">
        <f t="shared" si="5"/>
        <v/>
      </c>
    </row>
    <row r="35" spans="1:25">
      <c r="A35" s="233"/>
      <c r="B35" s="233"/>
      <c r="C35" s="233"/>
      <c r="D35" s="49" t="s">
        <v>906</v>
      </c>
      <c r="E35" s="50" t="s">
        <v>907</v>
      </c>
      <c r="F35" s="51">
        <f>COUNTIFS(데이터!F:F,D35,데이터!$N:$N,$A$1)</f>
        <v>0</v>
      </c>
      <c r="G35" s="52">
        <f>SUMIFS(데이터!G:G,데이터!F:F,D35,데이터!$N:$N,$A$1)</f>
        <v>0</v>
      </c>
      <c r="H35" s="53">
        <f t="shared" si="6"/>
        <v>0</v>
      </c>
      <c r="I35" s="54">
        <f>IFERROR((SUMIFS(데이터!K:K,데이터!F:F,D35,데이터!$N:$N,$A$1))/F35,0)</f>
        <v>0</v>
      </c>
      <c r="J35" s="55">
        <f t="shared" si="7"/>
        <v>0</v>
      </c>
      <c r="K35" s="233"/>
      <c r="L35" s="38">
        <f>IFERROR(SUMIFS(데이터!$G:$G,데이터!$F:$F,$D35,데이터!$N:$N,$A$1,데이터!$L:$L,L$1),"")</f>
        <v>0</v>
      </c>
      <c r="M35" s="39" t="str">
        <f t="shared" si="1"/>
        <v/>
      </c>
      <c r="N35" s="40">
        <f>IFERROR(SUMIFS(데이터!$G:$G,데이터!$F:$F,$D35,데이터!$N:$N,$A$1,데이터!$L:$L,N$1),"")</f>
        <v>0</v>
      </c>
      <c r="O35" s="39" t="str">
        <f t="shared" si="2"/>
        <v/>
      </c>
      <c r="Q35" s="41"/>
      <c r="R35" s="42">
        <f>IFERROR(COUNTIFS(데이터!$N:$N,$A$1,데이터!$M:$M,$Q35),"")</f>
        <v>0</v>
      </c>
      <c r="S35" s="43">
        <f>IFERROR(SUMIFS(데이터!$G:$G,데이터!$N:$N,$A$1,데이터!$M:$M,$Q35),"")</f>
        <v>0</v>
      </c>
      <c r="T35" s="45"/>
      <c r="U35" s="45">
        <f t="shared" ca="1" si="9"/>
        <v>0</v>
      </c>
      <c r="V35" s="46">
        <f>SUMIFS(데이터!$G:$G,데이터!$N:$N,$A$1,데이터!$M:$M,$Q35,데이터!$L:$L,$V$1)</f>
        <v>0</v>
      </c>
      <c r="W35" s="47" t="str">
        <f t="shared" si="4"/>
        <v/>
      </c>
      <c r="X35" s="48">
        <f>SUMIFS(데이터!$G:$G,데이터!$N:$N,$A$1,데이터!$M:$M,$Q35,데이터!$L:$L,$X$1)</f>
        <v>0</v>
      </c>
      <c r="Y35" s="47" t="str">
        <f t="shared" si="5"/>
        <v/>
      </c>
    </row>
    <row r="36" spans="1:25">
      <c r="A36" s="233"/>
      <c r="B36" s="233"/>
      <c r="C36" s="233"/>
      <c r="D36" s="49" t="s">
        <v>908</v>
      </c>
      <c r="E36" s="50" t="s">
        <v>909</v>
      </c>
      <c r="F36" s="51">
        <f>COUNTIFS(데이터!F:F,D36,데이터!$N:$N,$A$1)</f>
        <v>0</v>
      </c>
      <c r="G36" s="52">
        <f>SUMIFS(데이터!G:G,데이터!F:F,D36,데이터!$N:$N,$A$1)</f>
        <v>0</v>
      </c>
      <c r="H36" s="53">
        <f t="shared" si="6"/>
        <v>0</v>
      </c>
      <c r="I36" s="54">
        <f>IFERROR((SUMIFS(데이터!K:K,데이터!F:F,D36,데이터!$N:$N,$A$1))/F36,0)</f>
        <v>0</v>
      </c>
      <c r="J36" s="55">
        <f t="shared" si="7"/>
        <v>0</v>
      </c>
      <c r="K36" s="233"/>
      <c r="L36" s="38">
        <f>IFERROR(SUMIFS(데이터!$G:$G,데이터!$F:$F,$D36,데이터!$N:$N,$A$1,데이터!$L:$L,L$1),"")</f>
        <v>0</v>
      </c>
      <c r="M36" s="39" t="str">
        <f t="shared" si="1"/>
        <v/>
      </c>
      <c r="N36" s="40">
        <f>IFERROR(SUMIFS(데이터!$G:$G,데이터!$F:$F,$D36,데이터!$N:$N,$A$1,데이터!$L:$L,N$1),"")</f>
        <v>0</v>
      </c>
      <c r="O36" s="39" t="str">
        <f t="shared" si="2"/>
        <v/>
      </c>
      <c r="Q36" s="41"/>
      <c r="R36" s="42">
        <f>IFERROR(COUNTIFS(데이터!$N:$N,$A$1,데이터!$M:$M,$Q36),"")</f>
        <v>0</v>
      </c>
      <c r="S36" s="43">
        <f>IFERROR(SUMIFS(데이터!$G:$G,데이터!$N:$N,$A$1,데이터!$M:$M,$Q36),"")</f>
        <v>0</v>
      </c>
      <c r="T36" s="45"/>
      <c r="U36" s="45">
        <f t="shared" ca="1" si="9"/>
        <v>0</v>
      </c>
      <c r="V36" s="46">
        <f>SUMIFS(데이터!$G:$G,데이터!$N:$N,$A$1,데이터!$M:$M,$Q36,데이터!$L:$L,$V$1)</f>
        <v>0</v>
      </c>
      <c r="W36" s="47" t="str">
        <f t="shared" si="4"/>
        <v/>
      </c>
      <c r="X36" s="48">
        <f>SUMIFS(데이터!$G:$G,데이터!$N:$N,$A$1,데이터!$M:$M,$Q36,데이터!$L:$L,$X$1)</f>
        <v>0</v>
      </c>
      <c r="Y36" s="47" t="str">
        <f t="shared" si="5"/>
        <v/>
      </c>
    </row>
    <row r="37" spans="1:25">
      <c r="A37" s="233"/>
      <c r="B37" s="233"/>
      <c r="C37" s="233"/>
      <c r="D37" s="49" t="s">
        <v>910</v>
      </c>
      <c r="E37" s="50" t="s">
        <v>911</v>
      </c>
      <c r="F37" s="51">
        <f>COUNTIFS(데이터!F:F,D37,데이터!$N:$N,$A$1)</f>
        <v>0</v>
      </c>
      <c r="G37" s="52">
        <f>SUMIFS(데이터!G:G,데이터!F:F,D37,데이터!$N:$N,$A$1)</f>
        <v>0</v>
      </c>
      <c r="H37" s="53">
        <f t="shared" si="6"/>
        <v>0</v>
      </c>
      <c r="I37" s="54">
        <f>IFERROR((SUMIFS(데이터!K:K,데이터!F:F,D37,데이터!$N:$N,$A$1))/F37,0)</f>
        <v>0</v>
      </c>
      <c r="J37" s="55">
        <f t="shared" si="7"/>
        <v>0</v>
      </c>
      <c r="K37" s="233"/>
      <c r="L37" s="38">
        <f>IFERROR(SUMIFS(데이터!$G:$G,데이터!$F:$F,$D37,데이터!$N:$N,$A$1,데이터!$L:$L,L$1),"")</f>
        <v>0</v>
      </c>
      <c r="M37" s="39" t="str">
        <f t="shared" si="1"/>
        <v/>
      </c>
      <c r="N37" s="40">
        <f>IFERROR(SUMIFS(데이터!$G:$G,데이터!$F:$F,$D37,데이터!$N:$N,$A$1,데이터!$L:$L,N$1),"")</f>
        <v>0</v>
      </c>
      <c r="O37" s="39" t="str">
        <f t="shared" si="2"/>
        <v/>
      </c>
      <c r="Q37" s="41"/>
      <c r="R37" s="42">
        <f>IFERROR(COUNTIFS(데이터!$N:$N,$A$1,데이터!$M:$M,$Q37),"")</f>
        <v>0</v>
      </c>
      <c r="S37" s="43">
        <f>IFERROR(SUMIFS(데이터!$G:$G,데이터!$N:$N,$A$1,데이터!$M:$M,$Q37),"")</f>
        <v>0</v>
      </c>
      <c r="T37" s="45"/>
      <c r="U37" s="45">
        <f t="shared" ca="1" si="9"/>
        <v>0</v>
      </c>
      <c r="V37" s="46">
        <f>SUMIFS(데이터!$G:$G,데이터!$N:$N,$A$1,데이터!$M:$M,$Q37,데이터!$L:$L,$V$1)</f>
        <v>0</v>
      </c>
      <c r="W37" s="47" t="str">
        <f t="shared" si="4"/>
        <v/>
      </c>
      <c r="X37" s="48">
        <f>SUMIFS(데이터!$G:$G,데이터!$N:$N,$A$1,데이터!$M:$M,$Q37,데이터!$L:$L,$X$1)</f>
        <v>0</v>
      </c>
      <c r="Y37" s="47" t="str">
        <f t="shared" si="5"/>
        <v/>
      </c>
    </row>
    <row r="38" spans="1:25">
      <c r="A38" s="233"/>
      <c r="B38" s="233"/>
      <c r="C38" s="242" t="s">
        <v>912</v>
      </c>
      <c r="D38" s="49" t="s">
        <v>913</v>
      </c>
      <c r="E38" s="50" t="s">
        <v>914</v>
      </c>
      <c r="F38" s="51">
        <f>COUNTIFS(데이터!F:F,D38,데이터!$N:$N,$A$1)</f>
        <v>0</v>
      </c>
      <c r="G38" s="52">
        <f>SUMIFS(데이터!G:G,데이터!F:F,D38,데이터!$N:$N,$A$1)</f>
        <v>0</v>
      </c>
      <c r="H38" s="53">
        <f t="shared" si="6"/>
        <v>0</v>
      </c>
      <c r="I38" s="54">
        <f>IFERROR((SUMIFS(데이터!K:K,데이터!F:F,D38,데이터!$N:$N,$A$1))/F38,0)</f>
        <v>0</v>
      </c>
      <c r="J38" s="55">
        <f t="shared" si="7"/>
        <v>0</v>
      </c>
      <c r="K38" s="232">
        <f>SUM(G38:G43)</f>
        <v>0</v>
      </c>
      <c r="L38" s="38">
        <f>IFERROR(SUMIFS(데이터!$G:$G,데이터!$F:$F,$D38,데이터!$N:$N,$A$1,데이터!$L:$L,L$1),"")</f>
        <v>0</v>
      </c>
      <c r="M38" s="39" t="str">
        <f t="shared" si="1"/>
        <v/>
      </c>
      <c r="N38" s="40">
        <f>IFERROR(SUMIFS(데이터!$G:$G,데이터!$F:$F,$D38,데이터!$N:$N,$A$1,데이터!$L:$L,N$1),"")</f>
        <v>0</v>
      </c>
      <c r="O38" s="39" t="str">
        <f t="shared" si="2"/>
        <v/>
      </c>
      <c r="Q38" s="41"/>
      <c r="R38" s="42">
        <f>IFERROR(COUNTIFS(데이터!$N:$N,$A$1,데이터!$M:$M,$Q38),"")</f>
        <v>0</v>
      </c>
      <c r="S38" s="43">
        <f>IFERROR(SUMIFS(데이터!$G:$G,데이터!$N:$N,$A$1,데이터!$M:$M,$Q38),"")</f>
        <v>0</v>
      </c>
      <c r="T38" s="45"/>
      <c r="U38" s="45">
        <f t="shared" ca="1" si="9"/>
        <v>0</v>
      </c>
      <c r="V38" s="46">
        <f>SUMIFS(데이터!$G:$G,데이터!$N:$N,$A$1,데이터!$M:$M,$Q38,데이터!$L:$L,$V$1)</f>
        <v>0</v>
      </c>
      <c r="W38" s="47" t="str">
        <f t="shared" si="4"/>
        <v/>
      </c>
      <c r="X38" s="48">
        <f>SUMIFS(데이터!$G:$G,데이터!$N:$N,$A$1,데이터!$M:$M,$Q38,데이터!$L:$L,$X$1)</f>
        <v>0</v>
      </c>
      <c r="Y38" s="47" t="str">
        <f t="shared" si="5"/>
        <v/>
      </c>
    </row>
    <row r="39" spans="1:25">
      <c r="A39" s="233"/>
      <c r="B39" s="233"/>
      <c r="C39" s="233"/>
      <c r="D39" s="49" t="s">
        <v>915</v>
      </c>
      <c r="E39" s="50" t="s">
        <v>916</v>
      </c>
      <c r="F39" s="51">
        <f>COUNTIFS(데이터!F:F,D39,데이터!$N:$N,$A$1)</f>
        <v>0</v>
      </c>
      <c r="G39" s="52">
        <f>SUMIFS(데이터!G:G,데이터!F:F,D39,데이터!$N:$N,$A$1)</f>
        <v>0</v>
      </c>
      <c r="H39" s="53">
        <f t="shared" si="6"/>
        <v>0</v>
      </c>
      <c r="I39" s="54">
        <f>IFERROR((SUMIFS(데이터!K:K,데이터!F:F,D39,데이터!$N:$N,$A$1))/F39,0)</f>
        <v>0</v>
      </c>
      <c r="J39" s="55">
        <f t="shared" si="7"/>
        <v>0</v>
      </c>
      <c r="K39" s="233"/>
      <c r="L39" s="38">
        <f>IFERROR(SUMIFS(데이터!$G:$G,데이터!$F:$F,$D39,데이터!$N:$N,$A$1,데이터!$L:$L,L$1),"")</f>
        <v>0</v>
      </c>
      <c r="M39" s="39" t="str">
        <f t="shared" si="1"/>
        <v/>
      </c>
      <c r="N39" s="40">
        <f>IFERROR(SUMIFS(데이터!$G:$G,데이터!$F:$F,$D39,데이터!$N:$N,$A$1,데이터!$L:$L,N$1),"")</f>
        <v>0</v>
      </c>
      <c r="O39" s="39" t="str">
        <f t="shared" si="2"/>
        <v/>
      </c>
      <c r="Q39" s="41"/>
      <c r="R39" s="42">
        <f>IFERROR(COUNTIFS(데이터!$N:$N,$A$1,데이터!$M:$M,$Q39),"")</f>
        <v>0</v>
      </c>
      <c r="S39" s="43">
        <f>IFERROR(SUMIFS(데이터!$G:$G,데이터!$N:$N,$A$1,데이터!$M:$M,$Q39),"")</f>
        <v>0</v>
      </c>
      <c r="T39" s="45"/>
      <c r="U39" s="45">
        <f t="shared" ca="1" si="9"/>
        <v>0</v>
      </c>
      <c r="V39" s="46">
        <f>SUMIFS(데이터!$G:$G,데이터!$N:$N,$A$1,데이터!$M:$M,$Q39,데이터!$L:$L,$V$1)</f>
        <v>0</v>
      </c>
      <c r="W39" s="47" t="str">
        <f t="shared" si="4"/>
        <v/>
      </c>
      <c r="X39" s="48">
        <f>SUMIFS(데이터!$G:$G,데이터!$N:$N,$A$1,데이터!$M:$M,$Q39,데이터!$L:$L,$X$1)</f>
        <v>0</v>
      </c>
      <c r="Y39" s="47" t="str">
        <f t="shared" si="5"/>
        <v/>
      </c>
    </row>
    <row r="40" spans="1:25">
      <c r="A40" s="233"/>
      <c r="B40" s="233"/>
      <c r="C40" s="233"/>
      <c r="D40" s="49" t="s">
        <v>917</v>
      </c>
      <c r="E40" s="50" t="s">
        <v>918</v>
      </c>
      <c r="F40" s="51">
        <f>COUNTIFS(데이터!F:F,D40,데이터!$N:$N,$A$1)</f>
        <v>0</v>
      </c>
      <c r="G40" s="52">
        <f>SUMIFS(데이터!G:G,데이터!F:F,D40,데이터!$N:$N,$A$1)</f>
        <v>0</v>
      </c>
      <c r="H40" s="53">
        <f t="shared" si="6"/>
        <v>0</v>
      </c>
      <c r="I40" s="54">
        <f>IFERROR((SUMIFS(데이터!K:K,데이터!F:F,D40,데이터!$N:$N,$A$1))/F40,0)</f>
        <v>0</v>
      </c>
      <c r="J40" s="55">
        <f t="shared" si="7"/>
        <v>0</v>
      </c>
      <c r="K40" s="233"/>
      <c r="L40" s="38">
        <f>IFERROR(SUMIFS(데이터!$G:$G,데이터!$F:$F,$D40,데이터!$N:$N,$A$1,데이터!$L:$L,L$1),"")</f>
        <v>0</v>
      </c>
      <c r="M40" s="39" t="str">
        <f t="shared" si="1"/>
        <v/>
      </c>
      <c r="N40" s="40">
        <f>IFERROR(SUMIFS(데이터!$G:$G,데이터!$F:$F,$D40,데이터!$N:$N,$A$1,데이터!$L:$L,N$1),"")</f>
        <v>0</v>
      </c>
      <c r="O40" s="39" t="str">
        <f t="shared" si="2"/>
        <v/>
      </c>
      <c r="Q40" s="41"/>
      <c r="R40" s="42">
        <f>IFERROR(COUNTIFS(데이터!$N:$N,$A$1,데이터!$M:$M,$Q40),"")</f>
        <v>0</v>
      </c>
      <c r="S40" s="43">
        <f>IFERROR(SUMIFS(데이터!$G:$G,데이터!$N:$N,$A$1,데이터!$M:$M,$Q40),"")</f>
        <v>0</v>
      </c>
      <c r="T40" s="45"/>
      <c r="U40" s="45">
        <f t="shared" ca="1" si="9"/>
        <v>0</v>
      </c>
      <c r="V40" s="46">
        <f>SUMIFS(데이터!$G:$G,데이터!$N:$N,$A$1,데이터!$M:$M,$Q40,데이터!$L:$L,$V$1)</f>
        <v>0</v>
      </c>
      <c r="W40" s="47" t="str">
        <f t="shared" si="4"/>
        <v/>
      </c>
      <c r="X40" s="48">
        <f>SUMIFS(데이터!$G:$G,데이터!$N:$N,$A$1,데이터!$M:$M,$Q40,데이터!$L:$L,$X$1)</f>
        <v>0</v>
      </c>
      <c r="Y40" s="47" t="str">
        <f t="shared" si="5"/>
        <v/>
      </c>
    </row>
    <row r="41" spans="1:25">
      <c r="A41" s="233"/>
      <c r="B41" s="233"/>
      <c r="C41" s="233"/>
      <c r="D41" s="49" t="s">
        <v>906</v>
      </c>
      <c r="E41" s="50" t="s">
        <v>919</v>
      </c>
      <c r="F41" s="51">
        <f>COUNTIFS(데이터!F:F,D41,데이터!$N:$N,$A$1)</f>
        <v>0</v>
      </c>
      <c r="G41" s="52">
        <f>SUMIFS(데이터!G:G,데이터!F:F,D41,데이터!$N:$N,$A$1)</f>
        <v>0</v>
      </c>
      <c r="H41" s="53">
        <f t="shared" si="6"/>
        <v>0</v>
      </c>
      <c r="I41" s="54">
        <f>IFERROR((SUMIFS(데이터!K:K,데이터!F:F,D41,데이터!$N:$N,$A$1))/F41,0)</f>
        <v>0</v>
      </c>
      <c r="J41" s="55">
        <f t="shared" si="7"/>
        <v>0</v>
      </c>
      <c r="K41" s="233"/>
      <c r="L41" s="38">
        <f>IFERROR(SUMIFS(데이터!$G:$G,데이터!$F:$F,$D41,데이터!$N:$N,$A$1,데이터!$L:$L,L$1),"")</f>
        <v>0</v>
      </c>
      <c r="M41" s="39" t="str">
        <f t="shared" si="1"/>
        <v/>
      </c>
      <c r="N41" s="40">
        <f>IFERROR(SUMIFS(데이터!$G:$G,데이터!$F:$F,$D41,데이터!$N:$N,$A$1,데이터!$L:$L,N$1),"")</f>
        <v>0</v>
      </c>
      <c r="O41" s="39" t="str">
        <f t="shared" si="2"/>
        <v/>
      </c>
      <c r="Q41" s="41"/>
      <c r="R41" s="42">
        <f>IFERROR(COUNTIFS(데이터!$N:$N,$A$1,데이터!$M:$M,$Q41),"")</f>
        <v>0</v>
      </c>
      <c r="S41" s="43">
        <f>IFERROR(SUMIFS(데이터!$G:$G,데이터!$N:$N,$A$1,데이터!$M:$M,$Q41),"")</f>
        <v>0</v>
      </c>
      <c r="T41" s="45"/>
      <c r="U41" s="45">
        <f t="shared" ca="1" si="9"/>
        <v>0</v>
      </c>
      <c r="V41" s="46">
        <f>SUMIFS(데이터!$G:$G,데이터!$N:$N,$A$1,데이터!$M:$M,$Q41,데이터!$L:$L,$V$1)</f>
        <v>0</v>
      </c>
      <c r="W41" s="47" t="str">
        <f t="shared" si="4"/>
        <v/>
      </c>
      <c r="X41" s="48">
        <f>SUMIFS(데이터!$G:$G,데이터!$N:$N,$A$1,데이터!$M:$M,$Q41,데이터!$L:$L,$X$1)</f>
        <v>0</v>
      </c>
      <c r="Y41" s="47" t="str">
        <f t="shared" si="5"/>
        <v/>
      </c>
    </row>
    <row r="42" spans="1:25">
      <c r="A42" s="233"/>
      <c r="B42" s="233"/>
      <c r="C42" s="233"/>
      <c r="D42" s="49" t="s">
        <v>920</v>
      </c>
      <c r="E42" s="50" t="s">
        <v>921</v>
      </c>
      <c r="F42" s="51">
        <f>COUNTIFS(데이터!F:F,D42,데이터!$N:$N,$A$1)</f>
        <v>0</v>
      </c>
      <c r="G42" s="52">
        <f>SUMIFS(데이터!G:G,데이터!F:F,D42,데이터!$N:$N,$A$1)</f>
        <v>0</v>
      </c>
      <c r="H42" s="53">
        <f t="shared" si="6"/>
        <v>0</v>
      </c>
      <c r="I42" s="54">
        <f>IFERROR((SUMIFS(데이터!K:K,데이터!F:F,D42,데이터!$N:$N,$A$1))/F42,0)</f>
        <v>0</v>
      </c>
      <c r="J42" s="55">
        <f t="shared" si="7"/>
        <v>0</v>
      </c>
      <c r="K42" s="233"/>
      <c r="L42" s="38">
        <f>IFERROR(SUMIFS(데이터!$G:$G,데이터!$F:$F,$D42,데이터!$N:$N,$A$1,데이터!$L:$L,L$1),"")</f>
        <v>0</v>
      </c>
      <c r="M42" s="39" t="str">
        <f t="shared" si="1"/>
        <v/>
      </c>
      <c r="N42" s="40">
        <f>IFERROR(SUMIFS(데이터!$G:$G,데이터!$F:$F,$D42,데이터!$N:$N,$A$1,데이터!$L:$L,N$1),"")</f>
        <v>0</v>
      </c>
      <c r="O42" s="39" t="str">
        <f t="shared" si="2"/>
        <v/>
      </c>
      <c r="Q42" s="41"/>
      <c r="R42" s="42">
        <f>IFERROR(COUNTIFS(데이터!$N:$N,$A$1,데이터!$M:$M,$Q42),"")</f>
        <v>0</v>
      </c>
      <c r="S42" s="43">
        <f>IFERROR(SUMIFS(데이터!$G:$G,데이터!$N:$N,$A$1,데이터!$M:$M,$Q42),"")</f>
        <v>0</v>
      </c>
      <c r="T42" s="45"/>
      <c r="U42" s="45">
        <f t="shared" ca="1" si="9"/>
        <v>0</v>
      </c>
      <c r="V42" s="46">
        <f>SUMIFS(데이터!$G:$G,데이터!$N:$N,$A$1,데이터!$M:$M,$Q42,데이터!$L:$L,$V$1)</f>
        <v>0</v>
      </c>
      <c r="W42" s="47" t="str">
        <f t="shared" si="4"/>
        <v/>
      </c>
      <c r="X42" s="48">
        <f>SUMIFS(데이터!$G:$G,데이터!$N:$N,$A$1,데이터!$M:$M,$Q42,데이터!$L:$L,$X$1)</f>
        <v>0</v>
      </c>
      <c r="Y42" s="47" t="str">
        <f t="shared" si="5"/>
        <v/>
      </c>
    </row>
    <row r="43" spans="1:25">
      <c r="A43" s="233"/>
      <c r="B43" s="233"/>
      <c r="C43" s="233"/>
      <c r="D43" s="49" t="s">
        <v>910</v>
      </c>
      <c r="E43" s="50" t="s">
        <v>922</v>
      </c>
      <c r="F43" s="51">
        <f>COUNTIFS(데이터!F:F,D43,데이터!$N:$N,$A$1)</f>
        <v>0</v>
      </c>
      <c r="G43" s="52">
        <f>SUMIFS(데이터!G:G,데이터!F:F,D43,데이터!$N:$N,$A$1)</f>
        <v>0</v>
      </c>
      <c r="H43" s="53">
        <f t="shared" si="6"/>
        <v>0</v>
      </c>
      <c r="I43" s="54">
        <f>IFERROR((SUMIFS(데이터!K:K,데이터!F:F,D43,데이터!$N:$N,$A$1))/F43,0)</f>
        <v>0</v>
      </c>
      <c r="J43" s="55">
        <f t="shared" si="7"/>
        <v>0</v>
      </c>
      <c r="K43" s="233"/>
      <c r="L43" s="38">
        <f>IFERROR(SUMIFS(데이터!$G:$G,데이터!$F:$F,$D43,데이터!$N:$N,$A$1,데이터!$L:$L,L$1),"")</f>
        <v>0</v>
      </c>
      <c r="M43" s="39" t="str">
        <f t="shared" si="1"/>
        <v/>
      </c>
      <c r="N43" s="40">
        <f>IFERROR(SUMIFS(데이터!$G:$G,데이터!$F:$F,$D43,데이터!$N:$N,$A$1,데이터!$L:$L,N$1),"")</f>
        <v>0</v>
      </c>
      <c r="O43" s="39" t="str">
        <f t="shared" si="2"/>
        <v/>
      </c>
      <c r="Q43" s="41"/>
      <c r="R43" s="42">
        <f>IFERROR(COUNTIFS(데이터!$N:$N,$A$1,데이터!$M:$M,$Q43),"")</f>
        <v>0</v>
      </c>
      <c r="S43" s="43">
        <f>IFERROR(SUMIFS(데이터!$G:$G,데이터!$N:$N,$A$1,데이터!$M:$M,$Q43),"")</f>
        <v>0</v>
      </c>
      <c r="T43" s="45"/>
      <c r="U43" s="45">
        <f t="shared" ca="1" si="9"/>
        <v>0</v>
      </c>
      <c r="V43" s="46">
        <f>SUMIFS(데이터!$G:$G,데이터!$N:$N,$A$1,데이터!$M:$M,$Q43,데이터!$L:$L,$V$1)</f>
        <v>0</v>
      </c>
      <c r="W43" s="47" t="str">
        <f t="shared" si="4"/>
        <v/>
      </c>
      <c r="X43" s="48">
        <f>SUMIFS(데이터!$G:$G,데이터!$N:$N,$A$1,데이터!$M:$M,$Q43,데이터!$L:$L,$X$1)</f>
        <v>0</v>
      </c>
      <c r="Y43" s="47" t="str">
        <f t="shared" si="5"/>
        <v/>
      </c>
    </row>
    <row r="44" spans="1:25">
      <c r="A44" s="233"/>
      <c r="B44" s="233"/>
      <c r="C44" s="242" t="s">
        <v>923</v>
      </c>
      <c r="D44" s="49" t="s">
        <v>924</v>
      </c>
      <c r="E44" s="50" t="s">
        <v>925</v>
      </c>
      <c r="F44" s="51">
        <f>COUNTIFS(데이터!F:F,D44,데이터!$N:$N,$A$1)</f>
        <v>155</v>
      </c>
      <c r="G44" s="52">
        <f>SUMIFS(데이터!G:G,데이터!F:F,D44,데이터!$N:$N,$A$1)</f>
        <v>155</v>
      </c>
      <c r="H44" s="53">
        <f t="shared" si="6"/>
        <v>1</v>
      </c>
      <c r="I44" s="54">
        <f>IFERROR((SUMIFS(데이터!K:K,데이터!F:F,D44,데이터!$N:$N,$A$1))/F44,0)</f>
        <v>16</v>
      </c>
      <c r="J44" s="55">
        <f t="shared" si="7"/>
        <v>1.9558359621451103E-2</v>
      </c>
      <c r="K44" s="232">
        <f>SUM(G44:G45)</f>
        <v>155</v>
      </c>
      <c r="L44" s="38">
        <f>IFERROR(SUMIFS(데이터!$G:$G,데이터!$F:$F,$D44,데이터!$N:$N,$A$1,데이터!$L:$L,L$1),"")</f>
        <v>155</v>
      </c>
      <c r="M44" s="39">
        <f t="shared" si="1"/>
        <v>1</v>
      </c>
      <c r="N44" s="40">
        <f>IFERROR(SUMIFS(데이터!$G:$G,데이터!$F:$F,$D44,데이터!$N:$N,$A$1,데이터!$L:$L,N$1),"")</f>
        <v>0</v>
      </c>
      <c r="O44" s="39">
        <f t="shared" si="2"/>
        <v>0</v>
      </c>
      <c r="Q44" s="41"/>
      <c r="R44" s="42">
        <f>IFERROR(COUNTIFS(데이터!$N:$N,$A$1,데이터!$M:$M,$Q44),"")</f>
        <v>0</v>
      </c>
      <c r="S44" s="43">
        <f>IFERROR(SUMIFS(데이터!$G:$G,데이터!$N:$N,$A$1,데이터!$M:$M,$Q44),"")</f>
        <v>0</v>
      </c>
      <c r="T44" s="45"/>
      <c r="U44" s="45">
        <f t="shared" ca="1" si="9"/>
        <v>0</v>
      </c>
      <c r="V44" s="46">
        <f>SUMIFS(데이터!$G:$G,데이터!$N:$N,$A$1,데이터!$M:$M,$Q44,데이터!$L:$L,$V$1)</f>
        <v>0</v>
      </c>
      <c r="W44" s="47" t="str">
        <f t="shared" si="4"/>
        <v/>
      </c>
      <c r="X44" s="48">
        <f>SUMIFS(데이터!$G:$G,데이터!$N:$N,$A$1,데이터!$M:$M,$Q44,데이터!$L:$L,$X$1)</f>
        <v>0</v>
      </c>
      <c r="Y44" s="47" t="str">
        <f t="shared" si="5"/>
        <v/>
      </c>
    </row>
    <row r="45" spans="1:25">
      <c r="A45" s="233"/>
      <c r="B45" s="233"/>
      <c r="C45" s="233"/>
      <c r="D45" s="49" t="s">
        <v>926</v>
      </c>
      <c r="E45" s="50" t="s">
        <v>927</v>
      </c>
      <c r="F45" s="51">
        <f>COUNTIFS(데이터!F:F,D45,데이터!$N:$N,$A$1)</f>
        <v>0</v>
      </c>
      <c r="G45" s="52">
        <f>SUMIFS(데이터!G:G,데이터!F:F,D45,데이터!$N:$N,$A$1)</f>
        <v>0</v>
      </c>
      <c r="H45" s="53">
        <f t="shared" si="6"/>
        <v>0</v>
      </c>
      <c r="I45" s="54">
        <f>IFERROR((SUMIFS(데이터!K:K,데이터!F:F,D45,데이터!$N:$N,$A$1))/F45,0)</f>
        <v>0</v>
      </c>
      <c r="J45" s="55">
        <f t="shared" si="7"/>
        <v>0</v>
      </c>
      <c r="K45" s="233"/>
      <c r="L45" s="38">
        <f>IFERROR(SUMIFS(데이터!$G:$G,데이터!$F:$F,$D45,데이터!$N:$N,$A$1,데이터!$L:$L,L$1),"")</f>
        <v>0</v>
      </c>
      <c r="M45" s="39" t="str">
        <f t="shared" si="1"/>
        <v/>
      </c>
      <c r="N45" s="40">
        <f>IFERROR(SUMIFS(데이터!$G:$G,데이터!$F:$F,$D45,데이터!$N:$N,$A$1,데이터!$L:$L,N$1),"")</f>
        <v>0</v>
      </c>
      <c r="O45" s="39" t="str">
        <f t="shared" si="2"/>
        <v/>
      </c>
      <c r="Q45" s="41"/>
      <c r="R45" s="42">
        <f>IFERROR(COUNTIFS(데이터!$N:$N,$A$1,데이터!$M:$M,$Q45),"")</f>
        <v>0</v>
      </c>
      <c r="S45" s="43">
        <f>IFERROR(SUMIFS(데이터!$G:$G,데이터!$N:$N,$A$1,데이터!$M:$M,$Q45),"")</f>
        <v>0</v>
      </c>
      <c r="T45" s="45"/>
      <c r="U45" s="45">
        <f t="shared" ca="1" si="9"/>
        <v>0</v>
      </c>
      <c r="V45" s="46">
        <f>SUMIFS(데이터!$G:$G,데이터!$N:$N,$A$1,데이터!$M:$M,$Q45,데이터!$L:$L,$V$1)</f>
        <v>0</v>
      </c>
      <c r="W45" s="47" t="str">
        <f t="shared" si="4"/>
        <v/>
      </c>
      <c r="X45" s="48">
        <f>SUMIFS(데이터!$G:$G,데이터!$N:$N,$A$1,데이터!$M:$M,$Q45,데이터!$L:$L,$X$1)</f>
        <v>0</v>
      </c>
      <c r="Y45" s="47" t="str">
        <f t="shared" si="5"/>
        <v/>
      </c>
    </row>
    <row r="46" spans="1:25">
      <c r="A46" s="233"/>
      <c r="B46" s="233"/>
      <c r="C46" s="76" t="s">
        <v>928</v>
      </c>
      <c r="D46" s="49" t="s">
        <v>929</v>
      </c>
      <c r="E46" s="50" t="s">
        <v>928</v>
      </c>
      <c r="F46" s="51">
        <f>COUNTIFS(데이터!F:F,D46,데이터!$N:$N,$A$1)</f>
        <v>2</v>
      </c>
      <c r="G46" s="52">
        <f>SUMIFS(데이터!G:G,데이터!F:F,D46,데이터!$N:$N,$A$1)</f>
        <v>12</v>
      </c>
      <c r="H46" s="53">
        <f t="shared" si="6"/>
        <v>6</v>
      </c>
      <c r="I46" s="54">
        <f>IFERROR((SUMIFS(데이터!K:K,데이터!F:F,D46,데이터!$N:$N,$A$1))/F46,0)</f>
        <v>52</v>
      </c>
      <c r="J46" s="55">
        <f t="shared" si="7"/>
        <v>1.5141955835962144E-3</v>
      </c>
      <c r="K46" s="77">
        <f>G46</f>
        <v>12</v>
      </c>
      <c r="L46" s="38">
        <f>IFERROR(SUMIFS(데이터!$G:$G,데이터!$F:$F,$D46,데이터!$N:$N,$A$1,데이터!$L:$L,L$1),"")</f>
        <v>12</v>
      </c>
      <c r="M46" s="39">
        <f t="shared" si="1"/>
        <v>1</v>
      </c>
      <c r="N46" s="40">
        <f>IFERROR(SUMIFS(데이터!$G:$G,데이터!$F:$F,$D46,데이터!$N:$N,$A$1,데이터!$L:$L,N$1),"")</f>
        <v>0</v>
      </c>
      <c r="O46" s="39">
        <f t="shared" si="2"/>
        <v>0</v>
      </c>
      <c r="Q46" s="41"/>
      <c r="R46" s="42">
        <f>IFERROR(COUNTIFS(데이터!$N:$N,$A$1,데이터!$M:$M,$Q46),"")</f>
        <v>0</v>
      </c>
      <c r="S46" s="43">
        <f>IFERROR(SUMIFS(데이터!$G:$G,데이터!$N:$N,$A$1,데이터!$M:$M,$Q46),"")</f>
        <v>0</v>
      </c>
      <c r="T46" s="45"/>
      <c r="U46" s="45">
        <f t="shared" ca="1" si="9"/>
        <v>0</v>
      </c>
      <c r="V46" s="46">
        <f>SUMIFS(데이터!$G:$G,데이터!$N:$N,$A$1,데이터!$M:$M,$Q46,데이터!$L:$L,$V$1)</f>
        <v>0</v>
      </c>
      <c r="W46" s="47" t="str">
        <f t="shared" si="4"/>
        <v/>
      </c>
      <c r="X46" s="48">
        <f>SUMIFS(데이터!$G:$G,데이터!$N:$N,$A$1,데이터!$M:$M,$Q46,데이터!$L:$L,$X$1)</f>
        <v>0</v>
      </c>
      <c r="Y46" s="47" t="str">
        <f t="shared" si="5"/>
        <v/>
      </c>
    </row>
    <row r="47" spans="1:25">
      <c r="A47" s="233"/>
      <c r="B47" s="233"/>
      <c r="C47" s="242" t="s">
        <v>930</v>
      </c>
      <c r="D47" s="49" t="s">
        <v>931</v>
      </c>
      <c r="E47" s="50" t="s">
        <v>932</v>
      </c>
      <c r="F47" s="51">
        <f>COUNTIFS(데이터!F:F,D47,데이터!$N:$N,$A$1)</f>
        <v>0</v>
      </c>
      <c r="G47" s="52">
        <f>SUMIFS(데이터!G:G,데이터!F:F,D47,데이터!$N:$N,$A$1)</f>
        <v>0</v>
      </c>
      <c r="H47" s="53">
        <f t="shared" si="6"/>
        <v>0</v>
      </c>
      <c r="I47" s="54">
        <f>IFERROR((SUMIFS(데이터!K:K,데이터!F:F,D47,데이터!$N:$N,$A$1))/F47,0)</f>
        <v>0</v>
      </c>
      <c r="J47" s="55">
        <f t="shared" si="7"/>
        <v>0</v>
      </c>
      <c r="K47" s="232">
        <f>SUM(G47:G50)</f>
        <v>7</v>
      </c>
      <c r="L47" s="38">
        <f>IFERROR(SUMIFS(데이터!$G:$G,데이터!$F:$F,$D47,데이터!$N:$N,$A$1,데이터!$L:$L,L$1),"")</f>
        <v>0</v>
      </c>
      <c r="M47" s="39" t="str">
        <f t="shared" si="1"/>
        <v/>
      </c>
      <c r="N47" s="40">
        <f>IFERROR(SUMIFS(데이터!$G:$G,데이터!$F:$F,$D47,데이터!$N:$N,$A$1,데이터!$L:$L,N$1),"")</f>
        <v>0</v>
      </c>
      <c r="O47" s="39" t="str">
        <f t="shared" si="2"/>
        <v/>
      </c>
      <c r="Q47" s="88"/>
      <c r="R47" s="42">
        <f>IFERROR(COUNTIFS(데이터!$N:$N,$A$1,데이터!$M:$M,$Q47),"")</f>
        <v>0</v>
      </c>
      <c r="S47" s="43">
        <f>IFERROR(SUMIFS(데이터!$G:$G,데이터!$N:$N,$A$1,데이터!$M:$M,$Q47),"")</f>
        <v>0</v>
      </c>
      <c r="T47" s="45"/>
      <c r="U47" s="45">
        <f t="shared" ca="1" si="9"/>
        <v>0</v>
      </c>
      <c r="V47" s="46">
        <f>SUMIFS(데이터!$G:$G,데이터!$N:$N,$A$1,데이터!$M:$M,$Q47,데이터!$L:$L,$V$1)</f>
        <v>0</v>
      </c>
      <c r="W47" s="47" t="str">
        <f t="shared" si="4"/>
        <v/>
      </c>
      <c r="X47" s="48">
        <f>SUMIFS(데이터!$G:$G,데이터!$N:$N,$A$1,데이터!$M:$M,$Q47,데이터!$L:$L,$X$1)</f>
        <v>0</v>
      </c>
      <c r="Y47" s="47" t="str">
        <f t="shared" si="5"/>
        <v/>
      </c>
    </row>
    <row r="48" spans="1:25">
      <c r="A48" s="233"/>
      <c r="B48" s="233"/>
      <c r="C48" s="233"/>
      <c r="D48" s="49" t="s">
        <v>933</v>
      </c>
      <c r="E48" s="50" t="s">
        <v>934</v>
      </c>
      <c r="F48" s="51">
        <f>COUNTIFS(데이터!F:F,D48,데이터!$N:$N,$A$1)</f>
        <v>0</v>
      </c>
      <c r="G48" s="52">
        <f>SUMIFS(데이터!G:G,데이터!F:F,D48,데이터!$N:$N,$A$1)</f>
        <v>0</v>
      </c>
      <c r="H48" s="53">
        <f t="shared" si="6"/>
        <v>0</v>
      </c>
      <c r="I48" s="54">
        <f>IFERROR((SUMIFS(데이터!K:K,데이터!F:F,D48,데이터!$N:$N,$A$1))/F48,0)</f>
        <v>0</v>
      </c>
      <c r="J48" s="55">
        <f t="shared" si="7"/>
        <v>0</v>
      </c>
      <c r="K48" s="233"/>
      <c r="L48" s="38">
        <f>IFERROR(SUMIFS(데이터!$G:$G,데이터!$F:$F,$D48,데이터!$N:$N,$A$1,데이터!$L:$L,L$1),"")</f>
        <v>0</v>
      </c>
      <c r="M48" s="39" t="str">
        <f t="shared" si="1"/>
        <v/>
      </c>
      <c r="N48" s="40">
        <f>IFERROR(SUMIFS(데이터!$G:$G,데이터!$F:$F,$D48,데이터!$N:$N,$A$1,데이터!$L:$L,N$1),"")</f>
        <v>0</v>
      </c>
      <c r="O48" s="39" t="str">
        <f t="shared" si="2"/>
        <v/>
      </c>
      <c r="Q48" s="88"/>
      <c r="R48" s="42">
        <f>IFERROR(COUNTIFS(데이터!$N:$N,$A$1,데이터!$M:$M,$Q48),"")</f>
        <v>0</v>
      </c>
      <c r="S48" s="43">
        <f>IFERROR(SUMIFS(데이터!$G:$G,데이터!$N:$N,$A$1,데이터!$M:$M,$Q48),"")</f>
        <v>0</v>
      </c>
      <c r="T48" s="45"/>
      <c r="U48" s="45">
        <f t="shared" ca="1" si="9"/>
        <v>0</v>
      </c>
      <c r="V48" s="46">
        <f>SUMIFS(데이터!$G:$G,데이터!$N:$N,$A$1,데이터!$M:$M,$Q48,데이터!$L:$L,$V$1)</f>
        <v>0</v>
      </c>
      <c r="W48" s="47" t="str">
        <f t="shared" si="4"/>
        <v/>
      </c>
      <c r="X48" s="48">
        <f>SUMIFS(데이터!$G:$G,데이터!$N:$N,$A$1,데이터!$M:$M,$Q48,데이터!$L:$L,$X$1)</f>
        <v>0</v>
      </c>
      <c r="Y48" s="47" t="str">
        <f t="shared" si="5"/>
        <v/>
      </c>
    </row>
    <row r="49" spans="1:30">
      <c r="A49" s="233"/>
      <c r="B49" s="233"/>
      <c r="C49" s="233"/>
      <c r="D49" s="49" t="s">
        <v>935</v>
      </c>
      <c r="E49" s="50" t="s">
        <v>936</v>
      </c>
      <c r="F49" s="51">
        <f>COUNTIFS(데이터!F:F,D49,데이터!$N:$N,$A$1)</f>
        <v>7</v>
      </c>
      <c r="G49" s="52">
        <f>SUMIFS(데이터!G:G,데이터!F:F,D49,데이터!$N:$N,$A$1)</f>
        <v>7</v>
      </c>
      <c r="H49" s="53">
        <f t="shared" si="6"/>
        <v>1</v>
      </c>
      <c r="I49" s="54">
        <f>IFERROR((SUMIFS(데이터!K:K,데이터!F:F,D49,데이터!$N:$N,$A$1))/F49,0)</f>
        <v>20</v>
      </c>
      <c r="J49" s="55">
        <f t="shared" si="7"/>
        <v>8.8328075709779175E-4</v>
      </c>
      <c r="K49" s="233"/>
      <c r="L49" s="38">
        <f>IFERROR(SUMIFS(데이터!$G:$G,데이터!$F:$F,$D49,데이터!$N:$N,$A$1,데이터!$L:$L,L$1),"")</f>
        <v>7</v>
      </c>
      <c r="M49" s="39">
        <f t="shared" si="1"/>
        <v>1</v>
      </c>
      <c r="N49" s="40">
        <f>IFERROR(SUMIFS(데이터!$G:$G,데이터!$F:$F,$D49,데이터!$N:$N,$A$1,데이터!$L:$L,N$1),"")</f>
        <v>0</v>
      </c>
      <c r="O49" s="39">
        <f t="shared" si="2"/>
        <v>0</v>
      </c>
      <c r="Q49" s="88"/>
      <c r="R49" s="42">
        <f>IFERROR(COUNTIFS(데이터!$N:$N,$A$1,데이터!$M:$M,$Q49),"")</f>
        <v>0</v>
      </c>
      <c r="S49" s="43">
        <f>IFERROR(SUMIFS(데이터!$G:$G,데이터!$N:$N,$A$1,데이터!$M:$M,$Q49),"")</f>
        <v>0</v>
      </c>
      <c r="T49" s="45"/>
      <c r="U49" s="45">
        <f t="shared" ca="1" si="9"/>
        <v>0</v>
      </c>
      <c r="V49" s="46">
        <f>SUMIFS(데이터!$G:$G,데이터!$N:$N,$A$1,데이터!$M:$M,$Q49,데이터!$L:$L,$V$1)</f>
        <v>0</v>
      </c>
      <c r="W49" s="47" t="str">
        <f t="shared" si="4"/>
        <v/>
      </c>
      <c r="X49" s="48">
        <f>SUMIFS(데이터!$G:$G,데이터!$N:$N,$A$1,데이터!$M:$M,$Q49,데이터!$L:$L,$X$1)</f>
        <v>0</v>
      </c>
      <c r="Y49" s="47" t="str">
        <f t="shared" si="5"/>
        <v/>
      </c>
    </row>
    <row r="50" spans="1:30">
      <c r="A50" s="233"/>
      <c r="B50" s="233"/>
      <c r="C50" s="233"/>
      <c r="D50" s="49" t="s">
        <v>937</v>
      </c>
      <c r="E50" s="50" t="s">
        <v>938</v>
      </c>
      <c r="F50" s="51">
        <f>COUNTIFS(데이터!F:F,D50,데이터!$N:$N,$A$1)</f>
        <v>0</v>
      </c>
      <c r="G50" s="52">
        <f>SUMIFS(데이터!G:G,데이터!F:F,D50,데이터!$N:$N,$A$1)</f>
        <v>0</v>
      </c>
      <c r="H50" s="53">
        <f t="shared" si="6"/>
        <v>0</v>
      </c>
      <c r="I50" s="54">
        <f>IFERROR((SUMIFS(데이터!K:K,데이터!F:F,D50,데이터!$N:$N,$A$1))/F50,0)</f>
        <v>0</v>
      </c>
      <c r="J50" s="55">
        <f t="shared" si="7"/>
        <v>0</v>
      </c>
      <c r="K50" s="233"/>
      <c r="L50" s="38">
        <f>IFERROR(SUMIFS(데이터!$G:$G,데이터!$F:$F,$D50,데이터!$N:$N,$A$1,데이터!$L:$L,L$1),"")</f>
        <v>0</v>
      </c>
      <c r="M50" s="39" t="str">
        <f t="shared" si="1"/>
        <v/>
      </c>
      <c r="N50" s="40">
        <f>IFERROR(SUMIFS(데이터!$G:$G,데이터!$F:$F,$D50,데이터!$N:$N,$A$1,데이터!$L:$L,N$1),"")</f>
        <v>0</v>
      </c>
      <c r="O50" s="39" t="str">
        <f t="shared" si="2"/>
        <v/>
      </c>
      <c r="Q50" s="88"/>
      <c r="R50" s="42"/>
      <c r="S50" s="43"/>
      <c r="T50" s="89"/>
      <c r="U50" s="89"/>
      <c r="V50" s="90"/>
      <c r="W50" s="89"/>
      <c r="X50" s="91"/>
      <c r="Y50" s="89"/>
    </row>
    <row r="51" spans="1:30">
      <c r="A51" s="233"/>
      <c r="B51" s="233"/>
      <c r="C51" s="242" t="s">
        <v>939</v>
      </c>
      <c r="D51" s="49" t="s">
        <v>940</v>
      </c>
      <c r="E51" s="50" t="s">
        <v>941</v>
      </c>
      <c r="F51" s="51">
        <f>COUNTIFS(데이터!F:F,D51,데이터!$N:$N,$A$1)</f>
        <v>0</v>
      </c>
      <c r="G51" s="52">
        <f>SUMIFS(데이터!G:G,데이터!F:F,D51,데이터!$N:$N,$A$1)</f>
        <v>0</v>
      </c>
      <c r="H51" s="53">
        <f t="shared" si="6"/>
        <v>0</v>
      </c>
      <c r="I51" s="54">
        <f>IFERROR((SUMIFS(데이터!K:K,데이터!F:F,D51,데이터!$N:$N,$A$1))/F51,0)</f>
        <v>0</v>
      </c>
      <c r="J51" s="55">
        <f t="shared" si="7"/>
        <v>0</v>
      </c>
      <c r="K51" s="232">
        <f>SUM(G51:G54)</f>
        <v>60</v>
      </c>
      <c r="L51" s="38">
        <f>IFERROR(SUMIFS(데이터!$G:$G,데이터!$F:$F,$D51,데이터!$N:$N,$A$1,데이터!$L:$L,L$1),"")</f>
        <v>0</v>
      </c>
      <c r="M51" s="39" t="str">
        <f t="shared" si="1"/>
        <v/>
      </c>
      <c r="N51" s="40">
        <f>IFERROR(SUMIFS(데이터!$G:$G,데이터!$F:$F,$D51,데이터!$N:$N,$A$1,데이터!$L:$L,N$1),"")</f>
        <v>0</v>
      </c>
      <c r="O51" s="39" t="str">
        <f t="shared" si="2"/>
        <v/>
      </c>
      <c r="Q51" s="88"/>
      <c r="R51" s="42"/>
      <c r="S51" s="43"/>
      <c r="T51" s="89"/>
      <c r="U51" s="89"/>
      <c r="V51" s="90"/>
      <c r="W51" s="89"/>
      <c r="X51" s="91"/>
      <c r="Y51" s="89"/>
    </row>
    <row r="52" spans="1:30">
      <c r="A52" s="233"/>
      <c r="B52" s="233"/>
      <c r="C52" s="233"/>
      <c r="D52" s="49" t="s">
        <v>942</v>
      </c>
      <c r="E52" s="50" t="s">
        <v>943</v>
      </c>
      <c r="F52" s="51">
        <f>COUNTIFS(데이터!F:F,D52,데이터!$N:$N,$A$1)</f>
        <v>36</v>
      </c>
      <c r="G52" s="52">
        <f>SUMIFS(데이터!G:G,데이터!F:F,D52,데이터!$N:$N,$A$1)</f>
        <v>36</v>
      </c>
      <c r="H52" s="53">
        <f t="shared" si="6"/>
        <v>1</v>
      </c>
      <c r="I52" s="54">
        <f>IFERROR((SUMIFS(데이터!K:K,데이터!F:F,D52,데이터!$N:$N,$A$1))/F52,0)</f>
        <v>44</v>
      </c>
      <c r="J52" s="55">
        <f t="shared" si="7"/>
        <v>4.5425867507886434E-3</v>
      </c>
      <c r="K52" s="233"/>
      <c r="L52" s="38">
        <f>IFERROR(SUMIFS(데이터!$G:$G,데이터!$F:$F,$D52,데이터!$N:$N,$A$1,데이터!$L:$L,L$1),"")</f>
        <v>36</v>
      </c>
      <c r="M52" s="39">
        <f t="shared" si="1"/>
        <v>1</v>
      </c>
      <c r="N52" s="40">
        <f>IFERROR(SUMIFS(데이터!$G:$G,데이터!$F:$F,$D52,데이터!$N:$N,$A$1,데이터!$L:$L,N$1),"")</f>
        <v>0</v>
      </c>
      <c r="O52" s="39">
        <f t="shared" si="2"/>
        <v>0</v>
      </c>
      <c r="Q52" s="88"/>
      <c r="R52" s="42"/>
      <c r="S52" s="43"/>
      <c r="T52" s="89"/>
      <c r="U52" s="89"/>
      <c r="V52" s="90"/>
      <c r="W52" s="89"/>
      <c r="X52" s="91"/>
      <c r="Y52" s="89"/>
    </row>
    <row r="53" spans="1:30">
      <c r="A53" s="233"/>
      <c r="B53" s="233"/>
      <c r="C53" s="233"/>
      <c r="D53" s="49" t="s">
        <v>944</v>
      </c>
      <c r="E53" s="50" t="s">
        <v>945</v>
      </c>
      <c r="F53" s="51">
        <f>COUNTIFS(데이터!F:F,D53,데이터!$N:$N,$A$1)</f>
        <v>20</v>
      </c>
      <c r="G53" s="52">
        <f>SUMIFS(데이터!G:G,데이터!F:F,D53,데이터!$N:$N,$A$1)</f>
        <v>20</v>
      </c>
      <c r="H53" s="53">
        <f t="shared" si="6"/>
        <v>1</v>
      </c>
      <c r="I53" s="54">
        <f>IFERROR((SUMIFS(데이터!K:K,데이터!F:F,D53,데이터!$N:$N,$A$1))/F53,0)</f>
        <v>20</v>
      </c>
      <c r="J53" s="55">
        <f t="shared" si="7"/>
        <v>2.523659305993691E-3</v>
      </c>
      <c r="K53" s="233"/>
      <c r="L53" s="38">
        <f>IFERROR(SUMIFS(데이터!$G:$G,데이터!$F:$F,$D53,데이터!$N:$N,$A$1,데이터!$L:$L,L$1),"")</f>
        <v>20</v>
      </c>
      <c r="M53" s="39">
        <f t="shared" si="1"/>
        <v>1</v>
      </c>
      <c r="N53" s="40">
        <f>IFERROR(SUMIFS(데이터!$G:$G,데이터!$F:$F,$D53,데이터!$N:$N,$A$1,데이터!$L:$L,N$1),"")</f>
        <v>0</v>
      </c>
      <c r="O53" s="39">
        <f t="shared" si="2"/>
        <v>0</v>
      </c>
      <c r="Q53" s="88"/>
      <c r="R53" s="42"/>
      <c r="S53" s="43"/>
      <c r="T53" s="89"/>
      <c r="U53" s="89"/>
      <c r="V53" s="90"/>
      <c r="W53" s="89"/>
      <c r="X53" s="91"/>
      <c r="Y53" s="89"/>
    </row>
    <row r="54" spans="1:30">
      <c r="A54" s="233"/>
      <c r="B54" s="233"/>
      <c r="C54" s="233"/>
      <c r="D54" s="49" t="s">
        <v>946</v>
      </c>
      <c r="E54" s="50" t="s">
        <v>947</v>
      </c>
      <c r="F54" s="51">
        <f>COUNTIFS(데이터!F:F,D54,데이터!$N:$N,$A$1)</f>
        <v>4</v>
      </c>
      <c r="G54" s="52">
        <f>SUMIFS(데이터!G:G,데이터!F:F,D54,데이터!$N:$N,$A$1)</f>
        <v>4</v>
      </c>
      <c r="H54" s="53">
        <f t="shared" si="6"/>
        <v>1</v>
      </c>
      <c r="I54" s="54">
        <f>IFERROR((SUMIFS(데이터!K:K,데이터!F:F,D54,데이터!$N:$N,$A$1))/F54,0)</f>
        <v>44</v>
      </c>
      <c r="J54" s="55">
        <f t="shared" si="7"/>
        <v>5.0473186119873821E-4</v>
      </c>
      <c r="K54" s="233"/>
      <c r="L54" s="38">
        <f>IFERROR(SUMIFS(데이터!$G:$G,데이터!$F:$F,$D54,데이터!$N:$N,$A$1,데이터!$L:$L,L$1),"")</f>
        <v>4</v>
      </c>
      <c r="M54" s="39">
        <f t="shared" si="1"/>
        <v>1</v>
      </c>
      <c r="N54" s="40">
        <f>IFERROR(SUMIFS(데이터!$G:$G,데이터!$F:$F,$D54,데이터!$N:$N,$A$1,데이터!$L:$L,N$1),"")</f>
        <v>0</v>
      </c>
      <c r="O54" s="39">
        <f t="shared" si="2"/>
        <v>0</v>
      </c>
      <c r="Q54" s="88"/>
      <c r="R54" s="42"/>
      <c r="S54" s="43"/>
      <c r="T54" s="89"/>
      <c r="U54" s="89"/>
      <c r="V54" s="90"/>
      <c r="W54" s="89"/>
      <c r="X54" s="91"/>
      <c r="Y54" s="89"/>
    </row>
    <row r="55" spans="1:30">
      <c r="A55" s="233"/>
      <c r="B55" s="233"/>
      <c r="C55" s="242" t="s">
        <v>948</v>
      </c>
      <c r="D55" s="49" t="s">
        <v>949</v>
      </c>
      <c r="E55" s="50" t="s">
        <v>950</v>
      </c>
      <c r="F55" s="51">
        <f>COUNTIFS(데이터!F:F,D55,데이터!$N:$N,$A$1)</f>
        <v>0</v>
      </c>
      <c r="G55" s="52">
        <f>SUMIFS(데이터!G:G,데이터!F:F,D55,데이터!$N:$N,$A$1)</f>
        <v>0</v>
      </c>
      <c r="H55" s="53">
        <f t="shared" si="6"/>
        <v>0</v>
      </c>
      <c r="I55" s="54">
        <f>IFERROR((SUMIFS(데이터!K:K,데이터!F:F,D55,데이터!$N:$N,$A$1))/F55,0)</f>
        <v>0</v>
      </c>
      <c r="J55" s="55">
        <f t="shared" si="7"/>
        <v>0</v>
      </c>
      <c r="K55" s="232">
        <f>SUM(G55:G57)</f>
        <v>1</v>
      </c>
      <c r="L55" s="38">
        <f>IFERROR(SUMIFS(데이터!$G:$G,데이터!$F:$F,$D55,데이터!$N:$N,$A$1,데이터!$L:$L,L$1),"")</f>
        <v>0</v>
      </c>
      <c r="M55" s="39" t="str">
        <f t="shared" si="1"/>
        <v/>
      </c>
      <c r="N55" s="40">
        <f>IFERROR(SUMIFS(데이터!$G:$G,데이터!$F:$F,$D55,데이터!$N:$N,$A$1,데이터!$L:$L,N$1),"")</f>
        <v>0</v>
      </c>
      <c r="O55" s="39" t="str">
        <f t="shared" si="2"/>
        <v/>
      </c>
      <c r="Q55" s="88"/>
      <c r="R55" s="42"/>
      <c r="S55" s="43"/>
      <c r="T55" s="89"/>
      <c r="U55" s="89"/>
      <c r="V55" s="90"/>
      <c r="W55" s="89"/>
      <c r="X55" s="91"/>
      <c r="Y55" s="89"/>
    </row>
    <row r="56" spans="1:30">
      <c r="A56" s="233"/>
      <c r="B56" s="233"/>
      <c r="C56" s="233"/>
      <c r="D56" s="49" t="s">
        <v>951</v>
      </c>
      <c r="E56" s="50" t="s">
        <v>952</v>
      </c>
      <c r="F56" s="51">
        <f>COUNTIFS(데이터!F:F,D56,데이터!$N:$N,$A$1)</f>
        <v>0</v>
      </c>
      <c r="G56" s="52">
        <f>SUMIFS(데이터!G:G,데이터!F:F,D56,데이터!$N:$N,$A$1)</f>
        <v>0</v>
      </c>
      <c r="H56" s="53">
        <f t="shared" si="6"/>
        <v>0</v>
      </c>
      <c r="I56" s="54">
        <f>IFERROR((SUMIFS(데이터!K:K,데이터!F:F,D56,데이터!$N:$N,$A$1))/F56,0)</f>
        <v>0</v>
      </c>
      <c r="J56" s="55">
        <f t="shared" si="7"/>
        <v>0</v>
      </c>
      <c r="K56" s="233"/>
      <c r="L56" s="38">
        <f>IFERROR(SUMIFS(데이터!$G:$G,데이터!$F:$F,$D56,데이터!$N:$N,$A$1,데이터!$L:$L,L$1),"")</f>
        <v>0</v>
      </c>
      <c r="M56" s="39" t="str">
        <f t="shared" si="1"/>
        <v/>
      </c>
      <c r="N56" s="40">
        <f>IFERROR(SUMIFS(데이터!$G:$G,데이터!$F:$F,$D56,데이터!$N:$N,$A$1,데이터!$L:$L,N$1),"")</f>
        <v>0</v>
      </c>
      <c r="O56" s="39" t="str">
        <f t="shared" si="2"/>
        <v/>
      </c>
      <c r="Q56" s="88"/>
      <c r="R56" s="42"/>
      <c r="S56" s="43"/>
      <c r="T56" s="89"/>
      <c r="U56" s="89"/>
      <c r="V56" s="90"/>
      <c r="W56" s="89"/>
      <c r="X56" s="91"/>
      <c r="Y56" s="89"/>
    </row>
    <row r="57" spans="1:30">
      <c r="A57" s="233"/>
      <c r="B57" s="233"/>
      <c r="C57" s="233"/>
      <c r="D57" s="49" t="s">
        <v>953</v>
      </c>
      <c r="E57" s="50" t="s">
        <v>954</v>
      </c>
      <c r="F57" s="51">
        <f>COUNTIFS(데이터!F:F,D57,데이터!$N:$N,$A$1)</f>
        <v>1</v>
      </c>
      <c r="G57" s="52">
        <f>SUMIFS(데이터!G:G,데이터!F:F,D57,데이터!$N:$N,$A$1)</f>
        <v>1</v>
      </c>
      <c r="H57" s="53">
        <f t="shared" si="6"/>
        <v>1</v>
      </c>
      <c r="I57" s="54">
        <f>IFERROR((SUMIFS(데이터!K:K,데이터!F:F,D57,데이터!$N:$N,$A$1))/F57,0)</f>
        <v>24</v>
      </c>
      <c r="J57" s="55">
        <f t="shared" si="7"/>
        <v>1.2618296529968455E-4</v>
      </c>
      <c r="K57" s="233"/>
      <c r="L57" s="38">
        <f>IFERROR(SUMIFS(데이터!$G:$G,데이터!$F:$F,$D57,데이터!$N:$N,$A$1,데이터!$L:$L,L$1),"")</f>
        <v>1</v>
      </c>
      <c r="M57" s="39">
        <f t="shared" si="1"/>
        <v>1</v>
      </c>
      <c r="N57" s="40">
        <f>IFERROR(SUMIFS(데이터!$G:$G,데이터!$F:$F,$D57,데이터!$N:$N,$A$1,데이터!$L:$L,N$1),"")</f>
        <v>0</v>
      </c>
      <c r="O57" s="39">
        <f t="shared" si="2"/>
        <v>0</v>
      </c>
      <c r="Q57" s="88"/>
      <c r="R57" s="42"/>
      <c r="S57" s="43"/>
      <c r="T57" s="89"/>
      <c r="U57" s="89"/>
      <c r="V57" s="90"/>
      <c r="W57" s="89"/>
      <c r="X57" s="91"/>
      <c r="Y57" s="89"/>
    </row>
    <row r="58" spans="1:30">
      <c r="A58" s="233"/>
      <c r="B58" s="233"/>
      <c r="C58" s="242" t="s">
        <v>955</v>
      </c>
      <c r="D58" s="49" t="s">
        <v>956</v>
      </c>
      <c r="E58" s="50" t="s">
        <v>957</v>
      </c>
      <c r="F58" s="51">
        <f>COUNTIFS(데이터!F:F,D58,데이터!$N:$N,$A$1)</f>
        <v>0</v>
      </c>
      <c r="G58" s="52">
        <f>SUMIFS(데이터!G:G,데이터!F:F,D58,데이터!$N:$N,$A$1)</f>
        <v>0</v>
      </c>
      <c r="H58" s="53">
        <f t="shared" si="6"/>
        <v>0</v>
      </c>
      <c r="I58" s="54">
        <f>IFERROR((SUMIFS(데이터!K:K,데이터!F:F,D58,데이터!$N:$N,$A$1))/F58,0)</f>
        <v>0</v>
      </c>
      <c r="J58" s="55">
        <f t="shared" si="7"/>
        <v>0</v>
      </c>
      <c r="K58" s="232">
        <f>SUM(G58:G60)</f>
        <v>1</v>
      </c>
      <c r="L58" s="38">
        <f>IFERROR(SUMIFS(데이터!$G:$G,데이터!$F:$F,$D58,데이터!$N:$N,$A$1,데이터!$L:$L,L$1),"")</f>
        <v>0</v>
      </c>
      <c r="M58" s="39" t="str">
        <f t="shared" si="1"/>
        <v/>
      </c>
      <c r="N58" s="40">
        <f>IFERROR(SUMIFS(데이터!$G:$G,데이터!$F:$F,$D58,데이터!$N:$N,$A$1,데이터!$L:$L,N$1),"")</f>
        <v>0</v>
      </c>
      <c r="O58" s="39" t="str">
        <f t="shared" si="2"/>
        <v/>
      </c>
      <c r="Q58" s="88"/>
      <c r="R58" s="42"/>
      <c r="S58" s="43"/>
      <c r="T58" s="89"/>
      <c r="U58" s="89"/>
      <c r="V58" s="90"/>
      <c r="W58" s="89"/>
      <c r="X58" s="91"/>
      <c r="Y58" s="89"/>
    </row>
    <row r="59" spans="1:30">
      <c r="A59" s="233"/>
      <c r="B59" s="233"/>
      <c r="C59" s="233"/>
      <c r="D59" s="49" t="s">
        <v>958</v>
      </c>
      <c r="E59" s="50" t="s">
        <v>959</v>
      </c>
      <c r="F59" s="51">
        <f>COUNTIFS(데이터!F:F,D59,데이터!$N:$N,$A$1)</f>
        <v>0</v>
      </c>
      <c r="G59" s="52">
        <f>SUMIFS(데이터!G:G,데이터!F:F,D59,데이터!$N:$N,$A$1)</f>
        <v>0</v>
      </c>
      <c r="H59" s="53">
        <f t="shared" si="6"/>
        <v>0</v>
      </c>
      <c r="I59" s="54">
        <f>IFERROR((SUMIFS(데이터!K:K,데이터!F:F,D59,데이터!$N:$N,$A$1))/F59,0)</f>
        <v>0</v>
      </c>
      <c r="J59" s="55">
        <f t="shared" si="7"/>
        <v>0</v>
      </c>
      <c r="K59" s="233"/>
      <c r="L59" s="38">
        <f>IFERROR(SUMIFS(데이터!$G:$G,데이터!$F:$F,$D59,데이터!$N:$N,$A$1,데이터!$L:$L,L$1),"")</f>
        <v>0</v>
      </c>
      <c r="M59" s="39" t="str">
        <f t="shared" si="1"/>
        <v/>
      </c>
      <c r="N59" s="40">
        <f>IFERROR(SUMIFS(데이터!$G:$G,데이터!$F:$F,$D59,데이터!$N:$N,$A$1,데이터!$L:$L,N$1),"")</f>
        <v>0</v>
      </c>
      <c r="O59" s="39" t="str">
        <f t="shared" si="2"/>
        <v/>
      </c>
      <c r="Q59" s="88"/>
      <c r="R59" s="42"/>
      <c r="S59" s="43"/>
      <c r="T59" s="89"/>
      <c r="U59" s="89"/>
      <c r="V59" s="90"/>
      <c r="W59" s="89"/>
      <c r="X59" s="91"/>
      <c r="Y59" s="89"/>
    </row>
    <row r="60" spans="1:30">
      <c r="A60" s="233"/>
      <c r="B60" s="233"/>
      <c r="C60" s="233"/>
      <c r="D60" s="49" t="s">
        <v>960</v>
      </c>
      <c r="E60" s="50" t="s">
        <v>961</v>
      </c>
      <c r="F60" s="51">
        <f>COUNTIFS(데이터!F:F,D60,데이터!$N:$N,$A$1)</f>
        <v>1</v>
      </c>
      <c r="G60" s="52">
        <f>SUMIFS(데이터!G:G,데이터!F:F,D60,데이터!$N:$N,$A$1)</f>
        <v>1</v>
      </c>
      <c r="H60" s="53">
        <f t="shared" si="6"/>
        <v>1</v>
      </c>
      <c r="I60" s="54">
        <f>IFERROR((SUMIFS(데이터!K:K,데이터!F:F,D60,데이터!$N:$N,$A$1))/F60,0)</f>
        <v>24</v>
      </c>
      <c r="J60" s="55">
        <f t="shared" si="7"/>
        <v>1.2618296529968455E-4</v>
      </c>
      <c r="K60" s="233"/>
      <c r="L60" s="38">
        <f>IFERROR(SUMIFS(데이터!$G:$G,데이터!$F:$F,$D60,데이터!$N:$N,$A$1,데이터!$L:$L,L$1),"")</f>
        <v>1</v>
      </c>
      <c r="M60" s="39">
        <f t="shared" si="1"/>
        <v>1</v>
      </c>
      <c r="N60" s="40">
        <f>IFERROR(SUMIFS(데이터!$G:$G,데이터!$F:$F,$D60,데이터!$N:$N,$A$1,데이터!$L:$L,N$1),"")</f>
        <v>0</v>
      </c>
      <c r="O60" s="39">
        <f t="shared" si="2"/>
        <v>0</v>
      </c>
      <c r="Q60" s="88"/>
      <c r="R60" s="42"/>
      <c r="S60" s="43"/>
      <c r="T60" s="89"/>
      <c r="U60" s="89"/>
      <c r="V60" s="90"/>
      <c r="W60" s="89"/>
      <c r="X60" s="91"/>
      <c r="Y60" s="89"/>
    </row>
    <row r="61" spans="1:30">
      <c r="A61" s="233"/>
      <c r="B61" s="233"/>
      <c r="C61" s="249" t="s">
        <v>962</v>
      </c>
      <c r="D61" s="49" t="s">
        <v>963</v>
      </c>
      <c r="E61" s="50" t="s">
        <v>964</v>
      </c>
      <c r="F61" s="51">
        <f>COUNTIFS(데이터!F:F,D61,데이터!$N:$N,$A$1)</f>
        <v>52</v>
      </c>
      <c r="G61" s="52">
        <f>SUMIFS(데이터!G:G,데이터!F:F,D61,데이터!$N:$N,$A$1)</f>
        <v>78</v>
      </c>
      <c r="H61" s="53">
        <f t="shared" si="6"/>
        <v>1.5</v>
      </c>
      <c r="I61" s="54">
        <f>IFERROR((SUMIFS(데이터!K:K,데이터!F:F,D61,데이터!$N:$N,$A$1))/F61,0)</f>
        <v>80</v>
      </c>
      <c r="J61" s="55">
        <f t="shared" si="7"/>
        <v>9.8422712933753948E-3</v>
      </c>
      <c r="K61" s="232">
        <f>SUM(G61:G64)</f>
        <v>147</v>
      </c>
      <c r="L61" s="38">
        <f>IFERROR(SUMIFS(데이터!$G:$G,데이터!$F:$F,$D61,데이터!$N:$N,$A$1,데이터!$L:$L,L$1),"")</f>
        <v>78</v>
      </c>
      <c r="M61" s="39">
        <f t="shared" si="1"/>
        <v>1</v>
      </c>
      <c r="N61" s="40">
        <f>IFERROR(SUMIFS(데이터!$G:$G,데이터!$F:$F,$D61,데이터!$N:$N,$A$1,데이터!$L:$L,N$1),"")</f>
        <v>0</v>
      </c>
      <c r="O61" s="39">
        <f t="shared" si="2"/>
        <v>0</v>
      </c>
      <c r="Q61" s="88"/>
      <c r="R61" s="42"/>
      <c r="S61" s="43"/>
      <c r="T61" s="89"/>
      <c r="U61" s="89"/>
      <c r="V61" s="90"/>
      <c r="W61" s="89"/>
      <c r="X61" s="91"/>
      <c r="Y61" s="89"/>
    </row>
    <row r="62" spans="1:30">
      <c r="A62" s="233"/>
      <c r="B62" s="233"/>
      <c r="C62" s="233"/>
      <c r="D62" s="49" t="s">
        <v>965</v>
      </c>
      <c r="E62" s="50" t="s">
        <v>966</v>
      </c>
      <c r="F62" s="51">
        <f>COUNTIFS(데이터!F:F,D62,데이터!$N:$N,$A$1)</f>
        <v>14</v>
      </c>
      <c r="G62" s="52">
        <f>SUMIFS(데이터!G:G,데이터!F:F,D62,데이터!$N:$N,$A$1)</f>
        <v>18</v>
      </c>
      <c r="H62" s="53">
        <f t="shared" si="6"/>
        <v>1.2857142857142858</v>
      </c>
      <c r="I62" s="54">
        <f>IFERROR((SUMIFS(데이터!K:K,데이터!F:F,D62,데이터!$N:$N,$A$1))/F62,0)</f>
        <v>48</v>
      </c>
      <c r="J62" s="55">
        <f t="shared" si="7"/>
        <v>2.2712933753943217E-3</v>
      </c>
      <c r="K62" s="233"/>
      <c r="L62" s="38">
        <f>IFERROR(SUMIFS(데이터!$G:$G,데이터!$F:$F,$D62,데이터!$N:$N,$A$1,데이터!$L:$L,L$1),"")</f>
        <v>18</v>
      </c>
      <c r="M62" s="39">
        <f t="shared" si="1"/>
        <v>1</v>
      </c>
      <c r="N62" s="40">
        <f>IFERROR(SUMIFS(데이터!$G:$G,데이터!$F:$F,$D62,데이터!$N:$N,$A$1,데이터!$L:$L,N$1),"")</f>
        <v>0</v>
      </c>
      <c r="O62" s="39">
        <f t="shared" si="2"/>
        <v>0</v>
      </c>
      <c r="Q62" s="88"/>
      <c r="R62" s="42"/>
      <c r="S62" s="43"/>
      <c r="T62" s="89"/>
      <c r="U62" s="89"/>
      <c r="V62" s="90"/>
      <c r="W62" s="89"/>
      <c r="X62" s="91"/>
      <c r="Y62" s="89"/>
    </row>
    <row r="63" spans="1:30">
      <c r="A63" s="233"/>
      <c r="B63" s="233"/>
      <c r="C63" s="233"/>
      <c r="D63" s="49" t="s">
        <v>967</v>
      </c>
      <c r="E63" s="50" t="s">
        <v>968</v>
      </c>
      <c r="F63" s="51">
        <f>COUNTIFS(데이터!F:F,D63,데이터!$N:$N,$A$1)</f>
        <v>21</v>
      </c>
      <c r="G63" s="52">
        <f>SUMIFS(데이터!G:G,데이터!F:F,D63,데이터!$N:$N,$A$1)</f>
        <v>28</v>
      </c>
      <c r="H63" s="53">
        <f t="shared" si="6"/>
        <v>1.3333333333333333</v>
      </c>
      <c r="I63" s="54">
        <f>IFERROR((SUMIFS(데이터!K:K,데이터!F:F,D63,데이터!$N:$N,$A$1))/F63,0)</f>
        <v>80</v>
      </c>
      <c r="J63" s="55">
        <f t="shared" si="7"/>
        <v>3.533123028391167E-3</v>
      </c>
      <c r="K63" s="233"/>
      <c r="L63" s="38">
        <f>IFERROR(SUMIFS(데이터!$G:$G,데이터!$F:$F,$D63,데이터!$N:$N,$A$1,데이터!$L:$L,L$1),"")</f>
        <v>28</v>
      </c>
      <c r="M63" s="39">
        <f t="shared" si="1"/>
        <v>1</v>
      </c>
      <c r="N63" s="40">
        <f>IFERROR(SUMIFS(데이터!$G:$G,데이터!$F:$F,$D63,데이터!$N:$N,$A$1,데이터!$L:$L,N$1),"")</f>
        <v>0</v>
      </c>
      <c r="O63" s="39">
        <f t="shared" si="2"/>
        <v>0</v>
      </c>
      <c r="Q63" s="88"/>
      <c r="R63" s="42"/>
      <c r="S63" s="43"/>
      <c r="T63" s="89"/>
      <c r="U63" s="89"/>
      <c r="V63" s="90"/>
      <c r="W63" s="89"/>
      <c r="X63" s="91"/>
      <c r="Y63" s="89"/>
    </row>
    <row r="64" spans="1:30">
      <c r="A64" s="233"/>
      <c r="B64" s="233"/>
      <c r="C64" s="233"/>
      <c r="D64" s="49" t="s">
        <v>969</v>
      </c>
      <c r="E64" s="50" t="s">
        <v>970</v>
      </c>
      <c r="F64" s="51">
        <f>COUNTIFS(데이터!F:F,D64,데이터!$N:$N,$A$1)</f>
        <v>23</v>
      </c>
      <c r="G64" s="52">
        <f>SUMIFS(데이터!G:G,데이터!F:F,D64,데이터!$N:$N,$A$1)</f>
        <v>23</v>
      </c>
      <c r="H64" s="53">
        <f t="shared" si="6"/>
        <v>1</v>
      </c>
      <c r="I64" s="54">
        <f>IFERROR((SUMIFS(데이터!K:K,데이터!F:F,D64,데이터!$N:$N,$A$1))/F64,0)</f>
        <v>49.391304347826086</v>
      </c>
      <c r="J64" s="55">
        <f t="shared" si="7"/>
        <v>2.9022082018927446E-3</v>
      </c>
      <c r="K64" s="233"/>
      <c r="L64" s="38">
        <f>IFERROR(SUMIFS(데이터!$G:$G,데이터!$F:$F,$D64,데이터!$N:$N,$A$1,데이터!$L:$L,L$1),"")</f>
        <v>23</v>
      </c>
      <c r="M64" s="39">
        <f t="shared" si="1"/>
        <v>1</v>
      </c>
      <c r="N64" s="40">
        <f>IFERROR(SUMIFS(데이터!$G:$G,데이터!$F:$F,$D64,데이터!$N:$N,$A$1,데이터!$L:$L,N$1),"")</f>
        <v>0</v>
      </c>
      <c r="O64" s="39">
        <f t="shared" si="2"/>
        <v>0</v>
      </c>
      <c r="P64" s="92"/>
      <c r="Q64" s="93"/>
      <c r="R64" s="94"/>
      <c r="S64" s="95"/>
      <c r="T64" s="93"/>
      <c r="U64" s="93"/>
      <c r="V64" s="96"/>
      <c r="W64" s="93"/>
      <c r="X64" s="96"/>
      <c r="Y64" s="93"/>
      <c r="Z64" s="92"/>
      <c r="AA64" s="92"/>
      <c r="AB64" s="92"/>
      <c r="AC64" s="92"/>
      <c r="AD64" s="92"/>
    </row>
    <row r="65" spans="1:25">
      <c r="A65" s="233"/>
      <c r="B65" s="233"/>
      <c r="C65" s="249" t="s">
        <v>971</v>
      </c>
      <c r="D65" s="49" t="s">
        <v>972</v>
      </c>
      <c r="E65" s="50" t="s">
        <v>973</v>
      </c>
      <c r="F65" s="51">
        <f>COUNTIFS(데이터!F:F,D65,데이터!$N:$N,$A$1)</f>
        <v>46</v>
      </c>
      <c r="G65" s="52">
        <f>SUMIFS(데이터!G:G,데이터!F:F,D65,데이터!$N:$N,$A$1)</f>
        <v>67</v>
      </c>
      <c r="H65" s="53">
        <f t="shared" si="6"/>
        <v>1.4565217391304348</v>
      </c>
      <c r="I65" s="54">
        <f>IFERROR((SUMIFS(데이터!K:K,데이터!F:F,D65,데이터!$N:$N,$A$1))/F65,0)</f>
        <v>80</v>
      </c>
      <c r="J65" s="55">
        <f t="shared" si="7"/>
        <v>8.4542586750788636E-3</v>
      </c>
      <c r="K65" s="232">
        <f>SUM(G65:G68)</f>
        <v>113</v>
      </c>
      <c r="L65" s="38">
        <f>IFERROR(SUMIFS(데이터!$G:$G,데이터!$F:$F,$D65,데이터!$N:$N,$A$1,데이터!$L:$L,L$1),"")</f>
        <v>67</v>
      </c>
      <c r="M65" s="39">
        <f t="shared" si="1"/>
        <v>1</v>
      </c>
      <c r="N65" s="40">
        <f>IFERROR(SUMIFS(데이터!$G:$G,데이터!$F:$F,$D65,데이터!$N:$N,$A$1,데이터!$L:$L,N$1),"")</f>
        <v>0</v>
      </c>
      <c r="O65" s="39">
        <f t="shared" si="2"/>
        <v>0</v>
      </c>
      <c r="Q65" s="88"/>
      <c r="R65" s="42"/>
      <c r="S65" s="43"/>
      <c r="T65" s="88"/>
      <c r="U65" s="88"/>
      <c r="V65" s="97"/>
      <c r="W65" s="88"/>
      <c r="X65" s="97"/>
      <c r="Y65" s="88"/>
    </row>
    <row r="66" spans="1:25">
      <c r="A66" s="233"/>
      <c r="B66" s="233"/>
      <c r="C66" s="233"/>
      <c r="D66" s="49" t="s">
        <v>974</v>
      </c>
      <c r="E66" s="50" t="s">
        <v>975</v>
      </c>
      <c r="F66" s="51">
        <f>COUNTIFS(데이터!F:F,D66,데이터!$N:$N,$A$1)</f>
        <v>12</v>
      </c>
      <c r="G66" s="52">
        <f>SUMIFS(데이터!G:G,데이터!F:F,D66,데이터!$N:$N,$A$1)</f>
        <v>19</v>
      </c>
      <c r="H66" s="53">
        <f t="shared" si="6"/>
        <v>1.5833333333333333</v>
      </c>
      <c r="I66" s="54">
        <f>IFERROR((SUMIFS(데이터!K:K,데이터!F:F,D66,데이터!$N:$N,$A$1))/F66,0)</f>
        <v>48</v>
      </c>
      <c r="J66" s="55">
        <f t="shared" si="7"/>
        <v>2.3974763406940064E-3</v>
      </c>
      <c r="K66" s="233"/>
      <c r="L66" s="38">
        <f>IFERROR(SUMIFS(데이터!$G:$G,데이터!$F:$F,$D66,데이터!$N:$N,$A$1,데이터!$L:$L,L$1),"")</f>
        <v>19</v>
      </c>
      <c r="M66" s="39">
        <f t="shared" si="1"/>
        <v>1</v>
      </c>
      <c r="N66" s="40">
        <f>IFERROR(SUMIFS(데이터!$G:$G,데이터!$F:$F,$D66,데이터!$N:$N,$A$1,데이터!$L:$L,N$1),"")</f>
        <v>0</v>
      </c>
      <c r="O66" s="39">
        <f t="shared" si="2"/>
        <v>0</v>
      </c>
      <c r="Q66" s="88"/>
      <c r="R66" s="42"/>
      <c r="S66" s="43"/>
      <c r="T66" s="88"/>
      <c r="U66" s="88"/>
      <c r="V66" s="97"/>
      <c r="W66" s="88"/>
      <c r="X66" s="97"/>
      <c r="Y66" s="88"/>
    </row>
    <row r="67" spans="1:25">
      <c r="A67" s="233"/>
      <c r="B67" s="233"/>
      <c r="C67" s="233"/>
      <c r="D67" s="49" t="s">
        <v>976</v>
      </c>
      <c r="E67" s="50" t="s">
        <v>977</v>
      </c>
      <c r="F67" s="51">
        <f>COUNTIFS(데이터!F:F,D67,데이터!$N:$N,$A$1)</f>
        <v>15</v>
      </c>
      <c r="G67" s="52">
        <f>SUMIFS(데이터!G:G,데이터!F:F,D67,데이터!$N:$N,$A$1)</f>
        <v>23</v>
      </c>
      <c r="H67" s="53">
        <f t="shared" si="6"/>
        <v>1.5333333333333334</v>
      </c>
      <c r="I67" s="54">
        <f>IFERROR((SUMIFS(데이터!K:K,데이터!F:F,D67,데이터!$N:$N,$A$1))/F67,0)</f>
        <v>80</v>
      </c>
      <c r="J67" s="55">
        <f t="shared" si="7"/>
        <v>2.9022082018927446E-3</v>
      </c>
      <c r="K67" s="233"/>
      <c r="L67" s="38">
        <f>IFERROR(SUMIFS(데이터!$G:$G,데이터!$F:$F,$D67,데이터!$N:$N,$A$1,데이터!$L:$L,L$1),"")</f>
        <v>23</v>
      </c>
      <c r="M67" s="39">
        <f t="shared" si="1"/>
        <v>1</v>
      </c>
      <c r="N67" s="40">
        <f>IFERROR(SUMIFS(데이터!$G:$G,데이터!$F:$F,$D67,데이터!$N:$N,$A$1,데이터!$L:$L,N$1),"")</f>
        <v>0</v>
      </c>
      <c r="O67" s="39">
        <f t="shared" si="2"/>
        <v>0</v>
      </c>
      <c r="Q67" s="88"/>
      <c r="R67" s="42"/>
      <c r="S67" s="43"/>
      <c r="T67" s="88"/>
      <c r="U67" s="88"/>
      <c r="V67" s="97"/>
      <c r="W67" s="88"/>
      <c r="X67" s="97"/>
      <c r="Y67" s="88"/>
    </row>
    <row r="68" spans="1:25">
      <c r="A68" s="233"/>
      <c r="B68" s="233"/>
      <c r="C68" s="233"/>
      <c r="D68" s="49" t="s">
        <v>978</v>
      </c>
      <c r="E68" s="50" t="s">
        <v>979</v>
      </c>
      <c r="F68" s="51">
        <f>COUNTIFS(데이터!F:F,D68,데이터!$N:$N,$A$1)</f>
        <v>4</v>
      </c>
      <c r="G68" s="52">
        <f>SUMIFS(데이터!G:G,데이터!F:F,D68,데이터!$N:$N,$A$1)</f>
        <v>4</v>
      </c>
      <c r="H68" s="53">
        <f t="shared" si="6"/>
        <v>1</v>
      </c>
      <c r="I68" s="54">
        <f>IFERROR((SUMIFS(데이터!K:K,데이터!F:F,D68,데이터!$N:$N,$A$1))/F68,0)</f>
        <v>48</v>
      </c>
      <c r="J68" s="55">
        <f t="shared" si="7"/>
        <v>5.0473186119873821E-4</v>
      </c>
      <c r="K68" s="233"/>
      <c r="L68" s="38">
        <f>IFERROR(SUMIFS(데이터!$G:$G,데이터!$F:$F,$D68,데이터!$N:$N,$A$1,데이터!$L:$L,L$1),"")</f>
        <v>4</v>
      </c>
      <c r="M68" s="39">
        <f t="shared" si="1"/>
        <v>1</v>
      </c>
      <c r="N68" s="40">
        <f>IFERROR(SUMIFS(데이터!$G:$G,데이터!$F:$F,$D68,데이터!$N:$N,$A$1,데이터!$L:$L,N$1),"")</f>
        <v>0</v>
      </c>
      <c r="O68" s="39">
        <f t="shared" si="2"/>
        <v>0</v>
      </c>
      <c r="Q68" s="88"/>
      <c r="R68" s="42"/>
      <c r="S68" s="43"/>
      <c r="T68" s="88"/>
      <c r="U68" s="88"/>
      <c r="V68" s="97"/>
      <c r="W68" s="88"/>
      <c r="X68" s="97"/>
      <c r="Y68" s="88"/>
    </row>
    <row r="69" spans="1:25">
      <c r="A69" s="233"/>
      <c r="B69" s="233"/>
      <c r="C69" s="76" t="s">
        <v>980</v>
      </c>
      <c r="D69" s="49" t="s">
        <v>981</v>
      </c>
      <c r="E69" s="50" t="s">
        <v>980</v>
      </c>
      <c r="F69" s="51">
        <f>COUNTIFS(데이터!F:F,D69,데이터!$N:$N,$A$1)</f>
        <v>20</v>
      </c>
      <c r="G69" s="52">
        <f>SUMIFS(데이터!G:G,데이터!F:F,D69,데이터!$N:$N,$A$1)</f>
        <v>43</v>
      </c>
      <c r="H69" s="53">
        <f t="shared" si="6"/>
        <v>2.15</v>
      </c>
      <c r="I69" s="54">
        <f>IFERROR((SUMIFS(데이터!K:K,데이터!F:F,D69,데이터!$N:$N,$A$1))/F69,0)</f>
        <v>104.1</v>
      </c>
      <c r="J69" s="55">
        <f t="shared" si="7"/>
        <v>5.4258675078864352E-3</v>
      </c>
      <c r="K69" s="77">
        <f>G69</f>
        <v>43</v>
      </c>
      <c r="L69" s="38">
        <f>IFERROR(SUMIFS(데이터!$G:$G,데이터!$F:$F,$D69,데이터!$N:$N,$A$1,데이터!$L:$L,L$1),"")</f>
        <v>43</v>
      </c>
      <c r="M69" s="39">
        <f t="shared" si="1"/>
        <v>1</v>
      </c>
      <c r="N69" s="40">
        <f>IFERROR(SUMIFS(데이터!$G:$G,데이터!$F:$F,$D69,데이터!$N:$N,$A$1,데이터!$L:$L,N$1),"")</f>
        <v>0</v>
      </c>
      <c r="O69" s="39">
        <f t="shared" si="2"/>
        <v>0</v>
      </c>
      <c r="Q69" s="88"/>
      <c r="R69" s="42"/>
      <c r="S69" s="43"/>
      <c r="T69" s="88"/>
      <c r="U69" s="88"/>
      <c r="V69" s="97"/>
      <c r="W69" s="88"/>
      <c r="X69" s="97"/>
      <c r="Y69" s="88"/>
    </row>
    <row r="70" spans="1:25">
      <c r="A70" s="233"/>
      <c r="B70" s="233"/>
      <c r="C70" s="242" t="s">
        <v>982</v>
      </c>
      <c r="D70" s="49" t="s">
        <v>983</v>
      </c>
      <c r="E70" s="50" t="s">
        <v>984</v>
      </c>
      <c r="F70" s="51">
        <f>COUNTIFS(데이터!F:F,D70,데이터!$N:$N,$A$1)</f>
        <v>0</v>
      </c>
      <c r="G70" s="52">
        <f>SUMIFS(데이터!G:G,데이터!F:F,D70,데이터!$N:$N,$A$1)</f>
        <v>0</v>
      </c>
      <c r="H70" s="53">
        <f t="shared" si="6"/>
        <v>0</v>
      </c>
      <c r="I70" s="54">
        <f>IFERROR((SUMIFS(데이터!K:K,데이터!F:F,D70,데이터!$N:$N,$A$1))/F70,0)</f>
        <v>0</v>
      </c>
      <c r="J70" s="55">
        <f t="shared" si="7"/>
        <v>0</v>
      </c>
      <c r="K70" s="232">
        <f>SUM(G70:G71)</f>
        <v>0</v>
      </c>
      <c r="L70" s="38">
        <f>IFERROR(SUMIFS(데이터!$G:$G,데이터!$F:$F,$D70,데이터!$N:$N,$A$1,데이터!$L:$L,L$1),"")</f>
        <v>0</v>
      </c>
      <c r="M70" s="39" t="str">
        <f t="shared" si="1"/>
        <v/>
      </c>
      <c r="N70" s="40">
        <f>IFERROR(SUMIFS(데이터!$G:$G,데이터!$F:$F,$D70,데이터!$N:$N,$A$1,데이터!$L:$L,N$1),"")</f>
        <v>0</v>
      </c>
      <c r="O70" s="39" t="str">
        <f t="shared" si="2"/>
        <v/>
      </c>
      <c r="Q70" s="88"/>
      <c r="R70" s="42"/>
      <c r="S70" s="43"/>
      <c r="T70" s="88"/>
      <c r="U70" s="88"/>
      <c r="V70" s="97"/>
      <c r="W70" s="88"/>
      <c r="X70" s="97"/>
      <c r="Y70" s="88"/>
    </row>
    <row r="71" spans="1:25">
      <c r="A71" s="233"/>
      <c r="B71" s="233"/>
      <c r="C71" s="233"/>
      <c r="D71" s="49" t="s">
        <v>985</v>
      </c>
      <c r="E71" s="50" t="s">
        <v>986</v>
      </c>
      <c r="F71" s="51">
        <f>COUNTIFS(데이터!F:F,D71,데이터!$N:$N,$A$1)</f>
        <v>0</v>
      </c>
      <c r="G71" s="52">
        <f>SUMIFS(데이터!G:G,데이터!F:F,D71,데이터!$N:$N,$A$1)</f>
        <v>0</v>
      </c>
      <c r="H71" s="53">
        <f t="shared" si="6"/>
        <v>0</v>
      </c>
      <c r="I71" s="54">
        <f>IFERROR((SUMIFS(데이터!K:K,데이터!F:F,D71,데이터!$N:$N,$A$1))/F71,0)</f>
        <v>0</v>
      </c>
      <c r="J71" s="55">
        <f t="shared" si="7"/>
        <v>0</v>
      </c>
      <c r="K71" s="233"/>
      <c r="L71" s="38">
        <f>IFERROR(SUMIFS(데이터!$G:$G,데이터!$F:$F,$D71,데이터!$N:$N,$A$1,데이터!$L:$L,L$1),"")</f>
        <v>0</v>
      </c>
      <c r="M71" s="39" t="str">
        <f t="shared" si="1"/>
        <v/>
      </c>
      <c r="N71" s="40">
        <f>IFERROR(SUMIFS(데이터!$G:$G,데이터!$F:$F,$D71,데이터!$N:$N,$A$1,데이터!$L:$L,N$1),"")</f>
        <v>0</v>
      </c>
      <c r="O71" s="39" t="str">
        <f t="shared" si="2"/>
        <v/>
      </c>
      <c r="Q71" s="88"/>
      <c r="R71" s="42"/>
      <c r="S71" s="43"/>
      <c r="T71" s="88"/>
      <c r="U71" s="88"/>
      <c r="V71" s="97"/>
      <c r="W71" s="88"/>
      <c r="X71" s="97"/>
      <c r="Y71" s="88"/>
    </row>
    <row r="72" spans="1:25">
      <c r="A72" s="233"/>
      <c r="B72" s="233"/>
      <c r="C72" s="76" t="s">
        <v>987</v>
      </c>
      <c r="D72" s="49" t="s">
        <v>988</v>
      </c>
      <c r="E72" s="50" t="s">
        <v>987</v>
      </c>
      <c r="F72" s="51">
        <f>COUNTIFS(데이터!F:F,D72,데이터!$N:$N,$A$1)</f>
        <v>0</v>
      </c>
      <c r="G72" s="52">
        <f>SUMIFS(데이터!G:G,데이터!F:F,D72,데이터!$N:$N,$A$1)</f>
        <v>0</v>
      </c>
      <c r="H72" s="53">
        <f t="shared" si="6"/>
        <v>0</v>
      </c>
      <c r="I72" s="54">
        <f>IFERROR((SUMIFS(데이터!K:K,데이터!F:F,D72,데이터!$N:$N,$A$1))/F72,0)</f>
        <v>0</v>
      </c>
      <c r="J72" s="55">
        <f t="shared" si="7"/>
        <v>0</v>
      </c>
      <c r="K72" s="77">
        <f>G72</f>
        <v>0</v>
      </c>
      <c r="L72" s="38">
        <f>IFERROR(SUMIFS(데이터!$G:$G,데이터!$F:$F,$D72,데이터!$N:$N,$A$1,데이터!$L:$L,L$1),"")</f>
        <v>0</v>
      </c>
      <c r="M72" s="39" t="str">
        <f t="shared" si="1"/>
        <v/>
      </c>
      <c r="N72" s="40">
        <f>IFERROR(SUMIFS(데이터!$G:$G,데이터!$F:$F,$D72,데이터!$N:$N,$A$1,데이터!$L:$L,N$1),"")</f>
        <v>0</v>
      </c>
      <c r="O72" s="39" t="str">
        <f t="shared" si="2"/>
        <v/>
      </c>
      <c r="Q72" s="88"/>
      <c r="R72" s="42"/>
      <c r="S72" s="43"/>
      <c r="T72" s="88"/>
      <c r="U72" s="88"/>
      <c r="V72" s="97"/>
      <c r="W72" s="88"/>
      <c r="X72" s="97"/>
      <c r="Y72" s="88"/>
    </row>
    <row r="73" spans="1:25">
      <c r="A73" s="233"/>
      <c r="B73" s="233"/>
      <c r="C73" s="242" t="s">
        <v>989</v>
      </c>
      <c r="D73" s="49" t="s">
        <v>990</v>
      </c>
      <c r="E73" s="50" t="s">
        <v>991</v>
      </c>
      <c r="F73" s="51">
        <f>COUNTIFS(데이터!F:F,D73,데이터!$N:$N,$A$1)</f>
        <v>1</v>
      </c>
      <c r="G73" s="52">
        <f>SUMIFS(데이터!G:G,데이터!F:F,D73,데이터!$N:$N,$A$1)</f>
        <v>1</v>
      </c>
      <c r="H73" s="53">
        <f t="shared" si="6"/>
        <v>1</v>
      </c>
      <c r="I73" s="54">
        <f>IFERROR((SUMIFS(데이터!K:K,데이터!F:F,D73,데이터!$N:$N,$A$1))/F73,0)</f>
        <v>72</v>
      </c>
      <c r="J73" s="55">
        <f t="shared" si="7"/>
        <v>1.2618296529968455E-4</v>
      </c>
      <c r="K73" s="232">
        <f>SUM(G73:G76)</f>
        <v>9</v>
      </c>
      <c r="L73" s="38">
        <f>IFERROR(SUMIFS(데이터!$G:$G,데이터!$F:$F,$D73,데이터!$N:$N,$A$1,데이터!$L:$L,L$1),"")</f>
        <v>1</v>
      </c>
      <c r="M73" s="39">
        <f t="shared" si="1"/>
        <v>1</v>
      </c>
      <c r="N73" s="40">
        <f>IFERROR(SUMIFS(데이터!$G:$G,데이터!$F:$F,$D73,데이터!$N:$N,$A$1,데이터!$L:$L,N$1),"")</f>
        <v>0</v>
      </c>
      <c r="O73" s="39">
        <f t="shared" si="2"/>
        <v>0</v>
      </c>
      <c r="Q73" s="88"/>
      <c r="R73" s="42"/>
      <c r="S73" s="43"/>
      <c r="T73" s="88"/>
      <c r="U73" s="88"/>
      <c r="V73" s="97"/>
      <c r="W73" s="88"/>
      <c r="X73" s="97"/>
      <c r="Y73" s="88"/>
    </row>
    <row r="74" spans="1:25">
      <c r="A74" s="233"/>
      <c r="B74" s="233"/>
      <c r="C74" s="233"/>
      <c r="D74" s="49" t="s">
        <v>992</v>
      </c>
      <c r="E74" s="50" t="s">
        <v>993</v>
      </c>
      <c r="F74" s="51">
        <f>COUNTIFS(데이터!F:F,D74,데이터!$N:$N,$A$1)</f>
        <v>0</v>
      </c>
      <c r="G74" s="52">
        <f>SUMIFS(데이터!G:G,데이터!F:F,D74,데이터!$N:$N,$A$1)</f>
        <v>0</v>
      </c>
      <c r="H74" s="53">
        <f t="shared" si="6"/>
        <v>0</v>
      </c>
      <c r="I74" s="54">
        <f>IFERROR((SUMIFS(데이터!K:K,데이터!F:F,D74,데이터!$N:$N,$A$1))/F74,0)</f>
        <v>0</v>
      </c>
      <c r="J74" s="55">
        <f t="shared" si="7"/>
        <v>0</v>
      </c>
      <c r="K74" s="233"/>
      <c r="L74" s="38">
        <f>IFERROR(SUMIFS(데이터!$G:$G,데이터!$F:$F,$D74,데이터!$N:$N,$A$1,데이터!$L:$L,L$1),"")</f>
        <v>0</v>
      </c>
      <c r="M74" s="39" t="str">
        <f t="shared" si="1"/>
        <v/>
      </c>
      <c r="N74" s="40">
        <f>IFERROR(SUMIFS(데이터!$G:$G,데이터!$F:$F,$D74,데이터!$N:$N,$A$1,데이터!$L:$L,N$1),"")</f>
        <v>0</v>
      </c>
      <c r="O74" s="39" t="str">
        <f t="shared" si="2"/>
        <v/>
      </c>
      <c r="Q74" s="88"/>
      <c r="R74" s="42"/>
      <c r="S74" s="43"/>
      <c r="T74" s="88"/>
      <c r="U74" s="88"/>
      <c r="V74" s="97"/>
      <c r="W74" s="88"/>
      <c r="X74" s="97"/>
      <c r="Y74" s="88"/>
    </row>
    <row r="75" spans="1:25">
      <c r="A75" s="233"/>
      <c r="B75" s="233"/>
      <c r="C75" s="233"/>
      <c r="D75" s="49" t="s">
        <v>994</v>
      </c>
      <c r="E75" s="50" t="s">
        <v>995</v>
      </c>
      <c r="F75" s="51">
        <f>COUNTIFS(데이터!F:F,D75,데이터!$N:$N,$A$1)</f>
        <v>1</v>
      </c>
      <c r="G75" s="52">
        <f>SUMIFS(데이터!G:G,데이터!F:F,D75,데이터!$N:$N,$A$1)</f>
        <v>1</v>
      </c>
      <c r="H75" s="53">
        <f t="shared" si="6"/>
        <v>1</v>
      </c>
      <c r="I75" s="54">
        <f>IFERROR((SUMIFS(데이터!K:K,데이터!F:F,D75,데이터!$N:$N,$A$1))/F75,0)</f>
        <v>72</v>
      </c>
      <c r="J75" s="55">
        <f t="shared" si="7"/>
        <v>1.2618296529968455E-4</v>
      </c>
      <c r="K75" s="233"/>
      <c r="L75" s="38">
        <f>IFERROR(SUMIFS(데이터!$G:$G,데이터!$F:$F,$D75,데이터!$N:$N,$A$1,데이터!$L:$L,L$1),"")</f>
        <v>1</v>
      </c>
      <c r="M75" s="39">
        <f t="shared" si="1"/>
        <v>1</v>
      </c>
      <c r="N75" s="40">
        <f>IFERROR(SUMIFS(데이터!$G:$G,데이터!$F:$F,$D75,데이터!$N:$N,$A$1,데이터!$L:$L,N$1),"")</f>
        <v>0</v>
      </c>
      <c r="O75" s="39">
        <f t="shared" si="2"/>
        <v>0</v>
      </c>
      <c r="Q75" s="88"/>
      <c r="R75" s="42"/>
      <c r="S75" s="43"/>
      <c r="T75" s="88"/>
      <c r="U75" s="88"/>
      <c r="V75" s="97"/>
      <c r="W75" s="88"/>
      <c r="X75" s="97"/>
      <c r="Y75" s="88"/>
    </row>
    <row r="76" spans="1:25">
      <c r="A76" s="233"/>
      <c r="B76" s="233"/>
      <c r="C76" s="233"/>
      <c r="D76" s="49" t="s">
        <v>996</v>
      </c>
      <c r="E76" s="50" t="s">
        <v>997</v>
      </c>
      <c r="F76" s="51">
        <f>COUNTIFS(데이터!F:F,D76,데이터!$N:$N,$A$1)</f>
        <v>7</v>
      </c>
      <c r="G76" s="52">
        <f>SUMIFS(데이터!G:G,데이터!F:F,D76,데이터!$N:$N,$A$1)</f>
        <v>7</v>
      </c>
      <c r="H76" s="53">
        <f t="shared" si="6"/>
        <v>1</v>
      </c>
      <c r="I76" s="54">
        <f>IFERROR((SUMIFS(데이터!K:K,데이터!F:F,D76,데이터!$N:$N,$A$1))/F76,0)</f>
        <v>36</v>
      </c>
      <c r="J76" s="55">
        <f t="shared" si="7"/>
        <v>8.8328075709779175E-4</v>
      </c>
      <c r="K76" s="233"/>
      <c r="L76" s="38">
        <f>IFERROR(SUMIFS(데이터!$G:$G,데이터!$F:$F,$D76,데이터!$N:$N,$A$1,데이터!$L:$L,L$1),"")</f>
        <v>7</v>
      </c>
      <c r="M76" s="39">
        <f t="shared" si="1"/>
        <v>1</v>
      </c>
      <c r="N76" s="40">
        <f>IFERROR(SUMIFS(데이터!$G:$G,데이터!$F:$F,$D76,데이터!$N:$N,$A$1,데이터!$L:$L,N$1),"")</f>
        <v>0</v>
      </c>
      <c r="O76" s="39">
        <f t="shared" si="2"/>
        <v>0</v>
      </c>
      <c r="Q76" s="88"/>
      <c r="R76" s="42"/>
      <c r="S76" s="43"/>
      <c r="T76" s="88"/>
      <c r="U76" s="88"/>
      <c r="V76" s="97"/>
      <c r="W76" s="88"/>
      <c r="X76" s="97"/>
      <c r="Y76" s="88"/>
    </row>
    <row r="77" spans="1:25">
      <c r="A77" s="233"/>
      <c r="B77" s="233"/>
      <c r="C77" s="242" t="s">
        <v>998</v>
      </c>
      <c r="D77" s="49" t="s">
        <v>999</v>
      </c>
      <c r="E77" s="50" t="s">
        <v>1000</v>
      </c>
      <c r="F77" s="51">
        <f>COUNTIFS(데이터!F:F,D77,데이터!$N:$N,$A$1)</f>
        <v>0</v>
      </c>
      <c r="G77" s="52">
        <f>SUMIFS(데이터!G:G,데이터!F:F,D77,데이터!$N:$N,$A$1)</f>
        <v>0</v>
      </c>
      <c r="H77" s="53">
        <f t="shared" si="6"/>
        <v>0</v>
      </c>
      <c r="I77" s="54">
        <f>IFERROR((SUMIFS(데이터!K:K,데이터!F:F,D77,데이터!$N:$N,$A$1))/F77,0)</f>
        <v>0</v>
      </c>
      <c r="J77" s="55">
        <f t="shared" si="7"/>
        <v>0</v>
      </c>
      <c r="K77" s="232">
        <f>SUM(G77:G80)</f>
        <v>3</v>
      </c>
      <c r="L77" s="38">
        <f>IFERROR(SUMIFS(데이터!$G:$G,데이터!$F:$F,$D77,데이터!$N:$N,$A$1,데이터!$L:$L,L$1),"")</f>
        <v>0</v>
      </c>
      <c r="M77" s="39" t="str">
        <f t="shared" si="1"/>
        <v/>
      </c>
      <c r="N77" s="40">
        <f>IFERROR(SUMIFS(데이터!$G:$G,데이터!$F:$F,$D77,데이터!$N:$N,$A$1,데이터!$L:$L,N$1),"")</f>
        <v>0</v>
      </c>
      <c r="O77" s="39" t="str">
        <f t="shared" si="2"/>
        <v/>
      </c>
      <c r="Q77" s="88"/>
      <c r="R77" s="42"/>
      <c r="S77" s="43"/>
      <c r="T77" s="88"/>
      <c r="U77" s="88"/>
      <c r="V77" s="97"/>
      <c r="W77" s="88"/>
      <c r="X77" s="97"/>
      <c r="Y77" s="88"/>
    </row>
    <row r="78" spans="1:25">
      <c r="A78" s="233"/>
      <c r="B78" s="233"/>
      <c r="C78" s="233"/>
      <c r="D78" s="49" t="s">
        <v>1001</v>
      </c>
      <c r="E78" s="49" t="s">
        <v>1002</v>
      </c>
      <c r="F78" s="51">
        <f>COUNTIFS(데이터!F:F,D78,데이터!$N:$N,$A$1)</f>
        <v>0</v>
      </c>
      <c r="G78" s="52">
        <f>SUMIFS(데이터!G:G,데이터!F:F,D78,데이터!$N:$N,$A$1)</f>
        <v>0</v>
      </c>
      <c r="H78" s="53">
        <f t="shared" si="6"/>
        <v>0</v>
      </c>
      <c r="I78" s="54">
        <f>IFERROR((SUMIFS(데이터!K:K,데이터!F:F,D78,데이터!$N:$N,$A$1))/F78,0)</f>
        <v>0</v>
      </c>
      <c r="J78" s="55">
        <f t="shared" si="7"/>
        <v>0</v>
      </c>
      <c r="K78" s="233"/>
      <c r="L78" s="38">
        <f>IFERROR(SUMIFS(데이터!$G:$G,데이터!$F:$F,$D78,데이터!$N:$N,$A$1,데이터!$L:$L,L$1),"")</f>
        <v>0</v>
      </c>
      <c r="M78" s="39" t="str">
        <f t="shared" si="1"/>
        <v/>
      </c>
      <c r="N78" s="40">
        <f>IFERROR(SUMIFS(데이터!$G:$G,데이터!$F:$F,$D78,데이터!$N:$N,$A$1,데이터!$L:$L,N$1),"")</f>
        <v>0</v>
      </c>
      <c r="O78" s="39" t="str">
        <f t="shared" si="2"/>
        <v/>
      </c>
      <c r="Q78" s="88"/>
      <c r="R78" s="42"/>
      <c r="S78" s="43"/>
      <c r="T78" s="88"/>
      <c r="U78" s="88"/>
      <c r="V78" s="97"/>
      <c r="W78" s="88"/>
      <c r="X78" s="97"/>
      <c r="Y78" s="88"/>
    </row>
    <row r="79" spans="1:25">
      <c r="A79" s="233"/>
      <c r="B79" s="233"/>
      <c r="C79" s="233"/>
      <c r="D79" s="49" t="s">
        <v>1003</v>
      </c>
      <c r="E79" s="49" t="s">
        <v>1004</v>
      </c>
      <c r="F79" s="51">
        <f>COUNTIFS(데이터!F:F,D79,데이터!$N:$N,$A$1)</f>
        <v>3</v>
      </c>
      <c r="G79" s="52">
        <f>SUMIFS(데이터!G:G,데이터!F:F,D79,데이터!$N:$N,$A$1)</f>
        <v>3</v>
      </c>
      <c r="H79" s="53">
        <f t="shared" si="6"/>
        <v>1</v>
      </c>
      <c r="I79" s="54">
        <f>IFERROR((SUMIFS(데이터!K:K,데이터!F:F,D79,데이터!$N:$N,$A$1))/F79,0)</f>
        <v>72</v>
      </c>
      <c r="J79" s="55">
        <f t="shared" si="7"/>
        <v>3.785488958990536E-4</v>
      </c>
      <c r="K79" s="233"/>
      <c r="L79" s="38">
        <f>IFERROR(SUMIFS(데이터!$G:$G,데이터!$F:$F,$D79,데이터!$N:$N,$A$1,데이터!$L:$L,L$1),"")</f>
        <v>3</v>
      </c>
      <c r="M79" s="39">
        <f t="shared" si="1"/>
        <v>1</v>
      </c>
      <c r="N79" s="40">
        <f>IFERROR(SUMIFS(데이터!$G:$G,데이터!$F:$F,$D79,데이터!$N:$N,$A$1,데이터!$L:$L,N$1),"")</f>
        <v>0</v>
      </c>
      <c r="O79" s="39">
        <f t="shared" si="2"/>
        <v>0</v>
      </c>
      <c r="Q79" s="88"/>
      <c r="R79" s="42"/>
      <c r="S79" s="43"/>
      <c r="T79" s="88"/>
      <c r="U79" s="88"/>
      <c r="V79" s="97"/>
      <c r="W79" s="88"/>
      <c r="X79" s="97"/>
      <c r="Y79" s="88"/>
    </row>
    <row r="80" spans="1:25">
      <c r="A80" s="233"/>
      <c r="B80" s="233"/>
      <c r="C80" s="233"/>
      <c r="D80" s="49" t="s">
        <v>1005</v>
      </c>
      <c r="E80" s="49" t="s">
        <v>1006</v>
      </c>
      <c r="F80" s="51">
        <f>COUNTIFS(데이터!F:F,D80,데이터!$N:$N,$A$1)</f>
        <v>0</v>
      </c>
      <c r="G80" s="52">
        <f>SUMIFS(데이터!G:G,데이터!F:F,D80,데이터!$N:$N,$A$1)</f>
        <v>0</v>
      </c>
      <c r="H80" s="53">
        <f t="shared" si="6"/>
        <v>0</v>
      </c>
      <c r="I80" s="54">
        <f>IFERROR((SUMIFS(데이터!K:K,데이터!F:F,D80,데이터!$N:$N,$A$1))/F80,0)</f>
        <v>0</v>
      </c>
      <c r="J80" s="55">
        <f t="shared" si="7"/>
        <v>0</v>
      </c>
      <c r="K80" s="233"/>
      <c r="L80" s="38">
        <f>IFERROR(SUMIFS(데이터!$G:$G,데이터!$F:$F,$D80,데이터!$N:$N,$A$1,데이터!$L:$L,L$1),"")</f>
        <v>0</v>
      </c>
      <c r="M80" s="39" t="str">
        <f t="shared" si="1"/>
        <v/>
      </c>
      <c r="N80" s="40">
        <f>IFERROR(SUMIFS(데이터!$G:$G,데이터!$F:$F,$D80,데이터!$N:$N,$A$1,데이터!$L:$L,N$1),"")</f>
        <v>0</v>
      </c>
      <c r="O80" s="39" t="str">
        <f t="shared" si="2"/>
        <v/>
      </c>
      <c r="Q80" s="88"/>
      <c r="R80" s="42"/>
      <c r="S80" s="43"/>
      <c r="T80" s="88"/>
      <c r="U80" s="88"/>
      <c r="V80" s="97"/>
      <c r="W80" s="88"/>
      <c r="X80" s="97"/>
      <c r="Y80" s="88"/>
    </row>
    <row r="81" spans="1:30">
      <c r="A81" s="233"/>
      <c r="B81" s="233"/>
      <c r="C81" s="242" t="s">
        <v>1007</v>
      </c>
      <c r="D81" s="49" t="s">
        <v>1008</v>
      </c>
      <c r="E81" s="50" t="s">
        <v>1009</v>
      </c>
      <c r="F81" s="51">
        <f>COUNTIFS(데이터!F:F,D81,데이터!$N:$N,$A$1)</f>
        <v>1</v>
      </c>
      <c r="G81" s="52">
        <f>SUMIFS(데이터!G:G,데이터!F:F,D81,데이터!$N:$N,$A$1)</f>
        <v>3</v>
      </c>
      <c r="H81" s="53">
        <f t="shared" si="6"/>
        <v>3</v>
      </c>
      <c r="I81" s="54">
        <f>IFERROR((SUMIFS(데이터!K:K,데이터!F:F,D81,데이터!$N:$N,$A$1))/F81,0)</f>
        <v>16</v>
      </c>
      <c r="J81" s="55">
        <f t="shared" si="7"/>
        <v>3.785488958990536E-4</v>
      </c>
      <c r="K81" s="232">
        <f>SUM(G81:G82)</f>
        <v>3</v>
      </c>
      <c r="L81" s="38">
        <f>IFERROR(SUMIFS(데이터!$G:$G,데이터!$F:$F,$D81,데이터!$N:$N,$A$1,데이터!$L:$L,L$1),"")</f>
        <v>3</v>
      </c>
      <c r="M81" s="39">
        <f t="shared" si="1"/>
        <v>1</v>
      </c>
      <c r="N81" s="40">
        <f>IFERROR(SUMIFS(데이터!$G:$G,데이터!$F:$F,$D81,데이터!$N:$N,$A$1,데이터!$L:$L,N$1),"")</f>
        <v>0</v>
      </c>
      <c r="O81" s="39">
        <f t="shared" si="2"/>
        <v>0</v>
      </c>
      <c r="Q81" s="88"/>
      <c r="R81" s="42"/>
      <c r="S81" s="43"/>
      <c r="T81" s="88"/>
      <c r="U81" s="88"/>
      <c r="V81" s="97"/>
      <c r="W81" s="88"/>
      <c r="X81" s="97"/>
      <c r="Y81" s="88"/>
    </row>
    <row r="82" spans="1:30">
      <c r="A82" s="233"/>
      <c r="B82" s="233"/>
      <c r="C82" s="233"/>
      <c r="D82" s="49" t="s">
        <v>1010</v>
      </c>
      <c r="E82" s="50" t="s">
        <v>1011</v>
      </c>
      <c r="F82" s="51">
        <f>COUNTIFS(데이터!F:F,D82,데이터!$N:$N,$A$1)</f>
        <v>0</v>
      </c>
      <c r="G82" s="52">
        <f>SUMIFS(데이터!G:G,데이터!F:F,D82,데이터!$N:$N,$A$1)</f>
        <v>0</v>
      </c>
      <c r="H82" s="53">
        <f t="shared" si="6"/>
        <v>0</v>
      </c>
      <c r="I82" s="54">
        <f>IFERROR((SUMIFS(데이터!K:K,데이터!F:F,D82,데이터!$N:$N,$A$1))/F82,0)</f>
        <v>0</v>
      </c>
      <c r="J82" s="55">
        <f t="shared" si="7"/>
        <v>0</v>
      </c>
      <c r="K82" s="233"/>
      <c r="L82" s="38">
        <f>IFERROR(SUMIFS(데이터!$G:$G,데이터!$F:$F,$D82,데이터!$N:$N,$A$1,데이터!$L:$L,L$1),"")</f>
        <v>0</v>
      </c>
      <c r="M82" s="39" t="str">
        <f t="shared" si="1"/>
        <v/>
      </c>
      <c r="N82" s="40">
        <f>IFERROR(SUMIFS(데이터!$G:$G,데이터!$F:$F,$D82,데이터!$N:$N,$A$1,데이터!$L:$L,N$1),"")</f>
        <v>0</v>
      </c>
      <c r="O82" s="39" t="str">
        <f t="shared" si="2"/>
        <v/>
      </c>
      <c r="Q82" s="88"/>
      <c r="R82" s="42"/>
      <c r="S82" s="43"/>
      <c r="T82" s="88"/>
      <c r="U82" s="88"/>
      <c r="V82" s="97"/>
      <c r="W82" s="88"/>
      <c r="X82" s="97"/>
      <c r="Y82" s="88"/>
    </row>
    <row r="83" spans="1:30">
      <c r="A83" s="233"/>
      <c r="B83" s="233"/>
      <c r="C83" s="242" t="s">
        <v>1012</v>
      </c>
      <c r="D83" s="49" t="s">
        <v>1013</v>
      </c>
      <c r="E83" s="50" t="s">
        <v>1014</v>
      </c>
      <c r="F83" s="51">
        <f>COUNTIFS(데이터!F:F,D83,데이터!$N:$N,$A$1)</f>
        <v>0</v>
      </c>
      <c r="G83" s="52">
        <f>SUMIFS(데이터!G:G,데이터!F:F,D83,데이터!$N:$N,$A$1)</f>
        <v>0</v>
      </c>
      <c r="H83" s="53">
        <f t="shared" si="6"/>
        <v>0</v>
      </c>
      <c r="I83" s="54">
        <f>IFERROR((SUMIFS(데이터!K:K,데이터!F:F,D83,데이터!$N:$N,$A$1))/F83,0)</f>
        <v>0</v>
      </c>
      <c r="J83" s="55">
        <f t="shared" si="7"/>
        <v>0</v>
      </c>
      <c r="K83" s="232">
        <f>SUM(G83:G84)</f>
        <v>0</v>
      </c>
      <c r="L83" s="38">
        <f>IFERROR(SUMIFS(데이터!$G:$G,데이터!$F:$F,$D83,데이터!$N:$N,$A$1,데이터!$L:$L,L$1),"")</f>
        <v>0</v>
      </c>
      <c r="M83" s="39" t="str">
        <f t="shared" si="1"/>
        <v/>
      </c>
      <c r="N83" s="40">
        <f>IFERROR(SUMIFS(데이터!$G:$G,데이터!$F:$F,$D83,데이터!$N:$N,$A$1,데이터!$L:$L,N$1),"")</f>
        <v>0</v>
      </c>
      <c r="O83" s="39" t="str">
        <f t="shared" si="2"/>
        <v/>
      </c>
      <c r="Q83" s="88"/>
      <c r="R83" s="42"/>
      <c r="S83" s="43"/>
      <c r="T83" s="88"/>
      <c r="U83" s="88"/>
      <c r="V83" s="97"/>
      <c r="W83" s="88"/>
      <c r="X83" s="97"/>
      <c r="Y83" s="88"/>
    </row>
    <row r="84" spans="1:30">
      <c r="A84" s="233"/>
      <c r="B84" s="233"/>
      <c r="C84" s="233"/>
      <c r="D84" s="49" t="s">
        <v>1015</v>
      </c>
      <c r="E84" s="50" t="s">
        <v>1016</v>
      </c>
      <c r="F84" s="51">
        <f>COUNTIFS(데이터!F:F,D84,데이터!$N:$N,$A$1)</f>
        <v>0</v>
      </c>
      <c r="G84" s="52">
        <f>SUMIFS(데이터!G:G,데이터!F:F,D84,데이터!$N:$N,$A$1)</f>
        <v>0</v>
      </c>
      <c r="H84" s="53">
        <f t="shared" si="6"/>
        <v>0</v>
      </c>
      <c r="I84" s="54">
        <f>IFERROR((SUMIFS(데이터!K:K,데이터!F:F,D84,데이터!$N:$N,$A$1))/F84,0)</f>
        <v>0</v>
      </c>
      <c r="J84" s="55">
        <f t="shared" si="7"/>
        <v>0</v>
      </c>
      <c r="K84" s="233"/>
      <c r="L84" s="38">
        <f>IFERROR(SUMIFS(데이터!$G:$G,데이터!$F:$F,$D84,데이터!$N:$N,$A$1,데이터!$L:$L,L$1),"")</f>
        <v>0</v>
      </c>
      <c r="M84" s="39" t="str">
        <f t="shared" si="1"/>
        <v/>
      </c>
      <c r="N84" s="40">
        <f>IFERROR(SUMIFS(데이터!$G:$G,데이터!$F:$F,$D84,데이터!$N:$N,$A$1,데이터!$L:$L,N$1),"")</f>
        <v>0</v>
      </c>
      <c r="O84" s="39" t="str">
        <f t="shared" si="2"/>
        <v/>
      </c>
      <c r="Q84" s="88"/>
      <c r="R84" s="42"/>
      <c r="S84" s="43"/>
      <c r="T84" s="88"/>
      <c r="U84" s="88"/>
      <c r="V84" s="97"/>
      <c r="W84" s="88"/>
      <c r="X84" s="97"/>
      <c r="Y84" s="88"/>
    </row>
    <row r="85" spans="1:30">
      <c r="A85" s="233"/>
      <c r="B85" s="233"/>
      <c r="C85" s="250" t="s">
        <v>1017</v>
      </c>
      <c r="D85" s="49" t="s">
        <v>1018</v>
      </c>
      <c r="E85" s="50" t="s">
        <v>1019</v>
      </c>
      <c r="F85" s="98">
        <f>COUNTIFS(데이터!F:F,D85,데이터!$N:$N,$A$1)</f>
        <v>17</v>
      </c>
      <c r="G85" s="99">
        <f>SUMIFS(데이터!G:G,데이터!F:F,D85,데이터!$N:$N,$A$1)</f>
        <v>28</v>
      </c>
      <c r="H85" s="100">
        <f t="shared" si="6"/>
        <v>1.6470588235294117</v>
      </c>
      <c r="I85" s="101">
        <f>IFERROR((SUMIFS(데이터!K:K,데이터!F:F,D85,데이터!$N:$N,$A$1))/F85,0)</f>
        <v>80</v>
      </c>
      <c r="J85" s="102">
        <f t="shared" si="7"/>
        <v>3.533123028391167E-3</v>
      </c>
      <c r="K85" s="234">
        <f>SUM(G85:G88)</f>
        <v>66</v>
      </c>
      <c r="L85" s="38">
        <f>IFERROR(SUMIFS(데이터!$G:$G,데이터!$F:$F,$D85,데이터!$N:$N,$A$1,데이터!$L:$L,L$1),"")</f>
        <v>28</v>
      </c>
      <c r="M85" s="39">
        <f t="shared" si="1"/>
        <v>1</v>
      </c>
      <c r="N85" s="40">
        <f>IFERROR(SUMIFS(데이터!$G:$G,데이터!$F:$F,$D85,데이터!$N:$N,$A$1,데이터!$L:$L,N$1),"")</f>
        <v>0</v>
      </c>
      <c r="O85" s="39">
        <f t="shared" si="2"/>
        <v>0</v>
      </c>
      <c r="P85" s="92"/>
      <c r="Q85" s="93"/>
      <c r="R85" s="94"/>
      <c r="S85" s="95"/>
      <c r="T85" s="93"/>
      <c r="U85" s="93"/>
      <c r="V85" s="96"/>
      <c r="W85" s="93"/>
      <c r="X85" s="96"/>
      <c r="Y85" s="93"/>
      <c r="Z85" s="92"/>
      <c r="AA85" s="92"/>
      <c r="AB85" s="92"/>
      <c r="AC85" s="92"/>
      <c r="AD85" s="92"/>
    </row>
    <row r="86" spans="1:30">
      <c r="A86" s="233"/>
      <c r="B86" s="233"/>
      <c r="C86" s="233"/>
      <c r="D86" s="49" t="s">
        <v>1020</v>
      </c>
      <c r="E86" s="50" t="s">
        <v>1021</v>
      </c>
      <c r="F86" s="98">
        <f>COUNTIFS(데이터!F:F,D86,데이터!$N:$N,$A$1)</f>
        <v>5</v>
      </c>
      <c r="G86" s="99">
        <f>SUMIFS(데이터!G:G,데이터!F:F,D86,데이터!$N:$N,$A$1)</f>
        <v>6</v>
      </c>
      <c r="H86" s="100">
        <f t="shared" si="6"/>
        <v>1.2</v>
      </c>
      <c r="I86" s="101">
        <f>IFERROR((SUMIFS(데이터!K:K,데이터!F:F,D86,데이터!$N:$N,$A$1))/F86,0)</f>
        <v>48</v>
      </c>
      <c r="J86" s="102">
        <f t="shared" si="7"/>
        <v>7.570977917981072E-4</v>
      </c>
      <c r="K86" s="233"/>
      <c r="L86" s="38">
        <f>IFERROR(SUMIFS(데이터!$G:$G,데이터!$F:$F,$D86,데이터!$N:$N,$A$1,데이터!$L:$L,L$1),"")</f>
        <v>6</v>
      </c>
      <c r="M86" s="39">
        <f t="shared" si="1"/>
        <v>1</v>
      </c>
      <c r="N86" s="40">
        <f>IFERROR(SUMIFS(데이터!$G:$G,데이터!$F:$F,$D86,데이터!$N:$N,$A$1,데이터!$L:$L,N$1),"")</f>
        <v>0</v>
      </c>
      <c r="O86" s="39">
        <f t="shared" si="2"/>
        <v>0</v>
      </c>
      <c r="P86" s="92"/>
      <c r="Q86" s="93"/>
      <c r="R86" s="94"/>
      <c r="S86" s="95"/>
      <c r="T86" s="93"/>
      <c r="U86" s="93"/>
      <c r="V86" s="96"/>
      <c r="W86" s="93"/>
      <c r="X86" s="96"/>
      <c r="Y86" s="93"/>
      <c r="Z86" s="92"/>
      <c r="AA86" s="92"/>
      <c r="AB86" s="92"/>
      <c r="AC86" s="92"/>
      <c r="AD86" s="92"/>
    </row>
    <row r="87" spans="1:30">
      <c r="A87" s="233"/>
      <c r="B87" s="233"/>
      <c r="C87" s="233"/>
      <c r="D87" s="49" t="s">
        <v>1022</v>
      </c>
      <c r="E87" s="50" t="s">
        <v>1023</v>
      </c>
      <c r="F87" s="98">
        <f>COUNTIFS(데이터!F:F,D87,데이터!$N:$N,$A$1)</f>
        <v>8</v>
      </c>
      <c r="G87" s="99">
        <f>SUMIFS(데이터!G:G,데이터!F:F,D87,데이터!$N:$N,$A$1)</f>
        <v>20</v>
      </c>
      <c r="H87" s="100">
        <f t="shared" si="6"/>
        <v>2.5</v>
      </c>
      <c r="I87" s="101">
        <f>IFERROR((SUMIFS(데이터!K:K,데이터!F:F,D87,데이터!$N:$N,$A$1))/F87,0)</f>
        <v>80</v>
      </c>
      <c r="J87" s="102">
        <f t="shared" si="7"/>
        <v>2.523659305993691E-3</v>
      </c>
      <c r="K87" s="233"/>
      <c r="L87" s="38">
        <f>IFERROR(SUMIFS(데이터!$G:$G,데이터!$F:$F,$D87,데이터!$N:$N,$A$1,데이터!$L:$L,L$1),"")</f>
        <v>8</v>
      </c>
      <c r="M87" s="39">
        <f t="shared" si="1"/>
        <v>1</v>
      </c>
      <c r="N87" s="40">
        <f>IFERROR(SUMIFS(데이터!$G:$G,데이터!$F:$F,$D87,데이터!$N:$N,$A$1,데이터!$L:$L,N$1),"")</f>
        <v>0</v>
      </c>
      <c r="O87" s="39">
        <f t="shared" si="2"/>
        <v>0</v>
      </c>
      <c r="P87" s="92"/>
      <c r="Q87" s="93"/>
      <c r="R87" s="94"/>
      <c r="S87" s="95"/>
      <c r="T87" s="93"/>
      <c r="U87" s="93"/>
      <c r="V87" s="96"/>
      <c r="W87" s="93"/>
      <c r="X87" s="96"/>
      <c r="Y87" s="93"/>
      <c r="Z87" s="92"/>
      <c r="AA87" s="92"/>
      <c r="AB87" s="92"/>
      <c r="AC87" s="92"/>
      <c r="AD87" s="92"/>
    </row>
    <row r="88" spans="1:30">
      <c r="A88" s="233"/>
      <c r="B88" s="233"/>
      <c r="C88" s="233"/>
      <c r="D88" s="49" t="s">
        <v>1024</v>
      </c>
      <c r="E88" s="50" t="s">
        <v>1025</v>
      </c>
      <c r="F88" s="51">
        <f>COUNTIFS(데이터!F:F,D88,데이터!$N:$N,$A$1)</f>
        <v>5</v>
      </c>
      <c r="G88" s="52">
        <f>SUMIFS(데이터!G:G,데이터!F:F,D88,데이터!$N:$N,$A$1)</f>
        <v>12</v>
      </c>
      <c r="H88" s="53">
        <f t="shared" si="6"/>
        <v>2.4</v>
      </c>
      <c r="I88" s="54">
        <f>IFERROR((SUMIFS(데이터!K:K,데이터!F:F,D88,데이터!$N:$N,$A$1))/F88,0)</f>
        <v>48</v>
      </c>
      <c r="J88" s="55">
        <f t="shared" si="7"/>
        <v>1.5141955835962144E-3</v>
      </c>
      <c r="K88" s="233"/>
      <c r="L88" s="38">
        <f>IFERROR(SUMIFS(데이터!$G:$G,데이터!$F:$F,$D88,데이터!$N:$N,$A$1,데이터!$L:$L,L$1),"")</f>
        <v>12</v>
      </c>
      <c r="M88" s="39">
        <f t="shared" si="1"/>
        <v>1</v>
      </c>
      <c r="N88" s="40">
        <f>IFERROR(SUMIFS(데이터!$G:$G,데이터!$F:$F,$D88,데이터!$N:$N,$A$1,데이터!$L:$L,N$1),"")</f>
        <v>0</v>
      </c>
      <c r="O88" s="39">
        <f t="shared" si="2"/>
        <v>0</v>
      </c>
      <c r="P88" s="92"/>
      <c r="Q88" s="93"/>
      <c r="R88" s="94"/>
      <c r="S88" s="95"/>
      <c r="T88" s="93"/>
      <c r="U88" s="93"/>
      <c r="V88" s="96"/>
      <c r="W88" s="93"/>
      <c r="X88" s="96"/>
      <c r="Y88" s="93"/>
      <c r="Z88" s="92"/>
      <c r="AA88" s="92"/>
      <c r="AB88" s="92"/>
      <c r="AC88" s="92"/>
      <c r="AD88" s="92"/>
    </row>
    <row r="89" spans="1:30">
      <c r="A89" s="233"/>
      <c r="B89" s="233"/>
      <c r="C89" s="249" t="s">
        <v>1026</v>
      </c>
      <c r="D89" s="49" t="s">
        <v>1027</v>
      </c>
      <c r="E89" s="50" t="s">
        <v>1028</v>
      </c>
      <c r="F89" s="51">
        <f>COUNTIFS(데이터!F:F,D89,데이터!$N:$N,$A$1)</f>
        <v>24</v>
      </c>
      <c r="G89" s="52">
        <f>SUMIFS(데이터!G:G,데이터!F:F,D89,데이터!$N:$N,$A$1)</f>
        <v>35</v>
      </c>
      <c r="H89" s="53">
        <f t="shared" si="6"/>
        <v>1.4583333333333333</v>
      </c>
      <c r="I89" s="54">
        <f>IFERROR((SUMIFS(데이터!K:K,데이터!F:F,D89,데이터!$N:$N,$A$1))/F89,0)</f>
        <v>80</v>
      </c>
      <c r="J89" s="55">
        <f t="shared" si="7"/>
        <v>4.4164037854889588E-3</v>
      </c>
      <c r="K89" s="232">
        <f>SUM(G89:G92)</f>
        <v>72</v>
      </c>
      <c r="L89" s="38">
        <f>IFERROR(SUMIFS(데이터!$G:$G,데이터!$F:$F,$D89,데이터!$N:$N,$A$1,데이터!$L:$L,L$1),"")</f>
        <v>35</v>
      </c>
      <c r="M89" s="39">
        <f t="shared" si="1"/>
        <v>1</v>
      </c>
      <c r="N89" s="40">
        <f>IFERROR(SUMIFS(데이터!$G:$G,데이터!$F:$F,$D89,데이터!$N:$N,$A$1,데이터!$L:$L,N$1),"")</f>
        <v>0</v>
      </c>
      <c r="O89" s="39">
        <f t="shared" si="2"/>
        <v>0</v>
      </c>
      <c r="Q89" s="88"/>
      <c r="R89" s="42"/>
      <c r="S89" s="43"/>
      <c r="T89" s="88"/>
      <c r="U89" s="88"/>
      <c r="V89" s="97"/>
      <c r="W89" s="88"/>
      <c r="X89" s="97"/>
      <c r="Y89" s="88"/>
    </row>
    <row r="90" spans="1:30">
      <c r="A90" s="233"/>
      <c r="B90" s="233"/>
      <c r="C90" s="233"/>
      <c r="D90" s="49" t="s">
        <v>1029</v>
      </c>
      <c r="E90" s="50" t="s">
        <v>1030</v>
      </c>
      <c r="F90" s="51">
        <f>COUNTIFS(데이터!F:F,D90,데이터!$N:$N,$A$1)</f>
        <v>12</v>
      </c>
      <c r="G90" s="52">
        <f>SUMIFS(데이터!G:G,데이터!F:F,D90,데이터!$N:$N,$A$1)</f>
        <v>17</v>
      </c>
      <c r="H90" s="53">
        <f t="shared" si="6"/>
        <v>1.4166666666666667</v>
      </c>
      <c r="I90" s="54">
        <f>IFERROR((SUMIFS(데이터!K:K,데이터!F:F,D90,데이터!$N:$N,$A$1))/F90,0)</f>
        <v>48</v>
      </c>
      <c r="J90" s="55">
        <f t="shared" si="7"/>
        <v>2.1451104100946371E-3</v>
      </c>
      <c r="K90" s="233"/>
      <c r="L90" s="38">
        <f>IFERROR(SUMIFS(데이터!$G:$G,데이터!$F:$F,$D90,데이터!$N:$N,$A$1,데이터!$L:$L,L$1),"")</f>
        <v>17</v>
      </c>
      <c r="M90" s="39">
        <f t="shared" si="1"/>
        <v>1</v>
      </c>
      <c r="N90" s="40">
        <f>IFERROR(SUMIFS(데이터!$G:$G,데이터!$F:$F,$D90,데이터!$N:$N,$A$1,데이터!$L:$L,N$1),"")</f>
        <v>0</v>
      </c>
      <c r="O90" s="39">
        <f t="shared" si="2"/>
        <v>0</v>
      </c>
      <c r="Q90" s="88"/>
      <c r="R90" s="42"/>
      <c r="S90" s="43"/>
      <c r="T90" s="88"/>
      <c r="U90" s="88"/>
      <c r="V90" s="97"/>
      <c r="W90" s="88"/>
      <c r="X90" s="97"/>
      <c r="Y90" s="88"/>
    </row>
    <row r="91" spans="1:30">
      <c r="A91" s="233"/>
      <c r="B91" s="233"/>
      <c r="C91" s="233"/>
      <c r="D91" s="49" t="s">
        <v>1031</v>
      </c>
      <c r="E91" s="50" t="s">
        <v>1032</v>
      </c>
      <c r="F91" s="51">
        <f>COUNTIFS(데이터!F:F,D91,데이터!$N:$N,$A$1)</f>
        <v>10</v>
      </c>
      <c r="G91" s="52">
        <f>SUMIFS(데이터!G:G,데이터!F:F,D91,데이터!$N:$N,$A$1)</f>
        <v>14</v>
      </c>
      <c r="H91" s="53">
        <f t="shared" si="6"/>
        <v>1.4</v>
      </c>
      <c r="I91" s="54">
        <f>IFERROR((SUMIFS(데이터!K:K,데이터!F:F,D91,데이터!$N:$N,$A$1))/F91,0)</f>
        <v>80</v>
      </c>
      <c r="J91" s="55">
        <f t="shared" si="7"/>
        <v>1.7665615141955835E-3</v>
      </c>
      <c r="K91" s="233"/>
      <c r="L91" s="38">
        <f>IFERROR(SUMIFS(데이터!$G:$G,데이터!$F:$F,$D91,데이터!$N:$N,$A$1,데이터!$L:$L,L$1),"")</f>
        <v>14</v>
      </c>
      <c r="M91" s="39">
        <f t="shared" si="1"/>
        <v>1</v>
      </c>
      <c r="N91" s="40">
        <f>IFERROR(SUMIFS(데이터!$G:$G,데이터!$F:$F,$D91,데이터!$N:$N,$A$1,데이터!$L:$L,N$1),"")</f>
        <v>0</v>
      </c>
      <c r="O91" s="39">
        <f t="shared" si="2"/>
        <v>0</v>
      </c>
      <c r="Q91" s="88"/>
      <c r="R91" s="42"/>
      <c r="S91" s="43"/>
      <c r="T91" s="88"/>
      <c r="U91" s="88"/>
      <c r="V91" s="97"/>
      <c r="W91" s="88"/>
      <c r="X91" s="97"/>
      <c r="Y91" s="88"/>
    </row>
    <row r="92" spans="1:30">
      <c r="A92" s="233"/>
      <c r="B92" s="233"/>
      <c r="C92" s="233"/>
      <c r="D92" s="49" t="s">
        <v>1033</v>
      </c>
      <c r="E92" s="50" t="s">
        <v>1034</v>
      </c>
      <c r="F92" s="51">
        <f>COUNTIFS(데이터!F:F,D92,데이터!$N:$N,$A$1)</f>
        <v>6</v>
      </c>
      <c r="G92" s="52">
        <f>SUMIFS(데이터!G:G,데이터!F:F,D92,데이터!$N:$N,$A$1)</f>
        <v>6</v>
      </c>
      <c r="H92" s="53">
        <f t="shared" si="6"/>
        <v>1</v>
      </c>
      <c r="I92" s="54">
        <f>IFERROR((SUMIFS(데이터!K:K,데이터!F:F,D92,데이터!$N:$N,$A$1))/F92,0)</f>
        <v>48</v>
      </c>
      <c r="J92" s="55">
        <f t="shared" si="7"/>
        <v>7.570977917981072E-4</v>
      </c>
      <c r="K92" s="233"/>
      <c r="L92" s="38">
        <f>IFERROR(SUMIFS(데이터!$G:$G,데이터!$F:$F,$D92,데이터!$N:$N,$A$1,데이터!$L:$L,L$1),"")</f>
        <v>6</v>
      </c>
      <c r="M92" s="39">
        <f t="shared" si="1"/>
        <v>1</v>
      </c>
      <c r="N92" s="40">
        <f>IFERROR(SUMIFS(데이터!$G:$G,데이터!$F:$F,$D92,데이터!$N:$N,$A$1,데이터!$L:$L,N$1),"")</f>
        <v>0</v>
      </c>
      <c r="O92" s="39">
        <f t="shared" si="2"/>
        <v>0</v>
      </c>
      <c r="Q92" s="88"/>
      <c r="R92" s="42"/>
      <c r="S92" s="43"/>
      <c r="T92" s="88"/>
      <c r="U92" s="88"/>
      <c r="V92" s="97"/>
      <c r="W92" s="88"/>
      <c r="X92" s="97"/>
      <c r="Y92" s="88"/>
    </row>
    <row r="93" spans="1:30">
      <c r="A93" s="233"/>
      <c r="B93" s="233"/>
      <c r="C93" s="249" t="s">
        <v>1035</v>
      </c>
      <c r="D93" s="49" t="s">
        <v>1036</v>
      </c>
      <c r="E93" s="49" t="s">
        <v>1037</v>
      </c>
      <c r="F93" s="51">
        <f>COUNTIFS(데이터!F:F,D93,데이터!$N:$N,$A$1)</f>
        <v>26</v>
      </c>
      <c r="G93" s="52">
        <f>SUMIFS(데이터!G:G,데이터!F:F,D93,데이터!$N:$N,$A$1)</f>
        <v>61</v>
      </c>
      <c r="H93" s="53">
        <f t="shared" si="6"/>
        <v>2.3461538461538463</v>
      </c>
      <c r="I93" s="54">
        <f>IFERROR((SUMIFS(데이터!K:K,데이터!F:F,D93,데이터!$N:$N,$A$1))/F93,0)</f>
        <v>68.384615384615387</v>
      </c>
      <c r="J93" s="55">
        <f t="shared" si="7"/>
        <v>7.6971608832807573E-3</v>
      </c>
      <c r="K93" s="232">
        <f>SUM(G93:G94)</f>
        <v>64</v>
      </c>
      <c r="L93" s="38">
        <f>IFERROR(SUMIFS(데이터!$G:$G,데이터!$F:$F,$D93,데이터!$N:$N,$A$1,데이터!$L:$L,L$1),"")</f>
        <v>61</v>
      </c>
      <c r="M93" s="39">
        <f t="shared" si="1"/>
        <v>1</v>
      </c>
      <c r="N93" s="40">
        <f>IFERROR(SUMIFS(데이터!$G:$G,데이터!$F:$F,$D93,데이터!$N:$N,$A$1,데이터!$L:$L,N$1),"")</f>
        <v>0</v>
      </c>
      <c r="O93" s="39">
        <f t="shared" si="2"/>
        <v>0</v>
      </c>
      <c r="Q93" s="88"/>
      <c r="R93" s="42"/>
      <c r="S93" s="43"/>
      <c r="T93" s="88"/>
      <c r="U93" s="88"/>
      <c r="V93" s="97"/>
      <c r="W93" s="88"/>
      <c r="X93" s="97"/>
      <c r="Y93" s="88"/>
    </row>
    <row r="94" spans="1:30">
      <c r="A94" s="233"/>
      <c r="B94" s="233"/>
      <c r="C94" s="233"/>
      <c r="D94" s="49" t="s">
        <v>1038</v>
      </c>
      <c r="E94" s="49" t="s">
        <v>1039</v>
      </c>
      <c r="F94" s="51">
        <f>COUNTIFS(데이터!F:F,D94,데이터!$N:$N,$A$1)</f>
        <v>3</v>
      </c>
      <c r="G94" s="52">
        <f>SUMIFS(데이터!G:G,데이터!F:F,D94,데이터!$N:$N,$A$1)</f>
        <v>3</v>
      </c>
      <c r="H94" s="53">
        <f t="shared" si="6"/>
        <v>1</v>
      </c>
      <c r="I94" s="54">
        <f>IFERROR((SUMIFS(데이터!K:K,데이터!F:F,D94,데이터!$N:$N,$A$1))/F94,0)</f>
        <v>62</v>
      </c>
      <c r="J94" s="55">
        <f t="shared" si="7"/>
        <v>3.785488958990536E-4</v>
      </c>
      <c r="K94" s="233"/>
      <c r="L94" s="38">
        <f>IFERROR(SUMIFS(데이터!$G:$G,데이터!$F:$F,$D94,데이터!$N:$N,$A$1,데이터!$L:$L,L$1),"")</f>
        <v>3</v>
      </c>
      <c r="M94" s="39">
        <f t="shared" si="1"/>
        <v>1</v>
      </c>
      <c r="N94" s="40">
        <f>IFERROR(SUMIFS(데이터!$G:$G,데이터!$F:$F,$D94,데이터!$N:$N,$A$1,데이터!$L:$L,N$1),"")</f>
        <v>0</v>
      </c>
      <c r="O94" s="39">
        <f t="shared" si="2"/>
        <v>0</v>
      </c>
      <c r="Q94" s="88"/>
      <c r="R94" s="42"/>
      <c r="S94" s="43"/>
      <c r="T94" s="88"/>
      <c r="U94" s="88"/>
      <c r="V94" s="97"/>
      <c r="W94" s="88"/>
      <c r="X94" s="97"/>
      <c r="Y94" s="88"/>
    </row>
    <row r="95" spans="1:30">
      <c r="A95" s="233"/>
      <c r="B95" s="233"/>
      <c r="C95" s="242" t="s">
        <v>1040</v>
      </c>
      <c r="D95" s="49" t="s">
        <v>1041</v>
      </c>
      <c r="E95" s="50" t="s">
        <v>1042</v>
      </c>
      <c r="F95" s="51">
        <f>COUNTIFS(데이터!F:F,D95,데이터!$N:$N,$A$1)</f>
        <v>22</v>
      </c>
      <c r="G95" s="52">
        <f>SUMIFS(데이터!G:G,데이터!F:F,D95,데이터!$N:$N,$A$1)</f>
        <v>24</v>
      </c>
      <c r="H95" s="53">
        <f t="shared" si="6"/>
        <v>1.0909090909090908</v>
      </c>
      <c r="I95" s="54">
        <f>IFERROR((SUMIFS(데이터!K:K,데이터!F:F,D95,데이터!$N:$N,$A$1))/F95,0)</f>
        <v>76.63636363636364</v>
      </c>
      <c r="J95" s="55">
        <f t="shared" si="7"/>
        <v>3.0283911671924288E-3</v>
      </c>
      <c r="K95" s="232">
        <f>SUM(G95:G96)</f>
        <v>80</v>
      </c>
      <c r="L95" s="38">
        <f>IFERROR(SUMIFS(데이터!$G:$G,데이터!$F:$F,$D95,데이터!$N:$N,$A$1,데이터!$L:$L,L$1),"")</f>
        <v>24</v>
      </c>
      <c r="M95" s="39">
        <f t="shared" si="1"/>
        <v>1</v>
      </c>
      <c r="N95" s="40">
        <f>IFERROR(SUMIFS(데이터!$G:$G,데이터!$F:$F,$D95,데이터!$N:$N,$A$1,데이터!$L:$L,N$1),"")</f>
        <v>0</v>
      </c>
      <c r="O95" s="39">
        <f t="shared" si="2"/>
        <v>0</v>
      </c>
      <c r="Q95" s="88"/>
      <c r="R95" s="42"/>
      <c r="S95" s="43"/>
      <c r="T95" s="88"/>
      <c r="U95" s="88"/>
      <c r="V95" s="97"/>
      <c r="W95" s="88"/>
      <c r="X95" s="97"/>
      <c r="Y95" s="88"/>
    </row>
    <row r="96" spans="1:30">
      <c r="A96" s="233"/>
      <c r="B96" s="233"/>
      <c r="C96" s="233"/>
      <c r="D96" s="49" t="s">
        <v>1043</v>
      </c>
      <c r="E96" s="50" t="s">
        <v>1044</v>
      </c>
      <c r="F96" s="51">
        <f>COUNTIFS(데이터!F:F,D96,데이터!$N:$N,$A$1)</f>
        <v>36</v>
      </c>
      <c r="G96" s="52">
        <f>SUMIFS(데이터!G:G,데이터!F:F,D96,데이터!$N:$N,$A$1)</f>
        <v>56</v>
      </c>
      <c r="H96" s="53">
        <f t="shared" si="6"/>
        <v>1.5555555555555556</v>
      </c>
      <c r="I96" s="54">
        <f>IFERROR((SUMIFS(데이터!K:K,데이터!F:F,D96,데이터!$N:$N,$A$1))/F96,0)</f>
        <v>89.611111111111114</v>
      </c>
      <c r="J96" s="55">
        <f t="shared" si="7"/>
        <v>7.066246056782334E-3</v>
      </c>
      <c r="K96" s="233"/>
      <c r="L96" s="38">
        <f>IFERROR(SUMIFS(데이터!$G:$G,데이터!$F:$F,$D96,데이터!$N:$N,$A$1,데이터!$L:$L,L$1),"")</f>
        <v>56</v>
      </c>
      <c r="M96" s="39">
        <f t="shared" si="1"/>
        <v>1</v>
      </c>
      <c r="N96" s="40">
        <f>IFERROR(SUMIFS(데이터!$G:$G,데이터!$F:$F,$D96,데이터!$N:$N,$A$1,데이터!$L:$L,N$1),"")</f>
        <v>0</v>
      </c>
      <c r="O96" s="39">
        <f t="shared" si="2"/>
        <v>0</v>
      </c>
      <c r="Q96" s="88"/>
      <c r="R96" s="42"/>
      <c r="S96" s="43"/>
      <c r="T96" s="88"/>
      <c r="U96" s="88"/>
      <c r="V96" s="97"/>
      <c r="W96" s="88"/>
      <c r="X96" s="97"/>
      <c r="Y96" s="88"/>
    </row>
    <row r="97" spans="1:25">
      <c r="A97" s="233"/>
      <c r="B97" s="233"/>
      <c r="C97" s="242" t="s">
        <v>1045</v>
      </c>
      <c r="D97" s="49" t="s">
        <v>1046</v>
      </c>
      <c r="E97" s="50" t="s">
        <v>1047</v>
      </c>
      <c r="F97" s="51">
        <f>COUNTIFS(데이터!F:F,D97,데이터!$N:$N,$A$1)</f>
        <v>10</v>
      </c>
      <c r="G97" s="52">
        <f>SUMIFS(데이터!G:G,데이터!F:F,D97,데이터!$N:$N,$A$1)</f>
        <v>20</v>
      </c>
      <c r="H97" s="53">
        <f t="shared" si="6"/>
        <v>2</v>
      </c>
      <c r="I97" s="54">
        <f>IFERROR((SUMIFS(데이터!K:K,데이터!F:F,D97,데이터!$N:$N,$A$1))/F97,0)</f>
        <v>64.8</v>
      </c>
      <c r="J97" s="55">
        <f t="shared" si="7"/>
        <v>2.523659305993691E-3</v>
      </c>
      <c r="K97" s="232">
        <f>SUM(G97:G98)</f>
        <v>67</v>
      </c>
      <c r="L97" s="38">
        <f>IFERROR(SUMIFS(데이터!$G:$G,데이터!$F:$F,$D97,데이터!$N:$N,$A$1,데이터!$L:$L,L$1),"")</f>
        <v>20</v>
      </c>
      <c r="M97" s="39">
        <f t="shared" si="1"/>
        <v>1</v>
      </c>
      <c r="N97" s="40">
        <f>IFERROR(SUMIFS(데이터!$G:$G,데이터!$F:$F,$D97,데이터!$N:$N,$A$1,데이터!$L:$L,N$1),"")</f>
        <v>0</v>
      </c>
      <c r="O97" s="39">
        <f t="shared" si="2"/>
        <v>0</v>
      </c>
      <c r="Q97" s="88"/>
      <c r="R97" s="42"/>
      <c r="S97" s="43"/>
      <c r="T97" s="88"/>
      <c r="U97" s="88"/>
      <c r="V97" s="97"/>
      <c r="W97" s="88"/>
      <c r="X97" s="97"/>
      <c r="Y97" s="88"/>
    </row>
    <row r="98" spans="1:25">
      <c r="A98" s="233"/>
      <c r="B98" s="233"/>
      <c r="C98" s="233"/>
      <c r="D98" s="49" t="s">
        <v>1048</v>
      </c>
      <c r="E98" s="50" t="s">
        <v>1049</v>
      </c>
      <c r="F98" s="51">
        <f>COUNTIFS(데이터!F:F,D98,데이터!$N:$N,$A$1)</f>
        <v>37</v>
      </c>
      <c r="G98" s="52">
        <f>SUMIFS(데이터!G:G,데이터!F:F,D98,데이터!$N:$N,$A$1)</f>
        <v>47</v>
      </c>
      <c r="H98" s="53">
        <f t="shared" si="6"/>
        <v>1.2702702702702702</v>
      </c>
      <c r="I98" s="54">
        <f>IFERROR((SUMIFS(데이터!K:K,데이터!F:F,D98,데이터!$N:$N,$A$1))/F98,0)</f>
        <v>64.270270270270274</v>
      </c>
      <c r="J98" s="55">
        <f t="shared" si="7"/>
        <v>5.9305993690851738E-3</v>
      </c>
      <c r="K98" s="233"/>
      <c r="L98" s="38">
        <f>IFERROR(SUMIFS(데이터!$G:$G,데이터!$F:$F,$D98,데이터!$N:$N,$A$1,데이터!$L:$L,L$1),"")</f>
        <v>47</v>
      </c>
      <c r="M98" s="39">
        <f t="shared" si="1"/>
        <v>1</v>
      </c>
      <c r="N98" s="40">
        <f>IFERROR(SUMIFS(데이터!$G:$G,데이터!$F:$F,$D98,데이터!$N:$N,$A$1,데이터!$L:$L,N$1),"")</f>
        <v>0</v>
      </c>
      <c r="O98" s="39">
        <f t="shared" si="2"/>
        <v>0</v>
      </c>
      <c r="Q98" s="88"/>
      <c r="R98" s="42"/>
      <c r="S98" s="43"/>
      <c r="T98" s="88"/>
      <c r="U98" s="88"/>
      <c r="V98" s="97"/>
      <c r="W98" s="88"/>
      <c r="X98" s="97"/>
      <c r="Y98" s="88"/>
    </row>
    <row r="99" spans="1:25">
      <c r="A99" s="233"/>
      <c r="B99" s="233"/>
      <c r="C99" s="242" t="s">
        <v>1050</v>
      </c>
      <c r="D99" s="49" t="s">
        <v>1051</v>
      </c>
      <c r="E99" s="50" t="s">
        <v>1052</v>
      </c>
      <c r="F99" s="51">
        <f>COUNTIFS(데이터!F:F,D99,데이터!$N:$N,$A$1)</f>
        <v>85</v>
      </c>
      <c r="G99" s="52">
        <f>SUMIFS(데이터!G:G,데이터!F:F,D99,데이터!$N:$N,$A$1)</f>
        <v>130</v>
      </c>
      <c r="H99" s="53">
        <f t="shared" si="6"/>
        <v>1.5294117647058822</v>
      </c>
      <c r="I99" s="54">
        <f>IFERROR((SUMIFS(데이터!K:K,데이터!F:F,D99,데이터!$N:$N,$A$1))/F99,0)</f>
        <v>86.941176470588232</v>
      </c>
      <c r="J99" s="55">
        <f t="shared" si="7"/>
        <v>1.6403785488958992E-2</v>
      </c>
      <c r="K99" s="232">
        <f>SUM(G99:G100)</f>
        <v>180</v>
      </c>
      <c r="L99" s="38">
        <f>IFERROR(SUMIFS(데이터!$G:$G,데이터!$F:$F,$D99,데이터!$N:$N,$A$1,데이터!$L:$L,L$1),"")</f>
        <v>130</v>
      </c>
      <c r="M99" s="39">
        <f t="shared" si="1"/>
        <v>1</v>
      </c>
      <c r="N99" s="40">
        <f>IFERROR(SUMIFS(데이터!$G:$G,데이터!$F:$F,$D99,데이터!$N:$N,$A$1,데이터!$L:$L,N$1),"")</f>
        <v>0</v>
      </c>
      <c r="O99" s="39">
        <f t="shared" si="2"/>
        <v>0</v>
      </c>
      <c r="Q99" s="88"/>
      <c r="R99" s="42"/>
      <c r="S99" s="43"/>
      <c r="T99" s="88"/>
      <c r="U99" s="88"/>
      <c r="V99" s="97"/>
      <c r="W99" s="88"/>
      <c r="X99" s="97"/>
      <c r="Y99" s="88"/>
    </row>
    <row r="100" spans="1:25">
      <c r="A100" s="233"/>
      <c r="B100" s="233"/>
      <c r="C100" s="233"/>
      <c r="D100" s="49" t="s">
        <v>1053</v>
      </c>
      <c r="E100" s="50" t="s">
        <v>1054</v>
      </c>
      <c r="F100" s="51">
        <f>COUNTIFS(데이터!F:F,D100,데이터!$N:$N,$A$1)</f>
        <v>38</v>
      </c>
      <c r="G100" s="52">
        <f>SUMIFS(데이터!G:G,데이터!F:F,D100,데이터!$N:$N,$A$1)</f>
        <v>50</v>
      </c>
      <c r="H100" s="53">
        <f t="shared" si="6"/>
        <v>1.3157894736842106</v>
      </c>
      <c r="I100" s="54">
        <f>IFERROR((SUMIFS(데이터!K:K,데이터!F:F,D100,데이터!$N:$N,$A$1))/F100,0)</f>
        <v>83.684210526315795</v>
      </c>
      <c r="J100" s="55">
        <f t="shared" si="7"/>
        <v>6.3091482649842269E-3</v>
      </c>
      <c r="K100" s="233"/>
      <c r="L100" s="38">
        <f>IFERROR(SUMIFS(데이터!$G:$G,데이터!$F:$F,$D100,데이터!$N:$N,$A$1,데이터!$L:$L,L$1),"")</f>
        <v>50</v>
      </c>
      <c r="M100" s="39">
        <f t="shared" si="1"/>
        <v>1</v>
      </c>
      <c r="N100" s="40">
        <f>IFERROR(SUMIFS(데이터!$G:$G,데이터!$F:$F,$D100,데이터!$N:$N,$A$1,데이터!$L:$L,N$1),"")</f>
        <v>0</v>
      </c>
      <c r="O100" s="39">
        <f t="shared" si="2"/>
        <v>0</v>
      </c>
      <c r="Q100" s="88"/>
      <c r="R100" s="42"/>
      <c r="S100" s="43"/>
      <c r="T100" s="88"/>
      <c r="U100" s="88"/>
      <c r="V100" s="97"/>
      <c r="W100" s="88"/>
      <c r="X100" s="97"/>
      <c r="Y100" s="88"/>
    </row>
    <row r="101" spans="1:25">
      <c r="A101" s="233"/>
      <c r="B101" s="233"/>
      <c r="C101" s="242" t="s">
        <v>1055</v>
      </c>
      <c r="D101" s="49" t="s">
        <v>1056</v>
      </c>
      <c r="E101" s="50" t="s">
        <v>1057</v>
      </c>
      <c r="F101" s="51">
        <f>COUNTIFS(데이터!F:F,D101,데이터!$N:$N,$A$1)</f>
        <v>47</v>
      </c>
      <c r="G101" s="52">
        <f>SUMIFS(데이터!G:G,데이터!F:F,D101,데이터!$N:$N,$A$1)</f>
        <v>74</v>
      </c>
      <c r="H101" s="53">
        <f t="shared" si="6"/>
        <v>1.574468085106383</v>
      </c>
      <c r="I101" s="54">
        <f>IFERROR((SUMIFS(데이터!K:K,데이터!F:F,D101,데이터!$N:$N,$A$1))/F101,0)</f>
        <v>148.04255319148936</v>
      </c>
      <c r="J101" s="55">
        <f t="shared" si="7"/>
        <v>9.3375394321766562E-3</v>
      </c>
      <c r="K101" s="232">
        <f>SUM(G101:G102)</f>
        <v>161</v>
      </c>
      <c r="L101" s="38">
        <f>IFERROR(SUMIFS(데이터!$G:$G,데이터!$F:$F,$D101,데이터!$N:$N,$A$1,데이터!$L:$L,L$1),"")</f>
        <v>74</v>
      </c>
      <c r="M101" s="39">
        <f t="shared" si="1"/>
        <v>1</v>
      </c>
      <c r="N101" s="40">
        <f>IFERROR(SUMIFS(데이터!$G:$G,데이터!$F:$F,$D101,데이터!$N:$N,$A$1,데이터!$L:$L,N$1),"")</f>
        <v>0</v>
      </c>
      <c r="O101" s="39">
        <f t="shared" si="2"/>
        <v>0</v>
      </c>
      <c r="Q101" s="88"/>
      <c r="R101" s="42"/>
      <c r="S101" s="43"/>
      <c r="T101" s="88"/>
      <c r="U101" s="88"/>
      <c r="V101" s="97"/>
      <c r="W101" s="88"/>
      <c r="X101" s="97"/>
      <c r="Y101" s="88"/>
    </row>
    <row r="102" spans="1:25">
      <c r="A102" s="233"/>
      <c r="B102" s="236"/>
      <c r="C102" s="233"/>
      <c r="D102" s="49" t="s">
        <v>1058</v>
      </c>
      <c r="E102" s="50" t="s">
        <v>1059</v>
      </c>
      <c r="F102" s="79">
        <f>COUNTIFS(데이터!F:F,D102,데이터!$N:$N,$A$1)</f>
        <v>70</v>
      </c>
      <c r="G102" s="80">
        <f>SUMIFS(데이터!G:G,데이터!F:F,D102,데이터!$N:$N,$A$1)</f>
        <v>87</v>
      </c>
      <c r="H102" s="81">
        <f t="shared" si="6"/>
        <v>1.2428571428571429</v>
      </c>
      <c r="I102" s="82">
        <f>IFERROR((SUMIFS(데이터!K:K,데이터!F:F,D102,데이터!$N:$N,$A$1))/F102,0)</f>
        <v>138.19999999999999</v>
      </c>
      <c r="J102" s="83">
        <f t="shared" si="7"/>
        <v>1.0977917981072555E-2</v>
      </c>
      <c r="K102" s="233"/>
      <c r="L102" s="103">
        <f>IFERROR(SUMIFS(데이터!$G:$G,데이터!$F:$F,$D102,데이터!$N:$N,$A$1,데이터!$L:$L,L$1),"")</f>
        <v>85</v>
      </c>
      <c r="M102" s="104">
        <f t="shared" si="1"/>
        <v>1</v>
      </c>
      <c r="N102" s="105">
        <f>IFERROR(SUMIFS(데이터!$G:$G,데이터!$F:$F,$D102,데이터!$N:$N,$A$1,데이터!$L:$L,N$1),"")</f>
        <v>0</v>
      </c>
      <c r="O102" s="104">
        <f t="shared" si="2"/>
        <v>0</v>
      </c>
      <c r="Q102" s="88"/>
      <c r="R102" s="42"/>
      <c r="S102" s="43"/>
      <c r="T102" s="88"/>
      <c r="U102" s="88"/>
      <c r="V102" s="97"/>
      <c r="W102" s="88"/>
      <c r="X102" s="97"/>
      <c r="Y102" s="88"/>
    </row>
    <row r="103" spans="1:25">
      <c r="A103" s="233"/>
      <c r="B103" s="238" t="s">
        <v>1060</v>
      </c>
      <c r="C103" s="239" t="s">
        <v>1061</v>
      </c>
      <c r="D103" s="31" t="s">
        <v>162</v>
      </c>
      <c r="E103" s="32" t="s">
        <v>1062</v>
      </c>
      <c r="F103" s="33">
        <f>COUNTIFS(데이터!F:F,D103,데이터!$N:$N,$A$1)</f>
        <v>11</v>
      </c>
      <c r="G103" s="34">
        <f>SUMIFS(데이터!G:G,데이터!F:F,D103,데이터!$N:$N,$A$1)</f>
        <v>12</v>
      </c>
      <c r="H103" s="35">
        <f t="shared" si="6"/>
        <v>1.0909090909090908</v>
      </c>
      <c r="I103" s="36">
        <f>IFERROR((SUMIFS(데이터!K:K,데이터!F:F,D103,데이터!$N:$N,$A$1))/F103,0)</f>
        <v>48.545454545454547</v>
      </c>
      <c r="J103" s="37">
        <f t="shared" si="7"/>
        <v>1.5141955835962144E-3</v>
      </c>
      <c r="K103" s="235">
        <f>SUM(G103:G108)</f>
        <v>27</v>
      </c>
      <c r="L103" s="38">
        <f>IFERROR(SUMIFS(데이터!$G:$G,데이터!$F:$F,$D103,데이터!$N:$N,$A$1,데이터!$L:$L,L$1),"")</f>
        <v>12</v>
      </c>
      <c r="M103" s="39">
        <f t="shared" si="1"/>
        <v>1</v>
      </c>
      <c r="N103" s="40">
        <f>IFERROR(SUMIFS(데이터!$G:$G,데이터!$F:$F,$D103,데이터!$N:$N,$A$1,데이터!$L:$L,N$1),"")</f>
        <v>0</v>
      </c>
      <c r="O103" s="39">
        <f t="shared" si="2"/>
        <v>0</v>
      </c>
      <c r="Q103" s="88"/>
      <c r="R103" s="42"/>
      <c r="S103" s="43"/>
      <c r="T103" s="88"/>
      <c r="U103" s="88"/>
      <c r="V103" s="97"/>
      <c r="W103" s="88"/>
      <c r="X103" s="97"/>
      <c r="Y103" s="88"/>
    </row>
    <row r="104" spans="1:25">
      <c r="A104" s="233"/>
      <c r="B104" s="233"/>
      <c r="C104" s="233"/>
      <c r="D104" s="49" t="s">
        <v>1063</v>
      </c>
      <c r="E104" s="50" t="s">
        <v>1064</v>
      </c>
      <c r="F104" s="51">
        <f>COUNTIFS(데이터!F:F,D104,데이터!$N:$N,$A$1)</f>
        <v>0</v>
      </c>
      <c r="G104" s="52">
        <f>SUMIFS(데이터!G:G,데이터!F:F,D104,데이터!$N:$N,$A$1)</f>
        <v>0</v>
      </c>
      <c r="H104" s="53">
        <f t="shared" si="6"/>
        <v>0</v>
      </c>
      <c r="I104" s="54">
        <f>IFERROR((SUMIFS(데이터!K:K,데이터!F:F,D104,데이터!$N:$N,$A$1))/F104,0)</f>
        <v>0</v>
      </c>
      <c r="J104" s="55">
        <f t="shared" si="7"/>
        <v>0</v>
      </c>
      <c r="K104" s="233"/>
      <c r="L104" s="38">
        <f>IFERROR(SUMIFS(데이터!$G:$G,데이터!$F:$F,$D104,데이터!$N:$N,$A$1,데이터!$L:$L,L$1),"")</f>
        <v>0</v>
      </c>
      <c r="M104" s="39" t="str">
        <f t="shared" si="1"/>
        <v/>
      </c>
      <c r="N104" s="40">
        <f>IFERROR(SUMIFS(데이터!$G:$G,데이터!$F:$F,$D104,데이터!$N:$N,$A$1,데이터!$L:$L,N$1),"")</f>
        <v>0</v>
      </c>
      <c r="O104" s="39" t="str">
        <f t="shared" si="2"/>
        <v/>
      </c>
      <c r="Q104" s="88"/>
      <c r="R104" s="42"/>
      <c r="S104" s="43"/>
      <c r="T104" s="88"/>
      <c r="U104" s="88"/>
      <c r="V104" s="97"/>
      <c r="W104" s="88"/>
      <c r="X104" s="97"/>
      <c r="Y104" s="88"/>
    </row>
    <row r="105" spans="1:25">
      <c r="A105" s="233"/>
      <c r="B105" s="233"/>
      <c r="C105" s="233"/>
      <c r="D105" s="49" t="s">
        <v>13</v>
      </c>
      <c r="E105" s="50" t="s">
        <v>1065</v>
      </c>
      <c r="F105" s="51">
        <f>COUNTIFS(데이터!F:F,D105,데이터!$N:$N,$A$1)</f>
        <v>9</v>
      </c>
      <c r="G105" s="52">
        <f>SUMIFS(데이터!G:G,데이터!F:F,D105,데이터!$N:$N,$A$1)</f>
        <v>9</v>
      </c>
      <c r="H105" s="53">
        <f t="shared" si="6"/>
        <v>1</v>
      </c>
      <c r="I105" s="54">
        <f>IFERROR((SUMIFS(데이터!K:K,데이터!F:F,D105,데이터!$N:$N,$A$1))/F105,0)</f>
        <v>54.666666666666664</v>
      </c>
      <c r="J105" s="55">
        <f t="shared" si="7"/>
        <v>1.1356466876971609E-3</v>
      </c>
      <c r="K105" s="233"/>
      <c r="L105" s="38">
        <f>IFERROR(SUMIFS(데이터!$G:$G,데이터!$F:$F,$D105,데이터!$N:$N,$A$1,데이터!$L:$L,L$1),"")</f>
        <v>9</v>
      </c>
      <c r="M105" s="39">
        <f t="shared" si="1"/>
        <v>1</v>
      </c>
      <c r="N105" s="40">
        <f>IFERROR(SUMIFS(데이터!$G:$G,데이터!$F:$F,$D105,데이터!$N:$N,$A$1,데이터!$L:$L,N$1),"")</f>
        <v>0</v>
      </c>
      <c r="O105" s="39">
        <f t="shared" si="2"/>
        <v>0</v>
      </c>
      <c r="Q105" s="88"/>
      <c r="R105" s="42"/>
      <c r="S105" s="43"/>
      <c r="T105" s="88"/>
      <c r="U105" s="88"/>
      <c r="V105" s="97"/>
      <c r="W105" s="88"/>
      <c r="X105" s="97"/>
      <c r="Y105" s="88"/>
    </row>
    <row r="106" spans="1:25">
      <c r="A106" s="233"/>
      <c r="B106" s="233"/>
      <c r="C106" s="233"/>
      <c r="D106" s="49" t="s">
        <v>1066</v>
      </c>
      <c r="E106" s="50" t="s">
        <v>1067</v>
      </c>
      <c r="F106" s="51">
        <f>COUNTIFS(데이터!F:F,D106,데이터!$N:$N,$A$1)</f>
        <v>0</v>
      </c>
      <c r="G106" s="52">
        <f>SUMIFS(데이터!G:G,데이터!F:F,D106,데이터!$N:$N,$A$1)</f>
        <v>0</v>
      </c>
      <c r="H106" s="53">
        <f t="shared" si="6"/>
        <v>0</v>
      </c>
      <c r="I106" s="54">
        <f>IFERROR((SUMIFS(데이터!K:K,데이터!F:F,D106,데이터!$N:$N,$A$1))/F106,0)</f>
        <v>0</v>
      </c>
      <c r="J106" s="55">
        <f t="shared" si="7"/>
        <v>0</v>
      </c>
      <c r="K106" s="233"/>
      <c r="L106" s="38">
        <f>IFERROR(SUMIFS(데이터!$G:$G,데이터!$F:$F,$D106,데이터!$N:$N,$A$1,데이터!$L:$L,L$1),"")</f>
        <v>0</v>
      </c>
      <c r="M106" s="39" t="str">
        <f t="shared" si="1"/>
        <v/>
      </c>
      <c r="N106" s="40">
        <f>IFERROR(SUMIFS(데이터!$G:$G,데이터!$F:$F,$D106,데이터!$N:$N,$A$1,데이터!$L:$L,N$1),"")</f>
        <v>0</v>
      </c>
      <c r="O106" s="39" t="str">
        <f t="shared" si="2"/>
        <v/>
      </c>
      <c r="Q106" s="88"/>
      <c r="R106" s="42"/>
      <c r="S106" s="43"/>
      <c r="T106" s="88"/>
      <c r="U106" s="88"/>
      <c r="V106" s="97"/>
      <c r="W106" s="88"/>
      <c r="X106" s="97"/>
      <c r="Y106" s="88"/>
    </row>
    <row r="107" spans="1:25">
      <c r="A107" s="233"/>
      <c r="B107" s="233"/>
      <c r="C107" s="233"/>
      <c r="D107" s="49" t="s">
        <v>22</v>
      </c>
      <c r="E107" s="50" t="s">
        <v>1068</v>
      </c>
      <c r="F107" s="51">
        <f>COUNTIFS(데이터!F:F,D107,데이터!$N:$N,$A$1)</f>
        <v>6</v>
      </c>
      <c r="G107" s="52">
        <f>SUMIFS(데이터!G:G,데이터!F:F,D107,데이터!$N:$N,$A$1)</f>
        <v>6</v>
      </c>
      <c r="H107" s="53">
        <f t="shared" si="6"/>
        <v>1</v>
      </c>
      <c r="I107" s="54">
        <f>IFERROR((SUMIFS(데이터!K:K,데이터!F:F,D107,데이터!$N:$N,$A$1))/F107,0)</f>
        <v>48.666666666666664</v>
      </c>
      <c r="J107" s="55">
        <f t="shared" si="7"/>
        <v>7.570977917981072E-4</v>
      </c>
      <c r="K107" s="233"/>
      <c r="L107" s="38">
        <f>IFERROR(SUMIFS(데이터!$G:$G,데이터!$F:$F,$D107,데이터!$N:$N,$A$1,데이터!$L:$L,L$1),"")</f>
        <v>6</v>
      </c>
      <c r="M107" s="39">
        <f t="shared" si="1"/>
        <v>1</v>
      </c>
      <c r="N107" s="40">
        <f>IFERROR(SUMIFS(데이터!$G:$G,데이터!$F:$F,$D107,데이터!$N:$N,$A$1,데이터!$L:$L,N$1),"")</f>
        <v>0</v>
      </c>
      <c r="O107" s="39">
        <f t="shared" si="2"/>
        <v>0</v>
      </c>
      <c r="Q107" s="88"/>
      <c r="R107" s="42"/>
      <c r="S107" s="43"/>
      <c r="T107" s="88"/>
      <c r="U107" s="88"/>
      <c r="V107" s="97"/>
      <c r="W107" s="88"/>
      <c r="X107" s="97"/>
      <c r="Y107" s="88"/>
    </row>
    <row r="108" spans="1:25">
      <c r="A108" s="233"/>
      <c r="B108" s="233"/>
      <c r="C108" s="233"/>
      <c r="D108" s="49" t="s">
        <v>1069</v>
      </c>
      <c r="E108" s="50" t="s">
        <v>1070</v>
      </c>
      <c r="F108" s="51">
        <f>COUNTIFS(데이터!F:F,D108,데이터!$N:$N,$A$1)</f>
        <v>0</v>
      </c>
      <c r="G108" s="52">
        <f>SUMIFS(데이터!G:G,데이터!F:F,D108,데이터!$N:$N,$A$1)</f>
        <v>0</v>
      </c>
      <c r="H108" s="53">
        <f t="shared" si="6"/>
        <v>0</v>
      </c>
      <c r="I108" s="54">
        <f>IFERROR((SUMIFS(데이터!K:K,데이터!F:F,D108,데이터!$N:$N,$A$1))/F108,0)</f>
        <v>0</v>
      </c>
      <c r="J108" s="55">
        <f t="shared" si="7"/>
        <v>0</v>
      </c>
      <c r="K108" s="233"/>
      <c r="L108" s="38">
        <f>IFERROR(SUMIFS(데이터!$G:$G,데이터!$F:$F,$D108,데이터!$N:$N,$A$1,데이터!$L:$L,L$1),"")</f>
        <v>0</v>
      </c>
      <c r="M108" s="39" t="str">
        <f t="shared" si="1"/>
        <v/>
      </c>
      <c r="N108" s="40">
        <f>IFERROR(SUMIFS(데이터!$G:$G,데이터!$F:$F,$D108,데이터!$N:$N,$A$1,데이터!$L:$L,N$1),"")</f>
        <v>0</v>
      </c>
      <c r="O108" s="39" t="str">
        <f t="shared" si="2"/>
        <v/>
      </c>
      <c r="Q108" s="88"/>
      <c r="R108" s="42"/>
      <c r="S108" s="43"/>
      <c r="T108" s="88"/>
      <c r="U108" s="88"/>
      <c r="V108" s="97"/>
      <c r="W108" s="88"/>
      <c r="X108" s="97"/>
      <c r="Y108" s="88"/>
    </row>
    <row r="109" spans="1:25">
      <c r="A109" s="233"/>
      <c r="B109" s="233"/>
      <c r="C109" s="242" t="s">
        <v>1071</v>
      </c>
      <c r="D109" s="49" t="s">
        <v>1072</v>
      </c>
      <c r="E109" s="50" t="s">
        <v>1073</v>
      </c>
      <c r="F109" s="51">
        <f>COUNTIFS(데이터!F:F,D109,데이터!$N:$N,$A$1)</f>
        <v>7</v>
      </c>
      <c r="G109" s="52">
        <f>SUMIFS(데이터!G:G,데이터!F:F,D109,데이터!$N:$N,$A$1)</f>
        <v>22</v>
      </c>
      <c r="H109" s="53">
        <f t="shared" si="6"/>
        <v>3.1428571428571428</v>
      </c>
      <c r="I109" s="54">
        <f>IFERROR((SUMIFS(데이터!K:K,데이터!F:F,D109,데이터!$N:$N,$A$1))/F109,0)</f>
        <v>53.142857142857146</v>
      </c>
      <c r="J109" s="55">
        <f t="shared" si="7"/>
        <v>2.7760252365930599E-3</v>
      </c>
      <c r="K109" s="232">
        <f>SUM(G109:G112)</f>
        <v>115</v>
      </c>
      <c r="L109" s="38">
        <f>IFERROR(SUMIFS(데이터!$G:$G,데이터!$F:$F,$D109,데이터!$N:$N,$A$1,데이터!$L:$L,L$1),"")</f>
        <v>22</v>
      </c>
      <c r="M109" s="39">
        <f t="shared" si="1"/>
        <v>1</v>
      </c>
      <c r="N109" s="40">
        <f>IFERROR(SUMIFS(데이터!$G:$G,데이터!$F:$F,$D109,데이터!$N:$N,$A$1,데이터!$L:$L,N$1),"")</f>
        <v>0</v>
      </c>
      <c r="O109" s="39">
        <f t="shared" si="2"/>
        <v>0</v>
      </c>
      <c r="Q109" s="88"/>
      <c r="R109" s="42"/>
      <c r="S109" s="43"/>
      <c r="T109" s="88"/>
      <c r="U109" s="88"/>
      <c r="V109" s="97"/>
      <c r="W109" s="88"/>
      <c r="X109" s="97"/>
      <c r="Y109" s="88"/>
    </row>
    <row r="110" spans="1:25">
      <c r="A110" s="233"/>
      <c r="B110" s="233"/>
      <c r="C110" s="233"/>
      <c r="D110" s="49" t="s">
        <v>1074</v>
      </c>
      <c r="E110" s="50" t="s">
        <v>1075</v>
      </c>
      <c r="F110" s="51">
        <f>COUNTIFS(데이터!F:F,D110,데이터!$N:$N,$A$1)</f>
        <v>12</v>
      </c>
      <c r="G110" s="52">
        <f>SUMIFS(데이터!G:G,데이터!F:F,D110,데이터!$N:$N,$A$1)</f>
        <v>49</v>
      </c>
      <c r="H110" s="53">
        <f t="shared" si="6"/>
        <v>4.083333333333333</v>
      </c>
      <c r="I110" s="54">
        <f>IFERROR((SUMIFS(데이터!K:K,데이터!F:F,D110,데이터!$N:$N,$A$1))/F110,0)</f>
        <v>53</v>
      </c>
      <c r="J110" s="55">
        <f t="shared" si="7"/>
        <v>6.1829652996845423E-3</v>
      </c>
      <c r="K110" s="233"/>
      <c r="L110" s="38">
        <f>IFERROR(SUMIFS(데이터!$G:$G,데이터!$F:$F,$D110,데이터!$N:$N,$A$1,데이터!$L:$L,L$1),"")</f>
        <v>49</v>
      </c>
      <c r="M110" s="39">
        <f t="shared" si="1"/>
        <v>1</v>
      </c>
      <c r="N110" s="40">
        <f>IFERROR(SUMIFS(데이터!$G:$G,데이터!$F:$F,$D110,데이터!$N:$N,$A$1,데이터!$L:$L,N$1),"")</f>
        <v>0</v>
      </c>
      <c r="O110" s="39">
        <f t="shared" si="2"/>
        <v>0</v>
      </c>
      <c r="Q110" s="88"/>
      <c r="R110" s="42"/>
      <c r="S110" s="43"/>
      <c r="T110" s="88"/>
      <c r="U110" s="88"/>
      <c r="V110" s="97"/>
      <c r="W110" s="88"/>
      <c r="X110" s="97"/>
      <c r="Y110" s="88"/>
    </row>
    <row r="111" spans="1:25">
      <c r="A111" s="233"/>
      <c r="B111" s="233"/>
      <c r="C111" s="233"/>
      <c r="D111" s="49" t="s">
        <v>1076</v>
      </c>
      <c r="E111" s="50" t="s">
        <v>1077</v>
      </c>
      <c r="F111" s="51">
        <f>COUNTIFS(데이터!F:F,D111,데이터!$N:$N,$A$1)</f>
        <v>6</v>
      </c>
      <c r="G111" s="52">
        <f>SUMIFS(데이터!G:G,데이터!F:F,D111,데이터!$N:$N,$A$1)</f>
        <v>43</v>
      </c>
      <c r="H111" s="53">
        <f t="shared" si="6"/>
        <v>7.166666666666667</v>
      </c>
      <c r="I111" s="54">
        <f>IFERROR((SUMIFS(데이터!K:K,데이터!F:F,D111,데이터!$N:$N,$A$1))/F111,0)</f>
        <v>47.333333333333336</v>
      </c>
      <c r="J111" s="55">
        <f t="shared" si="7"/>
        <v>5.4258675078864352E-3</v>
      </c>
      <c r="K111" s="233"/>
      <c r="L111" s="38">
        <f>IFERROR(SUMIFS(데이터!$G:$G,데이터!$F:$F,$D111,데이터!$N:$N,$A$1,데이터!$L:$L,L$1),"")</f>
        <v>43</v>
      </c>
      <c r="M111" s="39">
        <f t="shared" si="1"/>
        <v>1</v>
      </c>
      <c r="N111" s="40">
        <f>IFERROR(SUMIFS(데이터!$G:$G,데이터!$F:$F,$D111,데이터!$N:$N,$A$1,데이터!$L:$L,N$1),"")</f>
        <v>0</v>
      </c>
      <c r="O111" s="39">
        <f t="shared" si="2"/>
        <v>0</v>
      </c>
      <c r="Q111" s="88"/>
      <c r="R111" s="42"/>
      <c r="S111" s="43"/>
      <c r="T111" s="88"/>
      <c r="U111" s="88"/>
      <c r="V111" s="97"/>
      <c r="W111" s="88"/>
      <c r="X111" s="97"/>
      <c r="Y111" s="88"/>
    </row>
    <row r="112" spans="1:25">
      <c r="A112" s="233"/>
      <c r="B112" s="233"/>
      <c r="C112" s="233"/>
      <c r="D112" s="49" t="s">
        <v>1078</v>
      </c>
      <c r="E112" s="50" t="s">
        <v>1079</v>
      </c>
      <c r="F112" s="51">
        <f>COUNTIFS(데이터!F:F,D112,데이터!$N:$N,$A$1)</f>
        <v>1</v>
      </c>
      <c r="G112" s="52">
        <f>SUMIFS(데이터!G:G,데이터!F:F,D112,데이터!$N:$N,$A$1)</f>
        <v>1</v>
      </c>
      <c r="H112" s="53">
        <f t="shared" si="6"/>
        <v>1</v>
      </c>
      <c r="I112" s="54">
        <f>IFERROR((SUMIFS(데이터!K:K,데이터!F:F,D112,데이터!$N:$N,$A$1))/F112,0)</f>
        <v>52</v>
      </c>
      <c r="J112" s="55">
        <f t="shared" si="7"/>
        <v>1.2618296529968455E-4</v>
      </c>
      <c r="K112" s="233"/>
      <c r="L112" s="38">
        <f>IFERROR(SUMIFS(데이터!$G:$G,데이터!$F:$F,$D112,데이터!$N:$N,$A$1,데이터!$L:$L,L$1),"")</f>
        <v>1</v>
      </c>
      <c r="M112" s="39">
        <f t="shared" si="1"/>
        <v>1</v>
      </c>
      <c r="N112" s="40">
        <f>IFERROR(SUMIFS(데이터!$G:$G,데이터!$F:$F,$D112,데이터!$N:$N,$A$1,데이터!$L:$L,N$1),"")</f>
        <v>0</v>
      </c>
      <c r="O112" s="39">
        <f t="shared" si="2"/>
        <v>0</v>
      </c>
      <c r="Q112" s="88"/>
      <c r="R112" s="42"/>
      <c r="S112" s="43"/>
      <c r="T112" s="88"/>
      <c r="U112" s="88"/>
      <c r="V112" s="97"/>
      <c r="W112" s="88"/>
      <c r="X112" s="97"/>
      <c r="Y112" s="88"/>
    </row>
    <row r="113" spans="1:25">
      <c r="A113" s="233"/>
      <c r="B113" s="233"/>
      <c r="C113" s="242" t="s">
        <v>1080</v>
      </c>
      <c r="D113" s="49" t="s">
        <v>1081</v>
      </c>
      <c r="E113" s="50" t="s">
        <v>1082</v>
      </c>
      <c r="F113" s="51">
        <f>COUNTIFS(데이터!F:F,D113,데이터!$N:$N,$A$1)</f>
        <v>0</v>
      </c>
      <c r="G113" s="52">
        <f>SUMIFS(데이터!G:G,데이터!F:F,D113,데이터!$N:$N,$A$1)</f>
        <v>0</v>
      </c>
      <c r="H113" s="53">
        <f t="shared" si="6"/>
        <v>0</v>
      </c>
      <c r="I113" s="54">
        <f>IFERROR((SUMIFS(데이터!K:K,데이터!F:F,D113,데이터!$N:$N,$A$1))/F113,0)</f>
        <v>0</v>
      </c>
      <c r="J113" s="55">
        <f t="shared" si="7"/>
        <v>0</v>
      </c>
      <c r="K113" s="232">
        <f>SUM(G113:G118)</f>
        <v>1</v>
      </c>
      <c r="L113" s="38">
        <f>IFERROR(SUMIFS(데이터!$G:$G,데이터!$F:$F,$D113,데이터!$N:$N,$A$1,데이터!$L:$L,L$1),"")</f>
        <v>0</v>
      </c>
      <c r="M113" s="39" t="str">
        <f t="shared" si="1"/>
        <v/>
      </c>
      <c r="N113" s="40">
        <f>IFERROR(SUMIFS(데이터!$G:$G,데이터!$F:$F,$D113,데이터!$N:$N,$A$1,데이터!$L:$L,N$1),"")</f>
        <v>0</v>
      </c>
      <c r="O113" s="39" t="str">
        <f t="shared" si="2"/>
        <v/>
      </c>
      <c r="Q113" s="88"/>
      <c r="R113" s="42"/>
      <c r="S113" s="43"/>
      <c r="T113" s="88"/>
      <c r="U113" s="88"/>
      <c r="V113" s="97"/>
      <c r="W113" s="88"/>
      <c r="X113" s="97"/>
      <c r="Y113" s="88"/>
    </row>
    <row r="114" spans="1:25">
      <c r="A114" s="233"/>
      <c r="B114" s="233"/>
      <c r="C114" s="233"/>
      <c r="D114" s="49" t="s">
        <v>1083</v>
      </c>
      <c r="E114" s="50" t="s">
        <v>1084</v>
      </c>
      <c r="F114" s="51">
        <f>COUNTIFS(데이터!F:F,D114,데이터!$N:$N,$A$1)</f>
        <v>0</v>
      </c>
      <c r="G114" s="52">
        <f>SUMIFS(데이터!G:G,데이터!F:F,D114,데이터!$N:$N,$A$1)</f>
        <v>0</v>
      </c>
      <c r="H114" s="53">
        <f t="shared" si="6"/>
        <v>0</v>
      </c>
      <c r="I114" s="54">
        <f>IFERROR((SUMIFS(데이터!K:K,데이터!F:F,D114,데이터!$N:$N,$A$1))/F114,0)</f>
        <v>0</v>
      </c>
      <c r="J114" s="55">
        <f t="shared" si="7"/>
        <v>0</v>
      </c>
      <c r="K114" s="233"/>
      <c r="L114" s="38">
        <f>IFERROR(SUMIFS(데이터!$G:$G,데이터!$F:$F,$D114,데이터!$N:$N,$A$1,데이터!$L:$L,L$1),"")</f>
        <v>0</v>
      </c>
      <c r="M114" s="39" t="str">
        <f t="shared" si="1"/>
        <v/>
      </c>
      <c r="N114" s="40">
        <f>IFERROR(SUMIFS(데이터!$G:$G,데이터!$F:$F,$D114,데이터!$N:$N,$A$1,데이터!$L:$L,N$1),"")</f>
        <v>0</v>
      </c>
      <c r="O114" s="39" t="str">
        <f t="shared" si="2"/>
        <v/>
      </c>
      <c r="Q114" s="88"/>
      <c r="R114" s="42"/>
      <c r="S114" s="43"/>
      <c r="T114" s="88"/>
      <c r="U114" s="88"/>
      <c r="V114" s="97"/>
      <c r="W114" s="88"/>
      <c r="X114" s="97"/>
      <c r="Y114" s="88"/>
    </row>
    <row r="115" spans="1:25">
      <c r="A115" s="233"/>
      <c r="B115" s="233"/>
      <c r="C115" s="233"/>
      <c r="D115" s="49" t="s">
        <v>31</v>
      </c>
      <c r="E115" s="50" t="s">
        <v>1085</v>
      </c>
      <c r="F115" s="51">
        <f>COUNTIFS(데이터!F:F,D115,데이터!$N:$N,$A$1)</f>
        <v>0</v>
      </c>
      <c r="G115" s="52">
        <f>SUMIFS(데이터!G:G,데이터!F:F,D115,데이터!$N:$N,$A$1)</f>
        <v>0</v>
      </c>
      <c r="H115" s="53">
        <f t="shared" si="6"/>
        <v>0</v>
      </c>
      <c r="I115" s="54">
        <f>IFERROR((SUMIFS(데이터!K:K,데이터!F:F,D115,데이터!$N:$N,$A$1))/F115,0)</f>
        <v>0</v>
      </c>
      <c r="J115" s="55">
        <f t="shared" si="7"/>
        <v>0</v>
      </c>
      <c r="K115" s="233"/>
      <c r="L115" s="38">
        <f>IFERROR(SUMIFS(데이터!$G:$G,데이터!$F:$F,$D115,데이터!$N:$N,$A$1,데이터!$L:$L,L$1),"")</f>
        <v>0</v>
      </c>
      <c r="M115" s="39" t="str">
        <f t="shared" si="1"/>
        <v/>
      </c>
      <c r="N115" s="40">
        <f>IFERROR(SUMIFS(데이터!$G:$G,데이터!$F:$F,$D115,데이터!$N:$N,$A$1,데이터!$L:$L,N$1),"")</f>
        <v>0</v>
      </c>
      <c r="O115" s="39" t="str">
        <f t="shared" si="2"/>
        <v/>
      </c>
      <c r="Q115" s="88"/>
      <c r="R115" s="42"/>
      <c r="S115" s="43"/>
      <c r="T115" s="88"/>
      <c r="U115" s="88"/>
      <c r="V115" s="97"/>
      <c r="W115" s="88"/>
      <c r="X115" s="97"/>
      <c r="Y115" s="88"/>
    </row>
    <row r="116" spans="1:25">
      <c r="A116" s="233"/>
      <c r="B116" s="233"/>
      <c r="C116" s="233"/>
      <c r="D116" s="49" t="s">
        <v>1086</v>
      </c>
      <c r="E116" s="50" t="s">
        <v>1087</v>
      </c>
      <c r="F116" s="51">
        <f>COUNTIFS(데이터!F:F,D116,데이터!$N:$N,$A$1)</f>
        <v>0</v>
      </c>
      <c r="G116" s="52">
        <f>SUMIFS(데이터!G:G,데이터!F:F,D116,데이터!$N:$N,$A$1)</f>
        <v>0</v>
      </c>
      <c r="H116" s="53">
        <f t="shared" si="6"/>
        <v>0</v>
      </c>
      <c r="I116" s="54">
        <f>IFERROR((SUMIFS(데이터!K:K,데이터!F:F,D116,데이터!$N:$N,$A$1))/F116,0)</f>
        <v>0</v>
      </c>
      <c r="J116" s="55">
        <f t="shared" si="7"/>
        <v>0</v>
      </c>
      <c r="K116" s="233"/>
      <c r="L116" s="38">
        <f>IFERROR(SUMIFS(데이터!$G:$G,데이터!$F:$F,$D116,데이터!$N:$N,$A$1,데이터!$L:$L,L$1),"")</f>
        <v>0</v>
      </c>
      <c r="M116" s="39" t="str">
        <f t="shared" si="1"/>
        <v/>
      </c>
      <c r="N116" s="40">
        <f>IFERROR(SUMIFS(데이터!$G:$G,데이터!$F:$F,$D116,데이터!$N:$N,$A$1,데이터!$L:$L,N$1),"")</f>
        <v>0</v>
      </c>
      <c r="O116" s="39" t="str">
        <f t="shared" si="2"/>
        <v/>
      </c>
      <c r="Q116" s="88"/>
      <c r="R116" s="42"/>
      <c r="S116" s="43"/>
      <c r="T116" s="88"/>
      <c r="U116" s="88"/>
      <c r="V116" s="97"/>
      <c r="W116" s="88"/>
      <c r="X116" s="97"/>
      <c r="Y116" s="88"/>
    </row>
    <row r="117" spans="1:25">
      <c r="A117" s="233"/>
      <c r="B117" s="233"/>
      <c r="C117" s="233"/>
      <c r="D117" s="49" t="s">
        <v>1088</v>
      </c>
      <c r="E117" s="50" t="s">
        <v>1089</v>
      </c>
      <c r="F117" s="51">
        <f>COUNTIFS(데이터!F:F,D117,데이터!$N:$N,$A$1)</f>
        <v>0</v>
      </c>
      <c r="G117" s="52">
        <f>SUMIFS(데이터!G:G,데이터!F:F,D117,데이터!$N:$N,$A$1)</f>
        <v>0</v>
      </c>
      <c r="H117" s="53">
        <f t="shared" si="6"/>
        <v>0</v>
      </c>
      <c r="I117" s="54">
        <f>IFERROR((SUMIFS(데이터!K:K,데이터!F:F,D117,데이터!$N:$N,$A$1))/F117,0)</f>
        <v>0</v>
      </c>
      <c r="J117" s="55">
        <f t="shared" si="7"/>
        <v>0</v>
      </c>
      <c r="K117" s="233"/>
      <c r="L117" s="38">
        <f>IFERROR(SUMIFS(데이터!$G:$G,데이터!$F:$F,$D117,데이터!$N:$N,$A$1,데이터!$L:$L,L$1),"")</f>
        <v>0</v>
      </c>
      <c r="M117" s="39" t="str">
        <f t="shared" si="1"/>
        <v/>
      </c>
      <c r="N117" s="40">
        <f>IFERROR(SUMIFS(데이터!$G:$G,데이터!$F:$F,$D117,데이터!$N:$N,$A$1,데이터!$L:$L,N$1),"")</f>
        <v>0</v>
      </c>
      <c r="O117" s="39" t="str">
        <f t="shared" si="2"/>
        <v/>
      </c>
      <c r="Q117" s="88"/>
      <c r="R117" s="42"/>
      <c r="S117" s="43"/>
      <c r="T117" s="88"/>
      <c r="U117" s="88"/>
      <c r="V117" s="97"/>
      <c r="W117" s="88"/>
      <c r="X117" s="97"/>
      <c r="Y117" s="88"/>
    </row>
    <row r="118" spans="1:25">
      <c r="A118" s="233"/>
      <c r="B118" s="233"/>
      <c r="C118" s="233"/>
      <c r="D118" s="49" t="s">
        <v>1090</v>
      </c>
      <c r="E118" s="50" t="s">
        <v>1091</v>
      </c>
      <c r="F118" s="51">
        <f>COUNTIFS(데이터!F:F,D118,데이터!$N:$N,$A$1)</f>
        <v>1</v>
      </c>
      <c r="G118" s="52">
        <f>SUMIFS(데이터!G:G,데이터!F:F,D118,데이터!$N:$N,$A$1)</f>
        <v>1</v>
      </c>
      <c r="H118" s="53">
        <f t="shared" si="6"/>
        <v>1</v>
      </c>
      <c r="I118" s="54">
        <f>IFERROR((SUMIFS(데이터!K:K,데이터!F:F,D118,데이터!$N:$N,$A$1))/F118,0)</f>
        <v>40</v>
      </c>
      <c r="J118" s="55">
        <f t="shared" si="7"/>
        <v>1.2618296529968455E-4</v>
      </c>
      <c r="K118" s="233"/>
      <c r="L118" s="38">
        <f>IFERROR(SUMIFS(데이터!$G:$G,데이터!$F:$F,$D118,데이터!$N:$N,$A$1,데이터!$L:$L,L$1),"")</f>
        <v>1</v>
      </c>
      <c r="M118" s="39">
        <f t="shared" si="1"/>
        <v>1</v>
      </c>
      <c r="N118" s="40">
        <f>IFERROR(SUMIFS(데이터!$G:$G,데이터!$F:$F,$D118,데이터!$N:$N,$A$1,데이터!$L:$L,N$1),"")</f>
        <v>0</v>
      </c>
      <c r="O118" s="39">
        <f t="shared" si="2"/>
        <v>0</v>
      </c>
      <c r="Q118" s="88"/>
      <c r="R118" s="42"/>
      <c r="S118" s="43"/>
      <c r="T118" s="88"/>
      <c r="U118" s="88"/>
      <c r="V118" s="97"/>
      <c r="W118" s="88"/>
      <c r="X118" s="97"/>
      <c r="Y118" s="88"/>
    </row>
    <row r="119" spans="1:25">
      <c r="A119" s="233"/>
      <c r="B119" s="233"/>
      <c r="C119" s="242" t="s">
        <v>1092</v>
      </c>
      <c r="D119" s="49" t="s">
        <v>412</v>
      </c>
      <c r="E119" s="50" t="s">
        <v>1093</v>
      </c>
      <c r="F119" s="51">
        <f>COUNTIFS(데이터!F:F,D119,데이터!$N:$N,$A$1)</f>
        <v>2</v>
      </c>
      <c r="G119" s="52">
        <f>SUMIFS(데이터!G:G,데이터!F:F,D119,데이터!$N:$N,$A$1)</f>
        <v>2</v>
      </c>
      <c r="H119" s="53">
        <f t="shared" si="6"/>
        <v>1</v>
      </c>
      <c r="I119" s="54">
        <f>IFERROR((SUMIFS(데이터!K:K,데이터!F:F,D119,데이터!$N:$N,$A$1))/F119,0)</f>
        <v>60</v>
      </c>
      <c r="J119" s="55">
        <f t="shared" si="7"/>
        <v>2.523659305993691E-4</v>
      </c>
      <c r="K119" s="232">
        <f>SUM(G119:G124)</f>
        <v>2</v>
      </c>
      <c r="L119" s="38">
        <f>IFERROR(SUMIFS(데이터!$G:$G,데이터!$F:$F,$D119,데이터!$N:$N,$A$1,데이터!$L:$L,L$1),"")</f>
        <v>2</v>
      </c>
      <c r="M119" s="39">
        <f t="shared" si="1"/>
        <v>1</v>
      </c>
      <c r="N119" s="40">
        <f>IFERROR(SUMIFS(데이터!$G:$G,데이터!$F:$F,$D119,데이터!$N:$N,$A$1,데이터!$L:$L,N$1),"")</f>
        <v>0</v>
      </c>
      <c r="O119" s="39">
        <f t="shared" si="2"/>
        <v>0</v>
      </c>
      <c r="Q119" s="88"/>
      <c r="R119" s="42"/>
      <c r="S119" s="43"/>
      <c r="T119" s="88"/>
      <c r="U119" s="88"/>
      <c r="V119" s="97"/>
      <c r="W119" s="88"/>
      <c r="X119" s="97"/>
      <c r="Y119" s="88"/>
    </row>
    <row r="120" spans="1:25">
      <c r="A120" s="233"/>
      <c r="B120" s="233"/>
      <c r="C120" s="233"/>
      <c r="D120" s="49" t="s">
        <v>1094</v>
      </c>
      <c r="E120" s="50" t="s">
        <v>1095</v>
      </c>
      <c r="F120" s="51">
        <f>COUNTIFS(데이터!F:F,D120,데이터!$N:$N,$A$1)</f>
        <v>0</v>
      </c>
      <c r="G120" s="52">
        <f>SUMIFS(데이터!G:G,데이터!F:F,D120,데이터!$N:$N,$A$1)</f>
        <v>0</v>
      </c>
      <c r="H120" s="53">
        <f t="shared" si="6"/>
        <v>0</v>
      </c>
      <c r="I120" s="54">
        <f>IFERROR((SUMIFS(데이터!K:K,데이터!F:F,D120,데이터!$N:$N,$A$1))/F120,0)</f>
        <v>0</v>
      </c>
      <c r="J120" s="55">
        <f t="shared" si="7"/>
        <v>0</v>
      </c>
      <c r="K120" s="233"/>
      <c r="L120" s="38">
        <f>IFERROR(SUMIFS(데이터!$G:$G,데이터!$F:$F,$D120,데이터!$N:$N,$A$1,데이터!$L:$L,L$1),"")</f>
        <v>0</v>
      </c>
      <c r="M120" s="39" t="str">
        <f t="shared" si="1"/>
        <v/>
      </c>
      <c r="N120" s="40">
        <f>IFERROR(SUMIFS(데이터!$G:$G,데이터!$F:$F,$D120,데이터!$N:$N,$A$1,데이터!$L:$L,N$1),"")</f>
        <v>0</v>
      </c>
      <c r="O120" s="39" t="str">
        <f t="shared" si="2"/>
        <v/>
      </c>
      <c r="Q120" s="88"/>
      <c r="R120" s="42"/>
      <c r="S120" s="43"/>
      <c r="T120" s="88"/>
      <c r="U120" s="88"/>
      <c r="V120" s="97"/>
      <c r="W120" s="88"/>
      <c r="X120" s="97"/>
      <c r="Y120" s="88"/>
    </row>
    <row r="121" spans="1:25">
      <c r="A121" s="233"/>
      <c r="B121" s="233"/>
      <c r="C121" s="233"/>
      <c r="D121" s="49" t="s">
        <v>1096</v>
      </c>
      <c r="E121" s="50" t="s">
        <v>1097</v>
      </c>
      <c r="F121" s="51">
        <f>COUNTIFS(데이터!F:F,D121,데이터!$N:$N,$A$1)</f>
        <v>0</v>
      </c>
      <c r="G121" s="52">
        <f>SUMIFS(데이터!G:G,데이터!F:F,D121,데이터!$N:$N,$A$1)</f>
        <v>0</v>
      </c>
      <c r="H121" s="53">
        <f t="shared" si="6"/>
        <v>0</v>
      </c>
      <c r="I121" s="54">
        <f>IFERROR((SUMIFS(데이터!K:K,데이터!F:F,D121,데이터!$N:$N,$A$1))/F121,0)</f>
        <v>0</v>
      </c>
      <c r="J121" s="55">
        <f t="shared" si="7"/>
        <v>0</v>
      </c>
      <c r="K121" s="233"/>
      <c r="L121" s="38">
        <f>IFERROR(SUMIFS(데이터!$G:$G,데이터!$F:$F,$D121,데이터!$N:$N,$A$1,데이터!$L:$L,L$1),"")</f>
        <v>0</v>
      </c>
      <c r="M121" s="39" t="str">
        <f t="shared" si="1"/>
        <v/>
      </c>
      <c r="N121" s="40">
        <f>IFERROR(SUMIFS(데이터!$G:$G,데이터!$F:$F,$D121,데이터!$N:$N,$A$1,데이터!$L:$L,N$1),"")</f>
        <v>0</v>
      </c>
      <c r="O121" s="39" t="str">
        <f t="shared" si="2"/>
        <v/>
      </c>
      <c r="Q121" s="88"/>
      <c r="R121" s="42"/>
      <c r="S121" s="43"/>
      <c r="T121" s="88"/>
      <c r="U121" s="88"/>
      <c r="V121" s="97"/>
      <c r="W121" s="88"/>
      <c r="X121" s="97"/>
      <c r="Y121" s="88"/>
    </row>
    <row r="122" spans="1:25">
      <c r="A122" s="233"/>
      <c r="B122" s="233"/>
      <c r="C122" s="233"/>
      <c r="D122" s="49" t="s">
        <v>1098</v>
      </c>
      <c r="E122" s="50" t="s">
        <v>1099</v>
      </c>
      <c r="F122" s="51">
        <f>COUNTIFS(데이터!F:F,D122,데이터!$N:$N,$A$1)</f>
        <v>0</v>
      </c>
      <c r="G122" s="52">
        <f>SUMIFS(데이터!G:G,데이터!F:F,D122,데이터!$N:$N,$A$1)</f>
        <v>0</v>
      </c>
      <c r="H122" s="53">
        <f t="shared" si="6"/>
        <v>0</v>
      </c>
      <c r="I122" s="54">
        <f>IFERROR((SUMIFS(데이터!K:K,데이터!F:F,D122,데이터!$N:$N,$A$1))/F122,0)</f>
        <v>0</v>
      </c>
      <c r="J122" s="55">
        <f t="shared" si="7"/>
        <v>0</v>
      </c>
      <c r="K122" s="233"/>
      <c r="L122" s="38">
        <f>IFERROR(SUMIFS(데이터!$G:$G,데이터!$F:$F,$D122,데이터!$N:$N,$A$1,데이터!$L:$L,L$1),"")</f>
        <v>0</v>
      </c>
      <c r="M122" s="39" t="str">
        <f t="shared" si="1"/>
        <v/>
      </c>
      <c r="N122" s="40">
        <f>IFERROR(SUMIFS(데이터!$G:$G,데이터!$F:$F,$D122,데이터!$N:$N,$A$1,데이터!$L:$L,N$1),"")</f>
        <v>0</v>
      </c>
      <c r="O122" s="39" t="str">
        <f t="shared" si="2"/>
        <v/>
      </c>
      <c r="Q122" s="88"/>
      <c r="R122" s="42"/>
      <c r="S122" s="43"/>
      <c r="T122" s="88"/>
      <c r="U122" s="88"/>
      <c r="V122" s="97"/>
      <c r="W122" s="88"/>
      <c r="X122" s="97"/>
      <c r="Y122" s="88"/>
    </row>
    <row r="123" spans="1:25">
      <c r="A123" s="233"/>
      <c r="B123" s="233"/>
      <c r="C123" s="233"/>
      <c r="D123" s="49" t="s">
        <v>1100</v>
      </c>
      <c r="E123" s="50" t="s">
        <v>1101</v>
      </c>
      <c r="F123" s="51">
        <f>COUNTIFS(데이터!F:F,D123,데이터!$N:$N,$A$1)</f>
        <v>0</v>
      </c>
      <c r="G123" s="52">
        <f>SUMIFS(데이터!G:G,데이터!F:F,D123,데이터!$N:$N,$A$1)</f>
        <v>0</v>
      </c>
      <c r="H123" s="53">
        <f t="shared" si="6"/>
        <v>0</v>
      </c>
      <c r="I123" s="54">
        <f>IFERROR((SUMIFS(데이터!K:K,데이터!F:F,D123,데이터!$N:$N,$A$1))/F123,0)</f>
        <v>0</v>
      </c>
      <c r="J123" s="55">
        <f t="shared" si="7"/>
        <v>0</v>
      </c>
      <c r="K123" s="233"/>
      <c r="L123" s="38">
        <f>IFERROR(SUMIFS(데이터!$G:$G,데이터!$F:$F,$D123,데이터!$N:$N,$A$1,데이터!$L:$L,L$1),"")</f>
        <v>0</v>
      </c>
      <c r="M123" s="39" t="str">
        <f t="shared" si="1"/>
        <v/>
      </c>
      <c r="N123" s="40">
        <f>IFERROR(SUMIFS(데이터!$G:$G,데이터!$F:$F,$D123,데이터!$N:$N,$A$1,데이터!$L:$L,N$1),"")</f>
        <v>0</v>
      </c>
      <c r="O123" s="39" t="str">
        <f t="shared" si="2"/>
        <v/>
      </c>
      <c r="Q123" s="88"/>
      <c r="R123" s="42"/>
      <c r="S123" s="43"/>
      <c r="T123" s="88"/>
      <c r="U123" s="88"/>
      <c r="V123" s="97"/>
      <c r="W123" s="88"/>
      <c r="X123" s="97"/>
      <c r="Y123" s="88"/>
    </row>
    <row r="124" spans="1:25">
      <c r="A124" s="233"/>
      <c r="B124" s="233"/>
      <c r="C124" s="233"/>
      <c r="D124" s="49" t="s">
        <v>1102</v>
      </c>
      <c r="E124" s="50" t="s">
        <v>1103</v>
      </c>
      <c r="F124" s="51">
        <f>COUNTIFS(데이터!F:F,D124,데이터!$N:$N,$A$1)</f>
        <v>0</v>
      </c>
      <c r="G124" s="52">
        <f>SUMIFS(데이터!G:G,데이터!F:F,D124,데이터!$N:$N,$A$1)</f>
        <v>0</v>
      </c>
      <c r="H124" s="53">
        <f t="shared" si="6"/>
        <v>0</v>
      </c>
      <c r="I124" s="54">
        <f>IFERROR((SUMIFS(데이터!K:K,데이터!F:F,D124,데이터!$N:$N,$A$1))/F124,0)</f>
        <v>0</v>
      </c>
      <c r="J124" s="55">
        <f t="shared" si="7"/>
        <v>0</v>
      </c>
      <c r="K124" s="233"/>
      <c r="L124" s="38">
        <f>IFERROR(SUMIFS(데이터!$G:$G,데이터!$F:$F,$D124,데이터!$N:$N,$A$1,데이터!$L:$L,L$1),"")</f>
        <v>0</v>
      </c>
      <c r="M124" s="39" t="str">
        <f t="shared" si="1"/>
        <v/>
      </c>
      <c r="N124" s="40">
        <f>IFERROR(SUMIFS(데이터!$G:$G,데이터!$F:$F,$D124,데이터!$N:$N,$A$1,데이터!$L:$L,N$1),"")</f>
        <v>0</v>
      </c>
      <c r="O124" s="39" t="str">
        <f t="shared" si="2"/>
        <v/>
      </c>
      <c r="Q124" s="88"/>
      <c r="R124" s="42"/>
      <c r="S124" s="43"/>
      <c r="T124" s="88"/>
      <c r="U124" s="88"/>
      <c r="V124" s="97"/>
      <c r="W124" s="88"/>
      <c r="X124" s="97"/>
      <c r="Y124" s="88"/>
    </row>
    <row r="125" spans="1:25">
      <c r="A125" s="233"/>
      <c r="B125" s="233"/>
      <c r="C125" s="242" t="s">
        <v>1104</v>
      </c>
      <c r="D125" s="49" t="s">
        <v>1105</v>
      </c>
      <c r="E125" s="50" t="s">
        <v>1106</v>
      </c>
      <c r="F125" s="51">
        <f>COUNTIFS(데이터!F:F,D125,데이터!$N:$N,$A$1)</f>
        <v>0</v>
      </c>
      <c r="G125" s="52">
        <f>SUMIFS(데이터!G:G,데이터!F:F,D125,데이터!$N:$N,$A$1)</f>
        <v>0</v>
      </c>
      <c r="H125" s="53">
        <f t="shared" si="6"/>
        <v>0</v>
      </c>
      <c r="I125" s="54">
        <f>IFERROR((SUMIFS(데이터!K:K,데이터!F:F,D125,데이터!$N:$N,$A$1))/F125,0)</f>
        <v>0</v>
      </c>
      <c r="J125" s="55">
        <f t="shared" si="7"/>
        <v>0</v>
      </c>
      <c r="K125" s="232">
        <f>SUM(G125:G130)</f>
        <v>7</v>
      </c>
      <c r="L125" s="38">
        <f>IFERROR(SUMIFS(데이터!$G:$G,데이터!$F:$F,$D125,데이터!$N:$N,$A$1,데이터!$L:$L,L$1),"")</f>
        <v>0</v>
      </c>
      <c r="M125" s="39" t="str">
        <f t="shared" si="1"/>
        <v/>
      </c>
      <c r="N125" s="40">
        <f>IFERROR(SUMIFS(데이터!$G:$G,데이터!$F:$F,$D125,데이터!$N:$N,$A$1,데이터!$L:$L,N$1),"")</f>
        <v>0</v>
      </c>
      <c r="O125" s="39" t="str">
        <f t="shared" si="2"/>
        <v/>
      </c>
      <c r="Q125" s="88"/>
      <c r="R125" s="42"/>
      <c r="S125" s="43"/>
      <c r="T125" s="88"/>
      <c r="U125" s="88"/>
      <c r="V125" s="97"/>
      <c r="W125" s="88"/>
      <c r="X125" s="97"/>
      <c r="Y125" s="88"/>
    </row>
    <row r="126" spans="1:25">
      <c r="A126" s="233"/>
      <c r="B126" s="233"/>
      <c r="C126" s="233"/>
      <c r="D126" s="49" t="s">
        <v>1107</v>
      </c>
      <c r="E126" s="50" t="s">
        <v>1108</v>
      </c>
      <c r="F126" s="51">
        <f>COUNTIFS(데이터!F:F,D126,데이터!$N:$N,$A$1)</f>
        <v>0</v>
      </c>
      <c r="G126" s="52">
        <f>SUMIFS(데이터!G:G,데이터!F:F,D126,데이터!$N:$N,$A$1)</f>
        <v>0</v>
      </c>
      <c r="H126" s="53">
        <f t="shared" si="6"/>
        <v>0</v>
      </c>
      <c r="I126" s="54">
        <f>IFERROR((SUMIFS(데이터!K:K,데이터!F:F,D126,데이터!$N:$N,$A$1))/F126,0)</f>
        <v>0</v>
      </c>
      <c r="J126" s="55">
        <f t="shared" si="7"/>
        <v>0</v>
      </c>
      <c r="K126" s="233"/>
      <c r="L126" s="38">
        <f>IFERROR(SUMIFS(데이터!$G:$G,데이터!$F:$F,$D126,데이터!$N:$N,$A$1,데이터!$L:$L,L$1),"")</f>
        <v>0</v>
      </c>
      <c r="M126" s="39" t="str">
        <f t="shared" si="1"/>
        <v/>
      </c>
      <c r="N126" s="40">
        <f>IFERROR(SUMIFS(데이터!$G:$G,데이터!$F:$F,$D126,데이터!$N:$N,$A$1,데이터!$L:$L,N$1),"")</f>
        <v>0</v>
      </c>
      <c r="O126" s="39" t="str">
        <f t="shared" si="2"/>
        <v/>
      </c>
      <c r="Q126" s="88"/>
      <c r="R126" s="42"/>
      <c r="S126" s="43"/>
      <c r="T126" s="88"/>
      <c r="U126" s="88"/>
      <c r="V126" s="97"/>
      <c r="W126" s="88"/>
      <c r="X126" s="97"/>
      <c r="Y126" s="88"/>
    </row>
    <row r="127" spans="1:25">
      <c r="A127" s="233"/>
      <c r="B127" s="233"/>
      <c r="C127" s="233"/>
      <c r="D127" s="49" t="s">
        <v>1109</v>
      </c>
      <c r="E127" s="50" t="s">
        <v>1110</v>
      </c>
      <c r="F127" s="51">
        <f>COUNTIFS(데이터!F:F,D127,데이터!$N:$N,$A$1)</f>
        <v>2</v>
      </c>
      <c r="G127" s="52">
        <f>SUMIFS(데이터!G:G,데이터!F:F,D127,데이터!$N:$N,$A$1)</f>
        <v>7</v>
      </c>
      <c r="H127" s="53">
        <f t="shared" si="6"/>
        <v>3.5</v>
      </c>
      <c r="I127" s="54">
        <f>IFERROR((SUMIFS(데이터!K:K,데이터!F:F,D127,데이터!$N:$N,$A$1))/F127,0)</f>
        <v>60</v>
      </c>
      <c r="J127" s="55">
        <f t="shared" si="7"/>
        <v>8.8328075709779175E-4</v>
      </c>
      <c r="K127" s="233"/>
      <c r="L127" s="38">
        <f>IFERROR(SUMIFS(데이터!$G:$G,데이터!$F:$F,$D127,데이터!$N:$N,$A$1,데이터!$L:$L,L$1),"")</f>
        <v>7</v>
      </c>
      <c r="M127" s="39">
        <f t="shared" si="1"/>
        <v>1</v>
      </c>
      <c r="N127" s="40">
        <f>IFERROR(SUMIFS(데이터!$G:$G,데이터!$F:$F,$D127,데이터!$N:$N,$A$1,데이터!$L:$L,N$1),"")</f>
        <v>0</v>
      </c>
      <c r="O127" s="39">
        <f t="shared" si="2"/>
        <v>0</v>
      </c>
      <c r="Q127" s="88"/>
      <c r="R127" s="42"/>
      <c r="S127" s="43"/>
      <c r="T127" s="88"/>
      <c r="U127" s="88"/>
      <c r="V127" s="97"/>
      <c r="W127" s="88"/>
      <c r="X127" s="97"/>
      <c r="Y127" s="88"/>
    </row>
    <row r="128" spans="1:25">
      <c r="A128" s="233"/>
      <c r="B128" s="233"/>
      <c r="C128" s="233"/>
      <c r="D128" s="49" t="s">
        <v>245</v>
      </c>
      <c r="E128" s="50" t="s">
        <v>1111</v>
      </c>
      <c r="F128" s="51">
        <f>COUNTIFS(데이터!F:F,D128,데이터!$N:$N,$A$1)</f>
        <v>0</v>
      </c>
      <c r="G128" s="52">
        <f>SUMIFS(데이터!G:G,데이터!F:F,D128,데이터!$N:$N,$A$1)</f>
        <v>0</v>
      </c>
      <c r="H128" s="53">
        <f t="shared" si="6"/>
        <v>0</v>
      </c>
      <c r="I128" s="54">
        <f>IFERROR((SUMIFS(데이터!K:K,데이터!F:F,D128,데이터!$N:$N,$A$1))/F128,0)</f>
        <v>0</v>
      </c>
      <c r="J128" s="55">
        <f t="shared" si="7"/>
        <v>0</v>
      </c>
      <c r="K128" s="233"/>
      <c r="L128" s="38">
        <f>IFERROR(SUMIFS(데이터!$G:$G,데이터!$F:$F,$D128,데이터!$N:$N,$A$1,데이터!$L:$L,L$1),"")</f>
        <v>0</v>
      </c>
      <c r="M128" s="39" t="str">
        <f t="shared" si="1"/>
        <v/>
      </c>
      <c r="N128" s="40">
        <f>IFERROR(SUMIFS(데이터!$G:$G,데이터!$F:$F,$D128,데이터!$N:$N,$A$1,데이터!$L:$L,N$1),"")</f>
        <v>0</v>
      </c>
      <c r="O128" s="39" t="str">
        <f t="shared" si="2"/>
        <v/>
      </c>
      <c r="Q128" s="88"/>
      <c r="R128" s="42"/>
      <c r="S128" s="43"/>
      <c r="T128" s="88"/>
      <c r="U128" s="88"/>
      <c r="V128" s="97"/>
      <c r="W128" s="88"/>
      <c r="X128" s="97"/>
      <c r="Y128" s="88"/>
    </row>
    <row r="129" spans="1:25">
      <c r="A129" s="233"/>
      <c r="B129" s="233"/>
      <c r="C129" s="233"/>
      <c r="D129" s="49" t="s">
        <v>1112</v>
      </c>
      <c r="E129" s="50" t="s">
        <v>1113</v>
      </c>
      <c r="F129" s="51">
        <f>COUNTIFS(데이터!F:F,D129,데이터!$N:$N,$A$1)</f>
        <v>0</v>
      </c>
      <c r="G129" s="52">
        <f>SUMIFS(데이터!G:G,데이터!F:F,D129,데이터!$N:$N,$A$1)</f>
        <v>0</v>
      </c>
      <c r="H129" s="53">
        <f t="shared" si="6"/>
        <v>0</v>
      </c>
      <c r="I129" s="54">
        <f>IFERROR((SUMIFS(데이터!K:K,데이터!F:F,D129,데이터!$N:$N,$A$1))/F129,0)</f>
        <v>0</v>
      </c>
      <c r="J129" s="55">
        <f t="shared" si="7"/>
        <v>0</v>
      </c>
      <c r="K129" s="233"/>
      <c r="L129" s="38">
        <f>IFERROR(SUMIFS(데이터!$G:$G,데이터!$F:$F,$D129,데이터!$N:$N,$A$1,데이터!$L:$L,L$1),"")</f>
        <v>0</v>
      </c>
      <c r="M129" s="39" t="str">
        <f t="shared" si="1"/>
        <v/>
      </c>
      <c r="N129" s="40">
        <f>IFERROR(SUMIFS(데이터!$G:$G,데이터!$F:$F,$D129,데이터!$N:$N,$A$1,데이터!$L:$L,N$1),"")</f>
        <v>0</v>
      </c>
      <c r="O129" s="39" t="str">
        <f t="shared" si="2"/>
        <v/>
      </c>
      <c r="Q129" s="88"/>
      <c r="R129" s="42"/>
      <c r="S129" s="43"/>
      <c r="T129" s="88"/>
      <c r="U129" s="88"/>
      <c r="V129" s="97"/>
      <c r="W129" s="88"/>
      <c r="X129" s="97"/>
      <c r="Y129" s="88"/>
    </row>
    <row r="130" spans="1:25">
      <c r="A130" s="233"/>
      <c r="B130" s="233"/>
      <c r="C130" s="233"/>
      <c r="D130" s="49" t="s">
        <v>1114</v>
      </c>
      <c r="E130" s="50" t="s">
        <v>1115</v>
      </c>
      <c r="F130" s="51">
        <f>COUNTIFS(데이터!F:F,D130,데이터!$N:$N,$A$1)</f>
        <v>0</v>
      </c>
      <c r="G130" s="52">
        <f>SUMIFS(데이터!G:G,데이터!F:F,D130,데이터!$N:$N,$A$1)</f>
        <v>0</v>
      </c>
      <c r="H130" s="53">
        <f t="shared" si="6"/>
        <v>0</v>
      </c>
      <c r="I130" s="54">
        <f>IFERROR((SUMIFS(데이터!K:K,데이터!F:F,D130,데이터!$N:$N,$A$1))/F130,0)</f>
        <v>0</v>
      </c>
      <c r="J130" s="55">
        <f t="shared" si="7"/>
        <v>0</v>
      </c>
      <c r="K130" s="233"/>
      <c r="L130" s="38">
        <f>IFERROR(SUMIFS(데이터!$G:$G,데이터!$F:$F,$D130,데이터!$N:$N,$A$1,데이터!$L:$L,L$1),"")</f>
        <v>0</v>
      </c>
      <c r="M130" s="39" t="str">
        <f t="shared" si="1"/>
        <v/>
      </c>
      <c r="N130" s="40">
        <f>IFERROR(SUMIFS(데이터!$G:$G,데이터!$F:$F,$D130,데이터!$N:$N,$A$1,데이터!$L:$L,N$1),"")</f>
        <v>0</v>
      </c>
      <c r="O130" s="39" t="str">
        <f t="shared" si="2"/>
        <v/>
      </c>
      <c r="Q130" s="88"/>
      <c r="R130" s="42"/>
      <c r="S130" s="43"/>
      <c r="T130" s="88"/>
      <c r="U130" s="88"/>
      <c r="V130" s="97"/>
      <c r="W130" s="88"/>
      <c r="X130" s="97"/>
      <c r="Y130" s="88"/>
    </row>
    <row r="131" spans="1:25">
      <c r="A131" s="233"/>
      <c r="B131" s="233"/>
      <c r="C131" s="242" t="s">
        <v>1116</v>
      </c>
      <c r="D131" s="49" t="s">
        <v>1117</v>
      </c>
      <c r="E131" s="50" t="s">
        <v>1118</v>
      </c>
      <c r="F131" s="51">
        <f>COUNTIFS(데이터!F:F,D131,데이터!$N:$N,$A$1)</f>
        <v>0</v>
      </c>
      <c r="G131" s="52">
        <f>SUMIFS(데이터!G:G,데이터!F:F,D131,데이터!$N:$N,$A$1)</f>
        <v>0</v>
      </c>
      <c r="H131" s="53">
        <f t="shared" si="6"/>
        <v>0</v>
      </c>
      <c r="I131" s="54">
        <f>IFERROR((SUMIFS(데이터!K:K,데이터!F:F,D131,데이터!$N:$N,$A$1))/F131,0)</f>
        <v>0</v>
      </c>
      <c r="J131" s="55">
        <f t="shared" si="7"/>
        <v>0</v>
      </c>
      <c r="K131" s="232">
        <f>SUM(G131:G136)</f>
        <v>0</v>
      </c>
      <c r="L131" s="38">
        <f>IFERROR(SUMIFS(데이터!$G:$G,데이터!$F:$F,$D131,데이터!$N:$N,$A$1,데이터!$L:$L,L$1),"")</f>
        <v>0</v>
      </c>
      <c r="M131" s="39" t="str">
        <f t="shared" si="1"/>
        <v/>
      </c>
      <c r="N131" s="40">
        <f>IFERROR(SUMIFS(데이터!$G:$G,데이터!$F:$F,$D131,데이터!$N:$N,$A$1,데이터!$L:$L,N$1),"")</f>
        <v>0</v>
      </c>
      <c r="O131" s="39" t="str">
        <f t="shared" si="2"/>
        <v/>
      </c>
      <c r="Q131" s="88"/>
      <c r="R131" s="42"/>
      <c r="S131" s="43"/>
      <c r="T131" s="88"/>
      <c r="U131" s="88"/>
      <c r="V131" s="97"/>
      <c r="W131" s="88"/>
      <c r="X131" s="97"/>
      <c r="Y131" s="88"/>
    </row>
    <row r="132" spans="1:25">
      <c r="A132" s="233"/>
      <c r="B132" s="233"/>
      <c r="C132" s="233"/>
      <c r="D132" s="49" t="s">
        <v>1119</v>
      </c>
      <c r="E132" s="50" t="s">
        <v>1120</v>
      </c>
      <c r="F132" s="51">
        <f>COUNTIFS(데이터!F:F,D132,데이터!$N:$N,$A$1)</f>
        <v>0</v>
      </c>
      <c r="G132" s="52">
        <f>SUMIFS(데이터!G:G,데이터!F:F,D132,데이터!$N:$N,$A$1)</f>
        <v>0</v>
      </c>
      <c r="H132" s="53">
        <f t="shared" si="6"/>
        <v>0</v>
      </c>
      <c r="I132" s="54">
        <f>IFERROR((SUMIFS(데이터!K:K,데이터!F:F,D132,데이터!$N:$N,$A$1))/F132,0)</f>
        <v>0</v>
      </c>
      <c r="J132" s="55">
        <f t="shared" si="7"/>
        <v>0</v>
      </c>
      <c r="K132" s="233"/>
      <c r="L132" s="38">
        <f>IFERROR(SUMIFS(데이터!$G:$G,데이터!$F:$F,$D132,데이터!$N:$N,$A$1,데이터!$L:$L,L$1),"")</f>
        <v>0</v>
      </c>
      <c r="M132" s="39" t="str">
        <f t="shared" si="1"/>
        <v/>
      </c>
      <c r="N132" s="40">
        <f>IFERROR(SUMIFS(데이터!$G:$G,데이터!$F:$F,$D132,데이터!$N:$N,$A$1,데이터!$L:$L,N$1),"")</f>
        <v>0</v>
      </c>
      <c r="O132" s="39" t="str">
        <f t="shared" si="2"/>
        <v/>
      </c>
      <c r="Q132" s="88"/>
      <c r="R132" s="42"/>
      <c r="S132" s="43"/>
      <c r="T132" s="88"/>
      <c r="U132" s="88"/>
      <c r="V132" s="97"/>
      <c r="W132" s="88"/>
      <c r="X132" s="97"/>
      <c r="Y132" s="88"/>
    </row>
    <row r="133" spans="1:25">
      <c r="A133" s="233"/>
      <c r="B133" s="233"/>
      <c r="C133" s="233"/>
      <c r="D133" s="49" t="s">
        <v>251</v>
      </c>
      <c r="E133" s="50" t="s">
        <v>1121</v>
      </c>
      <c r="F133" s="51">
        <f>COUNTIFS(데이터!F:F,D133,데이터!$N:$N,$A$1)</f>
        <v>0</v>
      </c>
      <c r="G133" s="52">
        <f>SUMIFS(데이터!G:G,데이터!F:F,D133,데이터!$N:$N,$A$1)</f>
        <v>0</v>
      </c>
      <c r="H133" s="53">
        <f t="shared" si="6"/>
        <v>0</v>
      </c>
      <c r="I133" s="54">
        <f>IFERROR((SUMIFS(데이터!K:K,데이터!F:F,D133,데이터!$N:$N,$A$1))/F133,0)</f>
        <v>0</v>
      </c>
      <c r="J133" s="55">
        <f t="shared" si="7"/>
        <v>0</v>
      </c>
      <c r="K133" s="233"/>
      <c r="L133" s="38">
        <f>IFERROR(SUMIFS(데이터!$G:$G,데이터!$F:$F,$D133,데이터!$N:$N,$A$1,데이터!$L:$L,L$1),"")</f>
        <v>0</v>
      </c>
      <c r="M133" s="39" t="str">
        <f t="shared" si="1"/>
        <v/>
      </c>
      <c r="N133" s="40">
        <f>IFERROR(SUMIFS(데이터!$G:$G,데이터!$F:$F,$D133,데이터!$N:$N,$A$1,데이터!$L:$L,N$1),"")</f>
        <v>0</v>
      </c>
      <c r="O133" s="39" t="str">
        <f t="shared" si="2"/>
        <v/>
      </c>
      <c r="Q133" s="88"/>
      <c r="R133" s="42"/>
      <c r="S133" s="43"/>
      <c r="T133" s="88"/>
      <c r="U133" s="88"/>
      <c r="V133" s="97"/>
      <c r="W133" s="88"/>
      <c r="X133" s="97"/>
      <c r="Y133" s="88"/>
    </row>
    <row r="134" spans="1:25">
      <c r="A134" s="233"/>
      <c r="B134" s="233"/>
      <c r="C134" s="233"/>
      <c r="D134" s="49" t="s">
        <v>1122</v>
      </c>
      <c r="E134" s="50" t="s">
        <v>1123</v>
      </c>
      <c r="F134" s="51">
        <f>COUNTIFS(데이터!F:F,D134,데이터!$N:$N,$A$1)</f>
        <v>0</v>
      </c>
      <c r="G134" s="52">
        <f>SUMIFS(데이터!G:G,데이터!F:F,D134,데이터!$N:$N,$A$1)</f>
        <v>0</v>
      </c>
      <c r="H134" s="53">
        <f t="shared" si="6"/>
        <v>0</v>
      </c>
      <c r="I134" s="54">
        <f>IFERROR((SUMIFS(데이터!K:K,데이터!F:F,D134,데이터!$N:$N,$A$1))/F134,0)</f>
        <v>0</v>
      </c>
      <c r="J134" s="55">
        <f t="shared" si="7"/>
        <v>0</v>
      </c>
      <c r="K134" s="233"/>
      <c r="L134" s="38">
        <f>IFERROR(SUMIFS(데이터!$G:$G,데이터!$F:$F,$D134,데이터!$N:$N,$A$1,데이터!$L:$L,L$1),"")</f>
        <v>0</v>
      </c>
      <c r="M134" s="39" t="str">
        <f t="shared" si="1"/>
        <v/>
      </c>
      <c r="N134" s="40">
        <f>IFERROR(SUMIFS(데이터!$G:$G,데이터!$F:$F,$D134,데이터!$N:$N,$A$1,데이터!$L:$L,N$1),"")</f>
        <v>0</v>
      </c>
      <c r="O134" s="39" t="str">
        <f t="shared" si="2"/>
        <v/>
      </c>
      <c r="Q134" s="88"/>
      <c r="R134" s="42"/>
      <c r="S134" s="43"/>
      <c r="T134" s="88"/>
      <c r="U134" s="88"/>
      <c r="V134" s="97"/>
      <c r="W134" s="88"/>
      <c r="X134" s="97"/>
      <c r="Y134" s="88"/>
    </row>
    <row r="135" spans="1:25">
      <c r="A135" s="233"/>
      <c r="B135" s="233"/>
      <c r="C135" s="233"/>
      <c r="D135" s="49" t="s">
        <v>1124</v>
      </c>
      <c r="E135" s="50" t="s">
        <v>1125</v>
      </c>
      <c r="F135" s="51">
        <f>COUNTIFS(데이터!F:F,D135,데이터!$N:$N,$A$1)</f>
        <v>0</v>
      </c>
      <c r="G135" s="52">
        <f>SUMIFS(데이터!G:G,데이터!F:F,D135,데이터!$N:$N,$A$1)</f>
        <v>0</v>
      </c>
      <c r="H135" s="53">
        <f t="shared" si="6"/>
        <v>0</v>
      </c>
      <c r="I135" s="54">
        <f>IFERROR((SUMIFS(데이터!K:K,데이터!F:F,D135,데이터!$N:$N,$A$1))/F135,0)</f>
        <v>0</v>
      </c>
      <c r="J135" s="55">
        <f t="shared" si="7"/>
        <v>0</v>
      </c>
      <c r="K135" s="233"/>
      <c r="L135" s="38">
        <f>IFERROR(SUMIFS(데이터!$G:$G,데이터!$F:$F,$D135,데이터!$N:$N,$A$1,데이터!$L:$L,L$1),"")</f>
        <v>0</v>
      </c>
      <c r="M135" s="39" t="str">
        <f t="shared" si="1"/>
        <v/>
      </c>
      <c r="N135" s="40">
        <f>IFERROR(SUMIFS(데이터!$G:$G,데이터!$F:$F,$D135,데이터!$N:$N,$A$1,데이터!$L:$L,N$1),"")</f>
        <v>0</v>
      </c>
      <c r="O135" s="39" t="str">
        <f t="shared" si="2"/>
        <v/>
      </c>
      <c r="Q135" s="88"/>
      <c r="R135" s="42"/>
      <c r="S135" s="43"/>
      <c r="T135" s="88"/>
      <c r="U135" s="88"/>
      <c r="V135" s="97"/>
      <c r="W135" s="88"/>
      <c r="X135" s="97"/>
      <c r="Y135" s="88"/>
    </row>
    <row r="136" spans="1:25">
      <c r="A136" s="233"/>
      <c r="B136" s="233"/>
      <c r="C136" s="233"/>
      <c r="D136" s="49" t="s">
        <v>1126</v>
      </c>
      <c r="E136" s="50" t="s">
        <v>1127</v>
      </c>
      <c r="F136" s="51">
        <f>COUNTIFS(데이터!F:F,D136,데이터!$N:$N,$A$1)</f>
        <v>0</v>
      </c>
      <c r="G136" s="52">
        <f>SUMIFS(데이터!G:G,데이터!F:F,D136,데이터!$N:$N,$A$1)</f>
        <v>0</v>
      </c>
      <c r="H136" s="53">
        <f t="shared" si="6"/>
        <v>0</v>
      </c>
      <c r="I136" s="54">
        <f>IFERROR((SUMIFS(데이터!K:K,데이터!F:F,D136,데이터!$N:$N,$A$1))/F136,0)</f>
        <v>0</v>
      </c>
      <c r="J136" s="55">
        <f t="shared" si="7"/>
        <v>0</v>
      </c>
      <c r="K136" s="233"/>
      <c r="L136" s="38">
        <f>IFERROR(SUMIFS(데이터!$G:$G,데이터!$F:$F,$D136,데이터!$N:$N,$A$1,데이터!$L:$L,L$1),"")</f>
        <v>0</v>
      </c>
      <c r="M136" s="39" t="str">
        <f t="shared" si="1"/>
        <v/>
      </c>
      <c r="N136" s="40">
        <f>IFERROR(SUMIFS(데이터!$G:$G,데이터!$F:$F,$D136,데이터!$N:$N,$A$1,데이터!$L:$L,N$1),"")</f>
        <v>0</v>
      </c>
      <c r="O136" s="39" t="str">
        <f t="shared" si="2"/>
        <v/>
      </c>
      <c r="Q136" s="88"/>
      <c r="R136" s="42"/>
      <c r="S136" s="43"/>
      <c r="T136" s="88"/>
      <c r="U136" s="88"/>
      <c r="V136" s="97"/>
      <c r="W136" s="88"/>
      <c r="X136" s="97"/>
      <c r="Y136" s="88"/>
    </row>
    <row r="137" spans="1:25">
      <c r="A137" s="233"/>
      <c r="B137" s="233"/>
      <c r="C137" s="242" t="s">
        <v>1128</v>
      </c>
      <c r="D137" s="49" t="s">
        <v>1129</v>
      </c>
      <c r="E137" s="50" t="s">
        <v>1130</v>
      </c>
      <c r="F137" s="51">
        <f>COUNTIFS(데이터!F:F,D137,데이터!$N:$N,$A$1)</f>
        <v>16</v>
      </c>
      <c r="G137" s="52">
        <f>SUMIFS(데이터!G:G,데이터!F:F,D137,데이터!$N:$N,$A$1)</f>
        <v>16</v>
      </c>
      <c r="H137" s="53">
        <f t="shared" si="6"/>
        <v>1</v>
      </c>
      <c r="I137" s="54">
        <f>IFERROR((SUMIFS(데이터!K:K,데이터!F:F,D137,데이터!$N:$N,$A$1))/F137,0)</f>
        <v>10</v>
      </c>
      <c r="J137" s="55">
        <f t="shared" si="7"/>
        <v>2.0189274447949528E-3</v>
      </c>
      <c r="K137" s="232">
        <f>SUM(G137:G145)</f>
        <v>19</v>
      </c>
      <c r="L137" s="38">
        <f>IFERROR(SUMIFS(데이터!$G:$G,데이터!$F:$F,$D137,데이터!$N:$N,$A$1,데이터!$L:$L,L$1),"")</f>
        <v>15</v>
      </c>
      <c r="M137" s="39">
        <f t="shared" si="1"/>
        <v>1</v>
      </c>
      <c r="N137" s="40">
        <f>IFERROR(SUMIFS(데이터!$G:$G,데이터!$F:$F,$D137,데이터!$N:$N,$A$1,데이터!$L:$L,N$1),"")</f>
        <v>0</v>
      </c>
      <c r="O137" s="39">
        <f t="shared" si="2"/>
        <v>0</v>
      </c>
      <c r="Q137" s="88"/>
      <c r="R137" s="42"/>
      <c r="S137" s="43"/>
      <c r="T137" s="88"/>
      <c r="U137" s="88"/>
      <c r="V137" s="97"/>
      <c r="W137" s="88"/>
      <c r="X137" s="97"/>
      <c r="Y137" s="88"/>
    </row>
    <row r="138" spans="1:25">
      <c r="A138" s="233"/>
      <c r="B138" s="233"/>
      <c r="C138" s="233"/>
      <c r="D138" s="49" t="s">
        <v>1131</v>
      </c>
      <c r="E138" s="50" t="s">
        <v>1132</v>
      </c>
      <c r="F138" s="51">
        <f>COUNTIFS(데이터!F:F,D138,데이터!$N:$N,$A$1)</f>
        <v>1</v>
      </c>
      <c r="G138" s="52">
        <f>SUMIFS(데이터!G:G,데이터!F:F,D138,데이터!$N:$N,$A$1)</f>
        <v>1</v>
      </c>
      <c r="H138" s="53">
        <f t="shared" si="6"/>
        <v>1</v>
      </c>
      <c r="I138" s="54">
        <f>IFERROR((SUMIFS(데이터!K:K,데이터!F:F,D138,데이터!$N:$N,$A$1))/F138,0)</f>
        <v>10</v>
      </c>
      <c r="J138" s="55">
        <f t="shared" si="7"/>
        <v>1.2618296529968455E-4</v>
      </c>
      <c r="K138" s="233"/>
      <c r="L138" s="38">
        <f>IFERROR(SUMIFS(데이터!$G:$G,데이터!$F:$F,$D138,데이터!$N:$N,$A$1,데이터!$L:$L,L$1),"")</f>
        <v>1</v>
      </c>
      <c r="M138" s="39">
        <f t="shared" si="1"/>
        <v>1</v>
      </c>
      <c r="N138" s="40">
        <f>IFERROR(SUMIFS(데이터!$G:$G,데이터!$F:$F,$D138,데이터!$N:$N,$A$1,데이터!$L:$L,N$1),"")</f>
        <v>0</v>
      </c>
      <c r="O138" s="39">
        <f t="shared" si="2"/>
        <v>0</v>
      </c>
      <c r="Q138" s="88"/>
      <c r="R138" s="42"/>
      <c r="S138" s="43"/>
      <c r="T138" s="88"/>
      <c r="U138" s="88"/>
      <c r="V138" s="97"/>
      <c r="W138" s="88"/>
      <c r="X138" s="97"/>
      <c r="Y138" s="88"/>
    </row>
    <row r="139" spans="1:25">
      <c r="A139" s="233"/>
      <c r="B139" s="233"/>
      <c r="C139" s="233"/>
      <c r="D139" s="49" t="s">
        <v>1133</v>
      </c>
      <c r="E139" s="50" t="s">
        <v>1134</v>
      </c>
      <c r="F139" s="51">
        <f>COUNTIFS(데이터!F:F,D139,데이터!$N:$N,$A$1)</f>
        <v>0</v>
      </c>
      <c r="G139" s="52">
        <f>SUMIFS(데이터!G:G,데이터!F:F,D139,데이터!$N:$N,$A$1)</f>
        <v>0</v>
      </c>
      <c r="H139" s="53">
        <f t="shared" si="6"/>
        <v>0</v>
      </c>
      <c r="I139" s="54">
        <f>IFERROR((SUMIFS(데이터!K:K,데이터!F:F,D139,데이터!$N:$N,$A$1))/F139,0)</f>
        <v>0</v>
      </c>
      <c r="J139" s="55">
        <f t="shared" si="7"/>
        <v>0</v>
      </c>
      <c r="K139" s="233"/>
      <c r="L139" s="38">
        <f>IFERROR(SUMIFS(데이터!$G:$G,데이터!$F:$F,$D139,데이터!$N:$N,$A$1,데이터!$L:$L,L$1),"")</f>
        <v>0</v>
      </c>
      <c r="M139" s="39" t="str">
        <f t="shared" si="1"/>
        <v/>
      </c>
      <c r="N139" s="40">
        <f>IFERROR(SUMIFS(데이터!$G:$G,데이터!$F:$F,$D139,데이터!$N:$N,$A$1,데이터!$L:$L,N$1),"")</f>
        <v>0</v>
      </c>
      <c r="O139" s="39" t="str">
        <f t="shared" si="2"/>
        <v/>
      </c>
      <c r="Q139" s="88"/>
      <c r="R139" s="42"/>
      <c r="S139" s="43"/>
      <c r="T139" s="88"/>
      <c r="U139" s="88"/>
      <c r="V139" s="97"/>
      <c r="W139" s="88"/>
      <c r="X139" s="97"/>
      <c r="Y139" s="88"/>
    </row>
    <row r="140" spans="1:25">
      <c r="A140" s="233"/>
      <c r="B140" s="233"/>
      <c r="C140" s="233"/>
      <c r="D140" s="49" t="s">
        <v>673</v>
      </c>
      <c r="E140" s="50" t="s">
        <v>1135</v>
      </c>
      <c r="F140" s="51">
        <f>COUNTIFS(데이터!F:F,D140,데이터!$N:$N,$A$1)</f>
        <v>1</v>
      </c>
      <c r="G140" s="52">
        <f>SUMIFS(데이터!G:G,데이터!F:F,D140,데이터!$N:$N,$A$1)</f>
        <v>1</v>
      </c>
      <c r="H140" s="53">
        <f t="shared" si="6"/>
        <v>1</v>
      </c>
      <c r="I140" s="54">
        <f>IFERROR((SUMIFS(데이터!K:K,데이터!F:F,D140,데이터!$N:$N,$A$1))/F140,0)</f>
        <v>20</v>
      </c>
      <c r="J140" s="55">
        <f t="shared" si="7"/>
        <v>1.2618296529968455E-4</v>
      </c>
      <c r="K140" s="233"/>
      <c r="L140" s="38">
        <f>IFERROR(SUMIFS(데이터!$G:$G,데이터!$F:$F,$D140,데이터!$N:$N,$A$1,데이터!$L:$L,L$1),"")</f>
        <v>1</v>
      </c>
      <c r="M140" s="39">
        <f t="shared" si="1"/>
        <v>1</v>
      </c>
      <c r="N140" s="40">
        <f>IFERROR(SUMIFS(데이터!$G:$G,데이터!$F:$F,$D140,데이터!$N:$N,$A$1,데이터!$L:$L,N$1),"")</f>
        <v>0</v>
      </c>
      <c r="O140" s="39">
        <f t="shared" si="2"/>
        <v>0</v>
      </c>
      <c r="Q140" s="88"/>
      <c r="R140" s="42"/>
      <c r="S140" s="43"/>
      <c r="T140" s="88"/>
      <c r="U140" s="88"/>
      <c r="V140" s="97"/>
      <c r="W140" s="88"/>
      <c r="X140" s="97"/>
      <c r="Y140" s="88"/>
    </row>
    <row r="141" spans="1:25">
      <c r="A141" s="233"/>
      <c r="B141" s="233"/>
      <c r="C141" s="233"/>
      <c r="D141" s="49" t="s">
        <v>53</v>
      </c>
      <c r="E141" s="50" t="s">
        <v>1136</v>
      </c>
      <c r="F141" s="51">
        <f>COUNTIFS(데이터!F:F,D141,데이터!$N:$N,$A$1)</f>
        <v>0</v>
      </c>
      <c r="G141" s="52">
        <f>SUMIFS(데이터!G:G,데이터!F:F,D141,데이터!$N:$N,$A$1)</f>
        <v>0</v>
      </c>
      <c r="H141" s="53">
        <f t="shared" si="6"/>
        <v>0</v>
      </c>
      <c r="I141" s="54">
        <f>IFERROR((SUMIFS(데이터!K:K,데이터!F:F,D141,데이터!$N:$N,$A$1))/F141,0)</f>
        <v>0</v>
      </c>
      <c r="J141" s="55">
        <f t="shared" si="7"/>
        <v>0</v>
      </c>
      <c r="K141" s="233"/>
      <c r="L141" s="38">
        <f>IFERROR(SUMIFS(데이터!$G:$G,데이터!$F:$F,$D141,데이터!$N:$N,$A$1,데이터!$L:$L,L$1),"")</f>
        <v>0</v>
      </c>
      <c r="M141" s="39" t="str">
        <f t="shared" si="1"/>
        <v/>
      </c>
      <c r="N141" s="40">
        <f>IFERROR(SUMIFS(데이터!$G:$G,데이터!$F:$F,$D141,데이터!$N:$N,$A$1,데이터!$L:$L,N$1),"")</f>
        <v>0</v>
      </c>
      <c r="O141" s="39" t="str">
        <f t="shared" si="2"/>
        <v/>
      </c>
      <c r="Q141" s="88"/>
      <c r="R141" s="42"/>
      <c r="S141" s="43"/>
      <c r="T141" s="88"/>
      <c r="U141" s="88"/>
      <c r="V141" s="97"/>
      <c r="W141" s="88"/>
      <c r="X141" s="97"/>
      <c r="Y141" s="88"/>
    </row>
    <row r="142" spans="1:25">
      <c r="A142" s="233"/>
      <c r="B142" s="233"/>
      <c r="C142" s="233"/>
      <c r="D142" s="49" t="s">
        <v>1137</v>
      </c>
      <c r="E142" s="50" t="s">
        <v>1138</v>
      </c>
      <c r="F142" s="51">
        <f>COUNTIFS(데이터!F:F,D142,데이터!$N:$N,$A$1)</f>
        <v>0</v>
      </c>
      <c r="G142" s="52">
        <f>SUMIFS(데이터!G:G,데이터!F:F,D142,데이터!$N:$N,$A$1)</f>
        <v>0</v>
      </c>
      <c r="H142" s="53">
        <f t="shared" si="6"/>
        <v>0</v>
      </c>
      <c r="I142" s="54">
        <f>IFERROR((SUMIFS(데이터!K:K,데이터!F:F,D142,데이터!$N:$N,$A$1))/F142,0)</f>
        <v>0</v>
      </c>
      <c r="J142" s="55">
        <f t="shared" si="7"/>
        <v>0</v>
      </c>
      <c r="K142" s="233"/>
      <c r="L142" s="38">
        <f>IFERROR(SUMIFS(데이터!$G:$G,데이터!$F:$F,$D142,데이터!$N:$N,$A$1,데이터!$L:$L,L$1),"")</f>
        <v>0</v>
      </c>
      <c r="M142" s="39" t="str">
        <f t="shared" si="1"/>
        <v/>
      </c>
      <c r="N142" s="40">
        <f>IFERROR(SUMIFS(데이터!$G:$G,데이터!$F:$F,$D142,데이터!$N:$N,$A$1,데이터!$L:$L,N$1),"")</f>
        <v>0</v>
      </c>
      <c r="O142" s="39" t="str">
        <f t="shared" si="2"/>
        <v/>
      </c>
      <c r="Q142" s="88"/>
      <c r="R142" s="42"/>
      <c r="S142" s="43"/>
      <c r="T142" s="88"/>
      <c r="U142" s="88"/>
      <c r="V142" s="97"/>
      <c r="W142" s="88"/>
      <c r="X142" s="97"/>
      <c r="Y142" s="88"/>
    </row>
    <row r="143" spans="1:25">
      <c r="A143" s="233"/>
      <c r="B143" s="233"/>
      <c r="C143" s="233"/>
      <c r="D143" s="49" t="s">
        <v>1139</v>
      </c>
      <c r="E143" s="50" t="s">
        <v>1140</v>
      </c>
      <c r="F143" s="51">
        <f>COUNTIFS(데이터!F:F,D143,데이터!$N:$N,$A$1)</f>
        <v>1</v>
      </c>
      <c r="G143" s="52">
        <f>SUMIFS(데이터!G:G,데이터!F:F,D143,데이터!$N:$N,$A$1)</f>
        <v>1</v>
      </c>
      <c r="H143" s="53">
        <f t="shared" si="6"/>
        <v>1</v>
      </c>
      <c r="I143" s="54">
        <f>IFERROR((SUMIFS(데이터!K:K,데이터!F:F,D143,데이터!$N:$N,$A$1))/F143,0)</f>
        <v>30</v>
      </c>
      <c r="J143" s="55">
        <f t="shared" si="7"/>
        <v>1.2618296529968455E-4</v>
      </c>
      <c r="K143" s="233"/>
      <c r="L143" s="38">
        <f>IFERROR(SUMIFS(데이터!$G:$G,데이터!$F:$F,$D143,데이터!$N:$N,$A$1,데이터!$L:$L,L$1),"")</f>
        <v>1</v>
      </c>
      <c r="M143" s="39">
        <f t="shared" si="1"/>
        <v>1</v>
      </c>
      <c r="N143" s="40">
        <f>IFERROR(SUMIFS(데이터!$G:$G,데이터!$F:$F,$D143,데이터!$N:$N,$A$1,데이터!$L:$L,N$1),"")</f>
        <v>0</v>
      </c>
      <c r="O143" s="39">
        <f t="shared" si="2"/>
        <v>0</v>
      </c>
      <c r="Q143" s="88"/>
      <c r="R143" s="42"/>
      <c r="S143" s="43"/>
      <c r="T143" s="88"/>
      <c r="U143" s="88"/>
      <c r="V143" s="97"/>
      <c r="W143" s="88"/>
      <c r="X143" s="97"/>
      <c r="Y143" s="88"/>
    </row>
    <row r="144" spans="1:25">
      <c r="A144" s="233"/>
      <c r="B144" s="233"/>
      <c r="C144" s="233"/>
      <c r="D144" s="49" t="s">
        <v>1141</v>
      </c>
      <c r="E144" s="50" t="s">
        <v>1142</v>
      </c>
      <c r="F144" s="51">
        <f>COUNTIFS(데이터!F:F,D144,데이터!$N:$N,$A$1)</f>
        <v>0</v>
      </c>
      <c r="G144" s="52">
        <f>SUMIFS(데이터!G:G,데이터!F:F,D144,데이터!$N:$N,$A$1)</f>
        <v>0</v>
      </c>
      <c r="H144" s="53">
        <f t="shared" si="6"/>
        <v>0</v>
      </c>
      <c r="I144" s="54">
        <f>IFERROR((SUMIFS(데이터!K:K,데이터!F:F,D144,데이터!$N:$N,$A$1))/F144,0)</f>
        <v>0</v>
      </c>
      <c r="J144" s="55">
        <f t="shared" si="7"/>
        <v>0</v>
      </c>
      <c r="K144" s="233"/>
      <c r="L144" s="38">
        <f>IFERROR(SUMIFS(데이터!$G:$G,데이터!$F:$F,$D144,데이터!$N:$N,$A$1,데이터!$L:$L,L$1),"")</f>
        <v>0</v>
      </c>
      <c r="M144" s="39" t="str">
        <f t="shared" si="1"/>
        <v/>
      </c>
      <c r="N144" s="40">
        <f>IFERROR(SUMIFS(데이터!$G:$G,데이터!$F:$F,$D144,데이터!$N:$N,$A$1,데이터!$L:$L,N$1),"")</f>
        <v>0</v>
      </c>
      <c r="O144" s="39" t="str">
        <f t="shared" si="2"/>
        <v/>
      </c>
      <c r="Q144" s="88"/>
      <c r="R144" s="42"/>
      <c r="S144" s="43"/>
      <c r="T144" s="88"/>
      <c r="U144" s="88"/>
      <c r="V144" s="97"/>
      <c r="W144" s="88"/>
      <c r="X144" s="97"/>
      <c r="Y144" s="88"/>
    </row>
    <row r="145" spans="1:25">
      <c r="A145" s="233"/>
      <c r="B145" s="233"/>
      <c r="C145" s="233"/>
      <c r="D145" s="49" t="s">
        <v>1143</v>
      </c>
      <c r="E145" s="50" t="s">
        <v>1144</v>
      </c>
      <c r="F145" s="51">
        <f>COUNTIFS(데이터!F:F,D145,데이터!$N:$N,$A$1)</f>
        <v>0</v>
      </c>
      <c r="G145" s="52">
        <f>SUMIFS(데이터!G:G,데이터!F:F,D145,데이터!$N:$N,$A$1)</f>
        <v>0</v>
      </c>
      <c r="H145" s="53">
        <f t="shared" si="6"/>
        <v>0</v>
      </c>
      <c r="I145" s="54">
        <f>IFERROR((SUMIFS(데이터!K:K,데이터!F:F,D145,데이터!$N:$N,$A$1))/F145,0)</f>
        <v>0</v>
      </c>
      <c r="J145" s="55">
        <f t="shared" si="7"/>
        <v>0</v>
      </c>
      <c r="K145" s="233"/>
      <c r="L145" s="38">
        <f>IFERROR(SUMIFS(데이터!$G:$G,데이터!$F:$F,$D145,데이터!$N:$N,$A$1,데이터!$L:$L,L$1),"")</f>
        <v>0</v>
      </c>
      <c r="M145" s="39" t="str">
        <f t="shared" si="1"/>
        <v/>
      </c>
      <c r="N145" s="40">
        <f>IFERROR(SUMIFS(데이터!$G:$G,데이터!$F:$F,$D145,데이터!$N:$N,$A$1,데이터!$L:$L,N$1),"")</f>
        <v>0</v>
      </c>
      <c r="O145" s="39" t="str">
        <f t="shared" si="2"/>
        <v/>
      </c>
      <c r="Q145" s="88"/>
      <c r="R145" s="42"/>
      <c r="S145" s="43"/>
      <c r="T145" s="88"/>
      <c r="U145" s="88"/>
      <c r="V145" s="97"/>
      <c r="W145" s="88"/>
      <c r="X145" s="97"/>
      <c r="Y145" s="88"/>
    </row>
    <row r="146" spans="1:25">
      <c r="A146" s="233"/>
      <c r="B146" s="233"/>
      <c r="C146" s="242" t="s">
        <v>1145</v>
      </c>
      <c r="D146" s="49" t="s">
        <v>166</v>
      </c>
      <c r="E146" s="50" t="s">
        <v>1146</v>
      </c>
      <c r="F146" s="51">
        <f>COUNTIFS(데이터!F:F,D146,데이터!$N:$N,$A$1)</f>
        <v>1</v>
      </c>
      <c r="G146" s="52">
        <f>SUMIFS(데이터!G:G,데이터!F:F,D146,데이터!$N:$N,$A$1)</f>
        <v>1</v>
      </c>
      <c r="H146" s="53">
        <f t="shared" si="6"/>
        <v>1</v>
      </c>
      <c r="I146" s="54">
        <f>IFERROR((SUMIFS(데이터!K:K,데이터!F:F,D146,데이터!$N:$N,$A$1))/F146,0)</f>
        <v>10</v>
      </c>
      <c r="J146" s="55">
        <f t="shared" si="7"/>
        <v>1.2618296529968455E-4</v>
      </c>
      <c r="K146" s="232">
        <f>SUM(G146:G154)</f>
        <v>3</v>
      </c>
      <c r="L146" s="38">
        <f>IFERROR(SUMIFS(데이터!$G:$G,데이터!$F:$F,$D146,데이터!$N:$N,$A$1,데이터!$L:$L,L$1),"")</f>
        <v>1</v>
      </c>
      <c r="M146" s="39">
        <f t="shared" si="1"/>
        <v>1</v>
      </c>
      <c r="N146" s="40">
        <f>IFERROR(SUMIFS(데이터!$G:$G,데이터!$F:$F,$D146,데이터!$N:$N,$A$1,데이터!$L:$L,N$1),"")</f>
        <v>0</v>
      </c>
      <c r="O146" s="39">
        <f t="shared" si="2"/>
        <v>0</v>
      </c>
      <c r="Q146" s="88"/>
      <c r="R146" s="42"/>
      <c r="S146" s="43"/>
      <c r="T146" s="88"/>
      <c r="U146" s="88"/>
      <c r="V146" s="97"/>
      <c r="W146" s="88"/>
      <c r="X146" s="97"/>
      <c r="Y146" s="88"/>
    </row>
    <row r="147" spans="1:25">
      <c r="A147" s="233"/>
      <c r="B147" s="233"/>
      <c r="C147" s="233"/>
      <c r="D147" s="49" t="s">
        <v>1147</v>
      </c>
      <c r="E147" s="50" t="s">
        <v>1148</v>
      </c>
      <c r="F147" s="51">
        <f>COUNTIFS(데이터!F:F,D147,데이터!$N:$N,$A$1)</f>
        <v>1</v>
      </c>
      <c r="G147" s="52">
        <f>SUMIFS(데이터!G:G,데이터!F:F,D147,데이터!$N:$N,$A$1)</f>
        <v>1</v>
      </c>
      <c r="H147" s="53">
        <f t="shared" si="6"/>
        <v>1</v>
      </c>
      <c r="I147" s="54">
        <f>IFERROR((SUMIFS(데이터!K:K,데이터!F:F,D147,데이터!$N:$N,$A$1))/F147,0)</f>
        <v>10</v>
      </c>
      <c r="J147" s="55">
        <f t="shared" si="7"/>
        <v>1.2618296529968455E-4</v>
      </c>
      <c r="K147" s="233"/>
      <c r="L147" s="38">
        <f>IFERROR(SUMIFS(데이터!$G:$G,데이터!$F:$F,$D147,데이터!$N:$N,$A$1,데이터!$L:$L,L$1),"")</f>
        <v>1</v>
      </c>
      <c r="M147" s="39">
        <f t="shared" si="1"/>
        <v>1</v>
      </c>
      <c r="N147" s="40">
        <f>IFERROR(SUMIFS(데이터!$G:$G,데이터!$F:$F,$D147,데이터!$N:$N,$A$1,데이터!$L:$L,N$1),"")</f>
        <v>0</v>
      </c>
      <c r="O147" s="39">
        <f t="shared" si="2"/>
        <v>0</v>
      </c>
      <c r="Q147" s="88"/>
      <c r="R147" s="42"/>
      <c r="S147" s="43"/>
      <c r="T147" s="88"/>
      <c r="U147" s="88"/>
      <c r="V147" s="97"/>
      <c r="W147" s="88"/>
      <c r="X147" s="97"/>
      <c r="Y147" s="88"/>
    </row>
    <row r="148" spans="1:25">
      <c r="A148" s="233"/>
      <c r="B148" s="233"/>
      <c r="C148" s="233"/>
      <c r="D148" s="49" t="s">
        <v>1149</v>
      </c>
      <c r="E148" s="50" t="s">
        <v>1150</v>
      </c>
      <c r="F148" s="51">
        <f>COUNTIFS(데이터!F:F,D148,데이터!$N:$N,$A$1)</f>
        <v>0</v>
      </c>
      <c r="G148" s="52">
        <f>SUMIFS(데이터!G:G,데이터!F:F,D148,데이터!$N:$N,$A$1)</f>
        <v>0</v>
      </c>
      <c r="H148" s="53">
        <f t="shared" si="6"/>
        <v>0</v>
      </c>
      <c r="I148" s="54">
        <f>IFERROR((SUMIFS(데이터!K:K,데이터!F:F,D148,데이터!$N:$N,$A$1))/F148,0)</f>
        <v>0</v>
      </c>
      <c r="J148" s="55">
        <f t="shared" si="7"/>
        <v>0</v>
      </c>
      <c r="K148" s="233"/>
      <c r="L148" s="38">
        <f>IFERROR(SUMIFS(데이터!$G:$G,데이터!$F:$F,$D148,데이터!$N:$N,$A$1,데이터!$L:$L,L$1),"")</f>
        <v>0</v>
      </c>
      <c r="M148" s="39" t="str">
        <f t="shared" si="1"/>
        <v/>
      </c>
      <c r="N148" s="40">
        <f>IFERROR(SUMIFS(데이터!$G:$G,데이터!$F:$F,$D148,데이터!$N:$N,$A$1,데이터!$L:$L,N$1),"")</f>
        <v>0</v>
      </c>
      <c r="O148" s="39" t="str">
        <f t="shared" si="2"/>
        <v/>
      </c>
      <c r="Q148" s="88"/>
      <c r="R148" s="42"/>
      <c r="S148" s="43"/>
      <c r="T148" s="88"/>
      <c r="U148" s="88"/>
      <c r="V148" s="97"/>
      <c r="W148" s="88"/>
      <c r="X148" s="97"/>
      <c r="Y148" s="88"/>
    </row>
    <row r="149" spans="1:25">
      <c r="A149" s="233"/>
      <c r="B149" s="233"/>
      <c r="C149" s="233"/>
      <c r="D149" s="49" t="s">
        <v>1151</v>
      </c>
      <c r="E149" s="50" t="s">
        <v>1152</v>
      </c>
      <c r="F149" s="51">
        <f>COUNTIFS(데이터!F:F,D149,데이터!$N:$N,$A$1)</f>
        <v>0</v>
      </c>
      <c r="G149" s="52">
        <f>SUMIFS(데이터!G:G,데이터!F:F,D149,데이터!$N:$N,$A$1)</f>
        <v>0</v>
      </c>
      <c r="H149" s="53">
        <f t="shared" si="6"/>
        <v>0</v>
      </c>
      <c r="I149" s="54">
        <f>IFERROR((SUMIFS(데이터!K:K,데이터!F:F,D149,데이터!$N:$N,$A$1))/F149,0)</f>
        <v>0</v>
      </c>
      <c r="J149" s="55">
        <f t="shared" si="7"/>
        <v>0</v>
      </c>
      <c r="K149" s="233"/>
      <c r="L149" s="38">
        <f>IFERROR(SUMIFS(데이터!$G:$G,데이터!$F:$F,$D149,데이터!$N:$N,$A$1,데이터!$L:$L,L$1),"")</f>
        <v>0</v>
      </c>
      <c r="M149" s="39" t="str">
        <f t="shared" si="1"/>
        <v/>
      </c>
      <c r="N149" s="40">
        <f>IFERROR(SUMIFS(데이터!$G:$G,데이터!$F:$F,$D149,데이터!$N:$N,$A$1,데이터!$L:$L,N$1),"")</f>
        <v>0</v>
      </c>
      <c r="O149" s="39" t="str">
        <f t="shared" si="2"/>
        <v/>
      </c>
      <c r="Q149" s="88"/>
      <c r="R149" s="42"/>
      <c r="S149" s="43"/>
      <c r="T149" s="88"/>
      <c r="U149" s="88"/>
      <c r="V149" s="97"/>
      <c r="W149" s="88"/>
      <c r="X149" s="97"/>
      <c r="Y149" s="88"/>
    </row>
    <row r="150" spans="1:25">
      <c r="A150" s="233"/>
      <c r="B150" s="233"/>
      <c r="C150" s="233"/>
      <c r="D150" s="49" t="s">
        <v>1153</v>
      </c>
      <c r="E150" s="50" t="s">
        <v>1154</v>
      </c>
      <c r="F150" s="51">
        <f>COUNTIFS(데이터!F:F,D150,데이터!$N:$N,$A$1)</f>
        <v>0</v>
      </c>
      <c r="G150" s="52">
        <f>SUMIFS(데이터!G:G,데이터!F:F,D150,데이터!$N:$N,$A$1)</f>
        <v>0</v>
      </c>
      <c r="H150" s="53">
        <f t="shared" si="6"/>
        <v>0</v>
      </c>
      <c r="I150" s="54">
        <f>IFERROR((SUMIFS(데이터!K:K,데이터!F:F,D150,데이터!$N:$N,$A$1))/F150,0)</f>
        <v>0</v>
      </c>
      <c r="J150" s="55">
        <f t="shared" si="7"/>
        <v>0</v>
      </c>
      <c r="K150" s="233"/>
      <c r="L150" s="38">
        <f>IFERROR(SUMIFS(데이터!$G:$G,데이터!$F:$F,$D150,데이터!$N:$N,$A$1,데이터!$L:$L,L$1),"")</f>
        <v>0</v>
      </c>
      <c r="M150" s="39" t="str">
        <f t="shared" si="1"/>
        <v/>
      </c>
      <c r="N150" s="40">
        <f>IFERROR(SUMIFS(데이터!$G:$G,데이터!$F:$F,$D150,데이터!$N:$N,$A$1,데이터!$L:$L,N$1),"")</f>
        <v>0</v>
      </c>
      <c r="O150" s="39" t="str">
        <f t="shared" si="2"/>
        <v/>
      </c>
      <c r="Q150" s="88"/>
      <c r="R150" s="42"/>
      <c r="S150" s="43"/>
      <c r="T150" s="88"/>
      <c r="U150" s="88"/>
      <c r="V150" s="97"/>
      <c r="W150" s="88"/>
      <c r="X150" s="97"/>
      <c r="Y150" s="88"/>
    </row>
    <row r="151" spans="1:25">
      <c r="A151" s="233"/>
      <c r="B151" s="233"/>
      <c r="C151" s="233"/>
      <c r="D151" s="49" t="s">
        <v>1155</v>
      </c>
      <c r="E151" s="50" t="s">
        <v>1156</v>
      </c>
      <c r="F151" s="51">
        <f>COUNTIFS(데이터!F:F,D151,데이터!$N:$N,$A$1)</f>
        <v>0</v>
      </c>
      <c r="G151" s="52">
        <f>SUMIFS(데이터!G:G,데이터!F:F,D151,데이터!$N:$N,$A$1)</f>
        <v>0</v>
      </c>
      <c r="H151" s="53">
        <f t="shared" si="6"/>
        <v>0</v>
      </c>
      <c r="I151" s="54">
        <f>IFERROR((SUMIFS(데이터!K:K,데이터!F:F,D151,데이터!$N:$N,$A$1))/F151,0)</f>
        <v>0</v>
      </c>
      <c r="J151" s="55">
        <f t="shared" si="7"/>
        <v>0</v>
      </c>
      <c r="K151" s="233"/>
      <c r="L151" s="38">
        <f>IFERROR(SUMIFS(데이터!$G:$G,데이터!$F:$F,$D151,데이터!$N:$N,$A$1,데이터!$L:$L,L$1),"")</f>
        <v>0</v>
      </c>
      <c r="M151" s="39" t="str">
        <f t="shared" si="1"/>
        <v/>
      </c>
      <c r="N151" s="40">
        <f>IFERROR(SUMIFS(데이터!$G:$G,데이터!$F:$F,$D151,데이터!$N:$N,$A$1,데이터!$L:$L,N$1),"")</f>
        <v>0</v>
      </c>
      <c r="O151" s="39" t="str">
        <f t="shared" si="2"/>
        <v/>
      </c>
      <c r="Q151" s="88"/>
      <c r="R151" s="42"/>
      <c r="S151" s="43"/>
      <c r="T151" s="88"/>
      <c r="U151" s="88"/>
      <c r="V151" s="97"/>
      <c r="W151" s="88"/>
      <c r="X151" s="97"/>
      <c r="Y151" s="88"/>
    </row>
    <row r="152" spans="1:25">
      <c r="A152" s="233"/>
      <c r="B152" s="233"/>
      <c r="C152" s="233"/>
      <c r="D152" s="49" t="s">
        <v>1157</v>
      </c>
      <c r="E152" s="50" t="s">
        <v>1158</v>
      </c>
      <c r="F152" s="51">
        <f>COUNTIFS(데이터!F:F,D152,데이터!$N:$N,$A$1)</f>
        <v>0</v>
      </c>
      <c r="G152" s="52">
        <f>SUMIFS(데이터!G:G,데이터!F:F,D152,데이터!$N:$N,$A$1)</f>
        <v>0</v>
      </c>
      <c r="H152" s="53">
        <f t="shared" si="6"/>
        <v>0</v>
      </c>
      <c r="I152" s="54">
        <f>IFERROR((SUMIFS(데이터!K:K,데이터!F:F,D152,데이터!$N:$N,$A$1))/F152,0)</f>
        <v>0</v>
      </c>
      <c r="J152" s="55">
        <f t="shared" si="7"/>
        <v>0</v>
      </c>
      <c r="K152" s="233"/>
      <c r="L152" s="38">
        <f>IFERROR(SUMIFS(데이터!$G:$G,데이터!$F:$F,$D152,데이터!$N:$N,$A$1,데이터!$L:$L,L$1),"")</f>
        <v>0</v>
      </c>
      <c r="M152" s="39" t="str">
        <f t="shared" si="1"/>
        <v/>
      </c>
      <c r="N152" s="40">
        <f>IFERROR(SUMIFS(데이터!$G:$G,데이터!$F:$F,$D152,데이터!$N:$N,$A$1,데이터!$L:$L,N$1),"")</f>
        <v>0</v>
      </c>
      <c r="O152" s="39" t="str">
        <f t="shared" si="2"/>
        <v/>
      </c>
      <c r="Q152" s="88"/>
      <c r="R152" s="42"/>
      <c r="S152" s="43"/>
      <c r="T152" s="88"/>
      <c r="U152" s="88"/>
      <c r="V152" s="97"/>
      <c r="W152" s="88"/>
      <c r="X152" s="97"/>
      <c r="Y152" s="88"/>
    </row>
    <row r="153" spans="1:25">
      <c r="A153" s="233"/>
      <c r="B153" s="233"/>
      <c r="C153" s="233"/>
      <c r="D153" s="49" t="s">
        <v>1159</v>
      </c>
      <c r="E153" s="50" t="s">
        <v>1160</v>
      </c>
      <c r="F153" s="51">
        <f>COUNTIFS(데이터!F:F,D153,데이터!$N:$N,$A$1)</f>
        <v>0</v>
      </c>
      <c r="G153" s="52">
        <f>SUMIFS(데이터!G:G,데이터!F:F,D153,데이터!$N:$N,$A$1)</f>
        <v>0</v>
      </c>
      <c r="H153" s="53">
        <f t="shared" si="6"/>
        <v>0</v>
      </c>
      <c r="I153" s="54">
        <f>IFERROR((SUMIFS(데이터!K:K,데이터!F:F,D153,데이터!$N:$N,$A$1))/F153,0)</f>
        <v>0</v>
      </c>
      <c r="J153" s="55">
        <f t="shared" si="7"/>
        <v>0</v>
      </c>
      <c r="K153" s="233"/>
      <c r="L153" s="38">
        <f>IFERROR(SUMIFS(데이터!$G:$G,데이터!$F:$F,$D153,데이터!$N:$N,$A$1,데이터!$L:$L,L$1),"")</f>
        <v>0</v>
      </c>
      <c r="M153" s="39" t="str">
        <f t="shared" si="1"/>
        <v/>
      </c>
      <c r="N153" s="40">
        <f>IFERROR(SUMIFS(데이터!$G:$G,데이터!$F:$F,$D153,데이터!$N:$N,$A$1,데이터!$L:$L,N$1),"")</f>
        <v>0</v>
      </c>
      <c r="O153" s="39" t="str">
        <f t="shared" si="2"/>
        <v/>
      </c>
      <c r="Q153" s="88"/>
      <c r="R153" s="42"/>
      <c r="S153" s="43"/>
      <c r="T153" s="88"/>
      <c r="U153" s="88"/>
      <c r="V153" s="97"/>
      <c r="W153" s="88"/>
      <c r="X153" s="97"/>
      <c r="Y153" s="88"/>
    </row>
    <row r="154" spans="1:25">
      <c r="A154" s="233"/>
      <c r="B154" s="233"/>
      <c r="C154" s="233"/>
      <c r="D154" s="49" t="s">
        <v>1161</v>
      </c>
      <c r="E154" s="50" t="s">
        <v>1162</v>
      </c>
      <c r="F154" s="51">
        <f>COUNTIFS(데이터!F:F,D154,데이터!$N:$N,$A$1)</f>
        <v>1</v>
      </c>
      <c r="G154" s="52">
        <f>SUMIFS(데이터!G:G,데이터!F:F,D154,데이터!$N:$N,$A$1)</f>
        <v>1</v>
      </c>
      <c r="H154" s="53">
        <f t="shared" si="6"/>
        <v>1</v>
      </c>
      <c r="I154" s="54">
        <f>IFERROR((SUMIFS(데이터!K:K,데이터!F:F,D154,데이터!$N:$N,$A$1))/F154,0)</f>
        <v>30</v>
      </c>
      <c r="J154" s="55">
        <f t="shared" si="7"/>
        <v>1.2618296529968455E-4</v>
      </c>
      <c r="K154" s="233"/>
      <c r="L154" s="38">
        <f>IFERROR(SUMIFS(데이터!$G:$G,데이터!$F:$F,$D154,데이터!$N:$N,$A$1,데이터!$L:$L,L$1),"")</f>
        <v>1</v>
      </c>
      <c r="M154" s="39">
        <f t="shared" si="1"/>
        <v>1</v>
      </c>
      <c r="N154" s="40">
        <f>IFERROR(SUMIFS(데이터!$G:$G,데이터!$F:$F,$D154,데이터!$N:$N,$A$1,데이터!$L:$L,N$1),"")</f>
        <v>0</v>
      </c>
      <c r="O154" s="39">
        <f t="shared" si="2"/>
        <v>0</v>
      </c>
      <c r="Q154" s="88"/>
      <c r="R154" s="42"/>
      <c r="S154" s="43"/>
      <c r="T154" s="88"/>
      <c r="U154" s="88"/>
      <c r="V154" s="97"/>
      <c r="W154" s="88"/>
      <c r="X154" s="97"/>
      <c r="Y154" s="88"/>
    </row>
    <row r="155" spans="1:25">
      <c r="A155" s="233"/>
      <c r="B155" s="233"/>
      <c r="C155" s="242" t="s">
        <v>1163</v>
      </c>
      <c r="D155" s="49" t="s">
        <v>1164</v>
      </c>
      <c r="E155" s="50" t="s">
        <v>1165</v>
      </c>
      <c r="F155" s="51">
        <f>COUNTIFS(데이터!F:F,D155,데이터!$N:$N,$A$1)</f>
        <v>0</v>
      </c>
      <c r="G155" s="52">
        <f>SUMIFS(데이터!G:G,데이터!F:F,D155,데이터!$N:$N,$A$1)</f>
        <v>0</v>
      </c>
      <c r="H155" s="53">
        <f t="shared" si="6"/>
        <v>0</v>
      </c>
      <c r="I155" s="54">
        <f>IFERROR((SUMIFS(데이터!K:K,데이터!F:F,D155,데이터!$N:$N,$A$1))/F155,0)</f>
        <v>0</v>
      </c>
      <c r="J155" s="55">
        <f t="shared" si="7"/>
        <v>0</v>
      </c>
      <c r="K155" s="232">
        <f>SUM(G155:G163)</f>
        <v>2</v>
      </c>
      <c r="L155" s="38">
        <f>IFERROR(SUMIFS(데이터!$G:$G,데이터!$F:$F,$D155,데이터!$N:$N,$A$1,데이터!$L:$L,L$1),"")</f>
        <v>0</v>
      </c>
      <c r="M155" s="39" t="str">
        <f t="shared" si="1"/>
        <v/>
      </c>
      <c r="N155" s="40">
        <f>IFERROR(SUMIFS(데이터!$G:$G,데이터!$F:$F,$D155,데이터!$N:$N,$A$1,데이터!$L:$L,N$1),"")</f>
        <v>0</v>
      </c>
      <c r="O155" s="39" t="str">
        <f t="shared" si="2"/>
        <v/>
      </c>
      <c r="Q155" s="88"/>
      <c r="R155" s="42"/>
      <c r="S155" s="43"/>
      <c r="T155" s="88"/>
      <c r="U155" s="88"/>
      <c r="V155" s="97"/>
      <c r="W155" s="88"/>
      <c r="X155" s="97"/>
      <c r="Y155" s="88"/>
    </row>
    <row r="156" spans="1:25">
      <c r="A156" s="233"/>
      <c r="B156" s="233"/>
      <c r="C156" s="233"/>
      <c r="D156" s="49" t="s">
        <v>1166</v>
      </c>
      <c r="E156" s="50" t="s">
        <v>1167</v>
      </c>
      <c r="F156" s="51">
        <f>COUNTIFS(데이터!F:F,D156,데이터!$N:$N,$A$1)</f>
        <v>0</v>
      </c>
      <c r="G156" s="52">
        <f>SUMIFS(데이터!G:G,데이터!F:F,D156,데이터!$N:$N,$A$1)</f>
        <v>0</v>
      </c>
      <c r="H156" s="53">
        <f t="shared" si="6"/>
        <v>0</v>
      </c>
      <c r="I156" s="54">
        <f>IFERROR((SUMIFS(데이터!K:K,데이터!F:F,D156,데이터!$N:$N,$A$1))/F156,0)</f>
        <v>0</v>
      </c>
      <c r="J156" s="55">
        <f t="shared" si="7"/>
        <v>0</v>
      </c>
      <c r="K156" s="233"/>
      <c r="L156" s="38">
        <f>IFERROR(SUMIFS(데이터!$G:$G,데이터!$F:$F,$D156,데이터!$N:$N,$A$1,데이터!$L:$L,L$1),"")</f>
        <v>0</v>
      </c>
      <c r="M156" s="39" t="str">
        <f t="shared" si="1"/>
        <v/>
      </c>
      <c r="N156" s="40">
        <f>IFERROR(SUMIFS(데이터!$G:$G,데이터!$F:$F,$D156,데이터!$N:$N,$A$1,데이터!$L:$L,N$1),"")</f>
        <v>0</v>
      </c>
      <c r="O156" s="39" t="str">
        <f t="shared" si="2"/>
        <v/>
      </c>
      <c r="Q156" s="88"/>
      <c r="R156" s="42"/>
      <c r="S156" s="43"/>
      <c r="T156" s="88"/>
      <c r="U156" s="88"/>
      <c r="V156" s="97"/>
      <c r="W156" s="88"/>
      <c r="X156" s="97"/>
      <c r="Y156" s="88"/>
    </row>
    <row r="157" spans="1:25">
      <c r="A157" s="233"/>
      <c r="B157" s="233"/>
      <c r="C157" s="233"/>
      <c r="D157" s="49" t="s">
        <v>1168</v>
      </c>
      <c r="E157" s="50" t="s">
        <v>1169</v>
      </c>
      <c r="F157" s="51">
        <f>COUNTIFS(데이터!F:F,D157,데이터!$N:$N,$A$1)</f>
        <v>0</v>
      </c>
      <c r="G157" s="52">
        <f>SUMIFS(데이터!G:G,데이터!F:F,D157,데이터!$N:$N,$A$1)</f>
        <v>0</v>
      </c>
      <c r="H157" s="53">
        <f t="shared" si="6"/>
        <v>0</v>
      </c>
      <c r="I157" s="54">
        <f>IFERROR((SUMIFS(데이터!K:K,데이터!F:F,D157,데이터!$N:$N,$A$1))/F157,0)</f>
        <v>0</v>
      </c>
      <c r="J157" s="55">
        <f t="shared" si="7"/>
        <v>0</v>
      </c>
      <c r="K157" s="233"/>
      <c r="L157" s="38">
        <f>IFERROR(SUMIFS(데이터!$G:$G,데이터!$F:$F,$D157,데이터!$N:$N,$A$1,데이터!$L:$L,L$1),"")</f>
        <v>0</v>
      </c>
      <c r="M157" s="39" t="str">
        <f t="shared" si="1"/>
        <v/>
      </c>
      <c r="N157" s="40">
        <f>IFERROR(SUMIFS(데이터!$G:$G,데이터!$F:$F,$D157,데이터!$N:$N,$A$1,데이터!$L:$L,N$1),"")</f>
        <v>0</v>
      </c>
      <c r="O157" s="39" t="str">
        <f t="shared" si="2"/>
        <v/>
      </c>
      <c r="Q157" s="88"/>
      <c r="R157" s="42"/>
      <c r="S157" s="43"/>
      <c r="T157" s="88"/>
      <c r="U157" s="88"/>
      <c r="V157" s="97"/>
      <c r="W157" s="88"/>
      <c r="X157" s="97"/>
      <c r="Y157" s="88"/>
    </row>
    <row r="158" spans="1:25">
      <c r="A158" s="233"/>
      <c r="B158" s="233"/>
      <c r="C158" s="233"/>
      <c r="D158" s="49" t="s">
        <v>1170</v>
      </c>
      <c r="E158" s="50" t="s">
        <v>1171</v>
      </c>
      <c r="F158" s="51">
        <f>COUNTIFS(데이터!F:F,D158,데이터!$N:$N,$A$1)</f>
        <v>0</v>
      </c>
      <c r="G158" s="52">
        <f>SUMIFS(데이터!G:G,데이터!F:F,D158,데이터!$N:$N,$A$1)</f>
        <v>0</v>
      </c>
      <c r="H158" s="53">
        <f t="shared" si="6"/>
        <v>0</v>
      </c>
      <c r="I158" s="54">
        <f>IFERROR((SUMIFS(데이터!K:K,데이터!F:F,D158,데이터!$N:$N,$A$1))/F158,0)</f>
        <v>0</v>
      </c>
      <c r="J158" s="55">
        <f t="shared" si="7"/>
        <v>0</v>
      </c>
      <c r="K158" s="233"/>
      <c r="L158" s="38">
        <f>IFERROR(SUMIFS(데이터!$G:$G,데이터!$F:$F,$D158,데이터!$N:$N,$A$1,데이터!$L:$L,L$1),"")</f>
        <v>0</v>
      </c>
      <c r="M158" s="39" t="str">
        <f t="shared" si="1"/>
        <v/>
      </c>
      <c r="N158" s="40">
        <f>IFERROR(SUMIFS(데이터!$G:$G,데이터!$F:$F,$D158,데이터!$N:$N,$A$1,데이터!$L:$L,N$1),"")</f>
        <v>0</v>
      </c>
      <c r="O158" s="39" t="str">
        <f t="shared" si="2"/>
        <v/>
      </c>
      <c r="Q158" s="88"/>
      <c r="R158" s="42"/>
      <c r="S158" s="43"/>
      <c r="T158" s="88"/>
      <c r="U158" s="88"/>
      <c r="V158" s="97"/>
      <c r="W158" s="88"/>
      <c r="X158" s="97"/>
      <c r="Y158" s="88"/>
    </row>
    <row r="159" spans="1:25">
      <c r="A159" s="233"/>
      <c r="B159" s="233"/>
      <c r="C159" s="233"/>
      <c r="D159" s="49" t="s">
        <v>1172</v>
      </c>
      <c r="E159" s="50" t="s">
        <v>1173</v>
      </c>
      <c r="F159" s="51">
        <f>COUNTIFS(데이터!F:F,D159,데이터!$N:$N,$A$1)</f>
        <v>1</v>
      </c>
      <c r="G159" s="52">
        <f>SUMIFS(데이터!G:G,데이터!F:F,D159,데이터!$N:$N,$A$1)</f>
        <v>1</v>
      </c>
      <c r="H159" s="53">
        <f t="shared" si="6"/>
        <v>1</v>
      </c>
      <c r="I159" s="54">
        <f>IFERROR((SUMIFS(데이터!K:K,데이터!F:F,D159,데이터!$N:$N,$A$1))/F159,0)</f>
        <v>20</v>
      </c>
      <c r="J159" s="55">
        <f t="shared" si="7"/>
        <v>1.2618296529968455E-4</v>
      </c>
      <c r="K159" s="233"/>
      <c r="L159" s="38">
        <f>IFERROR(SUMIFS(데이터!$G:$G,데이터!$F:$F,$D159,데이터!$N:$N,$A$1,데이터!$L:$L,L$1),"")</f>
        <v>1</v>
      </c>
      <c r="M159" s="39">
        <f t="shared" si="1"/>
        <v>1</v>
      </c>
      <c r="N159" s="40">
        <f>IFERROR(SUMIFS(데이터!$G:$G,데이터!$F:$F,$D159,데이터!$N:$N,$A$1,데이터!$L:$L,N$1),"")</f>
        <v>0</v>
      </c>
      <c r="O159" s="39">
        <f t="shared" si="2"/>
        <v>0</v>
      </c>
      <c r="Q159" s="88"/>
      <c r="R159" s="42"/>
      <c r="S159" s="43"/>
      <c r="T159" s="88"/>
      <c r="U159" s="88"/>
      <c r="V159" s="97"/>
      <c r="W159" s="88"/>
      <c r="X159" s="97"/>
      <c r="Y159" s="88"/>
    </row>
    <row r="160" spans="1:25">
      <c r="A160" s="233"/>
      <c r="B160" s="233"/>
      <c r="C160" s="233"/>
      <c r="D160" s="49" t="s">
        <v>1174</v>
      </c>
      <c r="E160" s="50" t="s">
        <v>1175</v>
      </c>
      <c r="F160" s="51">
        <f>COUNTIFS(데이터!F:F,D160,데이터!$N:$N,$A$1)</f>
        <v>0</v>
      </c>
      <c r="G160" s="52">
        <f>SUMIFS(데이터!G:G,데이터!F:F,D160,데이터!$N:$N,$A$1)</f>
        <v>0</v>
      </c>
      <c r="H160" s="53">
        <f t="shared" si="6"/>
        <v>0</v>
      </c>
      <c r="I160" s="54">
        <f>IFERROR((SUMIFS(데이터!K:K,데이터!F:F,D160,데이터!$N:$N,$A$1))/F160,0)</f>
        <v>0</v>
      </c>
      <c r="J160" s="55">
        <f t="shared" si="7"/>
        <v>0</v>
      </c>
      <c r="K160" s="233"/>
      <c r="L160" s="38">
        <f>IFERROR(SUMIFS(데이터!$G:$G,데이터!$F:$F,$D160,데이터!$N:$N,$A$1,데이터!$L:$L,L$1),"")</f>
        <v>0</v>
      </c>
      <c r="M160" s="39" t="str">
        <f t="shared" si="1"/>
        <v/>
      </c>
      <c r="N160" s="40">
        <f>IFERROR(SUMIFS(데이터!$G:$G,데이터!$F:$F,$D160,데이터!$N:$N,$A$1,데이터!$L:$L,N$1),"")</f>
        <v>0</v>
      </c>
      <c r="O160" s="39" t="str">
        <f t="shared" si="2"/>
        <v/>
      </c>
      <c r="Q160" s="88"/>
      <c r="R160" s="42"/>
      <c r="S160" s="43"/>
      <c r="T160" s="88"/>
      <c r="U160" s="88"/>
      <c r="V160" s="97"/>
      <c r="W160" s="88"/>
      <c r="X160" s="97"/>
      <c r="Y160" s="88"/>
    </row>
    <row r="161" spans="1:25">
      <c r="A161" s="233"/>
      <c r="B161" s="233"/>
      <c r="C161" s="233"/>
      <c r="D161" s="49" t="s">
        <v>1176</v>
      </c>
      <c r="E161" s="50" t="s">
        <v>1177</v>
      </c>
      <c r="F161" s="51">
        <f>COUNTIFS(데이터!F:F,D161,데이터!$N:$N,$A$1)</f>
        <v>0</v>
      </c>
      <c r="G161" s="52">
        <f>SUMIFS(데이터!G:G,데이터!F:F,D161,데이터!$N:$N,$A$1)</f>
        <v>0</v>
      </c>
      <c r="H161" s="53">
        <f t="shared" si="6"/>
        <v>0</v>
      </c>
      <c r="I161" s="54">
        <f>IFERROR((SUMIFS(데이터!K:K,데이터!F:F,D161,데이터!$N:$N,$A$1))/F161,0)</f>
        <v>0</v>
      </c>
      <c r="J161" s="55">
        <f t="shared" si="7"/>
        <v>0</v>
      </c>
      <c r="K161" s="233"/>
      <c r="L161" s="38">
        <f>IFERROR(SUMIFS(데이터!$G:$G,데이터!$F:$F,$D161,데이터!$N:$N,$A$1,데이터!$L:$L,L$1),"")</f>
        <v>0</v>
      </c>
      <c r="M161" s="39" t="str">
        <f t="shared" si="1"/>
        <v/>
      </c>
      <c r="N161" s="40">
        <f>IFERROR(SUMIFS(데이터!$G:$G,데이터!$F:$F,$D161,데이터!$N:$N,$A$1,데이터!$L:$L,N$1),"")</f>
        <v>0</v>
      </c>
      <c r="O161" s="39" t="str">
        <f t="shared" si="2"/>
        <v/>
      </c>
      <c r="Q161" s="88"/>
      <c r="R161" s="42"/>
      <c r="S161" s="43"/>
      <c r="T161" s="88"/>
      <c r="U161" s="88"/>
      <c r="V161" s="97"/>
      <c r="W161" s="88"/>
      <c r="X161" s="97"/>
      <c r="Y161" s="88"/>
    </row>
    <row r="162" spans="1:25">
      <c r="A162" s="233"/>
      <c r="B162" s="233"/>
      <c r="C162" s="233"/>
      <c r="D162" s="49" t="s">
        <v>1178</v>
      </c>
      <c r="E162" s="50" t="s">
        <v>1179</v>
      </c>
      <c r="F162" s="51">
        <f>COUNTIFS(데이터!F:F,D162,데이터!$N:$N,$A$1)</f>
        <v>1</v>
      </c>
      <c r="G162" s="52">
        <f>SUMIFS(데이터!G:G,데이터!F:F,D162,데이터!$N:$N,$A$1)</f>
        <v>1</v>
      </c>
      <c r="H162" s="53">
        <f t="shared" si="6"/>
        <v>1</v>
      </c>
      <c r="I162" s="54">
        <f>IFERROR((SUMIFS(데이터!K:K,데이터!F:F,D162,데이터!$N:$N,$A$1))/F162,0)</f>
        <v>30</v>
      </c>
      <c r="J162" s="55">
        <f t="shared" si="7"/>
        <v>1.2618296529968455E-4</v>
      </c>
      <c r="K162" s="233"/>
      <c r="L162" s="38">
        <f>IFERROR(SUMIFS(데이터!$G:$G,데이터!$F:$F,$D162,데이터!$N:$N,$A$1,데이터!$L:$L,L$1),"")</f>
        <v>1</v>
      </c>
      <c r="M162" s="39">
        <f t="shared" si="1"/>
        <v>1</v>
      </c>
      <c r="N162" s="40">
        <f>IFERROR(SUMIFS(데이터!$G:$G,데이터!$F:$F,$D162,데이터!$N:$N,$A$1,데이터!$L:$L,N$1),"")</f>
        <v>0</v>
      </c>
      <c r="O162" s="39">
        <f t="shared" si="2"/>
        <v>0</v>
      </c>
      <c r="Q162" s="88"/>
      <c r="R162" s="42"/>
      <c r="S162" s="43"/>
      <c r="T162" s="88"/>
      <c r="U162" s="88"/>
      <c r="V162" s="97"/>
      <c r="W162" s="88"/>
      <c r="X162" s="97"/>
      <c r="Y162" s="88"/>
    </row>
    <row r="163" spans="1:25">
      <c r="A163" s="233"/>
      <c r="B163" s="233"/>
      <c r="C163" s="233"/>
      <c r="D163" s="49" t="s">
        <v>1180</v>
      </c>
      <c r="E163" s="50" t="s">
        <v>1181</v>
      </c>
      <c r="F163" s="51">
        <f>COUNTIFS(데이터!F:F,D163,데이터!$N:$N,$A$1)</f>
        <v>0</v>
      </c>
      <c r="G163" s="52">
        <f>SUMIFS(데이터!G:G,데이터!F:F,D163,데이터!$N:$N,$A$1)</f>
        <v>0</v>
      </c>
      <c r="H163" s="53">
        <f t="shared" si="6"/>
        <v>0</v>
      </c>
      <c r="I163" s="54">
        <f>IFERROR((SUMIFS(데이터!K:K,데이터!F:F,D163,데이터!$N:$N,$A$1))/F163,0)</f>
        <v>0</v>
      </c>
      <c r="J163" s="55">
        <f t="shared" si="7"/>
        <v>0</v>
      </c>
      <c r="K163" s="233"/>
      <c r="L163" s="38">
        <f>IFERROR(SUMIFS(데이터!$G:$G,데이터!$F:$F,$D163,데이터!$N:$N,$A$1,데이터!$L:$L,L$1),"")</f>
        <v>0</v>
      </c>
      <c r="M163" s="39" t="str">
        <f t="shared" si="1"/>
        <v/>
      </c>
      <c r="N163" s="40">
        <f>IFERROR(SUMIFS(데이터!$G:$G,데이터!$F:$F,$D163,데이터!$N:$N,$A$1,데이터!$L:$L,N$1),"")</f>
        <v>0</v>
      </c>
      <c r="O163" s="39" t="str">
        <f t="shared" si="2"/>
        <v/>
      </c>
      <c r="Q163" s="88"/>
      <c r="R163" s="42"/>
      <c r="S163" s="43"/>
      <c r="T163" s="88"/>
      <c r="U163" s="88"/>
      <c r="V163" s="97"/>
      <c r="W163" s="88"/>
      <c r="X163" s="97"/>
      <c r="Y163" s="88"/>
    </row>
    <row r="164" spans="1:25">
      <c r="A164" s="233"/>
      <c r="B164" s="233"/>
      <c r="C164" s="242" t="s">
        <v>1182</v>
      </c>
      <c r="D164" s="49" t="s">
        <v>1183</v>
      </c>
      <c r="E164" s="50" t="s">
        <v>1184</v>
      </c>
      <c r="F164" s="51">
        <f>COUNTIFS(데이터!F:F,D164,데이터!$N:$N,$A$1)</f>
        <v>0</v>
      </c>
      <c r="G164" s="52">
        <f>SUMIFS(데이터!G:G,데이터!F:F,D164,데이터!$N:$N,$A$1)</f>
        <v>0</v>
      </c>
      <c r="H164" s="53">
        <f t="shared" si="6"/>
        <v>0</v>
      </c>
      <c r="I164" s="54">
        <f>IFERROR((SUMIFS(데이터!K:K,데이터!F:F,D164,데이터!$N:$N,$A$1))/F164,0)</f>
        <v>0</v>
      </c>
      <c r="J164" s="55">
        <f t="shared" si="7"/>
        <v>0</v>
      </c>
      <c r="K164" s="232">
        <f>SUM(G164:G172)</f>
        <v>1</v>
      </c>
      <c r="L164" s="38">
        <f>IFERROR(SUMIFS(데이터!$G:$G,데이터!$F:$F,$D164,데이터!$N:$N,$A$1,데이터!$L:$L,L$1),"")</f>
        <v>0</v>
      </c>
      <c r="M164" s="39" t="str">
        <f t="shared" si="1"/>
        <v/>
      </c>
      <c r="N164" s="40">
        <f>IFERROR(SUMIFS(데이터!$G:$G,데이터!$F:$F,$D164,데이터!$N:$N,$A$1,데이터!$L:$L,N$1),"")</f>
        <v>0</v>
      </c>
      <c r="O164" s="39" t="str">
        <f t="shared" si="2"/>
        <v/>
      </c>
      <c r="Q164" s="88"/>
      <c r="R164" s="42"/>
      <c r="S164" s="43"/>
      <c r="T164" s="88"/>
      <c r="U164" s="88"/>
      <c r="V164" s="97"/>
      <c r="W164" s="88"/>
      <c r="X164" s="97"/>
      <c r="Y164" s="88"/>
    </row>
    <row r="165" spans="1:25">
      <c r="A165" s="233"/>
      <c r="B165" s="233"/>
      <c r="C165" s="233"/>
      <c r="D165" s="49" t="s">
        <v>1185</v>
      </c>
      <c r="E165" s="50" t="s">
        <v>1186</v>
      </c>
      <c r="F165" s="51">
        <f>COUNTIFS(데이터!F:F,D165,데이터!$N:$N,$A$1)</f>
        <v>0</v>
      </c>
      <c r="G165" s="52">
        <f>SUMIFS(데이터!G:G,데이터!F:F,D165,데이터!$N:$N,$A$1)</f>
        <v>0</v>
      </c>
      <c r="H165" s="53">
        <f t="shared" si="6"/>
        <v>0</v>
      </c>
      <c r="I165" s="54">
        <f>IFERROR((SUMIFS(데이터!K:K,데이터!F:F,D165,데이터!$N:$N,$A$1))/F165,0)</f>
        <v>0</v>
      </c>
      <c r="J165" s="55">
        <f t="shared" si="7"/>
        <v>0</v>
      </c>
      <c r="K165" s="233"/>
      <c r="L165" s="38">
        <f>IFERROR(SUMIFS(데이터!$G:$G,데이터!$F:$F,$D165,데이터!$N:$N,$A$1,데이터!$L:$L,L$1),"")</f>
        <v>0</v>
      </c>
      <c r="M165" s="39" t="str">
        <f t="shared" si="1"/>
        <v/>
      </c>
      <c r="N165" s="40">
        <f>IFERROR(SUMIFS(데이터!$G:$G,데이터!$F:$F,$D165,데이터!$N:$N,$A$1,데이터!$L:$L,N$1),"")</f>
        <v>0</v>
      </c>
      <c r="O165" s="39" t="str">
        <f t="shared" si="2"/>
        <v/>
      </c>
      <c r="Q165" s="88"/>
      <c r="R165" s="42"/>
      <c r="S165" s="43"/>
      <c r="T165" s="88"/>
      <c r="U165" s="88"/>
      <c r="V165" s="97"/>
      <c r="W165" s="88"/>
      <c r="X165" s="97"/>
      <c r="Y165" s="88"/>
    </row>
    <row r="166" spans="1:25">
      <c r="A166" s="233"/>
      <c r="B166" s="233"/>
      <c r="C166" s="233"/>
      <c r="D166" s="49" t="s">
        <v>1187</v>
      </c>
      <c r="E166" s="50" t="s">
        <v>1188</v>
      </c>
      <c r="F166" s="51">
        <f>COUNTIFS(데이터!F:F,D166,데이터!$N:$N,$A$1)</f>
        <v>0</v>
      </c>
      <c r="G166" s="52">
        <f>SUMIFS(데이터!G:G,데이터!F:F,D166,데이터!$N:$N,$A$1)</f>
        <v>0</v>
      </c>
      <c r="H166" s="53">
        <f t="shared" si="6"/>
        <v>0</v>
      </c>
      <c r="I166" s="54">
        <f>IFERROR((SUMIFS(데이터!K:K,데이터!F:F,D166,데이터!$N:$N,$A$1))/F166,0)</f>
        <v>0</v>
      </c>
      <c r="J166" s="55">
        <f t="shared" si="7"/>
        <v>0</v>
      </c>
      <c r="K166" s="233"/>
      <c r="L166" s="38">
        <f>IFERROR(SUMIFS(데이터!$G:$G,데이터!$F:$F,$D166,데이터!$N:$N,$A$1,데이터!$L:$L,L$1),"")</f>
        <v>0</v>
      </c>
      <c r="M166" s="39" t="str">
        <f t="shared" si="1"/>
        <v/>
      </c>
      <c r="N166" s="40">
        <f>IFERROR(SUMIFS(데이터!$G:$G,데이터!$F:$F,$D166,데이터!$N:$N,$A$1,데이터!$L:$L,N$1),"")</f>
        <v>0</v>
      </c>
      <c r="O166" s="39" t="str">
        <f t="shared" si="2"/>
        <v/>
      </c>
      <c r="Q166" s="88"/>
      <c r="R166" s="42"/>
      <c r="S166" s="43"/>
      <c r="T166" s="88"/>
      <c r="U166" s="88"/>
      <c r="V166" s="97"/>
      <c r="W166" s="88"/>
      <c r="X166" s="97"/>
      <c r="Y166" s="88"/>
    </row>
    <row r="167" spans="1:25">
      <c r="A167" s="233"/>
      <c r="B167" s="233"/>
      <c r="C167" s="233"/>
      <c r="D167" s="49" t="s">
        <v>1189</v>
      </c>
      <c r="E167" s="50" t="s">
        <v>1190</v>
      </c>
      <c r="F167" s="51">
        <f>COUNTIFS(데이터!F:F,D167,데이터!$N:$N,$A$1)</f>
        <v>0</v>
      </c>
      <c r="G167" s="52">
        <f>SUMIFS(데이터!G:G,데이터!F:F,D167,데이터!$N:$N,$A$1)</f>
        <v>0</v>
      </c>
      <c r="H167" s="53">
        <f t="shared" si="6"/>
        <v>0</v>
      </c>
      <c r="I167" s="54">
        <f>IFERROR((SUMIFS(데이터!K:K,데이터!F:F,D167,데이터!$N:$N,$A$1))/F167,0)</f>
        <v>0</v>
      </c>
      <c r="J167" s="55">
        <f t="shared" si="7"/>
        <v>0</v>
      </c>
      <c r="K167" s="233"/>
      <c r="L167" s="38">
        <f>IFERROR(SUMIFS(데이터!$G:$G,데이터!$F:$F,$D167,데이터!$N:$N,$A$1,데이터!$L:$L,L$1),"")</f>
        <v>0</v>
      </c>
      <c r="M167" s="39" t="str">
        <f t="shared" si="1"/>
        <v/>
      </c>
      <c r="N167" s="40">
        <f>IFERROR(SUMIFS(데이터!$G:$G,데이터!$F:$F,$D167,데이터!$N:$N,$A$1,데이터!$L:$L,N$1),"")</f>
        <v>0</v>
      </c>
      <c r="O167" s="39" t="str">
        <f t="shared" si="2"/>
        <v/>
      </c>
      <c r="Q167" s="88"/>
      <c r="R167" s="42"/>
      <c r="S167" s="43"/>
      <c r="T167" s="88"/>
      <c r="U167" s="88"/>
      <c r="V167" s="97"/>
      <c r="W167" s="88"/>
      <c r="X167" s="97"/>
      <c r="Y167" s="88"/>
    </row>
    <row r="168" spans="1:25">
      <c r="A168" s="233"/>
      <c r="B168" s="233"/>
      <c r="C168" s="233"/>
      <c r="D168" s="49" t="s">
        <v>1191</v>
      </c>
      <c r="E168" s="50" t="s">
        <v>1192</v>
      </c>
      <c r="F168" s="51">
        <f>COUNTIFS(데이터!F:F,D168,데이터!$N:$N,$A$1)</f>
        <v>0</v>
      </c>
      <c r="G168" s="52">
        <f>SUMIFS(데이터!G:G,데이터!F:F,D168,데이터!$N:$N,$A$1)</f>
        <v>0</v>
      </c>
      <c r="H168" s="53">
        <f t="shared" si="6"/>
        <v>0</v>
      </c>
      <c r="I168" s="54">
        <f>IFERROR((SUMIFS(데이터!K:K,데이터!F:F,D168,데이터!$N:$N,$A$1))/F168,0)</f>
        <v>0</v>
      </c>
      <c r="J168" s="55">
        <f t="shared" si="7"/>
        <v>0</v>
      </c>
      <c r="K168" s="233"/>
      <c r="L168" s="38">
        <f>IFERROR(SUMIFS(데이터!$G:$G,데이터!$F:$F,$D168,데이터!$N:$N,$A$1,데이터!$L:$L,L$1),"")</f>
        <v>0</v>
      </c>
      <c r="M168" s="39" t="str">
        <f t="shared" si="1"/>
        <v/>
      </c>
      <c r="N168" s="40">
        <f>IFERROR(SUMIFS(데이터!$G:$G,데이터!$F:$F,$D168,데이터!$N:$N,$A$1,데이터!$L:$L,N$1),"")</f>
        <v>0</v>
      </c>
      <c r="O168" s="39" t="str">
        <f t="shared" si="2"/>
        <v/>
      </c>
      <c r="Q168" s="88"/>
      <c r="R168" s="42"/>
      <c r="S168" s="43"/>
      <c r="T168" s="88"/>
      <c r="U168" s="88"/>
      <c r="V168" s="97"/>
      <c r="W168" s="88"/>
      <c r="X168" s="97"/>
      <c r="Y168" s="88"/>
    </row>
    <row r="169" spans="1:25">
      <c r="A169" s="233"/>
      <c r="B169" s="233"/>
      <c r="C169" s="233"/>
      <c r="D169" s="49" t="s">
        <v>1193</v>
      </c>
      <c r="E169" s="50" t="s">
        <v>1194</v>
      </c>
      <c r="F169" s="51">
        <f>COUNTIFS(데이터!F:F,D169,데이터!$N:$N,$A$1)</f>
        <v>0</v>
      </c>
      <c r="G169" s="52">
        <f>SUMIFS(데이터!G:G,데이터!F:F,D169,데이터!$N:$N,$A$1)</f>
        <v>0</v>
      </c>
      <c r="H169" s="53">
        <f t="shared" si="6"/>
        <v>0</v>
      </c>
      <c r="I169" s="54">
        <f>IFERROR((SUMIFS(데이터!K:K,데이터!F:F,D169,데이터!$N:$N,$A$1))/F169,0)</f>
        <v>0</v>
      </c>
      <c r="J169" s="55">
        <f t="shared" si="7"/>
        <v>0</v>
      </c>
      <c r="K169" s="233"/>
      <c r="L169" s="38">
        <f>IFERROR(SUMIFS(데이터!$G:$G,데이터!$F:$F,$D169,데이터!$N:$N,$A$1,데이터!$L:$L,L$1),"")</f>
        <v>0</v>
      </c>
      <c r="M169" s="39" t="str">
        <f t="shared" si="1"/>
        <v/>
      </c>
      <c r="N169" s="40">
        <f>IFERROR(SUMIFS(데이터!$G:$G,데이터!$F:$F,$D169,데이터!$N:$N,$A$1,데이터!$L:$L,N$1),"")</f>
        <v>0</v>
      </c>
      <c r="O169" s="39" t="str">
        <f t="shared" si="2"/>
        <v/>
      </c>
      <c r="Q169" s="88"/>
      <c r="R169" s="42"/>
      <c r="S169" s="43"/>
      <c r="T169" s="88"/>
      <c r="U169" s="88"/>
      <c r="V169" s="97"/>
      <c r="W169" s="88"/>
      <c r="X169" s="97"/>
      <c r="Y169" s="88"/>
    </row>
    <row r="170" spans="1:25">
      <c r="A170" s="233"/>
      <c r="B170" s="233"/>
      <c r="C170" s="233"/>
      <c r="D170" s="49" t="s">
        <v>725</v>
      </c>
      <c r="E170" s="50" t="s">
        <v>1195</v>
      </c>
      <c r="F170" s="51">
        <f>COUNTIFS(데이터!F:F,D170,데이터!$N:$N,$A$1)</f>
        <v>1</v>
      </c>
      <c r="G170" s="52">
        <f>SUMIFS(데이터!G:G,데이터!F:F,D170,데이터!$N:$N,$A$1)</f>
        <v>1</v>
      </c>
      <c r="H170" s="53">
        <f t="shared" si="6"/>
        <v>1</v>
      </c>
      <c r="I170" s="54">
        <f>IFERROR((SUMIFS(데이터!K:K,데이터!F:F,D170,데이터!$N:$N,$A$1))/F170,0)</f>
        <v>30</v>
      </c>
      <c r="J170" s="55">
        <f t="shared" si="7"/>
        <v>1.2618296529968455E-4</v>
      </c>
      <c r="K170" s="233"/>
      <c r="L170" s="38">
        <f>IFERROR(SUMIFS(데이터!$G:$G,데이터!$F:$F,$D170,데이터!$N:$N,$A$1,데이터!$L:$L,L$1),"")</f>
        <v>1</v>
      </c>
      <c r="M170" s="39">
        <f t="shared" si="1"/>
        <v>1</v>
      </c>
      <c r="N170" s="40">
        <f>IFERROR(SUMIFS(데이터!$G:$G,데이터!$F:$F,$D170,데이터!$N:$N,$A$1,데이터!$L:$L,N$1),"")</f>
        <v>0</v>
      </c>
      <c r="O170" s="39">
        <f t="shared" si="2"/>
        <v>0</v>
      </c>
      <c r="Q170" s="88"/>
      <c r="R170" s="42"/>
      <c r="S170" s="43"/>
      <c r="T170" s="88"/>
      <c r="U170" s="88"/>
      <c r="V170" s="97"/>
      <c r="W170" s="88"/>
      <c r="X170" s="97"/>
      <c r="Y170" s="88"/>
    </row>
    <row r="171" spans="1:25">
      <c r="A171" s="233"/>
      <c r="B171" s="233"/>
      <c r="C171" s="233"/>
      <c r="D171" s="49" t="s">
        <v>1196</v>
      </c>
      <c r="E171" s="50" t="s">
        <v>1197</v>
      </c>
      <c r="F171" s="51">
        <f>COUNTIFS(데이터!F:F,D171,데이터!$N:$N,$A$1)</f>
        <v>0</v>
      </c>
      <c r="G171" s="52">
        <f>SUMIFS(데이터!G:G,데이터!F:F,D171,데이터!$N:$N,$A$1)</f>
        <v>0</v>
      </c>
      <c r="H171" s="53">
        <f t="shared" si="6"/>
        <v>0</v>
      </c>
      <c r="I171" s="54">
        <f>IFERROR((SUMIFS(데이터!K:K,데이터!F:F,D171,데이터!$N:$N,$A$1))/F171,0)</f>
        <v>0</v>
      </c>
      <c r="J171" s="55">
        <f t="shared" si="7"/>
        <v>0</v>
      </c>
      <c r="K171" s="233"/>
      <c r="L171" s="38">
        <f>IFERROR(SUMIFS(데이터!$G:$G,데이터!$F:$F,$D171,데이터!$N:$N,$A$1,데이터!$L:$L,L$1),"")</f>
        <v>0</v>
      </c>
      <c r="M171" s="39" t="str">
        <f t="shared" si="1"/>
        <v/>
      </c>
      <c r="N171" s="40">
        <f>IFERROR(SUMIFS(데이터!$G:$G,데이터!$F:$F,$D171,데이터!$N:$N,$A$1,데이터!$L:$L,N$1),"")</f>
        <v>0</v>
      </c>
      <c r="O171" s="39" t="str">
        <f t="shared" si="2"/>
        <v/>
      </c>
      <c r="Q171" s="88"/>
      <c r="R171" s="42"/>
      <c r="S171" s="43"/>
      <c r="T171" s="88"/>
      <c r="U171" s="88"/>
      <c r="V171" s="97"/>
      <c r="W171" s="88"/>
      <c r="X171" s="97"/>
      <c r="Y171" s="88"/>
    </row>
    <row r="172" spans="1:25">
      <c r="A172" s="233"/>
      <c r="B172" s="233"/>
      <c r="C172" s="233"/>
      <c r="D172" s="49" t="s">
        <v>1198</v>
      </c>
      <c r="E172" s="50" t="s">
        <v>1199</v>
      </c>
      <c r="F172" s="51">
        <f>COUNTIFS(데이터!F:F,D172,데이터!$N:$N,$A$1)</f>
        <v>0</v>
      </c>
      <c r="G172" s="52">
        <f>SUMIFS(데이터!G:G,데이터!F:F,D172,데이터!$N:$N,$A$1)</f>
        <v>0</v>
      </c>
      <c r="H172" s="53">
        <f t="shared" si="6"/>
        <v>0</v>
      </c>
      <c r="I172" s="54">
        <f>IFERROR((SUMIFS(데이터!K:K,데이터!F:F,D172,데이터!$N:$N,$A$1))/F172,0)</f>
        <v>0</v>
      </c>
      <c r="J172" s="55">
        <f t="shared" si="7"/>
        <v>0</v>
      </c>
      <c r="K172" s="233"/>
      <c r="L172" s="38">
        <f>IFERROR(SUMIFS(데이터!$G:$G,데이터!$F:$F,$D172,데이터!$N:$N,$A$1,데이터!$L:$L,L$1),"")</f>
        <v>0</v>
      </c>
      <c r="M172" s="39" t="str">
        <f t="shared" si="1"/>
        <v/>
      </c>
      <c r="N172" s="40">
        <f>IFERROR(SUMIFS(데이터!$G:$G,데이터!$F:$F,$D172,데이터!$N:$N,$A$1,데이터!$L:$L,N$1),"")</f>
        <v>0</v>
      </c>
      <c r="O172" s="39" t="str">
        <f t="shared" si="2"/>
        <v/>
      </c>
      <c r="Q172" s="88"/>
      <c r="R172" s="42"/>
      <c r="S172" s="43"/>
      <c r="T172" s="88"/>
      <c r="U172" s="88"/>
      <c r="V172" s="97"/>
      <c r="W172" s="88"/>
      <c r="X172" s="97"/>
      <c r="Y172" s="88"/>
    </row>
    <row r="173" spans="1:25">
      <c r="A173" s="233"/>
      <c r="B173" s="233"/>
      <c r="C173" s="76" t="s">
        <v>1200</v>
      </c>
      <c r="D173" s="49" t="s">
        <v>1201</v>
      </c>
      <c r="E173" s="50" t="s">
        <v>1202</v>
      </c>
      <c r="F173" s="51">
        <f>COUNTIFS(데이터!F:F,D173,데이터!$N:$N,$A$1)</f>
        <v>0</v>
      </c>
      <c r="G173" s="52">
        <f>SUMIFS(데이터!G:G,데이터!F:F,D173,데이터!$N:$N,$A$1)</f>
        <v>0</v>
      </c>
      <c r="H173" s="53">
        <f t="shared" si="6"/>
        <v>0</v>
      </c>
      <c r="I173" s="54">
        <f>IFERROR((SUMIFS(데이터!K:K,데이터!F:F,D173,데이터!$N:$N,$A$1))/F173,0)</f>
        <v>0</v>
      </c>
      <c r="J173" s="55">
        <f t="shared" si="7"/>
        <v>0</v>
      </c>
      <c r="K173" s="77">
        <f>G173</f>
        <v>0</v>
      </c>
      <c r="L173" s="38">
        <f>IFERROR(SUMIFS(데이터!$G:$G,데이터!$F:$F,$D173,데이터!$N:$N,$A$1,데이터!$L:$L,L$1),"")</f>
        <v>0</v>
      </c>
      <c r="M173" s="39" t="str">
        <f t="shared" si="1"/>
        <v/>
      </c>
      <c r="N173" s="40">
        <f>IFERROR(SUMIFS(데이터!$G:$G,데이터!$F:$F,$D173,데이터!$N:$N,$A$1,데이터!$L:$L,N$1),"")</f>
        <v>0</v>
      </c>
      <c r="O173" s="39" t="str">
        <f t="shared" si="2"/>
        <v/>
      </c>
      <c r="Q173" s="88"/>
      <c r="R173" s="42"/>
      <c r="S173" s="43"/>
      <c r="T173" s="88"/>
      <c r="U173" s="88"/>
      <c r="V173" s="97"/>
      <c r="W173" s="88"/>
      <c r="X173" s="97"/>
      <c r="Y173" s="88"/>
    </row>
    <row r="174" spans="1:25">
      <c r="A174" s="233"/>
      <c r="B174" s="233"/>
      <c r="C174" s="242" t="s">
        <v>1203</v>
      </c>
      <c r="D174" s="49" t="s">
        <v>1204</v>
      </c>
      <c r="E174" s="49" t="s">
        <v>1205</v>
      </c>
      <c r="F174" s="51">
        <f>COUNTIFS(데이터!F:F,D174,데이터!$N:$N,$A$1,데이터!$J:$J,"블랙")</f>
        <v>4</v>
      </c>
      <c r="G174" s="52">
        <f>SUMIFS(데이터!G:G,데이터!F:F,D174,데이터!$N:$N,$A$1,데이터!$J:$J,"블랙")</f>
        <v>4</v>
      </c>
      <c r="H174" s="53">
        <f t="shared" si="6"/>
        <v>1</v>
      </c>
      <c r="I174" s="54">
        <f>IFERROR((SUMIFS(데이터!K:K,데이터!F:F,D174,데이터!$N:$N,$A$1,데이터!$J:$J,"블랙"))/F174,0)</f>
        <v>49.5</v>
      </c>
      <c r="J174" s="55">
        <f t="shared" si="7"/>
        <v>5.0473186119873821E-4</v>
      </c>
      <c r="K174" s="232">
        <f>SUM(G174:G176)</f>
        <v>30</v>
      </c>
      <c r="L174" s="38">
        <f>IFERROR(SUMIFS(데이터!$G:$G,데이터!$F:$F,$D174,데이터!$N:$N,$A$1,데이터!$L:$L,L$1,데이터!$J:$J,"블랙"),"")</f>
        <v>4</v>
      </c>
      <c r="M174" s="39">
        <f t="shared" si="1"/>
        <v>1</v>
      </c>
      <c r="N174" s="40">
        <f>IFERROR(SUMIFS(데이터!$G:$G,데이터!$F:$F,$D174,데이터!$N:$N,$A$1,데이터!$L:$L,N$1,데이터!$J:$J,"블랙"),"")</f>
        <v>0</v>
      </c>
      <c r="O174" s="39">
        <f t="shared" si="2"/>
        <v>0</v>
      </c>
      <c r="Q174" s="88"/>
      <c r="R174" s="42"/>
      <c r="S174" s="43"/>
      <c r="T174" s="88"/>
      <c r="U174" s="88"/>
      <c r="V174" s="97"/>
      <c r="W174" s="88"/>
      <c r="X174" s="97"/>
      <c r="Y174" s="88"/>
    </row>
    <row r="175" spans="1:25">
      <c r="A175" s="233"/>
      <c r="B175" s="233"/>
      <c r="C175" s="233"/>
      <c r="D175" s="49" t="s">
        <v>1204</v>
      </c>
      <c r="E175" s="49" t="s">
        <v>1206</v>
      </c>
      <c r="F175" s="51">
        <f>COUNTIFS(데이터!F:F,D175,데이터!$N:$N,$A$1,데이터!$J:$J,"레드")</f>
        <v>13</v>
      </c>
      <c r="G175" s="52">
        <f>SUMIFS(데이터!G:G,데이터!F:F,D175,데이터!$N:$N,$A$1,데이터!$J:$J,"레드")</f>
        <v>22</v>
      </c>
      <c r="H175" s="53">
        <f t="shared" si="6"/>
        <v>1.6923076923076923</v>
      </c>
      <c r="I175" s="54">
        <f>IFERROR((SUMIFS(데이터!K:K,데이터!F:F,D175,데이터!$N:$N,$A$1,데이터!$J:$J,"레드"))/F175,0)</f>
        <v>42</v>
      </c>
      <c r="J175" s="55">
        <f t="shared" si="7"/>
        <v>2.7760252365930599E-3</v>
      </c>
      <c r="K175" s="233"/>
      <c r="L175" s="38">
        <f>IFERROR(SUMIFS(데이터!$G:$G,데이터!$F:$F,$D175,데이터!$N:$N,$A$1,데이터!$L:$L,L$1,데이터!$J:$J,"레드"),"")</f>
        <v>22</v>
      </c>
      <c r="M175" s="39">
        <f t="shared" si="1"/>
        <v>1</v>
      </c>
      <c r="N175" s="40">
        <f>IFERROR(SUMIFS(데이터!$G:$G,데이터!$F:$F,$D175,데이터!$N:$N,$A$1,데이터!$L:$L,N$1,데이터!$J:$J,"레드"),"")</f>
        <v>0</v>
      </c>
      <c r="O175" s="39">
        <f t="shared" si="2"/>
        <v>0</v>
      </c>
      <c r="Q175" s="88"/>
      <c r="R175" s="42"/>
      <c r="S175" s="43"/>
      <c r="T175" s="88"/>
      <c r="U175" s="88"/>
      <c r="V175" s="97"/>
      <c r="W175" s="88"/>
      <c r="X175" s="97"/>
      <c r="Y175" s="88"/>
    </row>
    <row r="176" spans="1:25">
      <c r="A176" s="233"/>
      <c r="B176" s="236"/>
      <c r="C176" s="233"/>
      <c r="D176" s="49" t="s">
        <v>1204</v>
      </c>
      <c r="E176" s="49" t="s">
        <v>1207</v>
      </c>
      <c r="F176" s="51">
        <f>COUNTIFS(데이터!F:F,D176,데이터!$N:$N,$A$1,데이터!$J:$J,"브라운")</f>
        <v>3</v>
      </c>
      <c r="G176" s="52">
        <f>SUMIFS(데이터!G:G,데이터!F:F,D176,데이터!$N:$N,$A$1,데이터!$J:$J,"브라운")</f>
        <v>4</v>
      </c>
      <c r="H176" s="53">
        <f t="shared" si="6"/>
        <v>1.3333333333333333</v>
      </c>
      <c r="I176" s="54">
        <f>IFERROR((SUMIFS(데이터!K:K,데이터!F:F,D176,데이터!$N:$N,$A$1,데이터!$J:$J,"브라운"))/F176,0)</f>
        <v>45.333333333333336</v>
      </c>
      <c r="J176" s="55">
        <f t="shared" si="7"/>
        <v>5.0473186119873821E-4</v>
      </c>
      <c r="K176" s="233"/>
      <c r="L176" s="38">
        <f>IFERROR(SUMIFS(데이터!$G:$G,데이터!$F:$F,$D176,데이터!$N:$N,$A$1,데이터!$L:$L,L$1,데이터!$J:$J,"브라운"),"")</f>
        <v>4</v>
      </c>
      <c r="M176" s="39">
        <f t="shared" si="1"/>
        <v>1</v>
      </c>
      <c r="N176" s="40">
        <f>IFERROR(SUMIFS(데이터!$G:$G,데이터!$F:$F,$D176,데이터!$N:$N,$A$1,데이터!$L:$L,N$1,데이터!$J:$J,"브라운"),"")</f>
        <v>0</v>
      </c>
      <c r="O176" s="39">
        <f t="shared" si="2"/>
        <v>0</v>
      </c>
      <c r="Q176" s="88"/>
      <c r="R176" s="42"/>
      <c r="S176" s="43"/>
      <c r="T176" s="88"/>
      <c r="U176" s="88"/>
      <c r="V176" s="97"/>
      <c r="W176" s="88"/>
      <c r="X176" s="97"/>
      <c r="Y176" s="88"/>
    </row>
    <row r="177" spans="1:25">
      <c r="A177" s="233"/>
      <c r="B177" s="238" t="s">
        <v>1208</v>
      </c>
      <c r="C177" s="239" t="s">
        <v>1209</v>
      </c>
      <c r="D177" s="31" t="s">
        <v>210</v>
      </c>
      <c r="E177" s="32" t="s">
        <v>1210</v>
      </c>
      <c r="F177" s="33">
        <f>COUNTIFS(데이터!F:F,D177,데이터!$N:$N,$A$1)</f>
        <v>13</v>
      </c>
      <c r="G177" s="34">
        <f>SUMIFS(데이터!G:G,데이터!F:F,D177,데이터!$N:$N,$A$1)</f>
        <v>13</v>
      </c>
      <c r="H177" s="35">
        <f t="shared" si="6"/>
        <v>1</v>
      </c>
      <c r="I177" s="36">
        <f>IFERROR((SUMIFS(데이터!K:K,데이터!F:F,D177,데이터!$N:$N,$A$1))/F177,0)</f>
        <v>55.53846153846154</v>
      </c>
      <c r="J177" s="37">
        <f t="shared" si="7"/>
        <v>1.6403785488958991E-3</v>
      </c>
      <c r="K177" s="235">
        <f>SUM(G177:G179)</f>
        <v>57</v>
      </c>
      <c r="L177" s="85">
        <f>IFERROR(SUMIFS(데이터!$G:$G,데이터!$F:$F,$D177,데이터!$N:$N,$A$1,데이터!$L:$L,L$1),"")</f>
        <v>13</v>
      </c>
      <c r="M177" s="86">
        <f t="shared" si="1"/>
        <v>1</v>
      </c>
      <c r="N177" s="87">
        <f>IFERROR(SUMIFS(데이터!$G:$G,데이터!$F:$F,$D177,데이터!$N:$N,$A$1,데이터!$L:$L,N$1),"")</f>
        <v>0</v>
      </c>
      <c r="O177" s="86">
        <f t="shared" si="2"/>
        <v>0</v>
      </c>
      <c r="Q177" s="88"/>
      <c r="R177" s="42"/>
      <c r="S177" s="43"/>
      <c r="T177" s="88"/>
      <c r="U177" s="88"/>
      <c r="V177" s="97"/>
      <c r="W177" s="88"/>
      <c r="X177" s="97"/>
      <c r="Y177" s="88"/>
    </row>
    <row r="178" spans="1:25">
      <c r="A178" s="233"/>
      <c r="B178" s="233"/>
      <c r="C178" s="233"/>
      <c r="D178" s="49" t="s">
        <v>377</v>
      </c>
      <c r="E178" s="50" t="s">
        <v>1211</v>
      </c>
      <c r="F178" s="51">
        <f>COUNTIFS(데이터!F:F,D178,데이터!$N:$N,$A$1)</f>
        <v>10</v>
      </c>
      <c r="G178" s="52">
        <f>SUMIFS(데이터!G:G,데이터!F:F,D178,데이터!$N:$N,$A$1)</f>
        <v>17</v>
      </c>
      <c r="H178" s="53">
        <f t="shared" si="6"/>
        <v>1.7</v>
      </c>
      <c r="I178" s="54">
        <f>IFERROR((SUMIFS(데이터!K:K,데이터!F:F,D178,데이터!$N:$N,$A$1))/F178,0)</f>
        <v>53.2</v>
      </c>
      <c r="J178" s="55">
        <f t="shared" si="7"/>
        <v>2.1451104100946371E-3</v>
      </c>
      <c r="K178" s="233"/>
      <c r="L178" s="38">
        <f>IFERROR(SUMIFS(데이터!$G:$G,데이터!$F:$F,$D178,데이터!$N:$N,$A$1,데이터!$L:$L,L$1),"")</f>
        <v>17</v>
      </c>
      <c r="M178" s="39">
        <f t="shared" si="1"/>
        <v>1</v>
      </c>
      <c r="N178" s="40">
        <f>IFERROR(SUMIFS(데이터!$G:$G,데이터!$F:$F,$D178,데이터!$N:$N,$A$1,데이터!$L:$L,N$1),"")</f>
        <v>0</v>
      </c>
      <c r="O178" s="39">
        <f t="shared" si="2"/>
        <v>0</v>
      </c>
      <c r="Q178" s="88"/>
      <c r="R178" s="42"/>
      <c r="S178" s="43"/>
      <c r="T178" s="88"/>
      <c r="U178" s="88"/>
      <c r="V178" s="97"/>
      <c r="W178" s="88"/>
      <c r="X178" s="97"/>
      <c r="Y178" s="88"/>
    </row>
    <row r="179" spans="1:25">
      <c r="A179" s="233"/>
      <c r="B179" s="233"/>
      <c r="C179" s="233"/>
      <c r="D179" s="49" t="s">
        <v>18</v>
      </c>
      <c r="E179" s="50" t="s">
        <v>1212</v>
      </c>
      <c r="F179" s="51">
        <f>COUNTIFS(데이터!F:F,D179,데이터!$N:$N,$A$1)</f>
        <v>23</v>
      </c>
      <c r="G179" s="52">
        <f>SUMIFS(데이터!G:G,데이터!F:F,D179,데이터!$N:$N,$A$1)</f>
        <v>27</v>
      </c>
      <c r="H179" s="53">
        <f t="shared" si="6"/>
        <v>1.173913043478261</v>
      </c>
      <c r="I179" s="54">
        <f>IFERROR((SUMIFS(데이터!K:K,데이터!F:F,D179,데이터!$N:$N,$A$1))/F179,0)</f>
        <v>52.521739130434781</v>
      </c>
      <c r="J179" s="55">
        <f t="shared" si="7"/>
        <v>3.4069400630914828E-3</v>
      </c>
      <c r="K179" s="233"/>
      <c r="L179" s="38">
        <f>IFERROR(SUMIFS(데이터!$G:$G,데이터!$F:$F,$D179,데이터!$N:$N,$A$1,데이터!$L:$L,L$1),"")</f>
        <v>27</v>
      </c>
      <c r="M179" s="39">
        <f t="shared" si="1"/>
        <v>1</v>
      </c>
      <c r="N179" s="40">
        <f>IFERROR(SUMIFS(데이터!$G:$G,데이터!$F:$F,$D179,데이터!$N:$N,$A$1,데이터!$L:$L,N$1),"")</f>
        <v>0</v>
      </c>
      <c r="O179" s="39">
        <f t="shared" si="2"/>
        <v>0</v>
      </c>
      <c r="Q179" s="88"/>
      <c r="R179" s="42"/>
      <c r="S179" s="43"/>
      <c r="T179" s="88"/>
      <c r="U179" s="88"/>
      <c r="V179" s="97"/>
      <c r="W179" s="88"/>
      <c r="X179" s="97"/>
      <c r="Y179" s="88"/>
    </row>
    <row r="180" spans="1:25">
      <c r="A180" s="233"/>
      <c r="B180" s="233"/>
      <c r="C180" s="242" t="s">
        <v>1213</v>
      </c>
      <c r="D180" s="49" t="s">
        <v>74</v>
      </c>
      <c r="E180" s="50" t="s">
        <v>1214</v>
      </c>
      <c r="F180" s="51">
        <f>COUNTIFS(데이터!F:F,D180,데이터!$N:$N,$A$1)</f>
        <v>24</v>
      </c>
      <c r="G180" s="52">
        <f>SUMIFS(데이터!G:G,데이터!F:F,D180,데이터!$N:$N,$A$1)</f>
        <v>25</v>
      </c>
      <c r="H180" s="53">
        <f t="shared" si="6"/>
        <v>1.0416666666666667</v>
      </c>
      <c r="I180" s="54">
        <f>IFERROR((SUMIFS(데이터!K:K,데이터!F:F,D180,데이터!$N:$N,$A$1))/F180,0)</f>
        <v>53.5</v>
      </c>
      <c r="J180" s="55">
        <f t="shared" si="7"/>
        <v>3.1545741324921135E-3</v>
      </c>
      <c r="K180" s="232">
        <f>SUM(G180:G182)</f>
        <v>48</v>
      </c>
      <c r="L180" s="38">
        <f>IFERROR(SUMIFS(데이터!$G:$G,데이터!$F:$F,$D180,데이터!$N:$N,$A$1,데이터!$L:$L,L$1),"")</f>
        <v>25</v>
      </c>
      <c r="M180" s="39">
        <f t="shared" si="1"/>
        <v>1</v>
      </c>
      <c r="N180" s="40">
        <f>IFERROR(SUMIFS(데이터!$G:$G,데이터!$F:$F,$D180,데이터!$N:$N,$A$1,데이터!$L:$L,N$1),"")</f>
        <v>0</v>
      </c>
      <c r="O180" s="39">
        <f t="shared" si="2"/>
        <v>0</v>
      </c>
      <c r="Q180" s="88"/>
      <c r="R180" s="42"/>
      <c r="S180" s="43"/>
      <c r="T180" s="88"/>
      <c r="U180" s="88"/>
      <c r="V180" s="97"/>
      <c r="W180" s="88"/>
      <c r="X180" s="97"/>
      <c r="Y180" s="88"/>
    </row>
    <row r="181" spans="1:25">
      <c r="A181" s="233"/>
      <c r="B181" s="233"/>
      <c r="C181" s="233"/>
      <c r="D181" s="49" t="s">
        <v>193</v>
      </c>
      <c r="E181" s="50" t="s">
        <v>1215</v>
      </c>
      <c r="F181" s="51">
        <f>COUNTIFS(데이터!F:F,D181,데이터!$N:$N,$A$1)</f>
        <v>15</v>
      </c>
      <c r="G181" s="52">
        <f>SUMIFS(데이터!G:G,데이터!F:F,D181,데이터!$N:$N,$A$1)</f>
        <v>15</v>
      </c>
      <c r="H181" s="53">
        <f t="shared" si="6"/>
        <v>1</v>
      </c>
      <c r="I181" s="54">
        <f>IFERROR((SUMIFS(데이터!K:K,데이터!F:F,D181,데이터!$N:$N,$A$1))/F181,0)</f>
        <v>53.466666666666669</v>
      </c>
      <c r="J181" s="55">
        <f t="shared" si="7"/>
        <v>1.8927444794952682E-3</v>
      </c>
      <c r="K181" s="233"/>
      <c r="L181" s="38">
        <f>IFERROR(SUMIFS(데이터!$G:$G,데이터!$F:$F,$D181,데이터!$N:$N,$A$1,데이터!$L:$L,L$1),"")</f>
        <v>15</v>
      </c>
      <c r="M181" s="39">
        <f t="shared" si="1"/>
        <v>1</v>
      </c>
      <c r="N181" s="40">
        <f>IFERROR(SUMIFS(데이터!$G:$G,데이터!$F:$F,$D181,데이터!$N:$N,$A$1,데이터!$L:$L,N$1),"")</f>
        <v>0</v>
      </c>
      <c r="O181" s="39">
        <f t="shared" si="2"/>
        <v>0</v>
      </c>
      <c r="Q181" s="88"/>
      <c r="R181" s="42"/>
      <c r="S181" s="43"/>
      <c r="T181" s="88"/>
      <c r="U181" s="88"/>
      <c r="V181" s="97"/>
      <c r="W181" s="88"/>
      <c r="X181" s="97"/>
      <c r="Y181" s="88"/>
    </row>
    <row r="182" spans="1:25">
      <c r="A182" s="233"/>
      <c r="B182" s="233"/>
      <c r="C182" s="233"/>
      <c r="D182" s="49" t="s">
        <v>78</v>
      </c>
      <c r="E182" s="50" t="s">
        <v>1216</v>
      </c>
      <c r="F182" s="51">
        <f>COUNTIFS(데이터!F:F,D182,데이터!$N:$N,$A$1)</f>
        <v>7</v>
      </c>
      <c r="G182" s="52">
        <f>SUMIFS(데이터!G:G,데이터!F:F,D182,데이터!$N:$N,$A$1)</f>
        <v>8</v>
      </c>
      <c r="H182" s="53">
        <f t="shared" si="6"/>
        <v>1.1428571428571428</v>
      </c>
      <c r="I182" s="54">
        <f>IFERROR((SUMIFS(데이터!K:K,데이터!F:F,D182,데이터!$N:$N,$A$1))/F182,0)</f>
        <v>58.857142857142854</v>
      </c>
      <c r="J182" s="55">
        <f t="shared" si="7"/>
        <v>1.0094637223974764E-3</v>
      </c>
      <c r="K182" s="233"/>
      <c r="L182" s="38">
        <f>IFERROR(SUMIFS(데이터!$G:$G,데이터!$F:$F,$D182,데이터!$N:$N,$A$1,데이터!$L:$L,L$1),"")</f>
        <v>8</v>
      </c>
      <c r="M182" s="39">
        <f t="shared" si="1"/>
        <v>1</v>
      </c>
      <c r="N182" s="40">
        <f>IFERROR(SUMIFS(데이터!$G:$G,데이터!$F:$F,$D182,데이터!$N:$N,$A$1,데이터!$L:$L,N$1),"")</f>
        <v>0</v>
      </c>
      <c r="O182" s="39">
        <f t="shared" si="2"/>
        <v>0</v>
      </c>
      <c r="Q182" s="88"/>
      <c r="R182" s="42"/>
      <c r="S182" s="43"/>
      <c r="T182" s="88"/>
      <c r="U182" s="88"/>
      <c r="V182" s="97"/>
      <c r="W182" s="88"/>
      <c r="X182" s="97"/>
      <c r="Y182" s="88"/>
    </row>
    <row r="183" spans="1:25">
      <c r="A183" s="233"/>
      <c r="B183" s="233"/>
      <c r="C183" s="242" t="s">
        <v>1217</v>
      </c>
      <c r="D183" s="49" t="s">
        <v>42</v>
      </c>
      <c r="E183" s="50" t="s">
        <v>1218</v>
      </c>
      <c r="F183" s="51">
        <f>COUNTIFS(데이터!F:F,D183,데이터!$N:$N,$A$1)</f>
        <v>16</v>
      </c>
      <c r="G183" s="52">
        <f>SUMIFS(데이터!G:G,데이터!F:F,D183,데이터!$N:$N,$A$1)</f>
        <v>20</v>
      </c>
      <c r="H183" s="53">
        <f t="shared" si="6"/>
        <v>1.25</v>
      </c>
      <c r="I183" s="54">
        <f>IFERROR((SUMIFS(데이터!K:K,데이터!F:F,D183,데이터!$N:$N,$A$1))/F183,0)</f>
        <v>53.875</v>
      </c>
      <c r="J183" s="55">
        <f t="shared" si="7"/>
        <v>2.523659305993691E-3</v>
      </c>
      <c r="K183" s="232">
        <f>SUM(G183:G185)</f>
        <v>55</v>
      </c>
      <c r="L183" s="38">
        <f>IFERROR(SUMIFS(데이터!$G:$G,데이터!$F:$F,$D183,데이터!$N:$N,$A$1,데이터!$L:$L,L$1),"")</f>
        <v>20</v>
      </c>
      <c r="M183" s="39">
        <f t="shared" si="1"/>
        <v>1</v>
      </c>
      <c r="N183" s="40">
        <f>IFERROR(SUMIFS(데이터!$G:$G,데이터!$F:$F,$D183,데이터!$N:$N,$A$1,데이터!$L:$L,N$1),"")</f>
        <v>0</v>
      </c>
      <c r="O183" s="39">
        <f t="shared" si="2"/>
        <v>0</v>
      </c>
      <c r="Q183" s="88"/>
      <c r="R183" s="42"/>
      <c r="S183" s="43"/>
      <c r="T183" s="88"/>
      <c r="U183" s="88"/>
      <c r="V183" s="97"/>
      <c r="W183" s="88"/>
      <c r="X183" s="97"/>
      <c r="Y183" s="88"/>
    </row>
    <row r="184" spans="1:25">
      <c r="A184" s="233"/>
      <c r="B184" s="233"/>
      <c r="C184" s="233"/>
      <c r="D184" s="49" t="s">
        <v>38</v>
      </c>
      <c r="E184" s="50" t="s">
        <v>1219</v>
      </c>
      <c r="F184" s="51">
        <f>COUNTIFS(데이터!F:F,D184,데이터!$N:$N,$A$1)</f>
        <v>14</v>
      </c>
      <c r="G184" s="52">
        <f>SUMIFS(데이터!G:G,데이터!F:F,D184,데이터!$N:$N,$A$1)</f>
        <v>15</v>
      </c>
      <c r="H184" s="53">
        <f t="shared" si="6"/>
        <v>1.0714285714285714</v>
      </c>
      <c r="I184" s="54">
        <f>IFERROR((SUMIFS(데이터!K:K,데이터!F:F,D184,데이터!$N:$N,$A$1))/F184,0)</f>
        <v>57.142857142857146</v>
      </c>
      <c r="J184" s="55">
        <f t="shared" si="7"/>
        <v>1.8927444794952682E-3</v>
      </c>
      <c r="K184" s="233"/>
      <c r="L184" s="38">
        <f>IFERROR(SUMIFS(데이터!$G:$G,데이터!$F:$F,$D184,데이터!$N:$N,$A$1,데이터!$L:$L,L$1),"")</f>
        <v>15</v>
      </c>
      <c r="M184" s="39">
        <f t="shared" si="1"/>
        <v>1</v>
      </c>
      <c r="N184" s="40">
        <f>IFERROR(SUMIFS(데이터!$G:$G,데이터!$F:$F,$D184,데이터!$N:$N,$A$1,데이터!$L:$L,N$1),"")</f>
        <v>0</v>
      </c>
      <c r="O184" s="39">
        <f t="shared" si="2"/>
        <v>0</v>
      </c>
      <c r="Q184" s="88"/>
      <c r="R184" s="42"/>
      <c r="S184" s="43"/>
      <c r="T184" s="88"/>
      <c r="U184" s="88"/>
      <c r="V184" s="97"/>
      <c r="W184" s="88"/>
      <c r="X184" s="97"/>
      <c r="Y184" s="88"/>
    </row>
    <row r="185" spans="1:25">
      <c r="A185" s="233"/>
      <c r="B185" s="233"/>
      <c r="C185" s="233"/>
      <c r="D185" s="49" t="s">
        <v>64</v>
      </c>
      <c r="E185" s="50" t="s">
        <v>1220</v>
      </c>
      <c r="F185" s="51">
        <f>COUNTIFS(데이터!F:F,D185,데이터!$N:$N,$A$1)</f>
        <v>18</v>
      </c>
      <c r="G185" s="52">
        <f>SUMIFS(데이터!G:G,데이터!F:F,D185,데이터!$N:$N,$A$1)</f>
        <v>20</v>
      </c>
      <c r="H185" s="53">
        <f t="shared" si="6"/>
        <v>1.1111111111111112</v>
      </c>
      <c r="I185" s="54">
        <f>IFERROR((SUMIFS(데이터!K:K,데이터!F:F,D185,데이터!$N:$N,$A$1))/F185,0)</f>
        <v>55.888888888888886</v>
      </c>
      <c r="J185" s="55">
        <f t="shared" si="7"/>
        <v>2.523659305993691E-3</v>
      </c>
      <c r="K185" s="233"/>
      <c r="L185" s="38">
        <f>IFERROR(SUMIFS(데이터!$G:$G,데이터!$F:$F,$D185,데이터!$N:$N,$A$1,데이터!$L:$L,L$1),"")</f>
        <v>20</v>
      </c>
      <c r="M185" s="39">
        <f t="shared" si="1"/>
        <v>1</v>
      </c>
      <c r="N185" s="40">
        <f>IFERROR(SUMIFS(데이터!$G:$G,데이터!$F:$F,$D185,데이터!$N:$N,$A$1,데이터!$L:$L,N$1),"")</f>
        <v>0</v>
      </c>
      <c r="O185" s="39">
        <f t="shared" si="2"/>
        <v>0</v>
      </c>
      <c r="Q185" s="88"/>
      <c r="R185" s="42"/>
      <c r="S185" s="43"/>
      <c r="T185" s="88"/>
      <c r="U185" s="88"/>
      <c r="V185" s="97"/>
      <c r="W185" s="88"/>
      <c r="X185" s="97"/>
      <c r="Y185" s="88"/>
    </row>
    <row r="186" spans="1:25">
      <c r="A186" s="233"/>
      <c r="B186" s="233"/>
      <c r="C186" s="242" t="s">
        <v>1221</v>
      </c>
      <c r="D186" s="49" t="s">
        <v>1222</v>
      </c>
      <c r="E186" s="50" t="s">
        <v>1223</v>
      </c>
      <c r="F186" s="51">
        <f>COUNTIFS(데이터!F:F,D186,데이터!$N:$N,$A$1)</f>
        <v>6</v>
      </c>
      <c r="G186" s="52">
        <f>SUMIFS(데이터!G:G,데이터!F:F,D186,데이터!$N:$N,$A$1)</f>
        <v>6</v>
      </c>
      <c r="H186" s="53">
        <f t="shared" si="6"/>
        <v>1</v>
      </c>
      <c r="I186" s="54">
        <f>IFERROR((SUMIFS(데이터!K:K,데이터!F:F,D186,데이터!$N:$N,$A$1))/F186,0)</f>
        <v>30</v>
      </c>
      <c r="J186" s="55">
        <f t="shared" si="7"/>
        <v>7.570977917981072E-4</v>
      </c>
      <c r="K186" s="232">
        <f>SUM(G186:G191)</f>
        <v>18</v>
      </c>
      <c r="L186" s="38">
        <f>IFERROR(SUMIFS(데이터!$G:$G,데이터!$F:$F,$D186,데이터!$N:$N,$A$1,데이터!$L:$L,L$1),"")</f>
        <v>4</v>
      </c>
      <c r="M186" s="39">
        <f t="shared" si="1"/>
        <v>1</v>
      </c>
      <c r="N186" s="40">
        <f>IFERROR(SUMIFS(데이터!$G:$G,데이터!$F:$F,$D186,데이터!$N:$N,$A$1,데이터!$L:$L,N$1),"")</f>
        <v>0</v>
      </c>
      <c r="O186" s="39">
        <f t="shared" si="2"/>
        <v>0</v>
      </c>
      <c r="Q186" s="88"/>
      <c r="R186" s="42"/>
      <c r="S186" s="43"/>
      <c r="T186" s="88"/>
      <c r="U186" s="88"/>
      <c r="V186" s="97"/>
      <c r="W186" s="88"/>
      <c r="X186" s="97"/>
      <c r="Y186" s="88"/>
    </row>
    <row r="187" spans="1:25">
      <c r="A187" s="233"/>
      <c r="B187" s="233"/>
      <c r="C187" s="233"/>
      <c r="D187" s="49" t="s">
        <v>1224</v>
      </c>
      <c r="E187" s="50" t="s">
        <v>1225</v>
      </c>
      <c r="F187" s="51">
        <f>COUNTIFS(데이터!F:F,D187,데이터!$N:$N,$A$1)</f>
        <v>2</v>
      </c>
      <c r="G187" s="52">
        <f>SUMIFS(데이터!G:G,데이터!F:F,D187,데이터!$N:$N,$A$1)</f>
        <v>2</v>
      </c>
      <c r="H187" s="53">
        <f t="shared" si="6"/>
        <v>1</v>
      </c>
      <c r="I187" s="54">
        <f>IFERROR((SUMIFS(데이터!K:K,데이터!F:F,D187,데이터!$N:$N,$A$1))/F187,0)</f>
        <v>30</v>
      </c>
      <c r="J187" s="55">
        <f t="shared" si="7"/>
        <v>2.523659305993691E-4</v>
      </c>
      <c r="K187" s="233"/>
      <c r="L187" s="38">
        <f>IFERROR(SUMIFS(데이터!$G:$G,데이터!$F:$F,$D187,데이터!$N:$N,$A$1,데이터!$L:$L,L$1),"")</f>
        <v>2</v>
      </c>
      <c r="M187" s="39">
        <f t="shared" si="1"/>
        <v>1</v>
      </c>
      <c r="N187" s="40">
        <f>IFERROR(SUMIFS(데이터!$G:$G,데이터!$F:$F,$D187,데이터!$N:$N,$A$1,데이터!$L:$L,N$1),"")</f>
        <v>0</v>
      </c>
      <c r="O187" s="39">
        <f t="shared" si="2"/>
        <v>0</v>
      </c>
      <c r="Q187" s="88"/>
      <c r="R187" s="42"/>
      <c r="S187" s="43"/>
      <c r="T187" s="88"/>
      <c r="U187" s="88"/>
      <c r="V187" s="97"/>
      <c r="W187" s="88"/>
      <c r="X187" s="97"/>
      <c r="Y187" s="88"/>
    </row>
    <row r="188" spans="1:25">
      <c r="A188" s="233"/>
      <c r="B188" s="233"/>
      <c r="C188" s="233"/>
      <c r="D188" s="49" t="s">
        <v>1226</v>
      </c>
      <c r="E188" s="50" t="s">
        <v>1227</v>
      </c>
      <c r="F188" s="51">
        <f>COUNTIFS(데이터!F:F,D188,데이터!$N:$N,$A$1)</f>
        <v>1</v>
      </c>
      <c r="G188" s="52">
        <f>SUMIFS(데이터!G:G,데이터!F:F,D188,데이터!$N:$N,$A$1)</f>
        <v>1</v>
      </c>
      <c r="H188" s="53">
        <f t="shared" si="6"/>
        <v>1</v>
      </c>
      <c r="I188" s="54">
        <f>IFERROR((SUMIFS(데이터!K:K,데이터!F:F,D188,데이터!$N:$N,$A$1))/F188,0)</f>
        <v>10</v>
      </c>
      <c r="J188" s="55">
        <f t="shared" si="7"/>
        <v>1.2618296529968455E-4</v>
      </c>
      <c r="K188" s="233"/>
      <c r="L188" s="38">
        <f>IFERROR(SUMIFS(데이터!$G:$G,데이터!$F:$F,$D188,데이터!$N:$N,$A$1,데이터!$L:$L,L$1),"")</f>
        <v>1</v>
      </c>
      <c r="M188" s="39">
        <f t="shared" si="1"/>
        <v>1</v>
      </c>
      <c r="N188" s="40">
        <f>IFERROR(SUMIFS(데이터!$G:$G,데이터!$F:$F,$D188,데이터!$N:$N,$A$1,데이터!$L:$L,N$1),"")</f>
        <v>0</v>
      </c>
      <c r="O188" s="39">
        <f t="shared" si="2"/>
        <v>0</v>
      </c>
      <c r="Q188" s="88"/>
      <c r="R188" s="42"/>
      <c r="S188" s="43"/>
      <c r="T188" s="88"/>
      <c r="U188" s="88"/>
      <c r="V188" s="97"/>
      <c r="W188" s="88"/>
      <c r="X188" s="97"/>
      <c r="Y188" s="88"/>
    </row>
    <row r="189" spans="1:25">
      <c r="A189" s="233"/>
      <c r="B189" s="233"/>
      <c r="C189" s="233"/>
      <c r="D189" s="49" t="s">
        <v>1228</v>
      </c>
      <c r="E189" s="50" t="s">
        <v>1229</v>
      </c>
      <c r="F189" s="51">
        <f>COUNTIFS(데이터!F:F,D189,데이터!$N:$N,$A$1)</f>
        <v>3</v>
      </c>
      <c r="G189" s="52">
        <f>SUMIFS(데이터!G:G,데이터!F:F,D189,데이터!$N:$N,$A$1)</f>
        <v>3</v>
      </c>
      <c r="H189" s="53">
        <f t="shared" si="6"/>
        <v>1</v>
      </c>
      <c r="I189" s="54">
        <f>IFERROR((SUMIFS(데이터!K:K,데이터!F:F,D189,데이터!$N:$N,$A$1))/F189,0)</f>
        <v>10</v>
      </c>
      <c r="J189" s="55">
        <f t="shared" si="7"/>
        <v>3.785488958990536E-4</v>
      </c>
      <c r="K189" s="233"/>
      <c r="L189" s="38">
        <f>IFERROR(SUMIFS(데이터!$G:$G,데이터!$F:$F,$D189,데이터!$N:$N,$A$1,데이터!$L:$L,L$1),"")</f>
        <v>3</v>
      </c>
      <c r="M189" s="39">
        <f t="shared" si="1"/>
        <v>1</v>
      </c>
      <c r="N189" s="40">
        <f>IFERROR(SUMIFS(데이터!$G:$G,데이터!$F:$F,$D189,데이터!$N:$N,$A$1,데이터!$L:$L,N$1),"")</f>
        <v>0</v>
      </c>
      <c r="O189" s="39">
        <f t="shared" si="2"/>
        <v>0</v>
      </c>
      <c r="Q189" s="88"/>
      <c r="R189" s="42"/>
      <c r="S189" s="43"/>
      <c r="T189" s="88"/>
      <c r="U189" s="88"/>
      <c r="V189" s="97"/>
      <c r="W189" s="88"/>
      <c r="X189" s="97"/>
      <c r="Y189" s="88"/>
    </row>
    <row r="190" spans="1:25">
      <c r="A190" s="233"/>
      <c r="B190" s="233"/>
      <c r="C190" s="233"/>
      <c r="D190" s="49" t="s">
        <v>1230</v>
      </c>
      <c r="E190" s="49" t="s">
        <v>1231</v>
      </c>
      <c r="F190" s="51">
        <f>COUNTIFS(데이터!F:F,D190,데이터!$N:$N,$A$1)</f>
        <v>0</v>
      </c>
      <c r="G190" s="52">
        <f>SUMIFS(데이터!G:G,데이터!F:F,D190,데이터!$N:$N,$A$1)</f>
        <v>0</v>
      </c>
      <c r="H190" s="53">
        <f t="shared" si="6"/>
        <v>0</v>
      </c>
      <c r="I190" s="54">
        <f>IFERROR((SUMIFS(데이터!K:K,데이터!F:F,D190,데이터!$N:$N,$A$1))/F190,0)</f>
        <v>0</v>
      </c>
      <c r="J190" s="55">
        <f t="shared" si="7"/>
        <v>0</v>
      </c>
      <c r="K190" s="233"/>
      <c r="L190" s="38">
        <f>IFERROR(SUMIFS(데이터!$G:$G,데이터!$F:$F,$D190,데이터!$N:$N,$A$1,데이터!$L:$L,L$1),"")</f>
        <v>0</v>
      </c>
      <c r="M190" s="39" t="str">
        <f t="shared" si="1"/>
        <v/>
      </c>
      <c r="N190" s="40">
        <f>IFERROR(SUMIFS(데이터!$G:$G,데이터!$F:$F,$D190,데이터!$N:$N,$A$1,데이터!$L:$L,N$1),"")</f>
        <v>0</v>
      </c>
      <c r="O190" s="39" t="str">
        <f t="shared" si="2"/>
        <v/>
      </c>
      <c r="Q190" s="88"/>
      <c r="R190" s="42"/>
      <c r="S190" s="43"/>
      <c r="T190" s="88"/>
      <c r="U190" s="88"/>
      <c r="V190" s="97"/>
      <c r="W190" s="88"/>
      <c r="X190" s="97"/>
      <c r="Y190" s="88"/>
    </row>
    <row r="191" spans="1:25">
      <c r="A191" s="233"/>
      <c r="B191" s="236"/>
      <c r="C191" s="236"/>
      <c r="D191" s="49" t="s">
        <v>1232</v>
      </c>
      <c r="E191" s="49" t="s">
        <v>1233</v>
      </c>
      <c r="F191" s="51">
        <f>COUNTIFS(데이터!F:F,D191,데이터!$N:$N,$A$1)</f>
        <v>5</v>
      </c>
      <c r="G191" s="52">
        <f>SUMIFS(데이터!G:G,데이터!F:F,D191,데이터!$N:$N,$A$1)</f>
        <v>6</v>
      </c>
      <c r="H191" s="53">
        <f t="shared" si="6"/>
        <v>1.2</v>
      </c>
      <c r="I191" s="54">
        <f>IFERROR((SUMIFS(데이터!K:K,데이터!F:F,D191,데이터!$N:$N,$A$1))/F191,0)</f>
        <v>30</v>
      </c>
      <c r="J191" s="55">
        <f t="shared" si="7"/>
        <v>7.570977917981072E-4</v>
      </c>
      <c r="K191" s="236"/>
      <c r="L191" s="103">
        <f>IFERROR(SUMIFS(데이터!$G:$G,데이터!$F:$F,$D191,데이터!$N:$N,$A$1,데이터!$L:$L,L$1),"")</f>
        <v>6</v>
      </c>
      <c r="M191" s="104">
        <f t="shared" si="1"/>
        <v>1</v>
      </c>
      <c r="N191" s="105">
        <f>IFERROR(SUMIFS(데이터!$G:$G,데이터!$F:$F,$D191,데이터!$N:$N,$A$1,데이터!$L:$L,N$1),"")</f>
        <v>0</v>
      </c>
      <c r="O191" s="104">
        <f t="shared" si="2"/>
        <v>0</v>
      </c>
      <c r="Q191" s="88"/>
      <c r="R191" s="42"/>
      <c r="S191" s="43"/>
      <c r="T191" s="88"/>
      <c r="U191" s="88"/>
      <c r="V191" s="97"/>
      <c r="W191" s="88"/>
      <c r="X191" s="97"/>
      <c r="Y191" s="88"/>
    </row>
    <row r="192" spans="1:25">
      <c r="A192" s="233"/>
      <c r="B192" s="238" t="s">
        <v>1234</v>
      </c>
      <c r="C192" s="239" t="s">
        <v>1235</v>
      </c>
      <c r="D192" s="31" t="s">
        <v>1236</v>
      </c>
      <c r="E192" s="32" t="s">
        <v>1237</v>
      </c>
      <c r="F192" s="33">
        <f>COUNTIFS(데이터!F:F,D192,데이터!$N:$N,$A$1)</f>
        <v>14</v>
      </c>
      <c r="G192" s="34">
        <f>SUMIFS(데이터!G:G,데이터!F:F,D192,데이터!$N:$N,$A$1)</f>
        <v>15</v>
      </c>
      <c r="H192" s="35">
        <f t="shared" si="6"/>
        <v>1.0714285714285714</v>
      </c>
      <c r="I192" s="36">
        <f>IFERROR((SUMIFS(데이터!K:K,데이터!F:F,D192,데이터!$N:$N,$A$1))/F192,0)</f>
        <v>27</v>
      </c>
      <c r="J192" s="37">
        <f t="shared" si="7"/>
        <v>1.8927444794952682E-3</v>
      </c>
      <c r="K192" s="235">
        <f>SUM(G192:G194)</f>
        <v>47</v>
      </c>
      <c r="L192" s="38">
        <f>IFERROR(SUMIFS(데이터!$G:$G,데이터!$F:$F,$D192,데이터!$N:$N,$A$1,데이터!$L:$L,L$1),"")</f>
        <v>0</v>
      </c>
      <c r="M192" s="39">
        <f t="shared" si="1"/>
        <v>0</v>
      </c>
      <c r="N192" s="40">
        <f>IFERROR(SUMIFS(데이터!$G:$G,데이터!$F:$F,$D192,데이터!$N:$N,$A$1,데이터!$L:$L,N$1),"")</f>
        <v>15</v>
      </c>
      <c r="O192" s="39">
        <f t="shared" si="2"/>
        <v>1</v>
      </c>
      <c r="Q192" s="88"/>
      <c r="R192" s="42"/>
      <c r="S192" s="43"/>
      <c r="T192" s="88"/>
      <c r="U192" s="88"/>
      <c r="V192" s="97"/>
      <c r="W192" s="88"/>
      <c r="X192" s="97"/>
      <c r="Y192" s="88"/>
    </row>
    <row r="193" spans="1:25">
      <c r="A193" s="233"/>
      <c r="B193" s="233"/>
      <c r="C193" s="233"/>
      <c r="D193" s="49" t="s">
        <v>1238</v>
      </c>
      <c r="E193" s="50" t="s">
        <v>1239</v>
      </c>
      <c r="F193" s="51">
        <f>COUNTIFS(데이터!F:F,D193,데이터!$N:$N,$A$1)</f>
        <v>14</v>
      </c>
      <c r="G193" s="52">
        <f>SUMIFS(데이터!G:G,데이터!F:F,D193,데이터!$N:$N,$A$1)</f>
        <v>18</v>
      </c>
      <c r="H193" s="53">
        <f t="shared" si="6"/>
        <v>1.2857142857142858</v>
      </c>
      <c r="I193" s="54">
        <f>IFERROR((SUMIFS(데이터!K:K,데이터!F:F,D193,데이터!$N:$N,$A$1))/F193,0)</f>
        <v>24.285714285714285</v>
      </c>
      <c r="J193" s="55">
        <f t="shared" si="7"/>
        <v>2.2712933753943217E-3</v>
      </c>
      <c r="K193" s="233"/>
      <c r="L193" s="38">
        <f>IFERROR(SUMIFS(데이터!$G:$G,데이터!$F:$F,$D193,데이터!$N:$N,$A$1,데이터!$L:$L,L$1),"")</f>
        <v>0</v>
      </c>
      <c r="M193" s="39">
        <f t="shared" si="1"/>
        <v>0</v>
      </c>
      <c r="N193" s="40">
        <f>IFERROR(SUMIFS(데이터!$G:$G,데이터!$F:$F,$D193,데이터!$N:$N,$A$1,데이터!$L:$L,N$1),"")</f>
        <v>18</v>
      </c>
      <c r="O193" s="39">
        <f t="shared" si="2"/>
        <v>1</v>
      </c>
      <c r="Q193" s="88"/>
      <c r="R193" s="42"/>
      <c r="S193" s="43"/>
      <c r="T193" s="88"/>
      <c r="U193" s="88"/>
      <c r="V193" s="97"/>
      <c r="W193" s="88"/>
      <c r="X193" s="97"/>
      <c r="Y193" s="88"/>
    </row>
    <row r="194" spans="1:25">
      <c r="A194" s="233"/>
      <c r="B194" s="233"/>
      <c r="C194" s="233"/>
      <c r="D194" s="49" t="s">
        <v>1240</v>
      </c>
      <c r="E194" s="50" t="s">
        <v>1241</v>
      </c>
      <c r="F194" s="51">
        <f>COUNTIFS(데이터!F:F,D194,데이터!$N:$N,$A$1)</f>
        <v>14</v>
      </c>
      <c r="G194" s="52">
        <f>SUMIFS(데이터!G:G,데이터!F:F,D194,데이터!$N:$N,$A$1)</f>
        <v>14</v>
      </c>
      <c r="H194" s="53">
        <f t="shared" si="6"/>
        <v>1</v>
      </c>
      <c r="I194" s="54">
        <f>IFERROR((SUMIFS(데이터!K:K,데이터!F:F,D194,데이터!$N:$N,$A$1))/F194,0)</f>
        <v>30.428571428571427</v>
      </c>
      <c r="J194" s="55">
        <f t="shared" si="7"/>
        <v>1.7665615141955835E-3</v>
      </c>
      <c r="K194" s="233"/>
      <c r="L194" s="38">
        <f>IFERROR(SUMIFS(데이터!$G:$G,데이터!$F:$F,$D194,데이터!$N:$N,$A$1,데이터!$L:$L,L$1),"")</f>
        <v>0</v>
      </c>
      <c r="M194" s="39">
        <f t="shared" si="1"/>
        <v>0</v>
      </c>
      <c r="N194" s="40">
        <f>IFERROR(SUMIFS(데이터!$G:$G,데이터!$F:$F,$D194,데이터!$N:$N,$A$1,데이터!$L:$L,N$1),"")</f>
        <v>14</v>
      </c>
      <c r="O194" s="39">
        <f t="shared" si="2"/>
        <v>1</v>
      </c>
      <c r="Q194" s="88"/>
      <c r="R194" s="42"/>
      <c r="S194" s="43"/>
      <c r="T194" s="88"/>
      <c r="U194" s="88"/>
      <c r="V194" s="97"/>
      <c r="W194" s="88"/>
      <c r="X194" s="97"/>
      <c r="Y194" s="88"/>
    </row>
    <row r="195" spans="1:25">
      <c r="A195" s="233"/>
      <c r="B195" s="233"/>
      <c r="C195" s="242" t="s">
        <v>1242</v>
      </c>
      <c r="D195" s="49" t="s">
        <v>1243</v>
      </c>
      <c r="E195" s="50" t="s">
        <v>1244</v>
      </c>
      <c r="F195" s="51">
        <f>COUNTIFS(데이터!F:F,D195,데이터!$N:$N,$A$1)</f>
        <v>104</v>
      </c>
      <c r="G195" s="52">
        <f>SUMIFS(데이터!G:G,데이터!F:F,D195,데이터!$N:$N,$A$1)</f>
        <v>131</v>
      </c>
      <c r="H195" s="53">
        <f t="shared" si="6"/>
        <v>1.2596153846153846</v>
      </c>
      <c r="I195" s="54">
        <f>IFERROR((SUMIFS(데이터!K:K,데이터!F:F,D195,데이터!$N:$N,$A$1))/F195,0)</f>
        <v>26.25</v>
      </c>
      <c r="J195" s="55">
        <f t="shared" si="7"/>
        <v>1.6529968454258675E-2</v>
      </c>
      <c r="K195" s="232">
        <f>SUM(G195:G197)</f>
        <v>350</v>
      </c>
      <c r="L195" s="38">
        <f>IFERROR(SUMIFS(데이터!$G:$G,데이터!$F:$F,$D195,데이터!$N:$N,$A$1,데이터!$L:$L,L$1),"")</f>
        <v>1</v>
      </c>
      <c r="M195" s="39">
        <f t="shared" si="1"/>
        <v>7.6335877862595417E-3</v>
      </c>
      <c r="N195" s="40">
        <f>IFERROR(SUMIFS(데이터!$G:$G,데이터!$F:$F,$D195,데이터!$N:$N,$A$1,데이터!$L:$L,N$1),"")</f>
        <v>130</v>
      </c>
      <c r="O195" s="39">
        <f t="shared" si="2"/>
        <v>0.99236641221374045</v>
      </c>
      <c r="Q195" s="88"/>
      <c r="R195" s="42"/>
      <c r="S195" s="43"/>
      <c r="T195" s="88"/>
      <c r="U195" s="88"/>
      <c r="V195" s="97"/>
      <c r="W195" s="88"/>
      <c r="X195" s="97"/>
      <c r="Y195" s="88"/>
    </row>
    <row r="196" spans="1:25">
      <c r="A196" s="233"/>
      <c r="B196" s="233"/>
      <c r="C196" s="233"/>
      <c r="D196" s="49" t="s">
        <v>1245</v>
      </c>
      <c r="E196" s="50" t="s">
        <v>1246</v>
      </c>
      <c r="F196" s="51">
        <f>COUNTIFS(데이터!F:F,D196,데이터!$N:$N,$A$1)</f>
        <v>80</v>
      </c>
      <c r="G196" s="52">
        <f>SUMIFS(데이터!G:G,데이터!F:F,D196,데이터!$N:$N,$A$1)</f>
        <v>92</v>
      </c>
      <c r="H196" s="53">
        <f t="shared" si="6"/>
        <v>1.1499999999999999</v>
      </c>
      <c r="I196" s="54">
        <f>IFERROR((SUMIFS(데이터!K:K,데이터!F:F,D196,데이터!$N:$N,$A$1))/F196,0)</f>
        <v>27.5</v>
      </c>
      <c r="J196" s="55">
        <f t="shared" si="7"/>
        <v>1.1608832807570978E-2</v>
      </c>
      <c r="K196" s="233"/>
      <c r="L196" s="38">
        <f>IFERROR(SUMIFS(데이터!$G:$G,데이터!$F:$F,$D196,데이터!$N:$N,$A$1,데이터!$L:$L,L$1),"")</f>
        <v>0</v>
      </c>
      <c r="M196" s="39">
        <f t="shared" si="1"/>
        <v>0</v>
      </c>
      <c r="N196" s="40">
        <f>IFERROR(SUMIFS(데이터!$G:$G,데이터!$F:$F,$D196,데이터!$N:$N,$A$1,데이터!$L:$L,N$1),"")</f>
        <v>91</v>
      </c>
      <c r="O196" s="39">
        <f t="shared" si="2"/>
        <v>1</v>
      </c>
      <c r="Q196" s="88"/>
      <c r="R196" s="42"/>
      <c r="S196" s="43"/>
      <c r="T196" s="88"/>
      <c r="U196" s="88"/>
      <c r="V196" s="97"/>
      <c r="W196" s="88"/>
      <c r="X196" s="97"/>
      <c r="Y196" s="88"/>
    </row>
    <row r="197" spans="1:25">
      <c r="A197" s="233"/>
      <c r="B197" s="233"/>
      <c r="C197" s="233"/>
      <c r="D197" s="49" t="s">
        <v>1247</v>
      </c>
      <c r="E197" s="50" t="s">
        <v>1248</v>
      </c>
      <c r="F197" s="51">
        <f>COUNTIFS(데이터!F:F,D197,데이터!$N:$N,$A$1)</f>
        <v>111</v>
      </c>
      <c r="G197" s="52">
        <f>SUMIFS(데이터!G:G,데이터!F:F,D197,데이터!$N:$N,$A$1)</f>
        <v>127</v>
      </c>
      <c r="H197" s="53">
        <f t="shared" si="6"/>
        <v>1.1441441441441442</v>
      </c>
      <c r="I197" s="54">
        <f>IFERROR((SUMIFS(데이터!K:K,데이터!F:F,D197,데이터!$N:$N,$A$1))/F197,0)</f>
        <v>26.342342342342342</v>
      </c>
      <c r="J197" s="55">
        <f t="shared" si="7"/>
        <v>1.6025236593059936E-2</v>
      </c>
      <c r="K197" s="233"/>
      <c r="L197" s="38">
        <f>IFERROR(SUMIFS(데이터!$G:$G,데이터!$F:$F,$D197,데이터!$N:$N,$A$1,데이터!$L:$L,L$1),"")</f>
        <v>0</v>
      </c>
      <c r="M197" s="39">
        <f t="shared" si="1"/>
        <v>0</v>
      </c>
      <c r="N197" s="40">
        <f>IFERROR(SUMIFS(데이터!$G:$G,데이터!$F:$F,$D197,데이터!$N:$N,$A$1,데이터!$L:$L,N$1),"")</f>
        <v>127</v>
      </c>
      <c r="O197" s="39">
        <f t="shared" si="2"/>
        <v>1</v>
      </c>
      <c r="Q197" s="88"/>
      <c r="R197" s="42"/>
      <c r="S197" s="43"/>
      <c r="T197" s="88"/>
      <c r="U197" s="88"/>
      <c r="V197" s="97"/>
      <c r="W197" s="88"/>
      <c r="X197" s="97"/>
      <c r="Y197" s="88"/>
    </row>
    <row r="198" spans="1:25">
      <c r="A198" s="233"/>
      <c r="B198" s="233"/>
      <c r="C198" s="242" t="s">
        <v>1249</v>
      </c>
      <c r="D198" s="49" t="s">
        <v>1250</v>
      </c>
      <c r="E198" s="50" t="s">
        <v>1251</v>
      </c>
      <c r="F198" s="51">
        <f>COUNTIFS(데이터!F:F,D198,데이터!$N:$N,$A$1)</f>
        <v>6</v>
      </c>
      <c r="G198" s="52">
        <f>SUMIFS(데이터!G:G,데이터!F:F,D198,데이터!$N:$N,$A$1)</f>
        <v>12</v>
      </c>
      <c r="H198" s="53">
        <f t="shared" si="6"/>
        <v>2</v>
      </c>
      <c r="I198" s="54">
        <f>IFERROR((SUMIFS(데이터!K:K,데이터!F:F,D198,데이터!$N:$N,$A$1))/F198,0)</f>
        <v>25.666666666666668</v>
      </c>
      <c r="J198" s="55">
        <f t="shared" si="7"/>
        <v>1.5141955835962144E-3</v>
      </c>
      <c r="K198" s="232">
        <f>SUM(G198:G200)</f>
        <v>40</v>
      </c>
      <c r="L198" s="38">
        <f>IFERROR(SUMIFS(데이터!$G:$G,데이터!$F:$F,$D198,데이터!$N:$N,$A$1,데이터!$L:$L,L$1),"")</f>
        <v>1</v>
      </c>
      <c r="M198" s="39">
        <f t="shared" si="1"/>
        <v>8.3333333333333329E-2</v>
      </c>
      <c r="N198" s="40">
        <f>IFERROR(SUMIFS(데이터!$G:$G,데이터!$F:$F,$D198,데이터!$N:$N,$A$1,데이터!$L:$L,N$1),"")</f>
        <v>11</v>
      </c>
      <c r="O198" s="39">
        <f t="shared" si="2"/>
        <v>0.91666666666666663</v>
      </c>
      <c r="Q198" s="88"/>
      <c r="R198" s="42"/>
      <c r="S198" s="43"/>
      <c r="T198" s="88"/>
      <c r="U198" s="88"/>
      <c r="V198" s="97"/>
      <c r="W198" s="88"/>
      <c r="X198" s="97"/>
      <c r="Y198" s="88"/>
    </row>
    <row r="199" spans="1:25">
      <c r="A199" s="233"/>
      <c r="B199" s="233"/>
      <c r="C199" s="233"/>
      <c r="D199" s="49" t="s">
        <v>1252</v>
      </c>
      <c r="E199" s="50" t="s">
        <v>1253</v>
      </c>
      <c r="F199" s="51">
        <f>COUNTIFS(데이터!F:F,D199,데이터!$N:$N,$A$1)</f>
        <v>6</v>
      </c>
      <c r="G199" s="52">
        <f>SUMIFS(데이터!G:G,데이터!F:F,D199,데이터!$N:$N,$A$1)</f>
        <v>6</v>
      </c>
      <c r="H199" s="53">
        <f t="shared" si="6"/>
        <v>1</v>
      </c>
      <c r="I199" s="54">
        <f>IFERROR((SUMIFS(데이터!K:K,데이터!F:F,D199,데이터!$N:$N,$A$1))/F199,0)</f>
        <v>29.333333333333332</v>
      </c>
      <c r="J199" s="55">
        <f t="shared" si="7"/>
        <v>7.570977917981072E-4</v>
      </c>
      <c r="K199" s="233"/>
      <c r="L199" s="38">
        <f>IFERROR(SUMIFS(데이터!$G:$G,데이터!$F:$F,$D199,데이터!$N:$N,$A$1,데이터!$L:$L,L$1),"")</f>
        <v>0</v>
      </c>
      <c r="M199" s="39">
        <f t="shared" si="1"/>
        <v>0</v>
      </c>
      <c r="N199" s="40">
        <f>IFERROR(SUMIFS(데이터!$G:$G,데이터!$F:$F,$D199,데이터!$N:$N,$A$1,데이터!$L:$L,N$1),"")</f>
        <v>6</v>
      </c>
      <c r="O199" s="39">
        <f t="shared" si="2"/>
        <v>1</v>
      </c>
      <c r="Q199" s="88"/>
      <c r="R199" s="42"/>
      <c r="S199" s="43"/>
      <c r="T199" s="88"/>
      <c r="U199" s="88"/>
      <c r="V199" s="97"/>
      <c r="W199" s="88"/>
      <c r="X199" s="97"/>
      <c r="Y199" s="88"/>
    </row>
    <row r="200" spans="1:25">
      <c r="A200" s="233"/>
      <c r="B200" s="233"/>
      <c r="C200" s="233"/>
      <c r="D200" s="49" t="s">
        <v>1254</v>
      </c>
      <c r="E200" s="50" t="s">
        <v>1255</v>
      </c>
      <c r="F200" s="51">
        <f>COUNTIFS(데이터!F:F,D200,데이터!$N:$N,$A$1)</f>
        <v>20</v>
      </c>
      <c r="G200" s="52">
        <f>SUMIFS(데이터!G:G,데이터!F:F,D200,데이터!$N:$N,$A$1)</f>
        <v>22</v>
      </c>
      <c r="H200" s="53">
        <f t="shared" si="6"/>
        <v>1.1000000000000001</v>
      </c>
      <c r="I200" s="54">
        <f>IFERROR((SUMIFS(데이터!K:K,데이터!F:F,D200,데이터!$N:$N,$A$1))/F200,0)</f>
        <v>30.3</v>
      </c>
      <c r="J200" s="55">
        <f t="shared" si="7"/>
        <v>2.7760252365930599E-3</v>
      </c>
      <c r="K200" s="233"/>
      <c r="L200" s="38">
        <f>IFERROR(SUMIFS(데이터!$G:$G,데이터!$F:$F,$D200,데이터!$N:$N,$A$1,데이터!$L:$L,L$1),"")</f>
        <v>0</v>
      </c>
      <c r="M200" s="39">
        <f t="shared" si="1"/>
        <v>0</v>
      </c>
      <c r="N200" s="40">
        <f>IFERROR(SUMIFS(데이터!$G:$G,데이터!$F:$F,$D200,데이터!$N:$N,$A$1,데이터!$L:$L,N$1),"")</f>
        <v>22</v>
      </c>
      <c r="O200" s="39">
        <f t="shared" si="2"/>
        <v>1</v>
      </c>
      <c r="Q200" s="88"/>
      <c r="R200" s="42"/>
      <c r="S200" s="43"/>
      <c r="T200" s="88"/>
      <c r="U200" s="88"/>
      <c r="V200" s="97"/>
      <c r="W200" s="88"/>
      <c r="X200" s="97"/>
      <c r="Y200" s="88"/>
    </row>
    <row r="201" spans="1:25">
      <c r="A201" s="233"/>
      <c r="B201" s="233"/>
      <c r="C201" s="242" t="s">
        <v>1256</v>
      </c>
      <c r="D201" s="49" t="s">
        <v>1257</v>
      </c>
      <c r="E201" s="50" t="s">
        <v>1258</v>
      </c>
      <c r="F201" s="51">
        <f>COUNTIFS(데이터!F:F,D201,데이터!$N:$N,$A$1)</f>
        <v>6</v>
      </c>
      <c r="G201" s="52">
        <f>SUMIFS(데이터!G:G,데이터!F:F,D201,데이터!$N:$N,$A$1)</f>
        <v>7</v>
      </c>
      <c r="H201" s="53">
        <f t="shared" si="6"/>
        <v>1.1666666666666667</v>
      </c>
      <c r="I201" s="54">
        <f>IFERROR((SUMIFS(데이터!K:K,데이터!F:F,D201,데이터!$N:$N,$A$1))/F201,0)</f>
        <v>27.666666666666668</v>
      </c>
      <c r="J201" s="55">
        <f t="shared" si="7"/>
        <v>8.8328075709779175E-4</v>
      </c>
      <c r="K201" s="232">
        <f>SUM(G201:G203)</f>
        <v>18</v>
      </c>
      <c r="L201" s="38">
        <f>IFERROR(SUMIFS(데이터!$G:$G,데이터!$F:$F,$D201,데이터!$N:$N,$A$1,데이터!$L:$L,L$1),"")</f>
        <v>0</v>
      </c>
      <c r="M201" s="39">
        <f t="shared" si="1"/>
        <v>0</v>
      </c>
      <c r="N201" s="40">
        <f>IFERROR(SUMIFS(데이터!$G:$G,데이터!$F:$F,$D201,데이터!$N:$N,$A$1,데이터!$L:$L,N$1),"")</f>
        <v>7</v>
      </c>
      <c r="O201" s="39">
        <f t="shared" si="2"/>
        <v>1</v>
      </c>
      <c r="Q201" s="88"/>
      <c r="R201" s="42"/>
      <c r="S201" s="43"/>
      <c r="T201" s="88"/>
      <c r="U201" s="88"/>
      <c r="V201" s="97"/>
      <c r="W201" s="88"/>
      <c r="X201" s="97"/>
      <c r="Y201" s="88"/>
    </row>
    <row r="202" spans="1:25">
      <c r="A202" s="233"/>
      <c r="B202" s="233"/>
      <c r="C202" s="233"/>
      <c r="D202" s="49" t="s">
        <v>1259</v>
      </c>
      <c r="E202" s="50" t="s">
        <v>1260</v>
      </c>
      <c r="F202" s="51">
        <f>COUNTIFS(데이터!F:F,D202,데이터!$N:$N,$A$1)</f>
        <v>3</v>
      </c>
      <c r="G202" s="52">
        <f>SUMIFS(데이터!G:G,데이터!F:F,D202,데이터!$N:$N,$A$1)</f>
        <v>3</v>
      </c>
      <c r="H202" s="53">
        <f t="shared" si="6"/>
        <v>1</v>
      </c>
      <c r="I202" s="54">
        <f>IFERROR((SUMIFS(데이터!K:K,데이터!F:F,D202,데이터!$N:$N,$A$1))/F202,0)</f>
        <v>26.666666666666668</v>
      </c>
      <c r="J202" s="55">
        <f t="shared" si="7"/>
        <v>3.785488958990536E-4</v>
      </c>
      <c r="K202" s="233"/>
      <c r="L202" s="38">
        <f>IFERROR(SUMIFS(데이터!$G:$G,데이터!$F:$F,$D202,데이터!$N:$N,$A$1,데이터!$L:$L,L$1),"")</f>
        <v>0</v>
      </c>
      <c r="M202" s="39">
        <f t="shared" si="1"/>
        <v>0</v>
      </c>
      <c r="N202" s="40">
        <f>IFERROR(SUMIFS(데이터!$G:$G,데이터!$F:$F,$D202,데이터!$N:$N,$A$1,데이터!$L:$L,N$1),"")</f>
        <v>3</v>
      </c>
      <c r="O202" s="39">
        <f t="shared" si="2"/>
        <v>1</v>
      </c>
      <c r="Q202" s="88"/>
      <c r="R202" s="42"/>
      <c r="S202" s="43"/>
      <c r="T202" s="88"/>
      <c r="U202" s="88"/>
      <c r="V202" s="97"/>
      <c r="W202" s="88"/>
      <c r="X202" s="97"/>
      <c r="Y202" s="88"/>
    </row>
    <row r="203" spans="1:25">
      <c r="A203" s="233"/>
      <c r="B203" s="236"/>
      <c r="C203" s="236"/>
      <c r="D203" s="49" t="s">
        <v>1261</v>
      </c>
      <c r="E203" s="106" t="s">
        <v>1262</v>
      </c>
      <c r="F203" s="79">
        <f>COUNTIFS(데이터!F:F,D203,데이터!$N:$N,$A$1)</f>
        <v>8</v>
      </c>
      <c r="G203" s="80">
        <f>SUMIFS(데이터!G:G,데이터!F:F,D203,데이터!$N:$N,$A$1)</f>
        <v>8</v>
      </c>
      <c r="H203" s="81">
        <f t="shared" si="6"/>
        <v>1</v>
      </c>
      <c r="I203" s="82">
        <f>IFERROR((SUMIFS(데이터!K:K,데이터!F:F,D203,데이터!$N:$N,$A$1))/F203,0)</f>
        <v>27.25</v>
      </c>
      <c r="J203" s="83">
        <f t="shared" si="7"/>
        <v>1.0094637223974764E-3</v>
      </c>
      <c r="K203" s="236"/>
      <c r="L203" s="38">
        <f>IFERROR(SUMIFS(데이터!$G:$G,데이터!$F:$F,$D203,데이터!$N:$N,$A$1,데이터!$L:$L,L$1),"")</f>
        <v>0</v>
      </c>
      <c r="M203" s="39">
        <f t="shared" si="1"/>
        <v>0</v>
      </c>
      <c r="N203" s="40">
        <f>IFERROR(SUMIFS(데이터!$G:$G,데이터!$F:$F,$D203,데이터!$N:$N,$A$1,데이터!$L:$L,N$1),"")</f>
        <v>8</v>
      </c>
      <c r="O203" s="39">
        <f t="shared" si="2"/>
        <v>1</v>
      </c>
      <c r="Q203" s="88"/>
      <c r="R203" s="42"/>
      <c r="S203" s="43"/>
      <c r="T203" s="88"/>
      <c r="U203" s="88"/>
      <c r="V203" s="97"/>
      <c r="W203" s="88"/>
      <c r="X203" s="97"/>
      <c r="Y203" s="88"/>
    </row>
    <row r="204" spans="1:25">
      <c r="A204" s="251" t="s">
        <v>1263</v>
      </c>
      <c r="B204" s="252" t="s">
        <v>1264</v>
      </c>
      <c r="C204" s="76" t="s">
        <v>1265</v>
      </c>
      <c r="D204" s="31" t="s">
        <v>1266</v>
      </c>
      <c r="E204" s="50" t="s">
        <v>1267</v>
      </c>
      <c r="F204" s="51">
        <f>COUNTIFS(데이터!F:F,D204,데이터!$N:$N,$A$1)</f>
        <v>31</v>
      </c>
      <c r="G204" s="52">
        <f>SUMIFS(데이터!G:G,데이터!F:F,D204,데이터!$N:$N,$A$1)</f>
        <v>195</v>
      </c>
      <c r="H204" s="53">
        <f t="shared" si="6"/>
        <v>6.290322580645161</v>
      </c>
      <c r="I204" s="54">
        <f>IFERROR((SUMIFS(데이터!K:K,데이터!F:F,D204,데이터!$N:$N,$A$1))/F204,0)</f>
        <v>26</v>
      </c>
      <c r="J204" s="55">
        <f t="shared" si="7"/>
        <v>2.4605678233438486E-2</v>
      </c>
      <c r="K204" s="232">
        <f>SUM(G204:G212)</f>
        <v>1924</v>
      </c>
      <c r="L204" s="85">
        <f>IFERROR(SUMIFS(데이터!$G:$G,데이터!$F:$F,$D204,데이터!$N:$N,$A$1,데이터!$L:$L,L$1),"")</f>
        <v>151</v>
      </c>
      <c r="M204" s="86">
        <f t="shared" si="1"/>
        <v>0.77435897435897438</v>
      </c>
      <c r="N204" s="87">
        <f>IFERROR(SUMIFS(데이터!$G:$G,데이터!$F:$F,$D204,데이터!$N:$N,$A$1,데이터!$L:$L,N$1),"")</f>
        <v>44</v>
      </c>
      <c r="O204" s="86">
        <f t="shared" si="2"/>
        <v>0.22564102564102564</v>
      </c>
      <c r="Q204" s="88"/>
      <c r="R204" s="42"/>
      <c r="S204" s="43"/>
      <c r="T204" s="88"/>
      <c r="U204" s="88"/>
      <c r="V204" s="97"/>
      <c r="W204" s="88"/>
      <c r="X204" s="97"/>
      <c r="Y204" s="88"/>
    </row>
    <row r="205" spans="1:25">
      <c r="A205" s="233"/>
      <c r="B205" s="233"/>
      <c r="C205" s="242" t="s">
        <v>1268</v>
      </c>
      <c r="D205" s="49" t="s">
        <v>1269</v>
      </c>
      <c r="E205" s="50" t="s">
        <v>1270</v>
      </c>
      <c r="F205" s="51">
        <f>COUNTIFS(데이터!F:F,D205,데이터!$N:$N,$A$1)</f>
        <v>14</v>
      </c>
      <c r="G205" s="52">
        <f>SUMIFS(데이터!G:G,데이터!F:F,D205,데이터!$N:$N,$A$1)</f>
        <v>90</v>
      </c>
      <c r="H205" s="53">
        <f t="shared" si="6"/>
        <v>6.4285714285714288</v>
      </c>
      <c r="I205" s="54">
        <f>IFERROR((SUMIFS(데이터!K:K,데이터!F:F,D205,데이터!$N:$N,$A$1))/F205,0)</f>
        <v>26</v>
      </c>
      <c r="J205" s="55">
        <f t="shared" si="7"/>
        <v>1.1356466876971609E-2</v>
      </c>
      <c r="K205" s="233"/>
      <c r="L205" s="38">
        <f>IFERROR(SUMIFS(데이터!$G:$G,데이터!$F:$F,$D205,데이터!$N:$N,$A$1,데이터!$L:$L,L$1),"")</f>
        <v>73</v>
      </c>
      <c r="M205" s="39">
        <f t="shared" si="1"/>
        <v>0.81111111111111112</v>
      </c>
      <c r="N205" s="40">
        <f>IFERROR(SUMIFS(데이터!$G:$G,데이터!$F:$F,$D205,데이터!$N:$N,$A$1,데이터!$L:$L,N$1),"")</f>
        <v>17</v>
      </c>
      <c r="O205" s="39">
        <f t="shared" si="2"/>
        <v>0.18888888888888888</v>
      </c>
      <c r="Q205" s="88"/>
      <c r="R205" s="42"/>
      <c r="S205" s="43"/>
      <c r="T205" s="88"/>
      <c r="U205" s="88"/>
      <c r="V205" s="97"/>
      <c r="W205" s="88"/>
      <c r="X205" s="97"/>
      <c r="Y205" s="88"/>
    </row>
    <row r="206" spans="1:25">
      <c r="A206" s="233"/>
      <c r="B206" s="233"/>
      <c r="C206" s="233"/>
      <c r="D206" s="49" t="s">
        <v>1271</v>
      </c>
      <c r="E206" s="50" t="s">
        <v>1272</v>
      </c>
      <c r="F206" s="51">
        <f>COUNTIFS(데이터!F:F,D206,데이터!$N:$N,$A$1)</f>
        <v>0</v>
      </c>
      <c r="G206" s="52">
        <f>SUMIFS(데이터!G:G,데이터!F:F,D206,데이터!$N:$N,$A$1)</f>
        <v>0</v>
      </c>
      <c r="H206" s="53">
        <f t="shared" si="6"/>
        <v>0</v>
      </c>
      <c r="I206" s="54">
        <f>IFERROR((SUMIFS(데이터!K:K,데이터!F:F,D206,데이터!$N:$N,$A$1))/F206,0)</f>
        <v>0</v>
      </c>
      <c r="J206" s="55">
        <f t="shared" si="7"/>
        <v>0</v>
      </c>
      <c r="K206" s="233"/>
      <c r="L206" s="38">
        <f>IFERROR(SUMIFS(데이터!$G:$G,데이터!$F:$F,$D206,데이터!$N:$N,$A$1,데이터!$L:$L,L$1),"")</f>
        <v>0</v>
      </c>
      <c r="M206" s="39" t="str">
        <f t="shared" si="1"/>
        <v/>
      </c>
      <c r="N206" s="40">
        <f>IFERROR(SUMIFS(데이터!$G:$G,데이터!$F:$F,$D206,데이터!$N:$N,$A$1,데이터!$L:$L,N$1),"")</f>
        <v>0</v>
      </c>
      <c r="O206" s="39" t="str">
        <f t="shared" si="2"/>
        <v/>
      </c>
      <c r="Q206" s="88"/>
      <c r="R206" s="42"/>
      <c r="S206" s="43"/>
      <c r="T206" s="88"/>
      <c r="U206" s="88"/>
      <c r="V206" s="97"/>
      <c r="W206" s="88"/>
      <c r="X206" s="97"/>
      <c r="Y206" s="88"/>
    </row>
    <row r="207" spans="1:25">
      <c r="A207" s="233"/>
      <c r="B207" s="233"/>
      <c r="C207" s="242" t="s">
        <v>1273</v>
      </c>
      <c r="D207" s="49" t="s">
        <v>1274</v>
      </c>
      <c r="E207" s="50" t="s">
        <v>1275</v>
      </c>
      <c r="F207" s="51">
        <f>COUNTIFS(데이터!F:F,D207,데이터!$N:$N,$A$1)</f>
        <v>19</v>
      </c>
      <c r="G207" s="52">
        <f>SUMIFS(데이터!G:G,데이터!F:F,D207,데이터!$N:$N,$A$1)</f>
        <v>92</v>
      </c>
      <c r="H207" s="53">
        <f t="shared" si="6"/>
        <v>4.8421052631578947</v>
      </c>
      <c r="I207" s="54">
        <f>IFERROR((SUMIFS(데이터!K:K,데이터!F:F,D207,데이터!$N:$N,$A$1))/F207,0)</f>
        <v>26</v>
      </c>
      <c r="J207" s="55">
        <f t="shared" si="7"/>
        <v>1.1608832807570978E-2</v>
      </c>
      <c r="K207" s="233"/>
      <c r="L207" s="38">
        <f>IFERROR(SUMIFS(데이터!$G:$G,데이터!$F:$F,$D207,데이터!$N:$N,$A$1,데이터!$L:$L,L$1),"")</f>
        <v>50</v>
      </c>
      <c r="M207" s="39">
        <f t="shared" si="1"/>
        <v>0.54347826086956519</v>
      </c>
      <c r="N207" s="40">
        <f>IFERROR(SUMIFS(데이터!$G:$G,데이터!$F:$F,$D207,데이터!$N:$N,$A$1,데이터!$L:$L,N$1),"")</f>
        <v>42</v>
      </c>
      <c r="O207" s="39">
        <f t="shared" si="2"/>
        <v>0.45652173913043476</v>
      </c>
      <c r="Q207" s="88"/>
      <c r="R207" s="42"/>
      <c r="S207" s="43"/>
      <c r="T207" s="88"/>
      <c r="U207" s="88"/>
      <c r="V207" s="97"/>
      <c r="W207" s="88"/>
      <c r="X207" s="97"/>
      <c r="Y207" s="88"/>
    </row>
    <row r="208" spans="1:25">
      <c r="A208" s="233"/>
      <c r="B208" s="233"/>
      <c r="C208" s="233"/>
      <c r="D208" s="49" t="s">
        <v>1276</v>
      </c>
      <c r="E208" s="50" t="s">
        <v>1277</v>
      </c>
      <c r="F208" s="51">
        <f>COUNTIFS(데이터!F:F,D208,데이터!$N:$N,$A$1)</f>
        <v>0</v>
      </c>
      <c r="G208" s="52">
        <f>SUMIFS(데이터!G:G,데이터!F:F,D208,데이터!$N:$N,$A$1)</f>
        <v>0</v>
      </c>
      <c r="H208" s="53">
        <f t="shared" si="6"/>
        <v>0</v>
      </c>
      <c r="I208" s="54">
        <f>IFERROR((SUMIFS(데이터!K:K,데이터!F:F,D208,데이터!$N:$N,$A$1))/F208,0)</f>
        <v>0</v>
      </c>
      <c r="J208" s="55">
        <f t="shared" si="7"/>
        <v>0</v>
      </c>
      <c r="K208" s="233"/>
      <c r="L208" s="38">
        <f>IFERROR(SUMIFS(데이터!$G:$G,데이터!$F:$F,$D208,데이터!$N:$N,$A$1,데이터!$L:$L,L$1),"")</f>
        <v>0</v>
      </c>
      <c r="M208" s="39" t="str">
        <f t="shared" si="1"/>
        <v/>
      </c>
      <c r="N208" s="40">
        <f>IFERROR(SUMIFS(데이터!$G:$G,데이터!$F:$F,$D208,데이터!$N:$N,$A$1,데이터!$L:$L,N$1),"")</f>
        <v>0</v>
      </c>
      <c r="O208" s="39" t="str">
        <f t="shared" si="2"/>
        <v/>
      </c>
      <c r="Q208" s="88"/>
      <c r="R208" s="42"/>
      <c r="S208" s="43"/>
      <c r="T208" s="88"/>
      <c r="U208" s="88"/>
      <c r="V208" s="97"/>
      <c r="W208" s="88"/>
      <c r="X208" s="97"/>
      <c r="Y208" s="88"/>
    </row>
    <row r="209" spans="1:25">
      <c r="A209" s="233"/>
      <c r="B209" s="233"/>
      <c r="C209" s="233"/>
      <c r="D209" s="49" t="s">
        <v>1278</v>
      </c>
      <c r="E209" s="50" t="s">
        <v>1279</v>
      </c>
      <c r="F209" s="51">
        <f>COUNTIFS(데이터!F:F,D209,데이터!$N:$N,$A$1)</f>
        <v>0</v>
      </c>
      <c r="G209" s="52">
        <f>SUMIFS(데이터!G:G,데이터!F:F,D209,데이터!$N:$N,$A$1)</f>
        <v>0</v>
      </c>
      <c r="H209" s="53">
        <f t="shared" si="6"/>
        <v>0</v>
      </c>
      <c r="I209" s="54">
        <f>IFERROR((SUMIFS(데이터!K:K,데이터!F:F,D209,데이터!$N:$N,$A$1))/F209,0)</f>
        <v>0</v>
      </c>
      <c r="J209" s="55">
        <f t="shared" si="7"/>
        <v>0</v>
      </c>
      <c r="K209" s="233"/>
      <c r="L209" s="38">
        <f>IFERROR(SUMIFS(데이터!$G:$G,데이터!$F:$F,$D209,데이터!$N:$N,$A$1,데이터!$L:$L,L$1),"")</f>
        <v>0</v>
      </c>
      <c r="M209" s="39" t="str">
        <f t="shared" si="1"/>
        <v/>
      </c>
      <c r="N209" s="40">
        <f>IFERROR(SUMIFS(데이터!$G:$G,데이터!$F:$F,$D209,데이터!$N:$N,$A$1,데이터!$L:$L,N$1),"")</f>
        <v>0</v>
      </c>
      <c r="O209" s="39" t="str">
        <f t="shared" si="2"/>
        <v/>
      </c>
      <c r="Q209" s="88"/>
      <c r="R209" s="42"/>
      <c r="S209" s="43"/>
      <c r="T209" s="88"/>
      <c r="U209" s="88"/>
      <c r="V209" s="97"/>
      <c r="W209" s="88"/>
      <c r="X209" s="97"/>
      <c r="Y209" s="88"/>
    </row>
    <row r="210" spans="1:25">
      <c r="A210" s="233"/>
      <c r="B210" s="233"/>
      <c r="C210" s="76" t="s">
        <v>1280</v>
      </c>
      <c r="D210" s="49" t="s">
        <v>1281</v>
      </c>
      <c r="E210" s="50" t="s">
        <v>1282</v>
      </c>
      <c r="F210" s="51">
        <f>COUNTIFS(데이터!F:F,D210,데이터!$N:$N,$A$1)</f>
        <v>63</v>
      </c>
      <c r="G210" s="52">
        <f>SUMIFS(데이터!G:G,데이터!F:F,D210,데이터!$N:$N,$A$1)</f>
        <v>171</v>
      </c>
      <c r="H210" s="53">
        <f t="shared" si="6"/>
        <v>2.7142857142857144</v>
      </c>
      <c r="I210" s="54">
        <f>IFERROR((SUMIFS(데이터!K:K,데이터!F:F,D210,데이터!$N:$N,$A$1))/F210,0)</f>
        <v>26</v>
      </c>
      <c r="J210" s="55">
        <f t="shared" si="7"/>
        <v>2.1577287066246058E-2</v>
      </c>
      <c r="K210" s="233"/>
      <c r="L210" s="38">
        <f>IFERROR(SUMIFS(데이터!$G:$G,데이터!$F:$F,$D210,데이터!$N:$N,$A$1,데이터!$L:$L,L$1),"")</f>
        <v>155</v>
      </c>
      <c r="M210" s="39">
        <f t="shared" si="1"/>
        <v>0.9064327485380117</v>
      </c>
      <c r="N210" s="40">
        <f>IFERROR(SUMIFS(데이터!$G:$G,데이터!$F:$F,$D210,데이터!$N:$N,$A$1,데이터!$L:$L,N$1),"")</f>
        <v>16</v>
      </c>
      <c r="O210" s="39">
        <f t="shared" si="2"/>
        <v>9.3567251461988299E-2</v>
      </c>
      <c r="Q210" s="88"/>
      <c r="R210" s="42"/>
      <c r="S210" s="43"/>
      <c r="T210" s="88"/>
      <c r="U210" s="88"/>
      <c r="V210" s="97"/>
      <c r="W210" s="88"/>
      <c r="X210" s="97"/>
      <c r="Y210" s="88"/>
    </row>
    <row r="211" spans="1:25">
      <c r="A211" s="233"/>
      <c r="B211" s="233"/>
      <c r="C211" s="76" t="s">
        <v>1283</v>
      </c>
      <c r="D211" s="49" t="s">
        <v>1284</v>
      </c>
      <c r="E211" s="50" t="s">
        <v>1285</v>
      </c>
      <c r="F211" s="51">
        <f>COUNTIFS(데이터!F:F,D211,데이터!$N:$N,$A$1)</f>
        <v>304</v>
      </c>
      <c r="G211" s="52">
        <f>SUMIFS(데이터!G:G,데이터!F:F,D211,데이터!$N:$N,$A$1)</f>
        <v>1333</v>
      </c>
      <c r="H211" s="53">
        <f t="shared" si="6"/>
        <v>4.3848684210526319</v>
      </c>
      <c r="I211" s="54">
        <f>IFERROR((SUMIFS(데이터!K:K,데이터!F:F,D211,데이터!$N:$N,$A$1))/F211,0)</f>
        <v>26</v>
      </c>
      <c r="J211" s="55">
        <f t="shared" si="7"/>
        <v>0.1682018927444795</v>
      </c>
      <c r="K211" s="233"/>
      <c r="L211" s="38">
        <f>IFERROR(SUMIFS(데이터!$G:$G,데이터!$F:$F,$D211,데이터!$N:$N,$A$1,데이터!$L:$L,L$1),"")</f>
        <v>1213</v>
      </c>
      <c r="M211" s="39">
        <f t="shared" si="1"/>
        <v>0.91066066066066065</v>
      </c>
      <c r="N211" s="40">
        <f>IFERROR(SUMIFS(데이터!$G:$G,데이터!$F:$F,$D211,데이터!$N:$N,$A$1,데이터!$L:$L,N$1),"")</f>
        <v>119</v>
      </c>
      <c r="O211" s="39">
        <f t="shared" si="2"/>
        <v>8.9339339339339338E-2</v>
      </c>
      <c r="Q211" s="88"/>
      <c r="R211" s="42"/>
      <c r="S211" s="43"/>
      <c r="T211" s="88"/>
      <c r="U211" s="88"/>
      <c r="V211" s="97"/>
      <c r="W211" s="88"/>
      <c r="X211" s="97"/>
      <c r="Y211" s="88"/>
    </row>
    <row r="212" spans="1:25">
      <c r="A212" s="233"/>
      <c r="B212" s="233"/>
      <c r="C212" s="76" t="s">
        <v>1286</v>
      </c>
      <c r="D212" s="49" t="s">
        <v>1287</v>
      </c>
      <c r="E212" s="50" t="s">
        <v>1288</v>
      </c>
      <c r="F212" s="51">
        <f>COUNTIFS(데이터!F:F,D212,데이터!$N:$N,$A$1)</f>
        <v>21</v>
      </c>
      <c r="G212" s="52">
        <f>SUMIFS(데이터!G:G,데이터!F:F,D212,데이터!$N:$N,$A$1)</f>
        <v>43</v>
      </c>
      <c r="H212" s="53">
        <f t="shared" si="6"/>
        <v>2.0476190476190474</v>
      </c>
      <c r="I212" s="54">
        <f>IFERROR((SUMIFS(데이터!K:K,데이터!F:F,D212,데이터!$N:$N,$A$1))/F212,0)</f>
        <v>26</v>
      </c>
      <c r="J212" s="55">
        <f t="shared" si="7"/>
        <v>5.4258675078864352E-3</v>
      </c>
      <c r="K212" s="233"/>
      <c r="L212" s="38">
        <f>IFERROR(SUMIFS(데이터!$G:$G,데이터!$F:$F,$D212,데이터!$N:$N,$A$1,데이터!$L:$L,L$1),"")</f>
        <v>42</v>
      </c>
      <c r="M212" s="39">
        <f t="shared" si="1"/>
        <v>0.97674418604651159</v>
      </c>
      <c r="N212" s="40">
        <f>IFERROR(SUMIFS(데이터!$G:$G,데이터!$F:$F,$D212,데이터!$N:$N,$A$1,데이터!$L:$L,N$1),"")</f>
        <v>1</v>
      </c>
      <c r="O212" s="39">
        <f t="shared" si="2"/>
        <v>2.3255813953488372E-2</v>
      </c>
      <c r="Q212" s="88"/>
      <c r="R212" s="42"/>
      <c r="S212" s="43"/>
      <c r="T212" s="88"/>
      <c r="U212" s="88"/>
      <c r="V212" s="97"/>
      <c r="W212" s="88"/>
      <c r="X212" s="97"/>
      <c r="Y212" s="88"/>
    </row>
    <row r="213" spans="1:25">
      <c r="A213" s="233"/>
      <c r="B213" s="252" t="s">
        <v>1289</v>
      </c>
      <c r="C213" s="242" t="s">
        <v>1290</v>
      </c>
      <c r="D213" s="49" t="s">
        <v>1291</v>
      </c>
      <c r="E213" s="50" t="s">
        <v>1292</v>
      </c>
      <c r="F213" s="51">
        <f>COUNTIFS(데이터!F:F,D213,데이터!$N:$N,$A$1)</f>
        <v>43</v>
      </c>
      <c r="G213" s="52">
        <f>SUMIFS(데이터!G:G,데이터!F:F,D213,데이터!$N:$N,$A$1)</f>
        <v>159</v>
      </c>
      <c r="H213" s="53">
        <f t="shared" si="6"/>
        <v>3.6976744186046511</v>
      </c>
      <c r="I213" s="54">
        <f>IFERROR((SUMIFS(데이터!K:K,데이터!F:F,D213,데이터!$N:$N,$A$1))/F213,0)</f>
        <v>14</v>
      </c>
      <c r="J213" s="55">
        <f t="shared" si="7"/>
        <v>2.0063091482649842E-2</v>
      </c>
      <c r="K213" s="232">
        <f>SUM(G213:G216)</f>
        <v>317</v>
      </c>
      <c r="L213" s="38">
        <f>IFERROR(SUMIFS(데이터!$G:$G,데이터!$F:$F,$D213,데이터!$N:$N,$A$1,데이터!$L:$L,L$1),"")</f>
        <v>153</v>
      </c>
      <c r="M213" s="39">
        <f t="shared" si="1"/>
        <v>0.96226415094339623</v>
      </c>
      <c r="N213" s="40">
        <f>IFERROR(SUMIFS(데이터!$G:$G,데이터!$F:$F,$D213,데이터!$N:$N,$A$1,데이터!$L:$L,N$1),"")</f>
        <v>6</v>
      </c>
      <c r="O213" s="39">
        <f t="shared" si="2"/>
        <v>3.7735849056603772E-2</v>
      </c>
      <c r="Q213" s="88"/>
      <c r="R213" s="42"/>
      <c r="S213" s="43"/>
      <c r="T213" s="88"/>
      <c r="U213" s="88"/>
      <c r="V213" s="97"/>
      <c r="W213" s="88"/>
      <c r="X213" s="97"/>
      <c r="Y213" s="88"/>
    </row>
    <row r="214" spans="1:25">
      <c r="A214" s="233"/>
      <c r="B214" s="233"/>
      <c r="C214" s="233"/>
      <c r="D214" s="49" t="s">
        <v>1293</v>
      </c>
      <c r="E214" s="49" t="s">
        <v>1294</v>
      </c>
      <c r="F214" s="51">
        <f>COUNTIFS(데이터!F:F,D214,데이터!$N:$N,$A$1)</f>
        <v>1</v>
      </c>
      <c r="G214" s="52">
        <f>SUMIFS(데이터!G:G,데이터!F:F,D214,데이터!$N:$N,$A$1)</f>
        <v>3</v>
      </c>
      <c r="H214" s="53">
        <f t="shared" si="6"/>
        <v>3</v>
      </c>
      <c r="I214" s="54">
        <f>IFERROR((SUMIFS(데이터!K:K,데이터!F:F,D214,데이터!$N:$N,$A$1))/F214,0)</f>
        <v>15</v>
      </c>
      <c r="J214" s="55">
        <f t="shared" si="7"/>
        <v>3.785488958990536E-4</v>
      </c>
      <c r="K214" s="233"/>
      <c r="L214" s="38">
        <f>IFERROR(SUMIFS(데이터!$G:$G,데이터!$F:$F,$D214,데이터!$N:$N,$A$1,데이터!$L:$L,L$1),"")</f>
        <v>3</v>
      </c>
      <c r="M214" s="39">
        <f t="shared" si="1"/>
        <v>1</v>
      </c>
      <c r="N214" s="40">
        <f>IFERROR(SUMIFS(데이터!$G:$G,데이터!$F:$F,$D214,데이터!$N:$N,$A$1,데이터!$L:$L,N$1),"")</f>
        <v>0</v>
      </c>
      <c r="O214" s="39">
        <f t="shared" si="2"/>
        <v>0</v>
      </c>
      <c r="Q214" s="88"/>
      <c r="R214" s="42"/>
      <c r="S214" s="43"/>
      <c r="T214" s="88"/>
      <c r="U214" s="88"/>
      <c r="V214" s="97"/>
      <c r="W214" s="88"/>
      <c r="X214" s="97"/>
      <c r="Y214" s="88"/>
    </row>
    <row r="215" spans="1:25">
      <c r="A215" s="233"/>
      <c r="B215" s="233"/>
      <c r="C215" s="76" t="s">
        <v>1295</v>
      </c>
      <c r="D215" s="49" t="s">
        <v>1296</v>
      </c>
      <c r="E215" s="50" t="s">
        <v>1297</v>
      </c>
      <c r="F215" s="51">
        <f>COUNTIFS(데이터!F:F,D215,데이터!$N:$N,$A$1)</f>
        <v>40</v>
      </c>
      <c r="G215" s="52">
        <f>SUMIFS(데이터!G:G,데이터!F:F,D215,데이터!$N:$N,$A$1)</f>
        <v>73</v>
      </c>
      <c r="H215" s="53">
        <f t="shared" si="6"/>
        <v>1.825</v>
      </c>
      <c r="I215" s="54">
        <f>IFERROR((SUMIFS(데이터!K:K,데이터!F:F,D215,데이터!$N:$N,$A$1))/F215,0)</f>
        <v>26</v>
      </c>
      <c r="J215" s="55">
        <f t="shared" si="7"/>
        <v>9.2113564668769715E-3</v>
      </c>
      <c r="K215" s="233"/>
      <c r="L215" s="38">
        <f>IFERROR(SUMIFS(데이터!$G:$G,데이터!$F:$F,$D215,데이터!$N:$N,$A$1,데이터!$L:$L,L$1),"")</f>
        <v>68</v>
      </c>
      <c r="M215" s="39">
        <f t="shared" si="1"/>
        <v>0.93150684931506844</v>
      </c>
      <c r="N215" s="40">
        <f>IFERROR(SUMIFS(데이터!$G:$G,데이터!$F:$F,$D215,데이터!$N:$N,$A$1,데이터!$L:$L,N$1),"")</f>
        <v>5</v>
      </c>
      <c r="O215" s="39">
        <f t="shared" si="2"/>
        <v>6.8493150684931503E-2</v>
      </c>
      <c r="Q215" s="88"/>
      <c r="R215" s="42"/>
      <c r="S215" s="43"/>
      <c r="T215" s="88"/>
      <c r="U215" s="88"/>
      <c r="V215" s="97"/>
      <c r="W215" s="88"/>
      <c r="X215" s="97"/>
      <c r="Y215" s="88"/>
    </row>
    <row r="216" spans="1:25">
      <c r="A216" s="233"/>
      <c r="B216" s="233"/>
      <c r="C216" s="76" t="s">
        <v>1298</v>
      </c>
      <c r="D216" s="49" t="s">
        <v>1299</v>
      </c>
      <c r="E216" s="50" t="s">
        <v>1300</v>
      </c>
      <c r="F216" s="51">
        <f>COUNTIFS(데이터!F:F,D216,데이터!$N:$N,$A$1)</f>
        <v>56</v>
      </c>
      <c r="G216" s="52">
        <f>SUMIFS(데이터!G:G,데이터!F:F,D216,데이터!$N:$N,$A$1)</f>
        <v>82</v>
      </c>
      <c r="H216" s="53">
        <f t="shared" si="6"/>
        <v>1.4642857142857142</v>
      </c>
      <c r="I216" s="54">
        <f>IFERROR((SUMIFS(데이터!K:K,데이터!F:F,D216,데이터!$N:$N,$A$1))/F216,0)</f>
        <v>15</v>
      </c>
      <c r="J216" s="55">
        <f t="shared" si="7"/>
        <v>1.0347003154574132E-2</v>
      </c>
      <c r="K216" s="233"/>
      <c r="L216" s="38">
        <f>IFERROR(SUMIFS(데이터!$G:$G,데이터!$F:$F,$D216,데이터!$N:$N,$A$1,데이터!$L:$L,L$1),"")</f>
        <v>67</v>
      </c>
      <c r="M216" s="39">
        <f t="shared" si="1"/>
        <v>0.81707317073170727</v>
      </c>
      <c r="N216" s="40">
        <f>IFERROR(SUMIFS(데이터!$G:$G,데이터!$F:$F,$D216,데이터!$N:$N,$A$1,데이터!$L:$L,N$1),"")</f>
        <v>15</v>
      </c>
      <c r="O216" s="39">
        <f t="shared" si="2"/>
        <v>0.18292682926829268</v>
      </c>
      <c r="Q216" s="88"/>
      <c r="R216" s="42"/>
      <c r="S216" s="43"/>
      <c r="T216" s="88"/>
      <c r="U216" s="88"/>
      <c r="V216" s="97"/>
      <c r="W216" s="88"/>
      <c r="X216" s="97"/>
      <c r="Y216" s="88"/>
    </row>
    <row r="217" spans="1:25">
      <c r="A217" s="251" t="s">
        <v>1301</v>
      </c>
      <c r="B217" s="107" t="s">
        <v>1302</v>
      </c>
      <c r="C217" s="76" t="s">
        <v>1303</v>
      </c>
      <c r="D217" s="49" t="s">
        <v>1304</v>
      </c>
      <c r="E217" s="50" t="s">
        <v>1305</v>
      </c>
      <c r="F217" s="51">
        <f>COUNTIFS(데이터!F:F,D217,데이터!$N:$N,$A$1)</f>
        <v>61</v>
      </c>
      <c r="G217" s="52">
        <f>SUMIFS(데이터!G:G,데이터!F:F,D217,데이터!$N:$N,$A$1)</f>
        <v>75</v>
      </c>
      <c r="H217" s="53">
        <f t="shared" si="6"/>
        <v>1.2295081967213115</v>
      </c>
      <c r="I217" s="54">
        <f>IFERROR((SUMIFS(데이터!K:K,데이터!F:F,D217,데이터!$N:$N,$A$1))/F217,0)</f>
        <v>1</v>
      </c>
      <c r="J217" s="55">
        <f t="shared" si="7"/>
        <v>9.4637223974763408E-3</v>
      </c>
      <c r="K217" s="77">
        <f>G217</f>
        <v>75</v>
      </c>
      <c r="L217" s="38">
        <f>IFERROR(SUMIFS(데이터!$G:$G,데이터!$F:$F,$D217,데이터!$N:$N,$A$1,데이터!$L:$L,L$1),"")</f>
        <v>46</v>
      </c>
      <c r="M217" s="39">
        <f t="shared" si="1"/>
        <v>0.647887323943662</v>
      </c>
      <c r="N217" s="40">
        <f>IFERROR(SUMIFS(데이터!$G:$G,데이터!$F:$F,$D217,데이터!$N:$N,$A$1,데이터!$L:$L,N$1),"")</f>
        <v>25</v>
      </c>
      <c r="O217" s="39">
        <f t="shared" si="2"/>
        <v>0.352112676056338</v>
      </c>
      <c r="Q217" s="88"/>
      <c r="R217" s="42"/>
      <c r="S217" s="43"/>
      <c r="T217" s="88"/>
      <c r="U217" s="88"/>
      <c r="V217" s="97"/>
      <c r="W217" s="88"/>
      <c r="X217" s="97"/>
      <c r="Y217" s="88"/>
    </row>
    <row r="218" spans="1:25">
      <c r="A218" s="233"/>
      <c r="B218" s="252" t="s">
        <v>1306</v>
      </c>
      <c r="C218" s="242" t="s">
        <v>1307</v>
      </c>
      <c r="D218" s="49" t="s">
        <v>1308</v>
      </c>
      <c r="E218" s="49" t="s">
        <v>1309</v>
      </c>
      <c r="F218" s="51">
        <f>COUNTIFS(데이터!F:F,D218,데이터!$N:$N,$A$1,데이터!$J:$J,"블랙")</f>
        <v>25</v>
      </c>
      <c r="G218" s="52">
        <f>SUMIFS(데이터!G:G,데이터!F:F,D218,데이터!$N:$N,$A$1,데이터!$J:$J,"블랙")</f>
        <v>25</v>
      </c>
      <c r="H218" s="53">
        <f t="shared" si="6"/>
        <v>1</v>
      </c>
      <c r="I218" s="54">
        <f>IFERROR((SUMIFS(데이터!K:K,데이터!F:F,D218,데이터!$N:$N,$A$1))/F218,0)</f>
        <v>1.56</v>
      </c>
      <c r="J218" s="55">
        <f t="shared" si="7"/>
        <v>3.1545741324921135E-3</v>
      </c>
      <c r="K218" s="232">
        <f>SUM(G218:G221)</f>
        <v>108</v>
      </c>
      <c r="L218" s="38">
        <f>IFERROR(SUMIFS(데이터!$G:$G,데이터!$F:$F,$D218,데이터!$N:$N,$A$1,데이터!$L:$L,L$1,데이터!$J:$J,"블랙"),"")</f>
        <v>25</v>
      </c>
      <c r="M218" s="39">
        <f t="shared" si="1"/>
        <v>1</v>
      </c>
      <c r="N218" s="40">
        <f>IFERROR(SUMIFS(데이터!$G:$G,데이터!$F:$F,$D218,데이터!$N:$N,$A$1,데이터!$L:$L,N$1,데이터!$J:$J,"블랙"),"")</f>
        <v>0</v>
      </c>
      <c r="O218" s="39">
        <f t="shared" si="2"/>
        <v>0</v>
      </c>
      <c r="Q218" s="88"/>
      <c r="R218" s="42"/>
      <c r="S218" s="43"/>
      <c r="T218" s="88"/>
      <c r="U218" s="88"/>
      <c r="V218" s="97"/>
      <c r="W218" s="88"/>
      <c r="X218" s="97"/>
      <c r="Y218" s="88"/>
    </row>
    <row r="219" spans="1:25">
      <c r="A219" s="233"/>
      <c r="B219" s="233"/>
      <c r="C219" s="233"/>
      <c r="D219" s="49" t="s">
        <v>1308</v>
      </c>
      <c r="E219" s="49" t="s">
        <v>1310</v>
      </c>
      <c r="F219" s="51">
        <f>COUNTIFS(데이터!F:F,D219,데이터!$N:$N,$A$1,데이터!$J:$J,"화이트")</f>
        <v>11</v>
      </c>
      <c r="G219" s="52">
        <f>SUMIFS(데이터!G:G,데이터!F:F,D219,데이터!$N:$N,$A$1,데이터!$J:$J,"화이트")</f>
        <v>21</v>
      </c>
      <c r="H219" s="53">
        <f t="shared" si="6"/>
        <v>1.9090909090909092</v>
      </c>
      <c r="I219" s="54">
        <f>IFERROR((SUMIFS(데이터!K:K,데이터!F:F,D219,데이터!$N:$N,$A$1))/F219,0)</f>
        <v>3.5454545454545454</v>
      </c>
      <c r="J219" s="55">
        <f t="shared" si="7"/>
        <v>2.6498422712933753E-3</v>
      </c>
      <c r="K219" s="233"/>
      <c r="L219" s="38">
        <f>IFERROR(SUMIFS(데이터!$G:$G,데이터!$F:$F,$D219,데이터!$N:$N,$A$1,데이터!$L:$L,L$1,데이터!$J:$J,"화이트"),"")</f>
        <v>21</v>
      </c>
      <c r="M219" s="39">
        <f t="shared" si="1"/>
        <v>1</v>
      </c>
      <c r="N219" s="40">
        <f>IFERROR(SUMIFS(데이터!$G:$G,데이터!$F:$F,$D219,데이터!$N:$N,$A$1,데이터!$L:$L,N$1,데이터!$J:$J,"화이트"),"")</f>
        <v>0</v>
      </c>
      <c r="O219" s="39">
        <f t="shared" si="2"/>
        <v>0</v>
      </c>
      <c r="Q219" s="88"/>
      <c r="R219" s="42"/>
      <c r="S219" s="43"/>
      <c r="T219" s="88"/>
      <c r="U219" s="88"/>
      <c r="V219" s="97"/>
      <c r="W219" s="88"/>
      <c r="X219" s="97"/>
      <c r="Y219" s="88"/>
    </row>
    <row r="220" spans="1:25">
      <c r="A220" s="233"/>
      <c r="B220" s="233"/>
      <c r="C220" s="233"/>
      <c r="D220" s="49" t="s">
        <v>1311</v>
      </c>
      <c r="E220" s="49" t="s">
        <v>1312</v>
      </c>
      <c r="F220" s="51">
        <f>COUNTIFS(데이터!F:F,D220,데이터!$N:$N,$A$1,데이터!$J:$J,"블랙")</f>
        <v>55</v>
      </c>
      <c r="G220" s="52">
        <f>SUMIFS(데이터!G:G,데이터!F:F,D220,데이터!$N:$N,$A$1,데이터!$J:$J,"블랙")</f>
        <v>55</v>
      </c>
      <c r="H220" s="53">
        <f t="shared" si="6"/>
        <v>1</v>
      </c>
      <c r="I220" s="54">
        <f>IFERROR((SUMIFS(데이터!K:K,데이터!F:F,D220,데이터!$N:$N,$A$1))/F220,0)</f>
        <v>1.1090909090909091</v>
      </c>
      <c r="J220" s="55">
        <f t="shared" si="7"/>
        <v>6.9400630914826502E-3</v>
      </c>
      <c r="K220" s="233"/>
      <c r="L220" s="38">
        <f>IFERROR(SUMIFS(데이터!$G:$G,데이터!$F:$F,$D220,데이터!$N:$N,$A$1,데이터!$L:$L,L$1,데이터!$J:$J,"블랙"),"")</f>
        <v>55</v>
      </c>
      <c r="M220" s="39">
        <f t="shared" si="1"/>
        <v>1</v>
      </c>
      <c r="N220" s="40">
        <f>IFERROR(SUMIFS(데이터!$G:$G,데이터!$F:$F,$D220,데이터!$N:$N,$A$1,데이터!$L:$L,N$1,데이터!$J:$J,"블랙"),"")</f>
        <v>0</v>
      </c>
      <c r="O220" s="39">
        <f t="shared" si="2"/>
        <v>0</v>
      </c>
      <c r="Q220" s="88"/>
      <c r="R220" s="42"/>
      <c r="S220" s="43"/>
      <c r="T220" s="88"/>
      <c r="U220" s="88"/>
      <c r="V220" s="97"/>
      <c r="W220" s="88"/>
      <c r="X220" s="97"/>
      <c r="Y220" s="88"/>
    </row>
    <row r="221" spans="1:25">
      <c r="A221" s="233"/>
      <c r="B221" s="233"/>
      <c r="C221" s="233"/>
      <c r="D221" s="49" t="s">
        <v>1311</v>
      </c>
      <c r="E221" s="49" t="s">
        <v>1313</v>
      </c>
      <c r="F221" s="51">
        <f>COUNTIFS(데이터!F:F,D221,데이터!$N:$N,$A$1,데이터!$J:$J,"화이트")</f>
        <v>6</v>
      </c>
      <c r="G221" s="52">
        <f>SUMIFS(데이터!G:G,데이터!F:F,D221,데이터!$N:$N,$A$1,데이터!$J:$J,"화이트")</f>
        <v>7</v>
      </c>
      <c r="H221" s="53">
        <f t="shared" si="6"/>
        <v>1.1666666666666667</v>
      </c>
      <c r="I221" s="54">
        <f>IFERROR((SUMIFS(데이터!K:K,데이터!F:F,D221,데이터!$N:$N,$A$1))/F221,0)</f>
        <v>10.166666666666666</v>
      </c>
      <c r="J221" s="55">
        <f t="shared" si="7"/>
        <v>8.8328075709779175E-4</v>
      </c>
      <c r="K221" s="233"/>
      <c r="L221" s="38">
        <f>IFERROR(SUMIFS(데이터!$G:$G,데이터!$F:$F,$D221,데이터!$N:$N,$A$1,데이터!$L:$L,L$1,데이터!$J:$J,"화이트"),"")</f>
        <v>7</v>
      </c>
      <c r="M221" s="39">
        <f t="shared" si="1"/>
        <v>1</v>
      </c>
      <c r="N221" s="40">
        <f>IFERROR(SUMIFS(데이터!$G:$G,데이터!$F:$F,$D221,데이터!$N:$N,$A$1,데이터!$L:$L,N$1,데이터!$J:$J,"화이트"),"")</f>
        <v>0</v>
      </c>
      <c r="O221" s="39">
        <f t="shared" si="2"/>
        <v>0</v>
      </c>
      <c r="Q221" s="88"/>
      <c r="R221" s="42"/>
      <c r="S221" s="43"/>
      <c r="T221" s="88"/>
      <c r="U221" s="88"/>
      <c r="V221" s="97"/>
      <c r="W221" s="88"/>
      <c r="X221" s="97"/>
      <c r="Y221" s="88"/>
    </row>
    <row r="222" spans="1:25">
      <c r="A222" s="233"/>
      <c r="B222" s="233"/>
      <c r="C222" s="242" t="s">
        <v>1314</v>
      </c>
      <c r="D222" s="49" t="s">
        <v>1315</v>
      </c>
      <c r="E222" s="49" t="s">
        <v>1316</v>
      </c>
      <c r="F222" s="51">
        <f>COUNTIFS(데이터!F:F,D222,데이터!$N:$N,$A$1,데이터!$J:$J,"브라운")</f>
        <v>5</v>
      </c>
      <c r="G222" s="52">
        <f>SUMIFS(데이터!G:G,데이터!F:F,D222,데이터!$N:$N,$A$1,데이터!$J:$J,"브라운")</f>
        <v>5</v>
      </c>
      <c r="H222" s="53">
        <f t="shared" si="6"/>
        <v>1</v>
      </c>
      <c r="I222" s="54">
        <f>IFERROR((SUMIFS(데이터!K:K,데이터!F:F,D222,데이터!$N:$N,$A$1))/F222,0)</f>
        <v>1</v>
      </c>
      <c r="J222" s="55">
        <f t="shared" si="7"/>
        <v>6.3091482649842276E-4</v>
      </c>
      <c r="K222" s="232">
        <f>SUM(G222:G225)</f>
        <v>24</v>
      </c>
      <c r="L222" s="38">
        <f>IFERROR(SUMIFS(데이터!$G:$G,데이터!$F:$F,$D222,데이터!$N:$N,$A$1,데이터!$L:$L,L$1,데이터!$J:$J,"브라운"),"")</f>
        <v>5</v>
      </c>
      <c r="M222" s="39">
        <f t="shared" si="1"/>
        <v>1</v>
      </c>
      <c r="N222" s="40">
        <f>IFERROR(SUMIFS(데이터!$G:$G,데이터!$F:$F,$D222,데이터!$N:$N,$A$1,데이터!$L:$L,N$1,데이터!$J:$J,"브라운"),"")</f>
        <v>0</v>
      </c>
      <c r="O222" s="39">
        <f t="shared" si="2"/>
        <v>0</v>
      </c>
      <c r="Q222" s="88"/>
      <c r="R222" s="42"/>
      <c r="S222" s="43"/>
      <c r="T222" s="88"/>
      <c r="U222" s="88"/>
      <c r="V222" s="97"/>
      <c r="W222" s="88"/>
      <c r="X222" s="97"/>
      <c r="Y222" s="88"/>
    </row>
    <row r="223" spans="1:25">
      <c r="A223" s="233"/>
      <c r="B223" s="233"/>
      <c r="C223" s="233"/>
      <c r="D223" s="49" t="s">
        <v>1315</v>
      </c>
      <c r="E223" s="49" t="s">
        <v>1317</v>
      </c>
      <c r="F223" s="51">
        <f>COUNTIFS(데이터!F:F,D223,데이터!$N:$N,$A$1,데이터!$J:$J,"내추럴")</f>
        <v>0</v>
      </c>
      <c r="G223" s="52">
        <f>SUMIFS(데이터!G:G,데이터!F:F,D223,데이터!$N:$N,$A$1,데이터!$J:$J,"내추럴")</f>
        <v>0</v>
      </c>
      <c r="H223" s="53">
        <f t="shared" si="6"/>
        <v>0</v>
      </c>
      <c r="I223" s="54">
        <f>IFERROR((SUMIFS(데이터!K:K,데이터!F:F,D223,데이터!$N:$N,$A$1))/F223,0)</f>
        <v>0</v>
      </c>
      <c r="J223" s="55">
        <f t="shared" si="7"/>
        <v>0</v>
      </c>
      <c r="K223" s="233"/>
      <c r="L223" s="38">
        <f>IFERROR(SUMIFS(데이터!$G:$G,데이터!$F:$F,$D223,데이터!$N:$N,$A$1,데이터!$L:$L,L$1,데이터!$J:$J,"내추럴"),"")</f>
        <v>0</v>
      </c>
      <c r="M223" s="39" t="str">
        <f t="shared" si="1"/>
        <v/>
      </c>
      <c r="N223" s="40">
        <f>IFERROR(SUMIFS(데이터!$G:$G,데이터!$F:$F,$D223,데이터!$N:$N,$A$1,데이터!$L:$L,N$1,데이터!$J:$J,"내추럴"),"")</f>
        <v>0</v>
      </c>
      <c r="O223" s="39" t="str">
        <f t="shared" si="2"/>
        <v/>
      </c>
      <c r="Q223" s="88"/>
      <c r="R223" s="42"/>
      <c r="S223" s="43"/>
      <c r="T223" s="88"/>
      <c r="U223" s="88"/>
      <c r="V223" s="97"/>
      <c r="W223" s="88"/>
      <c r="X223" s="97"/>
      <c r="Y223" s="88"/>
    </row>
    <row r="224" spans="1:25">
      <c r="A224" s="233"/>
      <c r="B224" s="233"/>
      <c r="C224" s="233"/>
      <c r="D224" s="49" t="s">
        <v>1318</v>
      </c>
      <c r="E224" s="49" t="s">
        <v>1319</v>
      </c>
      <c r="F224" s="51">
        <f>COUNTIFS(데이터!F:F,D224,데이터!$N:$N,$A$1,데이터!$J:$J,"브라운")</f>
        <v>18</v>
      </c>
      <c r="G224" s="52">
        <f>SUMIFS(데이터!G:G,데이터!F:F,D224,데이터!$N:$N,$A$1,데이터!$J:$J,"브라운")</f>
        <v>19</v>
      </c>
      <c r="H224" s="53">
        <f t="shared" si="6"/>
        <v>1.0555555555555556</v>
      </c>
      <c r="I224" s="54">
        <f>IFERROR((SUMIFS(데이터!K:K,데이터!F:F,D224,데이터!$N:$N,$A$1))/F224,0)</f>
        <v>1</v>
      </c>
      <c r="J224" s="55">
        <f t="shared" si="7"/>
        <v>2.3974763406940064E-3</v>
      </c>
      <c r="K224" s="233"/>
      <c r="L224" s="38">
        <f>IFERROR(SUMIFS(데이터!$G:$G,데이터!$F:$F,$D224,데이터!$N:$N,$A$1,데이터!$L:$L,L$1,데이터!$J:$J,"브라운"),"")</f>
        <v>19</v>
      </c>
      <c r="M224" s="39">
        <f t="shared" si="1"/>
        <v>1</v>
      </c>
      <c r="N224" s="40">
        <f>IFERROR(SUMIFS(데이터!$G:$G,데이터!$F:$F,$D224,데이터!$N:$N,$A$1,데이터!$L:$L,N$1,데이터!$J:$J,"브라운"),"")</f>
        <v>0</v>
      </c>
      <c r="O224" s="39">
        <f t="shared" si="2"/>
        <v>0</v>
      </c>
      <c r="Q224" s="88"/>
      <c r="R224" s="42"/>
      <c r="S224" s="43"/>
      <c r="T224" s="88"/>
      <c r="U224" s="88"/>
      <c r="V224" s="97"/>
      <c r="W224" s="88"/>
      <c r="X224" s="97"/>
      <c r="Y224" s="88"/>
    </row>
    <row r="225" spans="1:25">
      <c r="A225" s="233"/>
      <c r="B225" s="233"/>
      <c r="C225" s="233"/>
      <c r="D225" s="49" t="s">
        <v>1318</v>
      </c>
      <c r="E225" s="49" t="s">
        <v>1320</v>
      </c>
      <c r="F225" s="51">
        <f>COUNTIFS(데이터!F:F,D225,데이터!$N:$N,$A$1,데이터!$J:$J,"내추럴")</f>
        <v>0</v>
      </c>
      <c r="G225" s="52">
        <f>SUMIFS(데이터!G:G,데이터!F:F,D225,데이터!$N:$N,$A$1,데이터!$J:$J,"내추럴")</f>
        <v>0</v>
      </c>
      <c r="H225" s="53">
        <f t="shared" si="6"/>
        <v>0</v>
      </c>
      <c r="I225" s="54">
        <f>IFERROR((SUMIFS(데이터!K:K,데이터!F:F,D225,데이터!$N:$N,$A$1))/F225,0)</f>
        <v>0</v>
      </c>
      <c r="J225" s="55">
        <f t="shared" si="7"/>
        <v>0</v>
      </c>
      <c r="K225" s="233"/>
      <c r="L225" s="38">
        <f>IFERROR(SUMIFS(데이터!$G:$G,데이터!$F:$F,$D225,데이터!$N:$N,$A$1,데이터!$L:$L,L$1,데이터!$J:$J,"내추럴"),"")</f>
        <v>0</v>
      </c>
      <c r="M225" s="39" t="str">
        <f t="shared" si="1"/>
        <v/>
      </c>
      <c r="N225" s="40">
        <f>IFERROR(SUMIFS(데이터!$G:$G,데이터!$F:$F,$D225,데이터!$N:$N,$A$1,데이터!$L:$L,N$1),"")</f>
        <v>0</v>
      </c>
      <c r="O225" s="39" t="str">
        <f t="shared" si="2"/>
        <v/>
      </c>
      <c r="Q225" s="88"/>
      <c r="R225" s="42"/>
      <c r="S225" s="43"/>
      <c r="T225" s="88"/>
      <c r="U225" s="88"/>
      <c r="V225" s="97"/>
      <c r="W225" s="88"/>
      <c r="X225" s="97"/>
      <c r="Y225" s="88"/>
    </row>
    <row r="226" spans="1:25">
      <c r="A226" s="233"/>
      <c r="B226" s="233"/>
      <c r="C226" s="242" t="s">
        <v>1321</v>
      </c>
      <c r="D226" s="49" t="s">
        <v>1322</v>
      </c>
      <c r="E226" s="49" t="s">
        <v>1323</v>
      </c>
      <c r="F226" s="51">
        <f>COUNTIFS(데이터!F:F,D226,데이터!$N:$N,$A$1)</f>
        <v>14</v>
      </c>
      <c r="G226" s="52">
        <f>SUMIFS(데이터!G:G,데이터!F:F,D226,데이터!$N:$N,$A$1)</f>
        <v>14</v>
      </c>
      <c r="H226" s="53">
        <f t="shared" si="6"/>
        <v>1</v>
      </c>
      <c r="I226" s="54">
        <f>IFERROR((SUMIFS(데이터!K:K,데이터!F:F,D226,데이터!$N:$N,$A$1))/F226,0)</f>
        <v>1</v>
      </c>
      <c r="J226" s="55">
        <f t="shared" si="7"/>
        <v>1.7665615141955835E-3</v>
      </c>
      <c r="K226" s="232">
        <f>SUM(G226:G227)</f>
        <v>25</v>
      </c>
      <c r="L226" s="38">
        <f>IFERROR(SUMIFS(데이터!$G:$G,데이터!$F:$F,$D226,데이터!$N:$N,$A$1,데이터!$L:$L,L$1),"")</f>
        <v>14</v>
      </c>
      <c r="M226" s="39">
        <f t="shared" si="1"/>
        <v>1</v>
      </c>
      <c r="N226" s="40">
        <f>IFERROR(SUMIFS(데이터!$G:$G,데이터!$F:$F,$D226,데이터!$N:$N,$A$1,데이터!$L:$L,N$1,데이터!$J:$J,"내추럴"),"")</f>
        <v>0</v>
      </c>
      <c r="O226" s="39">
        <f t="shared" si="2"/>
        <v>0</v>
      </c>
      <c r="Q226" s="88"/>
      <c r="R226" s="42"/>
      <c r="S226" s="43"/>
      <c r="T226" s="88"/>
      <c r="U226" s="88"/>
      <c r="V226" s="97"/>
      <c r="W226" s="88"/>
      <c r="X226" s="97"/>
      <c r="Y226" s="88"/>
    </row>
    <row r="227" spans="1:25">
      <c r="A227" s="233"/>
      <c r="B227" s="233"/>
      <c r="C227" s="233"/>
      <c r="D227" s="49" t="s">
        <v>1324</v>
      </c>
      <c r="E227" s="49" t="s">
        <v>1325</v>
      </c>
      <c r="F227" s="51">
        <f>COUNTIFS(데이터!F:F,D227,데이터!$N:$N,$A$1)</f>
        <v>11</v>
      </c>
      <c r="G227" s="52">
        <f>SUMIFS(데이터!G:G,데이터!F:F,D227,데이터!$N:$N,$A$1)</f>
        <v>11</v>
      </c>
      <c r="H227" s="53">
        <f t="shared" si="6"/>
        <v>1</v>
      </c>
      <c r="I227" s="54">
        <f>IFERROR((SUMIFS(데이터!K:K,데이터!F:F,D227,데이터!$N:$N,$A$1))/F227,0)</f>
        <v>1</v>
      </c>
      <c r="J227" s="55">
        <f t="shared" si="7"/>
        <v>1.38801261829653E-3</v>
      </c>
      <c r="K227" s="233"/>
      <c r="L227" s="38">
        <f>IFERROR(SUMIFS(데이터!$G:$G,데이터!$F:$F,$D227,데이터!$N:$N,$A$1,데이터!$L:$L,L$1),"")</f>
        <v>11</v>
      </c>
      <c r="M227" s="39">
        <f t="shared" si="1"/>
        <v>1</v>
      </c>
      <c r="N227" s="40">
        <f>IFERROR(SUMIFS(데이터!$G:$G,데이터!$F:$F,$D227,데이터!$N:$N,$A$1,데이터!$L:$L,N$1),"")</f>
        <v>0</v>
      </c>
      <c r="O227" s="39">
        <f t="shared" si="2"/>
        <v>0</v>
      </c>
      <c r="Q227" s="88"/>
      <c r="R227" s="42"/>
      <c r="S227" s="43"/>
      <c r="T227" s="88"/>
      <c r="U227" s="88"/>
      <c r="V227" s="97"/>
      <c r="W227" s="88"/>
      <c r="X227" s="97"/>
      <c r="Y227" s="88"/>
    </row>
    <row r="228" spans="1:25">
      <c r="A228" s="233"/>
      <c r="B228" s="233"/>
      <c r="C228" s="254" t="s">
        <v>1326</v>
      </c>
      <c r="D228" s="49" t="s">
        <v>1327</v>
      </c>
      <c r="E228" s="49" t="s">
        <v>1328</v>
      </c>
      <c r="F228" s="51">
        <f>COUNTIFS(데이터!F:F,D228,데이터!$N:$N,$A$1)</f>
        <v>16</v>
      </c>
      <c r="G228" s="52">
        <f>SUMIFS(데이터!G:G,데이터!F:F,D228,데이터!$N:$N,$A$1)</f>
        <v>16</v>
      </c>
      <c r="H228" s="53">
        <f t="shared" si="6"/>
        <v>1</v>
      </c>
      <c r="I228" s="54">
        <f>IFERROR((SUMIFS(데이터!K:K,데이터!F:F,D228,데이터!$N:$N,$A$1))/F228,0)</f>
        <v>1</v>
      </c>
      <c r="J228" s="55">
        <f t="shared" si="7"/>
        <v>2.0189274447949528E-3</v>
      </c>
      <c r="K228" s="77">
        <f t="shared" ref="K228:K238" si="11">G228</f>
        <v>16</v>
      </c>
      <c r="L228" s="38">
        <f>IFERROR(SUMIFS(데이터!$G:$G,데이터!$F:$F,$D228,데이터!$N:$N,$A$1,데이터!$L:$L,L$1),"")</f>
        <v>16</v>
      </c>
      <c r="M228" s="39">
        <f t="shared" si="1"/>
        <v>1</v>
      </c>
      <c r="N228" s="40">
        <f>IFERROR(SUMIFS(데이터!$G:$G,데이터!$F:$F,$D228,데이터!$N:$N,$A$1,데이터!$L:$L,N$1),"")</f>
        <v>0</v>
      </c>
      <c r="O228" s="39">
        <f t="shared" si="2"/>
        <v>0</v>
      </c>
      <c r="Q228" s="88"/>
      <c r="R228" s="42"/>
      <c r="S228" s="43"/>
      <c r="T228" s="88"/>
      <c r="U228" s="88"/>
      <c r="V228" s="97"/>
      <c r="W228" s="88"/>
      <c r="X228" s="97"/>
      <c r="Y228" s="88"/>
    </row>
    <row r="229" spans="1:25">
      <c r="A229" s="233"/>
      <c r="B229" s="233"/>
      <c r="C229" s="233"/>
      <c r="D229" s="49" t="s">
        <v>1329</v>
      </c>
      <c r="E229" s="49" t="s">
        <v>1330</v>
      </c>
      <c r="F229" s="51">
        <f>COUNTIFS(데이터!F:F,D229,데이터!$N:$N,$A$1)</f>
        <v>3</v>
      </c>
      <c r="G229" s="52">
        <f>SUMIFS(데이터!G:G,데이터!F:F,D229,데이터!$N:$N,$A$1)</f>
        <v>3</v>
      </c>
      <c r="H229" s="53">
        <f t="shared" si="6"/>
        <v>1</v>
      </c>
      <c r="I229" s="54">
        <f>IFERROR((SUMIFS(데이터!K:K,데이터!F:F,D229,데이터!$N:$N,$A$1))/F229,0)</f>
        <v>1</v>
      </c>
      <c r="J229" s="55">
        <f t="shared" si="7"/>
        <v>3.785488958990536E-4</v>
      </c>
      <c r="K229" s="77">
        <f t="shared" si="11"/>
        <v>3</v>
      </c>
      <c r="L229" s="38">
        <f>IFERROR(SUMIFS(데이터!$G:$G,데이터!$F:$F,$D229,데이터!$N:$N,$A$1,데이터!$L:$L,L$1),"")</f>
        <v>3</v>
      </c>
      <c r="M229" s="39">
        <f t="shared" si="1"/>
        <v>1</v>
      </c>
      <c r="N229" s="40">
        <f>IFERROR(SUMIFS(데이터!$G:$G,데이터!$F:$F,$D229,데이터!$N:$N,$A$1,데이터!$L:$L,N$1),"")</f>
        <v>0</v>
      </c>
      <c r="O229" s="39">
        <f t="shared" si="2"/>
        <v>0</v>
      </c>
      <c r="Q229" s="88"/>
      <c r="R229" s="42"/>
      <c r="S229" s="43"/>
      <c r="T229" s="88"/>
      <c r="U229" s="88"/>
      <c r="V229" s="97"/>
      <c r="W229" s="88"/>
      <c r="X229" s="97"/>
      <c r="Y229" s="88"/>
    </row>
    <row r="230" spans="1:25">
      <c r="A230" s="233"/>
      <c r="B230" s="233"/>
      <c r="C230" s="233"/>
      <c r="D230" s="49" t="s">
        <v>1331</v>
      </c>
      <c r="E230" s="49" t="s">
        <v>1332</v>
      </c>
      <c r="F230" s="51">
        <f>COUNTIFS(데이터!F:F,D230,데이터!$N:$N,$A$1)</f>
        <v>3</v>
      </c>
      <c r="G230" s="52">
        <f>SUMIFS(데이터!G:G,데이터!F:F,D230,데이터!$N:$N,$A$1)</f>
        <v>3</v>
      </c>
      <c r="H230" s="53">
        <f t="shared" si="6"/>
        <v>1</v>
      </c>
      <c r="I230" s="54">
        <f>IFERROR((SUMIFS(데이터!K:K,데이터!F:F,D230,데이터!$N:$N,$A$1))/F230,0)</f>
        <v>1</v>
      </c>
      <c r="J230" s="55">
        <f t="shared" si="7"/>
        <v>3.785488958990536E-4</v>
      </c>
      <c r="K230" s="77">
        <f t="shared" si="11"/>
        <v>3</v>
      </c>
      <c r="L230" s="38">
        <f>IFERROR(SUMIFS(데이터!$G:$G,데이터!$F:$F,$D230,데이터!$N:$N,$A$1,데이터!$L:$L,L$1),"")</f>
        <v>3</v>
      </c>
      <c r="M230" s="39">
        <f t="shared" si="1"/>
        <v>1</v>
      </c>
      <c r="N230" s="40">
        <f>IFERROR(SUMIFS(데이터!$G:$G,데이터!$F:$F,$D230,데이터!$N:$N,$A$1,데이터!$L:$L,N$1),"")</f>
        <v>0</v>
      </c>
      <c r="O230" s="39">
        <f t="shared" si="2"/>
        <v>0</v>
      </c>
      <c r="Q230" s="88"/>
      <c r="R230" s="42"/>
      <c r="S230" s="43"/>
      <c r="T230" s="88"/>
      <c r="U230" s="88"/>
      <c r="V230" s="97"/>
      <c r="W230" s="88"/>
      <c r="X230" s="97"/>
      <c r="Y230" s="88"/>
    </row>
    <row r="231" spans="1:25">
      <c r="A231" s="233"/>
      <c r="B231" s="233"/>
      <c r="C231" s="233"/>
      <c r="D231" s="49" t="s">
        <v>1333</v>
      </c>
      <c r="E231" s="49" t="s">
        <v>1334</v>
      </c>
      <c r="F231" s="51">
        <f>COUNTIFS(데이터!F:F,D231,데이터!$N:$N,$A$1)</f>
        <v>2</v>
      </c>
      <c r="G231" s="52">
        <f>SUMIFS(데이터!G:G,데이터!F:F,D231,데이터!$N:$N,$A$1)</f>
        <v>4</v>
      </c>
      <c r="H231" s="53">
        <f t="shared" si="6"/>
        <v>2</v>
      </c>
      <c r="I231" s="54">
        <f>IFERROR((SUMIFS(데이터!K:K,데이터!F:F,D231,데이터!$N:$N,$A$1))/F231,0)</f>
        <v>1</v>
      </c>
      <c r="J231" s="55">
        <f t="shared" si="7"/>
        <v>5.0473186119873821E-4</v>
      </c>
      <c r="K231" s="77">
        <f t="shared" si="11"/>
        <v>4</v>
      </c>
      <c r="L231" s="38">
        <f>IFERROR(SUMIFS(데이터!$G:$G,데이터!$F:$F,$D231,데이터!$N:$N,$A$1,데이터!$L:$L,L$1),"")</f>
        <v>4</v>
      </c>
      <c r="M231" s="39">
        <f t="shared" si="1"/>
        <v>1</v>
      </c>
      <c r="N231" s="40">
        <f>IFERROR(SUMIFS(데이터!$G:$G,데이터!$F:$F,$D231,데이터!$N:$N,$A$1,데이터!$L:$L,N$1),"")</f>
        <v>0</v>
      </c>
      <c r="O231" s="39">
        <f t="shared" si="2"/>
        <v>0</v>
      </c>
      <c r="Q231" s="88"/>
      <c r="R231" s="42"/>
      <c r="S231" s="43"/>
      <c r="T231" s="88"/>
      <c r="U231" s="88"/>
      <c r="V231" s="97"/>
      <c r="W231" s="88"/>
      <c r="X231" s="97"/>
      <c r="Y231" s="88"/>
    </row>
    <row r="232" spans="1:25">
      <c r="A232" s="233"/>
      <c r="B232" s="233"/>
      <c r="C232" s="233"/>
      <c r="D232" s="49" t="s">
        <v>1335</v>
      </c>
      <c r="E232" s="49" t="s">
        <v>1336</v>
      </c>
      <c r="F232" s="51">
        <f>COUNTIFS(데이터!F:F,D232,데이터!$N:$N,$A$1)</f>
        <v>2</v>
      </c>
      <c r="G232" s="52">
        <f>SUMIFS(데이터!G:G,데이터!F:F,D232,데이터!$N:$N,$A$1)</f>
        <v>2</v>
      </c>
      <c r="H232" s="53">
        <f t="shared" si="6"/>
        <v>1</v>
      </c>
      <c r="I232" s="54">
        <f>IFERROR((SUMIFS(데이터!K:K,데이터!F:F,D232,데이터!$N:$N,$A$1))/F232,0)</f>
        <v>1</v>
      </c>
      <c r="J232" s="55">
        <f t="shared" si="7"/>
        <v>2.523659305993691E-4</v>
      </c>
      <c r="K232" s="77">
        <f t="shared" si="11"/>
        <v>2</v>
      </c>
      <c r="L232" s="38">
        <f>IFERROR(SUMIFS(데이터!$G:$G,데이터!$F:$F,$D232,데이터!$N:$N,$A$1,데이터!$L:$L,L$1),"")</f>
        <v>2</v>
      </c>
      <c r="M232" s="39">
        <f t="shared" si="1"/>
        <v>1</v>
      </c>
      <c r="N232" s="40">
        <f>IFERROR(SUMIFS(데이터!$G:$G,데이터!$F:$F,$D232,데이터!$N:$N,$A$1,데이터!$L:$L,N$1),"")</f>
        <v>0</v>
      </c>
      <c r="O232" s="39">
        <f t="shared" si="2"/>
        <v>0</v>
      </c>
      <c r="Q232" s="88"/>
      <c r="R232" s="42"/>
      <c r="S232" s="43"/>
      <c r="T232" s="88"/>
      <c r="U232" s="88"/>
      <c r="V232" s="97"/>
      <c r="W232" s="88"/>
      <c r="X232" s="97"/>
      <c r="Y232" s="88"/>
    </row>
    <row r="233" spans="1:25">
      <c r="A233" s="233"/>
      <c r="B233" s="233"/>
      <c r="C233" s="233"/>
      <c r="D233" s="49" t="s">
        <v>1337</v>
      </c>
      <c r="E233" s="49" t="s">
        <v>1338</v>
      </c>
      <c r="F233" s="51">
        <f>COUNTIFS(데이터!F:F,D233,데이터!$N:$N,$A$1)</f>
        <v>0</v>
      </c>
      <c r="G233" s="52">
        <f>SUMIFS(데이터!G:G,데이터!F:F,D233,데이터!$N:$N,$A$1)</f>
        <v>0</v>
      </c>
      <c r="H233" s="53">
        <f t="shared" si="6"/>
        <v>0</v>
      </c>
      <c r="I233" s="54">
        <f>IFERROR((SUMIFS(데이터!K:K,데이터!F:F,D233,데이터!$N:$N,$A$1))/F233,0)</f>
        <v>0</v>
      </c>
      <c r="J233" s="55">
        <f t="shared" si="7"/>
        <v>0</v>
      </c>
      <c r="K233" s="77">
        <f t="shared" si="11"/>
        <v>0</v>
      </c>
      <c r="L233" s="38">
        <f>IFERROR(SUMIFS(데이터!$G:$G,데이터!$F:$F,$D233,데이터!$N:$N,$A$1,데이터!$L:$L,L$1),"")</f>
        <v>0</v>
      </c>
      <c r="M233" s="39" t="str">
        <f t="shared" si="1"/>
        <v/>
      </c>
      <c r="N233" s="40">
        <f>IFERROR(SUMIFS(데이터!$G:$G,데이터!$F:$F,$D233,데이터!$N:$N,$A$1,데이터!$L:$L,N$1),"")</f>
        <v>0</v>
      </c>
      <c r="O233" s="39" t="str">
        <f t="shared" si="2"/>
        <v/>
      </c>
      <c r="Q233" s="88"/>
      <c r="R233" s="42"/>
      <c r="S233" s="43"/>
      <c r="T233" s="88"/>
      <c r="U233" s="88"/>
      <c r="V233" s="97"/>
      <c r="W233" s="88"/>
      <c r="X233" s="97"/>
      <c r="Y233" s="88"/>
    </row>
    <row r="234" spans="1:25">
      <c r="A234" s="233"/>
      <c r="B234" s="233"/>
      <c r="C234" s="233"/>
      <c r="D234" s="49" t="s">
        <v>1339</v>
      </c>
      <c r="E234" s="49" t="s">
        <v>1340</v>
      </c>
      <c r="F234" s="51">
        <f>COUNTIFS(데이터!F:F,D234,데이터!$N:$N,$A$1)</f>
        <v>1</v>
      </c>
      <c r="G234" s="52">
        <f>SUMIFS(데이터!G:G,데이터!F:F,D234,데이터!$N:$N,$A$1)</f>
        <v>1</v>
      </c>
      <c r="H234" s="53">
        <f t="shared" si="6"/>
        <v>1</v>
      </c>
      <c r="I234" s="54">
        <f>IFERROR((SUMIFS(데이터!K:K,데이터!F:F,D234,데이터!$N:$N,$A$1))/F234,0)</f>
        <v>1</v>
      </c>
      <c r="J234" s="55">
        <f t="shared" si="7"/>
        <v>1.2618296529968455E-4</v>
      </c>
      <c r="K234" s="77">
        <f t="shared" si="11"/>
        <v>1</v>
      </c>
      <c r="L234" s="38">
        <f>IFERROR(SUMIFS(데이터!$G:$G,데이터!$F:$F,$D234,데이터!$N:$N,$A$1,데이터!$L:$L,L$1),"")</f>
        <v>1</v>
      </c>
      <c r="M234" s="39">
        <f t="shared" si="1"/>
        <v>1</v>
      </c>
      <c r="N234" s="40">
        <f>IFERROR(SUMIFS(데이터!$G:$G,데이터!$F:$F,$D234,데이터!$N:$N,$A$1,데이터!$L:$L,N$1),"")</f>
        <v>0</v>
      </c>
      <c r="O234" s="39">
        <f t="shared" si="2"/>
        <v>0</v>
      </c>
      <c r="Q234" s="88"/>
      <c r="R234" s="42"/>
      <c r="S234" s="43"/>
      <c r="T234" s="88"/>
      <c r="U234" s="88"/>
      <c r="V234" s="97"/>
      <c r="W234" s="88"/>
      <c r="X234" s="97"/>
      <c r="Y234" s="88"/>
    </row>
    <row r="235" spans="1:25">
      <c r="A235" s="233"/>
      <c r="B235" s="233"/>
      <c r="C235" s="233"/>
      <c r="D235" s="49" t="s">
        <v>1341</v>
      </c>
      <c r="E235" s="49" t="s">
        <v>1342</v>
      </c>
      <c r="F235" s="51">
        <f>COUNTIFS(데이터!F:F,D235,데이터!$N:$N,$A$1)</f>
        <v>1</v>
      </c>
      <c r="G235" s="52">
        <f>SUMIFS(데이터!G:G,데이터!F:F,D235,데이터!$N:$N,$A$1)</f>
        <v>1</v>
      </c>
      <c r="H235" s="53">
        <f t="shared" si="6"/>
        <v>1</v>
      </c>
      <c r="I235" s="54">
        <f>IFERROR((SUMIFS(데이터!K:K,데이터!F:F,D235,데이터!$N:$N,$A$1))/F235,0)</f>
        <v>1</v>
      </c>
      <c r="J235" s="55">
        <f t="shared" si="7"/>
        <v>1.2618296529968455E-4</v>
      </c>
      <c r="K235" s="77">
        <f t="shared" si="11"/>
        <v>1</v>
      </c>
      <c r="L235" s="38">
        <f>IFERROR(SUMIFS(데이터!$G:$G,데이터!$F:$F,$D235,데이터!$N:$N,$A$1,데이터!$L:$L,L$1),"")</f>
        <v>1</v>
      </c>
      <c r="M235" s="39">
        <f t="shared" si="1"/>
        <v>1</v>
      </c>
      <c r="N235" s="40">
        <f>IFERROR(SUMIFS(데이터!$G:$G,데이터!$F:$F,$D235,데이터!$N:$N,$A$1,데이터!$L:$L,N$1),"")</f>
        <v>0</v>
      </c>
      <c r="O235" s="39">
        <f t="shared" si="2"/>
        <v>0</v>
      </c>
      <c r="Q235" s="88"/>
      <c r="R235" s="42"/>
      <c r="S235" s="43"/>
      <c r="T235" s="88"/>
      <c r="U235" s="88"/>
      <c r="V235" s="97"/>
      <c r="W235" s="88"/>
      <c r="X235" s="97"/>
      <c r="Y235" s="88"/>
    </row>
    <row r="236" spans="1:25">
      <c r="A236" s="233"/>
      <c r="B236" s="233"/>
      <c r="C236" s="233"/>
      <c r="D236" s="49" t="s">
        <v>1343</v>
      </c>
      <c r="E236" s="49" t="s">
        <v>1344</v>
      </c>
      <c r="F236" s="51">
        <f>COUNTIFS(데이터!F:F,D236,데이터!$N:$N,$A$1)</f>
        <v>4</v>
      </c>
      <c r="G236" s="52">
        <f>SUMIFS(데이터!G:G,데이터!F:F,D236,데이터!$N:$N,$A$1)</f>
        <v>4</v>
      </c>
      <c r="H236" s="53">
        <f t="shared" si="6"/>
        <v>1</v>
      </c>
      <c r="I236" s="54">
        <f>IFERROR((SUMIFS(데이터!K:K,데이터!F:F,D236,데이터!$N:$N,$A$1))/F236,0)</f>
        <v>1</v>
      </c>
      <c r="J236" s="55">
        <f t="shared" si="7"/>
        <v>5.0473186119873821E-4</v>
      </c>
      <c r="K236" s="77">
        <f t="shared" si="11"/>
        <v>4</v>
      </c>
      <c r="L236" s="38">
        <f>IFERROR(SUMIFS(데이터!$G:$G,데이터!$F:$F,$D236,데이터!$N:$N,$A$1,데이터!$L:$L,L$1),"")</f>
        <v>4</v>
      </c>
      <c r="M236" s="39">
        <f t="shared" si="1"/>
        <v>1</v>
      </c>
      <c r="N236" s="40">
        <f>IFERROR(SUMIFS(데이터!$G:$G,데이터!$F:$F,$D236,데이터!$N:$N,$A$1,데이터!$L:$L,N$1),"")</f>
        <v>0</v>
      </c>
      <c r="O236" s="39">
        <f t="shared" si="2"/>
        <v>0</v>
      </c>
      <c r="Q236" s="88"/>
      <c r="R236" s="42"/>
      <c r="S236" s="43"/>
      <c r="T236" s="88"/>
      <c r="U236" s="88"/>
      <c r="V236" s="97"/>
      <c r="W236" s="88"/>
      <c r="X236" s="97"/>
      <c r="Y236" s="88"/>
    </row>
    <row r="237" spans="1:25">
      <c r="A237" s="251" t="s">
        <v>1345</v>
      </c>
      <c r="B237" s="252" t="s">
        <v>1302</v>
      </c>
      <c r="C237" s="76" t="s">
        <v>1346</v>
      </c>
      <c r="D237" s="49" t="s">
        <v>1347</v>
      </c>
      <c r="E237" s="49" t="s">
        <v>1346</v>
      </c>
      <c r="F237" s="51">
        <f>COUNTIFS(데이터!F:F,D237,데이터!$N:$N,$A$1)</f>
        <v>88</v>
      </c>
      <c r="G237" s="52">
        <f>SUMIFS(데이터!G:G,데이터!F:F,D237,데이터!$N:$N,$A$1)</f>
        <v>115</v>
      </c>
      <c r="H237" s="53">
        <f t="shared" si="6"/>
        <v>1.3068181818181819</v>
      </c>
      <c r="I237" s="54">
        <f>IFERROR((SUMIFS(데이터!K:K,데이터!F:F,D237,데이터!$N:$N,$A$1))/F237,0)</f>
        <v>1</v>
      </c>
      <c r="J237" s="55">
        <f t="shared" si="7"/>
        <v>1.4511041009463722E-2</v>
      </c>
      <c r="K237" s="77">
        <f t="shared" si="11"/>
        <v>115</v>
      </c>
      <c r="L237" s="38">
        <f>IFERROR(SUMIFS(데이터!$G:$G,데이터!$F:$F,$D237,데이터!$N:$N,$A$1,데이터!$L:$L,L$1),"")</f>
        <v>75</v>
      </c>
      <c r="M237" s="39">
        <f t="shared" si="1"/>
        <v>0.65789473684210531</v>
      </c>
      <c r="N237" s="40">
        <f>IFERROR(SUMIFS(데이터!$G:$G,데이터!$F:$F,$D237,데이터!$N:$N,$A$1,데이터!$L:$L,N$1),"")</f>
        <v>39</v>
      </c>
      <c r="O237" s="39">
        <f t="shared" si="2"/>
        <v>0.34210526315789475</v>
      </c>
      <c r="Q237" s="88"/>
      <c r="R237" s="42"/>
      <c r="S237" s="43"/>
      <c r="T237" s="88"/>
      <c r="U237" s="88"/>
      <c r="V237" s="97"/>
      <c r="W237" s="88"/>
      <c r="X237" s="97"/>
      <c r="Y237" s="88"/>
    </row>
    <row r="238" spans="1:25">
      <c r="A238" s="233"/>
      <c r="B238" s="233"/>
      <c r="C238" s="108" t="s">
        <v>1348</v>
      </c>
      <c r="D238" s="49" t="s">
        <v>1349</v>
      </c>
      <c r="E238" s="49" t="s">
        <v>1348</v>
      </c>
      <c r="F238" s="51">
        <f>COUNTIFS(데이터!F:F,D238,데이터!$N:$N,$A$1)</f>
        <v>3</v>
      </c>
      <c r="G238" s="52">
        <f>SUMIFS(데이터!G:G,데이터!F:F,D238,데이터!$N:$N,$A$1)</f>
        <v>5</v>
      </c>
      <c r="H238" s="53">
        <f t="shared" si="6"/>
        <v>1.6666666666666667</v>
      </c>
      <c r="I238" s="54">
        <f>IFERROR((SUMIFS(데이터!K:K,데이터!F:F,D238,데이터!$N:$N,$A$1))/F238,0)</f>
        <v>1</v>
      </c>
      <c r="J238" s="55">
        <f t="shared" si="7"/>
        <v>6.3091482649842276E-4</v>
      </c>
      <c r="K238" s="77">
        <f t="shared" si="11"/>
        <v>5</v>
      </c>
      <c r="L238" s="38">
        <f>IFERROR(SUMIFS(데이터!$G:$G,데이터!$F:$F,$D238,데이터!$N:$N,$A$1,데이터!$L:$L,L$1),"")</f>
        <v>5</v>
      </c>
      <c r="M238" s="39">
        <f t="shared" si="1"/>
        <v>1</v>
      </c>
      <c r="N238" s="40">
        <f>IFERROR(SUMIFS(데이터!$G:$G,데이터!$F:$F,$D238,데이터!$N:$N,$A$1,데이터!$L:$L,N$1),"")</f>
        <v>0</v>
      </c>
      <c r="O238" s="39">
        <f t="shared" si="2"/>
        <v>0</v>
      </c>
      <c r="Q238" s="88"/>
      <c r="R238" s="42"/>
      <c r="S238" s="43"/>
      <c r="T238" s="88"/>
      <c r="U238" s="88"/>
      <c r="V238" s="97"/>
      <c r="W238" s="88"/>
      <c r="X238" s="97"/>
      <c r="Y238" s="88"/>
    </row>
    <row r="239" spans="1:25">
      <c r="A239" s="233"/>
      <c r="B239" s="233"/>
      <c r="C239" s="254" t="s">
        <v>1350</v>
      </c>
      <c r="D239" s="49" t="s">
        <v>1351</v>
      </c>
      <c r="E239" s="49" t="s">
        <v>1352</v>
      </c>
      <c r="F239" s="51">
        <f>COUNTIFS(데이터!F:F,D239,데이터!$N:$N,$A$1)</f>
        <v>25</v>
      </c>
      <c r="G239" s="52">
        <f>SUMIFS(데이터!G:G,데이터!F:F,D239,데이터!$N:$N,$A$1)</f>
        <v>42</v>
      </c>
      <c r="H239" s="53">
        <f t="shared" si="6"/>
        <v>1.68</v>
      </c>
      <c r="I239" s="54">
        <f>IFERROR((SUMIFS(데이터!K:K,데이터!F:F,D239,데이터!$N:$N,$A$1))/F239,0)</f>
        <v>10</v>
      </c>
      <c r="J239" s="55">
        <f t="shared" si="7"/>
        <v>5.2996845425867505E-3</v>
      </c>
      <c r="K239" s="232">
        <f>SUM(G239:G243)</f>
        <v>77</v>
      </c>
      <c r="L239" s="38">
        <f>IFERROR(SUMIFS(데이터!$G:$G,데이터!$F:$F,$D239,데이터!$N:$N,$A$1,데이터!$L:$L,L$1),"")</f>
        <v>37</v>
      </c>
      <c r="M239" s="39">
        <f t="shared" si="1"/>
        <v>0.88095238095238093</v>
      </c>
      <c r="N239" s="40">
        <f>IFERROR(SUMIFS(데이터!$G:$G,데이터!$F:$F,$D239,데이터!$N:$N,$A$1,데이터!$L:$L,N$1),"")</f>
        <v>5</v>
      </c>
      <c r="O239" s="39">
        <f t="shared" si="2"/>
        <v>0.11904761904761904</v>
      </c>
      <c r="Q239" s="88"/>
      <c r="R239" s="42"/>
      <c r="S239" s="43"/>
      <c r="T239" s="88"/>
      <c r="U239" s="88"/>
      <c r="V239" s="97"/>
      <c r="W239" s="88"/>
      <c r="X239" s="97"/>
      <c r="Y239" s="88"/>
    </row>
    <row r="240" spans="1:25">
      <c r="A240" s="233"/>
      <c r="B240" s="233"/>
      <c r="C240" s="233"/>
      <c r="D240" s="49" t="s">
        <v>1353</v>
      </c>
      <c r="E240" s="49" t="s">
        <v>1354</v>
      </c>
      <c r="F240" s="51">
        <f>COUNTIFS(데이터!F:F,D240,데이터!$N:$N,$A$1)</f>
        <v>2</v>
      </c>
      <c r="G240" s="52">
        <f>SUMIFS(데이터!G:G,데이터!F:F,D240,데이터!$N:$N,$A$1)</f>
        <v>2</v>
      </c>
      <c r="H240" s="53">
        <f t="shared" si="6"/>
        <v>1</v>
      </c>
      <c r="I240" s="54">
        <f>IFERROR((SUMIFS(데이터!K:K,데이터!F:F,D240,데이터!$N:$N,$A$1))/F240,0)</f>
        <v>10</v>
      </c>
      <c r="J240" s="55">
        <f t="shared" si="7"/>
        <v>2.523659305993691E-4</v>
      </c>
      <c r="K240" s="233"/>
      <c r="L240" s="38">
        <f>IFERROR(SUMIFS(데이터!$G:$G,데이터!$F:$F,$D240,데이터!$N:$N,$A$1,데이터!$L:$L,L$1),"")</f>
        <v>2</v>
      </c>
      <c r="M240" s="39">
        <f t="shared" si="1"/>
        <v>1</v>
      </c>
      <c r="N240" s="40">
        <f>IFERROR(SUMIFS(데이터!$G:$G,데이터!$F:$F,$D240,데이터!$N:$N,$A$1,데이터!$L:$L,N$1),"")</f>
        <v>0</v>
      </c>
      <c r="O240" s="39">
        <f t="shared" si="2"/>
        <v>0</v>
      </c>
      <c r="Q240" s="88"/>
      <c r="R240" s="42"/>
      <c r="S240" s="43"/>
      <c r="T240" s="88"/>
      <c r="U240" s="88"/>
      <c r="V240" s="97"/>
      <c r="W240" s="88"/>
      <c r="X240" s="97"/>
      <c r="Y240" s="88"/>
    </row>
    <row r="241" spans="1:25">
      <c r="A241" s="233"/>
      <c r="B241" s="233"/>
      <c r="C241" s="233"/>
      <c r="D241" s="49" t="s">
        <v>1355</v>
      </c>
      <c r="E241" s="49" t="s">
        <v>1356</v>
      </c>
      <c r="F241" s="51">
        <f>COUNTIFS(데이터!F:F,D241,데이터!$N:$N,$A$1)</f>
        <v>2</v>
      </c>
      <c r="G241" s="52">
        <f>SUMIFS(데이터!G:G,데이터!F:F,D241,데이터!$N:$N,$A$1)</f>
        <v>2</v>
      </c>
      <c r="H241" s="53">
        <f t="shared" si="6"/>
        <v>1</v>
      </c>
      <c r="I241" s="54">
        <f>IFERROR((SUMIFS(데이터!K:K,데이터!F:F,D241,데이터!$N:$N,$A$1))/F241,0)</f>
        <v>10</v>
      </c>
      <c r="J241" s="55">
        <f t="shared" si="7"/>
        <v>2.523659305993691E-4</v>
      </c>
      <c r="K241" s="233"/>
      <c r="L241" s="38">
        <f>IFERROR(SUMIFS(데이터!$G:$G,데이터!$F:$F,$D241,데이터!$N:$N,$A$1,데이터!$L:$L,L$1),"")</f>
        <v>2</v>
      </c>
      <c r="M241" s="39">
        <f t="shared" si="1"/>
        <v>1</v>
      </c>
      <c r="N241" s="40">
        <f>IFERROR(SUMIFS(데이터!$G:$G,데이터!$F:$F,$D241,데이터!$N:$N,$A$1,데이터!$L:$L,N$1),"")</f>
        <v>0</v>
      </c>
      <c r="O241" s="39">
        <f t="shared" si="2"/>
        <v>0</v>
      </c>
      <c r="Q241" s="88"/>
      <c r="R241" s="42"/>
      <c r="S241" s="43"/>
      <c r="T241" s="88"/>
      <c r="U241" s="88"/>
      <c r="V241" s="97"/>
      <c r="W241" s="88"/>
      <c r="X241" s="97"/>
      <c r="Y241" s="88"/>
    </row>
    <row r="242" spans="1:25">
      <c r="A242" s="233"/>
      <c r="B242" s="233"/>
      <c r="C242" s="233"/>
      <c r="D242" s="49" t="s">
        <v>1357</v>
      </c>
      <c r="E242" s="49" t="s">
        <v>1358</v>
      </c>
      <c r="F242" s="51">
        <f>COUNTIFS(데이터!F:F,D242,데이터!$N:$N,$A$1)</f>
        <v>19</v>
      </c>
      <c r="G242" s="52">
        <f>SUMIFS(데이터!G:G,데이터!F:F,D242,데이터!$N:$N,$A$1)</f>
        <v>30</v>
      </c>
      <c r="H242" s="53">
        <f t="shared" si="6"/>
        <v>1.5789473684210527</v>
      </c>
      <c r="I242" s="54">
        <f>IFERROR((SUMIFS(데이터!K:K,데이터!F:F,D242,데이터!$N:$N,$A$1))/F242,0)</f>
        <v>10</v>
      </c>
      <c r="J242" s="55">
        <f t="shared" si="7"/>
        <v>3.7854889589905363E-3</v>
      </c>
      <c r="K242" s="233"/>
      <c r="L242" s="38">
        <f>IFERROR(SUMIFS(데이터!$G:$G,데이터!$F:$F,$D242,데이터!$N:$N,$A$1,데이터!$L:$L,L$1),"")</f>
        <v>30</v>
      </c>
      <c r="M242" s="39">
        <f t="shared" si="1"/>
        <v>1</v>
      </c>
      <c r="N242" s="40">
        <f>IFERROR(SUMIFS(데이터!$G:$G,데이터!$F:$F,$D242,데이터!$N:$N,$A$1,데이터!$L:$L,N$1),"")</f>
        <v>0</v>
      </c>
      <c r="O242" s="39">
        <f t="shared" si="2"/>
        <v>0</v>
      </c>
      <c r="Q242" s="88"/>
      <c r="R242" s="42"/>
      <c r="S242" s="43"/>
      <c r="T242" s="88"/>
      <c r="U242" s="88"/>
      <c r="V242" s="97"/>
      <c r="W242" s="88"/>
      <c r="X242" s="97"/>
      <c r="Y242" s="88"/>
    </row>
    <row r="243" spans="1:25">
      <c r="A243" s="233"/>
      <c r="B243" s="233"/>
      <c r="C243" s="233"/>
      <c r="D243" s="49" t="s">
        <v>1359</v>
      </c>
      <c r="E243" s="49" t="s">
        <v>1360</v>
      </c>
      <c r="F243" s="51">
        <f>COUNTIFS(데이터!F:F,D243,데이터!$N:$N,$A$1)</f>
        <v>1</v>
      </c>
      <c r="G243" s="52">
        <f>SUMIFS(데이터!G:G,데이터!F:F,D243,데이터!$N:$N,$A$1)</f>
        <v>1</v>
      </c>
      <c r="H243" s="53">
        <f t="shared" si="6"/>
        <v>1</v>
      </c>
      <c r="I243" s="54">
        <f>IFERROR((SUMIFS(데이터!K:K,데이터!F:F,D243,데이터!$N:$N,$A$1))/F243,0)</f>
        <v>10</v>
      </c>
      <c r="J243" s="55">
        <f t="shared" si="7"/>
        <v>1.2618296529968455E-4</v>
      </c>
      <c r="K243" s="233"/>
      <c r="L243" s="38">
        <f>IFERROR(SUMIFS(데이터!$G:$G,데이터!$F:$F,$D243,데이터!$N:$N,$A$1,데이터!$L:$L,L$1),"")</f>
        <v>1</v>
      </c>
      <c r="M243" s="39">
        <f t="shared" si="1"/>
        <v>1</v>
      </c>
      <c r="N243" s="40">
        <f>IFERROR(SUMIFS(데이터!$G:$G,데이터!$F:$F,$D243,데이터!$N:$N,$A$1,데이터!$L:$L,N$1),"")</f>
        <v>0</v>
      </c>
      <c r="O243" s="39">
        <f t="shared" si="2"/>
        <v>0</v>
      </c>
      <c r="Q243" s="88"/>
      <c r="R243" s="42"/>
      <c r="S243" s="43"/>
      <c r="T243" s="88"/>
      <c r="U243" s="88"/>
      <c r="V243" s="97"/>
      <c r="W243" s="88"/>
      <c r="X243" s="97"/>
      <c r="Y243" s="88"/>
    </row>
    <row r="244" spans="1:25">
      <c r="A244" s="233"/>
      <c r="B244" s="233"/>
      <c r="C244" s="254" t="s">
        <v>1361</v>
      </c>
      <c r="D244" s="49" t="s">
        <v>1362</v>
      </c>
      <c r="E244" s="49" t="s">
        <v>1363</v>
      </c>
      <c r="F244" s="51">
        <f>COUNTIFS(데이터!F:F,D244,데이터!$N:$N,$A$1)</f>
        <v>26</v>
      </c>
      <c r="G244" s="52">
        <f>SUMIFS(데이터!G:G,데이터!F:F,D244,데이터!$N:$N,$A$1)</f>
        <v>30</v>
      </c>
      <c r="H244" s="53">
        <f t="shared" si="6"/>
        <v>1.1538461538461537</v>
      </c>
      <c r="I244" s="54">
        <f>IFERROR((SUMIFS(데이터!K:K,데이터!F:F,D244,데이터!$N:$N,$A$1))/F244,0)</f>
        <v>1.3076923076923077</v>
      </c>
      <c r="J244" s="55">
        <f t="shared" si="7"/>
        <v>3.7854889589905363E-3</v>
      </c>
      <c r="K244" s="232">
        <f>SUM(G244:G247)</f>
        <v>62</v>
      </c>
      <c r="L244" s="38">
        <f>IFERROR(SUMIFS(데이터!$G:$G,데이터!$F:$F,$D244,데이터!$N:$N,$A$1,데이터!$L:$L,L$1),"")</f>
        <v>27</v>
      </c>
      <c r="M244" s="39">
        <f t="shared" si="1"/>
        <v>0.9</v>
      </c>
      <c r="N244" s="40">
        <f>IFERROR(SUMIFS(데이터!$G:$G,데이터!$F:$F,$D244,데이터!$N:$N,$A$1,데이터!$L:$L,N$1),"")</f>
        <v>3</v>
      </c>
      <c r="O244" s="39">
        <f t="shared" si="2"/>
        <v>0.1</v>
      </c>
      <c r="Q244" s="88"/>
      <c r="R244" s="42"/>
      <c r="S244" s="43"/>
      <c r="T244" s="88"/>
      <c r="U244" s="88"/>
      <c r="V244" s="97"/>
      <c r="W244" s="88"/>
      <c r="X244" s="97"/>
      <c r="Y244" s="88"/>
    </row>
    <row r="245" spans="1:25">
      <c r="A245" s="233"/>
      <c r="B245" s="233"/>
      <c r="C245" s="233"/>
      <c r="D245" s="49" t="s">
        <v>1364</v>
      </c>
      <c r="E245" s="49" t="s">
        <v>1365</v>
      </c>
      <c r="F245" s="51">
        <f>COUNTIFS(데이터!F:F,D245,데이터!$N:$N,$A$1)</f>
        <v>2</v>
      </c>
      <c r="G245" s="52">
        <f>SUMIFS(데이터!G:G,데이터!F:F,D245,데이터!$N:$N,$A$1)</f>
        <v>2</v>
      </c>
      <c r="H245" s="53">
        <f t="shared" si="6"/>
        <v>1</v>
      </c>
      <c r="I245" s="54">
        <f>IFERROR((SUMIFS(데이터!K:K,데이터!F:F,D245,데이터!$N:$N,$A$1))/F245,0)</f>
        <v>1</v>
      </c>
      <c r="J245" s="55">
        <f t="shared" si="7"/>
        <v>2.523659305993691E-4</v>
      </c>
      <c r="K245" s="233"/>
      <c r="L245" s="38">
        <f>IFERROR(SUMIFS(데이터!$G:$G,데이터!$F:$F,$D245,데이터!$N:$N,$A$1,데이터!$L:$L,L$1),"")</f>
        <v>0</v>
      </c>
      <c r="M245" s="39">
        <f t="shared" si="1"/>
        <v>0</v>
      </c>
      <c r="N245" s="40">
        <f>IFERROR(SUMIFS(데이터!$G:$G,데이터!$F:$F,$D245,데이터!$N:$N,$A$1,데이터!$L:$L,N$1),"")</f>
        <v>2</v>
      </c>
      <c r="O245" s="39">
        <f t="shared" si="2"/>
        <v>1</v>
      </c>
      <c r="Q245" s="88"/>
      <c r="R245" s="42"/>
      <c r="S245" s="43"/>
      <c r="T245" s="88"/>
      <c r="U245" s="88"/>
      <c r="V245" s="97"/>
      <c r="W245" s="88"/>
      <c r="X245" s="97"/>
      <c r="Y245" s="88"/>
    </row>
    <row r="246" spans="1:25">
      <c r="A246" s="233"/>
      <c r="B246" s="233"/>
      <c r="C246" s="233"/>
      <c r="D246" s="49" t="s">
        <v>1366</v>
      </c>
      <c r="E246" s="49" t="s">
        <v>1367</v>
      </c>
      <c r="F246" s="51">
        <f>COUNTIFS(데이터!F:F,D246,데이터!$N:$N,$A$1)</f>
        <v>12</v>
      </c>
      <c r="G246" s="52">
        <f>SUMIFS(데이터!G:G,데이터!F:F,D246,데이터!$N:$N,$A$1)</f>
        <v>16</v>
      </c>
      <c r="H246" s="53">
        <f t="shared" si="6"/>
        <v>1.3333333333333333</v>
      </c>
      <c r="I246" s="54">
        <f>IFERROR((SUMIFS(데이터!K:K,데이터!F:F,D246,데이터!$N:$N,$A$1))/F246,0)</f>
        <v>1.3333333333333333</v>
      </c>
      <c r="J246" s="55">
        <f t="shared" si="7"/>
        <v>2.0189274447949528E-3</v>
      </c>
      <c r="K246" s="233"/>
      <c r="L246" s="38">
        <f>IFERROR(SUMIFS(데이터!$G:$G,데이터!$F:$F,$D246,데이터!$N:$N,$A$1,데이터!$L:$L,L$1),"")</f>
        <v>9</v>
      </c>
      <c r="M246" s="39">
        <f t="shared" si="1"/>
        <v>0.5625</v>
      </c>
      <c r="N246" s="40">
        <f>IFERROR(SUMIFS(데이터!$G:$G,데이터!$F:$F,$D246,데이터!$N:$N,$A$1,데이터!$L:$L,N$1),"")</f>
        <v>7</v>
      </c>
      <c r="O246" s="39">
        <f t="shared" si="2"/>
        <v>0.4375</v>
      </c>
      <c r="Q246" s="88"/>
      <c r="R246" s="42"/>
      <c r="S246" s="43"/>
      <c r="T246" s="88"/>
      <c r="U246" s="88"/>
      <c r="V246" s="97"/>
      <c r="W246" s="88"/>
      <c r="X246" s="97"/>
      <c r="Y246" s="88"/>
    </row>
    <row r="247" spans="1:25">
      <c r="A247" s="233"/>
      <c r="B247" s="233"/>
      <c r="C247" s="233"/>
      <c r="D247" s="49" t="s">
        <v>1368</v>
      </c>
      <c r="E247" s="49" t="s">
        <v>1369</v>
      </c>
      <c r="F247" s="51">
        <f>COUNTIFS(데이터!F:F,D247,데이터!$N:$N,$A$1)</f>
        <v>3</v>
      </c>
      <c r="G247" s="52">
        <f>SUMIFS(데이터!G:G,데이터!F:F,D247,데이터!$N:$N,$A$1)</f>
        <v>14</v>
      </c>
      <c r="H247" s="53">
        <f t="shared" si="6"/>
        <v>4.666666666666667</v>
      </c>
      <c r="I247" s="54">
        <f>IFERROR((SUMIFS(데이터!K:K,데이터!F:F,D247,데이터!$N:$N,$A$1))/F247,0)</f>
        <v>1.3333333333333333</v>
      </c>
      <c r="J247" s="55">
        <f t="shared" si="7"/>
        <v>1.7665615141955835E-3</v>
      </c>
      <c r="K247" s="233"/>
      <c r="L247" s="38">
        <f>IFERROR(SUMIFS(데이터!$G:$G,데이터!$F:$F,$D247,데이터!$N:$N,$A$1,데이터!$L:$L,L$1),"")</f>
        <v>14</v>
      </c>
      <c r="M247" s="39">
        <f t="shared" si="1"/>
        <v>1</v>
      </c>
      <c r="N247" s="40">
        <f>IFERROR(SUMIFS(데이터!$G:$G,데이터!$F:$F,$D247,데이터!$N:$N,$A$1,데이터!$L:$L,N$1),"")</f>
        <v>0</v>
      </c>
      <c r="O247" s="39">
        <f t="shared" si="2"/>
        <v>0</v>
      </c>
      <c r="Q247" s="88"/>
      <c r="R247" s="42"/>
      <c r="S247" s="43"/>
      <c r="T247" s="88"/>
      <c r="U247" s="88"/>
      <c r="V247" s="97"/>
      <c r="W247" s="88"/>
      <c r="X247" s="97"/>
      <c r="Y247" s="88"/>
    </row>
    <row r="248" spans="1:25">
      <c r="A248" s="233"/>
      <c r="B248" s="233"/>
      <c r="C248" s="254" t="s">
        <v>1370</v>
      </c>
      <c r="D248" s="49" t="s">
        <v>1371</v>
      </c>
      <c r="E248" s="49" t="s">
        <v>1372</v>
      </c>
      <c r="F248" s="51">
        <f>COUNTIFS(데이터!F:F,D248,데이터!$N:$N,$A$1)</f>
        <v>3</v>
      </c>
      <c r="G248" s="52">
        <f>SUMIFS(데이터!G:G,데이터!F:F,D248,데이터!$N:$N,$A$1)</f>
        <v>4</v>
      </c>
      <c r="H248" s="53">
        <f t="shared" si="6"/>
        <v>1.3333333333333333</v>
      </c>
      <c r="I248" s="54">
        <f>IFERROR((SUMIFS(데이터!K:K,데이터!F:F,D248,데이터!$N:$N,$A$1))/F248,0)</f>
        <v>4</v>
      </c>
      <c r="J248" s="55">
        <f t="shared" si="7"/>
        <v>5.0473186119873821E-4</v>
      </c>
      <c r="K248" s="232">
        <f>SUM(G248:G249)</f>
        <v>9</v>
      </c>
      <c r="L248" s="38">
        <f>IFERROR(SUMIFS(데이터!$G:$G,데이터!$F:$F,$D248,데이터!$N:$N,$A$1,데이터!$L:$L,L$1),"")</f>
        <v>3</v>
      </c>
      <c r="M248" s="39">
        <f t="shared" si="1"/>
        <v>0.75</v>
      </c>
      <c r="N248" s="40">
        <f>IFERROR(SUMIFS(데이터!$G:$G,데이터!$F:$F,$D248,데이터!$N:$N,$A$1,데이터!$L:$L,N$1),"")</f>
        <v>1</v>
      </c>
      <c r="O248" s="39">
        <f t="shared" si="2"/>
        <v>0.25</v>
      </c>
      <c r="Q248" s="88"/>
      <c r="R248" s="42"/>
      <c r="S248" s="43"/>
      <c r="T248" s="88"/>
      <c r="U248" s="88"/>
      <c r="V248" s="97"/>
      <c r="W248" s="88"/>
      <c r="X248" s="97"/>
      <c r="Y248" s="88"/>
    </row>
    <row r="249" spans="1:25">
      <c r="A249" s="233"/>
      <c r="B249" s="233"/>
      <c r="C249" s="233"/>
      <c r="D249" s="49" t="s">
        <v>1373</v>
      </c>
      <c r="E249" s="49" t="s">
        <v>1374</v>
      </c>
      <c r="F249" s="51">
        <f>COUNTIFS(데이터!F:F,D249,데이터!$N:$N,$A$1)</f>
        <v>4</v>
      </c>
      <c r="G249" s="52">
        <f>SUMIFS(데이터!G:G,데이터!F:F,D249,데이터!$N:$N,$A$1)</f>
        <v>5</v>
      </c>
      <c r="H249" s="53">
        <f t="shared" si="6"/>
        <v>1.25</v>
      </c>
      <c r="I249" s="54">
        <f>IFERROR((SUMIFS(데이터!K:K,데이터!F:F,D249,데이터!$N:$N,$A$1))/F249,0)</f>
        <v>4</v>
      </c>
      <c r="J249" s="55">
        <f t="shared" si="7"/>
        <v>6.3091482649842276E-4</v>
      </c>
      <c r="K249" s="233"/>
      <c r="L249" s="38">
        <f>IFERROR(SUMIFS(데이터!$G:$G,데이터!$F:$F,$D249,데이터!$N:$N,$A$1,데이터!$L:$L,L$1),"")</f>
        <v>5</v>
      </c>
      <c r="M249" s="39">
        <f t="shared" si="1"/>
        <v>1</v>
      </c>
      <c r="N249" s="40">
        <f>IFERROR(SUMIFS(데이터!$G:$G,데이터!$F:$F,$D249,데이터!$N:$N,$A$1,데이터!$L:$L,N$1),"")</f>
        <v>0</v>
      </c>
      <c r="O249" s="39">
        <f t="shared" si="2"/>
        <v>0</v>
      </c>
      <c r="Q249" s="88"/>
      <c r="R249" s="42"/>
      <c r="S249" s="43"/>
      <c r="T249" s="88"/>
      <c r="U249" s="88"/>
      <c r="V249" s="97"/>
      <c r="W249" s="88"/>
      <c r="X249" s="97"/>
      <c r="Y249" s="88"/>
    </row>
    <row r="250" spans="1:25">
      <c r="A250" s="233"/>
      <c r="B250" s="233"/>
      <c r="C250" s="254" t="s">
        <v>1375</v>
      </c>
      <c r="D250" s="49" t="s">
        <v>1376</v>
      </c>
      <c r="E250" s="49" t="s">
        <v>1377</v>
      </c>
      <c r="F250" s="51">
        <f>COUNTIFS(데이터!F:F,D250,데이터!$N:$N,$A$1)</f>
        <v>13</v>
      </c>
      <c r="G250" s="52">
        <f>SUMIFS(데이터!G:G,데이터!F:F,D250,데이터!$N:$N,$A$1)</f>
        <v>15</v>
      </c>
      <c r="H250" s="53">
        <f t="shared" si="6"/>
        <v>1.1538461538461537</v>
      </c>
      <c r="I250" s="54">
        <f>IFERROR((SUMIFS(데이터!K:K,데이터!F:F,D250,데이터!$N:$N,$A$1))/F250,0)</f>
        <v>1</v>
      </c>
      <c r="J250" s="55">
        <f t="shared" si="7"/>
        <v>1.8927444794952682E-3</v>
      </c>
      <c r="K250" s="232">
        <f>SUM(G250:G251)</f>
        <v>145</v>
      </c>
      <c r="L250" s="38">
        <f>IFERROR(SUMIFS(데이터!$G:$G,데이터!$F:$F,$D250,데이터!$N:$N,$A$1,데이터!$L:$L,L$1),"")</f>
        <v>15</v>
      </c>
      <c r="M250" s="39">
        <f t="shared" si="1"/>
        <v>1</v>
      </c>
      <c r="N250" s="40">
        <f>IFERROR(SUMIFS(데이터!$G:$G,데이터!$F:$F,$D250,데이터!$N:$N,$A$1,데이터!$L:$L,N$1),"")</f>
        <v>0</v>
      </c>
      <c r="O250" s="39">
        <f t="shared" si="2"/>
        <v>0</v>
      </c>
      <c r="Q250" s="88"/>
      <c r="R250" s="42"/>
      <c r="S250" s="43"/>
      <c r="T250" s="88"/>
      <c r="U250" s="88"/>
      <c r="V250" s="97"/>
      <c r="W250" s="88"/>
      <c r="X250" s="97"/>
      <c r="Y250" s="88"/>
    </row>
    <row r="251" spans="1:25">
      <c r="A251" s="233"/>
      <c r="B251" s="233"/>
      <c r="C251" s="233"/>
      <c r="D251" s="49" t="s">
        <v>1378</v>
      </c>
      <c r="E251" s="49" t="s">
        <v>1379</v>
      </c>
      <c r="F251" s="51">
        <f>COUNTIFS(데이터!F:F,D251,데이터!$N:$N,$A$1)</f>
        <v>50</v>
      </c>
      <c r="G251" s="52">
        <f>SUMIFS(데이터!G:G,데이터!F:F,D251,데이터!$N:$N,$A$1)</f>
        <v>130</v>
      </c>
      <c r="H251" s="53">
        <f t="shared" si="6"/>
        <v>2.6</v>
      </c>
      <c r="I251" s="54">
        <f>IFERROR((SUMIFS(데이터!K:K,데이터!F:F,D251,데이터!$N:$N,$A$1))/F251,0)</f>
        <v>1</v>
      </c>
      <c r="J251" s="55">
        <f t="shared" si="7"/>
        <v>1.6403785488958992E-2</v>
      </c>
      <c r="K251" s="233"/>
      <c r="L251" s="38">
        <f>IFERROR(SUMIFS(데이터!$G:$G,데이터!$F:$F,$D251,데이터!$N:$N,$A$1,데이터!$L:$L,L$1),"")</f>
        <v>130</v>
      </c>
      <c r="M251" s="39">
        <f t="shared" si="1"/>
        <v>1</v>
      </c>
      <c r="N251" s="40">
        <f>IFERROR(SUMIFS(데이터!$G:$G,데이터!$F:$F,$D251,데이터!$N:$N,$A$1,데이터!$L:$L,N$1),"")</f>
        <v>0</v>
      </c>
      <c r="O251" s="39">
        <f t="shared" si="2"/>
        <v>0</v>
      </c>
      <c r="Q251" s="88"/>
      <c r="R251" s="42"/>
      <c r="S251" s="43"/>
      <c r="T251" s="88"/>
      <c r="U251" s="88"/>
      <c r="V251" s="97"/>
      <c r="W251" s="88"/>
      <c r="X251" s="97"/>
      <c r="Y251" s="88"/>
    </row>
    <row r="252" spans="1:25">
      <c r="A252" s="233"/>
      <c r="B252" s="233"/>
      <c r="C252" s="254" t="s">
        <v>1380</v>
      </c>
      <c r="D252" s="49" t="s">
        <v>1381</v>
      </c>
      <c r="E252" s="49" t="s">
        <v>1382</v>
      </c>
      <c r="F252" s="51">
        <f>COUNTIFS(데이터!F:F,D252,데이터!$N:$N,$A$1)</f>
        <v>7</v>
      </c>
      <c r="G252" s="52">
        <f>SUMIFS(데이터!G:G,데이터!F:F,D252,데이터!$N:$N,$A$1)</f>
        <v>10</v>
      </c>
      <c r="H252" s="53">
        <f t="shared" si="6"/>
        <v>1.4285714285714286</v>
      </c>
      <c r="I252" s="54">
        <f>IFERROR((SUMIFS(데이터!K:K,데이터!F:F,D252,데이터!$N:$N,$A$1))/F252,0)</f>
        <v>1.8571428571428572</v>
      </c>
      <c r="J252" s="55">
        <f t="shared" si="7"/>
        <v>1.2618296529968455E-3</v>
      </c>
      <c r="K252" s="232">
        <f>SUM(G252:G253)</f>
        <v>42</v>
      </c>
      <c r="L252" s="38">
        <f>IFERROR(SUMIFS(데이터!$G:$G,데이터!$F:$F,$D252,데이터!$N:$N,$A$1,데이터!$L:$L,L$1),"")</f>
        <v>4</v>
      </c>
      <c r="M252" s="39">
        <f t="shared" si="1"/>
        <v>0.4</v>
      </c>
      <c r="N252" s="40">
        <f>IFERROR(SUMIFS(데이터!$G:$G,데이터!$F:$F,$D252,데이터!$N:$N,$A$1,데이터!$L:$L,N$1),"")</f>
        <v>6</v>
      </c>
      <c r="O252" s="39">
        <f t="shared" si="2"/>
        <v>0.6</v>
      </c>
      <c r="Q252" s="88"/>
      <c r="R252" s="42"/>
      <c r="S252" s="43"/>
      <c r="T252" s="88"/>
      <c r="U252" s="88"/>
      <c r="V252" s="97"/>
      <c r="W252" s="88"/>
      <c r="X252" s="97"/>
      <c r="Y252" s="88"/>
    </row>
    <row r="253" spans="1:25">
      <c r="A253" s="233"/>
      <c r="B253" s="233"/>
      <c r="C253" s="233"/>
      <c r="D253" s="49" t="s">
        <v>1383</v>
      </c>
      <c r="E253" s="49" t="s">
        <v>1384</v>
      </c>
      <c r="F253" s="51">
        <f>COUNTIFS(데이터!F:F,D253,데이터!$N:$N,$A$1)</f>
        <v>26</v>
      </c>
      <c r="G253" s="52">
        <f>SUMIFS(데이터!G:G,데이터!F:F,D253,데이터!$N:$N,$A$1)</f>
        <v>32</v>
      </c>
      <c r="H253" s="53">
        <f t="shared" si="6"/>
        <v>1.2307692307692308</v>
      </c>
      <c r="I253" s="54">
        <f>IFERROR((SUMIFS(데이터!K:K,데이터!F:F,D253,데이터!$N:$N,$A$1))/F253,0)</f>
        <v>1.9615384615384615</v>
      </c>
      <c r="J253" s="55">
        <f t="shared" si="7"/>
        <v>4.0378548895899057E-3</v>
      </c>
      <c r="K253" s="233"/>
      <c r="L253" s="38">
        <f>IFERROR(SUMIFS(데이터!$G:$G,데이터!$F:$F,$D253,데이터!$N:$N,$A$1,데이터!$L:$L,L$1),"")</f>
        <v>23</v>
      </c>
      <c r="M253" s="39">
        <f t="shared" si="1"/>
        <v>0.71875</v>
      </c>
      <c r="N253" s="40">
        <f>IFERROR(SUMIFS(데이터!$G:$G,데이터!$F:$F,$D253,데이터!$N:$N,$A$1,데이터!$L:$L,N$1),"")</f>
        <v>9</v>
      </c>
      <c r="O253" s="39">
        <f t="shared" si="2"/>
        <v>0.28125</v>
      </c>
      <c r="Q253" s="88"/>
      <c r="R253" s="42"/>
      <c r="S253" s="43"/>
      <c r="T253" s="88"/>
      <c r="U253" s="88"/>
      <c r="V253" s="97"/>
      <c r="W253" s="88"/>
      <c r="X253" s="97"/>
      <c r="Y253" s="88"/>
    </row>
    <row r="254" spans="1:25">
      <c r="A254" s="233"/>
      <c r="B254" s="252" t="s">
        <v>1306</v>
      </c>
      <c r="C254" s="108" t="s">
        <v>1385</v>
      </c>
      <c r="D254" s="49" t="s">
        <v>1386</v>
      </c>
      <c r="E254" s="49" t="s">
        <v>1385</v>
      </c>
      <c r="F254" s="51">
        <f>COUNTIFS(데이터!F:F,D254,데이터!$N:$N,$A$1)</f>
        <v>19</v>
      </c>
      <c r="G254" s="52">
        <f>SUMIFS(데이터!G:G,데이터!F:F,D254,데이터!$N:$N,$A$1)</f>
        <v>25</v>
      </c>
      <c r="H254" s="53">
        <f t="shared" si="6"/>
        <v>1.3157894736842106</v>
      </c>
      <c r="I254" s="54">
        <f>IFERROR((SUMIFS(데이터!K:K,데이터!F:F,D254,데이터!$N:$N,$A$1))/F254,0)</f>
        <v>106</v>
      </c>
      <c r="J254" s="55">
        <f t="shared" si="7"/>
        <v>3.1545741324921135E-3</v>
      </c>
      <c r="K254" s="77">
        <f t="shared" ref="K254:K256" si="12">G254</f>
        <v>25</v>
      </c>
      <c r="L254" s="38">
        <f>IFERROR(SUMIFS(데이터!$G:$G,데이터!$F:$F,$D254,데이터!$N:$N,$A$1,데이터!$L:$L,L$1),"")</f>
        <v>25</v>
      </c>
      <c r="M254" s="39">
        <f t="shared" si="1"/>
        <v>1</v>
      </c>
      <c r="N254" s="40">
        <f>IFERROR(SUMIFS(데이터!$G:$G,데이터!$F:$F,$D254,데이터!$N:$N,$A$1,데이터!$L:$L,N$1),"")</f>
        <v>0</v>
      </c>
      <c r="O254" s="39">
        <f t="shared" si="2"/>
        <v>0</v>
      </c>
      <c r="Q254" s="88"/>
      <c r="R254" s="42"/>
      <c r="S254" s="43"/>
      <c r="T254" s="88"/>
      <c r="U254" s="88"/>
      <c r="V254" s="97"/>
      <c r="W254" s="88"/>
      <c r="X254" s="97"/>
      <c r="Y254" s="88"/>
    </row>
    <row r="255" spans="1:25">
      <c r="A255" s="233"/>
      <c r="B255" s="233"/>
      <c r="C255" s="108" t="s">
        <v>1387</v>
      </c>
      <c r="D255" s="49" t="s">
        <v>1388</v>
      </c>
      <c r="E255" s="49" t="s">
        <v>1387</v>
      </c>
      <c r="F255" s="51">
        <f>COUNTIFS(데이터!F:F,D255,데이터!$N:$N,$A$1)</f>
        <v>8</v>
      </c>
      <c r="G255" s="52">
        <f>SUMIFS(데이터!G:G,데이터!F:F,D255,데이터!$N:$N,$A$1)</f>
        <v>8</v>
      </c>
      <c r="H255" s="53">
        <f t="shared" si="6"/>
        <v>1</v>
      </c>
      <c r="I255" s="54">
        <f>IFERROR((SUMIFS(데이터!K:K,데이터!F:F,D255,데이터!$N:$N,$A$1))/F255,0)</f>
        <v>142</v>
      </c>
      <c r="J255" s="55">
        <f t="shared" si="7"/>
        <v>1.0094637223974764E-3</v>
      </c>
      <c r="K255" s="77">
        <f t="shared" si="12"/>
        <v>8</v>
      </c>
      <c r="L255" s="38">
        <f>IFERROR(SUMIFS(데이터!$G:$G,데이터!$F:$F,$D255,데이터!$N:$N,$A$1,데이터!$L:$L,L$1),"")</f>
        <v>8</v>
      </c>
      <c r="M255" s="39">
        <f t="shared" si="1"/>
        <v>1</v>
      </c>
      <c r="N255" s="40">
        <f>IFERROR(SUMIFS(데이터!$G:$G,데이터!$F:$F,$D255,데이터!$N:$N,$A$1,데이터!$L:$L,N$1),"")</f>
        <v>0</v>
      </c>
      <c r="O255" s="39">
        <f t="shared" si="2"/>
        <v>0</v>
      </c>
      <c r="Q255" s="88"/>
      <c r="R255" s="42"/>
      <c r="S255" s="43"/>
      <c r="T255" s="88"/>
      <c r="U255" s="88"/>
      <c r="V255" s="97"/>
      <c r="W255" s="88"/>
      <c r="X255" s="97"/>
      <c r="Y255" s="88"/>
    </row>
    <row r="256" spans="1:25">
      <c r="A256" s="233"/>
      <c r="B256" s="233"/>
      <c r="C256" s="108" t="s">
        <v>1389</v>
      </c>
      <c r="D256" s="49" t="s">
        <v>1390</v>
      </c>
      <c r="E256" s="49" t="s">
        <v>1389</v>
      </c>
      <c r="F256" s="51">
        <f>COUNTIFS(데이터!F:F,D256,데이터!$N:$N,$A$1)</f>
        <v>14</v>
      </c>
      <c r="G256" s="52">
        <f>SUMIFS(데이터!G:G,데이터!F:F,D256,데이터!$N:$N,$A$1)</f>
        <v>14</v>
      </c>
      <c r="H256" s="53">
        <f t="shared" si="6"/>
        <v>1</v>
      </c>
      <c r="I256" s="54">
        <f>IFERROR((SUMIFS(데이터!K:K,데이터!F:F,D256,데이터!$N:$N,$A$1))/F256,0)</f>
        <v>72</v>
      </c>
      <c r="J256" s="55">
        <f t="shared" si="7"/>
        <v>1.7665615141955835E-3</v>
      </c>
      <c r="K256" s="77">
        <f t="shared" si="12"/>
        <v>14</v>
      </c>
      <c r="L256" s="38">
        <f>IFERROR(SUMIFS(데이터!$G:$G,데이터!$F:$F,$D256,데이터!$N:$N,$A$1,데이터!$L:$L,L$1),"")</f>
        <v>14</v>
      </c>
      <c r="M256" s="39">
        <f t="shared" si="1"/>
        <v>1</v>
      </c>
      <c r="N256" s="40">
        <f>IFERROR(SUMIFS(데이터!$G:$G,데이터!$F:$F,$D256,데이터!$N:$N,$A$1,데이터!$L:$L,N$1),"")</f>
        <v>0</v>
      </c>
      <c r="O256" s="39">
        <f t="shared" si="2"/>
        <v>0</v>
      </c>
      <c r="Q256" s="88"/>
      <c r="R256" s="42"/>
      <c r="S256" s="43"/>
      <c r="T256" s="88"/>
      <c r="U256" s="88"/>
      <c r="V256" s="97"/>
      <c r="W256" s="88"/>
      <c r="X256" s="97"/>
      <c r="Y256" s="88"/>
    </row>
    <row r="257" spans="1:25">
      <c r="A257" s="233"/>
      <c r="B257" s="233"/>
      <c r="C257" s="254" t="s">
        <v>1391</v>
      </c>
      <c r="D257" s="49" t="s">
        <v>1392</v>
      </c>
      <c r="E257" s="49" t="s">
        <v>1393</v>
      </c>
      <c r="F257" s="51">
        <f>COUNTIFS(데이터!F:F,D257,데이터!$N:$N,$A$1)</f>
        <v>2</v>
      </c>
      <c r="G257" s="52">
        <f>SUMIFS(데이터!G:G,데이터!F:F,D257,데이터!$N:$N,$A$1)</f>
        <v>3</v>
      </c>
      <c r="H257" s="53">
        <f t="shared" si="6"/>
        <v>1.5</v>
      </c>
      <c r="I257" s="54">
        <f>IFERROR((SUMIFS(데이터!K:K,데이터!F:F,D257,데이터!$N:$N,$A$1))/F257,0)</f>
        <v>1</v>
      </c>
      <c r="J257" s="55">
        <f t="shared" si="7"/>
        <v>3.785488958990536E-4</v>
      </c>
      <c r="K257" s="232">
        <f>SUM(G257:G258)</f>
        <v>4</v>
      </c>
      <c r="L257" s="38">
        <f>IFERROR(SUMIFS(데이터!$G:$G,데이터!$F:$F,$D257,데이터!$N:$N,$A$1,데이터!$L:$L,L$1),"")</f>
        <v>3</v>
      </c>
      <c r="M257" s="39">
        <f t="shared" si="1"/>
        <v>1</v>
      </c>
      <c r="N257" s="40">
        <f>IFERROR(SUMIFS(데이터!$G:$G,데이터!$F:$F,$D257,데이터!$N:$N,$A$1,데이터!$L:$L,N$1),"")</f>
        <v>0</v>
      </c>
      <c r="O257" s="39">
        <f t="shared" si="2"/>
        <v>0</v>
      </c>
      <c r="Q257" s="88"/>
      <c r="R257" s="42"/>
      <c r="S257" s="43"/>
      <c r="T257" s="88"/>
      <c r="U257" s="88"/>
      <c r="V257" s="97"/>
      <c r="W257" s="88"/>
      <c r="X257" s="97"/>
      <c r="Y257" s="88"/>
    </row>
    <row r="258" spans="1:25">
      <c r="A258" s="233"/>
      <c r="B258" s="233"/>
      <c r="C258" s="233"/>
      <c r="D258" s="49" t="s">
        <v>1394</v>
      </c>
      <c r="E258" s="49" t="s">
        <v>1395</v>
      </c>
      <c r="F258" s="51">
        <f>COUNTIFS(데이터!F:F,D258,데이터!$N:$N,$A$1)</f>
        <v>1</v>
      </c>
      <c r="G258" s="52">
        <f>SUMIFS(데이터!G:G,데이터!F:F,D258,데이터!$N:$N,$A$1)</f>
        <v>1</v>
      </c>
      <c r="H258" s="53">
        <f t="shared" si="6"/>
        <v>1</v>
      </c>
      <c r="I258" s="54">
        <f>IFERROR((SUMIFS(데이터!K:K,데이터!F:F,D258,데이터!$N:$N,$A$1))/F258,0)</f>
        <v>1</v>
      </c>
      <c r="J258" s="55">
        <f t="shared" si="7"/>
        <v>1.2618296529968455E-4</v>
      </c>
      <c r="K258" s="233"/>
      <c r="L258" s="38">
        <f>IFERROR(SUMIFS(데이터!$G:$G,데이터!$F:$F,$D258,데이터!$N:$N,$A$1,데이터!$L:$L,L$1),"")</f>
        <v>1</v>
      </c>
      <c r="M258" s="39">
        <f t="shared" si="1"/>
        <v>1</v>
      </c>
      <c r="N258" s="40">
        <f>IFERROR(SUMIFS(데이터!$G:$G,데이터!$F:$F,$D258,데이터!$N:$N,$A$1,데이터!$L:$L,N$1),"")</f>
        <v>0</v>
      </c>
      <c r="O258" s="39">
        <f t="shared" si="2"/>
        <v>0</v>
      </c>
      <c r="Q258" s="88"/>
      <c r="R258" s="42"/>
      <c r="S258" s="43"/>
      <c r="T258" s="88"/>
      <c r="U258" s="88"/>
      <c r="V258" s="97"/>
      <c r="W258" s="88"/>
      <c r="X258" s="97"/>
      <c r="Y258" s="88"/>
    </row>
    <row r="259" spans="1:25">
      <c r="A259" s="233"/>
      <c r="B259" s="233"/>
      <c r="C259" s="254" t="s">
        <v>1396</v>
      </c>
      <c r="D259" s="109" t="s">
        <v>1397</v>
      </c>
      <c r="E259" s="49" t="s">
        <v>1398</v>
      </c>
      <c r="F259" s="51">
        <f>COUNTIFS(데이터!F:F,D259,데이터!$N:$N,$A$1)</f>
        <v>23</v>
      </c>
      <c r="G259" s="52">
        <f>SUMIFS(데이터!G:G,데이터!F:F,D259,데이터!$N:$N,$A$1)</f>
        <v>24</v>
      </c>
      <c r="H259" s="53">
        <f t="shared" si="6"/>
        <v>1.0434782608695652</v>
      </c>
      <c r="I259" s="54">
        <f>IFERROR((SUMIFS(데이터!K:K,데이터!F:F,D259,데이터!$N:$N,$A$1))/F259,0)</f>
        <v>1</v>
      </c>
      <c r="J259" s="55">
        <f t="shared" si="7"/>
        <v>3.0283911671924288E-3</v>
      </c>
      <c r="K259" s="232">
        <f>SUM(G259:G260)</f>
        <v>24</v>
      </c>
      <c r="L259" s="38">
        <f>IFERROR(SUMIFS(데이터!$G:$G,데이터!$F:$F,$D259,데이터!$N:$N,$A$1,데이터!$L:$L,L$1),"")</f>
        <v>24</v>
      </c>
      <c r="M259" s="39">
        <f t="shared" si="1"/>
        <v>1</v>
      </c>
      <c r="N259" s="40">
        <f>IFERROR(SUMIFS(데이터!$G:$G,데이터!$F:$F,$D259,데이터!$N:$N,$A$1,데이터!$L:$L,N$1),"")</f>
        <v>0</v>
      </c>
      <c r="O259" s="39">
        <f t="shared" si="2"/>
        <v>0</v>
      </c>
      <c r="Q259" s="88"/>
      <c r="R259" s="42"/>
      <c r="S259" s="43"/>
      <c r="T259" s="88"/>
      <c r="U259" s="88"/>
      <c r="V259" s="97"/>
      <c r="W259" s="88"/>
      <c r="X259" s="97"/>
      <c r="Y259" s="88"/>
    </row>
    <row r="260" spans="1:25">
      <c r="A260" s="233"/>
      <c r="B260" s="233"/>
      <c r="C260" s="233"/>
      <c r="D260" s="109" t="s">
        <v>1399</v>
      </c>
      <c r="E260" s="49" t="s">
        <v>1400</v>
      </c>
      <c r="F260" s="51">
        <f>COUNTIFS(데이터!F:F,D260,데이터!$N:$N,$A$1)</f>
        <v>0</v>
      </c>
      <c r="G260" s="52">
        <f>SUMIFS(데이터!G:G,데이터!F:F,D260,데이터!$N:$N,$A$1)</f>
        <v>0</v>
      </c>
      <c r="H260" s="53">
        <f t="shared" si="6"/>
        <v>0</v>
      </c>
      <c r="I260" s="54">
        <f>IFERROR((SUMIFS(데이터!K:K,데이터!F:F,D260,데이터!$N:$N,$A$1))/F260,0)</f>
        <v>0</v>
      </c>
      <c r="J260" s="55">
        <f t="shared" si="7"/>
        <v>0</v>
      </c>
      <c r="K260" s="233"/>
      <c r="L260" s="38">
        <f>IFERROR(SUMIFS(데이터!$G:$G,데이터!$F:$F,$D260,데이터!$N:$N,$A$1,데이터!$L:$L,L$1),"")</f>
        <v>0</v>
      </c>
      <c r="M260" s="39" t="str">
        <f t="shared" si="1"/>
        <v/>
      </c>
      <c r="N260" s="40">
        <f>IFERROR(SUMIFS(데이터!$G:$G,데이터!$F:$F,$D260,데이터!$N:$N,$A$1,데이터!$L:$L,N$1),"")</f>
        <v>0</v>
      </c>
      <c r="O260" s="39" t="str">
        <f t="shared" si="2"/>
        <v/>
      </c>
      <c r="Q260" s="88"/>
      <c r="R260" s="42"/>
      <c r="S260" s="43"/>
      <c r="T260" s="88"/>
      <c r="U260" s="88"/>
      <c r="V260" s="97"/>
      <c r="W260" s="88"/>
      <c r="X260" s="97"/>
      <c r="Y260" s="88"/>
    </row>
    <row r="261" spans="1:25">
      <c r="A261" s="233"/>
      <c r="B261" s="233"/>
      <c r="C261" s="108" t="s">
        <v>1401</v>
      </c>
      <c r="D261" s="49" t="s">
        <v>1402</v>
      </c>
      <c r="E261" s="49" t="s">
        <v>1401</v>
      </c>
      <c r="F261" s="51">
        <f>COUNTIFS(데이터!F:F,D261,데이터!$N:$N,$A$1)</f>
        <v>6</v>
      </c>
      <c r="G261" s="52">
        <f>SUMIFS(데이터!G:G,데이터!F:F,D261,데이터!$N:$N,$A$1)</f>
        <v>31</v>
      </c>
      <c r="H261" s="53">
        <f t="shared" si="6"/>
        <v>5.166666666666667</v>
      </c>
      <c r="I261" s="54">
        <f>IFERROR((SUMIFS(데이터!K:K,데이터!F:F,D261,데이터!$N:$N,$A$1))/F261,0)</f>
        <v>144</v>
      </c>
      <c r="J261" s="55">
        <f t="shared" si="7"/>
        <v>3.911671924290221E-3</v>
      </c>
      <c r="K261" s="77">
        <f t="shared" ref="K261:K266" si="13">G261</f>
        <v>31</v>
      </c>
      <c r="L261" s="38">
        <f>IFERROR(SUMIFS(데이터!$G:$G,데이터!$F:$F,$D261,데이터!$N:$N,$A$1,데이터!$L:$L,L$1),"")</f>
        <v>31</v>
      </c>
      <c r="M261" s="39">
        <f t="shared" si="1"/>
        <v>1</v>
      </c>
      <c r="N261" s="40">
        <f>IFERROR(SUMIFS(데이터!$G:$G,데이터!$F:$F,$D261,데이터!$N:$N,$A$1,데이터!$L:$L,N$1),"")</f>
        <v>0</v>
      </c>
      <c r="O261" s="39">
        <f t="shared" si="2"/>
        <v>0</v>
      </c>
      <c r="Q261" s="88"/>
      <c r="R261" s="42"/>
      <c r="S261" s="43"/>
      <c r="T261" s="88"/>
      <c r="U261" s="88"/>
      <c r="V261" s="97"/>
      <c r="W261" s="88"/>
      <c r="X261" s="97"/>
      <c r="Y261" s="88"/>
    </row>
    <row r="262" spans="1:25">
      <c r="A262" s="233"/>
      <c r="B262" s="233"/>
      <c r="C262" s="108" t="s">
        <v>1403</v>
      </c>
      <c r="D262" s="109" t="s">
        <v>1404</v>
      </c>
      <c r="E262" s="49" t="s">
        <v>1405</v>
      </c>
      <c r="F262" s="51">
        <f>COUNTIFS(데이터!F:F,D262,데이터!$N:$N,$A$1)</f>
        <v>0</v>
      </c>
      <c r="G262" s="52">
        <f>SUMIFS(데이터!G:G,데이터!F:F,D262,데이터!$N:$N,$A$1)</f>
        <v>0</v>
      </c>
      <c r="H262" s="53">
        <f t="shared" si="6"/>
        <v>0</v>
      </c>
      <c r="I262" s="54">
        <f>IFERROR((SUMIFS(데이터!K:K,데이터!F:F,D262,데이터!$N:$N,$A$1))/F262,0)</f>
        <v>0</v>
      </c>
      <c r="J262" s="55">
        <f t="shared" si="7"/>
        <v>0</v>
      </c>
      <c r="K262" s="77">
        <f t="shared" si="13"/>
        <v>0</v>
      </c>
      <c r="L262" s="38">
        <f>IFERROR(SUMIFS(데이터!$G:$G,데이터!$F:$F,$D262,데이터!$N:$N,$A$1,데이터!$L:$L,L$1),"")</f>
        <v>0</v>
      </c>
      <c r="M262" s="39" t="str">
        <f t="shared" si="1"/>
        <v/>
      </c>
      <c r="N262" s="40">
        <f>IFERROR(SUMIFS(데이터!$G:$G,데이터!$F:$F,$D262,데이터!$N:$N,$A$1,데이터!$L:$L,N$1),"")</f>
        <v>0</v>
      </c>
      <c r="O262" s="39" t="str">
        <f t="shared" si="2"/>
        <v/>
      </c>
      <c r="Q262" s="88"/>
      <c r="R262" s="42"/>
      <c r="S262" s="43"/>
      <c r="T262" s="88"/>
      <c r="U262" s="88"/>
      <c r="V262" s="97"/>
      <c r="W262" s="88"/>
      <c r="X262" s="97"/>
      <c r="Y262" s="88"/>
    </row>
    <row r="263" spans="1:25">
      <c r="A263" s="233"/>
      <c r="B263" s="233"/>
      <c r="C263" s="108" t="s">
        <v>1406</v>
      </c>
      <c r="D263" s="49" t="s">
        <v>1407</v>
      </c>
      <c r="E263" s="49" t="s">
        <v>1408</v>
      </c>
      <c r="F263" s="51">
        <f>COUNTIFS(데이터!F:F,D263,데이터!$N:$N,$A$1)</f>
        <v>2</v>
      </c>
      <c r="G263" s="52">
        <f>SUMIFS(데이터!G:G,데이터!F:F,D263,데이터!$N:$N,$A$1)</f>
        <v>2</v>
      </c>
      <c r="H263" s="53">
        <f t="shared" si="6"/>
        <v>1</v>
      </c>
      <c r="I263" s="54">
        <f>IFERROR((SUMIFS(데이터!K:K,데이터!F:F,D263,데이터!$N:$N,$A$1))/F263,0)</f>
        <v>162</v>
      </c>
      <c r="J263" s="55">
        <f t="shared" si="7"/>
        <v>2.523659305993691E-4</v>
      </c>
      <c r="K263" s="77">
        <f t="shared" si="13"/>
        <v>2</v>
      </c>
      <c r="L263" s="38">
        <f>IFERROR(SUMIFS(데이터!$G:$G,데이터!$F:$F,$D263,데이터!$N:$N,$A$1,데이터!$L:$L,L$1),"")</f>
        <v>2</v>
      </c>
      <c r="M263" s="39">
        <f t="shared" si="1"/>
        <v>1</v>
      </c>
      <c r="N263" s="40">
        <f>IFERROR(SUMIFS(데이터!$G:$G,데이터!$F:$F,$D263,데이터!$N:$N,$A$1,데이터!$L:$L,N$1),"")</f>
        <v>0</v>
      </c>
      <c r="O263" s="39">
        <f t="shared" si="2"/>
        <v>0</v>
      </c>
      <c r="Q263" s="88"/>
      <c r="R263" s="42"/>
      <c r="S263" s="43"/>
      <c r="T263" s="88"/>
      <c r="U263" s="88"/>
      <c r="V263" s="97"/>
      <c r="W263" s="88"/>
      <c r="X263" s="97"/>
      <c r="Y263" s="88"/>
    </row>
    <row r="264" spans="1:25">
      <c r="A264" s="233"/>
      <c r="B264" s="253" t="s">
        <v>1234</v>
      </c>
      <c r="C264" s="108" t="s">
        <v>1409</v>
      </c>
      <c r="D264" s="49" t="s">
        <v>1410</v>
      </c>
      <c r="E264" s="49" t="s">
        <v>1411</v>
      </c>
      <c r="F264" s="51">
        <f>COUNTIFS(데이터!F:F,D264,데이터!$N:$N,$A$1)</f>
        <v>5</v>
      </c>
      <c r="G264" s="52">
        <f>SUMIFS(데이터!G:G,데이터!F:F,D264,데이터!$N:$N,$A$1)</f>
        <v>5</v>
      </c>
      <c r="H264" s="53">
        <f t="shared" si="6"/>
        <v>1</v>
      </c>
      <c r="I264" s="54">
        <f>IFERROR((SUMIFS(데이터!K:K,데이터!F:F,D264,데이터!$N:$N,$A$1))/F264,0)</f>
        <v>78</v>
      </c>
      <c r="J264" s="55">
        <f t="shared" si="7"/>
        <v>6.3091482649842276E-4</v>
      </c>
      <c r="K264" s="77">
        <f t="shared" si="13"/>
        <v>5</v>
      </c>
      <c r="L264" s="38">
        <f>IFERROR(SUMIFS(데이터!$G:$G,데이터!$F:$F,$D264,데이터!$N:$N,$A$1,데이터!$L:$L,L$1),"")</f>
        <v>0</v>
      </c>
      <c r="M264" s="39">
        <f t="shared" si="1"/>
        <v>0</v>
      </c>
      <c r="N264" s="40">
        <f>IFERROR(SUMIFS(데이터!$G:$G,데이터!$F:$F,$D264,데이터!$N:$N,$A$1,데이터!$L:$L,N$1),"")</f>
        <v>5</v>
      </c>
      <c r="O264" s="39">
        <f t="shared" si="2"/>
        <v>1</v>
      </c>
      <c r="Q264" s="88"/>
      <c r="R264" s="42"/>
      <c r="S264" s="43"/>
      <c r="T264" s="88"/>
      <c r="U264" s="88"/>
      <c r="V264" s="97"/>
      <c r="W264" s="88"/>
      <c r="X264" s="97"/>
      <c r="Y264" s="88"/>
    </row>
    <row r="265" spans="1:25">
      <c r="A265" s="233"/>
      <c r="B265" s="233"/>
      <c r="C265" s="108" t="s">
        <v>1391</v>
      </c>
      <c r="D265" s="49" t="s">
        <v>1412</v>
      </c>
      <c r="E265" s="49" t="s">
        <v>1413</v>
      </c>
      <c r="F265" s="51">
        <f>COUNTIFS(데이터!F:F,D265,데이터!$N:$N,$A$1)</f>
        <v>4</v>
      </c>
      <c r="G265" s="52">
        <f>SUMIFS(데이터!G:G,데이터!F:F,D265,데이터!$N:$N,$A$1)</f>
        <v>12</v>
      </c>
      <c r="H265" s="53">
        <f t="shared" si="6"/>
        <v>3</v>
      </c>
      <c r="I265" s="54">
        <f>IFERROR((SUMIFS(데이터!K:K,데이터!F:F,D265,데이터!$N:$N,$A$1))/F265,0)</f>
        <v>1</v>
      </c>
      <c r="J265" s="55">
        <f t="shared" si="7"/>
        <v>1.5141955835962144E-3</v>
      </c>
      <c r="K265" s="77">
        <f t="shared" si="13"/>
        <v>12</v>
      </c>
      <c r="L265" s="38">
        <f>IFERROR(SUMIFS(데이터!$G:$G,데이터!$F:$F,$D265,데이터!$N:$N,$A$1,데이터!$L:$L,L$1),"")</f>
        <v>0</v>
      </c>
      <c r="M265" s="39">
        <f t="shared" si="1"/>
        <v>0</v>
      </c>
      <c r="N265" s="40">
        <f>IFERROR(SUMIFS(데이터!$G:$G,데이터!$F:$F,$D265,데이터!$N:$N,$A$1,데이터!$L:$L,N$1),"")</f>
        <v>12</v>
      </c>
      <c r="O265" s="39">
        <f t="shared" si="2"/>
        <v>1</v>
      </c>
      <c r="Q265" s="88"/>
      <c r="R265" s="42"/>
      <c r="S265" s="43"/>
      <c r="T265" s="88"/>
      <c r="U265" s="88"/>
      <c r="V265" s="97"/>
      <c r="W265" s="88"/>
      <c r="X265" s="97"/>
      <c r="Y265" s="88"/>
    </row>
    <row r="266" spans="1:25">
      <c r="A266" s="233"/>
      <c r="B266" s="233"/>
      <c r="C266" s="108" t="s">
        <v>1389</v>
      </c>
      <c r="D266" s="49" t="s">
        <v>1414</v>
      </c>
      <c r="E266" s="49" t="s">
        <v>1415</v>
      </c>
      <c r="F266" s="51">
        <f>COUNTIFS(데이터!F:F,D266,데이터!$N:$N,$A$1)</f>
        <v>11</v>
      </c>
      <c r="G266" s="52">
        <f>SUMIFS(데이터!G:G,데이터!F:F,D266,데이터!$N:$N,$A$1)</f>
        <v>13</v>
      </c>
      <c r="H266" s="53">
        <f t="shared" si="6"/>
        <v>1.1818181818181819</v>
      </c>
      <c r="I266" s="54">
        <f>IFERROR((SUMIFS(데이터!K:K,데이터!F:F,D266,데이터!$N:$N,$A$1))/F266,0)</f>
        <v>72</v>
      </c>
      <c r="J266" s="55">
        <f t="shared" si="7"/>
        <v>1.6403785488958991E-3</v>
      </c>
      <c r="K266" s="77">
        <f t="shared" si="13"/>
        <v>13</v>
      </c>
      <c r="L266" s="38">
        <f>IFERROR(SUMIFS(데이터!$G:$G,데이터!$F:$F,$D266,데이터!$N:$N,$A$1,데이터!$L:$L,L$1),"")</f>
        <v>0</v>
      </c>
      <c r="M266" s="39">
        <f t="shared" si="1"/>
        <v>0</v>
      </c>
      <c r="N266" s="40">
        <f>IFERROR(SUMIFS(데이터!$G:$G,데이터!$F:$F,$D266,데이터!$N:$N,$A$1,데이터!$L:$L,N$1),"")</f>
        <v>13</v>
      </c>
      <c r="O266" s="39">
        <f t="shared" si="2"/>
        <v>1</v>
      </c>
      <c r="Q266" s="88"/>
      <c r="R266" s="42"/>
      <c r="S266" s="43"/>
      <c r="T266" s="88"/>
      <c r="U266" s="88"/>
      <c r="V266" s="97"/>
      <c r="W266" s="88"/>
      <c r="X266" s="97"/>
      <c r="Y266" s="88"/>
    </row>
    <row r="267" spans="1:25">
      <c r="A267" s="110"/>
      <c r="B267" s="111"/>
      <c r="C267" s="112"/>
      <c r="D267" s="113"/>
      <c r="E267" s="50"/>
      <c r="F267" s="114"/>
      <c r="G267" s="115"/>
      <c r="H267" s="53"/>
      <c r="I267" s="54"/>
      <c r="J267" s="55"/>
      <c r="K267" s="112"/>
      <c r="L267" s="115"/>
      <c r="M267" s="116"/>
      <c r="N267" s="117"/>
      <c r="O267" s="116"/>
      <c r="Q267" s="88"/>
      <c r="R267" s="42"/>
      <c r="S267" s="43"/>
      <c r="T267" s="88"/>
      <c r="U267" s="88"/>
      <c r="V267" s="97"/>
      <c r="W267" s="88"/>
      <c r="X267" s="97"/>
      <c r="Y267" s="88"/>
    </row>
    <row r="268" spans="1:25">
      <c r="A268" s="110"/>
      <c r="B268" s="111"/>
      <c r="C268" s="112"/>
      <c r="D268" s="113"/>
      <c r="E268" s="50"/>
      <c r="F268" s="114"/>
      <c r="G268" s="115"/>
      <c r="H268" s="53"/>
      <c r="I268" s="54"/>
      <c r="J268" s="55"/>
      <c r="K268" s="112"/>
      <c r="L268" s="115"/>
      <c r="M268" s="116"/>
      <c r="N268" s="117"/>
      <c r="O268" s="116"/>
      <c r="Q268" s="88"/>
      <c r="R268" s="42"/>
      <c r="S268" s="43"/>
      <c r="T268" s="88"/>
      <c r="U268" s="88"/>
      <c r="V268" s="97"/>
      <c r="W268" s="88"/>
      <c r="X268" s="97"/>
      <c r="Y268" s="88"/>
    </row>
    <row r="269" spans="1:25">
      <c r="A269" s="110"/>
      <c r="B269" s="111"/>
      <c r="C269" s="112"/>
      <c r="D269" s="113"/>
      <c r="E269" s="50"/>
      <c r="F269" s="114"/>
      <c r="G269" s="115"/>
      <c r="H269" s="53"/>
      <c r="I269" s="54"/>
      <c r="J269" s="55"/>
      <c r="K269" s="112"/>
      <c r="L269" s="115"/>
      <c r="M269" s="116"/>
      <c r="N269" s="117"/>
      <c r="O269" s="116"/>
      <c r="Q269" s="88"/>
      <c r="R269" s="42"/>
      <c r="S269" s="43"/>
      <c r="T269" s="88"/>
      <c r="U269" s="88"/>
      <c r="V269" s="97"/>
      <c r="W269" s="88"/>
      <c r="X269" s="97"/>
      <c r="Y269" s="88"/>
    </row>
    <row r="270" spans="1:25">
      <c r="A270" s="110"/>
      <c r="B270" s="111"/>
      <c r="C270" s="112"/>
      <c r="D270" s="113"/>
      <c r="E270" s="50"/>
      <c r="F270" s="114"/>
      <c r="G270" s="115"/>
      <c r="H270" s="53"/>
      <c r="I270" s="54"/>
      <c r="J270" s="55"/>
      <c r="K270" s="112"/>
      <c r="L270" s="115"/>
      <c r="M270" s="116"/>
      <c r="N270" s="117"/>
      <c r="O270" s="116"/>
      <c r="Q270" s="88"/>
      <c r="R270" s="42"/>
      <c r="S270" s="43"/>
      <c r="T270" s="88"/>
      <c r="U270" s="88"/>
      <c r="V270" s="97"/>
      <c r="W270" s="88"/>
      <c r="X270" s="97"/>
      <c r="Y270" s="88"/>
    </row>
    <row r="271" spans="1:25">
      <c r="A271" s="110"/>
      <c r="B271" s="111"/>
      <c r="C271" s="112"/>
      <c r="D271" s="113"/>
      <c r="E271" s="50"/>
      <c r="F271" s="114"/>
      <c r="G271" s="115"/>
      <c r="H271" s="53"/>
      <c r="I271" s="54"/>
      <c r="J271" s="55"/>
      <c r="K271" s="112"/>
      <c r="L271" s="115"/>
      <c r="M271" s="116"/>
      <c r="N271" s="117"/>
      <c r="O271" s="116"/>
      <c r="Q271" s="88"/>
      <c r="R271" s="42"/>
      <c r="S271" s="43"/>
      <c r="T271" s="88"/>
      <c r="U271" s="88"/>
      <c r="V271" s="97"/>
      <c r="W271" s="88"/>
      <c r="X271" s="97"/>
      <c r="Y271" s="88"/>
    </row>
    <row r="272" spans="1:25">
      <c r="A272" s="110"/>
      <c r="B272" s="111"/>
      <c r="C272" s="112"/>
      <c r="D272" s="113"/>
      <c r="E272" s="50"/>
      <c r="F272" s="114"/>
      <c r="G272" s="115"/>
      <c r="H272" s="53"/>
      <c r="I272" s="54"/>
      <c r="J272" s="55"/>
      <c r="K272" s="112"/>
      <c r="L272" s="115"/>
      <c r="M272" s="116"/>
      <c r="N272" s="117"/>
      <c r="O272" s="116"/>
      <c r="Q272" s="88"/>
      <c r="R272" s="42"/>
      <c r="S272" s="43"/>
      <c r="T272" s="88"/>
      <c r="U272" s="88"/>
      <c r="V272" s="97"/>
      <c r="W272" s="88"/>
      <c r="X272" s="97"/>
      <c r="Y272" s="88"/>
    </row>
    <row r="273" spans="1:25">
      <c r="A273" s="110"/>
      <c r="B273" s="111"/>
      <c r="C273" s="112"/>
      <c r="D273" s="113"/>
      <c r="E273" s="50"/>
      <c r="F273" s="114"/>
      <c r="G273" s="115"/>
      <c r="H273" s="53"/>
      <c r="I273" s="54"/>
      <c r="J273" s="55"/>
      <c r="K273" s="112"/>
      <c r="L273" s="115"/>
      <c r="M273" s="116"/>
      <c r="N273" s="117"/>
      <c r="O273" s="116"/>
      <c r="Q273" s="88"/>
      <c r="R273" s="42"/>
      <c r="S273" s="43"/>
      <c r="T273" s="88"/>
      <c r="U273" s="88"/>
      <c r="V273" s="97"/>
      <c r="W273" s="88"/>
      <c r="X273" s="97"/>
      <c r="Y273" s="88"/>
    </row>
    <row r="274" spans="1:25">
      <c r="A274" s="110"/>
      <c r="B274" s="111"/>
      <c r="C274" s="112"/>
      <c r="D274" s="113"/>
      <c r="E274" s="50"/>
      <c r="F274" s="114"/>
      <c r="G274" s="115"/>
      <c r="H274" s="53"/>
      <c r="I274" s="54"/>
      <c r="J274" s="55"/>
      <c r="K274" s="112"/>
      <c r="L274" s="115"/>
      <c r="M274" s="116"/>
      <c r="N274" s="117"/>
      <c r="O274" s="116"/>
      <c r="Q274" s="88"/>
      <c r="R274" s="42"/>
      <c r="S274" s="43"/>
      <c r="T274" s="88"/>
      <c r="U274" s="88"/>
      <c r="V274" s="97"/>
      <c r="W274" s="88"/>
      <c r="X274" s="97"/>
      <c r="Y274" s="88"/>
    </row>
    <row r="275" spans="1:25">
      <c r="A275" s="110"/>
      <c r="B275" s="111"/>
      <c r="C275" s="112"/>
      <c r="D275" s="113"/>
      <c r="E275" s="50"/>
      <c r="F275" s="114"/>
      <c r="G275" s="115"/>
      <c r="H275" s="53"/>
      <c r="I275" s="54"/>
      <c r="J275" s="55"/>
      <c r="K275" s="112"/>
      <c r="L275" s="115"/>
      <c r="M275" s="116"/>
      <c r="N275" s="117"/>
      <c r="O275" s="116"/>
      <c r="Q275" s="88"/>
      <c r="R275" s="42"/>
      <c r="S275" s="43"/>
      <c r="T275" s="88"/>
      <c r="U275" s="88"/>
      <c r="V275" s="97"/>
      <c r="W275" s="88"/>
      <c r="X275" s="97"/>
      <c r="Y275" s="88"/>
    </row>
    <row r="276" spans="1:25">
      <c r="A276" s="110"/>
      <c r="B276" s="111"/>
      <c r="C276" s="112"/>
      <c r="D276" s="113"/>
      <c r="E276" s="50"/>
      <c r="F276" s="114"/>
      <c r="G276" s="115"/>
      <c r="H276" s="53"/>
      <c r="I276" s="54"/>
      <c r="J276" s="55"/>
      <c r="K276" s="112"/>
      <c r="L276" s="115"/>
      <c r="M276" s="116"/>
      <c r="N276" s="117"/>
      <c r="O276" s="116"/>
      <c r="Q276" s="88"/>
      <c r="R276" s="42"/>
      <c r="S276" s="43"/>
      <c r="T276" s="88"/>
      <c r="U276" s="88"/>
      <c r="V276" s="97"/>
      <c r="W276" s="88"/>
      <c r="X276" s="97"/>
      <c r="Y276" s="88"/>
    </row>
    <row r="277" spans="1:25">
      <c r="A277" s="110"/>
      <c r="B277" s="111"/>
      <c r="C277" s="112"/>
      <c r="D277" s="113"/>
      <c r="E277" s="50"/>
      <c r="F277" s="114"/>
      <c r="G277" s="115"/>
      <c r="H277" s="53"/>
      <c r="I277" s="54"/>
      <c r="J277" s="55"/>
      <c r="K277" s="112"/>
      <c r="L277" s="115"/>
      <c r="M277" s="116"/>
      <c r="N277" s="117"/>
      <c r="O277" s="116"/>
      <c r="Q277" s="88"/>
      <c r="R277" s="42"/>
      <c r="S277" s="43"/>
      <c r="T277" s="88"/>
      <c r="U277" s="88"/>
      <c r="V277" s="97"/>
      <c r="W277" s="88"/>
      <c r="X277" s="97"/>
      <c r="Y277" s="88"/>
    </row>
    <row r="278" spans="1:25">
      <c r="A278" s="110"/>
      <c r="B278" s="111"/>
      <c r="C278" s="112"/>
      <c r="D278" s="113"/>
      <c r="E278" s="50"/>
      <c r="F278" s="114"/>
      <c r="G278" s="115"/>
      <c r="H278" s="53"/>
      <c r="I278" s="54"/>
      <c r="J278" s="55"/>
      <c r="K278" s="112"/>
      <c r="L278" s="115"/>
      <c r="M278" s="116"/>
      <c r="N278" s="117"/>
      <c r="O278" s="116"/>
      <c r="Q278" s="88"/>
      <c r="R278" s="42"/>
      <c r="S278" s="43"/>
      <c r="T278" s="88"/>
      <c r="U278" s="88"/>
      <c r="V278" s="97"/>
      <c r="W278" s="88"/>
      <c r="X278" s="97"/>
      <c r="Y278" s="88"/>
    </row>
    <row r="279" spans="1:25">
      <c r="A279" s="110"/>
      <c r="B279" s="111"/>
      <c r="C279" s="112"/>
      <c r="D279" s="113"/>
      <c r="E279" s="50"/>
      <c r="F279" s="114"/>
      <c r="G279" s="115"/>
      <c r="H279" s="53"/>
      <c r="I279" s="54"/>
      <c r="J279" s="55"/>
      <c r="K279" s="112"/>
      <c r="L279" s="115"/>
      <c r="M279" s="116"/>
      <c r="N279" s="117"/>
      <c r="O279" s="116"/>
      <c r="Q279" s="88"/>
      <c r="R279" s="42"/>
      <c r="S279" s="43"/>
      <c r="T279" s="88"/>
      <c r="U279" s="88"/>
      <c r="V279" s="97"/>
      <c r="W279" s="88"/>
      <c r="X279" s="97"/>
      <c r="Y279" s="88"/>
    </row>
    <row r="280" spans="1:25">
      <c r="A280" s="110"/>
      <c r="B280" s="111"/>
      <c r="C280" s="112"/>
      <c r="D280" s="113"/>
      <c r="E280" s="50"/>
      <c r="F280" s="114"/>
      <c r="G280" s="115"/>
      <c r="H280" s="53"/>
      <c r="I280" s="54"/>
      <c r="J280" s="55"/>
      <c r="K280" s="112"/>
      <c r="L280" s="115"/>
      <c r="M280" s="116"/>
      <c r="N280" s="117"/>
      <c r="O280" s="116"/>
      <c r="Q280" s="88"/>
      <c r="R280" s="42"/>
      <c r="S280" s="43"/>
      <c r="T280" s="88"/>
      <c r="U280" s="88"/>
      <c r="V280" s="97"/>
      <c r="W280" s="88"/>
      <c r="X280" s="97"/>
      <c r="Y280" s="88"/>
    </row>
    <row r="281" spans="1:25">
      <c r="A281" s="110"/>
      <c r="B281" s="111"/>
      <c r="C281" s="112"/>
      <c r="D281" s="113"/>
      <c r="E281" s="50"/>
      <c r="F281" s="114"/>
      <c r="G281" s="115"/>
      <c r="H281" s="53"/>
      <c r="I281" s="54"/>
      <c r="J281" s="55"/>
      <c r="K281" s="112"/>
      <c r="L281" s="115"/>
      <c r="M281" s="116"/>
      <c r="N281" s="117"/>
      <c r="O281" s="116"/>
      <c r="Q281" s="88"/>
      <c r="R281" s="42"/>
      <c r="S281" s="43"/>
      <c r="T281" s="88"/>
      <c r="U281" s="88"/>
      <c r="V281" s="97"/>
      <c r="W281" s="88"/>
      <c r="X281" s="97"/>
      <c r="Y281" s="88"/>
    </row>
    <row r="282" spans="1:25">
      <c r="A282" s="110"/>
      <c r="B282" s="111"/>
      <c r="C282" s="112"/>
      <c r="D282" s="113"/>
      <c r="E282" s="50"/>
      <c r="F282" s="114"/>
      <c r="G282" s="115"/>
      <c r="H282" s="53"/>
      <c r="I282" s="54"/>
      <c r="J282" s="55"/>
      <c r="K282" s="112"/>
      <c r="L282" s="115"/>
      <c r="M282" s="116"/>
      <c r="N282" s="117"/>
      <c r="O282" s="116"/>
      <c r="Q282" s="88"/>
      <c r="R282" s="42"/>
      <c r="S282" s="43"/>
      <c r="T282" s="88"/>
      <c r="U282" s="88"/>
      <c r="V282" s="97"/>
      <c r="W282" s="88"/>
      <c r="X282" s="97"/>
      <c r="Y282" s="88"/>
    </row>
    <row r="283" spans="1:25">
      <c r="A283" s="110"/>
      <c r="B283" s="111"/>
      <c r="C283" s="112"/>
      <c r="D283" s="113"/>
      <c r="E283" s="50"/>
      <c r="F283" s="114"/>
      <c r="G283" s="115"/>
      <c r="H283" s="53"/>
      <c r="I283" s="54"/>
      <c r="J283" s="55"/>
      <c r="K283" s="112"/>
      <c r="L283" s="115"/>
      <c r="M283" s="116"/>
      <c r="N283" s="117"/>
      <c r="O283" s="116"/>
      <c r="Q283" s="88"/>
      <c r="R283" s="42"/>
      <c r="S283" s="43"/>
      <c r="T283" s="88"/>
      <c r="U283" s="88"/>
      <c r="V283" s="97"/>
      <c r="W283" s="88"/>
      <c r="X283" s="97"/>
      <c r="Y283" s="88"/>
    </row>
    <row r="284" spans="1:25">
      <c r="A284" s="110"/>
      <c r="B284" s="111"/>
      <c r="C284" s="112"/>
      <c r="D284" s="113"/>
      <c r="E284" s="50"/>
      <c r="F284" s="114"/>
      <c r="G284" s="115"/>
      <c r="H284" s="53"/>
      <c r="I284" s="54"/>
      <c r="J284" s="55"/>
      <c r="K284" s="112"/>
      <c r="L284" s="115"/>
      <c r="M284" s="116"/>
      <c r="N284" s="117"/>
      <c r="O284" s="116"/>
      <c r="Q284" s="88"/>
      <c r="R284" s="42"/>
      <c r="S284" s="43"/>
      <c r="T284" s="88"/>
      <c r="U284" s="88"/>
      <c r="V284" s="97"/>
      <c r="W284" s="88"/>
      <c r="X284" s="97"/>
      <c r="Y284" s="88"/>
    </row>
    <row r="285" spans="1:25">
      <c r="A285" s="110"/>
      <c r="B285" s="111"/>
      <c r="C285" s="112"/>
      <c r="D285" s="113"/>
      <c r="E285" s="50"/>
      <c r="F285" s="114"/>
      <c r="G285" s="115"/>
      <c r="H285" s="53"/>
      <c r="I285" s="54"/>
      <c r="J285" s="55"/>
      <c r="K285" s="112"/>
      <c r="L285" s="115"/>
      <c r="M285" s="116"/>
      <c r="N285" s="117"/>
      <c r="O285" s="116"/>
      <c r="Q285" s="88"/>
      <c r="R285" s="42"/>
      <c r="S285" s="43"/>
      <c r="T285" s="88"/>
      <c r="U285" s="88"/>
      <c r="V285" s="97"/>
      <c r="W285" s="88"/>
      <c r="X285" s="97"/>
      <c r="Y285" s="88"/>
    </row>
    <row r="286" spans="1:25">
      <c r="A286" s="110"/>
      <c r="B286" s="111"/>
      <c r="C286" s="112"/>
      <c r="D286" s="113"/>
      <c r="E286" s="50"/>
      <c r="F286" s="114"/>
      <c r="G286" s="115"/>
      <c r="H286" s="53"/>
      <c r="I286" s="54"/>
      <c r="J286" s="55"/>
      <c r="K286" s="112"/>
      <c r="L286" s="115"/>
      <c r="M286" s="116"/>
      <c r="N286" s="117"/>
      <c r="O286" s="116"/>
      <c r="Q286" s="88"/>
      <c r="R286" s="42"/>
      <c r="S286" s="43"/>
      <c r="T286" s="88"/>
      <c r="U286" s="88"/>
      <c r="V286" s="97"/>
      <c r="W286" s="88"/>
      <c r="X286" s="97"/>
      <c r="Y286" s="88"/>
    </row>
    <row r="287" spans="1:25">
      <c r="A287" s="110"/>
      <c r="B287" s="111"/>
      <c r="C287" s="112"/>
      <c r="D287" s="113"/>
      <c r="E287" s="50"/>
      <c r="F287" s="114"/>
      <c r="G287" s="115"/>
      <c r="H287" s="53"/>
      <c r="I287" s="54"/>
      <c r="J287" s="55"/>
      <c r="K287" s="112"/>
      <c r="L287" s="115"/>
      <c r="M287" s="116"/>
      <c r="N287" s="117"/>
      <c r="O287" s="116"/>
      <c r="Q287" s="88"/>
      <c r="R287" s="42"/>
      <c r="S287" s="43"/>
      <c r="T287" s="88"/>
      <c r="U287" s="88"/>
      <c r="V287" s="97"/>
      <c r="W287" s="88"/>
      <c r="X287" s="97"/>
      <c r="Y287" s="88"/>
    </row>
    <row r="288" spans="1:25">
      <c r="A288" s="110"/>
      <c r="B288" s="111"/>
      <c r="C288" s="112"/>
      <c r="D288" s="113"/>
      <c r="E288" s="50"/>
      <c r="F288" s="114"/>
      <c r="G288" s="115"/>
      <c r="H288" s="53"/>
      <c r="I288" s="54"/>
      <c r="J288" s="55"/>
      <c r="K288" s="112"/>
      <c r="L288" s="115"/>
      <c r="M288" s="116"/>
      <c r="N288" s="117"/>
      <c r="O288" s="116"/>
      <c r="Q288" s="88"/>
      <c r="R288" s="42"/>
      <c r="S288" s="43"/>
      <c r="T288" s="88"/>
      <c r="U288" s="88"/>
      <c r="V288" s="97"/>
      <c r="W288" s="88"/>
      <c r="X288" s="97"/>
      <c r="Y288" s="88"/>
    </row>
    <row r="289" spans="1:25">
      <c r="A289" s="110"/>
      <c r="B289" s="111"/>
      <c r="C289" s="112"/>
      <c r="D289" s="113"/>
      <c r="E289" s="50"/>
      <c r="F289" s="114"/>
      <c r="G289" s="115"/>
      <c r="H289" s="53"/>
      <c r="I289" s="54"/>
      <c r="J289" s="55"/>
      <c r="K289" s="112"/>
      <c r="L289" s="115"/>
      <c r="M289" s="116"/>
      <c r="N289" s="117"/>
      <c r="O289" s="116"/>
      <c r="Q289" s="88"/>
      <c r="R289" s="42"/>
      <c r="S289" s="43"/>
      <c r="T289" s="88"/>
      <c r="U289" s="88"/>
      <c r="V289" s="97"/>
      <c r="W289" s="88"/>
      <c r="X289" s="97"/>
      <c r="Y289" s="88"/>
    </row>
    <row r="290" spans="1:25">
      <c r="A290" s="110"/>
      <c r="B290" s="111"/>
      <c r="C290" s="112"/>
      <c r="D290" s="113"/>
      <c r="E290" s="50"/>
      <c r="F290" s="114"/>
      <c r="G290" s="115"/>
      <c r="H290" s="53"/>
      <c r="I290" s="54"/>
      <c r="J290" s="55"/>
      <c r="K290" s="112"/>
      <c r="L290" s="115"/>
      <c r="M290" s="116"/>
      <c r="N290" s="117"/>
      <c r="O290" s="116"/>
      <c r="Q290" s="88"/>
      <c r="R290" s="42"/>
      <c r="S290" s="43"/>
      <c r="T290" s="88"/>
      <c r="U290" s="88"/>
      <c r="V290" s="97"/>
      <c r="W290" s="88"/>
      <c r="X290" s="97"/>
      <c r="Y290" s="88"/>
    </row>
    <row r="291" spans="1:25">
      <c r="A291" s="110"/>
      <c r="B291" s="111"/>
      <c r="C291" s="112"/>
      <c r="D291" s="113"/>
      <c r="E291" s="50"/>
      <c r="F291" s="114"/>
      <c r="G291" s="115"/>
      <c r="H291" s="53"/>
      <c r="I291" s="54"/>
      <c r="J291" s="55"/>
      <c r="K291" s="112"/>
      <c r="L291" s="115"/>
      <c r="M291" s="116"/>
      <c r="N291" s="117"/>
      <c r="O291" s="116"/>
      <c r="Q291" s="88"/>
      <c r="R291" s="42"/>
      <c r="S291" s="43"/>
      <c r="T291" s="88"/>
      <c r="U291" s="88"/>
      <c r="V291" s="97"/>
      <c r="W291" s="88"/>
      <c r="X291" s="97"/>
      <c r="Y291" s="88"/>
    </row>
    <row r="292" spans="1:25">
      <c r="A292" s="110"/>
      <c r="B292" s="111"/>
      <c r="C292" s="112"/>
      <c r="D292" s="113"/>
      <c r="E292" s="50"/>
      <c r="F292" s="114"/>
      <c r="G292" s="115"/>
      <c r="H292" s="53"/>
      <c r="I292" s="54"/>
      <c r="J292" s="55"/>
      <c r="K292" s="112"/>
      <c r="L292" s="115"/>
      <c r="M292" s="116"/>
      <c r="N292" s="117"/>
      <c r="O292" s="116"/>
      <c r="Q292" s="88"/>
      <c r="R292" s="42"/>
      <c r="S292" s="43"/>
      <c r="T292" s="88"/>
      <c r="U292" s="88"/>
      <c r="V292" s="97"/>
      <c r="W292" s="88"/>
      <c r="X292" s="97"/>
      <c r="Y292" s="88"/>
    </row>
    <row r="293" spans="1:25">
      <c r="A293" s="110"/>
      <c r="B293" s="111"/>
      <c r="C293" s="112"/>
      <c r="D293" s="113"/>
      <c r="E293" s="50"/>
      <c r="F293" s="114"/>
      <c r="G293" s="115"/>
      <c r="H293" s="53"/>
      <c r="I293" s="54"/>
      <c r="J293" s="55"/>
      <c r="K293" s="112"/>
      <c r="L293" s="115"/>
      <c r="M293" s="116"/>
      <c r="N293" s="117"/>
      <c r="O293" s="116"/>
      <c r="Q293" s="88"/>
      <c r="R293" s="42"/>
      <c r="S293" s="43"/>
      <c r="T293" s="88"/>
      <c r="U293" s="88"/>
      <c r="V293" s="97"/>
      <c r="W293" s="88"/>
      <c r="X293" s="97"/>
      <c r="Y293" s="88"/>
    </row>
    <row r="294" spans="1:25">
      <c r="A294" s="110"/>
      <c r="B294" s="111"/>
      <c r="C294" s="112"/>
      <c r="D294" s="113"/>
      <c r="E294" s="50"/>
      <c r="F294" s="114"/>
      <c r="G294" s="115"/>
      <c r="H294" s="53"/>
      <c r="I294" s="54"/>
      <c r="J294" s="55"/>
      <c r="K294" s="112"/>
      <c r="L294" s="115"/>
      <c r="M294" s="116"/>
      <c r="N294" s="117"/>
      <c r="O294" s="116"/>
      <c r="Q294" s="88"/>
      <c r="R294" s="42"/>
      <c r="S294" s="43"/>
      <c r="T294" s="88"/>
      <c r="U294" s="88"/>
      <c r="V294" s="97"/>
      <c r="W294" s="88"/>
      <c r="X294" s="97"/>
      <c r="Y294" s="88"/>
    </row>
    <row r="295" spans="1:25">
      <c r="A295" s="110"/>
      <c r="B295" s="111"/>
      <c r="C295" s="112"/>
      <c r="D295" s="113"/>
      <c r="E295" s="50"/>
      <c r="F295" s="114"/>
      <c r="G295" s="115"/>
      <c r="H295" s="53"/>
      <c r="I295" s="54"/>
      <c r="J295" s="55"/>
      <c r="K295" s="112"/>
      <c r="L295" s="115"/>
      <c r="M295" s="116"/>
      <c r="N295" s="117"/>
      <c r="O295" s="116"/>
      <c r="Q295" s="88"/>
      <c r="R295" s="42"/>
      <c r="S295" s="43"/>
      <c r="T295" s="88"/>
      <c r="U295" s="88"/>
      <c r="V295" s="97"/>
      <c r="W295" s="88"/>
      <c r="X295" s="97"/>
      <c r="Y295" s="88"/>
    </row>
    <row r="296" spans="1:25">
      <c r="A296" s="110"/>
      <c r="B296" s="111"/>
      <c r="C296" s="112"/>
      <c r="D296" s="113"/>
      <c r="E296" s="50"/>
      <c r="F296" s="114"/>
      <c r="G296" s="115"/>
      <c r="H296" s="53"/>
      <c r="I296" s="54"/>
      <c r="J296" s="55"/>
      <c r="K296" s="112"/>
      <c r="L296" s="115"/>
      <c r="M296" s="116"/>
      <c r="N296" s="117"/>
      <c r="O296" s="116"/>
      <c r="Q296" s="88"/>
      <c r="R296" s="42"/>
      <c r="S296" s="43"/>
      <c r="T296" s="88"/>
      <c r="U296" s="88"/>
      <c r="V296" s="97"/>
      <c r="W296" s="88"/>
      <c r="X296" s="97"/>
      <c r="Y296" s="88"/>
    </row>
    <row r="297" spans="1:25">
      <c r="A297" s="110"/>
      <c r="B297" s="111"/>
      <c r="C297" s="112"/>
      <c r="D297" s="113"/>
      <c r="E297" s="50"/>
      <c r="F297" s="114"/>
      <c r="G297" s="115"/>
      <c r="H297" s="53"/>
      <c r="I297" s="54"/>
      <c r="J297" s="55"/>
      <c r="K297" s="112"/>
      <c r="L297" s="115"/>
      <c r="M297" s="116"/>
      <c r="N297" s="117"/>
      <c r="O297" s="116"/>
      <c r="Q297" s="88"/>
      <c r="R297" s="42"/>
      <c r="S297" s="43"/>
      <c r="T297" s="88"/>
      <c r="U297" s="88"/>
      <c r="V297" s="97"/>
      <c r="W297" s="88"/>
      <c r="X297" s="97"/>
      <c r="Y297" s="88"/>
    </row>
    <row r="298" spans="1:25">
      <c r="A298" s="110"/>
      <c r="B298" s="111"/>
      <c r="C298" s="112"/>
      <c r="D298" s="113"/>
      <c r="E298" s="50"/>
      <c r="F298" s="114"/>
      <c r="G298" s="115"/>
      <c r="H298" s="53"/>
      <c r="I298" s="54"/>
      <c r="J298" s="55"/>
      <c r="K298" s="112"/>
      <c r="L298" s="115"/>
      <c r="M298" s="116"/>
      <c r="N298" s="117"/>
      <c r="O298" s="116"/>
      <c r="Q298" s="88"/>
      <c r="R298" s="42"/>
      <c r="S298" s="43"/>
      <c r="T298" s="88"/>
      <c r="U298" s="88"/>
      <c r="V298" s="97"/>
      <c r="W298" s="88"/>
      <c r="X298" s="97"/>
      <c r="Y298" s="88"/>
    </row>
    <row r="299" spans="1:25">
      <c r="A299" s="110"/>
      <c r="B299" s="111"/>
      <c r="C299" s="112"/>
      <c r="D299" s="113"/>
      <c r="E299" s="50"/>
      <c r="F299" s="114"/>
      <c r="G299" s="115"/>
      <c r="H299" s="53"/>
      <c r="I299" s="54"/>
      <c r="J299" s="55"/>
      <c r="K299" s="112"/>
      <c r="L299" s="115"/>
      <c r="M299" s="116"/>
      <c r="N299" s="117"/>
      <c r="O299" s="116"/>
      <c r="Q299" s="88"/>
      <c r="R299" s="42"/>
      <c r="S299" s="43"/>
      <c r="T299" s="88"/>
      <c r="U299" s="88"/>
      <c r="V299" s="97"/>
      <c r="W299" s="88"/>
      <c r="X299" s="97"/>
      <c r="Y299" s="88"/>
    </row>
    <row r="300" spans="1:25">
      <c r="A300" s="110"/>
      <c r="B300" s="111"/>
      <c r="C300" s="112"/>
      <c r="D300" s="113"/>
      <c r="E300" s="50"/>
      <c r="F300" s="114"/>
      <c r="G300" s="115"/>
      <c r="H300" s="53"/>
      <c r="I300" s="54"/>
      <c r="J300" s="55"/>
      <c r="K300" s="112"/>
      <c r="L300" s="115"/>
      <c r="M300" s="116"/>
      <c r="N300" s="117"/>
      <c r="O300" s="116"/>
      <c r="Q300" s="88"/>
      <c r="R300" s="42"/>
      <c r="S300" s="43"/>
      <c r="T300" s="88"/>
      <c r="U300" s="88"/>
      <c r="V300" s="97"/>
      <c r="W300" s="88"/>
      <c r="X300" s="97"/>
      <c r="Y300" s="88"/>
    </row>
    <row r="301" spans="1:25">
      <c r="A301" s="110"/>
      <c r="B301" s="111"/>
      <c r="C301" s="112"/>
      <c r="D301" s="113"/>
      <c r="E301" s="50"/>
      <c r="F301" s="114"/>
      <c r="G301" s="115"/>
      <c r="H301" s="53"/>
      <c r="I301" s="54"/>
      <c r="J301" s="55"/>
      <c r="K301" s="112"/>
      <c r="L301" s="115"/>
      <c r="M301" s="116"/>
      <c r="N301" s="117"/>
      <c r="O301" s="116"/>
      <c r="Q301" s="88"/>
      <c r="R301" s="42"/>
      <c r="S301" s="43"/>
      <c r="T301" s="88"/>
      <c r="U301" s="88"/>
      <c r="V301" s="97"/>
      <c r="W301" s="88"/>
      <c r="X301" s="97"/>
      <c r="Y301" s="88"/>
    </row>
    <row r="302" spans="1:25">
      <c r="A302" s="110"/>
      <c r="B302" s="111"/>
      <c r="C302" s="112"/>
      <c r="D302" s="113"/>
      <c r="E302" s="50"/>
      <c r="F302" s="114"/>
      <c r="G302" s="115"/>
      <c r="H302" s="53"/>
      <c r="I302" s="54"/>
      <c r="J302" s="55"/>
      <c r="K302" s="112"/>
      <c r="L302" s="115"/>
      <c r="M302" s="116"/>
      <c r="N302" s="117"/>
      <c r="O302" s="116"/>
      <c r="Q302" s="88"/>
      <c r="R302" s="42"/>
      <c r="S302" s="43"/>
      <c r="T302" s="88"/>
      <c r="U302" s="88"/>
      <c r="V302" s="97"/>
      <c r="W302" s="88"/>
      <c r="X302" s="97"/>
      <c r="Y302" s="88"/>
    </row>
    <row r="303" spans="1:25">
      <c r="A303" s="110"/>
      <c r="B303" s="111"/>
      <c r="C303" s="112"/>
      <c r="D303" s="113"/>
      <c r="E303" s="50"/>
      <c r="F303" s="114"/>
      <c r="G303" s="115"/>
      <c r="H303" s="53"/>
      <c r="I303" s="54"/>
      <c r="J303" s="55"/>
      <c r="K303" s="112"/>
      <c r="L303" s="115"/>
      <c r="M303" s="116"/>
      <c r="N303" s="117"/>
      <c r="O303" s="116"/>
      <c r="Q303" s="88"/>
      <c r="R303" s="42"/>
      <c r="S303" s="43"/>
      <c r="T303" s="88"/>
      <c r="U303" s="88"/>
      <c r="V303" s="97"/>
      <c r="W303" s="88"/>
      <c r="X303" s="97"/>
      <c r="Y303" s="88"/>
    </row>
    <row r="304" spans="1:25">
      <c r="A304" s="110"/>
      <c r="B304" s="111"/>
      <c r="C304" s="112"/>
      <c r="D304" s="113"/>
      <c r="E304" s="50"/>
      <c r="F304" s="114"/>
      <c r="G304" s="115"/>
      <c r="H304" s="53"/>
      <c r="I304" s="54"/>
      <c r="J304" s="55"/>
      <c r="K304" s="112"/>
      <c r="L304" s="115"/>
      <c r="M304" s="116"/>
      <c r="N304" s="117"/>
      <c r="O304" s="116"/>
      <c r="Q304" s="88"/>
      <c r="R304" s="42"/>
      <c r="S304" s="43"/>
      <c r="T304" s="88"/>
      <c r="U304" s="88"/>
      <c r="V304" s="97"/>
      <c r="W304" s="88"/>
      <c r="X304" s="97"/>
      <c r="Y304" s="88"/>
    </row>
    <row r="305" spans="1:25">
      <c r="A305" s="110"/>
      <c r="B305" s="111"/>
      <c r="C305" s="112"/>
      <c r="D305" s="113"/>
      <c r="E305" s="50"/>
      <c r="F305" s="114"/>
      <c r="G305" s="115"/>
      <c r="H305" s="53"/>
      <c r="I305" s="54"/>
      <c r="J305" s="55"/>
      <c r="K305" s="112"/>
      <c r="L305" s="115"/>
      <c r="M305" s="116"/>
      <c r="N305" s="117"/>
      <c r="O305" s="116"/>
      <c r="Q305" s="88"/>
      <c r="R305" s="42"/>
      <c r="S305" s="43"/>
      <c r="T305" s="88"/>
      <c r="U305" s="88"/>
      <c r="V305" s="97"/>
      <c r="W305" s="88"/>
      <c r="X305" s="97"/>
      <c r="Y305" s="88"/>
    </row>
    <row r="306" spans="1:25">
      <c r="A306" s="110"/>
      <c r="B306" s="111"/>
      <c r="C306" s="112"/>
      <c r="D306" s="113"/>
      <c r="E306" s="50"/>
      <c r="F306" s="114"/>
      <c r="G306" s="115"/>
      <c r="H306" s="53"/>
      <c r="I306" s="54"/>
      <c r="J306" s="55"/>
      <c r="K306" s="112"/>
      <c r="L306" s="115"/>
      <c r="M306" s="116"/>
      <c r="N306" s="117"/>
      <c r="O306" s="116"/>
      <c r="Q306" s="88"/>
      <c r="R306" s="42"/>
      <c r="S306" s="43"/>
      <c r="T306" s="88"/>
      <c r="U306" s="88"/>
      <c r="V306" s="97"/>
      <c r="W306" s="88"/>
      <c r="X306" s="97"/>
      <c r="Y306" s="88"/>
    </row>
    <row r="307" spans="1:25">
      <c r="A307" s="110"/>
      <c r="B307" s="111"/>
      <c r="C307" s="112"/>
      <c r="D307" s="113"/>
      <c r="E307" s="50"/>
      <c r="F307" s="114"/>
      <c r="G307" s="115"/>
      <c r="H307" s="53"/>
      <c r="I307" s="54"/>
      <c r="J307" s="55"/>
      <c r="K307" s="112"/>
      <c r="L307" s="115"/>
      <c r="M307" s="116"/>
      <c r="N307" s="117"/>
      <c r="O307" s="116"/>
      <c r="Q307" s="88"/>
      <c r="R307" s="42"/>
      <c r="S307" s="43"/>
      <c r="T307" s="88"/>
      <c r="U307" s="88"/>
      <c r="V307" s="97"/>
      <c r="W307" s="88"/>
      <c r="X307" s="97"/>
      <c r="Y307" s="88"/>
    </row>
    <row r="308" spans="1:25">
      <c r="A308" s="110"/>
      <c r="B308" s="111"/>
      <c r="C308" s="112"/>
      <c r="D308" s="113"/>
      <c r="E308" s="50"/>
      <c r="F308" s="114"/>
      <c r="G308" s="115"/>
      <c r="H308" s="53"/>
      <c r="I308" s="54"/>
      <c r="J308" s="55"/>
      <c r="K308" s="112"/>
      <c r="L308" s="115"/>
      <c r="M308" s="116"/>
      <c r="N308" s="117"/>
      <c r="O308" s="116"/>
      <c r="Q308" s="88"/>
      <c r="R308" s="42"/>
      <c r="S308" s="43"/>
      <c r="T308" s="88"/>
      <c r="U308" s="88"/>
      <c r="V308" s="97"/>
      <c r="W308" s="88"/>
      <c r="X308" s="97"/>
      <c r="Y308" s="88"/>
    </row>
    <row r="309" spans="1:25">
      <c r="A309" s="110"/>
      <c r="B309" s="111"/>
      <c r="C309" s="112"/>
      <c r="D309" s="113"/>
      <c r="E309" s="50"/>
      <c r="F309" s="114"/>
      <c r="G309" s="115"/>
      <c r="H309" s="53"/>
      <c r="I309" s="54"/>
      <c r="J309" s="55"/>
      <c r="K309" s="112"/>
      <c r="L309" s="115"/>
      <c r="M309" s="116"/>
      <c r="N309" s="117"/>
      <c r="O309" s="116"/>
      <c r="Q309" s="88"/>
      <c r="R309" s="42"/>
      <c r="S309" s="43"/>
      <c r="T309" s="88"/>
      <c r="U309" s="88"/>
      <c r="V309" s="97"/>
      <c r="W309" s="88"/>
      <c r="X309" s="97"/>
      <c r="Y309" s="88"/>
    </row>
    <row r="310" spans="1:25">
      <c r="A310" s="110"/>
      <c r="B310" s="111"/>
      <c r="C310" s="112"/>
      <c r="D310" s="113"/>
      <c r="E310" s="50"/>
      <c r="F310" s="114"/>
      <c r="G310" s="115"/>
      <c r="H310" s="53"/>
      <c r="I310" s="54"/>
      <c r="J310" s="55"/>
      <c r="K310" s="112"/>
      <c r="L310" s="115"/>
      <c r="M310" s="116"/>
      <c r="N310" s="117"/>
      <c r="O310" s="116"/>
      <c r="Q310" s="88"/>
      <c r="R310" s="42"/>
      <c r="S310" s="43"/>
      <c r="T310" s="88"/>
      <c r="U310" s="88"/>
      <c r="V310" s="97"/>
      <c r="W310" s="88"/>
      <c r="X310" s="97"/>
      <c r="Y310" s="88"/>
    </row>
    <row r="311" spans="1:25">
      <c r="A311" s="110"/>
      <c r="B311" s="111"/>
      <c r="C311" s="112"/>
      <c r="D311" s="113"/>
      <c r="E311" s="50"/>
      <c r="F311" s="114"/>
      <c r="G311" s="115"/>
      <c r="H311" s="53"/>
      <c r="I311" s="54"/>
      <c r="J311" s="55"/>
      <c r="K311" s="112"/>
      <c r="L311" s="115"/>
      <c r="M311" s="116"/>
      <c r="N311" s="117"/>
      <c r="O311" s="116"/>
      <c r="Q311" s="88"/>
      <c r="R311" s="42"/>
      <c r="S311" s="43"/>
      <c r="T311" s="88"/>
      <c r="U311" s="88"/>
      <c r="V311" s="97"/>
      <c r="W311" s="88"/>
      <c r="X311" s="97"/>
      <c r="Y311" s="88"/>
    </row>
    <row r="312" spans="1:25">
      <c r="A312" s="110"/>
      <c r="B312" s="111"/>
      <c r="C312" s="112"/>
      <c r="D312" s="113"/>
      <c r="E312" s="50"/>
      <c r="F312" s="114"/>
      <c r="G312" s="115"/>
      <c r="H312" s="53"/>
      <c r="I312" s="54"/>
      <c r="J312" s="55"/>
      <c r="K312" s="112"/>
      <c r="L312" s="115"/>
      <c r="M312" s="116"/>
      <c r="N312" s="117"/>
      <c r="O312" s="116"/>
      <c r="Q312" s="88"/>
      <c r="R312" s="42"/>
      <c r="S312" s="43"/>
      <c r="T312" s="88"/>
      <c r="U312" s="88"/>
      <c r="V312" s="97"/>
      <c r="W312" s="88"/>
      <c r="X312" s="97"/>
      <c r="Y312" s="88"/>
    </row>
    <row r="313" spans="1:25">
      <c r="A313" s="110"/>
      <c r="B313" s="111"/>
      <c r="C313" s="112"/>
      <c r="D313" s="113"/>
      <c r="E313" s="50"/>
      <c r="F313" s="114"/>
      <c r="G313" s="115"/>
      <c r="H313" s="53"/>
      <c r="I313" s="54"/>
      <c r="J313" s="55"/>
      <c r="K313" s="112"/>
      <c r="L313" s="115"/>
      <c r="M313" s="116"/>
      <c r="N313" s="117"/>
      <c r="O313" s="116"/>
      <c r="Q313" s="88"/>
      <c r="R313" s="42"/>
      <c r="S313" s="43"/>
      <c r="T313" s="88"/>
      <c r="U313" s="88"/>
      <c r="V313" s="97"/>
      <c r="W313" s="88"/>
      <c r="X313" s="97"/>
      <c r="Y313" s="88"/>
    </row>
    <row r="314" spans="1:25">
      <c r="A314" s="110"/>
      <c r="B314" s="111"/>
      <c r="C314" s="112"/>
      <c r="D314" s="113"/>
      <c r="E314" s="50"/>
      <c r="F314" s="114"/>
      <c r="G314" s="115"/>
      <c r="H314" s="53"/>
      <c r="I314" s="54"/>
      <c r="J314" s="55"/>
      <c r="K314" s="112"/>
      <c r="L314" s="115"/>
      <c r="M314" s="116"/>
      <c r="N314" s="117"/>
      <c r="O314" s="116"/>
      <c r="Q314" s="88"/>
      <c r="R314" s="42"/>
      <c r="S314" s="43"/>
      <c r="T314" s="88"/>
      <c r="U314" s="88"/>
      <c r="V314" s="97"/>
      <c r="W314" s="88"/>
      <c r="X314" s="97"/>
      <c r="Y314" s="88"/>
    </row>
    <row r="315" spans="1:25">
      <c r="A315" s="110"/>
      <c r="B315" s="111"/>
      <c r="C315" s="112"/>
      <c r="D315" s="113"/>
      <c r="E315" s="50"/>
      <c r="F315" s="114"/>
      <c r="G315" s="115"/>
      <c r="H315" s="53"/>
      <c r="I315" s="54"/>
      <c r="J315" s="55"/>
      <c r="K315" s="112"/>
      <c r="L315" s="115"/>
      <c r="M315" s="116"/>
      <c r="N315" s="117"/>
      <c r="O315" s="116"/>
      <c r="Q315" s="88"/>
      <c r="R315" s="42"/>
      <c r="S315" s="43"/>
      <c r="T315" s="88"/>
      <c r="U315" s="88"/>
      <c r="V315" s="97"/>
      <c r="W315" s="88"/>
      <c r="X315" s="97"/>
      <c r="Y315" s="88"/>
    </row>
    <row r="316" spans="1:25">
      <c r="A316" s="110"/>
      <c r="B316" s="111"/>
      <c r="C316" s="112"/>
      <c r="D316" s="113"/>
      <c r="E316" s="50"/>
      <c r="F316" s="114"/>
      <c r="G316" s="115"/>
      <c r="H316" s="53"/>
      <c r="I316" s="54"/>
      <c r="J316" s="55"/>
      <c r="K316" s="112"/>
      <c r="L316" s="115"/>
      <c r="M316" s="116"/>
      <c r="N316" s="117"/>
      <c r="O316" s="116"/>
      <c r="Q316" s="88"/>
      <c r="R316" s="42"/>
      <c r="S316" s="43"/>
      <c r="T316" s="88"/>
      <c r="U316" s="88"/>
      <c r="V316" s="97"/>
      <c r="W316" s="88"/>
      <c r="X316" s="97"/>
      <c r="Y316" s="88"/>
    </row>
    <row r="317" spans="1:25">
      <c r="A317" s="110"/>
      <c r="B317" s="111"/>
      <c r="C317" s="112"/>
      <c r="D317" s="113"/>
      <c r="E317" s="50"/>
      <c r="F317" s="114"/>
      <c r="G317" s="115"/>
      <c r="H317" s="53"/>
      <c r="I317" s="54"/>
      <c r="J317" s="55"/>
      <c r="K317" s="112"/>
      <c r="L317" s="115"/>
      <c r="M317" s="116"/>
      <c r="N317" s="117"/>
      <c r="O317" s="116"/>
      <c r="Q317" s="88"/>
      <c r="R317" s="42"/>
      <c r="S317" s="43"/>
      <c r="T317" s="88"/>
      <c r="U317" s="88"/>
      <c r="V317" s="97"/>
      <c r="W317" s="88"/>
      <c r="X317" s="97"/>
      <c r="Y317" s="88"/>
    </row>
    <row r="318" spans="1:25">
      <c r="A318" s="110"/>
      <c r="B318" s="111"/>
      <c r="C318" s="112"/>
      <c r="D318" s="113"/>
      <c r="E318" s="50"/>
      <c r="F318" s="114"/>
      <c r="G318" s="115"/>
      <c r="H318" s="53"/>
      <c r="I318" s="54"/>
      <c r="J318" s="55"/>
      <c r="K318" s="112"/>
      <c r="L318" s="115"/>
      <c r="M318" s="116"/>
      <c r="N318" s="117"/>
      <c r="O318" s="116"/>
      <c r="Q318" s="88"/>
      <c r="R318" s="42"/>
      <c r="S318" s="43"/>
      <c r="T318" s="88"/>
      <c r="U318" s="88"/>
      <c r="V318" s="97"/>
      <c r="W318" s="88"/>
      <c r="X318" s="97"/>
      <c r="Y318" s="88"/>
    </row>
    <row r="319" spans="1:25">
      <c r="A319" s="110"/>
      <c r="B319" s="111"/>
      <c r="C319" s="112"/>
      <c r="D319" s="113"/>
      <c r="E319" s="50"/>
      <c r="F319" s="114"/>
      <c r="G319" s="115"/>
      <c r="H319" s="53"/>
      <c r="I319" s="54"/>
      <c r="J319" s="55"/>
      <c r="K319" s="112"/>
      <c r="L319" s="115"/>
      <c r="M319" s="116"/>
      <c r="N319" s="117"/>
      <c r="O319" s="116"/>
      <c r="Q319" s="88"/>
      <c r="R319" s="42"/>
      <c r="S319" s="43"/>
      <c r="T319" s="88"/>
      <c r="U319" s="88"/>
      <c r="V319" s="97"/>
      <c r="W319" s="88"/>
      <c r="X319" s="97"/>
      <c r="Y319" s="88"/>
    </row>
    <row r="320" spans="1:25">
      <c r="A320" s="110"/>
      <c r="B320" s="111"/>
      <c r="C320" s="112"/>
      <c r="D320" s="113"/>
      <c r="E320" s="50"/>
      <c r="F320" s="114"/>
      <c r="G320" s="115"/>
      <c r="H320" s="53"/>
      <c r="I320" s="54"/>
      <c r="J320" s="55"/>
      <c r="K320" s="112"/>
      <c r="L320" s="115"/>
      <c r="M320" s="116"/>
      <c r="N320" s="117"/>
      <c r="O320" s="116"/>
      <c r="Q320" s="88"/>
      <c r="R320" s="42"/>
      <c r="S320" s="43"/>
      <c r="T320" s="88"/>
      <c r="U320" s="88"/>
      <c r="V320" s="97"/>
      <c r="W320" s="88"/>
      <c r="X320" s="97"/>
      <c r="Y320" s="88"/>
    </row>
    <row r="321" spans="1:25">
      <c r="A321" s="110"/>
      <c r="B321" s="111"/>
      <c r="C321" s="112"/>
      <c r="D321" s="113"/>
      <c r="E321" s="50"/>
      <c r="F321" s="114"/>
      <c r="G321" s="115"/>
      <c r="H321" s="53"/>
      <c r="I321" s="54"/>
      <c r="J321" s="55"/>
      <c r="K321" s="112"/>
      <c r="L321" s="115"/>
      <c r="M321" s="116"/>
      <c r="N321" s="117"/>
      <c r="O321" s="116"/>
      <c r="Q321" s="88"/>
      <c r="R321" s="42"/>
      <c r="S321" s="43"/>
      <c r="T321" s="88"/>
      <c r="U321" s="88"/>
      <c r="V321" s="97"/>
      <c r="W321" s="88"/>
      <c r="X321" s="97"/>
      <c r="Y321" s="88"/>
    </row>
    <row r="322" spans="1:25">
      <c r="A322" s="110"/>
      <c r="B322" s="111"/>
      <c r="C322" s="112"/>
      <c r="D322" s="113"/>
      <c r="E322" s="50"/>
      <c r="F322" s="114"/>
      <c r="G322" s="115"/>
      <c r="H322" s="53"/>
      <c r="I322" s="54"/>
      <c r="J322" s="55"/>
      <c r="K322" s="112"/>
      <c r="L322" s="115"/>
      <c r="M322" s="116"/>
      <c r="N322" s="117"/>
      <c r="O322" s="116"/>
      <c r="Q322" s="88"/>
      <c r="R322" s="42"/>
      <c r="S322" s="43"/>
      <c r="T322" s="88"/>
      <c r="U322" s="88"/>
      <c r="V322" s="97"/>
      <c r="W322" s="88"/>
      <c r="X322" s="97"/>
      <c r="Y322" s="88"/>
    </row>
    <row r="323" spans="1:25">
      <c r="A323" s="110"/>
      <c r="B323" s="111"/>
      <c r="C323" s="112"/>
      <c r="D323" s="113"/>
      <c r="E323" s="50"/>
      <c r="F323" s="114"/>
      <c r="G323" s="115"/>
      <c r="H323" s="53"/>
      <c r="I323" s="54"/>
      <c r="J323" s="55"/>
      <c r="K323" s="112"/>
      <c r="L323" s="115"/>
      <c r="M323" s="116"/>
      <c r="N323" s="117"/>
      <c r="O323" s="116"/>
      <c r="Q323" s="88"/>
      <c r="R323" s="42"/>
      <c r="S323" s="43"/>
      <c r="T323" s="88"/>
      <c r="U323" s="88"/>
      <c r="V323" s="97"/>
      <c r="W323" s="88"/>
      <c r="X323" s="97"/>
      <c r="Y323" s="88"/>
    </row>
    <row r="324" spans="1:25">
      <c r="A324" s="110"/>
      <c r="B324" s="111"/>
      <c r="C324" s="112"/>
      <c r="D324" s="113"/>
      <c r="E324" s="50"/>
      <c r="F324" s="114"/>
      <c r="G324" s="115"/>
      <c r="H324" s="53"/>
      <c r="I324" s="54"/>
      <c r="J324" s="55"/>
      <c r="K324" s="112"/>
      <c r="L324" s="115"/>
      <c r="M324" s="116"/>
      <c r="N324" s="117"/>
      <c r="O324" s="116"/>
      <c r="Q324" s="88"/>
      <c r="R324" s="42"/>
      <c r="S324" s="43"/>
      <c r="T324" s="88"/>
      <c r="U324" s="88"/>
      <c r="V324" s="97"/>
      <c r="W324" s="88"/>
      <c r="X324" s="97"/>
      <c r="Y324" s="88"/>
    </row>
    <row r="325" spans="1:25">
      <c r="A325" s="110"/>
      <c r="B325" s="111"/>
      <c r="C325" s="112"/>
      <c r="D325" s="113"/>
      <c r="E325" s="50"/>
      <c r="F325" s="114"/>
      <c r="G325" s="115"/>
      <c r="H325" s="53"/>
      <c r="I325" s="54"/>
      <c r="J325" s="55"/>
      <c r="K325" s="112"/>
      <c r="L325" s="115"/>
      <c r="M325" s="116"/>
      <c r="N325" s="117"/>
      <c r="O325" s="116"/>
      <c r="Q325" s="88"/>
      <c r="R325" s="42"/>
      <c r="S325" s="43"/>
      <c r="T325" s="88"/>
      <c r="U325" s="88"/>
      <c r="V325" s="97"/>
      <c r="W325" s="88"/>
      <c r="X325" s="97"/>
      <c r="Y325" s="88"/>
    </row>
    <row r="326" spans="1:25">
      <c r="A326" s="110"/>
      <c r="B326" s="111"/>
      <c r="C326" s="112"/>
      <c r="D326" s="113"/>
      <c r="E326" s="50"/>
      <c r="F326" s="114"/>
      <c r="G326" s="115"/>
      <c r="H326" s="53"/>
      <c r="I326" s="54"/>
      <c r="J326" s="55"/>
      <c r="K326" s="112"/>
      <c r="L326" s="115"/>
      <c r="M326" s="116"/>
      <c r="N326" s="117"/>
      <c r="O326" s="116"/>
      <c r="Q326" s="88"/>
      <c r="R326" s="42"/>
      <c r="S326" s="43"/>
      <c r="T326" s="88"/>
      <c r="U326" s="88"/>
      <c r="V326" s="97"/>
      <c r="W326" s="88"/>
      <c r="X326" s="97"/>
      <c r="Y326" s="88"/>
    </row>
    <row r="327" spans="1:25">
      <c r="A327" s="110"/>
      <c r="B327" s="111"/>
      <c r="C327" s="112"/>
      <c r="D327" s="113"/>
      <c r="E327" s="50"/>
      <c r="F327" s="114"/>
      <c r="G327" s="115"/>
      <c r="H327" s="53"/>
      <c r="I327" s="54"/>
      <c r="J327" s="55"/>
      <c r="K327" s="112"/>
      <c r="L327" s="115"/>
      <c r="M327" s="116"/>
      <c r="N327" s="117"/>
      <c r="O327" s="116"/>
      <c r="Q327" s="88"/>
      <c r="R327" s="42"/>
      <c r="S327" s="43"/>
      <c r="T327" s="88"/>
      <c r="U327" s="88"/>
      <c r="V327" s="97"/>
      <c r="W327" s="88"/>
      <c r="X327" s="97"/>
      <c r="Y327" s="88"/>
    </row>
    <row r="328" spans="1:25">
      <c r="A328" s="110"/>
      <c r="B328" s="111"/>
      <c r="C328" s="112"/>
      <c r="D328" s="113"/>
      <c r="E328" s="50"/>
      <c r="F328" s="114"/>
      <c r="G328" s="115"/>
      <c r="H328" s="53"/>
      <c r="I328" s="54"/>
      <c r="J328" s="55"/>
      <c r="K328" s="112"/>
      <c r="L328" s="115"/>
      <c r="M328" s="116"/>
      <c r="N328" s="117"/>
      <c r="O328" s="116"/>
      <c r="Q328" s="88"/>
      <c r="R328" s="42"/>
      <c r="S328" s="43"/>
      <c r="T328" s="88"/>
      <c r="U328" s="88"/>
      <c r="V328" s="97"/>
      <c r="W328" s="88"/>
      <c r="X328" s="97"/>
      <c r="Y328" s="88"/>
    </row>
    <row r="329" spans="1:25">
      <c r="A329" s="110"/>
      <c r="B329" s="111"/>
      <c r="C329" s="112"/>
      <c r="D329" s="113"/>
      <c r="E329" s="50"/>
      <c r="F329" s="114"/>
      <c r="G329" s="115"/>
      <c r="H329" s="53"/>
      <c r="I329" s="54"/>
      <c r="J329" s="55"/>
      <c r="K329" s="112"/>
      <c r="L329" s="115"/>
      <c r="M329" s="116"/>
      <c r="N329" s="117"/>
      <c r="O329" s="116"/>
      <c r="Q329" s="88"/>
      <c r="R329" s="42"/>
      <c r="S329" s="43"/>
      <c r="T329" s="88"/>
      <c r="U329" s="88"/>
      <c r="V329" s="97"/>
      <c r="W329" s="88"/>
      <c r="X329" s="97"/>
      <c r="Y329" s="88"/>
    </row>
    <row r="330" spans="1:25">
      <c r="A330" s="110"/>
      <c r="B330" s="111"/>
      <c r="C330" s="112"/>
      <c r="D330" s="113"/>
      <c r="E330" s="50"/>
      <c r="F330" s="114"/>
      <c r="G330" s="115"/>
      <c r="H330" s="53"/>
      <c r="I330" s="54"/>
      <c r="J330" s="55"/>
      <c r="K330" s="112"/>
      <c r="L330" s="115"/>
      <c r="M330" s="116"/>
      <c r="N330" s="117"/>
      <c r="O330" s="116"/>
      <c r="Q330" s="88"/>
      <c r="R330" s="42"/>
      <c r="S330" s="43"/>
      <c r="T330" s="88"/>
      <c r="U330" s="88"/>
      <c r="V330" s="97"/>
      <c r="W330" s="88"/>
      <c r="X330" s="97"/>
      <c r="Y330" s="88"/>
    </row>
    <row r="331" spans="1:25">
      <c r="A331" s="110"/>
      <c r="B331" s="111"/>
      <c r="C331" s="112"/>
      <c r="D331" s="113"/>
      <c r="E331" s="50"/>
      <c r="F331" s="114"/>
      <c r="G331" s="115"/>
      <c r="H331" s="53"/>
      <c r="I331" s="54"/>
      <c r="J331" s="55"/>
      <c r="K331" s="112"/>
      <c r="L331" s="115"/>
      <c r="M331" s="116"/>
      <c r="N331" s="117"/>
      <c r="O331" s="116"/>
      <c r="Q331" s="88"/>
      <c r="R331" s="42"/>
      <c r="S331" s="43"/>
      <c r="T331" s="88"/>
      <c r="U331" s="88"/>
      <c r="V331" s="97"/>
      <c r="W331" s="88"/>
      <c r="X331" s="97"/>
      <c r="Y331" s="88"/>
    </row>
    <row r="332" spans="1:25">
      <c r="A332" s="110"/>
      <c r="B332" s="111"/>
      <c r="C332" s="112"/>
      <c r="D332" s="113"/>
      <c r="E332" s="50"/>
      <c r="F332" s="114"/>
      <c r="G332" s="115"/>
      <c r="H332" s="53"/>
      <c r="I332" s="54"/>
      <c r="J332" s="55"/>
      <c r="K332" s="112"/>
      <c r="L332" s="115"/>
      <c r="M332" s="116"/>
      <c r="N332" s="117"/>
      <c r="O332" s="116"/>
      <c r="Q332" s="88"/>
      <c r="R332" s="42"/>
      <c r="S332" s="43"/>
      <c r="T332" s="88"/>
      <c r="U332" s="88"/>
      <c r="V332" s="97"/>
      <c r="W332" s="88"/>
      <c r="X332" s="97"/>
      <c r="Y332" s="88"/>
    </row>
    <row r="333" spans="1:25">
      <c r="A333" s="110"/>
      <c r="B333" s="111"/>
      <c r="C333" s="112"/>
      <c r="D333" s="113"/>
      <c r="E333" s="50"/>
      <c r="F333" s="114"/>
      <c r="G333" s="115"/>
      <c r="H333" s="53"/>
      <c r="I333" s="54"/>
      <c r="J333" s="55"/>
      <c r="K333" s="112"/>
      <c r="L333" s="115"/>
      <c r="M333" s="116"/>
      <c r="N333" s="117"/>
      <c r="O333" s="116"/>
      <c r="Q333" s="88"/>
      <c r="R333" s="42"/>
      <c r="S333" s="43"/>
      <c r="T333" s="88"/>
      <c r="U333" s="88"/>
      <c r="V333" s="97"/>
      <c r="W333" s="88"/>
      <c r="X333" s="97"/>
      <c r="Y333" s="88"/>
    </row>
    <row r="334" spans="1:25">
      <c r="A334" s="110"/>
      <c r="B334" s="111"/>
      <c r="C334" s="112"/>
      <c r="D334" s="113"/>
      <c r="E334" s="50"/>
      <c r="F334" s="114"/>
      <c r="G334" s="115"/>
      <c r="H334" s="53"/>
      <c r="I334" s="54"/>
      <c r="J334" s="55"/>
      <c r="K334" s="112"/>
      <c r="L334" s="115"/>
      <c r="M334" s="116"/>
      <c r="N334" s="117"/>
      <c r="O334" s="116"/>
      <c r="Q334" s="88"/>
      <c r="R334" s="42"/>
      <c r="S334" s="43"/>
      <c r="T334" s="88"/>
      <c r="U334" s="88"/>
      <c r="V334" s="97"/>
      <c r="W334" s="88"/>
      <c r="X334" s="97"/>
      <c r="Y334" s="88"/>
    </row>
    <row r="335" spans="1:25">
      <c r="A335" s="110"/>
      <c r="B335" s="111"/>
      <c r="C335" s="112"/>
      <c r="D335" s="113"/>
      <c r="E335" s="50"/>
      <c r="F335" s="114"/>
      <c r="G335" s="115"/>
      <c r="H335" s="53"/>
      <c r="I335" s="54"/>
      <c r="J335" s="55"/>
      <c r="K335" s="112"/>
      <c r="L335" s="115"/>
      <c r="M335" s="116"/>
      <c r="N335" s="117"/>
      <c r="O335" s="116"/>
      <c r="Q335" s="88"/>
      <c r="R335" s="42"/>
      <c r="S335" s="43"/>
      <c r="T335" s="88"/>
      <c r="U335" s="88"/>
      <c r="V335" s="97"/>
      <c r="W335" s="88"/>
      <c r="X335" s="97"/>
      <c r="Y335" s="88"/>
    </row>
    <row r="336" spans="1:25">
      <c r="A336" s="110"/>
      <c r="B336" s="111"/>
      <c r="C336" s="112"/>
      <c r="D336" s="113"/>
      <c r="E336" s="50"/>
      <c r="F336" s="114"/>
      <c r="G336" s="115"/>
      <c r="H336" s="53"/>
      <c r="I336" s="54"/>
      <c r="J336" s="55"/>
      <c r="K336" s="112"/>
      <c r="L336" s="115"/>
      <c r="M336" s="116"/>
      <c r="N336" s="117"/>
      <c r="O336" s="116"/>
      <c r="Q336" s="88"/>
      <c r="R336" s="42"/>
      <c r="S336" s="43"/>
      <c r="T336" s="88"/>
      <c r="U336" s="88"/>
      <c r="V336" s="97"/>
      <c r="W336" s="88"/>
      <c r="X336" s="97"/>
      <c r="Y336" s="88"/>
    </row>
    <row r="337" spans="1:25">
      <c r="A337" s="110"/>
      <c r="B337" s="111"/>
      <c r="C337" s="112"/>
      <c r="D337" s="113"/>
      <c r="E337" s="50"/>
      <c r="F337" s="114"/>
      <c r="G337" s="115"/>
      <c r="H337" s="53"/>
      <c r="I337" s="54"/>
      <c r="J337" s="55"/>
      <c r="K337" s="112"/>
      <c r="L337" s="115"/>
      <c r="M337" s="116"/>
      <c r="N337" s="117"/>
      <c r="O337" s="116"/>
      <c r="Q337" s="88"/>
      <c r="R337" s="42"/>
      <c r="S337" s="43"/>
      <c r="T337" s="88"/>
      <c r="U337" s="88"/>
      <c r="V337" s="97"/>
      <c r="W337" s="88"/>
      <c r="X337" s="97"/>
      <c r="Y337" s="88"/>
    </row>
    <row r="338" spans="1:25">
      <c r="A338" s="110"/>
      <c r="B338" s="111"/>
      <c r="C338" s="112"/>
      <c r="D338" s="113"/>
      <c r="E338" s="50"/>
      <c r="F338" s="114"/>
      <c r="G338" s="115"/>
      <c r="H338" s="53"/>
      <c r="I338" s="54"/>
      <c r="J338" s="55"/>
      <c r="K338" s="112"/>
      <c r="L338" s="115"/>
      <c r="M338" s="116"/>
      <c r="N338" s="117"/>
      <c r="O338" s="116"/>
      <c r="Q338" s="88"/>
      <c r="R338" s="42"/>
      <c r="S338" s="43"/>
      <c r="T338" s="88"/>
      <c r="U338" s="88"/>
      <c r="V338" s="97"/>
      <c r="W338" s="88"/>
      <c r="X338" s="97"/>
      <c r="Y338" s="88"/>
    </row>
    <row r="339" spans="1:25">
      <c r="A339" s="110"/>
      <c r="B339" s="111"/>
      <c r="C339" s="112"/>
      <c r="D339" s="113"/>
      <c r="E339" s="50"/>
      <c r="F339" s="114"/>
      <c r="G339" s="115"/>
      <c r="H339" s="53"/>
      <c r="I339" s="54"/>
      <c r="J339" s="55"/>
      <c r="K339" s="112"/>
      <c r="L339" s="115"/>
      <c r="M339" s="116"/>
      <c r="N339" s="117"/>
      <c r="O339" s="116"/>
      <c r="Q339" s="88"/>
      <c r="R339" s="42"/>
      <c r="S339" s="43"/>
      <c r="T339" s="88"/>
      <c r="U339" s="88"/>
      <c r="V339" s="97"/>
      <c r="W339" s="88"/>
      <c r="X339" s="97"/>
      <c r="Y339" s="88"/>
    </row>
    <row r="340" spans="1:25">
      <c r="A340" s="110"/>
      <c r="B340" s="111"/>
      <c r="C340" s="112"/>
      <c r="D340" s="113"/>
      <c r="E340" s="50"/>
      <c r="F340" s="114"/>
      <c r="G340" s="115"/>
      <c r="H340" s="53"/>
      <c r="I340" s="54"/>
      <c r="J340" s="55"/>
      <c r="K340" s="112"/>
      <c r="L340" s="115"/>
      <c r="M340" s="116"/>
      <c r="N340" s="117"/>
      <c r="O340" s="116"/>
      <c r="Q340" s="88"/>
      <c r="R340" s="42"/>
      <c r="S340" s="43"/>
      <c r="T340" s="88"/>
      <c r="U340" s="88"/>
      <c r="V340" s="97"/>
      <c r="W340" s="88"/>
      <c r="X340" s="97"/>
      <c r="Y340" s="88"/>
    </row>
    <row r="341" spans="1:25">
      <c r="A341" s="110"/>
      <c r="B341" s="111"/>
      <c r="C341" s="112"/>
      <c r="D341" s="113"/>
      <c r="E341" s="50"/>
      <c r="F341" s="114"/>
      <c r="G341" s="115"/>
      <c r="H341" s="53"/>
      <c r="I341" s="54"/>
      <c r="J341" s="55"/>
      <c r="K341" s="112"/>
      <c r="L341" s="115"/>
      <c r="M341" s="116"/>
      <c r="N341" s="117"/>
      <c r="O341" s="116"/>
      <c r="Q341" s="88"/>
      <c r="R341" s="42"/>
      <c r="S341" s="43"/>
      <c r="T341" s="88"/>
      <c r="U341" s="88"/>
      <c r="V341" s="97"/>
      <c r="W341" s="88"/>
      <c r="X341" s="97"/>
      <c r="Y341" s="88"/>
    </row>
    <row r="342" spans="1:25">
      <c r="A342" s="110"/>
      <c r="B342" s="111"/>
      <c r="C342" s="112"/>
      <c r="D342" s="113"/>
      <c r="E342" s="50"/>
      <c r="F342" s="114"/>
      <c r="G342" s="115"/>
      <c r="H342" s="53"/>
      <c r="I342" s="54"/>
      <c r="J342" s="55"/>
      <c r="K342" s="112"/>
      <c r="L342" s="115"/>
      <c r="M342" s="116"/>
      <c r="N342" s="117"/>
      <c r="O342" s="116"/>
      <c r="Q342" s="88"/>
      <c r="R342" s="42"/>
      <c r="S342" s="43"/>
      <c r="T342" s="88"/>
      <c r="U342" s="88"/>
      <c r="V342" s="97"/>
      <c r="W342" s="88"/>
      <c r="X342" s="97"/>
      <c r="Y342" s="88"/>
    </row>
    <row r="343" spans="1:25">
      <c r="A343" s="110"/>
      <c r="B343" s="111"/>
      <c r="C343" s="112"/>
      <c r="D343" s="113"/>
      <c r="E343" s="50"/>
      <c r="F343" s="114"/>
      <c r="G343" s="115"/>
      <c r="H343" s="53"/>
      <c r="I343" s="54"/>
      <c r="J343" s="55"/>
      <c r="K343" s="112"/>
      <c r="L343" s="115"/>
      <c r="M343" s="116"/>
      <c r="N343" s="117"/>
      <c r="O343" s="116"/>
      <c r="Q343" s="88"/>
      <c r="R343" s="42"/>
      <c r="S343" s="43"/>
      <c r="T343" s="88"/>
      <c r="U343" s="88"/>
      <c r="V343" s="97"/>
      <c r="W343" s="88"/>
      <c r="X343" s="97"/>
      <c r="Y343" s="88"/>
    </row>
    <row r="344" spans="1:25">
      <c r="A344" s="110"/>
      <c r="B344" s="111"/>
      <c r="C344" s="112"/>
      <c r="D344" s="113"/>
      <c r="E344" s="50"/>
      <c r="F344" s="114"/>
      <c r="G344" s="115"/>
      <c r="H344" s="53"/>
      <c r="I344" s="54"/>
      <c r="J344" s="55"/>
      <c r="K344" s="112"/>
      <c r="L344" s="115"/>
      <c r="M344" s="116"/>
      <c r="N344" s="117"/>
      <c r="O344" s="116"/>
      <c r="Q344" s="88"/>
      <c r="R344" s="42"/>
      <c r="S344" s="43"/>
      <c r="T344" s="88"/>
      <c r="U344" s="88"/>
      <c r="V344" s="97"/>
      <c r="W344" s="88"/>
      <c r="X344" s="97"/>
      <c r="Y344" s="88"/>
    </row>
    <row r="345" spans="1:25">
      <c r="A345" s="110"/>
      <c r="B345" s="111"/>
      <c r="C345" s="112"/>
      <c r="D345" s="113"/>
      <c r="E345" s="50"/>
      <c r="F345" s="114"/>
      <c r="G345" s="115"/>
      <c r="H345" s="53"/>
      <c r="I345" s="54"/>
      <c r="J345" s="55"/>
      <c r="K345" s="112"/>
      <c r="L345" s="115"/>
      <c r="M345" s="116"/>
      <c r="N345" s="117"/>
      <c r="O345" s="116"/>
      <c r="Q345" s="88"/>
      <c r="R345" s="42"/>
      <c r="S345" s="43"/>
      <c r="T345" s="88"/>
      <c r="U345" s="88"/>
      <c r="V345" s="97"/>
      <c r="W345" s="88"/>
      <c r="X345" s="97"/>
      <c r="Y345" s="88"/>
    </row>
    <row r="346" spans="1:25">
      <c r="A346" s="110"/>
      <c r="B346" s="111"/>
      <c r="C346" s="112"/>
      <c r="D346" s="113"/>
      <c r="E346" s="50"/>
      <c r="F346" s="114"/>
      <c r="G346" s="115"/>
      <c r="H346" s="53"/>
      <c r="I346" s="54"/>
      <c r="J346" s="55"/>
      <c r="K346" s="112"/>
      <c r="L346" s="115"/>
      <c r="M346" s="116"/>
      <c r="N346" s="117"/>
      <c r="O346" s="116"/>
      <c r="Q346" s="88"/>
      <c r="R346" s="42"/>
      <c r="S346" s="43"/>
      <c r="T346" s="88"/>
      <c r="U346" s="88"/>
      <c r="V346" s="97"/>
      <c r="W346" s="88"/>
      <c r="X346" s="97"/>
      <c r="Y346" s="88"/>
    </row>
    <row r="347" spans="1:25">
      <c r="A347" s="110"/>
      <c r="B347" s="111"/>
      <c r="C347" s="112"/>
      <c r="D347" s="113"/>
      <c r="E347" s="50"/>
      <c r="F347" s="114"/>
      <c r="G347" s="115"/>
      <c r="H347" s="53"/>
      <c r="I347" s="54"/>
      <c r="J347" s="55"/>
      <c r="K347" s="112"/>
      <c r="L347" s="115"/>
      <c r="M347" s="116"/>
      <c r="N347" s="117"/>
      <c r="O347" s="116"/>
      <c r="Q347" s="88"/>
      <c r="R347" s="42"/>
      <c r="S347" s="43"/>
      <c r="T347" s="88"/>
      <c r="U347" s="88"/>
      <c r="V347" s="97"/>
      <c r="W347" s="88"/>
      <c r="X347" s="97"/>
      <c r="Y347" s="88"/>
    </row>
    <row r="348" spans="1:25">
      <c r="A348" s="110"/>
      <c r="B348" s="111"/>
      <c r="C348" s="112"/>
      <c r="D348" s="113"/>
      <c r="E348" s="50"/>
      <c r="F348" s="114"/>
      <c r="G348" s="115"/>
      <c r="H348" s="53"/>
      <c r="I348" s="54"/>
      <c r="J348" s="55"/>
      <c r="K348" s="112"/>
      <c r="L348" s="115"/>
      <c r="M348" s="116"/>
      <c r="N348" s="117"/>
      <c r="O348" s="116"/>
      <c r="Q348" s="88"/>
      <c r="R348" s="42"/>
      <c r="S348" s="43"/>
      <c r="T348" s="88"/>
      <c r="U348" s="88"/>
      <c r="V348" s="97"/>
      <c r="W348" s="88"/>
      <c r="X348" s="97"/>
      <c r="Y348" s="88"/>
    </row>
    <row r="349" spans="1:25">
      <c r="A349" s="110"/>
      <c r="B349" s="111"/>
      <c r="C349" s="112"/>
      <c r="D349" s="113"/>
      <c r="E349" s="50"/>
      <c r="F349" s="114"/>
      <c r="G349" s="115"/>
      <c r="H349" s="53"/>
      <c r="I349" s="54"/>
      <c r="J349" s="55"/>
      <c r="K349" s="112"/>
      <c r="L349" s="115"/>
      <c r="M349" s="116"/>
      <c r="N349" s="117"/>
      <c r="O349" s="116"/>
      <c r="Q349" s="88"/>
      <c r="R349" s="42"/>
      <c r="S349" s="43"/>
      <c r="T349" s="88"/>
      <c r="U349" s="88"/>
      <c r="V349" s="97"/>
      <c r="W349" s="88"/>
      <c r="X349" s="97"/>
      <c r="Y349" s="88"/>
    </row>
    <row r="350" spans="1:25">
      <c r="A350" s="110"/>
      <c r="B350" s="111"/>
      <c r="C350" s="112"/>
      <c r="D350" s="113"/>
      <c r="E350" s="50"/>
      <c r="F350" s="114"/>
      <c r="G350" s="115"/>
      <c r="H350" s="53"/>
      <c r="I350" s="54"/>
      <c r="J350" s="55"/>
      <c r="K350" s="112"/>
      <c r="L350" s="115"/>
      <c r="M350" s="116"/>
      <c r="N350" s="117"/>
      <c r="O350" s="116"/>
      <c r="Q350" s="88"/>
      <c r="R350" s="42"/>
      <c r="S350" s="43"/>
      <c r="T350" s="88"/>
      <c r="U350" s="88"/>
      <c r="V350" s="97"/>
      <c r="W350" s="88"/>
      <c r="X350" s="97"/>
      <c r="Y350" s="88"/>
    </row>
    <row r="351" spans="1:25">
      <c r="A351" s="110"/>
      <c r="B351" s="111"/>
      <c r="C351" s="112"/>
      <c r="D351" s="113"/>
      <c r="E351" s="50"/>
      <c r="F351" s="114"/>
      <c r="G351" s="115"/>
      <c r="H351" s="53"/>
      <c r="I351" s="54"/>
      <c r="J351" s="55"/>
      <c r="K351" s="112"/>
      <c r="L351" s="115"/>
      <c r="M351" s="116"/>
      <c r="N351" s="117"/>
      <c r="O351" s="116"/>
      <c r="Q351" s="88"/>
      <c r="R351" s="42"/>
      <c r="S351" s="43"/>
      <c r="T351" s="88"/>
      <c r="U351" s="88"/>
      <c r="V351" s="97"/>
      <c r="W351" s="88"/>
      <c r="X351" s="97"/>
      <c r="Y351" s="88"/>
    </row>
    <row r="352" spans="1:25">
      <c r="A352" s="110"/>
      <c r="B352" s="111"/>
      <c r="C352" s="112"/>
      <c r="D352" s="113"/>
      <c r="E352" s="50"/>
      <c r="F352" s="114"/>
      <c r="G352" s="115"/>
      <c r="H352" s="53"/>
      <c r="I352" s="54"/>
      <c r="J352" s="55"/>
      <c r="K352" s="112"/>
      <c r="L352" s="115"/>
      <c r="M352" s="116"/>
      <c r="N352" s="117"/>
      <c r="O352" s="116"/>
      <c r="Q352" s="88"/>
      <c r="R352" s="42"/>
      <c r="S352" s="43"/>
      <c r="T352" s="88"/>
      <c r="U352" s="88"/>
      <c r="V352" s="97"/>
      <c r="W352" s="88"/>
      <c r="X352" s="97"/>
      <c r="Y352" s="88"/>
    </row>
    <row r="353" spans="1:25">
      <c r="A353" s="110"/>
      <c r="B353" s="111"/>
      <c r="C353" s="112"/>
      <c r="D353" s="113"/>
      <c r="E353" s="50"/>
      <c r="F353" s="114"/>
      <c r="G353" s="115"/>
      <c r="H353" s="53"/>
      <c r="I353" s="54"/>
      <c r="J353" s="55"/>
      <c r="K353" s="112"/>
      <c r="L353" s="115"/>
      <c r="M353" s="116"/>
      <c r="N353" s="117"/>
      <c r="O353" s="116"/>
      <c r="Q353" s="88"/>
      <c r="R353" s="42"/>
      <c r="S353" s="43"/>
      <c r="T353" s="88"/>
      <c r="U353" s="88"/>
      <c r="V353" s="97"/>
      <c r="W353" s="88"/>
      <c r="X353" s="97"/>
      <c r="Y353" s="88"/>
    </row>
    <row r="354" spans="1:25">
      <c r="A354" s="110"/>
      <c r="B354" s="111"/>
      <c r="C354" s="112"/>
      <c r="D354" s="113"/>
      <c r="E354" s="50"/>
      <c r="F354" s="114"/>
      <c r="G354" s="115"/>
      <c r="H354" s="53"/>
      <c r="I354" s="54"/>
      <c r="J354" s="55"/>
      <c r="K354" s="112"/>
      <c r="L354" s="115"/>
      <c r="M354" s="116"/>
      <c r="N354" s="117"/>
      <c r="O354" s="116"/>
      <c r="Q354" s="88"/>
      <c r="R354" s="42"/>
      <c r="S354" s="43"/>
      <c r="T354" s="88"/>
      <c r="U354" s="88"/>
      <c r="V354" s="97"/>
      <c r="W354" s="88"/>
      <c r="X354" s="97"/>
      <c r="Y354" s="88"/>
    </row>
    <row r="355" spans="1:25">
      <c r="A355" s="110"/>
      <c r="B355" s="111"/>
      <c r="C355" s="112"/>
      <c r="D355" s="113"/>
      <c r="E355" s="50"/>
      <c r="F355" s="114"/>
      <c r="G355" s="115"/>
      <c r="H355" s="53"/>
      <c r="I355" s="54"/>
      <c r="J355" s="55"/>
      <c r="K355" s="112"/>
      <c r="L355" s="115"/>
      <c r="M355" s="116"/>
      <c r="N355" s="117"/>
      <c r="O355" s="116"/>
      <c r="Q355" s="88"/>
      <c r="R355" s="42"/>
      <c r="S355" s="43"/>
      <c r="T355" s="88"/>
      <c r="U355" s="88"/>
      <c r="V355" s="97"/>
      <c r="W355" s="88"/>
      <c r="X355" s="97"/>
      <c r="Y355" s="88"/>
    </row>
    <row r="356" spans="1:25">
      <c r="A356" s="110"/>
      <c r="B356" s="111"/>
      <c r="C356" s="112"/>
      <c r="D356" s="113"/>
      <c r="E356" s="50"/>
      <c r="F356" s="114"/>
      <c r="G356" s="115"/>
      <c r="H356" s="53"/>
      <c r="I356" s="54"/>
      <c r="J356" s="55"/>
      <c r="K356" s="112"/>
      <c r="L356" s="115"/>
      <c r="M356" s="116"/>
      <c r="N356" s="117"/>
      <c r="O356" s="116"/>
      <c r="Q356" s="88"/>
      <c r="R356" s="42"/>
      <c r="S356" s="43"/>
      <c r="T356" s="88"/>
      <c r="U356" s="88"/>
      <c r="V356" s="97"/>
      <c r="W356" s="88"/>
      <c r="X356" s="97"/>
      <c r="Y356" s="88"/>
    </row>
    <row r="357" spans="1:25">
      <c r="A357" s="110"/>
      <c r="B357" s="111"/>
      <c r="C357" s="112"/>
      <c r="D357" s="113"/>
      <c r="E357" s="50"/>
      <c r="F357" s="114"/>
      <c r="G357" s="115"/>
      <c r="H357" s="53"/>
      <c r="I357" s="54"/>
      <c r="J357" s="55"/>
      <c r="K357" s="112"/>
      <c r="L357" s="115"/>
      <c r="M357" s="116"/>
      <c r="N357" s="117"/>
      <c r="O357" s="116"/>
      <c r="Q357" s="88"/>
      <c r="R357" s="42"/>
      <c r="S357" s="43"/>
      <c r="T357" s="88"/>
      <c r="U357" s="88"/>
      <c r="V357" s="97"/>
      <c r="W357" s="88"/>
      <c r="X357" s="97"/>
      <c r="Y357" s="88"/>
    </row>
    <row r="358" spans="1:25">
      <c r="A358" s="110"/>
      <c r="B358" s="111"/>
      <c r="C358" s="112"/>
      <c r="D358" s="113"/>
      <c r="E358" s="50"/>
      <c r="F358" s="114"/>
      <c r="G358" s="115"/>
      <c r="H358" s="53"/>
      <c r="I358" s="54"/>
      <c r="J358" s="55"/>
      <c r="K358" s="112"/>
      <c r="L358" s="115"/>
      <c r="M358" s="116"/>
      <c r="N358" s="117"/>
      <c r="O358" s="116"/>
      <c r="Q358" s="88"/>
      <c r="R358" s="42"/>
      <c r="S358" s="43"/>
      <c r="T358" s="88"/>
      <c r="U358" s="88"/>
      <c r="V358" s="97"/>
      <c r="W358" s="88"/>
      <c r="X358" s="97"/>
      <c r="Y358" s="88"/>
    </row>
    <row r="359" spans="1:25">
      <c r="A359" s="110"/>
      <c r="B359" s="111"/>
      <c r="C359" s="112"/>
      <c r="D359" s="113"/>
      <c r="E359" s="50"/>
      <c r="F359" s="114"/>
      <c r="G359" s="115"/>
      <c r="H359" s="53"/>
      <c r="I359" s="54"/>
      <c r="J359" s="55"/>
      <c r="K359" s="112"/>
      <c r="L359" s="115"/>
      <c r="M359" s="116"/>
      <c r="N359" s="117"/>
      <c r="O359" s="116"/>
      <c r="Q359" s="88"/>
      <c r="R359" s="42"/>
      <c r="S359" s="43"/>
      <c r="T359" s="88"/>
      <c r="U359" s="88"/>
      <c r="V359" s="97"/>
      <c r="W359" s="88"/>
      <c r="X359" s="97"/>
      <c r="Y359" s="88"/>
    </row>
    <row r="360" spans="1:25">
      <c r="A360" s="110"/>
      <c r="B360" s="111"/>
      <c r="C360" s="112"/>
      <c r="D360" s="113"/>
      <c r="E360" s="50"/>
      <c r="F360" s="114"/>
      <c r="G360" s="115"/>
      <c r="H360" s="53"/>
      <c r="I360" s="54"/>
      <c r="J360" s="55"/>
      <c r="K360" s="112"/>
      <c r="L360" s="115"/>
      <c r="M360" s="116"/>
      <c r="N360" s="117"/>
      <c r="O360" s="116"/>
      <c r="Q360" s="88"/>
      <c r="R360" s="42"/>
      <c r="S360" s="43"/>
      <c r="T360" s="88"/>
      <c r="U360" s="88"/>
      <c r="V360" s="97"/>
      <c r="W360" s="88"/>
      <c r="X360" s="97"/>
      <c r="Y360" s="88"/>
    </row>
    <row r="361" spans="1:25">
      <c r="A361" s="110"/>
      <c r="B361" s="111"/>
      <c r="C361" s="112"/>
      <c r="D361" s="113"/>
      <c r="E361" s="50"/>
      <c r="F361" s="114"/>
      <c r="G361" s="115"/>
      <c r="H361" s="53"/>
      <c r="I361" s="54"/>
      <c r="J361" s="55"/>
      <c r="K361" s="112"/>
      <c r="L361" s="115"/>
      <c r="M361" s="116"/>
      <c r="N361" s="117"/>
      <c r="O361" s="116"/>
      <c r="Q361" s="88"/>
      <c r="R361" s="42"/>
      <c r="S361" s="43"/>
      <c r="T361" s="88"/>
      <c r="U361" s="88"/>
      <c r="V361" s="97"/>
      <c r="W361" s="88"/>
      <c r="X361" s="97"/>
      <c r="Y361" s="88"/>
    </row>
    <row r="362" spans="1:25">
      <c r="A362" s="110"/>
      <c r="B362" s="111"/>
      <c r="C362" s="112"/>
      <c r="D362" s="113"/>
      <c r="E362" s="50"/>
      <c r="F362" s="114"/>
      <c r="G362" s="115"/>
      <c r="H362" s="53"/>
      <c r="I362" s="54"/>
      <c r="J362" s="55"/>
      <c r="K362" s="112"/>
      <c r="L362" s="115"/>
      <c r="M362" s="116"/>
      <c r="N362" s="117"/>
      <c r="O362" s="116"/>
      <c r="Q362" s="88"/>
      <c r="R362" s="42"/>
      <c r="S362" s="43"/>
      <c r="T362" s="88"/>
      <c r="U362" s="88"/>
      <c r="V362" s="97"/>
      <c r="W362" s="88"/>
      <c r="X362" s="97"/>
      <c r="Y362" s="88"/>
    </row>
    <row r="363" spans="1:25">
      <c r="A363" s="110"/>
      <c r="B363" s="111"/>
      <c r="C363" s="112"/>
      <c r="D363" s="113"/>
      <c r="E363" s="50"/>
      <c r="F363" s="114"/>
      <c r="G363" s="115"/>
      <c r="H363" s="53"/>
      <c r="I363" s="54"/>
      <c r="J363" s="55"/>
      <c r="K363" s="112"/>
      <c r="L363" s="115"/>
      <c r="M363" s="116"/>
      <c r="N363" s="117"/>
      <c r="O363" s="116"/>
      <c r="Q363" s="88"/>
      <c r="R363" s="42"/>
      <c r="S363" s="43"/>
      <c r="T363" s="88"/>
      <c r="U363" s="88"/>
      <c r="V363" s="97"/>
      <c r="W363" s="88"/>
      <c r="X363" s="97"/>
      <c r="Y363" s="88"/>
    </row>
    <row r="364" spans="1:25">
      <c r="A364" s="110"/>
      <c r="B364" s="111"/>
      <c r="C364" s="112"/>
      <c r="D364" s="113"/>
      <c r="E364" s="50"/>
      <c r="F364" s="114"/>
      <c r="G364" s="115"/>
      <c r="H364" s="53"/>
      <c r="I364" s="54"/>
      <c r="J364" s="55"/>
      <c r="K364" s="112"/>
      <c r="L364" s="115"/>
      <c r="M364" s="116"/>
      <c r="N364" s="117"/>
      <c r="O364" s="116"/>
      <c r="Q364" s="88"/>
      <c r="R364" s="42"/>
      <c r="S364" s="43"/>
      <c r="T364" s="88"/>
      <c r="U364" s="88"/>
      <c r="V364" s="97"/>
      <c r="W364" s="88"/>
      <c r="X364" s="97"/>
      <c r="Y364" s="88"/>
    </row>
    <row r="365" spans="1:25">
      <c r="A365" s="110"/>
      <c r="B365" s="111"/>
      <c r="C365" s="112"/>
      <c r="D365" s="113"/>
      <c r="E365" s="50"/>
      <c r="F365" s="114"/>
      <c r="G365" s="115"/>
      <c r="H365" s="53"/>
      <c r="I365" s="54"/>
      <c r="J365" s="55"/>
      <c r="K365" s="112"/>
      <c r="L365" s="115"/>
      <c r="M365" s="116"/>
      <c r="N365" s="117"/>
      <c r="O365" s="116"/>
      <c r="Q365" s="88"/>
      <c r="R365" s="42"/>
      <c r="S365" s="43"/>
      <c r="T365" s="88"/>
      <c r="U365" s="88"/>
      <c r="V365" s="97"/>
      <c r="W365" s="88"/>
      <c r="X365" s="97"/>
      <c r="Y365" s="88"/>
    </row>
    <row r="366" spans="1:25">
      <c r="A366" s="110"/>
      <c r="B366" s="111"/>
      <c r="C366" s="112"/>
      <c r="D366" s="113"/>
      <c r="E366" s="50"/>
      <c r="F366" s="114"/>
      <c r="G366" s="115"/>
      <c r="H366" s="53"/>
      <c r="I366" s="54"/>
      <c r="J366" s="55"/>
      <c r="K366" s="112"/>
      <c r="L366" s="115"/>
      <c r="M366" s="116"/>
      <c r="N366" s="117"/>
      <c r="O366" s="116"/>
      <c r="Q366" s="88"/>
      <c r="R366" s="42"/>
      <c r="S366" s="43"/>
      <c r="T366" s="88"/>
      <c r="U366" s="88"/>
      <c r="V366" s="97"/>
      <c r="W366" s="88"/>
      <c r="X366" s="97"/>
      <c r="Y366" s="88"/>
    </row>
    <row r="367" spans="1:25">
      <c r="A367" s="110"/>
      <c r="B367" s="111"/>
      <c r="C367" s="112"/>
      <c r="D367" s="113"/>
      <c r="E367" s="50"/>
      <c r="F367" s="114"/>
      <c r="G367" s="115"/>
      <c r="H367" s="53"/>
      <c r="I367" s="54"/>
      <c r="J367" s="55"/>
      <c r="K367" s="112"/>
      <c r="L367" s="115"/>
      <c r="M367" s="116"/>
      <c r="N367" s="117"/>
      <c r="O367" s="116"/>
      <c r="Q367" s="88"/>
      <c r="R367" s="42"/>
      <c r="S367" s="43"/>
      <c r="T367" s="88"/>
      <c r="U367" s="88"/>
      <c r="V367" s="97"/>
      <c r="W367" s="88"/>
      <c r="X367" s="97"/>
      <c r="Y367" s="88"/>
    </row>
    <row r="368" spans="1:25">
      <c r="A368" s="110"/>
      <c r="B368" s="111"/>
      <c r="C368" s="112"/>
      <c r="D368" s="113"/>
      <c r="E368" s="50"/>
      <c r="F368" s="114"/>
      <c r="G368" s="115"/>
      <c r="H368" s="53"/>
      <c r="I368" s="54"/>
      <c r="J368" s="55"/>
      <c r="K368" s="112"/>
      <c r="L368" s="115"/>
      <c r="M368" s="116"/>
      <c r="N368" s="117"/>
      <c r="O368" s="116"/>
      <c r="Q368" s="88"/>
      <c r="R368" s="42"/>
      <c r="S368" s="43"/>
      <c r="T368" s="88"/>
      <c r="U368" s="88"/>
      <c r="V368" s="97"/>
      <c r="W368" s="88"/>
      <c r="X368" s="97"/>
      <c r="Y368" s="88"/>
    </row>
    <row r="369" spans="1:25">
      <c r="A369" s="110"/>
      <c r="B369" s="111"/>
      <c r="C369" s="112"/>
      <c r="D369" s="113"/>
      <c r="E369" s="50"/>
      <c r="F369" s="114"/>
      <c r="G369" s="115"/>
      <c r="H369" s="53"/>
      <c r="I369" s="54"/>
      <c r="J369" s="55"/>
      <c r="K369" s="112"/>
      <c r="L369" s="115"/>
      <c r="M369" s="116"/>
      <c r="N369" s="117"/>
      <c r="O369" s="116"/>
      <c r="Q369" s="88"/>
      <c r="R369" s="42"/>
      <c r="S369" s="43"/>
      <c r="T369" s="88"/>
      <c r="U369" s="88"/>
      <c r="V369" s="97"/>
      <c r="W369" s="88"/>
      <c r="X369" s="97"/>
      <c r="Y369" s="88"/>
    </row>
    <row r="370" spans="1:25">
      <c r="A370" s="110"/>
      <c r="B370" s="111"/>
      <c r="C370" s="112"/>
      <c r="D370" s="113"/>
      <c r="E370" s="50"/>
      <c r="F370" s="114"/>
      <c r="G370" s="115"/>
      <c r="H370" s="53"/>
      <c r="I370" s="54"/>
      <c r="J370" s="55"/>
      <c r="K370" s="112"/>
      <c r="L370" s="115"/>
      <c r="M370" s="116"/>
      <c r="N370" s="117"/>
      <c r="O370" s="116"/>
      <c r="Q370" s="88"/>
      <c r="R370" s="42"/>
      <c r="S370" s="43"/>
      <c r="T370" s="88"/>
      <c r="U370" s="88"/>
      <c r="V370" s="97"/>
      <c r="W370" s="88"/>
      <c r="X370" s="97"/>
      <c r="Y370" s="88"/>
    </row>
    <row r="371" spans="1:25">
      <c r="A371" s="110"/>
      <c r="B371" s="111"/>
      <c r="C371" s="112"/>
      <c r="D371" s="113"/>
      <c r="E371" s="50"/>
      <c r="F371" s="114"/>
      <c r="G371" s="115"/>
      <c r="H371" s="53"/>
      <c r="I371" s="54"/>
      <c r="J371" s="55"/>
      <c r="K371" s="112"/>
      <c r="L371" s="115"/>
      <c r="M371" s="116"/>
      <c r="N371" s="117"/>
      <c r="O371" s="116"/>
      <c r="Q371" s="88"/>
      <c r="R371" s="42"/>
      <c r="S371" s="43"/>
      <c r="T371" s="88"/>
      <c r="U371" s="88"/>
      <c r="V371" s="97"/>
      <c r="W371" s="88"/>
      <c r="X371" s="97"/>
      <c r="Y371" s="88"/>
    </row>
    <row r="372" spans="1:25">
      <c r="A372" s="110"/>
      <c r="B372" s="111"/>
      <c r="C372" s="112"/>
      <c r="D372" s="113"/>
      <c r="E372" s="50"/>
      <c r="F372" s="114"/>
      <c r="G372" s="115"/>
      <c r="H372" s="53"/>
      <c r="I372" s="54"/>
      <c r="J372" s="55"/>
      <c r="K372" s="112"/>
      <c r="L372" s="115"/>
      <c r="M372" s="116"/>
      <c r="N372" s="117"/>
      <c r="O372" s="116"/>
      <c r="Q372" s="88"/>
      <c r="R372" s="42"/>
      <c r="S372" s="43"/>
      <c r="T372" s="88"/>
      <c r="U372" s="88"/>
      <c r="V372" s="97"/>
      <c r="W372" s="88"/>
      <c r="X372" s="97"/>
      <c r="Y372" s="88"/>
    </row>
    <row r="373" spans="1:25">
      <c r="A373" s="110"/>
      <c r="B373" s="111"/>
      <c r="C373" s="112"/>
      <c r="D373" s="113"/>
      <c r="E373" s="50"/>
      <c r="F373" s="114"/>
      <c r="G373" s="115"/>
      <c r="H373" s="53"/>
      <c r="I373" s="54"/>
      <c r="J373" s="55"/>
      <c r="K373" s="112"/>
      <c r="L373" s="115"/>
      <c r="M373" s="116"/>
      <c r="N373" s="117"/>
      <c r="O373" s="116"/>
      <c r="Q373" s="88"/>
      <c r="R373" s="42"/>
      <c r="S373" s="43"/>
      <c r="T373" s="88"/>
      <c r="U373" s="88"/>
      <c r="V373" s="97"/>
      <c r="W373" s="88"/>
      <c r="X373" s="97"/>
      <c r="Y373" s="88"/>
    </row>
    <row r="374" spans="1:25">
      <c r="A374" s="110"/>
      <c r="B374" s="111"/>
      <c r="C374" s="112"/>
      <c r="D374" s="113"/>
      <c r="E374" s="50"/>
      <c r="F374" s="114"/>
      <c r="G374" s="115"/>
      <c r="H374" s="53"/>
      <c r="I374" s="54"/>
      <c r="J374" s="55"/>
      <c r="K374" s="112"/>
      <c r="L374" s="115"/>
      <c r="M374" s="116"/>
      <c r="N374" s="117"/>
      <c r="O374" s="116"/>
      <c r="Q374" s="88"/>
      <c r="R374" s="42"/>
      <c r="S374" s="43"/>
      <c r="T374" s="88"/>
      <c r="U374" s="88"/>
      <c r="V374" s="97"/>
      <c r="W374" s="88"/>
      <c r="X374" s="97"/>
      <c r="Y374" s="88"/>
    </row>
    <row r="375" spans="1:25">
      <c r="A375" s="110"/>
      <c r="B375" s="111"/>
      <c r="C375" s="112"/>
      <c r="D375" s="113"/>
      <c r="E375" s="50"/>
      <c r="F375" s="114"/>
      <c r="G375" s="115"/>
      <c r="H375" s="53"/>
      <c r="I375" s="54"/>
      <c r="J375" s="55"/>
      <c r="K375" s="112"/>
      <c r="L375" s="115"/>
      <c r="M375" s="116"/>
      <c r="N375" s="117"/>
      <c r="O375" s="116"/>
      <c r="Q375" s="88"/>
      <c r="R375" s="42"/>
      <c r="S375" s="43"/>
      <c r="T375" s="88"/>
      <c r="U375" s="88"/>
      <c r="V375" s="97"/>
      <c r="W375" s="88"/>
      <c r="X375" s="97"/>
      <c r="Y375" s="88"/>
    </row>
    <row r="376" spans="1:25">
      <c r="A376" s="110"/>
      <c r="B376" s="111"/>
      <c r="C376" s="112"/>
      <c r="D376" s="113"/>
      <c r="E376" s="50"/>
      <c r="F376" s="114"/>
      <c r="G376" s="115"/>
      <c r="H376" s="53"/>
      <c r="I376" s="54"/>
      <c r="J376" s="55"/>
      <c r="K376" s="112"/>
      <c r="L376" s="115"/>
      <c r="M376" s="116"/>
      <c r="N376" s="117"/>
      <c r="O376" s="116"/>
      <c r="Q376" s="88"/>
      <c r="R376" s="42"/>
      <c r="S376" s="43"/>
      <c r="T376" s="88"/>
      <c r="U376" s="88"/>
      <c r="V376" s="97"/>
      <c r="W376" s="88"/>
      <c r="X376" s="97"/>
      <c r="Y376" s="88"/>
    </row>
    <row r="377" spans="1:25">
      <c r="A377" s="110"/>
      <c r="B377" s="111"/>
      <c r="C377" s="112"/>
      <c r="D377" s="113"/>
      <c r="E377" s="50"/>
      <c r="F377" s="114"/>
      <c r="G377" s="115"/>
      <c r="H377" s="53"/>
      <c r="I377" s="54"/>
      <c r="J377" s="55"/>
      <c r="K377" s="112"/>
      <c r="L377" s="115"/>
      <c r="M377" s="116"/>
      <c r="N377" s="117"/>
      <c r="O377" s="116"/>
      <c r="Q377" s="88"/>
      <c r="R377" s="42"/>
      <c r="S377" s="43"/>
      <c r="T377" s="88"/>
      <c r="U377" s="88"/>
      <c r="V377" s="97"/>
      <c r="W377" s="88"/>
      <c r="X377" s="97"/>
      <c r="Y377" s="88"/>
    </row>
    <row r="378" spans="1:25">
      <c r="A378" s="110"/>
      <c r="B378" s="111"/>
      <c r="C378" s="112"/>
      <c r="D378" s="113"/>
      <c r="E378" s="50"/>
      <c r="F378" s="114"/>
      <c r="G378" s="115"/>
      <c r="H378" s="53"/>
      <c r="I378" s="54"/>
      <c r="J378" s="55"/>
      <c r="K378" s="112"/>
      <c r="L378" s="115"/>
      <c r="M378" s="116"/>
      <c r="N378" s="117"/>
      <c r="O378" s="116"/>
      <c r="Q378" s="88"/>
      <c r="R378" s="42"/>
      <c r="S378" s="43"/>
      <c r="T378" s="88"/>
      <c r="U378" s="88"/>
      <c r="V378" s="97"/>
      <c r="W378" s="88"/>
      <c r="X378" s="97"/>
      <c r="Y378" s="88"/>
    </row>
    <row r="379" spans="1:25">
      <c r="A379" s="110"/>
      <c r="B379" s="111"/>
      <c r="C379" s="112"/>
      <c r="D379" s="113"/>
      <c r="E379" s="50"/>
      <c r="F379" s="114"/>
      <c r="G379" s="115"/>
      <c r="H379" s="53"/>
      <c r="I379" s="54"/>
      <c r="J379" s="55"/>
      <c r="K379" s="112"/>
      <c r="L379" s="115"/>
      <c r="M379" s="116"/>
      <c r="N379" s="117"/>
      <c r="O379" s="116"/>
      <c r="Q379" s="88"/>
      <c r="R379" s="42"/>
      <c r="S379" s="43"/>
      <c r="T379" s="88"/>
      <c r="U379" s="88"/>
      <c r="V379" s="97"/>
      <c r="W379" s="88"/>
      <c r="X379" s="97"/>
      <c r="Y379" s="88"/>
    </row>
    <row r="380" spans="1:25">
      <c r="A380" s="110"/>
      <c r="B380" s="111"/>
      <c r="C380" s="112"/>
      <c r="D380" s="113"/>
      <c r="E380" s="50"/>
      <c r="F380" s="114"/>
      <c r="G380" s="115"/>
      <c r="H380" s="53"/>
      <c r="I380" s="54"/>
      <c r="J380" s="55"/>
      <c r="K380" s="112"/>
      <c r="L380" s="115"/>
      <c r="M380" s="116"/>
      <c r="N380" s="117"/>
      <c r="O380" s="116"/>
      <c r="Q380" s="88"/>
      <c r="R380" s="42"/>
      <c r="S380" s="43"/>
      <c r="T380" s="88"/>
      <c r="U380" s="88"/>
      <c r="V380" s="97"/>
      <c r="W380" s="88"/>
      <c r="X380" s="97"/>
      <c r="Y380" s="88"/>
    </row>
    <row r="381" spans="1:25">
      <c r="A381" s="110"/>
      <c r="B381" s="111"/>
      <c r="C381" s="112"/>
      <c r="D381" s="113"/>
      <c r="E381" s="50"/>
      <c r="F381" s="114"/>
      <c r="G381" s="115"/>
      <c r="H381" s="53"/>
      <c r="I381" s="54"/>
      <c r="J381" s="55"/>
      <c r="K381" s="112"/>
      <c r="L381" s="115"/>
      <c r="M381" s="116"/>
      <c r="N381" s="117"/>
      <c r="O381" s="116"/>
      <c r="Q381" s="88"/>
      <c r="R381" s="42"/>
      <c r="S381" s="43"/>
      <c r="T381" s="88"/>
      <c r="U381" s="88"/>
      <c r="V381" s="97"/>
      <c r="W381" s="88"/>
      <c r="X381" s="97"/>
      <c r="Y381" s="88"/>
    </row>
    <row r="382" spans="1:25">
      <c r="A382" s="110"/>
      <c r="B382" s="111"/>
      <c r="C382" s="112"/>
      <c r="D382" s="113"/>
      <c r="E382" s="50"/>
      <c r="F382" s="114"/>
      <c r="G382" s="115"/>
      <c r="H382" s="53"/>
      <c r="I382" s="54"/>
      <c r="J382" s="55"/>
      <c r="K382" s="112"/>
      <c r="L382" s="115"/>
      <c r="M382" s="116"/>
      <c r="N382" s="117"/>
      <c r="O382" s="116"/>
      <c r="Q382" s="88"/>
      <c r="R382" s="42"/>
      <c r="S382" s="43"/>
      <c r="T382" s="88"/>
      <c r="U382" s="88"/>
      <c r="V382" s="97"/>
      <c r="W382" s="88"/>
      <c r="X382" s="97"/>
      <c r="Y382" s="88"/>
    </row>
    <row r="383" spans="1:25">
      <c r="A383" s="110"/>
      <c r="B383" s="111"/>
      <c r="C383" s="112"/>
      <c r="D383" s="113"/>
      <c r="E383" s="50"/>
      <c r="F383" s="114"/>
      <c r="G383" s="115"/>
      <c r="H383" s="53"/>
      <c r="I383" s="54"/>
      <c r="J383" s="55"/>
      <c r="K383" s="112"/>
      <c r="L383" s="115"/>
      <c r="M383" s="116"/>
      <c r="N383" s="117"/>
      <c r="O383" s="116"/>
      <c r="Q383" s="88"/>
      <c r="R383" s="42"/>
      <c r="S383" s="43"/>
      <c r="T383" s="88"/>
      <c r="U383" s="88"/>
      <c r="V383" s="97"/>
      <c r="W383" s="88"/>
      <c r="X383" s="97"/>
      <c r="Y383" s="88"/>
    </row>
    <row r="384" spans="1:25">
      <c r="A384" s="110"/>
      <c r="B384" s="111"/>
      <c r="C384" s="112"/>
      <c r="D384" s="113"/>
      <c r="E384" s="50"/>
      <c r="F384" s="114"/>
      <c r="G384" s="115"/>
      <c r="H384" s="53"/>
      <c r="I384" s="54"/>
      <c r="J384" s="55"/>
      <c r="K384" s="112"/>
      <c r="L384" s="115"/>
      <c r="M384" s="116"/>
      <c r="N384" s="117"/>
      <c r="O384" s="116"/>
      <c r="Q384" s="88"/>
      <c r="R384" s="42"/>
      <c r="S384" s="43"/>
      <c r="T384" s="88"/>
      <c r="U384" s="88"/>
      <c r="V384" s="97"/>
      <c r="W384" s="88"/>
      <c r="X384" s="97"/>
      <c r="Y384" s="88"/>
    </row>
    <row r="385" spans="1:25">
      <c r="A385" s="110"/>
      <c r="B385" s="111"/>
      <c r="C385" s="112"/>
      <c r="D385" s="113"/>
      <c r="E385" s="50"/>
      <c r="F385" s="114"/>
      <c r="G385" s="115"/>
      <c r="H385" s="53"/>
      <c r="I385" s="54"/>
      <c r="J385" s="55"/>
      <c r="K385" s="112"/>
      <c r="L385" s="115"/>
      <c r="M385" s="116"/>
      <c r="N385" s="117"/>
      <c r="O385" s="116"/>
      <c r="Q385" s="88"/>
      <c r="R385" s="42"/>
      <c r="S385" s="43"/>
      <c r="T385" s="88"/>
      <c r="U385" s="88"/>
      <c r="V385" s="97"/>
      <c r="W385" s="88"/>
      <c r="X385" s="97"/>
      <c r="Y385" s="88"/>
    </row>
    <row r="386" spans="1:25">
      <c r="A386" s="110"/>
      <c r="B386" s="111"/>
      <c r="C386" s="112"/>
      <c r="D386" s="113"/>
      <c r="E386" s="50"/>
      <c r="F386" s="114"/>
      <c r="G386" s="115"/>
      <c r="H386" s="53"/>
      <c r="I386" s="54"/>
      <c r="J386" s="55"/>
      <c r="K386" s="112"/>
      <c r="L386" s="115"/>
      <c r="M386" s="116"/>
      <c r="N386" s="117"/>
      <c r="O386" s="116"/>
      <c r="Q386" s="88"/>
      <c r="R386" s="42"/>
      <c r="S386" s="43"/>
      <c r="T386" s="88"/>
      <c r="U386" s="88"/>
      <c r="V386" s="97"/>
      <c r="W386" s="88"/>
      <c r="X386" s="97"/>
      <c r="Y386" s="88"/>
    </row>
    <row r="387" spans="1:25">
      <c r="A387" s="110"/>
      <c r="B387" s="111"/>
      <c r="C387" s="112"/>
      <c r="D387" s="113"/>
      <c r="E387" s="50"/>
      <c r="F387" s="114"/>
      <c r="G387" s="115"/>
      <c r="H387" s="53"/>
      <c r="I387" s="54"/>
      <c r="J387" s="55"/>
      <c r="K387" s="112"/>
      <c r="L387" s="115"/>
      <c r="M387" s="116"/>
      <c r="N387" s="117"/>
      <c r="O387" s="116"/>
      <c r="Q387" s="88"/>
      <c r="R387" s="42"/>
      <c r="S387" s="43"/>
      <c r="T387" s="88"/>
      <c r="U387" s="88"/>
      <c r="V387" s="97"/>
      <c r="W387" s="88"/>
      <c r="X387" s="97"/>
      <c r="Y387" s="88"/>
    </row>
    <row r="388" spans="1:25">
      <c r="A388" s="110"/>
      <c r="B388" s="111"/>
      <c r="C388" s="112"/>
      <c r="D388" s="113"/>
      <c r="E388" s="50"/>
      <c r="F388" s="114"/>
      <c r="G388" s="115"/>
      <c r="H388" s="53"/>
      <c r="I388" s="54"/>
      <c r="J388" s="55"/>
      <c r="K388" s="112"/>
      <c r="L388" s="115"/>
      <c r="M388" s="116"/>
      <c r="N388" s="117"/>
      <c r="O388" s="116"/>
      <c r="Q388" s="88"/>
      <c r="R388" s="42"/>
      <c r="S388" s="43"/>
      <c r="T388" s="88"/>
      <c r="U388" s="88"/>
      <c r="V388" s="97"/>
      <c r="W388" s="88"/>
      <c r="X388" s="97"/>
      <c r="Y388" s="88"/>
    </row>
    <row r="389" spans="1:25">
      <c r="A389" s="110"/>
      <c r="B389" s="111"/>
      <c r="C389" s="112"/>
      <c r="D389" s="113"/>
      <c r="E389" s="50"/>
      <c r="F389" s="114"/>
      <c r="G389" s="115"/>
      <c r="H389" s="53"/>
      <c r="I389" s="54"/>
      <c r="J389" s="55"/>
      <c r="K389" s="112"/>
      <c r="L389" s="115"/>
      <c r="M389" s="116"/>
      <c r="N389" s="117"/>
      <c r="O389" s="116"/>
      <c r="Q389" s="88"/>
      <c r="R389" s="42"/>
      <c r="S389" s="43"/>
      <c r="T389" s="88"/>
      <c r="U389" s="88"/>
      <c r="V389" s="97"/>
      <c r="W389" s="88"/>
      <c r="X389" s="97"/>
      <c r="Y389" s="88"/>
    </row>
    <row r="390" spans="1:25">
      <c r="A390" s="110"/>
      <c r="B390" s="111"/>
      <c r="C390" s="112"/>
      <c r="D390" s="113"/>
      <c r="E390" s="50"/>
      <c r="F390" s="114"/>
      <c r="G390" s="115"/>
      <c r="H390" s="53"/>
      <c r="I390" s="54"/>
      <c r="J390" s="55"/>
      <c r="K390" s="112"/>
      <c r="L390" s="115"/>
      <c r="M390" s="116"/>
      <c r="N390" s="117"/>
      <c r="O390" s="116"/>
      <c r="Q390" s="88"/>
      <c r="R390" s="42"/>
      <c r="S390" s="43"/>
      <c r="T390" s="88"/>
      <c r="U390" s="88"/>
      <c r="V390" s="97"/>
      <c r="W390" s="88"/>
      <c r="X390" s="97"/>
      <c r="Y390" s="88"/>
    </row>
    <row r="391" spans="1:25">
      <c r="A391" s="110"/>
      <c r="B391" s="111"/>
      <c r="C391" s="112"/>
      <c r="D391" s="113"/>
      <c r="E391" s="50"/>
      <c r="F391" s="114"/>
      <c r="G391" s="115"/>
      <c r="H391" s="53"/>
      <c r="I391" s="54"/>
      <c r="J391" s="55"/>
      <c r="K391" s="112"/>
      <c r="L391" s="115"/>
      <c r="M391" s="116"/>
      <c r="N391" s="117"/>
      <c r="O391" s="116"/>
      <c r="Q391" s="88"/>
      <c r="R391" s="42"/>
      <c r="S391" s="43"/>
      <c r="T391" s="88"/>
      <c r="U391" s="88"/>
      <c r="V391" s="97"/>
      <c r="W391" s="88"/>
      <c r="X391" s="97"/>
      <c r="Y391" s="88"/>
    </row>
    <row r="392" spans="1:25">
      <c r="A392" s="110"/>
      <c r="B392" s="111"/>
      <c r="C392" s="112"/>
      <c r="D392" s="113"/>
      <c r="E392" s="50"/>
      <c r="F392" s="114"/>
      <c r="G392" s="115"/>
      <c r="H392" s="53"/>
      <c r="I392" s="54"/>
      <c r="J392" s="55"/>
      <c r="K392" s="112"/>
      <c r="L392" s="115"/>
      <c r="M392" s="116"/>
      <c r="N392" s="117"/>
      <c r="O392" s="116"/>
      <c r="Q392" s="88"/>
      <c r="R392" s="42"/>
      <c r="S392" s="43"/>
      <c r="T392" s="88"/>
      <c r="U392" s="88"/>
      <c r="V392" s="97"/>
      <c r="W392" s="88"/>
      <c r="X392" s="97"/>
      <c r="Y392" s="88"/>
    </row>
    <row r="393" spans="1:25">
      <c r="A393" s="110"/>
      <c r="B393" s="111"/>
      <c r="C393" s="112"/>
      <c r="D393" s="113"/>
      <c r="E393" s="50"/>
      <c r="F393" s="114"/>
      <c r="G393" s="115"/>
      <c r="H393" s="53"/>
      <c r="I393" s="54"/>
      <c r="J393" s="55"/>
      <c r="K393" s="112"/>
      <c r="L393" s="115"/>
      <c r="M393" s="116"/>
      <c r="N393" s="117"/>
      <c r="O393" s="116"/>
      <c r="Q393" s="88"/>
      <c r="R393" s="42"/>
      <c r="S393" s="43"/>
      <c r="T393" s="88"/>
      <c r="U393" s="88"/>
      <c r="V393" s="97"/>
      <c r="W393" s="88"/>
      <c r="X393" s="97"/>
      <c r="Y393" s="88"/>
    </row>
    <row r="394" spans="1:25">
      <c r="A394" s="110"/>
      <c r="B394" s="111"/>
      <c r="C394" s="112"/>
      <c r="D394" s="113"/>
      <c r="E394" s="50"/>
      <c r="F394" s="114"/>
      <c r="G394" s="115"/>
      <c r="H394" s="53"/>
      <c r="I394" s="54"/>
      <c r="J394" s="55"/>
      <c r="K394" s="112"/>
      <c r="L394" s="115"/>
      <c r="M394" s="116"/>
      <c r="N394" s="117"/>
      <c r="O394" s="116"/>
      <c r="Q394" s="88"/>
      <c r="R394" s="42"/>
      <c r="S394" s="43"/>
      <c r="T394" s="88"/>
      <c r="U394" s="88"/>
      <c r="V394" s="97"/>
      <c r="W394" s="88"/>
      <c r="X394" s="97"/>
      <c r="Y394" s="88"/>
    </row>
    <row r="395" spans="1:25">
      <c r="A395" s="110"/>
      <c r="B395" s="111"/>
      <c r="C395" s="112"/>
      <c r="D395" s="113"/>
      <c r="E395" s="50"/>
      <c r="F395" s="114"/>
      <c r="G395" s="115"/>
      <c r="H395" s="53"/>
      <c r="I395" s="54"/>
      <c r="J395" s="55"/>
      <c r="K395" s="112"/>
      <c r="L395" s="115"/>
      <c r="M395" s="116"/>
      <c r="N395" s="117"/>
      <c r="O395" s="116"/>
      <c r="Q395" s="88"/>
      <c r="R395" s="42"/>
      <c r="S395" s="43"/>
      <c r="T395" s="88"/>
      <c r="U395" s="88"/>
      <c r="V395" s="97"/>
      <c r="W395" s="88"/>
      <c r="X395" s="97"/>
      <c r="Y395" s="88"/>
    </row>
    <row r="396" spans="1:25">
      <c r="A396" s="110"/>
      <c r="B396" s="111"/>
      <c r="C396" s="112"/>
      <c r="D396" s="113"/>
      <c r="E396" s="50"/>
      <c r="F396" s="114"/>
      <c r="G396" s="115"/>
      <c r="H396" s="53"/>
      <c r="I396" s="54"/>
      <c r="J396" s="55"/>
      <c r="K396" s="112"/>
      <c r="L396" s="115"/>
      <c r="M396" s="116"/>
      <c r="N396" s="117"/>
      <c r="O396" s="116"/>
      <c r="Q396" s="88"/>
      <c r="R396" s="42"/>
      <c r="S396" s="43"/>
      <c r="T396" s="88"/>
      <c r="U396" s="88"/>
      <c r="V396" s="97"/>
      <c r="W396" s="88"/>
      <c r="X396" s="97"/>
      <c r="Y396" s="88"/>
    </row>
    <row r="397" spans="1:25">
      <c r="A397" s="110"/>
      <c r="B397" s="111"/>
      <c r="C397" s="112"/>
      <c r="D397" s="113"/>
      <c r="E397" s="50"/>
      <c r="F397" s="114"/>
      <c r="G397" s="115"/>
      <c r="H397" s="53"/>
      <c r="I397" s="54"/>
      <c r="J397" s="55"/>
      <c r="K397" s="112"/>
      <c r="L397" s="115"/>
      <c r="M397" s="116"/>
      <c r="N397" s="117"/>
      <c r="O397" s="116"/>
      <c r="Q397" s="88"/>
      <c r="R397" s="42"/>
      <c r="S397" s="43"/>
      <c r="T397" s="88"/>
      <c r="U397" s="88"/>
      <c r="V397" s="97"/>
      <c r="W397" s="88"/>
      <c r="X397" s="97"/>
      <c r="Y397" s="88"/>
    </row>
    <row r="398" spans="1:25">
      <c r="A398" s="110"/>
      <c r="B398" s="111"/>
      <c r="C398" s="112"/>
      <c r="D398" s="113"/>
      <c r="E398" s="50"/>
      <c r="F398" s="114"/>
      <c r="G398" s="115"/>
      <c r="H398" s="53"/>
      <c r="I398" s="54"/>
      <c r="J398" s="55"/>
      <c r="K398" s="112"/>
      <c r="L398" s="115"/>
      <c r="M398" s="116"/>
      <c r="N398" s="117"/>
      <c r="O398" s="116"/>
      <c r="Q398" s="88"/>
      <c r="R398" s="42"/>
      <c r="S398" s="43"/>
      <c r="T398" s="88"/>
      <c r="U398" s="88"/>
      <c r="V398" s="97"/>
      <c r="W398" s="88"/>
      <c r="X398" s="97"/>
      <c r="Y398" s="88"/>
    </row>
    <row r="399" spans="1:25">
      <c r="A399" s="110"/>
      <c r="B399" s="111"/>
      <c r="C399" s="112"/>
      <c r="D399" s="113"/>
      <c r="E399" s="50"/>
      <c r="F399" s="114"/>
      <c r="G399" s="115"/>
      <c r="H399" s="53"/>
      <c r="I399" s="54"/>
      <c r="J399" s="55"/>
      <c r="K399" s="112"/>
      <c r="L399" s="115"/>
      <c r="M399" s="116"/>
      <c r="N399" s="117"/>
      <c r="O399" s="116"/>
      <c r="Q399" s="88"/>
      <c r="R399" s="42"/>
      <c r="S399" s="43"/>
      <c r="T399" s="88"/>
      <c r="U399" s="88"/>
      <c r="V399" s="97"/>
      <c r="W399" s="88"/>
      <c r="X399" s="97"/>
      <c r="Y399" s="88"/>
    </row>
    <row r="400" spans="1:25">
      <c r="A400" s="110"/>
      <c r="B400" s="111"/>
      <c r="C400" s="112"/>
      <c r="D400" s="113"/>
      <c r="E400" s="50"/>
      <c r="F400" s="114"/>
      <c r="G400" s="115"/>
      <c r="H400" s="53"/>
      <c r="I400" s="54"/>
      <c r="J400" s="55"/>
      <c r="K400" s="112"/>
      <c r="L400" s="115"/>
      <c r="M400" s="116"/>
      <c r="N400" s="117"/>
      <c r="O400" s="116"/>
      <c r="Q400" s="88"/>
      <c r="R400" s="42"/>
      <c r="S400" s="43"/>
      <c r="T400" s="88"/>
      <c r="U400" s="88"/>
      <c r="V400" s="97"/>
      <c r="W400" s="88"/>
      <c r="X400" s="97"/>
      <c r="Y400" s="88"/>
    </row>
    <row r="401" spans="1:25">
      <c r="A401" s="110"/>
      <c r="B401" s="111"/>
      <c r="C401" s="112"/>
      <c r="D401" s="113"/>
      <c r="E401" s="50"/>
      <c r="F401" s="114"/>
      <c r="G401" s="115"/>
      <c r="H401" s="53"/>
      <c r="I401" s="54"/>
      <c r="J401" s="55"/>
      <c r="K401" s="112"/>
      <c r="L401" s="115"/>
      <c r="M401" s="116"/>
      <c r="N401" s="117"/>
      <c r="O401" s="116"/>
      <c r="Q401" s="88"/>
      <c r="R401" s="42"/>
      <c r="S401" s="43"/>
      <c r="T401" s="88"/>
      <c r="U401" s="88"/>
      <c r="V401" s="97"/>
      <c r="W401" s="88"/>
      <c r="X401" s="97"/>
      <c r="Y401" s="88"/>
    </row>
    <row r="402" spans="1:25">
      <c r="A402" s="110"/>
      <c r="B402" s="111"/>
      <c r="C402" s="112"/>
      <c r="D402" s="113"/>
      <c r="E402" s="50"/>
      <c r="F402" s="114"/>
      <c r="G402" s="115"/>
      <c r="H402" s="53"/>
      <c r="I402" s="54"/>
      <c r="J402" s="55"/>
      <c r="K402" s="112"/>
      <c r="L402" s="115"/>
      <c r="M402" s="116"/>
      <c r="N402" s="117"/>
      <c r="O402" s="116"/>
      <c r="Q402" s="88"/>
      <c r="R402" s="42"/>
      <c r="S402" s="43"/>
      <c r="T402" s="88"/>
      <c r="U402" s="88"/>
      <c r="V402" s="97"/>
      <c r="W402" s="88"/>
      <c r="X402" s="97"/>
      <c r="Y402" s="88"/>
    </row>
    <row r="403" spans="1:25">
      <c r="A403" s="110"/>
      <c r="B403" s="111"/>
      <c r="C403" s="112"/>
      <c r="D403" s="113"/>
      <c r="E403" s="50"/>
      <c r="F403" s="114"/>
      <c r="G403" s="115"/>
      <c r="H403" s="53"/>
      <c r="I403" s="54"/>
      <c r="J403" s="55"/>
      <c r="K403" s="112"/>
      <c r="L403" s="115"/>
      <c r="M403" s="116"/>
      <c r="N403" s="117"/>
      <c r="O403" s="116"/>
      <c r="Q403" s="88"/>
      <c r="R403" s="42"/>
      <c r="S403" s="43"/>
      <c r="T403" s="88"/>
      <c r="U403" s="88"/>
      <c r="V403" s="97"/>
      <c r="W403" s="88"/>
      <c r="X403" s="97"/>
      <c r="Y403" s="88"/>
    </row>
    <row r="404" spans="1:25">
      <c r="A404" s="110"/>
      <c r="B404" s="111"/>
      <c r="C404" s="112"/>
      <c r="D404" s="113"/>
      <c r="E404" s="50"/>
      <c r="F404" s="114"/>
      <c r="G404" s="115"/>
      <c r="H404" s="53"/>
      <c r="I404" s="54"/>
      <c r="J404" s="55"/>
      <c r="K404" s="112"/>
      <c r="L404" s="115"/>
      <c r="M404" s="116"/>
      <c r="N404" s="117"/>
      <c r="O404" s="116"/>
      <c r="Q404" s="88"/>
      <c r="R404" s="42"/>
      <c r="S404" s="43"/>
      <c r="T404" s="88"/>
      <c r="U404" s="88"/>
      <c r="V404" s="97"/>
      <c r="W404" s="88"/>
      <c r="X404" s="97"/>
      <c r="Y404" s="88"/>
    </row>
    <row r="405" spans="1:25">
      <c r="A405" s="110"/>
      <c r="B405" s="111"/>
      <c r="C405" s="112"/>
      <c r="D405" s="113"/>
      <c r="E405" s="50"/>
      <c r="F405" s="114"/>
      <c r="G405" s="115"/>
      <c r="H405" s="53"/>
      <c r="I405" s="54"/>
      <c r="J405" s="55"/>
      <c r="K405" s="112"/>
      <c r="L405" s="115"/>
      <c r="M405" s="116"/>
      <c r="N405" s="117"/>
      <c r="O405" s="116"/>
      <c r="Q405" s="88"/>
      <c r="R405" s="42"/>
      <c r="S405" s="43"/>
      <c r="T405" s="88"/>
      <c r="U405" s="88"/>
      <c r="V405" s="97"/>
      <c r="W405" s="88"/>
      <c r="X405" s="97"/>
      <c r="Y405" s="88"/>
    </row>
    <row r="406" spans="1:25">
      <c r="A406" s="110"/>
      <c r="B406" s="111"/>
      <c r="C406" s="112"/>
      <c r="D406" s="113"/>
      <c r="E406" s="50"/>
      <c r="F406" s="114"/>
      <c r="G406" s="115"/>
      <c r="H406" s="53"/>
      <c r="I406" s="54"/>
      <c r="J406" s="55"/>
      <c r="K406" s="112"/>
      <c r="L406" s="115"/>
      <c r="M406" s="116"/>
      <c r="N406" s="117"/>
      <c r="O406" s="116"/>
      <c r="Q406" s="88"/>
      <c r="R406" s="42"/>
      <c r="S406" s="43"/>
      <c r="T406" s="88"/>
      <c r="U406" s="88"/>
      <c r="V406" s="97"/>
      <c r="W406" s="88"/>
      <c r="X406" s="97"/>
      <c r="Y406" s="88"/>
    </row>
    <row r="407" spans="1:25">
      <c r="A407" s="110"/>
      <c r="B407" s="111"/>
      <c r="C407" s="112"/>
      <c r="D407" s="113"/>
      <c r="E407" s="50"/>
      <c r="F407" s="114"/>
      <c r="G407" s="115"/>
      <c r="H407" s="53"/>
      <c r="I407" s="54"/>
      <c r="J407" s="55"/>
      <c r="K407" s="112"/>
      <c r="L407" s="115"/>
      <c r="M407" s="116"/>
      <c r="N407" s="117"/>
      <c r="O407" s="116"/>
      <c r="Q407" s="88"/>
      <c r="R407" s="42"/>
      <c r="S407" s="43"/>
      <c r="T407" s="88"/>
      <c r="U407" s="88"/>
      <c r="V407" s="97"/>
      <c r="W407" s="88"/>
      <c r="X407" s="97"/>
      <c r="Y407" s="88"/>
    </row>
    <row r="408" spans="1:25">
      <c r="A408" s="110"/>
      <c r="B408" s="111"/>
      <c r="C408" s="112"/>
      <c r="D408" s="113"/>
      <c r="E408" s="50"/>
      <c r="F408" s="114"/>
      <c r="G408" s="115"/>
      <c r="H408" s="53"/>
      <c r="I408" s="54"/>
      <c r="J408" s="55"/>
      <c r="K408" s="112"/>
      <c r="L408" s="115"/>
      <c r="M408" s="116"/>
      <c r="N408" s="117"/>
      <c r="O408" s="116"/>
      <c r="Q408" s="88"/>
      <c r="R408" s="42"/>
      <c r="S408" s="43"/>
      <c r="T408" s="88"/>
      <c r="U408" s="88"/>
      <c r="V408" s="97"/>
      <c r="W408" s="88"/>
      <c r="X408" s="97"/>
      <c r="Y408" s="88"/>
    </row>
    <row r="409" spans="1:25">
      <c r="A409" s="110"/>
      <c r="B409" s="111"/>
      <c r="C409" s="112"/>
      <c r="D409" s="113"/>
      <c r="E409" s="50"/>
      <c r="F409" s="114"/>
      <c r="G409" s="115"/>
      <c r="H409" s="53"/>
      <c r="I409" s="54"/>
      <c r="J409" s="55"/>
      <c r="K409" s="112"/>
      <c r="L409" s="115"/>
      <c r="M409" s="116"/>
      <c r="N409" s="117"/>
      <c r="O409" s="116"/>
      <c r="Q409" s="88"/>
      <c r="R409" s="42"/>
      <c r="S409" s="43"/>
      <c r="T409" s="88"/>
      <c r="U409" s="88"/>
      <c r="V409" s="97"/>
      <c r="W409" s="88"/>
      <c r="X409" s="97"/>
      <c r="Y409" s="88"/>
    </row>
    <row r="410" spans="1:25">
      <c r="A410" s="110"/>
      <c r="B410" s="111"/>
      <c r="C410" s="112"/>
      <c r="D410" s="113"/>
      <c r="E410" s="50"/>
      <c r="F410" s="114"/>
      <c r="G410" s="115"/>
      <c r="H410" s="53"/>
      <c r="I410" s="54"/>
      <c r="J410" s="55"/>
      <c r="K410" s="112"/>
      <c r="L410" s="115"/>
      <c r="M410" s="116"/>
      <c r="N410" s="117"/>
      <c r="O410" s="116"/>
      <c r="Q410" s="88"/>
      <c r="R410" s="42"/>
      <c r="S410" s="43"/>
      <c r="T410" s="88"/>
      <c r="U410" s="88"/>
      <c r="V410" s="97"/>
      <c r="W410" s="88"/>
      <c r="X410" s="97"/>
      <c r="Y410" s="88"/>
    </row>
    <row r="411" spans="1:25">
      <c r="A411" s="110"/>
      <c r="B411" s="111"/>
      <c r="C411" s="112"/>
      <c r="D411" s="113"/>
      <c r="E411" s="50"/>
      <c r="F411" s="114"/>
      <c r="G411" s="115"/>
      <c r="H411" s="53"/>
      <c r="I411" s="54"/>
      <c r="J411" s="55"/>
      <c r="K411" s="112"/>
      <c r="L411" s="115"/>
      <c r="M411" s="116"/>
      <c r="N411" s="117"/>
      <c r="O411" s="116"/>
      <c r="Q411" s="88"/>
      <c r="R411" s="42"/>
      <c r="S411" s="43"/>
      <c r="T411" s="88"/>
      <c r="U411" s="88"/>
      <c r="V411" s="97"/>
      <c r="W411" s="88"/>
      <c r="X411" s="97"/>
      <c r="Y411" s="88"/>
    </row>
    <row r="412" spans="1:25">
      <c r="A412" s="110"/>
      <c r="B412" s="111"/>
      <c r="C412" s="112"/>
      <c r="D412" s="113"/>
      <c r="E412" s="50"/>
      <c r="F412" s="114"/>
      <c r="G412" s="115"/>
      <c r="H412" s="53"/>
      <c r="I412" s="54"/>
      <c r="J412" s="55"/>
      <c r="K412" s="112"/>
      <c r="L412" s="115"/>
      <c r="M412" s="116"/>
      <c r="N412" s="117"/>
      <c r="O412" s="116"/>
      <c r="Q412" s="88"/>
      <c r="R412" s="42"/>
      <c r="S412" s="43"/>
      <c r="T412" s="88"/>
      <c r="U412" s="88"/>
      <c r="V412" s="97"/>
      <c r="W412" s="88"/>
      <c r="X412" s="97"/>
      <c r="Y412" s="88"/>
    </row>
    <row r="413" spans="1:25">
      <c r="A413" s="110"/>
      <c r="B413" s="111"/>
      <c r="C413" s="112"/>
      <c r="D413" s="113"/>
      <c r="E413" s="50"/>
      <c r="F413" s="114"/>
      <c r="G413" s="115"/>
      <c r="H413" s="53"/>
      <c r="I413" s="54"/>
      <c r="J413" s="55"/>
      <c r="K413" s="112"/>
      <c r="L413" s="115"/>
      <c r="M413" s="116"/>
      <c r="N413" s="117"/>
      <c r="O413" s="116"/>
      <c r="Q413" s="88"/>
      <c r="R413" s="42"/>
      <c r="S413" s="43"/>
      <c r="T413" s="88"/>
      <c r="U413" s="88"/>
      <c r="V413" s="97"/>
      <c r="W413" s="88"/>
      <c r="X413" s="97"/>
      <c r="Y413" s="88"/>
    </row>
    <row r="414" spans="1:25">
      <c r="A414" s="110"/>
      <c r="B414" s="111"/>
      <c r="C414" s="112"/>
      <c r="D414" s="113"/>
      <c r="E414" s="50"/>
      <c r="F414" s="114"/>
      <c r="G414" s="115"/>
      <c r="H414" s="53"/>
      <c r="I414" s="54"/>
      <c r="J414" s="55"/>
      <c r="K414" s="112"/>
      <c r="L414" s="115"/>
      <c r="M414" s="116"/>
      <c r="N414" s="117"/>
      <c r="O414" s="116"/>
      <c r="Q414" s="88"/>
      <c r="R414" s="42"/>
      <c r="S414" s="43"/>
      <c r="T414" s="88"/>
      <c r="U414" s="88"/>
      <c r="V414" s="97"/>
      <c r="W414" s="88"/>
      <c r="X414" s="97"/>
      <c r="Y414" s="88"/>
    </row>
    <row r="415" spans="1:25">
      <c r="A415" s="110"/>
      <c r="B415" s="111"/>
      <c r="C415" s="112"/>
      <c r="D415" s="113"/>
      <c r="E415" s="50"/>
      <c r="F415" s="114"/>
      <c r="G415" s="115"/>
      <c r="H415" s="53"/>
      <c r="I415" s="54"/>
      <c r="J415" s="55"/>
      <c r="K415" s="112"/>
      <c r="L415" s="115"/>
      <c r="M415" s="116"/>
      <c r="N415" s="117"/>
      <c r="O415" s="116"/>
      <c r="Q415" s="88"/>
      <c r="R415" s="42"/>
      <c r="S415" s="43"/>
      <c r="T415" s="88"/>
      <c r="U415" s="88"/>
      <c r="V415" s="97"/>
      <c r="W415" s="88"/>
      <c r="X415" s="97"/>
      <c r="Y415" s="88"/>
    </row>
    <row r="416" spans="1:25">
      <c r="A416" s="110"/>
      <c r="B416" s="111"/>
      <c r="C416" s="112"/>
      <c r="D416" s="113"/>
      <c r="E416" s="50"/>
      <c r="F416" s="114"/>
      <c r="G416" s="115"/>
      <c r="H416" s="53"/>
      <c r="I416" s="54"/>
      <c r="J416" s="55"/>
      <c r="K416" s="112"/>
      <c r="L416" s="115"/>
      <c r="M416" s="116"/>
      <c r="N416" s="117"/>
      <c r="O416" s="116"/>
      <c r="Q416" s="88"/>
      <c r="R416" s="42"/>
      <c r="S416" s="43"/>
      <c r="T416" s="88"/>
      <c r="U416" s="88"/>
      <c r="V416" s="97"/>
      <c r="W416" s="88"/>
      <c r="X416" s="97"/>
      <c r="Y416" s="88"/>
    </row>
    <row r="417" spans="1:25">
      <c r="A417" s="110"/>
      <c r="B417" s="111"/>
      <c r="C417" s="112"/>
      <c r="D417" s="113"/>
      <c r="E417" s="50"/>
      <c r="F417" s="114"/>
      <c r="G417" s="115"/>
      <c r="H417" s="53"/>
      <c r="I417" s="54"/>
      <c r="J417" s="55"/>
      <c r="K417" s="112"/>
      <c r="L417" s="115"/>
      <c r="M417" s="116"/>
      <c r="N417" s="117"/>
      <c r="O417" s="116"/>
      <c r="Q417" s="88"/>
      <c r="R417" s="42"/>
      <c r="S417" s="43"/>
      <c r="T417" s="88"/>
      <c r="U417" s="88"/>
      <c r="V417" s="97"/>
      <c r="W417" s="88"/>
      <c r="X417" s="97"/>
      <c r="Y417" s="88"/>
    </row>
    <row r="418" spans="1:25">
      <c r="A418" s="110"/>
      <c r="B418" s="111"/>
      <c r="C418" s="112"/>
      <c r="D418" s="113"/>
      <c r="E418" s="50"/>
      <c r="F418" s="114"/>
      <c r="G418" s="115"/>
      <c r="H418" s="53"/>
      <c r="I418" s="54"/>
      <c r="J418" s="55"/>
      <c r="K418" s="112"/>
      <c r="L418" s="115"/>
      <c r="M418" s="116"/>
      <c r="N418" s="117"/>
      <c r="O418" s="116"/>
      <c r="Q418" s="88"/>
      <c r="R418" s="42"/>
      <c r="S418" s="43"/>
      <c r="T418" s="88"/>
      <c r="U418" s="88"/>
      <c r="V418" s="97"/>
      <c r="W418" s="88"/>
      <c r="X418" s="97"/>
      <c r="Y418" s="88"/>
    </row>
    <row r="419" spans="1:25">
      <c r="A419" s="110"/>
      <c r="B419" s="111"/>
      <c r="C419" s="112"/>
      <c r="D419" s="113"/>
      <c r="E419" s="50"/>
      <c r="F419" s="114"/>
      <c r="G419" s="115"/>
      <c r="H419" s="53"/>
      <c r="I419" s="54"/>
      <c r="J419" s="55"/>
      <c r="K419" s="112"/>
      <c r="L419" s="115"/>
      <c r="M419" s="116"/>
      <c r="N419" s="117"/>
      <c r="O419" s="116"/>
      <c r="Q419" s="88"/>
      <c r="R419" s="42"/>
      <c r="S419" s="43"/>
      <c r="T419" s="88"/>
      <c r="U419" s="88"/>
      <c r="V419" s="97"/>
      <c r="W419" s="88"/>
      <c r="X419" s="97"/>
      <c r="Y419" s="88"/>
    </row>
    <row r="420" spans="1:25">
      <c r="A420" s="110"/>
      <c r="B420" s="111"/>
      <c r="C420" s="112"/>
      <c r="D420" s="113"/>
      <c r="E420" s="50"/>
      <c r="F420" s="114"/>
      <c r="G420" s="115"/>
      <c r="H420" s="53"/>
      <c r="I420" s="54"/>
      <c r="J420" s="55"/>
      <c r="K420" s="112"/>
      <c r="L420" s="115"/>
      <c r="M420" s="116"/>
      <c r="N420" s="117"/>
      <c r="O420" s="116"/>
      <c r="Q420" s="88"/>
      <c r="R420" s="42"/>
      <c r="S420" s="43"/>
      <c r="T420" s="88"/>
      <c r="U420" s="88"/>
      <c r="V420" s="97"/>
      <c r="W420" s="88"/>
      <c r="X420" s="97"/>
      <c r="Y420" s="88"/>
    </row>
    <row r="421" spans="1:25">
      <c r="A421" s="110"/>
      <c r="B421" s="111"/>
      <c r="C421" s="112"/>
      <c r="D421" s="113"/>
      <c r="E421" s="50"/>
      <c r="F421" s="114"/>
      <c r="G421" s="115"/>
      <c r="H421" s="53"/>
      <c r="I421" s="54"/>
      <c r="J421" s="55"/>
      <c r="K421" s="112"/>
      <c r="L421" s="115"/>
      <c r="M421" s="116"/>
      <c r="N421" s="117"/>
      <c r="O421" s="116"/>
      <c r="Q421" s="88"/>
      <c r="R421" s="42"/>
      <c r="S421" s="43"/>
      <c r="T421" s="88"/>
      <c r="U421" s="88"/>
      <c r="V421" s="97"/>
      <c r="W421" s="88"/>
      <c r="X421" s="97"/>
      <c r="Y421" s="88"/>
    </row>
    <row r="422" spans="1:25">
      <c r="A422" s="110"/>
      <c r="B422" s="111"/>
      <c r="C422" s="112"/>
      <c r="D422" s="113"/>
      <c r="E422" s="50"/>
      <c r="F422" s="114"/>
      <c r="G422" s="115"/>
      <c r="H422" s="53"/>
      <c r="I422" s="54"/>
      <c r="J422" s="55"/>
      <c r="K422" s="112"/>
      <c r="L422" s="115"/>
      <c r="M422" s="116"/>
      <c r="N422" s="117"/>
      <c r="O422" s="116"/>
      <c r="Q422" s="88"/>
      <c r="R422" s="42"/>
      <c r="S422" s="43"/>
      <c r="T422" s="88"/>
      <c r="U422" s="88"/>
      <c r="V422" s="97"/>
      <c r="W422" s="88"/>
      <c r="X422" s="97"/>
      <c r="Y422" s="88"/>
    </row>
    <row r="423" spans="1:25">
      <c r="A423" s="110"/>
      <c r="B423" s="111"/>
      <c r="C423" s="112"/>
      <c r="D423" s="113"/>
      <c r="E423" s="50"/>
      <c r="F423" s="114"/>
      <c r="G423" s="115"/>
      <c r="H423" s="53"/>
      <c r="I423" s="54"/>
      <c r="J423" s="55"/>
      <c r="K423" s="112"/>
      <c r="L423" s="115"/>
      <c r="M423" s="116"/>
      <c r="N423" s="117"/>
      <c r="O423" s="116"/>
      <c r="Q423" s="88"/>
      <c r="R423" s="42"/>
      <c r="S423" s="43"/>
      <c r="T423" s="88"/>
      <c r="U423" s="88"/>
      <c r="V423" s="97"/>
      <c r="W423" s="88"/>
      <c r="X423" s="97"/>
      <c r="Y423" s="88"/>
    </row>
    <row r="424" spans="1:25">
      <c r="A424" s="110"/>
      <c r="B424" s="111"/>
      <c r="C424" s="112"/>
      <c r="D424" s="113"/>
      <c r="E424" s="50"/>
      <c r="F424" s="114"/>
      <c r="G424" s="115"/>
      <c r="H424" s="53"/>
      <c r="I424" s="54"/>
      <c r="J424" s="55"/>
      <c r="K424" s="112"/>
      <c r="L424" s="115"/>
      <c r="M424" s="116"/>
      <c r="N424" s="117"/>
      <c r="O424" s="116"/>
      <c r="Q424" s="88"/>
      <c r="R424" s="42"/>
      <c r="S424" s="43"/>
      <c r="T424" s="88"/>
      <c r="U424" s="88"/>
      <c r="V424" s="97"/>
      <c r="W424" s="88"/>
      <c r="X424" s="97"/>
      <c r="Y424" s="88"/>
    </row>
    <row r="425" spans="1:25">
      <c r="A425" s="110"/>
      <c r="B425" s="111"/>
      <c r="C425" s="112"/>
      <c r="D425" s="113"/>
      <c r="E425" s="50"/>
      <c r="F425" s="114"/>
      <c r="G425" s="115"/>
      <c r="H425" s="53"/>
      <c r="I425" s="54"/>
      <c r="J425" s="55"/>
      <c r="K425" s="112"/>
      <c r="L425" s="115"/>
      <c r="M425" s="116"/>
      <c r="N425" s="117"/>
      <c r="O425" s="116"/>
      <c r="Q425" s="88"/>
      <c r="R425" s="42"/>
      <c r="S425" s="43"/>
      <c r="T425" s="88"/>
      <c r="U425" s="88"/>
      <c r="V425" s="97"/>
      <c r="W425" s="88"/>
      <c r="X425" s="97"/>
      <c r="Y425" s="88"/>
    </row>
    <row r="426" spans="1:25">
      <c r="A426" s="110"/>
      <c r="B426" s="111"/>
      <c r="C426" s="112"/>
      <c r="D426" s="113"/>
      <c r="E426" s="50"/>
      <c r="F426" s="114"/>
      <c r="G426" s="115"/>
      <c r="H426" s="53"/>
      <c r="I426" s="54"/>
      <c r="J426" s="55"/>
      <c r="K426" s="112"/>
      <c r="L426" s="115"/>
      <c r="M426" s="116"/>
      <c r="N426" s="117"/>
      <c r="O426" s="116"/>
      <c r="Q426" s="88"/>
      <c r="R426" s="42"/>
      <c r="S426" s="43"/>
      <c r="T426" s="88"/>
      <c r="U426" s="88"/>
      <c r="V426" s="97"/>
      <c r="W426" s="88"/>
      <c r="X426" s="97"/>
      <c r="Y426" s="88"/>
    </row>
    <row r="427" spans="1:25">
      <c r="A427" s="110"/>
      <c r="B427" s="111"/>
      <c r="C427" s="112"/>
      <c r="D427" s="113"/>
      <c r="E427" s="50"/>
      <c r="F427" s="114"/>
      <c r="G427" s="115"/>
      <c r="H427" s="53"/>
      <c r="I427" s="54"/>
      <c r="J427" s="55"/>
      <c r="K427" s="112"/>
      <c r="L427" s="115"/>
      <c r="M427" s="116"/>
      <c r="N427" s="117"/>
      <c r="O427" s="116"/>
      <c r="Q427" s="88"/>
      <c r="R427" s="42"/>
      <c r="S427" s="43"/>
      <c r="T427" s="88"/>
      <c r="U427" s="88"/>
      <c r="V427" s="97"/>
      <c r="W427" s="88"/>
      <c r="X427" s="97"/>
      <c r="Y427" s="88"/>
    </row>
    <row r="428" spans="1:25">
      <c r="A428" s="110"/>
      <c r="B428" s="111"/>
      <c r="C428" s="112"/>
      <c r="D428" s="113"/>
      <c r="E428" s="50"/>
      <c r="F428" s="114"/>
      <c r="G428" s="115"/>
      <c r="H428" s="53"/>
      <c r="I428" s="54"/>
      <c r="J428" s="55"/>
      <c r="K428" s="112"/>
      <c r="L428" s="115"/>
      <c r="M428" s="116"/>
      <c r="N428" s="117"/>
      <c r="O428" s="116"/>
      <c r="Q428" s="88"/>
      <c r="R428" s="42"/>
      <c r="S428" s="43"/>
      <c r="T428" s="88"/>
      <c r="U428" s="88"/>
      <c r="V428" s="97"/>
      <c r="W428" s="88"/>
      <c r="X428" s="97"/>
      <c r="Y428" s="88"/>
    </row>
    <row r="429" spans="1:25">
      <c r="A429" s="110"/>
      <c r="B429" s="111"/>
      <c r="C429" s="112"/>
      <c r="D429" s="113"/>
      <c r="E429" s="50"/>
      <c r="F429" s="114"/>
      <c r="G429" s="115"/>
      <c r="H429" s="53"/>
      <c r="I429" s="54"/>
      <c r="J429" s="55"/>
      <c r="K429" s="112"/>
      <c r="L429" s="115"/>
      <c r="M429" s="116"/>
      <c r="N429" s="117"/>
      <c r="O429" s="116"/>
      <c r="Q429" s="88"/>
      <c r="R429" s="42"/>
      <c r="S429" s="43"/>
      <c r="T429" s="88"/>
      <c r="U429" s="88"/>
      <c r="V429" s="97"/>
      <c r="W429" s="88"/>
      <c r="X429" s="97"/>
      <c r="Y429" s="88"/>
    </row>
    <row r="430" spans="1:25">
      <c r="A430" s="110"/>
      <c r="B430" s="111"/>
      <c r="C430" s="112"/>
      <c r="D430" s="113"/>
      <c r="E430" s="50"/>
      <c r="F430" s="114"/>
      <c r="G430" s="115"/>
      <c r="H430" s="53"/>
      <c r="I430" s="54"/>
      <c r="J430" s="55"/>
      <c r="K430" s="112"/>
      <c r="L430" s="115"/>
      <c r="M430" s="116"/>
      <c r="N430" s="117"/>
      <c r="O430" s="116"/>
      <c r="Q430" s="88"/>
      <c r="R430" s="42"/>
      <c r="S430" s="43"/>
      <c r="T430" s="88"/>
      <c r="U430" s="88"/>
      <c r="V430" s="97"/>
      <c r="W430" s="88"/>
      <c r="X430" s="97"/>
      <c r="Y430" s="88"/>
    </row>
    <row r="431" spans="1:25">
      <c r="A431" s="110"/>
      <c r="B431" s="111"/>
      <c r="C431" s="112"/>
      <c r="D431" s="113"/>
      <c r="E431" s="50"/>
      <c r="F431" s="114"/>
      <c r="G431" s="115"/>
      <c r="H431" s="53"/>
      <c r="I431" s="54"/>
      <c r="J431" s="55"/>
      <c r="K431" s="112"/>
      <c r="L431" s="115"/>
      <c r="M431" s="116"/>
      <c r="N431" s="117"/>
      <c r="O431" s="116"/>
      <c r="Q431" s="88"/>
      <c r="R431" s="42"/>
      <c r="S431" s="43"/>
      <c r="T431" s="88"/>
      <c r="U431" s="88"/>
      <c r="V431" s="97"/>
      <c r="W431" s="88"/>
      <c r="X431" s="97"/>
      <c r="Y431" s="88"/>
    </row>
    <row r="432" spans="1:25">
      <c r="A432" s="110"/>
      <c r="B432" s="111"/>
      <c r="C432" s="112"/>
      <c r="D432" s="113"/>
      <c r="E432" s="50"/>
      <c r="F432" s="114"/>
      <c r="G432" s="115"/>
      <c r="H432" s="53"/>
      <c r="I432" s="54"/>
      <c r="J432" s="55"/>
      <c r="K432" s="112"/>
      <c r="L432" s="115"/>
      <c r="M432" s="116"/>
      <c r="N432" s="117"/>
      <c r="O432" s="116"/>
      <c r="Q432" s="88"/>
      <c r="R432" s="42"/>
      <c r="S432" s="43"/>
      <c r="T432" s="88"/>
      <c r="U432" s="88"/>
      <c r="V432" s="97"/>
      <c r="W432" s="88"/>
      <c r="X432" s="97"/>
      <c r="Y432" s="88"/>
    </row>
    <row r="433" spans="1:25">
      <c r="A433" s="110"/>
      <c r="B433" s="111"/>
      <c r="C433" s="112"/>
      <c r="D433" s="113"/>
      <c r="E433" s="50"/>
      <c r="F433" s="114"/>
      <c r="G433" s="115"/>
      <c r="H433" s="53"/>
      <c r="I433" s="54"/>
      <c r="J433" s="55"/>
      <c r="K433" s="112"/>
      <c r="L433" s="115"/>
      <c r="M433" s="116"/>
      <c r="N433" s="117"/>
      <c r="O433" s="116"/>
      <c r="Q433" s="88"/>
      <c r="R433" s="42"/>
      <c r="S433" s="43"/>
      <c r="T433" s="88"/>
      <c r="U433" s="88"/>
      <c r="V433" s="97"/>
      <c r="W433" s="88"/>
      <c r="X433" s="97"/>
      <c r="Y433" s="88"/>
    </row>
    <row r="434" spans="1:25">
      <c r="A434" s="110"/>
      <c r="B434" s="111"/>
      <c r="C434" s="112"/>
      <c r="D434" s="113"/>
      <c r="E434" s="50"/>
      <c r="F434" s="114"/>
      <c r="G434" s="115"/>
      <c r="H434" s="53"/>
      <c r="I434" s="54"/>
      <c r="J434" s="55"/>
      <c r="K434" s="112"/>
      <c r="L434" s="115"/>
      <c r="M434" s="116"/>
      <c r="N434" s="117"/>
      <c r="O434" s="116"/>
      <c r="Q434" s="88"/>
      <c r="R434" s="42"/>
      <c r="S434" s="43"/>
      <c r="T434" s="88"/>
      <c r="U434" s="88"/>
      <c r="V434" s="97"/>
      <c r="W434" s="88"/>
      <c r="X434" s="97"/>
      <c r="Y434" s="88"/>
    </row>
    <row r="435" spans="1:25">
      <c r="A435" s="110"/>
      <c r="B435" s="111"/>
      <c r="C435" s="112"/>
      <c r="D435" s="113"/>
      <c r="E435" s="50"/>
      <c r="F435" s="114"/>
      <c r="G435" s="115"/>
      <c r="H435" s="53"/>
      <c r="I435" s="54"/>
      <c r="J435" s="55"/>
      <c r="K435" s="112"/>
      <c r="L435" s="115"/>
      <c r="M435" s="116"/>
      <c r="N435" s="117"/>
      <c r="O435" s="116"/>
      <c r="Q435" s="88"/>
      <c r="R435" s="42"/>
      <c r="S435" s="43"/>
      <c r="T435" s="88"/>
      <c r="U435" s="88"/>
      <c r="V435" s="97"/>
      <c r="W435" s="88"/>
      <c r="X435" s="97"/>
      <c r="Y435" s="88"/>
    </row>
    <row r="436" spans="1:25">
      <c r="A436" s="110"/>
      <c r="B436" s="111"/>
      <c r="C436" s="112"/>
      <c r="D436" s="113"/>
      <c r="E436" s="50"/>
      <c r="F436" s="114"/>
      <c r="G436" s="115"/>
      <c r="H436" s="53"/>
      <c r="I436" s="54"/>
      <c r="J436" s="55"/>
      <c r="K436" s="112"/>
      <c r="L436" s="115"/>
      <c r="M436" s="116"/>
      <c r="N436" s="117"/>
      <c r="O436" s="116"/>
      <c r="Q436" s="88"/>
      <c r="R436" s="42"/>
      <c r="S436" s="43"/>
      <c r="T436" s="88"/>
      <c r="U436" s="88"/>
      <c r="V436" s="97"/>
      <c r="W436" s="88"/>
      <c r="X436" s="97"/>
      <c r="Y436" s="88"/>
    </row>
    <row r="437" spans="1:25">
      <c r="A437" s="110"/>
      <c r="B437" s="111"/>
      <c r="C437" s="112"/>
      <c r="D437" s="113"/>
      <c r="E437" s="50"/>
      <c r="F437" s="114"/>
      <c r="G437" s="115"/>
      <c r="H437" s="53"/>
      <c r="I437" s="54"/>
      <c r="J437" s="55"/>
      <c r="K437" s="112"/>
      <c r="L437" s="115"/>
      <c r="M437" s="116"/>
      <c r="N437" s="117"/>
      <c r="O437" s="116"/>
      <c r="Q437" s="88"/>
      <c r="R437" s="42"/>
      <c r="S437" s="43"/>
      <c r="T437" s="88"/>
      <c r="U437" s="88"/>
      <c r="V437" s="97"/>
      <c r="W437" s="88"/>
      <c r="X437" s="97"/>
      <c r="Y437" s="88"/>
    </row>
    <row r="438" spans="1:25">
      <c r="A438" s="110"/>
      <c r="B438" s="111"/>
      <c r="C438" s="112"/>
      <c r="D438" s="113"/>
      <c r="E438" s="50"/>
      <c r="F438" s="114"/>
      <c r="G438" s="115"/>
      <c r="H438" s="53"/>
      <c r="I438" s="54"/>
      <c r="J438" s="55"/>
      <c r="K438" s="112"/>
      <c r="L438" s="115"/>
      <c r="M438" s="116"/>
      <c r="N438" s="117"/>
      <c r="O438" s="116"/>
      <c r="Q438" s="88"/>
      <c r="R438" s="42"/>
      <c r="S438" s="43"/>
      <c r="T438" s="88"/>
      <c r="U438" s="88"/>
      <c r="V438" s="97"/>
      <c r="W438" s="88"/>
      <c r="X438" s="97"/>
      <c r="Y438" s="88"/>
    </row>
    <row r="439" spans="1:25">
      <c r="A439" s="110"/>
      <c r="B439" s="111"/>
      <c r="C439" s="112"/>
      <c r="D439" s="113"/>
      <c r="E439" s="50"/>
      <c r="F439" s="114"/>
      <c r="G439" s="115"/>
      <c r="H439" s="53"/>
      <c r="I439" s="54"/>
      <c r="J439" s="55"/>
      <c r="K439" s="112"/>
      <c r="L439" s="115"/>
      <c r="M439" s="116"/>
      <c r="N439" s="117"/>
      <c r="O439" s="116"/>
      <c r="Q439" s="88"/>
      <c r="R439" s="42"/>
      <c r="S439" s="43"/>
      <c r="T439" s="88"/>
      <c r="U439" s="88"/>
      <c r="V439" s="97"/>
      <c r="W439" s="88"/>
      <c r="X439" s="97"/>
      <c r="Y439" s="88"/>
    </row>
    <row r="440" spans="1:25">
      <c r="A440" s="110"/>
      <c r="B440" s="111"/>
      <c r="C440" s="112"/>
      <c r="D440" s="113"/>
      <c r="E440" s="50"/>
      <c r="F440" s="114"/>
      <c r="G440" s="115"/>
      <c r="H440" s="53"/>
      <c r="I440" s="54"/>
      <c r="J440" s="55"/>
      <c r="K440" s="112"/>
      <c r="L440" s="115"/>
      <c r="M440" s="116"/>
      <c r="N440" s="117"/>
      <c r="O440" s="116"/>
      <c r="Q440" s="88"/>
      <c r="R440" s="42"/>
      <c r="S440" s="43"/>
      <c r="T440" s="88"/>
      <c r="U440" s="88"/>
      <c r="V440" s="97"/>
      <c r="W440" s="88"/>
      <c r="X440" s="97"/>
      <c r="Y440" s="88"/>
    </row>
    <row r="441" spans="1:25">
      <c r="A441" s="110"/>
      <c r="B441" s="111"/>
      <c r="C441" s="112"/>
      <c r="D441" s="113"/>
      <c r="E441" s="50"/>
      <c r="F441" s="114"/>
      <c r="G441" s="115"/>
      <c r="H441" s="53"/>
      <c r="I441" s="54"/>
      <c r="J441" s="55"/>
      <c r="K441" s="112"/>
      <c r="L441" s="115"/>
      <c r="M441" s="116"/>
      <c r="N441" s="117"/>
      <c r="O441" s="116"/>
      <c r="Q441" s="88"/>
      <c r="R441" s="42"/>
      <c r="S441" s="43"/>
      <c r="T441" s="88"/>
      <c r="U441" s="88"/>
      <c r="V441" s="97"/>
      <c r="W441" s="88"/>
      <c r="X441" s="97"/>
      <c r="Y441" s="88"/>
    </row>
    <row r="442" spans="1:25">
      <c r="A442" s="110"/>
      <c r="B442" s="111"/>
      <c r="C442" s="112"/>
      <c r="D442" s="113"/>
      <c r="E442" s="50"/>
      <c r="F442" s="114"/>
      <c r="G442" s="115"/>
      <c r="H442" s="53"/>
      <c r="I442" s="54"/>
      <c r="J442" s="55"/>
      <c r="K442" s="112"/>
      <c r="L442" s="115"/>
      <c r="M442" s="116"/>
      <c r="N442" s="117"/>
      <c r="O442" s="116"/>
      <c r="Q442" s="88"/>
      <c r="R442" s="42"/>
      <c r="S442" s="43"/>
      <c r="T442" s="88"/>
      <c r="U442" s="88"/>
      <c r="V442" s="97"/>
      <c r="W442" s="88"/>
      <c r="X442" s="97"/>
      <c r="Y442" s="88"/>
    </row>
    <row r="443" spans="1:25">
      <c r="A443" s="110"/>
      <c r="B443" s="111"/>
      <c r="C443" s="112"/>
      <c r="D443" s="113"/>
      <c r="E443" s="50"/>
      <c r="F443" s="114"/>
      <c r="G443" s="115"/>
      <c r="H443" s="53"/>
      <c r="I443" s="54"/>
      <c r="J443" s="55"/>
      <c r="K443" s="112"/>
      <c r="L443" s="115"/>
      <c r="M443" s="116"/>
      <c r="N443" s="117"/>
      <c r="O443" s="116"/>
      <c r="Q443" s="88"/>
      <c r="R443" s="42"/>
      <c r="S443" s="43"/>
      <c r="T443" s="88"/>
      <c r="U443" s="88"/>
      <c r="V443" s="97"/>
      <c r="W443" s="88"/>
      <c r="X443" s="97"/>
      <c r="Y443" s="88"/>
    </row>
    <row r="444" spans="1:25">
      <c r="A444" s="110"/>
      <c r="B444" s="111"/>
      <c r="C444" s="112"/>
      <c r="D444" s="113"/>
      <c r="E444" s="50"/>
      <c r="F444" s="114"/>
      <c r="G444" s="115"/>
      <c r="H444" s="53"/>
      <c r="I444" s="54"/>
      <c r="J444" s="55"/>
      <c r="K444" s="112"/>
      <c r="L444" s="115"/>
      <c r="M444" s="116"/>
      <c r="N444" s="117"/>
      <c r="O444" s="116"/>
      <c r="Q444" s="88"/>
      <c r="R444" s="42"/>
      <c r="S444" s="43"/>
      <c r="T444" s="88"/>
      <c r="U444" s="88"/>
      <c r="V444" s="97"/>
      <c r="W444" s="88"/>
      <c r="X444" s="97"/>
      <c r="Y444" s="88"/>
    </row>
    <row r="445" spans="1:25">
      <c r="A445" s="110"/>
      <c r="B445" s="111"/>
      <c r="C445" s="112"/>
      <c r="D445" s="113"/>
      <c r="E445" s="50"/>
      <c r="F445" s="114"/>
      <c r="G445" s="115"/>
      <c r="H445" s="53"/>
      <c r="I445" s="54"/>
      <c r="J445" s="55"/>
      <c r="K445" s="112"/>
      <c r="L445" s="115"/>
      <c r="M445" s="116"/>
      <c r="N445" s="117"/>
      <c r="O445" s="116"/>
      <c r="Q445" s="88"/>
      <c r="R445" s="42"/>
      <c r="S445" s="43"/>
      <c r="T445" s="88"/>
      <c r="U445" s="88"/>
      <c r="V445" s="97"/>
      <c r="W445" s="88"/>
      <c r="X445" s="97"/>
      <c r="Y445" s="88"/>
    </row>
    <row r="446" spans="1:25">
      <c r="A446" s="110"/>
      <c r="B446" s="111"/>
      <c r="C446" s="112"/>
      <c r="D446" s="113"/>
      <c r="E446" s="50"/>
      <c r="F446" s="114"/>
      <c r="G446" s="115"/>
      <c r="H446" s="53"/>
      <c r="I446" s="54"/>
      <c r="J446" s="55"/>
      <c r="K446" s="112"/>
      <c r="L446" s="115"/>
      <c r="M446" s="116"/>
      <c r="N446" s="117"/>
      <c r="O446" s="116"/>
      <c r="Q446" s="88"/>
      <c r="R446" s="42"/>
      <c r="S446" s="43"/>
      <c r="T446" s="88"/>
      <c r="U446" s="88"/>
      <c r="V446" s="97"/>
      <c r="W446" s="88"/>
      <c r="X446" s="97"/>
      <c r="Y446" s="88"/>
    </row>
    <row r="447" spans="1:25">
      <c r="A447" s="110"/>
      <c r="B447" s="111"/>
      <c r="C447" s="112"/>
      <c r="D447" s="113"/>
      <c r="E447" s="50"/>
      <c r="F447" s="114"/>
      <c r="G447" s="115"/>
      <c r="H447" s="53"/>
      <c r="I447" s="54"/>
      <c r="J447" s="55"/>
      <c r="K447" s="112"/>
      <c r="L447" s="115"/>
      <c r="M447" s="116"/>
      <c r="N447" s="117"/>
      <c r="O447" s="116"/>
      <c r="Q447" s="88"/>
      <c r="R447" s="42"/>
      <c r="S447" s="43"/>
      <c r="T447" s="88"/>
      <c r="U447" s="88"/>
      <c r="V447" s="97"/>
      <c r="W447" s="88"/>
      <c r="X447" s="97"/>
      <c r="Y447" s="88"/>
    </row>
    <row r="448" spans="1:25">
      <c r="A448" s="110"/>
      <c r="B448" s="111"/>
      <c r="C448" s="112"/>
      <c r="D448" s="113"/>
      <c r="E448" s="50"/>
      <c r="F448" s="114"/>
      <c r="G448" s="115"/>
      <c r="H448" s="53"/>
      <c r="I448" s="54"/>
      <c r="J448" s="55"/>
      <c r="K448" s="112"/>
      <c r="L448" s="115"/>
      <c r="M448" s="116"/>
      <c r="N448" s="117"/>
      <c r="O448" s="116"/>
      <c r="Q448" s="88"/>
      <c r="R448" s="42"/>
      <c r="S448" s="43"/>
      <c r="T448" s="88"/>
      <c r="U448" s="88"/>
      <c r="V448" s="97"/>
      <c r="W448" s="88"/>
      <c r="X448" s="97"/>
      <c r="Y448" s="88"/>
    </row>
    <row r="449" spans="1:25">
      <c r="A449" s="110"/>
      <c r="B449" s="111"/>
      <c r="C449" s="112"/>
      <c r="D449" s="113"/>
      <c r="E449" s="50"/>
      <c r="F449" s="114"/>
      <c r="G449" s="115"/>
      <c r="H449" s="53"/>
      <c r="I449" s="54"/>
      <c r="J449" s="55"/>
      <c r="K449" s="112"/>
      <c r="L449" s="115"/>
      <c r="M449" s="116"/>
      <c r="N449" s="117"/>
      <c r="O449" s="116"/>
      <c r="Q449" s="88"/>
      <c r="R449" s="42"/>
      <c r="S449" s="43"/>
      <c r="T449" s="88"/>
      <c r="U449" s="88"/>
      <c r="V449" s="97"/>
      <c r="W449" s="88"/>
      <c r="X449" s="97"/>
      <c r="Y449" s="88"/>
    </row>
    <row r="450" spans="1:25">
      <c r="A450" s="110"/>
      <c r="B450" s="111"/>
      <c r="C450" s="112"/>
      <c r="D450" s="113"/>
      <c r="E450" s="50"/>
      <c r="F450" s="114"/>
      <c r="G450" s="115"/>
      <c r="H450" s="53"/>
      <c r="I450" s="54"/>
      <c r="J450" s="55"/>
      <c r="K450" s="112"/>
      <c r="L450" s="115"/>
      <c r="M450" s="116"/>
      <c r="N450" s="117"/>
      <c r="O450" s="116"/>
      <c r="Q450" s="88"/>
      <c r="R450" s="42"/>
      <c r="S450" s="43"/>
      <c r="T450" s="88"/>
      <c r="U450" s="88"/>
      <c r="V450" s="97"/>
      <c r="W450" s="88"/>
      <c r="X450" s="97"/>
      <c r="Y450" s="88"/>
    </row>
    <row r="451" spans="1:25">
      <c r="A451" s="110"/>
      <c r="B451" s="111"/>
      <c r="C451" s="112"/>
      <c r="D451" s="113"/>
      <c r="E451" s="50"/>
      <c r="F451" s="114"/>
      <c r="G451" s="115"/>
      <c r="H451" s="53"/>
      <c r="I451" s="54"/>
      <c r="J451" s="55"/>
      <c r="K451" s="112"/>
      <c r="L451" s="115"/>
      <c r="M451" s="116"/>
      <c r="N451" s="117"/>
      <c r="O451" s="116"/>
      <c r="Q451" s="88"/>
      <c r="R451" s="42"/>
      <c r="S451" s="43"/>
      <c r="T451" s="88"/>
      <c r="U451" s="88"/>
      <c r="V451" s="97"/>
      <c r="W451" s="88"/>
      <c r="X451" s="97"/>
      <c r="Y451" s="88"/>
    </row>
    <row r="452" spans="1:25">
      <c r="A452" s="110"/>
      <c r="B452" s="111"/>
      <c r="C452" s="112"/>
      <c r="D452" s="113"/>
      <c r="E452" s="50"/>
      <c r="F452" s="114"/>
      <c r="G452" s="115"/>
      <c r="H452" s="53"/>
      <c r="I452" s="54"/>
      <c r="J452" s="55"/>
      <c r="K452" s="112"/>
      <c r="L452" s="115"/>
      <c r="M452" s="116"/>
      <c r="N452" s="117"/>
      <c r="O452" s="116"/>
      <c r="Q452" s="88"/>
      <c r="R452" s="42"/>
      <c r="S452" s="43"/>
      <c r="T452" s="88"/>
      <c r="U452" s="88"/>
      <c r="V452" s="97"/>
      <c r="W452" s="88"/>
      <c r="X452" s="97"/>
      <c r="Y452" s="88"/>
    </row>
    <row r="453" spans="1:25">
      <c r="A453" s="110"/>
      <c r="B453" s="111"/>
      <c r="C453" s="112"/>
      <c r="D453" s="113"/>
      <c r="E453" s="50"/>
      <c r="F453" s="114"/>
      <c r="G453" s="115"/>
      <c r="H453" s="53"/>
      <c r="I453" s="54"/>
      <c r="J453" s="55"/>
      <c r="K453" s="112"/>
      <c r="L453" s="115"/>
      <c r="M453" s="116"/>
      <c r="N453" s="117"/>
      <c r="O453" s="116"/>
      <c r="Q453" s="88"/>
      <c r="R453" s="42"/>
      <c r="S453" s="43"/>
      <c r="T453" s="88"/>
      <c r="U453" s="88"/>
      <c r="V453" s="97"/>
      <c r="W453" s="88"/>
      <c r="X453" s="97"/>
      <c r="Y453" s="88"/>
    </row>
    <row r="454" spans="1:25">
      <c r="A454" s="110"/>
      <c r="B454" s="111"/>
      <c r="C454" s="112"/>
      <c r="D454" s="113"/>
      <c r="E454" s="50"/>
      <c r="F454" s="114"/>
      <c r="G454" s="115"/>
      <c r="H454" s="53"/>
      <c r="I454" s="54"/>
      <c r="J454" s="55"/>
      <c r="K454" s="112"/>
      <c r="L454" s="115"/>
      <c r="M454" s="116"/>
      <c r="N454" s="117"/>
      <c r="O454" s="116"/>
      <c r="Q454" s="88"/>
      <c r="R454" s="42"/>
      <c r="S454" s="43"/>
      <c r="T454" s="88"/>
      <c r="U454" s="88"/>
      <c r="V454" s="97"/>
      <c r="W454" s="88"/>
      <c r="X454" s="97"/>
      <c r="Y454" s="88"/>
    </row>
    <row r="455" spans="1:25">
      <c r="A455" s="110"/>
      <c r="B455" s="111"/>
      <c r="C455" s="112"/>
      <c r="D455" s="113"/>
      <c r="E455" s="50"/>
      <c r="F455" s="114"/>
      <c r="G455" s="115"/>
      <c r="H455" s="53"/>
      <c r="I455" s="54"/>
      <c r="J455" s="55"/>
      <c r="K455" s="112"/>
      <c r="L455" s="115"/>
      <c r="M455" s="116"/>
      <c r="N455" s="117"/>
      <c r="O455" s="116"/>
      <c r="Q455" s="88"/>
      <c r="R455" s="42"/>
      <c r="S455" s="43"/>
      <c r="T455" s="88"/>
      <c r="U455" s="88"/>
      <c r="V455" s="97"/>
      <c r="W455" s="88"/>
      <c r="X455" s="97"/>
      <c r="Y455" s="88"/>
    </row>
    <row r="456" spans="1:25">
      <c r="A456" s="110"/>
      <c r="B456" s="111"/>
      <c r="C456" s="112"/>
      <c r="D456" s="113"/>
      <c r="E456" s="50"/>
      <c r="F456" s="114"/>
      <c r="G456" s="115"/>
      <c r="H456" s="53"/>
      <c r="I456" s="54"/>
      <c r="J456" s="55"/>
      <c r="K456" s="112"/>
      <c r="L456" s="115"/>
      <c r="M456" s="116"/>
      <c r="N456" s="117"/>
      <c r="O456" s="116"/>
      <c r="Q456" s="88"/>
      <c r="R456" s="42"/>
      <c r="S456" s="43"/>
      <c r="T456" s="88"/>
      <c r="U456" s="88"/>
      <c r="V456" s="97"/>
      <c r="W456" s="88"/>
      <c r="X456" s="97"/>
      <c r="Y456" s="88"/>
    </row>
    <row r="457" spans="1:25">
      <c r="A457" s="110"/>
      <c r="B457" s="111"/>
      <c r="C457" s="112"/>
      <c r="D457" s="113"/>
      <c r="E457" s="50"/>
      <c r="F457" s="114"/>
      <c r="G457" s="115"/>
      <c r="H457" s="53"/>
      <c r="I457" s="54"/>
      <c r="J457" s="55"/>
      <c r="K457" s="112"/>
      <c r="L457" s="115"/>
      <c r="M457" s="116"/>
      <c r="N457" s="117"/>
      <c r="O457" s="116"/>
      <c r="Q457" s="88"/>
      <c r="R457" s="42"/>
      <c r="S457" s="43"/>
      <c r="T457" s="88"/>
      <c r="U457" s="88"/>
      <c r="V457" s="97"/>
      <c r="W457" s="88"/>
      <c r="X457" s="97"/>
      <c r="Y457" s="88"/>
    </row>
    <row r="458" spans="1:25">
      <c r="A458" s="110"/>
      <c r="B458" s="111"/>
      <c r="C458" s="112"/>
      <c r="D458" s="113"/>
      <c r="E458" s="50"/>
      <c r="F458" s="114"/>
      <c r="G458" s="115"/>
      <c r="H458" s="53"/>
      <c r="I458" s="54"/>
      <c r="J458" s="55"/>
      <c r="K458" s="112"/>
      <c r="L458" s="115"/>
      <c r="M458" s="116"/>
      <c r="N458" s="117"/>
      <c r="O458" s="116"/>
      <c r="Q458" s="88"/>
      <c r="R458" s="42"/>
      <c r="S458" s="43"/>
      <c r="T458" s="88"/>
      <c r="U458" s="88"/>
      <c r="V458" s="97"/>
      <c r="W458" s="88"/>
      <c r="X458" s="97"/>
      <c r="Y458" s="88"/>
    </row>
    <row r="459" spans="1:25">
      <c r="A459" s="110"/>
      <c r="B459" s="111"/>
      <c r="C459" s="112"/>
      <c r="D459" s="113"/>
      <c r="E459" s="50"/>
      <c r="F459" s="114"/>
      <c r="G459" s="115"/>
      <c r="H459" s="53"/>
      <c r="I459" s="54"/>
      <c r="J459" s="55"/>
      <c r="K459" s="112"/>
      <c r="L459" s="115"/>
      <c r="M459" s="116"/>
      <c r="N459" s="117"/>
      <c r="O459" s="116"/>
      <c r="Q459" s="88"/>
      <c r="R459" s="42"/>
      <c r="S459" s="43"/>
      <c r="T459" s="88"/>
      <c r="U459" s="88"/>
      <c r="V459" s="97"/>
      <c r="W459" s="88"/>
      <c r="X459" s="97"/>
      <c r="Y459" s="88"/>
    </row>
    <row r="460" spans="1:25">
      <c r="A460" s="110"/>
      <c r="B460" s="111"/>
      <c r="C460" s="112"/>
      <c r="D460" s="113"/>
      <c r="E460" s="50"/>
      <c r="F460" s="114"/>
      <c r="G460" s="115"/>
      <c r="H460" s="53"/>
      <c r="I460" s="54"/>
      <c r="J460" s="55"/>
      <c r="K460" s="112"/>
      <c r="L460" s="115"/>
      <c r="M460" s="116"/>
      <c r="N460" s="117"/>
      <c r="O460" s="116"/>
      <c r="Q460" s="88"/>
      <c r="R460" s="42"/>
      <c r="S460" s="43"/>
      <c r="T460" s="88"/>
      <c r="U460" s="88"/>
      <c r="V460" s="97"/>
      <c r="W460" s="88"/>
      <c r="X460" s="97"/>
      <c r="Y460" s="88"/>
    </row>
    <row r="461" spans="1:25">
      <c r="A461" s="110"/>
      <c r="B461" s="111"/>
      <c r="C461" s="112"/>
      <c r="D461" s="113"/>
      <c r="E461" s="50"/>
      <c r="F461" s="114"/>
      <c r="G461" s="115"/>
      <c r="H461" s="53"/>
      <c r="I461" s="54"/>
      <c r="J461" s="55"/>
      <c r="K461" s="112"/>
      <c r="L461" s="115"/>
      <c r="M461" s="116"/>
      <c r="N461" s="117"/>
      <c r="O461" s="116"/>
      <c r="Q461" s="88"/>
      <c r="R461" s="42"/>
      <c r="S461" s="43"/>
      <c r="T461" s="88"/>
      <c r="U461" s="88"/>
      <c r="V461" s="97"/>
      <c r="W461" s="88"/>
      <c r="X461" s="97"/>
      <c r="Y461" s="88"/>
    </row>
    <row r="462" spans="1:25">
      <c r="A462" s="110"/>
      <c r="B462" s="111"/>
      <c r="C462" s="112"/>
      <c r="D462" s="113"/>
      <c r="E462" s="50"/>
      <c r="F462" s="114"/>
      <c r="G462" s="115"/>
      <c r="H462" s="53"/>
      <c r="I462" s="54"/>
      <c r="J462" s="55"/>
      <c r="K462" s="112"/>
      <c r="L462" s="115"/>
      <c r="M462" s="116"/>
      <c r="N462" s="117"/>
      <c r="O462" s="116"/>
      <c r="Q462" s="88"/>
      <c r="R462" s="42"/>
      <c r="S462" s="43"/>
      <c r="T462" s="88"/>
      <c r="U462" s="88"/>
      <c r="V462" s="97"/>
      <c r="W462" s="88"/>
      <c r="X462" s="97"/>
      <c r="Y462" s="88"/>
    </row>
    <row r="463" spans="1:25">
      <c r="A463" s="110"/>
      <c r="B463" s="111"/>
      <c r="C463" s="112"/>
      <c r="D463" s="113"/>
      <c r="E463" s="50"/>
      <c r="F463" s="114"/>
      <c r="G463" s="115"/>
      <c r="H463" s="53"/>
      <c r="I463" s="54"/>
      <c r="J463" s="55"/>
      <c r="K463" s="112"/>
      <c r="L463" s="115"/>
      <c r="M463" s="116"/>
      <c r="N463" s="117"/>
      <c r="O463" s="116"/>
      <c r="Q463" s="88"/>
      <c r="R463" s="42"/>
      <c r="S463" s="43"/>
      <c r="T463" s="88"/>
      <c r="U463" s="88"/>
      <c r="V463" s="97"/>
      <c r="W463" s="88"/>
      <c r="X463" s="97"/>
      <c r="Y463" s="88"/>
    </row>
    <row r="464" spans="1:25">
      <c r="A464" s="110"/>
      <c r="B464" s="111"/>
      <c r="C464" s="112"/>
      <c r="D464" s="113"/>
      <c r="E464" s="50"/>
      <c r="F464" s="114"/>
      <c r="G464" s="115"/>
      <c r="H464" s="53"/>
      <c r="I464" s="54"/>
      <c r="J464" s="55"/>
      <c r="K464" s="112"/>
      <c r="L464" s="115"/>
      <c r="M464" s="116"/>
      <c r="N464" s="117"/>
      <c r="O464" s="116"/>
      <c r="Q464" s="88"/>
      <c r="R464" s="42"/>
      <c r="S464" s="43"/>
      <c r="T464" s="88"/>
      <c r="U464" s="88"/>
      <c r="V464" s="97"/>
      <c r="W464" s="88"/>
      <c r="X464" s="97"/>
      <c r="Y464" s="88"/>
    </row>
    <row r="465" spans="1:25">
      <c r="A465" s="110"/>
      <c r="B465" s="111"/>
      <c r="C465" s="112"/>
      <c r="D465" s="113"/>
      <c r="E465" s="50"/>
      <c r="F465" s="114"/>
      <c r="G465" s="115"/>
      <c r="H465" s="53"/>
      <c r="I465" s="54"/>
      <c r="J465" s="55"/>
      <c r="K465" s="112"/>
      <c r="L465" s="115"/>
      <c r="M465" s="116"/>
      <c r="N465" s="117"/>
      <c r="O465" s="116"/>
      <c r="Q465" s="88"/>
      <c r="R465" s="42"/>
      <c r="S465" s="43"/>
      <c r="T465" s="88"/>
      <c r="U465" s="88"/>
      <c r="V465" s="97"/>
      <c r="W465" s="88"/>
      <c r="X465" s="97"/>
      <c r="Y465" s="88"/>
    </row>
    <row r="466" spans="1:25">
      <c r="A466" s="110"/>
      <c r="B466" s="111"/>
      <c r="C466" s="112"/>
      <c r="D466" s="113"/>
      <c r="E466" s="50"/>
      <c r="F466" s="114"/>
      <c r="G466" s="115"/>
      <c r="H466" s="53"/>
      <c r="I466" s="54"/>
      <c r="J466" s="55"/>
      <c r="K466" s="112"/>
      <c r="L466" s="115"/>
      <c r="M466" s="116"/>
      <c r="N466" s="117"/>
      <c r="O466" s="116"/>
      <c r="Q466" s="88"/>
      <c r="R466" s="42"/>
      <c r="S466" s="43"/>
      <c r="T466" s="88"/>
      <c r="U466" s="88"/>
      <c r="V466" s="97"/>
      <c r="W466" s="88"/>
      <c r="X466" s="97"/>
      <c r="Y466" s="88"/>
    </row>
    <row r="467" spans="1:25">
      <c r="A467" s="110"/>
      <c r="B467" s="111"/>
      <c r="C467" s="112"/>
      <c r="D467" s="113"/>
      <c r="E467" s="50"/>
      <c r="F467" s="114"/>
      <c r="G467" s="115"/>
      <c r="H467" s="53"/>
      <c r="I467" s="54"/>
      <c r="J467" s="55"/>
      <c r="K467" s="112"/>
      <c r="L467" s="115"/>
      <c r="M467" s="116"/>
      <c r="N467" s="117"/>
      <c r="O467" s="116"/>
      <c r="Q467" s="88"/>
      <c r="R467" s="42"/>
      <c r="S467" s="43"/>
      <c r="T467" s="88"/>
      <c r="U467" s="88"/>
      <c r="V467" s="97"/>
      <c r="W467" s="88"/>
      <c r="X467" s="97"/>
      <c r="Y467" s="88"/>
    </row>
    <row r="468" spans="1:25">
      <c r="A468" s="110"/>
      <c r="B468" s="111"/>
      <c r="C468" s="112"/>
      <c r="D468" s="113"/>
      <c r="E468" s="50"/>
      <c r="F468" s="114"/>
      <c r="G468" s="115"/>
      <c r="H468" s="53"/>
      <c r="I468" s="54"/>
      <c r="J468" s="55"/>
      <c r="K468" s="112"/>
      <c r="L468" s="115"/>
      <c r="M468" s="116"/>
      <c r="N468" s="117"/>
      <c r="O468" s="116"/>
      <c r="Q468" s="88"/>
      <c r="R468" s="42"/>
      <c r="S468" s="43"/>
      <c r="T468" s="88"/>
      <c r="U468" s="88"/>
      <c r="V468" s="97"/>
      <c r="W468" s="88"/>
      <c r="X468" s="97"/>
      <c r="Y468" s="88"/>
    </row>
    <row r="469" spans="1:25">
      <c r="A469" s="110"/>
      <c r="B469" s="111"/>
      <c r="C469" s="112"/>
      <c r="D469" s="113"/>
      <c r="E469" s="50"/>
      <c r="F469" s="114"/>
      <c r="G469" s="115"/>
      <c r="H469" s="53"/>
      <c r="I469" s="54"/>
      <c r="J469" s="55"/>
      <c r="K469" s="112"/>
      <c r="L469" s="115"/>
      <c r="M469" s="116"/>
      <c r="N469" s="117"/>
      <c r="O469" s="116"/>
      <c r="Q469" s="88"/>
      <c r="R469" s="42"/>
      <c r="S469" s="43"/>
      <c r="T469" s="88"/>
      <c r="U469" s="88"/>
      <c r="V469" s="97"/>
      <c r="W469" s="88"/>
      <c r="X469" s="97"/>
      <c r="Y469" s="88"/>
    </row>
    <row r="470" spans="1:25">
      <c r="A470" s="110"/>
      <c r="B470" s="111"/>
      <c r="C470" s="112"/>
      <c r="D470" s="113"/>
      <c r="E470" s="50"/>
      <c r="F470" s="114"/>
      <c r="G470" s="115"/>
      <c r="H470" s="53"/>
      <c r="I470" s="54"/>
      <c r="J470" s="55"/>
      <c r="K470" s="112"/>
      <c r="L470" s="115"/>
      <c r="M470" s="116"/>
      <c r="N470" s="117"/>
      <c r="O470" s="116"/>
      <c r="Q470" s="88"/>
      <c r="R470" s="42"/>
      <c r="S470" s="43"/>
      <c r="T470" s="88"/>
      <c r="U470" s="88"/>
      <c r="V470" s="97"/>
      <c r="W470" s="88"/>
      <c r="X470" s="97"/>
      <c r="Y470" s="88"/>
    </row>
    <row r="471" spans="1:25">
      <c r="A471" s="110"/>
      <c r="B471" s="111"/>
      <c r="C471" s="112"/>
      <c r="D471" s="113"/>
      <c r="E471" s="50"/>
      <c r="F471" s="114"/>
      <c r="G471" s="115"/>
      <c r="H471" s="53"/>
      <c r="I471" s="54"/>
      <c r="J471" s="55"/>
      <c r="K471" s="112"/>
      <c r="L471" s="115"/>
      <c r="M471" s="116"/>
      <c r="N471" s="117"/>
      <c r="O471" s="116"/>
      <c r="Q471" s="88"/>
      <c r="R471" s="42"/>
      <c r="S471" s="43"/>
      <c r="T471" s="88"/>
      <c r="U471" s="88"/>
      <c r="V471" s="97"/>
      <c r="W471" s="88"/>
      <c r="X471" s="97"/>
      <c r="Y471" s="88"/>
    </row>
    <row r="472" spans="1:25">
      <c r="A472" s="110"/>
      <c r="B472" s="111"/>
      <c r="C472" s="112"/>
      <c r="D472" s="113"/>
      <c r="E472" s="50"/>
      <c r="F472" s="114"/>
      <c r="G472" s="115"/>
      <c r="H472" s="53"/>
      <c r="I472" s="54"/>
      <c r="J472" s="55"/>
      <c r="K472" s="112"/>
      <c r="L472" s="115"/>
      <c r="M472" s="116"/>
      <c r="N472" s="117"/>
      <c r="O472" s="116"/>
      <c r="Q472" s="88"/>
      <c r="R472" s="42"/>
      <c r="S472" s="43"/>
      <c r="T472" s="88"/>
      <c r="U472" s="88"/>
      <c r="V472" s="97"/>
      <c r="W472" s="88"/>
      <c r="X472" s="97"/>
      <c r="Y472" s="88"/>
    </row>
    <row r="473" spans="1:25">
      <c r="A473" s="110"/>
      <c r="B473" s="111"/>
      <c r="C473" s="112"/>
      <c r="D473" s="113"/>
      <c r="E473" s="50"/>
      <c r="F473" s="114"/>
      <c r="G473" s="115"/>
      <c r="H473" s="53"/>
      <c r="I473" s="54"/>
      <c r="J473" s="55"/>
      <c r="K473" s="112"/>
      <c r="L473" s="115"/>
      <c r="M473" s="116"/>
      <c r="N473" s="117"/>
      <c r="O473" s="116"/>
      <c r="Q473" s="88"/>
      <c r="R473" s="42"/>
      <c r="S473" s="43"/>
      <c r="T473" s="88"/>
      <c r="U473" s="88"/>
      <c r="V473" s="97"/>
      <c r="W473" s="88"/>
      <c r="X473" s="97"/>
      <c r="Y473" s="88"/>
    </row>
    <row r="474" spans="1:25">
      <c r="A474" s="110"/>
      <c r="B474" s="111"/>
      <c r="C474" s="112"/>
      <c r="D474" s="113"/>
      <c r="E474" s="50"/>
      <c r="F474" s="114"/>
      <c r="G474" s="115"/>
      <c r="H474" s="53"/>
      <c r="I474" s="54"/>
      <c r="J474" s="55"/>
      <c r="K474" s="112"/>
      <c r="L474" s="115"/>
      <c r="M474" s="116"/>
      <c r="N474" s="117"/>
      <c r="O474" s="116"/>
      <c r="Q474" s="88"/>
      <c r="R474" s="42"/>
      <c r="S474" s="43"/>
      <c r="T474" s="88"/>
      <c r="U474" s="88"/>
      <c r="V474" s="97"/>
      <c r="W474" s="88"/>
      <c r="X474" s="97"/>
      <c r="Y474" s="88"/>
    </row>
    <row r="475" spans="1:25">
      <c r="A475" s="110"/>
      <c r="B475" s="111"/>
      <c r="C475" s="112"/>
      <c r="D475" s="113"/>
      <c r="E475" s="50"/>
      <c r="F475" s="114"/>
      <c r="G475" s="115"/>
      <c r="H475" s="53"/>
      <c r="I475" s="54"/>
      <c r="J475" s="55"/>
      <c r="K475" s="112"/>
      <c r="L475" s="115"/>
      <c r="M475" s="116"/>
      <c r="N475" s="117"/>
      <c r="O475" s="116"/>
      <c r="Q475" s="88"/>
      <c r="R475" s="42"/>
      <c r="S475" s="43"/>
      <c r="T475" s="88"/>
      <c r="U475" s="88"/>
      <c r="V475" s="97"/>
      <c r="W475" s="88"/>
      <c r="X475" s="97"/>
      <c r="Y475" s="88"/>
    </row>
    <row r="476" spans="1:25">
      <c r="A476" s="110"/>
      <c r="B476" s="111"/>
      <c r="C476" s="112"/>
      <c r="D476" s="113"/>
      <c r="E476" s="50"/>
      <c r="F476" s="114"/>
      <c r="G476" s="115"/>
      <c r="H476" s="53"/>
      <c r="I476" s="54"/>
      <c r="J476" s="55"/>
      <c r="K476" s="112"/>
      <c r="L476" s="115"/>
      <c r="M476" s="116"/>
      <c r="N476" s="117"/>
      <c r="O476" s="116"/>
      <c r="Q476" s="88"/>
      <c r="R476" s="42"/>
      <c r="S476" s="43"/>
      <c r="T476" s="88"/>
      <c r="U476" s="88"/>
      <c r="V476" s="97"/>
      <c r="W476" s="88"/>
      <c r="X476" s="97"/>
      <c r="Y476" s="88"/>
    </row>
    <row r="477" spans="1:25">
      <c r="A477" s="110"/>
      <c r="B477" s="111"/>
      <c r="C477" s="112"/>
      <c r="D477" s="113"/>
      <c r="E477" s="50"/>
      <c r="F477" s="114"/>
      <c r="G477" s="115"/>
      <c r="H477" s="53"/>
      <c r="I477" s="54"/>
      <c r="J477" s="55"/>
      <c r="K477" s="112"/>
      <c r="L477" s="115"/>
      <c r="M477" s="116"/>
      <c r="N477" s="117"/>
      <c r="O477" s="116"/>
      <c r="Q477" s="88"/>
      <c r="R477" s="42"/>
      <c r="S477" s="43"/>
      <c r="T477" s="88"/>
      <c r="U477" s="88"/>
      <c r="V477" s="97"/>
      <c r="W477" s="88"/>
      <c r="X477" s="97"/>
      <c r="Y477" s="88"/>
    </row>
    <row r="478" spans="1:25">
      <c r="A478" s="110"/>
      <c r="B478" s="111"/>
      <c r="C478" s="112"/>
      <c r="D478" s="113"/>
      <c r="E478" s="50"/>
      <c r="F478" s="114"/>
      <c r="G478" s="115"/>
      <c r="H478" s="53"/>
      <c r="I478" s="54"/>
      <c r="J478" s="55"/>
      <c r="K478" s="112"/>
      <c r="L478" s="115"/>
      <c r="M478" s="116"/>
      <c r="N478" s="117"/>
      <c r="O478" s="116"/>
      <c r="Q478" s="88"/>
      <c r="R478" s="42"/>
      <c r="S478" s="43"/>
      <c r="T478" s="88"/>
      <c r="U478" s="88"/>
      <c r="V478" s="97"/>
      <c r="W478" s="88"/>
      <c r="X478" s="97"/>
      <c r="Y478" s="88"/>
    </row>
    <row r="479" spans="1:25">
      <c r="A479" s="110"/>
      <c r="B479" s="111"/>
      <c r="C479" s="112"/>
      <c r="D479" s="113"/>
      <c r="E479" s="50"/>
      <c r="F479" s="114"/>
      <c r="G479" s="115"/>
      <c r="H479" s="53"/>
      <c r="I479" s="54"/>
      <c r="J479" s="55"/>
      <c r="K479" s="112"/>
      <c r="L479" s="115"/>
      <c r="M479" s="116"/>
      <c r="N479" s="117"/>
      <c r="O479" s="116"/>
      <c r="Q479" s="88"/>
      <c r="R479" s="42"/>
      <c r="S479" s="43"/>
      <c r="T479" s="88"/>
      <c r="U479" s="88"/>
      <c r="V479" s="97"/>
      <c r="W479" s="88"/>
      <c r="X479" s="97"/>
      <c r="Y479" s="88"/>
    </row>
    <row r="480" spans="1:25">
      <c r="A480" s="110"/>
      <c r="B480" s="111"/>
      <c r="C480" s="112"/>
      <c r="D480" s="113"/>
      <c r="E480" s="50"/>
      <c r="F480" s="114"/>
      <c r="G480" s="115"/>
      <c r="H480" s="53"/>
      <c r="I480" s="54"/>
      <c r="J480" s="55"/>
      <c r="K480" s="112"/>
      <c r="L480" s="115"/>
      <c r="M480" s="116"/>
      <c r="N480" s="117"/>
      <c r="O480" s="116"/>
      <c r="Q480" s="88"/>
      <c r="R480" s="42"/>
      <c r="S480" s="43"/>
      <c r="T480" s="88"/>
      <c r="U480" s="88"/>
      <c r="V480" s="97"/>
      <c r="W480" s="88"/>
      <c r="X480" s="97"/>
      <c r="Y480" s="88"/>
    </row>
    <row r="481" spans="1:25">
      <c r="A481" s="110"/>
      <c r="B481" s="111"/>
      <c r="C481" s="112"/>
      <c r="D481" s="113"/>
      <c r="E481" s="50"/>
      <c r="F481" s="114"/>
      <c r="G481" s="115"/>
      <c r="H481" s="53"/>
      <c r="I481" s="54"/>
      <c r="J481" s="55"/>
      <c r="K481" s="112"/>
      <c r="L481" s="115"/>
      <c r="M481" s="116"/>
      <c r="N481" s="117"/>
      <c r="O481" s="116"/>
      <c r="Q481" s="88"/>
      <c r="R481" s="42"/>
      <c r="S481" s="43"/>
      <c r="T481" s="88"/>
      <c r="U481" s="88"/>
      <c r="V481" s="97"/>
      <c r="W481" s="88"/>
      <c r="X481" s="97"/>
      <c r="Y481" s="88"/>
    </row>
    <row r="482" spans="1:25">
      <c r="A482" s="110"/>
      <c r="B482" s="111"/>
      <c r="C482" s="112"/>
      <c r="D482" s="113"/>
      <c r="E482" s="50"/>
      <c r="F482" s="114"/>
      <c r="G482" s="115"/>
      <c r="H482" s="53"/>
      <c r="I482" s="54"/>
      <c r="J482" s="55"/>
      <c r="K482" s="112"/>
      <c r="L482" s="115"/>
      <c r="M482" s="116"/>
      <c r="N482" s="117"/>
      <c r="O482" s="116"/>
      <c r="Q482" s="88"/>
      <c r="R482" s="42"/>
      <c r="S482" s="43"/>
      <c r="T482" s="88"/>
      <c r="U482" s="88"/>
      <c r="V482" s="97"/>
      <c r="W482" s="88"/>
      <c r="X482" s="97"/>
      <c r="Y482" s="88"/>
    </row>
    <row r="483" spans="1:25">
      <c r="A483" s="110"/>
      <c r="B483" s="111"/>
      <c r="C483" s="112"/>
      <c r="D483" s="113"/>
      <c r="E483" s="50"/>
      <c r="F483" s="114"/>
      <c r="G483" s="115"/>
      <c r="H483" s="53"/>
      <c r="I483" s="54"/>
      <c r="J483" s="55"/>
      <c r="K483" s="112"/>
      <c r="L483" s="115"/>
      <c r="M483" s="116"/>
      <c r="N483" s="117"/>
      <c r="O483" s="116"/>
      <c r="Q483" s="88"/>
      <c r="R483" s="42"/>
      <c r="S483" s="43"/>
      <c r="T483" s="88"/>
      <c r="U483" s="88"/>
      <c r="V483" s="97"/>
      <c r="W483" s="88"/>
      <c r="X483" s="97"/>
      <c r="Y483" s="88"/>
    </row>
    <row r="484" spans="1:25">
      <c r="A484" s="110"/>
      <c r="B484" s="111"/>
      <c r="C484" s="112"/>
      <c r="D484" s="113"/>
      <c r="E484" s="50"/>
      <c r="F484" s="114"/>
      <c r="G484" s="115"/>
      <c r="H484" s="53"/>
      <c r="I484" s="54"/>
      <c r="J484" s="55"/>
      <c r="K484" s="112"/>
      <c r="L484" s="115"/>
      <c r="M484" s="116"/>
      <c r="N484" s="117"/>
      <c r="O484" s="116"/>
      <c r="Q484" s="88"/>
      <c r="R484" s="42"/>
      <c r="S484" s="43"/>
      <c r="T484" s="88"/>
      <c r="U484" s="88"/>
      <c r="V484" s="97"/>
      <c r="W484" s="88"/>
      <c r="X484" s="97"/>
      <c r="Y484" s="88"/>
    </row>
    <row r="485" spans="1:25">
      <c r="A485" s="110"/>
      <c r="B485" s="111"/>
      <c r="C485" s="112"/>
      <c r="D485" s="113"/>
      <c r="E485" s="50"/>
      <c r="F485" s="114"/>
      <c r="G485" s="115"/>
      <c r="H485" s="53"/>
      <c r="I485" s="54"/>
      <c r="J485" s="55"/>
      <c r="K485" s="112"/>
      <c r="L485" s="115"/>
      <c r="M485" s="116"/>
      <c r="N485" s="117"/>
      <c r="O485" s="116"/>
      <c r="Q485" s="88"/>
      <c r="R485" s="42"/>
      <c r="S485" s="43"/>
      <c r="T485" s="88"/>
      <c r="U485" s="88"/>
      <c r="V485" s="97"/>
      <c r="W485" s="88"/>
      <c r="X485" s="97"/>
      <c r="Y485" s="88"/>
    </row>
    <row r="486" spans="1:25">
      <c r="A486" s="110"/>
      <c r="B486" s="111"/>
      <c r="C486" s="112"/>
      <c r="D486" s="113"/>
      <c r="E486" s="50"/>
      <c r="F486" s="114"/>
      <c r="G486" s="115"/>
      <c r="H486" s="53"/>
      <c r="I486" s="54"/>
      <c r="J486" s="55"/>
      <c r="K486" s="112"/>
      <c r="L486" s="115"/>
      <c r="M486" s="116"/>
      <c r="N486" s="117"/>
      <c r="O486" s="116"/>
      <c r="Q486" s="88"/>
      <c r="R486" s="42"/>
      <c r="S486" s="43"/>
      <c r="T486" s="88"/>
      <c r="U486" s="88"/>
      <c r="V486" s="97"/>
      <c r="W486" s="88"/>
      <c r="X486" s="97"/>
      <c r="Y486" s="88"/>
    </row>
    <row r="487" spans="1:25">
      <c r="A487" s="110"/>
      <c r="B487" s="111"/>
      <c r="C487" s="112"/>
      <c r="D487" s="113"/>
      <c r="E487" s="50"/>
      <c r="F487" s="114"/>
      <c r="G487" s="115"/>
      <c r="H487" s="53"/>
      <c r="I487" s="54"/>
      <c r="J487" s="55"/>
      <c r="K487" s="112"/>
      <c r="L487" s="115"/>
      <c r="M487" s="116"/>
      <c r="N487" s="117"/>
      <c r="O487" s="116"/>
      <c r="Q487" s="88"/>
      <c r="R487" s="42"/>
      <c r="S487" s="43"/>
      <c r="T487" s="88"/>
      <c r="U487" s="88"/>
      <c r="V487" s="97"/>
      <c r="W487" s="88"/>
      <c r="X487" s="97"/>
      <c r="Y487" s="88"/>
    </row>
    <row r="488" spans="1:25">
      <c r="A488" s="110"/>
      <c r="B488" s="111"/>
      <c r="C488" s="112"/>
      <c r="D488" s="113"/>
      <c r="E488" s="50"/>
      <c r="F488" s="114"/>
      <c r="G488" s="115"/>
      <c r="H488" s="53"/>
      <c r="I488" s="54"/>
      <c r="J488" s="55"/>
      <c r="K488" s="112"/>
      <c r="L488" s="115"/>
      <c r="M488" s="116"/>
      <c r="N488" s="117"/>
      <c r="O488" s="116"/>
      <c r="Q488" s="88"/>
      <c r="R488" s="42"/>
      <c r="S488" s="43"/>
      <c r="T488" s="88"/>
      <c r="U488" s="88"/>
      <c r="V488" s="97"/>
      <c r="W488" s="88"/>
      <c r="X488" s="97"/>
      <c r="Y488" s="88"/>
    </row>
    <row r="489" spans="1:25">
      <c r="A489" s="110"/>
      <c r="B489" s="111"/>
      <c r="C489" s="112"/>
      <c r="D489" s="113"/>
      <c r="E489" s="50"/>
      <c r="F489" s="114"/>
      <c r="G489" s="115"/>
      <c r="H489" s="53"/>
      <c r="I489" s="54"/>
      <c r="J489" s="55"/>
      <c r="K489" s="112"/>
      <c r="L489" s="115"/>
      <c r="M489" s="116"/>
      <c r="N489" s="117"/>
      <c r="O489" s="116"/>
      <c r="Q489" s="88"/>
      <c r="R489" s="42"/>
      <c r="S489" s="43"/>
      <c r="T489" s="88"/>
      <c r="U489" s="88"/>
      <c r="V489" s="97"/>
      <c r="W489" s="88"/>
      <c r="X489" s="97"/>
      <c r="Y489" s="88"/>
    </row>
    <row r="490" spans="1:25">
      <c r="A490" s="110"/>
      <c r="B490" s="111"/>
      <c r="C490" s="112"/>
      <c r="D490" s="113"/>
      <c r="E490" s="50"/>
      <c r="F490" s="114"/>
      <c r="G490" s="115"/>
      <c r="H490" s="53"/>
      <c r="I490" s="54"/>
      <c r="J490" s="55"/>
      <c r="K490" s="112"/>
      <c r="L490" s="115"/>
      <c r="M490" s="116"/>
      <c r="N490" s="117"/>
      <c r="O490" s="116"/>
      <c r="Q490" s="88"/>
      <c r="R490" s="42"/>
      <c r="S490" s="43"/>
      <c r="T490" s="88"/>
      <c r="U490" s="88"/>
      <c r="V490" s="97"/>
      <c r="W490" s="88"/>
      <c r="X490" s="97"/>
      <c r="Y490" s="88"/>
    </row>
    <row r="491" spans="1:25">
      <c r="A491" s="110"/>
      <c r="B491" s="111"/>
      <c r="C491" s="112"/>
      <c r="D491" s="113"/>
      <c r="E491" s="50"/>
      <c r="F491" s="114"/>
      <c r="G491" s="115"/>
      <c r="H491" s="53"/>
      <c r="I491" s="54"/>
      <c r="J491" s="55"/>
      <c r="K491" s="112"/>
      <c r="L491" s="115"/>
      <c r="M491" s="116"/>
      <c r="N491" s="117"/>
      <c r="O491" s="116"/>
      <c r="Q491" s="88"/>
      <c r="R491" s="42"/>
      <c r="S491" s="43"/>
      <c r="T491" s="88"/>
      <c r="U491" s="88"/>
      <c r="V491" s="97"/>
      <c r="W491" s="88"/>
      <c r="X491" s="97"/>
      <c r="Y491" s="88"/>
    </row>
    <row r="492" spans="1:25">
      <c r="A492" s="110"/>
      <c r="B492" s="111"/>
      <c r="C492" s="112"/>
      <c r="D492" s="113"/>
      <c r="E492" s="50"/>
      <c r="F492" s="114"/>
      <c r="G492" s="115"/>
      <c r="H492" s="53"/>
      <c r="I492" s="54"/>
      <c r="J492" s="55"/>
      <c r="K492" s="112"/>
      <c r="L492" s="115"/>
      <c r="M492" s="116"/>
      <c r="N492" s="117"/>
      <c r="O492" s="116"/>
      <c r="Q492" s="88"/>
      <c r="R492" s="42"/>
      <c r="S492" s="43"/>
      <c r="T492" s="88"/>
      <c r="U492" s="88"/>
      <c r="V492" s="97"/>
      <c r="W492" s="88"/>
      <c r="X492" s="97"/>
      <c r="Y492" s="88"/>
    </row>
    <row r="493" spans="1:25">
      <c r="A493" s="110"/>
      <c r="B493" s="111"/>
      <c r="C493" s="112"/>
      <c r="D493" s="113"/>
      <c r="E493" s="50"/>
      <c r="F493" s="114"/>
      <c r="G493" s="115"/>
      <c r="H493" s="53"/>
      <c r="I493" s="54"/>
      <c r="J493" s="55"/>
      <c r="K493" s="112"/>
      <c r="L493" s="115"/>
      <c r="M493" s="116"/>
      <c r="N493" s="117"/>
      <c r="O493" s="116"/>
      <c r="Q493" s="88"/>
      <c r="R493" s="42"/>
      <c r="S493" s="43"/>
      <c r="T493" s="88"/>
      <c r="U493" s="88"/>
      <c r="V493" s="97"/>
      <c r="W493" s="88"/>
      <c r="X493" s="97"/>
      <c r="Y493" s="88"/>
    </row>
    <row r="494" spans="1:25">
      <c r="A494" s="110"/>
      <c r="B494" s="111"/>
      <c r="C494" s="112"/>
      <c r="D494" s="113"/>
      <c r="E494" s="50"/>
      <c r="F494" s="114"/>
      <c r="G494" s="115"/>
      <c r="H494" s="53"/>
      <c r="I494" s="54"/>
      <c r="J494" s="55"/>
      <c r="K494" s="112"/>
      <c r="L494" s="115"/>
      <c r="M494" s="116"/>
      <c r="N494" s="117"/>
      <c r="O494" s="116"/>
      <c r="Q494" s="88"/>
      <c r="R494" s="42"/>
      <c r="S494" s="43"/>
      <c r="T494" s="88"/>
      <c r="U494" s="88"/>
      <c r="V494" s="97"/>
      <c r="W494" s="88"/>
      <c r="X494" s="97"/>
      <c r="Y494" s="88"/>
    </row>
    <row r="495" spans="1:25">
      <c r="A495" s="110"/>
      <c r="B495" s="111"/>
      <c r="C495" s="112"/>
      <c r="D495" s="113"/>
      <c r="E495" s="50"/>
      <c r="F495" s="114"/>
      <c r="G495" s="115"/>
      <c r="H495" s="53"/>
      <c r="I495" s="54"/>
      <c r="J495" s="55"/>
      <c r="K495" s="112"/>
      <c r="L495" s="115"/>
      <c r="M495" s="116"/>
      <c r="N495" s="117"/>
      <c r="O495" s="116"/>
      <c r="Q495" s="88"/>
      <c r="R495" s="42"/>
      <c r="S495" s="43"/>
      <c r="T495" s="88"/>
      <c r="U495" s="88"/>
      <c r="V495" s="97"/>
      <c r="W495" s="88"/>
      <c r="X495" s="97"/>
      <c r="Y495" s="88"/>
    </row>
    <row r="496" spans="1:25">
      <c r="A496" s="110"/>
      <c r="B496" s="111"/>
      <c r="C496" s="112"/>
      <c r="D496" s="113"/>
      <c r="E496" s="50"/>
      <c r="F496" s="114"/>
      <c r="G496" s="115"/>
      <c r="H496" s="53"/>
      <c r="I496" s="54"/>
      <c r="J496" s="55"/>
      <c r="K496" s="112"/>
      <c r="L496" s="115"/>
      <c r="M496" s="116"/>
      <c r="N496" s="117"/>
      <c r="O496" s="116"/>
      <c r="Q496" s="88"/>
      <c r="R496" s="42"/>
      <c r="S496" s="43"/>
      <c r="T496" s="88"/>
      <c r="U496" s="88"/>
      <c r="V496" s="97"/>
      <c r="W496" s="88"/>
      <c r="X496" s="97"/>
      <c r="Y496" s="88"/>
    </row>
    <row r="497" spans="1:25">
      <c r="A497" s="110"/>
      <c r="B497" s="111"/>
      <c r="C497" s="112"/>
      <c r="D497" s="113"/>
      <c r="E497" s="50"/>
      <c r="F497" s="114"/>
      <c r="G497" s="115"/>
      <c r="H497" s="53"/>
      <c r="I497" s="54"/>
      <c r="J497" s="55"/>
      <c r="K497" s="112"/>
      <c r="L497" s="115"/>
      <c r="M497" s="116"/>
      <c r="N497" s="117"/>
      <c r="O497" s="116"/>
      <c r="Q497" s="88"/>
      <c r="R497" s="42"/>
      <c r="S497" s="43"/>
      <c r="T497" s="88"/>
      <c r="U497" s="88"/>
      <c r="V497" s="97"/>
      <c r="W497" s="88"/>
      <c r="X497" s="97"/>
      <c r="Y497" s="88"/>
    </row>
    <row r="498" spans="1:25">
      <c r="A498" s="110"/>
      <c r="B498" s="111"/>
      <c r="C498" s="112"/>
      <c r="D498" s="113"/>
      <c r="E498" s="50"/>
      <c r="F498" s="114"/>
      <c r="G498" s="115"/>
      <c r="H498" s="53"/>
      <c r="I498" s="54"/>
      <c r="J498" s="55"/>
      <c r="K498" s="112"/>
      <c r="L498" s="115"/>
      <c r="M498" s="116"/>
      <c r="N498" s="117"/>
      <c r="O498" s="116"/>
      <c r="Q498" s="88"/>
      <c r="R498" s="42"/>
      <c r="S498" s="43"/>
      <c r="T498" s="88"/>
      <c r="U498" s="88"/>
      <c r="V498" s="97"/>
      <c r="W498" s="88"/>
      <c r="X498" s="97"/>
      <c r="Y498" s="88"/>
    </row>
    <row r="499" spans="1:25">
      <c r="A499" s="110"/>
      <c r="B499" s="111"/>
      <c r="C499" s="112"/>
      <c r="D499" s="113"/>
      <c r="E499" s="50"/>
      <c r="F499" s="114"/>
      <c r="G499" s="115"/>
      <c r="H499" s="53"/>
      <c r="I499" s="54"/>
      <c r="J499" s="55"/>
      <c r="K499" s="112"/>
      <c r="L499" s="115"/>
      <c r="M499" s="116"/>
      <c r="N499" s="117"/>
      <c r="O499" s="116"/>
      <c r="Q499" s="88"/>
      <c r="R499" s="42"/>
      <c r="S499" s="43"/>
      <c r="T499" s="88"/>
      <c r="U499" s="88"/>
      <c r="V499" s="97"/>
      <c r="W499" s="88"/>
      <c r="X499" s="97"/>
      <c r="Y499" s="88"/>
    </row>
    <row r="500" spans="1:25">
      <c r="A500" s="110"/>
      <c r="B500" s="111"/>
      <c r="C500" s="112"/>
      <c r="D500" s="113"/>
      <c r="E500" s="50"/>
      <c r="F500" s="114"/>
      <c r="G500" s="115"/>
      <c r="H500" s="53"/>
      <c r="I500" s="54"/>
      <c r="J500" s="55"/>
      <c r="K500" s="112"/>
      <c r="L500" s="115"/>
      <c r="M500" s="116"/>
      <c r="N500" s="117"/>
      <c r="O500" s="116"/>
      <c r="Q500" s="88"/>
      <c r="R500" s="42"/>
      <c r="S500" s="43"/>
      <c r="T500" s="88"/>
      <c r="U500" s="88"/>
      <c r="V500" s="97"/>
      <c r="W500" s="88"/>
      <c r="X500" s="97"/>
      <c r="Y500" s="88"/>
    </row>
    <row r="501" spans="1:25">
      <c r="A501" s="110"/>
      <c r="B501" s="111"/>
      <c r="C501" s="112"/>
      <c r="D501" s="113"/>
      <c r="E501" s="50"/>
      <c r="F501" s="114"/>
      <c r="G501" s="115"/>
      <c r="H501" s="53"/>
      <c r="I501" s="54"/>
      <c r="J501" s="55"/>
      <c r="K501" s="112"/>
      <c r="L501" s="115"/>
      <c r="M501" s="116"/>
      <c r="N501" s="117"/>
      <c r="O501" s="116"/>
      <c r="Q501" s="88"/>
      <c r="R501" s="42"/>
      <c r="S501" s="43"/>
      <c r="T501" s="88"/>
      <c r="U501" s="88"/>
      <c r="V501" s="97"/>
      <c r="W501" s="88"/>
      <c r="X501" s="97"/>
      <c r="Y501" s="88"/>
    </row>
    <row r="502" spans="1:25">
      <c r="A502" s="110"/>
      <c r="B502" s="111"/>
      <c r="C502" s="112"/>
      <c r="D502" s="113"/>
      <c r="E502" s="50"/>
      <c r="F502" s="114"/>
      <c r="G502" s="115"/>
      <c r="H502" s="53"/>
      <c r="I502" s="54"/>
      <c r="J502" s="55"/>
      <c r="K502" s="112"/>
      <c r="L502" s="115"/>
      <c r="M502" s="116"/>
      <c r="N502" s="117"/>
      <c r="O502" s="116"/>
      <c r="Q502" s="88"/>
      <c r="R502" s="42"/>
      <c r="S502" s="43"/>
      <c r="T502" s="88"/>
      <c r="U502" s="88"/>
      <c r="V502" s="97"/>
      <c r="W502" s="88"/>
      <c r="X502" s="97"/>
      <c r="Y502" s="88"/>
    </row>
    <row r="503" spans="1:25">
      <c r="A503" s="110"/>
      <c r="B503" s="111"/>
      <c r="C503" s="112"/>
      <c r="D503" s="113"/>
      <c r="E503" s="50"/>
      <c r="F503" s="114"/>
      <c r="G503" s="115"/>
      <c r="H503" s="53"/>
      <c r="I503" s="54"/>
      <c r="J503" s="55"/>
      <c r="K503" s="112"/>
      <c r="L503" s="115"/>
      <c r="M503" s="116"/>
      <c r="N503" s="117"/>
      <c r="O503" s="116"/>
      <c r="Q503" s="88"/>
      <c r="R503" s="42"/>
      <c r="S503" s="43"/>
      <c r="T503" s="88"/>
      <c r="U503" s="88"/>
      <c r="V503" s="97"/>
      <c r="W503" s="88"/>
      <c r="X503" s="97"/>
      <c r="Y503" s="88"/>
    </row>
    <row r="504" spans="1:25">
      <c r="A504" s="110"/>
      <c r="B504" s="111"/>
      <c r="C504" s="112"/>
      <c r="D504" s="113"/>
      <c r="E504" s="50"/>
      <c r="F504" s="114"/>
      <c r="G504" s="115"/>
      <c r="H504" s="53"/>
      <c r="I504" s="54"/>
      <c r="J504" s="55"/>
      <c r="K504" s="112"/>
      <c r="L504" s="115"/>
      <c r="M504" s="116"/>
      <c r="N504" s="117"/>
      <c r="O504" s="116"/>
      <c r="Q504" s="88"/>
      <c r="R504" s="42"/>
      <c r="S504" s="43"/>
      <c r="T504" s="88"/>
      <c r="U504" s="88"/>
      <c r="V504" s="97"/>
      <c r="W504" s="88"/>
      <c r="X504" s="97"/>
      <c r="Y504" s="88"/>
    </row>
    <row r="505" spans="1:25">
      <c r="A505" s="110"/>
      <c r="B505" s="111"/>
      <c r="C505" s="112"/>
      <c r="D505" s="113"/>
      <c r="E505" s="50"/>
      <c r="F505" s="114"/>
      <c r="G505" s="115"/>
      <c r="H505" s="53"/>
      <c r="I505" s="54"/>
      <c r="J505" s="55"/>
      <c r="K505" s="112"/>
      <c r="L505" s="115"/>
      <c r="M505" s="116"/>
      <c r="N505" s="117"/>
      <c r="O505" s="116"/>
      <c r="Q505" s="88"/>
      <c r="R505" s="42"/>
      <c r="S505" s="43"/>
      <c r="T505" s="88"/>
      <c r="U505" s="88"/>
      <c r="V505" s="97"/>
      <c r="W505" s="88"/>
      <c r="X505" s="97"/>
      <c r="Y505" s="88"/>
    </row>
    <row r="506" spans="1:25">
      <c r="A506" s="110"/>
      <c r="B506" s="111"/>
      <c r="C506" s="112"/>
      <c r="D506" s="113"/>
      <c r="E506" s="50"/>
      <c r="F506" s="114"/>
      <c r="G506" s="115"/>
      <c r="H506" s="53"/>
      <c r="I506" s="54"/>
      <c r="J506" s="55"/>
      <c r="K506" s="112"/>
      <c r="L506" s="115"/>
      <c r="M506" s="116"/>
      <c r="N506" s="117"/>
      <c r="O506" s="116"/>
      <c r="Q506" s="88"/>
      <c r="R506" s="42"/>
      <c r="S506" s="43"/>
      <c r="T506" s="88"/>
      <c r="U506" s="88"/>
      <c r="V506" s="97"/>
      <c r="W506" s="88"/>
      <c r="X506" s="97"/>
      <c r="Y506" s="88"/>
    </row>
    <row r="507" spans="1:25">
      <c r="A507" s="110"/>
      <c r="B507" s="111"/>
      <c r="C507" s="112"/>
      <c r="D507" s="113"/>
      <c r="E507" s="50"/>
      <c r="F507" s="114"/>
      <c r="G507" s="115"/>
      <c r="H507" s="53"/>
      <c r="I507" s="54"/>
      <c r="J507" s="55"/>
      <c r="K507" s="112"/>
      <c r="L507" s="115"/>
      <c r="M507" s="116"/>
      <c r="N507" s="117"/>
      <c r="O507" s="116"/>
      <c r="Q507" s="88"/>
      <c r="R507" s="42"/>
      <c r="S507" s="43"/>
      <c r="T507" s="88"/>
      <c r="U507" s="88"/>
      <c r="V507" s="97"/>
      <c r="W507" s="88"/>
      <c r="X507" s="97"/>
      <c r="Y507" s="88"/>
    </row>
    <row r="508" spans="1:25">
      <c r="A508" s="110"/>
      <c r="B508" s="111"/>
      <c r="C508" s="112"/>
      <c r="D508" s="113"/>
      <c r="E508" s="50"/>
      <c r="F508" s="114"/>
      <c r="G508" s="115"/>
      <c r="H508" s="53"/>
      <c r="I508" s="54"/>
      <c r="J508" s="55"/>
      <c r="K508" s="112"/>
      <c r="L508" s="115"/>
      <c r="M508" s="116"/>
      <c r="N508" s="117"/>
      <c r="O508" s="116"/>
      <c r="Q508" s="88"/>
      <c r="R508" s="42"/>
      <c r="S508" s="43"/>
      <c r="T508" s="88"/>
      <c r="U508" s="88"/>
      <c r="V508" s="97"/>
      <c r="W508" s="88"/>
      <c r="X508" s="97"/>
      <c r="Y508" s="88"/>
    </row>
    <row r="509" spans="1:25">
      <c r="A509" s="110"/>
      <c r="B509" s="111"/>
      <c r="C509" s="112"/>
      <c r="D509" s="113"/>
      <c r="E509" s="50"/>
      <c r="F509" s="114"/>
      <c r="G509" s="115"/>
      <c r="H509" s="53"/>
      <c r="I509" s="54"/>
      <c r="J509" s="55"/>
      <c r="K509" s="112"/>
      <c r="L509" s="115"/>
      <c r="M509" s="116"/>
      <c r="N509" s="117"/>
      <c r="O509" s="116"/>
      <c r="Q509" s="88"/>
      <c r="R509" s="42"/>
      <c r="S509" s="43"/>
      <c r="T509" s="88"/>
      <c r="U509" s="88"/>
      <c r="V509" s="97"/>
      <c r="W509" s="88"/>
      <c r="X509" s="97"/>
      <c r="Y509" s="88"/>
    </row>
    <row r="510" spans="1:25">
      <c r="A510" s="110"/>
      <c r="B510" s="111"/>
      <c r="C510" s="112"/>
      <c r="D510" s="113"/>
      <c r="E510" s="50"/>
      <c r="F510" s="114"/>
      <c r="G510" s="115"/>
      <c r="H510" s="53"/>
      <c r="I510" s="54"/>
      <c r="J510" s="55"/>
      <c r="K510" s="112"/>
      <c r="L510" s="115"/>
      <c r="M510" s="116"/>
      <c r="N510" s="117"/>
      <c r="O510" s="116"/>
      <c r="Q510" s="88"/>
      <c r="R510" s="42"/>
      <c r="S510" s="43"/>
      <c r="T510" s="88"/>
      <c r="U510" s="88"/>
      <c r="V510" s="97"/>
      <c r="W510" s="88"/>
      <c r="X510" s="97"/>
      <c r="Y510" s="88"/>
    </row>
    <row r="511" spans="1:25">
      <c r="A511" s="110"/>
      <c r="B511" s="111"/>
      <c r="C511" s="112"/>
      <c r="D511" s="113"/>
      <c r="E511" s="50"/>
      <c r="F511" s="114"/>
      <c r="G511" s="115"/>
      <c r="H511" s="53"/>
      <c r="I511" s="54"/>
      <c r="J511" s="55"/>
      <c r="K511" s="112"/>
      <c r="L511" s="115"/>
      <c r="M511" s="116"/>
      <c r="N511" s="117"/>
      <c r="O511" s="116"/>
      <c r="Q511" s="88"/>
      <c r="R511" s="42"/>
      <c r="S511" s="43"/>
      <c r="T511" s="88"/>
      <c r="U511" s="88"/>
      <c r="V511" s="97"/>
      <c r="W511" s="88"/>
      <c r="X511" s="97"/>
      <c r="Y511" s="88"/>
    </row>
    <row r="512" spans="1:25">
      <c r="A512" s="110"/>
      <c r="B512" s="111"/>
      <c r="C512" s="112"/>
      <c r="D512" s="113"/>
      <c r="E512" s="50"/>
      <c r="F512" s="114"/>
      <c r="G512" s="115"/>
      <c r="H512" s="53"/>
      <c r="I512" s="54"/>
      <c r="J512" s="55"/>
      <c r="K512" s="112"/>
      <c r="L512" s="115"/>
      <c r="M512" s="116"/>
      <c r="N512" s="117"/>
      <c r="O512" s="116"/>
      <c r="Q512" s="88"/>
      <c r="R512" s="42"/>
      <c r="S512" s="43"/>
      <c r="T512" s="88"/>
      <c r="U512" s="88"/>
      <c r="V512" s="97"/>
      <c r="W512" s="88"/>
      <c r="X512" s="97"/>
      <c r="Y512" s="88"/>
    </row>
    <row r="513" spans="1:25">
      <c r="A513" s="110"/>
      <c r="B513" s="111"/>
      <c r="C513" s="112"/>
      <c r="D513" s="113"/>
      <c r="E513" s="50"/>
      <c r="F513" s="114"/>
      <c r="G513" s="115"/>
      <c r="H513" s="53"/>
      <c r="I513" s="54"/>
      <c r="J513" s="55"/>
      <c r="K513" s="112"/>
      <c r="L513" s="115"/>
      <c r="M513" s="116"/>
      <c r="N513" s="117"/>
      <c r="O513" s="116"/>
      <c r="Q513" s="88"/>
      <c r="R513" s="42"/>
      <c r="S513" s="43"/>
      <c r="T513" s="88"/>
      <c r="U513" s="88"/>
      <c r="V513" s="97"/>
      <c r="W513" s="88"/>
      <c r="X513" s="97"/>
      <c r="Y513" s="88"/>
    </row>
    <row r="514" spans="1:25">
      <c r="A514" s="110"/>
      <c r="B514" s="111"/>
      <c r="C514" s="112"/>
      <c r="D514" s="113"/>
      <c r="E514" s="50"/>
      <c r="F514" s="114"/>
      <c r="G514" s="115"/>
      <c r="H514" s="53"/>
      <c r="I514" s="54"/>
      <c r="J514" s="55"/>
      <c r="K514" s="112"/>
      <c r="L514" s="115"/>
      <c r="M514" s="116"/>
      <c r="N514" s="117"/>
      <c r="O514" s="116"/>
      <c r="Q514" s="88"/>
      <c r="R514" s="42"/>
      <c r="S514" s="43"/>
      <c r="T514" s="88"/>
      <c r="U514" s="88"/>
      <c r="V514" s="97"/>
      <c r="W514" s="88"/>
      <c r="X514" s="97"/>
      <c r="Y514" s="88"/>
    </row>
    <row r="515" spans="1:25">
      <c r="A515" s="110"/>
      <c r="B515" s="111"/>
      <c r="C515" s="112"/>
      <c r="D515" s="113"/>
      <c r="E515" s="50"/>
      <c r="F515" s="114"/>
      <c r="G515" s="115"/>
      <c r="H515" s="53"/>
      <c r="I515" s="54"/>
      <c r="J515" s="55"/>
      <c r="K515" s="112"/>
      <c r="L515" s="115"/>
      <c r="M515" s="116"/>
      <c r="N515" s="117"/>
      <c r="O515" s="116"/>
      <c r="Q515" s="88"/>
      <c r="R515" s="42"/>
      <c r="S515" s="43"/>
      <c r="T515" s="88"/>
      <c r="U515" s="88"/>
      <c r="V515" s="97"/>
      <c r="W515" s="88"/>
      <c r="X515" s="97"/>
      <c r="Y515" s="88"/>
    </row>
    <row r="516" spans="1:25">
      <c r="A516" s="110"/>
      <c r="B516" s="111"/>
      <c r="C516" s="112"/>
      <c r="D516" s="113"/>
      <c r="E516" s="50"/>
      <c r="F516" s="114"/>
      <c r="G516" s="115"/>
      <c r="H516" s="53"/>
      <c r="I516" s="54"/>
      <c r="J516" s="55"/>
      <c r="K516" s="112"/>
      <c r="L516" s="115"/>
      <c r="M516" s="116"/>
      <c r="N516" s="117"/>
      <c r="O516" s="116"/>
      <c r="Q516" s="88"/>
      <c r="R516" s="42"/>
      <c r="S516" s="43"/>
      <c r="T516" s="88"/>
      <c r="U516" s="88"/>
      <c r="V516" s="97"/>
      <c r="W516" s="88"/>
      <c r="X516" s="97"/>
      <c r="Y516" s="88"/>
    </row>
    <row r="517" spans="1:25">
      <c r="A517" s="110"/>
      <c r="B517" s="111"/>
      <c r="C517" s="112"/>
      <c r="D517" s="113"/>
      <c r="E517" s="50"/>
      <c r="F517" s="114"/>
      <c r="G517" s="115"/>
      <c r="H517" s="53"/>
      <c r="I517" s="54"/>
      <c r="J517" s="55"/>
      <c r="K517" s="112"/>
      <c r="L517" s="115"/>
      <c r="M517" s="116"/>
      <c r="N517" s="117"/>
      <c r="O517" s="116"/>
      <c r="Q517" s="88"/>
      <c r="R517" s="42"/>
      <c r="S517" s="43"/>
      <c r="T517" s="88"/>
      <c r="U517" s="88"/>
      <c r="V517" s="97"/>
      <c r="W517" s="88"/>
      <c r="X517" s="97"/>
      <c r="Y517" s="88"/>
    </row>
    <row r="518" spans="1:25">
      <c r="A518" s="110"/>
      <c r="B518" s="111"/>
      <c r="C518" s="112"/>
      <c r="D518" s="113"/>
      <c r="E518" s="50"/>
      <c r="F518" s="114"/>
      <c r="G518" s="115"/>
      <c r="H518" s="53"/>
      <c r="I518" s="54"/>
      <c r="J518" s="55"/>
      <c r="K518" s="112"/>
      <c r="L518" s="115"/>
      <c r="M518" s="116"/>
      <c r="N518" s="117"/>
      <c r="O518" s="116"/>
      <c r="Q518" s="88"/>
      <c r="R518" s="42"/>
      <c r="S518" s="43"/>
      <c r="T518" s="88"/>
      <c r="U518" s="88"/>
      <c r="V518" s="97"/>
      <c r="W518" s="88"/>
      <c r="X518" s="97"/>
      <c r="Y518" s="88"/>
    </row>
    <row r="519" spans="1:25">
      <c r="A519" s="110"/>
      <c r="B519" s="111"/>
      <c r="C519" s="112"/>
      <c r="D519" s="113"/>
      <c r="E519" s="50"/>
      <c r="F519" s="114"/>
      <c r="G519" s="115"/>
      <c r="H519" s="53"/>
      <c r="I519" s="54"/>
      <c r="J519" s="55"/>
      <c r="K519" s="112"/>
      <c r="L519" s="115"/>
      <c r="M519" s="116"/>
      <c r="N519" s="117"/>
      <c r="O519" s="116"/>
      <c r="Q519" s="88"/>
      <c r="R519" s="42"/>
      <c r="S519" s="43"/>
      <c r="T519" s="88"/>
      <c r="U519" s="88"/>
      <c r="V519" s="97"/>
      <c r="W519" s="88"/>
      <c r="X519" s="97"/>
      <c r="Y519" s="88"/>
    </row>
    <row r="520" spans="1:25">
      <c r="A520" s="110"/>
      <c r="B520" s="111"/>
      <c r="C520" s="112"/>
      <c r="D520" s="113"/>
      <c r="E520" s="50"/>
      <c r="F520" s="114"/>
      <c r="G520" s="115"/>
      <c r="H520" s="53"/>
      <c r="I520" s="54"/>
      <c r="J520" s="55"/>
      <c r="K520" s="112"/>
      <c r="L520" s="115"/>
      <c r="M520" s="116"/>
      <c r="N520" s="117"/>
      <c r="O520" s="116"/>
      <c r="Q520" s="88"/>
      <c r="R520" s="42"/>
      <c r="S520" s="43"/>
      <c r="T520" s="88"/>
      <c r="U520" s="88"/>
      <c r="V520" s="97"/>
      <c r="W520" s="88"/>
      <c r="X520" s="97"/>
      <c r="Y520" s="88"/>
    </row>
    <row r="521" spans="1:25">
      <c r="A521" s="110"/>
      <c r="B521" s="111"/>
      <c r="C521" s="112"/>
      <c r="D521" s="113"/>
      <c r="E521" s="50"/>
      <c r="F521" s="114"/>
      <c r="G521" s="115"/>
      <c r="H521" s="53"/>
      <c r="I521" s="54"/>
      <c r="J521" s="55"/>
      <c r="K521" s="112"/>
      <c r="L521" s="115"/>
      <c r="M521" s="116"/>
      <c r="N521" s="117"/>
      <c r="O521" s="116"/>
      <c r="Q521" s="88"/>
      <c r="R521" s="42"/>
      <c r="S521" s="43"/>
      <c r="T521" s="88"/>
      <c r="U521" s="88"/>
      <c r="V521" s="97"/>
      <c r="W521" s="88"/>
      <c r="X521" s="97"/>
      <c r="Y521" s="88"/>
    </row>
    <row r="522" spans="1:25">
      <c r="A522" s="110"/>
      <c r="B522" s="111"/>
      <c r="C522" s="112"/>
      <c r="D522" s="113"/>
      <c r="E522" s="50"/>
      <c r="F522" s="114"/>
      <c r="G522" s="115"/>
      <c r="H522" s="53"/>
      <c r="I522" s="54"/>
      <c r="J522" s="55"/>
      <c r="K522" s="112"/>
      <c r="L522" s="115"/>
      <c r="M522" s="116"/>
      <c r="N522" s="117"/>
      <c r="O522" s="116"/>
      <c r="Q522" s="88"/>
      <c r="R522" s="42"/>
      <c r="S522" s="43"/>
      <c r="T522" s="88"/>
      <c r="U522" s="88"/>
      <c r="V522" s="97"/>
      <c r="W522" s="88"/>
      <c r="X522" s="97"/>
      <c r="Y522" s="88"/>
    </row>
    <row r="523" spans="1:25">
      <c r="A523" s="110"/>
      <c r="B523" s="111"/>
      <c r="C523" s="112"/>
      <c r="D523" s="113"/>
      <c r="E523" s="50"/>
      <c r="F523" s="114"/>
      <c r="G523" s="115"/>
      <c r="H523" s="53"/>
      <c r="I523" s="54"/>
      <c r="J523" s="55"/>
      <c r="K523" s="112"/>
      <c r="L523" s="115"/>
      <c r="M523" s="116"/>
      <c r="N523" s="117"/>
      <c r="O523" s="116"/>
      <c r="Q523" s="88"/>
      <c r="R523" s="42"/>
      <c r="S523" s="43"/>
      <c r="T523" s="88"/>
      <c r="U523" s="88"/>
      <c r="V523" s="97"/>
      <c r="W523" s="88"/>
      <c r="X523" s="97"/>
      <c r="Y523" s="88"/>
    </row>
    <row r="524" spans="1:25">
      <c r="A524" s="110"/>
      <c r="B524" s="111"/>
      <c r="C524" s="112"/>
      <c r="D524" s="113"/>
      <c r="E524" s="50"/>
      <c r="F524" s="114"/>
      <c r="G524" s="115"/>
      <c r="H524" s="53"/>
      <c r="I524" s="54"/>
      <c r="J524" s="55"/>
      <c r="K524" s="112"/>
      <c r="L524" s="115"/>
      <c r="M524" s="116"/>
      <c r="N524" s="117"/>
      <c r="O524" s="116"/>
      <c r="Q524" s="88"/>
      <c r="R524" s="42"/>
      <c r="S524" s="43"/>
      <c r="T524" s="88"/>
      <c r="U524" s="88"/>
      <c r="V524" s="97"/>
      <c r="W524" s="88"/>
      <c r="X524" s="97"/>
      <c r="Y524" s="88"/>
    </row>
    <row r="525" spans="1:25">
      <c r="A525" s="110"/>
      <c r="B525" s="111"/>
      <c r="C525" s="112"/>
      <c r="D525" s="113"/>
      <c r="E525" s="50"/>
      <c r="F525" s="114"/>
      <c r="G525" s="115"/>
      <c r="H525" s="53"/>
      <c r="I525" s="54"/>
      <c r="J525" s="55"/>
      <c r="K525" s="112"/>
      <c r="L525" s="115"/>
      <c r="M525" s="116"/>
      <c r="N525" s="117"/>
      <c r="O525" s="116"/>
      <c r="Q525" s="88"/>
      <c r="R525" s="42"/>
      <c r="S525" s="43"/>
      <c r="T525" s="88"/>
      <c r="U525" s="88"/>
      <c r="V525" s="97"/>
      <c r="W525" s="88"/>
      <c r="X525" s="97"/>
      <c r="Y525" s="88"/>
    </row>
    <row r="526" spans="1:25">
      <c r="A526" s="110"/>
      <c r="B526" s="111"/>
      <c r="C526" s="112"/>
      <c r="D526" s="113"/>
      <c r="E526" s="50"/>
      <c r="F526" s="114"/>
      <c r="G526" s="115"/>
      <c r="H526" s="53"/>
      <c r="I526" s="54"/>
      <c r="J526" s="55"/>
      <c r="K526" s="112"/>
      <c r="L526" s="115"/>
      <c r="M526" s="116"/>
      <c r="N526" s="117"/>
      <c r="O526" s="116"/>
      <c r="Q526" s="88"/>
      <c r="R526" s="42"/>
      <c r="S526" s="43"/>
      <c r="T526" s="88"/>
      <c r="U526" s="88"/>
      <c r="V526" s="97"/>
      <c r="W526" s="88"/>
      <c r="X526" s="97"/>
      <c r="Y526" s="88"/>
    </row>
    <row r="527" spans="1:25">
      <c r="A527" s="110"/>
      <c r="B527" s="111"/>
      <c r="C527" s="112"/>
      <c r="D527" s="113"/>
      <c r="E527" s="50"/>
      <c r="F527" s="114"/>
      <c r="G527" s="115"/>
      <c r="H527" s="53"/>
      <c r="I527" s="54"/>
      <c r="J527" s="55"/>
      <c r="K527" s="112"/>
      <c r="L527" s="115"/>
      <c r="M527" s="116"/>
      <c r="N527" s="117"/>
      <c r="O527" s="116"/>
      <c r="Q527" s="88"/>
      <c r="R527" s="42"/>
      <c r="S527" s="43"/>
      <c r="T527" s="88"/>
      <c r="U527" s="88"/>
      <c r="V527" s="97"/>
      <c r="W527" s="88"/>
      <c r="X527" s="97"/>
      <c r="Y527" s="88"/>
    </row>
    <row r="528" spans="1:25">
      <c r="A528" s="110"/>
      <c r="B528" s="111"/>
      <c r="C528" s="112"/>
      <c r="D528" s="113"/>
      <c r="E528" s="50"/>
      <c r="F528" s="114"/>
      <c r="G528" s="115"/>
      <c r="H528" s="53"/>
      <c r="I528" s="54"/>
      <c r="J528" s="55"/>
      <c r="K528" s="112"/>
      <c r="L528" s="115"/>
      <c r="M528" s="116"/>
      <c r="N528" s="117"/>
      <c r="O528" s="116"/>
      <c r="Q528" s="88"/>
      <c r="R528" s="42"/>
      <c r="S528" s="43"/>
      <c r="T528" s="88"/>
      <c r="U528" s="88"/>
      <c r="V528" s="97"/>
      <c r="W528" s="88"/>
      <c r="X528" s="97"/>
      <c r="Y528" s="88"/>
    </row>
    <row r="529" spans="1:25">
      <c r="A529" s="110"/>
      <c r="B529" s="111"/>
      <c r="C529" s="112"/>
      <c r="D529" s="113"/>
      <c r="E529" s="50"/>
      <c r="F529" s="114"/>
      <c r="G529" s="115"/>
      <c r="H529" s="53"/>
      <c r="I529" s="54"/>
      <c r="J529" s="55"/>
      <c r="K529" s="112"/>
      <c r="L529" s="115"/>
      <c r="M529" s="116"/>
      <c r="N529" s="117"/>
      <c r="O529" s="116"/>
      <c r="Q529" s="88"/>
      <c r="R529" s="42"/>
      <c r="S529" s="43"/>
      <c r="T529" s="88"/>
      <c r="U529" s="88"/>
      <c r="V529" s="97"/>
      <c r="W529" s="88"/>
      <c r="X529" s="97"/>
      <c r="Y529" s="88"/>
    </row>
    <row r="530" spans="1:25">
      <c r="A530" s="110"/>
      <c r="B530" s="111"/>
      <c r="C530" s="112"/>
      <c r="D530" s="113"/>
      <c r="E530" s="50"/>
      <c r="F530" s="114"/>
      <c r="G530" s="115"/>
      <c r="H530" s="53"/>
      <c r="I530" s="54"/>
      <c r="J530" s="55"/>
      <c r="K530" s="112"/>
      <c r="L530" s="115"/>
      <c r="M530" s="116"/>
      <c r="N530" s="117"/>
      <c r="O530" s="116"/>
      <c r="Q530" s="88"/>
      <c r="R530" s="42"/>
      <c r="S530" s="43"/>
      <c r="T530" s="88"/>
      <c r="U530" s="88"/>
      <c r="V530" s="97"/>
      <c r="W530" s="88"/>
      <c r="X530" s="97"/>
      <c r="Y530" s="88"/>
    </row>
    <row r="531" spans="1:25">
      <c r="A531" s="110"/>
      <c r="B531" s="111"/>
      <c r="C531" s="112"/>
      <c r="D531" s="113"/>
      <c r="E531" s="50"/>
      <c r="F531" s="114"/>
      <c r="G531" s="115"/>
      <c r="H531" s="53"/>
      <c r="I531" s="54"/>
      <c r="J531" s="55"/>
      <c r="K531" s="112"/>
      <c r="L531" s="115"/>
      <c r="M531" s="116"/>
      <c r="N531" s="117"/>
      <c r="O531" s="116"/>
      <c r="Q531" s="88"/>
      <c r="R531" s="42"/>
      <c r="S531" s="43"/>
      <c r="T531" s="88"/>
      <c r="U531" s="88"/>
      <c r="V531" s="97"/>
      <c r="W531" s="88"/>
      <c r="X531" s="97"/>
      <c r="Y531" s="88"/>
    </row>
    <row r="532" spans="1:25">
      <c r="A532" s="110"/>
      <c r="B532" s="111"/>
      <c r="C532" s="112"/>
      <c r="D532" s="113"/>
      <c r="E532" s="50"/>
      <c r="F532" s="114"/>
      <c r="G532" s="115"/>
      <c r="H532" s="53"/>
      <c r="I532" s="54"/>
      <c r="J532" s="55"/>
      <c r="K532" s="112"/>
      <c r="L532" s="115"/>
      <c r="M532" s="116"/>
      <c r="N532" s="117"/>
      <c r="O532" s="116"/>
      <c r="Q532" s="88"/>
      <c r="R532" s="42"/>
      <c r="S532" s="43"/>
      <c r="T532" s="88"/>
      <c r="U532" s="88"/>
      <c r="V532" s="97"/>
      <c r="W532" s="88"/>
      <c r="X532" s="97"/>
      <c r="Y532" s="88"/>
    </row>
    <row r="533" spans="1:25">
      <c r="A533" s="110"/>
      <c r="B533" s="111"/>
      <c r="C533" s="112"/>
      <c r="D533" s="113"/>
      <c r="E533" s="50"/>
      <c r="F533" s="114"/>
      <c r="G533" s="115"/>
      <c r="H533" s="53"/>
      <c r="I533" s="54"/>
      <c r="J533" s="55"/>
      <c r="K533" s="112"/>
      <c r="L533" s="115"/>
      <c r="M533" s="116"/>
      <c r="N533" s="117"/>
      <c r="O533" s="116"/>
      <c r="Q533" s="88"/>
      <c r="R533" s="42"/>
      <c r="S533" s="43"/>
      <c r="T533" s="88"/>
      <c r="U533" s="88"/>
      <c r="V533" s="97"/>
      <c r="W533" s="88"/>
      <c r="X533" s="97"/>
      <c r="Y533" s="88"/>
    </row>
    <row r="534" spans="1:25">
      <c r="A534" s="110"/>
      <c r="B534" s="111"/>
      <c r="C534" s="112"/>
      <c r="D534" s="113"/>
      <c r="E534" s="50"/>
      <c r="F534" s="114"/>
      <c r="G534" s="115"/>
      <c r="H534" s="53"/>
      <c r="I534" s="54"/>
      <c r="J534" s="55"/>
      <c r="K534" s="112"/>
      <c r="L534" s="115"/>
      <c r="M534" s="116"/>
      <c r="N534" s="117"/>
      <c r="O534" s="116"/>
      <c r="Q534" s="88"/>
      <c r="R534" s="42"/>
      <c r="S534" s="43"/>
      <c r="T534" s="88"/>
      <c r="U534" s="88"/>
      <c r="V534" s="97"/>
      <c r="W534" s="88"/>
      <c r="X534" s="97"/>
      <c r="Y534" s="88"/>
    </row>
    <row r="535" spans="1:25">
      <c r="A535" s="110"/>
      <c r="B535" s="111"/>
      <c r="C535" s="112"/>
      <c r="D535" s="113"/>
      <c r="E535" s="50"/>
      <c r="F535" s="114"/>
      <c r="G535" s="115"/>
      <c r="H535" s="53"/>
      <c r="I535" s="54"/>
      <c r="J535" s="55"/>
      <c r="K535" s="112"/>
      <c r="L535" s="115"/>
      <c r="M535" s="116"/>
      <c r="N535" s="117"/>
      <c r="O535" s="116"/>
      <c r="Q535" s="88"/>
      <c r="R535" s="42"/>
      <c r="S535" s="43"/>
      <c r="T535" s="88"/>
      <c r="U535" s="88"/>
      <c r="V535" s="97"/>
      <c r="W535" s="88"/>
      <c r="X535" s="97"/>
      <c r="Y535" s="88"/>
    </row>
    <row r="536" spans="1:25">
      <c r="A536" s="110"/>
      <c r="B536" s="111"/>
      <c r="C536" s="112"/>
      <c r="D536" s="113"/>
      <c r="E536" s="50"/>
      <c r="F536" s="114"/>
      <c r="G536" s="115"/>
      <c r="H536" s="53"/>
      <c r="I536" s="54"/>
      <c r="J536" s="55"/>
      <c r="K536" s="112"/>
      <c r="L536" s="115"/>
      <c r="M536" s="116"/>
      <c r="N536" s="117"/>
      <c r="O536" s="116"/>
      <c r="Q536" s="88"/>
      <c r="R536" s="42"/>
      <c r="S536" s="43"/>
      <c r="T536" s="88"/>
      <c r="U536" s="88"/>
      <c r="V536" s="97"/>
      <c r="W536" s="88"/>
      <c r="X536" s="97"/>
      <c r="Y536" s="88"/>
    </row>
    <row r="537" spans="1:25">
      <c r="A537" s="110"/>
      <c r="B537" s="111"/>
      <c r="C537" s="112"/>
      <c r="D537" s="113"/>
      <c r="E537" s="50"/>
      <c r="F537" s="114"/>
      <c r="G537" s="115"/>
      <c r="H537" s="53"/>
      <c r="I537" s="54"/>
      <c r="J537" s="55"/>
      <c r="K537" s="112"/>
      <c r="L537" s="115"/>
      <c r="M537" s="116"/>
      <c r="N537" s="117"/>
      <c r="O537" s="116"/>
      <c r="Q537" s="88"/>
      <c r="R537" s="42"/>
      <c r="S537" s="43"/>
      <c r="T537" s="88"/>
      <c r="U537" s="88"/>
      <c r="V537" s="97"/>
      <c r="W537" s="88"/>
      <c r="X537" s="97"/>
      <c r="Y537" s="88"/>
    </row>
    <row r="538" spans="1:25">
      <c r="A538" s="110"/>
      <c r="B538" s="111"/>
      <c r="C538" s="112"/>
      <c r="D538" s="113"/>
      <c r="E538" s="50"/>
      <c r="F538" s="114"/>
      <c r="G538" s="115"/>
      <c r="H538" s="53"/>
      <c r="I538" s="54"/>
      <c r="J538" s="55"/>
      <c r="K538" s="112"/>
      <c r="L538" s="115"/>
      <c r="M538" s="116"/>
      <c r="N538" s="117"/>
      <c r="O538" s="116"/>
      <c r="Q538" s="88"/>
      <c r="R538" s="42"/>
      <c r="S538" s="43"/>
      <c r="T538" s="88"/>
      <c r="U538" s="88"/>
      <c r="V538" s="97"/>
      <c r="W538" s="88"/>
      <c r="X538" s="97"/>
      <c r="Y538" s="88"/>
    </row>
    <row r="539" spans="1:25">
      <c r="A539" s="110"/>
      <c r="B539" s="111"/>
      <c r="C539" s="112"/>
      <c r="D539" s="113"/>
      <c r="E539" s="50"/>
      <c r="F539" s="114"/>
      <c r="G539" s="115"/>
      <c r="H539" s="53"/>
      <c r="I539" s="54"/>
      <c r="J539" s="55"/>
      <c r="K539" s="112"/>
      <c r="L539" s="115"/>
      <c r="M539" s="116"/>
      <c r="N539" s="117"/>
      <c r="O539" s="116"/>
      <c r="Q539" s="88"/>
      <c r="R539" s="42"/>
      <c r="S539" s="43"/>
      <c r="T539" s="88"/>
      <c r="U539" s="88"/>
      <c r="V539" s="97"/>
      <c r="W539" s="88"/>
      <c r="X539" s="97"/>
      <c r="Y539" s="88"/>
    </row>
    <row r="540" spans="1:25">
      <c r="A540" s="110"/>
      <c r="B540" s="111"/>
      <c r="C540" s="112"/>
      <c r="D540" s="113"/>
      <c r="E540" s="50"/>
      <c r="F540" s="114"/>
      <c r="G540" s="115"/>
      <c r="H540" s="53"/>
      <c r="I540" s="54"/>
      <c r="J540" s="55"/>
      <c r="K540" s="112"/>
      <c r="L540" s="115"/>
      <c r="M540" s="116"/>
      <c r="N540" s="117"/>
      <c r="O540" s="116"/>
      <c r="Q540" s="88"/>
      <c r="R540" s="42"/>
      <c r="S540" s="43"/>
      <c r="T540" s="88"/>
      <c r="U540" s="88"/>
      <c r="V540" s="97"/>
      <c r="W540" s="88"/>
      <c r="X540" s="97"/>
      <c r="Y540" s="88"/>
    </row>
    <row r="541" spans="1:25">
      <c r="A541" s="110"/>
      <c r="B541" s="111"/>
      <c r="C541" s="112"/>
      <c r="D541" s="113"/>
      <c r="E541" s="50"/>
      <c r="F541" s="114"/>
      <c r="G541" s="115"/>
      <c r="H541" s="53"/>
      <c r="I541" s="54"/>
      <c r="J541" s="55"/>
      <c r="K541" s="112"/>
      <c r="L541" s="115"/>
      <c r="M541" s="116"/>
      <c r="N541" s="117"/>
      <c r="O541" s="116"/>
      <c r="Q541" s="88"/>
      <c r="R541" s="42"/>
      <c r="S541" s="43"/>
      <c r="T541" s="88"/>
      <c r="U541" s="88"/>
      <c r="V541" s="97"/>
      <c r="W541" s="88"/>
      <c r="X541" s="97"/>
      <c r="Y541" s="88"/>
    </row>
    <row r="542" spans="1:25">
      <c r="A542" s="110"/>
      <c r="B542" s="111"/>
      <c r="C542" s="112"/>
      <c r="D542" s="113"/>
      <c r="E542" s="50"/>
      <c r="F542" s="114"/>
      <c r="G542" s="115"/>
      <c r="H542" s="53"/>
      <c r="I542" s="54"/>
      <c r="J542" s="55"/>
      <c r="K542" s="112"/>
      <c r="L542" s="115"/>
      <c r="M542" s="116"/>
      <c r="N542" s="117"/>
      <c r="O542" s="116"/>
      <c r="Q542" s="88"/>
      <c r="R542" s="42"/>
      <c r="S542" s="43"/>
      <c r="T542" s="88"/>
      <c r="U542" s="88"/>
      <c r="V542" s="97"/>
      <c r="W542" s="88"/>
      <c r="X542" s="97"/>
      <c r="Y542" s="88"/>
    </row>
    <row r="543" spans="1:25">
      <c r="A543" s="110"/>
      <c r="B543" s="111"/>
      <c r="C543" s="112"/>
      <c r="D543" s="113"/>
      <c r="E543" s="50"/>
      <c r="F543" s="114"/>
      <c r="G543" s="115"/>
      <c r="H543" s="53"/>
      <c r="I543" s="54"/>
      <c r="J543" s="55"/>
      <c r="K543" s="112"/>
      <c r="L543" s="115"/>
      <c r="M543" s="116"/>
      <c r="N543" s="117"/>
      <c r="O543" s="116"/>
      <c r="Q543" s="88"/>
      <c r="R543" s="42"/>
      <c r="S543" s="43"/>
      <c r="T543" s="88"/>
      <c r="U543" s="88"/>
      <c r="V543" s="97"/>
      <c r="W543" s="88"/>
      <c r="X543" s="97"/>
      <c r="Y543" s="88"/>
    </row>
    <row r="544" spans="1:25">
      <c r="A544" s="110"/>
      <c r="B544" s="111"/>
      <c r="C544" s="112"/>
      <c r="D544" s="113"/>
      <c r="E544" s="50"/>
      <c r="F544" s="114"/>
      <c r="G544" s="115"/>
      <c r="H544" s="53"/>
      <c r="I544" s="54"/>
      <c r="J544" s="55"/>
      <c r="K544" s="112"/>
      <c r="L544" s="115"/>
      <c r="M544" s="116"/>
      <c r="N544" s="117"/>
      <c r="O544" s="116"/>
      <c r="Q544" s="88"/>
      <c r="R544" s="42"/>
      <c r="S544" s="43"/>
      <c r="T544" s="88"/>
      <c r="U544" s="88"/>
      <c r="V544" s="97"/>
      <c r="W544" s="88"/>
      <c r="X544" s="97"/>
      <c r="Y544" s="88"/>
    </row>
    <row r="545" spans="1:25">
      <c r="A545" s="110"/>
      <c r="B545" s="111"/>
      <c r="C545" s="112"/>
      <c r="D545" s="113"/>
      <c r="E545" s="50"/>
      <c r="F545" s="114"/>
      <c r="G545" s="115"/>
      <c r="H545" s="53"/>
      <c r="I545" s="54"/>
      <c r="J545" s="55"/>
      <c r="K545" s="112"/>
      <c r="L545" s="115"/>
      <c r="M545" s="116"/>
      <c r="N545" s="117"/>
      <c r="O545" s="116"/>
      <c r="Q545" s="88"/>
      <c r="R545" s="42"/>
      <c r="S545" s="43"/>
      <c r="T545" s="88"/>
      <c r="U545" s="88"/>
      <c r="V545" s="97"/>
      <c r="W545" s="88"/>
      <c r="X545" s="97"/>
      <c r="Y545" s="88"/>
    </row>
    <row r="546" spans="1:25">
      <c r="A546" s="110"/>
      <c r="B546" s="111"/>
      <c r="C546" s="112"/>
      <c r="D546" s="113"/>
      <c r="E546" s="50"/>
      <c r="F546" s="114"/>
      <c r="G546" s="115"/>
      <c r="H546" s="53"/>
      <c r="I546" s="54"/>
      <c r="J546" s="55"/>
      <c r="K546" s="112"/>
      <c r="L546" s="115"/>
      <c r="M546" s="116"/>
      <c r="N546" s="117"/>
      <c r="O546" s="116"/>
      <c r="Q546" s="88"/>
      <c r="R546" s="42"/>
      <c r="S546" s="43"/>
      <c r="T546" s="88"/>
      <c r="U546" s="88"/>
      <c r="V546" s="97"/>
      <c r="W546" s="88"/>
      <c r="X546" s="97"/>
      <c r="Y546" s="88"/>
    </row>
    <row r="547" spans="1:25">
      <c r="A547" s="110"/>
      <c r="B547" s="111"/>
      <c r="C547" s="112"/>
      <c r="D547" s="113"/>
      <c r="E547" s="50"/>
      <c r="F547" s="114"/>
      <c r="G547" s="115"/>
      <c r="H547" s="53"/>
      <c r="I547" s="54"/>
      <c r="J547" s="55"/>
      <c r="K547" s="112"/>
      <c r="L547" s="115"/>
      <c r="M547" s="116"/>
      <c r="N547" s="117"/>
      <c r="O547" s="116"/>
      <c r="Q547" s="88"/>
      <c r="R547" s="42"/>
      <c r="S547" s="43"/>
      <c r="T547" s="88"/>
      <c r="U547" s="88"/>
      <c r="V547" s="97"/>
      <c r="W547" s="88"/>
      <c r="X547" s="97"/>
      <c r="Y547" s="88"/>
    </row>
    <row r="548" spans="1:25">
      <c r="A548" s="110"/>
      <c r="B548" s="111"/>
      <c r="C548" s="112"/>
      <c r="D548" s="113"/>
      <c r="E548" s="50"/>
      <c r="F548" s="114"/>
      <c r="G548" s="115"/>
      <c r="H548" s="53"/>
      <c r="I548" s="54"/>
      <c r="J548" s="55"/>
      <c r="K548" s="112"/>
      <c r="L548" s="115"/>
      <c r="M548" s="116"/>
      <c r="N548" s="117"/>
      <c r="O548" s="116"/>
      <c r="Q548" s="88"/>
      <c r="R548" s="42"/>
      <c r="S548" s="43"/>
      <c r="T548" s="88"/>
      <c r="U548" s="88"/>
      <c r="V548" s="97"/>
      <c r="W548" s="88"/>
      <c r="X548" s="97"/>
      <c r="Y548" s="88"/>
    </row>
    <row r="549" spans="1:25">
      <c r="A549" s="110"/>
      <c r="B549" s="111"/>
      <c r="C549" s="112"/>
      <c r="D549" s="113"/>
      <c r="E549" s="50"/>
      <c r="F549" s="114"/>
      <c r="G549" s="115"/>
      <c r="H549" s="53"/>
      <c r="I549" s="54"/>
      <c r="J549" s="55"/>
      <c r="K549" s="112"/>
      <c r="L549" s="115"/>
      <c r="M549" s="116"/>
      <c r="N549" s="117"/>
      <c r="O549" s="116"/>
      <c r="Q549" s="88"/>
      <c r="R549" s="42"/>
      <c r="S549" s="43"/>
      <c r="T549" s="88"/>
      <c r="U549" s="88"/>
      <c r="V549" s="97"/>
      <c r="W549" s="88"/>
      <c r="X549" s="97"/>
      <c r="Y549" s="88"/>
    </row>
    <row r="550" spans="1:25">
      <c r="A550" s="110"/>
      <c r="B550" s="111"/>
      <c r="C550" s="112"/>
      <c r="D550" s="113"/>
      <c r="E550" s="50"/>
      <c r="F550" s="114"/>
      <c r="G550" s="115"/>
      <c r="H550" s="53"/>
      <c r="I550" s="54"/>
      <c r="J550" s="55"/>
      <c r="K550" s="112"/>
      <c r="L550" s="115"/>
      <c r="M550" s="116"/>
      <c r="N550" s="117"/>
      <c r="O550" s="116"/>
      <c r="Q550" s="88"/>
      <c r="R550" s="42"/>
      <c r="S550" s="43"/>
      <c r="T550" s="88"/>
      <c r="U550" s="88"/>
      <c r="V550" s="97"/>
      <c r="W550" s="88"/>
      <c r="X550" s="97"/>
      <c r="Y550" s="88"/>
    </row>
    <row r="551" spans="1:25">
      <c r="A551" s="110"/>
      <c r="B551" s="111"/>
      <c r="C551" s="112"/>
      <c r="D551" s="113"/>
      <c r="E551" s="50"/>
      <c r="F551" s="114"/>
      <c r="G551" s="115"/>
      <c r="H551" s="53"/>
      <c r="I551" s="54"/>
      <c r="J551" s="55"/>
      <c r="K551" s="112"/>
      <c r="L551" s="115"/>
      <c r="M551" s="116"/>
      <c r="N551" s="117"/>
      <c r="O551" s="116"/>
      <c r="Q551" s="88"/>
      <c r="R551" s="42"/>
      <c r="S551" s="43"/>
      <c r="T551" s="88"/>
      <c r="U551" s="88"/>
      <c r="V551" s="97"/>
      <c r="W551" s="88"/>
      <c r="X551" s="97"/>
      <c r="Y551" s="88"/>
    </row>
    <row r="552" spans="1:25">
      <c r="A552" s="110"/>
      <c r="B552" s="111"/>
      <c r="C552" s="112"/>
      <c r="D552" s="113"/>
      <c r="E552" s="50"/>
      <c r="F552" s="114"/>
      <c r="G552" s="115"/>
      <c r="H552" s="53"/>
      <c r="I552" s="54"/>
      <c r="J552" s="55"/>
      <c r="K552" s="112"/>
      <c r="L552" s="115"/>
      <c r="M552" s="116"/>
      <c r="N552" s="117"/>
      <c r="O552" s="116"/>
      <c r="Q552" s="88"/>
      <c r="R552" s="42"/>
      <c r="S552" s="43"/>
      <c r="T552" s="88"/>
      <c r="U552" s="88"/>
      <c r="V552" s="97"/>
      <c r="W552" s="88"/>
      <c r="X552" s="97"/>
      <c r="Y552" s="88"/>
    </row>
    <row r="553" spans="1:25">
      <c r="A553" s="110"/>
      <c r="B553" s="111"/>
      <c r="C553" s="112"/>
      <c r="D553" s="113"/>
      <c r="E553" s="50"/>
      <c r="F553" s="114"/>
      <c r="G553" s="115"/>
      <c r="H553" s="53"/>
      <c r="I553" s="54"/>
      <c r="J553" s="55"/>
      <c r="K553" s="112"/>
      <c r="L553" s="115"/>
      <c r="M553" s="116"/>
      <c r="N553" s="117"/>
      <c r="O553" s="116"/>
      <c r="Q553" s="88"/>
      <c r="R553" s="42"/>
      <c r="S553" s="43"/>
      <c r="T553" s="88"/>
      <c r="U553" s="88"/>
      <c r="V553" s="97"/>
      <c r="W553" s="88"/>
      <c r="X553" s="97"/>
      <c r="Y553" s="88"/>
    </row>
    <row r="554" spans="1:25">
      <c r="A554" s="110"/>
      <c r="B554" s="111"/>
      <c r="C554" s="112"/>
      <c r="D554" s="113"/>
      <c r="E554" s="50"/>
      <c r="F554" s="114"/>
      <c r="G554" s="115"/>
      <c r="H554" s="53"/>
      <c r="I554" s="54"/>
      <c r="J554" s="55"/>
      <c r="K554" s="112"/>
      <c r="L554" s="115"/>
      <c r="M554" s="116"/>
      <c r="N554" s="117"/>
      <c r="O554" s="116"/>
      <c r="Q554" s="88"/>
      <c r="R554" s="42"/>
      <c r="S554" s="43"/>
      <c r="T554" s="88"/>
      <c r="U554" s="88"/>
      <c r="V554" s="97"/>
      <c r="W554" s="88"/>
      <c r="X554" s="97"/>
      <c r="Y554" s="88"/>
    </row>
    <row r="555" spans="1:25">
      <c r="A555" s="110"/>
      <c r="B555" s="111"/>
      <c r="C555" s="112"/>
      <c r="D555" s="113"/>
      <c r="E555" s="50"/>
      <c r="F555" s="114"/>
      <c r="G555" s="115"/>
      <c r="H555" s="53"/>
      <c r="I555" s="54"/>
      <c r="J555" s="55"/>
      <c r="K555" s="112"/>
      <c r="L555" s="115"/>
      <c r="M555" s="116"/>
      <c r="N555" s="117"/>
      <c r="O555" s="116"/>
      <c r="Q555" s="88"/>
      <c r="R555" s="42"/>
      <c r="S555" s="43"/>
      <c r="T555" s="88"/>
      <c r="U555" s="88"/>
      <c r="V555" s="97"/>
      <c r="W555" s="88"/>
      <c r="X555" s="97"/>
      <c r="Y555" s="88"/>
    </row>
    <row r="556" spans="1:25">
      <c r="A556" s="110"/>
      <c r="B556" s="111"/>
      <c r="C556" s="112"/>
      <c r="D556" s="113"/>
      <c r="E556" s="50"/>
      <c r="F556" s="114"/>
      <c r="G556" s="115"/>
      <c r="H556" s="53"/>
      <c r="I556" s="54"/>
      <c r="J556" s="55"/>
      <c r="K556" s="112"/>
      <c r="L556" s="115"/>
      <c r="M556" s="116"/>
      <c r="N556" s="117"/>
      <c r="O556" s="116"/>
      <c r="Q556" s="88"/>
      <c r="R556" s="42"/>
      <c r="S556" s="43"/>
      <c r="T556" s="88"/>
      <c r="U556" s="88"/>
      <c r="V556" s="97"/>
      <c r="W556" s="88"/>
      <c r="X556" s="97"/>
      <c r="Y556" s="88"/>
    </row>
    <row r="557" spans="1:25">
      <c r="A557" s="110"/>
      <c r="B557" s="111"/>
      <c r="C557" s="112"/>
      <c r="D557" s="113"/>
      <c r="E557" s="50"/>
      <c r="F557" s="114"/>
      <c r="G557" s="115"/>
      <c r="H557" s="53"/>
      <c r="I557" s="54"/>
      <c r="J557" s="55"/>
      <c r="K557" s="112"/>
      <c r="L557" s="115"/>
      <c r="M557" s="116"/>
      <c r="N557" s="117"/>
      <c r="O557" s="116"/>
      <c r="Q557" s="88"/>
      <c r="R557" s="42"/>
      <c r="S557" s="43"/>
      <c r="T557" s="88"/>
      <c r="U557" s="88"/>
      <c r="V557" s="97"/>
      <c r="W557" s="88"/>
      <c r="X557" s="97"/>
      <c r="Y557" s="88"/>
    </row>
    <row r="558" spans="1:25">
      <c r="A558" s="110"/>
      <c r="B558" s="111"/>
      <c r="C558" s="112"/>
      <c r="D558" s="113"/>
      <c r="E558" s="50"/>
      <c r="F558" s="114"/>
      <c r="G558" s="115"/>
      <c r="H558" s="53"/>
      <c r="I558" s="54"/>
      <c r="J558" s="55"/>
      <c r="K558" s="112"/>
      <c r="L558" s="115"/>
      <c r="M558" s="116"/>
      <c r="N558" s="117"/>
      <c r="O558" s="116"/>
      <c r="Q558" s="88"/>
      <c r="R558" s="42"/>
      <c r="S558" s="43"/>
      <c r="T558" s="88"/>
      <c r="U558" s="88"/>
      <c r="V558" s="97"/>
      <c r="W558" s="88"/>
      <c r="X558" s="97"/>
      <c r="Y558" s="88"/>
    </row>
    <row r="559" spans="1:25">
      <c r="A559" s="110"/>
      <c r="B559" s="111"/>
      <c r="C559" s="112"/>
      <c r="D559" s="113"/>
      <c r="E559" s="50"/>
      <c r="F559" s="114"/>
      <c r="G559" s="115"/>
      <c r="H559" s="53"/>
      <c r="I559" s="54"/>
      <c r="J559" s="55"/>
      <c r="K559" s="112"/>
      <c r="L559" s="115"/>
      <c r="M559" s="116"/>
      <c r="N559" s="117"/>
      <c r="O559" s="116"/>
      <c r="Q559" s="88"/>
      <c r="R559" s="42"/>
      <c r="S559" s="43"/>
      <c r="T559" s="88"/>
      <c r="U559" s="88"/>
      <c r="V559" s="97"/>
      <c r="W559" s="88"/>
      <c r="X559" s="97"/>
      <c r="Y559" s="88"/>
    </row>
    <row r="560" spans="1:25">
      <c r="A560" s="110"/>
      <c r="B560" s="111"/>
      <c r="C560" s="112"/>
      <c r="D560" s="113"/>
      <c r="E560" s="50"/>
      <c r="F560" s="114"/>
      <c r="G560" s="115"/>
      <c r="H560" s="53"/>
      <c r="I560" s="54"/>
      <c r="J560" s="55"/>
      <c r="K560" s="112"/>
      <c r="L560" s="115"/>
      <c r="M560" s="116"/>
      <c r="N560" s="117"/>
      <c r="O560" s="116"/>
      <c r="Q560" s="88"/>
      <c r="R560" s="42"/>
      <c r="S560" s="43"/>
      <c r="T560" s="88"/>
      <c r="U560" s="88"/>
      <c r="V560" s="97"/>
      <c r="W560" s="88"/>
      <c r="X560" s="97"/>
      <c r="Y560" s="88"/>
    </row>
    <row r="561" spans="1:25">
      <c r="A561" s="110"/>
      <c r="B561" s="111"/>
      <c r="C561" s="112"/>
      <c r="D561" s="113"/>
      <c r="E561" s="50"/>
      <c r="F561" s="114"/>
      <c r="G561" s="115"/>
      <c r="H561" s="53"/>
      <c r="I561" s="54"/>
      <c r="J561" s="55"/>
      <c r="K561" s="112"/>
      <c r="L561" s="115"/>
      <c r="M561" s="116"/>
      <c r="N561" s="117"/>
      <c r="O561" s="116"/>
      <c r="Q561" s="88"/>
      <c r="R561" s="42"/>
      <c r="S561" s="43"/>
      <c r="T561" s="88"/>
      <c r="U561" s="88"/>
      <c r="V561" s="97"/>
      <c r="W561" s="88"/>
      <c r="X561" s="97"/>
      <c r="Y561" s="88"/>
    </row>
    <row r="562" spans="1:25">
      <c r="A562" s="110"/>
      <c r="B562" s="111"/>
      <c r="C562" s="112"/>
      <c r="D562" s="113"/>
      <c r="E562" s="50"/>
      <c r="F562" s="114"/>
      <c r="G562" s="115"/>
      <c r="H562" s="53"/>
      <c r="I562" s="54"/>
      <c r="J562" s="55"/>
      <c r="K562" s="112"/>
      <c r="L562" s="115"/>
      <c r="M562" s="116"/>
      <c r="N562" s="117"/>
      <c r="O562" s="116"/>
      <c r="Q562" s="88"/>
      <c r="R562" s="42"/>
      <c r="S562" s="43"/>
      <c r="T562" s="88"/>
      <c r="U562" s="88"/>
      <c r="V562" s="97"/>
      <c r="W562" s="88"/>
      <c r="X562" s="97"/>
      <c r="Y562" s="88"/>
    </row>
    <row r="563" spans="1:25">
      <c r="A563" s="110"/>
      <c r="B563" s="111"/>
      <c r="C563" s="112"/>
      <c r="D563" s="113"/>
      <c r="E563" s="50"/>
      <c r="F563" s="114"/>
      <c r="G563" s="115"/>
      <c r="H563" s="53"/>
      <c r="I563" s="54"/>
      <c r="J563" s="55"/>
      <c r="K563" s="112"/>
      <c r="L563" s="115"/>
      <c r="M563" s="116"/>
      <c r="N563" s="117"/>
      <c r="O563" s="116"/>
      <c r="Q563" s="88"/>
      <c r="R563" s="42"/>
      <c r="S563" s="43"/>
      <c r="T563" s="88"/>
      <c r="U563" s="88"/>
      <c r="V563" s="97"/>
      <c r="W563" s="88"/>
      <c r="X563" s="97"/>
      <c r="Y563" s="88"/>
    </row>
    <row r="564" spans="1:25">
      <c r="A564" s="110"/>
      <c r="B564" s="111"/>
      <c r="C564" s="112"/>
      <c r="D564" s="113"/>
      <c r="E564" s="50"/>
      <c r="F564" s="114"/>
      <c r="G564" s="115"/>
      <c r="H564" s="53"/>
      <c r="I564" s="54"/>
      <c r="J564" s="55"/>
      <c r="K564" s="112"/>
      <c r="L564" s="115"/>
      <c r="M564" s="116"/>
      <c r="N564" s="117"/>
      <c r="O564" s="116"/>
      <c r="Q564" s="88"/>
      <c r="R564" s="42"/>
      <c r="S564" s="43"/>
      <c r="T564" s="88"/>
      <c r="U564" s="88"/>
      <c r="V564" s="97"/>
      <c r="W564" s="88"/>
      <c r="X564" s="97"/>
      <c r="Y564" s="88"/>
    </row>
    <row r="565" spans="1:25">
      <c r="A565" s="110"/>
      <c r="B565" s="111"/>
      <c r="C565" s="112"/>
      <c r="D565" s="113"/>
      <c r="E565" s="50"/>
      <c r="F565" s="114"/>
      <c r="G565" s="115"/>
      <c r="H565" s="53"/>
      <c r="I565" s="54"/>
      <c r="J565" s="55"/>
      <c r="K565" s="112"/>
      <c r="L565" s="115"/>
      <c r="M565" s="116"/>
      <c r="N565" s="117"/>
      <c r="O565" s="116"/>
      <c r="Q565" s="88"/>
      <c r="R565" s="42"/>
      <c r="S565" s="43"/>
      <c r="T565" s="88"/>
      <c r="U565" s="88"/>
      <c r="V565" s="97"/>
      <c r="W565" s="88"/>
      <c r="X565" s="97"/>
      <c r="Y565" s="88"/>
    </row>
    <row r="566" spans="1:25">
      <c r="A566" s="110"/>
      <c r="B566" s="111"/>
      <c r="C566" s="112"/>
      <c r="D566" s="113"/>
      <c r="E566" s="50"/>
      <c r="F566" s="114"/>
      <c r="G566" s="115"/>
      <c r="H566" s="53"/>
      <c r="I566" s="54"/>
      <c r="J566" s="55"/>
      <c r="K566" s="112"/>
      <c r="L566" s="115"/>
      <c r="M566" s="116"/>
      <c r="N566" s="117"/>
      <c r="O566" s="116"/>
      <c r="Q566" s="88"/>
      <c r="R566" s="42"/>
      <c r="S566" s="43"/>
      <c r="T566" s="88"/>
      <c r="U566" s="88"/>
      <c r="V566" s="97"/>
      <c r="W566" s="88"/>
      <c r="X566" s="97"/>
      <c r="Y566" s="88"/>
    </row>
    <row r="567" spans="1:25">
      <c r="A567" s="110"/>
      <c r="B567" s="111"/>
      <c r="C567" s="112"/>
      <c r="D567" s="113"/>
      <c r="E567" s="50"/>
      <c r="F567" s="114"/>
      <c r="G567" s="115"/>
      <c r="H567" s="53"/>
      <c r="I567" s="54"/>
      <c r="J567" s="55"/>
      <c r="K567" s="112"/>
      <c r="L567" s="115"/>
      <c r="M567" s="116"/>
      <c r="N567" s="117"/>
      <c r="O567" s="116"/>
      <c r="Q567" s="88"/>
      <c r="R567" s="42"/>
      <c r="S567" s="43"/>
      <c r="T567" s="88"/>
      <c r="U567" s="88"/>
      <c r="V567" s="97"/>
      <c r="W567" s="88"/>
      <c r="X567" s="97"/>
      <c r="Y567" s="88"/>
    </row>
    <row r="568" spans="1:25">
      <c r="A568" s="110"/>
      <c r="B568" s="111"/>
      <c r="C568" s="112"/>
      <c r="D568" s="113"/>
      <c r="E568" s="50"/>
      <c r="F568" s="114"/>
      <c r="G568" s="115"/>
      <c r="H568" s="53"/>
      <c r="I568" s="54"/>
      <c r="J568" s="55"/>
      <c r="K568" s="112"/>
      <c r="L568" s="115"/>
      <c r="M568" s="116"/>
      <c r="N568" s="117"/>
      <c r="O568" s="116"/>
      <c r="Q568" s="88"/>
      <c r="R568" s="42"/>
      <c r="S568" s="43"/>
      <c r="T568" s="88"/>
      <c r="U568" s="88"/>
      <c r="V568" s="97"/>
      <c r="W568" s="88"/>
      <c r="X568" s="97"/>
      <c r="Y568" s="88"/>
    </row>
    <row r="569" spans="1:25">
      <c r="A569" s="110"/>
      <c r="B569" s="111"/>
      <c r="C569" s="112"/>
      <c r="D569" s="113"/>
      <c r="E569" s="50"/>
      <c r="F569" s="114"/>
      <c r="G569" s="115"/>
      <c r="H569" s="53"/>
      <c r="I569" s="54"/>
      <c r="J569" s="55"/>
      <c r="K569" s="112"/>
      <c r="L569" s="115"/>
      <c r="M569" s="116"/>
      <c r="N569" s="117"/>
      <c r="O569" s="116"/>
      <c r="Q569" s="88"/>
      <c r="R569" s="42"/>
      <c r="S569" s="43"/>
      <c r="T569" s="88"/>
      <c r="U569" s="88"/>
      <c r="V569" s="97"/>
      <c r="W569" s="88"/>
      <c r="X569" s="97"/>
      <c r="Y569" s="88"/>
    </row>
    <row r="570" spans="1:25">
      <c r="A570" s="110"/>
      <c r="B570" s="111"/>
      <c r="C570" s="112"/>
      <c r="D570" s="113"/>
      <c r="E570" s="50"/>
      <c r="F570" s="114"/>
      <c r="G570" s="115"/>
      <c r="H570" s="53"/>
      <c r="I570" s="54"/>
      <c r="J570" s="55"/>
      <c r="K570" s="112"/>
      <c r="L570" s="115"/>
      <c r="M570" s="116"/>
      <c r="N570" s="117"/>
      <c r="O570" s="116"/>
      <c r="Q570" s="88"/>
      <c r="R570" s="42"/>
      <c r="S570" s="43"/>
      <c r="T570" s="88"/>
      <c r="U570" s="88"/>
      <c r="V570" s="97"/>
      <c r="W570" s="88"/>
      <c r="X570" s="97"/>
      <c r="Y570" s="88"/>
    </row>
    <row r="571" spans="1:25">
      <c r="A571" s="110"/>
      <c r="B571" s="111"/>
      <c r="C571" s="112"/>
      <c r="D571" s="113"/>
      <c r="E571" s="50"/>
      <c r="F571" s="114"/>
      <c r="G571" s="115"/>
      <c r="H571" s="53"/>
      <c r="I571" s="54"/>
      <c r="J571" s="55"/>
      <c r="K571" s="112"/>
      <c r="L571" s="115"/>
      <c r="M571" s="116"/>
      <c r="N571" s="117"/>
      <c r="O571" s="116"/>
      <c r="Q571" s="88"/>
      <c r="R571" s="42"/>
      <c r="S571" s="43"/>
      <c r="T571" s="88"/>
      <c r="U571" s="88"/>
      <c r="V571" s="97"/>
      <c r="W571" s="88"/>
      <c r="X571" s="97"/>
      <c r="Y571" s="88"/>
    </row>
    <row r="572" spans="1:25">
      <c r="A572" s="110"/>
      <c r="B572" s="111"/>
      <c r="C572" s="112"/>
      <c r="D572" s="113"/>
      <c r="E572" s="50"/>
      <c r="F572" s="114"/>
      <c r="G572" s="115"/>
      <c r="H572" s="53"/>
      <c r="I572" s="54"/>
      <c r="J572" s="55"/>
      <c r="K572" s="112"/>
      <c r="L572" s="115"/>
      <c r="M572" s="116"/>
      <c r="N572" s="117"/>
      <c r="O572" s="116"/>
      <c r="Q572" s="88"/>
      <c r="R572" s="42"/>
      <c r="S572" s="43"/>
      <c r="T572" s="88"/>
      <c r="U572" s="88"/>
      <c r="V572" s="97"/>
      <c r="W572" s="88"/>
      <c r="X572" s="97"/>
      <c r="Y572" s="88"/>
    </row>
    <row r="573" spans="1:25">
      <c r="A573" s="110"/>
      <c r="B573" s="111"/>
      <c r="C573" s="112"/>
      <c r="D573" s="113"/>
      <c r="E573" s="50"/>
      <c r="F573" s="114"/>
      <c r="G573" s="115"/>
      <c r="H573" s="53"/>
      <c r="I573" s="54"/>
      <c r="J573" s="55"/>
      <c r="K573" s="112"/>
      <c r="L573" s="115"/>
      <c r="M573" s="116"/>
      <c r="N573" s="117"/>
      <c r="O573" s="116"/>
      <c r="Q573" s="88"/>
      <c r="R573" s="42"/>
      <c r="S573" s="43"/>
      <c r="T573" s="88"/>
      <c r="U573" s="88"/>
      <c r="V573" s="97"/>
      <c r="W573" s="88"/>
      <c r="X573" s="97"/>
      <c r="Y573" s="88"/>
    </row>
    <row r="574" spans="1:25">
      <c r="A574" s="110"/>
      <c r="B574" s="111"/>
      <c r="C574" s="112"/>
      <c r="D574" s="113"/>
      <c r="E574" s="50"/>
      <c r="F574" s="114"/>
      <c r="G574" s="115"/>
      <c r="H574" s="53"/>
      <c r="I574" s="54"/>
      <c r="J574" s="55"/>
      <c r="K574" s="112"/>
      <c r="L574" s="115"/>
      <c r="M574" s="116"/>
      <c r="N574" s="117"/>
      <c r="O574" s="116"/>
      <c r="Q574" s="88"/>
      <c r="R574" s="42"/>
      <c r="S574" s="43"/>
      <c r="T574" s="88"/>
      <c r="U574" s="88"/>
      <c r="V574" s="97"/>
      <c r="W574" s="88"/>
      <c r="X574" s="97"/>
      <c r="Y574" s="88"/>
    </row>
    <row r="575" spans="1:25">
      <c r="A575" s="110"/>
      <c r="B575" s="111"/>
      <c r="C575" s="112"/>
      <c r="D575" s="113"/>
      <c r="E575" s="50"/>
      <c r="F575" s="114"/>
      <c r="G575" s="115"/>
      <c r="H575" s="53"/>
      <c r="I575" s="54"/>
      <c r="J575" s="55"/>
      <c r="K575" s="112"/>
      <c r="L575" s="115"/>
      <c r="M575" s="116"/>
      <c r="N575" s="117"/>
      <c r="O575" s="116"/>
      <c r="Q575" s="88"/>
      <c r="R575" s="42"/>
      <c r="S575" s="43"/>
      <c r="T575" s="88"/>
      <c r="U575" s="88"/>
      <c r="V575" s="97"/>
      <c r="W575" s="88"/>
      <c r="X575" s="97"/>
      <c r="Y575" s="88"/>
    </row>
    <row r="576" spans="1:25">
      <c r="A576" s="110"/>
      <c r="B576" s="111"/>
      <c r="C576" s="112"/>
      <c r="D576" s="113"/>
      <c r="E576" s="50"/>
      <c r="F576" s="114"/>
      <c r="G576" s="115"/>
      <c r="H576" s="53"/>
      <c r="I576" s="54"/>
      <c r="J576" s="55"/>
      <c r="K576" s="112"/>
      <c r="L576" s="115"/>
      <c r="M576" s="116"/>
      <c r="N576" s="117"/>
      <c r="O576" s="116"/>
      <c r="Q576" s="88"/>
      <c r="R576" s="42"/>
      <c r="S576" s="43"/>
      <c r="T576" s="88"/>
      <c r="U576" s="88"/>
      <c r="V576" s="97"/>
      <c r="W576" s="88"/>
      <c r="X576" s="97"/>
      <c r="Y576" s="88"/>
    </row>
    <row r="577" spans="1:25">
      <c r="A577" s="110"/>
      <c r="B577" s="111"/>
      <c r="C577" s="112"/>
      <c r="D577" s="113"/>
      <c r="E577" s="50"/>
      <c r="F577" s="114"/>
      <c r="G577" s="115"/>
      <c r="H577" s="53"/>
      <c r="I577" s="54"/>
      <c r="J577" s="55"/>
      <c r="K577" s="112"/>
      <c r="L577" s="115"/>
      <c r="M577" s="116"/>
      <c r="N577" s="117"/>
      <c r="O577" s="116"/>
      <c r="Q577" s="88"/>
      <c r="R577" s="42"/>
      <c r="S577" s="43"/>
      <c r="T577" s="88"/>
      <c r="U577" s="88"/>
      <c r="V577" s="97"/>
      <c r="W577" s="88"/>
      <c r="X577" s="97"/>
      <c r="Y577" s="88"/>
    </row>
    <row r="578" spans="1:25">
      <c r="A578" s="110"/>
      <c r="B578" s="111"/>
      <c r="C578" s="112"/>
      <c r="D578" s="113"/>
      <c r="E578" s="50"/>
      <c r="F578" s="114"/>
      <c r="G578" s="115"/>
      <c r="H578" s="53"/>
      <c r="I578" s="54"/>
      <c r="J578" s="55"/>
      <c r="K578" s="112"/>
      <c r="L578" s="115"/>
      <c r="M578" s="116"/>
      <c r="N578" s="117"/>
      <c r="O578" s="116"/>
      <c r="Q578" s="88"/>
      <c r="R578" s="42"/>
      <c r="S578" s="43"/>
      <c r="T578" s="88"/>
      <c r="U578" s="88"/>
      <c r="V578" s="97"/>
      <c r="W578" s="88"/>
      <c r="X578" s="97"/>
      <c r="Y578" s="88"/>
    </row>
    <row r="579" spans="1:25">
      <c r="A579" s="110"/>
      <c r="B579" s="111"/>
      <c r="C579" s="112"/>
      <c r="D579" s="113"/>
      <c r="E579" s="50"/>
      <c r="F579" s="114"/>
      <c r="G579" s="115"/>
      <c r="H579" s="53"/>
      <c r="I579" s="54"/>
      <c r="J579" s="55"/>
      <c r="K579" s="112"/>
      <c r="L579" s="115"/>
      <c r="M579" s="116"/>
      <c r="N579" s="117"/>
      <c r="O579" s="116"/>
      <c r="Q579" s="88"/>
      <c r="R579" s="42"/>
      <c r="S579" s="43"/>
      <c r="T579" s="88"/>
      <c r="U579" s="88"/>
      <c r="V579" s="97"/>
      <c r="W579" s="88"/>
      <c r="X579" s="97"/>
      <c r="Y579" s="88"/>
    </row>
    <row r="580" spans="1:25">
      <c r="A580" s="110"/>
      <c r="B580" s="111"/>
      <c r="C580" s="112"/>
      <c r="D580" s="113"/>
      <c r="E580" s="50"/>
      <c r="F580" s="114"/>
      <c r="G580" s="115"/>
      <c r="H580" s="53"/>
      <c r="I580" s="54"/>
      <c r="J580" s="55"/>
      <c r="K580" s="112"/>
      <c r="L580" s="115"/>
      <c r="M580" s="116"/>
      <c r="N580" s="117"/>
      <c r="O580" s="116"/>
      <c r="Q580" s="88"/>
      <c r="R580" s="42"/>
      <c r="S580" s="43"/>
      <c r="T580" s="88"/>
      <c r="U580" s="88"/>
      <c r="V580" s="97"/>
      <c r="W580" s="88"/>
      <c r="X580" s="97"/>
      <c r="Y580" s="88"/>
    </row>
    <row r="581" spans="1:25">
      <c r="A581" s="110"/>
      <c r="B581" s="111"/>
      <c r="C581" s="112"/>
      <c r="D581" s="113"/>
      <c r="E581" s="50"/>
      <c r="F581" s="114"/>
      <c r="G581" s="115"/>
      <c r="H581" s="53"/>
      <c r="I581" s="54"/>
      <c r="J581" s="55"/>
      <c r="K581" s="112"/>
      <c r="L581" s="115"/>
      <c r="M581" s="116"/>
      <c r="N581" s="117"/>
      <c r="O581" s="116"/>
      <c r="Q581" s="88"/>
      <c r="R581" s="42"/>
      <c r="S581" s="43"/>
      <c r="T581" s="88"/>
      <c r="U581" s="88"/>
      <c r="V581" s="97"/>
      <c r="W581" s="88"/>
      <c r="X581" s="97"/>
      <c r="Y581" s="88"/>
    </row>
    <row r="582" spans="1:25">
      <c r="A582" s="110"/>
      <c r="B582" s="111"/>
      <c r="C582" s="112"/>
      <c r="D582" s="113"/>
      <c r="E582" s="50"/>
      <c r="F582" s="114"/>
      <c r="G582" s="115"/>
      <c r="H582" s="53"/>
      <c r="I582" s="54"/>
      <c r="J582" s="55"/>
      <c r="K582" s="112"/>
      <c r="L582" s="115"/>
      <c r="M582" s="116"/>
      <c r="N582" s="117"/>
      <c r="O582" s="116"/>
      <c r="Q582" s="88"/>
      <c r="R582" s="42"/>
      <c r="S582" s="43"/>
      <c r="T582" s="88"/>
      <c r="U582" s="88"/>
      <c r="V582" s="97"/>
      <c r="W582" s="88"/>
      <c r="X582" s="97"/>
      <c r="Y582" s="88"/>
    </row>
    <row r="583" spans="1:25">
      <c r="A583" s="110"/>
      <c r="B583" s="111"/>
      <c r="C583" s="112"/>
      <c r="D583" s="113"/>
      <c r="E583" s="50"/>
      <c r="F583" s="114"/>
      <c r="G583" s="115"/>
      <c r="H583" s="53"/>
      <c r="I583" s="54"/>
      <c r="J583" s="55"/>
      <c r="K583" s="112"/>
      <c r="L583" s="115"/>
      <c r="M583" s="116"/>
      <c r="N583" s="117"/>
      <c r="O583" s="116"/>
      <c r="Q583" s="88"/>
      <c r="R583" s="42"/>
      <c r="S583" s="43"/>
      <c r="T583" s="88"/>
      <c r="U583" s="88"/>
      <c r="V583" s="97"/>
      <c r="W583" s="88"/>
      <c r="X583" s="97"/>
      <c r="Y583" s="88"/>
    </row>
    <row r="584" spans="1:25">
      <c r="A584" s="110"/>
      <c r="B584" s="111"/>
      <c r="C584" s="112"/>
      <c r="D584" s="113"/>
      <c r="E584" s="50"/>
      <c r="F584" s="114"/>
      <c r="G584" s="115"/>
      <c r="H584" s="53"/>
      <c r="I584" s="54"/>
      <c r="J584" s="55"/>
      <c r="K584" s="112"/>
      <c r="L584" s="115"/>
      <c r="M584" s="116"/>
      <c r="N584" s="117"/>
      <c r="O584" s="116"/>
      <c r="Q584" s="88"/>
      <c r="R584" s="42"/>
      <c r="S584" s="43"/>
      <c r="T584" s="88"/>
      <c r="U584" s="88"/>
      <c r="V584" s="97"/>
      <c r="W584" s="88"/>
      <c r="X584" s="97"/>
      <c r="Y584" s="88"/>
    </row>
    <row r="585" spans="1:25">
      <c r="A585" s="110"/>
      <c r="B585" s="111"/>
      <c r="C585" s="112"/>
      <c r="D585" s="113"/>
      <c r="E585" s="50"/>
      <c r="F585" s="114"/>
      <c r="G585" s="115"/>
      <c r="H585" s="53"/>
      <c r="I585" s="54"/>
      <c r="J585" s="55"/>
      <c r="K585" s="112"/>
      <c r="L585" s="115"/>
      <c r="M585" s="116"/>
      <c r="N585" s="117"/>
      <c r="O585" s="116"/>
      <c r="Q585" s="88"/>
      <c r="R585" s="42"/>
      <c r="S585" s="43"/>
      <c r="T585" s="88"/>
      <c r="U585" s="88"/>
      <c r="V585" s="97"/>
      <c r="W585" s="88"/>
      <c r="X585" s="97"/>
      <c r="Y585" s="88"/>
    </row>
    <row r="586" spans="1:25">
      <c r="A586" s="110"/>
      <c r="B586" s="111"/>
      <c r="C586" s="112"/>
      <c r="D586" s="113"/>
      <c r="E586" s="50"/>
      <c r="F586" s="114"/>
      <c r="G586" s="115"/>
      <c r="H586" s="53"/>
      <c r="I586" s="54"/>
      <c r="J586" s="55"/>
      <c r="K586" s="112"/>
      <c r="L586" s="115"/>
      <c r="M586" s="116"/>
      <c r="N586" s="117"/>
      <c r="O586" s="116"/>
      <c r="Q586" s="88"/>
      <c r="R586" s="42"/>
      <c r="S586" s="43"/>
      <c r="T586" s="88"/>
      <c r="U586" s="88"/>
      <c r="V586" s="97"/>
      <c r="W586" s="88"/>
      <c r="X586" s="97"/>
      <c r="Y586" s="88"/>
    </row>
    <row r="587" spans="1:25">
      <c r="A587" s="110"/>
      <c r="B587" s="111"/>
      <c r="C587" s="112"/>
      <c r="D587" s="113"/>
      <c r="E587" s="50"/>
      <c r="F587" s="114"/>
      <c r="G587" s="115"/>
      <c r="H587" s="53"/>
      <c r="I587" s="54"/>
      <c r="J587" s="55"/>
      <c r="K587" s="112"/>
      <c r="L587" s="115"/>
      <c r="M587" s="116"/>
      <c r="N587" s="117"/>
      <c r="O587" s="116"/>
      <c r="Q587" s="88"/>
      <c r="R587" s="42"/>
      <c r="S587" s="43"/>
      <c r="T587" s="88"/>
      <c r="U587" s="88"/>
      <c r="V587" s="97"/>
      <c r="W587" s="88"/>
      <c r="X587" s="97"/>
      <c r="Y587" s="88"/>
    </row>
    <row r="588" spans="1:25">
      <c r="A588" s="110"/>
      <c r="B588" s="111"/>
      <c r="C588" s="112"/>
      <c r="D588" s="113"/>
      <c r="E588" s="50"/>
      <c r="F588" s="114"/>
      <c r="G588" s="115"/>
      <c r="H588" s="53"/>
      <c r="I588" s="54"/>
      <c r="J588" s="55"/>
      <c r="K588" s="112"/>
      <c r="L588" s="115"/>
      <c r="M588" s="116"/>
      <c r="N588" s="117"/>
      <c r="O588" s="116"/>
      <c r="Q588" s="88"/>
      <c r="R588" s="42"/>
      <c r="S588" s="43"/>
      <c r="T588" s="88"/>
      <c r="U588" s="88"/>
      <c r="V588" s="97"/>
      <c r="W588" s="88"/>
      <c r="X588" s="97"/>
      <c r="Y588" s="88"/>
    </row>
    <row r="589" spans="1:25">
      <c r="A589" s="110"/>
      <c r="B589" s="111"/>
      <c r="C589" s="112"/>
      <c r="D589" s="113"/>
      <c r="E589" s="50"/>
      <c r="F589" s="114"/>
      <c r="G589" s="115"/>
      <c r="H589" s="53"/>
      <c r="I589" s="54"/>
      <c r="J589" s="55"/>
      <c r="K589" s="112"/>
      <c r="L589" s="115"/>
      <c r="M589" s="116"/>
      <c r="N589" s="117"/>
      <c r="O589" s="116"/>
      <c r="Q589" s="88"/>
      <c r="R589" s="42"/>
      <c r="S589" s="43"/>
      <c r="T589" s="88"/>
      <c r="U589" s="88"/>
      <c r="V589" s="97"/>
      <c r="W589" s="88"/>
      <c r="X589" s="97"/>
      <c r="Y589" s="88"/>
    </row>
    <row r="590" spans="1:25">
      <c r="A590" s="110"/>
      <c r="B590" s="111"/>
      <c r="C590" s="112"/>
      <c r="D590" s="113"/>
      <c r="E590" s="50"/>
      <c r="F590" s="114"/>
      <c r="G590" s="115"/>
      <c r="H590" s="53"/>
      <c r="I590" s="54"/>
      <c r="J590" s="55"/>
      <c r="K590" s="112"/>
      <c r="L590" s="115"/>
      <c r="M590" s="116"/>
      <c r="N590" s="117"/>
      <c r="O590" s="116"/>
      <c r="Q590" s="88"/>
      <c r="R590" s="42"/>
      <c r="S590" s="43"/>
      <c r="T590" s="88"/>
      <c r="U590" s="88"/>
      <c r="V590" s="97"/>
      <c r="W590" s="88"/>
      <c r="X590" s="97"/>
      <c r="Y590" s="88"/>
    </row>
    <row r="591" spans="1:25">
      <c r="A591" s="110"/>
      <c r="B591" s="111"/>
      <c r="C591" s="112"/>
      <c r="D591" s="113"/>
      <c r="E591" s="50"/>
      <c r="F591" s="114"/>
      <c r="G591" s="115"/>
      <c r="H591" s="53"/>
      <c r="I591" s="54"/>
      <c r="J591" s="55"/>
      <c r="K591" s="112"/>
      <c r="L591" s="115"/>
      <c r="M591" s="116"/>
      <c r="N591" s="117"/>
      <c r="O591" s="116"/>
      <c r="Q591" s="88"/>
      <c r="R591" s="42"/>
      <c r="S591" s="43"/>
      <c r="T591" s="88"/>
      <c r="U591" s="88"/>
      <c r="V591" s="97"/>
      <c r="W591" s="88"/>
      <c r="X591" s="97"/>
      <c r="Y591" s="88"/>
    </row>
    <row r="592" spans="1:25">
      <c r="A592" s="110"/>
      <c r="B592" s="111"/>
      <c r="C592" s="112"/>
      <c r="D592" s="113"/>
      <c r="E592" s="50"/>
      <c r="F592" s="114"/>
      <c r="G592" s="115"/>
      <c r="H592" s="53"/>
      <c r="I592" s="54"/>
      <c r="J592" s="55"/>
      <c r="K592" s="112"/>
      <c r="L592" s="115"/>
      <c r="M592" s="116"/>
      <c r="N592" s="117"/>
      <c r="O592" s="116"/>
      <c r="Q592" s="88"/>
      <c r="R592" s="42"/>
      <c r="S592" s="43"/>
      <c r="T592" s="88"/>
      <c r="U592" s="88"/>
      <c r="V592" s="97"/>
      <c r="W592" s="88"/>
      <c r="X592" s="97"/>
      <c r="Y592" s="88"/>
    </row>
    <row r="593" spans="1:25">
      <c r="A593" s="110"/>
      <c r="B593" s="111"/>
      <c r="C593" s="112"/>
      <c r="D593" s="113"/>
      <c r="E593" s="50"/>
      <c r="F593" s="114"/>
      <c r="G593" s="115"/>
      <c r="H593" s="53"/>
      <c r="I593" s="54"/>
      <c r="J593" s="55"/>
      <c r="K593" s="112"/>
      <c r="L593" s="115"/>
      <c r="M593" s="116"/>
      <c r="N593" s="117"/>
      <c r="O593" s="116"/>
      <c r="Q593" s="88"/>
      <c r="R593" s="42"/>
      <c r="S593" s="43"/>
      <c r="T593" s="88"/>
      <c r="U593" s="88"/>
      <c r="V593" s="97"/>
      <c r="W593" s="88"/>
      <c r="X593" s="97"/>
      <c r="Y593" s="88"/>
    </row>
    <row r="594" spans="1:25">
      <c r="A594" s="110"/>
      <c r="B594" s="111"/>
      <c r="C594" s="112"/>
      <c r="D594" s="113"/>
      <c r="E594" s="50"/>
      <c r="F594" s="114"/>
      <c r="G594" s="115"/>
      <c r="H594" s="53"/>
      <c r="I594" s="54"/>
      <c r="J594" s="55"/>
      <c r="K594" s="112"/>
      <c r="L594" s="115"/>
      <c r="M594" s="116"/>
      <c r="N594" s="117"/>
      <c r="O594" s="116"/>
      <c r="Q594" s="88"/>
      <c r="R594" s="42"/>
      <c r="S594" s="43"/>
      <c r="T594" s="88"/>
      <c r="U594" s="88"/>
      <c r="V594" s="97"/>
      <c r="W594" s="88"/>
      <c r="X594" s="97"/>
      <c r="Y594" s="88"/>
    </row>
    <row r="595" spans="1:25">
      <c r="A595" s="110"/>
      <c r="B595" s="111"/>
      <c r="C595" s="112"/>
      <c r="D595" s="113"/>
      <c r="E595" s="50"/>
      <c r="F595" s="114"/>
      <c r="G595" s="115"/>
      <c r="H595" s="53"/>
      <c r="I595" s="54"/>
      <c r="J595" s="55"/>
      <c r="K595" s="112"/>
      <c r="L595" s="115"/>
      <c r="M595" s="116"/>
      <c r="N595" s="117"/>
      <c r="O595" s="116"/>
      <c r="Q595" s="88"/>
      <c r="R595" s="42"/>
      <c r="S595" s="43"/>
      <c r="T595" s="88"/>
      <c r="U595" s="88"/>
      <c r="V595" s="97"/>
      <c r="W595" s="88"/>
      <c r="X595" s="97"/>
      <c r="Y595" s="88"/>
    </row>
    <row r="596" spans="1:25">
      <c r="A596" s="110"/>
      <c r="B596" s="111"/>
      <c r="C596" s="112"/>
      <c r="D596" s="113"/>
      <c r="E596" s="50"/>
      <c r="F596" s="114"/>
      <c r="G596" s="115"/>
      <c r="H596" s="53"/>
      <c r="I596" s="54"/>
      <c r="J596" s="55"/>
      <c r="K596" s="112"/>
      <c r="L596" s="115"/>
      <c r="M596" s="116"/>
      <c r="N596" s="117"/>
      <c r="O596" s="116"/>
      <c r="Q596" s="88"/>
      <c r="R596" s="42"/>
      <c r="S596" s="43"/>
      <c r="T596" s="88"/>
      <c r="U596" s="88"/>
      <c r="V596" s="97"/>
      <c r="W596" s="88"/>
      <c r="X596" s="97"/>
      <c r="Y596" s="88"/>
    </row>
    <row r="597" spans="1:25">
      <c r="A597" s="110"/>
      <c r="B597" s="111"/>
      <c r="C597" s="112"/>
      <c r="D597" s="113"/>
      <c r="E597" s="50"/>
      <c r="F597" s="114"/>
      <c r="G597" s="115"/>
      <c r="H597" s="53"/>
      <c r="I597" s="54"/>
      <c r="J597" s="55"/>
      <c r="K597" s="112"/>
      <c r="L597" s="115"/>
      <c r="M597" s="116"/>
      <c r="N597" s="117"/>
      <c r="O597" s="116"/>
      <c r="Q597" s="88"/>
      <c r="R597" s="42"/>
      <c r="S597" s="43"/>
      <c r="T597" s="88"/>
      <c r="U597" s="88"/>
      <c r="V597" s="97"/>
      <c r="W597" s="88"/>
      <c r="X597" s="97"/>
      <c r="Y597" s="88"/>
    </row>
    <row r="598" spans="1:25">
      <c r="A598" s="110"/>
      <c r="B598" s="111"/>
      <c r="C598" s="112"/>
      <c r="D598" s="113"/>
      <c r="E598" s="50"/>
      <c r="F598" s="114"/>
      <c r="G598" s="115"/>
      <c r="H598" s="53"/>
      <c r="I598" s="54"/>
      <c r="J598" s="55"/>
      <c r="K598" s="112"/>
      <c r="L598" s="115"/>
      <c r="M598" s="116"/>
      <c r="N598" s="117"/>
      <c r="O598" s="116"/>
      <c r="Q598" s="88"/>
      <c r="R598" s="42"/>
      <c r="S598" s="43"/>
      <c r="T598" s="88"/>
      <c r="U598" s="88"/>
      <c r="V598" s="97"/>
      <c r="W598" s="88"/>
      <c r="X598" s="97"/>
      <c r="Y598" s="88"/>
    </row>
    <row r="599" spans="1:25">
      <c r="A599" s="110"/>
      <c r="B599" s="111"/>
      <c r="C599" s="112"/>
      <c r="D599" s="113"/>
      <c r="E599" s="50"/>
      <c r="F599" s="114"/>
      <c r="G599" s="115"/>
      <c r="H599" s="53"/>
      <c r="I599" s="54"/>
      <c r="J599" s="55"/>
      <c r="K599" s="112"/>
      <c r="L599" s="115"/>
      <c r="M599" s="116"/>
      <c r="N599" s="117"/>
      <c r="O599" s="116"/>
      <c r="Q599" s="88"/>
      <c r="R599" s="42"/>
      <c r="S599" s="43"/>
      <c r="T599" s="88"/>
      <c r="U599" s="88"/>
      <c r="V599" s="97"/>
      <c r="W599" s="88"/>
      <c r="X599" s="97"/>
      <c r="Y599" s="88"/>
    </row>
    <row r="600" spans="1:25">
      <c r="A600" s="110"/>
      <c r="B600" s="111"/>
      <c r="C600" s="112"/>
      <c r="D600" s="113"/>
      <c r="E600" s="50"/>
      <c r="F600" s="114"/>
      <c r="G600" s="115"/>
      <c r="H600" s="53"/>
      <c r="I600" s="54"/>
      <c r="J600" s="55"/>
      <c r="K600" s="112"/>
      <c r="L600" s="115"/>
      <c r="M600" s="116"/>
      <c r="N600" s="117"/>
      <c r="O600" s="116"/>
      <c r="Q600" s="88"/>
      <c r="R600" s="42"/>
      <c r="S600" s="43"/>
      <c r="T600" s="88"/>
      <c r="U600" s="88"/>
      <c r="V600" s="97"/>
      <c r="W600" s="88"/>
      <c r="X600" s="97"/>
      <c r="Y600" s="88"/>
    </row>
    <row r="601" spans="1:25">
      <c r="A601" s="110"/>
      <c r="B601" s="111"/>
      <c r="C601" s="112"/>
      <c r="D601" s="113"/>
      <c r="E601" s="50"/>
      <c r="F601" s="114"/>
      <c r="G601" s="115"/>
      <c r="H601" s="53"/>
      <c r="I601" s="54"/>
      <c r="J601" s="55"/>
      <c r="K601" s="112"/>
      <c r="L601" s="115"/>
      <c r="M601" s="116"/>
      <c r="N601" s="117"/>
      <c r="O601" s="116"/>
      <c r="Q601" s="88"/>
      <c r="R601" s="42"/>
      <c r="S601" s="43"/>
      <c r="T601" s="88"/>
      <c r="U601" s="88"/>
      <c r="V601" s="97"/>
      <c r="W601" s="88"/>
      <c r="X601" s="97"/>
      <c r="Y601" s="88"/>
    </row>
    <row r="602" spans="1:25">
      <c r="A602" s="110"/>
      <c r="B602" s="111"/>
      <c r="C602" s="112"/>
      <c r="D602" s="113"/>
      <c r="E602" s="50"/>
      <c r="F602" s="114"/>
      <c r="G602" s="115"/>
      <c r="H602" s="53"/>
      <c r="I602" s="54"/>
      <c r="J602" s="55"/>
      <c r="K602" s="112"/>
      <c r="L602" s="115"/>
      <c r="M602" s="116"/>
      <c r="N602" s="117"/>
      <c r="O602" s="116"/>
      <c r="Q602" s="88"/>
      <c r="R602" s="42"/>
      <c r="S602" s="43"/>
      <c r="T602" s="88"/>
      <c r="U602" s="88"/>
      <c r="V602" s="97"/>
      <c r="W602" s="88"/>
      <c r="X602" s="97"/>
      <c r="Y602" s="88"/>
    </row>
    <row r="603" spans="1:25">
      <c r="A603" s="110"/>
      <c r="B603" s="111"/>
      <c r="C603" s="112"/>
      <c r="D603" s="113"/>
      <c r="E603" s="50"/>
      <c r="F603" s="114"/>
      <c r="G603" s="115"/>
      <c r="H603" s="53"/>
      <c r="I603" s="54"/>
      <c r="J603" s="55"/>
      <c r="K603" s="112"/>
      <c r="L603" s="115"/>
      <c r="M603" s="116"/>
      <c r="N603" s="117"/>
      <c r="O603" s="116"/>
      <c r="Q603" s="88"/>
      <c r="R603" s="42"/>
      <c r="S603" s="43"/>
      <c r="T603" s="88"/>
      <c r="U603" s="88"/>
      <c r="V603" s="97"/>
      <c r="W603" s="88"/>
      <c r="X603" s="97"/>
      <c r="Y603" s="88"/>
    </row>
    <row r="604" spans="1:25">
      <c r="A604" s="110"/>
      <c r="B604" s="111"/>
      <c r="C604" s="112"/>
      <c r="D604" s="113"/>
      <c r="E604" s="50"/>
      <c r="F604" s="114"/>
      <c r="G604" s="115"/>
      <c r="H604" s="53"/>
      <c r="I604" s="54"/>
      <c r="J604" s="55"/>
      <c r="K604" s="112"/>
      <c r="L604" s="115"/>
      <c r="M604" s="116"/>
      <c r="N604" s="117"/>
      <c r="O604" s="116"/>
      <c r="Q604" s="88"/>
      <c r="R604" s="42"/>
      <c r="S604" s="43"/>
      <c r="T604" s="88"/>
      <c r="U604" s="88"/>
      <c r="V604" s="97"/>
      <c r="W604" s="88"/>
      <c r="X604" s="97"/>
      <c r="Y604" s="88"/>
    </row>
    <row r="605" spans="1:25">
      <c r="A605" s="110"/>
      <c r="B605" s="111"/>
      <c r="C605" s="112"/>
      <c r="D605" s="113"/>
      <c r="E605" s="50"/>
      <c r="F605" s="114"/>
      <c r="G605" s="115"/>
      <c r="H605" s="53"/>
      <c r="I605" s="54"/>
      <c r="J605" s="55"/>
      <c r="K605" s="112"/>
      <c r="L605" s="115"/>
      <c r="M605" s="116"/>
      <c r="N605" s="117"/>
      <c r="O605" s="116"/>
      <c r="Q605" s="88"/>
      <c r="R605" s="42"/>
      <c r="S605" s="43"/>
      <c r="T605" s="88"/>
      <c r="U605" s="88"/>
      <c r="V605" s="97"/>
      <c r="W605" s="88"/>
      <c r="X605" s="97"/>
      <c r="Y605" s="88"/>
    </row>
    <row r="606" spans="1:25">
      <c r="A606" s="110"/>
      <c r="B606" s="111"/>
      <c r="C606" s="112"/>
      <c r="D606" s="113"/>
      <c r="E606" s="50"/>
      <c r="F606" s="114"/>
      <c r="G606" s="115"/>
      <c r="H606" s="53"/>
      <c r="I606" s="54"/>
      <c r="J606" s="55"/>
      <c r="K606" s="112"/>
      <c r="L606" s="115"/>
      <c r="M606" s="116"/>
      <c r="N606" s="117"/>
      <c r="O606" s="116"/>
      <c r="Q606" s="88"/>
      <c r="R606" s="42"/>
      <c r="S606" s="43"/>
      <c r="T606" s="88"/>
      <c r="U606" s="88"/>
      <c r="V606" s="97"/>
      <c r="W606" s="88"/>
      <c r="X606" s="97"/>
      <c r="Y606" s="88"/>
    </row>
    <row r="607" spans="1:25">
      <c r="A607" s="110"/>
      <c r="B607" s="111"/>
      <c r="C607" s="112"/>
      <c r="D607" s="113"/>
      <c r="E607" s="50"/>
      <c r="F607" s="114"/>
      <c r="G607" s="115"/>
      <c r="H607" s="53"/>
      <c r="I607" s="54"/>
      <c r="J607" s="55"/>
      <c r="K607" s="112"/>
      <c r="L607" s="115"/>
      <c r="M607" s="116"/>
      <c r="N607" s="117"/>
      <c r="O607" s="116"/>
      <c r="Q607" s="88"/>
      <c r="R607" s="42"/>
      <c r="S607" s="43"/>
      <c r="T607" s="88"/>
      <c r="U607" s="88"/>
      <c r="V607" s="97"/>
      <c r="W607" s="88"/>
      <c r="X607" s="97"/>
      <c r="Y607" s="88"/>
    </row>
    <row r="608" spans="1:25">
      <c r="A608" s="110"/>
      <c r="B608" s="111"/>
      <c r="C608" s="112"/>
      <c r="D608" s="113"/>
      <c r="E608" s="50"/>
      <c r="F608" s="114"/>
      <c r="G608" s="115"/>
      <c r="H608" s="53"/>
      <c r="I608" s="54"/>
      <c r="J608" s="55"/>
      <c r="K608" s="112"/>
      <c r="L608" s="115"/>
      <c r="M608" s="116"/>
      <c r="N608" s="117"/>
      <c r="O608" s="116"/>
      <c r="Q608" s="88"/>
      <c r="R608" s="42"/>
      <c r="S608" s="43"/>
      <c r="T608" s="88"/>
      <c r="U608" s="88"/>
      <c r="V608" s="97"/>
      <c r="W608" s="88"/>
      <c r="X608" s="97"/>
      <c r="Y608" s="88"/>
    </row>
    <row r="609" spans="1:25">
      <c r="A609" s="110"/>
      <c r="B609" s="111"/>
      <c r="C609" s="112"/>
      <c r="D609" s="113"/>
      <c r="E609" s="50"/>
      <c r="F609" s="114"/>
      <c r="G609" s="115"/>
      <c r="H609" s="53"/>
      <c r="I609" s="54"/>
      <c r="J609" s="55"/>
      <c r="K609" s="112"/>
      <c r="L609" s="115"/>
      <c r="M609" s="116"/>
      <c r="N609" s="117"/>
      <c r="O609" s="116"/>
      <c r="Q609" s="88"/>
      <c r="R609" s="42"/>
      <c r="S609" s="43"/>
      <c r="T609" s="88"/>
      <c r="U609" s="88"/>
      <c r="V609" s="97"/>
      <c r="W609" s="88"/>
      <c r="X609" s="97"/>
      <c r="Y609" s="88"/>
    </row>
    <row r="610" spans="1:25">
      <c r="A610" s="110"/>
      <c r="B610" s="111"/>
      <c r="C610" s="112"/>
      <c r="D610" s="113"/>
      <c r="E610" s="50"/>
      <c r="F610" s="114"/>
      <c r="G610" s="115"/>
      <c r="H610" s="53"/>
      <c r="I610" s="54"/>
      <c r="J610" s="55"/>
      <c r="K610" s="112"/>
      <c r="L610" s="115"/>
      <c r="M610" s="116"/>
      <c r="N610" s="117"/>
      <c r="O610" s="116"/>
      <c r="Q610" s="88"/>
      <c r="R610" s="42"/>
      <c r="S610" s="43"/>
      <c r="T610" s="88"/>
      <c r="U610" s="88"/>
      <c r="V610" s="97"/>
      <c r="W610" s="88"/>
      <c r="X610" s="97"/>
      <c r="Y610" s="88"/>
    </row>
    <row r="611" spans="1:25">
      <c r="A611" s="110"/>
      <c r="B611" s="111"/>
      <c r="C611" s="112"/>
      <c r="D611" s="113"/>
      <c r="E611" s="50"/>
      <c r="F611" s="114"/>
      <c r="G611" s="115"/>
      <c r="H611" s="53"/>
      <c r="I611" s="54"/>
      <c r="J611" s="55"/>
      <c r="K611" s="112"/>
      <c r="L611" s="115"/>
      <c r="M611" s="116"/>
      <c r="N611" s="117"/>
      <c r="O611" s="116"/>
      <c r="Q611" s="88"/>
      <c r="R611" s="42"/>
      <c r="S611" s="43"/>
      <c r="T611" s="88"/>
      <c r="U611" s="88"/>
      <c r="V611" s="97"/>
      <c r="W611" s="88"/>
      <c r="X611" s="97"/>
      <c r="Y611" s="88"/>
    </row>
    <row r="612" spans="1:25">
      <c r="A612" s="110"/>
      <c r="B612" s="111"/>
      <c r="C612" s="112"/>
      <c r="D612" s="113"/>
      <c r="E612" s="50"/>
      <c r="F612" s="114"/>
      <c r="G612" s="115"/>
      <c r="H612" s="53"/>
      <c r="I612" s="54"/>
      <c r="J612" s="55"/>
      <c r="K612" s="112"/>
      <c r="L612" s="115"/>
      <c r="M612" s="116"/>
      <c r="N612" s="117"/>
      <c r="O612" s="116"/>
      <c r="Q612" s="88"/>
      <c r="R612" s="42"/>
      <c r="S612" s="43"/>
      <c r="T612" s="88"/>
      <c r="U612" s="88"/>
      <c r="V612" s="97"/>
      <c r="W612" s="88"/>
      <c r="X612" s="97"/>
      <c r="Y612" s="88"/>
    </row>
    <row r="613" spans="1:25">
      <c r="A613" s="110"/>
      <c r="B613" s="111"/>
      <c r="C613" s="112"/>
      <c r="D613" s="113"/>
      <c r="E613" s="50"/>
      <c r="F613" s="114"/>
      <c r="G613" s="115"/>
      <c r="H613" s="53"/>
      <c r="I613" s="54"/>
      <c r="J613" s="55"/>
      <c r="K613" s="112"/>
      <c r="L613" s="115"/>
      <c r="M613" s="116"/>
      <c r="N613" s="117"/>
      <c r="O613" s="116"/>
      <c r="Q613" s="88"/>
      <c r="R613" s="42"/>
      <c r="S613" s="43"/>
      <c r="T613" s="88"/>
      <c r="U613" s="88"/>
      <c r="V613" s="97"/>
      <c r="W613" s="88"/>
      <c r="X613" s="97"/>
      <c r="Y613" s="88"/>
    </row>
    <row r="614" spans="1:25">
      <c r="A614" s="110"/>
      <c r="B614" s="111"/>
      <c r="C614" s="112"/>
      <c r="D614" s="113"/>
      <c r="E614" s="50"/>
      <c r="F614" s="114"/>
      <c r="G614" s="115"/>
      <c r="H614" s="53"/>
      <c r="I614" s="54"/>
      <c r="J614" s="55"/>
      <c r="K614" s="112"/>
      <c r="L614" s="115"/>
      <c r="M614" s="116"/>
      <c r="N614" s="117"/>
      <c r="O614" s="116"/>
      <c r="Q614" s="88"/>
      <c r="R614" s="42"/>
      <c r="S614" s="43"/>
      <c r="T614" s="88"/>
      <c r="U614" s="88"/>
      <c r="V614" s="97"/>
      <c r="W614" s="88"/>
      <c r="X614" s="97"/>
      <c r="Y614" s="88"/>
    </row>
    <row r="615" spans="1:25">
      <c r="A615" s="110"/>
      <c r="B615" s="111"/>
      <c r="C615" s="112"/>
      <c r="D615" s="113"/>
      <c r="E615" s="50"/>
      <c r="F615" s="114"/>
      <c r="G615" s="115"/>
      <c r="H615" s="53"/>
      <c r="I615" s="54"/>
      <c r="J615" s="55"/>
      <c r="K615" s="112"/>
      <c r="L615" s="115"/>
      <c r="M615" s="116"/>
      <c r="N615" s="117"/>
      <c r="O615" s="116"/>
      <c r="Q615" s="88"/>
      <c r="R615" s="42"/>
      <c r="S615" s="43"/>
      <c r="T615" s="88"/>
      <c r="U615" s="88"/>
      <c r="V615" s="97"/>
      <c r="W615" s="88"/>
      <c r="X615" s="97"/>
      <c r="Y615" s="88"/>
    </row>
    <row r="616" spans="1:25">
      <c r="A616" s="110"/>
      <c r="B616" s="111"/>
      <c r="C616" s="112"/>
      <c r="D616" s="113"/>
      <c r="E616" s="50"/>
      <c r="F616" s="114"/>
      <c r="G616" s="115"/>
      <c r="H616" s="53"/>
      <c r="I616" s="54"/>
      <c r="J616" s="55"/>
      <c r="K616" s="112"/>
      <c r="L616" s="115"/>
      <c r="M616" s="116"/>
      <c r="N616" s="117"/>
      <c r="O616" s="116"/>
      <c r="Q616" s="88"/>
      <c r="R616" s="42"/>
      <c r="S616" s="43"/>
      <c r="T616" s="88"/>
      <c r="U616" s="88"/>
      <c r="V616" s="97"/>
      <c r="W616" s="88"/>
      <c r="X616" s="97"/>
      <c r="Y616" s="88"/>
    </row>
    <row r="617" spans="1:25">
      <c r="A617" s="110"/>
      <c r="B617" s="111"/>
      <c r="C617" s="112"/>
      <c r="D617" s="113"/>
      <c r="E617" s="50"/>
      <c r="F617" s="114"/>
      <c r="G617" s="115"/>
      <c r="H617" s="53"/>
      <c r="I617" s="54"/>
      <c r="J617" s="55"/>
      <c r="K617" s="112"/>
      <c r="L617" s="115"/>
      <c r="M617" s="116"/>
      <c r="N617" s="117"/>
      <c r="O617" s="116"/>
      <c r="Q617" s="88"/>
      <c r="R617" s="42"/>
      <c r="S617" s="43"/>
      <c r="T617" s="88"/>
      <c r="U617" s="88"/>
      <c r="V617" s="97"/>
      <c r="W617" s="88"/>
      <c r="X617" s="97"/>
      <c r="Y617" s="88"/>
    </row>
    <row r="618" spans="1:25">
      <c r="A618" s="110"/>
      <c r="B618" s="111"/>
      <c r="C618" s="112"/>
      <c r="D618" s="113"/>
      <c r="E618" s="50"/>
      <c r="F618" s="114"/>
      <c r="G618" s="115"/>
      <c r="H618" s="53"/>
      <c r="I618" s="54"/>
      <c r="J618" s="55"/>
      <c r="K618" s="112"/>
      <c r="L618" s="115"/>
      <c r="M618" s="116"/>
      <c r="N618" s="117"/>
      <c r="O618" s="116"/>
      <c r="Q618" s="88"/>
      <c r="R618" s="42"/>
      <c r="S618" s="43"/>
      <c r="T618" s="88"/>
      <c r="U618" s="88"/>
      <c r="V618" s="97"/>
      <c r="W618" s="88"/>
      <c r="X618" s="97"/>
      <c r="Y618" s="88"/>
    </row>
    <row r="619" spans="1:25">
      <c r="A619" s="110"/>
      <c r="B619" s="111"/>
      <c r="C619" s="112"/>
      <c r="D619" s="113"/>
      <c r="E619" s="50"/>
      <c r="F619" s="114"/>
      <c r="G619" s="115"/>
      <c r="H619" s="53"/>
      <c r="I619" s="54"/>
      <c r="J619" s="55"/>
      <c r="K619" s="112"/>
      <c r="L619" s="115"/>
      <c r="M619" s="116"/>
      <c r="N619" s="117"/>
      <c r="O619" s="116"/>
      <c r="Q619" s="88"/>
      <c r="R619" s="42"/>
      <c r="S619" s="43"/>
      <c r="T619" s="88"/>
      <c r="U619" s="88"/>
      <c r="V619" s="97"/>
      <c r="W619" s="88"/>
      <c r="X619" s="97"/>
      <c r="Y619" s="88"/>
    </row>
    <row r="620" spans="1:25">
      <c r="A620" s="110"/>
      <c r="B620" s="111"/>
      <c r="C620" s="112"/>
      <c r="D620" s="113"/>
      <c r="E620" s="50"/>
      <c r="F620" s="114"/>
      <c r="G620" s="115"/>
      <c r="H620" s="53"/>
      <c r="I620" s="54"/>
      <c r="J620" s="55"/>
      <c r="K620" s="112"/>
      <c r="L620" s="115"/>
      <c r="M620" s="116"/>
      <c r="N620" s="117"/>
      <c r="O620" s="116"/>
      <c r="Q620" s="88"/>
      <c r="R620" s="42"/>
      <c r="S620" s="43"/>
      <c r="T620" s="88"/>
      <c r="U620" s="88"/>
      <c r="V620" s="97"/>
      <c r="W620" s="88"/>
      <c r="X620" s="97"/>
      <c r="Y620" s="88"/>
    </row>
    <row r="621" spans="1:25">
      <c r="A621" s="110"/>
      <c r="B621" s="111"/>
      <c r="C621" s="112"/>
      <c r="D621" s="113"/>
      <c r="E621" s="50"/>
      <c r="F621" s="114"/>
      <c r="G621" s="115"/>
      <c r="H621" s="53"/>
      <c r="I621" s="54"/>
      <c r="J621" s="55"/>
      <c r="K621" s="112"/>
      <c r="L621" s="115"/>
      <c r="M621" s="116"/>
      <c r="N621" s="117"/>
      <c r="O621" s="116"/>
      <c r="Q621" s="88"/>
      <c r="R621" s="42"/>
      <c r="S621" s="43"/>
      <c r="T621" s="88"/>
      <c r="U621" s="88"/>
      <c r="V621" s="97"/>
      <c r="W621" s="88"/>
      <c r="X621" s="97"/>
      <c r="Y621" s="88"/>
    </row>
    <row r="622" spans="1:25">
      <c r="A622" s="110"/>
      <c r="B622" s="111"/>
      <c r="C622" s="112"/>
      <c r="D622" s="113"/>
      <c r="E622" s="50"/>
      <c r="F622" s="114"/>
      <c r="G622" s="115"/>
      <c r="H622" s="53"/>
      <c r="I622" s="54"/>
      <c r="J622" s="55"/>
      <c r="K622" s="112"/>
      <c r="L622" s="115"/>
      <c r="M622" s="116"/>
      <c r="N622" s="117"/>
      <c r="O622" s="116"/>
      <c r="Q622" s="88"/>
      <c r="R622" s="42"/>
      <c r="S622" s="43"/>
      <c r="T622" s="88"/>
      <c r="U622" s="88"/>
      <c r="V622" s="97"/>
      <c r="W622" s="88"/>
      <c r="X622" s="97"/>
      <c r="Y622" s="88"/>
    </row>
    <row r="623" spans="1:25">
      <c r="A623" s="110"/>
      <c r="B623" s="111"/>
      <c r="C623" s="112"/>
      <c r="D623" s="113"/>
      <c r="E623" s="50"/>
      <c r="F623" s="114"/>
      <c r="G623" s="115"/>
      <c r="H623" s="53"/>
      <c r="I623" s="54"/>
      <c r="J623" s="55"/>
      <c r="K623" s="112"/>
      <c r="L623" s="115"/>
      <c r="M623" s="116"/>
      <c r="N623" s="117"/>
      <c r="O623" s="116"/>
      <c r="Q623" s="88"/>
      <c r="R623" s="42"/>
      <c r="S623" s="43"/>
      <c r="T623" s="88"/>
      <c r="U623" s="88"/>
      <c r="V623" s="97"/>
      <c r="W623" s="88"/>
      <c r="X623" s="97"/>
      <c r="Y623" s="88"/>
    </row>
    <row r="624" spans="1:25">
      <c r="A624" s="110"/>
      <c r="B624" s="111"/>
      <c r="C624" s="112"/>
      <c r="D624" s="113"/>
      <c r="E624" s="50"/>
      <c r="F624" s="114"/>
      <c r="G624" s="115"/>
      <c r="H624" s="53"/>
      <c r="I624" s="54"/>
      <c r="J624" s="55"/>
      <c r="K624" s="112"/>
      <c r="L624" s="115"/>
      <c r="M624" s="116"/>
      <c r="N624" s="117"/>
      <c r="O624" s="116"/>
      <c r="Q624" s="88"/>
      <c r="R624" s="42"/>
      <c r="S624" s="43"/>
      <c r="T624" s="88"/>
      <c r="U624" s="88"/>
      <c r="V624" s="97"/>
      <c r="W624" s="88"/>
      <c r="X624" s="97"/>
      <c r="Y624" s="88"/>
    </row>
    <row r="625" spans="1:25">
      <c r="A625" s="110"/>
      <c r="B625" s="111"/>
      <c r="C625" s="112"/>
      <c r="D625" s="113"/>
      <c r="E625" s="50"/>
      <c r="F625" s="114"/>
      <c r="G625" s="115"/>
      <c r="H625" s="53"/>
      <c r="I625" s="54"/>
      <c r="J625" s="55"/>
      <c r="K625" s="112"/>
      <c r="L625" s="115"/>
      <c r="M625" s="116"/>
      <c r="N625" s="117"/>
      <c r="O625" s="116"/>
      <c r="Q625" s="88"/>
      <c r="R625" s="42"/>
      <c r="S625" s="43"/>
      <c r="T625" s="88"/>
      <c r="U625" s="88"/>
      <c r="V625" s="97"/>
      <c r="W625" s="88"/>
      <c r="X625" s="97"/>
      <c r="Y625" s="88"/>
    </row>
    <row r="626" spans="1:25">
      <c r="A626" s="110"/>
      <c r="B626" s="111"/>
      <c r="C626" s="112"/>
      <c r="D626" s="113"/>
      <c r="E626" s="50"/>
      <c r="F626" s="114"/>
      <c r="G626" s="115"/>
      <c r="H626" s="53"/>
      <c r="I626" s="54"/>
      <c r="J626" s="55"/>
      <c r="K626" s="112"/>
      <c r="L626" s="115"/>
      <c r="M626" s="116"/>
      <c r="N626" s="117"/>
      <c r="O626" s="116"/>
      <c r="Q626" s="88"/>
      <c r="R626" s="42"/>
      <c r="S626" s="43"/>
      <c r="T626" s="88"/>
      <c r="U626" s="88"/>
      <c r="V626" s="97"/>
      <c r="W626" s="88"/>
      <c r="X626" s="97"/>
      <c r="Y626" s="88"/>
    </row>
    <row r="627" spans="1:25">
      <c r="A627" s="110"/>
      <c r="B627" s="111"/>
      <c r="C627" s="112"/>
      <c r="D627" s="113"/>
      <c r="E627" s="50"/>
      <c r="F627" s="114"/>
      <c r="G627" s="115"/>
      <c r="H627" s="53"/>
      <c r="I627" s="54"/>
      <c r="J627" s="55"/>
      <c r="K627" s="112"/>
      <c r="L627" s="115"/>
      <c r="M627" s="116"/>
      <c r="N627" s="117"/>
      <c r="O627" s="116"/>
      <c r="Q627" s="88"/>
      <c r="R627" s="42"/>
      <c r="S627" s="43"/>
      <c r="T627" s="88"/>
      <c r="U627" s="88"/>
      <c r="V627" s="97"/>
      <c r="W627" s="88"/>
      <c r="X627" s="97"/>
      <c r="Y627" s="88"/>
    </row>
    <row r="628" spans="1:25">
      <c r="A628" s="110"/>
      <c r="B628" s="111"/>
      <c r="C628" s="112"/>
      <c r="D628" s="113"/>
      <c r="E628" s="50"/>
      <c r="F628" s="114"/>
      <c r="G628" s="115"/>
      <c r="H628" s="53"/>
      <c r="I628" s="54"/>
      <c r="J628" s="55"/>
      <c r="K628" s="112"/>
      <c r="L628" s="115"/>
      <c r="M628" s="116"/>
      <c r="N628" s="117"/>
      <c r="O628" s="116"/>
      <c r="Q628" s="88"/>
      <c r="R628" s="42"/>
      <c r="S628" s="43"/>
      <c r="T628" s="88"/>
      <c r="U628" s="88"/>
      <c r="V628" s="97"/>
      <c r="W628" s="88"/>
      <c r="X628" s="97"/>
      <c r="Y628" s="88"/>
    </row>
    <row r="629" spans="1:25">
      <c r="A629" s="110"/>
      <c r="B629" s="111"/>
      <c r="C629" s="112"/>
      <c r="D629" s="113"/>
      <c r="E629" s="50"/>
      <c r="F629" s="114"/>
      <c r="G629" s="115"/>
      <c r="H629" s="53"/>
      <c r="I629" s="54"/>
      <c r="J629" s="55"/>
      <c r="K629" s="112"/>
      <c r="L629" s="115"/>
      <c r="M629" s="116"/>
      <c r="N629" s="117"/>
      <c r="O629" s="116"/>
      <c r="Q629" s="88"/>
      <c r="R629" s="42"/>
      <c r="S629" s="43"/>
      <c r="T629" s="88"/>
      <c r="U629" s="88"/>
      <c r="V629" s="97"/>
      <c r="W629" s="88"/>
      <c r="X629" s="97"/>
      <c r="Y629" s="88"/>
    </row>
    <row r="630" spans="1:25">
      <c r="A630" s="110"/>
      <c r="B630" s="111"/>
      <c r="C630" s="112"/>
      <c r="D630" s="113"/>
      <c r="E630" s="50"/>
      <c r="F630" s="114"/>
      <c r="G630" s="115"/>
      <c r="H630" s="53"/>
      <c r="I630" s="54"/>
      <c r="J630" s="55"/>
      <c r="K630" s="112"/>
      <c r="L630" s="115"/>
      <c r="M630" s="116"/>
      <c r="N630" s="117"/>
      <c r="O630" s="116"/>
      <c r="Q630" s="88"/>
      <c r="R630" s="42"/>
      <c r="S630" s="43"/>
      <c r="T630" s="88"/>
      <c r="U630" s="88"/>
      <c r="V630" s="97"/>
      <c r="W630" s="88"/>
      <c r="X630" s="97"/>
      <c r="Y630" s="88"/>
    </row>
    <row r="631" spans="1:25">
      <c r="A631" s="110"/>
      <c r="B631" s="111"/>
      <c r="C631" s="112"/>
      <c r="D631" s="113"/>
      <c r="E631" s="50"/>
      <c r="F631" s="114"/>
      <c r="G631" s="115"/>
      <c r="H631" s="53"/>
      <c r="I631" s="54"/>
      <c r="J631" s="55"/>
      <c r="K631" s="112"/>
      <c r="L631" s="115"/>
      <c r="M631" s="116"/>
      <c r="N631" s="117"/>
      <c r="O631" s="116"/>
      <c r="Q631" s="88"/>
      <c r="R631" s="42"/>
      <c r="S631" s="43"/>
      <c r="T631" s="88"/>
      <c r="U631" s="88"/>
      <c r="V631" s="97"/>
      <c r="W631" s="88"/>
      <c r="X631" s="97"/>
      <c r="Y631" s="88"/>
    </row>
    <row r="632" spans="1:25">
      <c r="A632" s="110"/>
      <c r="B632" s="111"/>
      <c r="C632" s="112"/>
      <c r="D632" s="113"/>
      <c r="E632" s="50"/>
      <c r="F632" s="114"/>
      <c r="G632" s="115"/>
      <c r="H632" s="53"/>
      <c r="I632" s="54"/>
      <c r="J632" s="55"/>
      <c r="K632" s="112"/>
      <c r="L632" s="115"/>
      <c r="M632" s="116"/>
      <c r="N632" s="117"/>
      <c r="O632" s="116"/>
      <c r="Q632" s="88"/>
      <c r="R632" s="42"/>
      <c r="S632" s="43"/>
      <c r="T632" s="88"/>
      <c r="U632" s="88"/>
      <c r="V632" s="97"/>
      <c r="W632" s="88"/>
      <c r="X632" s="97"/>
      <c r="Y632" s="88"/>
    </row>
    <row r="633" spans="1:25">
      <c r="A633" s="110"/>
      <c r="B633" s="111"/>
      <c r="C633" s="112"/>
      <c r="D633" s="113"/>
      <c r="E633" s="50"/>
      <c r="F633" s="114"/>
      <c r="G633" s="115"/>
      <c r="H633" s="53"/>
      <c r="I633" s="54"/>
      <c r="J633" s="55"/>
      <c r="K633" s="112"/>
      <c r="L633" s="115"/>
      <c r="M633" s="116"/>
      <c r="N633" s="117"/>
      <c r="O633" s="116"/>
      <c r="Q633" s="88"/>
      <c r="R633" s="42"/>
      <c r="S633" s="43"/>
      <c r="T633" s="88"/>
      <c r="U633" s="88"/>
      <c r="V633" s="97"/>
      <c r="W633" s="88"/>
      <c r="X633" s="97"/>
      <c r="Y633" s="88"/>
    </row>
    <row r="634" spans="1:25">
      <c r="A634" s="110"/>
      <c r="B634" s="111"/>
      <c r="C634" s="112"/>
      <c r="D634" s="113"/>
      <c r="E634" s="50"/>
      <c r="F634" s="114"/>
      <c r="G634" s="115"/>
      <c r="H634" s="53"/>
      <c r="I634" s="54"/>
      <c r="J634" s="55"/>
      <c r="K634" s="112"/>
      <c r="L634" s="115"/>
      <c r="M634" s="116"/>
      <c r="N634" s="117"/>
      <c r="O634" s="116"/>
      <c r="Q634" s="88"/>
      <c r="R634" s="42"/>
      <c r="S634" s="43"/>
      <c r="T634" s="88"/>
      <c r="U634" s="88"/>
      <c r="V634" s="97"/>
      <c r="W634" s="88"/>
      <c r="X634" s="97"/>
      <c r="Y634" s="88"/>
    </row>
    <row r="635" spans="1:25">
      <c r="A635" s="110"/>
      <c r="B635" s="111"/>
      <c r="C635" s="112"/>
      <c r="D635" s="113"/>
      <c r="E635" s="50"/>
      <c r="F635" s="114"/>
      <c r="G635" s="115"/>
      <c r="H635" s="53"/>
      <c r="I635" s="54"/>
      <c r="J635" s="55"/>
      <c r="K635" s="112"/>
      <c r="L635" s="115"/>
      <c r="M635" s="116"/>
      <c r="N635" s="117"/>
      <c r="O635" s="116"/>
      <c r="Q635" s="88"/>
      <c r="R635" s="42"/>
      <c r="S635" s="43"/>
      <c r="T635" s="88"/>
      <c r="U635" s="88"/>
      <c r="V635" s="97"/>
      <c r="W635" s="88"/>
      <c r="X635" s="97"/>
      <c r="Y635" s="88"/>
    </row>
    <row r="636" spans="1:25">
      <c r="A636" s="110"/>
      <c r="B636" s="111"/>
      <c r="C636" s="112"/>
      <c r="D636" s="113"/>
      <c r="E636" s="50"/>
      <c r="F636" s="114"/>
      <c r="G636" s="115"/>
      <c r="H636" s="53"/>
      <c r="I636" s="54"/>
      <c r="J636" s="55"/>
      <c r="K636" s="112"/>
      <c r="L636" s="115"/>
      <c r="M636" s="116"/>
      <c r="N636" s="117"/>
      <c r="O636" s="116"/>
      <c r="Q636" s="88"/>
      <c r="R636" s="42"/>
      <c r="S636" s="43"/>
      <c r="T636" s="88"/>
      <c r="U636" s="88"/>
      <c r="V636" s="97"/>
      <c r="W636" s="88"/>
      <c r="X636" s="97"/>
      <c r="Y636" s="88"/>
    </row>
    <row r="637" spans="1:25">
      <c r="A637" s="110"/>
      <c r="B637" s="111"/>
      <c r="C637" s="112"/>
      <c r="D637" s="113"/>
      <c r="E637" s="50"/>
      <c r="F637" s="114"/>
      <c r="G637" s="115"/>
      <c r="H637" s="53"/>
      <c r="I637" s="54"/>
      <c r="J637" s="55"/>
      <c r="K637" s="112"/>
      <c r="L637" s="115"/>
      <c r="M637" s="116"/>
      <c r="N637" s="117"/>
      <c r="O637" s="116"/>
      <c r="Q637" s="88"/>
      <c r="R637" s="42"/>
      <c r="S637" s="43"/>
      <c r="T637" s="88"/>
      <c r="U637" s="88"/>
      <c r="V637" s="97"/>
      <c r="W637" s="88"/>
      <c r="X637" s="97"/>
      <c r="Y637" s="88"/>
    </row>
    <row r="638" spans="1:25">
      <c r="A638" s="110"/>
      <c r="B638" s="111"/>
      <c r="C638" s="112"/>
      <c r="D638" s="113"/>
      <c r="E638" s="50"/>
      <c r="F638" s="114"/>
      <c r="G638" s="115"/>
      <c r="H638" s="53"/>
      <c r="I638" s="54"/>
      <c r="J638" s="55"/>
      <c r="K638" s="112"/>
      <c r="L638" s="115"/>
      <c r="M638" s="116"/>
      <c r="N638" s="117"/>
      <c r="O638" s="116"/>
      <c r="Q638" s="88"/>
      <c r="R638" s="42"/>
      <c r="S638" s="43"/>
      <c r="T638" s="88"/>
      <c r="U638" s="88"/>
      <c r="V638" s="97"/>
      <c r="W638" s="88"/>
      <c r="X638" s="97"/>
      <c r="Y638" s="88"/>
    </row>
    <row r="639" spans="1:25">
      <c r="A639" s="110"/>
      <c r="B639" s="111"/>
      <c r="C639" s="112"/>
      <c r="D639" s="113"/>
      <c r="E639" s="50"/>
      <c r="F639" s="114"/>
      <c r="G639" s="115"/>
      <c r="H639" s="53"/>
      <c r="I639" s="54"/>
      <c r="J639" s="55"/>
      <c r="K639" s="112"/>
      <c r="L639" s="115"/>
      <c r="M639" s="116"/>
      <c r="N639" s="117"/>
      <c r="O639" s="116"/>
      <c r="Q639" s="88"/>
      <c r="R639" s="42"/>
      <c r="S639" s="43"/>
      <c r="T639" s="88"/>
      <c r="U639" s="88"/>
      <c r="V639" s="97"/>
      <c r="W639" s="88"/>
      <c r="X639" s="97"/>
      <c r="Y639" s="88"/>
    </row>
    <row r="640" spans="1:25">
      <c r="A640" s="110"/>
      <c r="B640" s="111"/>
      <c r="C640" s="112"/>
      <c r="D640" s="113"/>
      <c r="E640" s="50"/>
      <c r="F640" s="114"/>
      <c r="G640" s="115"/>
      <c r="H640" s="53"/>
      <c r="I640" s="54"/>
      <c r="J640" s="55"/>
      <c r="K640" s="112"/>
      <c r="L640" s="115"/>
      <c r="M640" s="116"/>
      <c r="N640" s="117"/>
      <c r="O640" s="116"/>
      <c r="Q640" s="88"/>
      <c r="R640" s="42"/>
      <c r="S640" s="43"/>
      <c r="T640" s="88"/>
      <c r="U640" s="88"/>
      <c r="V640" s="97"/>
      <c r="W640" s="88"/>
      <c r="X640" s="97"/>
      <c r="Y640" s="88"/>
    </row>
    <row r="641" spans="1:25">
      <c r="A641" s="110"/>
      <c r="B641" s="111"/>
      <c r="C641" s="112"/>
      <c r="D641" s="113"/>
      <c r="E641" s="50"/>
      <c r="F641" s="114"/>
      <c r="G641" s="115"/>
      <c r="H641" s="53"/>
      <c r="I641" s="54"/>
      <c r="J641" s="55"/>
      <c r="K641" s="112"/>
      <c r="L641" s="115"/>
      <c r="M641" s="116"/>
      <c r="N641" s="117"/>
      <c r="O641" s="116"/>
      <c r="Q641" s="88"/>
      <c r="R641" s="42"/>
      <c r="S641" s="43"/>
      <c r="T641" s="88"/>
      <c r="U641" s="88"/>
      <c r="V641" s="97"/>
      <c r="W641" s="88"/>
      <c r="X641" s="97"/>
      <c r="Y641" s="88"/>
    </row>
    <row r="642" spans="1:25">
      <c r="A642" s="110"/>
      <c r="B642" s="111"/>
      <c r="C642" s="112"/>
      <c r="D642" s="113"/>
      <c r="E642" s="50"/>
      <c r="F642" s="114"/>
      <c r="G642" s="115"/>
      <c r="H642" s="53"/>
      <c r="I642" s="54"/>
      <c r="J642" s="55"/>
      <c r="K642" s="112"/>
      <c r="L642" s="115"/>
      <c r="M642" s="116"/>
      <c r="N642" s="117"/>
      <c r="O642" s="116"/>
      <c r="Q642" s="88"/>
      <c r="R642" s="42"/>
      <c r="S642" s="43"/>
      <c r="T642" s="88"/>
      <c r="U642" s="88"/>
      <c r="V642" s="97"/>
      <c r="W642" s="88"/>
      <c r="X642" s="97"/>
      <c r="Y642" s="88"/>
    </row>
    <row r="643" spans="1:25">
      <c r="A643" s="110"/>
      <c r="B643" s="111"/>
      <c r="C643" s="112"/>
      <c r="D643" s="113"/>
      <c r="E643" s="50"/>
      <c r="F643" s="114"/>
      <c r="G643" s="115"/>
      <c r="H643" s="53"/>
      <c r="I643" s="54"/>
      <c r="J643" s="55"/>
      <c r="K643" s="112"/>
      <c r="L643" s="115"/>
      <c r="M643" s="116"/>
      <c r="N643" s="117"/>
      <c r="O643" s="116"/>
      <c r="Q643" s="88"/>
      <c r="R643" s="42"/>
      <c r="S643" s="43"/>
      <c r="T643" s="88"/>
      <c r="U643" s="88"/>
      <c r="V643" s="97"/>
      <c r="W643" s="88"/>
      <c r="X643" s="97"/>
      <c r="Y643" s="88"/>
    </row>
    <row r="644" spans="1:25">
      <c r="A644" s="110"/>
      <c r="B644" s="111"/>
      <c r="C644" s="112"/>
      <c r="D644" s="113"/>
      <c r="E644" s="50"/>
      <c r="F644" s="114"/>
      <c r="G644" s="115"/>
      <c r="H644" s="53"/>
      <c r="I644" s="54"/>
      <c r="J644" s="55"/>
      <c r="K644" s="112"/>
      <c r="L644" s="115"/>
      <c r="M644" s="116"/>
      <c r="N644" s="117"/>
      <c r="O644" s="116"/>
      <c r="Q644" s="88"/>
      <c r="R644" s="42"/>
      <c r="S644" s="43"/>
      <c r="T644" s="88"/>
      <c r="U644" s="88"/>
      <c r="V644" s="97"/>
      <c r="W644" s="88"/>
      <c r="X644" s="97"/>
      <c r="Y644" s="88"/>
    </row>
    <row r="645" spans="1:25">
      <c r="A645" s="110"/>
      <c r="B645" s="111"/>
      <c r="C645" s="112"/>
      <c r="D645" s="113"/>
      <c r="E645" s="50"/>
      <c r="F645" s="114"/>
      <c r="G645" s="115"/>
      <c r="H645" s="53"/>
      <c r="I645" s="54"/>
      <c r="J645" s="55"/>
      <c r="K645" s="112"/>
      <c r="L645" s="115"/>
      <c r="M645" s="116"/>
      <c r="N645" s="117"/>
      <c r="O645" s="116"/>
      <c r="Q645" s="88"/>
      <c r="R645" s="42"/>
      <c r="S645" s="43"/>
      <c r="T645" s="88"/>
      <c r="U645" s="88"/>
      <c r="V645" s="97"/>
      <c r="W645" s="88"/>
      <c r="X645" s="97"/>
      <c r="Y645" s="88"/>
    </row>
    <row r="646" spans="1:25">
      <c r="A646" s="110"/>
      <c r="B646" s="111"/>
      <c r="C646" s="112"/>
      <c r="D646" s="113"/>
      <c r="E646" s="50"/>
      <c r="F646" s="114"/>
      <c r="G646" s="115"/>
      <c r="H646" s="53"/>
      <c r="I646" s="54"/>
      <c r="J646" s="55"/>
      <c r="K646" s="112"/>
      <c r="L646" s="115"/>
      <c r="M646" s="116"/>
      <c r="N646" s="117"/>
      <c r="O646" s="116"/>
      <c r="Q646" s="88"/>
      <c r="R646" s="42"/>
      <c r="S646" s="43"/>
      <c r="T646" s="88"/>
      <c r="U646" s="88"/>
      <c r="V646" s="97"/>
      <c r="W646" s="88"/>
      <c r="X646" s="97"/>
      <c r="Y646" s="88"/>
    </row>
    <row r="647" spans="1:25">
      <c r="A647" s="110"/>
      <c r="B647" s="111"/>
      <c r="C647" s="112"/>
      <c r="D647" s="113"/>
      <c r="E647" s="50"/>
      <c r="F647" s="114"/>
      <c r="G647" s="115"/>
      <c r="H647" s="53"/>
      <c r="I647" s="54"/>
      <c r="J647" s="55"/>
      <c r="K647" s="112"/>
      <c r="L647" s="115"/>
      <c r="M647" s="116"/>
      <c r="N647" s="117"/>
      <c r="O647" s="116"/>
      <c r="Q647" s="88"/>
      <c r="R647" s="42"/>
      <c r="S647" s="43"/>
      <c r="T647" s="88"/>
      <c r="U647" s="88"/>
      <c r="V647" s="97"/>
      <c r="W647" s="88"/>
      <c r="X647" s="97"/>
      <c r="Y647" s="88"/>
    </row>
    <row r="648" spans="1:25">
      <c r="A648" s="110"/>
      <c r="B648" s="111"/>
      <c r="C648" s="112"/>
      <c r="D648" s="113"/>
      <c r="E648" s="50"/>
      <c r="F648" s="114"/>
      <c r="G648" s="115"/>
      <c r="H648" s="53"/>
      <c r="I648" s="54"/>
      <c r="J648" s="55"/>
      <c r="K648" s="112"/>
      <c r="L648" s="115"/>
      <c r="M648" s="116"/>
      <c r="N648" s="117"/>
      <c r="O648" s="116"/>
      <c r="Q648" s="88"/>
      <c r="R648" s="42"/>
      <c r="S648" s="43"/>
      <c r="T648" s="88"/>
      <c r="U648" s="88"/>
      <c r="V648" s="97"/>
      <c r="W648" s="88"/>
      <c r="X648" s="97"/>
      <c r="Y648" s="88"/>
    </row>
    <row r="649" spans="1:25">
      <c r="A649" s="110"/>
      <c r="B649" s="111"/>
      <c r="C649" s="112"/>
      <c r="D649" s="113"/>
      <c r="E649" s="50"/>
      <c r="F649" s="114"/>
      <c r="G649" s="115"/>
      <c r="H649" s="53"/>
      <c r="I649" s="54"/>
      <c r="J649" s="55"/>
      <c r="K649" s="112"/>
      <c r="L649" s="115"/>
      <c r="M649" s="116"/>
      <c r="N649" s="117"/>
      <c r="O649" s="116"/>
      <c r="Q649" s="88"/>
      <c r="R649" s="42"/>
      <c r="S649" s="43"/>
      <c r="T649" s="88"/>
      <c r="U649" s="88"/>
      <c r="V649" s="97"/>
      <c r="W649" s="88"/>
      <c r="X649" s="97"/>
      <c r="Y649" s="88"/>
    </row>
    <row r="650" spans="1:25">
      <c r="A650" s="110"/>
      <c r="B650" s="111"/>
      <c r="C650" s="112"/>
      <c r="D650" s="113"/>
      <c r="E650" s="50"/>
      <c r="F650" s="114"/>
      <c r="G650" s="115"/>
      <c r="H650" s="53"/>
      <c r="I650" s="54"/>
      <c r="J650" s="55"/>
      <c r="K650" s="112"/>
      <c r="L650" s="115"/>
      <c r="M650" s="116"/>
      <c r="N650" s="117"/>
      <c r="O650" s="116"/>
      <c r="Q650" s="88"/>
      <c r="R650" s="42"/>
      <c r="S650" s="43"/>
      <c r="T650" s="88"/>
      <c r="U650" s="88"/>
      <c r="V650" s="97"/>
      <c r="W650" s="88"/>
      <c r="X650" s="97"/>
      <c r="Y650" s="88"/>
    </row>
    <row r="651" spans="1:25">
      <c r="A651" s="110"/>
      <c r="B651" s="111"/>
      <c r="C651" s="112"/>
      <c r="D651" s="113"/>
      <c r="E651" s="50"/>
      <c r="F651" s="114"/>
      <c r="G651" s="115"/>
      <c r="H651" s="53"/>
      <c r="I651" s="54"/>
      <c r="J651" s="55"/>
      <c r="K651" s="112"/>
      <c r="L651" s="115"/>
      <c r="M651" s="116"/>
      <c r="N651" s="117"/>
      <c r="O651" s="116"/>
      <c r="Q651" s="88"/>
      <c r="R651" s="42"/>
      <c r="S651" s="43"/>
      <c r="T651" s="88"/>
      <c r="U651" s="88"/>
      <c r="V651" s="97"/>
      <c r="W651" s="88"/>
      <c r="X651" s="97"/>
      <c r="Y651" s="88"/>
    </row>
    <row r="652" spans="1:25">
      <c r="A652" s="110"/>
      <c r="B652" s="111"/>
      <c r="C652" s="112"/>
      <c r="D652" s="113"/>
      <c r="E652" s="50"/>
      <c r="F652" s="114"/>
      <c r="G652" s="115"/>
      <c r="H652" s="53"/>
      <c r="I652" s="54"/>
      <c r="J652" s="55"/>
      <c r="K652" s="112"/>
      <c r="L652" s="115"/>
      <c r="M652" s="116"/>
      <c r="N652" s="117"/>
      <c r="O652" s="116"/>
      <c r="Q652" s="88"/>
      <c r="R652" s="42"/>
      <c r="S652" s="43"/>
      <c r="T652" s="88"/>
      <c r="U652" s="88"/>
      <c r="V652" s="97"/>
      <c r="W652" s="88"/>
      <c r="X652" s="97"/>
      <c r="Y652" s="88"/>
    </row>
    <row r="653" spans="1:25">
      <c r="A653" s="110"/>
      <c r="B653" s="111"/>
      <c r="C653" s="112"/>
      <c r="D653" s="113"/>
      <c r="E653" s="50"/>
      <c r="F653" s="114"/>
      <c r="G653" s="115"/>
      <c r="H653" s="53"/>
      <c r="I653" s="54"/>
      <c r="J653" s="55"/>
      <c r="K653" s="112"/>
      <c r="L653" s="115"/>
      <c r="M653" s="116"/>
      <c r="N653" s="117"/>
      <c r="O653" s="116"/>
      <c r="Q653" s="88"/>
      <c r="R653" s="42"/>
      <c r="S653" s="43"/>
      <c r="T653" s="88"/>
      <c r="U653" s="88"/>
      <c r="V653" s="97"/>
      <c r="W653" s="88"/>
      <c r="X653" s="97"/>
      <c r="Y653" s="88"/>
    </row>
    <row r="654" spans="1:25">
      <c r="A654" s="110"/>
      <c r="B654" s="111"/>
      <c r="C654" s="112"/>
      <c r="D654" s="113"/>
      <c r="E654" s="50"/>
      <c r="F654" s="114"/>
      <c r="G654" s="115"/>
      <c r="H654" s="53"/>
      <c r="I654" s="54"/>
      <c r="J654" s="55"/>
      <c r="K654" s="112"/>
      <c r="L654" s="115"/>
      <c r="M654" s="116"/>
      <c r="N654" s="117"/>
      <c r="O654" s="116"/>
      <c r="Q654" s="88"/>
      <c r="R654" s="42"/>
      <c r="S654" s="43"/>
      <c r="T654" s="88"/>
      <c r="U654" s="88"/>
      <c r="V654" s="97"/>
      <c r="W654" s="88"/>
      <c r="X654" s="97"/>
      <c r="Y654" s="88"/>
    </row>
    <row r="655" spans="1:25">
      <c r="A655" s="110"/>
      <c r="B655" s="111"/>
      <c r="C655" s="112"/>
      <c r="D655" s="113"/>
      <c r="E655" s="50"/>
      <c r="F655" s="114"/>
      <c r="G655" s="115"/>
      <c r="H655" s="53"/>
      <c r="I655" s="54"/>
      <c r="J655" s="55"/>
      <c r="K655" s="112"/>
      <c r="L655" s="115"/>
      <c r="M655" s="116"/>
      <c r="N655" s="117"/>
      <c r="O655" s="116"/>
      <c r="Q655" s="88"/>
      <c r="R655" s="42"/>
      <c r="S655" s="43"/>
      <c r="T655" s="88"/>
      <c r="U655" s="88"/>
      <c r="V655" s="97"/>
      <c r="W655" s="88"/>
      <c r="X655" s="97"/>
      <c r="Y655" s="88"/>
    </row>
    <row r="656" spans="1:25">
      <c r="A656" s="110"/>
      <c r="B656" s="111"/>
      <c r="C656" s="112"/>
      <c r="D656" s="113"/>
      <c r="E656" s="50"/>
      <c r="F656" s="114"/>
      <c r="G656" s="115"/>
      <c r="H656" s="53"/>
      <c r="I656" s="54"/>
      <c r="J656" s="55"/>
      <c r="K656" s="112"/>
      <c r="L656" s="115"/>
      <c r="M656" s="116"/>
      <c r="N656" s="117"/>
      <c r="O656" s="116"/>
      <c r="Q656" s="88"/>
      <c r="R656" s="42"/>
      <c r="S656" s="43"/>
      <c r="T656" s="88"/>
      <c r="U656" s="88"/>
      <c r="V656" s="97"/>
      <c r="W656" s="88"/>
      <c r="X656" s="97"/>
      <c r="Y656" s="88"/>
    </row>
    <row r="657" spans="1:25">
      <c r="A657" s="110"/>
      <c r="B657" s="111"/>
      <c r="C657" s="112"/>
      <c r="D657" s="113"/>
      <c r="E657" s="50"/>
      <c r="F657" s="114"/>
      <c r="G657" s="115"/>
      <c r="H657" s="53"/>
      <c r="I657" s="54"/>
      <c r="J657" s="55"/>
      <c r="K657" s="112"/>
      <c r="L657" s="115"/>
      <c r="M657" s="116"/>
      <c r="N657" s="117"/>
      <c r="O657" s="116"/>
      <c r="Q657" s="88"/>
      <c r="R657" s="42"/>
      <c r="S657" s="43"/>
      <c r="T657" s="88"/>
      <c r="U657" s="88"/>
      <c r="V657" s="97"/>
      <c r="W657" s="88"/>
      <c r="X657" s="97"/>
      <c r="Y657" s="88"/>
    </row>
    <row r="658" spans="1:25">
      <c r="A658" s="110"/>
      <c r="B658" s="111"/>
      <c r="C658" s="112"/>
      <c r="D658" s="113"/>
      <c r="E658" s="50"/>
      <c r="F658" s="114"/>
      <c r="G658" s="115"/>
      <c r="H658" s="53"/>
      <c r="I658" s="54"/>
      <c r="J658" s="55"/>
      <c r="K658" s="112"/>
      <c r="L658" s="115"/>
      <c r="M658" s="116"/>
      <c r="N658" s="117"/>
      <c r="O658" s="116"/>
      <c r="Q658" s="88"/>
      <c r="R658" s="42"/>
      <c r="S658" s="43"/>
      <c r="T658" s="88"/>
      <c r="U658" s="88"/>
      <c r="V658" s="97"/>
      <c r="W658" s="88"/>
      <c r="X658" s="97"/>
      <c r="Y658" s="88"/>
    </row>
    <row r="659" spans="1:25">
      <c r="A659" s="110"/>
      <c r="B659" s="111"/>
      <c r="C659" s="112"/>
      <c r="D659" s="113"/>
      <c r="E659" s="50"/>
      <c r="F659" s="114"/>
      <c r="G659" s="115"/>
      <c r="H659" s="53"/>
      <c r="I659" s="54"/>
      <c r="J659" s="55"/>
      <c r="K659" s="112"/>
      <c r="L659" s="115"/>
      <c r="M659" s="116"/>
      <c r="N659" s="117"/>
      <c r="O659" s="116"/>
      <c r="Q659" s="88"/>
      <c r="R659" s="42"/>
      <c r="S659" s="43"/>
      <c r="T659" s="88"/>
      <c r="U659" s="88"/>
      <c r="V659" s="97"/>
      <c r="W659" s="88"/>
      <c r="X659" s="97"/>
      <c r="Y659" s="88"/>
    </row>
    <row r="660" spans="1:25">
      <c r="A660" s="110"/>
      <c r="B660" s="111"/>
      <c r="C660" s="112"/>
      <c r="D660" s="113"/>
      <c r="E660" s="50"/>
      <c r="F660" s="114"/>
      <c r="G660" s="115"/>
      <c r="H660" s="53"/>
      <c r="I660" s="54"/>
      <c r="J660" s="55"/>
      <c r="K660" s="112"/>
      <c r="L660" s="115"/>
      <c r="M660" s="116"/>
      <c r="N660" s="117"/>
      <c r="O660" s="116"/>
      <c r="Q660" s="88"/>
      <c r="R660" s="42"/>
      <c r="S660" s="43"/>
      <c r="T660" s="88"/>
      <c r="U660" s="88"/>
      <c r="V660" s="97"/>
      <c r="W660" s="88"/>
      <c r="X660" s="97"/>
      <c r="Y660" s="88"/>
    </row>
    <row r="661" spans="1:25">
      <c r="A661" s="110"/>
      <c r="B661" s="111"/>
      <c r="C661" s="112"/>
      <c r="D661" s="113"/>
      <c r="E661" s="50"/>
      <c r="F661" s="114"/>
      <c r="G661" s="115"/>
      <c r="H661" s="53"/>
      <c r="I661" s="54"/>
      <c r="J661" s="55"/>
      <c r="K661" s="112"/>
      <c r="L661" s="115"/>
      <c r="M661" s="116"/>
      <c r="N661" s="117"/>
      <c r="O661" s="116"/>
      <c r="Q661" s="88"/>
      <c r="R661" s="42"/>
      <c r="S661" s="43"/>
      <c r="T661" s="88"/>
      <c r="U661" s="88"/>
      <c r="V661" s="97"/>
      <c r="W661" s="88"/>
      <c r="X661" s="97"/>
      <c r="Y661" s="88"/>
    </row>
    <row r="662" spans="1:25">
      <c r="A662" s="110"/>
      <c r="B662" s="111"/>
      <c r="C662" s="112"/>
      <c r="D662" s="113"/>
      <c r="E662" s="50"/>
      <c r="F662" s="114"/>
      <c r="G662" s="115"/>
      <c r="H662" s="53"/>
      <c r="I662" s="54"/>
      <c r="J662" s="55"/>
      <c r="K662" s="112"/>
      <c r="L662" s="115"/>
      <c r="M662" s="116"/>
      <c r="N662" s="117"/>
      <c r="O662" s="116"/>
      <c r="Q662" s="88"/>
      <c r="R662" s="42"/>
      <c r="S662" s="43"/>
      <c r="T662" s="88"/>
      <c r="U662" s="88"/>
      <c r="V662" s="97"/>
      <c r="W662" s="88"/>
      <c r="X662" s="97"/>
      <c r="Y662" s="88"/>
    </row>
    <row r="663" spans="1:25">
      <c r="A663" s="110"/>
      <c r="B663" s="111"/>
      <c r="C663" s="112"/>
      <c r="D663" s="113"/>
      <c r="E663" s="50"/>
      <c r="F663" s="114"/>
      <c r="G663" s="115"/>
      <c r="H663" s="53"/>
      <c r="I663" s="54"/>
      <c r="J663" s="55"/>
      <c r="K663" s="112"/>
      <c r="L663" s="115"/>
      <c r="M663" s="116"/>
      <c r="N663" s="117"/>
      <c r="O663" s="116"/>
      <c r="Q663" s="88"/>
      <c r="R663" s="42"/>
      <c r="S663" s="43"/>
      <c r="T663" s="88"/>
      <c r="U663" s="88"/>
      <c r="V663" s="97"/>
      <c r="W663" s="88"/>
      <c r="X663" s="97"/>
      <c r="Y663" s="88"/>
    </row>
    <row r="664" spans="1:25">
      <c r="A664" s="110"/>
      <c r="B664" s="111"/>
      <c r="C664" s="112"/>
      <c r="D664" s="113"/>
      <c r="E664" s="50"/>
      <c r="F664" s="114"/>
      <c r="G664" s="115"/>
      <c r="H664" s="53"/>
      <c r="I664" s="54"/>
      <c r="J664" s="55"/>
      <c r="K664" s="112"/>
      <c r="L664" s="115"/>
      <c r="M664" s="116"/>
      <c r="N664" s="117"/>
      <c r="O664" s="116"/>
      <c r="Q664" s="88"/>
      <c r="R664" s="42"/>
      <c r="S664" s="43"/>
      <c r="T664" s="88"/>
      <c r="U664" s="88"/>
      <c r="V664" s="97"/>
      <c r="W664" s="88"/>
      <c r="X664" s="97"/>
      <c r="Y664" s="88"/>
    </row>
    <row r="665" spans="1:25">
      <c r="A665" s="110"/>
      <c r="B665" s="111"/>
      <c r="C665" s="112"/>
      <c r="D665" s="113"/>
      <c r="E665" s="50"/>
      <c r="F665" s="114"/>
      <c r="G665" s="115"/>
      <c r="H665" s="53"/>
      <c r="I665" s="54"/>
      <c r="J665" s="55"/>
      <c r="K665" s="112"/>
      <c r="L665" s="115"/>
      <c r="M665" s="116"/>
      <c r="N665" s="117"/>
      <c r="O665" s="116"/>
      <c r="Q665" s="88"/>
      <c r="R665" s="42"/>
      <c r="S665" s="43"/>
      <c r="T665" s="88"/>
      <c r="U665" s="88"/>
      <c r="V665" s="97"/>
      <c r="W665" s="88"/>
      <c r="X665" s="97"/>
      <c r="Y665" s="88"/>
    </row>
    <row r="666" spans="1:25">
      <c r="A666" s="110"/>
      <c r="B666" s="111"/>
      <c r="C666" s="112"/>
      <c r="D666" s="113"/>
      <c r="E666" s="50"/>
      <c r="F666" s="114"/>
      <c r="G666" s="115"/>
      <c r="H666" s="53"/>
      <c r="I666" s="54"/>
      <c r="J666" s="55"/>
      <c r="K666" s="112"/>
      <c r="L666" s="115"/>
      <c r="M666" s="116"/>
      <c r="N666" s="117"/>
      <c r="O666" s="116"/>
      <c r="Q666" s="88"/>
      <c r="R666" s="42"/>
      <c r="S666" s="43"/>
      <c r="T666" s="88"/>
      <c r="U666" s="88"/>
      <c r="V666" s="97"/>
      <c r="W666" s="88"/>
      <c r="X666" s="97"/>
      <c r="Y666" s="88"/>
    </row>
    <row r="667" spans="1:25">
      <c r="A667" s="110"/>
      <c r="B667" s="111"/>
      <c r="C667" s="112"/>
      <c r="D667" s="113"/>
      <c r="E667" s="50"/>
      <c r="F667" s="114"/>
      <c r="G667" s="115"/>
      <c r="H667" s="53"/>
      <c r="I667" s="54"/>
      <c r="J667" s="55"/>
      <c r="K667" s="112"/>
      <c r="L667" s="115"/>
      <c r="M667" s="116"/>
      <c r="N667" s="117"/>
      <c r="O667" s="116"/>
      <c r="Q667" s="88"/>
      <c r="R667" s="42"/>
      <c r="S667" s="43"/>
      <c r="T667" s="88"/>
      <c r="U667" s="88"/>
      <c r="V667" s="97"/>
      <c r="W667" s="88"/>
      <c r="X667" s="97"/>
      <c r="Y667" s="88"/>
    </row>
    <row r="668" spans="1:25">
      <c r="A668" s="110"/>
      <c r="B668" s="111"/>
      <c r="C668" s="112"/>
      <c r="D668" s="113"/>
      <c r="E668" s="50"/>
      <c r="F668" s="114"/>
      <c r="G668" s="115"/>
      <c r="H668" s="53"/>
      <c r="I668" s="54"/>
      <c r="J668" s="55"/>
      <c r="K668" s="112"/>
      <c r="L668" s="115"/>
      <c r="M668" s="116"/>
      <c r="N668" s="117"/>
      <c r="O668" s="116"/>
      <c r="Q668" s="88"/>
      <c r="R668" s="42"/>
      <c r="S668" s="43"/>
      <c r="T668" s="88"/>
      <c r="U668" s="88"/>
      <c r="V668" s="97"/>
      <c r="W668" s="88"/>
      <c r="X668" s="97"/>
      <c r="Y668" s="88"/>
    </row>
    <row r="669" spans="1:25">
      <c r="A669" s="110"/>
      <c r="B669" s="111"/>
      <c r="C669" s="112"/>
      <c r="D669" s="113"/>
      <c r="E669" s="50"/>
      <c r="F669" s="114"/>
      <c r="G669" s="115"/>
      <c r="H669" s="53"/>
      <c r="I669" s="54"/>
      <c r="J669" s="55"/>
      <c r="K669" s="112"/>
      <c r="L669" s="115"/>
      <c r="M669" s="116"/>
      <c r="N669" s="117"/>
      <c r="O669" s="116"/>
      <c r="Q669" s="88"/>
      <c r="R669" s="42"/>
      <c r="S669" s="43"/>
      <c r="T669" s="88"/>
      <c r="U669" s="88"/>
      <c r="V669" s="97"/>
      <c r="W669" s="88"/>
      <c r="X669" s="97"/>
      <c r="Y669" s="88"/>
    </row>
    <row r="670" spans="1:25">
      <c r="A670" s="110"/>
      <c r="B670" s="111"/>
      <c r="C670" s="112"/>
      <c r="D670" s="113"/>
      <c r="E670" s="50"/>
      <c r="F670" s="114"/>
      <c r="G670" s="115"/>
      <c r="H670" s="53"/>
      <c r="I670" s="54"/>
      <c r="J670" s="55"/>
      <c r="K670" s="112"/>
      <c r="L670" s="115"/>
      <c r="M670" s="116"/>
      <c r="N670" s="117"/>
      <c r="O670" s="116"/>
      <c r="Q670" s="88"/>
      <c r="R670" s="42"/>
      <c r="S670" s="43"/>
      <c r="T670" s="88"/>
      <c r="U670" s="88"/>
      <c r="V670" s="97"/>
      <c r="W670" s="88"/>
      <c r="X670" s="97"/>
      <c r="Y670" s="88"/>
    </row>
    <row r="671" spans="1:25">
      <c r="A671" s="110"/>
      <c r="B671" s="111"/>
      <c r="C671" s="112"/>
      <c r="D671" s="113"/>
      <c r="E671" s="50"/>
      <c r="F671" s="114"/>
      <c r="G671" s="115"/>
      <c r="H671" s="53"/>
      <c r="I671" s="54"/>
      <c r="J671" s="55"/>
      <c r="K671" s="112"/>
      <c r="L671" s="115"/>
      <c r="M671" s="116"/>
      <c r="N671" s="117"/>
      <c r="O671" s="116"/>
      <c r="Q671" s="88"/>
      <c r="R671" s="42"/>
      <c r="S671" s="43"/>
      <c r="T671" s="88"/>
      <c r="U671" s="88"/>
      <c r="V671" s="97"/>
      <c r="W671" s="88"/>
      <c r="X671" s="97"/>
      <c r="Y671" s="88"/>
    </row>
    <row r="672" spans="1:25">
      <c r="A672" s="110"/>
      <c r="B672" s="111"/>
      <c r="C672" s="112"/>
      <c r="D672" s="113"/>
      <c r="E672" s="50"/>
      <c r="F672" s="114"/>
      <c r="G672" s="115"/>
      <c r="H672" s="53"/>
      <c r="I672" s="54"/>
      <c r="J672" s="55"/>
      <c r="K672" s="112"/>
      <c r="L672" s="115"/>
      <c r="M672" s="116"/>
      <c r="N672" s="117"/>
      <c r="O672" s="116"/>
      <c r="Q672" s="88"/>
      <c r="R672" s="42"/>
      <c r="S672" s="43"/>
      <c r="T672" s="88"/>
      <c r="U672" s="88"/>
      <c r="V672" s="97"/>
      <c r="W672" s="88"/>
      <c r="X672" s="97"/>
      <c r="Y672" s="88"/>
    </row>
    <row r="673" spans="1:25">
      <c r="A673" s="110"/>
      <c r="B673" s="111"/>
      <c r="C673" s="112"/>
      <c r="D673" s="113"/>
      <c r="E673" s="50"/>
      <c r="F673" s="114"/>
      <c r="G673" s="115"/>
      <c r="H673" s="53"/>
      <c r="I673" s="54"/>
      <c r="J673" s="55"/>
      <c r="K673" s="112"/>
      <c r="L673" s="115"/>
      <c r="M673" s="116"/>
      <c r="N673" s="117"/>
      <c r="O673" s="116"/>
      <c r="Q673" s="88"/>
      <c r="R673" s="42"/>
      <c r="S673" s="43"/>
      <c r="T673" s="88"/>
      <c r="U673" s="88"/>
      <c r="V673" s="97"/>
      <c r="W673" s="88"/>
      <c r="X673" s="97"/>
      <c r="Y673" s="88"/>
    </row>
    <row r="674" spans="1:25">
      <c r="A674" s="110"/>
      <c r="B674" s="111"/>
      <c r="C674" s="112"/>
      <c r="D674" s="113"/>
      <c r="E674" s="50"/>
      <c r="F674" s="114"/>
      <c r="G674" s="115"/>
      <c r="H674" s="53"/>
      <c r="I674" s="54"/>
      <c r="J674" s="55"/>
      <c r="K674" s="112"/>
      <c r="L674" s="115"/>
      <c r="M674" s="116"/>
      <c r="N674" s="117"/>
      <c r="O674" s="116"/>
      <c r="Q674" s="88"/>
      <c r="R674" s="42"/>
      <c r="S674" s="43"/>
      <c r="T674" s="88"/>
      <c r="U674" s="88"/>
      <c r="V674" s="97"/>
      <c r="W674" s="88"/>
      <c r="X674" s="97"/>
      <c r="Y674" s="88"/>
    </row>
    <row r="675" spans="1:25">
      <c r="A675" s="110"/>
      <c r="B675" s="111"/>
      <c r="C675" s="112"/>
      <c r="D675" s="113"/>
      <c r="E675" s="50"/>
      <c r="F675" s="114"/>
      <c r="G675" s="115"/>
      <c r="H675" s="53"/>
      <c r="I675" s="54"/>
      <c r="J675" s="55"/>
      <c r="K675" s="112"/>
      <c r="L675" s="115"/>
      <c r="M675" s="116"/>
      <c r="N675" s="117"/>
      <c r="O675" s="116"/>
      <c r="Q675" s="88"/>
      <c r="R675" s="42"/>
      <c r="S675" s="43"/>
      <c r="T675" s="88"/>
      <c r="U675" s="88"/>
      <c r="V675" s="97"/>
      <c r="W675" s="88"/>
      <c r="X675" s="97"/>
      <c r="Y675" s="88"/>
    </row>
    <row r="676" spans="1:25">
      <c r="A676" s="110"/>
      <c r="B676" s="111"/>
      <c r="C676" s="112"/>
      <c r="D676" s="113"/>
      <c r="E676" s="50"/>
      <c r="F676" s="114"/>
      <c r="G676" s="115"/>
      <c r="H676" s="53"/>
      <c r="I676" s="54"/>
      <c r="J676" s="55"/>
      <c r="K676" s="112"/>
      <c r="L676" s="115"/>
      <c r="M676" s="116"/>
      <c r="N676" s="117"/>
      <c r="O676" s="116"/>
      <c r="Q676" s="88"/>
      <c r="R676" s="42"/>
      <c r="S676" s="43"/>
      <c r="T676" s="88"/>
      <c r="U676" s="88"/>
      <c r="V676" s="97"/>
      <c r="W676" s="88"/>
      <c r="X676" s="97"/>
      <c r="Y676" s="88"/>
    </row>
    <row r="677" spans="1:25">
      <c r="A677" s="110"/>
      <c r="B677" s="111"/>
      <c r="C677" s="112"/>
      <c r="D677" s="113"/>
      <c r="E677" s="50"/>
      <c r="F677" s="114"/>
      <c r="G677" s="115"/>
      <c r="H677" s="53"/>
      <c r="I677" s="54"/>
      <c r="J677" s="55"/>
      <c r="K677" s="112"/>
      <c r="L677" s="115"/>
      <c r="M677" s="116"/>
      <c r="N677" s="117"/>
      <c r="O677" s="116"/>
      <c r="Q677" s="88"/>
      <c r="R677" s="42"/>
      <c r="S677" s="43"/>
      <c r="T677" s="88"/>
      <c r="U677" s="88"/>
      <c r="V677" s="97"/>
      <c r="W677" s="88"/>
      <c r="X677" s="97"/>
      <c r="Y677" s="88"/>
    </row>
    <row r="678" spans="1:25">
      <c r="A678" s="110"/>
      <c r="B678" s="111"/>
      <c r="C678" s="112"/>
      <c r="D678" s="113"/>
      <c r="E678" s="50"/>
      <c r="F678" s="114"/>
      <c r="G678" s="115"/>
      <c r="H678" s="53"/>
      <c r="I678" s="54"/>
      <c r="J678" s="55"/>
      <c r="K678" s="112"/>
      <c r="L678" s="115"/>
      <c r="M678" s="116"/>
      <c r="N678" s="117"/>
      <c r="O678" s="116"/>
      <c r="Q678" s="88"/>
      <c r="R678" s="42"/>
      <c r="S678" s="43"/>
      <c r="T678" s="88"/>
      <c r="U678" s="88"/>
      <c r="V678" s="97"/>
      <c r="W678" s="88"/>
      <c r="X678" s="97"/>
      <c r="Y678" s="88"/>
    </row>
    <row r="679" spans="1:25">
      <c r="A679" s="110"/>
      <c r="B679" s="111"/>
      <c r="C679" s="112"/>
      <c r="D679" s="113"/>
      <c r="E679" s="50"/>
      <c r="F679" s="114"/>
      <c r="G679" s="115"/>
      <c r="H679" s="53"/>
      <c r="I679" s="54"/>
      <c r="J679" s="55"/>
      <c r="K679" s="112"/>
      <c r="L679" s="115"/>
      <c r="M679" s="116"/>
      <c r="N679" s="117"/>
      <c r="O679" s="116"/>
      <c r="Q679" s="88"/>
      <c r="R679" s="42"/>
      <c r="S679" s="43"/>
      <c r="T679" s="88"/>
      <c r="U679" s="88"/>
      <c r="V679" s="97"/>
      <c r="W679" s="88"/>
      <c r="X679" s="97"/>
      <c r="Y679" s="88"/>
    </row>
    <row r="680" spans="1:25">
      <c r="A680" s="110"/>
      <c r="B680" s="111"/>
      <c r="C680" s="112"/>
      <c r="D680" s="113"/>
      <c r="E680" s="50"/>
      <c r="F680" s="114"/>
      <c r="G680" s="115"/>
      <c r="H680" s="53"/>
      <c r="I680" s="54"/>
      <c r="J680" s="55"/>
      <c r="K680" s="112"/>
      <c r="L680" s="115"/>
      <c r="M680" s="116"/>
      <c r="N680" s="117"/>
      <c r="O680" s="116"/>
      <c r="Q680" s="88"/>
      <c r="R680" s="42"/>
      <c r="S680" s="43"/>
      <c r="T680" s="88"/>
      <c r="U680" s="88"/>
      <c r="V680" s="97"/>
      <c r="W680" s="88"/>
      <c r="X680" s="97"/>
      <c r="Y680" s="88"/>
    </row>
    <row r="681" spans="1:25">
      <c r="A681" s="110"/>
      <c r="B681" s="111"/>
      <c r="C681" s="112"/>
      <c r="D681" s="113"/>
      <c r="E681" s="50"/>
      <c r="F681" s="114"/>
      <c r="G681" s="115"/>
      <c r="H681" s="53"/>
      <c r="I681" s="54"/>
      <c r="J681" s="55"/>
      <c r="K681" s="112"/>
      <c r="L681" s="115"/>
      <c r="M681" s="116"/>
      <c r="N681" s="117"/>
      <c r="O681" s="116"/>
      <c r="Q681" s="88"/>
      <c r="R681" s="42"/>
      <c r="S681" s="43"/>
      <c r="T681" s="88"/>
      <c r="U681" s="88"/>
      <c r="V681" s="97"/>
      <c r="W681" s="88"/>
      <c r="X681" s="97"/>
      <c r="Y681" s="88"/>
    </row>
    <row r="682" spans="1:25">
      <c r="A682" s="110"/>
      <c r="B682" s="111"/>
      <c r="C682" s="112"/>
      <c r="D682" s="113"/>
      <c r="E682" s="50"/>
      <c r="F682" s="114"/>
      <c r="G682" s="115"/>
      <c r="H682" s="53"/>
      <c r="I682" s="54"/>
      <c r="J682" s="55"/>
      <c r="K682" s="112"/>
      <c r="L682" s="115"/>
      <c r="M682" s="116"/>
      <c r="N682" s="117"/>
      <c r="O682" s="116"/>
      <c r="Q682" s="88"/>
      <c r="R682" s="42"/>
      <c r="S682" s="43"/>
      <c r="T682" s="88"/>
      <c r="U682" s="88"/>
      <c r="V682" s="97"/>
      <c r="W682" s="88"/>
      <c r="X682" s="97"/>
      <c r="Y682" s="88"/>
    </row>
    <row r="683" spans="1:25">
      <c r="A683" s="110"/>
      <c r="B683" s="111"/>
      <c r="C683" s="112"/>
      <c r="D683" s="113"/>
      <c r="E683" s="50"/>
      <c r="F683" s="114"/>
      <c r="G683" s="115"/>
      <c r="H683" s="53"/>
      <c r="I683" s="54"/>
      <c r="J683" s="55"/>
      <c r="K683" s="112"/>
      <c r="L683" s="115"/>
      <c r="M683" s="116"/>
      <c r="N683" s="117"/>
      <c r="O683" s="116"/>
      <c r="Q683" s="88"/>
      <c r="R683" s="42"/>
      <c r="S683" s="43"/>
      <c r="T683" s="88"/>
      <c r="U683" s="88"/>
      <c r="V683" s="97"/>
      <c r="W683" s="88"/>
      <c r="X683" s="97"/>
      <c r="Y683" s="88"/>
    </row>
    <row r="684" spans="1:25">
      <c r="A684" s="110"/>
      <c r="B684" s="111"/>
      <c r="C684" s="112"/>
      <c r="D684" s="113"/>
      <c r="E684" s="50"/>
      <c r="F684" s="114"/>
      <c r="G684" s="115"/>
      <c r="H684" s="53"/>
      <c r="I684" s="54"/>
      <c r="J684" s="55"/>
      <c r="K684" s="112"/>
      <c r="L684" s="115"/>
      <c r="M684" s="116"/>
      <c r="N684" s="117"/>
      <c r="O684" s="116"/>
      <c r="Q684" s="88"/>
      <c r="R684" s="42"/>
      <c r="S684" s="43"/>
      <c r="T684" s="88"/>
      <c r="U684" s="88"/>
      <c r="V684" s="97"/>
      <c r="W684" s="88"/>
      <c r="X684" s="97"/>
      <c r="Y684" s="88"/>
    </row>
    <row r="685" spans="1:25">
      <c r="A685" s="110"/>
      <c r="B685" s="111"/>
      <c r="C685" s="112"/>
      <c r="D685" s="113"/>
      <c r="E685" s="50"/>
      <c r="F685" s="114"/>
      <c r="G685" s="115"/>
      <c r="H685" s="53"/>
      <c r="I685" s="54"/>
      <c r="J685" s="55"/>
      <c r="K685" s="112"/>
      <c r="L685" s="115"/>
      <c r="M685" s="116"/>
      <c r="N685" s="117"/>
      <c r="O685" s="116"/>
      <c r="Q685" s="88"/>
      <c r="R685" s="42"/>
      <c r="S685" s="43"/>
      <c r="T685" s="88"/>
      <c r="U685" s="88"/>
      <c r="V685" s="97"/>
      <c r="W685" s="88"/>
      <c r="X685" s="97"/>
      <c r="Y685" s="88"/>
    </row>
    <row r="686" spans="1:25">
      <c r="A686" s="110"/>
      <c r="B686" s="111"/>
      <c r="C686" s="112"/>
      <c r="D686" s="113"/>
      <c r="E686" s="50"/>
      <c r="F686" s="114"/>
      <c r="G686" s="115"/>
      <c r="H686" s="53"/>
      <c r="I686" s="54"/>
      <c r="J686" s="55"/>
      <c r="K686" s="112"/>
      <c r="L686" s="115"/>
      <c r="M686" s="116"/>
      <c r="N686" s="117"/>
      <c r="O686" s="116"/>
      <c r="Q686" s="88"/>
      <c r="R686" s="42"/>
      <c r="S686" s="43"/>
      <c r="T686" s="88"/>
      <c r="U686" s="88"/>
      <c r="V686" s="97"/>
      <c r="W686" s="88"/>
      <c r="X686" s="97"/>
      <c r="Y686" s="88"/>
    </row>
    <row r="687" spans="1:25">
      <c r="A687" s="110"/>
      <c r="B687" s="111"/>
      <c r="C687" s="112"/>
      <c r="D687" s="113"/>
      <c r="E687" s="50"/>
      <c r="F687" s="114"/>
      <c r="G687" s="115"/>
      <c r="H687" s="53"/>
      <c r="I687" s="54"/>
      <c r="J687" s="55"/>
      <c r="K687" s="112"/>
      <c r="L687" s="115"/>
      <c r="M687" s="116"/>
      <c r="N687" s="117"/>
      <c r="O687" s="116"/>
      <c r="Q687" s="88"/>
      <c r="R687" s="42"/>
      <c r="S687" s="43"/>
      <c r="T687" s="88"/>
      <c r="U687" s="88"/>
      <c r="V687" s="97"/>
      <c r="W687" s="88"/>
      <c r="X687" s="97"/>
      <c r="Y687" s="88"/>
    </row>
    <row r="688" spans="1:25">
      <c r="A688" s="110"/>
      <c r="B688" s="111"/>
      <c r="C688" s="112"/>
      <c r="D688" s="113"/>
      <c r="E688" s="50"/>
      <c r="F688" s="114"/>
      <c r="G688" s="115"/>
      <c r="H688" s="53"/>
      <c r="I688" s="54"/>
      <c r="J688" s="55"/>
      <c r="K688" s="112"/>
      <c r="L688" s="115"/>
      <c r="M688" s="116"/>
      <c r="N688" s="117"/>
      <c r="O688" s="116"/>
      <c r="Q688" s="88"/>
      <c r="R688" s="42"/>
      <c r="S688" s="43"/>
      <c r="T688" s="88"/>
      <c r="U688" s="88"/>
      <c r="V688" s="97"/>
      <c r="W688" s="88"/>
      <c r="X688" s="97"/>
      <c r="Y688" s="88"/>
    </row>
    <row r="689" spans="1:25">
      <c r="A689" s="110"/>
      <c r="B689" s="111"/>
      <c r="C689" s="112"/>
      <c r="D689" s="113"/>
      <c r="E689" s="50"/>
      <c r="F689" s="114"/>
      <c r="G689" s="115"/>
      <c r="H689" s="53"/>
      <c r="I689" s="54"/>
      <c r="J689" s="55"/>
      <c r="K689" s="112"/>
      <c r="L689" s="115"/>
      <c r="M689" s="116"/>
      <c r="N689" s="117"/>
      <c r="O689" s="116"/>
      <c r="Q689" s="88"/>
      <c r="R689" s="42"/>
      <c r="S689" s="43"/>
      <c r="T689" s="88"/>
      <c r="U689" s="88"/>
      <c r="V689" s="97"/>
      <c r="W689" s="88"/>
      <c r="X689" s="97"/>
      <c r="Y689" s="88"/>
    </row>
    <row r="690" spans="1:25">
      <c r="A690" s="110"/>
      <c r="B690" s="111"/>
      <c r="C690" s="112"/>
      <c r="D690" s="113"/>
      <c r="E690" s="50"/>
      <c r="F690" s="114"/>
      <c r="G690" s="115"/>
      <c r="H690" s="53"/>
      <c r="I690" s="54"/>
      <c r="J690" s="55"/>
      <c r="K690" s="112"/>
      <c r="L690" s="115"/>
      <c r="M690" s="116"/>
      <c r="N690" s="117"/>
      <c r="O690" s="116"/>
      <c r="Q690" s="88"/>
      <c r="R690" s="42"/>
      <c r="S690" s="43"/>
      <c r="T690" s="88"/>
      <c r="U690" s="88"/>
      <c r="V690" s="97"/>
      <c r="W690" s="88"/>
      <c r="X690" s="97"/>
      <c r="Y690" s="88"/>
    </row>
    <row r="691" spans="1:25">
      <c r="A691" s="110"/>
      <c r="B691" s="111"/>
      <c r="C691" s="112"/>
      <c r="D691" s="113"/>
      <c r="E691" s="50"/>
      <c r="F691" s="114"/>
      <c r="G691" s="115"/>
      <c r="H691" s="53"/>
      <c r="I691" s="54"/>
      <c r="J691" s="55"/>
      <c r="K691" s="112"/>
      <c r="L691" s="115"/>
      <c r="M691" s="116"/>
      <c r="N691" s="117"/>
      <c r="O691" s="116"/>
      <c r="Q691" s="88"/>
      <c r="R691" s="42"/>
      <c r="S691" s="43"/>
      <c r="T691" s="88"/>
      <c r="U691" s="88"/>
      <c r="V691" s="97"/>
      <c r="W691" s="88"/>
      <c r="X691" s="97"/>
      <c r="Y691" s="88"/>
    </row>
    <row r="692" spans="1:25">
      <c r="A692" s="110"/>
      <c r="B692" s="111"/>
      <c r="C692" s="112"/>
      <c r="D692" s="113"/>
      <c r="E692" s="50"/>
      <c r="F692" s="114"/>
      <c r="G692" s="115"/>
      <c r="H692" s="53"/>
      <c r="I692" s="54"/>
      <c r="J692" s="55"/>
      <c r="K692" s="112"/>
      <c r="L692" s="115"/>
      <c r="M692" s="116"/>
      <c r="N692" s="117"/>
      <c r="O692" s="116"/>
      <c r="Q692" s="88"/>
      <c r="R692" s="42"/>
      <c r="S692" s="43"/>
      <c r="T692" s="88"/>
      <c r="U692" s="88"/>
      <c r="V692" s="97"/>
      <c r="W692" s="88"/>
      <c r="X692" s="97"/>
      <c r="Y692" s="88"/>
    </row>
    <row r="693" spans="1:25">
      <c r="A693" s="110"/>
      <c r="B693" s="111"/>
      <c r="C693" s="112"/>
      <c r="D693" s="113"/>
      <c r="E693" s="50"/>
      <c r="F693" s="114"/>
      <c r="G693" s="115"/>
      <c r="H693" s="53"/>
      <c r="I693" s="54"/>
      <c r="J693" s="55"/>
      <c r="K693" s="112"/>
      <c r="L693" s="115"/>
      <c r="M693" s="116"/>
      <c r="N693" s="117"/>
      <c r="O693" s="116"/>
      <c r="Q693" s="88"/>
      <c r="R693" s="42"/>
      <c r="S693" s="43"/>
      <c r="T693" s="88"/>
      <c r="U693" s="88"/>
      <c r="V693" s="97"/>
      <c r="W693" s="88"/>
      <c r="X693" s="97"/>
      <c r="Y693" s="88"/>
    </row>
    <row r="694" spans="1:25">
      <c r="A694" s="110"/>
      <c r="B694" s="111"/>
      <c r="C694" s="112"/>
      <c r="D694" s="113"/>
      <c r="E694" s="50"/>
      <c r="F694" s="114"/>
      <c r="G694" s="115"/>
      <c r="H694" s="53"/>
      <c r="I694" s="54"/>
      <c r="J694" s="55"/>
      <c r="K694" s="112"/>
      <c r="L694" s="115"/>
      <c r="M694" s="116"/>
      <c r="N694" s="117"/>
      <c r="O694" s="116"/>
      <c r="Q694" s="88"/>
      <c r="R694" s="42"/>
      <c r="S694" s="43"/>
      <c r="T694" s="88"/>
      <c r="U694" s="88"/>
      <c r="V694" s="97"/>
      <c r="W694" s="88"/>
      <c r="X694" s="97"/>
      <c r="Y694" s="88"/>
    </row>
    <row r="695" spans="1:25">
      <c r="A695" s="110"/>
      <c r="B695" s="111"/>
      <c r="C695" s="112"/>
      <c r="D695" s="113"/>
      <c r="E695" s="50"/>
      <c r="F695" s="114"/>
      <c r="G695" s="115"/>
      <c r="H695" s="53"/>
      <c r="I695" s="54"/>
      <c r="J695" s="55"/>
      <c r="K695" s="112"/>
      <c r="L695" s="115"/>
      <c r="M695" s="116"/>
      <c r="N695" s="117"/>
      <c r="O695" s="116"/>
      <c r="Q695" s="88"/>
      <c r="R695" s="42"/>
      <c r="S695" s="43"/>
      <c r="T695" s="88"/>
      <c r="U695" s="88"/>
      <c r="V695" s="97"/>
      <c r="W695" s="88"/>
      <c r="X695" s="97"/>
      <c r="Y695" s="88"/>
    </row>
    <row r="696" spans="1:25">
      <c r="A696" s="110"/>
      <c r="B696" s="111"/>
      <c r="C696" s="112"/>
      <c r="D696" s="113"/>
      <c r="E696" s="50"/>
      <c r="F696" s="114"/>
      <c r="G696" s="115"/>
      <c r="H696" s="53"/>
      <c r="I696" s="54"/>
      <c r="J696" s="55"/>
      <c r="K696" s="112"/>
      <c r="L696" s="115"/>
      <c r="M696" s="116"/>
      <c r="N696" s="117"/>
      <c r="O696" s="116"/>
      <c r="Q696" s="88"/>
      <c r="R696" s="42"/>
      <c r="S696" s="43"/>
      <c r="T696" s="88"/>
      <c r="U696" s="88"/>
      <c r="V696" s="97"/>
      <c r="W696" s="88"/>
      <c r="X696" s="97"/>
      <c r="Y696" s="88"/>
    </row>
    <row r="697" spans="1:25">
      <c r="A697" s="110"/>
      <c r="B697" s="111"/>
      <c r="C697" s="112"/>
      <c r="D697" s="113"/>
      <c r="E697" s="50"/>
      <c r="F697" s="114"/>
      <c r="G697" s="115"/>
      <c r="H697" s="53"/>
      <c r="I697" s="54"/>
      <c r="J697" s="55"/>
      <c r="K697" s="112"/>
      <c r="L697" s="115"/>
      <c r="M697" s="116"/>
      <c r="N697" s="117"/>
      <c r="O697" s="116"/>
      <c r="Q697" s="88"/>
      <c r="R697" s="42"/>
      <c r="S697" s="43"/>
      <c r="T697" s="88"/>
      <c r="U697" s="88"/>
      <c r="V697" s="97"/>
      <c r="W697" s="88"/>
      <c r="X697" s="97"/>
      <c r="Y697" s="88"/>
    </row>
    <row r="698" spans="1:25">
      <c r="A698" s="110"/>
      <c r="B698" s="111"/>
      <c r="C698" s="112"/>
      <c r="D698" s="113"/>
      <c r="E698" s="50"/>
      <c r="F698" s="114"/>
      <c r="G698" s="115"/>
      <c r="H698" s="53"/>
      <c r="I698" s="54"/>
      <c r="J698" s="55"/>
      <c r="K698" s="112"/>
      <c r="L698" s="115"/>
      <c r="M698" s="116"/>
      <c r="N698" s="117"/>
      <c r="O698" s="116"/>
      <c r="Q698" s="88"/>
      <c r="R698" s="42"/>
      <c r="S698" s="43"/>
      <c r="T698" s="88"/>
      <c r="U698" s="88"/>
      <c r="V698" s="97"/>
      <c r="W698" s="88"/>
      <c r="X698" s="97"/>
      <c r="Y698" s="88"/>
    </row>
    <row r="699" spans="1:25">
      <c r="A699" s="110"/>
      <c r="B699" s="111"/>
      <c r="C699" s="112"/>
      <c r="D699" s="113"/>
      <c r="E699" s="50"/>
      <c r="F699" s="114"/>
      <c r="G699" s="115"/>
      <c r="H699" s="53"/>
      <c r="I699" s="54"/>
      <c r="J699" s="55"/>
      <c r="K699" s="112"/>
      <c r="L699" s="115"/>
      <c r="M699" s="116"/>
      <c r="N699" s="117"/>
      <c r="O699" s="116"/>
      <c r="Q699" s="88"/>
      <c r="R699" s="42"/>
      <c r="S699" s="43"/>
      <c r="T699" s="88"/>
      <c r="U699" s="88"/>
      <c r="V699" s="97"/>
      <c r="W699" s="88"/>
      <c r="X699" s="97"/>
      <c r="Y699" s="88"/>
    </row>
    <row r="700" spans="1:25">
      <c r="A700" s="110"/>
      <c r="B700" s="111"/>
      <c r="C700" s="112"/>
      <c r="D700" s="113"/>
      <c r="E700" s="50"/>
      <c r="F700" s="114"/>
      <c r="G700" s="115"/>
      <c r="H700" s="53"/>
      <c r="I700" s="54"/>
      <c r="J700" s="55"/>
      <c r="K700" s="112"/>
      <c r="L700" s="115"/>
      <c r="M700" s="116"/>
      <c r="N700" s="117"/>
      <c r="O700" s="116"/>
      <c r="Q700" s="88"/>
      <c r="R700" s="42"/>
      <c r="S700" s="43"/>
      <c r="T700" s="88"/>
      <c r="U700" s="88"/>
      <c r="V700" s="97"/>
      <c r="W700" s="88"/>
      <c r="X700" s="97"/>
      <c r="Y700" s="88"/>
    </row>
    <row r="701" spans="1:25">
      <c r="A701" s="110"/>
      <c r="B701" s="111"/>
      <c r="C701" s="112"/>
      <c r="D701" s="113"/>
      <c r="E701" s="50"/>
      <c r="F701" s="114"/>
      <c r="G701" s="115"/>
      <c r="H701" s="53"/>
      <c r="I701" s="54"/>
      <c r="J701" s="55"/>
      <c r="K701" s="112"/>
      <c r="L701" s="115"/>
      <c r="M701" s="116"/>
      <c r="N701" s="117"/>
      <c r="O701" s="116"/>
      <c r="Q701" s="88"/>
      <c r="R701" s="42"/>
      <c r="S701" s="43"/>
      <c r="T701" s="88"/>
      <c r="U701" s="88"/>
      <c r="V701" s="97"/>
      <c r="W701" s="88"/>
      <c r="X701" s="97"/>
      <c r="Y701" s="88"/>
    </row>
    <row r="702" spans="1:25">
      <c r="A702" s="110"/>
      <c r="B702" s="111"/>
      <c r="C702" s="112"/>
      <c r="D702" s="113"/>
      <c r="E702" s="50"/>
      <c r="F702" s="114"/>
      <c r="G702" s="115"/>
      <c r="H702" s="53"/>
      <c r="I702" s="54"/>
      <c r="J702" s="55"/>
      <c r="K702" s="112"/>
      <c r="L702" s="115"/>
      <c r="M702" s="116"/>
      <c r="N702" s="117"/>
      <c r="O702" s="116"/>
      <c r="Q702" s="88"/>
      <c r="R702" s="42"/>
      <c r="S702" s="43"/>
      <c r="T702" s="88"/>
      <c r="U702" s="88"/>
      <c r="V702" s="97"/>
      <c r="W702" s="88"/>
      <c r="X702" s="97"/>
      <c r="Y702" s="88"/>
    </row>
    <row r="703" spans="1:25">
      <c r="A703" s="110"/>
      <c r="B703" s="111"/>
      <c r="C703" s="112"/>
      <c r="D703" s="113"/>
      <c r="E703" s="50"/>
      <c r="F703" s="114"/>
      <c r="G703" s="115"/>
      <c r="H703" s="53"/>
      <c r="I703" s="54"/>
      <c r="J703" s="55"/>
      <c r="K703" s="112"/>
      <c r="L703" s="115"/>
      <c r="M703" s="116"/>
      <c r="N703" s="117"/>
      <c r="O703" s="116"/>
      <c r="Q703" s="88"/>
      <c r="R703" s="42"/>
      <c r="S703" s="43"/>
      <c r="T703" s="88"/>
      <c r="U703" s="88"/>
      <c r="V703" s="97"/>
      <c r="W703" s="88"/>
      <c r="X703" s="97"/>
      <c r="Y703" s="88"/>
    </row>
    <row r="704" spans="1:25">
      <c r="A704" s="110"/>
      <c r="B704" s="111"/>
      <c r="C704" s="112"/>
      <c r="D704" s="113"/>
      <c r="E704" s="50"/>
      <c r="F704" s="114"/>
      <c r="G704" s="115"/>
      <c r="H704" s="53"/>
      <c r="I704" s="54"/>
      <c r="J704" s="55"/>
      <c r="K704" s="112"/>
      <c r="L704" s="115"/>
      <c r="M704" s="116"/>
      <c r="N704" s="117"/>
      <c r="O704" s="116"/>
      <c r="Q704" s="88"/>
      <c r="R704" s="42"/>
      <c r="S704" s="43"/>
      <c r="T704" s="88"/>
      <c r="U704" s="88"/>
      <c r="V704" s="97"/>
      <c r="W704" s="88"/>
      <c r="X704" s="97"/>
      <c r="Y704" s="88"/>
    </row>
    <row r="705" spans="1:25">
      <c r="A705" s="110"/>
      <c r="B705" s="111"/>
      <c r="C705" s="112"/>
      <c r="D705" s="113"/>
      <c r="E705" s="50"/>
      <c r="F705" s="114"/>
      <c r="G705" s="115"/>
      <c r="H705" s="53"/>
      <c r="I705" s="54"/>
      <c r="J705" s="55"/>
      <c r="K705" s="112"/>
      <c r="L705" s="115"/>
      <c r="M705" s="116"/>
      <c r="N705" s="117"/>
      <c r="O705" s="116"/>
      <c r="Q705" s="88"/>
      <c r="R705" s="42"/>
      <c r="S705" s="43"/>
      <c r="T705" s="88"/>
      <c r="U705" s="88"/>
      <c r="V705" s="97"/>
      <c r="W705" s="88"/>
      <c r="X705" s="97"/>
      <c r="Y705" s="88"/>
    </row>
    <row r="706" spans="1:25">
      <c r="A706" s="110"/>
      <c r="B706" s="111"/>
      <c r="C706" s="112"/>
      <c r="D706" s="113"/>
      <c r="E706" s="50"/>
      <c r="F706" s="114"/>
      <c r="G706" s="115"/>
      <c r="H706" s="53"/>
      <c r="I706" s="54"/>
      <c r="J706" s="55"/>
      <c r="K706" s="112"/>
      <c r="L706" s="115"/>
      <c r="M706" s="116"/>
      <c r="N706" s="117"/>
      <c r="O706" s="116"/>
      <c r="Q706" s="88"/>
      <c r="R706" s="42"/>
      <c r="S706" s="43"/>
      <c r="T706" s="88"/>
      <c r="U706" s="88"/>
      <c r="V706" s="97"/>
      <c r="W706" s="88"/>
      <c r="X706" s="97"/>
      <c r="Y706" s="88"/>
    </row>
    <row r="707" spans="1:25">
      <c r="A707" s="110"/>
      <c r="B707" s="111"/>
      <c r="C707" s="112"/>
      <c r="D707" s="113"/>
      <c r="E707" s="50"/>
      <c r="F707" s="114"/>
      <c r="G707" s="115"/>
      <c r="H707" s="53"/>
      <c r="I707" s="54"/>
      <c r="J707" s="55"/>
      <c r="K707" s="112"/>
      <c r="L707" s="115"/>
      <c r="M707" s="116"/>
      <c r="N707" s="117"/>
      <c r="O707" s="116"/>
      <c r="Q707" s="88"/>
      <c r="R707" s="42"/>
      <c r="S707" s="43"/>
      <c r="T707" s="88"/>
      <c r="U707" s="88"/>
      <c r="V707" s="97"/>
      <c r="W707" s="88"/>
      <c r="X707" s="97"/>
      <c r="Y707" s="88"/>
    </row>
    <row r="708" spans="1:25">
      <c r="A708" s="110"/>
      <c r="B708" s="111"/>
      <c r="C708" s="112"/>
      <c r="D708" s="113"/>
      <c r="E708" s="50"/>
      <c r="F708" s="114"/>
      <c r="G708" s="115"/>
      <c r="H708" s="53"/>
      <c r="I708" s="54"/>
      <c r="J708" s="55"/>
      <c r="K708" s="112"/>
      <c r="L708" s="115"/>
      <c r="M708" s="116"/>
      <c r="N708" s="117"/>
      <c r="O708" s="116"/>
      <c r="Q708" s="88"/>
      <c r="R708" s="42"/>
      <c r="S708" s="43"/>
      <c r="T708" s="88"/>
      <c r="U708" s="88"/>
      <c r="V708" s="97"/>
      <c r="W708" s="88"/>
      <c r="X708" s="97"/>
      <c r="Y708" s="88"/>
    </row>
    <row r="709" spans="1:25">
      <c r="A709" s="110"/>
      <c r="B709" s="111"/>
      <c r="C709" s="112"/>
      <c r="D709" s="113"/>
      <c r="E709" s="50"/>
      <c r="F709" s="114"/>
      <c r="G709" s="115"/>
      <c r="H709" s="53"/>
      <c r="I709" s="54"/>
      <c r="J709" s="55"/>
      <c r="K709" s="112"/>
      <c r="L709" s="115"/>
      <c r="M709" s="116"/>
      <c r="N709" s="117"/>
      <c r="O709" s="116"/>
      <c r="Q709" s="88"/>
      <c r="R709" s="42"/>
      <c r="S709" s="43"/>
      <c r="T709" s="88"/>
      <c r="U709" s="88"/>
      <c r="V709" s="97"/>
      <c r="W709" s="88"/>
      <c r="X709" s="97"/>
      <c r="Y709" s="88"/>
    </row>
    <row r="710" spans="1:25">
      <c r="A710" s="110"/>
      <c r="B710" s="111"/>
      <c r="C710" s="112"/>
      <c r="D710" s="113"/>
      <c r="E710" s="50"/>
      <c r="F710" s="114"/>
      <c r="G710" s="115"/>
      <c r="H710" s="53"/>
      <c r="I710" s="54"/>
      <c r="J710" s="55"/>
      <c r="K710" s="112"/>
      <c r="L710" s="115"/>
      <c r="M710" s="116"/>
      <c r="N710" s="117"/>
      <c r="O710" s="116"/>
      <c r="Q710" s="88"/>
      <c r="R710" s="42"/>
      <c r="S710" s="43"/>
      <c r="T710" s="88"/>
      <c r="U710" s="88"/>
      <c r="V710" s="97"/>
      <c r="W710" s="88"/>
      <c r="X710" s="97"/>
      <c r="Y710" s="88"/>
    </row>
    <row r="711" spans="1:25">
      <c r="A711" s="110"/>
      <c r="B711" s="111"/>
      <c r="C711" s="112"/>
      <c r="D711" s="113"/>
      <c r="E711" s="50"/>
      <c r="F711" s="114"/>
      <c r="G711" s="115"/>
      <c r="H711" s="53"/>
      <c r="I711" s="54"/>
      <c r="J711" s="55"/>
      <c r="K711" s="112"/>
      <c r="L711" s="115"/>
      <c r="M711" s="116"/>
      <c r="N711" s="117"/>
      <c r="O711" s="116"/>
      <c r="Q711" s="88"/>
      <c r="R711" s="42"/>
      <c r="S711" s="43"/>
      <c r="T711" s="88"/>
      <c r="U711" s="88"/>
      <c r="V711" s="97"/>
      <c r="W711" s="88"/>
      <c r="X711" s="97"/>
      <c r="Y711" s="88"/>
    </row>
    <row r="712" spans="1:25">
      <c r="A712" s="110"/>
      <c r="B712" s="111"/>
      <c r="C712" s="112"/>
      <c r="D712" s="113"/>
      <c r="E712" s="50"/>
      <c r="F712" s="114"/>
      <c r="G712" s="115"/>
      <c r="H712" s="53"/>
      <c r="I712" s="54"/>
      <c r="J712" s="55"/>
      <c r="K712" s="112"/>
      <c r="L712" s="115"/>
      <c r="M712" s="116"/>
      <c r="N712" s="117"/>
      <c r="O712" s="116"/>
      <c r="Q712" s="88"/>
      <c r="R712" s="42"/>
      <c r="S712" s="43"/>
      <c r="T712" s="88"/>
      <c r="U712" s="88"/>
      <c r="V712" s="97"/>
      <c r="W712" s="88"/>
      <c r="X712" s="97"/>
      <c r="Y712" s="88"/>
    </row>
    <row r="713" spans="1:25">
      <c r="A713" s="110"/>
      <c r="B713" s="111"/>
      <c r="C713" s="112"/>
      <c r="D713" s="113"/>
      <c r="E713" s="50"/>
      <c r="F713" s="114"/>
      <c r="G713" s="115"/>
      <c r="H713" s="53"/>
      <c r="I713" s="54"/>
      <c r="J713" s="55"/>
      <c r="K713" s="112"/>
      <c r="L713" s="115"/>
      <c r="M713" s="116"/>
      <c r="N713" s="117"/>
      <c r="O713" s="116"/>
      <c r="Q713" s="88"/>
      <c r="R713" s="42"/>
      <c r="S713" s="43"/>
      <c r="T713" s="88"/>
      <c r="U713" s="88"/>
      <c r="V713" s="97"/>
      <c r="W713" s="88"/>
      <c r="X713" s="97"/>
      <c r="Y713" s="88"/>
    </row>
    <row r="714" spans="1:25">
      <c r="A714" s="110"/>
      <c r="B714" s="111"/>
      <c r="C714" s="112"/>
      <c r="D714" s="113"/>
      <c r="E714" s="50"/>
      <c r="F714" s="114"/>
      <c r="G714" s="115"/>
      <c r="H714" s="53"/>
      <c r="I714" s="54"/>
      <c r="J714" s="55"/>
      <c r="K714" s="112"/>
      <c r="L714" s="115"/>
      <c r="M714" s="116"/>
      <c r="N714" s="117"/>
      <c r="O714" s="116"/>
      <c r="Q714" s="88"/>
      <c r="R714" s="42"/>
      <c r="S714" s="43"/>
      <c r="T714" s="88"/>
      <c r="U714" s="88"/>
      <c r="V714" s="97"/>
      <c r="W714" s="88"/>
      <c r="X714" s="97"/>
      <c r="Y714" s="88"/>
    </row>
    <row r="715" spans="1:25">
      <c r="A715" s="110"/>
      <c r="B715" s="111"/>
      <c r="C715" s="112"/>
      <c r="D715" s="113"/>
      <c r="E715" s="50"/>
      <c r="F715" s="114"/>
      <c r="G715" s="115"/>
      <c r="H715" s="53"/>
      <c r="I715" s="54"/>
      <c r="J715" s="55"/>
      <c r="K715" s="112"/>
      <c r="L715" s="115"/>
      <c r="M715" s="116"/>
      <c r="N715" s="117"/>
      <c r="O715" s="116"/>
      <c r="Q715" s="88"/>
      <c r="R715" s="42"/>
      <c r="S715" s="43"/>
      <c r="T715" s="88"/>
      <c r="U715" s="88"/>
      <c r="V715" s="97"/>
      <c r="W715" s="88"/>
      <c r="X715" s="97"/>
      <c r="Y715" s="88"/>
    </row>
    <row r="716" spans="1:25">
      <c r="A716" s="110"/>
      <c r="B716" s="111"/>
      <c r="C716" s="112"/>
      <c r="D716" s="113"/>
      <c r="E716" s="50"/>
      <c r="F716" s="114"/>
      <c r="G716" s="115"/>
      <c r="H716" s="53"/>
      <c r="I716" s="54"/>
      <c r="J716" s="55"/>
      <c r="K716" s="112"/>
      <c r="L716" s="115"/>
      <c r="M716" s="116"/>
      <c r="N716" s="117"/>
      <c r="O716" s="116"/>
      <c r="Q716" s="88"/>
      <c r="R716" s="42"/>
      <c r="S716" s="43"/>
      <c r="T716" s="88"/>
      <c r="U716" s="88"/>
      <c r="V716" s="97"/>
      <c r="W716" s="88"/>
      <c r="X716" s="97"/>
      <c r="Y716" s="88"/>
    </row>
    <row r="717" spans="1:25">
      <c r="A717" s="110"/>
      <c r="B717" s="111"/>
      <c r="C717" s="112"/>
      <c r="D717" s="113"/>
      <c r="E717" s="50"/>
      <c r="F717" s="114"/>
      <c r="G717" s="115"/>
      <c r="H717" s="53"/>
      <c r="I717" s="54"/>
      <c r="J717" s="55"/>
      <c r="K717" s="112"/>
      <c r="L717" s="115"/>
      <c r="M717" s="116"/>
      <c r="N717" s="117"/>
      <c r="O717" s="116"/>
      <c r="Q717" s="88"/>
      <c r="R717" s="42"/>
      <c r="S717" s="43"/>
      <c r="T717" s="88"/>
      <c r="U717" s="88"/>
      <c r="V717" s="97"/>
      <c r="W717" s="88"/>
      <c r="X717" s="97"/>
      <c r="Y717" s="88"/>
    </row>
    <row r="718" spans="1:25">
      <c r="A718" s="110"/>
      <c r="B718" s="111"/>
      <c r="C718" s="112"/>
      <c r="D718" s="113"/>
      <c r="E718" s="50"/>
      <c r="F718" s="114"/>
      <c r="G718" s="115"/>
      <c r="H718" s="53"/>
      <c r="I718" s="54"/>
      <c r="J718" s="55"/>
      <c r="K718" s="112"/>
      <c r="L718" s="115"/>
      <c r="M718" s="116"/>
      <c r="N718" s="117"/>
      <c r="O718" s="116"/>
      <c r="Q718" s="88"/>
      <c r="R718" s="42"/>
      <c r="S718" s="43"/>
      <c r="T718" s="88"/>
      <c r="U718" s="88"/>
      <c r="V718" s="97"/>
      <c r="W718" s="88"/>
      <c r="X718" s="97"/>
      <c r="Y718" s="88"/>
    </row>
    <row r="719" spans="1:25">
      <c r="A719" s="110"/>
      <c r="B719" s="111"/>
      <c r="C719" s="112"/>
      <c r="D719" s="113"/>
      <c r="E719" s="50"/>
      <c r="F719" s="114"/>
      <c r="G719" s="115"/>
      <c r="H719" s="53"/>
      <c r="I719" s="54"/>
      <c r="J719" s="55"/>
      <c r="K719" s="112"/>
      <c r="L719" s="115"/>
      <c r="M719" s="116"/>
      <c r="N719" s="117"/>
      <c r="O719" s="116"/>
      <c r="Q719" s="88"/>
      <c r="R719" s="42"/>
      <c r="S719" s="43"/>
      <c r="T719" s="88"/>
      <c r="U719" s="88"/>
      <c r="V719" s="97"/>
      <c r="W719" s="88"/>
      <c r="X719" s="97"/>
      <c r="Y719" s="88"/>
    </row>
    <row r="720" spans="1:25">
      <c r="A720" s="110"/>
      <c r="B720" s="111"/>
      <c r="C720" s="112"/>
      <c r="D720" s="113"/>
      <c r="E720" s="50"/>
      <c r="F720" s="114"/>
      <c r="G720" s="115"/>
      <c r="H720" s="53"/>
      <c r="I720" s="54"/>
      <c r="J720" s="55"/>
      <c r="K720" s="112"/>
      <c r="L720" s="115"/>
      <c r="M720" s="116"/>
      <c r="N720" s="117"/>
      <c r="O720" s="116"/>
      <c r="Q720" s="88"/>
      <c r="R720" s="42"/>
      <c r="S720" s="43"/>
      <c r="T720" s="88"/>
      <c r="U720" s="88"/>
      <c r="V720" s="97"/>
      <c r="W720" s="88"/>
      <c r="X720" s="97"/>
      <c r="Y720" s="88"/>
    </row>
    <row r="721" spans="1:25">
      <c r="A721" s="110"/>
      <c r="B721" s="111"/>
      <c r="C721" s="112"/>
      <c r="D721" s="113"/>
      <c r="E721" s="50"/>
      <c r="F721" s="114"/>
      <c r="G721" s="115"/>
      <c r="H721" s="53"/>
      <c r="I721" s="54"/>
      <c r="J721" s="55"/>
      <c r="K721" s="112"/>
      <c r="L721" s="115"/>
      <c r="M721" s="116"/>
      <c r="N721" s="117"/>
      <c r="O721" s="116"/>
      <c r="Q721" s="88"/>
      <c r="R721" s="42"/>
      <c r="S721" s="43"/>
      <c r="T721" s="88"/>
      <c r="U721" s="88"/>
      <c r="V721" s="97"/>
      <c r="W721" s="88"/>
      <c r="X721" s="97"/>
      <c r="Y721" s="88"/>
    </row>
    <row r="722" spans="1:25">
      <c r="A722" s="110"/>
      <c r="B722" s="111"/>
      <c r="C722" s="112"/>
      <c r="D722" s="113"/>
      <c r="E722" s="50"/>
      <c r="F722" s="114"/>
      <c r="G722" s="115"/>
      <c r="H722" s="53"/>
      <c r="I722" s="54"/>
      <c r="J722" s="55"/>
      <c r="K722" s="112"/>
      <c r="L722" s="115"/>
      <c r="M722" s="116"/>
      <c r="N722" s="117"/>
      <c r="O722" s="116"/>
      <c r="Q722" s="88"/>
      <c r="R722" s="42"/>
      <c r="S722" s="43"/>
      <c r="T722" s="88"/>
      <c r="U722" s="88"/>
      <c r="V722" s="97"/>
      <c r="W722" s="88"/>
      <c r="X722" s="97"/>
      <c r="Y722" s="88"/>
    </row>
    <row r="723" spans="1:25">
      <c r="A723" s="110"/>
      <c r="B723" s="111"/>
      <c r="C723" s="112"/>
      <c r="D723" s="113"/>
      <c r="E723" s="50"/>
      <c r="F723" s="114"/>
      <c r="G723" s="115"/>
      <c r="H723" s="53"/>
      <c r="I723" s="54"/>
      <c r="J723" s="55"/>
      <c r="K723" s="112"/>
      <c r="L723" s="115"/>
      <c r="M723" s="116"/>
      <c r="N723" s="117"/>
      <c r="O723" s="116"/>
      <c r="Q723" s="88"/>
      <c r="R723" s="42"/>
      <c r="S723" s="43"/>
      <c r="T723" s="88"/>
      <c r="U723" s="88"/>
      <c r="V723" s="97"/>
      <c r="W723" s="88"/>
      <c r="X723" s="97"/>
      <c r="Y723" s="88"/>
    </row>
    <row r="724" spans="1:25">
      <c r="A724" s="110"/>
      <c r="B724" s="111"/>
      <c r="C724" s="112"/>
      <c r="D724" s="113"/>
      <c r="E724" s="50"/>
      <c r="F724" s="114"/>
      <c r="G724" s="115"/>
      <c r="H724" s="53"/>
      <c r="I724" s="54"/>
      <c r="J724" s="55"/>
      <c r="K724" s="112"/>
      <c r="L724" s="115"/>
      <c r="M724" s="116"/>
      <c r="N724" s="117"/>
      <c r="O724" s="116"/>
      <c r="Q724" s="88"/>
      <c r="R724" s="42"/>
      <c r="S724" s="43"/>
      <c r="T724" s="88"/>
      <c r="U724" s="88"/>
      <c r="V724" s="97"/>
      <c r="W724" s="88"/>
      <c r="X724" s="97"/>
      <c r="Y724" s="88"/>
    </row>
    <row r="725" spans="1:25">
      <c r="A725" s="110"/>
      <c r="B725" s="111"/>
      <c r="C725" s="112"/>
      <c r="D725" s="113"/>
      <c r="E725" s="50"/>
      <c r="F725" s="114"/>
      <c r="G725" s="115"/>
      <c r="H725" s="53"/>
      <c r="I725" s="54"/>
      <c r="J725" s="55"/>
      <c r="K725" s="112"/>
      <c r="L725" s="115"/>
      <c r="M725" s="116"/>
      <c r="N725" s="117"/>
      <c r="O725" s="116"/>
      <c r="Q725" s="88"/>
      <c r="R725" s="42"/>
      <c r="S725" s="43"/>
      <c r="T725" s="88"/>
      <c r="U725" s="88"/>
      <c r="V725" s="97"/>
      <c r="W725" s="88"/>
      <c r="X725" s="97"/>
      <c r="Y725" s="88"/>
    </row>
    <row r="726" spans="1:25">
      <c r="A726" s="110"/>
      <c r="B726" s="111"/>
      <c r="C726" s="112"/>
      <c r="D726" s="113"/>
      <c r="E726" s="50"/>
      <c r="F726" s="114"/>
      <c r="G726" s="115"/>
      <c r="H726" s="53"/>
      <c r="I726" s="54"/>
      <c r="J726" s="55"/>
      <c r="K726" s="112"/>
      <c r="L726" s="115"/>
      <c r="M726" s="116"/>
      <c r="N726" s="117"/>
      <c r="O726" s="116"/>
      <c r="Q726" s="88"/>
      <c r="R726" s="42"/>
      <c r="S726" s="43"/>
      <c r="T726" s="88"/>
      <c r="U726" s="88"/>
      <c r="V726" s="97"/>
      <c r="W726" s="88"/>
      <c r="X726" s="97"/>
      <c r="Y726" s="88"/>
    </row>
    <row r="727" spans="1:25">
      <c r="A727" s="110"/>
      <c r="B727" s="111"/>
      <c r="C727" s="112"/>
      <c r="D727" s="113"/>
      <c r="E727" s="50"/>
      <c r="F727" s="114"/>
      <c r="G727" s="115"/>
      <c r="H727" s="53"/>
      <c r="I727" s="54"/>
      <c r="J727" s="55"/>
      <c r="K727" s="112"/>
      <c r="L727" s="115"/>
      <c r="M727" s="116"/>
      <c r="N727" s="117"/>
      <c r="O727" s="116"/>
      <c r="Q727" s="88"/>
      <c r="R727" s="42"/>
      <c r="S727" s="43"/>
      <c r="T727" s="88"/>
      <c r="U727" s="88"/>
      <c r="V727" s="97"/>
      <c r="W727" s="88"/>
      <c r="X727" s="97"/>
      <c r="Y727" s="88"/>
    </row>
    <row r="728" spans="1:25">
      <c r="A728" s="110"/>
      <c r="B728" s="111"/>
      <c r="C728" s="112"/>
      <c r="D728" s="113"/>
      <c r="E728" s="50"/>
      <c r="F728" s="114"/>
      <c r="G728" s="115"/>
      <c r="H728" s="53"/>
      <c r="I728" s="54"/>
      <c r="J728" s="55"/>
      <c r="K728" s="112"/>
      <c r="L728" s="115"/>
      <c r="M728" s="116"/>
      <c r="N728" s="117"/>
      <c r="O728" s="116"/>
      <c r="Q728" s="88"/>
      <c r="R728" s="42"/>
      <c r="S728" s="43"/>
      <c r="T728" s="88"/>
      <c r="U728" s="88"/>
      <c r="V728" s="97"/>
      <c r="W728" s="88"/>
      <c r="X728" s="97"/>
      <c r="Y728" s="88"/>
    </row>
    <row r="729" spans="1:25">
      <c r="A729" s="110"/>
      <c r="B729" s="111"/>
      <c r="C729" s="112"/>
      <c r="D729" s="113"/>
      <c r="E729" s="50"/>
      <c r="F729" s="114"/>
      <c r="G729" s="115"/>
      <c r="H729" s="53"/>
      <c r="I729" s="54"/>
      <c r="J729" s="55"/>
      <c r="K729" s="112"/>
      <c r="L729" s="115"/>
      <c r="M729" s="116"/>
      <c r="N729" s="117"/>
      <c r="O729" s="116"/>
      <c r="Q729" s="88"/>
      <c r="R729" s="42"/>
      <c r="S729" s="43"/>
      <c r="T729" s="88"/>
      <c r="U729" s="88"/>
      <c r="V729" s="97"/>
      <c r="W729" s="88"/>
      <c r="X729" s="97"/>
      <c r="Y729" s="88"/>
    </row>
    <row r="730" spans="1:25">
      <c r="A730" s="110"/>
      <c r="B730" s="111"/>
      <c r="C730" s="112"/>
      <c r="D730" s="113"/>
      <c r="E730" s="50"/>
      <c r="F730" s="114"/>
      <c r="G730" s="115"/>
      <c r="H730" s="53"/>
      <c r="I730" s="54"/>
      <c r="J730" s="55"/>
      <c r="K730" s="112"/>
      <c r="L730" s="115"/>
      <c r="M730" s="116"/>
      <c r="N730" s="117"/>
      <c r="O730" s="116"/>
      <c r="Q730" s="88"/>
      <c r="R730" s="42"/>
      <c r="S730" s="43"/>
      <c r="T730" s="88"/>
      <c r="U730" s="88"/>
      <c r="V730" s="97"/>
      <c r="W730" s="88"/>
      <c r="X730" s="97"/>
      <c r="Y730" s="88"/>
    </row>
    <row r="731" spans="1:25">
      <c r="A731" s="110"/>
      <c r="B731" s="111"/>
      <c r="C731" s="112"/>
      <c r="D731" s="113"/>
      <c r="E731" s="50"/>
      <c r="F731" s="114"/>
      <c r="G731" s="115"/>
      <c r="H731" s="53"/>
      <c r="I731" s="54"/>
      <c r="J731" s="55"/>
      <c r="K731" s="112"/>
      <c r="L731" s="115"/>
      <c r="M731" s="116"/>
      <c r="N731" s="117"/>
      <c r="O731" s="116"/>
      <c r="Q731" s="88"/>
      <c r="R731" s="42"/>
      <c r="S731" s="43"/>
      <c r="T731" s="88"/>
      <c r="U731" s="88"/>
      <c r="V731" s="97"/>
      <c r="W731" s="88"/>
      <c r="X731" s="97"/>
      <c r="Y731" s="88"/>
    </row>
    <row r="732" spans="1:25">
      <c r="A732" s="110"/>
      <c r="B732" s="111"/>
      <c r="C732" s="112"/>
      <c r="D732" s="113"/>
      <c r="E732" s="50"/>
      <c r="F732" s="114"/>
      <c r="G732" s="115"/>
      <c r="H732" s="53"/>
      <c r="I732" s="54"/>
      <c r="J732" s="55"/>
      <c r="K732" s="112"/>
      <c r="L732" s="115"/>
      <c r="M732" s="116"/>
      <c r="N732" s="117"/>
      <c r="O732" s="116"/>
      <c r="Q732" s="88"/>
      <c r="R732" s="42"/>
      <c r="S732" s="43"/>
      <c r="T732" s="88"/>
      <c r="U732" s="88"/>
      <c r="V732" s="97"/>
      <c r="W732" s="88"/>
      <c r="X732" s="97"/>
      <c r="Y732" s="88"/>
    </row>
    <row r="733" spans="1:25">
      <c r="A733" s="110"/>
      <c r="B733" s="111"/>
      <c r="C733" s="112"/>
      <c r="D733" s="113"/>
      <c r="E733" s="50"/>
      <c r="F733" s="114"/>
      <c r="G733" s="115"/>
      <c r="H733" s="53"/>
      <c r="I733" s="54"/>
      <c r="J733" s="55"/>
      <c r="K733" s="112"/>
      <c r="L733" s="115"/>
      <c r="M733" s="116"/>
      <c r="N733" s="117"/>
      <c r="O733" s="116"/>
      <c r="Q733" s="88"/>
      <c r="R733" s="42"/>
      <c r="S733" s="43"/>
      <c r="T733" s="88"/>
      <c r="U733" s="88"/>
      <c r="V733" s="97"/>
      <c r="W733" s="88"/>
      <c r="X733" s="97"/>
      <c r="Y733" s="88"/>
    </row>
    <row r="734" spans="1:25">
      <c r="A734" s="110"/>
      <c r="B734" s="111"/>
      <c r="C734" s="112"/>
      <c r="D734" s="113"/>
      <c r="E734" s="50"/>
      <c r="F734" s="114"/>
      <c r="G734" s="115"/>
      <c r="H734" s="53"/>
      <c r="I734" s="54"/>
      <c r="J734" s="55"/>
      <c r="K734" s="112"/>
      <c r="L734" s="115"/>
      <c r="M734" s="116"/>
      <c r="N734" s="117"/>
      <c r="O734" s="116"/>
      <c r="Q734" s="88"/>
      <c r="R734" s="42"/>
      <c r="S734" s="43"/>
      <c r="T734" s="88"/>
      <c r="U734" s="88"/>
      <c r="V734" s="97"/>
      <c r="W734" s="88"/>
      <c r="X734" s="97"/>
      <c r="Y734" s="88"/>
    </row>
    <row r="735" spans="1:25">
      <c r="A735" s="110"/>
      <c r="B735" s="111"/>
      <c r="C735" s="112"/>
      <c r="D735" s="113"/>
      <c r="E735" s="50"/>
      <c r="F735" s="114"/>
      <c r="G735" s="115"/>
      <c r="H735" s="53"/>
      <c r="I735" s="54"/>
      <c r="J735" s="55"/>
      <c r="K735" s="112"/>
      <c r="L735" s="115"/>
      <c r="M735" s="116"/>
      <c r="N735" s="117"/>
      <c r="O735" s="116"/>
      <c r="Q735" s="88"/>
      <c r="R735" s="42"/>
      <c r="S735" s="43"/>
      <c r="T735" s="88"/>
      <c r="U735" s="88"/>
      <c r="V735" s="97"/>
      <c r="W735" s="88"/>
      <c r="X735" s="97"/>
      <c r="Y735" s="88"/>
    </row>
    <row r="736" spans="1:25">
      <c r="A736" s="110"/>
      <c r="B736" s="111"/>
      <c r="C736" s="112"/>
      <c r="D736" s="113"/>
      <c r="E736" s="50"/>
      <c r="F736" s="114"/>
      <c r="G736" s="115"/>
      <c r="H736" s="53"/>
      <c r="I736" s="54"/>
      <c r="J736" s="55"/>
      <c r="K736" s="112"/>
      <c r="L736" s="115"/>
      <c r="M736" s="116"/>
      <c r="N736" s="117"/>
      <c r="O736" s="116"/>
      <c r="Q736" s="88"/>
      <c r="R736" s="42"/>
      <c r="S736" s="43"/>
      <c r="T736" s="88"/>
      <c r="U736" s="88"/>
      <c r="V736" s="97"/>
      <c r="W736" s="88"/>
      <c r="X736" s="97"/>
      <c r="Y736" s="88"/>
    </row>
    <row r="737" spans="1:25">
      <c r="A737" s="110"/>
      <c r="B737" s="111"/>
      <c r="C737" s="112"/>
      <c r="D737" s="113"/>
      <c r="E737" s="50"/>
      <c r="F737" s="114"/>
      <c r="G737" s="115"/>
      <c r="H737" s="53"/>
      <c r="I737" s="54"/>
      <c r="J737" s="55"/>
      <c r="K737" s="112"/>
      <c r="L737" s="115"/>
      <c r="M737" s="116"/>
      <c r="N737" s="117"/>
      <c r="O737" s="116"/>
      <c r="Q737" s="88"/>
      <c r="R737" s="42"/>
      <c r="S737" s="43"/>
      <c r="T737" s="88"/>
      <c r="U737" s="88"/>
      <c r="V737" s="97"/>
      <c r="W737" s="88"/>
      <c r="X737" s="97"/>
      <c r="Y737" s="88"/>
    </row>
    <row r="738" spans="1:25">
      <c r="A738" s="110"/>
      <c r="B738" s="111"/>
      <c r="C738" s="112"/>
      <c r="D738" s="113"/>
      <c r="E738" s="50"/>
      <c r="F738" s="114"/>
      <c r="G738" s="115"/>
      <c r="H738" s="53"/>
      <c r="I738" s="54"/>
      <c r="J738" s="55"/>
      <c r="K738" s="112"/>
      <c r="L738" s="115"/>
      <c r="M738" s="116"/>
      <c r="N738" s="117"/>
      <c r="O738" s="116"/>
      <c r="Q738" s="88"/>
      <c r="R738" s="42"/>
      <c r="S738" s="43"/>
      <c r="T738" s="88"/>
      <c r="U738" s="88"/>
      <c r="V738" s="97"/>
      <c r="W738" s="88"/>
      <c r="X738" s="97"/>
      <c r="Y738" s="88"/>
    </row>
    <row r="739" spans="1:25">
      <c r="A739" s="110"/>
      <c r="B739" s="111"/>
      <c r="C739" s="112"/>
      <c r="D739" s="113"/>
      <c r="E739" s="50"/>
      <c r="F739" s="114"/>
      <c r="G739" s="115"/>
      <c r="H739" s="53"/>
      <c r="I739" s="54"/>
      <c r="J739" s="55"/>
      <c r="K739" s="112"/>
      <c r="L739" s="115"/>
      <c r="M739" s="116"/>
      <c r="N739" s="117"/>
      <c r="O739" s="116"/>
      <c r="Q739" s="88"/>
      <c r="R739" s="42"/>
      <c r="S739" s="43"/>
      <c r="T739" s="88"/>
      <c r="U739" s="88"/>
      <c r="V739" s="97"/>
      <c r="W739" s="88"/>
      <c r="X739" s="97"/>
      <c r="Y739" s="88"/>
    </row>
    <row r="740" spans="1:25">
      <c r="A740" s="110"/>
      <c r="B740" s="111"/>
      <c r="C740" s="112"/>
      <c r="D740" s="113"/>
      <c r="E740" s="50"/>
      <c r="F740" s="114"/>
      <c r="G740" s="115"/>
      <c r="H740" s="53"/>
      <c r="I740" s="54"/>
      <c r="J740" s="55"/>
      <c r="K740" s="112"/>
      <c r="L740" s="115"/>
      <c r="M740" s="116"/>
      <c r="N740" s="117"/>
      <c r="O740" s="116"/>
      <c r="Q740" s="88"/>
      <c r="R740" s="42"/>
      <c r="S740" s="43"/>
      <c r="T740" s="88"/>
      <c r="U740" s="88"/>
      <c r="V740" s="97"/>
      <c r="W740" s="88"/>
      <c r="X740" s="97"/>
      <c r="Y740" s="88"/>
    </row>
    <row r="741" spans="1:25">
      <c r="A741" s="110"/>
      <c r="B741" s="111"/>
      <c r="C741" s="112"/>
      <c r="D741" s="113"/>
      <c r="E741" s="50"/>
      <c r="F741" s="114"/>
      <c r="G741" s="115"/>
      <c r="H741" s="53"/>
      <c r="I741" s="54"/>
      <c r="J741" s="55"/>
      <c r="K741" s="112"/>
      <c r="L741" s="115"/>
      <c r="M741" s="116"/>
      <c r="N741" s="117"/>
      <c r="O741" s="116"/>
      <c r="Q741" s="88"/>
      <c r="R741" s="42"/>
      <c r="S741" s="43"/>
      <c r="T741" s="88"/>
      <c r="U741" s="88"/>
      <c r="V741" s="97"/>
      <c r="W741" s="88"/>
      <c r="X741" s="97"/>
      <c r="Y741" s="88"/>
    </row>
    <row r="742" spans="1:25">
      <c r="A742" s="110"/>
      <c r="B742" s="111"/>
      <c r="C742" s="112"/>
      <c r="D742" s="113"/>
      <c r="E742" s="50"/>
      <c r="F742" s="114"/>
      <c r="G742" s="115"/>
      <c r="H742" s="53"/>
      <c r="I742" s="54"/>
      <c r="J742" s="55"/>
      <c r="K742" s="112"/>
      <c r="L742" s="115"/>
      <c r="M742" s="116"/>
      <c r="N742" s="117"/>
      <c r="O742" s="116"/>
      <c r="Q742" s="88"/>
      <c r="R742" s="42"/>
      <c r="S742" s="43"/>
      <c r="T742" s="88"/>
      <c r="U742" s="88"/>
      <c r="V742" s="97"/>
      <c r="W742" s="88"/>
      <c r="X742" s="97"/>
      <c r="Y742" s="88"/>
    </row>
    <row r="743" spans="1:25">
      <c r="A743" s="110"/>
      <c r="B743" s="111"/>
      <c r="C743" s="112"/>
      <c r="D743" s="113"/>
      <c r="E743" s="50"/>
      <c r="F743" s="114"/>
      <c r="G743" s="115"/>
      <c r="H743" s="53"/>
      <c r="I743" s="54"/>
      <c r="J743" s="55"/>
      <c r="K743" s="112"/>
      <c r="L743" s="115"/>
      <c r="M743" s="116"/>
      <c r="N743" s="117"/>
      <c r="O743" s="116"/>
      <c r="Q743" s="88"/>
      <c r="R743" s="42"/>
      <c r="S743" s="43"/>
      <c r="T743" s="88"/>
      <c r="U743" s="88"/>
      <c r="V743" s="97"/>
      <c r="W743" s="88"/>
      <c r="X743" s="97"/>
      <c r="Y743" s="88"/>
    </row>
    <row r="744" spans="1:25">
      <c r="A744" s="110"/>
      <c r="B744" s="111"/>
      <c r="C744" s="112"/>
      <c r="D744" s="113"/>
      <c r="E744" s="50"/>
      <c r="F744" s="114"/>
      <c r="G744" s="115"/>
      <c r="H744" s="53"/>
      <c r="I744" s="54"/>
      <c r="J744" s="55"/>
      <c r="K744" s="112"/>
      <c r="L744" s="115"/>
      <c r="M744" s="116"/>
      <c r="N744" s="117"/>
      <c r="O744" s="116"/>
      <c r="Q744" s="88"/>
      <c r="R744" s="42"/>
      <c r="S744" s="43"/>
      <c r="T744" s="88"/>
      <c r="U744" s="88"/>
      <c r="V744" s="97"/>
      <c r="W744" s="88"/>
      <c r="X744" s="97"/>
      <c r="Y744" s="88"/>
    </row>
    <row r="745" spans="1:25">
      <c r="A745" s="110"/>
      <c r="B745" s="111"/>
      <c r="C745" s="112"/>
      <c r="D745" s="113"/>
      <c r="E745" s="50"/>
      <c r="F745" s="114"/>
      <c r="G745" s="115"/>
      <c r="H745" s="53"/>
      <c r="I745" s="54"/>
      <c r="J745" s="55"/>
      <c r="K745" s="112"/>
      <c r="L745" s="115"/>
      <c r="M745" s="116"/>
      <c r="N745" s="117"/>
      <c r="O745" s="116"/>
      <c r="Q745" s="88"/>
      <c r="R745" s="42"/>
      <c r="S745" s="43"/>
      <c r="T745" s="88"/>
      <c r="U745" s="88"/>
      <c r="V745" s="97"/>
      <c r="W745" s="88"/>
      <c r="X745" s="97"/>
      <c r="Y745" s="88"/>
    </row>
    <row r="746" spans="1:25">
      <c r="A746" s="110"/>
      <c r="B746" s="111"/>
      <c r="C746" s="112"/>
      <c r="D746" s="113"/>
      <c r="E746" s="50"/>
      <c r="F746" s="114"/>
      <c r="G746" s="115"/>
      <c r="H746" s="53"/>
      <c r="I746" s="54"/>
      <c r="J746" s="55"/>
      <c r="K746" s="112"/>
      <c r="L746" s="115"/>
      <c r="M746" s="116"/>
      <c r="N746" s="117"/>
      <c r="O746" s="116"/>
      <c r="Q746" s="88"/>
      <c r="R746" s="42"/>
      <c r="S746" s="43"/>
      <c r="T746" s="88"/>
      <c r="U746" s="88"/>
      <c r="V746" s="97"/>
      <c r="W746" s="88"/>
      <c r="X746" s="97"/>
      <c r="Y746" s="88"/>
    </row>
    <row r="747" spans="1:25">
      <c r="A747" s="110"/>
      <c r="B747" s="111"/>
      <c r="C747" s="112"/>
      <c r="D747" s="113"/>
      <c r="E747" s="50"/>
      <c r="F747" s="114"/>
      <c r="G747" s="115"/>
      <c r="H747" s="53"/>
      <c r="I747" s="54"/>
      <c r="J747" s="55"/>
      <c r="K747" s="112"/>
      <c r="L747" s="115"/>
      <c r="M747" s="116"/>
      <c r="N747" s="117"/>
      <c r="O747" s="116"/>
      <c r="Q747" s="88"/>
      <c r="R747" s="42"/>
      <c r="S747" s="43"/>
      <c r="T747" s="88"/>
      <c r="U747" s="88"/>
      <c r="V747" s="97"/>
      <c r="W747" s="88"/>
      <c r="X747" s="97"/>
      <c r="Y747" s="88"/>
    </row>
    <row r="748" spans="1:25">
      <c r="A748" s="110"/>
      <c r="B748" s="111"/>
      <c r="C748" s="112"/>
      <c r="D748" s="113"/>
      <c r="E748" s="50"/>
      <c r="F748" s="114"/>
      <c r="G748" s="115"/>
      <c r="H748" s="53"/>
      <c r="I748" s="54"/>
      <c r="J748" s="55"/>
      <c r="K748" s="112"/>
      <c r="L748" s="115"/>
      <c r="M748" s="116"/>
      <c r="N748" s="117"/>
      <c r="O748" s="116"/>
      <c r="Q748" s="88"/>
      <c r="R748" s="42"/>
      <c r="S748" s="43"/>
      <c r="T748" s="88"/>
      <c r="U748" s="88"/>
      <c r="V748" s="97"/>
      <c r="W748" s="88"/>
      <c r="X748" s="97"/>
      <c r="Y748" s="88"/>
    </row>
    <row r="749" spans="1:25">
      <c r="A749" s="110"/>
      <c r="B749" s="111"/>
      <c r="C749" s="112"/>
      <c r="D749" s="113"/>
      <c r="E749" s="50"/>
      <c r="F749" s="114"/>
      <c r="G749" s="115"/>
      <c r="H749" s="53"/>
      <c r="I749" s="54"/>
      <c r="J749" s="55"/>
      <c r="K749" s="112"/>
      <c r="L749" s="115"/>
      <c r="M749" s="116"/>
      <c r="N749" s="117"/>
      <c r="O749" s="116"/>
      <c r="Q749" s="88"/>
      <c r="R749" s="42"/>
      <c r="S749" s="43"/>
      <c r="T749" s="88"/>
      <c r="U749" s="88"/>
      <c r="V749" s="97"/>
      <c r="W749" s="88"/>
      <c r="X749" s="97"/>
      <c r="Y749" s="88"/>
    </row>
    <row r="750" spans="1:25">
      <c r="A750" s="110"/>
      <c r="B750" s="111"/>
      <c r="C750" s="112"/>
      <c r="D750" s="113"/>
      <c r="E750" s="50"/>
      <c r="F750" s="114"/>
      <c r="G750" s="115"/>
      <c r="H750" s="53"/>
      <c r="I750" s="54"/>
      <c r="J750" s="55"/>
      <c r="K750" s="112"/>
      <c r="L750" s="115"/>
      <c r="M750" s="116"/>
      <c r="N750" s="117"/>
      <c r="O750" s="116"/>
      <c r="Q750" s="88"/>
      <c r="R750" s="42"/>
      <c r="S750" s="43"/>
      <c r="T750" s="88"/>
      <c r="U750" s="88"/>
      <c r="V750" s="97"/>
      <c r="W750" s="88"/>
      <c r="X750" s="97"/>
      <c r="Y750" s="88"/>
    </row>
    <row r="751" spans="1:25">
      <c r="A751" s="110"/>
      <c r="B751" s="111"/>
      <c r="C751" s="112"/>
      <c r="D751" s="113"/>
      <c r="E751" s="50"/>
      <c r="F751" s="114"/>
      <c r="G751" s="115"/>
      <c r="H751" s="53"/>
      <c r="I751" s="54"/>
      <c r="J751" s="55"/>
      <c r="K751" s="112"/>
      <c r="L751" s="115"/>
      <c r="M751" s="116"/>
      <c r="N751" s="117"/>
      <c r="O751" s="116"/>
      <c r="Q751" s="88"/>
      <c r="R751" s="42"/>
      <c r="S751" s="43"/>
      <c r="T751" s="88"/>
      <c r="U751" s="88"/>
      <c r="V751" s="97"/>
      <c r="W751" s="88"/>
      <c r="X751" s="97"/>
      <c r="Y751" s="88"/>
    </row>
    <row r="752" spans="1:25">
      <c r="A752" s="110"/>
      <c r="B752" s="111"/>
      <c r="C752" s="112"/>
      <c r="D752" s="113"/>
      <c r="E752" s="50"/>
      <c r="F752" s="114"/>
      <c r="G752" s="115"/>
      <c r="H752" s="53"/>
      <c r="I752" s="54"/>
      <c r="J752" s="55"/>
      <c r="K752" s="112"/>
      <c r="L752" s="115"/>
      <c r="M752" s="116"/>
      <c r="N752" s="117"/>
      <c r="O752" s="116"/>
      <c r="Q752" s="88"/>
      <c r="R752" s="42"/>
      <c r="S752" s="43"/>
      <c r="T752" s="88"/>
      <c r="U752" s="88"/>
      <c r="V752" s="97"/>
      <c r="W752" s="88"/>
      <c r="X752" s="97"/>
      <c r="Y752" s="88"/>
    </row>
    <row r="753" spans="1:25">
      <c r="A753" s="110"/>
      <c r="B753" s="111"/>
      <c r="C753" s="112"/>
      <c r="D753" s="113"/>
      <c r="E753" s="50"/>
      <c r="F753" s="114"/>
      <c r="G753" s="115"/>
      <c r="H753" s="53"/>
      <c r="I753" s="54"/>
      <c r="J753" s="55"/>
      <c r="K753" s="112"/>
      <c r="L753" s="115"/>
      <c r="M753" s="116"/>
      <c r="N753" s="117"/>
      <c r="O753" s="116"/>
      <c r="Q753" s="88"/>
      <c r="R753" s="42"/>
      <c r="S753" s="43"/>
      <c r="T753" s="88"/>
      <c r="U753" s="88"/>
      <c r="V753" s="97"/>
      <c r="W753" s="88"/>
      <c r="X753" s="97"/>
      <c r="Y753" s="88"/>
    </row>
    <row r="754" spans="1:25">
      <c r="A754" s="110"/>
      <c r="B754" s="111"/>
      <c r="C754" s="112"/>
      <c r="D754" s="113"/>
      <c r="E754" s="50"/>
      <c r="F754" s="114"/>
      <c r="G754" s="115"/>
      <c r="H754" s="53"/>
      <c r="I754" s="54"/>
      <c r="J754" s="55"/>
      <c r="K754" s="112"/>
      <c r="L754" s="115"/>
      <c r="M754" s="116"/>
      <c r="N754" s="117"/>
      <c r="O754" s="116"/>
      <c r="Q754" s="88"/>
      <c r="R754" s="42"/>
      <c r="S754" s="43"/>
      <c r="T754" s="88"/>
      <c r="U754" s="88"/>
      <c r="V754" s="97"/>
      <c r="W754" s="88"/>
      <c r="X754" s="97"/>
      <c r="Y754" s="88"/>
    </row>
    <row r="755" spans="1:25">
      <c r="A755" s="110"/>
      <c r="B755" s="111"/>
      <c r="C755" s="112"/>
      <c r="D755" s="113"/>
      <c r="E755" s="50"/>
      <c r="F755" s="114"/>
      <c r="G755" s="115"/>
      <c r="H755" s="53"/>
      <c r="I755" s="54"/>
      <c r="J755" s="55"/>
      <c r="K755" s="112"/>
      <c r="L755" s="115"/>
      <c r="M755" s="116"/>
      <c r="N755" s="117"/>
      <c r="O755" s="116"/>
      <c r="Q755" s="88"/>
      <c r="R755" s="42"/>
      <c r="S755" s="43"/>
      <c r="T755" s="88"/>
      <c r="U755" s="88"/>
      <c r="V755" s="97"/>
      <c r="W755" s="88"/>
      <c r="X755" s="97"/>
      <c r="Y755" s="88"/>
    </row>
    <row r="756" spans="1:25">
      <c r="A756" s="110"/>
      <c r="B756" s="111"/>
      <c r="C756" s="112"/>
      <c r="D756" s="113"/>
      <c r="E756" s="50"/>
      <c r="F756" s="114"/>
      <c r="G756" s="115"/>
      <c r="H756" s="53"/>
      <c r="I756" s="54"/>
      <c r="J756" s="55"/>
      <c r="K756" s="112"/>
      <c r="L756" s="115"/>
      <c r="M756" s="116"/>
      <c r="N756" s="117"/>
      <c r="O756" s="116"/>
      <c r="Q756" s="88"/>
      <c r="R756" s="42"/>
      <c r="S756" s="43"/>
      <c r="T756" s="88"/>
      <c r="U756" s="88"/>
      <c r="V756" s="97"/>
      <c r="W756" s="88"/>
      <c r="X756" s="97"/>
      <c r="Y756" s="88"/>
    </row>
    <row r="757" spans="1:25">
      <c r="A757" s="110"/>
      <c r="B757" s="111"/>
      <c r="C757" s="112"/>
      <c r="D757" s="113"/>
      <c r="E757" s="50"/>
      <c r="F757" s="114"/>
      <c r="G757" s="115"/>
      <c r="H757" s="53"/>
      <c r="I757" s="54"/>
      <c r="J757" s="55"/>
      <c r="K757" s="112"/>
      <c r="L757" s="115"/>
      <c r="M757" s="116"/>
      <c r="N757" s="117"/>
      <c r="O757" s="116"/>
      <c r="Q757" s="88"/>
      <c r="R757" s="42"/>
      <c r="S757" s="43"/>
      <c r="T757" s="88"/>
      <c r="U757" s="88"/>
      <c r="V757" s="97"/>
      <c r="W757" s="88"/>
      <c r="X757" s="97"/>
      <c r="Y757" s="88"/>
    </row>
    <row r="758" spans="1:25">
      <c r="A758" s="110"/>
      <c r="B758" s="111"/>
      <c r="C758" s="112"/>
      <c r="D758" s="113"/>
      <c r="E758" s="50"/>
      <c r="F758" s="114"/>
      <c r="G758" s="115"/>
      <c r="H758" s="53"/>
      <c r="I758" s="54"/>
      <c r="J758" s="55"/>
      <c r="K758" s="112"/>
      <c r="L758" s="115"/>
      <c r="M758" s="116"/>
      <c r="N758" s="117"/>
      <c r="O758" s="116"/>
      <c r="Q758" s="88"/>
      <c r="R758" s="42"/>
      <c r="S758" s="43"/>
      <c r="T758" s="88"/>
      <c r="U758" s="88"/>
      <c r="V758" s="97"/>
      <c r="W758" s="88"/>
      <c r="X758" s="97"/>
      <c r="Y758" s="88"/>
    </row>
    <row r="759" spans="1:25">
      <c r="A759" s="110"/>
      <c r="B759" s="111"/>
      <c r="C759" s="112"/>
      <c r="D759" s="113"/>
      <c r="E759" s="50"/>
      <c r="F759" s="114"/>
      <c r="G759" s="115"/>
      <c r="H759" s="53"/>
      <c r="I759" s="54"/>
      <c r="J759" s="55"/>
      <c r="K759" s="112"/>
      <c r="L759" s="115"/>
      <c r="M759" s="116"/>
      <c r="N759" s="117"/>
      <c r="O759" s="116"/>
      <c r="Q759" s="88"/>
      <c r="R759" s="42"/>
      <c r="S759" s="43"/>
      <c r="T759" s="88"/>
      <c r="U759" s="88"/>
      <c r="V759" s="97"/>
      <c r="W759" s="88"/>
      <c r="X759" s="97"/>
      <c r="Y759" s="88"/>
    </row>
    <row r="760" spans="1:25">
      <c r="A760" s="110"/>
      <c r="B760" s="111"/>
      <c r="C760" s="112"/>
      <c r="D760" s="113"/>
      <c r="E760" s="50"/>
      <c r="F760" s="114"/>
      <c r="G760" s="115"/>
      <c r="H760" s="53"/>
      <c r="I760" s="54"/>
      <c r="J760" s="55"/>
      <c r="K760" s="112"/>
      <c r="L760" s="115"/>
      <c r="M760" s="116"/>
      <c r="N760" s="117"/>
      <c r="O760" s="116"/>
      <c r="Q760" s="88"/>
      <c r="R760" s="42"/>
      <c r="S760" s="43"/>
      <c r="T760" s="88"/>
      <c r="U760" s="88"/>
      <c r="V760" s="97"/>
      <c r="W760" s="88"/>
      <c r="X760" s="97"/>
      <c r="Y760" s="88"/>
    </row>
    <row r="761" spans="1:25">
      <c r="A761" s="110"/>
      <c r="B761" s="111"/>
      <c r="C761" s="112"/>
      <c r="D761" s="113"/>
      <c r="E761" s="50"/>
      <c r="F761" s="114"/>
      <c r="G761" s="115"/>
      <c r="H761" s="53"/>
      <c r="I761" s="54"/>
      <c r="J761" s="55"/>
      <c r="K761" s="112"/>
      <c r="L761" s="115"/>
      <c r="M761" s="116"/>
      <c r="N761" s="117"/>
      <c r="O761" s="116"/>
      <c r="Q761" s="88"/>
      <c r="R761" s="42"/>
      <c r="S761" s="43"/>
      <c r="T761" s="88"/>
      <c r="U761" s="88"/>
      <c r="V761" s="97"/>
      <c r="W761" s="88"/>
      <c r="X761" s="97"/>
      <c r="Y761" s="88"/>
    </row>
    <row r="762" spans="1:25">
      <c r="A762" s="110"/>
      <c r="B762" s="111"/>
      <c r="C762" s="112"/>
      <c r="D762" s="113"/>
      <c r="E762" s="50"/>
      <c r="F762" s="114"/>
      <c r="G762" s="115"/>
      <c r="H762" s="53"/>
      <c r="I762" s="54"/>
      <c r="J762" s="55"/>
      <c r="K762" s="112"/>
      <c r="L762" s="115"/>
      <c r="M762" s="116"/>
      <c r="N762" s="117"/>
      <c r="O762" s="116"/>
      <c r="Q762" s="88"/>
      <c r="R762" s="42"/>
      <c r="S762" s="43"/>
      <c r="T762" s="88"/>
      <c r="U762" s="88"/>
      <c r="V762" s="97"/>
      <c r="W762" s="88"/>
      <c r="X762" s="97"/>
      <c r="Y762" s="88"/>
    </row>
    <row r="763" spans="1:25">
      <c r="A763" s="110"/>
      <c r="B763" s="111"/>
      <c r="C763" s="112"/>
      <c r="D763" s="113"/>
      <c r="E763" s="50"/>
      <c r="F763" s="114"/>
      <c r="G763" s="115"/>
      <c r="H763" s="53"/>
      <c r="I763" s="54"/>
      <c r="J763" s="55"/>
      <c r="K763" s="112"/>
      <c r="L763" s="115"/>
      <c r="M763" s="116"/>
      <c r="N763" s="117"/>
      <c r="O763" s="116"/>
      <c r="Q763" s="88"/>
      <c r="R763" s="42"/>
      <c r="S763" s="43"/>
      <c r="T763" s="88"/>
      <c r="U763" s="88"/>
      <c r="V763" s="97"/>
      <c r="W763" s="88"/>
      <c r="X763" s="97"/>
      <c r="Y763" s="88"/>
    </row>
    <row r="764" spans="1:25">
      <c r="A764" s="110"/>
      <c r="B764" s="111"/>
      <c r="C764" s="112"/>
      <c r="D764" s="113"/>
      <c r="E764" s="50"/>
      <c r="F764" s="114"/>
      <c r="G764" s="115"/>
      <c r="H764" s="53"/>
      <c r="I764" s="54"/>
      <c r="J764" s="55"/>
      <c r="K764" s="112"/>
      <c r="L764" s="115"/>
      <c r="M764" s="116"/>
      <c r="N764" s="117"/>
      <c r="O764" s="116"/>
      <c r="Q764" s="88"/>
      <c r="R764" s="42"/>
      <c r="S764" s="43"/>
      <c r="T764" s="88"/>
      <c r="U764" s="88"/>
      <c r="V764" s="97"/>
      <c r="W764" s="88"/>
      <c r="X764" s="97"/>
      <c r="Y764" s="88"/>
    </row>
    <row r="765" spans="1:25">
      <c r="A765" s="110"/>
      <c r="B765" s="111"/>
      <c r="C765" s="112"/>
      <c r="D765" s="113"/>
      <c r="E765" s="50"/>
      <c r="F765" s="114"/>
      <c r="G765" s="115"/>
      <c r="H765" s="53"/>
      <c r="I765" s="54"/>
      <c r="J765" s="55"/>
      <c r="K765" s="112"/>
      <c r="L765" s="115"/>
      <c r="M765" s="116"/>
      <c r="N765" s="117"/>
      <c r="O765" s="116"/>
      <c r="Q765" s="88"/>
      <c r="R765" s="42"/>
      <c r="S765" s="43"/>
      <c r="T765" s="88"/>
      <c r="U765" s="88"/>
      <c r="V765" s="97"/>
      <c r="W765" s="88"/>
      <c r="X765" s="97"/>
      <c r="Y765" s="88"/>
    </row>
    <row r="766" spans="1:25">
      <c r="A766" s="110"/>
      <c r="B766" s="111"/>
      <c r="C766" s="112"/>
      <c r="D766" s="113"/>
      <c r="E766" s="50"/>
      <c r="F766" s="114"/>
      <c r="G766" s="115"/>
      <c r="H766" s="53"/>
      <c r="I766" s="54"/>
      <c r="J766" s="55"/>
      <c r="K766" s="112"/>
      <c r="L766" s="115"/>
      <c r="M766" s="116"/>
      <c r="N766" s="117"/>
      <c r="O766" s="116"/>
      <c r="Q766" s="88"/>
      <c r="R766" s="42"/>
      <c r="S766" s="43"/>
      <c r="T766" s="88"/>
      <c r="U766" s="88"/>
      <c r="V766" s="97"/>
      <c r="W766" s="88"/>
      <c r="X766" s="97"/>
      <c r="Y766" s="88"/>
    </row>
    <row r="767" spans="1:25">
      <c r="A767" s="110"/>
      <c r="B767" s="111"/>
      <c r="C767" s="112"/>
      <c r="D767" s="113"/>
      <c r="E767" s="50"/>
      <c r="F767" s="114"/>
      <c r="G767" s="115"/>
      <c r="H767" s="53"/>
      <c r="I767" s="54"/>
      <c r="J767" s="55"/>
      <c r="K767" s="112"/>
      <c r="L767" s="115"/>
      <c r="M767" s="116"/>
      <c r="N767" s="117"/>
      <c r="O767" s="116"/>
      <c r="Q767" s="88"/>
      <c r="R767" s="42"/>
      <c r="S767" s="43"/>
      <c r="T767" s="88"/>
      <c r="U767" s="88"/>
      <c r="V767" s="97"/>
      <c r="W767" s="88"/>
      <c r="X767" s="97"/>
      <c r="Y767" s="88"/>
    </row>
    <row r="768" spans="1:25">
      <c r="A768" s="110"/>
      <c r="B768" s="111"/>
      <c r="C768" s="112"/>
      <c r="D768" s="113"/>
      <c r="E768" s="50"/>
      <c r="F768" s="114"/>
      <c r="G768" s="115"/>
      <c r="H768" s="53"/>
      <c r="I768" s="54"/>
      <c r="J768" s="55"/>
      <c r="K768" s="112"/>
      <c r="L768" s="115"/>
      <c r="M768" s="116"/>
      <c r="N768" s="117"/>
      <c r="O768" s="116"/>
      <c r="Q768" s="88"/>
      <c r="R768" s="42"/>
      <c r="S768" s="43"/>
      <c r="T768" s="88"/>
      <c r="U768" s="88"/>
      <c r="V768" s="97"/>
      <c r="W768" s="88"/>
      <c r="X768" s="97"/>
      <c r="Y768" s="88"/>
    </row>
    <row r="769" spans="1:25">
      <c r="A769" s="110"/>
      <c r="B769" s="111"/>
      <c r="C769" s="112"/>
      <c r="D769" s="113"/>
      <c r="E769" s="50"/>
      <c r="F769" s="114"/>
      <c r="G769" s="115"/>
      <c r="H769" s="53"/>
      <c r="I769" s="54"/>
      <c r="J769" s="55"/>
      <c r="K769" s="112"/>
      <c r="L769" s="115"/>
      <c r="M769" s="116"/>
      <c r="N769" s="117"/>
      <c r="O769" s="116"/>
      <c r="Q769" s="88"/>
      <c r="R769" s="42"/>
      <c r="S769" s="43"/>
      <c r="T769" s="88"/>
      <c r="U769" s="88"/>
      <c r="V769" s="97"/>
      <c r="W769" s="88"/>
      <c r="X769" s="97"/>
      <c r="Y769" s="88"/>
    </row>
    <row r="770" spans="1:25">
      <c r="A770" s="110"/>
      <c r="B770" s="111"/>
      <c r="C770" s="112"/>
      <c r="D770" s="113"/>
      <c r="E770" s="50"/>
      <c r="F770" s="114"/>
      <c r="G770" s="115"/>
      <c r="H770" s="53"/>
      <c r="I770" s="54"/>
      <c r="J770" s="55"/>
      <c r="K770" s="112"/>
      <c r="L770" s="115"/>
      <c r="M770" s="116"/>
      <c r="N770" s="117"/>
      <c r="O770" s="116"/>
      <c r="Q770" s="88"/>
      <c r="R770" s="42"/>
      <c r="S770" s="43"/>
      <c r="T770" s="88"/>
      <c r="U770" s="88"/>
      <c r="V770" s="97"/>
      <c r="W770" s="88"/>
      <c r="X770" s="97"/>
      <c r="Y770" s="88"/>
    </row>
    <row r="771" spans="1:25">
      <c r="A771" s="110"/>
      <c r="B771" s="111"/>
      <c r="C771" s="112"/>
      <c r="D771" s="113"/>
      <c r="E771" s="50"/>
      <c r="F771" s="114"/>
      <c r="G771" s="115"/>
      <c r="H771" s="53"/>
      <c r="I771" s="54"/>
      <c r="J771" s="55"/>
      <c r="K771" s="112"/>
      <c r="L771" s="115"/>
      <c r="M771" s="116"/>
      <c r="N771" s="117"/>
      <c r="O771" s="116"/>
      <c r="Q771" s="88"/>
      <c r="R771" s="42"/>
      <c r="S771" s="43"/>
      <c r="T771" s="88"/>
      <c r="U771" s="88"/>
      <c r="V771" s="97"/>
      <c r="W771" s="88"/>
      <c r="X771" s="97"/>
      <c r="Y771" s="88"/>
    </row>
    <row r="772" spans="1:25">
      <c r="A772" s="110"/>
      <c r="B772" s="111"/>
      <c r="C772" s="112"/>
      <c r="D772" s="113"/>
      <c r="E772" s="50"/>
      <c r="F772" s="114"/>
      <c r="G772" s="115"/>
      <c r="H772" s="53"/>
      <c r="I772" s="54"/>
      <c r="J772" s="55"/>
      <c r="K772" s="112"/>
      <c r="L772" s="115"/>
      <c r="M772" s="116"/>
      <c r="N772" s="117"/>
      <c r="O772" s="116"/>
      <c r="Q772" s="88"/>
      <c r="R772" s="42"/>
      <c r="S772" s="43"/>
      <c r="T772" s="88"/>
      <c r="U772" s="88"/>
      <c r="V772" s="97"/>
      <c r="W772" s="88"/>
      <c r="X772" s="97"/>
      <c r="Y772" s="88"/>
    </row>
    <row r="773" spans="1:25">
      <c r="A773" s="110"/>
      <c r="B773" s="111"/>
      <c r="C773" s="112"/>
      <c r="D773" s="113"/>
      <c r="E773" s="50"/>
      <c r="F773" s="114"/>
      <c r="G773" s="115"/>
      <c r="H773" s="53"/>
      <c r="I773" s="54"/>
      <c r="J773" s="55"/>
      <c r="K773" s="112"/>
      <c r="L773" s="115"/>
      <c r="M773" s="116"/>
      <c r="N773" s="117"/>
      <c r="O773" s="116"/>
      <c r="Q773" s="88"/>
      <c r="R773" s="42"/>
      <c r="S773" s="43"/>
      <c r="T773" s="88"/>
      <c r="U773" s="88"/>
      <c r="V773" s="97"/>
      <c r="W773" s="88"/>
      <c r="X773" s="97"/>
      <c r="Y773" s="88"/>
    </row>
    <row r="774" spans="1:25">
      <c r="A774" s="110"/>
      <c r="B774" s="111"/>
      <c r="C774" s="112"/>
      <c r="D774" s="113"/>
      <c r="E774" s="50"/>
      <c r="F774" s="114"/>
      <c r="G774" s="115"/>
      <c r="H774" s="53"/>
      <c r="I774" s="54"/>
      <c r="J774" s="55"/>
      <c r="K774" s="112"/>
      <c r="L774" s="115"/>
      <c r="M774" s="116"/>
      <c r="N774" s="117"/>
      <c r="O774" s="116"/>
      <c r="Q774" s="88"/>
      <c r="R774" s="42"/>
      <c r="S774" s="43"/>
      <c r="T774" s="88"/>
      <c r="U774" s="88"/>
      <c r="V774" s="97"/>
      <c r="W774" s="88"/>
      <c r="X774" s="97"/>
      <c r="Y774" s="88"/>
    </row>
    <row r="775" spans="1:25">
      <c r="A775" s="110"/>
      <c r="B775" s="111"/>
      <c r="C775" s="112"/>
      <c r="D775" s="113"/>
      <c r="E775" s="50"/>
      <c r="F775" s="114"/>
      <c r="G775" s="115"/>
      <c r="H775" s="53"/>
      <c r="I775" s="54"/>
      <c r="J775" s="55"/>
      <c r="K775" s="112"/>
      <c r="L775" s="115"/>
      <c r="M775" s="116"/>
      <c r="N775" s="117"/>
      <c r="O775" s="116"/>
      <c r="Q775" s="88"/>
      <c r="R775" s="42"/>
      <c r="S775" s="43"/>
      <c r="T775" s="88"/>
      <c r="U775" s="88"/>
      <c r="V775" s="97"/>
      <c r="W775" s="88"/>
      <c r="X775" s="97"/>
      <c r="Y775" s="88"/>
    </row>
    <row r="776" spans="1:25">
      <c r="A776" s="110"/>
      <c r="B776" s="111"/>
      <c r="C776" s="112"/>
      <c r="D776" s="113"/>
      <c r="E776" s="50"/>
      <c r="F776" s="114"/>
      <c r="G776" s="115"/>
      <c r="H776" s="53"/>
      <c r="I776" s="54"/>
      <c r="J776" s="55"/>
      <c r="K776" s="112"/>
      <c r="L776" s="115"/>
      <c r="M776" s="116"/>
      <c r="N776" s="117"/>
      <c r="O776" s="116"/>
      <c r="Q776" s="88"/>
      <c r="R776" s="42"/>
      <c r="S776" s="43"/>
      <c r="T776" s="88"/>
      <c r="U776" s="88"/>
      <c r="V776" s="97"/>
      <c r="W776" s="88"/>
      <c r="X776" s="97"/>
      <c r="Y776" s="88"/>
    </row>
    <row r="777" spans="1:25">
      <c r="A777" s="110"/>
      <c r="B777" s="111"/>
      <c r="C777" s="112"/>
      <c r="D777" s="113"/>
      <c r="E777" s="50"/>
      <c r="F777" s="114"/>
      <c r="G777" s="115"/>
      <c r="H777" s="53"/>
      <c r="I777" s="54"/>
      <c r="J777" s="55"/>
      <c r="K777" s="112"/>
      <c r="L777" s="115"/>
      <c r="M777" s="116"/>
      <c r="N777" s="117"/>
      <c r="O777" s="116"/>
      <c r="Q777" s="88"/>
      <c r="R777" s="42"/>
      <c r="S777" s="43"/>
      <c r="T777" s="88"/>
      <c r="U777" s="88"/>
      <c r="V777" s="97"/>
      <c r="W777" s="88"/>
      <c r="X777" s="97"/>
      <c r="Y777" s="88"/>
    </row>
    <row r="778" spans="1:25">
      <c r="A778" s="110"/>
      <c r="B778" s="111"/>
      <c r="C778" s="112"/>
      <c r="D778" s="113"/>
      <c r="E778" s="50"/>
      <c r="F778" s="114"/>
      <c r="G778" s="115"/>
      <c r="H778" s="53"/>
      <c r="I778" s="54"/>
      <c r="J778" s="55"/>
      <c r="K778" s="112"/>
      <c r="L778" s="115"/>
      <c r="M778" s="116"/>
      <c r="N778" s="117"/>
      <c r="O778" s="116"/>
      <c r="Q778" s="88"/>
      <c r="R778" s="42"/>
      <c r="S778" s="43"/>
      <c r="T778" s="88"/>
      <c r="U778" s="88"/>
      <c r="V778" s="97"/>
      <c r="W778" s="88"/>
      <c r="X778" s="97"/>
      <c r="Y778" s="88"/>
    </row>
    <row r="779" spans="1:25">
      <c r="A779" s="110"/>
      <c r="B779" s="111"/>
      <c r="C779" s="112"/>
      <c r="D779" s="113"/>
      <c r="E779" s="50"/>
      <c r="F779" s="114"/>
      <c r="G779" s="115"/>
      <c r="H779" s="53"/>
      <c r="I779" s="54"/>
      <c r="J779" s="55"/>
      <c r="K779" s="112"/>
      <c r="L779" s="115"/>
      <c r="M779" s="116"/>
      <c r="N779" s="117"/>
      <c r="O779" s="116"/>
      <c r="Q779" s="88"/>
      <c r="R779" s="42"/>
      <c r="S779" s="43"/>
      <c r="T779" s="88"/>
      <c r="U779" s="88"/>
      <c r="V779" s="97"/>
      <c r="W779" s="88"/>
      <c r="X779" s="97"/>
      <c r="Y779" s="88"/>
    </row>
    <row r="780" spans="1:25">
      <c r="A780" s="110"/>
      <c r="B780" s="111"/>
      <c r="C780" s="112"/>
      <c r="D780" s="113"/>
      <c r="E780" s="50"/>
      <c r="F780" s="114"/>
      <c r="G780" s="115"/>
      <c r="H780" s="53"/>
      <c r="I780" s="54"/>
      <c r="J780" s="55"/>
      <c r="K780" s="112"/>
      <c r="L780" s="115"/>
      <c r="M780" s="116"/>
      <c r="N780" s="117"/>
      <c r="O780" s="116"/>
      <c r="Q780" s="88"/>
      <c r="R780" s="42"/>
      <c r="S780" s="43"/>
      <c r="T780" s="88"/>
      <c r="U780" s="88"/>
      <c r="V780" s="97"/>
      <c r="W780" s="88"/>
      <c r="X780" s="97"/>
      <c r="Y780" s="88"/>
    </row>
    <row r="781" spans="1:25">
      <c r="A781" s="110"/>
      <c r="B781" s="111"/>
      <c r="C781" s="112"/>
      <c r="D781" s="113"/>
      <c r="E781" s="50"/>
      <c r="F781" s="114"/>
      <c r="G781" s="115"/>
      <c r="H781" s="53"/>
      <c r="I781" s="54"/>
      <c r="J781" s="55"/>
      <c r="K781" s="112"/>
      <c r="L781" s="115"/>
      <c r="M781" s="116"/>
      <c r="N781" s="117"/>
      <c r="O781" s="116"/>
      <c r="Q781" s="88"/>
      <c r="R781" s="42"/>
      <c r="S781" s="43"/>
      <c r="T781" s="88"/>
      <c r="U781" s="88"/>
      <c r="V781" s="97"/>
      <c r="W781" s="88"/>
      <c r="X781" s="97"/>
      <c r="Y781" s="88"/>
    </row>
    <row r="782" spans="1:25">
      <c r="A782" s="110"/>
      <c r="B782" s="111"/>
      <c r="C782" s="112"/>
      <c r="D782" s="113"/>
      <c r="E782" s="50"/>
      <c r="F782" s="114"/>
      <c r="G782" s="115"/>
      <c r="H782" s="53"/>
      <c r="I782" s="54"/>
      <c r="J782" s="55"/>
      <c r="K782" s="112"/>
      <c r="L782" s="115"/>
      <c r="M782" s="116"/>
      <c r="N782" s="117"/>
      <c r="O782" s="116"/>
      <c r="Q782" s="88"/>
      <c r="R782" s="42"/>
      <c r="S782" s="43"/>
      <c r="T782" s="88"/>
      <c r="U782" s="88"/>
      <c r="V782" s="97"/>
      <c r="W782" s="88"/>
      <c r="X782" s="97"/>
      <c r="Y782" s="88"/>
    </row>
    <row r="783" spans="1:25">
      <c r="A783" s="110"/>
      <c r="B783" s="111"/>
      <c r="C783" s="112"/>
      <c r="D783" s="113"/>
      <c r="E783" s="50"/>
      <c r="F783" s="114"/>
      <c r="G783" s="115"/>
      <c r="H783" s="53"/>
      <c r="I783" s="54"/>
      <c r="J783" s="55"/>
      <c r="K783" s="112"/>
      <c r="L783" s="115"/>
      <c r="M783" s="116"/>
      <c r="N783" s="117"/>
      <c r="O783" s="116"/>
      <c r="Q783" s="88"/>
      <c r="R783" s="42"/>
      <c r="S783" s="43"/>
      <c r="T783" s="88"/>
      <c r="U783" s="88"/>
      <c r="V783" s="97"/>
      <c r="W783" s="88"/>
      <c r="X783" s="97"/>
      <c r="Y783" s="88"/>
    </row>
    <row r="784" spans="1:25">
      <c r="A784" s="110"/>
      <c r="B784" s="111"/>
      <c r="C784" s="112"/>
      <c r="D784" s="113"/>
      <c r="E784" s="50"/>
      <c r="F784" s="114"/>
      <c r="G784" s="115"/>
      <c r="H784" s="53"/>
      <c r="I784" s="54"/>
      <c r="J784" s="55"/>
      <c r="K784" s="112"/>
      <c r="L784" s="115"/>
      <c r="M784" s="116"/>
      <c r="N784" s="117"/>
      <c r="O784" s="116"/>
      <c r="Q784" s="88"/>
      <c r="R784" s="42"/>
      <c r="S784" s="43"/>
      <c r="T784" s="88"/>
      <c r="U784" s="88"/>
      <c r="V784" s="97"/>
      <c r="W784" s="88"/>
      <c r="X784" s="97"/>
      <c r="Y784" s="88"/>
    </row>
    <row r="785" spans="1:25">
      <c r="A785" s="110"/>
      <c r="B785" s="111"/>
      <c r="C785" s="112"/>
      <c r="D785" s="113"/>
      <c r="E785" s="50"/>
      <c r="F785" s="114"/>
      <c r="G785" s="115"/>
      <c r="H785" s="53"/>
      <c r="I785" s="54"/>
      <c r="J785" s="55"/>
      <c r="K785" s="112"/>
      <c r="L785" s="115"/>
      <c r="M785" s="116"/>
      <c r="N785" s="117"/>
      <c r="O785" s="116"/>
      <c r="Q785" s="88"/>
      <c r="R785" s="42"/>
      <c r="S785" s="43"/>
      <c r="T785" s="88"/>
      <c r="U785" s="88"/>
      <c r="V785" s="97"/>
      <c r="W785" s="88"/>
      <c r="X785" s="97"/>
      <c r="Y785" s="88"/>
    </row>
    <row r="786" spans="1:25">
      <c r="A786" s="110"/>
      <c r="B786" s="111"/>
      <c r="C786" s="112"/>
      <c r="D786" s="113"/>
      <c r="E786" s="50"/>
      <c r="F786" s="114"/>
      <c r="G786" s="115"/>
      <c r="H786" s="53"/>
      <c r="I786" s="54"/>
      <c r="J786" s="55"/>
      <c r="K786" s="112"/>
      <c r="L786" s="115"/>
      <c r="M786" s="116"/>
      <c r="N786" s="117"/>
      <c r="O786" s="116"/>
      <c r="Q786" s="88"/>
      <c r="R786" s="42"/>
      <c r="S786" s="43"/>
      <c r="T786" s="88"/>
      <c r="U786" s="88"/>
      <c r="V786" s="97"/>
      <c r="W786" s="88"/>
      <c r="X786" s="97"/>
      <c r="Y786" s="88"/>
    </row>
    <row r="787" spans="1:25">
      <c r="A787" s="110"/>
      <c r="B787" s="111"/>
      <c r="C787" s="112"/>
      <c r="D787" s="113"/>
      <c r="E787" s="50"/>
      <c r="F787" s="114"/>
      <c r="G787" s="115"/>
      <c r="H787" s="53"/>
      <c r="I787" s="54"/>
      <c r="J787" s="55"/>
      <c r="K787" s="112"/>
      <c r="L787" s="115"/>
      <c r="M787" s="116"/>
      <c r="N787" s="117"/>
      <c r="O787" s="116"/>
      <c r="Q787" s="88"/>
      <c r="R787" s="42"/>
      <c r="S787" s="43"/>
      <c r="T787" s="88"/>
      <c r="U787" s="88"/>
      <c r="V787" s="97"/>
      <c r="W787" s="88"/>
      <c r="X787" s="97"/>
      <c r="Y787" s="88"/>
    </row>
    <row r="788" spans="1:25">
      <c r="A788" s="110"/>
      <c r="B788" s="111"/>
      <c r="C788" s="112"/>
      <c r="D788" s="113"/>
      <c r="E788" s="50"/>
      <c r="F788" s="114"/>
      <c r="G788" s="115"/>
      <c r="H788" s="53"/>
      <c r="I788" s="54"/>
      <c r="J788" s="55"/>
      <c r="K788" s="112"/>
      <c r="L788" s="115"/>
      <c r="M788" s="116"/>
      <c r="N788" s="117"/>
      <c r="O788" s="116"/>
      <c r="Q788" s="88"/>
      <c r="R788" s="42"/>
      <c r="S788" s="43"/>
      <c r="T788" s="88"/>
      <c r="U788" s="88"/>
      <c r="V788" s="97"/>
      <c r="W788" s="88"/>
      <c r="X788" s="97"/>
      <c r="Y788" s="88"/>
    </row>
    <row r="789" spans="1:25">
      <c r="A789" s="110"/>
      <c r="B789" s="111"/>
      <c r="C789" s="112"/>
      <c r="D789" s="113"/>
      <c r="E789" s="50"/>
      <c r="F789" s="114"/>
      <c r="G789" s="115"/>
      <c r="H789" s="53"/>
      <c r="I789" s="54"/>
      <c r="J789" s="55"/>
      <c r="K789" s="112"/>
      <c r="L789" s="115"/>
      <c r="M789" s="116"/>
      <c r="N789" s="117"/>
      <c r="O789" s="116"/>
      <c r="Q789" s="88"/>
      <c r="R789" s="42"/>
      <c r="S789" s="43"/>
      <c r="T789" s="88"/>
      <c r="U789" s="88"/>
      <c r="V789" s="97"/>
      <c r="W789" s="88"/>
      <c r="X789" s="97"/>
      <c r="Y789" s="88"/>
    </row>
    <row r="790" spans="1:25">
      <c r="A790" s="110"/>
      <c r="B790" s="111"/>
      <c r="C790" s="112"/>
      <c r="D790" s="113"/>
      <c r="E790" s="50"/>
      <c r="F790" s="114"/>
      <c r="G790" s="115"/>
      <c r="H790" s="53"/>
      <c r="I790" s="54"/>
      <c r="J790" s="55"/>
      <c r="K790" s="112"/>
      <c r="L790" s="115"/>
      <c r="M790" s="116"/>
      <c r="N790" s="117"/>
      <c r="O790" s="116"/>
      <c r="Q790" s="88"/>
      <c r="R790" s="42"/>
      <c r="S790" s="43"/>
      <c r="T790" s="88"/>
      <c r="U790" s="88"/>
      <c r="V790" s="97"/>
      <c r="W790" s="88"/>
      <c r="X790" s="97"/>
      <c r="Y790" s="88"/>
    </row>
    <row r="791" spans="1:25">
      <c r="A791" s="110"/>
      <c r="B791" s="111"/>
      <c r="C791" s="112"/>
      <c r="D791" s="113"/>
      <c r="E791" s="50"/>
      <c r="F791" s="114"/>
      <c r="G791" s="115"/>
      <c r="H791" s="53"/>
      <c r="I791" s="54"/>
      <c r="J791" s="55"/>
      <c r="K791" s="112"/>
      <c r="L791" s="115"/>
      <c r="M791" s="116"/>
      <c r="N791" s="117"/>
      <c r="O791" s="116"/>
      <c r="Q791" s="88"/>
      <c r="R791" s="42"/>
      <c r="S791" s="43"/>
      <c r="T791" s="88"/>
      <c r="U791" s="88"/>
      <c r="V791" s="97"/>
      <c r="W791" s="88"/>
      <c r="X791" s="97"/>
      <c r="Y791" s="88"/>
    </row>
    <row r="792" spans="1:25">
      <c r="A792" s="110"/>
      <c r="B792" s="111"/>
      <c r="C792" s="112"/>
      <c r="D792" s="113"/>
      <c r="E792" s="50"/>
      <c r="F792" s="114"/>
      <c r="G792" s="115"/>
      <c r="H792" s="53"/>
      <c r="I792" s="54"/>
      <c r="J792" s="55"/>
      <c r="K792" s="112"/>
      <c r="L792" s="115"/>
      <c r="M792" s="116"/>
      <c r="N792" s="117"/>
      <c r="O792" s="116"/>
      <c r="Q792" s="88"/>
      <c r="R792" s="42"/>
      <c r="S792" s="43"/>
      <c r="T792" s="88"/>
      <c r="U792" s="88"/>
      <c r="V792" s="97"/>
      <c r="W792" s="88"/>
      <c r="X792" s="97"/>
      <c r="Y792" s="88"/>
    </row>
    <row r="793" spans="1:25">
      <c r="A793" s="110"/>
      <c r="B793" s="111"/>
      <c r="C793" s="112"/>
      <c r="D793" s="113"/>
      <c r="E793" s="50"/>
      <c r="F793" s="114"/>
      <c r="G793" s="115"/>
      <c r="H793" s="53"/>
      <c r="I793" s="54"/>
      <c r="J793" s="55"/>
      <c r="K793" s="112"/>
      <c r="L793" s="115"/>
      <c r="M793" s="116"/>
      <c r="N793" s="117"/>
      <c r="O793" s="116"/>
      <c r="Q793" s="88"/>
      <c r="R793" s="42"/>
      <c r="S793" s="43"/>
      <c r="T793" s="88"/>
      <c r="U793" s="88"/>
      <c r="V793" s="97"/>
      <c r="W793" s="88"/>
      <c r="X793" s="97"/>
      <c r="Y793" s="88"/>
    </row>
    <row r="794" spans="1:25">
      <c r="A794" s="110"/>
      <c r="B794" s="111"/>
      <c r="C794" s="112"/>
      <c r="D794" s="113"/>
      <c r="E794" s="50"/>
      <c r="F794" s="114"/>
      <c r="G794" s="115"/>
      <c r="H794" s="53"/>
      <c r="I794" s="54"/>
      <c r="J794" s="55"/>
      <c r="K794" s="112"/>
      <c r="L794" s="115"/>
      <c r="M794" s="116"/>
      <c r="N794" s="117"/>
      <c r="O794" s="116"/>
      <c r="Q794" s="88"/>
      <c r="R794" s="42"/>
      <c r="S794" s="43"/>
      <c r="T794" s="88"/>
      <c r="U794" s="88"/>
      <c r="V794" s="97"/>
      <c r="W794" s="88"/>
      <c r="X794" s="97"/>
      <c r="Y794" s="88"/>
    </row>
    <row r="795" spans="1:25">
      <c r="A795" s="110"/>
      <c r="B795" s="111"/>
      <c r="C795" s="112"/>
      <c r="D795" s="113"/>
      <c r="E795" s="50"/>
      <c r="F795" s="114"/>
      <c r="G795" s="115"/>
      <c r="H795" s="53"/>
      <c r="I795" s="54"/>
      <c r="J795" s="55"/>
      <c r="K795" s="112"/>
      <c r="L795" s="115"/>
      <c r="M795" s="116"/>
      <c r="N795" s="117"/>
      <c r="O795" s="116"/>
      <c r="Q795" s="88"/>
      <c r="R795" s="42"/>
      <c r="S795" s="43"/>
      <c r="T795" s="88"/>
      <c r="U795" s="88"/>
      <c r="V795" s="97"/>
      <c r="W795" s="88"/>
      <c r="X795" s="97"/>
      <c r="Y795" s="88"/>
    </row>
    <row r="796" spans="1:25">
      <c r="A796" s="110"/>
      <c r="B796" s="111"/>
      <c r="C796" s="112"/>
      <c r="D796" s="113"/>
      <c r="E796" s="50"/>
      <c r="F796" s="114"/>
      <c r="G796" s="115"/>
      <c r="H796" s="53"/>
      <c r="I796" s="54"/>
      <c r="J796" s="55"/>
      <c r="K796" s="112"/>
      <c r="L796" s="115"/>
      <c r="M796" s="116"/>
      <c r="N796" s="117"/>
      <c r="O796" s="116"/>
      <c r="Q796" s="88"/>
      <c r="R796" s="42"/>
      <c r="S796" s="43"/>
      <c r="T796" s="88"/>
      <c r="U796" s="88"/>
      <c r="V796" s="97"/>
      <c r="W796" s="88"/>
      <c r="X796" s="97"/>
      <c r="Y796" s="88"/>
    </row>
    <row r="797" spans="1:25">
      <c r="A797" s="110"/>
      <c r="B797" s="111"/>
      <c r="C797" s="112"/>
      <c r="D797" s="113"/>
      <c r="E797" s="50"/>
      <c r="F797" s="114"/>
      <c r="G797" s="115"/>
      <c r="H797" s="53"/>
      <c r="I797" s="54"/>
      <c r="J797" s="55"/>
      <c r="K797" s="112"/>
      <c r="L797" s="115"/>
      <c r="M797" s="116"/>
      <c r="N797" s="117"/>
      <c r="O797" s="116"/>
      <c r="Q797" s="88"/>
      <c r="R797" s="42"/>
      <c r="S797" s="43"/>
      <c r="T797" s="88"/>
      <c r="U797" s="88"/>
      <c r="V797" s="97"/>
      <c r="W797" s="88"/>
      <c r="X797" s="97"/>
      <c r="Y797" s="88"/>
    </row>
    <row r="798" spans="1:25">
      <c r="A798" s="110"/>
      <c r="B798" s="111"/>
      <c r="C798" s="112"/>
      <c r="D798" s="113"/>
      <c r="E798" s="50"/>
      <c r="F798" s="114"/>
      <c r="G798" s="115"/>
      <c r="H798" s="53"/>
      <c r="I798" s="54"/>
      <c r="J798" s="55"/>
      <c r="K798" s="112"/>
      <c r="L798" s="115"/>
      <c r="M798" s="116"/>
      <c r="N798" s="117"/>
      <c r="O798" s="116"/>
      <c r="Q798" s="88"/>
      <c r="R798" s="42"/>
      <c r="S798" s="43"/>
      <c r="T798" s="88"/>
      <c r="U798" s="88"/>
      <c r="V798" s="97"/>
      <c r="W798" s="88"/>
      <c r="X798" s="97"/>
      <c r="Y798" s="88"/>
    </row>
    <row r="799" spans="1:25">
      <c r="A799" s="110"/>
      <c r="B799" s="111"/>
      <c r="C799" s="112"/>
      <c r="D799" s="113"/>
      <c r="E799" s="50"/>
      <c r="F799" s="114"/>
      <c r="G799" s="115"/>
      <c r="H799" s="53"/>
      <c r="I799" s="54"/>
      <c r="J799" s="55"/>
      <c r="K799" s="112"/>
      <c r="L799" s="115"/>
      <c r="M799" s="116"/>
      <c r="N799" s="117"/>
      <c r="O799" s="116"/>
      <c r="Q799" s="88"/>
      <c r="R799" s="42"/>
      <c r="S799" s="43"/>
      <c r="T799" s="88"/>
      <c r="U799" s="88"/>
      <c r="V799" s="97"/>
      <c r="W799" s="88"/>
      <c r="X799" s="97"/>
      <c r="Y799" s="88"/>
    </row>
    <row r="800" spans="1:25">
      <c r="A800" s="110"/>
      <c r="B800" s="111"/>
      <c r="C800" s="112"/>
      <c r="D800" s="113"/>
      <c r="E800" s="50"/>
      <c r="F800" s="114"/>
      <c r="G800" s="115"/>
      <c r="H800" s="53"/>
      <c r="I800" s="54"/>
      <c r="J800" s="55"/>
      <c r="K800" s="112"/>
      <c r="L800" s="115"/>
      <c r="M800" s="116"/>
      <c r="N800" s="117"/>
      <c r="O800" s="116"/>
      <c r="Q800" s="88"/>
      <c r="R800" s="42"/>
      <c r="S800" s="43"/>
      <c r="T800" s="88"/>
      <c r="U800" s="88"/>
      <c r="V800" s="97"/>
      <c r="W800" s="88"/>
      <c r="X800" s="97"/>
      <c r="Y800" s="88"/>
    </row>
    <row r="801" spans="1:25">
      <c r="A801" s="110"/>
      <c r="B801" s="111"/>
      <c r="C801" s="112"/>
      <c r="D801" s="113"/>
      <c r="E801" s="50"/>
      <c r="F801" s="114"/>
      <c r="G801" s="115"/>
      <c r="H801" s="53"/>
      <c r="I801" s="54"/>
      <c r="J801" s="55"/>
      <c r="K801" s="112"/>
      <c r="L801" s="115"/>
      <c r="M801" s="116"/>
      <c r="N801" s="117"/>
      <c r="O801" s="116"/>
      <c r="Q801" s="88"/>
      <c r="R801" s="42"/>
      <c r="S801" s="43"/>
      <c r="T801" s="88"/>
      <c r="U801" s="88"/>
      <c r="V801" s="97"/>
      <c r="W801" s="88"/>
      <c r="X801" s="97"/>
      <c r="Y801" s="88"/>
    </row>
    <row r="802" spans="1:25">
      <c r="A802" s="110"/>
      <c r="B802" s="111"/>
      <c r="C802" s="112"/>
      <c r="D802" s="113"/>
      <c r="E802" s="50"/>
      <c r="F802" s="114"/>
      <c r="G802" s="115"/>
      <c r="H802" s="53"/>
      <c r="I802" s="54"/>
      <c r="J802" s="55"/>
      <c r="K802" s="112"/>
      <c r="L802" s="115"/>
      <c r="M802" s="116"/>
      <c r="N802" s="117"/>
      <c r="O802" s="116"/>
      <c r="Q802" s="88"/>
      <c r="R802" s="42"/>
      <c r="S802" s="43"/>
      <c r="T802" s="88"/>
      <c r="U802" s="88"/>
      <c r="V802" s="97"/>
      <c r="W802" s="88"/>
      <c r="X802" s="97"/>
      <c r="Y802" s="88"/>
    </row>
    <row r="803" spans="1:25">
      <c r="A803" s="110"/>
      <c r="B803" s="111"/>
      <c r="C803" s="112"/>
      <c r="D803" s="113"/>
      <c r="E803" s="50"/>
      <c r="F803" s="114"/>
      <c r="G803" s="115"/>
      <c r="H803" s="53"/>
      <c r="I803" s="54"/>
      <c r="J803" s="55"/>
      <c r="K803" s="112"/>
      <c r="L803" s="115"/>
      <c r="M803" s="116"/>
      <c r="N803" s="117"/>
      <c r="O803" s="116"/>
      <c r="Q803" s="88"/>
      <c r="R803" s="42"/>
      <c r="S803" s="43"/>
      <c r="T803" s="88"/>
      <c r="U803" s="88"/>
      <c r="V803" s="97"/>
      <c r="W803" s="88"/>
      <c r="X803" s="97"/>
      <c r="Y803" s="88"/>
    </row>
    <row r="804" spans="1:25">
      <c r="A804" s="110"/>
      <c r="B804" s="111"/>
      <c r="C804" s="112"/>
      <c r="D804" s="113"/>
      <c r="E804" s="50"/>
      <c r="F804" s="114"/>
      <c r="G804" s="115"/>
      <c r="H804" s="53"/>
      <c r="I804" s="54"/>
      <c r="J804" s="55"/>
      <c r="K804" s="112"/>
      <c r="L804" s="115"/>
      <c r="M804" s="116"/>
      <c r="N804" s="117"/>
      <c r="O804" s="116"/>
      <c r="Q804" s="88"/>
      <c r="R804" s="42"/>
      <c r="S804" s="43"/>
      <c r="T804" s="88"/>
      <c r="U804" s="88"/>
      <c r="V804" s="97"/>
      <c r="W804" s="88"/>
      <c r="X804" s="97"/>
      <c r="Y804" s="88"/>
    </row>
    <row r="805" spans="1:25">
      <c r="A805" s="110"/>
      <c r="B805" s="111"/>
      <c r="C805" s="112"/>
      <c r="D805" s="113"/>
      <c r="E805" s="50"/>
      <c r="F805" s="114"/>
      <c r="G805" s="115"/>
      <c r="H805" s="53"/>
      <c r="I805" s="54"/>
      <c r="J805" s="55"/>
      <c r="K805" s="112"/>
      <c r="L805" s="115"/>
      <c r="M805" s="116"/>
      <c r="N805" s="117"/>
      <c r="O805" s="116"/>
      <c r="Q805" s="88"/>
      <c r="R805" s="42"/>
      <c r="S805" s="43"/>
      <c r="T805" s="88"/>
      <c r="U805" s="88"/>
      <c r="V805" s="97"/>
      <c r="W805" s="88"/>
      <c r="X805" s="97"/>
      <c r="Y805" s="88"/>
    </row>
    <row r="806" spans="1:25">
      <c r="A806" s="110"/>
      <c r="B806" s="111"/>
      <c r="C806" s="112"/>
      <c r="D806" s="113"/>
      <c r="E806" s="50"/>
      <c r="F806" s="114"/>
      <c r="G806" s="115"/>
      <c r="H806" s="53"/>
      <c r="I806" s="54"/>
      <c r="J806" s="55"/>
      <c r="K806" s="112"/>
      <c r="L806" s="115"/>
      <c r="M806" s="116"/>
      <c r="N806" s="117"/>
      <c r="O806" s="116"/>
      <c r="Q806" s="88"/>
      <c r="R806" s="42"/>
      <c r="S806" s="43"/>
      <c r="T806" s="88"/>
      <c r="U806" s="88"/>
      <c r="V806" s="97"/>
      <c r="W806" s="88"/>
      <c r="X806" s="97"/>
      <c r="Y806" s="88"/>
    </row>
    <row r="807" spans="1:25">
      <c r="A807" s="110"/>
      <c r="B807" s="111"/>
      <c r="C807" s="112"/>
      <c r="D807" s="113"/>
      <c r="E807" s="50"/>
      <c r="F807" s="114"/>
      <c r="G807" s="115"/>
      <c r="H807" s="53"/>
      <c r="I807" s="54"/>
      <c r="J807" s="55"/>
      <c r="K807" s="112"/>
      <c r="L807" s="115"/>
      <c r="M807" s="116"/>
      <c r="N807" s="117"/>
      <c r="O807" s="116"/>
      <c r="Q807" s="88"/>
      <c r="R807" s="42"/>
      <c r="S807" s="43"/>
      <c r="T807" s="88"/>
      <c r="U807" s="88"/>
      <c r="V807" s="97"/>
      <c r="W807" s="88"/>
      <c r="X807" s="97"/>
      <c r="Y807" s="88"/>
    </row>
    <row r="808" spans="1:25">
      <c r="A808" s="110"/>
      <c r="B808" s="111"/>
      <c r="C808" s="112"/>
      <c r="D808" s="113"/>
      <c r="E808" s="50"/>
      <c r="F808" s="114"/>
      <c r="G808" s="115"/>
      <c r="H808" s="53"/>
      <c r="I808" s="54"/>
      <c r="J808" s="55"/>
      <c r="K808" s="112"/>
      <c r="L808" s="115"/>
      <c r="M808" s="116"/>
      <c r="N808" s="117"/>
      <c r="O808" s="116"/>
      <c r="Q808" s="88"/>
      <c r="R808" s="42"/>
      <c r="S808" s="43"/>
      <c r="T808" s="88"/>
      <c r="U808" s="88"/>
      <c r="V808" s="97"/>
      <c r="W808" s="88"/>
      <c r="X808" s="97"/>
      <c r="Y808" s="88"/>
    </row>
    <row r="809" spans="1:25">
      <c r="A809" s="110"/>
      <c r="B809" s="111"/>
      <c r="C809" s="112"/>
      <c r="D809" s="113"/>
      <c r="E809" s="50"/>
      <c r="F809" s="114"/>
      <c r="G809" s="115"/>
      <c r="H809" s="53"/>
      <c r="I809" s="54"/>
      <c r="J809" s="55"/>
      <c r="K809" s="112"/>
      <c r="L809" s="115"/>
      <c r="M809" s="116"/>
      <c r="N809" s="117"/>
      <c r="O809" s="116"/>
      <c r="Q809" s="88"/>
      <c r="R809" s="42"/>
      <c r="S809" s="43"/>
      <c r="T809" s="88"/>
      <c r="U809" s="88"/>
      <c r="V809" s="97"/>
      <c r="W809" s="88"/>
      <c r="X809" s="97"/>
      <c r="Y809" s="88"/>
    </row>
    <row r="810" spans="1:25">
      <c r="A810" s="110"/>
      <c r="B810" s="111"/>
      <c r="C810" s="112"/>
      <c r="D810" s="113"/>
      <c r="E810" s="50"/>
      <c r="F810" s="114"/>
      <c r="G810" s="115"/>
      <c r="H810" s="53"/>
      <c r="I810" s="54"/>
      <c r="J810" s="55"/>
      <c r="K810" s="112"/>
      <c r="L810" s="115"/>
      <c r="M810" s="116"/>
      <c r="N810" s="117"/>
      <c r="O810" s="116"/>
      <c r="Q810" s="88"/>
      <c r="R810" s="42"/>
      <c r="S810" s="43"/>
      <c r="T810" s="88"/>
      <c r="U810" s="88"/>
      <c r="V810" s="97"/>
      <c r="W810" s="88"/>
      <c r="X810" s="97"/>
      <c r="Y810" s="88"/>
    </row>
    <row r="811" spans="1:25">
      <c r="A811" s="110"/>
      <c r="B811" s="111"/>
      <c r="C811" s="112"/>
      <c r="D811" s="113"/>
      <c r="E811" s="50"/>
      <c r="F811" s="114"/>
      <c r="G811" s="115"/>
      <c r="H811" s="53"/>
      <c r="I811" s="54"/>
      <c r="J811" s="55"/>
      <c r="K811" s="112"/>
      <c r="L811" s="115"/>
      <c r="M811" s="116"/>
      <c r="N811" s="117"/>
      <c r="O811" s="116"/>
      <c r="Q811" s="88"/>
      <c r="R811" s="42"/>
      <c r="S811" s="43"/>
      <c r="T811" s="88"/>
      <c r="U811" s="88"/>
      <c r="V811" s="97"/>
      <c r="W811" s="88"/>
      <c r="X811" s="97"/>
      <c r="Y811" s="88"/>
    </row>
    <row r="812" spans="1:25">
      <c r="A812" s="110"/>
      <c r="B812" s="111"/>
      <c r="C812" s="112"/>
      <c r="D812" s="113"/>
      <c r="E812" s="50"/>
      <c r="F812" s="114"/>
      <c r="G812" s="115"/>
      <c r="H812" s="53"/>
      <c r="I812" s="54"/>
      <c r="J812" s="55"/>
      <c r="K812" s="112"/>
      <c r="L812" s="115"/>
      <c r="M812" s="116"/>
      <c r="N812" s="117"/>
      <c r="O812" s="116"/>
      <c r="Q812" s="88"/>
      <c r="R812" s="42"/>
      <c r="S812" s="43"/>
      <c r="T812" s="88"/>
      <c r="U812" s="88"/>
      <c r="V812" s="97"/>
      <c r="W812" s="88"/>
      <c r="X812" s="97"/>
      <c r="Y812" s="88"/>
    </row>
    <row r="813" spans="1:25">
      <c r="A813" s="110"/>
      <c r="B813" s="111"/>
      <c r="C813" s="112"/>
      <c r="D813" s="113"/>
      <c r="E813" s="50"/>
      <c r="F813" s="114"/>
      <c r="G813" s="115"/>
      <c r="H813" s="53"/>
      <c r="I813" s="54"/>
      <c r="J813" s="55"/>
      <c r="K813" s="112"/>
      <c r="L813" s="115"/>
      <c r="M813" s="116"/>
      <c r="N813" s="117"/>
      <c r="O813" s="116"/>
      <c r="Q813" s="88"/>
      <c r="R813" s="42"/>
      <c r="S813" s="43"/>
      <c r="T813" s="88"/>
      <c r="U813" s="88"/>
      <c r="V813" s="97"/>
      <c r="W813" s="88"/>
      <c r="X813" s="97"/>
      <c r="Y813" s="88"/>
    </row>
    <row r="814" spans="1:25">
      <c r="A814" s="110"/>
      <c r="B814" s="111"/>
      <c r="C814" s="112"/>
      <c r="D814" s="113"/>
      <c r="E814" s="50"/>
      <c r="F814" s="114"/>
      <c r="G814" s="115"/>
      <c r="H814" s="53"/>
      <c r="I814" s="54"/>
      <c r="J814" s="55"/>
      <c r="K814" s="112"/>
      <c r="L814" s="115"/>
      <c r="M814" s="116"/>
      <c r="N814" s="117"/>
      <c r="O814" s="116"/>
      <c r="Q814" s="88"/>
      <c r="R814" s="42"/>
      <c r="S814" s="43"/>
      <c r="T814" s="88"/>
      <c r="U814" s="88"/>
      <c r="V814" s="97"/>
      <c r="W814" s="88"/>
      <c r="X814" s="97"/>
      <c r="Y814" s="88"/>
    </row>
    <row r="815" spans="1:25">
      <c r="A815" s="110"/>
      <c r="B815" s="111"/>
      <c r="C815" s="112"/>
      <c r="D815" s="113"/>
      <c r="E815" s="50"/>
      <c r="F815" s="114"/>
      <c r="G815" s="115"/>
      <c r="H815" s="53"/>
      <c r="I815" s="54"/>
      <c r="J815" s="55"/>
      <c r="K815" s="112"/>
      <c r="L815" s="115"/>
      <c r="M815" s="116"/>
      <c r="N815" s="117"/>
      <c r="O815" s="116"/>
      <c r="Q815" s="88"/>
      <c r="R815" s="42"/>
      <c r="S815" s="43"/>
      <c r="T815" s="88"/>
      <c r="U815" s="88"/>
      <c r="V815" s="97"/>
      <c r="W815" s="88"/>
      <c r="X815" s="97"/>
      <c r="Y815" s="88"/>
    </row>
    <row r="816" spans="1:25">
      <c r="A816" s="110"/>
      <c r="B816" s="111"/>
      <c r="C816" s="112"/>
      <c r="D816" s="113"/>
      <c r="E816" s="50"/>
      <c r="F816" s="114"/>
      <c r="G816" s="115"/>
      <c r="H816" s="53"/>
      <c r="I816" s="54"/>
      <c r="J816" s="55"/>
      <c r="K816" s="112"/>
      <c r="L816" s="115"/>
      <c r="M816" s="116"/>
      <c r="N816" s="117"/>
      <c r="O816" s="116"/>
      <c r="Q816" s="88"/>
      <c r="R816" s="42"/>
      <c r="S816" s="43"/>
      <c r="T816" s="88"/>
      <c r="U816" s="88"/>
      <c r="V816" s="97"/>
      <c r="W816" s="88"/>
      <c r="X816" s="97"/>
      <c r="Y816" s="88"/>
    </row>
    <row r="817" spans="1:25">
      <c r="A817" s="110"/>
      <c r="B817" s="111"/>
      <c r="C817" s="112"/>
      <c r="D817" s="113"/>
      <c r="E817" s="50"/>
      <c r="F817" s="114"/>
      <c r="G817" s="115"/>
      <c r="H817" s="53"/>
      <c r="I817" s="54"/>
      <c r="J817" s="55"/>
      <c r="K817" s="112"/>
      <c r="L817" s="115"/>
      <c r="M817" s="116"/>
      <c r="N817" s="117"/>
      <c r="O817" s="116"/>
      <c r="Q817" s="88"/>
      <c r="R817" s="42"/>
      <c r="S817" s="43"/>
      <c r="T817" s="88"/>
      <c r="U817" s="88"/>
      <c r="V817" s="97"/>
      <c r="W817" s="88"/>
      <c r="X817" s="97"/>
      <c r="Y817" s="88"/>
    </row>
    <row r="818" spans="1:25">
      <c r="A818" s="110"/>
      <c r="B818" s="111"/>
      <c r="C818" s="112"/>
      <c r="D818" s="113"/>
      <c r="E818" s="50"/>
      <c r="F818" s="114"/>
      <c r="G818" s="115"/>
      <c r="H818" s="53"/>
      <c r="I818" s="54"/>
      <c r="J818" s="55"/>
      <c r="K818" s="112"/>
      <c r="L818" s="115"/>
      <c r="M818" s="116"/>
      <c r="N818" s="117"/>
      <c r="O818" s="116"/>
      <c r="Q818" s="88"/>
      <c r="R818" s="42"/>
      <c r="S818" s="43"/>
      <c r="T818" s="88"/>
      <c r="U818" s="88"/>
      <c r="V818" s="97"/>
      <c r="W818" s="88"/>
      <c r="X818" s="97"/>
      <c r="Y818" s="88"/>
    </row>
    <row r="819" spans="1:25">
      <c r="A819" s="110"/>
      <c r="B819" s="111"/>
      <c r="C819" s="112"/>
      <c r="D819" s="113"/>
      <c r="E819" s="50"/>
      <c r="F819" s="114"/>
      <c r="G819" s="115"/>
      <c r="H819" s="53"/>
      <c r="I819" s="54"/>
      <c r="J819" s="55"/>
      <c r="K819" s="112"/>
      <c r="L819" s="115"/>
      <c r="M819" s="116"/>
      <c r="N819" s="117"/>
      <c r="O819" s="116"/>
      <c r="Q819" s="88"/>
      <c r="R819" s="42"/>
      <c r="S819" s="43"/>
      <c r="T819" s="88"/>
      <c r="U819" s="88"/>
      <c r="V819" s="97"/>
      <c r="W819" s="88"/>
      <c r="X819" s="97"/>
      <c r="Y819" s="88"/>
    </row>
    <row r="820" spans="1:25">
      <c r="A820" s="110"/>
      <c r="B820" s="111"/>
      <c r="C820" s="112"/>
      <c r="D820" s="113"/>
      <c r="E820" s="50"/>
      <c r="F820" s="114"/>
      <c r="G820" s="115"/>
      <c r="H820" s="53"/>
      <c r="I820" s="54"/>
      <c r="J820" s="55"/>
      <c r="K820" s="112"/>
      <c r="L820" s="115"/>
      <c r="M820" s="116"/>
      <c r="N820" s="117"/>
      <c r="O820" s="116"/>
      <c r="Q820" s="88"/>
      <c r="R820" s="42"/>
      <c r="S820" s="43"/>
      <c r="T820" s="88"/>
      <c r="U820" s="88"/>
      <c r="V820" s="97"/>
      <c r="W820" s="88"/>
      <c r="X820" s="97"/>
      <c r="Y820" s="88"/>
    </row>
    <row r="821" spans="1:25">
      <c r="A821" s="110"/>
      <c r="B821" s="111"/>
      <c r="C821" s="112"/>
      <c r="D821" s="113"/>
      <c r="E821" s="50"/>
      <c r="F821" s="114"/>
      <c r="G821" s="115"/>
      <c r="H821" s="53"/>
      <c r="I821" s="54"/>
      <c r="J821" s="55"/>
      <c r="K821" s="112"/>
      <c r="L821" s="115"/>
      <c r="M821" s="116"/>
      <c r="N821" s="117"/>
      <c r="O821" s="116"/>
      <c r="Q821" s="88"/>
      <c r="R821" s="42"/>
      <c r="S821" s="43"/>
      <c r="T821" s="88"/>
      <c r="U821" s="88"/>
      <c r="V821" s="97"/>
      <c r="W821" s="88"/>
      <c r="X821" s="97"/>
      <c r="Y821" s="88"/>
    </row>
    <row r="822" spans="1:25">
      <c r="A822" s="110"/>
      <c r="B822" s="111"/>
      <c r="C822" s="112"/>
      <c r="D822" s="113"/>
      <c r="E822" s="50"/>
      <c r="F822" s="114"/>
      <c r="G822" s="115"/>
      <c r="H822" s="53"/>
      <c r="I822" s="54"/>
      <c r="J822" s="55"/>
      <c r="K822" s="112"/>
      <c r="L822" s="115"/>
      <c r="M822" s="116"/>
      <c r="N822" s="117"/>
      <c r="O822" s="116"/>
      <c r="Q822" s="88"/>
      <c r="R822" s="42"/>
      <c r="S822" s="43"/>
      <c r="T822" s="88"/>
      <c r="U822" s="88"/>
      <c r="V822" s="97"/>
      <c r="W822" s="88"/>
      <c r="X822" s="97"/>
      <c r="Y822" s="88"/>
    </row>
    <row r="823" spans="1:25">
      <c r="A823" s="110"/>
      <c r="B823" s="111"/>
      <c r="C823" s="112"/>
      <c r="D823" s="113"/>
      <c r="E823" s="50"/>
      <c r="F823" s="114"/>
      <c r="G823" s="115"/>
      <c r="H823" s="53"/>
      <c r="I823" s="54"/>
      <c r="J823" s="55"/>
      <c r="K823" s="112"/>
      <c r="L823" s="115"/>
      <c r="M823" s="116"/>
      <c r="N823" s="117"/>
      <c r="O823" s="116"/>
      <c r="Q823" s="88"/>
      <c r="R823" s="42"/>
      <c r="S823" s="43"/>
      <c r="T823" s="88"/>
      <c r="U823" s="88"/>
      <c r="V823" s="97"/>
      <c r="W823" s="88"/>
      <c r="X823" s="97"/>
      <c r="Y823" s="88"/>
    </row>
    <row r="824" spans="1:25">
      <c r="A824" s="110"/>
      <c r="B824" s="111"/>
      <c r="C824" s="112"/>
      <c r="D824" s="113"/>
      <c r="E824" s="50"/>
      <c r="F824" s="114"/>
      <c r="G824" s="115"/>
      <c r="H824" s="53"/>
      <c r="I824" s="54"/>
      <c r="J824" s="55"/>
      <c r="K824" s="112"/>
      <c r="L824" s="115"/>
      <c r="M824" s="116"/>
      <c r="N824" s="117"/>
      <c r="O824" s="116"/>
      <c r="Q824" s="88"/>
      <c r="R824" s="42"/>
      <c r="S824" s="43"/>
      <c r="T824" s="88"/>
      <c r="U824" s="88"/>
      <c r="V824" s="97"/>
      <c r="W824" s="88"/>
      <c r="X824" s="97"/>
      <c r="Y824" s="88"/>
    </row>
    <row r="825" spans="1:25">
      <c r="A825" s="110"/>
      <c r="B825" s="111"/>
      <c r="C825" s="112"/>
      <c r="D825" s="113"/>
      <c r="E825" s="50"/>
      <c r="F825" s="114"/>
      <c r="G825" s="115"/>
      <c r="H825" s="53"/>
      <c r="I825" s="54"/>
      <c r="J825" s="55"/>
      <c r="K825" s="112"/>
      <c r="L825" s="115"/>
      <c r="M825" s="116"/>
      <c r="N825" s="117"/>
      <c r="O825" s="116"/>
      <c r="Q825" s="88"/>
      <c r="R825" s="42"/>
      <c r="S825" s="43"/>
      <c r="T825" s="88"/>
      <c r="U825" s="88"/>
      <c r="V825" s="97"/>
      <c r="W825" s="88"/>
      <c r="X825" s="97"/>
      <c r="Y825" s="88"/>
    </row>
    <row r="826" spans="1:25">
      <c r="A826" s="110"/>
      <c r="B826" s="111"/>
      <c r="C826" s="112"/>
      <c r="D826" s="113"/>
      <c r="E826" s="50"/>
      <c r="F826" s="114"/>
      <c r="G826" s="115"/>
      <c r="H826" s="53"/>
      <c r="I826" s="54"/>
      <c r="J826" s="55"/>
      <c r="K826" s="112"/>
      <c r="L826" s="115"/>
      <c r="M826" s="116"/>
      <c r="N826" s="117"/>
      <c r="O826" s="116"/>
      <c r="Q826" s="88"/>
      <c r="R826" s="42"/>
      <c r="S826" s="43"/>
      <c r="T826" s="88"/>
      <c r="U826" s="88"/>
      <c r="V826" s="97"/>
      <c r="W826" s="88"/>
      <c r="X826" s="97"/>
      <c r="Y826" s="88"/>
    </row>
    <row r="827" spans="1:25">
      <c r="A827" s="110"/>
      <c r="B827" s="111"/>
      <c r="C827" s="112"/>
      <c r="D827" s="113"/>
      <c r="E827" s="50"/>
      <c r="F827" s="114"/>
      <c r="G827" s="115"/>
      <c r="H827" s="53"/>
      <c r="I827" s="54"/>
      <c r="J827" s="55"/>
      <c r="K827" s="112"/>
      <c r="L827" s="115"/>
      <c r="M827" s="116"/>
      <c r="N827" s="117"/>
      <c r="O827" s="116"/>
      <c r="Q827" s="88"/>
      <c r="R827" s="42"/>
      <c r="S827" s="43"/>
      <c r="T827" s="88"/>
      <c r="U827" s="88"/>
      <c r="V827" s="97"/>
      <c r="W827" s="88"/>
      <c r="X827" s="97"/>
      <c r="Y827" s="88"/>
    </row>
    <row r="828" spans="1:25">
      <c r="A828" s="110"/>
      <c r="B828" s="111"/>
      <c r="C828" s="112"/>
      <c r="D828" s="113"/>
      <c r="E828" s="50"/>
      <c r="F828" s="114"/>
      <c r="G828" s="115"/>
      <c r="H828" s="53"/>
      <c r="I828" s="54"/>
      <c r="J828" s="55"/>
      <c r="K828" s="112"/>
      <c r="L828" s="115"/>
      <c r="M828" s="116"/>
      <c r="N828" s="117"/>
      <c r="O828" s="116"/>
      <c r="Q828" s="88"/>
      <c r="R828" s="42"/>
      <c r="S828" s="43"/>
      <c r="T828" s="88"/>
      <c r="U828" s="88"/>
      <c r="V828" s="97"/>
      <c r="W828" s="88"/>
      <c r="X828" s="97"/>
      <c r="Y828" s="88"/>
    </row>
    <row r="829" spans="1:25">
      <c r="A829" s="110"/>
      <c r="B829" s="111"/>
      <c r="C829" s="112"/>
      <c r="D829" s="113"/>
      <c r="E829" s="50"/>
      <c r="F829" s="114"/>
      <c r="G829" s="115"/>
      <c r="H829" s="53"/>
      <c r="I829" s="54"/>
      <c r="J829" s="55"/>
      <c r="K829" s="112"/>
      <c r="L829" s="115"/>
      <c r="M829" s="116"/>
      <c r="N829" s="117"/>
      <c r="O829" s="116"/>
      <c r="Q829" s="88"/>
      <c r="R829" s="42"/>
      <c r="S829" s="43"/>
      <c r="T829" s="88"/>
      <c r="U829" s="88"/>
      <c r="V829" s="97"/>
      <c r="W829" s="88"/>
      <c r="X829" s="97"/>
      <c r="Y829" s="88"/>
    </row>
    <row r="830" spans="1:25">
      <c r="A830" s="110"/>
      <c r="B830" s="111"/>
      <c r="C830" s="112"/>
      <c r="D830" s="113"/>
      <c r="E830" s="50"/>
      <c r="F830" s="114"/>
      <c r="G830" s="115"/>
      <c r="H830" s="53"/>
      <c r="I830" s="54"/>
      <c r="J830" s="55"/>
      <c r="K830" s="112"/>
      <c r="L830" s="115"/>
      <c r="M830" s="116"/>
      <c r="N830" s="117"/>
      <c r="O830" s="116"/>
      <c r="Q830" s="88"/>
      <c r="R830" s="42"/>
      <c r="S830" s="43"/>
      <c r="T830" s="88"/>
      <c r="U830" s="88"/>
      <c r="V830" s="97"/>
      <c r="W830" s="88"/>
      <c r="X830" s="97"/>
      <c r="Y830" s="88"/>
    </row>
    <row r="831" spans="1:25">
      <c r="A831" s="110"/>
      <c r="B831" s="111"/>
      <c r="C831" s="112"/>
      <c r="D831" s="113"/>
      <c r="E831" s="50"/>
      <c r="F831" s="114"/>
      <c r="G831" s="115"/>
      <c r="H831" s="53"/>
      <c r="I831" s="54"/>
      <c r="J831" s="55"/>
      <c r="K831" s="112"/>
      <c r="L831" s="115"/>
      <c r="M831" s="116"/>
      <c r="N831" s="117"/>
      <c r="O831" s="116"/>
      <c r="Q831" s="88"/>
      <c r="R831" s="42"/>
      <c r="S831" s="43"/>
      <c r="T831" s="88"/>
      <c r="U831" s="88"/>
      <c r="V831" s="97"/>
      <c r="W831" s="88"/>
      <c r="X831" s="97"/>
      <c r="Y831" s="88"/>
    </row>
    <row r="832" spans="1:25">
      <c r="A832" s="110"/>
      <c r="B832" s="111"/>
      <c r="C832" s="112"/>
      <c r="D832" s="113"/>
      <c r="E832" s="50"/>
      <c r="F832" s="114"/>
      <c r="G832" s="115"/>
      <c r="H832" s="53"/>
      <c r="I832" s="54"/>
      <c r="J832" s="55"/>
      <c r="K832" s="112"/>
      <c r="L832" s="115"/>
      <c r="M832" s="116"/>
      <c r="N832" s="117"/>
      <c r="O832" s="116"/>
      <c r="Q832" s="88"/>
      <c r="R832" s="42"/>
      <c r="S832" s="43"/>
      <c r="T832" s="88"/>
      <c r="U832" s="88"/>
      <c r="V832" s="97"/>
      <c r="W832" s="88"/>
      <c r="X832" s="97"/>
      <c r="Y832" s="88"/>
    </row>
    <row r="833" spans="1:25">
      <c r="A833" s="110"/>
      <c r="B833" s="111"/>
      <c r="C833" s="112"/>
      <c r="D833" s="113"/>
      <c r="E833" s="50"/>
      <c r="F833" s="114"/>
      <c r="G833" s="115"/>
      <c r="H833" s="53"/>
      <c r="I833" s="54"/>
      <c r="J833" s="55"/>
      <c r="K833" s="112"/>
      <c r="L833" s="115"/>
      <c r="M833" s="116"/>
      <c r="N833" s="117"/>
      <c r="O833" s="116"/>
      <c r="Q833" s="88"/>
      <c r="R833" s="42"/>
      <c r="S833" s="43"/>
      <c r="T833" s="88"/>
      <c r="U833" s="88"/>
      <c r="V833" s="97"/>
      <c r="W833" s="88"/>
      <c r="X833" s="97"/>
      <c r="Y833" s="88"/>
    </row>
    <row r="834" spans="1:25">
      <c r="A834" s="110"/>
      <c r="B834" s="111"/>
      <c r="C834" s="112"/>
      <c r="D834" s="113"/>
      <c r="E834" s="50"/>
      <c r="F834" s="114"/>
      <c r="G834" s="115"/>
      <c r="H834" s="53"/>
      <c r="I834" s="54"/>
      <c r="J834" s="55"/>
      <c r="K834" s="112"/>
      <c r="L834" s="115"/>
      <c r="M834" s="116"/>
      <c r="N834" s="117"/>
      <c r="O834" s="116"/>
      <c r="Q834" s="88"/>
      <c r="R834" s="42"/>
      <c r="S834" s="43"/>
      <c r="T834" s="88"/>
      <c r="U834" s="88"/>
      <c r="V834" s="97"/>
      <c r="W834" s="88"/>
      <c r="X834" s="97"/>
      <c r="Y834" s="88"/>
    </row>
    <row r="835" spans="1:25">
      <c r="A835" s="110"/>
      <c r="B835" s="111"/>
      <c r="C835" s="112"/>
      <c r="D835" s="113"/>
      <c r="E835" s="50"/>
      <c r="F835" s="114"/>
      <c r="G835" s="115"/>
      <c r="H835" s="53"/>
      <c r="I835" s="54"/>
      <c r="J835" s="55"/>
      <c r="K835" s="112"/>
      <c r="L835" s="115"/>
      <c r="M835" s="116"/>
      <c r="N835" s="117"/>
      <c r="O835" s="116"/>
      <c r="Q835" s="88"/>
      <c r="R835" s="42"/>
      <c r="S835" s="43"/>
      <c r="T835" s="88"/>
      <c r="U835" s="88"/>
      <c r="V835" s="97"/>
      <c r="W835" s="88"/>
      <c r="X835" s="97"/>
      <c r="Y835" s="88"/>
    </row>
    <row r="836" spans="1:25">
      <c r="A836" s="110"/>
      <c r="B836" s="111"/>
      <c r="C836" s="112"/>
      <c r="D836" s="113"/>
      <c r="E836" s="50"/>
      <c r="F836" s="114"/>
      <c r="G836" s="115"/>
      <c r="H836" s="53"/>
      <c r="I836" s="54"/>
      <c r="J836" s="55"/>
      <c r="K836" s="112"/>
      <c r="L836" s="115"/>
      <c r="M836" s="116"/>
      <c r="N836" s="117"/>
      <c r="O836" s="116"/>
      <c r="Q836" s="88"/>
      <c r="R836" s="42"/>
      <c r="S836" s="43"/>
      <c r="T836" s="88"/>
      <c r="U836" s="88"/>
      <c r="V836" s="97"/>
      <c r="W836" s="88"/>
      <c r="X836" s="97"/>
      <c r="Y836" s="88"/>
    </row>
    <row r="837" spans="1:25">
      <c r="A837" s="110"/>
      <c r="B837" s="111"/>
      <c r="C837" s="112"/>
      <c r="D837" s="113"/>
      <c r="E837" s="50"/>
      <c r="F837" s="114"/>
      <c r="G837" s="115"/>
      <c r="H837" s="53"/>
      <c r="I837" s="54"/>
      <c r="J837" s="55"/>
      <c r="K837" s="112"/>
      <c r="L837" s="115"/>
      <c r="M837" s="116"/>
      <c r="N837" s="117"/>
      <c r="O837" s="116"/>
      <c r="Q837" s="88"/>
      <c r="R837" s="42"/>
      <c r="S837" s="43"/>
      <c r="T837" s="88"/>
      <c r="U837" s="88"/>
      <c r="V837" s="97"/>
      <c r="W837" s="88"/>
      <c r="X837" s="97"/>
      <c r="Y837" s="88"/>
    </row>
    <row r="838" spans="1:25">
      <c r="A838" s="110"/>
      <c r="B838" s="111"/>
      <c r="C838" s="112"/>
      <c r="D838" s="113"/>
      <c r="E838" s="50"/>
      <c r="F838" s="114"/>
      <c r="G838" s="115"/>
      <c r="H838" s="53"/>
      <c r="I838" s="54"/>
      <c r="J838" s="55"/>
      <c r="K838" s="112"/>
      <c r="L838" s="115"/>
      <c r="M838" s="116"/>
      <c r="N838" s="117"/>
      <c r="O838" s="116"/>
      <c r="Q838" s="88"/>
      <c r="R838" s="42"/>
      <c r="S838" s="43"/>
      <c r="T838" s="88"/>
      <c r="U838" s="88"/>
      <c r="V838" s="97"/>
      <c r="W838" s="88"/>
      <c r="X838" s="97"/>
      <c r="Y838" s="88"/>
    </row>
    <row r="839" spans="1:25">
      <c r="A839" s="110"/>
      <c r="B839" s="111"/>
      <c r="C839" s="112"/>
      <c r="D839" s="113"/>
      <c r="E839" s="50"/>
      <c r="F839" s="114"/>
      <c r="G839" s="115"/>
      <c r="H839" s="53"/>
      <c r="I839" s="54"/>
      <c r="J839" s="55"/>
      <c r="K839" s="112"/>
      <c r="L839" s="115"/>
      <c r="M839" s="116"/>
      <c r="N839" s="117"/>
      <c r="O839" s="116"/>
      <c r="Q839" s="88"/>
      <c r="R839" s="42"/>
      <c r="S839" s="43"/>
      <c r="T839" s="88"/>
      <c r="U839" s="88"/>
      <c r="V839" s="97"/>
      <c r="W839" s="88"/>
      <c r="X839" s="97"/>
      <c r="Y839" s="88"/>
    </row>
    <row r="840" spans="1:25">
      <c r="A840" s="110"/>
      <c r="B840" s="111"/>
      <c r="C840" s="112"/>
      <c r="D840" s="113"/>
      <c r="E840" s="50"/>
      <c r="F840" s="114"/>
      <c r="G840" s="115"/>
      <c r="H840" s="53"/>
      <c r="I840" s="54"/>
      <c r="J840" s="55"/>
      <c r="K840" s="112"/>
      <c r="L840" s="115"/>
      <c r="M840" s="116"/>
      <c r="N840" s="117"/>
      <c r="O840" s="116"/>
      <c r="Q840" s="88"/>
      <c r="R840" s="42"/>
      <c r="S840" s="43"/>
      <c r="T840" s="88"/>
      <c r="U840" s="88"/>
      <c r="V840" s="97"/>
      <c r="W840" s="88"/>
      <c r="X840" s="97"/>
      <c r="Y840" s="88"/>
    </row>
    <row r="841" spans="1:25">
      <c r="A841" s="110"/>
      <c r="B841" s="111"/>
      <c r="C841" s="112"/>
      <c r="D841" s="113"/>
      <c r="E841" s="50"/>
      <c r="F841" s="114"/>
      <c r="G841" s="115"/>
      <c r="H841" s="53"/>
      <c r="I841" s="54"/>
      <c r="J841" s="55"/>
      <c r="K841" s="112"/>
      <c r="L841" s="115"/>
      <c r="M841" s="116"/>
      <c r="N841" s="117"/>
      <c r="O841" s="116"/>
      <c r="Q841" s="88"/>
      <c r="R841" s="42"/>
      <c r="S841" s="43"/>
      <c r="T841" s="88"/>
      <c r="U841" s="88"/>
      <c r="V841" s="97"/>
      <c r="W841" s="88"/>
      <c r="X841" s="97"/>
      <c r="Y841" s="88"/>
    </row>
    <row r="842" spans="1:25">
      <c r="A842" s="110"/>
      <c r="B842" s="111"/>
      <c r="C842" s="112"/>
      <c r="D842" s="113"/>
      <c r="E842" s="50"/>
      <c r="F842" s="114"/>
      <c r="G842" s="115"/>
      <c r="H842" s="53"/>
      <c r="I842" s="54"/>
      <c r="J842" s="55"/>
      <c r="K842" s="112"/>
      <c r="L842" s="115"/>
      <c r="M842" s="116"/>
      <c r="N842" s="117"/>
      <c r="O842" s="116"/>
      <c r="Q842" s="88"/>
      <c r="R842" s="42"/>
      <c r="S842" s="43"/>
      <c r="T842" s="88"/>
      <c r="U842" s="88"/>
      <c r="V842" s="97"/>
      <c r="W842" s="88"/>
      <c r="X842" s="97"/>
      <c r="Y842" s="88"/>
    </row>
    <row r="843" spans="1:25">
      <c r="A843" s="110"/>
      <c r="B843" s="111"/>
      <c r="C843" s="112"/>
      <c r="D843" s="113"/>
      <c r="E843" s="50"/>
      <c r="F843" s="114"/>
      <c r="G843" s="115"/>
      <c r="H843" s="53"/>
      <c r="I843" s="54"/>
      <c r="J843" s="55"/>
      <c r="K843" s="112"/>
      <c r="L843" s="115"/>
      <c r="M843" s="116"/>
      <c r="N843" s="117"/>
      <c r="O843" s="116"/>
      <c r="Q843" s="88"/>
      <c r="R843" s="42"/>
      <c r="S843" s="43"/>
      <c r="T843" s="88"/>
      <c r="U843" s="88"/>
      <c r="V843" s="97"/>
      <c r="W843" s="88"/>
      <c r="X843" s="97"/>
      <c r="Y843" s="88"/>
    </row>
    <row r="844" spans="1:25">
      <c r="A844" s="110"/>
      <c r="B844" s="111"/>
      <c r="C844" s="112"/>
      <c r="D844" s="113"/>
      <c r="E844" s="50"/>
      <c r="F844" s="114"/>
      <c r="G844" s="115"/>
      <c r="H844" s="53"/>
      <c r="I844" s="54"/>
      <c r="J844" s="55"/>
      <c r="K844" s="112"/>
      <c r="L844" s="115"/>
      <c r="M844" s="116"/>
      <c r="N844" s="117"/>
      <c r="O844" s="116"/>
      <c r="Q844" s="88"/>
      <c r="R844" s="42"/>
      <c r="S844" s="43"/>
      <c r="T844" s="88"/>
      <c r="U844" s="88"/>
      <c r="V844" s="97"/>
      <c r="W844" s="88"/>
      <c r="X844" s="97"/>
      <c r="Y844" s="88"/>
    </row>
    <row r="845" spans="1:25">
      <c r="A845" s="110"/>
      <c r="B845" s="111"/>
      <c r="C845" s="112"/>
      <c r="D845" s="113"/>
      <c r="E845" s="50"/>
      <c r="F845" s="114"/>
      <c r="G845" s="115"/>
      <c r="H845" s="53"/>
      <c r="I845" s="54"/>
      <c r="J845" s="55"/>
      <c r="K845" s="112"/>
      <c r="L845" s="115"/>
      <c r="M845" s="116"/>
      <c r="N845" s="117"/>
      <c r="O845" s="116"/>
      <c r="Q845" s="88"/>
      <c r="R845" s="42"/>
      <c r="S845" s="43"/>
      <c r="T845" s="88"/>
      <c r="U845" s="88"/>
      <c r="V845" s="97"/>
      <c r="W845" s="88"/>
      <c r="X845" s="97"/>
      <c r="Y845" s="88"/>
    </row>
    <row r="846" spans="1:25">
      <c r="A846" s="110"/>
      <c r="B846" s="111"/>
      <c r="C846" s="112"/>
      <c r="D846" s="113"/>
      <c r="E846" s="50"/>
      <c r="F846" s="114"/>
      <c r="G846" s="115"/>
      <c r="H846" s="53"/>
      <c r="I846" s="54"/>
      <c r="J846" s="55"/>
      <c r="K846" s="112"/>
      <c r="L846" s="115"/>
      <c r="M846" s="116"/>
      <c r="N846" s="117"/>
      <c r="O846" s="116"/>
      <c r="Q846" s="88"/>
      <c r="R846" s="42"/>
      <c r="S846" s="43"/>
      <c r="T846" s="88"/>
      <c r="U846" s="88"/>
      <c r="V846" s="97"/>
      <c r="W846" s="88"/>
      <c r="X846" s="97"/>
      <c r="Y846" s="88"/>
    </row>
    <row r="847" spans="1:25">
      <c r="A847" s="110"/>
      <c r="B847" s="111"/>
      <c r="C847" s="112"/>
      <c r="D847" s="113"/>
      <c r="E847" s="50"/>
      <c r="F847" s="114"/>
      <c r="G847" s="115"/>
      <c r="H847" s="53"/>
      <c r="I847" s="54"/>
      <c r="J847" s="55"/>
      <c r="K847" s="112"/>
      <c r="L847" s="115"/>
      <c r="M847" s="116"/>
      <c r="N847" s="117"/>
      <c r="O847" s="116"/>
      <c r="Q847" s="88"/>
      <c r="R847" s="42"/>
      <c r="S847" s="43"/>
      <c r="T847" s="88"/>
      <c r="U847" s="88"/>
      <c r="V847" s="97"/>
      <c r="W847" s="88"/>
      <c r="X847" s="97"/>
      <c r="Y847" s="88"/>
    </row>
    <row r="848" spans="1:25">
      <c r="A848" s="110"/>
      <c r="B848" s="111"/>
      <c r="C848" s="112"/>
      <c r="D848" s="113"/>
      <c r="E848" s="50"/>
      <c r="F848" s="114"/>
      <c r="G848" s="115"/>
      <c r="H848" s="53"/>
      <c r="I848" s="54"/>
      <c r="J848" s="55"/>
      <c r="K848" s="112"/>
      <c r="L848" s="115"/>
      <c r="M848" s="116"/>
      <c r="N848" s="117"/>
      <c r="O848" s="116"/>
      <c r="Q848" s="88"/>
      <c r="R848" s="42"/>
      <c r="S848" s="43"/>
      <c r="T848" s="88"/>
      <c r="U848" s="88"/>
      <c r="V848" s="97"/>
      <c r="W848" s="88"/>
      <c r="X848" s="97"/>
      <c r="Y848" s="88"/>
    </row>
    <row r="849" spans="1:25">
      <c r="A849" s="110"/>
      <c r="B849" s="111"/>
      <c r="C849" s="112"/>
      <c r="D849" s="113"/>
      <c r="E849" s="50"/>
      <c r="F849" s="114"/>
      <c r="G849" s="115"/>
      <c r="H849" s="53"/>
      <c r="I849" s="54"/>
      <c r="J849" s="55"/>
      <c r="K849" s="112"/>
      <c r="L849" s="115"/>
      <c r="M849" s="116"/>
      <c r="N849" s="117"/>
      <c r="O849" s="116"/>
      <c r="Q849" s="88"/>
      <c r="R849" s="42"/>
      <c r="S849" s="43"/>
      <c r="T849" s="88"/>
      <c r="U849" s="88"/>
      <c r="V849" s="97"/>
      <c r="W849" s="88"/>
      <c r="X849" s="97"/>
      <c r="Y849" s="88"/>
    </row>
    <row r="850" spans="1:25">
      <c r="A850" s="110"/>
      <c r="B850" s="111"/>
      <c r="C850" s="112"/>
      <c r="D850" s="113"/>
      <c r="E850" s="50"/>
      <c r="F850" s="114"/>
      <c r="G850" s="115"/>
      <c r="H850" s="53"/>
      <c r="I850" s="54"/>
      <c r="J850" s="55"/>
      <c r="K850" s="112"/>
      <c r="L850" s="115"/>
      <c r="M850" s="116"/>
      <c r="N850" s="117"/>
      <c r="O850" s="116"/>
      <c r="Q850" s="88"/>
      <c r="R850" s="42"/>
      <c r="S850" s="43"/>
      <c r="T850" s="88"/>
      <c r="U850" s="88"/>
      <c r="V850" s="97"/>
      <c r="W850" s="88"/>
      <c r="X850" s="97"/>
      <c r="Y850" s="88"/>
    </row>
    <row r="851" spans="1:25">
      <c r="A851" s="110"/>
      <c r="B851" s="111"/>
      <c r="C851" s="112"/>
      <c r="D851" s="113"/>
      <c r="E851" s="50"/>
      <c r="F851" s="114"/>
      <c r="G851" s="115"/>
      <c r="H851" s="53"/>
      <c r="I851" s="54"/>
      <c r="J851" s="55"/>
      <c r="K851" s="112"/>
      <c r="L851" s="115"/>
      <c r="M851" s="116"/>
      <c r="N851" s="117"/>
      <c r="O851" s="116"/>
      <c r="Q851" s="88"/>
      <c r="R851" s="42"/>
      <c r="S851" s="43"/>
      <c r="T851" s="88"/>
      <c r="U851" s="88"/>
      <c r="V851" s="97"/>
      <c r="W851" s="88"/>
      <c r="X851" s="97"/>
      <c r="Y851" s="88"/>
    </row>
    <row r="852" spans="1:25">
      <c r="A852" s="110"/>
      <c r="B852" s="111"/>
      <c r="C852" s="112"/>
      <c r="D852" s="113"/>
      <c r="E852" s="50"/>
      <c r="F852" s="114"/>
      <c r="G852" s="115"/>
      <c r="H852" s="53"/>
      <c r="I852" s="54"/>
      <c r="J852" s="55"/>
      <c r="K852" s="112"/>
      <c r="L852" s="115"/>
      <c r="M852" s="116"/>
      <c r="N852" s="117"/>
      <c r="O852" s="116"/>
      <c r="Q852" s="88"/>
      <c r="R852" s="42"/>
      <c r="S852" s="43"/>
      <c r="T852" s="88"/>
      <c r="U852" s="88"/>
      <c r="V852" s="97"/>
      <c r="W852" s="88"/>
      <c r="X852" s="97"/>
      <c r="Y852" s="88"/>
    </row>
    <row r="853" spans="1:25">
      <c r="A853" s="110"/>
      <c r="B853" s="111"/>
      <c r="C853" s="112"/>
      <c r="D853" s="113"/>
      <c r="E853" s="50"/>
      <c r="F853" s="114"/>
      <c r="G853" s="115"/>
      <c r="H853" s="53"/>
      <c r="I853" s="54"/>
      <c r="J853" s="55"/>
      <c r="K853" s="112"/>
      <c r="L853" s="115"/>
      <c r="M853" s="116"/>
      <c r="N853" s="117"/>
      <c r="O853" s="116"/>
      <c r="Q853" s="88"/>
      <c r="R853" s="42"/>
      <c r="S853" s="43"/>
      <c r="T853" s="88"/>
      <c r="U853" s="88"/>
      <c r="V853" s="97"/>
      <c r="W853" s="88"/>
      <c r="X853" s="97"/>
      <c r="Y853" s="88"/>
    </row>
    <row r="854" spans="1:25">
      <c r="A854" s="110"/>
      <c r="B854" s="111"/>
      <c r="C854" s="112"/>
      <c r="D854" s="113"/>
      <c r="E854" s="50"/>
      <c r="F854" s="114"/>
      <c r="G854" s="115"/>
      <c r="H854" s="53"/>
      <c r="I854" s="54"/>
      <c r="J854" s="55"/>
      <c r="K854" s="112"/>
      <c r="L854" s="115"/>
      <c r="M854" s="116"/>
      <c r="N854" s="117"/>
      <c r="O854" s="116"/>
      <c r="Q854" s="88"/>
      <c r="R854" s="42"/>
      <c r="S854" s="43"/>
      <c r="T854" s="88"/>
      <c r="U854" s="88"/>
      <c r="V854" s="97"/>
      <c r="W854" s="88"/>
      <c r="X854" s="97"/>
      <c r="Y854" s="88"/>
    </row>
    <row r="855" spans="1:25">
      <c r="A855" s="110"/>
      <c r="B855" s="111"/>
      <c r="C855" s="112"/>
      <c r="D855" s="113"/>
      <c r="E855" s="50"/>
      <c r="F855" s="114"/>
      <c r="G855" s="115"/>
      <c r="H855" s="53"/>
      <c r="I855" s="54"/>
      <c r="J855" s="55"/>
      <c r="K855" s="112"/>
      <c r="L855" s="115"/>
      <c r="M855" s="116"/>
      <c r="N855" s="117"/>
      <c r="O855" s="116"/>
      <c r="Q855" s="88"/>
      <c r="R855" s="42"/>
      <c r="S855" s="43"/>
      <c r="T855" s="88"/>
      <c r="U855" s="88"/>
      <c r="V855" s="97"/>
      <c r="W855" s="88"/>
      <c r="X855" s="97"/>
      <c r="Y855" s="88"/>
    </row>
    <row r="856" spans="1:25">
      <c r="A856" s="110"/>
      <c r="B856" s="111"/>
      <c r="C856" s="112"/>
      <c r="D856" s="113"/>
      <c r="E856" s="50"/>
      <c r="F856" s="114"/>
      <c r="G856" s="115"/>
      <c r="H856" s="53"/>
      <c r="I856" s="54"/>
      <c r="J856" s="55"/>
      <c r="K856" s="112"/>
      <c r="L856" s="115"/>
      <c r="M856" s="116"/>
      <c r="N856" s="117"/>
      <c r="O856" s="116"/>
      <c r="Q856" s="88"/>
      <c r="R856" s="42"/>
      <c r="S856" s="43"/>
      <c r="T856" s="88"/>
      <c r="U856" s="88"/>
      <c r="V856" s="97"/>
      <c r="W856" s="88"/>
      <c r="X856" s="97"/>
      <c r="Y856" s="88"/>
    </row>
    <row r="857" spans="1:25">
      <c r="A857" s="110"/>
      <c r="B857" s="111"/>
      <c r="C857" s="112"/>
      <c r="D857" s="113"/>
      <c r="E857" s="50"/>
      <c r="F857" s="114"/>
      <c r="G857" s="115"/>
      <c r="H857" s="53"/>
      <c r="I857" s="54"/>
      <c r="J857" s="55"/>
      <c r="K857" s="112"/>
      <c r="L857" s="115"/>
      <c r="M857" s="116"/>
      <c r="N857" s="117"/>
      <c r="O857" s="116"/>
      <c r="Q857" s="88"/>
      <c r="R857" s="42"/>
      <c r="S857" s="43"/>
      <c r="T857" s="88"/>
      <c r="U857" s="88"/>
      <c r="V857" s="97"/>
      <c r="W857" s="88"/>
      <c r="X857" s="97"/>
      <c r="Y857" s="88"/>
    </row>
    <row r="858" spans="1:25">
      <c r="A858" s="110"/>
      <c r="B858" s="111"/>
      <c r="C858" s="112"/>
      <c r="D858" s="113"/>
      <c r="E858" s="50"/>
      <c r="F858" s="114"/>
      <c r="G858" s="115"/>
      <c r="H858" s="53"/>
      <c r="I858" s="54"/>
      <c r="J858" s="55"/>
      <c r="K858" s="112"/>
      <c r="L858" s="115"/>
      <c r="M858" s="116"/>
      <c r="N858" s="117"/>
      <c r="O858" s="116"/>
      <c r="Q858" s="88"/>
      <c r="R858" s="42"/>
      <c r="S858" s="43"/>
      <c r="T858" s="88"/>
      <c r="U858" s="88"/>
      <c r="V858" s="97"/>
      <c r="W858" s="88"/>
      <c r="X858" s="97"/>
      <c r="Y858" s="88"/>
    </row>
    <row r="859" spans="1:25">
      <c r="A859" s="110"/>
      <c r="B859" s="111"/>
      <c r="C859" s="112"/>
      <c r="D859" s="113"/>
      <c r="E859" s="50"/>
      <c r="F859" s="114"/>
      <c r="G859" s="115"/>
      <c r="H859" s="53"/>
      <c r="I859" s="54"/>
      <c r="J859" s="55"/>
      <c r="K859" s="112"/>
      <c r="L859" s="115"/>
      <c r="M859" s="116"/>
      <c r="N859" s="117"/>
      <c r="O859" s="116"/>
      <c r="Q859" s="88"/>
      <c r="R859" s="42"/>
      <c r="S859" s="43"/>
      <c r="T859" s="88"/>
      <c r="U859" s="88"/>
      <c r="V859" s="97"/>
      <c r="W859" s="88"/>
      <c r="X859" s="97"/>
      <c r="Y859" s="88"/>
    </row>
    <row r="860" spans="1:25">
      <c r="A860" s="110"/>
      <c r="B860" s="111"/>
      <c r="C860" s="112"/>
      <c r="D860" s="113"/>
      <c r="E860" s="50"/>
      <c r="F860" s="114"/>
      <c r="G860" s="115"/>
      <c r="H860" s="53"/>
      <c r="I860" s="54"/>
      <c r="J860" s="55"/>
      <c r="K860" s="112"/>
      <c r="L860" s="115"/>
      <c r="M860" s="116"/>
      <c r="N860" s="117"/>
      <c r="O860" s="116"/>
      <c r="Q860" s="88"/>
      <c r="R860" s="42"/>
      <c r="S860" s="43"/>
      <c r="T860" s="88"/>
      <c r="U860" s="88"/>
      <c r="V860" s="97"/>
      <c r="W860" s="88"/>
      <c r="X860" s="97"/>
      <c r="Y860" s="88"/>
    </row>
    <row r="861" spans="1:25">
      <c r="A861" s="110"/>
      <c r="B861" s="111"/>
      <c r="C861" s="112"/>
      <c r="D861" s="113"/>
      <c r="E861" s="50"/>
      <c r="F861" s="114"/>
      <c r="G861" s="115"/>
      <c r="H861" s="53"/>
      <c r="I861" s="54"/>
      <c r="J861" s="55"/>
      <c r="K861" s="112"/>
      <c r="L861" s="115"/>
      <c r="M861" s="116"/>
      <c r="N861" s="117"/>
      <c r="O861" s="116"/>
      <c r="Q861" s="88"/>
      <c r="R861" s="42"/>
      <c r="S861" s="43"/>
      <c r="T861" s="88"/>
      <c r="U861" s="88"/>
      <c r="V861" s="97"/>
      <c r="W861" s="88"/>
      <c r="X861" s="97"/>
      <c r="Y861" s="88"/>
    </row>
    <row r="862" spans="1:25">
      <c r="A862" s="110"/>
      <c r="B862" s="111"/>
      <c r="C862" s="112"/>
      <c r="D862" s="113"/>
      <c r="E862" s="50"/>
      <c r="F862" s="114"/>
      <c r="G862" s="115"/>
      <c r="H862" s="53"/>
      <c r="I862" s="54"/>
      <c r="J862" s="55"/>
      <c r="K862" s="112"/>
      <c r="L862" s="115"/>
      <c r="M862" s="116"/>
      <c r="N862" s="117"/>
      <c r="O862" s="116"/>
      <c r="Q862" s="88"/>
      <c r="R862" s="42"/>
      <c r="S862" s="43"/>
      <c r="T862" s="88"/>
      <c r="U862" s="88"/>
      <c r="V862" s="97"/>
      <c r="W862" s="88"/>
      <c r="X862" s="97"/>
      <c r="Y862" s="88"/>
    </row>
    <row r="863" spans="1:25">
      <c r="A863" s="110"/>
      <c r="B863" s="111"/>
      <c r="C863" s="112"/>
      <c r="D863" s="113"/>
      <c r="E863" s="50"/>
      <c r="F863" s="114"/>
      <c r="G863" s="115"/>
      <c r="H863" s="53"/>
      <c r="I863" s="54"/>
      <c r="J863" s="55"/>
      <c r="K863" s="112"/>
      <c r="L863" s="115"/>
      <c r="M863" s="116"/>
      <c r="N863" s="117"/>
      <c r="O863" s="116"/>
      <c r="Q863" s="88"/>
      <c r="R863" s="42"/>
      <c r="S863" s="43"/>
      <c r="T863" s="88"/>
      <c r="U863" s="88"/>
      <c r="V863" s="97"/>
      <c r="W863" s="88"/>
      <c r="X863" s="97"/>
      <c r="Y863" s="88"/>
    </row>
    <row r="864" spans="1:25">
      <c r="A864" s="110"/>
      <c r="B864" s="111"/>
      <c r="C864" s="112"/>
      <c r="D864" s="113"/>
      <c r="E864" s="50"/>
      <c r="F864" s="114"/>
      <c r="G864" s="115"/>
      <c r="H864" s="53"/>
      <c r="I864" s="54"/>
      <c r="J864" s="55"/>
      <c r="K864" s="112"/>
      <c r="L864" s="115"/>
      <c r="M864" s="116"/>
      <c r="N864" s="117"/>
      <c r="O864" s="116"/>
      <c r="Q864" s="88"/>
      <c r="R864" s="42"/>
      <c r="S864" s="43"/>
      <c r="T864" s="88"/>
      <c r="U864" s="88"/>
      <c r="V864" s="97"/>
      <c r="W864" s="88"/>
      <c r="X864" s="97"/>
      <c r="Y864" s="88"/>
    </row>
    <row r="865" spans="1:25">
      <c r="A865" s="110"/>
      <c r="B865" s="111"/>
      <c r="C865" s="112"/>
      <c r="D865" s="113"/>
      <c r="E865" s="50"/>
      <c r="F865" s="114"/>
      <c r="G865" s="115"/>
      <c r="H865" s="53"/>
      <c r="I865" s="54"/>
      <c r="J865" s="55"/>
      <c r="K865" s="112"/>
      <c r="L865" s="115"/>
      <c r="M865" s="116"/>
      <c r="N865" s="117"/>
      <c r="O865" s="116"/>
      <c r="Q865" s="88"/>
      <c r="R865" s="42"/>
      <c r="S865" s="43"/>
      <c r="T865" s="88"/>
      <c r="U865" s="88"/>
      <c r="V865" s="97"/>
      <c r="W865" s="88"/>
      <c r="X865" s="97"/>
      <c r="Y865" s="88"/>
    </row>
    <row r="866" spans="1:25">
      <c r="A866" s="110"/>
      <c r="B866" s="111"/>
      <c r="C866" s="112"/>
      <c r="D866" s="113"/>
      <c r="E866" s="50"/>
      <c r="F866" s="114"/>
      <c r="G866" s="115"/>
      <c r="H866" s="53"/>
      <c r="I866" s="54"/>
      <c r="J866" s="55"/>
      <c r="K866" s="112"/>
      <c r="L866" s="115"/>
      <c r="M866" s="116"/>
      <c r="N866" s="117"/>
      <c r="O866" s="116"/>
      <c r="Q866" s="88"/>
      <c r="R866" s="42"/>
      <c r="S866" s="43"/>
      <c r="T866" s="88"/>
      <c r="U866" s="88"/>
      <c r="V866" s="97"/>
      <c r="W866" s="88"/>
      <c r="X866" s="97"/>
      <c r="Y866" s="88"/>
    </row>
    <row r="867" spans="1:25">
      <c r="A867" s="110"/>
      <c r="B867" s="111"/>
      <c r="C867" s="112"/>
      <c r="D867" s="113"/>
      <c r="E867" s="50"/>
      <c r="F867" s="114"/>
      <c r="G867" s="115"/>
      <c r="H867" s="53"/>
      <c r="I867" s="54"/>
      <c r="J867" s="55"/>
      <c r="K867" s="112"/>
      <c r="L867" s="115"/>
      <c r="M867" s="116"/>
      <c r="N867" s="117"/>
      <c r="O867" s="116"/>
      <c r="Q867" s="88"/>
      <c r="R867" s="42"/>
      <c r="S867" s="43"/>
      <c r="T867" s="88"/>
      <c r="U867" s="88"/>
      <c r="V867" s="97"/>
      <c r="W867" s="88"/>
      <c r="X867" s="97"/>
      <c r="Y867" s="88"/>
    </row>
    <row r="868" spans="1:25">
      <c r="A868" s="110"/>
      <c r="B868" s="111"/>
      <c r="C868" s="112"/>
      <c r="D868" s="113"/>
      <c r="E868" s="50"/>
      <c r="F868" s="114"/>
      <c r="G868" s="115"/>
      <c r="H868" s="53"/>
      <c r="I868" s="54"/>
      <c r="J868" s="55"/>
      <c r="K868" s="112"/>
      <c r="L868" s="115"/>
      <c r="M868" s="116"/>
      <c r="N868" s="117"/>
      <c r="O868" s="116"/>
      <c r="Q868" s="88"/>
      <c r="R868" s="42"/>
      <c r="S868" s="43"/>
      <c r="T868" s="88"/>
      <c r="U868" s="88"/>
      <c r="V868" s="97"/>
      <c r="W868" s="88"/>
      <c r="X868" s="97"/>
      <c r="Y868" s="88"/>
    </row>
    <row r="869" spans="1:25">
      <c r="A869" s="110"/>
      <c r="B869" s="111"/>
      <c r="C869" s="112"/>
      <c r="D869" s="113"/>
      <c r="E869" s="50"/>
      <c r="F869" s="114"/>
      <c r="G869" s="115"/>
      <c r="H869" s="53"/>
      <c r="I869" s="54"/>
      <c r="J869" s="55"/>
      <c r="K869" s="112"/>
      <c r="L869" s="115"/>
      <c r="M869" s="116"/>
      <c r="N869" s="117"/>
      <c r="O869" s="116"/>
      <c r="Q869" s="88"/>
      <c r="R869" s="42"/>
      <c r="S869" s="43"/>
      <c r="T869" s="88"/>
      <c r="U869" s="88"/>
      <c r="V869" s="97"/>
      <c r="W869" s="88"/>
      <c r="X869" s="97"/>
      <c r="Y869" s="88"/>
    </row>
    <row r="870" spans="1:25">
      <c r="A870" s="110"/>
      <c r="B870" s="111"/>
      <c r="C870" s="112"/>
      <c r="D870" s="113"/>
      <c r="E870" s="50"/>
      <c r="F870" s="114"/>
      <c r="G870" s="115"/>
      <c r="H870" s="53"/>
      <c r="I870" s="54"/>
      <c r="J870" s="55"/>
      <c r="K870" s="112"/>
      <c r="L870" s="115"/>
      <c r="M870" s="116"/>
      <c r="N870" s="117"/>
      <c r="O870" s="116"/>
      <c r="Q870" s="88"/>
      <c r="R870" s="42"/>
      <c r="S870" s="43"/>
      <c r="T870" s="88"/>
      <c r="U870" s="88"/>
      <c r="V870" s="97"/>
      <c r="W870" s="88"/>
      <c r="X870" s="97"/>
      <c r="Y870" s="88"/>
    </row>
    <row r="871" spans="1:25">
      <c r="A871" s="110"/>
      <c r="B871" s="111"/>
      <c r="C871" s="112"/>
      <c r="D871" s="113"/>
      <c r="E871" s="50"/>
      <c r="F871" s="114"/>
      <c r="G871" s="115"/>
      <c r="H871" s="53"/>
      <c r="I871" s="54"/>
      <c r="J871" s="55"/>
      <c r="K871" s="112"/>
      <c r="L871" s="115"/>
      <c r="M871" s="116"/>
      <c r="N871" s="117"/>
      <c r="O871" s="116"/>
      <c r="Q871" s="88"/>
      <c r="R871" s="42"/>
      <c r="S871" s="43"/>
      <c r="T871" s="88"/>
      <c r="U871" s="88"/>
      <c r="V871" s="97"/>
      <c r="W871" s="88"/>
      <c r="X871" s="97"/>
      <c r="Y871" s="88"/>
    </row>
    <row r="872" spans="1:25">
      <c r="A872" s="110"/>
      <c r="B872" s="111"/>
      <c r="C872" s="112"/>
      <c r="D872" s="113"/>
      <c r="E872" s="50"/>
      <c r="F872" s="114"/>
      <c r="G872" s="115"/>
      <c r="H872" s="53"/>
      <c r="I872" s="54"/>
      <c r="J872" s="55"/>
      <c r="K872" s="112"/>
      <c r="L872" s="115"/>
      <c r="M872" s="116"/>
      <c r="N872" s="117"/>
      <c r="O872" s="116"/>
      <c r="Q872" s="88"/>
      <c r="R872" s="42"/>
      <c r="S872" s="43"/>
      <c r="T872" s="88"/>
      <c r="U872" s="88"/>
      <c r="V872" s="97"/>
      <c r="W872" s="88"/>
      <c r="X872" s="97"/>
      <c r="Y872" s="88"/>
    </row>
    <row r="873" spans="1:25">
      <c r="A873" s="110"/>
      <c r="B873" s="111"/>
      <c r="C873" s="112"/>
      <c r="D873" s="113"/>
      <c r="E873" s="50"/>
      <c r="F873" s="114"/>
      <c r="G873" s="115"/>
      <c r="H873" s="53"/>
      <c r="I873" s="54"/>
      <c r="J873" s="55"/>
      <c r="K873" s="112"/>
      <c r="L873" s="115"/>
      <c r="M873" s="116"/>
      <c r="N873" s="117"/>
      <c r="O873" s="116"/>
      <c r="Q873" s="88"/>
      <c r="R873" s="42"/>
      <c r="S873" s="43"/>
      <c r="T873" s="88"/>
      <c r="U873" s="88"/>
      <c r="V873" s="97"/>
      <c r="W873" s="88"/>
      <c r="X873" s="97"/>
      <c r="Y873" s="88"/>
    </row>
    <row r="874" spans="1:25">
      <c r="A874" s="110"/>
      <c r="B874" s="111"/>
      <c r="C874" s="112"/>
      <c r="D874" s="113"/>
      <c r="E874" s="50"/>
      <c r="F874" s="114"/>
      <c r="G874" s="115"/>
      <c r="H874" s="53"/>
      <c r="I874" s="54"/>
      <c r="J874" s="55"/>
      <c r="K874" s="112"/>
      <c r="L874" s="115"/>
      <c r="M874" s="116"/>
      <c r="N874" s="117"/>
      <c r="O874" s="116"/>
      <c r="Q874" s="88"/>
      <c r="R874" s="42"/>
      <c r="S874" s="43"/>
      <c r="T874" s="88"/>
      <c r="U874" s="88"/>
      <c r="V874" s="97"/>
      <c r="W874" s="88"/>
      <c r="X874" s="97"/>
      <c r="Y874" s="88"/>
    </row>
    <row r="875" spans="1:25">
      <c r="A875" s="110"/>
      <c r="B875" s="111"/>
      <c r="C875" s="112"/>
      <c r="D875" s="113"/>
      <c r="E875" s="50"/>
      <c r="F875" s="114"/>
      <c r="G875" s="115"/>
      <c r="H875" s="53"/>
      <c r="I875" s="54"/>
      <c r="J875" s="55"/>
      <c r="K875" s="112"/>
      <c r="L875" s="115"/>
      <c r="M875" s="116"/>
      <c r="N875" s="117"/>
      <c r="O875" s="116"/>
      <c r="Q875" s="88"/>
      <c r="R875" s="42"/>
      <c r="S875" s="43"/>
      <c r="T875" s="88"/>
      <c r="U875" s="88"/>
      <c r="V875" s="97"/>
      <c r="W875" s="88"/>
      <c r="X875" s="97"/>
      <c r="Y875" s="88"/>
    </row>
    <row r="876" spans="1:25">
      <c r="A876" s="110"/>
      <c r="B876" s="111"/>
      <c r="C876" s="112"/>
      <c r="D876" s="113"/>
      <c r="E876" s="50"/>
      <c r="F876" s="114"/>
      <c r="G876" s="115"/>
      <c r="H876" s="53"/>
      <c r="I876" s="54"/>
      <c r="J876" s="55"/>
      <c r="K876" s="112"/>
      <c r="L876" s="115"/>
      <c r="M876" s="116"/>
      <c r="N876" s="117"/>
      <c r="O876" s="116"/>
      <c r="Q876" s="88"/>
      <c r="R876" s="42"/>
      <c r="S876" s="43"/>
      <c r="T876" s="88"/>
      <c r="U876" s="88"/>
      <c r="V876" s="97"/>
      <c r="W876" s="88"/>
      <c r="X876" s="97"/>
      <c r="Y876" s="88"/>
    </row>
    <row r="877" spans="1:25">
      <c r="A877" s="110"/>
      <c r="B877" s="111"/>
      <c r="C877" s="112"/>
      <c r="D877" s="113"/>
      <c r="E877" s="50"/>
      <c r="F877" s="114"/>
      <c r="G877" s="115"/>
      <c r="H877" s="53"/>
      <c r="I877" s="54"/>
      <c r="J877" s="55"/>
      <c r="K877" s="112"/>
      <c r="L877" s="115"/>
      <c r="M877" s="116"/>
      <c r="N877" s="117"/>
      <c r="O877" s="116"/>
      <c r="Q877" s="88"/>
      <c r="R877" s="42"/>
      <c r="S877" s="43"/>
      <c r="T877" s="88"/>
      <c r="U877" s="88"/>
      <c r="V877" s="97"/>
      <c r="W877" s="88"/>
      <c r="X877" s="97"/>
      <c r="Y877" s="88"/>
    </row>
    <row r="878" spans="1:25">
      <c r="A878" s="110"/>
      <c r="B878" s="111"/>
      <c r="C878" s="112"/>
      <c r="D878" s="113"/>
      <c r="E878" s="50"/>
      <c r="F878" s="114"/>
      <c r="G878" s="115"/>
      <c r="H878" s="53"/>
      <c r="I878" s="54"/>
      <c r="J878" s="55"/>
      <c r="K878" s="112"/>
      <c r="L878" s="115"/>
      <c r="M878" s="116"/>
      <c r="N878" s="117"/>
      <c r="O878" s="116"/>
      <c r="Q878" s="88"/>
      <c r="R878" s="42"/>
      <c r="S878" s="43"/>
      <c r="T878" s="88"/>
      <c r="U878" s="88"/>
      <c r="V878" s="97"/>
      <c r="W878" s="88"/>
      <c r="X878" s="97"/>
      <c r="Y878" s="88"/>
    </row>
    <row r="879" spans="1:25">
      <c r="A879" s="110"/>
      <c r="B879" s="111"/>
      <c r="C879" s="112"/>
      <c r="D879" s="113"/>
      <c r="E879" s="50"/>
      <c r="F879" s="114"/>
      <c r="G879" s="115"/>
      <c r="H879" s="53"/>
      <c r="I879" s="54"/>
      <c r="J879" s="55"/>
      <c r="K879" s="112"/>
      <c r="L879" s="115"/>
      <c r="M879" s="116"/>
      <c r="N879" s="117"/>
      <c r="O879" s="116"/>
      <c r="Q879" s="88"/>
      <c r="R879" s="42"/>
      <c r="S879" s="43"/>
      <c r="T879" s="88"/>
      <c r="U879" s="88"/>
      <c r="V879" s="97"/>
      <c r="W879" s="88"/>
      <c r="X879" s="97"/>
      <c r="Y879" s="88"/>
    </row>
    <row r="880" spans="1:25">
      <c r="A880" s="110"/>
      <c r="B880" s="111"/>
      <c r="C880" s="112"/>
      <c r="D880" s="113"/>
      <c r="E880" s="50"/>
      <c r="F880" s="114"/>
      <c r="G880" s="115"/>
      <c r="H880" s="53"/>
      <c r="I880" s="54"/>
      <c r="J880" s="55"/>
      <c r="K880" s="112"/>
      <c r="L880" s="115"/>
      <c r="M880" s="116"/>
      <c r="N880" s="117"/>
      <c r="O880" s="116"/>
      <c r="Q880" s="88"/>
      <c r="R880" s="42"/>
      <c r="S880" s="43"/>
      <c r="T880" s="88"/>
      <c r="U880" s="88"/>
      <c r="V880" s="97"/>
      <c r="W880" s="88"/>
      <c r="X880" s="97"/>
      <c r="Y880" s="88"/>
    </row>
    <row r="881" spans="1:25">
      <c r="A881" s="110"/>
      <c r="B881" s="111"/>
      <c r="C881" s="112"/>
      <c r="D881" s="113"/>
      <c r="E881" s="50"/>
      <c r="F881" s="114"/>
      <c r="G881" s="115"/>
      <c r="H881" s="53"/>
      <c r="I881" s="54"/>
      <c r="J881" s="55"/>
      <c r="K881" s="112"/>
      <c r="L881" s="115"/>
      <c r="M881" s="116"/>
      <c r="N881" s="117"/>
      <c r="O881" s="116"/>
      <c r="Q881" s="88"/>
      <c r="R881" s="42"/>
      <c r="S881" s="43"/>
      <c r="T881" s="88"/>
      <c r="U881" s="88"/>
      <c r="V881" s="97"/>
      <c r="W881" s="88"/>
      <c r="X881" s="97"/>
      <c r="Y881" s="88"/>
    </row>
    <row r="882" spans="1:25">
      <c r="A882" s="110"/>
      <c r="B882" s="111"/>
      <c r="C882" s="112"/>
      <c r="D882" s="113"/>
      <c r="E882" s="50"/>
      <c r="F882" s="114"/>
      <c r="G882" s="115"/>
      <c r="H882" s="53"/>
      <c r="I882" s="54"/>
      <c r="J882" s="55"/>
      <c r="K882" s="112"/>
      <c r="L882" s="115"/>
      <c r="M882" s="116"/>
      <c r="N882" s="117"/>
      <c r="O882" s="116"/>
      <c r="Q882" s="88"/>
      <c r="R882" s="42"/>
      <c r="S882" s="43"/>
      <c r="T882" s="88"/>
      <c r="U882" s="88"/>
      <c r="V882" s="97"/>
      <c r="W882" s="88"/>
      <c r="X882" s="97"/>
      <c r="Y882" s="88"/>
    </row>
    <row r="883" spans="1:25">
      <c r="A883" s="110"/>
      <c r="B883" s="111"/>
      <c r="C883" s="112"/>
      <c r="D883" s="113"/>
      <c r="E883" s="50"/>
      <c r="F883" s="114"/>
      <c r="G883" s="115"/>
      <c r="H883" s="53"/>
      <c r="I883" s="54"/>
      <c r="J883" s="55"/>
      <c r="K883" s="112"/>
      <c r="L883" s="115"/>
      <c r="M883" s="116"/>
      <c r="N883" s="117"/>
      <c r="O883" s="116"/>
      <c r="Q883" s="88"/>
      <c r="R883" s="42"/>
      <c r="S883" s="43"/>
      <c r="T883" s="88"/>
      <c r="U883" s="88"/>
      <c r="V883" s="97"/>
      <c r="W883" s="88"/>
      <c r="X883" s="97"/>
      <c r="Y883" s="88"/>
    </row>
    <row r="884" spans="1:25">
      <c r="A884" s="110"/>
      <c r="B884" s="111"/>
      <c r="C884" s="112"/>
      <c r="D884" s="113"/>
      <c r="E884" s="50"/>
      <c r="F884" s="114"/>
      <c r="G884" s="115"/>
      <c r="H884" s="53"/>
      <c r="I884" s="54"/>
      <c r="J884" s="55"/>
      <c r="K884" s="112"/>
      <c r="L884" s="115"/>
      <c r="M884" s="116"/>
      <c r="N884" s="117"/>
      <c r="O884" s="116"/>
      <c r="Q884" s="88"/>
      <c r="R884" s="42"/>
      <c r="S884" s="43"/>
      <c r="T884" s="88"/>
      <c r="U884" s="88"/>
      <c r="V884" s="97"/>
      <c r="W884" s="88"/>
      <c r="X884" s="97"/>
      <c r="Y884" s="88"/>
    </row>
    <row r="885" spans="1:25">
      <c r="A885" s="110"/>
      <c r="B885" s="111"/>
      <c r="C885" s="112"/>
      <c r="D885" s="113"/>
      <c r="E885" s="50"/>
      <c r="F885" s="114"/>
      <c r="G885" s="115"/>
      <c r="H885" s="53"/>
      <c r="I885" s="54"/>
      <c r="J885" s="55"/>
      <c r="K885" s="112"/>
      <c r="L885" s="115"/>
      <c r="M885" s="116"/>
      <c r="N885" s="117"/>
      <c r="O885" s="116"/>
      <c r="Q885" s="88"/>
      <c r="R885" s="42"/>
      <c r="S885" s="43"/>
      <c r="T885" s="88"/>
      <c r="U885" s="88"/>
      <c r="V885" s="97"/>
      <c r="W885" s="88"/>
      <c r="X885" s="97"/>
      <c r="Y885" s="88"/>
    </row>
    <row r="886" spans="1:25">
      <c r="A886" s="110"/>
      <c r="B886" s="111"/>
      <c r="C886" s="112"/>
      <c r="D886" s="113"/>
      <c r="E886" s="50"/>
      <c r="F886" s="114"/>
      <c r="G886" s="115"/>
      <c r="H886" s="53"/>
      <c r="I886" s="54"/>
      <c r="J886" s="55"/>
      <c r="K886" s="112"/>
      <c r="L886" s="115"/>
      <c r="M886" s="116"/>
      <c r="N886" s="117"/>
      <c r="O886" s="116"/>
      <c r="Q886" s="88"/>
      <c r="R886" s="42"/>
      <c r="S886" s="43"/>
      <c r="T886" s="88"/>
      <c r="U886" s="88"/>
      <c r="V886" s="97"/>
      <c r="W886" s="88"/>
      <c r="X886" s="97"/>
      <c r="Y886" s="88"/>
    </row>
    <row r="887" spans="1:25">
      <c r="A887" s="110"/>
      <c r="B887" s="111"/>
      <c r="C887" s="112"/>
      <c r="D887" s="113"/>
      <c r="E887" s="50"/>
      <c r="F887" s="114"/>
      <c r="G887" s="115"/>
      <c r="H887" s="53"/>
      <c r="I887" s="54"/>
      <c r="J887" s="55"/>
      <c r="K887" s="112"/>
      <c r="L887" s="115"/>
      <c r="M887" s="116"/>
      <c r="N887" s="117"/>
      <c r="O887" s="116"/>
      <c r="Q887" s="88"/>
      <c r="R887" s="42"/>
      <c r="S887" s="43"/>
      <c r="T887" s="88"/>
      <c r="U887" s="88"/>
      <c r="V887" s="97"/>
      <c r="W887" s="88"/>
      <c r="X887" s="97"/>
      <c r="Y887" s="88"/>
    </row>
    <row r="888" spans="1:25">
      <c r="A888" s="110"/>
      <c r="B888" s="111"/>
      <c r="C888" s="112"/>
      <c r="D888" s="113"/>
      <c r="E888" s="50"/>
      <c r="F888" s="114"/>
      <c r="G888" s="115"/>
      <c r="H888" s="53"/>
      <c r="I888" s="54"/>
      <c r="J888" s="55"/>
      <c r="K888" s="112"/>
      <c r="L888" s="115"/>
      <c r="M888" s="116"/>
      <c r="N888" s="117"/>
      <c r="O888" s="116"/>
      <c r="Q888" s="88"/>
      <c r="R888" s="42"/>
      <c r="S888" s="43"/>
      <c r="T888" s="88"/>
      <c r="U888" s="88"/>
      <c r="V888" s="97"/>
      <c r="W888" s="88"/>
      <c r="X888" s="97"/>
      <c r="Y888" s="88"/>
    </row>
    <row r="889" spans="1:25">
      <c r="A889" s="110"/>
      <c r="B889" s="111"/>
      <c r="C889" s="112"/>
      <c r="D889" s="113"/>
      <c r="E889" s="50"/>
      <c r="F889" s="114"/>
      <c r="G889" s="115"/>
      <c r="H889" s="53"/>
      <c r="I889" s="54"/>
      <c r="J889" s="55"/>
      <c r="K889" s="112"/>
      <c r="L889" s="115"/>
      <c r="M889" s="116"/>
      <c r="N889" s="117"/>
      <c r="O889" s="116"/>
      <c r="Q889" s="88"/>
      <c r="R889" s="42"/>
      <c r="S889" s="43"/>
      <c r="T889" s="88"/>
      <c r="U889" s="88"/>
      <c r="V889" s="97"/>
      <c r="W889" s="88"/>
      <c r="X889" s="97"/>
      <c r="Y889" s="88"/>
    </row>
    <row r="890" spans="1:25">
      <c r="A890" s="110"/>
      <c r="B890" s="111"/>
      <c r="C890" s="112"/>
      <c r="D890" s="113"/>
      <c r="E890" s="50"/>
      <c r="F890" s="114"/>
      <c r="G890" s="115"/>
      <c r="H890" s="53"/>
      <c r="I890" s="54"/>
      <c r="J890" s="55"/>
      <c r="K890" s="112"/>
      <c r="L890" s="115"/>
      <c r="M890" s="116"/>
      <c r="N890" s="117"/>
      <c r="O890" s="116"/>
      <c r="Q890" s="88"/>
      <c r="R890" s="42"/>
      <c r="S890" s="43"/>
      <c r="T890" s="88"/>
      <c r="U890" s="88"/>
      <c r="V890" s="97"/>
      <c r="W890" s="88"/>
      <c r="X890" s="97"/>
      <c r="Y890" s="88"/>
    </row>
    <row r="891" spans="1:25">
      <c r="A891" s="110"/>
      <c r="B891" s="111"/>
      <c r="C891" s="112"/>
      <c r="D891" s="113"/>
      <c r="E891" s="50"/>
      <c r="F891" s="114"/>
      <c r="G891" s="115"/>
      <c r="H891" s="53"/>
      <c r="I891" s="54"/>
      <c r="J891" s="55"/>
      <c r="K891" s="112"/>
      <c r="L891" s="115"/>
      <c r="M891" s="116"/>
      <c r="N891" s="117"/>
      <c r="O891" s="116"/>
      <c r="Q891" s="88"/>
      <c r="R891" s="42"/>
      <c r="S891" s="43"/>
      <c r="T891" s="88"/>
      <c r="U891" s="88"/>
      <c r="V891" s="97"/>
      <c r="W891" s="88"/>
      <c r="X891" s="97"/>
      <c r="Y891" s="88"/>
    </row>
    <row r="892" spans="1:25">
      <c r="A892" s="110"/>
      <c r="B892" s="111"/>
      <c r="C892" s="112"/>
      <c r="D892" s="113"/>
      <c r="E892" s="50"/>
      <c r="F892" s="114"/>
      <c r="G892" s="115"/>
      <c r="H892" s="53"/>
      <c r="I892" s="54"/>
      <c r="J892" s="55"/>
      <c r="K892" s="112"/>
      <c r="L892" s="115"/>
      <c r="M892" s="116"/>
      <c r="N892" s="117"/>
      <c r="O892" s="116"/>
      <c r="Q892" s="88"/>
      <c r="R892" s="42"/>
      <c r="S892" s="43"/>
      <c r="T892" s="88"/>
      <c r="U892" s="88"/>
      <c r="V892" s="97"/>
      <c r="W892" s="88"/>
      <c r="X892" s="97"/>
      <c r="Y892" s="88"/>
    </row>
    <row r="893" spans="1:25">
      <c r="A893" s="110"/>
      <c r="B893" s="111"/>
      <c r="C893" s="112"/>
      <c r="D893" s="113"/>
      <c r="E893" s="50"/>
      <c r="F893" s="114"/>
      <c r="G893" s="115"/>
      <c r="H893" s="53"/>
      <c r="I893" s="54"/>
      <c r="J893" s="55"/>
      <c r="K893" s="112"/>
      <c r="L893" s="115"/>
      <c r="M893" s="116"/>
      <c r="N893" s="117"/>
      <c r="O893" s="116"/>
      <c r="Q893" s="88"/>
      <c r="R893" s="42"/>
      <c r="S893" s="43"/>
      <c r="T893" s="88"/>
      <c r="U893" s="88"/>
      <c r="V893" s="97"/>
      <c r="W893" s="88"/>
      <c r="X893" s="97"/>
      <c r="Y893" s="88"/>
    </row>
    <row r="894" spans="1:25">
      <c r="A894" s="110"/>
      <c r="B894" s="111"/>
      <c r="C894" s="112"/>
      <c r="D894" s="113"/>
      <c r="E894" s="50"/>
      <c r="F894" s="114"/>
      <c r="G894" s="115"/>
      <c r="H894" s="53"/>
      <c r="I894" s="54"/>
      <c r="J894" s="55"/>
      <c r="K894" s="112"/>
      <c r="L894" s="115"/>
      <c r="M894" s="116"/>
      <c r="N894" s="117"/>
      <c r="O894" s="116"/>
      <c r="Q894" s="88"/>
      <c r="R894" s="42"/>
      <c r="S894" s="43"/>
      <c r="T894" s="88"/>
      <c r="U894" s="88"/>
      <c r="V894" s="97"/>
      <c r="W894" s="88"/>
      <c r="X894" s="97"/>
      <c r="Y894" s="88"/>
    </row>
    <row r="895" spans="1:25">
      <c r="A895" s="110"/>
      <c r="B895" s="111"/>
      <c r="C895" s="112"/>
      <c r="D895" s="113"/>
      <c r="E895" s="50"/>
      <c r="F895" s="114"/>
      <c r="G895" s="115"/>
      <c r="H895" s="53"/>
      <c r="I895" s="54"/>
      <c r="J895" s="55"/>
      <c r="K895" s="112"/>
      <c r="L895" s="115"/>
      <c r="M895" s="116"/>
      <c r="N895" s="117"/>
      <c r="O895" s="116"/>
      <c r="Q895" s="88"/>
      <c r="R895" s="42"/>
      <c r="S895" s="43"/>
      <c r="T895" s="88"/>
      <c r="U895" s="88"/>
      <c r="V895" s="97"/>
      <c r="W895" s="88"/>
      <c r="X895" s="97"/>
      <c r="Y895" s="88"/>
    </row>
    <row r="896" spans="1:25">
      <c r="A896" s="110"/>
      <c r="B896" s="111"/>
      <c r="C896" s="112"/>
      <c r="D896" s="113"/>
      <c r="E896" s="50"/>
      <c r="F896" s="114"/>
      <c r="G896" s="115"/>
      <c r="H896" s="53"/>
      <c r="I896" s="54"/>
      <c r="J896" s="55"/>
      <c r="K896" s="112"/>
      <c r="L896" s="115"/>
      <c r="M896" s="116"/>
      <c r="N896" s="117"/>
      <c r="O896" s="116"/>
      <c r="Q896" s="88"/>
      <c r="R896" s="42"/>
      <c r="S896" s="43"/>
      <c r="T896" s="88"/>
      <c r="U896" s="88"/>
      <c r="V896" s="97"/>
      <c r="W896" s="88"/>
      <c r="X896" s="97"/>
      <c r="Y896" s="88"/>
    </row>
    <row r="897" spans="1:25">
      <c r="A897" s="110"/>
      <c r="B897" s="111"/>
      <c r="C897" s="112"/>
      <c r="D897" s="113"/>
      <c r="E897" s="50"/>
      <c r="F897" s="114"/>
      <c r="G897" s="115"/>
      <c r="H897" s="53"/>
      <c r="I897" s="54"/>
      <c r="J897" s="55"/>
      <c r="K897" s="112"/>
      <c r="L897" s="115"/>
      <c r="M897" s="116"/>
      <c r="N897" s="117"/>
      <c r="O897" s="116"/>
      <c r="Q897" s="88"/>
      <c r="R897" s="42"/>
      <c r="S897" s="43"/>
      <c r="T897" s="88"/>
      <c r="U897" s="88"/>
      <c r="V897" s="97"/>
      <c r="W897" s="88"/>
      <c r="X897" s="97"/>
      <c r="Y897" s="88"/>
    </row>
    <row r="898" spans="1:25">
      <c r="A898" s="110"/>
      <c r="B898" s="111"/>
      <c r="C898" s="112"/>
      <c r="D898" s="113"/>
      <c r="E898" s="50"/>
      <c r="F898" s="114"/>
      <c r="G898" s="115"/>
      <c r="H898" s="53"/>
      <c r="I898" s="54"/>
      <c r="J898" s="55"/>
      <c r="K898" s="112"/>
      <c r="L898" s="115"/>
      <c r="M898" s="116"/>
      <c r="N898" s="117"/>
      <c r="O898" s="116"/>
      <c r="Q898" s="88"/>
      <c r="R898" s="42"/>
      <c r="S898" s="43"/>
      <c r="T898" s="88"/>
      <c r="U898" s="88"/>
      <c r="V898" s="97"/>
      <c r="W898" s="88"/>
      <c r="X898" s="97"/>
      <c r="Y898" s="88"/>
    </row>
    <row r="899" spans="1:25">
      <c r="A899" s="110"/>
      <c r="B899" s="111"/>
      <c r="C899" s="112"/>
      <c r="D899" s="113"/>
      <c r="E899" s="50"/>
      <c r="F899" s="114"/>
      <c r="G899" s="115"/>
      <c r="H899" s="53"/>
      <c r="I899" s="54"/>
      <c r="J899" s="55"/>
      <c r="K899" s="112"/>
      <c r="L899" s="115"/>
      <c r="M899" s="116"/>
      <c r="N899" s="117"/>
      <c r="O899" s="116"/>
      <c r="Q899" s="88"/>
      <c r="R899" s="42"/>
      <c r="S899" s="43"/>
      <c r="T899" s="88"/>
      <c r="U899" s="88"/>
      <c r="V899" s="97"/>
      <c r="W899" s="88"/>
      <c r="X899" s="97"/>
      <c r="Y899" s="88"/>
    </row>
    <row r="900" spans="1:25">
      <c r="A900" s="110"/>
      <c r="B900" s="111"/>
      <c r="C900" s="112"/>
      <c r="D900" s="113"/>
      <c r="E900" s="50"/>
      <c r="F900" s="114"/>
      <c r="G900" s="115"/>
      <c r="H900" s="53"/>
      <c r="I900" s="54"/>
      <c r="J900" s="55"/>
      <c r="K900" s="112"/>
      <c r="L900" s="115"/>
      <c r="M900" s="116"/>
      <c r="N900" s="117"/>
      <c r="O900" s="116"/>
      <c r="Q900" s="88"/>
      <c r="R900" s="42"/>
      <c r="S900" s="43"/>
      <c r="T900" s="88"/>
      <c r="U900" s="88"/>
      <c r="V900" s="97"/>
      <c r="W900" s="88"/>
      <c r="X900" s="97"/>
      <c r="Y900" s="88"/>
    </row>
    <row r="901" spans="1:25">
      <c r="A901" s="110"/>
      <c r="B901" s="111"/>
      <c r="C901" s="112"/>
      <c r="D901" s="113"/>
      <c r="E901" s="50"/>
      <c r="F901" s="114"/>
      <c r="G901" s="115"/>
      <c r="H901" s="53"/>
      <c r="I901" s="54"/>
      <c r="J901" s="55"/>
      <c r="K901" s="112"/>
      <c r="L901" s="115"/>
      <c r="M901" s="116"/>
      <c r="N901" s="117"/>
      <c r="O901" s="116"/>
      <c r="Q901" s="88"/>
      <c r="R901" s="42"/>
      <c r="S901" s="43"/>
      <c r="T901" s="88"/>
      <c r="U901" s="88"/>
      <c r="V901" s="97"/>
      <c r="W901" s="88"/>
      <c r="X901" s="97"/>
      <c r="Y901" s="88"/>
    </row>
    <row r="902" spans="1:25">
      <c r="A902" s="110"/>
      <c r="B902" s="111"/>
      <c r="C902" s="112"/>
      <c r="D902" s="113"/>
      <c r="E902" s="50"/>
      <c r="F902" s="114"/>
      <c r="G902" s="115"/>
      <c r="H902" s="53"/>
      <c r="I902" s="54"/>
      <c r="J902" s="55"/>
      <c r="K902" s="112"/>
      <c r="L902" s="115"/>
      <c r="M902" s="116"/>
      <c r="N902" s="117"/>
      <c r="O902" s="116"/>
      <c r="Q902" s="88"/>
      <c r="R902" s="42"/>
      <c r="S902" s="43"/>
      <c r="T902" s="88"/>
      <c r="U902" s="88"/>
      <c r="V902" s="97"/>
      <c r="W902" s="88"/>
      <c r="X902" s="97"/>
      <c r="Y902" s="88"/>
    </row>
    <row r="903" spans="1:25">
      <c r="A903" s="110"/>
      <c r="B903" s="111"/>
      <c r="C903" s="112"/>
      <c r="D903" s="113"/>
      <c r="E903" s="50"/>
      <c r="F903" s="114"/>
      <c r="G903" s="115"/>
      <c r="H903" s="53"/>
      <c r="I903" s="54"/>
      <c r="J903" s="55"/>
      <c r="K903" s="112"/>
      <c r="L903" s="115"/>
      <c r="M903" s="116"/>
      <c r="N903" s="117"/>
      <c r="O903" s="116"/>
      <c r="Q903" s="88"/>
      <c r="R903" s="42"/>
      <c r="S903" s="43"/>
      <c r="T903" s="88"/>
      <c r="U903" s="88"/>
      <c r="V903" s="97"/>
      <c r="W903" s="88"/>
      <c r="X903" s="97"/>
      <c r="Y903" s="88"/>
    </row>
    <row r="904" spans="1:25">
      <c r="A904" s="110"/>
      <c r="B904" s="111"/>
      <c r="C904" s="112"/>
      <c r="D904" s="113"/>
      <c r="E904" s="50"/>
      <c r="F904" s="114"/>
      <c r="G904" s="115"/>
      <c r="H904" s="53"/>
      <c r="I904" s="54"/>
      <c r="J904" s="55"/>
      <c r="K904" s="112"/>
      <c r="L904" s="115"/>
      <c r="M904" s="116"/>
      <c r="N904" s="117"/>
      <c r="O904" s="116"/>
      <c r="Q904" s="88"/>
      <c r="R904" s="42"/>
      <c r="S904" s="43"/>
      <c r="T904" s="88"/>
      <c r="U904" s="88"/>
      <c r="V904" s="97"/>
      <c r="W904" s="88"/>
      <c r="X904" s="97"/>
      <c r="Y904" s="88"/>
    </row>
    <row r="905" spans="1:25">
      <c r="A905" s="110"/>
      <c r="B905" s="111"/>
      <c r="C905" s="112"/>
      <c r="D905" s="113"/>
      <c r="E905" s="50"/>
      <c r="F905" s="114"/>
      <c r="G905" s="115"/>
      <c r="H905" s="53"/>
      <c r="I905" s="54"/>
      <c r="J905" s="55"/>
      <c r="K905" s="112"/>
      <c r="L905" s="115"/>
      <c r="M905" s="116"/>
      <c r="N905" s="117"/>
      <c r="O905" s="116"/>
      <c r="Q905" s="88"/>
      <c r="R905" s="42"/>
      <c r="S905" s="43"/>
      <c r="T905" s="88"/>
      <c r="U905" s="88"/>
      <c r="V905" s="97"/>
      <c r="W905" s="88"/>
      <c r="X905" s="97"/>
      <c r="Y905" s="88"/>
    </row>
    <row r="906" spans="1:25">
      <c r="A906" s="110"/>
      <c r="B906" s="111"/>
      <c r="C906" s="112"/>
      <c r="D906" s="113"/>
      <c r="E906" s="50"/>
      <c r="F906" s="114"/>
      <c r="G906" s="115"/>
      <c r="H906" s="53"/>
      <c r="I906" s="54"/>
      <c r="J906" s="55"/>
      <c r="K906" s="112"/>
      <c r="L906" s="115"/>
      <c r="M906" s="116"/>
      <c r="N906" s="117"/>
      <c r="O906" s="116"/>
      <c r="Q906" s="88"/>
      <c r="R906" s="42"/>
      <c r="S906" s="43"/>
      <c r="T906" s="88"/>
      <c r="U906" s="88"/>
      <c r="V906" s="97"/>
      <c r="W906" s="88"/>
      <c r="X906" s="97"/>
      <c r="Y906" s="88"/>
    </row>
    <row r="907" spans="1:25">
      <c r="A907" s="110"/>
      <c r="B907" s="111"/>
      <c r="C907" s="112"/>
      <c r="D907" s="113"/>
      <c r="E907" s="50"/>
      <c r="F907" s="114"/>
      <c r="G907" s="115"/>
      <c r="H907" s="53"/>
      <c r="I907" s="54"/>
      <c r="J907" s="55"/>
      <c r="K907" s="112"/>
      <c r="L907" s="115"/>
      <c r="M907" s="116"/>
      <c r="N907" s="117"/>
      <c r="O907" s="116"/>
      <c r="Q907" s="88"/>
      <c r="R907" s="42"/>
      <c r="S907" s="43"/>
      <c r="T907" s="88"/>
      <c r="U907" s="88"/>
      <c r="V907" s="97"/>
      <c r="W907" s="88"/>
      <c r="X907" s="97"/>
      <c r="Y907" s="88"/>
    </row>
    <row r="908" spans="1:25">
      <c r="A908" s="110"/>
      <c r="B908" s="111"/>
      <c r="C908" s="112"/>
      <c r="D908" s="113"/>
      <c r="E908" s="50"/>
      <c r="F908" s="114"/>
      <c r="G908" s="115"/>
      <c r="H908" s="53"/>
      <c r="I908" s="54"/>
      <c r="J908" s="55"/>
      <c r="K908" s="112"/>
      <c r="L908" s="115"/>
      <c r="M908" s="116"/>
      <c r="N908" s="117"/>
      <c r="O908" s="116"/>
      <c r="Q908" s="88"/>
      <c r="R908" s="42"/>
      <c r="S908" s="43"/>
      <c r="T908" s="88"/>
      <c r="U908" s="88"/>
      <c r="V908" s="97"/>
      <c r="W908" s="88"/>
      <c r="X908" s="97"/>
      <c r="Y908" s="88"/>
    </row>
    <row r="909" spans="1:25">
      <c r="A909" s="110"/>
      <c r="B909" s="111"/>
      <c r="C909" s="112"/>
      <c r="D909" s="113"/>
      <c r="E909" s="50"/>
      <c r="F909" s="114"/>
      <c r="G909" s="115"/>
      <c r="H909" s="53"/>
      <c r="I909" s="54"/>
      <c r="J909" s="55"/>
      <c r="K909" s="112"/>
      <c r="L909" s="115"/>
      <c r="M909" s="116"/>
      <c r="N909" s="117"/>
      <c r="O909" s="116"/>
      <c r="Q909" s="88"/>
      <c r="R909" s="42"/>
      <c r="S909" s="43"/>
      <c r="T909" s="88"/>
      <c r="U909" s="88"/>
      <c r="V909" s="97"/>
      <c r="W909" s="88"/>
      <c r="X909" s="97"/>
      <c r="Y909" s="88"/>
    </row>
    <row r="910" spans="1:25">
      <c r="A910" s="110"/>
      <c r="B910" s="111"/>
      <c r="C910" s="112"/>
      <c r="D910" s="113"/>
      <c r="E910" s="50"/>
      <c r="F910" s="114"/>
      <c r="G910" s="115"/>
      <c r="H910" s="53"/>
      <c r="I910" s="54"/>
      <c r="J910" s="55"/>
      <c r="K910" s="112"/>
      <c r="L910" s="115"/>
      <c r="M910" s="116"/>
      <c r="N910" s="117"/>
      <c r="O910" s="116"/>
      <c r="Q910" s="88"/>
      <c r="R910" s="42"/>
      <c r="S910" s="43"/>
      <c r="T910" s="88"/>
      <c r="U910" s="88"/>
      <c r="V910" s="97"/>
      <c r="W910" s="88"/>
      <c r="X910" s="97"/>
      <c r="Y910" s="88"/>
    </row>
    <row r="911" spans="1:25">
      <c r="A911" s="110"/>
      <c r="B911" s="111"/>
      <c r="C911" s="112"/>
      <c r="D911" s="113"/>
      <c r="E911" s="50"/>
      <c r="F911" s="114"/>
      <c r="G911" s="115"/>
      <c r="H911" s="53"/>
      <c r="I911" s="54"/>
      <c r="J911" s="55"/>
      <c r="K911" s="112"/>
      <c r="L911" s="115"/>
      <c r="M911" s="116"/>
      <c r="N911" s="117"/>
      <c r="O911" s="116"/>
      <c r="Q911" s="88"/>
      <c r="R911" s="42"/>
      <c r="S911" s="43"/>
      <c r="T911" s="88"/>
      <c r="U911" s="88"/>
      <c r="V911" s="97"/>
      <c r="W911" s="88"/>
      <c r="X911" s="97"/>
      <c r="Y911" s="88"/>
    </row>
    <row r="912" spans="1:25">
      <c r="A912" s="110"/>
      <c r="B912" s="111"/>
      <c r="C912" s="112"/>
      <c r="D912" s="113"/>
      <c r="E912" s="50"/>
      <c r="F912" s="114"/>
      <c r="G912" s="115"/>
      <c r="H912" s="53"/>
      <c r="I912" s="54"/>
      <c r="J912" s="55"/>
      <c r="K912" s="112"/>
      <c r="L912" s="115"/>
      <c r="M912" s="116"/>
      <c r="N912" s="117"/>
      <c r="O912" s="116"/>
      <c r="Q912" s="88"/>
      <c r="R912" s="42"/>
      <c r="S912" s="43"/>
      <c r="T912" s="88"/>
      <c r="U912" s="88"/>
      <c r="V912" s="97"/>
      <c r="W912" s="88"/>
      <c r="X912" s="97"/>
      <c r="Y912" s="88"/>
    </row>
    <row r="913" spans="1:25">
      <c r="A913" s="110"/>
      <c r="B913" s="111"/>
      <c r="C913" s="112"/>
      <c r="D913" s="113"/>
      <c r="E913" s="50"/>
      <c r="F913" s="114"/>
      <c r="G913" s="115"/>
      <c r="H913" s="53"/>
      <c r="I913" s="54"/>
      <c r="J913" s="55"/>
      <c r="K913" s="112"/>
      <c r="L913" s="115"/>
      <c r="M913" s="116"/>
      <c r="N913" s="117"/>
      <c r="O913" s="116"/>
      <c r="Q913" s="88"/>
      <c r="R913" s="42"/>
      <c r="S913" s="43"/>
      <c r="T913" s="88"/>
      <c r="U913" s="88"/>
      <c r="V913" s="97"/>
      <c r="W913" s="88"/>
      <c r="X913" s="97"/>
      <c r="Y913" s="88"/>
    </row>
    <row r="914" spans="1:25">
      <c r="A914" s="110"/>
      <c r="B914" s="111"/>
      <c r="C914" s="112"/>
      <c r="D914" s="113"/>
      <c r="E914" s="50"/>
      <c r="F914" s="114"/>
      <c r="G914" s="115"/>
      <c r="H914" s="53"/>
      <c r="I914" s="54"/>
      <c r="J914" s="55"/>
      <c r="K914" s="112"/>
      <c r="L914" s="115"/>
      <c r="M914" s="116"/>
      <c r="N914" s="117"/>
      <c r="O914" s="116"/>
      <c r="Q914" s="88"/>
      <c r="R914" s="42"/>
      <c r="S914" s="43"/>
      <c r="T914" s="88"/>
      <c r="U914" s="88"/>
      <c r="V914" s="97"/>
      <c r="W914" s="88"/>
      <c r="X914" s="97"/>
      <c r="Y914" s="88"/>
    </row>
    <row r="915" spans="1:25">
      <c r="A915" s="110"/>
      <c r="B915" s="111"/>
      <c r="C915" s="112"/>
      <c r="D915" s="113"/>
      <c r="E915" s="50"/>
      <c r="F915" s="114"/>
      <c r="G915" s="115"/>
      <c r="H915" s="53"/>
      <c r="I915" s="54"/>
      <c r="J915" s="55"/>
      <c r="K915" s="112"/>
      <c r="L915" s="115"/>
      <c r="M915" s="116"/>
      <c r="N915" s="117"/>
      <c r="O915" s="116"/>
      <c r="Q915" s="88"/>
      <c r="R915" s="42"/>
      <c r="S915" s="43"/>
      <c r="T915" s="88"/>
      <c r="U915" s="88"/>
      <c r="V915" s="97"/>
      <c r="W915" s="88"/>
      <c r="X915" s="97"/>
      <c r="Y915" s="88"/>
    </row>
    <row r="916" spans="1:25">
      <c r="A916" s="110"/>
      <c r="B916" s="111"/>
      <c r="C916" s="112"/>
      <c r="D916" s="113"/>
      <c r="E916" s="50"/>
      <c r="F916" s="114"/>
      <c r="G916" s="115"/>
      <c r="H916" s="53"/>
      <c r="I916" s="54"/>
      <c r="J916" s="55"/>
      <c r="K916" s="112"/>
      <c r="L916" s="115"/>
      <c r="M916" s="116"/>
      <c r="N916" s="117"/>
      <c r="O916" s="116"/>
      <c r="Q916" s="88"/>
      <c r="R916" s="42"/>
      <c r="S916" s="43"/>
      <c r="T916" s="88"/>
      <c r="U916" s="88"/>
      <c r="V916" s="97"/>
      <c r="W916" s="88"/>
      <c r="X916" s="97"/>
      <c r="Y916" s="88"/>
    </row>
    <row r="917" spans="1:25">
      <c r="A917" s="110"/>
      <c r="B917" s="111"/>
      <c r="C917" s="112"/>
      <c r="D917" s="113"/>
      <c r="E917" s="50"/>
      <c r="F917" s="114"/>
      <c r="G917" s="115"/>
      <c r="H917" s="53"/>
      <c r="I917" s="54"/>
      <c r="J917" s="55"/>
      <c r="K917" s="112"/>
      <c r="L917" s="115"/>
      <c r="M917" s="116"/>
      <c r="N917" s="117"/>
      <c r="O917" s="116"/>
      <c r="Q917" s="88"/>
      <c r="R917" s="42"/>
      <c r="S917" s="43"/>
      <c r="T917" s="88"/>
      <c r="U917" s="88"/>
      <c r="V917" s="97"/>
      <c r="W917" s="88"/>
      <c r="X917" s="97"/>
      <c r="Y917" s="88"/>
    </row>
    <row r="918" spans="1:25">
      <c r="A918" s="110"/>
      <c r="B918" s="111"/>
      <c r="C918" s="112"/>
      <c r="D918" s="113"/>
      <c r="E918" s="50"/>
      <c r="F918" s="114"/>
      <c r="G918" s="115"/>
      <c r="H918" s="53"/>
      <c r="I918" s="54"/>
      <c r="J918" s="55"/>
      <c r="K918" s="112"/>
      <c r="L918" s="115"/>
      <c r="M918" s="116"/>
      <c r="N918" s="117"/>
      <c r="O918" s="116"/>
      <c r="Q918" s="88"/>
      <c r="R918" s="42"/>
      <c r="S918" s="43"/>
      <c r="T918" s="88"/>
      <c r="U918" s="88"/>
      <c r="V918" s="97"/>
      <c r="W918" s="88"/>
      <c r="X918" s="97"/>
      <c r="Y918" s="88"/>
    </row>
    <row r="919" spans="1:25">
      <c r="A919" s="110"/>
      <c r="B919" s="111"/>
      <c r="C919" s="112"/>
      <c r="D919" s="113"/>
      <c r="E919" s="50"/>
      <c r="F919" s="114"/>
      <c r="G919" s="115"/>
      <c r="H919" s="53"/>
      <c r="I919" s="54"/>
      <c r="J919" s="55"/>
      <c r="K919" s="112"/>
      <c r="L919" s="115"/>
      <c r="M919" s="116"/>
      <c r="N919" s="117"/>
      <c r="O919" s="116"/>
      <c r="Q919" s="88"/>
      <c r="R919" s="42"/>
      <c r="S919" s="43"/>
      <c r="T919" s="88"/>
      <c r="U919" s="88"/>
      <c r="V919" s="97"/>
      <c r="W919" s="88"/>
      <c r="X919" s="97"/>
      <c r="Y919" s="88"/>
    </row>
    <row r="920" spans="1:25">
      <c r="A920" s="110"/>
      <c r="B920" s="111"/>
      <c r="C920" s="112"/>
      <c r="D920" s="113"/>
      <c r="E920" s="50"/>
      <c r="F920" s="114"/>
      <c r="G920" s="115"/>
      <c r="H920" s="53"/>
      <c r="I920" s="54"/>
      <c r="J920" s="55"/>
      <c r="K920" s="112"/>
      <c r="L920" s="115"/>
      <c r="M920" s="116"/>
      <c r="N920" s="117"/>
      <c r="O920" s="116"/>
      <c r="Q920" s="88"/>
      <c r="R920" s="42"/>
      <c r="S920" s="43"/>
      <c r="T920" s="88"/>
      <c r="U920" s="88"/>
      <c r="V920" s="97"/>
      <c r="W920" s="88"/>
      <c r="X920" s="97"/>
      <c r="Y920" s="88"/>
    </row>
    <row r="921" spans="1:25">
      <c r="A921" s="110"/>
      <c r="B921" s="111"/>
      <c r="C921" s="112"/>
      <c r="D921" s="113"/>
      <c r="E921" s="50"/>
      <c r="F921" s="114"/>
      <c r="G921" s="115"/>
      <c r="H921" s="53"/>
      <c r="I921" s="54"/>
      <c r="J921" s="55"/>
      <c r="K921" s="112"/>
      <c r="L921" s="115"/>
      <c r="M921" s="116"/>
      <c r="N921" s="117"/>
      <c r="O921" s="116"/>
      <c r="Q921" s="88"/>
      <c r="R921" s="42"/>
      <c r="S921" s="43"/>
      <c r="T921" s="88"/>
      <c r="U921" s="88"/>
      <c r="V921" s="97"/>
      <c r="W921" s="88"/>
      <c r="X921" s="97"/>
      <c r="Y921" s="88"/>
    </row>
    <row r="922" spans="1:25">
      <c r="A922" s="110"/>
      <c r="B922" s="111"/>
      <c r="C922" s="112"/>
      <c r="D922" s="113"/>
      <c r="E922" s="50"/>
      <c r="F922" s="114"/>
      <c r="G922" s="115"/>
      <c r="H922" s="53"/>
      <c r="I922" s="54"/>
      <c r="J922" s="55"/>
      <c r="K922" s="112"/>
      <c r="L922" s="115"/>
      <c r="M922" s="116"/>
      <c r="N922" s="117"/>
      <c r="O922" s="116"/>
      <c r="Q922" s="88"/>
      <c r="R922" s="42"/>
      <c r="S922" s="43"/>
      <c r="T922" s="88"/>
      <c r="U922" s="88"/>
      <c r="V922" s="97"/>
      <c r="W922" s="88"/>
      <c r="X922" s="97"/>
      <c r="Y922" s="88"/>
    </row>
    <row r="923" spans="1:25">
      <c r="A923" s="110"/>
      <c r="B923" s="111"/>
      <c r="C923" s="112"/>
      <c r="D923" s="113"/>
      <c r="E923" s="50"/>
      <c r="F923" s="114"/>
      <c r="G923" s="115"/>
      <c r="H923" s="53"/>
      <c r="I923" s="54"/>
      <c r="J923" s="55"/>
      <c r="K923" s="112"/>
      <c r="L923" s="115"/>
      <c r="M923" s="116"/>
      <c r="N923" s="117"/>
      <c r="O923" s="116"/>
      <c r="Q923" s="88"/>
      <c r="R923" s="42"/>
      <c r="S923" s="43"/>
      <c r="T923" s="88"/>
      <c r="U923" s="88"/>
      <c r="V923" s="97"/>
      <c r="W923" s="88"/>
      <c r="X923" s="97"/>
      <c r="Y923" s="88"/>
    </row>
    <row r="924" spans="1:25">
      <c r="A924" s="110"/>
      <c r="B924" s="111"/>
      <c r="C924" s="112"/>
      <c r="D924" s="113"/>
      <c r="E924" s="50"/>
      <c r="F924" s="114"/>
      <c r="G924" s="115"/>
      <c r="H924" s="53"/>
      <c r="I924" s="54"/>
      <c r="J924" s="55"/>
      <c r="K924" s="112"/>
      <c r="L924" s="115"/>
      <c r="M924" s="116"/>
      <c r="N924" s="117"/>
      <c r="O924" s="116"/>
      <c r="Q924" s="88"/>
      <c r="R924" s="42"/>
      <c r="S924" s="43"/>
      <c r="T924" s="88"/>
      <c r="U924" s="88"/>
      <c r="V924" s="97"/>
      <c r="W924" s="88"/>
      <c r="X924" s="97"/>
      <c r="Y924" s="88"/>
    </row>
    <row r="925" spans="1:25">
      <c r="A925" s="110"/>
      <c r="B925" s="111"/>
      <c r="C925" s="112"/>
      <c r="D925" s="113"/>
      <c r="E925" s="50"/>
      <c r="F925" s="114"/>
      <c r="G925" s="115"/>
      <c r="H925" s="53"/>
      <c r="I925" s="54"/>
      <c r="J925" s="55"/>
      <c r="K925" s="112"/>
      <c r="L925" s="115"/>
      <c r="M925" s="116"/>
      <c r="N925" s="117"/>
      <c r="O925" s="116"/>
      <c r="Q925" s="88"/>
      <c r="R925" s="42"/>
      <c r="S925" s="43"/>
      <c r="T925" s="88"/>
      <c r="U925" s="88"/>
      <c r="V925" s="97"/>
      <c r="W925" s="88"/>
      <c r="X925" s="97"/>
      <c r="Y925" s="88"/>
    </row>
    <row r="926" spans="1:25">
      <c r="A926" s="110"/>
      <c r="B926" s="111"/>
      <c r="C926" s="112"/>
      <c r="D926" s="113"/>
      <c r="E926" s="50"/>
      <c r="F926" s="114"/>
      <c r="G926" s="115"/>
      <c r="H926" s="53"/>
      <c r="I926" s="54"/>
      <c r="J926" s="55"/>
      <c r="K926" s="112"/>
      <c r="L926" s="115"/>
      <c r="M926" s="116"/>
      <c r="N926" s="117"/>
      <c r="O926" s="116"/>
      <c r="Q926" s="88"/>
      <c r="R926" s="42"/>
      <c r="S926" s="43"/>
      <c r="T926" s="88"/>
      <c r="U926" s="88"/>
      <c r="V926" s="97"/>
      <c r="W926" s="88"/>
      <c r="X926" s="97"/>
      <c r="Y926" s="88"/>
    </row>
    <row r="927" spans="1:25">
      <c r="A927" s="110"/>
      <c r="B927" s="111"/>
      <c r="C927" s="112"/>
      <c r="D927" s="113"/>
      <c r="E927" s="50"/>
      <c r="F927" s="114"/>
      <c r="G927" s="115"/>
      <c r="H927" s="53"/>
      <c r="I927" s="54"/>
      <c r="J927" s="55"/>
      <c r="K927" s="112"/>
      <c r="L927" s="115"/>
      <c r="M927" s="116"/>
      <c r="N927" s="117"/>
      <c r="O927" s="116"/>
      <c r="Q927" s="88"/>
      <c r="R927" s="42"/>
      <c r="S927" s="43"/>
      <c r="T927" s="88"/>
      <c r="U927" s="88"/>
      <c r="V927" s="97"/>
      <c r="W927" s="88"/>
      <c r="X927" s="97"/>
      <c r="Y927" s="88"/>
    </row>
    <row r="928" spans="1:25">
      <c r="A928" s="110"/>
      <c r="B928" s="111"/>
      <c r="C928" s="112"/>
      <c r="D928" s="113"/>
      <c r="E928" s="50"/>
      <c r="F928" s="114"/>
      <c r="G928" s="115"/>
      <c r="H928" s="53"/>
      <c r="I928" s="54"/>
      <c r="J928" s="55"/>
      <c r="K928" s="112"/>
      <c r="L928" s="115"/>
      <c r="M928" s="116"/>
      <c r="N928" s="117"/>
      <c r="O928" s="116"/>
      <c r="Q928" s="88"/>
      <c r="R928" s="42"/>
      <c r="S928" s="43"/>
      <c r="T928" s="88"/>
      <c r="U928" s="88"/>
      <c r="V928" s="97"/>
      <c r="W928" s="88"/>
      <c r="X928" s="97"/>
      <c r="Y928" s="88"/>
    </row>
    <row r="929" spans="1:25">
      <c r="A929" s="110"/>
      <c r="B929" s="111"/>
      <c r="C929" s="112"/>
      <c r="D929" s="113"/>
      <c r="E929" s="50"/>
      <c r="F929" s="114"/>
      <c r="G929" s="115"/>
      <c r="H929" s="53"/>
      <c r="I929" s="54"/>
      <c r="J929" s="55"/>
      <c r="K929" s="112"/>
      <c r="L929" s="115"/>
      <c r="M929" s="116"/>
      <c r="N929" s="117"/>
      <c r="O929" s="116"/>
      <c r="Q929" s="88"/>
      <c r="R929" s="42"/>
      <c r="S929" s="43"/>
      <c r="T929" s="88"/>
      <c r="U929" s="88"/>
      <c r="V929" s="97"/>
      <c r="W929" s="88"/>
      <c r="X929" s="97"/>
      <c r="Y929" s="88"/>
    </row>
    <row r="930" spans="1:25">
      <c r="A930" s="110"/>
      <c r="B930" s="111"/>
      <c r="C930" s="112"/>
      <c r="D930" s="113"/>
      <c r="E930" s="50"/>
      <c r="F930" s="114"/>
      <c r="G930" s="115"/>
      <c r="H930" s="53"/>
      <c r="I930" s="54"/>
      <c r="J930" s="55"/>
      <c r="K930" s="112"/>
      <c r="L930" s="115"/>
      <c r="M930" s="116"/>
      <c r="N930" s="117"/>
      <c r="O930" s="116"/>
      <c r="Q930" s="88"/>
      <c r="R930" s="42"/>
      <c r="S930" s="43"/>
      <c r="T930" s="88"/>
      <c r="U930" s="88"/>
      <c r="V930" s="97"/>
      <c r="W930" s="88"/>
      <c r="X930" s="97"/>
      <c r="Y930" s="88"/>
    </row>
    <row r="931" spans="1:25">
      <c r="A931" s="110"/>
      <c r="B931" s="111"/>
      <c r="C931" s="112"/>
      <c r="D931" s="113"/>
      <c r="E931" s="50"/>
      <c r="F931" s="114"/>
      <c r="G931" s="115"/>
      <c r="H931" s="53"/>
      <c r="I931" s="54"/>
      <c r="J931" s="55"/>
      <c r="K931" s="112"/>
      <c r="L931" s="115"/>
      <c r="M931" s="116"/>
      <c r="N931" s="117"/>
      <c r="O931" s="116"/>
      <c r="Q931" s="88"/>
      <c r="R931" s="42"/>
      <c r="S931" s="43"/>
      <c r="T931" s="88"/>
      <c r="U931" s="88"/>
      <c r="V931" s="97"/>
      <c r="W931" s="88"/>
      <c r="X931" s="97"/>
      <c r="Y931" s="88"/>
    </row>
    <row r="932" spans="1:25">
      <c r="A932" s="110"/>
      <c r="B932" s="111"/>
      <c r="C932" s="112"/>
      <c r="D932" s="113"/>
      <c r="E932" s="50"/>
      <c r="F932" s="114"/>
      <c r="G932" s="115"/>
      <c r="H932" s="53"/>
      <c r="I932" s="54"/>
      <c r="J932" s="55"/>
      <c r="K932" s="112"/>
      <c r="L932" s="115"/>
      <c r="M932" s="116"/>
      <c r="N932" s="117"/>
      <c r="O932" s="116"/>
      <c r="Q932" s="88"/>
      <c r="R932" s="42"/>
      <c r="S932" s="43"/>
      <c r="T932" s="88"/>
      <c r="U932" s="88"/>
      <c r="V932" s="97"/>
      <c r="W932" s="88"/>
      <c r="X932" s="97"/>
      <c r="Y932" s="88"/>
    </row>
    <row r="933" spans="1:25">
      <c r="A933" s="110"/>
      <c r="B933" s="111"/>
      <c r="C933" s="112"/>
      <c r="D933" s="113"/>
      <c r="E933" s="50"/>
      <c r="F933" s="114"/>
      <c r="G933" s="115"/>
      <c r="H933" s="53"/>
      <c r="I933" s="54"/>
      <c r="J933" s="55"/>
      <c r="K933" s="112"/>
      <c r="L933" s="115"/>
      <c r="M933" s="116"/>
      <c r="N933" s="117"/>
      <c r="O933" s="116"/>
      <c r="Q933" s="88"/>
      <c r="R933" s="42"/>
      <c r="S933" s="43"/>
      <c r="T933" s="88"/>
      <c r="U933" s="88"/>
      <c r="V933" s="97"/>
      <c r="W933" s="88"/>
      <c r="X933" s="97"/>
      <c r="Y933" s="88"/>
    </row>
    <row r="934" spans="1:25">
      <c r="A934" s="110"/>
      <c r="B934" s="111"/>
      <c r="C934" s="112"/>
      <c r="D934" s="113"/>
      <c r="E934" s="50"/>
      <c r="F934" s="114"/>
      <c r="G934" s="115"/>
      <c r="H934" s="53"/>
      <c r="I934" s="54"/>
      <c r="J934" s="55"/>
      <c r="K934" s="112"/>
      <c r="L934" s="115"/>
      <c r="M934" s="116"/>
      <c r="N934" s="117"/>
      <c r="O934" s="116"/>
      <c r="Q934" s="88"/>
      <c r="R934" s="42"/>
      <c r="S934" s="43"/>
      <c r="T934" s="88"/>
      <c r="U934" s="88"/>
      <c r="V934" s="97"/>
      <c r="W934" s="88"/>
      <c r="X934" s="97"/>
      <c r="Y934" s="88"/>
    </row>
    <row r="935" spans="1:25">
      <c r="A935" s="110"/>
      <c r="B935" s="111"/>
      <c r="C935" s="112"/>
      <c r="D935" s="113"/>
      <c r="E935" s="50"/>
      <c r="F935" s="114"/>
      <c r="G935" s="115"/>
      <c r="H935" s="53"/>
      <c r="I935" s="54"/>
      <c r="J935" s="55"/>
      <c r="K935" s="112"/>
      <c r="L935" s="115"/>
      <c r="M935" s="116"/>
      <c r="N935" s="117"/>
      <c r="O935" s="116"/>
      <c r="Q935" s="88"/>
      <c r="R935" s="42"/>
      <c r="S935" s="43"/>
      <c r="T935" s="88"/>
      <c r="U935" s="88"/>
      <c r="V935" s="97"/>
      <c r="W935" s="88"/>
      <c r="X935" s="97"/>
      <c r="Y935" s="88"/>
    </row>
    <row r="936" spans="1:25">
      <c r="A936" s="110"/>
      <c r="B936" s="111"/>
      <c r="C936" s="112"/>
      <c r="D936" s="113"/>
      <c r="E936" s="50"/>
      <c r="F936" s="114"/>
      <c r="G936" s="115"/>
      <c r="H936" s="53"/>
      <c r="I936" s="54"/>
      <c r="J936" s="55"/>
      <c r="K936" s="112"/>
      <c r="L936" s="115"/>
      <c r="M936" s="116"/>
      <c r="N936" s="117"/>
      <c r="O936" s="116"/>
      <c r="Q936" s="88"/>
      <c r="R936" s="42"/>
      <c r="S936" s="43"/>
      <c r="T936" s="88"/>
      <c r="U936" s="88"/>
      <c r="V936" s="97"/>
      <c r="W936" s="88"/>
      <c r="X936" s="97"/>
      <c r="Y936" s="88"/>
    </row>
    <row r="937" spans="1:25">
      <c r="A937" s="110"/>
      <c r="B937" s="111"/>
      <c r="C937" s="112"/>
      <c r="D937" s="113"/>
      <c r="E937" s="50"/>
      <c r="F937" s="114"/>
      <c r="G937" s="115"/>
      <c r="H937" s="53"/>
      <c r="I937" s="54"/>
      <c r="J937" s="55"/>
      <c r="K937" s="112"/>
      <c r="L937" s="115"/>
      <c r="M937" s="116"/>
      <c r="N937" s="117"/>
      <c r="O937" s="116"/>
      <c r="Q937" s="88"/>
      <c r="R937" s="42"/>
      <c r="S937" s="43"/>
      <c r="T937" s="88"/>
      <c r="U937" s="88"/>
      <c r="V937" s="97"/>
      <c r="W937" s="88"/>
      <c r="X937" s="97"/>
      <c r="Y937" s="88"/>
    </row>
    <row r="938" spans="1:25">
      <c r="A938" s="110"/>
      <c r="B938" s="111"/>
      <c r="C938" s="112"/>
      <c r="D938" s="113"/>
      <c r="E938" s="50"/>
      <c r="F938" s="114"/>
      <c r="G938" s="115"/>
      <c r="H938" s="53"/>
      <c r="I938" s="54"/>
      <c r="J938" s="55"/>
      <c r="K938" s="112"/>
      <c r="L938" s="115"/>
      <c r="M938" s="116"/>
      <c r="N938" s="117"/>
      <c r="O938" s="116"/>
      <c r="Q938" s="88"/>
      <c r="R938" s="42"/>
      <c r="S938" s="43"/>
      <c r="T938" s="88"/>
      <c r="U938" s="88"/>
      <c r="V938" s="97"/>
      <c r="W938" s="88"/>
      <c r="X938" s="97"/>
      <c r="Y938" s="88"/>
    </row>
    <row r="939" spans="1:25">
      <c r="A939" s="110"/>
      <c r="B939" s="111"/>
      <c r="C939" s="112"/>
      <c r="D939" s="113"/>
      <c r="E939" s="50"/>
      <c r="F939" s="114"/>
      <c r="G939" s="115"/>
      <c r="H939" s="53"/>
      <c r="I939" s="54"/>
      <c r="J939" s="55"/>
      <c r="K939" s="112"/>
      <c r="L939" s="115"/>
      <c r="M939" s="116"/>
      <c r="N939" s="117"/>
      <c r="O939" s="116"/>
      <c r="Q939" s="88"/>
      <c r="R939" s="42"/>
      <c r="S939" s="43"/>
      <c r="T939" s="88"/>
      <c r="U939" s="88"/>
      <c r="V939" s="97"/>
      <c r="W939" s="88"/>
      <c r="X939" s="97"/>
      <c r="Y939" s="88"/>
    </row>
    <row r="940" spans="1:25">
      <c r="A940" s="110"/>
      <c r="B940" s="111"/>
      <c r="C940" s="112"/>
      <c r="D940" s="113"/>
      <c r="E940" s="50"/>
      <c r="F940" s="114"/>
      <c r="G940" s="115"/>
      <c r="H940" s="53"/>
      <c r="I940" s="54"/>
      <c r="J940" s="55"/>
      <c r="K940" s="112"/>
      <c r="L940" s="115"/>
      <c r="M940" s="116"/>
      <c r="N940" s="117"/>
      <c r="O940" s="116"/>
      <c r="Q940" s="88"/>
      <c r="R940" s="42"/>
      <c r="S940" s="43"/>
      <c r="T940" s="88"/>
      <c r="U940" s="88"/>
      <c r="V940" s="97"/>
      <c r="W940" s="88"/>
      <c r="X940" s="97"/>
      <c r="Y940" s="88"/>
    </row>
    <row r="941" spans="1:25">
      <c r="A941" s="110"/>
      <c r="B941" s="111"/>
      <c r="C941" s="112"/>
      <c r="D941" s="113"/>
      <c r="E941" s="50"/>
      <c r="F941" s="114"/>
      <c r="G941" s="115"/>
      <c r="H941" s="53"/>
      <c r="I941" s="54"/>
      <c r="J941" s="55"/>
      <c r="K941" s="112"/>
      <c r="L941" s="115"/>
      <c r="M941" s="116"/>
      <c r="N941" s="117"/>
      <c r="O941" s="116"/>
      <c r="Q941" s="88"/>
      <c r="R941" s="42"/>
      <c r="S941" s="43"/>
      <c r="T941" s="88"/>
      <c r="U941" s="88"/>
      <c r="V941" s="97"/>
      <c r="W941" s="88"/>
      <c r="X941" s="97"/>
      <c r="Y941" s="88"/>
    </row>
    <row r="942" spans="1:25">
      <c r="A942" s="110"/>
      <c r="B942" s="111"/>
      <c r="C942" s="112"/>
      <c r="D942" s="113"/>
      <c r="E942" s="50"/>
      <c r="F942" s="114"/>
      <c r="G942" s="115"/>
      <c r="H942" s="53"/>
      <c r="I942" s="54"/>
      <c r="J942" s="55"/>
      <c r="K942" s="112"/>
      <c r="L942" s="115"/>
      <c r="M942" s="116"/>
      <c r="N942" s="117"/>
      <c r="O942" s="116"/>
      <c r="Q942" s="88"/>
      <c r="R942" s="42"/>
      <c r="S942" s="43"/>
      <c r="T942" s="88"/>
      <c r="U942" s="88"/>
      <c r="V942" s="97"/>
      <c r="W942" s="88"/>
      <c r="X942" s="97"/>
      <c r="Y942" s="88"/>
    </row>
    <row r="943" spans="1:25">
      <c r="A943" s="110"/>
      <c r="B943" s="111"/>
      <c r="C943" s="112"/>
      <c r="D943" s="113"/>
      <c r="E943" s="50"/>
      <c r="F943" s="114"/>
      <c r="G943" s="115"/>
      <c r="H943" s="53"/>
      <c r="I943" s="54"/>
      <c r="J943" s="55"/>
      <c r="K943" s="112"/>
      <c r="L943" s="115"/>
      <c r="M943" s="116"/>
      <c r="N943" s="117"/>
      <c r="O943" s="116"/>
      <c r="Q943" s="88"/>
      <c r="R943" s="42"/>
      <c r="S943" s="43"/>
      <c r="T943" s="88"/>
      <c r="U943" s="88"/>
      <c r="V943" s="97"/>
      <c r="W943" s="88"/>
      <c r="X943" s="97"/>
      <c r="Y943" s="88"/>
    </row>
    <row r="944" spans="1:25">
      <c r="A944" s="110"/>
      <c r="B944" s="111"/>
      <c r="C944" s="112"/>
      <c r="D944" s="113"/>
      <c r="E944" s="50"/>
      <c r="F944" s="114"/>
      <c r="G944" s="115"/>
      <c r="H944" s="53"/>
      <c r="I944" s="54"/>
      <c r="J944" s="55"/>
      <c r="K944" s="112"/>
      <c r="L944" s="115"/>
      <c r="M944" s="116"/>
      <c r="N944" s="117"/>
      <c r="O944" s="116"/>
      <c r="Q944" s="88"/>
      <c r="R944" s="42"/>
      <c r="S944" s="43"/>
      <c r="T944" s="88"/>
      <c r="U944" s="88"/>
      <c r="V944" s="97"/>
      <c r="W944" s="88"/>
      <c r="X944" s="97"/>
      <c r="Y944" s="88"/>
    </row>
    <row r="945" spans="1:25">
      <c r="A945" s="110"/>
      <c r="B945" s="111"/>
      <c r="C945" s="112"/>
      <c r="D945" s="113"/>
      <c r="E945" s="50"/>
      <c r="F945" s="114"/>
      <c r="G945" s="115"/>
      <c r="H945" s="53"/>
      <c r="I945" s="54"/>
      <c r="J945" s="55"/>
      <c r="K945" s="112"/>
      <c r="L945" s="115"/>
      <c r="M945" s="116"/>
      <c r="N945" s="117"/>
      <c r="O945" s="116"/>
      <c r="Q945" s="88"/>
      <c r="R945" s="42"/>
      <c r="S945" s="43"/>
      <c r="T945" s="88"/>
      <c r="U945" s="88"/>
      <c r="V945" s="97"/>
      <c r="W945" s="88"/>
      <c r="X945" s="97"/>
      <c r="Y945" s="88"/>
    </row>
    <row r="946" spans="1:25">
      <c r="A946" s="110"/>
      <c r="B946" s="111"/>
      <c r="C946" s="112"/>
      <c r="D946" s="113"/>
      <c r="E946" s="50"/>
      <c r="F946" s="114"/>
      <c r="G946" s="115"/>
      <c r="H946" s="53"/>
      <c r="I946" s="54"/>
      <c r="J946" s="55"/>
      <c r="K946" s="112"/>
      <c r="L946" s="115"/>
      <c r="M946" s="116"/>
      <c r="N946" s="117"/>
      <c r="O946" s="116"/>
      <c r="Q946" s="88"/>
      <c r="R946" s="42"/>
      <c r="S946" s="43"/>
      <c r="T946" s="88"/>
      <c r="U946" s="88"/>
      <c r="V946" s="97"/>
      <c r="W946" s="88"/>
      <c r="X946" s="97"/>
      <c r="Y946" s="88"/>
    </row>
    <row r="947" spans="1:25">
      <c r="A947" s="110"/>
      <c r="B947" s="111"/>
      <c r="C947" s="112"/>
      <c r="D947" s="113"/>
      <c r="E947" s="50"/>
      <c r="F947" s="114"/>
      <c r="G947" s="115"/>
      <c r="H947" s="53"/>
      <c r="I947" s="54"/>
      <c r="J947" s="55"/>
      <c r="K947" s="112"/>
      <c r="L947" s="115"/>
      <c r="M947" s="116"/>
      <c r="N947" s="117"/>
      <c r="O947" s="116"/>
      <c r="Q947" s="88"/>
      <c r="R947" s="42"/>
      <c r="S947" s="43"/>
      <c r="T947" s="88"/>
      <c r="U947" s="88"/>
      <c r="V947" s="97"/>
      <c r="W947" s="88"/>
      <c r="X947" s="97"/>
      <c r="Y947" s="88"/>
    </row>
    <row r="948" spans="1:25">
      <c r="A948" s="110"/>
      <c r="B948" s="111"/>
      <c r="C948" s="112"/>
      <c r="D948" s="113"/>
      <c r="E948" s="50"/>
      <c r="F948" s="114"/>
      <c r="G948" s="115"/>
      <c r="H948" s="53"/>
      <c r="I948" s="54"/>
      <c r="J948" s="55"/>
      <c r="K948" s="112"/>
      <c r="L948" s="115"/>
      <c r="M948" s="116"/>
      <c r="N948" s="117"/>
      <c r="O948" s="116"/>
      <c r="Q948" s="88"/>
      <c r="R948" s="42"/>
      <c r="S948" s="43"/>
      <c r="T948" s="88"/>
      <c r="U948" s="88"/>
      <c r="V948" s="97"/>
      <c r="W948" s="88"/>
      <c r="X948" s="97"/>
      <c r="Y948" s="88"/>
    </row>
    <row r="949" spans="1:25">
      <c r="A949" s="110"/>
      <c r="B949" s="111"/>
      <c r="C949" s="112"/>
      <c r="D949" s="113"/>
      <c r="E949" s="50"/>
      <c r="F949" s="114"/>
      <c r="G949" s="115"/>
      <c r="H949" s="53"/>
      <c r="I949" s="54"/>
      <c r="J949" s="55"/>
      <c r="K949" s="112"/>
      <c r="L949" s="115"/>
      <c r="M949" s="116"/>
      <c r="N949" s="117"/>
      <c r="O949" s="116"/>
      <c r="Q949" s="88"/>
      <c r="R949" s="42"/>
      <c r="S949" s="43"/>
      <c r="T949" s="88"/>
      <c r="U949" s="88"/>
      <c r="V949" s="97"/>
      <c r="W949" s="88"/>
      <c r="X949" s="97"/>
      <c r="Y949" s="88"/>
    </row>
    <row r="950" spans="1:25">
      <c r="A950" s="110"/>
      <c r="B950" s="111"/>
      <c r="C950" s="112"/>
      <c r="D950" s="113"/>
      <c r="E950" s="50"/>
      <c r="F950" s="114"/>
      <c r="G950" s="115"/>
      <c r="H950" s="53"/>
      <c r="I950" s="54"/>
      <c r="J950" s="55"/>
      <c r="K950" s="112"/>
      <c r="L950" s="115"/>
      <c r="M950" s="116"/>
      <c r="N950" s="117"/>
      <c r="O950" s="116"/>
      <c r="Q950" s="88"/>
      <c r="R950" s="42"/>
      <c r="S950" s="43"/>
      <c r="T950" s="88"/>
      <c r="U950" s="88"/>
      <c r="V950" s="97"/>
      <c r="W950" s="88"/>
      <c r="X950" s="97"/>
      <c r="Y950" s="88"/>
    </row>
    <row r="951" spans="1:25">
      <c r="A951" s="110"/>
      <c r="B951" s="111"/>
      <c r="C951" s="112"/>
      <c r="D951" s="113"/>
      <c r="E951" s="50"/>
      <c r="F951" s="114"/>
      <c r="G951" s="115"/>
      <c r="H951" s="53"/>
      <c r="I951" s="54"/>
      <c r="J951" s="55"/>
      <c r="K951" s="112"/>
      <c r="L951" s="115"/>
      <c r="M951" s="116"/>
      <c r="N951" s="117"/>
      <c r="O951" s="116"/>
      <c r="Q951" s="88"/>
      <c r="R951" s="42"/>
      <c r="S951" s="43"/>
      <c r="T951" s="88"/>
      <c r="U951" s="88"/>
      <c r="V951" s="97"/>
      <c r="W951" s="88"/>
      <c r="X951" s="97"/>
      <c r="Y951" s="88"/>
    </row>
    <row r="952" spans="1:25">
      <c r="A952" s="110"/>
      <c r="B952" s="111"/>
      <c r="C952" s="112"/>
      <c r="D952" s="113"/>
      <c r="E952" s="50"/>
      <c r="F952" s="114"/>
      <c r="G952" s="115"/>
      <c r="H952" s="53"/>
      <c r="I952" s="54"/>
      <c r="J952" s="55"/>
      <c r="K952" s="112"/>
      <c r="L952" s="115"/>
      <c r="M952" s="116"/>
      <c r="N952" s="117"/>
      <c r="O952" s="116"/>
      <c r="Q952" s="88"/>
      <c r="R952" s="42"/>
      <c r="S952" s="43"/>
      <c r="T952" s="88"/>
      <c r="U952" s="88"/>
      <c r="V952" s="97"/>
      <c r="W952" s="88"/>
      <c r="X952" s="97"/>
      <c r="Y952" s="88"/>
    </row>
    <row r="953" spans="1:25">
      <c r="A953" s="110"/>
      <c r="B953" s="111"/>
      <c r="C953" s="112"/>
      <c r="D953" s="113"/>
      <c r="E953" s="50"/>
      <c r="F953" s="114"/>
      <c r="G953" s="115"/>
      <c r="H953" s="53"/>
      <c r="I953" s="54"/>
      <c r="J953" s="55"/>
      <c r="K953" s="112"/>
      <c r="L953" s="115"/>
      <c r="M953" s="116"/>
      <c r="N953" s="117"/>
      <c r="O953" s="116"/>
      <c r="Q953" s="88"/>
      <c r="R953" s="42"/>
      <c r="S953" s="43"/>
      <c r="T953" s="88"/>
      <c r="U953" s="88"/>
      <c r="V953" s="97"/>
      <c r="W953" s="88"/>
      <c r="X953" s="97"/>
      <c r="Y953" s="88"/>
    </row>
    <row r="954" spans="1:25">
      <c r="A954" s="110"/>
      <c r="B954" s="111"/>
      <c r="C954" s="112"/>
      <c r="D954" s="113"/>
      <c r="E954" s="50"/>
      <c r="F954" s="114"/>
      <c r="G954" s="115"/>
      <c r="H954" s="53"/>
      <c r="I954" s="54"/>
      <c r="J954" s="55"/>
      <c r="K954" s="112"/>
      <c r="L954" s="115"/>
      <c r="M954" s="116"/>
      <c r="N954" s="117"/>
      <c r="O954" s="116"/>
      <c r="Q954" s="88"/>
      <c r="R954" s="42"/>
      <c r="S954" s="43"/>
      <c r="T954" s="88"/>
      <c r="U954" s="88"/>
      <c r="V954" s="97"/>
      <c r="W954" s="88"/>
      <c r="X954" s="97"/>
      <c r="Y954" s="88"/>
    </row>
    <row r="955" spans="1:25">
      <c r="A955" s="110"/>
      <c r="B955" s="111"/>
      <c r="C955" s="112"/>
      <c r="D955" s="113"/>
      <c r="E955" s="50"/>
      <c r="F955" s="114"/>
      <c r="G955" s="115"/>
      <c r="H955" s="53"/>
      <c r="I955" s="54"/>
      <c r="J955" s="55"/>
      <c r="K955" s="112"/>
      <c r="L955" s="115"/>
      <c r="M955" s="116"/>
      <c r="N955" s="117"/>
      <c r="O955" s="116"/>
      <c r="Q955" s="88"/>
      <c r="R955" s="42"/>
      <c r="S955" s="43"/>
      <c r="T955" s="88"/>
      <c r="U955" s="88"/>
      <c r="V955" s="97"/>
      <c r="W955" s="88"/>
      <c r="X955" s="97"/>
      <c r="Y955" s="88"/>
    </row>
    <row r="956" spans="1:25">
      <c r="A956" s="110"/>
      <c r="B956" s="111"/>
      <c r="C956" s="112"/>
      <c r="D956" s="113"/>
      <c r="E956" s="50"/>
      <c r="F956" s="114"/>
      <c r="G956" s="115"/>
      <c r="H956" s="53"/>
      <c r="I956" s="54"/>
      <c r="J956" s="55"/>
      <c r="K956" s="112"/>
      <c r="L956" s="115"/>
      <c r="M956" s="116"/>
      <c r="N956" s="117"/>
      <c r="O956" s="116"/>
      <c r="Q956" s="88"/>
      <c r="R956" s="42"/>
      <c r="S956" s="43"/>
      <c r="T956" s="88"/>
      <c r="U956" s="88"/>
      <c r="V956" s="97"/>
      <c r="W956" s="88"/>
      <c r="X956" s="97"/>
      <c r="Y956" s="88"/>
    </row>
    <row r="957" spans="1:25">
      <c r="A957" s="110"/>
      <c r="B957" s="111"/>
      <c r="C957" s="112"/>
      <c r="D957" s="113"/>
      <c r="E957" s="50"/>
      <c r="F957" s="114"/>
      <c r="G957" s="115"/>
      <c r="H957" s="53"/>
      <c r="I957" s="54"/>
      <c r="J957" s="55"/>
      <c r="K957" s="112"/>
      <c r="L957" s="115"/>
      <c r="M957" s="116"/>
      <c r="N957" s="117"/>
      <c r="O957" s="116"/>
      <c r="Q957" s="88"/>
      <c r="R957" s="42"/>
      <c r="S957" s="43"/>
      <c r="T957" s="88"/>
      <c r="U957" s="88"/>
      <c r="V957" s="97"/>
      <c r="W957" s="88"/>
      <c r="X957" s="97"/>
      <c r="Y957" s="88"/>
    </row>
    <row r="958" spans="1:25">
      <c r="A958" s="110"/>
      <c r="B958" s="111"/>
      <c r="C958" s="112"/>
      <c r="D958" s="113"/>
      <c r="E958" s="50"/>
      <c r="F958" s="114"/>
      <c r="G958" s="115"/>
      <c r="H958" s="53"/>
      <c r="I958" s="54"/>
      <c r="J958" s="55"/>
      <c r="K958" s="112"/>
      <c r="L958" s="115"/>
      <c r="M958" s="116"/>
      <c r="N958" s="117"/>
      <c r="O958" s="116"/>
      <c r="Q958" s="88"/>
      <c r="R958" s="42"/>
      <c r="S958" s="43"/>
      <c r="T958" s="88"/>
      <c r="U958" s="88"/>
      <c r="V958" s="97"/>
      <c r="W958" s="88"/>
      <c r="X958" s="97"/>
      <c r="Y958" s="88"/>
    </row>
    <row r="959" spans="1:25">
      <c r="A959" s="110"/>
      <c r="B959" s="111"/>
      <c r="C959" s="112"/>
      <c r="D959" s="113"/>
      <c r="E959" s="50"/>
      <c r="F959" s="114"/>
      <c r="G959" s="115"/>
      <c r="H959" s="53"/>
      <c r="I959" s="54"/>
      <c r="J959" s="55"/>
      <c r="K959" s="112"/>
      <c r="L959" s="115"/>
      <c r="M959" s="116"/>
      <c r="N959" s="117"/>
      <c r="O959" s="116"/>
      <c r="Q959" s="88"/>
      <c r="R959" s="42"/>
      <c r="S959" s="43"/>
      <c r="T959" s="88"/>
      <c r="U959" s="88"/>
      <c r="V959" s="97"/>
      <c r="W959" s="88"/>
      <c r="X959" s="97"/>
      <c r="Y959" s="88"/>
    </row>
    <row r="960" spans="1:25">
      <c r="A960" s="110"/>
      <c r="B960" s="111"/>
      <c r="C960" s="112"/>
      <c r="D960" s="113"/>
      <c r="E960" s="50"/>
      <c r="F960" s="114"/>
      <c r="G960" s="115"/>
      <c r="H960" s="53"/>
      <c r="I960" s="54"/>
      <c r="J960" s="55"/>
      <c r="K960" s="112"/>
      <c r="L960" s="115"/>
      <c r="M960" s="116"/>
      <c r="N960" s="117"/>
      <c r="O960" s="116"/>
      <c r="Q960" s="88"/>
      <c r="R960" s="42"/>
      <c r="S960" s="43"/>
      <c r="T960" s="88"/>
      <c r="U960" s="88"/>
      <c r="V960" s="97"/>
      <c r="W960" s="88"/>
      <c r="X960" s="97"/>
      <c r="Y960" s="88"/>
    </row>
    <row r="961" spans="1:25">
      <c r="A961" s="110"/>
      <c r="B961" s="111"/>
      <c r="C961" s="112"/>
      <c r="D961" s="113"/>
      <c r="E961" s="50"/>
      <c r="F961" s="114"/>
      <c r="G961" s="115"/>
      <c r="H961" s="53"/>
      <c r="I961" s="54"/>
      <c r="J961" s="55"/>
      <c r="K961" s="112"/>
      <c r="L961" s="115"/>
      <c r="M961" s="116"/>
      <c r="N961" s="117"/>
      <c r="O961" s="116"/>
      <c r="Q961" s="88"/>
      <c r="R961" s="42"/>
      <c r="S961" s="43"/>
      <c r="T961" s="88"/>
      <c r="U961" s="88"/>
      <c r="V961" s="97"/>
      <c r="W961" s="88"/>
      <c r="X961" s="97"/>
      <c r="Y961" s="88"/>
    </row>
    <row r="962" spans="1:25">
      <c r="A962" s="110"/>
      <c r="B962" s="111"/>
      <c r="C962" s="112"/>
      <c r="D962" s="113"/>
      <c r="E962" s="50"/>
      <c r="F962" s="114"/>
      <c r="G962" s="115"/>
      <c r="H962" s="53"/>
      <c r="I962" s="54"/>
      <c r="J962" s="55"/>
      <c r="K962" s="112"/>
      <c r="L962" s="115"/>
      <c r="M962" s="116"/>
      <c r="N962" s="117"/>
      <c r="O962" s="116"/>
      <c r="Q962" s="88"/>
      <c r="R962" s="42"/>
      <c r="S962" s="43"/>
      <c r="T962" s="88"/>
      <c r="U962" s="88"/>
      <c r="V962" s="97"/>
      <c r="W962" s="88"/>
      <c r="X962" s="97"/>
      <c r="Y962" s="88"/>
    </row>
    <row r="963" spans="1:25">
      <c r="A963" s="110"/>
      <c r="B963" s="111"/>
      <c r="C963" s="112"/>
      <c r="D963" s="113"/>
      <c r="E963" s="50"/>
      <c r="F963" s="114"/>
      <c r="G963" s="115"/>
      <c r="H963" s="53"/>
      <c r="I963" s="54"/>
      <c r="J963" s="55"/>
      <c r="K963" s="112"/>
      <c r="L963" s="115"/>
      <c r="M963" s="116"/>
      <c r="N963" s="117"/>
      <c r="O963" s="116"/>
      <c r="Q963" s="88"/>
      <c r="R963" s="42"/>
      <c r="S963" s="43"/>
      <c r="T963" s="88"/>
      <c r="U963" s="88"/>
      <c r="V963" s="97"/>
      <c r="W963" s="88"/>
      <c r="X963" s="97"/>
      <c r="Y963" s="88"/>
    </row>
    <row r="964" spans="1:25">
      <c r="A964" s="110"/>
      <c r="B964" s="111"/>
      <c r="C964" s="112"/>
      <c r="D964" s="113"/>
      <c r="E964" s="50"/>
      <c r="F964" s="114"/>
      <c r="G964" s="115"/>
      <c r="H964" s="53"/>
      <c r="I964" s="54"/>
      <c r="J964" s="55"/>
      <c r="K964" s="112"/>
      <c r="L964" s="115"/>
      <c r="M964" s="116"/>
      <c r="N964" s="117"/>
      <c r="O964" s="116"/>
      <c r="Q964" s="88"/>
      <c r="R964" s="42"/>
      <c r="S964" s="43"/>
      <c r="T964" s="88"/>
      <c r="U964" s="88"/>
      <c r="V964" s="97"/>
      <c r="W964" s="88"/>
      <c r="X964" s="97"/>
      <c r="Y964" s="88"/>
    </row>
    <row r="965" spans="1:25">
      <c r="A965" s="110"/>
      <c r="B965" s="111"/>
      <c r="C965" s="112"/>
      <c r="D965" s="113"/>
      <c r="E965" s="50"/>
      <c r="F965" s="114"/>
      <c r="G965" s="115"/>
      <c r="H965" s="53"/>
      <c r="I965" s="54"/>
      <c r="J965" s="55"/>
      <c r="K965" s="112"/>
      <c r="L965" s="115"/>
      <c r="M965" s="116"/>
      <c r="N965" s="117"/>
      <c r="O965" s="116"/>
      <c r="Q965" s="88"/>
      <c r="R965" s="42"/>
      <c r="S965" s="43"/>
      <c r="T965" s="88"/>
      <c r="U965" s="88"/>
      <c r="V965" s="97"/>
      <c r="W965" s="88"/>
      <c r="X965" s="97"/>
      <c r="Y965" s="88"/>
    </row>
    <row r="966" spans="1:25">
      <c r="A966" s="110"/>
      <c r="B966" s="111"/>
      <c r="C966" s="112"/>
      <c r="D966" s="113"/>
      <c r="E966" s="50"/>
      <c r="F966" s="114"/>
      <c r="G966" s="115"/>
      <c r="H966" s="53"/>
      <c r="I966" s="54"/>
      <c r="J966" s="55"/>
      <c r="K966" s="112"/>
      <c r="L966" s="115"/>
      <c r="M966" s="116"/>
      <c r="N966" s="117"/>
      <c r="O966" s="116"/>
      <c r="Q966" s="88"/>
      <c r="R966" s="42"/>
      <c r="S966" s="43"/>
      <c r="T966" s="88"/>
      <c r="U966" s="88"/>
      <c r="V966" s="97"/>
      <c r="W966" s="88"/>
      <c r="X966" s="97"/>
      <c r="Y966" s="88"/>
    </row>
    <row r="967" spans="1:25">
      <c r="A967" s="110"/>
      <c r="B967" s="111"/>
      <c r="C967" s="112"/>
      <c r="D967" s="113"/>
      <c r="E967" s="50"/>
      <c r="F967" s="114"/>
      <c r="G967" s="115"/>
      <c r="H967" s="53"/>
      <c r="I967" s="54"/>
      <c r="J967" s="55"/>
      <c r="K967" s="112"/>
      <c r="L967" s="115"/>
      <c r="M967" s="116"/>
      <c r="N967" s="117"/>
      <c r="O967" s="116"/>
      <c r="Q967" s="88"/>
      <c r="R967" s="42"/>
      <c r="S967" s="43"/>
      <c r="T967" s="88"/>
      <c r="U967" s="88"/>
      <c r="V967" s="97"/>
      <c r="W967" s="88"/>
      <c r="X967" s="97"/>
      <c r="Y967" s="88"/>
    </row>
    <row r="968" spans="1:25">
      <c r="A968" s="110"/>
      <c r="B968" s="111"/>
      <c r="C968" s="112"/>
      <c r="D968" s="113"/>
      <c r="E968" s="50"/>
      <c r="F968" s="114"/>
      <c r="G968" s="115"/>
      <c r="H968" s="53"/>
      <c r="I968" s="54"/>
      <c r="J968" s="55"/>
      <c r="K968" s="112"/>
      <c r="L968" s="115"/>
      <c r="M968" s="116"/>
      <c r="N968" s="117"/>
      <c r="O968" s="116"/>
      <c r="Q968" s="88"/>
      <c r="R968" s="42"/>
      <c r="S968" s="43"/>
      <c r="T968" s="88"/>
      <c r="U968" s="88"/>
      <c r="V968" s="97"/>
      <c r="W968" s="88"/>
      <c r="X968" s="97"/>
      <c r="Y968" s="88"/>
    </row>
    <row r="969" spans="1:25">
      <c r="A969" s="110"/>
      <c r="B969" s="111"/>
      <c r="C969" s="112"/>
      <c r="D969" s="113"/>
      <c r="E969" s="50"/>
      <c r="F969" s="114"/>
      <c r="G969" s="115"/>
      <c r="H969" s="53"/>
      <c r="I969" s="54"/>
      <c r="J969" s="55"/>
      <c r="K969" s="112"/>
      <c r="L969" s="115"/>
      <c r="M969" s="116"/>
      <c r="N969" s="117"/>
      <c r="O969" s="116"/>
      <c r="Q969" s="88"/>
      <c r="R969" s="42"/>
      <c r="S969" s="43"/>
      <c r="T969" s="88"/>
      <c r="U969" s="88"/>
      <c r="V969" s="97"/>
      <c r="W969" s="88"/>
      <c r="X969" s="97"/>
      <c r="Y969" s="88"/>
    </row>
    <row r="970" spans="1:25">
      <c r="A970" s="110"/>
      <c r="B970" s="111"/>
      <c r="C970" s="112"/>
      <c r="D970" s="113"/>
      <c r="E970" s="50"/>
      <c r="F970" s="114"/>
      <c r="G970" s="115"/>
      <c r="H970" s="53"/>
      <c r="I970" s="54"/>
      <c r="J970" s="55"/>
      <c r="K970" s="112"/>
      <c r="L970" s="115"/>
      <c r="M970" s="116"/>
      <c r="N970" s="117"/>
      <c r="O970" s="116"/>
      <c r="Q970" s="88"/>
      <c r="R970" s="42"/>
      <c r="S970" s="43"/>
      <c r="T970" s="88"/>
      <c r="U970" s="88"/>
      <c r="V970" s="97"/>
      <c r="W970" s="88"/>
      <c r="X970" s="97"/>
      <c r="Y970" s="88"/>
    </row>
    <row r="971" spans="1:25">
      <c r="A971" s="110"/>
      <c r="B971" s="111"/>
      <c r="C971" s="112"/>
      <c r="D971" s="113"/>
      <c r="E971" s="50"/>
      <c r="F971" s="114"/>
      <c r="G971" s="115"/>
      <c r="H971" s="53"/>
      <c r="I971" s="54"/>
      <c r="J971" s="55"/>
      <c r="K971" s="112"/>
      <c r="L971" s="115"/>
      <c r="M971" s="116"/>
      <c r="N971" s="117"/>
      <c r="O971" s="116"/>
      <c r="Q971" s="88"/>
      <c r="R971" s="42"/>
      <c r="S971" s="43"/>
      <c r="T971" s="88"/>
      <c r="U971" s="88"/>
      <c r="V971" s="97"/>
      <c r="W971" s="88"/>
      <c r="X971" s="97"/>
      <c r="Y971" s="88"/>
    </row>
    <row r="972" spans="1:25">
      <c r="A972" s="110"/>
      <c r="B972" s="111"/>
      <c r="C972" s="112"/>
      <c r="D972" s="113"/>
      <c r="E972" s="50"/>
      <c r="F972" s="114"/>
      <c r="G972" s="115"/>
      <c r="H972" s="53"/>
      <c r="I972" s="54"/>
      <c r="J972" s="55"/>
      <c r="K972" s="112"/>
      <c r="L972" s="115"/>
      <c r="M972" s="116"/>
      <c r="N972" s="117"/>
      <c r="O972" s="116"/>
      <c r="Q972" s="88"/>
      <c r="R972" s="42"/>
      <c r="S972" s="43"/>
      <c r="T972" s="88"/>
      <c r="U972" s="88"/>
      <c r="V972" s="97"/>
      <c r="W972" s="88"/>
      <c r="X972" s="97"/>
      <c r="Y972" s="88"/>
    </row>
    <row r="973" spans="1:25">
      <c r="A973" s="110"/>
      <c r="B973" s="111"/>
      <c r="C973" s="112"/>
      <c r="D973" s="113"/>
      <c r="E973" s="50"/>
      <c r="F973" s="114"/>
      <c r="G973" s="115"/>
      <c r="H973" s="53"/>
      <c r="I973" s="54"/>
      <c r="J973" s="55"/>
      <c r="K973" s="112"/>
      <c r="L973" s="115"/>
      <c r="M973" s="116"/>
      <c r="N973" s="117"/>
      <c r="O973" s="116"/>
      <c r="Q973" s="88"/>
      <c r="R973" s="42"/>
      <c r="S973" s="43"/>
      <c r="T973" s="88"/>
      <c r="U973" s="88"/>
      <c r="V973" s="97"/>
      <c r="W973" s="88"/>
      <c r="X973" s="97"/>
      <c r="Y973" s="88"/>
    </row>
    <row r="974" spans="1:25">
      <c r="A974" s="110"/>
      <c r="B974" s="111"/>
      <c r="C974" s="112"/>
      <c r="D974" s="113"/>
      <c r="E974" s="50"/>
      <c r="F974" s="114"/>
      <c r="G974" s="115"/>
      <c r="H974" s="53"/>
      <c r="I974" s="54"/>
      <c r="J974" s="55"/>
      <c r="K974" s="112"/>
      <c r="L974" s="115"/>
      <c r="M974" s="116"/>
      <c r="N974" s="117"/>
      <c r="O974" s="116"/>
      <c r="Q974" s="88"/>
      <c r="R974" s="42"/>
      <c r="S974" s="43"/>
      <c r="T974" s="88"/>
      <c r="U974" s="88"/>
      <c r="V974" s="97"/>
      <c r="W974" s="88"/>
      <c r="X974" s="97"/>
      <c r="Y974" s="88"/>
    </row>
    <row r="975" spans="1:25">
      <c r="A975" s="110"/>
      <c r="B975" s="111"/>
      <c r="C975" s="112"/>
      <c r="D975" s="113"/>
      <c r="E975" s="50"/>
      <c r="F975" s="114"/>
      <c r="G975" s="115"/>
      <c r="H975" s="53"/>
      <c r="I975" s="54"/>
      <c r="J975" s="55"/>
      <c r="K975" s="112"/>
      <c r="L975" s="115"/>
      <c r="M975" s="116"/>
      <c r="N975" s="117"/>
      <c r="O975" s="116"/>
      <c r="Q975" s="88"/>
      <c r="R975" s="42"/>
      <c r="S975" s="43"/>
      <c r="T975" s="88"/>
      <c r="U975" s="88"/>
      <c r="V975" s="97"/>
      <c r="W975" s="88"/>
      <c r="X975" s="97"/>
      <c r="Y975" s="88"/>
    </row>
    <row r="976" spans="1:25">
      <c r="A976" s="110"/>
      <c r="B976" s="111"/>
      <c r="C976" s="112"/>
      <c r="D976" s="113"/>
      <c r="E976" s="50"/>
      <c r="F976" s="114"/>
      <c r="G976" s="115"/>
      <c r="H976" s="53"/>
      <c r="I976" s="54"/>
      <c r="J976" s="55"/>
      <c r="K976" s="112"/>
      <c r="L976" s="115"/>
      <c r="M976" s="116"/>
      <c r="N976" s="117"/>
      <c r="O976" s="116"/>
      <c r="Q976" s="88"/>
      <c r="R976" s="42"/>
      <c r="S976" s="43"/>
      <c r="T976" s="88"/>
      <c r="U976" s="88"/>
      <c r="V976" s="97"/>
      <c r="W976" s="88"/>
      <c r="X976" s="97"/>
      <c r="Y976" s="88"/>
    </row>
    <row r="977" spans="1:25">
      <c r="A977" s="110"/>
      <c r="B977" s="111"/>
      <c r="C977" s="112"/>
      <c r="D977" s="113"/>
      <c r="E977" s="50"/>
      <c r="F977" s="114"/>
      <c r="G977" s="115"/>
      <c r="H977" s="53"/>
      <c r="I977" s="54"/>
      <c r="J977" s="55"/>
      <c r="K977" s="112"/>
      <c r="L977" s="115"/>
      <c r="M977" s="116"/>
      <c r="N977" s="117"/>
      <c r="O977" s="116"/>
      <c r="Q977" s="88"/>
      <c r="R977" s="42"/>
      <c r="S977" s="43"/>
      <c r="T977" s="88"/>
      <c r="U977" s="88"/>
      <c r="V977" s="97"/>
      <c r="W977" s="88"/>
      <c r="X977" s="97"/>
      <c r="Y977" s="88"/>
    </row>
    <row r="978" spans="1:25">
      <c r="A978" s="110"/>
      <c r="B978" s="111"/>
      <c r="C978" s="112"/>
      <c r="D978" s="113"/>
      <c r="E978" s="50"/>
      <c r="F978" s="114"/>
      <c r="G978" s="115"/>
      <c r="H978" s="53"/>
      <c r="I978" s="54"/>
      <c r="J978" s="55"/>
      <c r="K978" s="112"/>
      <c r="L978" s="115"/>
      <c r="M978" s="116"/>
      <c r="N978" s="117"/>
      <c r="O978" s="116"/>
      <c r="Q978" s="88"/>
      <c r="R978" s="42"/>
      <c r="S978" s="43"/>
      <c r="T978" s="88"/>
      <c r="U978" s="88"/>
      <c r="V978" s="97"/>
      <c r="W978" s="88"/>
      <c r="X978" s="97"/>
      <c r="Y978" s="88"/>
    </row>
    <row r="979" spans="1:25">
      <c r="A979" s="110"/>
      <c r="B979" s="111"/>
      <c r="C979" s="112"/>
      <c r="D979" s="113"/>
      <c r="E979" s="50"/>
      <c r="F979" s="114"/>
      <c r="G979" s="115"/>
      <c r="H979" s="53"/>
      <c r="I979" s="54"/>
      <c r="J979" s="55"/>
      <c r="K979" s="112"/>
      <c r="L979" s="115"/>
      <c r="M979" s="116"/>
      <c r="N979" s="117"/>
      <c r="O979" s="116"/>
      <c r="Q979" s="88"/>
      <c r="R979" s="42"/>
      <c r="S979" s="43"/>
      <c r="T979" s="88"/>
      <c r="U979" s="88"/>
      <c r="V979" s="97"/>
      <c r="W979" s="88"/>
      <c r="X979" s="97"/>
      <c r="Y979" s="88"/>
    </row>
    <row r="980" spans="1:25">
      <c r="A980" s="110"/>
      <c r="B980" s="111"/>
      <c r="C980" s="112"/>
      <c r="D980" s="113"/>
      <c r="E980" s="50"/>
      <c r="F980" s="114"/>
      <c r="G980" s="115"/>
      <c r="H980" s="53"/>
      <c r="I980" s="54"/>
      <c r="J980" s="55"/>
      <c r="K980" s="112"/>
      <c r="L980" s="115"/>
      <c r="M980" s="116"/>
      <c r="N980" s="117"/>
      <c r="O980" s="116"/>
      <c r="Q980" s="88"/>
      <c r="R980" s="42"/>
      <c r="S980" s="43"/>
      <c r="T980" s="88"/>
      <c r="U980" s="88"/>
      <c r="V980" s="97"/>
      <c r="W980" s="88"/>
      <c r="X980" s="97"/>
      <c r="Y980" s="88"/>
    </row>
    <row r="981" spans="1:25">
      <c r="A981" s="110"/>
      <c r="B981" s="111"/>
      <c r="C981" s="112"/>
      <c r="D981" s="113"/>
      <c r="E981" s="50"/>
      <c r="F981" s="114"/>
      <c r="G981" s="115"/>
      <c r="H981" s="53"/>
      <c r="I981" s="54"/>
      <c r="J981" s="55"/>
      <c r="K981" s="112"/>
      <c r="L981" s="115"/>
      <c r="M981" s="116"/>
      <c r="N981" s="117"/>
      <c r="O981" s="116"/>
      <c r="Q981" s="88"/>
      <c r="R981" s="42"/>
      <c r="S981" s="43"/>
      <c r="T981" s="88"/>
      <c r="U981" s="88"/>
      <c r="V981" s="97"/>
      <c r="W981" s="88"/>
      <c r="X981" s="97"/>
      <c r="Y981" s="88"/>
    </row>
    <row r="982" spans="1:25">
      <c r="A982" s="110"/>
      <c r="B982" s="111"/>
      <c r="C982" s="112"/>
      <c r="D982" s="113"/>
      <c r="E982" s="50"/>
      <c r="F982" s="114"/>
      <c r="G982" s="115"/>
      <c r="H982" s="53"/>
      <c r="I982" s="54"/>
      <c r="J982" s="55"/>
      <c r="K982" s="112"/>
      <c r="L982" s="115"/>
      <c r="M982" s="116"/>
      <c r="N982" s="117"/>
      <c r="O982" s="116"/>
      <c r="Q982" s="88"/>
      <c r="R982" s="42"/>
      <c r="S982" s="43"/>
      <c r="T982" s="88"/>
      <c r="U982" s="88"/>
      <c r="V982" s="97"/>
      <c r="W982" s="88"/>
      <c r="X982" s="97"/>
      <c r="Y982" s="88"/>
    </row>
    <row r="983" spans="1:25">
      <c r="A983" s="110"/>
      <c r="B983" s="111"/>
      <c r="C983" s="112"/>
      <c r="D983" s="113"/>
      <c r="E983" s="50"/>
      <c r="F983" s="114"/>
      <c r="G983" s="115"/>
      <c r="H983" s="53"/>
      <c r="I983" s="54"/>
      <c r="J983" s="55"/>
      <c r="K983" s="112"/>
      <c r="L983" s="115"/>
      <c r="M983" s="116"/>
      <c r="N983" s="117"/>
      <c r="O983" s="116"/>
      <c r="Q983" s="88"/>
      <c r="R983" s="42"/>
      <c r="S983" s="43"/>
      <c r="T983" s="88"/>
      <c r="U983" s="88"/>
      <c r="V983" s="97"/>
      <c r="W983" s="88"/>
      <c r="X983" s="97"/>
      <c r="Y983" s="88"/>
    </row>
    <row r="984" spans="1:25">
      <c r="A984" s="110"/>
      <c r="B984" s="111"/>
      <c r="C984" s="112"/>
      <c r="D984" s="113"/>
      <c r="E984" s="50"/>
      <c r="F984" s="114"/>
      <c r="G984" s="115"/>
      <c r="H984" s="53"/>
      <c r="I984" s="54"/>
      <c r="J984" s="55"/>
      <c r="K984" s="112"/>
      <c r="L984" s="115"/>
      <c r="M984" s="116"/>
      <c r="N984" s="117"/>
      <c r="O984" s="116"/>
      <c r="Q984" s="88"/>
      <c r="R984" s="42"/>
      <c r="S984" s="43"/>
      <c r="T984" s="88"/>
      <c r="U984" s="88"/>
      <c r="V984" s="97"/>
      <c r="W984" s="88"/>
      <c r="X984" s="97"/>
      <c r="Y984" s="88"/>
    </row>
    <row r="985" spans="1:25">
      <c r="A985" s="110"/>
      <c r="B985" s="111"/>
      <c r="C985" s="112"/>
      <c r="D985" s="113"/>
      <c r="E985" s="50"/>
      <c r="F985" s="114"/>
      <c r="G985" s="115"/>
      <c r="H985" s="53"/>
      <c r="I985" s="54"/>
      <c r="J985" s="55"/>
      <c r="K985" s="112"/>
      <c r="L985" s="115"/>
      <c r="M985" s="116"/>
      <c r="N985" s="117"/>
      <c r="O985" s="116"/>
      <c r="Q985" s="88"/>
      <c r="R985" s="42"/>
      <c r="S985" s="43"/>
      <c r="T985" s="88"/>
      <c r="U985" s="88"/>
      <c r="V985" s="97"/>
      <c r="W985" s="88"/>
      <c r="X985" s="97"/>
      <c r="Y985" s="88"/>
    </row>
    <row r="986" spans="1:25">
      <c r="A986" s="110"/>
      <c r="B986" s="111"/>
      <c r="C986" s="112"/>
      <c r="D986" s="113"/>
      <c r="E986" s="50"/>
      <c r="F986" s="114"/>
      <c r="G986" s="115"/>
      <c r="H986" s="53"/>
      <c r="I986" s="54"/>
      <c r="J986" s="55"/>
      <c r="K986" s="112"/>
      <c r="L986" s="115"/>
      <c r="M986" s="116"/>
      <c r="N986" s="117"/>
      <c r="O986" s="116"/>
      <c r="Q986" s="88"/>
      <c r="R986" s="42"/>
      <c r="S986" s="43"/>
      <c r="T986" s="88"/>
      <c r="U986" s="88"/>
      <c r="V986" s="97"/>
      <c r="W986" s="88"/>
      <c r="X986" s="97"/>
      <c r="Y986" s="88"/>
    </row>
    <row r="987" spans="1:25">
      <c r="A987" s="110"/>
      <c r="B987" s="111"/>
      <c r="C987" s="112"/>
      <c r="D987" s="113"/>
      <c r="E987" s="50"/>
      <c r="F987" s="114"/>
      <c r="G987" s="115"/>
      <c r="H987" s="53"/>
      <c r="I987" s="54"/>
      <c r="J987" s="55"/>
      <c r="K987" s="112"/>
      <c r="L987" s="115"/>
      <c r="M987" s="116"/>
      <c r="N987" s="117"/>
      <c r="O987" s="116"/>
      <c r="Q987" s="88"/>
      <c r="R987" s="42"/>
      <c r="S987" s="43"/>
      <c r="T987" s="88"/>
      <c r="U987" s="88"/>
      <c r="V987" s="97"/>
      <c r="W987" s="88"/>
      <c r="X987" s="97"/>
      <c r="Y987" s="88"/>
    </row>
    <row r="988" spans="1:25">
      <c r="A988" s="110"/>
      <c r="B988" s="111"/>
      <c r="C988" s="112"/>
      <c r="D988" s="113"/>
      <c r="E988" s="50"/>
      <c r="F988" s="114"/>
      <c r="G988" s="115"/>
      <c r="H988" s="53"/>
      <c r="I988" s="54"/>
      <c r="J988" s="55"/>
      <c r="K988" s="112"/>
      <c r="L988" s="115"/>
      <c r="M988" s="116"/>
      <c r="N988" s="117"/>
      <c r="O988" s="116"/>
      <c r="Q988" s="88"/>
      <c r="R988" s="42"/>
      <c r="S988" s="43"/>
      <c r="T988" s="88"/>
      <c r="U988" s="88"/>
      <c r="V988" s="97"/>
      <c r="W988" s="88"/>
      <c r="X988" s="97"/>
      <c r="Y988" s="88"/>
    </row>
    <row r="989" spans="1:25">
      <c r="A989" s="110"/>
      <c r="B989" s="111"/>
      <c r="C989" s="112"/>
      <c r="D989" s="113"/>
      <c r="E989" s="50"/>
      <c r="F989" s="114"/>
      <c r="G989" s="115"/>
      <c r="H989" s="53"/>
      <c r="I989" s="54"/>
      <c r="J989" s="55"/>
      <c r="K989" s="112"/>
      <c r="L989" s="115"/>
      <c r="M989" s="116"/>
      <c r="N989" s="117"/>
      <c r="O989" s="116"/>
      <c r="Q989" s="88"/>
      <c r="R989" s="42"/>
      <c r="S989" s="43"/>
      <c r="T989" s="88"/>
      <c r="U989" s="88"/>
      <c r="V989" s="97"/>
      <c r="W989" s="88"/>
      <c r="X989" s="97"/>
      <c r="Y989" s="88"/>
    </row>
    <row r="990" spans="1:25">
      <c r="A990" s="110"/>
      <c r="B990" s="111"/>
      <c r="C990" s="112"/>
      <c r="D990" s="113"/>
      <c r="E990" s="50"/>
      <c r="F990" s="114"/>
      <c r="G990" s="115"/>
      <c r="H990" s="53"/>
      <c r="I990" s="54"/>
      <c r="J990" s="55"/>
      <c r="K990" s="112"/>
      <c r="L990" s="115"/>
      <c r="M990" s="116"/>
      <c r="N990" s="117"/>
      <c r="O990" s="116"/>
      <c r="Q990" s="88"/>
      <c r="R990" s="42"/>
      <c r="S990" s="43"/>
      <c r="T990" s="88"/>
      <c r="U990" s="88"/>
      <c r="V990" s="97"/>
      <c r="W990" s="88"/>
      <c r="X990" s="97"/>
      <c r="Y990" s="88"/>
    </row>
    <row r="991" spans="1:25">
      <c r="A991" s="110"/>
      <c r="B991" s="111"/>
      <c r="C991" s="112"/>
      <c r="D991" s="113"/>
      <c r="E991" s="50"/>
      <c r="F991" s="114"/>
      <c r="G991" s="115"/>
      <c r="H991" s="53"/>
      <c r="I991" s="54"/>
      <c r="J991" s="55"/>
      <c r="K991" s="112"/>
      <c r="L991" s="115"/>
      <c r="M991" s="116"/>
      <c r="N991" s="117"/>
      <c r="O991" s="116"/>
      <c r="Q991" s="88"/>
      <c r="R991" s="42"/>
      <c r="S991" s="43"/>
      <c r="T991" s="88"/>
      <c r="U991" s="88"/>
      <c r="V991" s="97"/>
      <c r="W991" s="88"/>
      <c r="X991" s="97"/>
      <c r="Y991" s="88"/>
    </row>
    <row r="992" spans="1:25">
      <c r="A992" s="110"/>
      <c r="B992" s="111"/>
      <c r="C992" s="112"/>
      <c r="D992" s="113"/>
      <c r="E992" s="50"/>
      <c r="F992" s="114"/>
      <c r="G992" s="115"/>
      <c r="H992" s="53"/>
      <c r="I992" s="54"/>
      <c r="J992" s="55"/>
      <c r="K992" s="112"/>
      <c r="L992" s="115"/>
      <c r="M992" s="116"/>
      <c r="N992" s="117"/>
      <c r="O992" s="116"/>
      <c r="Q992" s="88"/>
      <c r="R992" s="42"/>
      <c r="S992" s="43"/>
      <c r="T992" s="88"/>
      <c r="U992" s="88"/>
      <c r="V992" s="97"/>
      <c r="W992" s="88"/>
      <c r="X992" s="97"/>
      <c r="Y992" s="88"/>
    </row>
    <row r="993" spans="1:25">
      <c r="A993" s="110"/>
      <c r="B993" s="111"/>
      <c r="C993" s="112"/>
      <c r="D993" s="113"/>
      <c r="E993" s="50"/>
      <c r="F993" s="114"/>
      <c r="G993" s="115"/>
      <c r="H993" s="53"/>
      <c r="I993" s="54"/>
      <c r="J993" s="55"/>
      <c r="K993" s="112"/>
      <c r="L993" s="115"/>
      <c r="M993" s="116"/>
      <c r="N993" s="117"/>
      <c r="O993" s="116"/>
      <c r="Q993" s="88"/>
      <c r="R993" s="42"/>
      <c r="S993" s="43"/>
      <c r="T993" s="88"/>
      <c r="U993" s="88"/>
      <c r="V993" s="97"/>
      <c r="W993" s="88"/>
      <c r="X993" s="97"/>
      <c r="Y993" s="88"/>
    </row>
    <row r="994" spans="1:25">
      <c r="A994" s="110"/>
      <c r="B994" s="111"/>
      <c r="C994" s="112"/>
      <c r="D994" s="113"/>
      <c r="E994" s="50"/>
      <c r="F994" s="114"/>
      <c r="G994" s="115"/>
      <c r="H994" s="53"/>
      <c r="I994" s="54"/>
      <c r="J994" s="55"/>
      <c r="K994" s="112"/>
      <c r="L994" s="115"/>
      <c r="M994" s="116"/>
      <c r="N994" s="117"/>
      <c r="O994" s="116"/>
      <c r="Q994" s="88"/>
      <c r="R994" s="42"/>
      <c r="S994" s="43"/>
      <c r="T994" s="88"/>
      <c r="U994" s="88"/>
      <c r="V994" s="97"/>
      <c r="W994" s="88"/>
      <c r="X994" s="97"/>
      <c r="Y994" s="88"/>
    </row>
    <row r="995" spans="1:25">
      <c r="A995" s="110"/>
      <c r="B995" s="111"/>
      <c r="C995" s="112"/>
      <c r="D995" s="113"/>
      <c r="E995" s="50"/>
      <c r="F995" s="114"/>
      <c r="G995" s="115"/>
      <c r="H995" s="53"/>
      <c r="I995" s="54"/>
      <c r="J995" s="55"/>
      <c r="K995" s="112"/>
      <c r="L995" s="115"/>
      <c r="M995" s="116"/>
      <c r="N995" s="117"/>
      <c r="O995" s="116"/>
      <c r="Q995" s="88"/>
      <c r="R995" s="42"/>
      <c r="S995" s="43"/>
      <c r="T995" s="88"/>
      <c r="U995" s="88"/>
      <c r="V995" s="97"/>
      <c r="W995" s="88"/>
      <c r="X995" s="97"/>
      <c r="Y995" s="88"/>
    </row>
    <row r="996" spans="1:25">
      <c r="A996" s="110"/>
      <c r="B996" s="111"/>
      <c r="C996" s="112"/>
      <c r="D996" s="113"/>
      <c r="E996" s="50"/>
      <c r="F996" s="114"/>
      <c r="G996" s="115"/>
      <c r="H996" s="53"/>
      <c r="I996" s="54"/>
      <c r="J996" s="55"/>
      <c r="K996" s="112"/>
      <c r="L996" s="115"/>
      <c r="M996" s="116"/>
      <c r="N996" s="117"/>
      <c r="O996" s="116"/>
      <c r="Q996" s="88"/>
      <c r="R996" s="42"/>
      <c r="S996" s="43"/>
      <c r="T996" s="88"/>
      <c r="U996" s="88"/>
      <c r="V996" s="97"/>
      <c r="W996" s="88"/>
      <c r="X996" s="97"/>
      <c r="Y996" s="88"/>
    </row>
    <row r="997" spans="1:25">
      <c r="A997" s="110"/>
      <c r="B997" s="111"/>
      <c r="C997" s="112"/>
      <c r="D997" s="113"/>
      <c r="E997" s="50"/>
      <c r="F997" s="114"/>
      <c r="G997" s="115"/>
      <c r="H997" s="53"/>
      <c r="I997" s="54"/>
      <c r="J997" s="55"/>
      <c r="K997" s="112"/>
      <c r="L997" s="115"/>
      <c r="M997" s="116"/>
      <c r="N997" s="117"/>
      <c r="O997" s="116"/>
      <c r="Q997" s="88"/>
      <c r="R997" s="42"/>
      <c r="S997" s="43"/>
      <c r="T997" s="88"/>
      <c r="U997" s="88"/>
      <c r="V997" s="97"/>
      <c r="W997" s="88"/>
      <c r="X997" s="97"/>
      <c r="Y997" s="88"/>
    </row>
    <row r="998" spans="1:25">
      <c r="A998" s="110"/>
      <c r="B998" s="111"/>
      <c r="C998" s="112"/>
      <c r="D998" s="113"/>
      <c r="E998" s="50"/>
      <c r="F998" s="114"/>
      <c r="G998" s="115"/>
      <c r="H998" s="53"/>
      <c r="I998" s="54"/>
      <c r="J998" s="55"/>
      <c r="K998" s="112"/>
      <c r="L998" s="115"/>
      <c r="M998" s="116"/>
      <c r="N998" s="117"/>
      <c r="O998" s="116"/>
      <c r="Q998" s="88"/>
      <c r="R998" s="42"/>
      <c r="S998" s="43"/>
      <c r="T998" s="88"/>
      <c r="U998" s="88"/>
      <c r="V998" s="97"/>
      <c r="W998" s="88"/>
      <c r="X998" s="97"/>
      <c r="Y998" s="88"/>
    </row>
    <row r="999" spans="1:25">
      <c r="A999" s="110"/>
      <c r="B999" s="111"/>
      <c r="C999" s="112"/>
      <c r="D999" s="113"/>
      <c r="E999" s="50"/>
      <c r="F999" s="114"/>
      <c r="G999" s="115"/>
      <c r="H999" s="53"/>
      <c r="I999" s="54"/>
      <c r="J999" s="55"/>
      <c r="K999" s="112"/>
      <c r="L999" s="115"/>
      <c r="M999" s="116"/>
      <c r="N999" s="117"/>
      <c r="O999" s="116"/>
      <c r="Q999" s="88"/>
      <c r="R999" s="42"/>
      <c r="S999" s="43"/>
      <c r="T999" s="88"/>
      <c r="U999" s="88"/>
      <c r="V999" s="97"/>
      <c r="W999" s="88"/>
      <c r="X999" s="97"/>
      <c r="Y999" s="88"/>
    </row>
    <row r="1000" spans="1:25">
      <c r="A1000" s="110"/>
      <c r="B1000" s="111"/>
      <c r="C1000" s="112"/>
      <c r="D1000" s="113"/>
      <c r="E1000" s="50"/>
      <c r="F1000" s="114"/>
      <c r="G1000" s="115"/>
      <c r="H1000" s="53"/>
      <c r="I1000" s="54"/>
      <c r="J1000" s="55"/>
      <c r="K1000" s="112"/>
      <c r="L1000" s="115"/>
      <c r="M1000" s="116"/>
      <c r="N1000" s="117"/>
      <c r="O1000" s="116"/>
      <c r="Q1000" s="88"/>
      <c r="R1000" s="42"/>
      <c r="S1000" s="43"/>
      <c r="T1000" s="88"/>
      <c r="U1000" s="88"/>
      <c r="V1000" s="97"/>
      <c r="W1000" s="88"/>
      <c r="X1000" s="97"/>
      <c r="Y1000" s="88"/>
    </row>
    <row r="1001" spans="1:25">
      <c r="A1001" s="110"/>
      <c r="B1001" s="111"/>
      <c r="C1001" s="112"/>
      <c r="D1001" s="113"/>
      <c r="E1001" s="50"/>
      <c r="F1001" s="114"/>
      <c r="G1001" s="115"/>
      <c r="H1001" s="53"/>
      <c r="I1001" s="54"/>
      <c r="J1001" s="55"/>
      <c r="K1001" s="112"/>
      <c r="L1001" s="115"/>
      <c r="M1001" s="116"/>
      <c r="N1001" s="117"/>
      <c r="O1001" s="116"/>
      <c r="Q1001" s="88"/>
      <c r="R1001" s="42"/>
      <c r="S1001" s="43"/>
      <c r="T1001" s="88"/>
      <c r="U1001" s="88"/>
      <c r="V1001" s="97"/>
      <c r="W1001" s="88"/>
      <c r="X1001" s="97"/>
      <c r="Y1001" s="88"/>
    </row>
    <row r="1002" spans="1:25">
      <c r="A1002" s="110"/>
      <c r="B1002" s="111"/>
      <c r="C1002" s="112"/>
      <c r="D1002" s="113"/>
      <c r="E1002" s="50"/>
      <c r="F1002" s="114"/>
      <c r="G1002" s="115"/>
      <c r="H1002" s="53"/>
      <c r="I1002" s="54"/>
      <c r="J1002" s="55"/>
      <c r="K1002" s="112"/>
      <c r="L1002" s="115"/>
      <c r="M1002" s="116"/>
      <c r="N1002" s="117"/>
      <c r="O1002" s="116"/>
      <c r="Q1002" s="88"/>
      <c r="R1002" s="42"/>
      <c r="S1002" s="43"/>
      <c r="T1002" s="88"/>
      <c r="U1002" s="88"/>
      <c r="V1002" s="97"/>
      <c r="W1002" s="88"/>
      <c r="X1002" s="97"/>
      <c r="Y1002" s="88"/>
    </row>
    <row r="1003" spans="1:25">
      <c r="A1003" s="110"/>
      <c r="B1003" s="111"/>
      <c r="C1003" s="112"/>
      <c r="D1003" s="113"/>
      <c r="E1003" s="50"/>
      <c r="F1003" s="114"/>
      <c r="G1003" s="115"/>
      <c r="H1003" s="53"/>
      <c r="I1003" s="54"/>
      <c r="J1003" s="55"/>
      <c r="K1003" s="112"/>
      <c r="L1003" s="115"/>
      <c r="M1003" s="116"/>
      <c r="N1003" s="117"/>
      <c r="O1003" s="116"/>
      <c r="Q1003" s="88"/>
      <c r="R1003" s="42"/>
      <c r="S1003" s="43"/>
      <c r="T1003" s="88"/>
      <c r="U1003" s="88"/>
      <c r="V1003" s="97"/>
      <c r="W1003" s="88"/>
      <c r="X1003" s="97"/>
      <c r="Y1003" s="88"/>
    </row>
    <row r="1004" spans="1:25">
      <c r="A1004" s="110"/>
      <c r="B1004" s="111"/>
      <c r="C1004" s="112"/>
      <c r="D1004" s="113"/>
      <c r="E1004" s="50"/>
      <c r="F1004" s="114"/>
      <c r="G1004" s="115"/>
      <c r="H1004" s="53"/>
      <c r="I1004" s="54"/>
      <c r="J1004" s="55"/>
      <c r="K1004" s="112"/>
      <c r="L1004" s="115"/>
      <c r="M1004" s="116"/>
      <c r="N1004" s="117"/>
      <c r="O1004" s="116"/>
      <c r="Q1004" s="88"/>
      <c r="R1004" s="42"/>
      <c r="S1004" s="43"/>
      <c r="T1004" s="88"/>
      <c r="U1004" s="88"/>
      <c r="V1004" s="97"/>
      <c r="W1004" s="88"/>
      <c r="X1004" s="97"/>
      <c r="Y1004" s="88"/>
    </row>
    <row r="1005" spans="1:25">
      <c r="A1005" s="110"/>
      <c r="B1005" s="111"/>
      <c r="C1005" s="112"/>
      <c r="D1005" s="113"/>
      <c r="E1005" s="50"/>
      <c r="F1005" s="114"/>
      <c r="G1005" s="115"/>
      <c r="H1005" s="53"/>
      <c r="I1005" s="54"/>
      <c r="J1005" s="55"/>
      <c r="K1005" s="112"/>
      <c r="L1005" s="115"/>
      <c r="M1005" s="116"/>
      <c r="N1005" s="117"/>
      <c r="O1005" s="116"/>
      <c r="Q1005" s="88"/>
      <c r="R1005" s="42"/>
      <c r="S1005" s="43"/>
      <c r="T1005" s="88"/>
      <c r="U1005" s="88"/>
      <c r="V1005" s="97"/>
      <c r="W1005" s="88"/>
      <c r="X1005" s="97"/>
      <c r="Y1005" s="88"/>
    </row>
    <row r="1006" spans="1:25">
      <c r="A1006" s="110"/>
      <c r="B1006" s="111"/>
      <c r="C1006" s="112"/>
      <c r="D1006" s="113"/>
      <c r="E1006" s="50"/>
      <c r="F1006" s="114"/>
      <c r="G1006" s="115"/>
      <c r="H1006" s="53"/>
      <c r="I1006" s="54"/>
      <c r="J1006" s="55"/>
      <c r="K1006" s="112"/>
      <c r="L1006" s="115"/>
      <c r="M1006" s="116"/>
      <c r="N1006" s="117"/>
      <c r="O1006" s="116"/>
      <c r="Q1006" s="88"/>
      <c r="R1006" s="42"/>
      <c r="S1006" s="43"/>
      <c r="T1006" s="88"/>
      <c r="U1006" s="88"/>
      <c r="V1006" s="97"/>
      <c r="W1006" s="88"/>
      <c r="X1006" s="97"/>
      <c r="Y1006" s="88"/>
    </row>
    <row r="1007" spans="1:25">
      <c r="A1007" s="110"/>
      <c r="B1007" s="111"/>
      <c r="C1007" s="112"/>
      <c r="D1007" s="113"/>
      <c r="E1007" s="50"/>
      <c r="F1007" s="114"/>
      <c r="G1007" s="115"/>
      <c r="H1007" s="53"/>
      <c r="I1007" s="54"/>
      <c r="J1007" s="55"/>
      <c r="K1007" s="112"/>
      <c r="L1007" s="115"/>
      <c r="M1007" s="116"/>
      <c r="N1007" s="117"/>
      <c r="O1007" s="116"/>
      <c r="Q1007" s="88"/>
      <c r="R1007" s="42"/>
      <c r="S1007" s="43"/>
      <c r="T1007" s="88"/>
      <c r="U1007" s="88"/>
      <c r="V1007" s="97"/>
      <c r="W1007" s="88"/>
      <c r="X1007" s="97"/>
      <c r="Y1007" s="88"/>
    </row>
    <row r="1008" spans="1:25">
      <c r="A1008" s="110"/>
      <c r="B1008" s="111"/>
      <c r="C1008" s="112"/>
      <c r="D1008" s="113"/>
      <c r="E1008" s="50"/>
      <c r="F1008" s="114"/>
      <c r="G1008" s="115"/>
      <c r="H1008" s="53"/>
      <c r="I1008" s="54"/>
      <c r="J1008" s="55"/>
      <c r="K1008" s="112"/>
      <c r="L1008" s="115"/>
      <c r="M1008" s="116"/>
      <c r="N1008" s="117"/>
      <c r="O1008" s="116"/>
      <c r="Q1008" s="88"/>
      <c r="R1008" s="42"/>
      <c r="S1008" s="43"/>
      <c r="T1008" s="88"/>
      <c r="U1008" s="88"/>
      <c r="V1008" s="97"/>
      <c r="W1008" s="88"/>
      <c r="X1008" s="97"/>
      <c r="Y1008" s="88"/>
    </row>
    <row r="1009" spans="1:25">
      <c r="A1009" s="110"/>
      <c r="B1009" s="111"/>
      <c r="C1009" s="112"/>
      <c r="D1009" s="113"/>
      <c r="E1009" s="50"/>
      <c r="F1009" s="114"/>
      <c r="G1009" s="115"/>
      <c r="H1009" s="53"/>
      <c r="I1009" s="54"/>
      <c r="J1009" s="55"/>
      <c r="K1009" s="112"/>
      <c r="L1009" s="115"/>
      <c r="M1009" s="116"/>
      <c r="N1009" s="117"/>
      <c r="O1009" s="116"/>
      <c r="Q1009" s="88"/>
      <c r="R1009" s="42"/>
      <c r="S1009" s="43"/>
      <c r="T1009" s="88"/>
      <c r="U1009" s="88"/>
      <c r="V1009" s="97"/>
      <c r="W1009" s="88"/>
      <c r="X1009" s="97"/>
      <c r="Y1009" s="88"/>
    </row>
    <row r="1010" spans="1:25">
      <c r="A1010" s="110"/>
      <c r="B1010" s="111"/>
      <c r="C1010" s="112"/>
      <c r="D1010" s="113"/>
      <c r="E1010" s="50"/>
      <c r="F1010" s="114"/>
      <c r="G1010" s="115"/>
      <c r="H1010" s="53"/>
      <c r="I1010" s="54"/>
      <c r="J1010" s="55"/>
      <c r="K1010" s="112"/>
      <c r="L1010" s="115"/>
      <c r="M1010" s="116"/>
      <c r="N1010" s="117"/>
      <c r="O1010" s="116"/>
      <c r="Q1010" s="88"/>
      <c r="R1010" s="42"/>
      <c r="S1010" s="43"/>
      <c r="T1010" s="88"/>
      <c r="U1010" s="88"/>
      <c r="V1010" s="97"/>
      <c r="W1010" s="88"/>
      <c r="X1010" s="97"/>
      <c r="Y1010" s="88"/>
    </row>
    <row r="1011" spans="1:25">
      <c r="A1011" s="110"/>
      <c r="B1011" s="111"/>
      <c r="C1011" s="112"/>
      <c r="D1011" s="113"/>
      <c r="E1011" s="50"/>
      <c r="F1011" s="114"/>
      <c r="G1011" s="115"/>
      <c r="H1011" s="53"/>
      <c r="I1011" s="54"/>
      <c r="J1011" s="55"/>
      <c r="K1011" s="112"/>
      <c r="L1011" s="115"/>
      <c r="M1011" s="116"/>
      <c r="N1011" s="117"/>
      <c r="O1011" s="116"/>
      <c r="Q1011" s="88"/>
      <c r="R1011" s="42"/>
      <c r="S1011" s="43"/>
      <c r="T1011" s="88"/>
      <c r="U1011" s="88"/>
      <c r="V1011" s="97"/>
      <c r="W1011" s="88"/>
      <c r="X1011" s="97"/>
      <c r="Y1011" s="88"/>
    </row>
    <row r="1012" spans="1:25">
      <c r="A1012" s="110"/>
      <c r="B1012" s="111"/>
      <c r="C1012" s="112"/>
      <c r="D1012" s="113"/>
      <c r="E1012" s="50"/>
      <c r="F1012" s="114"/>
      <c r="G1012" s="115"/>
      <c r="H1012" s="53"/>
      <c r="I1012" s="54"/>
      <c r="J1012" s="55"/>
      <c r="K1012" s="112"/>
      <c r="L1012" s="115"/>
      <c r="M1012" s="116"/>
      <c r="N1012" s="117"/>
      <c r="O1012" s="116"/>
      <c r="Q1012" s="88"/>
      <c r="R1012" s="42"/>
      <c r="S1012" s="43"/>
      <c r="T1012" s="88"/>
      <c r="U1012" s="88"/>
      <c r="V1012" s="97"/>
      <c r="W1012" s="88"/>
      <c r="X1012" s="97"/>
      <c r="Y1012" s="88"/>
    </row>
    <row r="1013" spans="1:25">
      <c r="A1013" s="110"/>
      <c r="B1013" s="111"/>
      <c r="C1013" s="112"/>
      <c r="D1013" s="113"/>
      <c r="E1013" s="50"/>
      <c r="F1013" s="114"/>
      <c r="G1013" s="115"/>
      <c r="H1013" s="53"/>
      <c r="I1013" s="54"/>
      <c r="J1013" s="55"/>
      <c r="K1013" s="112"/>
      <c r="L1013" s="115"/>
      <c r="M1013" s="116"/>
      <c r="N1013" s="117"/>
      <c r="O1013" s="116"/>
      <c r="Q1013" s="88"/>
      <c r="R1013" s="42"/>
      <c r="S1013" s="43"/>
      <c r="T1013" s="88"/>
      <c r="U1013" s="88"/>
      <c r="V1013" s="97"/>
      <c r="W1013" s="88"/>
      <c r="X1013" s="97"/>
      <c r="Y1013" s="88"/>
    </row>
    <row r="1014" spans="1:25">
      <c r="A1014" s="110"/>
      <c r="B1014" s="111"/>
      <c r="C1014" s="112"/>
      <c r="D1014" s="113"/>
      <c r="E1014" s="50"/>
      <c r="F1014" s="114"/>
      <c r="G1014" s="115"/>
      <c r="H1014" s="53"/>
      <c r="I1014" s="54"/>
      <c r="J1014" s="55"/>
      <c r="K1014" s="112"/>
      <c r="L1014" s="115"/>
      <c r="M1014" s="116"/>
      <c r="N1014" s="117"/>
      <c r="O1014" s="116"/>
      <c r="Q1014" s="88"/>
      <c r="R1014" s="42"/>
      <c r="S1014" s="43"/>
      <c r="T1014" s="88"/>
      <c r="U1014" s="88"/>
      <c r="V1014" s="97"/>
      <c r="W1014" s="88"/>
      <c r="X1014" s="97"/>
      <c r="Y1014" s="88"/>
    </row>
    <row r="1015" spans="1:25">
      <c r="A1015" s="110"/>
      <c r="B1015" s="111"/>
      <c r="C1015" s="112"/>
      <c r="D1015" s="113"/>
      <c r="E1015" s="50"/>
      <c r="F1015" s="114"/>
      <c r="G1015" s="115"/>
      <c r="H1015" s="53"/>
      <c r="I1015" s="54"/>
      <c r="J1015" s="55"/>
      <c r="K1015" s="112"/>
      <c r="L1015" s="115"/>
      <c r="M1015" s="116"/>
      <c r="N1015" s="117"/>
      <c r="O1015" s="116"/>
      <c r="Q1015" s="88"/>
      <c r="R1015" s="42"/>
      <c r="S1015" s="43"/>
      <c r="T1015" s="88"/>
      <c r="U1015" s="88"/>
      <c r="V1015" s="97"/>
      <c r="W1015" s="88"/>
      <c r="X1015" s="97"/>
      <c r="Y1015" s="88"/>
    </row>
    <row r="1016" spans="1:25">
      <c r="A1016" s="110"/>
      <c r="B1016" s="111"/>
      <c r="C1016" s="112"/>
      <c r="D1016" s="113"/>
      <c r="E1016" s="50"/>
      <c r="F1016" s="114"/>
      <c r="G1016" s="115"/>
      <c r="H1016" s="53"/>
      <c r="I1016" s="54"/>
      <c r="J1016" s="55"/>
      <c r="K1016" s="112"/>
      <c r="L1016" s="115"/>
      <c r="M1016" s="116"/>
      <c r="N1016" s="117"/>
      <c r="O1016" s="116"/>
      <c r="Q1016" s="88"/>
      <c r="R1016" s="42"/>
      <c r="S1016" s="43"/>
      <c r="T1016" s="88"/>
      <c r="U1016" s="88"/>
      <c r="V1016" s="97"/>
      <c r="W1016" s="88"/>
      <c r="X1016" s="97"/>
      <c r="Y1016" s="88"/>
    </row>
    <row r="1017" spans="1:25">
      <c r="A1017" s="110"/>
      <c r="B1017" s="111"/>
      <c r="C1017" s="112"/>
      <c r="D1017" s="113"/>
      <c r="E1017" s="50"/>
      <c r="F1017" s="114"/>
      <c r="G1017" s="115"/>
      <c r="H1017" s="53"/>
      <c r="I1017" s="54"/>
      <c r="J1017" s="55"/>
      <c r="K1017" s="112"/>
      <c r="L1017" s="115"/>
      <c r="M1017" s="116"/>
      <c r="N1017" s="117"/>
      <c r="O1017" s="116"/>
      <c r="Q1017" s="88"/>
      <c r="R1017" s="42"/>
      <c r="S1017" s="43"/>
      <c r="T1017" s="88"/>
      <c r="U1017" s="88"/>
      <c r="V1017" s="97"/>
      <c r="W1017" s="88"/>
      <c r="X1017" s="97"/>
      <c r="Y1017" s="88"/>
    </row>
    <row r="1018" spans="1:25">
      <c r="A1018" s="110"/>
      <c r="B1018" s="111"/>
      <c r="C1018" s="112"/>
      <c r="D1018" s="113"/>
      <c r="E1018" s="50"/>
      <c r="F1018" s="114"/>
      <c r="G1018" s="115"/>
      <c r="H1018" s="53"/>
      <c r="I1018" s="54"/>
      <c r="J1018" s="55"/>
      <c r="K1018" s="112"/>
      <c r="L1018" s="115"/>
      <c r="M1018" s="116"/>
      <c r="N1018" s="117"/>
      <c r="O1018" s="116"/>
      <c r="Q1018" s="88"/>
      <c r="R1018" s="42"/>
      <c r="S1018" s="43"/>
      <c r="T1018" s="88"/>
      <c r="U1018" s="88"/>
      <c r="V1018" s="97"/>
      <c r="W1018" s="88"/>
      <c r="X1018" s="97"/>
      <c r="Y1018" s="88"/>
    </row>
    <row r="1019" spans="1:25">
      <c r="A1019" s="110"/>
      <c r="B1019" s="111"/>
      <c r="C1019" s="112"/>
      <c r="D1019" s="113"/>
      <c r="E1019" s="50"/>
      <c r="F1019" s="114"/>
      <c r="G1019" s="115"/>
      <c r="H1019" s="53"/>
      <c r="I1019" s="54"/>
      <c r="J1019" s="55"/>
      <c r="K1019" s="112"/>
      <c r="L1019" s="115"/>
      <c r="M1019" s="116"/>
      <c r="N1019" s="117"/>
      <c r="O1019" s="116"/>
      <c r="Q1019" s="88"/>
      <c r="R1019" s="42"/>
      <c r="S1019" s="43"/>
      <c r="T1019" s="88"/>
      <c r="U1019" s="88"/>
      <c r="V1019" s="97"/>
      <c r="W1019" s="88"/>
      <c r="X1019" s="97"/>
      <c r="Y1019" s="88"/>
    </row>
    <row r="1020" spans="1:25">
      <c r="A1020" s="110"/>
      <c r="B1020" s="111"/>
      <c r="C1020" s="112"/>
      <c r="D1020" s="113"/>
      <c r="E1020" s="50"/>
      <c r="F1020" s="114"/>
      <c r="G1020" s="115"/>
      <c r="H1020" s="53"/>
      <c r="I1020" s="54"/>
      <c r="J1020" s="55"/>
      <c r="K1020" s="112"/>
      <c r="L1020" s="115"/>
      <c r="M1020" s="116"/>
      <c r="N1020" s="117"/>
      <c r="O1020" s="116"/>
      <c r="Q1020" s="88"/>
      <c r="R1020" s="42"/>
      <c r="S1020" s="43"/>
      <c r="T1020" s="88"/>
      <c r="U1020" s="88"/>
      <c r="V1020" s="97"/>
      <c r="W1020" s="88"/>
      <c r="X1020" s="97"/>
      <c r="Y1020" s="88"/>
    </row>
    <row r="1021" spans="1:25">
      <c r="A1021" s="110"/>
      <c r="B1021" s="111"/>
      <c r="C1021" s="112"/>
      <c r="D1021" s="113"/>
      <c r="E1021" s="50"/>
      <c r="F1021" s="114"/>
      <c r="G1021" s="115"/>
      <c r="H1021" s="53"/>
      <c r="I1021" s="54"/>
      <c r="J1021" s="55"/>
      <c r="K1021" s="112"/>
      <c r="L1021" s="115"/>
      <c r="M1021" s="116"/>
      <c r="N1021" s="117"/>
      <c r="O1021" s="116"/>
      <c r="Q1021" s="88"/>
      <c r="R1021" s="42"/>
      <c r="S1021" s="43"/>
      <c r="T1021" s="88"/>
      <c r="U1021" s="88"/>
      <c r="V1021" s="97"/>
      <c r="W1021" s="88"/>
      <c r="X1021" s="97"/>
      <c r="Y1021" s="88"/>
    </row>
    <row r="1022" spans="1:25">
      <c r="A1022" s="110"/>
      <c r="B1022" s="111"/>
      <c r="C1022" s="112"/>
      <c r="D1022" s="113"/>
      <c r="E1022" s="50"/>
      <c r="F1022" s="114"/>
      <c r="G1022" s="115"/>
      <c r="H1022" s="53"/>
      <c r="I1022" s="54"/>
      <c r="J1022" s="55"/>
      <c r="K1022" s="112"/>
      <c r="L1022" s="115"/>
      <c r="M1022" s="116"/>
      <c r="N1022" s="117"/>
      <c r="O1022" s="116"/>
      <c r="Q1022" s="88"/>
      <c r="R1022" s="42"/>
      <c r="S1022" s="43"/>
      <c r="T1022" s="88"/>
      <c r="U1022" s="88"/>
      <c r="V1022" s="97"/>
      <c r="W1022" s="88"/>
      <c r="X1022" s="97"/>
      <c r="Y1022" s="88"/>
    </row>
    <row r="1023" spans="1:25">
      <c r="A1023" s="110"/>
      <c r="B1023" s="111"/>
      <c r="C1023" s="112"/>
      <c r="D1023" s="113"/>
      <c r="E1023" s="50"/>
      <c r="F1023" s="114"/>
      <c r="G1023" s="115"/>
      <c r="H1023" s="53"/>
      <c r="I1023" s="54"/>
      <c r="J1023" s="55"/>
      <c r="K1023" s="112"/>
      <c r="L1023" s="115"/>
      <c r="M1023" s="116"/>
      <c r="N1023" s="117"/>
      <c r="O1023" s="116"/>
      <c r="Q1023" s="88"/>
      <c r="R1023" s="42"/>
      <c r="S1023" s="43"/>
      <c r="T1023" s="88"/>
      <c r="U1023" s="88"/>
      <c r="V1023" s="97"/>
      <c r="W1023" s="88"/>
      <c r="X1023" s="97"/>
      <c r="Y1023" s="88"/>
    </row>
    <row r="1024" spans="1:25">
      <c r="A1024" s="110"/>
      <c r="B1024" s="111"/>
      <c r="C1024" s="112"/>
      <c r="D1024" s="113"/>
      <c r="E1024" s="50"/>
      <c r="F1024" s="114"/>
      <c r="G1024" s="115"/>
      <c r="H1024" s="53"/>
      <c r="I1024" s="54"/>
      <c r="J1024" s="55"/>
      <c r="K1024" s="112"/>
      <c r="L1024" s="115"/>
      <c r="M1024" s="116"/>
      <c r="N1024" s="117"/>
      <c r="O1024" s="116"/>
      <c r="Q1024" s="88"/>
      <c r="R1024" s="42"/>
      <c r="S1024" s="43"/>
      <c r="T1024" s="88"/>
      <c r="U1024" s="88"/>
      <c r="V1024" s="97"/>
      <c r="W1024" s="88"/>
      <c r="X1024" s="97"/>
      <c r="Y1024" s="88"/>
    </row>
    <row r="1025" spans="1:25">
      <c r="A1025" s="110"/>
      <c r="B1025" s="111"/>
      <c r="C1025" s="112"/>
      <c r="D1025" s="113"/>
      <c r="E1025" s="50"/>
      <c r="F1025" s="114"/>
      <c r="G1025" s="115"/>
      <c r="H1025" s="53"/>
      <c r="I1025" s="54"/>
      <c r="J1025" s="55"/>
      <c r="K1025" s="112"/>
      <c r="L1025" s="115"/>
      <c r="M1025" s="116"/>
      <c r="N1025" s="117"/>
      <c r="O1025" s="116"/>
      <c r="Q1025" s="88"/>
      <c r="R1025" s="42"/>
      <c r="S1025" s="43"/>
      <c r="T1025" s="88"/>
      <c r="U1025" s="88"/>
      <c r="V1025" s="97"/>
      <c r="W1025" s="88"/>
      <c r="X1025" s="97"/>
      <c r="Y1025" s="88"/>
    </row>
    <row r="1026" spans="1:25">
      <c r="A1026" s="110"/>
      <c r="B1026" s="111"/>
      <c r="C1026" s="112"/>
      <c r="D1026" s="113"/>
      <c r="E1026" s="50"/>
      <c r="F1026" s="114"/>
      <c r="G1026" s="115"/>
      <c r="H1026" s="53"/>
      <c r="I1026" s="54"/>
      <c r="J1026" s="55"/>
      <c r="K1026" s="112"/>
      <c r="L1026" s="115"/>
      <c r="M1026" s="116"/>
      <c r="N1026" s="117"/>
      <c r="O1026" s="116"/>
      <c r="Q1026" s="88"/>
      <c r="R1026" s="42"/>
      <c r="S1026" s="43"/>
      <c r="T1026" s="88"/>
      <c r="U1026" s="88"/>
      <c r="V1026" s="97"/>
      <c r="W1026" s="88"/>
      <c r="X1026" s="97"/>
      <c r="Y1026" s="88"/>
    </row>
    <row r="1027" spans="1:25">
      <c r="A1027" s="110"/>
      <c r="B1027" s="111"/>
      <c r="C1027" s="112"/>
      <c r="D1027" s="113"/>
      <c r="E1027" s="50"/>
      <c r="F1027" s="114"/>
      <c r="G1027" s="115"/>
      <c r="H1027" s="53"/>
      <c r="I1027" s="54"/>
      <c r="J1027" s="55"/>
      <c r="K1027" s="112"/>
      <c r="L1027" s="115"/>
      <c r="M1027" s="116"/>
      <c r="N1027" s="117"/>
      <c r="O1027" s="116"/>
      <c r="Q1027" s="88"/>
      <c r="R1027" s="42"/>
      <c r="S1027" s="43"/>
      <c r="T1027" s="88"/>
      <c r="U1027" s="88"/>
      <c r="V1027" s="97"/>
      <c r="W1027" s="88"/>
      <c r="X1027" s="97"/>
      <c r="Y1027" s="88"/>
    </row>
    <row r="1028" spans="1:25">
      <c r="A1028" s="110"/>
      <c r="B1028" s="111"/>
      <c r="C1028" s="112"/>
      <c r="D1028" s="113"/>
      <c r="E1028" s="50"/>
      <c r="F1028" s="114"/>
      <c r="G1028" s="115"/>
      <c r="H1028" s="53"/>
      <c r="I1028" s="54"/>
      <c r="J1028" s="55"/>
      <c r="K1028" s="112"/>
      <c r="L1028" s="115"/>
      <c r="M1028" s="116"/>
      <c r="N1028" s="117"/>
      <c r="O1028" s="116"/>
      <c r="Q1028" s="88"/>
      <c r="R1028" s="42"/>
      <c r="S1028" s="43"/>
      <c r="T1028" s="88"/>
      <c r="U1028" s="88"/>
      <c r="V1028" s="97"/>
      <c r="W1028" s="88"/>
      <c r="X1028" s="97"/>
      <c r="Y1028" s="88"/>
    </row>
    <row r="1029" spans="1:25">
      <c r="A1029" s="110"/>
      <c r="B1029" s="111"/>
      <c r="C1029" s="112"/>
      <c r="D1029" s="113"/>
      <c r="E1029" s="50"/>
      <c r="F1029" s="114"/>
      <c r="G1029" s="115"/>
      <c r="H1029" s="53"/>
      <c r="I1029" s="54"/>
      <c r="J1029" s="55"/>
      <c r="K1029" s="112"/>
      <c r="L1029" s="115"/>
      <c r="M1029" s="116"/>
      <c r="N1029" s="117"/>
      <c r="O1029" s="116"/>
      <c r="Q1029" s="88"/>
      <c r="R1029" s="42"/>
      <c r="S1029" s="43"/>
      <c r="T1029" s="88"/>
      <c r="U1029" s="88"/>
      <c r="V1029" s="97"/>
      <c r="W1029" s="88"/>
      <c r="X1029" s="97"/>
      <c r="Y1029" s="88"/>
    </row>
    <row r="1030" spans="1:25">
      <c r="A1030" s="110"/>
      <c r="B1030" s="111"/>
      <c r="C1030" s="112"/>
      <c r="D1030" s="113"/>
      <c r="E1030" s="50"/>
      <c r="F1030" s="114"/>
      <c r="G1030" s="115"/>
      <c r="H1030" s="53"/>
      <c r="I1030" s="54"/>
      <c r="J1030" s="55"/>
      <c r="K1030" s="112"/>
      <c r="L1030" s="115"/>
      <c r="M1030" s="116"/>
      <c r="N1030" s="117"/>
      <c r="O1030" s="116"/>
      <c r="Q1030" s="88"/>
      <c r="R1030" s="42"/>
      <c r="S1030" s="43"/>
      <c r="T1030" s="88"/>
      <c r="U1030" s="88"/>
      <c r="V1030" s="97"/>
      <c r="W1030" s="88"/>
      <c r="X1030" s="97"/>
      <c r="Y1030" s="88"/>
    </row>
    <row r="1031" spans="1:25">
      <c r="A1031" s="110"/>
      <c r="B1031" s="111"/>
      <c r="C1031" s="112"/>
      <c r="D1031" s="113"/>
      <c r="E1031" s="50"/>
      <c r="F1031" s="114"/>
      <c r="G1031" s="115"/>
      <c r="H1031" s="53"/>
      <c r="I1031" s="54"/>
      <c r="J1031" s="55"/>
      <c r="K1031" s="112"/>
      <c r="L1031" s="115"/>
      <c r="M1031" s="116"/>
      <c r="N1031" s="117"/>
      <c r="O1031" s="116"/>
      <c r="Q1031" s="88"/>
      <c r="R1031" s="42"/>
      <c r="S1031" s="43"/>
      <c r="T1031" s="88"/>
      <c r="U1031" s="88"/>
      <c r="V1031" s="97"/>
      <c r="W1031" s="88"/>
      <c r="X1031" s="97"/>
      <c r="Y1031" s="88"/>
    </row>
    <row r="1032" spans="1:25">
      <c r="A1032" s="110"/>
      <c r="B1032" s="111"/>
      <c r="C1032" s="112"/>
      <c r="D1032" s="113"/>
      <c r="E1032" s="50"/>
      <c r="F1032" s="114"/>
      <c r="G1032" s="115"/>
      <c r="H1032" s="53"/>
      <c r="I1032" s="54"/>
      <c r="J1032" s="55"/>
      <c r="K1032" s="112"/>
      <c r="L1032" s="115"/>
      <c r="M1032" s="116"/>
      <c r="N1032" s="117"/>
      <c r="O1032" s="116"/>
      <c r="Q1032" s="88"/>
      <c r="R1032" s="42"/>
      <c r="S1032" s="43"/>
      <c r="T1032" s="88"/>
      <c r="U1032" s="88"/>
      <c r="V1032" s="97"/>
      <c r="W1032" s="88"/>
      <c r="X1032" s="97"/>
      <c r="Y1032" s="88"/>
    </row>
    <row r="1033" spans="1:25">
      <c r="A1033" s="110"/>
      <c r="B1033" s="111"/>
      <c r="C1033" s="112"/>
      <c r="D1033" s="113"/>
      <c r="E1033" s="50"/>
      <c r="F1033" s="114"/>
      <c r="G1033" s="115"/>
      <c r="H1033" s="53"/>
      <c r="I1033" s="54"/>
      <c r="J1033" s="55"/>
      <c r="K1033" s="112"/>
      <c r="L1033" s="115"/>
      <c r="M1033" s="116"/>
      <c r="N1033" s="117"/>
      <c r="O1033" s="116"/>
      <c r="Q1033" s="88"/>
      <c r="R1033" s="42"/>
      <c r="S1033" s="43"/>
      <c r="T1033" s="88"/>
      <c r="U1033" s="88"/>
      <c r="V1033" s="97"/>
      <c r="W1033" s="88"/>
      <c r="X1033" s="97"/>
      <c r="Y1033" s="88"/>
    </row>
    <row r="1034" spans="1:25">
      <c r="A1034" s="110"/>
      <c r="B1034" s="111"/>
      <c r="C1034" s="112"/>
      <c r="D1034" s="113"/>
      <c r="E1034" s="50"/>
      <c r="F1034" s="114"/>
      <c r="G1034" s="115"/>
      <c r="H1034" s="53"/>
      <c r="I1034" s="54"/>
      <c r="J1034" s="55"/>
      <c r="K1034" s="112"/>
      <c r="L1034" s="115"/>
      <c r="M1034" s="116"/>
      <c r="N1034" s="117"/>
      <c r="O1034" s="116"/>
      <c r="Q1034" s="88"/>
      <c r="R1034" s="42"/>
      <c r="S1034" s="43"/>
      <c r="T1034" s="88"/>
      <c r="U1034" s="88"/>
      <c r="V1034" s="97"/>
      <c r="W1034" s="88"/>
      <c r="X1034" s="97"/>
      <c r="Y1034" s="88"/>
    </row>
    <row r="1035" spans="1:25">
      <c r="A1035" s="110"/>
      <c r="B1035" s="111"/>
      <c r="C1035" s="112"/>
      <c r="D1035" s="113"/>
      <c r="E1035" s="50"/>
      <c r="F1035" s="114"/>
      <c r="G1035" s="115"/>
      <c r="H1035" s="53"/>
      <c r="I1035" s="54"/>
      <c r="J1035" s="55"/>
      <c r="K1035" s="112"/>
      <c r="L1035" s="115"/>
      <c r="M1035" s="116"/>
      <c r="N1035" s="117"/>
      <c r="O1035" s="116"/>
      <c r="Q1035" s="88"/>
      <c r="R1035" s="42"/>
      <c r="S1035" s="43"/>
      <c r="T1035" s="88"/>
      <c r="U1035" s="88"/>
      <c r="V1035" s="97"/>
      <c r="W1035" s="88"/>
      <c r="X1035" s="97"/>
      <c r="Y1035" s="88"/>
    </row>
    <row r="1036" spans="1:25">
      <c r="A1036" s="110"/>
      <c r="B1036" s="111"/>
      <c r="C1036" s="112"/>
      <c r="D1036" s="113"/>
      <c r="E1036" s="50"/>
      <c r="F1036" s="114"/>
      <c r="G1036" s="115"/>
      <c r="H1036" s="53"/>
      <c r="I1036" s="54"/>
      <c r="J1036" s="55"/>
      <c r="K1036" s="112"/>
      <c r="L1036" s="115"/>
      <c r="M1036" s="116"/>
      <c r="N1036" s="117"/>
      <c r="O1036" s="116"/>
      <c r="Q1036" s="88"/>
      <c r="R1036" s="42"/>
      <c r="S1036" s="43"/>
      <c r="T1036" s="88"/>
      <c r="U1036" s="88"/>
      <c r="V1036" s="97"/>
      <c r="W1036" s="88"/>
      <c r="X1036" s="97"/>
      <c r="Y1036" s="88"/>
    </row>
    <row r="1037" spans="1:25">
      <c r="A1037" s="110"/>
      <c r="B1037" s="111"/>
      <c r="C1037" s="112"/>
      <c r="D1037" s="113"/>
      <c r="E1037" s="50"/>
      <c r="F1037" s="114"/>
      <c r="G1037" s="115"/>
      <c r="H1037" s="53"/>
      <c r="I1037" s="54"/>
      <c r="J1037" s="55"/>
      <c r="K1037" s="112"/>
      <c r="L1037" s="115"/>
      <c r="M1037" s="116"/>
      <c r="N1037" s="117"/>
      <c r="O1037" s="116"/>
      <c r="Q1037" s="88"/>
      <c r="R1037" s="42"/>
      <c r="S1037" s="43"/>
      <c r="T1037" s="88"/>
      <c r="U1037" s="88"/>
      <c r="V1037" s="97"/>
      <c r="W1037" s="88"/>
      <c r="X1037" s="97"/>
      <c r="Y1037" s="88"/>
    </row>
    <row r="1038" spans="1:25">
      <c r="A1038" s="110"/>
      <c r="B1038" s="111"/>
      <c r="C1038" s="112"/>
      <c r="D1038" s="113"/>
      <c r="E1038" s="50"/>
      <c r="F1038" s="114"/>
      <c r="G1038" s="115"/>
      <c r="H1038" s="53"/>
      <c r="I1038" s="54"/>
      <c r="J1038" s="55"/>
      <c r="K1038" s="112"/>
      <c r="L1038" s="115"/>
      <c r="M1038" s="116"/>
      <c r="N1038" s="117"/>
      <c r="O1038" s="116"/>
      <c r="Q1038" s="88"/>
      <c r="R1038" s="42"/>
      <c r="S1038" s="43"/>
      <c r="T1038" s="88"/>
      <c r="U1038" s="88"/>
      <c r="V1038" s="97"/>
      <c r="W1038" s="88"/>
      <c r="X1038" s="97"/>
      <c r="Y1038" s="88"/>
    </row>
    <row r="1039" spans="1:25">
      <c r="A1039" s="110"/>
      <c r="B1039" s="111"/>
      <c r="C1039" s="112"/>
      <c r="D1039" s="113"/>
      <c r="E1039" s="50"/>
      <c r="F1039" s="114"/>
      <c r="G1039" s="115"/>
      <c r="H1039" s="53"/>
      <c r="I1039" s="54"/>
      <c r="J1039" s="55"/>
      <c r="K1039" s="112"/>
      <c r="L1039" s="115"/>
      <c r="M1039" s="116"/>
      <c r="N1039" s="117"/>
      <c r="O1039" s="116"/>
      <c r="Q1039" s="88"/>
      <c r="R1039" s="42"/>
      <c r="S1039" s="43"/>
      <c r="T1039" s="88"/>
      <c r="U1039" s="88"/>
      <c r="V1039" s="97"/>
      <c r="W1039" s="88"/>
      <c r="X1039" s="97"/>
      <c r="Y1039" s="88"/>
    </row>
    <row r="1040" spans="1:25">
      <c r="A1040" s="110"/>
      <c r="B1040" s="111"/>
      <c r="C1040" s="112"/>
      <c r="D1040" s="113"/>
      <c r="E1040" s="50"/>
      <c r="F1040" s="114"/>
      <c r="G1040" s="115"/>
      <c r="H1040" s="53"/>
      <c r="I1040" s="54"/>
      <c r="J1040" s="55"/>
      <c r="K1040" s="112"/>
      <c r="L1040" s="115"/>
      <c r="M1040" s="116"/>
      <c r="N1040" s="117"/>
      <c r="O1040" s="116"/>
      <c r="Q1040" s="88"/>
      <c r="R1040" s="42"/>
      <c r="S1040" s="43"/>
      <c r="T1040" s="88"/>
      <c r="U1040" s="88"/>
      <c r="V1040" s="97"/>
      <c r="W1040" s="88"/>
      <c r="X1040" s="97"/>
      <c r="Y1040" s="88"/>
    </row>
    <row r="1041" spans="1:25">
      <c r="A1041" s="110"/>
      <c r="B1041" s="111"/>
      <c r="C1041" s="112"/>
      <c r="D1041" s="113"/>
      <c r="E1041" s="50"/>
      <c r="F1041" s="114"/>
      <c r="G1041" s="115"/>
      <c r="H1041" s="53"/>
      <c r="I1041" s="54"/>
      <c r="J1041" s="55"/>
      <c r="K1041" s="112"/>
      <c r="L1041" s="115"/>
      <c r="M1041" s="116"/>
      <c r="N1041" s="117"/>
      <c r="O1041" s="116"/>
      <c r="Q1041" s="88"/>
      <c r="R1041" s="42"/>
      <c r="S1041" s="43"/>
      <c r="T1041" s="88"/>
      <c r="U1041" s="88"/>
      <c r="V1041" s="97"/>
      <c r="W1041" s="88"/>
      <c r="X1041" s="97"/>
      <c r="Y1041" s="88"/>
    </row>
    <row r="1042" spans="1:25">
      <c r="A1042" s="110"/>
      <c r="B1042" s="111"/>
      <c r="C1042" s="112"/>
      <c r="D1042" s="113"/>
      <c r="E1042" s="50"/>
      <c r="F1042" s="114"/>
      <c r="G1042" s="115"/>
      <c r="H1042" s="53"/>
      <c r="I1042" s="54"/>
      <c r="J1042" s="55"/>
      <c r="K1042" s="112"/>
      <c r="L1042" s="115"/>
      <c r="M1042" s="116"/>
      <c r="N1042" s="117"/>
      <c r="O1042" s="116"/>
      <c r="Q1042" s="88"/>
      <c r="R1042" s="42"/>
      <c r="S1042" s="43"/>
      <c r="T1042" s="88"/>
      <c r="U1042" s="88"/>
      <c r="V1042" s="97"/>
      <c r="W1042" s="88"/>
      <c r="X1042" s="97"/>
      <c r="Y1042" s="88"/>
    </row>
    <row r="1043" spans="1:25">
      <c r="A1043" s="110"/>
      <c r="B1043" s="111"/>
      <c r="C1043" s="112"/>
      <c r="D1043" s="113"/>
      <c r="E1043" s="50"/>
      <c r="F1043" s="114"/>
      <c r="G1043" s="115"/>
      <c r="H1043" s="53"/>
      <c r="I1043" s="54"/>
      <c r="J1043" s="55"/>
      <c r="K1043" s="112"/>
      <c r="L1043" s="115"/>
      <c r="M1043" s="116"/>
      <c r="N1043" s="117"/>
      <c r="O1043" s="116"/>
      <c r="Q1043" s="88"/>
      <c r="R1043" s="42"/>
      <c r="S1043" s="43"/>
      <c r="T1043" s="88"/>
      <c r="U1043" s="88"/>
      <c r="V1043" s="97"/>
      <c r="W1043" s="88"/>
      <c r="X1043" s="97"/>
      <c r="Y1043" s="88"/>
    </row>
    <row r="1044" spans="1:25">
      <c r="A1044" s="110"/>
      <c r="B1044" s="111"/>
      <c r="C1044" s="112"/>
      <c r="D1044" s="113"/>
      <c r="E1044" s="50"/>
      <c r="F1044" s="114"/>
      <c r="G1044" s="115"/>
      <c r="H1044" s="53"/>
      <c r="I1044" s="54"/>
      <c r="J1044" s="55"/>
      <c r="K1044" s="112"/>
      <c r="L1044" s="115"/>
      <c r="M1044" s="116"/>
      <c r="N1044" s="117"/>
      <c r="O1044" s="116"/>
      <c r="Q1044" s="88"/>
      <c r="R1044" s="42"/>
      <c r="S1044" s="43"/>
      <c r="T1044" s="88"/>
      <c r="U1044" s="88"/>
      <c r="V1044" s="97"/>
      <c r="W1044" s="88"/>
      <c r="X1044" s="97"/>
      <c r="Y1044" s="88"/>
    </row>
    <row r="1045" spans="1:25">
      <c r="A1045" s="110"/>
      <c r="B1045" s="111"/>
      <c r="C1045" s="112"/>
      <c r="D1045" s="113"/>
      <c r="E1045" s="50"/>
      <c r="F1045" s="114"/>
      <c r="G1045" s="115"/>
      <c r="H1045" s="53"/>
      <c r="I1045" s="54"/>
      <c r="J1045" s="55"/>
      <c r="K1045" s="112"/>
      <c r="L1045" s="115"/>
      <c r="M1045" s="116"/>
      <c r="N1045" s="117"/>
      <c r="O1045" s="116"/>
      <c r="Q1045" s="88"/>
      <c r="R1045" s="42"/>
      <c r="S1045" s="43"/>
      <c r="T1045" s="88"/>
      <c r="U1045" s="88"/>
      <c r="V1045" s="97"/>
      <c r="W1045" s="88"/>
      <c r="X1045" s="97"/>
      <c r="Y1045" s="88"/>
    </row>
    <row r="1046" spans="1:25">
      <c r="A1046" s="110"/>
      <c r="B1046" s="111"/>
      <c r="C1046" s="112"/>
      <c r="D1046" s="113"/>
      <c r="E1046" s="50"/>
      <c r="F1046" s="114"/>
      <c r="G1046" s="115"/>
      <c r="H1046" s="53"/>
      <c r="I1046" s="54"/>
      <c r="J1046" s="55"/>
      <c r="K1046" s="112"/>
      <c r="L1046" s="115"/>
      <c r="M1046" s="116"/>
      <c r="N1046" s="117"/>
      <c r="O1046" s="116"/>
      <c r="Q1046" s="88"/>
      <c r="R1046" s="42"/>
      <c r="S1046" s="43"/>
      <c r="T1046" s="88"/>
      <c r="U1046" s="88"/>
      <c r="V1046" s="97"/>
      <c r="W1046" s="88"/>
      <c r="X1046" s="97"/>
      <c r="Y1046" s="88"/>
    </row>
    <row r="1047" spans="1:25">
      <c r="A1047" s="110"/>
      <c r="B1047" s="111"/>
      <c r="C1047" s="112"/>
      <c r="D1047" s="113"/>
      <c r="E1047" s="50"/>
      <c r="F1047" s="114"/>
      <c r="G1047" s="115"/>
      <c r="H1047" s="53"/>
      <c r="I1047" s="54"/>
      <c r="J1047" s="55"/>
      <c r="K1047" s="112"/>
      <c r="L1047" s="115"/>
      <c r="M1047" s="116"/>
      <c r="N1047" s="117"/>
      <c r="O1047" s="116"/>
      <c r="Q1047" s="88"/>
      <c r="R1047" s="42"/>
      <c r="S1047" s="43"/>
      <c r="T1047" s="88"/>
      <c r="U1047" s="88"/>
      <c r="V1047" s="97"/>
      <c r="W1047" s="88"/>
      <c r="X1047" s="97"/>
      <c r="Y1047" s="88"/>
    </row>
    <row r="1048" spans="1:25">
      <c r="A1048" s="110"/>
      <c r="B1048" s="111"/>
      <c r="C1048" s="112"/>
      <c r="D1048" s="113"/>
      <c r="E1048" s="50"/>
      <c r="F1048" s="114"/>
      <c r="G1048" s="115"/>
      <c r="H1048" s="53"/>
      <c r="I1048" s="54"/>
      <c r="J1048" s="55"/>
      <c r="K1048" s="112"/>
      <c r="L1048" s="115"/>
      <c r="M1048" s="116"/>
      <c r="N1048" s="117"/>
      <c r="O1048" s="116"/>
      <c r="Q1048" s="88"/>
      <c r="R1048" s="42"/>
      <c r="S1048" s="43"/>
      <c r="T1048" s="88"/>
      <c r="U1048" s="88"/>
      <c r="V1048" s="97"/>
      <c r="W1048" s="88"/>
      <c r="X1048" s="97"/>
      <c r="Y1048" s="88"/>
    </row>
    <row r="1049" spans="1:25">
      <c r="A1049" s="110"/>
      <c r="B1049" s="111"/>
      <c r="C1049" s="112"/>
      <c r="D1049" s="113"/>
      <c r="E1049" s="50"/>
      <c r="F1049" s="114"/>
      <c r="G1049" s="115"/>
      <c r="H1049" s="53"/>
      <c r="I1049" s="54"/>
      <c r="J1049" s="55"/>
      <c r="K1049" s="112"/>
      <c r="L1049" s="115"/>
      <c r="M1049" s="116"/>
      <c r="N1049" s="117"/>
      <c r="O1049" s="116"/>
      <c r="Q1049" s="88"/>
      <c r="R1049" s="42"/>
      <c r="S1049" s="43"/>
      <c r="T1049" s="88"/>
      <c r="U1049" s="88"/>
      <c r="V1049" s="97"/>
      <c r="W1049" s="88"/>
      <c r="X1049" s="97"/>
      <c r="Y1049" s="88"/>
    </row>
    <row r="1050" spans="1:25">
      <c r="A1050" s="110"/>
      <c r="B1050" s="111"/>
      <c r="C1050" s="112"/>
      <c r="D1050" s="113"/>
      <c r="E1050" s="50"/>
      <c r="F1050" s="114"/>
      <c r="G1050" s="115"/>
      <c r="H1050" s="53"/>
      <c r="I1050" s="54"/>
      <c r="J1050" s="55"/>
      <c r="K1050" s="112"/>
      <c r="L1050" s="115"/>
      <c r="M1050" s="116"/>
      <c r="N1050" s="117"/>
      <c r="O1050" s="116"/>
      <c r="Q1050" s="88"/>
      <c r="R1050" s="42"/>
      <c r="S1050" s="43"/>
      <c r="T1050" s="88"/>
      <c r="U1050" s="88"/>
      <c r="V1050" s="97"/>
      <c r="W1050" s="88"/>
      <c r="X1050" s="97"/>
      <c r="Y1050" s="88"/>
    </row>
    <row r="1051" spans="1:25">
      <c r="A1051" s="110"/>
      <c r="B1051" s="111"/>
      <c r="C1051" s="112"/>
      <c r="D1051" s="113"/>
      <c r="E1051" s="50"/>
      <c r="F1051" s="114"/>
      <c r="G1051" s="115"/>
      <c r="H1051" s="53"/>
      <c r="I1051" s="54"/>
      <c r="J1051" s="55"/>
      <c r="K1051" s="112"/>
      <c r="L1051" s="115"/>
      <c r="M1051" s="116"/>
      <c r="N1051" s="117"/>
      <c r="O1051" s="116"/>
      <c r="Q1051" s="88"/>
      <c r="R1051" s="42"/>
      <c r="S1051" s="43"/>
      <c r="T1051" s="88"/>
      <c r="U1051" s="88"/>
      <c r="V1051" s="97"/>
      <c r="W1051" s="88"/>
      <c r="X1051" s="97"/>
      <c r="Y1051" s="88"/>
    </row>
    <row r="1052" spans="1:25">
      <c r="A1052" s="110"/>
      <c r="B1052" s="111"/>
      <c r="C1052" s="112"/>
      <c r="D1052" s="113"/>
      <c r="E1052" s="50"/>
      <c r="F1052" s="114"/>
      <c r="G1052" s="115"/>
      <c r="H1052" s="53"/>
      <c r="I1052" s="54"/>
      <c r="J1052" s="55"/>
      <c r="K1052" s="112"/>
      <c r="L1052" s="115"/>
      <c r="M1052" s="116"/>
      <c r="N1052" s="117"/>
      <c r="O1052" s="116"/>
      <c r="Q1052" s="88"/>
      <c r="R1052" s="42"/>
      <c r="S1052" s="43"/>
      <c r="T1052" s="88"/>
      <c r="U1052" s="88"/>
      <c r="V1052" s="97"/>
      <c r="W1052" s="88"/>
      <c r="X1052" s="97"/>
      <c r="Y1052" s="88"/>
    </row>
    <row r="1053" spans="1:25">
      <c r="A1053" s="110"/>
      <c r="B1053" s="111"/>
      <c r="C1053" s="112"/>
      <c r="D1053" s="113"/>
      <c r="E1053" s="50"/>
      <c r="F1053" s="114"/>
      <c r="G1053" s="115"/>
      <c r="H1053" s="53"/>
      <c r="I1053" s="54"/>
      <c r="J1053" s="55"/>
      <c r="K1053" s="112"/>
      <c r="L1053" s="115"/>
      <c r="M1053" s="116"/>
      <c r="N1053" s="117"/>
      <c r="O1053" s="116"/>
      <c r="Q1053" s="88"/>
      <c r="R1053" s="42"/>
      <c r="S1053" s="43"/>
      <c r="T1053" s="88"/>
      <c r="U1053" s="88"/>
      <c r="V1053" s="97"/>
      <c r="W1053" s="88"/>
      <c r="X1053" s="97"/>
      <c r="Y1053" s="88"/>
    </row>
    <row r="1054" spans="1:25">
      <c r="A1054" s="110"/>
      <c r="B1054" s="111"/>
      <c r="C1054" s="112"/>
      <c r="D1054" s="113"/>
      <c r="E1054" s="50"/>
      <c r="F1054" s="114"/>
      <c r="G1054" s="115"/>
      <c r="H1054" s="53"/>
      <c r="I1054" s="54"/>
      <c r="J1054" s="55"/>
      <c r="K1054" s="112"/>
      <c r="L1054" s="115"/>
      <c r="M1054" s="116"/>
      <c r="N1054" s="117"/>
      <c r="O1054" s="116"/>
      <c r="Q1054" s="88"/>
      <c r="R1054" s="42"/>
      <c r="S1054" s="43"/>
      <c r="T1054" s="88"/>
      <c r="U1054" s="88"/>
      <c r="V1054" s="97"/>
      <c r="W1054" s="88"/>
      <c r="X1054" s="97"/>
      <c r="Y1054" s="88"/>
    </row>
    <row r="1055" spans="1:25">
      <c r="A1055" s="110"/>
      <c r="B1055" s="111"/>
      <c r="C1055" s="112"/>
      <c r="D1055" s="113"/>
      <c r="E1055" s="50"/>
      <c r="F1055" s="114"/>
      <c r="G1055" s="115"/>
      <c r="H1055" s="53"/>
      <c r="I1055" s="54"/>
      <c r="J1055" s="55"/>
      <c r="K1055" s="112"/>
      <c r="L1055" s="115"/>
      <c r="M1055" s="116"/>
      <c r="N1055" s="117"/>
      <c r="O1055" s="116"/>
      <c r="Q1055" s="88"/>
      <c r="R1055" s="42"/>
      <c r="S1055" s="43"/>
      <c r="T1055" s="88"/>
      <c r="U1055" s="88"/>
      <c r="V1055" s="97"/>
      <c r="W1055" s="88"/>
      <c r="X1055" s="97"/>
      <c r="Y1055" s="88"/>
    </row>
    <row r="1056" spans="1:25">
      <c r="A1056" s="110"/>
      <c r="B1056" s="111"/>
      <c r="C1056" s="112"/>
      <c r="D1056" s="113"/>
      <c r="E1056" s="50"/>
      <c r="F1056" s="114"/>
      <c r="G1056" s="115"/>
      <c r="H1056" s="53"/>
      <c r="I1056" s="54"/>
      <c r="J1056" s="55"/>
      <c r="K1056" s="112"/>
      <c r="L1056" s="115"/>
      <c r="M1056" s="116"/>
      <c r="N1056" s="117"/>
      <c r="O1056" s="116"/>
      <c r="Q1056" s="88"/>
      <c r="R1056" s="42"/>
      <c r="S1056" s="43"/>
      <c r="T1056" s="88"/>
      <c r="U1056" s="88"/>
      <c r="V1056" s="97"/>
      <c r="W1056" s="88"/>
      <c r="X1056" s="97"/>
      <c r="Y1056" s="88"/>
    </row>
    <row r="1057" spans="1:25">
      <c r="A1057" s="110"/>
      <c r="B1057" s="111"/>
      <c r="C1057" s="112"/>
      <c r="D1057" s="113"/>
      <c r="E1057" s="50"/>
      <c r="F1057" s="114"/>
      <c r="G1057" s="115"/>
      <c r="H1057" s="53"/>
      <c r="I1057" s="54"/>
      <c r="J1057" s="55"/>
      <c r="K1057" s="112"/>
      <c r="L1057" s="115"/>
      <c r="M1057" s="116"/>
      <c r="N1057" s="117"/>
      <c r="O1057" s="116"/>
      <c r="Q1057" s="88"/>
      <c r="R1057" s="42"/>
      <c r="S1057" s="43"/>
      <c r="T1057" s="88"/>
      <c r="U1057" s="88"/>
      <c r="V1057" s="97"/>
      <c r="W1057" s="88"/>
      <c r="X1057" s="97"/>
      <c r="Y1057" s="88"/>
    </row>
    <row r="1058" spans="1:25">
      <c r="A1058" s="110"/>
      <c r="B1058" s="111"/>
      <c r="C1058" s="112"/>
      <c r="D1058" s="113"/>
      <c r="E1058" s="50"/>
      <c r="F1058" s="114"/>
      <c r="G1058" s="115"/>
      <c r="H1058" s="53"/>
      <c r="I1058" s="54"/>
      <c r="J1058" s="55"/>
      <c r="K1058" s="112"/>
      <c r="L1058" s="115"/>
      <c r="M1058" s="116"/>
      <c r="N1058" s="117"/>
      <c r="O1058" s="116"/>
      <c r="Q1058" s="88"/>
      <c r="R1058" s="42"/>
      <c r="S1058" s="43"/>
      <c r="T1058" s="88"/>
      <c r="U1058" s="88"/>
      <c r="V1058" s="97"/>
      <c r="W1058" s="88"/>
      <c r="X1058" s="97"/>
      <c r="Y1058" s="88"/>
    </row>
    <row r="1059" spans="1:25">
      <c r="A1059" s="110"/>
      <c r="B1059" s="111"/>
      <c r="C1059" s="112"/>
      <c r="D1059" s="113"/>
      <c r="E1059" s="50"/>
      <c r="F1059" s="114"/>
      <c r="G1059" s="115"/>
      <c r="H1059" s="53"/>
      <c r="I1059" s="54"/>
      <c r="J1059" s="55"/>
      <c r="K1059" s="112"/>
      <c r="L1059" s="115"/>
      <c r="M1059" s="116"/>
      <c r="N1059" s="117"/>
      <c r="O1059" s="116"/>
      <c r="Q1059" s="88"/>
      <c r="R1059" s="42"/>
      <c r="S1059" s="43"/>
      <c r="T1059" s="88"/>
      <c r="U1059" s="88"/>
      <c r="V1059" s="97"/>
      <c r="W1059" s="88"/>
      <c r="X1059" s="97"/>
      <c r="Y1059" s="88"/>
    </row>
    <row r="1060" spans="1:25">
      <c r="A1060" s="110"/>
      <c r="B1060" s="111"/>
      <c r="C1060" s="112"/>
      <c r="D1060" s="113"/>
      <c r="E1060" s="50"/>
      <c r="F1060" s="114"/>
      <c r="G1060" s="115"/>
      <c r="H1060" s="53"/>
      <c r="I1060" s="54"/>
      <c r="J1060" s="55"/>
      <c r="K1060" s="112"/>
      <c r="L1060" s="115"/>
      <c r="M1060" s="116"/>
      <c r="N1060" s="117"/>
      <c r="O1060" s="116"/>
      <c r="Q1060" s="88"/>
      <c r="R1060" s="42"/>
      <c r="S1060" s="43"/>
      <c r="T1060" s="88"/>
      <c r="U1060" s="88"/>
      <c r="V1060" s="97"/>
      <c r="W1060" s="88"/>
      <c r="X1060" s="97"/>
      <c r="Y1060" s="88"/>
    </row>
    <row r="1061" spans="1:25">
      <c r="A1061" s="110"/>
      <c r="B1061" s="111"/>
      <c r="C1061" s="112"/>
      <c r="D1061" s="113"/>
      <c r="E1061" s="50"/>
      <c r="F1061" s="114"/>
      <c r="G1061" s="115"/>
      <c r="H1061" s="53"/>
      <c r="I1061" s="54"/>
      <c r="J1061" s="55"/>
      <c r="K1061" s="112"/>
      <c r="L1061" s="115"/>
      <c r="M1061" s="116"/>
      <c r="N1061" s="117"/>
      <c r="O1061" s="116"/>
      <c r="Q1061" s="88"/>
      <c r="R1061" s="42"/>
      <c r="S1061" s="43"/>
      <c r="T1061" s="88"/>
      <c r="U1061" s="88"/>
      <c r="V1061" s="97"/>
      <c r="W1061" s="88"/>
      <c r="X1061" s="97"/>
      <c r="Y1061" s="88"/>
    </row>
    <row r="1062" spans="1:25">
      <c r="A1062" s="110"/>
      <c r="B1062" s="111"/>
      <c r="C1062" s="112"/>
      <c r="D1062" s="113"/>
      <c r="E1062" s="50"/>
      <c r="F1062" s="114"/>
      <c r="G1062" s="115"/>
      <c r="H1062" s="53"/>
      <c r="I1062" s="54"/>
      <c r="J1062" s="55"/>
      <c r="K1062" s="112"/>
      <c r="L1062" s="115"/>
      <c r="M1062" s="116"/>
      <c r="N1062" s="117"/>
      <c r="O1062" s="116"/>
      <c r="Q1062" s="88"/>
      <c r="R1062" s="42"/>
      <c r="S1062" s="43"/>
      <c r="T1062" s="88"/>
      <c r="U1062" s="88"/>
      <c r="V1062" s="97"/>
      <c r="W1062" s="88"/>
      <c r="X1062" s="97"/>
      <c r="Y1062" s="88"/>
    </row>
    <row r="1063" spans="1:25">
      <c r="A1063" s="110"/>
      <c r="B1063" s="111"/>
      <c r="C1063" s="112"/>
      <c r="D1063" s="113"/>
      <c r="E1063" s="50"/>
      <c r="F1063" s="114"/>
      <c r="G1063" s="115"/>
      <c r="H1063" s="53"/>
      <c r="I1063" s="54"/>
      <c r="J1063" s="55"/>
      <c r="K1063" s="112"/>
      <c r="L1063" s="115"/>
      <c r="M1063" s="116"/>
      <c r="N1063" s="117"/>
      <c r="O1063" s="116"/>
      <c r="Q1063" s="88"/>
      <c r="R1063" s="42"/>
      <c r="S1063" s="43"/>
      <c r="T1063" s="88"/>
      <c r="U1063" s="88"/>
      <c r="V1063" s="97"/>
      <c r="W1063" s="88"/>
      <c r="X1063" s="97"/>
      <c r="Y1063" s="88"/>
    </row>
    <row r="1064" spans="1:25">
      <c r="A1064" s="110"/>
      <c r="B1064" s="111"/>
      <c r="C1064" s="112"/>
      <c r="D1064" s="113"/>
      <c r="E1064" s="50"/>
      <c r="F1064" s="114"/>
      <c r="G1064" s="115"/>
      <c r="H1064" s="53"/>
      <c r="I1064" s="54"/>
      <c r="J1064" s="55"/>
      <c r="K1064" s="112"/>
      <c r="L1064" s="115"/>
      <c r="M1064" s="116"/>
      <c r="N1064" s="117"/>
      <c r="O1064" s="116"/>
      <c r="Q1064" s="88"/>
      <c r="R1064" s="42"/>
      <c r="S1064" s="43"/>
      <c r="T1064" s="88"/>
      <c r="U1064" s="88"/>
      <c r="V1064" s="97"/>
      <c r="W1064" s="88"/>
      <c r="X1064" s="97"/>
      <c r="Y1064" s="88"/>
    </row>
    <row r="1065" spans="1:25">
      <c r="A1065" s="110"/>
      <c r="B1065" s="111"/>
      <c r="C1065" s="112"/>
      <c r="D1065" s="113"/>
      <c r="E1065" s="50"/>
      <c r="F1065" s="114"/>
      <c r="G1065" s="115"/>
      <c r="H1065" s="53"/>
      <c r="I1065" s="54"/>
      <c r="J1065" s="55"/>
      <c r="K1065" s="112"/>
      <c r="L1065" s="115"/>
      <c r="M1065" s="116"/>
      <c r="N1065" s="117"/>
      <c r="O1065" s="116"/>
      <c r="Q1065" s="88"/>
      <c r="R1065" s="42"/>
      <c r="S1065" s="43"/>
      <c r="T1065" s="88"/>
      <c r="U1065" s="88"/>
      <c r="V1065" s="97"/>
      <c r="W1065" s="88"/>
      <c r="X1065" s="97"/>
      <c r="Y1065" s="88"/>
    </row>
    <row r="1066" spans="1:25">
      <c r="A1066" s="110"/>
      <c r="B1066" s="111"/>
      <c r="C1066" s="112"/>
      <c r="D1066" s="113"/>
      <c r="E1066" s="50"/>
      <c r="F1066" s="114"/>
      <c r="G1066" s="115"/>
      <c r="H1066" s="53"/>
      <c r="I1066" s="54"/>
      <c r="J1066" s="55"/>
      <c r="K1066" s="112"/>
      <c r="L1066" s="115"/>
      <c r="M1066" s="116"/>
      <c r="N1066" s="117"/>
      <c r="O1066" s="116"/>
      <c r="Q1066" s="88"/>
      <c r="R1066" s="42"/>
      <c r="S1066" s="43"/>
      <c r="T1066" s="88"/>
      <c r="U1066" s="88"/>
      <c r="V1066" s="97"/>
      <c r="W1066" s="88"/>
      <c r="X1066" s="97"/>
      <c r="Y1066" s="88"/>
    </row>
    <row r="1067" spans="1:25">
      <c r="A1067" s="110"/>
      <c r="B1067" s="111"/>
      <c r="C1067" s="112"/>
      <c r="D1067" s="113"/>
      <c r="E1067" s="50"/>
      <c r="F1067" s="114"/>
      <c r="G1067" s="115"/>
      <c r="H1067" s="53"/>
      <c r="I1067" s="54"/>
      <c r="J1067" s="55"/>
      <c r="K1067" s="112"/>
      <c r="L1067" s="115"/>
      <c r="M1067" s="116"/>
      <c r="N1067" s="117"/>
      <c r="O1067" s="116"/>
      <c r="Q1067" s="88"/>
      <c r="R1067" s="42"/>
      <c r="S1067" s="43"/>
      <c r="T1067" s="88"/>
      <c r="U1067" s="88"/>
      <c r="V1067" s="97"/>
      <c r="W1067" s="88"/>
      <c r="X1067" s="97"/>
      <c r="Y1067" s="88"/>
    </row>
    <row r="1068" spans="1:25">
      <c r="A1068" s="110"/>
      <c r="B1068" s="111"/>
      <c r="C1068" s="112"/>
      <c r="D1068" s="113"/>
      <c r="E1068" s="50"/>
      <c r="F1068" s="114"/>
      <c r="G1068" s="115"/>
      <c r="H1068" s="53"/>
      <c r="I1068" s="54"/>
      <c r="J1068" s="55"/>
      <c r="K1068" s="112"/>
      <c r="L1068" s="115"/>
      <c r="M1068" s="116"/>
      <c r="N1068" s="117"/>
      <c r="O1068" s="116"/>
      <c r="Q1068" s="88"/>
      <c r="R1068" s="42"/>
      <c r="S1068" s="43"/>
      <c r="T1068" s="88"/>
      <c r="U1068" s="88"/>
      <c r="V1068" s="97"/>
      <c r="W1068" s="88"/>
      <c r="X1068" s="97"/>
      <c r="Y1068" s="88"/>
    </row>
    <row r="1069" spans="1:25">
      <c r="A1069" s="110"/>
      <c r="B1069" s="111"/>
      <c r="C1069" s="112"/>
      <c r="D1069" s="113"/>
      <c r="E1069" s="50"/>
      <c r="F1069" s="114"/>
      <c r="G1069" s="115"/>
      <c r="H1069" s="53"/>
      <c r="I1069" s="54"/>
      <c r="J1069" s="55"/>
      <c r="K1069" s="112"/>
      <c r="L1069" s="115"/>
      <c r="M1069" s="116"/>
      <c r="N1069" s="117"/>
      <c r="O1069" s="116"/>
      <c r="Q1069" s="88"/>
      <c r="R1069" s="42"/>
      <c r="S1069" s="43"/>
      <c r="T1069" s="88"/>
      <c r="U1069" s="88"/>
      <c r="V1069" s="97"/>
      <c r="W1069" s="88"/>
      <c r="X1069" s="97"/>
      <c r="Y1069" s="88"/>
    </row>
    <row r="1070" spans="1:25">
      <c r="A1070" s="110"/>
      <c r="B1070" s="111"/>
      <c r="C1070" s="112"/>
      <c r="D1070" s="113"/>
      <c r="E1070" s="50"/>
      <c r="F1070" s="114"/>
      <c r="G1070" s="115"/>
      <c r="H1070" s="53"/>
      <c r="I1070" s="54"/>
      <c r="J1070" s="55"/>
      <c r="K1070" s="112"/>
      <c r="L1070" s="115"/>
      <c r="M1070" s="116"/>
      <c r="N1070" s="117"/>
      <c r="O1070" s="116"/>
      <c r="Q1070" s="88"/>
      <c r="R1070" s="42"/>
      <c r="S1070" s="43"/>
      <c r="T1070" s="88"/>
      <c r="U1070" s="88"/>
      <c r="V1070" s="97"/>
      <c r="W1070" s="88"/>
      <c r="X1070" s="97"/>
      <c r="Y1070" s="88"/>
    </row>
    <row r="1071" spans="1:25">
      <c r="A1071" s="110"/>
      <c r="B1071" s="111"/>
      <c r="C1071" s="112"/>
      <c r="D1071" s="113"/>
      <c r="E1071" s="50"/>
      <c r="F1071" s="114"/>
      <c r="G1071" s="115"/>
      <c r="H1071" s="53"/>
      <c r="I1071" s="54"/>
      <c r="J1071" s="55"/>
      <c r="K1071" s="112"/>
      <c r="L1071" s="115"/>
      <c r="M1071" s="116"/>
      <c r="N1071" s="117"/>
      <c r="O1071" s="116"/>
      <c r="Q1071" s="88"/>
      <c r="R1071" s="42"/>
      <c r="S1071" s="43"/>
      <c r="T1071" s="88"/>
      <c r="U1071" s="88"/>
      <c r="V1071" s="97"/>
      <c r="W1071" s="88"/>
      <c r="X1071" s="97"/>
      <c r="Y1071" s="88"/>
    </row>
    <row r="1072" spans="1:25">
      <c r="A1072" s="110"/>
      <c r="B1072" s="111"/>
      <c r="C1072" s="112"/>
      <c r="D1072" s="113"/>
      <c r="E1072" s="50"/>
      <c r="F1072" s="114"/>
      <c r="G1072" s="115"/>
      <c r="H1072" s="53"/>
      <c r="I1072" s="54"/>
      <c r="J1072" s="55"/>
      <c r="K1072" s="112"/>
      <c r="L1072" s="115"/>
      <c r="M1072" s="116"/>
      <c r="N1072" s="117"/>
      <c r="O1072" s="116"/>
      <c r="Q1072" s="88"/>
      <c r="R1072" s="42"/>
      <c r="S1072" s="43"/>
      <c r="T1072" s="88"/>
      <c r="U1072" s="88"/>
      <c r="V1072" s="97"/>
      <c r="W1072" s="88"/>
      <c r="X1072" s="97"/>
      <c r="Y1072" s="88"/>
    </row>
    <row r="1073" spans="1:25">
      <c r="A1073" s="110"/>
      <c r="B1073" s="111"/>
      <c r="C1073" s="112"/>
      <c r="D1073" s="113"/>
      <c r="E1073" s="50"/>
      <c r="F1073" s="114"/>
      <c r="G1073" s="115"/>
      <c r="H1073" s="53"/>
      <c r="I1073" s="54"/>
      <c r="J1073" s="55"/>
      <c r="K1073" s="112"/>
      <c r="L1073" s="115"/>
      <c r="M1073" s="116"/>
      <c r="N1073" s="117"/>
      <c r="O1073" s="116"/>
      <c r="Q1073" s="88"/>
      <c r="R1073" s="42"/>
      <c r="S1073" s="43"/>
      <c r="T1073" s="88"/>
      <c r="U1073" s="88"/>
      <c r="V1073" s="97"/>
      <c r="W1073" s="88"/>
      <c r="X1073" s="97"/>
      <c r="Y1073" s="88"/>
    </row>
    <row r="1074" spans="1:25">
      <c r="A1074" s="110"/>
      <c r="B1074" s="111"/>
      <c r="C1074" s="112"/>
      <c r="D1074" s="113"/>
      <c r="E1074" s="50"/>
      <c r="F1074" s="114"/>
      <c r="G1074" s="115"/>
      <c r="H1074" s="53"/>
      <c r="I1074" s="54"/>
      <c r="J1074" s="55"/>
      <c r="K1074" s="112"/>
      <c r="L1074" s="115"/>
      <c r="M1074" s="116"/>
      <c r="N1074" s="117"/>
      <c r="O1074" s="116"/>
      <c r="Q1074" s="88"/>
      <c r="R1074" s="42"/>
      <c r="S1074" s="43"/>
      <c r="T1074" s="88"/>
      <c r="U1074" s="88"/>
      <c r="V1074" s="97"/>
      <c r="W1074" s="88"/>
      <c r="X1074" s="97"/>
      <c r="Y1074" s="88"/>
    </row>
    <row r="1075" spans="1:25">
      <c r="A1075" s="110"/>
      <c r="B1075" s="111"/>
      <c r="C1075" s="112"/>
      <c r="D1075" s="113"/>
      <c r="E1075" s="50"/>
      <c r="F1075" s="114"/>
      <c r="G1075" s="115"/>
      <c r="H1075" s="53"/>
      <c r="I1075" s="54"/>
      <c r="J1075" s="55"/>
      <c r="K1075" s="112"/>
      <c r="L1075" s="115"/>
      <c r="M1075" s="116"/>
      <c r="N1075" s="117"/>
      <c r="O1075" s="116"/>
      <c r="Q1075" s="88"/>
      <c r="R1075" s="42"/>
      <c r="S1075" s="43"/>
      <c r="T1075" s="88"/>
      <c r="U1075" s="88"/>
      <c r="V1075" s="97"/>
      <c r="W1075" s="88"/>
      <c r="X1075" s="97"/>
      <c r="Y1075" s="88"/>
    </row>
    <row r="1076" spans="1:25">
      <c r="A1076" s="110"/>
      <c r="B1076" s="111"/>
      <c r="C1076" s="112"/>
      <c r="D1076" s="113"/>
      <c r="E1076" s="50"/>
      <c r="F1076" s="114"/>
      <c r="G1076" s="115"/>
      <c r="H1076" s="53"/>
      <c r="I1076" s="54"/>
      <c r="J1076" s="55"/>
      <c r="K1076" s="112"/>
      <c r="L1076" s="115"/>
      <c r="M1076" s="116"/>
      <c r="N1076" s="117"/>
      <c r="O1076" s="116"/>
      <c r="Q1076" s="88"/>
      <c r="R1076" s="42"/>
      <c r="S1076" s="43"/>
      <c r="T1076" s="88"/>
      <c r="U1076" s="88"/>
      <c r="V1076" s="97"/>
      <c r="W1076" s="88"/>
      <c r="X1076" s="97"/>
      <c r="Y1076" s="88"/>
    </row>
    <row r="1077" spans="1:25">
      <c r="A1077" s="110"/>
      <c r="B1077" s="111"/>
      <c r="C1077" s="112"/>
      <c r="D1077" s="113"/>
      <c r="E1077" s="50"/>
      <c r="F1077" s="114"/>
      <c r="G1077" s="115"/>
      <c r="H1077" s="53"/>
      <c r="I1077" s="54"/>
      <c r="J1077" s="55"/>
      <c r="K1077" s="112"/>
      <c r="L1077" s="115"/>
      <c r="M1077" s="116"/>
      <c r="N1077" s="117"/>
      <c r="O1077" s="116"/>
      <c r="Q1077" s="88"/>
      <c r="R1077" s="42"/>
      <c r="S1077" s="43"/>
      <c r="T1077" s="88"/>
      <c r="U1077" s="88"/>
      <c r="V1077" s="97"/>
      <c r="W1077" s="88"/>
      <c r="X1077" s="97"/>
      <c r="Y1077" s="88"/>
    </row>
    <row r="1078" spans="1:25">
      <c r="A1078" s="110"/>
      <c r="B1078" s="111"/>
      <c r="C1078" s="112"/>
      <c r="D1078" s="113"/>
      <c r="E1078" s="50"/>
      <c r="F1078" s="114"/>
      <c r="G1078" s="115"/>
      <c r="H1078" s="53"/>
      <c r="I1078" s="54"/>
      <c r="J1078" s="55"/>
      <c r="K1078" s="112"/>
      <c r="L1078" s="115"/>
      <c r="M1078" s="116"/>
      <c r="N1078" s="117"/>
      <c r="O1078" s="116"/>
      <c r="Q1078" s="88"/>
      <c r="R1078" s="42"/>
      <c r="S1078" s="43"/>
      <c r="T1078" s="88"/>
      <c r="U1078" s="88"/>
      <c r="V1078" s="97"/>
      <c r="W1078" s="88"/>
      <c r="X1078" s="97"/>
      <c r="Y1078" s="88"/>
    </row>
    <row r="1079" spans="1:25">
      <c r="A1079" s="110"/>
      <c r="B1079" s="111"/>
      <c r="C1079" s="112"/>
      <c r="D1079" s="113"/>
      <c r="E1079" s="50"/>
      <c r="F1079" s="114"/>
      <c r="G1079" s="115"/>
      <c r="H1079" s="53"/>
      <c r="I1079" s="54"/>
      <c r="J1079" s="55"/>
      <c r="K1079" s="112"/>
      <c r="L1079" s="115"/>
      <c r="M1079" s="116"/>
      <c r="N1079" s="117"/>
      <c r="O1079" s="116"/>
      <c r="Q1079" s="88"/>
      <c r="R1079" s="42"/>
      <c r="S1079" s="43"/>
      <c r="T1079" s="88"/>
      <c r="U1079" s="88"/>
      <c r="V1079" s="97"/>
      <c r="W1079" s="88"/>
      <c r="X1079" s="97"/>
      <c r="Y1079" s="88"/>
    </row>
    <row r="1080" spans="1:25">
      <c r="A1080" s="110"/>
      <c r="B1080" s="111"/>
      <c r="C1080" s="112"/>
      <c r="D1080" s="113"/>
      <c r="E1080" s="50"/>
      <c r="F1080" s="114"/>
      <c r="G1080" s="115"/>
      <c r="H1080" s="53"/>
      <c r="I1080" s="54"/>
      <c r="J1080" s="55"/>
      <c r="K1080" s="112"/>
      <c r="L1080" s="115"/>
      <c r="M1080" s="116"/>
      <c r="N1080" s="117"/>
      <c r="O1080" s="116"/>
      <c r="Q1080" s="88"/>
      <c r="R1080" s="42"/>
      <c r="S1080" s="43"/>
      <c r="T1080" s="88"/>
      <c r="U1080" s="88"/>
      <c r="V1080" s="97"/>
      <c r="W1080" s="88"/>
      <c r="X1080" s="97"/>
      <c r="Y1080" s="88"/>
    </row>
    <row r="1081" spans="1:25">
      <c r="A1081" s="110"/>
      <c r="B1081" s="111"/>
      <c r="C1081" s="112"/>
      <c r="D1081" s="113"/>
      <c r="E1081" s="50"/>
      <c r="F1081" s="114"/>
      <c r="G1081" s="115"/>
      <c r="H1081" s="53"/>
      <c r="I1081" s="54"/>
      <c r="J1081" s="55"/>
      <c r="K1081" s="112"/>
      <c r="L1081" s="115"/>
      <c r="M1081" s="116"/>
      <c r="N1081" s="117"/>
      <c r="O1081" s="116"/>
      <c r="Q1081" s="88"/>
      <c r="R1081" s="42"/>
      <c r="S1081" s="43"/>
      <c r="T1081" s="88"/>
      <c r="U1081" s="88"/>
      <c r="V1081" s="97"/>
      <c r="W1081" s="88"/>
      <c r="X1081" s="97"/>
      <c r="Y1081" s="88"/>
    </row>
    <row r="1082" spans="1:25">
      <c r="A1082" s="110"/>
      <c r="B1082" s="111"/>
      <c r="C1082" s="112"/>
      <c r="D1082" s="113"/>
      <c r="E1082" s="50"/>
      <c r="F1082" s="114"/>
      <c r="G1082" s="115"/>
      <c r="H1082" s="53"/>
      <c r="I1082" s="54"/>
      <c r="J1082" s="55"/>
      <c r="K1082" s="112"/>
      <c r="L1082" s="115"/>
      <c r="M1082" s="116"/>
      <c r="N1082" s="117"/>
      <c r="O1082" s="116"/>
      <c r="Q1082" s="88"/>
      <c r="R1082" s="42"/>
      <c r="S1082" s="43"/>
      <c r="T1082" s="88"/>
      <c r="U1082" s="88"/>
      <c r="V1082" s="97"/>
      <c r="W1082" s="88"/>
      <c r="X1082" s="97"/>
      <c r="Y1082" s="88"/>
    </row>
    <row r="1083" spans="1:25">
      <c r="A1083" s="110"/>
      <c r="B1083" s="111"/>
      <c r="C1083" s="112"/>
      <c r="D1083" s="113"/>
      <c r="E1083" s="50"/>
      <c r="F1083" s="114"/>
      <c r="G1083" s="115"/>
      <c r="H1083" s="53"/>
      <c r="I1083" s="54"/>
      <c r="J1083" s="55"/>
      <c r="K1083" s="112"/>
      <c r="L1083" s="115"/>
      <c r="M1083" s="116"/>
      <c r="N1083" s="117"/>
      <c r="O1083" s="116"/>
      <c r="Q1083" s="88"/>
      <c r="R1083" s="42"/>
      <c r="S1083" s="43"/>
      <c r="T1083" s="88"/>
      <c r="U1083" s="88"/>
      <c r="V1083" s="97"/>
      <c r="W1083" s="88"/>
      <c r="X1083" s="97"/>
      <c r="Y1083" s="88"/>
    </row>
    <row r="1084" spans="1:25">
      <c r="A1084" s="110"/>
      <c r="B1084" s="111"/>
      <c r="C1084" s="112"/>
      <c r="D1084" s="113"/>
      <c r="E1084" s="50"/>
      <c r="F1084" s="114"/>
      <c r="G1084" s="115"/>
      <c r="H1084" s="53"/>
      <c r="I1084" s="54"/>
      <c r="J1084" s="55"/>
      <c r="K1084" s="112"/>
      <c r="L1084" s="115"/>
      <c r="M1084" s="116"/>
      <c r="N1084" s="117"/>
      <c r="O1084" s="116"/>
      <c r="Q1084" s="88"/>
      <c r="R1084" s="42"/>
      <c r="S1084" s="43"/>
      <c r="T1084" s="88"/>
      <c r="U1084" s="88"/>
      <c r="V1084" s="97"/>
      <c r="W1084" s="88"/>
      <c r="X1084" s="97"/>
      <c r="Y1084" s="88"/>
    </row>
    <row r="1085" spans="1:25">
      <c r="A1085" s="110"/>
      <c r="B1085" s="111"/>
      <c r="C1085" s="112"/>
      <c r="D1085" s="113"/>
      <c r="E1085" s="50"/>
      <c r="F1085" s="114"/>
      <c r="G1085" s="115"/>
      <c r="H1085" s="53"/>
      <c r="I1085" s="54"/>
      <c r="J1085" s="55"/>
      <c r="K1085" s="112"/>
      <c r="L1085" s="115"/>
      <c r="M1085" s="116"/>
      <c r="N1085" s="117"/>
      <c r="O1085" s="116"/>
      <c r="Q1085" s="88"/>
      <c r="R1085" s="42"/>
      <c r="S1085" s="43"/>
      <c r="T1085" s="88"/>
      <c r="U1085" s="88"/>
      <c r="V1085" s="97"/>
      <c r="W1085" s="88"/>
      <c r="X1085" s="97"/>
      <c r="Y1085" s="88"/>
    </row>
    <row r="1086" spans="1:25">
      <c r="A1086" s="110"/>
      <c r="B1086" s="111"/>
      <c r="C1086" s="112"/>
      <c r="D1086" s="113"/>
      <c r="E1086" s="50"/>
      <c r="F1086" s="114"/>
      <c r="G1086" s="115"/>
      <c r="H1086" s="53"/>
      <c r="I1086" s="54"/>
      <c r="J1086" s="55"/>
      <c r="K1086" s="112"/>
      <c r="L1086" s="115"/>
      <c r="M1086" s="116"/>
      <c r="N1086" s="117"/>
      <c r="O1086" s="116"/>
      <c r="Q1086" s="88"/>
      <c r="R1086" s="42"/>
      <c r="S1086" s="43"/>
      <c r="T1086" s="88"/>
      <c r="U1086" s="88"/>
      <c r="V1086" s="97"/>
      <c r="W1086" s="88"/>
      <c r="X1086" s="97"/>
      <c r="Y1086" s="88"/>
    </row>
    <row r="1087" spans="1:25">
      <c r="A1087" s="110"/>
      <c r="B1087" s="111"/>
      <c r="C1087" s="112"/>
      <c r="D1087" s="113"/>
      <c r="E1087" s="50"/>
      <c r="F1087" s="114"/>
      <c r="G1087" s="115"/>
      <c r="H1087" s="53"/>
      <c r="I1087" s="54"/>
      <c r="J1087" s="55"/>
      <c r="K1087" s="112"/>
      <c r="L1087" s="115"/>
      <c r="M1087" s="116"/>
      <c r="N1087" s="117"/>
      <c r="O1087" s="116"/>
      <c r="Q1087" s="88"/>
      <c r="R1087" s="42"/>
      <c r="S1087" s="43"/>
      <c r="T1087" s="88"/>
      <c r="U1087" s="88"/>
      <c r="V1087" s="97"/>
      <c r="W1087" s="88"/>
      <c r="X1087" s="97"/>
      <c r="Y1087" s="88"/>
    </row>
    <row r="1088" spans="1:25">
      <c r="A1088" s="110"/>
      <c r="B1088" s="111"/>
      <c r="C1088" s="112"/>
      <c r="D1088" s="113"/>
      <c r="E1088" s="50"/>
      <c r="F1088" s="114"/>
      <c r="G1088" s="115"/>
      <c r="H1088" s="53"/>
      <c r="I1088" s="54"/>
      <c r="J1088" s="55"/>
      <c r="K1088" s="112"/>
      <c r="L1088" s="115"/>
      <c r="M1088" s="116"/>
      <c r="N1088" s="117"/>
      <c r="O1088" s="116"/>
      <c r="Q1088" s="88"/>
      <c r="R1088" s="42"/>
      <c r="S1088" s="43"/>
      <c r="T1088" s="88"/>
      <c r="U1088" s="88"/>
      <c r="V1088" s="97"/>
      <c r="W1088" s="88"/>
      <c r="X1088" s="97"/>
      <c r="Y1088" s="88"/>
    </row>
    <row r="1089" spans="1:25">
      <c r="A1089" s="110"/>
      <c r="B1089" s="111"/>
      <c r="C1089" s="112"/>
      <c r="D1089" s="113"/>
      <c r="E1089" s="50"/>
      <c r="F1089" s="114"/>
      <c r="G1089" s="115"/>
      <c r="H1089" s="53"/>
      <c r="I1089" s="54"/>
      <c r="J1089" s="55"/>
      <c r="K1089" s="112"/>
      <c r="L1089" s="115"/>
      <c r="M1089" s="116"/>
      <c r="N1089" s="117"/>
      <c r="O1089" s="116"/>
      <c r="Q1089" s="88"/>
      <c r="R1089" s="42"/>
      <c r="S1089" s="43"/>
      <c r="T1089" s="88"/>
      <c r="U1089" s="88"/>
      <c r="V1089" s="97"/>
      <c r="W1089" s="88"/>
      <c r="X1089" s="97"/>
      <c r="Y1089" s="88"/>
    </row>
    <row r="1090" spans="1:25">
      <c r="A1090" s="110"/>
      <c r="B1090" s="111"/>
      <c r="C1090" s="112"/>
      <c r="D1090" s="113"/>
      <c r="E1090" s="50"/>
      <c r="F1090" s="114"/>
      <c r="G1090" s="115"/>
      <c r="H1090" s="53"/>
      <c r="I1090" s="54"/>
      <c r="J1090" s="55"/>
      <c r="K1090" s="112"/>
      <c r="L1090" s="115"/>
      <c r="M1090" s="116"/>
      <c r="N1090" s="117"/>
      <c r="O1090" s="116"/>
      <c r="Q1090" s="88"/>
      <c r="R1090" s="42"/>
      <c r="S1090" s="43"/>
      <c r="T1090" s="88"/>
      <c r="U1090" s="88"/>
      <c r="V1090" s="97"/>
      <c r="W1090" s="88"/>
      <c r="X1090" s="97"/>
      <c r="Y1090" s="88"/>
    </row>
    <row r="1091" spans="1:25">
      <c r="A1091" s="110"/>
      <c r="B1091" s="111"/>
      <c r="C1091" s="112"/>
      <c r="D1091" s="113"/>
      <c r="E1091" s="50"/>
      <c r="F1091" s="114"/>
      <c r="G1091" s="115"/>
      <c r="H1091" s="53"/>
      <c r="I1091" s="54"/>
      <c r="J1091" s="55"/>
      <c r="K1091" s="112"/>
      <c r="L1091" s="115"/>
      <c r="M1091" s="116"/>
      <c r="N1091" s="117"/>
      <c r="O1091" s="116"/>
      <c r="Q1091" s="88"/>
      <c r="R1091" s="42"/>
      <c r="S1091" s="43"/>
      <c r="T1091" s="88"/>
      <c r="U1091" s="88"/>
      <c r="V1091" s="97"/>
      <c r="W1091" s="88"/>
      <c r="X1091" s="97"/>
      <c r="Y1091" s="88"/>
    </row>
    <row r="1092" spans="1:25">
      <c r="A1092" s="110"/>
      <c r="B1092" s="111"/>
      <c r="C1092" s="112"/>
      <c r="D1092" s="113"/>
      <c r="E1092" s="50"/>
      <c r="F1092" s="114"/>
      <c r="G1092" s="115"/>
      <c r="H1092" s="53"/>
      <c r="I1092" s="54"/>
      <c r="J1092" s="55"/>
      <c r="K1092" s="112"/>
      <c r="L1092" s="115"/>
      <c r="M1092" s="116"/>
      <c r="N1092" s="117"/>
      <c r="O1092" s="116"/>
      <c r="Q1092" s="88"/>
      <c r="R1092" s="42"/>
      <c r="S1092" s="43"/>
      <c r="T1092" s="88"/>
      <c r="U1092" s="88"/>
      <c r="V1092" s="97"/>
      <c r="W1092" s="88"/>
      <c r="X1092" s="97"/>
      <c r="Y1092" s="88"/>
    </row>
    <row r="1093" spans="1:25">
      <c r="A1093" s="110"/>
      <c r="B1093" s="111"/>
      <c r="C1093" s="112"/>
      <c r="D1093" s="113"/>
      <c r="E1093" s="50"/>
      <c r="F1093" s="114"/>
      <c r="G1093" s="115"/>
      <c r="H1093" s="53"/>
      <c r="I1093" s="54"/>
      <c r="J1093" s="55"/>
      <c r="K1093" s="112"/>
      <c r="L1093" s="115"/>
      <c r="M1093" s="116"/>
      <c r="N1093" s="117"/>
      <c r="O1093" s="116"/>
      <c r="Q1093" s="88"/>
      <c r="R1093" s="42"/>
      <c r="S1093" s="43"/>
      <c r="T1093" s="88"/>
      <c r="U1093" s="88"/>
      <c r="V1093" s="97"/>
      <c r="W1093" s="88"/>
      <c r="X1093" s="97"/>
      <c r="Y1093" s="88"/>
    </row>
    <row r="1094" spans="1:25">
      <c r="A1094" s="110"/>
      <c r="B1094" s="111"/>
      <c r="C1094" s="112"/>
      <c r="D1094" s="113"/>
      <c r="E1094" s="50"/>
      <c r="F1094" s="114"/>
      <c r="G1094" s="115"/>
      <c r="H1094" s="53"/>
      <c r="I1094" s="54"/>
      <c r="J1094" s="55"/>
      <c r="K1094" s="112"/>
      <c r="L1094" s="115"/>
      <c r="M1094" s="116"/>
      <c r="N1094" s="117"/>
      <c r="O1094" s="116"/>
      <c r="Q1094" s="88"/>
      <c r="R1094" s="42"/>
      <c r="S1094" s="43"/>
      <c r="T1094" s="88"/>
      <c r="U1094" s="88"/>
      <c r="V1094" s="97"/>
      <c r="W1094" s="88"/>
      <c r="X1094" s="97"/>
      <c r="Y1094" s="88"/>
    </row>
    <row r="1095" spans="1:25">
      <c r="A1095" s="110"/>
      <c r="B1095" s="111"/>
      <c r="C1095" s="112"/>
      <c r="D1095" s="113"/>
      <c r="E1095" s="50"/>
      <c r="F1095" s="114"/>
      <c r="G1095" s="115"/>
      <c r="H1095" s="53"/>
      <c r="I1095" s="54"/>
      <c r="J1095" s="55"/>
      <c r="K1095" s="112"/>
      <c r="L1095" s="115"/>
      <c r="M1095" s="116"/>
      <c r="N1095" s="117"/>
      <c r="O1095" s="116"/>
      <c r="Q1095" s="88"/>
      <c r="R1095" s="42"/>
      <c r="S1095" s="43"/>
      <c r="T1095" s="88"/>
      <c r="U1095" s="88"/>
      <c r="V1095" s="97"/>
      <c r="W1095" s="88"/>
      <c r="X1095" s="97"/>
      <c r="Y1095" s="88"/>
    </row>
    <row r="1096" spans="1:25">
      <c r="A1096" s="110"/>
      <c r="B1096" s="111"/>
      <c r="C1096" s="112"/>
      <c r="D1096" s="113"/>
      <c r="E1096" s="50"/>
      <c r="F1096" s="114"/>
      <c r="G1096" s="115"/>
      <c r="H1096" s="53"/>
      <c r="I1096" s="54"/>
      <c r="J1096" s="55"/>
      <c r="K1096" s="112"/>
      <c r="L1096" s="115"/>
      <c r="M1096" s="116"/>
      <c r="N1096" s="117"/>
      <c r="O1096" s="116"/>
      <c r="Q1096" s="88"/>
      <c r="R1096" s="42"/>
      <c r="S1096" s="43"/>
      <c r="T1096" s="88"/>
      <c r="U1096" s="88"/>
      <c r="V1096" s="97"/>
      <c r="W1096" s="88"/>
      <c r="X1096" s="97"/>
      <c r="Y1096" s="88"/>
    </row>
    <row r="1097" spans="1:25">
      <c r="A1097" s="110"/>
      <c r="B1097" s="111"/>
      <c r="C1097" s="112"/>
      <c r="D1097" s="113"/>
      <c r="E1097" s="50"/>
      <c r="F1097" s="114"/>
      <c r="G1097" s="115"/>
      <c r="H1097" s="53"/>
      <c r="I1097" s="54"/>
      <c r="J1097" s="55"/>
      <c r="K1097" s="112"/>
      <c r="L1097" s="115"/>
      <c r="M1097" s="116"/>
      <c r="N1097" s="117"/>
      <c r="O1097" s="116"/>
      <c r="Q1097" s="88"/>
      <c r="R1097" s="42"/>
      <c r="S1097" s="43"/>
      <c r="T1097" s="88"/>
      <c r="U1097" s="88"/>
      <c r="V1097" s="97"/>
      <c r="W1097" s="88"/>
      <c r="X1097" s="97"/>
      <c r="Y1097" s="88"/>
    </row>
    <row r="1098" spans="1:25">
      <c r="A1098" s="110"/>
      <c r="B1098" s="111"/>
      <c r="C1098" s="112"/>
      <c r="D1098" s="113"/>
      <c r="E1098" s="50"/>
      <c r="F1098" s="114"/>
      <c r="G1098" s="115"/>
      <c r="H1098" s="53"/>
      <c r="I1098" s="54"/>
      <c r="J1098" s="55"/>
      <c r="K1098" s="112"/>
      <c r="L1098" s="115"/>
      <c r="M1098" s="116"/>
      <c r="N1098" s="117"/>
      <c r="O1098" s="116"/>
      <c r="Q1098" s="88"/>
      <c r="R1098" s="42"/>
      <c r="S1098" s="43"/>
      <c r="T1098" s="88"/>
      <c r="U1098" s="88"/>
      <c r="V1098" s="97"/>
      <c r="W1098" s="88"/>
      <c r="X1098" s="97"/>
      <c r="Y1098" s="88"/>
    </row>
    <row r="1099" spans="1:25">
      <c r="A1099" s="110"/>
      <c r="B1099" s="111"/>
      <c r="C1099" s="112"/>
      <c r="D1099" s="113"/>
      <c r="E1099" s="50"/>
      <c r="F1099" s="114"/>
      <c r="G1099" s="115"/>
      <c r="H1099" s="53"/>
      <c r="I1099" s="54"/>
      <c r="J1099" s="55"/>
      <c r="K1099" s="112"/>
      <c r="L1099" s="115"/>
      <c r="M1099" s="116"/>
      <c r="N1099" s="117"/>
      <c r="O1099" s="116"/>
      <c r="Q1099" s="88"/>
      <c r="R1099" s="42"/>
      <c r="S1099" s="43"/>
      <c r="T1099" s="88"/>
      <c r="U1099" s="88"/>
      <c r="V1099" s="97"/>
      <c r="W1099" s="88"/>
      <c r="X1099" s="97"/>
      <c r="Y1099" s="88"/>
    </row>
    <row r="1100" spans="1:25">
      <c r="A1100" s="110"/>
      <c r="B1100" s="111"/>
      <c r="C1100" s="112"/>
      <c r="D1100" s="113"/>
      <c r="E1100" s="50"/>
      <c r="F1100" s="114"/>
      <c r="G1100" s="115"/>
      <c r="H1100" s="53"/>
      <c r="I1100" s="54"/>
      <c r="J1100" s="55"/>
      <c r="K1100" s="112"/>
      <c r="L1100" s="115"/>
      <c r="M1100" s="116"/>
      <c r="N1100" s="117"/>
      <c r="O1100" s="116"/>
      <c r="Q1100" s="88"/>
      <c r="R1100" s="42"/>
      <c r="S1100" s="43"/>
      <c r="T1100" s="88"/>
      <c r="U1100" s="88"/>
      <c r="V1100" s="97"/>
      <c r="W1100" s="88"/>
      <c r="X1100" s="97"/>
      <c r="Y1100" s="88"/>
    </row>
    <row r="1101" spans="1:25">
      <c r="A1101" s="110"/>
      <c r="B1101" s="111"/>
      <c r="C1101" s="112"/>
      <c r="D1101" s="113"/>
      <c r="E1101" s="50"/>
      <c r="F1101" s="114"/>
      <c r="G1101" s="115"/>
      <c r="H1101" s="53"/>
      <c r="I1101" s="54"/>
      <c r="J1101" s="55"/>
      <c r="K1101" s="112"/>
      <c r="L1101" s="115"/>
      <c r="M1101" s="116"/>
      <c r="N1101" s="117"/>
      <c r="O1101" s="116"/>
      <c r="Q1101" s="88"/>
      <c r="R1101" s="42"/>
      <c r="S1101" s="43"/>
      <c r="T1101" s="88"/>
      <c r="U1101" s="88"/>
      <c r="V1101" s="97"/>
      <c r="W1101" s="88"/>
      <c r="X1101" s="97"/>
      <c r="Y1101" s="88"/>
    </row>
    <row r="1102" spans="1:25">
      <c r="A1102" s="110"/>
      <c r="B1102" s="111"/>
      <c r="C1102" s="112"/>
      <c r="D1102" s="113"/>
      <c r="E1102" s="50"/>
      <c r="F1102" s="114"/>
      <c r="G1102" s="115"/>
      <c r="H1102" s="53"/>
      <c r="I1102" s="54"/>
      <c r="J1102" s="55"/>
      <c r="K1102" s="112"/>
      <c r="L1102" s="115"/>
      <c r="M1102" s="116"/>
      <c r="N1102" s="117"/>
      <c r="O1102" s="116"/>
      <c r="Q1102" s="88"/>
      <c r="R1102" s="42"/>
      <c r="S1102" s="43"/>
      <c r="T1102" s="88"/>
      <c r="U1102" s="88"/>
      <c r="V1102" s="97"/>
      <c r="W1102" s="88"/>
      <c r="X1102" s="97"/>
      <c r="Y1102" s="88"/>
    </row>
    <row r="1103" spans="1:25">
      <c r="A1103" s="110"/>
      <c r="B1103" s="111"/>
      <c r="C1103" s="112"/>
      <c r="D1103" s="113"/>
      <c r="E1103" s="50"/>
      <c r="F1103" s="114"/>
      <c r="G1103" s="115"/>
      <c r="H1103" s="53"/>
      <c r="I1103" s="54"/>
      <c r="J1103" s="55"/>
      <c r="K1103" s="112"/>
      <c r="L1103" s="115"/>
      <c r="M1103" s="116"/>
      <c r="N1103" s="117"/>
      <c r="O1103" s="116"/>
      <c r="Q1103" s="88"/>
      <c r="R1103" s="42"/>
      <c r="S1103" s="43"/>
      <c r="T1103" s="88"/>
      <c r="U1103" s="88"/>
      <c r="V1103" s="97"/>
      <c r="W1103" s="88"/>
      <c r="X1103" s="97"/>
      <c r="Y1103" s="88"/>
    </row>
    <row r="1104" spans="1:25">
      <c r="A1104" s="110"/>
      <c r="B1104" s="111"/>
      <c r="C1104" s="112"/>
      <c r="D1104" s="113"/>
      <c r="E1104" s="50"/>
      <c r="F1104" s="114"/>
      <c r="G1104" s="115"/>
      <c r="H1104" s="53"/>
      <c r="I1104" s="54"/>
      <c r="J1104" s="55"/>
      <c r="K1104" s="112"/>
      <c r="L1104" s="115"/>
      <c r="M1104" s="116"/>
      <c r="N1104" s="117"/>
      <c r="O1104" s="116"/>
      <c r="Q1104" s="88"/>
      <c r="R1104" s="42"/>
      <c r="S1104" s="43"/>
      <c r="T1104" s="88"/>
      <c r="U1104" s="88"/>
      <c r="V1104" s="97"/>
      <c r="W1104" s="88"/>
      <c r="X1104" s="97"/>
      <c r="Y1104" s="88"/>
    </row>
    <row r="1105" spans="1:25">
      <c r="A1105" s="110"/>
      <c r="B1105" s="111"/>
      <c r="C1105" s="112"/>
      <c r="D1105" s="113"/>
      <c r="E1105" s="50"/>
      <c r="F1105" s="114"/>
      <c r="G1105" s="115"/>
      <c r="H1105" s="53"/>
      <c r="I1105" s="54"/>
      <c r="J1105" s="55"/>
      <c r="K1105" s="112"/>
      <c r="L1105" s="115"/>
      <c r="M1105" s="116"/>
      <c r="N1105" s="117"/>
      <c r="O1105" s="116"/>
      <c r="Q1105" s="88"/>
      <c r="R1105" s="42"/>
      <c r="S1105" s="43"/>
      <c r="T1105" s="88"/>
      <c r="U1105" s="88"/>
      <c r="V1105" s="97"/>
      <c r="W1105" s="88"/>
      <c r="X1105" s="97"/>
      <c r="Y1105" s="88"/>
    </row>
    <row r="1106" spans="1:25">
      <c r="A1106" s="110"/>
      <c r="B1106" s="111"/>
      <c r="C1106" s="112"/>
      <c r="D1106" s="113"/>
      <c r="E1106" s="50"/>
      <c r="F1106" s="114"/>
      <c r="G1106" s="115"/>
      <c r="H1106" s="53"/>
      <c r="I1106" s="54"/>
      <c r="J1106" s="55"/>
      <c r="K1106" s="112"/>
      <c r="L1106" s="115"/>
      <c r="M1106" s="116"/>
      <c r="N1106" s="117"/>
      <c r="O1106" s="116"/>
      <c r="Q1106" s="88"/>
      <c r="R1106" s="42"/>
      <c r="S1106" s="43"/>
      <c r="T1106" s="88"/>
      <c r="U1106" s="88"/>
      <c r="V1106" s="97"/>
      <c r="W1106" s="88"/>
      <c r="X1106" s="97"/>
      <c r="Y1106" s="88"/>
    </row>
    <row r="1107" spans="1:25">
      <c r="A1107" s="110"/>
      <c r="B1107" s="111"/>
      <c r="C1107" s="112"/>
      <c r="D1107" s="113"/>
      <c r="E1107" s="50"/>
      <c r="F1107" s="114"/>
      <c r="G1107" s="115"/>
      <c r="H1107" s="53"/>
      <c r="I1107" s="54"/>
      <c r="J1107" s="55"/>
      <c r="K1107" s="112"/>
      <c r="L1107" s="115"/>
      <c r="M1107" s="116"/>
      <c r="N1107" s="117"/>
      <c r="O1107" s="116"/>
      <c r="Q1107" s="88"/>
      <c r="R1107" s="42"/>
      <c r="S1107" s="43"/>
      <c r="T1107" s="88"/>
      <c r="U1107" s="88"/>
      <c r="V1107" s="97"/>
      <c r="W1107" s="88"/>
      <c r="X1107" s="97"/>
      <c r="Y1107" s="88"/>
    </row>
    <row r="1108" spans="1:25">
      <c r="A1108" s="110"/>
      <c r="B1108" s="111"/>
      <c r="C1108" s="112"/>
      <c r="D1108" s="113"/>
      <c r="E1108" s="50"/>
      <c r="F1108" s="114"/>
      <c r="G1108" s="115"/>
      <c r="H1108" s="53"/>
      <c r="I1108" s="54"/>
      <c r="J1108" s="55"/>
      <c r="K1108" s="112"/>
      <c r="L1108" s="115"/>
      <c r="M1108" s="116"/>
      <c r="N1108" s="117"/>
      <c r="O1108" s="116"/>
      <c r="Q1108" s="88"/>
      <c r="R1108" s="42"/>
      <c r="S1108" s="43"/>
      <c r="T1108" s="88"/>
      <c r="U1108" s="88"/>
      <c r="V1108" s="97"/>
      <c r="W1108" s="88"/>
      <c r="X1108" s="97"/>
      <c r="Y1108" s="88"/>
    </row>
    <row r="1109" spans="1:25">
      <c r="A1109" s="110"/>
      <c r="B1109" s="111"/>
      <c r="C1109" s="112"/>
      <c r="D1109" s="113"/>
      <c r="E1109" s="50"/>
      <c r="F1109" s="114"/>
      <c r="G1109" s="115"/>
      <c r="H1109" s="53"/>
      <c r="I1109" s="54"/>
      <c r="J1109" s="55"/>
      <c r="K1109" s="112"/>
      <c r="L1109" s="115"/>
      <c r="M1109" s="116"/>
      <c r="N1109" s="117"/>
      <c r="O1109" s="116"/>
      <c r="Q1109" s="88"/>
      <c r="R1109" s="42"/>
      <c r="S1109" s="43"/>
      <c r="T1109" s="88"/>
      <c r="U1109" s="88"/>
      <c r="V1109" s="97"/>
      <c r="W1109" s="88"/>
      <c r="X1109" s="97"/>
      <c r="Y1109" s="88"/>
    </row>
    <row r="1110" spans="1:25">
      <c r="A1110" s="110"/>
      <c r="B1110" s="111"/>
      <c r="C1110" s="112"/>
      <c r="D1110" s="113"/>
      <c r="E1110" s="50"/>
      <c r="F1110" s="114"/>
      <c r="G1110" s="115"/>
      <c r="H1110" s="53"/>
      <c r="I1110" s="54"/>
      <c r="J1110" s="55"/>
      <c r="K1110" s="112"/>
      <c r="L1110" s="115"/>
      <c r="M1110" s="116"/>
      <c r="N1110" s="117"/>
      <c r="O1110" s="116"/>
      <c r="Q1110" s="88"/>
      <c r="R1110" s="42"/>
      <c r="S1110" s="43"/>
      <c r="T1110" s="88"/>
      <c r="U1110" s="88"/>
      <c r="V1110" s="97"/>
      <c r="W1110" s="88"/>
      <c r="X1110" s="97"/>
      <c r="Y1110" s="88"/>
    </row>
    <row r="1111" spans="1:25">
      <c r="A1111" s="110"/>
      <c r="B1111" s="111"/>
      <c r="C1111" s="112"/>
      <c r="D1111" s="113"/>
      <c r="E1111" s="50"/>
      <c r="F1111" s="114"/>
      <c r="G1111" s="115"/>
      <c r="H1111" s="53"/>
      <c r="I1111" s="54"/>
      <c r="J1111" s="55"/>
      <c r="K1111" s="112"/>
      <c r="L1111" s="115"/>
      <c r="M1111" s="116"/>
      <c r="N1111" s="117"/>
      <c r="O1111" s="116"/>
      <c r="Q1111" s="88"/>
      <c r="R1111" s="42"/>
      <c r="S1111" s="43"/>
      <c r="T1111" s="88"/>
      <c r="U1111" s="88"/>
      <c r="V1111" s="97"/>
      <c r="W1111" s="88"/>
      <c r="X1111" s="97"/>
      <c r="Y1111" s="88"/>
    </row>
    <row r="1112" spans="1:25">
      <c r="A1112" s="110"/>
      <c r="B1112" s="111"/>
      <c r="C1112" s="112"/>
      <c r="D1112" s="113"/>
      <c r="E1112" s="50"/>
      <c r="F1112" s="114"/>
      <c r="G1112" s="115"/>
      <c r="H1112" s="53"/>
      <c r="I1112" s="54"/>
      <c r="J1112" s="55"/>
      <c r="K1112" s="112"/>
      <c r="L1112" s="115"/>
      <c r="M1112" s="116"/>
      <c r="N1112" s="117"/>
      <c r="O1112" s="116"/>
      <c r="Q1112" s="88"/>
      <c r="R1112" s="42"/>
      <c r="S1112" s="43"/>
      <c r="T1112" s="88"/>
      <c r="U1112" s="88"/>
      <c r="V1112" s="97"/>
      <c r="W1112" s="88"/>
      <c r="X1112" s="97"/>
      <c r="Y1112" s="88"/>
    </row>
    <row r="1113" spans="1:25">
      <c r="A1113" s="110"/>
      <c r="B1113" s="111"/>
      <c r="C1113" s="112"/>
      <c r="D1113" s="113"/>
      <c r="E1113" s="50"/>
      <c r="F1113" s="114"/>
      <c r="G1113" s="115"/>
      <c r="H1113" s="53"/>
      <c r="I1113" s="54"/>
      <c r="J1113" s="55"/>
      <c r="K1113" s="112"/>
      <c r="L1113" s="115"/>
      <c r="M1113" s="116"/>
      <c r="N1113" s="117"/>
      <c r="O1113" s="116"/>
      <c r="Q1113" s="88"/>
      <c r="R1113" s="42"/>
      <c r="S1113" s="43"/>
      <c r="T1113" s="88"/>
      <c r="U1113" s="88"/>
      <c r="V1113" s="97"/>
      <c r="W1113" s="88"/>
      <c r="X1113" s="97"/>
      <c r="Y1113" s="88"/>
    </row>
    <row r="1114" spans="1:25">
      <c r="A1114" s="110"/>
      <c r="B1114" s="111"/>
      <c r="C1114" s="112"/>
      <c r="D1114" s="113"/>
      <c r="E1114" s="50"/>
      <c r="F1114" s="114"/>
      <c r="G1114" s="115"/>
      <c r="H1114" s="53"/>
      <c r="I1114" s="54"/>
      <c r="J1114" s="55"/>
      <c r="K1114" s="112"/>
      <c r="L1114" s="115"/>
      <c r="M1114" s="116"/>
      <c r="N1114" s="117"/>
      <c r="O1114" s="116"/>
      <c r="Q1114" s="88"/>
      <c r="R1114" s="42"/>
      <c r="S1114" s="43"/>
      <c r="T1114" s="88"/>
      <c r="U1114" s="88"/>
      <c r="V1114" s="97"/>
      <c r="W1114" s="88"/>
      <c r="X1114" s="97"/>
      <c r="Y1114" s="88"/>
    </row>
    <row r="1115" spans="1:25">
      <c r="A1115" s="110"/>
      <c r="B1115" s="111"/>
      <c r="C1115" s="112"/>
      <c r="D1115" s="113"/>
      <c r="E1115" s="50"/>
      <c r="F1115" s="114"/>
      <c r="G1115" s="115"/>
      <c r="H1115" s="53"/>
      <c r="I1115" s="54"/>
      <c r="J1115" s="55"/>
      <c r="K1115" s="112"/>
      <c r="L1115" s="115"/>
      <c r="M1115" s="116"/>
      <c r="N1115" s="117"/>
      <c r="O1115" s="116"/>
      <c r="Q1115" s="88"/>
      <c r="R1115" s="42"/>
      <c r="S1115" s="43"/>
      <c r="T1115" s="88"/>
      <c r="U1115" s="88"/>
      <c r="V1115" s="97"/>
      <c r="W1115" s="88"/>
      <c r="X1115" s="97"/>
      <c r="Y1115" s="88"/>
    </row>
    <row r="1116" spans="1:25">
      <c r="A1116" s="110"/>
      <c r="B1116" s="111"/>
      <c r="C1116" s="112"/>
      <c r="D1116" s="113"/>
      <c r="E1116" s="50"/>
      <c r="F1116" s="114"/>
      <c r="G1116" s="115"/>
      <c r="H1116" s="53"/>
      <c r="I1116" s="54"/>
      <c r="J1116" s="55"/>
      <c r="K1116" s="112"/>
      <c r="L1116" s="115"/>
      <c r="M1116" s="116"/>
      <c r="N1116" s="117"/>
      <c r="O1116" s="116"/>
      <c r="Q1116" s="88"/>
      <c r="R1116" s="42"/>
      <c r="S1116" s="43"/>
      <c r="T1116" s="88"/>
      <c r="U1116" s="88"/>
      <c r="V1116" s="97"/>
      <c r="W1116" s="88"/>
      <c r="X1116" s="97"/>
      <c r="Y1116" s="88"/>
    </row>
    <row r="1117" spans="1:25">
      <c r="A1117" s="110"/>
      <c r="B1117" s="111"/>
      <c r="C1117" s="112"/>
      <c r="D1117" s="113"/>
      <c r="E1117" s="50"/>
      <c r="F1117" s="114"/>
      <c r="G1117" s="115"/>
      <c r="H1117" s="53"/>
      <c r="I1117" s="54"/>
      <c r="J1117" s="55"/>
      <c r="K1117" s="112"/>
      <c r="L1117" s="115"/>
      <c r="M1117" s="116"/>
      <c r="N1117" s="117"/>
      <c r="O1117" s="116"/>
      <c r="Q1117" s="88"/>
      <c r="R1117" s="42"/>
      <c r="S1117" s="43"/>
      <c r="T1117" s="88"/>
      <c r="U1117" s="88"/>
      <c r="V1117" s="97"/>
      <c r="W1117" s="88"/>
      <c r="X1117" s="97"/>
      <c r="Y1117" s="88"/>
    </row>
    <row r="1118" spans="1:25">
      <c r="A1118" s="110"/>
      <c r="B1118" s="111"/>
      <c r="C1118" s="112"/>
      <c r="D1118" s="113"/>
      <c r="E1118" s="50"/>
      <c r="F1118" s="114"/>
      <c r="G1118" s="115"/>
      <c r="H1118" s="53"/>
      <c r="I1118" s="54"/>
      <c r="J1118" s="55"/>
      <c r="K1118" s="112"/>
      <c r="L1118" s="115"/>
      <c r="M1118" s="116"/>
      <c r="N1118" s="117"/>
      <c r="O1118" s="116"/>
      <c r="Q1118" s="88"/>
      <c r="R1118" s="42"/>
      <c r="S1118" s="43"/>
      <c r="T1118" s="88"/>
      <c r="U1118" s="88"/>
      <c r="V1118" s="97"/>
      <c r="W1118" s="88"/>
      <c r="X1118" s="97"/>
      <c r="Y1118" s="88"/>
    </row>
    <row r="1119" spans="1:25">
      <c r="A1119" s="110"/>
      <c r="B1119" s="111"/>
      <c r="C1119" s="112"/>
      <c r="D1119" s="113"/>
      <c r="E1119" s="50"/>
      <c r="F1119" s="114"/>
      <c r="G1119" s="115"/>
      <c r="H1119" s="53"/>
      <c r="I1119" s="54"/>
      <c r="J1119" s="55"/>
      <c r="K1119" s="112"/>
      <c r="L1119" s="115"/>
      <c r="M1119" s="116"/>
      <c r="N1119" s="117"/>
      <c r="O1119" s="116"/>
      <c r="Q1119" s="88"/>
      <c r="R1119" s="42"/>
      <c r="S1119" s="43"/>
      <c r="T1119" s="88"/>
      <c r="U1119" s="88"/>
      <c r="V1119" s="97"/>
      <c r="W1119" s="88"/>
      <c r="X1119" s="97"/>
      <c r="Y1119" s="88"/>
    </row>
    <row r="1120" spans="1:25">
      <c r="A1120" s="110"/>
      <c r="B1120" s="111"/>
      <c r="C1120" s="112"/>
      <c r="D1120" s="113"/>
      <c r="E1120" s="50"/>
      <c r="F1120" s="114"/>
      <c r="G1120" s="115"/>
      <c r="H1120" s="53"/>
      <c r="I1120" s="54"/>
      <c r="J1120" s="55"/>
      <c r="K1120" s="112"/>
      <c r="L1120" s="115"/>
      <c r="M1120" s="116"/>
      <c r="N1120" s="117"/>
      <c r="O1120" s="116"/>
      <c r="Q1120" s="88"/>
      <c r="R1120" s="42"/>
      <c r="S1120" s="43"/>
      <c r="T1120" s="88"/>
      <c r="U1120" s="88"/>
      <c r="V1120" s="97"/>
      <c r="W1120" s="88"/>
      <c r="X1120" s="97"/>
      <c r="Y1120" s="88"/>
    </row>
    <row r="1121" spans="1:25">
      <c r="A1121" s="110"/>
      <c r="B1121" s="111"/>
      <c r="C1121" s="112"/>
      <c r="D1121" s="113"/>
      <c r="E1121" s="50"/>
      <c r="F1121" s="114"/>
      <c r="G1121" s="115"/>
      <c r="H1121" s="53"/>
      <c r="I1121" s="54"/>
      <c r="J1121" s="55"/>
      <c r="K1121" s="112"/>
      <c r="L1121" s="115"/>
      <c r="M1121" s="116"/>
      <c r="N1121" s="117"/>
      <c r="O1121" s="116"/>
      <c r="Q1121" s="88"/>
      <c r="R1121" s="42"/>
      <c r="S1121" s="43"/>
      <c r="T1121" s="88"/>
      <c r="U1121" s="88"/>
      <c r="V1121" s="97"/>
      <c r="W1121" s="88"/>
      <c r="X1121" s="97"/>
      <c r="Y1121" s="88"/>
    </row>
    <row r="1122" spans="1:25">
      <c r="A1122" s="110"/>
      <c r="B1122" s="111"/>
      <c r="C1122" s="112"/>
      <c r="D1122" s="113"/>
      <c r="E1122" s="50"/>
      <c r="F1122" s="114"/>
      <c r="G1122" s="115"/>
      <c r="H1122" s="53"/>
      <c r="I1122" s="54"/>
      <c r="J1122" s="55"/>
      <c r="K1122" s="112"/>
      <c r="L1122" s="115"/>
      <c r="M1122" s="116"/>
      <c r="N1122" s="117"/>
      <c r="O1122" s="116"/>
      <c r="Q1122" s="88"/>
      <c r="R1122" s="42"/>
      <c r="S1122" s="43"/>
      <c r="T1122" s="88"/>
      <c r="U1122" s="88"/>
      <c r="V1122" s="97"/>
      <c r="W1122" s="88"/>
      <c r="X1122" s="97"/>
      <c r="Y1122" s="88"/>
    </row>
    <row r="1123" spans="1:25">
      <c r="A1123" s="110"/>
      <c r="B1123" s="111"/>
      <c r="C1123" s="112"/>
      <c r="D1123" s="113"/>
      <c r="E1123" s="50"/>
      <c r="F1123" s="114"/>
      <c r="G1123" s="115"/>
      <c r="H1123" s="53"/>
      <c r="I1123" s="54"/>
      <c r="J1123" s="55"/>
      <c r="K1123" s="112"/>
      <c r="L1123" s="115"/>
      <c r="M1123" s="116"/>
      <c r="N1123" s="117"/>
      <c r="O1123" s="116"/>
      <c r="Q1123" s="88"/>
      <c r="R1123" s="42"/>
      <c r="S1123" s="43"/>
      <c r="T1123" s="88"/>
      <c r="U1123" s="88"/>
      <c r="V1123" s="97"/>
      <c r="W1123" s="88"/>
      <c r="X1123" s="97"/>
      <c r="Y1123" s="88"/>
    </row>
    <row r="1124" spans="1:25">
      <c r="A1124" s="110"/>
      <c r="B1124" s="111"/>
      <c r="C1124" s="112"/>
      <c r="D1124" s="113"/>
      <c r="E1124" s="50"/>
      <c r="F1124" s="114"/>
      <c r="G1124" s="115"/>
      <c r="H1124" s="53"/>
      <c r="I1124" s="54"/>
      <c r="J1124" s="55"/>
      <c r="K1124" s="112"/>
      <c r="L1124" s="115"/>
      <c r="M1124" s="116"/>
      <c r="N1124" s="117"/>
      <c r="O1124" s="116"/>
      <c r="Q1124" s="88"/>
      <c r="R1124" s="42"/>
      <c r="S1124" s="43"/>
      <c r="T1124" s="88"/>
      <c r="U1124" s="88"/>
      <c r="V1124" s="97"/>
      <c r="W1124" s="88"/>
      <c r="X1124" s="97"/>
      <c r="Y1124" s="88"/>
    </row>
    <row r="1125" spans="1:25">
      <c r="A1125" s="110"/>
      <c r="B1125" s="111"/>
      <c r="C1125" s="112"/>
      <c r="D1125" s="113"/>
      <c r="E1125" s="50"/>
      <c r="F1125" s="114"/>
      <c r="G1125" s="115"/>
      <c r="H1125" s="53"/>
      <c r="I1125" s="54"/>
      <c r="J1125" s="55"/>
      <c r="K1125" s="112"/>
      <c r="L1125" s="115"/>
      <c r="M1125" s="116"/>
      <c r="N1125" s="117"/>
      <c r="O1125" s="116"/>
      <c r="Q1125" s="88"/>
      <c r="R1125" s="42"/>
      <c r="S1125" s="43"/>
      <c r="T1125" s="88"/>
      <c r="U1125" s="88"/>
      <c r="V1125" s="97"/>
      <c r="W1125" s="88"/>
      <c r="X1125" s="97"/>
      <c r="Y1125" s="88"/>
    </row>
    <row r="1126" spans="1:25">
      <c r="A1126" s="110"/>
      <c r="B1126" s="111"/>
      <c r="C1126" s="112"/>
      <c r="D1126" s="113"/>
      <c r="E1126" s="50"/>
      <c r="F1126" s="114"/>
      <c r="G1126" s="115"/>
      <c r="H1126" s="53"/>
      <c r="I1126" s="54"/>
      <c r="J1126" s="55"/>
      <c r="K1126" s="112"/>
      <c r="L1126" s="115"/>
      <c r="M1126" s="116"/>
      <c r="N1126" s="117"/>
      <c r="O1126" s="116"/>
      <c r="Q1126" s="88"/>
      <c r="R1126" s="42"/>
      <c r="S1126" s="43"/>
      <c r="T1126" s="88"/>
      <c r="U1126" s="88"/>
      <c r="V1126" s="97"/>
      <c r="W1126" s="88"/>
      <c r="X1126" s="97"/>
      <c r="Y1126" s="88"/>
    </row>
    <row r="1127" spans="1:25">
      <c r="A1127" s="110"/>
      <c r="B1127" s="111"/>
      <c r="C1127" s="112"/>
      <c r="D1127" s="113"/>
      <c r="E1127" s="50"/>
      <c r="F1127" s="114"/>
      <c r="G1127" s="115"/>
      <c r="H1127" s="53"/>
      <c r="I1127" s="54"/>
      <c r="J1127" s="55"/>
      <c r="K1127" s="112"/>
      <c r="L1127" s="115"/>
      <c r="M1127" s="116"/>
      <c r="N1127" s="117"/>
      <c r="O1127" s="116"/>
      <c r="Q1127" s="88"/>
      <c r="R1127" s="42"/>
      <c r="S1127" s="43"/>
      <c r="T1127" s="88"/>
      <c r="U1127" s="88"/>
      <c r="V1127" s="97"/>
      <c r="W1127" s="88"/>
      <c r="X1127" s="97"/>
      <c r="Y1127" s="88"/>
    </row>
    <row r="1128" spans="1:25">
      <c r="A1128" s="110"/>
      <c r="B1128" s="111"/>
      <c r="C1128" s="112"/>
      <c r="D1128" s="113"/>
      <c r="E1128" s="50"/>
      <c r="F1128" s="114"/>
      <c r="G1128" s="115"/>
      <c r="H1128" s="53"/>
      <c r="I1128" s="54"/>
      <c r="J1128" s="55"/>
      <c r="K1128" s="112"/>
      <c r="L1128" s="115"/>
      <c r="M1128" s="116"/>
      <c r="N1128" s="117"/>
      <c r="O1128" s="116"/>
      <c r="Q1128" s="88"/>
      <c r="R1128" s="42"/>
      <c r="S1128" s="43"/>
      <c r="T1128" s="88"/>
      <c r="U1128" s="88"/>
      <c r="V1128" s="97"/>
      <c r="W1128" s="88"/>
      <c r="X1128" s="97"/>
      <c r="Y1128" s="88"/>
    </row>
    <row r="1129" spans="1:25">
      <c r="A1129" s="110"/>
      <c r="B1129" s="111"/>
      <c r="C1129" s="112"/>
      <c r="D1129" s="113"/>
      <c r="E1129" s="50"/>
      <c r="F1129" s="114"/>
      <c r="G1129" s="115"/>
      <c r="H1129" s="53"/>
      <c r="I1129" s="54"/>
      <c r="J1129" s="55"/>
      <c r="K1129" s="112"/>
      <c r="L1129" s="115"/>
      <c r="M1129" s="116"/>
      <c r="N1129" s="117"/>
      <c r="O1129" s="116"/>
      <c r="Q1129" s="88"/>
      <c r="R1129" s="42"/>
      <c r="S1129" s="43"/>
      <c r="T1129" s="88"/>
      <c r="U1129" s="88"/>
      <c r="V1129" s="97"/>
      <c r="W1129" s="88"/>
      <c r="X1129" s="97"/>
      <c r="Y1129" s="88"/>
    </row>
    <row r="1130" spans="1:25">
      <c r="A1130" s="110"/>
      <c r="B1130" s="111"/>
      <c r="C1130" s="112"/>
      <c r="D1130" s="113"/>
      <c r="E1130" s="50"/>
      <c r="F1130" s="114"/>
      <c r="G1130" s="115"/>
      <c r="H1130" s="53"/>
      <c r="I1130" s="54"/>
      <c r="J1130" s="55"/>
      <c r="K1130" s="112"/>
      <c r="L1130" s="115"/>
      <c r="M1130" s="116"/>
      <c r="N1130" s="117"/>
      <c r="O1130" s="116"/>
      <c r="Q1130" s="88"/>
      <c r="R1130" s="42"/>
      <c r="S1130" s="43"/>
      <c r="T1130" s="88"/>
      <c r="U1130" s="88"/>
      <c r="V1130" s="97"/>
      <c r="W1130" s="88"/>
      <c r="X1130" s="97"/>
      <c r="Y1130" s="88"/>
    </row>
    <row r="1131" spans="1:25">
      <c r="A1131" s="110"/>
      <c r="B1131" s="111"/>
      <c r="C1131" s="112"/>
      <c r="D1131" s="113"/>
      <c r="E1131" s="50"/>
      <c r="F1131" s="114"/>
      <c r="G1131" s="115"/>
      <c r="H1131" s="53"/>
      <c r="I1131" s="54"/>
      <c r="J1131" s="55"/>
      <c r="K1131" s="112"/>
      <c r="L1131" s="115"/>
      <c r="M1131" s="116"/>
      <c r="N1131" s="117"/>
      <c r="O1131" s="116"/>
      <c r="Q1131" s="88"/>
      <c r="R1131" s="42"/>
      <c r="S1131" s="43"/>
      <c r="T1131" s="88"/>
      <c r="U1131" s="88"/>
      <c r="V1131" s="97"/>
      <c r="W1131" s="88"/>
      <c r="X1131" s="97"/>
      <c r="Y1131" s="88"/>
    </row>
    <row r="1132" spans="1:25">
      <c r="A1132" s="110"/>
      <c r="B1132" s="111"/>
      <c r="C1132" s="112"/>
      <c r="D1132" s="113"/>
      <c r="E1132" s="50"/>
      <c r="F1132" s="114"/>
      <c r="G1132" s="115"/>
      <c r="H1132" s="53"/>
      <c r="I1132" s="54"/>
      <c r="J1132" s="55"/>
      <c r="K1132" s="112"/>
      <c r="L1132" s="115"/>
      <c r="M1132" s="116"/>
      <c r="N1132" s="117"/>
      <c r="O1132" s="116"/>
      <c r="Q1132" s="88"/>
      <c r="R1132" s="42"/>
      <c r="S1132" s="43"/>
      <c r="T1132" s="88"/>
      <c r="U1132" s="88"/>
      <c r="V1132" s="97"/>
      <c r="W1132" s="88"/>
      <c r="X1132" s="97"/>
      <c r="Y1132" s="88"/>
    </row>
    <row r="1133" spans="1:25">
      <c r="A1133" s="110"/>
      <c r="B1133" s="111"/>
      <c r="C1133" s="112"/>
      <c r="D1133" s="113"/>
      <c r="E1133" s="50"/>
      <c r="F1133" s="114"/>
      <c r="G1133" s="115"/>
      <c r="H1133" s="53"/>
      <c r="I1133" s="54"/>
      <c r="J1133" s="55"/>
      <c r="K1133" s="112"/>
      <c r="L1133" s="115"/>
      <c r="M1133" s="116"/>
      <c r="N1133" s="117"/>
      <c r="O1133" s="116"/>
      <c r="Q1133" s="88"/>
      <c r="R1133" s="42"/>
      <c r="S1133" s="43"/>
      <c r="T1133" s="88"/>
      <c r="U1133" s="88"/>
      <c r="V1133" s="97"/>
      <c r="W1133" s="88"/>
      <c r="X1133" s="97"/>
      <c r="Y1133" s="88"/>
    </row>
    <row r="1134" spans="1:25">
      <c r="A1134" s="110"/>
      <c r="B1134" s="111"/>
      <c r="C1134" s="112"/>
      <c r="D1134" s="113"/>
      <c r="E1134" s="50"/>
      <c r="F1134" s="114"/>
      <c r="G1134" s="115"/>
      <c r="H1134" s="53"/>
      <c r="I1134" s="54"/>
      <c r="J1134" s="55"/>
      <c r="K1134" s="112"/>
      <c r="L1134" s="115"/>
      <c r="M1134" s="116"/>
      <c r="N1134" s="117"/>
      <c r="O1134" s="116"/>
      <c r="Q1134" s="88"/>
      <c r="R1134" s="42"/>
      <c r="S1134" s="43"/>
      <c r="T1134" s="88"/>
      <c r="U1134" s="88"/>
      <c r="V1134" s="97"/>
      <c r="W1134" s="88"/>
      <c r="X1134" s="97"/>
      <c r="Y1134" s="88"/>
    </row>
    <row r="1135" spans="1:25">
      <c r="A1135" s="110"/>
      <c r="B1135" s="111"/>
      <c r="C1135" s="112"/>
      <c r="D1135" s="113"/>
      <c r="E1135" s="50"/>
      <c r="F1135" s="114"/>
      <c r="G1135" s="115"/>
      <c r="H1135" s="53"/>
      <c r="I1135" s="54"/>
      <c r="J1135" s="55"/>
      <c r="K1135" s="112"/>
      <c r="L1135" s="115"/>
      <c r="M1135" s="116"/>
      <c r="N1135" s="117"/>
      <c r="O1135" s="116"/>
      <c r="Q1135" s="88"/>
      <c r="R1135" s="42"/>
      <c r="S1135" s="43"/>
      <c r="T1135" s="88"/>
      <c r="U1135" s="88"/>
      <c r="V1135" s="97"/>
      <c r="W1135" s="88"/>
      <c r="X1135" s="97"/>
      <c r="Y1135" s="88"/>
    </row>
    <row r="1136" spans="1:25">
      <c r="A1136" s="110"/>
      <c r="B1136" s="111"/>
      <c r="C1136" s="112"/>
      <c r="D1136" s="113"/>
      <c r="E1136" s="50"/>
      <c r="F1136" s="114"/>
      <c r="G1136" s="115"/>
      <c r="H1136" s="53"/>
      <c r="I1136" s="54"/>
      <c r="J1136" s="55"/>
      <c r="K1136" s="112"/>
      <c r="L1136" s="115"/>
      <c r="M1136" s="116"/>
      <c r="N1136" s="117"/>
      <c r="O1136" s="116"/>
      <c r="Q1136" s="88"/>
      <c r="R1136" s="42"/>
      <c r="S1136" s="43"/>
      <c r="T1136" s="88"/>
      <c r="U1136" s="88"/>
      <c r="V1136" s="97"/>
      <c r="W1136" s="88"/>
      <c r="X1136" s="97"/>
      <c r="Y1136" s="88"/>
    </row>
    <row r="1137" spans="1:25">
      <c r="A1137" s="110"/>
      <c r="B1137" s="111"/>
      <c r="C1137" s="112"/>
      <c r="D1137" s="113"/>
      <c r="E1137" s="50"/>
      <c r="F1137" s="114"/>
      <c r="G1137" s="115"/>
      <c r="H1137" s="53"/>
      <c r="I1137" s="54"/>
      <c r="J1137" s="55"/>
      <c r="K1137" s="112"/>
      <c r="L1137" s="115"/>
      <c r="M1137" s="116"/>
      <c r="N1137" s="117"/>
      <c r="O1137" s="116"/>
      <c r="Q1137" s="88"/>
      <c r="R1137" s="42"/>
      <c r="S1137" s="43"/>
      <c r="T1137" s="88"/>
      <c r="U1137" s="88"/>
      <c r="V1137" s="97"/>
      <c r="W1137" s="88"/>
      <c r="X1137" s="97"/>
      <c r="Y1137" s="88"/>
    </row>
    <row r="1138" spans="1:25">
      <c r="A1138" s="110"/>
      <c r="B1138" s="111"/>
      <c r="C1138" s="112"/>
      <c r="D1138" s="113"/>
      <c r="E1138" s="50"/>
      <c r="F1138" s="114"/>
      <c r="G1138" s="115"/>
      <c r="H1138" s="53"/>
      <c r="I1138" s="54"/>
      <c r="J1138" s="55"/>
      <c r="K1138" s="112"/>
      <c r="L1138" s="115"/>
      <c r="M1138" s="116"/>
      <c r="N1138" s="117"/>
      <c r="O1138" s="116"/>
      <c r="Q1138" s="88"/>
      <c r="R1138" s="42"/>
      <c r="S1138" s="43"/>
      <c r="T1138" s="88"/>
      <c r="U1138" s="88"/>
      <c r="V1138" s="97"/>
      <c r="W1138" s="88"/>
      <c r="X1138" s="97"/>
      <c r="Y1138" s="88"/>
    </row>
    <row r="1139" spans="1:25">
      <c r="A1139" s="110"/>
      <c r="B1139" s="111"/>
      <c r="C1139" s="112"/>
      <c r="D1139" s="113"/>
      <c r="E1139" s="50"/>
      <c r="F1139" s="114"/>
      <c r="G1139" s="115"/>
      <c r="H1139" s="53"/>
      <c r="I1139" s="54"/>
      <c r="J1139" s="55"/>
      <c r="K1139" s="112"/>
      <c r="L1139" s="115"/>
      <c r="M1139" s="116"/>
      <c r="N1139" s="117"/>
      <c r="O1139" s="116"/>
      <c r="Q1139" s="88"/>
      <c r="R1139" s="42"/>
      <c r="S1139" s="43"/>
      <c r="T1139" s="88"/>
      <c r="U1139" s="88"/>
      <c r="V1139" s="97"/>
      <c r="W1139" s="88"/>
      <c r="X1139" s="97"/>
      <c r="Y1139" s="88"/>
    </row>
    <row r="1140" spans="1:25">
      <c r="A1140" s="110"/>
      <c r="B1140" s="111"/>
      <c r="C1140" s="112"/>
      <c r="D1140" s="113"/>
      <c r="E1140" s="50"/>
      <c r="F1140" s="114"/>
      <c r="G1140" s="115"/>
      <c r="H1140" s="53"/>
      <c r="I1140" s="54"/>
      <c r="J1140" s="55"/>
      <c r="K1140" s="112"/>
      <c r="L1140" s="115"/>
      <c r="M1140" s="116"/>
      <c r="N1140" s="117"/>
      <c r="O1140" s="116"/>
      <c r="Q1140" s="88"/>
      <c r="R1140" s="42"/>
      <c r="S1140" s="43"/>
      <c r="T1140" s="88"/>
      <c r="U1140" s="88"/>
      <c r="V1140" s="97"/>
      <c r="W1140" s="88"/>
      <c r="X1140" s="97"/>
      <c r="Y1140" s="88"/>
    </row>
    <row r="1141" spans="1:25">
      <c r="A1141" s="110"/>
      <c r="B1141" s="111"/>
      <c r="C1141" s="112"/>
      <c r="D1141" s="113"/>
      <c r="E1141" s="50"/>
      <c r="F1141" s="114"/>
      <c r="G1141" s="115"/>
      <c r="H1141" s="53"/>
      <c r="I1141" s="54"/>
      <c r="J1141" s="55"/>
      <c r="K1141" s="112"/>
      <c r="L1141" s="115"/>
      <c r="M1141" s="116"/>
      <c r="N1141" s="117"/>
      <c r="O1141" s="116"/>
      <c r="Q1141" s="88"/>
      <c r="R1141" s="42"/>
      <c r="S1141" s="43"/>
      <c r="T1141" s="88"/>
      <c r="U1141" s="88"/>
      <c r="V1141" s="97"/>
      <c r="W1141" s="88"/>
      <c r="X1141" s="97"/>
      <c r="Y1141" s="88"/>
    </row>
    <row r="1142" spans="1:25">
      <c r="A1142" s="110"/>
      <c r="B1142" s="111"/>
      <c r="C1142" s="112"/>
      <c r="D1142" s="113"/>
      <c r="E1142" s="50"/>
      <c r="F1142" s="114"/>
      <c r="G1142" s="115"/>
      <c r="H1142" s="53"/>
      <c r="I1142" s="54"/>
      <c r="J1142" s="55"/>
      <c r="K1142" s="112"/>
      <c r="L1142" s="115"/>
      <c r="M1142" s="116"/>
      <c r="N1142" s="117"/>
      <c r="O1142" s="116"/>
      <c r="Q1142" s="88"/>
      <c r="R1142" s="42"/>
      <c r="S1142" s="43"/>
      <c r="T1142" s="88"/>
      <c r="U1142" s="88"/>
      <c r="V1142" s="97"/>
      <c r="W1142" s="88"/>
      <c r="X1142" s="97"/>
      <c r="Y1142" s="88"/>
    </row>
    <row r="1143" spans="1:25">
      <c r="A1143" s="110"/>
      <c r="B1143" s="111"/>
      <c r="C1143" s="112"/>
      <c r="D1143" s="113"/>
      <c r="E1143" s="50"/>
      <c r="F1143" s="114"/>
      <c r="G1143" s="115"/>
      <c r="H1143" s="53"/>
      <c r="I1143" s="54"/>
      <c r="J1143" s="55"/>
      <c r="K1143" s="112"/>
      <c r="L1143" s="115"/>
      <c r="M1143" s="116"/>
      <c r="N1143" s="117"/>
      <c r="O1143" s="116"/>
      <c r="Q1143" s="88"/>
      <c r="R1143" s="42"/>
      <c r="S1143" s="43"/>
      <c r="T1143" s="88"/>
      <c r="U1143" s="88"/>
      <c r="V1143" s="97"/>
      <c r="W1143" s="88"/>
      <c r="X1143" s="97"/>
      <c r="Y1143" s="88"/>
    </row>
    <row r="1144" spans="1:25">
      <c r="A1144" s="110"/>
      <c r="B1144" s="111"/>
      <c r="C1144" s="112"/>
      <c r="D1144" s="113"/>
      <c r="E1144" s="50"/>
      <c r="F1144" s="114"/>
      <c r="G1144" s="115"/>
      <c r="H1144" s="53"/>
      <c r="I1144" s="54"/>
      <c r="J1144" s="55"/>
      <c r="K1144" s="112"/>
      <c r="L1144" s="115"/>
      <c r="M1144" s="116"/>
      <c r="N1144" s="117"/>
      <c r="O1144" s="116"/>
      <c r="Q1144" s="88"/>
      <c r="R1144" s="42"/>
      <c r="S1144" s="43"/>
      <c r="T1144" s="88"/>
      <c r="U1144" s="88"/>
      <c r="V1144" s="97"/>
      <c r="W1144" s="88"/>
      <c r="X1144" s="97"/>
      <c r="Y1144" s="88"/>
    </row>
    <row r="1145" spans="1:25">
      <c r="A1145" s="110"/>
      <c r="B1145" s="111"/>
      <c r="C1145" s="112"/>
      <c r="D1145" s="113"/>
      <c r="E1145" s="50"/>
      <c r="F1145" s="114"/>
      <c r="G1145" s="115"/>
      <c r="H1145" s="53"/>
      <c r="I1145" s="54"/>
      <c r="J1145" s="55"/>
      <c r="K1145" s="112"/>
      <c r="L1145" s="115"/>
      <c r="M1145" s="116"/>
      <c r="N1145" s="117"/>
      <c r="O1145" s="116"/>
      <c r="Q1145" s="88"/>
      <c r="R1145" s="42"/>
      <c r="S1145" s="43"/>
      <c r="T1145" s="88"/>
      <c r="U1145" s="88"/>
      <c r="V1145" s="97"/>
      <c r="W1145" s="88"/>
      <c r="X1145" s="97"/>
      <c r="Y1145" s="88"/>
    </row>
    <row r="1146" spans="1:25">
      <c r="A1146" s="110"/>
      <c r="B1146" s="111"/>
      <c r="C1146" s="112"/>
      <c r="D1146" s="113"/>
      <c r="E1146" s="50"/>
      <c r="F1146" s="114"/>
      <c r="G1146" s="115"/>
      <c r="H1146" s="53"/>
      <c r="I1146" s="54"/>
      <c r="J1146" s="55"/>
      <c r="K1146" s="112"/>
      <c r="L1146" s="115"/>
      <c r="M1146" s="116"/>
      <c r="N1146" s="117"/>
      <c r="O1146" s="116"/>
      <c r="Q1146" s="88"/>
      <c r="R1146" s="42"/>
      <c r="S1146" s="43"/>
      <c r="T1146" s="88"/>
      <c r="U1146" s="88"/>
      <c r="V1146" s="97"/>
      <c r="W1146" s="88"/>
      <c r="X1146" s="97"/>
      <c r="Y1146" s="88"/>
    </row>
    <row r="1147" spans="1:25">
      <c r="A1147" s="110"/>
      <c r="B1147" s="111"/>
      <c r="C1147" s="112"/>
      <c r="D1147" s="113"/>
      <c r="E1147" s="50"/>
      <c r="F1147" s="114"/>
      <c r="G1147" s="115"/>
      <c r="H1147" s="53"/>
      <c r="I1147" s="54"/>
      <c r="J1147" s="55"/>
      <c r="K1147" s="112"/>
      <c r="L1147" s="115"/>
      <c r="M1147" s="116"/>
      <c r="N1147" s="117"/>
      <c r="O1147" s="116"/>
      <c r="Q1147" s="88"/>
      <c r="R1147" s="42"/>
      <c r="S1147" s="43"/>
      <c r="T1147" s="88"/>
      <c r="U1147" s="88"/>
      <c r="V1147" s="97"/>
      <c r="W1147" s="88"/>
      <c r="X1147" s="97"/>
      <c r="Y1147" s="88"/>
    </row>
    <row r="1148" spans="1:25">
      <c r="A1148" s="110"/>
      <c r="B1148" s="111"/>
      <c r="C1148" s="112"/>
      <c r="D1148" s="113"/>
      <c r="E1148" s="50"/>
      <c r="F1148" s="114"/>
      <c r="G1148" s="115"/>
      <c r="H1148" s="53"/>
      <c r="I1148" s="54"/>
      <c r="J1148" s="55"/>
      <c r="K1148" s="112"/>
      <c r="L1148" s="115"/>
      <c r="M1148" s="116"/>
      <c r="N1148" s="117"/>
      <c r="O1148" s="116"/>
      <c r="Q1148" s="88"/>
      <c r="R1148" s="42"/>
      <c r="S1148" s="43"/>
      <c r="T1148" s="88"/>
      <c r="U1148" s="88"/>
      <c r="V1148" s="97"/>
      <c r="W1148" s="88"/>
      <c r="X1148" s="97"/>
      <c r="Y1148" s="88"/>
    </row>
    <row r="1149" spans="1:25">
      <c r="A1149" s="110"/>
      <c r="B1149" s="111"/>
      <c r="C1149" s="112"/>
      <c r="D1149" s="113"/>
      <c r="E1149" s="50"/>
      <c r="F1149" s="114"/>
      <c r="G1149" s="115"/>
      <c r="H1149" s="53"/>
      <c r="I1149" s="54"/>
      <c r="J1149" s="55"/>
      <c r="K1149" s="112"/>
      <c r="L1149" s="115"/>
      <c r="M1149" s="116"/>
      <c r="N1149" s="117"/>
      <c r="O1149" s="116"/>
      <c r="Q1149" s="88"/>
      <c r="R1149" s="42"/>
      <c r="S1149" s="43"/>
      <c r="T1149" s="88"/>
      <c r="U1149" s="88"/>
      <c r="V1149" s="97"/>
      <c r="W1149" s="88"/>
      <c r="X1149" s="97"/>
      <c r="Y1149" s="88"/>
    </row>
    <row r="1150" spans="1:25">
      <c r="A1150" s="110"/>
      <c r="B1150" s="111"/>
      <c r="C1150" s="112"/>
      <c r="D1150" s="113"/>
      <c r="E1150" s="50"/>
      <c r="F1150" s="114"/>
      <c r="G1150" s="115"/>
      <c r="H1150" s="53"/>
      <c r="I1150" s="54"/>
      <c r="J1150" s="55"/>
      <c r="K1150" s="112"/>
      <c r="L1150" s="115"/>
      <c r="M1150" s="116"/>
      <c r="N1150" s="117"/>
      <c r="O1150" s="116"/>
      <c r="Q1150" s="88"/>
      <c r="R1150" s="42"/>
      <c r="S1150" s="43"/>
      <c r="T1150" s="88"/>
      <c r="U1150" s="88"/>
      <c r="V1150" s="97"/>
      <c r="W1150" s="88"/>
      <c r="X1150" s="97"/>
      <c r="Y1150" s="88"/>
    </row>
    <row r="1151" spans="1:25">
      <c r="A1151" s="110"/>
      <c r="B1151" s="111"/>
      <c r="C1151" s="112"/>
      <c r="D1151" s="113"/>
      <c r="E1151" s="50"/>
      <c r="F1151" s="114"/>
      <c r="G1151" s="115"/>
      <c r="H1151" s="53"/>
      <c r="I1151" s="54"/>
      <c r="J1151" s="55"/>
      <c r="K1151" s="112"/>
      <c r="L1151" s="115"/>
      <c r="M1151" s="116"/>
      <c r="N1151" s="117"/>
      <c r="O1151" s="116"/>
      <c r="Q1151" s="88"/>
      <c r="R1151" s="42"/>
      <c r="S1151" s="43"/>
      <c r="T1151" s="88"/>
      <c r="U1151" s="88"/>
      <c r="V1151" s="97"/>
      <c r="W1151" s="88"/>
      <c r="X1151" s="97"/>
      <c r="Y1151" s="88"/>
    </row>
    <row r="1152" spans="1:25">
      <c r="A1152" s="110"/>
      <c r="B1152" s="111"/>
      <c r="C1152" s="112"/>
      <c r="D1152" s="113"/>
      <c r="E1152" s="50"/>
      <c r="F1152" s="114"/>
      <c r="G1152" s="115"/>
      <c r="H1152" s="53"/>
      <c r="I1152" s="54"/>
      <c r="J1152" s="55"/>
      <c r="K1152" s="112"/>
      <c r="L1152" s="115"/>
      <c r="M1152" s="116"/>
      <c r="N1152" s="117"/>
      <c r="O1152" s="116"/>
      <c r="Q1152" s="88"/>
      <c r="R1152" s="42"/>
      <c r="S1152" s="43"/>
      <c r="T1152" s="88"/>
      <c r="U1152" s="88"/>
      <c r="V1152" s="97"/>
      <c r="W1152" s="88"/>
      <c r="X1152" s="97"/>
      <c r="Y1152" s="88"/>
    </row>
    <row r="1153" spans="1:25">
      <c r="A1153" s="110"/>
      <c r="B1153" s="111"/>
      <c r="C1153" s="112"/>
      <c r="D1153" s="113"/>
      <c r="E1153" s="50"/>
      <c r="F1153" s="114"/>
      <c r="G1153" s="115"/>
      <c r="H1153" s="53"/>
      <c r="I1153" s="54"/>
      <c r="J1153" s="55"/>
      <c r="K1153" s="112"/>
      <c r="L1153" s="115"/>
      <c r="M1153" s="116"/>
      <c r="N1153" s="117"/>
      <c r="O1153" s="116"/>
      <c r="Q1153" s="88"/>
      <c r="R1153" s="42"/>
      <c r="S1153" s="43"/>
      <c r="T1153" s="88"/>
      <c r="U1153" s="88"/>
      <c r="V1153" s="97"/>
      <c r="W1153" s="88"/>
      <c r="X1153" s="97"/>
      <c r="Y1153" s="88"/>
    </row>
    <row r="1154" spans="1:25">
      <c r="A1154" s="110"/>
      <c r="B1154" s="111"/>
      <c r="C1154" s="112"/>
      <c r="D1154" s="113"/>
      <c r="E1154" s="50"/>
      <c r="F1154" s="114"/>
      <c r="G1154" s="115"/>
      <c r="H1154" s="53"/>
      <c r="I1154" s="54"/>
      <c r="J1154" s="55"/>
      <c r="K1154" s="112"/>
      <c r="L1154" s="115"/>
      <c r="M1154" s="116"/>
      <c r="N1154" s="117"/>
      <c r="O1154" s="116"/>
      <c r="Q1154" s="88"/>
      <c r="R1154" s="42"/>
      <c r="S1154" s="43"/>
      <c r="T1154" s="88"/>
      <c r="U1154" s="88"/>
      <c r="V1154" s="97"/>
      <c r="W1154" s="88"/>
      <c r="X1154" s="97"/>
      <c r="Y1154" s="88"/>
    </row>
    <row r="1155" spans="1:25">
      <c r="A1155" s="110"/>
      <c r="B1155" s="111"/>
      <c r="C1155" s="112"/>
      <c r="D1155" s="113"/>
      <c r="E1155" s="50"/>
      <c r="F1155" s="114"/>
      <c r="G1155" s="115"/>
      <c r="H1155" s="53"/>
      <c r="I1155" s="54"/>
      <c r="J1155" s="55"/>
      <c r="K1155" s="112"/>
      <c r="L1155" s="115"/>
      <c r="M1155" s="116"/>
      <c r="N1155" s="117"/>
      <c r="O1155" s="116"/>
      <c r="Q1155" s="88"/>
      <c r="R1155" s="42"/>
      <c r="S1155" s="43"/>
      <c r="T1155" s="88"/>
      <c r="U1155" s="88"/>
      <c r="V1155" s="97"/>
      <c r="W1155" s="88"/>
      <c r="X1155" s="97"/>
      <c r="Y1155" s="88"/>
    </row>
    <row r="1156" spans="1:25">
      <c r="A1156" s="110"/>
      <c r="B1156" s="111"/>
      <c r="C1156" s="112"/>
      <c r="D1156" s="113"/>
      <c r="E1156" s="50"/>
      <c r="F1156" s="114"/>
      <c r="G1156" s="115"/>
      <c r="H1156" s="53"/>
      <c r="I1156" s="54"/>
      <c r="J1156" s="55"/>
      <c r="K1156" s="112"/>
      <c r="L1156" s="115"/>
      <c r="M1156" s="116"/>
      <c r="N1156" s="117"/>
      <c r="O1156" s="116"/>
      <c r="Q1156" s="88"/>
      <c r="R1156" s="42"/>
      <c r="S1156" s="43"/>
      <c r="T1156" s="88"/>
      <c r="U1156" s="88"/>
      <c r="V1156" s="97"/>
      <c r="W1156" s="88"/>
      <c r="X1156" s="97"/>
      <c r="Y1156" s="88"/>
    </row>
    <row r="1157" spans="1:25">
      <c r="A1157" s="110"/>
      <c r="B1157" s="111"/>
      <c r="C1157" s="112"/>
      <c r="D1157" s="113"/>
      <c r="E1157" s="50"/>
      <c r="F1157" s="114"/>
      <c r="G1157" s="115"/>
      <c r="H1157" s="53"/>
      <c r="I1157" s="54"/>
      <c r="J1157" s="55"/>
      <c r="K1157" s="112"/>
      <c r="L1157" s="115"/>
      <c r="M1157" s="116"/>
      <c r="N1157" s="117"/>
      <c r="O1157" s="116"/>
      <c r="Q1157" s="88"/>
      <c r="R1157" s="42"/>
      <c r="S1157" s="43"/>
      <c r="T1157" s="88"/>
      <c r="U1157" s="88"/>
      <c r="V1157" s="97"/>
      <c r="W1157" s="88"/>
      <c r="X1157" s="97"/>
      <c r="Y1157" s="88"/>
    </row>
    <row r="1158" spans="1:25">
      <c r="A1158" s="110"/>
      <c r="B1158" s="111"/>
      <c r="C1158" s="112"/>
      <c r="D1158" s="113"/>
      <c r="E1158" s="50"/>
      <c r="F1158" s="114"/>
      <c r="G1158" s="115"/>
      <c r="H1158" s="53"/>
      <c r="I1158" s="54"/>
      <c r="J1158" s="55"/>
      <c r="K1158" s="112"/>
      <c r="L1158" s="115"/>
      <c r="M1158" s="116"/>
      <c r="N1158" s="117"/>
      <c r="O1158" s="116"/>
      <c r="Q1158" s="88"/>
      <c r="R1158" s="42"/>
      <c r="S1158" s="43"/>
      <c r="T1158" s="88"/>
      <c r="U1158" s="88"/>
      <c r="V1158" s="97"/>
      <c r="W1158" s="88"/>
      <c r="X1158" s="97"/>
      <c r="Y1158" s="88"/>
    </row>
    <row r="1159" spans="1:25">
      <c r="A1159" s="110"/>
      <c r="B1159" s="111"/>
      <c r="C1159" s="112"/>
      <c r="D1159" s="113"/>
      <c r="E1159" s="50"/>
      <c r="F1159" s="114"/>
      <c r="G1159" s="115"/>
      <c r="H1159" s="53"/>
      <c r="I1159" s="54"/>
      <c r="J1159" s="55"/>
      <c r="K1159" s="112"/>
      <c r="L1159" s="115"/>
      <c r="M1159" s="116"/>
      <c r="N1159" s="117"/>
      <c r="O1159" s="116"/>
      <c r="Q1159" s="88"/>
      <c r="R1159" s="42"/>
      <c r="S1159" s="43"/>
      <c r="T1159" s="88"/>
      <c r="U1159" s="88"/>
      <c r="V1159" s="97"/>
      <c r="W1159" s="88"/>
      <c r="X1159" s="97"/>
      <c r="Y1159" s="88"/>
    </row>
    <row r="1160" spans="1:25">
      <c r="A1160" s="110"/>
      <c r="B1160" s="111"/>
      <c r="C1160" s="112"/>
      <c r="D1160" s="113"/>
      <c r="E1160" s="50"/>
      <c r="F1160" s="114"/>
      <c r="G1160" s="115"/>
      <c r="H1160" s="53"/>
      <c r="I1160" s="54"/>
      <c r="J1160" s="55"/>
      <c r="K1160" s="112"/>
      <c r="L1160" s="115"/>
      <c r="M1160" s="116"/>
      <c r="N1160" s="117"/>
      <c r="O1160" s="116"/>
      <c r="Q1160" s="88"/>
      <c r="R1160" s="42"/>
      <c r="S1160" s="43"/>
      <c r="T1160" s="88"/>
      <c r="U1160" s="88"/>
      <c r="V1160" s="97"/>
      <c r="W1160" s="88"/>
      <c r="X1160" s="97"/>
      <c r="Y1160" s="88"/>
    </row>
    <row r="1161" spans="1:25">
      <c r="A1161" s="110"/>
      <c r="B1161" s="111"/>
      <c r="C1161" s="112"/>
      <c r="D1161" s="113"/>
      <c r="E1161" s="50"/>
      <c r="F1161" s="114"/>
      <c r="G1161" s="115"/>
      <c r="H1161" s="53"/>
      <c r="I1161" s="54"/>
      <c r="J1161" s="55"/>
      <c r="K1161" s="112"/>
      <c r="L1161" s="115"/>
      <c r="M1161" s="116"/>
      <c r="N1161" s="117"/>
      <c r="O1161" s="116"/>
      <c r="Q1161" s="88"/>
      <c r="R1161" s="42"/>
      <c r="S1161" s="43"/>
      <c r="T1161" s="88"/>
      <c r="U1161" s="88"/>
      <c r="V1161" s="97"/>
      <c r="W1161" s="88"/>
      <c r="X1161" s="97"/>
      <c r="Y1161" s="88"/>
    </row>
    <row r="1162" spans="1:25">
      <c r="A1162" s="110"/>
      <c r="B1162" s="111"/>
      <c r="C1162" s="112"/>
      <c r="D1162" s="113"/>
      <c r="E1162" s="50"/>
      <c r="F1162" s="114"/>
      <c r="G1162" s="115"/>
      <c r="H1162" s="53"/>
      <c r="I1162" s="54"/>
      <c r="J1162" s="55"/>
      <c r="K1162" s="112"/>
      <c r="L1162" s="115"/>
      <c r="M1162" s="116"/>
      <c r="N1162" s="117"/>
      <c r="O1162" s="116"/>
      <c r="Q1162" s="88"/>
      <c r="R1162" s="42"/>
      <c r="S1162" s="43"/>
      <c r="T1162" s="88"/>
      <c r="U1162" s="88"/>
      <c r="V1162" s="97"/>
      <c r="W1162" s="88"/>
      <c r="X1162" s="97"/>
      <c r="Y1162" s="88"/>
    </row>
    <row r="1163" spans="1:25">
      <c r="A1163" s="110"/>
      <c r="B1163" s="111"/>
      <c r="C1163" s="112"/>
      <c r="D1163" s="113"/>
      <c r="E1163" s="50"/>
      <c r="F1163" s="114"/>
      <c r="G1163" s="115"/>
      <c r="H1163" s="53"/>
      <c r="I1163" s="54"/>
      <c r="J1163" s="55"/>
      <c r="K1163" s="112"/>
      <c r="L1163" s="115"/>
      <c r="M1163" s="116"/>
      <c r="N1163" s="117"/>
      <c r="O1163" s="116"/>
      <c r="Q1163" s="88"/>
      <c r="R1163" s="42"/>
      <c r="S1163" s="43"/>
      <c r="T1163" s="88"/>
      <c r="U1163" s="88"/>
      <c r="V1163" s="97"/>
      <c r="W1163" s="88"/>
      <c r="X1163" s="97"/>
      <c r="Y1163" s="88"/>
    </row>
    <row r="1164" spans="1:25">
      <c r="A1164" s="110"/>
      <c r="B1164" s="111"/>
      <c r="C1164" s="112"/>
      <c r="D1164" s="113"/>
      <c r="E1164" s="50"/>
      <c r="F1164" s="114"/>
      <c r="G1164" s="115"/>
      <c r="H1164" s="53"/>
      <c r="I1164" s="54"/>
      <c r="J1164" s="55"/>
      <c r="K1164" s="112"/>
      <c r="L1164" s="115"/>
      <c r="M1164" s="116"/>
      <c r="N1164" s="117"/>
      <c r="O1164" s="116"/>
      <c r="Q1164" s="88"/>
      <c r="R1164" s="42"/>
      <c r="S1164" s="43"/>
      <c r="T1164" s="88"/>
      <c r="U1164" s="88"/>
      <c r="V1164" s="97"/>
      <c r="W1164" s="88"/>
      <c r="X1164" s="97"/>
      <c r="Y1164" s="88"/>
    </row>
    <row r="1165" spans="1:25">
      <c r="A1165" s="110"/>
      <c r="B1165" s="111"/>
      <c r="C1165" s="112"/>
      <c r="D1165" s="113"/>
      <c r="E1165" s="50"/>
      <c r="F1165" s="114"/>
      <c r="G1165" s="115"/>
      <c r="H1165" s="53"/>
      <c r="I1165" s="54"/>
      <c r="J1165" s="55"/>
      <c r="K1165" s="112"/>
      <c r="L1165" s="115"/>
      <c r="M1165" s="116"/>
      <c r="N1165" s="117"/>
      <c r="O1165" s="116"/>
      <c r="Q1165" s="88"/>
      <c r="R1165" s="42"/>
      <c r="S1165" s="43"/>
      <c r="T1165" s="88"/>
      <c r="U1165" s="88"/>
      <c r="V1165" s="97"/>
      <c r="W1165" s="88"/>
      <c r="X1165" s="97"/>
      <c r="Y1165" s="88"/>
    </row>
    <row r="1166" spans="1:25">
      <c r="A1166" s="110"/>
      <c r="B1166" s="111"/>
      <c r="C1166" s="112"/>
      <c r="D1166" s="113"/>
      <c r="E1166" s="50"/>
      <c r="F1166" s="114"/>
      <c r="G1166" s="115"/>
      <c r="H1166" s="53"/>
      <c r="I1166" s="54"/>
      <c r="J1166" s="55"/>
      <c r="K1166" s="112"/>
      <c r="L1166" s="115"/>
      <c r="M1166" s="116"/>
      <c r="N1166" s="117"/>
      <c r="O1166" s="116"/>
      <c r="Q1166" s="88"/>
      <c r="R1166" s="42"/>
      <c r="S1166" s="43"/>
      <c r="T1166" s="88"/>
      <c r="U1166" s="88"/>
      <c r="V1166" s="97"/>
      <c r="W1166" s="88"/>
      <c r="X1166" s="97"/>
      <c r="Y1166" s="88"/>
    </row>
    <row r="1167" spans="1:25">
      <c r="A1167" s="110"/>
      <c r="B1167" s="111"/>
      <c r="C1167" s="112"/>
      <c r="D1167" s="113"/>
      <c r="E1167" s="50"/>
      <c r="F1167" s="114"/>
      <c r="G1167" s="115"/>
      <c r="H1167" s="53"/>
      <c r="I1167" s="54"/>
      <c r="J1167" s="55"/>
      <c r="K1167" s="112"/>
      <c r="L1167" s="115"/>
      <c r="M1167" s="116"/>
      <c r="N1167" s="117"/>
      <c r="O1167" s="116"/>
      <c r="Q1167" s="88"/>
      <c r="R1167" s="42"/>
      <c r="S1167" s="43"/>
      <c r="T1167" s="88"/>
      <c r="U1167" s="88"/>
      <c r="V1167" s="97"/>
      <c r="W1167" s="88"/>
      <c r="X1167" s="97"/>
      <c r="Y1167" s="88"/>
    </row>
    <row r="1168" spans="1:25">
      <c r="A1168" s="110"/>
      <c r="B1168" s="111"/>
      <c r="C1168" s="112"/>
      <c r="D1168" s="113"/>
      <c r="E1168" s="50"/>
      <c r="F1168" s="114"/>
      <c r="G1168" s="115"/>
      <c r="H1168" s="53"/>
      <c r="I1168" s="54"/>
      <c r="J1168" s="55"/>
      <c r="K1168" s="112"/>
      <c r="L1168" s="115"/>
      <c r="M1168" s="116"/>
      <c r="N1168" s="117"/>
      <c r="O1168" s="116"/>
      <c r="Q1168" s="88"/>
      <c r="R1168" s="42"/>
      <c r="S1168" s="43"/>
      <c r="T1168" s="88"/>
      <c r="U1168" s="88"/>
      <c r="V1168" s="97"/>
      <c r="W1168" s="88"/>
      <c r="X1168" s="97"/>
      <c r="Y1168" s="88"/>
    </row>
    <row r="1169" spans="1:25">
      <c r="A1169" s="110"/>
      <c r="B1169" s="111"/>
      <c r="C1169" s="112"/>
      <c r="D1169" s="113"/>
      <c r="E1169" s="50"/>
      <c r="F1169" s="114"/>
      <c r="G1169" s="115"/>
      <c r="H1169" s="53"/>
      <c r="I1169" s="54"/>
      <c r="J1169" s="55"/>
      <c r="K1169" s="112"/>
      <c r="L1169" s="115"/>
      <c r="M1169" s="116"/>
      <c r="N1169" s="117"/>
      <c r="O1169" s="116"/>
      <c r="Q1169" s="88"/>
      <c r="R1169" s="42"/>
      <c r="S1169" s="43"/>
      <c r="T1169" s="88"/>
      <c r="U1169" s="88"/>
      <c r="V1169" s="97"/>
      <c r="W1169" s="88"/>
      <c r="X1169" s="97"/>
      <c r="Y1169" s="88"/>
    </row>
    <row r="1170" spans="1:25">
      <c r="A1170" s="110"/>
      <c r="B1170" s="111"/>
      <c r="C1170" s="112"/>
      <c r="D1170" s="113"/>
      <c r="E1170" s="50"/>
      <c r="F1170" s="114"/>
      <c r="G1170" s="115"/>
      <c r="H1170" s="53"/>
      <c r="I1170" s="54"/>
      <c r="J1170" s="55"/>
      <c r="K1170" s="112"/>
      <c r="L1170" s="115"/>
      <c r="M1170" s="116"/>
      <c r="N1170" s="117"/>
      <c r="O1170" s="116"/>
      <c r="Q1170" s="88"/>
      <c r="R1170" s="42"/>
      <c r="S1170" s="43"/>
      <c r="T1170" s="88"/>
      <c r="U1170" s="88"/>
      <c r="V1170" s="97"/>
      <c r="W1170" s="88"/>
      <c r="X1170" s="97"/>
      <c r="Y1170" s="88"/>
    </row>
    <row r="1171" spans="1:25">
      <c r="A1171" s="110"/>
      <c r="B1171" s="111"/>
      <c r="C1171" s="112"/>
      <c r="D1171" s="113"/>
      <c r="E1171" s="50"/>
      <c r="F1171" s="114"/>
      <c r="G1171" s="115"/>
      <c r="H1171" s="53"/>
      <c r="I1171" s="54"/>
      <c r="J1171" s="55"/>
      <c r="K1171" s="112"/>
      <c r="L1171" s="115"/>
      <c r="M1171" s="116"/>
      <c r="N1171" s="117"/>
      <c r="O1171" s="116"/>
      <c r="Q1171" s="88"/>
      <c r="R1171" s="42"/>
      <c r="S1171" s="43"/>
      <c r="T1171" s="88"/>
      <c r="U1171" s="88"/>
      <c r="V1171" s="97"/>
      <c r="W1171" s="88"/>
      <c r="X1171" s="97"/>
      <c r="Y1171" s="88"/>
    </row>
    <row r="1172" spans="1:25">
      <c r="A1172" s="110"/>
      <c r="B1172" s="111"/>
      <c r="C1172" s="112"/>
      <c r="D1172" s="113"/>
      <c r="E1172" s="50"/>
      <c r="F1172" s="114"/>
      <c r="G1172" s="115"/>
      <c r="H1172" s="53"/>
      <c r="I1172" s="54"/>
      <c r="J1172" s="55"/>
      <c r="K1172" s="112"/>
      <c r="L1172" s="115"/>
      <c r="M1172" s="116"/>
      <c r="N1172" s="117"/>
      <c r="O1172" s="116"/>
      <c r="Q1172" s="88"/>
      <c r="R1172" s="42"/>
      <c r="S1172" s="43"/>
      <c r="T1172" s="88"/>
      <c r="U1172" s="88"/>
      <c r="V1172" s="97"/>
      <c r="W1172" s="88"/>
      <c r="X1172" s="97"/>
      <c r="Y1172" s="88"/>
    </row>
    <row r="1173" spans="1:25">
      <c r="A1173" s="110"/>
      <c r="B1173" s="111"/>
      <c r="C1173" s="112"/>
      <c r="D1173" s="113"/>
      <c r="E1173" s="50"/>
      <c r="F1173" s="114"/>
      <c r="G1173" s="115"/>
      <c r="H1173" s="53"/>
      <c r="I1173" s="54"/>
      <c r="J1173" s="55"/>
      <c r="K1173" s="112"/>
      <c r="L1173" s="115"/>
      <c r="M1173" s="116"/>
      <c r="N1173" s="117"/>
      <c r="O1173" s="116"/>
      <c r="Q1173" s="88"/>
      <c r="R1173" s="42"/>
      <c r="S1173" s="43"/>
      <c r="T1173" s="88"/>
      <c r="U1173" s="88"/>
      <c r="V1173" s="97"/>
      <c r="W1173" s="88"/>
      <c r="X1173" s="97"/>
      <c r="Y1173" s="88"/>
    </row>
    <row r="1174" spans="1:25">
      <c r="A1174" s="110"/>
      <c r="B1174" s="111"/>
      <c r="C1174" s="112"/>
      <c r="D1174" s="113"/>
      <c r="E1174" s="50"/>
      <c r="F1174" s="114"/>
      <c r="G1174" s="115"/>
      <c r="H1174" s="53"/>
      <c r="I1174" s="54"/>
      <c r="J1174" s="55"/>
      <c r="K1174" s="112"/>
      <c r="L1174" s="115"/>
      <c r="M1174" s="116"/>
      <c r="N1174" s="117"/>
      <c r="O1174" s="116"/>
      <c r="Q1174" s="88"/>
      <c r="R1174" s="42"/>
      <c r="S1174" s="43"/>
      <c r="T1174" s="88"/>
      <c r="U1174" s="88"/>
      <c r="V1174" s="97"/>
      <c r="W1174" s="88"/>
      <c r="X1174" s="97"/>
      <c r="Y1174" s="88"/>
    </row>
    <row r="1175" spans="1:25">
      <c r="A1175" s="110"/>
      <c r="B1175" s="111"/>
      <c r="C1175" s="112"/>
      <c r="D1175" s="113"/>
      <c r="E1175" s="50"/>
      <c r="F1175" s="114"/>
      <c r="G1175" s="115"/>
      <c r="H1175" s="53"/>
      <c r="I1175" s="54"/>
      <c r="J1175" s="55"/>
      <c r="K1175" s="112"/>
      <c r="L1175" s="115"/>
      <c r="M1175" s="116"/>
      <c r="N1175" s="117"/>
      <c r="O1175" s="116"/>
      <c r="Q1175" s="88"/>
      <c r="R1175" s="42"/>
      <c r="S1175" s="43"/>
      <c r="T1175" s="88"/>
      <c r="U1175" s="88"/>
      <c r="V1175" s="97"/>
      <c r="W1175" s="88"/>
      <c r="X1175" s="97"/>
      <c r="Y1175" s="88"/>
    </row>
    <row r="1176" spans="1:25">
      <c r="A1176" s="110"/>
      <c r="B1176" s="111"/>
      <c r="C1176" s="112"/>
      <c r="D1176" s="113"/>
      <c r="E1176" s="50"/>
      <c r="F1176" s="114"/>
      <c r="G1176" s="115"/>
      <c r="H1176" s="53"/>
      <c r="I1176" s="54"/>
      <c r="J1176" s="55"/>
      <c r="K1176" s="112"/>
      <c r="L1176" s="115"/>
      <c r="M1176" s="116"/>
      <c r="N1176" s="117"/>
      <c r="O1176" s="116"/>
      <c r="Q1176" s="88"/>
      <c r="R1176" s="42"/>
      <c r="S1176" s="43"/>
      <c r="T1176" s="88"/>
      <c r="U1176" s="88"/>
      <c r="V1176" s="97"/>
      <c r="W1176" s="88"/>
      <c r="X1176" s="97"/>
      <c r="Y1176" s="88"/>
    </row>
    <row r="1177" spans="1:25">
      <c r="A1177" s="110"/>
      <c r="B1177" s="111"/>
      <c r="C1177" s="112"/>
      <c r="D1177" s="113"/>
      <c r="E1177" s="50"/>
      <c r="F1177" s="114"/>
      <c r="G1177" s="115"/>
      <c r="H1177" s="53"/>
      <c r="I1177" s="54"/>
      <c r="J1177" s="55"/>
      <c r="K1177" s="112"/>
      <c r="L1177" s="115"/>
      <c r="M1177" s="116"/>
      <c r="N1177" s="117"/>
      <c r="O1177" s="116"/>
      <c r="Q1177" s="88"/>
      <c r="R1177" s="42"/>
      <c r="S1177" s="43"/>
      <c r="T1177" s="88"/>
      <c r="U1177" s="88"/>
      <c r="V1177" s="97"/>
      <c r="W1177" s="88"/>
      <c r="X1177" s="97"/>
      <c r="Y1177" s="88"/>
    </row>
    <row r="1178" spans="1:25">
      <c r="A1178" s="110"/>
      <c r="B1178" s="111"/>
      <c r="C1178" s="112"/>
      <c r="D1178" s="113"/>
      <c r="E1178" s="50"/>
      <c r="F1178" s="114"/>
      <c r="G1178" s="115"/>
      <c r="H1178" s="53"/>
      <c r="I1178" s="54"/>
      <c r="J1178" s="55"/>
      <c r="K1178" s="112"/>
      <c r="L1178" s="115"/>
      <c r="M1178" s="116"/>
      <c r="N1178" s="117"/>
      <c r="O1178" s="116"/>
      <c r="Q1178" s="88"/>
      <c r="R1178" s="42"/>
      <c r="S1178" s="43"/>
      <c r="T1178" s="88"/>
      <c r="U1178" s="88"/>
      <c r="V1178" s="97"/>
      <c r="W1178" s="88"/>
      <c r="X1178" s="97"/>
      <c r="Y1178" s="88"/>
    </row>
    <row r="1179" spans="1:25">
      <c r="A1179" s="110"/>
      <c r="B1179" s="111"/>
      <c r="C1179" s="112"/>
      <c r="D1179" s="113"/>
      <c r="E1179" s="50"/>
      <c r="F1179" s="114"/>
      <c r="G1179" s="115"/>
      <c r="H1179" s="53"/>
      <c r="I1179" s="54"/>
      <c r="J1179" s="55"/>
      <c r="K1179" s="112"/>
      <c r="L1179" s="115"/>
      <c r="M1179" s="116"/>
      <c r="N1179" s="117"/>
      <c r="O1179" s="116"/>
      <c r="Q1179" s="88"/>
      <c r="R1179" s="42"/>
      <c r="S1179" s="43"/>
      <c r="T1179" s="88"/>
      <c r="U1179" s="88"/>
      <c r="V1179" s="97"/>
      <c r="W1179" s="88"/>
      <c r="X1179" s="97"/>
      <c r="Y1179" s="88"/>
    </row>
  </sheetData>
  <mergeCells count="147">
    <mergeCell ref="A1:A2"/>
    <mergeCell ref="C1:C2"/>
    <mergeCell ref="D1:D2"/>
    <mergeCell ref="E1:E2"/>
    <mergeCell ref="I1:I2"/>
    <mergeCell ref="J1:J2"/>
    <mergeCell ref="A3:A203"/>
    <mergeCell ref="C228:C236"/>
    <mergeCell ref="C239:C243"/>
    <mergeCell ref="C99:C100"/>
    <mergeCell ref="C101:C102"/>
    <mergeCell ref="C19:C22"/>
    <mergeCell ref="B23:B102"/>
    <mergeCell ref="C23:C24"/>
    <mergeCell ref="C25:C26"/>
    <mergeCell ref="C32:C37"/>
    <mergeCell ref="C38:C43"/>
    <mergeCell ref="C44:C45"/>
    <mergeCell ref="C137:C145"/>
    <mergeCell ref="C146:C154"/>
    <mergeCell ref="B103:B176"/>
    <mergeCell ref="C103:C108"/>
    <mergeCell ref="C109:C112"/>
    <mergeCell ref="C113:C118"/>
    <mergeCell ref="C119:C124"/>
    <mergeCell ref="C125:C130"/>
    <mergeCell ref="C131:C136"/>
    <mergeCell ref="C174:C176"/>
    <mergeCell ref="C155:C163"/>
    <mergeCell ref="C164:C172"/>
    <mergeCell ref="B177:B191"/>
    <mergeCell ref="A217:A236"/>
    <mergeCell ref="B218:B236"/>
    <mergeCell ref="A237:A266"/>
    <mergeCell ref="B237:B253"/>
    <mergeCell ref="B254:B263"/>
    <mergeCell ref="B264:B266"/>
    <mergeCell ref="B192:B203"/>
    <mergeCell ref="C192:C194"/>
    <mergeCell ref="C195:C197"/>
    <mergeCell ref="C198:C200"/>
    <mergeCell ref="C201:C203"/>
    <mergeCell ref="A204:A216"/>
    <mergeCell ref="B204:B212"/>
    <mergeCell ref="C244:C247"/>
    <mergeCell ref="C248:C249"/>
    <mergeCell ref="C250:C251"/>
    <mergeCell ref="C252:C253"/>
    <mergeCell ref="C257:C258"/>
    <mergeCell ref="C259:C260"/>
    <mergeCell ref="B213:B216"/>
    <mergeCell ref="C213:C214"/>
    <mergeCell ref="C218:C221"/>
    <mergeCell ref="C222:C225"/>
    <mergeCell ref="C226:C227"/>
    <mergeCell ref="C81:C82"/>
    <mergeCell ref="C83:C84"/>
    <mergeCell ref="C85:C88"/>
    <mergeCell ref="C89:C92"/>
    <mergeCell ref="C93:C94"/>
    <mergeCell ref="C95:C96"/>
    <mergeCell ref="C97:C98"/>
    <mergeCell ref="C205:C206"/>
    <mergeCell ref="C207:C209"/>
    <mergeCell ref="C177:C179"/>
    <mergeCell ref="C180:C182"/>
    <mergeCell ref="C183:C185"/>
    <mergeCell ref="C186:C191"/>
    <mergeCell ref="K61:K64"/>
    <mergeCell ref="K65:K68"/>
    <mergeCell ref="C55:C57"/>
    <mergeCell ref="C58:C60"/>
    <mergeCell ref="C61:C64"/>
    <mergeCell ref="C65:C68"/>
    <mergeCell ref="C70:C71"/>
    <mergeCell ref="C73:C76"/>
    <mergeCell ref="C77:C80"/>
    <mergeCell ref="K32:K37"/>
    <mergeCell ref="K38:K43"/>
    <mergeCell ref="C47:C50"/>
    <mergeCell ref="C51:C54"/>
    <mergeCell ref="K44:K45"/>
    <mergeCell ref="K47:K50"/>
    <mergeCell ref="K51:K54"/>
    <mergeCell ref="K55:K57"/>
    <mergeCell ref="K58:K60"/>
    <mergeCell ref="V1:W1"/>
    <mergeCell ref="X1:Y1"/>
    <mergeCell ref="K3:K6"/>
    <mergeCell ref="K7:K10"/>
    <mergeCell ref="K11:K14"/>
    <mergeCell ref="K15:K18"/>
    <mergeCell ref="K19:K22"/>
    <mergeCell ref="K23:K24"/>
    <mergeCell ref="K25:K26"/>
    <mergeCell ref="B1:B2"/>
    <mergeCell ref="B3:B22"/>
    <mergeCell ref="C3:C6"/>
    <mergeCell ref="C7:C10"/>
    <mergeCell ref="C11:C14"/>
    <mergeCell ref="C15:C18"/>
    <mergeCell ref="K1:K2"/>
    <mergeCell ref="L1:M1"/>
    <mergeCell ref="N1:O1"/>
    <mergeCell ref="K192:K194"/>
    <mergeCell ref="K226:K227"/>
    <mergeCell ref="K239:K243"/>
    <mergeCell ref="K244:K247"/>
    <mergeCell ref="K248:K249"/>
    <mergeCell ref="K250:K251"/>
    <mergeCell ref="K252:K253"/>
    <mergeCell ref="K257:K258"/>
    <mergeCell ref="K259:K260"/>
    <mergeCell ref="K195:K197"/>
    <mergeCell ref="K198:K200"/>
    <mergeCell ref="K201:K203"/>
    <mergeCell ref="K204:K212"/>
    <mergeCell ref="K213:K216"/>
    <mergeCell ref="K218:K221"/>
    <mergeCell ref="K222:K225"/>
    <mergeCell ref="K137:K145"/>
    <mergeCell ref="K146:K154"/>
    <mergeCell ref="K155:K163"/>
    <mergeCell ref="K164:K172"/>
    <mergeCell ref="K174:K176"/>
    <mergeCell ref="K177:K179"/>
    <mergeCell ref="K180:K182"/>
    <mergeCell ref="K183:K185"/>
    <mergeCell ref="K186:K191"/>
    <mergeCell ref="K97:K98"/>
    <mergeCell ref="K99:K100"/>
    <mergeCell ref="K101:K102"/>
    <mergeCell ref="K103:K108"/>
    <mergeCell ref="K109:K112"/>
    <mergeCell ref="K113:K118"/>
    <mergeCell ref="K119:K124"/>
    <mergeCell ref="K125:K130"/>
    <mergeCell ref="K131:K136"/>
    <mergeCell ref="K70:K71"/>
    <mergeCell ref="K73:K76"/>
    <mergeCell ref="K77:K80"/>
    <mergeCell ref="K81:K82"/>
    <mergeCell ref="K83:K84"/>
    <mergeCell ref="K85:K88"/>
    <mergeCell ref="K89:K92"/>
    <mergeCell ref="K93:K94"/>
    <mergeCell ref="K95:K96"/>
  </mergeCells>
  <phoneticPr fontId="52" type="noConversion"/>
  <conditionalFormatting sqref="D23 D28 D38 D49 D53:D54 D57 D60 D79 D115 D119 D128 D137 D140:D141 D143 D154 D227 D230 D257">
    <cfRule type="expression" dxfId="41" priority="1">
      <formula>COUNTIF(INDIRECT("연간집계!D2:D"), D23)=0</formula>
    </cfRule>
  </conditionalFormatting>
  <conditionalFormatting sqref="Q1:Q19 Q66">
    <cfRule type="cellIs" dxfId="40" priority="2" operator="equal">
      <formula>"직접만들기"</formula>
    </cfRule>
  </conditionalFormatting>
  <conditionalFormatting sqref="Q1:Q19 Q66">
    <cfRule type="cellIs" dxfId="39" priority="3" operator="equal">
      <formula>"테마 혼합"</formula>
    </cfRule>
  </conditionalFormatting>
  <conditionalFormatting sqref="Q3">
    <cfRule type="cellIs" dxfId="38" priority="4" operator="equal">
      <formula>"직접만들기"</formula>
    </cfRule>
  </conditionalFormatting>
  <conditionalFormatting sqref="Q3">
    <cfRule type="cellIs" dxfId="37" priority="5" operator="equal">
      <formula>"테마 혼합"</formula>
    </cfRule>
  </conditionalFormatting>
  <conditionalFormatting sqref="F1:J1179 L1:O1179 T1:T2 V1:Y49 E3:E1179">
    <cfRule type="cellIs" dxfId="36" priority="6" operator="equal">
      <formula>0</formula>
    </cfRule>
  </conditionalFormatting>
  <conditionalFormatting sqref="E1:E1179">
    <cfRule type="expression" dxfId="35" priority="7">
      <formula>COUNTIF(E:E,E1)&gt;1</formula>
    </cfRule>
  </conditionalFormatting>
  <dataValidations count="1">
    <dataValidation type="list" allowBlank="1" showErrorMessage="1" sqref="A1">
      <formula1>"2025,2026,2027"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1179"/>
  <sheetViews>
    <sheetView tabSelected="1" workbookViewId="0">
      <pane ySplit="2" topLeftCell="A3" activePane="bottomLeft" state="frozen"/>
      <selection pane="bottomLeft" activeCell="B3" sqref="B3:B22"/>
    </sheetView>
  </sheetViews>
  <sheetFormatPr defaultColWidth="12.5703125" defaultRowHeight="15.75" customHeight="1"/>
  <cols>
    <col min="1" max="1" width="8.140625" customWidth="1"/>
    <col min="2" max="2" width="8" customWidth="1"/>
    <col min="3" max="3" width="11.42578125" customWidth="1"/>
    <col min="4" max="4" width="69.7109375" hidden="1" customWidth="1"/>
    <col min="5" max="5" width="23.5703125" customWidth="1"/>
    <col min="6" max="9" width="7" customWidth="1"/>
    <col min="10" max="10" width="6.85546875" customWidth="1"/>
    <col min="11" max="11" width="8.28515625" customWidth="1"/>
    <col min="12" max="15" width="6.7109375" customWidth="1"/>
    <col min="16" max="16" width="1.7109375" customWidth="1"/>
    <col min="17" max="17" width="23.5703125" customWidth="1"/>
    <col min="18" max="19" width="7.5703125" customWidth="1"/>
    <col min="20" max="20" width="8.42578125" customWidth="1"/>
    <col min="21" max="24" width="6.5703125" customWidth="1"/>
  </cols>
  <sheetData>
    <row r="1" spans="1:24">
      <c r="A1" s="255">
        <v>2026</v>
      </c>
      <c r="B1" s="260">
        <v>5</v>
      </c>
      <c r="C1" s="237" t="s">
        <v>819</v>
      </c>
      <c r="D1" s="237" t="s">
        <v>820</v>
      </c>
      <c r="E1" s="237" t="s">
        <v>820</v>
      </c>
      <c r="F1" s="118" t="s">
        <v>821</v>
      </c>
      <c r="G1" s="119" t="s">
        <v>822</v>
      </c>
      <c r="H1" s="11" t="s">
        <v>823</v>
      </c>
      <c r="I1" s="256" t="s">
        <v>824</v>
      </c>
      <c r="J1" s="257" t="s">
        <v>825</v>
      </c>
      <c r="K1" s="243" t="s">
        <v>826</v>
      </c>
      <c r="L1" s="261" t="s">
        <v>827</v>
      </c>
      <c r="M1" s="233"/>
      <c r="N1" s="262" t="s">
        <v>828</v>
      </c>
      <c r="O1" s="233"/>
      <c r="Q1" s="12" t="s">
        <v>818</v>
      </c>
      <c r="R1" s="13" t="s">
        <v>829</v>
      </c>
      <c r="S1" s="14" t="s">
        <v>830</v>
      </c>
      <c r="T1" s="15" t="s">
        <v>825</v>
      </c>
      <c r="U1" s="246" t="s">
        <v>827</v>
      </c>
      <c r="V1" s="233"/>
      <c r="W1" s="247" t="s">
        <v>828</v>
      </c>
      <c r="X1" s="233"/>
    </row>
    <row r="2" spans="1:24">
      <c r="A2" s="233"/>
      <c r="B2" s="233"/>
      <c r="C2" s="233"/>
      <c r="D2" s="233"/>
      <c r="E2" s="233"/>
      <c r="F2" s="120">
        <f t="shared" ref="F2:G2" si="0">SUM(F3:F1179)</f>
        <v>644</v>
      </c>
      <c r="G2" s="17">
        <f t="shared" si="0"/>
        <v>1021</v>
      </c>
      <c r="H2" s="121">
        <f>IFERROR(G2/F2,"")</f>
        <v>1.5854037267080745</v>
      </c>
      <c r="I2" s="233"/>
      <c r="J2" s="233"/>
      <c r="K2" s="233"/>
      <c r="L2" s="19">
        <f>SUM(L3:L1179)</f>
        <v>922</v>
      </c>
      <c r="M2" s="20">
        <f t="shared" ref="M2:M266" si="1">IFERROR($L2/($L2+$N2),"")</f>
        <v>0.90303623898139085</v>
      </c>
      <c r="N2" s="21">
        <f>SUM(N3:N1179)</f>
        <v>99</v>
      </c>
      <c r="O2" s="22">
        <f t="shared" ref="O2:O186" si="2">IFERROR($N2/($N2+$L2),"")</f>
        <v>9.6963761018609207E-2</v>
      </c>
      <c r="Q2" s="23">
        <f ca="1">COUNTA(Q3:Q1179)</f>
        <v>18</v>
      </c>
      <c r="R2" s="24">
        <f t="shared" ref="R2:S2" ca="1" si="3">SUM(R3:R1179)</f>
        <v>644</v>
      </c>
      <c r="S2" s="25">
        <f t="shared" ca="1" si="3"/>
        <v>1021</v>
      </c>
      <c r="T2" s="26"/>
      <c r="U2" s="27">
        <f ca="1">SUM(U3:U1179)</f>
        <v>922</v>
      </c>
      <c r="V2" s="28">
        <f t="shared" ref="V2:V55" ca="1" si="4">IFERROR(U2/($U2+$W2),"")</f>
        <v>0.90303623898139085</v>
      </c>
      <c r="W2" s="29">
        <f ca="1">SUM(W3:W1179)</f>
        <v>99</v>
      </c>
      <c r="X2" s="28">
        <f t="shared" ref="X2:X55" ca="1" si="5">IFERROR(W2/($U2+$W2),"")</f>
        <v>9.6963761018609207E-2</v>
      </c>
    </row>
    <row r="3" spans="1:24">
      <c r="A3" s="252" t="s">
        <v>831</v>
      </c>
      <c r="B3" s="238" t="s">
        <v>832</v>
      </c>
      <c r="C3" s="239" t="s">
        <v>833</v>
      </c>
      <c r="D3" s="31" t="str">
        <f>연간집계!D3</f>
        <v>PCMS_150_210 (PCMS_150_210_소프트커버_무광 / 150x210 | 소프트커버무광 | 없음 | 22p)</v>
      </c>
      <c r="E3" s="32" t="str">
        <f>연간집계!E3</f>
        <v>스탠다드 포토북 6*8 (소프트/무광)</v>
      </c>
      <c r="F3" s="122">
        <f>COUNTIFS(데이터!F:F,D3,데이터!$N:$N,$A$1,데이터!$O:$O,$B$1)</f>
        <v>8</v>
      </c>
      <c r="G3" s="123">
        <f>SUMIFS(데이터!G:G,데이터!F:F,D3,데이터!$N:$N,$A$1,데이터!$O:$O,$B$1)</f>
        <v>13</v>
      </c>
      <c r="H3" s="36">
        <f t="shared" ref="H3:H266" si="6">IFERROR(G3/F3,0)</f>
        <v>1.625</v>
      </c>
      <c r="I3" s="36">
        <f>IFERROR((SUMIFS(데이터!K:K,데이터!F:F,D3,데이터!$N:$N,$A$1,데이터!$O:$O,$B$1))/F3,0)</f>
        <v>36.5</v>
      </c>
      <c r="J3" s="37">
        <f t="shared" ref="J3:J218" si="7">IFERROR($G3/$G$2,"")</f>
        <v>1.2732615083251714E-2</v>
      </c>
      <c r="K3" s="259">
        <f>SUM(G3:G6)</f>
        <v>158</v>
      </c>
      <c r="L3" s="124">
        <f>IFERROR(SUMIFS(데이터!$G:$G,데이터!$F:$F,$D3,데이터!$N:$N,$A$1,데이터!$O:$O,$B$1,데이터!$L:$L,L$1),"")</f>
        <v>13</v>
      </c>
      <c r="M3" s="39">
        <f t="shared" si="1"/>
        <v>1</v>
      </c>
      <c r="N3" s="125">
        <f>IFERROR(SUMIFS(데이터!$G:$G,데이터!$F:$F,$D3,데이터!$N:$N,$A$1,데이터!$O:$O,$B$1,데이터!$L:$L,N$1),"")</f>
        <v>0</v>
      </c>
      <c r="O3" s="39">
        <f t="shared" si="2"/>
        <v>0</v>
      </c>
      <c r="Q3" s="88" t="str">
        <f ca="1">IFERROR(__xludf.DUMMYFUNCTION("iferror(SORT(
  UNIQUE(
    FILTER(
      '데이터'!$M:$M,
      '데이터'!$N:$N = $A$1,
      '데이터'!$O:$O = $B$1,
      '데이터'!$M:$M &lt;&gt; """"
    )
  ),
  1,
  TRUE
),""-"")"),"01.여행 : 개인/가족")</f>
        <v>01.여행 : 개인/가족</v>
      </c>
      <c r="R3" s="42">
        <f ca="1">IFERROR(COUNTIFS(데이터!$N:$N,$A$1,데이터!$O:$O,$B$1,데이터!$M:$M,$Q3),"")</f>
        <v>304</v>
      </c>
      <c r="S3" s="43">
        <f ca="1">IFERROR(SUMIFS(데이터!$G:$G,데이터!$N:$N,$A$1,데이터!$O:$O,$B$1,데이터!$M:$M,$Q3),"")</f>
        <v>396</v>
      </c>
      <c r="T3" s="45">
        <f t="shared" ref="T3:T55" ca="1" si="8">IFERROR(S3/(SUM($S$3:$S1179)),"")</f>
        <v>0.38785504407443683</v>
      </c>
      <c r="U3" s="46">
        <f ca="1">SUMIFS(데이터!$G:$G,데이터!$N:$N,$A$1,데이터!$O:$O,$B$1,데이터!$M:$M,$Q3,데이터!$L:$L,$U$1)</f>
        <v>349</v>
      </c>
      <c r="V3" s="47">
        <f t="shared" ca="1" si="4"/>
        <v>0.88131313131313127</v>
      </c>
      <c r="W3" s="48">
        <f ca="1">SUMIFS(데이터!$G:$G,데이터!$N:$N,$A$1,데이터!$O:$O,$B$1,데이터!$M:$M,$Q3,데이터!$L:$L,$W$1)</f>
        <v>47</v>
      </c>
      <c r="X3" s="47">
        <f t="shared" ca="1" si="5"/>
        <v>0.11868686868686869</v>
      </c>
    </row>
    <row r="4" spans="1:24">
      <c r="A4" s="233"/>
      <c r="B4" s="233"/>
      <c r="C4" s="233"/>
      <c r="D4" s="49" t="str">
        <f>연간집계!D4</f>
        <v>PCMS_150_210 (PCMS_150_210_소프트커버_유광 / 150x210 | 소프트커버유광 | 없음 | 22p)</v>
      </c>
      <c r="E4" s="50" t="str">
        <f>연간집계!E4</f>
        <v>스탠다드 포토북 6*8 (소프트/유광)</v>
      </c>
      <c r="F4" s="126">
        <f>COUNTIFS(데이터!F:F,D4,데이터!$N:$N,$A$1,데이터!$O:$O,$B$1)</f>
        <v>1</v>
      </c>
      <c r="G4" s="127">
        <f>SUMIFS(데이터!G:G,데이터!F:F,D4,데이터!$N:$N,$A$1,데이터!$O:$O,$B$1)</f>
        <v>1</v>
      </c>
      <c r="H4" s="54">
        <f t="shared" si="6"/>
        <v>1</v>
      </c>
      <c r="I4" s="54">
        <f>IFERROR((SUMIFS(데이터!K:K,데이터!F:F,D4,데이터!$N:$N,$A$1,데이터!$O:$O,$B$1))/F4,0)</f>
        <v>28</v>
      </c>
      <c r="J4" s="55">
        <f t="shared" si="7"/>
        <v>9.7943192948090111E-4</v>
      </c>
      <c r="K4" s="233"/>
      <c r="L4" s="124">
        <f>IFERROR(SUMIFS(데이터!$G:$G,데이터!$F:$F,$D4,데이터!$N:$N,$A$1,데이터!$O:$O,$B$1,데이터!$L:$L,L$1),"")</f>
        <v>1</v>
      </c>
      <c r="M4" s="39">
        <f t="shared" si="1"/>
        <v>1</v>
      </c>
      <c r="N4" s="125">
        <f>IFERROR(SUMIFS(데이터!$G:$G,데이터!$F:$F,$D4,데이터!$N:$N,$A$1,데이터!$O:$O,$B$1,데이터!$L:$L,N$1),"")</f>
        <v>0</v>
      </c>
      <c r="O4" s="39">
        <f t="shared" si="2"/>
        <v>0</v>
      </c>
      <c r="Q4" s="88" t="str">
        <f ca="1">IFERROR(__xludf.DUMMYFUNCTION("""COMPUTED_VALUE"""),"01.여행 : 단체/모임/친구")</f>
        <v>01.여행 : 단체/모임/친구</v>
      </c>
      <c r="R4" s="42">
        <f ca="1">IFERROR(COUNTIFS(데이터!$N:$N,$A$1,데이터!$O:$O,$B$1,데이터!$M:$M,$Q4),"")</f>
        <v>58</v>
      </c>
      <c r="S4" s="43">
        <f ca="1">IFERROR(SUMIFS(데이터!$G:$G,데이터!$N:$N,$A$1,데이터!$O:$O,$B$1,데이터!$M:$M,$Q4),"")</f>
        <v>141</v>
      </c>
      <c r="T4" s="45">
        <f t="shared" ca="1" si="8"/>
        <v>0.13809990205680706</v>
      </c>
      <c r="U4" s="46">
        <f ca="1">SUMIFS(데이터!$G:$G,데이터!$N:$N,$A$1,데이터!$O:$O,$B$1,데이터!$M:$M,$Q4,데이터!$L:$L,$U$1)</f>
        <v>132</v>
      </c>
      <c r="V4" s="47">
        <f t="shared" ca="1" si="4"/>
        <v>0.93617021276595747</v>
      </c>
      <c r="W4" s="48">
        <f ca="1">SUMIFS(데이터!$G:$G,데이터!$N:$N,$A$1,데이터!$O:$O,$B$1,데이터!$M:$M,$Q4,데이터!$L:$L,$W$1)</f>
        <v>9</v>
      </c>
      <c r="X4" s="47">
        <f t="shared" ca="1" si="5"/>
        <v>6.3829787234042548E-2</v>
      </c>
    </row>
    <row r="5" spans="1:24">
      <c r="A5" s="233"/>
      <c r="B5" s="233"/>
      <c r="C5" s="233"/>
      <c r="D5" s="49" t="str">
        <f>연간집계!D5</f>
        <v>PCMS_150_210 (PCMS_150_210_하드커버_무광 / 150x210 | 하드커버무광 | 없음 | 22p)</v>
      </c>
      <c r="E5" s="50" t="str">
        <f>연간집계!E5</f>
        <v>스탠다드 포토북 6*8 (하드/무광)</v>
      </c>
      <c r="F5" s="126">
        <f>COUNTIFS(데이터!F:F,D5,데이터!$N:$N,$A$1,데이터!$O:$O,$B$1)</f>
        <v>92</v>
      </c>
      <c r="G5" s="127">
        <f>SUMIFS(데이터!G:G,데이터!F:F,D5,데이터!$N:$N,$A$1,데이터!$O:$O,$B$1)</f>
        <v>131</v>
      </c>
      <c r="H5" s="54">
        <f t="shared" si="6"/>
        <v>1.423913043478261</v>
      </c>
      <c r="I5" s="54">
        <f>IFERROR((SUMIFS(데이터!K:K,데이터!F:F,D5,데이터!$N:$N,$A$1,데이터!$O:$O,$B$1))/F5,0)</f>
        <v>40.173913043478258</v>
      </c>
      <c r="J5" s="55">
        <f t="shared" si="7"/>
        <v>0.12830558276199805</v>
      </c>
      <c r="K5" s="233"/>
      <c r="L5" s="124">
        <f>IFERROR(SUMIFS(데이터!$G:$G,데이터!$F:$F,$D5,데이터!$N:$N,$A$1,데이터!$O:$O,$B$1,데이터!$L:$L,L$1),"")</f>
        <v>131</v>
      </c>
      <c r="M5" s="39">
        <f t="shared" si="1"/>
        <v>1</v>
      </c>
      <c r="N5" s="125">
        <f>IFERROR(SUMIFS(데이터!$G:$G,데이터!$F:$F,$D5,데이터!$N:$N,$A$1,데이터!$O:$O,$B$1,데이터!$L:$L,N$1),"")</f>
        <v>0</v>
      </c>
      <c r="O5" s="39">
        <f t="shared" si="2"/>
        <v>0</v>
      </c>
      <c r="Q5" s="88" t="str">
        <f ca="1">IFERROR(__xludf.DUMMYFUNCTION("""COMPUTED_VALUE"""),"01.여행 : 커플")</f>
        <v>01.여행 : 커플</v>
      </c>
      <c r="R5" s="42">
        <f ca="1">IFERROR(COUNTIFS(데이터!$N:$N,$A$1,데이터!$O:$O,$B$1,데이터!$M:$M,$Q5),"")</f>
        <v>17</v>
      </c>
      <c r="S5" s="43">
        <f ca="1">IFERROR(SUMIFS(데이터!$G:$G,데이터!$N:$N,$A$1,데이터!$O:$O,$B$1,데이터!$M:$M,$Q5),"")</f>
        <v>18</v>
      </c>
      <c r="T5" s="45">
        <f t="shared" ca="1" si="8"/>
        <v>1.762977473065622E-2</v>
      </c>
      <c r="U5" s="46">
        <f ca="1">SUMIFS(데이터!$G:$G,데이터!$N:$N,$A$1,데이터!$O:$O,$B$1,데이터!$M:$M,$Q5,데이터!$L:$L,$U$1)</f>
        <v>17</v>
      </c>
      <c r="V5" s="47">
        <f t="shared" ca="1" si="4"/>
        <v>0.94444444444444442</v>
      </c>
      <c r="W5" s="48">
        <f ca="1">SUMIFS(데이터!$G:$G,데이터!$N:$N,$A$1,데이터!$O:$O,$B$1,데이터!$M:$M,$Q5,데이터!$L:$L,$W$1)</f>
        <v>1</v>
      </c>
      <c r="X5" s="47">
        <f t="shared" ca="1" si="5"/>
        <v>5.5555555555555552E-2</v>
      </c>
    </row>
    <row r="6" spans="1:24">
      <c r="A6" s="233"/>
      <c r="B6" s="233"/>
      <c r="C6" s="233"/>
      <c r="D6" s="49" t="str">
        <f>연간집계!D6</f>
        <v>PCMS_150_210 (PCMS_150_210_하드커버_유광 / 150x210 | 하드커버유광 | 없음 | 22p)</v>
      </c>
      <c r="E6" s="50" t="str">
        <f>연간집계!E6</f>
        <v>스탠다드 포토북 6*8 (하드/유광)</v>
      </c>
      <c r="F6" s="126">
        <f>COUNTIFS(데이터!F:F,D6,데이터!$N:$N,$A$1,데이터!$O:$O,$B$1)</f>
        <v>8</v>
      </c>
      <c r="G6" s="127">
        <f>SUMIFS(데이터!G:G,데이터!F:F,D6,데이터!$N:$N,$A$1,데이터!$O:$O,$B$1)</f>
        <v>13</v>
      </c>
      <c r="H6" s="54">
        <f t="shared" si="6"/>
        <v>1.625</v>
      </c>
      <c r="I6" s="54">
        <f>IFERROR((SUMIFS(데이터!K:K,데이터!F:F,D6,데이터!$N:$N,$A$1,데이터!$O:$O,$B$1))/F6,0)</f>
        <v>43.25</v>
      </c>
      <c r="J6" s="55">
        <f t="shared" si="7"/>
        <v>1.2732615083251714E-2</v>
      </c>
      <c r="K6" s="233"/>
      <c r="L6" s="124">
        <f>IFERROR(SUMIFS(데이터!$G:$G,데이터!$F:$F,$D6,데이터!$N:$N,$A$1,데이터!$O:$O,$B$1,데이터!$L:$L,L$1),"")</f>
        <v>13</v>
      </c>
      <c r="M6" s="39">
        <f t="shared" si="1"/>
        <v>1</v>
      </c>
      <c r="N6" s="125">
        <f>IFERROR(SUMIFS(데이터!$G:$G,데이터!$F:$F,$D6,데이터!$N:$N,$A$1,데이터!$O:$O,$B$1,데이터!$L:$L,N$1),"")</f>
        <v>0</v>
      </c>
      <c r="O6" s="39">
        <f t="shared" si="2"/>
        <v>0</v>
      </c>
      <c r="Q6" s="88" t="str">
        <f ca="1">IFERROR(__xludf.DUMMYFUNCTION("""COMPUTED_VALUE"""),"02.일상 : 개인/가족")</f>
        <v>02.일상 : 개인/가족</v>
      </c>
      <c r="R6" s="42">
        <f ca="1">IFERROR(COUNTIFS(데이터!$N:$N,$A$1,데이터!$O:$O,$B$1,데이터!$M:$M,$Q6),"")</f>
        <v>18</v>
      </c>
      <c r="S6" s="43">
        <f ca="1">IFERROR(SUMIFS(데이터!$G:$G,데이터!$N:$N,$A$1,데이터!$O:$O,$B$1,데이터!$M:$M,$Q6),"")</f>
        <v>22</v>
      </c>
      <c r="T6" s="45">
        <f t="shared" ca="1" si="8"/>
        <v>2.1547502448579822E-2</v>
      </c>
      <c r="U6" s="46">
        <f ca="1">SUMIFS(데이터!$G:$G,데이터!$N:$N,$A$1,데이터!$O:$O,$B$1,데이터!$M:$M,$Q6,데이터!$L:$L,$U$1)</f>
        <v>17</v>
      </c>
      <c r="V6" s="47">
        <f t="shared" ca="1" si="4"/>
        <v>0.77272727272727271</v>
      </c>
      <c r="W6" s="48">
        <f ca="1">SUMIFS(데이터!$G:$G,데이터!$N:$N,$A$1,데이터!$O:$O,$B$1,데이터!$M:$M,$Q6,데이터!$L:$L,$W$1)</f>
        <v>5</v>
      </c>
      <c r="X6" s="47">
        <f t="shared" ca="1" si="5"/>
        <v>0.22727272727272727</v>
      </c>
    </row>
    <row r="7" spans="1:24">
      <c r="A7" s="233"/>
      <c r="B7" s="233"/>
      <c r="C7" s="240" t="s">
        <v>842</v>
      </c>
      <c r="D7" s="56" t="str">
        <f>연간집계!D7</f>
        <v>PCMS_197_278 (PCMS_197_278_소프트커버_무광 / 197x278 | 소프트커버무광 | 없음 | 22p)</v>
      </c>
      <c r="E7" s="57" t="str">
        <f>연간집계!E7</f>
        <v>스탠다드 포토북 8*11 (소프트/무광)</v>
      </c>
      <c r="F7" s="128">
        <f>COUNTIFS(데이터!F:F,D7,데이터!$N:$N,$A$1,데이터!$O:$O,$B$1)</f>
        <v>11</v>
      </c>
      <c r="G7" s="129">
        <f>SUMIFS(데이터!G:G,데이터!F:F,D7,데이터!$N:$N,$A$1,데이터!$O:$O,$B$1)</f>
        <v>17</v>
      </c>
      <c r="H7" s="61">
        <f t="shared" si="6"/>
        <v>1.5454545454545454</v>
      </c>
      <c r="I7" s="61">
        <f>IFERROR((SUMIFS(데이터!K:K,데이터!F:F,D7,데이터!$N:$N,$A$1,데이터!$O:$O,$B$1))/F7,0)</f>
        <v>39.090909090909093</v>
      </c>
      <c r="J7" s="62">
        <f t="shared" si="7"/>
        <v>1.6650342801175319E-2</v>
      </c>
      <c r="K7" s="263">
        <f>SUM(G7:G10)</f>
        <v>124</v>
      </c>
      <c r="L7" s="130">
        <f>IFERROR(SUMIFS(데이터!$G:$G,데이터!$F:$F,$D7,데이터!$N:$N,$A$1,데이터!$O:$O,$B$1,데이터!$L:$L,L$1),"")</f>
        <v>17</v>
      </c>
      <c r="M7" s="64">
        <f t="shared" si="1"/>
        <v>1</v>
      </c>
      <c r="N7" s="131">
        <f>IFERROR(SUMIFS(데이터!$G:$G,데이터!$F:$F,$D7,데이터!$N:$N,$A$1,데이터!$O:$O,$B$1,데이터!$L:$L,N$1),"")</f>
        <v>0</v>
      </c>
      <c r="O7" s="64">
        <f t="shared" si="2"/>
        <v>0</v>
      </c>
      <c r="Q7" s="88" t="str">
        <f ca="1">IFERROR(__xludf.DUMMYFUNCTION("""COMPUTED_VALUE"""),"02.일상 : 베이비/성장")</f>
        <v>02.일상 : 베이비/성장</v>
      </c>
      <c r="R7" s="42">
        <f ca="1">IFERROR(COUNTIFS(데이터!$N:$N,$A$1,데이터!$O:$O,$B$1,데이터!$M:$M,$Q7),"")</f>
        <v>86</v>
      </c>
      <c r="S7" s="43">
        <f ca="1">IFERROR(SUMIFS(데이터!$G:$G,데이터!$N:$N,$A$1,데이터!$O:$O,$B$1,데이터!$M:$M,$Q7),"")</f>
        <v>100</v>
      </c>
      <c r="T7" s="45">
        <f t="shared" ca="1" si="8"/>
        <v>9.7943192948090105E-2</v>
      </c>
      <c r="U7" s="46">
        <f ca="1">SUMIFS(데이터!$G:$G,데이터!$N:$N,$A$1,데이터!$O:$O,$B$1,데이터!$M:$M,$Q7,데이터!$L:$L,$U$1)</f>
        <v>89</v>
      </c>
      <c r="V7" s="47">
        <f t="shared" ca="1" si="4"/>
        <v>0.89</v>
      </c>
      <c r="W7" s="48">
        <f ca="1">SUMIFS(데이터!$G:$G,데이터!$N:$N,$A$1,데이터!$O:$O,$B$1,데이터!$M:$M,$Q7,데이터!$L:$L,$W$1)</f>
        <v>11</v>
      </c>
      <c r="X7" s="47">
        <f t="shared" ca="1" si="5"/>
        <v>0.11</v>
      </c>
    </row>
    <row r="8" spans="1:24">
      <c r="A8" s="233"/>
      <c r="B8" s="233"/>
      <c r="C8" s="233"/>
      <c r="D8" s="49" t="str">
        <f>연간집계!D8</f>
        <v>PCMS_197_278 (PCMS_197_278_소프트커버_유광 / 197x278 | 소프트커버유광 | 없음 | 22p)</v>
      </c>
      <c r="E8" s="50" t="str">
        <f>연간집계!E8</f>
        <v>스탠다드 포토북 8*11 (소프트/유광)</v>
      </c>
      <c r="F8" s="126">
        <f>COUNTIFS(데이터!F:F,D8,데이터!$N:$N,$A$1,데이터!$O:$O,$B$1)</f>
        <v>5</v>
      </c>
      <c r="G8" s="127">
        <f>SUMIFS(데이터!G:G,데이터!F:F,D8,데이터!$N:$N,$A$1,데이터!$O:$O,$B$1)</f>
        <v>5</v>
      </c>
      <c r="H8" s="54">
        <f t="shared" si="6"/>
        <v>1</v>
      </c>
      <c r="I8" s="54">
        <f>IFERROR((SUMIFS(데이터!K:K,데이터!F:F,D8,데이터!$N:$N,$A$1,데이터!$O:$O,$B$1))/F8,0)</f>
        <v>40</v>
      </c>
      <c r="J8" s="55">
        <f t="shared" si="7"/>
        <v>4.8971596474045058E-3</v>
      </c>
      <c r="K8" s="233"/>
      <c r="L8" s="124">
        <f>IFERROR(SUMIFS(데이터!$G:$G,데이터!$F:$F,$D8,데이터!$N:$N,$A$1,데이터!$O:$O,$B$1,데이터!$L:$L,L$1),"")</f>
        <v>5</v>
      </c>
      <c r="M8" s="39">
        <f t="shared" si="1"/>
        <v>1</v>
      </c>
      <c r="N8" s="125">
        <f>IFERROR(SUMIFS(데이터!$G:$G,데이터!$F:$F,$D8,데이터!$N:$N,$A$1,데이터!$O:$O,$B$1,데이터!$L:$L,N$1),"")</f>
        <v>0</v>
      </c>
      <c r="O8" s="39">
        <f t="shared" si="2"/>
        <v>0</v>
      </c>
      <c r="Q8" s="88" t="str">
        <f ca="1">IFERROR(__xludf.DUMMYFUNCTION("""COMPUTED_VALUE"""),"02.일상 : 커플")</f>
        <v>02.일상 : 커플</v>
      </c>
      <c r="R8" s="42">
        <f ca="1">IFERROR(COUNTIFS(데이터!$N:$N,$A$1,데이터!$O:$O,$B$1,데이터!$M:$M,$Q8),"")</f>
        <v>11</v>
      </c>
      <c r="S8" s="43">
        <f ca="1">IFERROR(SUMIFS(데이터!$G:$G,데이터!$N:$N,$A$1,데이터!$O:$O,$B$1,데이터!$M:$M,$Q8),"")</f>
        <v>13</v>
      </c>
      <c r="T8" s="45">
        <f t="shared" ca="1" si="8"/>
        <v>1.2732615083251714E-2</v>
      </c>
      <c r="U8" s="46">
        <f ca="1">SUMIFS(데이터!$G:$G,데이터!$N:$N,$A$1,데이터!$O:$O,$B$1,데이터!$M:$M,$Q8,데이터!$L:$L,$U$1)</f>
        <v>8</v>
      </c>
      <c r="V8" s="47">
        <f t="shared" ca="1" si="4"/>
        <v>0.61538461538461542</v>
      </c>
      <c r="W8" s="48">
        <f ca="1">SUMIFS(데이터!$G:$G,데이터!$N:$N,$A$1,데이터!$O:$O,$B$1,데이터!$M:$M,$Q8,데이터!$L:$L,$W$1)</f>
        <v>5</v>
      </c>
      <c r="X8" s="47">
        <f t="shared" ca="1" si="5"/>
        <v>0.38461538461538464</v>
      </c>
    </row>
    <row r="9" spans="1:24">
      <c r="A9" s="233"/>
      <c r="B9" s="233"/>
      <c r="C9" s="233"/>
      <c r="D9" s="49" t="str">
        <f>연간집계!D9</f>
        <v>PCMS_197_278 (PCMS_197_278_하드커버_무광 / 197x278 | 하드커버무광 | 없음 | 22p)</v>
      </c>
      <c r="E9" s="50" t="str">
        <f>연간집계!E9</f>
        <v>스탠다드 포토북 8*11 (하드/무광)</v>
      </c>
      <c r="F9" s="126">
        <f>COUNTIFS(데이터!F:F,D9,데이터!$N:$N,$A$1,데이터!$O:$O,$B$1)</f>
        <v>40</v>
      </c>
      <c r="G9" s="127">
        <f>SUMIFS(데이터!G:G,데이터!F:F,D9,데이터!$N:$N,$A$1,데이터!$O:$O,$B$1)</f>
        <v>54</v>
      </c>
      <c r="H9" s="54">
        <f t="shared" si="6"/>
        <v>1.35</v>
      </c>
      <c r="I9" s="54">
        <f>IFERROR((SUMIFS(데이터!K:K,데이터!F:F,D9,데이터!$N:$N,$A$1,데이터!$O:$O,$B$1))/F9,0)</f>
        <v>40.4</v>
      </c>
      <c r="J9" s="55">
        <f t="shared" si="7"/>
        <v>5.2889324191968658E-2</v>
      </c>
      <c r="K9" s="233"/>
      <c r="L9" s="124">
        <f>IFERROR(SUMIFS(데이터!$G:$G,데이터!$F:$F,$D9,데이터!$N:$N,$A$1,데이터!$O:$O,$B$1,데이터!$L:$L,L$1),"")</f>
        <v>54</v>
      </c>
      <c r="M9" s="39">
        <f t="shared" si="1"/>
        <v>1</v>
      </c>
      <c r="N9" s="125">
        <f>IFERROR(SUMIFS(데이터!$G:$G,데이터!$F:$F,$D9,데이터!$N:$N,$A$1,데이터!$O:$O,$B$1,데이터!$L:$L,N$1),"")</f>
        <v>0</v>
      </c>
      <c r="O9" s="39">
        <f t="shared" si="2"/>
        <v>0</v>
      </c>
      <c r="Q9" s="88" t="str">
        <f ca="1">IFERROR(__xludf.DUMMYFUNCTION("""COMPUTED_VALUE"""),"03.행사/기념 : 개인/가족")</f>
        <v>03.행사/기념 : 개인/가족</v>
      </c>
      <c r="R9" s="42">
        <f ca="1">IFERROR(COUNTIFS(데이터!$N:$N,$A$1,데이터!$O:$O,$B$1,데이터!$M:$M,$Q9),"")</f>
        <v>41</v>
      </c>
      <c r="S9" s="43">
        <f ca="1">IFERROR(SUMIFS(데이터!$G:$G,데이터!$N:$N,$A$1,데이터!$O:$O,$B$1,데이터!$M:$M,$Q9),"")</f>
        <v>64</v>
      </c>
      <c r="T9" s="45">
        <f t="shared" ca="1" si="8"/>
        <v>6.2683643486777671E-2</v>
      </c>
      <c r="U9" s="46">
        <f ca="1">SUMIFS(데이터!$G:$G,데이터!$N:$N,$A$1,데이터!$O:$O,$B$1,데이터!$M:$M,$Q9,데이터!$L:$L,$U$1)</f>
        <v>59</v>
      </c>
      <c r="V9" s="47">
        <f t="shared" ca="1" si="4"/>
        <v>0.921875</v>
      </c>
      <c r="W9" s="48">
        <f ca="1">SUMIFS(데이터!$G:$G,데이터!$N:$N,$A$1,데이터!$O:$O,$B$1,데이터!$M:$M,$Q9,데이터!$L:$L,$W$1)</f>
        <v>5</v>
      </c>
      <c r="X9" s="47">
        <f t="shared" ca="1" si="5"/>
        <v>7.8125E-2</v>
      </c>
    </row>
    <row r="10" spans="1:24">
      <c r="A10" s="233"/>
      <c r="B10" s="233"/>
      <c r="C10" s="241"/>
      <c r="D10" s="66" t="str">
        <f>연간집계!D10</f>
        <v>PCMS_197_278 (PCMS_197_278_하드커버_유광 / 197x278 | 하드커버유광 | 없음 | 22p)</v>
      </c>
      <c r="E10" s="67" t="str">
        <f>연간집계!E10</f>
        <v>스탠다드 포토북 8*11 (하드/유광)</v>
      </c>
      <c r="F10" s="132">
        <f>COUNTIFS(데이터!F:F,D10,데이터!$N:$N,$A$1,데이터!$O:$O,$B$1)</f>
        <v>24</v>
      </c>
      <c r="G10" s="133">
        <f>SUMIFS(데이터!G:G,데이터!F:F,D10,데이터!$N:$N,$A$1,데이터!$O:$O,$B$1)</f>
        <v>48</v>
      </c>
      <c r="H10" s="71">
        <f t="shared" si="6"/>
        <v>2</v>
      </c>
      <c r="I10" s="71">
        <f>IFERROR((SUMIFS(데이터!K:K,데이터!F:F,D10,데이터!$N:$N,$A$1,데이터!$O:$O,$B$1))/F10,0)</f>
        <v>40.083333333333336</v>
      </c>
      <c r="J10" s="72">
        <f t="shared" si="7"/>
        <v>4.701273261508325E-2</v>
      </c>
      <c r="K10" s="241"/>
      <c r="L10" s="134">
        <f>IFERROR(SUMIFS(데이터!$G:$G,데이터!$F:$F,$D10,데이터!$N:$N,$A$1,데이터!$O:$O,$B$1,데이터!$L:$L,L$1),"")</f>
        <v>48</v>
      </c>
      <c r="M10" s="74">
        <f t="shared" si="1"/>
        <v>1</v>
      </c>
      <c r="N10" s="135">
        <f>IFERROR(SUMIFS(데이터!$G:$G,데이터!$F:$F,$D10,데이터!$N:$N,$A$1,데이터!$O:$O,$B$1,데이터!$L:$L,N$1),"")</f>
        <v>0</v>
      </c>
      <c r="O10" s="74">
        <f t="shared" si="2"/>
        <v>0</v>
      </c>
      <c r="Q10" s="88" t="str">
        <f ca="1">IFERROR(__xludf.DUMMYFUNCTION("""COMPUTED_VALUE"""),"03.행사/기념 : 기업/기관/단체")</f>
        <v>03.행사/기념 : 기업/기관/단체</v>
      </c>
      <c r="R10" s="42">
        <f ca="1">IFERROR(COUNTIFS(데이터!$N:$N,$A$1,데이터!$O:$O,$B$1,데이터!$M:$M,$Q10),"")</f>
        <v>19</v>
      </c>
      <c r="S10" s="43">
        <f ca="1">IFERROR(SUMIFS(데이터!$G:$G,데이터!$N:$N,$A$1,데이터!$O:$O,$B$1,데이터!$M:$M,$Q10),"")</f>
        <v>65</v>
      </c>
      <c r="T10" s="45">
        <f t="shared" ca="1" si="8"/>
        <v>6.3663075416258569E-2</v>
      </c>
      <c r="U10" s="46">
        <f ca="1">SUMIFS(데이터!$G:$G,데이터!$N:$N,$A$1,데이터!$O:$O,$B$1,데이터!$M:$M,$Q10,데이터!$L:$L,$U$1)</f>
        <v>65</v>
      </c>
      <c r="V10" s="47">
        <f t="shared" ca="1" si="4"/>
        <v>1</v>
      </c>
      <c r="W10" s="48">
        <f ca="1">SUMIFS(데이터!$G:$G,데이터!$N:$N,$A$1,데이터!$O:$O,$B$1,데이터!$M:$M,$Q10,데이터!$L:$L,$W$1)</f>
        <v>0</v>
      </c>
      <c r="X10" s="47">
        <f t="shared" ca="1" si="5"/>
        <v>0</v>
      </c>
    </row>
    <row r="11" spans="1:24">
      <c r="A11" s="233"/>
      <c r="B11" s="233"/>
      <c r="C11" s="242" t="s">
        <v>851</v>
      </c>
      <c r="D11" s="49" t="str">
        <f>연간집계!D11</f>
        <v>PCMS_198_198 (PCMS_198_198_소프트커버_무광 / 198x198 | 소프트커버무광 | 없음 | 22p)</v>
      </c>
      <c r="E11" s="50" t="str">
        <f>연간집계!E11</f>
        <v>스탠다드 포토북 8*8 (소프트/무광)</v>
      </c>
      <c r="F11" s="126">
        <f>COUNTIFS(데이터!F:F,D11,데이터!$N:$N,$A$1,데이터!$O:$O,$B$1)</f>
        <v>8</v>
      </c>
      <c r="G11" s="127">
        <f>SUMIFS(데이터!G:G,데이터!F:F,D11,데이터!$N:$N,$A$1,데이터!$O:$O,$B$1)</f>
        <v>22</v>
      </c>
      <c r="H11" s="54">
        <f t="shared" si="6"/>
        <v>2.75</v>
      </c>
      <c r="I11" s="54">
        <f>IFERROR((SUMIFS(데이터!K:K,데이터!F:F,D11,데이터!$N:$N,$A$1,데이터!$O:$O,$B$1))/F11,0)</f>
        <v>42.25</v>
      </c>
      <c r="J11" s="55">
        <f t="shared" si="7"/>
        <v>2.1547502448579822E-2</v>
      </c>
      <c r="K11" s="254">
        <f>SUM(G11:G14)</f>
        <v>72</v>
      </c>
      <c r="L11" s="124">
        <f>IFERROR(SUMIFS(데이터!$G:$G,데이터!$F:$F,$D11,데이터!$N:$N,$A$1,데이터!$O:$O,$B$1,데이터!$L:$L,L$1),"")</f>
        <v>22</v>
      </c>
      <c r="M11" s="39">
        <f t="shared" si="1"/>
        <v>1</v>
      </c>
      <c r="N11" s="125">
        <f>IFERROR(SUMIFS(데이터!$G:$G,데이터!$F:$F,$D11,데이터!$N:$N,$A$1,데이터!$O:$O,$B$1,데이터!$L:$L,N$1),"")</f>
        <v>0</v>
      </c>
      <c r="O11" s="39">
        <f t="shared" si="2"/>
        <v>0</v>
      </c>
      <c r="Q11" s="88" t="str">
        <f ca="1">IFERROR(__xludf.DUMMYFUNCTION("""COMPUTED_VALUE"""),"03.행사/기념 : 베이비")</f>
        <v>03.행사/기념 : 베이비</v>
      </c>
      <c r="R11" s="42">
        <f ca="1">IFERROR(COUNTIFS(데이터!$N:$N,$A$1,데이터!$O:$O,$B$1,데이터!$M:$M,$Q11),"")</f>
        <v>10</v>
      </c>
      <c r="S11" s="43">
        <f ca="1">IFERROR(SUMIFS(데이터!$G:$G,데이터!$N:$N,$A$1,데이터!$O:$O,$B$1,데이터!$M:$M,$Q11),"")</f>
        <v>11</v>
      </c>
      <c r="T11" s="45">
        <f t="shared" ca="1" si="8"/>
        <v>1.0773751224289911E-2</v>
      </c>
      <c r="U11" s="46">
        <f ca="1">SUMIFS(데이터!$G:$G,데이터!$N:$N,$A$1,데이터!$O:$O,$B$1,데이터!$M:$M,$Q11,데이터!$L:$L,$U$1)</f>
        <v>5</v>
      </c>
      <c r="V11" s="47">
        <f t="shared" ca="1" si="4"/>
        <v>0.45454545454545453</v>
      </c>
      <c r="W11" s="48">
        <f ca="1">SUMIFS(데이터!$G:$G,데이터!$N:$N,$A$1,데이터!$O:$O,$B$1,데이터!$M:$M,$Q11,데이터!$L:$L,$W$1)</f>
        <v>6</v>
      </c>
      <c r="X11" s="47">
        <f t="shared" ca="1" si="5"/>
        <v>0.54545454545454541</v>
      </c>
    </row>
    <row r="12" spans="1:24">
      <c r="A12" s="233"/>
      <c r="B12" s="233"/>
      <c r="C12" s="233"/>
      <c r="D12" s="49" t="str">
        <f>연간집계!D12</f>
        <v>PCMS_198_198 (PCMS_198_198_소프트커버_유광 / 198x198 | 소프트커버유광 | 없음 | 22p)</v>
      </c>
      <c r="E12" s="50" t="str">
        <f>연간집계!E12</f>
        <v>스탠다드 포토북 8*8 (소프트/유광)</v>
      </c>
      <c r="F12" s="126">
        <f>COUNTIFS(데이터!F:F,D12,데이터!$N:$N,$A$1,데이터!$O:$O,$B$1)</f>
        <v>2</v>
      </c>
      <c r="G12" s="127">
        <f>SUMIFS(데이터!G:G,데이터!F:F,D12,데이터!$N:$N,$A$1,데이터!$O:$O,$B$1)</f>
        <v>2</v>
      </c>
      <c r="H12" s="54">
        <f t="shared" si="6"/>
        <v>1</v>
      </c>
      <c r="I12" s="54">
        <f>IFERROR((SUMIFS(데이터!K:K,데이터!F:F,D12,데이터!$N:$N,$A$1,데이터!$O:$O,$B$1))/F12,0)</f>
        <v>52</v>
      </c>
      <c r="J12" s="55">
        <f t="shared" si="7"/>
        <v>1.9588638589618022E-3</v>
      </c>
      <c r="K12" s="233"/>
      <c r="L12" s="124">
        <f>IFERROR(SUMIFS(데이터!$G:$G,데이터!$F:$F,$D12,데이터!$N:$N,$A$1,데이터!$O:$O,$B$1,데이터!$L:$L,L$1),"")</f>
        <v>2</v>
      </c>
      <c r="M12" s="39">
        <f t="shared" si="1"/>
        <v>1</v>
      </c>
      <c r="N12" s="125">
        <f>IFERROR(SUMIFS(데이터!$G:$G,데이터!$F:$F,$D12,데이터!$N:$N,$A$1,데이터!$O:$O,$B$1,데이터!$L:$L,N$1),"")</f>
        <v>0</v>
      </c>
      <c r="O12" s="39">
        <f t="shared" si="2"/>
        <v>0</v>
      </c>
      <c r="Q12" s="88" t="str">
        <f ca="1">IFERROR(__xludf.DUMMYFUNCTION("""COMPUTED_VALUE"""),"03.행사/기념 : 웨딩")</f>
        <v>03.행사/기념 : 웨딩</v>
      </c>
      <c r="R12" s="42">
        <f ca="1">IFERROR(COUNTIFS(데이터!$N:$N,$A$1,데이터!$O:$O,$B$1,데이터!$M:$M,$Q12),"")</f>
        <v>27</v>
      </c>
      <c r="S12" s="43">
        <f ca="1">IFERROR(SUMIFS(데이터!$G:$G,데이터!$N:$N,$A$1,데이터!$O:$O,$B$1,데이터!$M:$M,$Q12),"")</f>
        <v>27</v>
      </c>
      <c r="T12" s="45">
        <f t="shared" ca="1" si="8"/>
        <v>2.6444662095984329E-2</v>
      </c>
      <c r="U12" s="46">
        <f ca="1">SUMIFS(데이터!$G:$G,데이터!$N:$N,$A$1,데이터!$O:$O,$B$1,데이터!$M:$M,$Q12,데이터!$L:$L,$U$1)</f>
        <v>27</v>
      </c>
      <c r="V12" s="47">
        <f t="shared" ca="1" si="4"/>
        <v>1</v>
      </c>
      <c r="W12" s="48">
        <f ca="1">SUMIFS(데이터!$G:$G,데이터!$N:$N,$A$1,데이터!$O:$O,$B$1,데이터!$M:$M,$Q12,데이터!$L:$L,$W$1)</f>
        <v>0</v>
      </c>
      <c r="X12" s="47">
        <f t="shared" ca="1" si="5"/>
        <v>0</v>
      </c>
    </row>
    <row r="13" spans="1:24">
      <c r="A13" s="233"/>
      <c r="B13" s="233"/>
      <c r="C13" s="233"/>
      <c r="D13" s="49" t="str">
        <f>연간집계!D13</f>
        <v>PCMS_198_198 (PCMS_198_198_하드커버_무광 / 198x198 | 하드커버무광 | 없음 | 22p)</v>
      </c>
      <c r="E13" s="50" t="str">
        <f>연간집계!E13</f>
        <v>스탠다드 포토북 8*8 (하드/무광)</v>
      </c>
      <c r="F13" s="126">
        <f>COUNTIFS(데이터!F:F,D13,데이터!$N:$N,$A$1,데이터!$O:$O,$B$1)</f>
        <v>27</v>
      </c>
      <c r="G13" s="127">
        <f>SUMIFS(데이터!G:G,데이터!F:F,D13,데이터!$N:$N,$A$1,데이터!$O:$O,$B$1)</f>
        <v>40</v>
      </c>
      <c r="H13" s="54">
        <f t="shared" si="6"/>
        <v>1.4814814814814814</v>
      </c>
      <c r="I13" s="54">
        <f>IFERROR((SUMIFS(데이터!K:K,데이터!F:F,D13,데이터!$N:$N,$A$1,데이터!$O:$O,$B$1))/F13,0)</f>
        <v>40.814814814814817</v>
      </c>
      <c r="J13" s="55">
        <f t="shared" si="7"/>
        <v>3.9177277179236046E-2</v>
      </c>
      <c r="K13" s="233"/>
      <c r="L13" s="124">
        <f>IFERROR(SUMIFS(데이터!$G:$G,데이터!$F:$F,$D13,데이터!$N:$N,$A$1,데이터!$O:$O,$B$1,데이터!$L:$L,L$1),"")</f>
        <v>40</v>
      </c>
      <c r="M13" s="39">
        <f t="shared" si="1"/>
        <v>1</v>
      </c>
      <c r="N13" s="125">
        <f>IFERROR(SUMIFS(데이터!$G:$G,데이터!$F:$F,$D13,데이터!$N:$N,$A$1,데이터!$O:$O,$B$1,데이터!$L:$L,N$1),"")</f>
        <v>0</v>
      </c>
      <c r="O13" s="39">
        <f t="shared" si="2"/>
        <v>0</v>
      </c>
      <c r="Q13" s="88" t="str">
        <f ca="1">IFERROR(__xludf.DUMMYFUNCTION("""COMPUTED_VALUE"""),"04.작품 : 개인")</f>
        <v>04.작품 : 개인</v>
      </c>
      <c r="R13" s="42">
        <f ca="1">IFERROR(COUNTIFS(데이터!$N:$N,$A$1,데이터!$O:$O,$B$1,데이터!$M:$M,$Q13),"")</f>
        <v>6</v>
      </c>
      <c r="S13" s="43">
        <f ca="1">IFERROR(SUMIFS(데이터!$G:$G,데이터!$N:$N,$A$1,데이터!$O:$O,$B$1,데이터!$M:$M,$Q13),"")</f>
        <v>17</v>
      </c>
      <c r="T13" s="45">
        <f t="shared" ca="1" si="8"/>
        <v>1.6650342801175319E-2</v>
      </c>
      <c r="U13" s="46">
        <f ca="1">SUMIFS(데이터!$G:$G,데이터!$N:$N,$A$1,데이터!$O:$O,$B$1,데이터!$M:$M,$Q13,데이터!$L:$L,$U$1)</f>
        <v>17</v>
      </c>
      <c r="V13" s="47">
        <f t="shared" ca="1" si="4"/>
        <v>1</v>
      </c>
      <c r="W13" s="48">
        <f ca="1">SUMIFS(데이터!$G:$G,데이터!$N:$N,$A$1,데이터!$O:$O,$B$1,데이터!$M:$M,$Q13,데이터!$L:$L,$W$1)</f>
        <v>0</v>
      </c>
      <c r="X13" s="47">
        <f t="shared" ca="1" si="5"/>
        <v>0</v>
      </c>
    </row>
    <row r="14" spans="1:24">
      <c r="A14" s="233"/>
      <c r="B14" s="233"/>
      <c r="C14" s="233"/>
      <c r="D14" s="49" t="str">
        <f>연간집계!D14</f>
        <v>PCMS_198_198 (PCMS_198_198_하드커버_유광 / 198x198 | 하드커버유광 | 없음 | 22p)</v>
      </c>
      <c r="E14" s="50" t="str">
        <f>연간집계!E14</f>
        <v>스탠다드 포토북 8*8 (하드/유광)</v>
      </c>
      <c r="F14" s="126">
        <f>COUNTIFS(데이터!F:F,D14,데이터!$N:$N,$A$1,데이터!$O:$O,$B$1)</f>
        <v>7</v>
      </c>
      <c r="G14" s="127">
        <f>SUMIFS(데이터!G:G,데이터!F:F,D14,데이터!$N:$N,$A$1,데이터!$O:$O,$B$1)</f>
        <v>8</v>
      </c>
      <c r="H14" s="54">
        <f t="shared" si="6"/>
        <v>1.1428571428571428</v>
      </c>
      <c r="I14" s="54">
        <f>IFERROR((SUMIFS(데이터!K:K,데이터!F:F,D14,데이터!$N:$N,$A$1,데이터!$O:$O,$B$1))/F14,0)</f>
        <v>38.571428571428569</v>
      </c>
      <c r="J14" s="55">
        <f t="shared" si="7"/>
        <v>7.8354554358472089E-3</v>
      </c>
      <c r="K14" s="233"/>
      <c r="L14" s="124">
        <f>IFERROR(SUMIFS(데이터!$G:$G,데이터!$F:$F,$D14,데이터!$N:$N,$A$1,데이터!$O:$O,$B$1,데이터!$L:$L,L$1),"")</f>
        <v>8</v>
      </c>
      <c r="M14" s="39">
        <f t="shared" si="1"/>
        <v>1</v>
      </c>
      <c r="N14" s="125">
        <f>IFERROR(SUMIFS(데이터!$G:$G,데이터!$F:$F,$D14,데이터!$N:$N,$A$1,데이터!$O:$O,$B$1,데이터!$L:$L,N$1),"")</f>
        <v>0</v>
      </c>
      <c r="O14" s="39">
        <f t="shared" si="2"/>
        <v>0</v>
      </c>
      <c r="Q14" s="88" t="str">
        <f ca="1">IFERROR(__xludf.DUMMYFUNCTION("""COMPUTED_VALUE"""),"04.작품 : 학교")</f>
        <v>04.작품 : 학교</v>
      </c>
      <c r="R14" s="42">
        <f ca="1">IFERROR(COUNTIFS(데이터!$N:$N,$A$1,데이터!$O:$O,$B$1,데이터!$M:$M,$Q14),"")</f>
        <v>1</v>
      </c>
      <c r="S14" s="43">
        <f ca="1">IFERROR(SUMIFS(데이터!$G:$G,데이터!$N:$N,$A$1,데이터!$O:$O,$B$1,데이터!$M:$M,$Q14),"")</f>
        <v>2</v>
      </c>
      <c r="T14" s="45">
        <f t="shared" ca="1" si="8"/>
        <v>1.9588638589618022E-3</v>
      </c>
      <c r="U14" s="46">
        <f ca="1">SUMIFS(데이터!$G:$G,데이터!$N:$N,$A$1,데이터!$O:$O,$B$1,데이터!$M:$M,$Q14,데이터!$L:$L,$U$1)</f>
        <v>2</v>
      </c>
      <c r="V14" s="47">
        <f t="shared" ca="1" si="4"/>
        <v>1</v>
      </c>
      <c r="W14" s="48">
        <f ca="1">SUMIFS(데이터!$G:$G,데이터!$N:$N,$A$1,데이터!$O:$O,$B$1,데이터!$M:$M,$Q14,데이터!$L:$L,$W$1)</f>
        <v>0</v>
      </c>
      <c r="X14" s="47">
        <f t="shared" ca="1" si="5"/>
        <v>0</v>
      </c>
    </row>
    <row r="15" spans="1:24">
      <c r="A15" s="233"/>
      <c r="B15" s="233"/>
      <c r="C15" s="240" t="s">
        <v>860</v>
      </c>
      <c r="D15" s="56" t="str">
        <f>연간집계!D15</f>
        <v>PCMS_200_147 (PCMS_200_147_소프트커버_무광 / 200x147 | 소프트커버무광 | 없음 | 22p)</v>
      </c>
      <c r="E15" s="57" t="str">
        <f>연간집계!E15</f>
        <v>스탠다드 포토북 8*6 (소프트/무광)</v>
      </c>
      <c r="F15" s="128">
        <f>COUNTIFS(데이터!F:F,D15,데이터!$N:$N,$A$1,데이터!$O:$O,$B$1)</f>
        <v>3</v>
      </c>
      <c r="G15" s="129">
        <f>SUMIFS(데이터!G:G,데이터!F:F,D15,데이터!$N:$N,$A$1,데이터!$O:$O,$B$1)</f>
        <v>5</v>
      </c>
      <c r="H15" s="61">
        <f t="shared" si="6"/>
        <v>1.6666666666666667</v>
      </c>
      <c r="I15" s="61">
        <f>IFERROR((SUMIFS(데이터!K:K,데이터!F:F,D15,데이터!$N:$N,$A$1,데이터!$O:$O,$B$1))/F15,0)</f>
        <v>30.666666666666668</v>
      </c>
      <c r="J15" s="62">
        <f t="shared" si="7"/>
        <v>4.8971596474045058E-3</v>
      </c>
      <c r="K15" s="263">
        <f>SUM(G15:G18)</f>
        <v>48</v>
      </c>
      <c r="L15" s="130">
        <f>IFERROR(SUMIFS(데이터!$G:$G,데이터!$F:$F,$D15,데이터!$N:$N,$A$1,데이터!$O:$O,$B$1,데이터!$L:$L,L$1),"")</f>
        <v>5</v>
      </c>
      <c r="M15" s="64">
        <f t="shared" si="1"/>
        <v>1</v>
      </c>
      <c r="N15" s="131">
        <f>IFERROR(SUMIFS(데이터!$G:$G,데이터!$F:$F,$D15,데이터!$N:$N,$A$1,데이터!$O:$O,$B$1,데이터!$L:$L,N$1),"")</f>
        <v>0</v>
      </c>
      <c r="O15" s="64">
        <f t="shared" si="2"/>
        <v>0</v>
      </c>
      <c r="Q15" s="88" t="str">
        <f ca="1">IFERROR(__xludf.DUMMYFUNCTION("""COMPUTED_VALUE"""),"05.활동집 : 학교")</f>
        <v>05.활동집 : 학교</v>
      </c>
      <c r="R15" s="42">
        <f ca="1">IFERROR(COUNTIFS(데이터!$N:$N,$A$1,데이터!$O:$O,$B$1,데이터!$M:$M,$Q15),"")</f>
        <v>4</v>
      </c>
      <c r="S15" s="43">
        <f ca="1">IFERROR(SUMIFS(데이터!$G:$G,데이터!$N:$N,$A$1,데이터!$O:$O,$B$1,데이터!$M:$M,$Q15),"")</f>
        <v>4</v>
      </c>
      <c r="T15" s="45">
        <f t="shared" ca="1" si="8"/>
        <v>3.9177277179236044E-3</v>
      </c>
      <c r="U15" s="46">
        <f ca="1">SUMIFS(데이터!$G:$G,데이터!$N:$N,$A$1,데이터!$O:$O,$B$1,데이터!$M:$M,$Q15,데이터!$L:$L,$U$1)</f>
        <v>4</v>
      </c>
      <c r="V15" s="47">
        <f t="shared" ca="1" si="4"/>
        <v>1</v>
      </c>
      <c r="W15" s="48">
        <f ca="1">SUMIFS(데이터!$G:$G,데이터!$N:$N,$A$1,데이터!$O:$O,$B$1,데이터!$M:$M,$Q15,데이터!$L:$L,$W$1)</f>
        <v>0</v>
      </c>
      <c r="X15" s="47">
        <f t="shared" ca="1" si="5"/>
        <v>0</v>
      </c>
    </row>
    <row r="16" spans="1:24">
      <c r="A16" s="233"/>
      <c r="B16" s="233"/>
      <c r="C16" s="233"/>
      <c r="D16" s="49" t="str">
        <f>연간집계!D16</f>
        <v>PCMS_200_147 (PCMS_200_147_소프트커버_유광 / 200x147 | 소프트커버유광 | 없음 | 22p)</v>
      </c>
      <c r="E16" s="50" t="str">
        <f>연간집계!E16</f>
        <v>스탠다드 포토북 8*6 (소프트/유광)</v>
      </c>
      <c r="F16" s="126">
        <f>COUNTIFS(데이터!F:F,D16,데이터!$N:$N,$A$1,데이터!$O:$O,$B$1)</f>
        <v>0</v>
      </c>
      <c r="G16" s="127">
        <f>SUMIFS(데이터!G:G,데이터!F:F,D16,데이터!$N:$N,$A$1,데이터!$O:$O,$B$1)</f>
        <v>0</v>
      </c>
      <c r="H16" s="54">
        <f t="shared" si="6"/>
        <v>0</v>
      </c>
      <c r="I16" s="54">
        <f>IFERROR((SUMIFS(데이터!K:K,데이터!F:F,D16,데이터!$N:$N,$A$1,데이터!$O:$O,$B$1))/F16,0)</f>
        <v>0</v>
      </c>
      <c r="J16" s="55">
        <f t="shared" si="7"/>
        <v>0</v>
      </c>
      <c r="K16" s="233"/>
      <c r="L16" s="124">
        <f>IFERROR(SUMIFS(데이터!$G:$G,데이터!$F:$F,$D16,데이터!$N:$N,$A$1,데이터!$O:$O,$B$1,데이터!$L:$L,L$1),"")</f>
        <v>0</v>
      </c>
      <c r="M16" s="39" t="str">
        <f t="shared" si="1"/>
        <v/>
      </c>
      <c r="N16" s="125">
        <f>IFERROR(SUMIFS(데이터!$G:$G,데이터!$F:$F,$D16,데이터!$N:$N,$A$1,데이터!$O:$O,$B$1,데이터!$L:$L,N$1),"")</f>
        <v>0</v>
      </c>
      <c r="O16" s="39" t="str">
        <f t="shared" si="2"/>
        <v/>
      </c>
      <c r="Q16" s="88" t="str">
        <f ca="1">IFERROR(__xludf.DUMMYFUNCTION("""COMPUTED_VALUE"""),"07.종교")</f>
        <v>07.종교</v>
      </c>
      <c r="R16" s="42">
        <f ca="1">IFERROR(COUNTIFS(데이터!$N:$N,$A$1,데이터!$O:$O,$B$1,데이터!$M:$M,$Q16),"")</f>
        <v>14</v>
      </c>
      <c r="S16" s="43">
        <f ca="1">IFERROR(SUMIFS(데이터!$G:$G,데이터!$N:$N,$A$1,데이터!$O:$O,$B$1,데이터!$M:$M,$Q16),"")</f>
        <v>43</v>
      </c>
      <c r="T16" s="45">
        <f t="shared" ca="1" si="8"/>
        <v>4.2115572967678747E-2</v>
      </c>
      <c r="U16" s="46">
        <f ca="1">SUMIFS(데이터!$G:$G,데이터!$N:$N,$A$1,데이터!$O:$O,$B$1,데이터!$M:$M,$Q16,데이터!$L:$L,$U$1)</f>
        <v>37</v>
      </c>
      <c r="V16" s="47">
        <f t="shared" ca="1" si="4"/>
        <v>0.86046511627906974</v>
      </c>
      <c r="W16" s="48">
        <f ca="1">SUMIFS(데이터!$G:$G,데이터!$N:$N,$A$1,데이터!$O:$O,$B$1,데이터!$M:$M,$Q16,데이터!$L:$L,$W$1)</f>
        <v>6</v>
      </c>
      <c r="X16" s="47">
        <f t="shared" ca="1" si="5"/>
        <v>0.13953488372093023</v>
      </c>
    </row>
    <row r="17" spans="1:24">
      <c r="A17" s="233"/>
      <c r="B17" s="233"/>
      <c r="C17" s="233"/>
      <c r="D17" s="49" t="str">
        <f>연간집계!D17</f>
        <v>PCMS_200_147 (PCMS_200_147_하드커버_무광 / 200x147 | 하드커버무광 | 없음 | 22p)</v>
      </c>
      <c r="E17" s="50" t="str">
        <f>연간집계!E17</f>
        <v>스탠다드 포토북 8*6 (하드/무광)</v>
      </c>
      <c r="F17" s="126">
        <f>COUNTIFS(데이터!F:F,D17,데이터!$N:$N,$A$1,데이터!$O:$O,$B$1)</f>
        <v>8</v>
      </c>
      <c r="G17" s="127">
        <f>SUMIFS(데이터!G:G,데이터!F:F,D17,데이터!$N:$N,$A$1,데이터!$O:$O,$B$1)</f>
        <v>43</v>
      </c>
      <c r="H17" s="54">
        <f t="shared" si="6"/>
        <v>5.375</v>
      </c>
      <c r="I17" s="54">
        <f>IFERROR((SUMIFS(데이터!K:K,데이터!F:F,D17,데이터!$N:$N,$A$1,데이터!$O:$O,$B$1))/F17,0)</f>
        <v>38.5</v>
      </c>
      <c r="J17" s="55">
        <f t="shared" si="7"/>
        <v>4.2115572967678747E-2</v>
      </c>
      <c r="K17" s="233"/>
      <c r="L17" s="124">
        <f>IFERROR(SUMIFS(데이터!$G:$G,데이터!$F:$F,$D17,데이터!$N:$N,$A$1,데이터!$O:$O,$B$1,데이터!$L:$L,L$1),"")</f>
        <v>43</v>
      </c>
      <c r="M17" s="39">
        <f t="shared" si="1"/>
        <v>1</v>
      </c>
      <c r="N17" s="125">
        <f>IFERROR(SUMIFS(데이터!$G:$G,데이터!$F:$F,$D17,데이터!$N:$N,$A$1,데이터!$O:$O,$B$1,데이터!$L:$L,N$1),"")</f>
        <v>0</v>
      </c>
      <c r="O17" s="39">
        <f t="shared" si="2"/>
        <v>0</v>
      </c>
      <c r="Q17" s="88" t="str">
        <f ca="1">IFERROR(__xludf.DUMMYFUNCTION("""COMPUTED_VALUE"""),"09.반려")</f>
        <v>09.반려</v>
      </c>
      <c r="R17" s="42">
        <f ca="1">IFERROR(COUNTIFS(데이터!$N:$N,$A$1,데이터!$O:$O,$B$1,데이터!$M:$M,$Q17),"")</f>
        <v>6</v>
      </c>
      <c r="S17" s="43">
        <f ca="1">IFERROR(SUMIFS(데이터!$G:$G,데이터!$N:$N,$A$1,데이터!$O:$O,$B$1,데이터!$M:$M,$Q17),"")</f>
        <v>76</v>
      </c>
      <c r="T17" s="45">
        <f t="shared" ca="1" si="8"/>
        <v>7.4436826640548487E-2</v>
      </c>
      <c r="U17" s="46">
        <f ca="1">SUMIFS(데이터!$G:$G,데이터!$N:$N,$A$1,데이터!$O:$O,$B$1,데이터!$M:$M,$Q17,데이터!$L:$L,$U$1)</f>
        <v>73</v>
      </c>
      <c r="V17" s="47">
        <f t="shared" ca="1" si="4"/>
        <v>0.96052631578947367</v>
      </c>
      <c r="W17" s="48">
        <f ca="1">SUMIFS(데이터!$G:$G,데이터!$N:$N,$A$1,데이터!$O:$O,$B$1,데이터!$M:$M,$Q17,데이터!$L:$L,$W$1)</f>
        <v>3</v>
      </c>
      <c r="X17" s="47">
        <f t="shared" ca="1" si="5"/>
        <v>3.9473684210526314E-2</v>
      </c>
    </row>
    <row r="18" spans="1:24">
      <c r="A18" s="233"/>
      <c r="B18" s="233"/>
      <c r="C18" s="241"/>
      <c r="D18" s="66" t="str">
        <f>연간집계!D18</f>
        <v>PCMS_200_147 (PCMS_200_147_하드커버_유광 / 200x147 | 하드커버유광 | 없음 | 22p)</v>
      </c>
      <c r="E18" s="67" t="str">
        <f>연간집계!E18</f>
        <v>스탠다드 포토북 8*6 (하드/유광)</v>
      </c>
      <c r="F18" s="132">
        <f>COUNTIFS(데이터!F:F,D18,데이터!$N:$N,$A$1,데이터!$O:$O,$B$1)</f>
        <v>0</v>
      </c>
      <c r="G18" s="133">
        <f>SUMIFS(데이터!G:G,데이터!F:F,D18,데이터!$N:$N,$A$1,데이터!$O:$O,$B$1)</f>
        <v>0</v>
      </c>
      <c r="H18" s="71">
        <f t="shared" si="6"/>
        <v>0</v>
      </c>
      <c r="I18" s="71">
        <f>IFERROR((SUMIFS(데이터!K:K,데이터!F:F,D18,데이터!$N:$N,$A$1,데이터!$O:$O,$B$1))/F18,0)</f>
        <v>0</v>
      </c>
      <c r="J18" s="72">
        <f t="shared" si="7"/>
        <v>0</v>
      </c>
      <c r="K18" s="241"/>
      <c r="L18" s="134">
        <f>IFERROR(SUMIFS(데이터!$G:$G,데이터!$F:$F,$D18,데이터!$N:$N,$A$1,데이터!$O:$O,$B$1,데이터!$L:$L,L$1),"")</f>
        <v>0</v>
      </c>
      <c r="M18" s="74" t="str">
        <f t="shared" si="1"/>
        <v/>
      </c>
      <c r="N18" s="135">
        <f>IFERROR(SUMIFS(데이터!$G:$G,데이터!$F:$F,$D18,데이터!$N:$N,$A$1,데이터!$O:$O,$B$1,데이터!$L:$L,N$1),"")</f>
        <v>0</v>
      </c>
      <c r="O18" s="74" t="str">
        <f t="shared" si="2"/>
        <v/>
      </c>
      <c r="Q18" s="88" t="str">
        <f ca="1">IFERROR(__xludf.DUMMYFUNCTION("""COMPUTED_VALUE"""),"10.홍보 : 기업/기관/단체")</f>
        <v>10.홍보 : 기업/기관/단체</v>
      </c>
      <c r="R18" s="42">
        <f ca="1">IFERROR(COUNTIFS(데이터!$N:$N,$A$1,데이터!$O:$O,$B$1,데이터!$M:$M,$Q18),"")</f>
        <v>4</v>
      </c>
      <c r="S18" s="43">
        <f ca="1">IFERROR(SUMIFS(데이터!$G:$G,데이터!$N:$N,$A$1,데이터!$O:$O,$B$1,데이터!$M:$M,$Q18),"")</f>
        <v>4</v>
      </c>
      <c r="T18" s="45">
        <f t="shared" ca="1" si="8"/>
        <v>3.9177277179236044E-3</v>
      </c>
      <c r="U18" s="46">
        <f ca="1">SUMIFS(데이터!$G:$G,데이터!$N:$N,$A$1,데이터!$O:$O,$B$1,데이터!$M:$M,$Q18,데이터!$L:$L,$U$1)</f>
        <v>4</v>
      </c>
      <c r="V18" s="47">
        <f t="shared" ca="1" si="4"/>
        <v>1</v>
      </c>
      <c r="W18" s="48">
        <f ca="1">SUMIFS(데이터!$G:$G,데이터!$N:$N,$A$1,데이터!$O:$O,$B$1,데이터!$M:$M,$Q18,데이터!$L:$L,$W$1)</f>
        <v>0</v>
      </c>
      <c r="X18" s="47">
        <f t="shared" ca="1" si="5"/>
        <v>0</v>
      </c>
    </row>
    <row r="19" spans="1:24">
      <c r="A19" s="233"/>
      <c r="B19" s="233"/>
      <c r="C19" s="242" t="s">
        <v>1416</v>
      </c>
      <c r="D19" s="49" t="str">
        <f>연간집계!D19</f>
        <v>PCMS_270_200 (PCMS_270_200_소프트커버_무광 / 270x200 | 소프트커버무광 | 없음 | 22p)</v>
      </c>
      <c r="E19" s="50" t="str">
        <f>연간집계!E19</f>
        <v>스탠다드 포토북 11*8 (소프트/무광)</v>
      </c>
      <c r="F19" s="126">
        <f>COUNTIFS(데이터!F:F,D19,데이터!$N:$N,$A$1,데이터!$O:$O,$B$1)</f>
        <v>2</v>
      </c>
      <c r="G19" s="127">
        <f>SUMIFS(데이터!G:G,데이터!F:F,D19,데이터!$N:$N,$A$1,데이터!$O:$O,$B$1)</f>
        <v>4</v>
      </c>
      <c r="H19" s="54">
        <f t="shared" si="6"/>
        <v>2</v>
      </c>
      <c r="I19" s="54">
        <f>IFERROR((SUMIFS(데이터!K:K,데이터!F:F,D19,데이터!$N:$N,$A$1,데이터!$O:$O,$B$1))/F19,0)</f>
        <v>41</v>
      </c>
      <c r="J19" s="55">
        <f t="shared" si="7"/>
        <v>3.9177277179236044E-3</v>
      </c>
      <c r="K19" s="254">
        <f>SUM(G19:G22)</f>
        <v>68</v>
      </c>
      <c r="L19" s="124">
        <f>IFERROR(SUMIFS(데이터!$G:$G,데이터!$F:$F,$D19,데이터!$N:$N,$A$1,데이터!$O:$O,$B$1,데이터!$L:$L,L$1),"")</f>
        <v>4</v>
      </c>
      <c r="M19" s="39">
        <f t="shared" si="1"/>
        <v>1</v>
      </c>
      <c r="N19" s="125">
        <f>IFERROR(SUMIFS(데이터!$G:$G,데이터!$F:$F,$D19,데이터!$N:$N,$A$1,데이터!$O:$O,$B$1,데이터!$L:$L,N$1),"")</f>
        <v>0</v>
      </c>
      <c r="O19" s="39">
        <f t="shared" si="2"/>
        <v>0</v>
      </c>
      <c r="Q19" s="88" t="str">
        <f ca="1">IFERROR(__xludf.DUMMYFUNCTION("""COMPUTED_VALUE"""),"11.퇴임/취임")</f>
        <v>11.퇴임/취임</v>
      </c>
      <c r="R19" s="42">
        <f ca="1">IFERROR(COUNTIFS(데이터!$N:$N,$A$1,데이터!$O:$O,$B$1,데이터!$M:$M,$Q19),"")</f>
        <v>3</v>
      </c>
      <c r="S19" s="43">
        <f ca="1">IFERROR(SUMIFS(데이터!$G:$G,데이터!$N:$N,$A$1,데이터!$O:$O,$B$1,데이터!$M:$M,$Q19),"")</f>
        <v>3</v>
      </c>
      <c r="T19" s="45">
        <f t="shared" ca="1" si="8"/>
        <v>2.9382957884427031E-3</v>
      </c>
      <c r="U19" s="46">
        <f ca="1">SUMIFS(데이터!$G:$G,데이터!$N:$N,$A$1,데이터!$O:$O,$B$1,데이터!$M:$M,$Q19,데이터!$L:$L,$U$1)</f>
        <v>2</v>
      </c>
      <c r="V19" s="47">
        <f t="shared" ca="1" si="4"/>
        <v>0.66666666666666663</v>
      </c>
      <c r="W19" s="48">
        <f ca="1">SUMIFS(데이터!$G:$G,데이터!$N:$N,$A$1,데이터!$O:$O,$B$1,데이터!$M:$M,$Q19,데이터!$L:$L,$W$1)</f>
        <v>1</v>
      </c>
      <c r="X19" s="47">
        <f t="shared" ca="1" si="5"/>
        <v>0.33333333333333331</v>
      </c>
    </row>
    <row r="20" spans="1:24">
      <c r="A20" s="233"/>
      <c r="B20" s="233"/>
      <c r="C20" s="233"/>
      <c r="D20" s="49" t="str">
        <f>연간집계!D20</f>
        <v>PCMS_270_200 (PCMS_270_200_소프트커버_유광 / 270x200 | 소프트커버유광 | 없음 | 22p)</v>
      </c>
      <c r="E20" s="50" t="str">
        <f>연간집계!E20</f>
        <v>스탠다드 포토북 11*8 (소프트/유광)</v>
      </c>
      <c r="F20" s="126">
        <f>COUNTIFS(데이터!F:F,D20,데이터!$N:$N,$A$1,데이터!$O:$O,$B$1)</f>
        <v>0</v>
      </c>
      <c r="G20" s="127">
        <f>SUMIFS(데이터!G:G,데이터!F:F,D20,데이터!$N:$N,$A$1,데이터!$O:$O,$B$1)</f>
        <v>0</v>
      </c>
      <c r="H20" s="54">
        <f t="shared" si="6"/>
        <v>0</v>
      </c>
      <c r="I20" s="54">
        <f>IFERROR((SUMIFS(데이터!K:K,데이터!F:F,D20,데이터!$N:$N,$A$1,데이터!$O:$O,$B$1))/F20,0)</f>
        <v>0</v>
      </c>
      <c r="J20" s="55">
        <f t="shared" si="7"/>
        <v>0</v>
      </c>
      <c r="K20" s="233"/>
      <c r="L20" s="124">
        <f>IFERROR(SUMIFS(데이터!$G:$G,데이터!$F:$F,$D20,데이터!$N:$N,$A$1,데이터!$O:$O,$B$1,데이터!$L:$L,L$1),"")</f>
        <v>0</v>
      </c>
      <c r="M20" s="39" t="str">
        <f t="shared" si="1"/>
        <v/>
      </c>
      <c r="N20" s="125">
        <f>IFERROR(SUMIFS(데이터!$G:$G,데이터!$F:$F,$D20,데이터!$N:$N,$A$1,데이터!$O:$O,$B$1,데이터!$L:$L,N$1),"")</f>
        <v>0</v>
      </c>
      <c r="O20" s="39" t="str">
        <f t="shared" si="2"/>
        <v/>
      </c>
      <c r="Q20" s="88" t="str">
        <f ca="1">IFERROR(__xludf.DUMMYFUNCTION("""COMPUTED_VALUE"""),"12.증명사진")</f>
        <v>12.증명사진</v>
      </c>
      <c r="R20" s="42">
        <f ca="1">IFERROR(COUNTIFS(데이터!$N:$N,$A$1,데이터!$O:$O,$B$1,데이터!$M:$M,$Q20),"")</f>
        <v>15</v>
      </c>
      <c r="S20" s="43">
        <f ca="1">IFERROR(SUMIFS(데이터!$G:$G,데이터!$N:$N,$A$1,데이터!$O:$O,$B$1,데이터!$M:$M,$Q20),"")</f>
        <v>15</v>
      </c>
      <c r="T20" s="45">
        <f t="shared" ca="1" si="8"/>
        <v>1.4691478942213516E-2</v>
      </c>
      <c r="U20" s="46">
        <f ca="1">SUMIFS(데이터!$G:$G,데이터!$N:$N,$A$1,데이터!$O:$O,$B$1,데이터!$M:$M,$Q20,데이터!$L:$L,$U$1)</f>
        <v>15</v>
      </c>
      <c r="V20" s="47">
        <f t="shared" ca="1" si="4"/>
        <v>1</v>
      </c>
      <c r="W20" s="48">
        <f ca="1">SUMIFS(데이터!$G:$G,데이터!$N:$N,$A$1,데이터!$O:$O,$B$1,데이터!$M:$M,$Q20,데이터!$L:$L,$W$1)</f>
        <v>0</v>
      </c>
      <c r="X20" s="47">
        <f t="shared" ca="1" si="5"/>
        <v>0</v>
      </c>
    </row>
    <row r="21" spans="1:24">
      <c r="A21" s="233"/>
      <c r="B21" s="233"/>
      <c r="C21" s="233"/>
      <c r="D21" s="49" t="str">
        <f>연간집계!D21</f>
        <v>PCMS_270_200 (PCMS_270_200_하드커버_무광 / 270x200 | 하드커버무광 | 없음 | 22p)</v>
      </c>
      <c r="E21" s="50" t="str">
        <f>연간집계!E21</f>
        <v>스탠다드 포토북 11*8 (하드/무광)</v>
      </c>
      <c r="F21" s="126">
        <f>COUNTIFS(데이터!F:F,D21,데이터!$N:$N,$A$1,데이터!$O:$O,$B$1)</f>
        <v>13</v>
      </c>
      <c r="G21" s="127">
        <f>SUMIFS(데이터!G:G,데이터!F:F,D21,데이터!$N:$N,$A$1,데이터!$O:$O,$B$1)</f>
        <v>60</v>
      </c>
      <c r="H21" s="54">
        <f t="shared" si="6"/>
        <v>4.615384615384615</v>
      </c>
      <c r="I21" s="54">
        <f>IFERROR((SUMIFS(데이터!K:K,데이터!F:F,D21,데이터!$N:$N,$A$1,데이터!$O:$O,$B$1))/F21,0)</f>
        <v>32.153846153846153</v>
      </c>
      <c r="J21" s="55">
        <f t="shared" si="7"/>
        <v>5.8765915768854066E-2</v>
      </c>
      <c r="K21" s="233"/>
      <c r="L21" s="124">
        <f>IFERROR(SUMIFS(데이터!$G:$G,데이터!$F:$F,$D21,데이터!$N:$N,$A$1,데이터!$O:$O,$B$1,데이터!$L:$L,L$1),"")</f>
        <v>60</v>
      </c>
      <c r="M21" s="39">
        <f t="shared" si="1"/>
        <v>1</v>
      </c>
      <c r="N21" s="125">
        <f>IFERROR(SUMIFS(데이터!$G:$G,데이터!$F:$F,$D21,데이터!$N:$N,$A$1,데이터!$O:$O,$B$1,데이터!$L:$L,N$1),"")</f>
        <v>0</v>
      </c>
      <c r="O21" s="39">
        <f t="shared" si="2"/>
        <v>0</v>
      </c>
      <c r="Q21" s="88"/>
      <c r="R21" s="42">
        <f>IFERROR(COUNTIFS(데이터!$N:$N,$A$1,데이터!$O:$O,$B$1,데이터!$M:$M,$Q21),"")</f>
        <v>0</v>
      </c>
      <c r="S21" s="43">
        <f>IFERROR(SUMIFS(데이터!$G:$G,데이터!$N:$N,$A$1,데이터!$O:$O,$B$1,데이터!$M:$M,$Q21),"")</f>
        <v>0</v>
      </c>
      <c r="T21" s="45">
        <f t="shared" ca="1" si="8"/>
        <v>0</v>
      </c>
      <c r="U21" s="46">
        <f>SUMIFS(데이터!$G:$G,데이터!$N:$N,$A$1,데이터!$O:$O,$B$1,데이터!$M:$M,$Q21,데이터!$L:$L,$U$1)</f>
        <v>0</v>
      </c>
      <c r="V21" s="47" t="str">
        <f t="shared" si="4"/>
        <v/>
      </c>
      <c r="W21" s="48">
        <f>SUMIFS(데이터!$G:$G,데이터!$N:$N,$A$1,데이터!$O:$O,$B$1,데이터!$M:$M,$Q21,데이터!$L:$L,$W$1)</f>
        <v>0</v>
      </c>
      <c r="X21" s="47" t="str">
        <f t="shared" si="5"/>
        <v/>
      </c>
    </row>
    <row r="22" spans="1:24">
      <c r="A22" s="233"/>
      <c r="B22" s="236"/>
      <c r="C22" s="236"/>
      <c r="D22" s="78" t="str">
        <f>연간집계!D22</f>
        <v>PCMS_270_200 (PCMS_270_200_하드커버_유광 / 270x200 | 하드커버유광 | 없음 | 22p)</v>
      </c>
      <c r="E22" s="106" t="str">
        <f>연간집계!E22</f>
        <v>스탠다드 포토북 11*8 (하드/유광)</v>
      </c>
      <c r="F22" s="136">
        <f>COUNTIFS(데이터!F:F,D22,데이터!$N:$N,$A$1,데이터!$O:$O,$B$1)</f>
        <v>4</v>
      </c>
      <c r="G22" s="137">
        <f>SUMIFS(데이터!G:G,데이터!F:F,D22,데이터!$N:$N,$A$1,데이터!$O:$O,$B$1)</f>
        <v>4</v>
      </c>
      <c r="H22" s="82">
        <f t="shared" si="6"/>
        <v>1</v>
      </c>
      <c r="I22" s="82">
        <f>IFERROR((SUMIFS(데이터!K:K,데이터!F:F,D22,데이터!$N:$N,$A$1,데이터!$O:$O,$B$1))/F22,0)</f>
        <v>32.5</v>
      </c>
      <c r="J22" s="83">
        <f t="shared" si="7"/>
        <v>3.9177277179236044E-3</v>
      </c>
      <c r="K22" s="233"/>
      <c r="L22" s="124">
        <f>IFERROR(SUMIFS(데이터!$G:$G,데이터!$F:$F,$D22,데이터!$N:$N,$A$1,데이터!$O:$O,$B$1,데이터!$L:$L,L$1),"")</f>
        <v>4</v>
      </c>
      <c r="M22" s="39">
        <f t="shared" si="1"/>
        <v>1</v>
      </c>
      <c r="N22" s="125">
        <f>IFERROR(SUMIFS(데이터!$G:$G,데이터!$F:$F,$D22,데이터!$N:$N,$A$1,데이터!$O:$O,$B$1,데이터!$L:$L,N$1),"")</f>
        <v>0</v>
      </c>
      <c r="O22" s="39">
        <f t="shared" si="2"/>
        <v>0</v>
      </c>
      <c r="Q22" s="88"/>
      <c r="R22" s="42">
        <f>IFERROR(COUNTIFS(데이터!$N:$N,$A$1,데이터!$O:$O,$B$1,데이터!$M:$M,$Q22),"")</f>
        <v>0</v>
      </c>
      <c r="S22" s="43">
        <f>IFERROR(SUMIFS(데이터!$G:$G,데이터!$N:$N,$A$1,데이터!$O:$O,$B$1,데이터!$M:$M,$Q22),"")</f>
        <v>0</v>
      </c>
      <c r="T22" s="45">
        <f t="shared" ca="1" si="8"/>
        <v>0</v>
      </c>
      <c r="U22" s="46">
        <f>SUMIFS(데이터!$G:$G,데이터!$N:$N,$A$1,데이터!$O:$O,$B$1,데이터!$M:$M,$Q22,데이터!$L:$L,$U$1)</f>
        <v>0</v>
      </c>
      <c r="V22" s="47" t="str">
        <f t="shared" si="4"/>
        <v/>
      </c>
      <c r="W22" s="48">
        <f>SUMIFS(데이터!$G:$G,데이터!$N:$N,$A$1,데이터!$O:$O,$B$1,데이터!$M:$M,$Q22,데이터!$L:$L,$W$1)</f>
        <v>0</v>
      </c>
      <c r="X22" s="47" t="str">
        <f t="shared" si="5"/>
        <v/>
      </c>
    </row>
    <row r="23" spans="1:24">
      <c r="A23" s="233"/>
      <c r="B23" s="238" t="s">
        <v>878</v>
      </c>
      <c r="C23" s="242" t="s">
        <v>879</v>
      </c>
      <c r="D23" s="31" t="str">
        <f>연간집계!D23</f>
        <v>레코드북 (레코드북_150_210_가변 하드커버+기성 소프트 자켓 커버_무광 / 150X210 | 하드커버 | 없음 | 56p | 쟈켓색상  1)</v>
      </c>
      <c r="E23" s="32" t="str">
        <f>연간집계!E23</f>
        <v>레코드북 150</v>
      </c>
      <c r="F23" s="122">
        <f>COUNTIFS(데이터!F:F,D23,데이터!$N:$N,$A$1,데이터!$O:$O,$B$1)</f>
        <v>4</v>
      </c>
      <c r="G23" s="123">
        <f>SUMIFS(데이터!G:G,데이터!F:F,D23,데이터!$N:$N,$A$1,데이터!$O:$O,$B$1)</f>
        <v>6</v>
      </c>
      <c r="H23" s="36">
        <f t="shared" si="6"/>
        <v>1.5</v>
      </c>
      <c r="I23" s="36">
        <f>IFERROR((SUMIFS(데이터!K:K,데이터!F:F,D23,데이터!$N:$N,$A$1,데이터!$O:$O,$B$1))/F23,0)</f>
        <v>62.5</v>
      </c>
      <c r="J23" s="37">
        <f t="shared" si="7"/>
        <v>5.8765915768854062E-3</v>
      </c>
      <c r="K23" s="259">
        <f>SUM(G23:G24)</f>
        <v>7</v>
      </c>
      <c r="L23" s="138">
        <f>IFERROR(SUMIFS(데이터!$G:$G,데이터!$F:$F,$D23,데이터!$N:$N,$A$1,데이터!$O:$O,$B$1,데이터!$L:$L,L$1),"")</f>
        <v>6</v>
      </c>
      <c r="M23" s="86">
        <f t="shared" si="1"/>
        <v>1</v>
      </c>
      <c r="N23" s="139">
        <f>IFERROR(SUMIFS(데이터!$G:$G,데이터!$F:$F,$D23,데이터!$N:$N,$A$1,데이터!$O:$O,$B$1,데이터!$L:$L,N$1),"")</f>
        <v>0</v>
      </c>
      <c r="O23" s="86">
        <f t="shared" si="2"/>
        <v>0</v>
      </c>
      <c r="Q23" s="88"/>
      <c r="R23" s="42">
        <f>IFERROR(COUNTIFS(데이터!$N:$N,$A$1,데이터!$O:$O,$B$1,데이터!$M:$M,$Q23),"")</f>
        <v>0</v>
      </c>
      <c r="S23" s="43">
        <f>IFERROR(SUMIFS(데이터!$G:$G,데이터!$N:$N,$A$1,데이터!$O:$O,$B$1,데이터!$M:$M,$Q23),"")</f>
        <v>0</v>
      </c>
      <c r="T23" s="45">
        <f t="shared" ca="1" si="8"/>
        <v>0</v>
      </c>
      <c r="U23" s="46">
        <f>SUMIFS(데이터!$G:$G,데이터!$N:$N,$A$1,데이터!$O:$O,$B$1,데이터!$M:$M,$Q23,데이터!$L:$L,$U$1)</f>
        <v>0</v>
      </c>
      <c r="V23" s="47" t="str">
        <f t="shared" si="4"/>
        <v/>
      </c>
      <c r="W23" s="48">
        <f>SUMIFS(데이터!$G:$G,데이터!$N:$N,$A$1,데이터!$O:$O,$B$1,데이터!$M:$M,$Q23,데이터!$L:$L,$W$1)</f>
        <v>0</v>
      </c>
      <c r="X23" s="47" t="str">
        <f t="shared" si="5"/>
        <v/>
      </c>
    </row>
    <row r="24" spans="1:24">
      <c r="A24" s="233"/>
      <c r="B24" s="233"/>
      <c r="C24" s="233"/>
      <c r="D24" s="49" t="str">
        <f>연간집계!D24</f>
        <v>레코드북 (레코드북_198_198_가변 하드커버+기성 소프트 자켓 커버_무광 / 198X198 | 하드커버 | 없음 | 56p | 쟈켓색상  1)</v>
      </c>
      <c r="E24" s="50" t="str">
        <f>연간집계!E24</f>
        <v>레코드북 198</v>
      </c>
      <c r="F24" s="126">
        <f>COUNTIFS(데이터!F:F,D24,데이터!$N:$N,$A$1,데이터!$O:$O,$B$1)</f>
        <v>1</v>
      </c>
      <c r="G24" s="127">
        <f>SUMIFS(데이터!G:G,데이터!F:F,D24,데이터!$N:$N,$A$1,데이터!$O:$O,$B$1)</f>
        <v>1</v>
      </c>
      <c r="H24" s="54">
        <f t="shared" si="6"/>
        <v>1</v>
      </c>
      <c r="I24" s="54">
        <f>IFERROR((SUMIFS(데이터!K:K,데이터!F:F,D24,데이터!$N:$N,$A$1,데이터!$O:$O,$B$1))/F24,0)</f>
        <v>74</v>
      </c>
      <c r="J24" s="55">
        <f t="shared" si="7"/>
        <v>9.7943192948090111E-4</v>
      </c>
      <c r="K24" s="233"/>
      <c r="L24" s="124">
        <f>IFERROR(SUMIFS(데이터!$G:$G,데이터!$F:$F,$D24,데이터!$N:$N,$A$1,데이터!$O:$O,$B$1,데이터!$L:$L,L$1),"")</f>
        <v>1</v>
      </c>
      <c r="M24" s="39">
        <f t="shared" si="1"/>
        <v>1</v>
      </c>
      <c r="N24" s="125">
        <f>IFERROR(SUMIFS(데이터!$G:$G,데이터!$F:$F,$D24,데이터!$N:$N,$A$1,데이터!$O:$O,$B$1,데이터!$L:$L,N$1),"")</f>
        <v>0</v>
      </c>
      <c r="O24" s="39">
        <f t="shared" si="2"/>
        <v>0</v>
      </c>
      <c r="Q24" s="88"/>
      <c r="R24" s="42">
        <f>IFERROR(COUNTIFS(데이터!$N:$N,$A$1,데이터!$O:$O,$B$1,데이터!$M:$M,$Q24),"")</f>
        <v>0</v>
      </c>
      <c r="S24" s="43">
        <f>IFERROR(SUMIFS(데이터!$G:$G,데이터!$N:$N,$A$1,데이터!$O:$O,$B$1,데이터!$M:$M,$Q24),"")</f>
        <v>0</v>
      </c>
      <c r="T24" s="45">
        <f t="shared" ca="1" si="8"/>
        <v>0</v>
      </c>
      <c r="U24" s="46">
        <f>SUMIFS(데이터!$G:$G,데이터!$N:$N,$A$1,데이터!$O:$O,$B$1,데이터!$M:$M,$Q24,데이터!$L:$L,$U$1)</f>
        <v>0</v>
      </c>
      <c r="V24" s="47" t="str">
        <f t="shared" si="4"/>
        <v/>
      </c>
      <c r="W24" s="48">
        <f>SUMIFS(데이터!$G:$G,데이터!$N:$N,$A$1,데이터!$O:$O,$B$1,데이터!$M:$M,$Q24,데이터!$L:$L,$W$1)</f>
        <v>0</v>
      </c>
      <c r="X24" s="47" t="str">
        <f t="shared" si="5"/>
        <v/>
      </c>
    </row>
    <row r="25" spans="1:24">
      <c r="A25" s="233"/>
      <c r="B25" s="233"/>
      <c r="C25" s="242" t="s">
        <v>884</v>
      </c>
      <c r="D25" s="49" t="str">
        <f>연간집계!D25</f>
        <v>마이트립북 (마이트립북_150_210_하드커버_무광_린넨텍스트 / 150X210 | 하드커버 | 없음 | 50p)</v>
      </c>
      <c r="E25" s="50" t="str">
        <f>연간집계!E25</f>
        <v>마이트립북 150</v>
      </c>
      <c r="F25" s="126">
        <f>COUNTIFS(데이터!F:F,D25,데이터!$N:$N,$A$1,데이터!$O:$O,$B$1)</f>
        <v>6</v>
      </c>
      <c r="G25" s="127">
        <f>SUMIFS(데이터!G:G,데이터!F:F,D25,데이터!$N:$N,$A$1,데이터!$O:$O,$B$1)</f>
        <v>9</v>
      </c>
      <c r="H25" s="54">
        <f t="shared" si="6"/>
        <v>1.5</v>
      </c>
      <c r="I25" s="54">
        <f>IFERROR((SUMIFS(데이터!K:K,데이터!F:F,D25,데이터!$N:$N,$A$1,데이터!$O:$O,$B$1))/F25,0)</f>
        <v>65</v>
      </c>
      <c r="J25" s="55">
        <f t="shared" si="7"/>
        <v>8.8148873653281102E-3</v>
      </c>
      <c r="K25" s="254">
        <f>SUM(G25:G26)</f>
        <v>19</v>
      </c>
      <c r="L25" s="124">
        <f>IFERROR(SUMIFS(데이터!$G:$G,데이터!$F:$F,$D25,데이터!$N:$N,$A$1,데이터!$O:$O,$B$1,데이터!$L:$L,L$1),"")</f>
        <v>9</v>
      </c>
      <c r="M25" s="39">
        <f t="shared" si="1"/>
        <v>1</v>
      </c>
      <c r="N25" s="125">
        <f>IFERROR(SUMIFS(데이터!$G:$G,데이터!$F:$F,$D25,데이터!$N:$N,$A$1,데이터!$O:$O,$B$1,데이터!$L:$L,N$1),"")</f>
        <v>0</v>
      </c>
      <c r="O25" s="39">
        <f t="shared" si="2"/>
        <v>0</v>
      </c>
      <c r="Q25" s="88"/>
      <c r="R25" s="42">
        <f>IFERROR(COUNTIFS(데이터!$N:$N,$A$1,데이터!$O:$O,$B$1,데이터!$M:$M,$Q25),"")</f>
        <v>0</v>
      </c>
      <c r="S25" s="43">
        <f>IFERROR(SUMIFS(데이터!$G:$G,데이터!$N:$N,$A$1,데이터!$O:$O,$B$1,데이터!$M:$M,$Q25),"")</f>
        <v>0</v>
      </c>
      <c r="T25" s="45">
        <f t="shared" ca="1" si="8"/>
        <v>0</v>
      </c>
      <c r="U25" s="46">
        <f>SUMIFS(데이터!$G:$G,데이터!$N:$N,$A$1,데이터!$O:$O,$B$1,데이터!$M:$M,$Q25,데이터!$L:$L,$U$1)</f>
        <v>0</v>
      </c>
      <c r="V25" s="47" t="str">
        <f t="shared" si="4"/>
        <v/>
      </c>
      <c r="W25" s="48">
        <f>SUMIFS(데이터!$G:$G,데이터!$N:$N,$A$1,데이터!$O:$O,$B$1,데이터!$M:$M,$Q25,데이터!$L:$L,$W$1)</f>
        <v>0</v>
      </c>
      <c r="X25" s="47" t="str">
        <f t="shared" si="5"/>
        <v/>
      </c>
    </row>
    <row r="26" spans="1:24">
      <c r="A26" s="233"/>
      <c r="B26" s="233"/>
      <c r="C26" s="233"/>
      <c r="D26" s="49" t="str">
        <f>연간집계!D26</f>
        <v>마이트립북 (마이트립북_198_198_하드커버_무광_린넨텍스트 / 198X198 | 하드커버 | 없음 | 50p)</v>
      </c>
      <c r="E26" s="50" t="str">
        <f>연간집계!E26</f>
        <v>마이트립북 198</v>
      </c>
      <c r="F26" s="126">
        <f>COUNTIFS(데이터!F:F,D26,데이터!$N:$N,$A$1,데이터!$O:$O,$B$1)</f>
        <v>8</v>
      </c>
      <c r="G26" s="127">
        <f>SUMIFS(데이터!G:G,데이터!F:F,D26,데이터!$N:$N,$A$1,데이터!$O:$O,$B$1)</f>
        <v>10</v>
      </c>
      <c r="H26" s="54">
        <f t="shared" si="6"/>
        <v>1.25</v>
      </c>
      <c r="I26" s="54">
        <f>IFERROR((SUMIFS(데이터!K:K,데이터!F:F,D26,데이터!$N:$N,$A$1,데이터!$O:$O,$B$1))/F26,0)</f>
        <v>62.5</v>
      </c>
      <c r="J26" s="55">
        <f t="shared" si="7"/>
        <v>9.7943192948090115E-3</v>
      </c>
      <c r="K26" s="233"/>
      <c r="L26" s="124">
        <f>IFERROR(SUMIFS(데이터!$G:$G,데이터!$F:$F,$D26,데이터!$N:$N,$A$1,데이터!$O:$O,$B$1,데이터!$L:$L,L$1),"")</f>
        <v>10</v>
      </c>
      <c r="M26" s="39">
        <f t="shared" si="1"/>
        <v>1</v>
      </c>
      <c r="N26" s="125">
        <f>IFERROR(SUMIFS(데이터!$G:$G,데이터!$F:$F,$D26,데이터!$N:$N,$A$1,데이터!$O:$O,$B$1,데이터!$L:$L,N$1),"")</f>
        <v>0</v>
      </c>
      <c r="O26" s="39">
        <f t="shared" si="2"/>
        <v>0</v>
      </c>
      <c r="Q26" s="88"/>
      <c r="R26" s="42">
        <f>IFERROR(COUNTIFS(데이터!$N:$N,$A$1,데이터!$O:$O,$B$1,데이터!$M:$M,$Q26),"")</f>
        <v>0</v>
      </c>
      <c r="S26" s="43">
        <f>IFERROR(SUMIFS(데이터!$G:$G,데이터!$N:$N,$A$1,데이터!$O:$O,$B$1,데이터!$M:$M,$Q26),"")</f>
        <v>0</v>
      </c>
      <c r="T26" s="45">
        <f t="shared" ca="1" si="8"/>
        <v>0</v>
      </c>
      <c r="U26" s="46">
        <f>SUMIFS(데이터!$G:$G,데이터!$N:$N,$A$1,데이터!$O:$O,$B$1,데이터!$M:$M,$Q26,데이터!$L:$L,$U$1)</f>
        <v>0</v>
      </c>
      <c r="V26" s="47" t="str">
        <f t="shared" si="4"/>
        <v/>
      </c>
      <c r="W26" s="48">
        <f>SUMIFS(데이터!$G:$G,데이터!$N:$N,$A$1,데이터!$O:$O,$B$1,데이터!$M:$M,$Q26,데이터!$L:$L,$W$1)</f>
        <v>0</v>
      </c>
      <c r="X26" s="47" t="str">
        <f t="shared" si="5"/>
        <v/>
      </c>
    </row>
    <row r="27" spans="1:24">
      <c r="A27" s="233"/>
      <c r="B27" s="233"/>
      <c r="C27" s="76" t="s">
        <v>889</v>
      </c>
      <c r="D27" s="49" t="str">
        <f>연간집계!D27</f>
        <v>메모리북 (가족북(메모리북)_150_210_기성하드+가변 띠지_무광 / 150X210 | 하드커버 | 없음 | 46p)</v>
      </c>
      <c r="E27" s="50" t="str">
        <f>연간집계!E27</f>
        <v>메모리북</v>
      </c>
      <c r="F27" s="126">
        <f>COUNTIFS(데이터!F:F,D27,데이터!$N:$N,$A$1,데이터!$O:$O,$B$1)</f>
        <v>9</v>
      </c>
      <c r="G27" s="127">
        <f>SUMIFS(데이터!G:G,데이터!F:F,D27,데이터!$N:$N,$A$1,데이터!$O:$O,$B$1)</f>
        <v>11</v>
      </c>
      <c r="H27" s="54">
        <f t="shared" si="6"/>
        <v>1.2222222222222223</v>
      </c>
      <c r="I27" s="54">
        <f>IFERROR((SUMIFS(데이터!K:K,데이터!F:F,D27,데이터!$N:$N,$A$1,데이터!$O:$O,$B$1))/F27,0)</f>
        <v>57.111111111111114</v>
      </c>
      <c r="J27" s="55">
        <f t="shared" si="7"/>
        <v>1.0773751224289911E-2</v>
      </c>
      <c r="K27" s="112">
        <f t="shared" ref="K27:K31" si="9">G27</f>
        <v>11</v>
      </c>
      <c r="L27" s="124">
        <f>IFERROR(SUMIFS(데이터!$G:$G,데이터!$F:$F,$D27,데이터!$N:$N,$A$1,데이터!$O:$O,$B$1,데이터!$L:$L,L$1),"")</f>
        <v>11</v>
      </c>
      <c r="M27" s="39">
        <f t="shared" si="1"/>
        <v>1</v>
      </c>
      <c r="N27" s="125">
        <f>IFERROR(SUMIFS(데이터!$G:$G,데이터!$F:$F,$D27,데이터!$N:$N,$A$1,데이터!$O:$O,$B$1,데이터!$L:$L,N$1),"")</f>
        <v>0</v>
      </c>
      <c r="O27" s="39">
        <f t="shared" si="2"/>
        <v>0</v>
      </c>
      <c r="Q27" s="88"/>
      <c r="R27" s="42">
        <f>IFERROR(COUNTIFS(데이터!$N:$N,$A$1,데이터!$O:$O,$B$1,데이터!$M:$M,$Q27),"")</f>
        <v>0</v>
      </c>
      <c r="S27" s="43">
        <f>IFERROR(SUMIFS(데이터!$G:$G,데이터!$N:$N,$A$1,데이터!$O:$O,$B$1,데이터!$M:$M,$Q27),"")</f>
        <v>0</v>
      </c>
      <c r="T27" s="45">
        <f t="shared" ca="1" si="8"/>
        <v>0</v>
      </c>
      <c r="U27" s="46">
        <f>SUMIFS(데이터!$G:$G,데이터!$N:$N,$A$1,데이터!$O:$O,$B$1,데이터!$M:$M,$Q27,데이터!$L:$L,$U$1)</f>
        <v>0</v>
      </c>
      <c r="V27" s="47" t="str">
        <f t="shared" si="4"/>
        <v/>
      </c>
      <c r="W27" s="48">
        <f>SUMIFS(데이터!$G:$G,데이터!$N:$N,$A$1,데이터!$O:$O,$B$1,데이터!$M:$M,$Q27,데이터!$L:$L,$W$1)</f>
        <v>0</v>
      </c>
      <c r="X27" s="47" t="str">
        <f t="shared" si="5"/>
        <v/>
      </c>
    </row>
    <row r="28" spans="1:24">
      <c r="A28" s="233"/>
      <c r="B28" s="233"/>
      <c r="C28" s="76" t="s">
        <v>891</v>
      </c>
      <c r="D28" s="49" t="str">
        <f>연간집계!D28</f>
        <v>모임북 (모임북_150_210_가변하드 무광 / 150X210 | 하드커버 | 없음 | 38p)</v>
      </c>
      <c r="E28" s="50" t="str">
        <f>연간집계!E28</f>
        <v>모임북</v>
      </c>
      <c r="F28" s="126">
        <f>COUNTIFS(데이터!F:F,D28,데이터!$N:$N,$A$1,데이터!$O:$O,$B$1)</f>
        <v>0</v>
      </c>
      <c r="G28" s="127">
        <f>SUMIFS(데이터!G:G,데이터!F:F,D28,데이터!$N:$N,$A$1,데이터!$O:$O,$B$1)</f>
        <v>0</v>
      </c>
      <c r="H28" s="54">
        <f t="shared" si="6"/>
        <v>0</v>
      </c>
      <c r="I28" s="54">
        <f>IFERROR((SUMIFS(데이터!K:K,데이터!F:F,D28,데이터!$N:$N,$A$1,데이터!$O:$O,$B$1))/F28,0)</f>
        <v>0</v>
      </c>
      <c r="J28" s="55">
        <f t="shared" si="7"/>
        <v>0</v>
      </c>
      <c r="K28" s="112">
        <f t="shared" si="9"/>
        <v>0</v>
      </c>
      <c r="L28" s="124">
        <f>IFERROR(SUMIFS(데이터!$G:$G,데이터!$F:$F,$D28,데이터!$N:$N,$A$1,데이터!$O:$O,$B$1,데이터!$L:$L,L$1),"")</f>
        <v>0</v>
      </c>
      <c r="M28" s="39" t="str">
        <f t="shared" si="1"/>
        <v/>
      </c>
      <c r="N28" s="125">
        <f>IFERROR(SUMIFS(데이터!$G:$G,데이터!$F:$F,$D28,데이터!$N:$N,$A$1,데이터!$O:$O,$B$1,데이터!$L:$L,N$1),"")</f>
        <v>0</v>
      </c>
      <c r="O28" s="39" t="str">
        <f t="shared" si="2"/>
        <v/>
      </c>
      <c r="Q28" s="88"/>
      <c r="R28" s="42">
        <f>IFERROR(COUNTIFS(데이터!$N:$N,$A$1,데이터!$O:$O,$B$1,데이터!$M:$M,$Q28),"")</f>
        <v>0</v>
      </c>
      <c r="S28" s="43">
        <f>IFERROR(SUMIFS(데이터!$G:$G,데이터!$N:$N,$A$1,데이터!$O:$O,$B$1,데이터!$M:$M,$Q28),"")</f>
        <v>0</v>
      </c>
      <c r="T28" s="45">
        <f t="shared" ca="1" si="8"/>
        <v>0</v>
      </c>
      <c r="U28" s="46">
        <f>SUMIFS(데이터!$G:$G,데이터!$N:$N,$A$1,데이터!$O:$O,$B$1,데이터!$M:$M,$Q28,데이터!$L:$L,$U$1)</f>
        <v>0</v>
      </c>
      <c r="V28" s="47" t="str">
        <f t="shared" si="4"/>
        <v/>
      </c>
      <c r="W28" s="48">
        <f>SUMIFS(데이터!$G:$G,데이터!$N:$N,$A$1,데이터!$O:$O,$B$1,데이터!$M:$M,$Q28,데이터!$L:$L,$W$1)</f>
        <v>0</v>
      </c>
      <c r="X28" s="47" t="str">
        <f t="shared" si="5"/>
        <v/>
      </c>
    </row>
    <row r="29" spans="1:24">
      <c r="A29" s="233"/>
      <c r="B29" s="233"/>
      <c r="C29" s="76" t="s">
        <v>893</v>
      </c>
      <c r="D29" s="49" t="str">
        <f>연간집계!D29</f>
        <v>반려스토리북 (반려스토리북_130_185_PUR제본_가변 하드_무광 / 130X185 | 하드커버 | 없음 | 46p)</v>
      </c>
      <c r="E29" s="50" t="str">
        <f>연간집계!E29</f>
        <v>반려스토리북</v>
      </c>
      <c r="F29" s="126">
        <f>COUNTIFS(데이터!F:F,D29,데이터!$N:$N,$A$1,데이터!$O:$O,$B$1)</f>
        <v>0</v>
      </c>
      <c r="G29" s="127">
        <f>SUMIFS(데이터!G:G,데이터!F:F,D29,데이터!$N:$N,$A$1,데이터!$O:$O,$B$1)</f>
        <v>0</v>
      </c>
      <c r="H29" s="54">
        <f t="shared" si="6"/>
        <v>0</v>
      </c>
      <c r="I29" s="54">
        <f>IFERROR((SUMIFS(데이터!K:K,데이터!F:F,D29,데이터!$N:$N,$A$1,데이터!$O:$O,$B$1))/F29,0)</f>
        <v>0</v>
      </c>
      <c r="J29" s="55">
        <f t="shared" si="7"/>
        <v>0</v>
      </c>
      <c r="K29" s="112">
        <f t="shared" si="9"/>
        <v>0</v>
      </c>
      <c r="L29" s="124">
        <f>IFERROR(SUMIFS(데이터!$G:$G,데이터!$F:$F,$D29,데이터!$N:$N,$A$1,데이터!$O:$O,$B$1,데이터!$L:$L,L$1),"")</f>
        <v>0</v>
      </c>
      <c r="M29" s="39" t="str">
        <f t="shared" si="1"/>
        <v/>
      </c>
      <c r="N29" s="125">
        <f>IFERROR(SUMIFS(데이터!$G:$G,데이터!$F:$F,$D29,데이터!$N:$N,$A$1,데이터!$O:$O,$B$1,데이터!$L:$L,N$1),"")</f>
        <v>0</v>
      </c>
      <c r="O29" s="39" t="str">
        <f t="shared" si="2"/>
        <v/>
      </c>
      <c r="Q29" s="88"/>
      <c r="R29" s="42">
        <f>IFERROR(COUNTIFS(데이터!$N:$N,$A$1,데이터!$O:$O,$B$1,데이터!$M:$M,$Q29),"")</f>
        <v>0</v>
      </c>
      <c r="S29" s="43">
        <f>IFERROR(SUMIFS(데이터!$G:$G,데이터!$N:$N,$A$1,데이터!$O:$O,$B$1,데이터!$M:$M,$Q29),"")</f>
        <v>0</v>
      </c>
      <c r="T29" s="45">
        <f t="shared" ca="1" si="8"/>
        <v>0</v>
      </c>
      <c r="U29" s="46">
        <f>SUMIFS(데이터!$G:$G,데이터!$N:$N,$A$1,데이터!$O:$O,$B$1,데이터!$M:$M,$Q29,데이터!$L:$L,$U$1)</f>
        <v>0</v>
      </c>
      <c r="V29" s="47" t="str">
        <f t="shared" si="4"/>
        <v/>
      </c>
      <c r="W29" s="48">
        <f>SUMIFS(데이터!$G:$G,데이터!$N:$N,$A$1,데이터!$O:$O,$B$1,데이터!$M:$M,$Q29,데이터!$L:$L,$W$1)</f>
        <v>0</v>
      </c>
      <c r="X29" s="47" t="str">
        <f t="shared" si="5"/>
        <v/>
      </c>
    </row>
    <row r="30" spans="1:24">
      <c r="A30" s="233"/>
      <c r="B30" s="233"/>
      <c r="C30" s="76" t="s">
        <v>895</v>
      </c>
      <c r="D30" s="49" t="str">
        <f>연간집계!D30</f>
        <v>반려화보북 (반려화보북_197_278_PUR제본_가변 소프트압축_무광 / 197X278 | 소프트압축커버 | 없음 | 46p)</v>
      </c>
      <c r="E30" s="50" t="str">
        <f>연간집계!E30</f>
        <v>반려화보북</v>
      </c>
      <c r="F30" s="126">
        <f>COUNTIFS(데이터!F:F,D30,데이터!$N:$N,$A$1,데이터!$O:$O,$B$1)</f>
        <v>0</v>
      </c>
      <c r="G30" s="127">
        <f>SUMIFS(데이터!G:G,데이터!F:F,D30,데이터!$N:$N,$A$1,데이터!$O:$O,$B$1)</f>
        <v>0</v>
      </c>
      <c r="H30" s="54">
        <f t="shared" si="6"/>
        <v>0</v>
      </c>
      <c r="I30" s="54">
        <f>IFERROR((SUMIFS(데이터!K:K,데이터!F:F,D30,데이터!$N:$N,$A$1,데이터!$O:$O,$B$1))/F30,0)</f>
        <v>0</v>
      </c>
      <c r="J30" s="55">
        <f t="shared" si="7"/>
        <v>0</v>
      </c>
      <c r="K30" s="112">
        <f t="shared" si="9"/>
        <v>0</v>
      </c>
      <c r="L30" s="124">
        <f>IFERROR(SUMIFS(데이터!$G:$G,데이터!$F:$F,$D30,데이터!$N:$N,$A$1,데이터!$O:$O,$B$1,데이터!$L:$L,L$1),"")</f>
        <v>0</v>
      </c>
      <c r="M30" s="39" t="str">
        <f t="shared" si="1"/>
        <v/>
      </c>
      <c r="N30" s="125">
        <f>IFERROR(SUMIFS(데이터!$G:$G,데이터!$F:$F,$D30,데이터!$N:$N,$A$1,데이터!$O:$O,$B$1,데이터!$L:$L,N$1),"")</f>
        <v>0</v>
      </c>
      <c r="O30" s="39" t="str">
        <f t="shared" si="2"/>
        <v/>
      </c>
      <c r="Q30" s="88"/>
      <c r="R30" s="42">
        <f>IFERROR(COUNTIFS(데이터!$N:$N,$A$1,데이터!$O:$O,$B$1,데이터!$M:$M,$Q30),"")</f>
        <v>0</v>
      </c>
      <c r="S30" s="43">
        <f>IFERROR(SUMIFS(데이터!$G:$G,데이터!$N:$N,$A$1,데이터!$O:$O,$B$1,데이터!$M:$M,$Q30),"")</f>
        <v>0</v>
      </c>
      <c r="T30" s="45">
        <f t="shared" ca="1" si="8"/>
        <v>0</v>
      </c>
      <c r="U30" s="46">
        <f>SUMIFS(데이터!$G:$G,데이터!$N:$N,$A$1,데이터!$O:$O,$B$1,데이터!$M:$M,$Q30,데이터!$L:$L,$U$1)</f>
        <v>0</v>
      </c>
      <c r="V30" s="47" t="str">
        <f t="shared" si="4"/>
        <v/>
      </c>
      <c r="W30" s="48">
        <f>SUMIFS(데이터!$G:$G,데이터!$N:$N,$A$1,데이터!$O:$O,$B$1,데이터!$M:$M,$Q30,데이터!$L:$L,$W$1)</f>
        <v>0</v>
      </c>
      <c r="X30" s="47" t="str">
        <f t="shared" si="5"/>
        <v/>
      </c>
    </row>
    <row r="31" spans="1:24">
      <c r="A31" s="233"/>
      <c r="B31" s="233"/>
      <c r="C31" s="76" t="s">
        <v>897</v>
      </c>
      <c r="D31" s="49" t="str">
        <f>연간집계!D31</f>
        <v>불교교_반야북_6색_198_198_가변 쿠션하드_무광 / 198X198 | 쿠션하드커버 | 없음 | 58p</v>
      </c>
      <c r="E31" s="50" t="str">
        <f>연간집계!E31</f>
        <v>반야북</v>
      </c>
      <c r="F31" s="126">
        <f>COUNTIFS(데이터!F:F,D31,데이터!$N:$N,$A$1,데이터!$O:$O,$B$1)</f>
        <v>0</v>
      </c>
      <c r="G31" s="127">
        <f>SUMIFS(데이터!G:G,데이터!F:F,D31,데이터!$N:$N,$A$1,데이터!$O:$O,$B$1)</f>
        <v>0</v>
      </c>
      <c r="H31" s="54">
        <f t="shared" si="6"/>
        <v>0</v>
      </c>
      <c r="I31" s="54">
        <f>IFERROR((SUMIFS(데이터!K:K,데이터!F:F,D31,데이터!$N:$N,$A$1,데이터!$O:$O,$B$1))/F31,0)</f>
        <v>0</v>
      </c>
      <c r="J31" s="55">
        <f t="shared" si="7"/>
        <v>0</v>
      </c>
      <c r="K31" s="112">
        <f t="shared" si="9"/>
        <v>0</v>
      </c>
      <c r="L31" s="124">
        <f>IFERROR(SUMIFS(데이터!$G:$G,데이터!$F:$F,$D31,데이터!$N:$N,$A$1,데이터!$O:$O,$B$1,데이터!$L:$L,L$1),"")</f>
        <v>0</v>
      </c>
      <c r="M31" s="39" t="str">
        <f t="shared" si="1"/>
        <v/>
      </c>
      <c r="N31" s="125">
        <f>IFERROR(SUMIFS(데이터!$G:$G,데이터!$F:$F,$D31,데이터!$N:$N,$A$1,데이터!$O:$O,$B$1,데이터!$L:$L,N$1),"")</f>
        <v>0</v>
      </c>
      <c r="O31" s="39" t="str">
        <f t="shared" si="2"/>
        <v/>
      </c>
      <c r="Q31" s="88"/>
      <c r="R31" s="42">
        <f>IFERROR(COUNTIFS(데이터!$N:$N,$A$1,데이터!$O:$O,$B$1,데이터!$M:$M,$Q31),"")</f>
        <v>0</v>
      </c>
      <c r="S31" s="43">
        <f>IFERROR(SUMIFS(데이터!$G:$G,데이터!$N:$N,$A$1,데이터!$O:$O,$B$1,데이터!$M:$M,$Q31),"")</f>
        <v>0</v>
      </c>
      <c r="T31" s="45">
        <f t="shared" ca="1" si="8"/>
        <v>0</v>
      </c>
      <c r="U31" s="46">
        <f>SUMIFS(데이터!$G:$G,데이터!$N:$N,$A$1,데이터!$O:$O,$B$1,데이터!$M:$M,$Q31,데이터!$L:$L,$U$1)</f>
        <v>0</v>
      </c>
      <c r="V31" s="47" t="str">
        <f t="shared" si="4"/>
        <v/>
      </c>
      <c r="W31" s="48">
        <f>SUMIFS(데이터!$G:$G,데이터!$N:$N,$A$1,데이터!$O:$O,$B$1,데이터!$M:$M,$Q31,데이터!$L:$L,$W$1)</f>
        <v>0</v>
      </c>
      <c r="X31" s="47" t="str">
        <f t="shared" si="5"/>
        <v/>
      </c>
    </row>
    <row r="32" spans="1:24">
      <c r="A32" s="233"/>
      <c r="B32" s="233"/>
      <c r="C32" s="242" t="s">
        <v>899</v>
      </c>
      <c r="D32" s="49" t="str">
        <f>연간집계!D32</f>
        <v>베이비북_198_198_가변 쿠션하드 (베이비북_198_198_78p_가변 쿠션하드 / 198X198 | 쿠션하드커버 | 없음 | 78p)</v>
      </c>
      <c r="E32" s="50" t="str">
        <f>연간집계!E32</f>
        <v>베이비북 198 (쿠션하드/78p)</v>
      </c>
      <c r="F32" s="126">
        <f>COUNTIFS(데이터!F:F,D32,데이터!$N:$N,$A$1,데이터!$O:$O,$B$1)</f>
        <v>2</v>
      </c>
      <c r="G32" s="127">
        <f>SUMIFS(데이터!G:G,데이터!F:F,D32,데이터!$N:$N,$A$1,데이터!$O:$O,$B$1)</f>
        <v>2</v>
      </c>
      <c r="H32" s="54">
        <f t="shared" si="6"/>
        <v>1</v>
      </c>
      <c r="I32" s="54">
        <f>IFERROR((SUMIFS(데이터!K:K,데이터!F:F,D32,데이터!$N:$N,$A$1,데이터!$O:$O,$B$1))/F32,0)</f>
        <v>80</v>
      </c>
      <c r="J32" s="55">
        <f t="shared" si="7"/>
        <v>1.9588638589618022E-3</v>
      </c>
      <c r="K32" s="254">
        <f>SUM(G32:G37)</f>
        <v>4</v>
      </c>
      <c r="L32" s="124">
        <f>IFERROR(SUMIFS(데이터!$G:$G,데이터!$F:$F,$D32,데이터!$N:$N,$A$1,데이터!$O:$O,$B$1,데이터!$L:$L,L$1),"")</f>
        <v>2</v>
      </c>
      <c r="M32" s="39">
        <f t="shared" si="1"/>
        <v>1</v>
      </c>
      <c r="N32" s="125">
        <f>IFERROR(SUMIFS(데이터!$G:$G,데이터!$F:$F,$D32,데이터!$N:$N,$A$1,데이터!$O:$O,$B$1,데이터!$L:$L,N$1),"")</f>
        <v>0</v>
      </c>
      <c r="O32" s="39">
        <f t="shared" si="2"/>
        <v>0</v>
      </c>
      <c r="Q32" s="88"/>
      <c r="R32" s="42">
        <f>IFERROR(COUNTIFS(데이터!$N:$N,$A$1,데이터!$O:$O,$B$1,데이터!$M:$M,$Q32),"")</f>
        <v>0</v>
      </c>
      <c r="S32" s="43">
        <f>IFERROR(SUMIFS(데이터!$G:$G,데이터!$N:$N,$A$1,데이터!$O:$O,$B$1,데이터!$M:$M,$Q32),"")</f>
        <v>0</v>
      </c>
      <c r="T32" s="45">
        <f t="shared" ca="1" si="8"/>
        <v>0</v>
      </c>
      <c r="U32" s="46">
        <f>SUMIFS(데이터!$G:$G,데이터!$N:$N,$A$1,데이터!$O:$O,$B$1,데이터!$M:$M,$Q32,데이터!$L:$L,$U$1)</f>
        <v>0</v>
      </c>
      <c r="V32" s="47" t="str">
        <f t="shared" si="4"/>
        <v/>
      </c>
      <c r="W32" s="48">
        <f>SUMIFS(데이터!$G:$G,데이터!$N:$N,$A$1,데이터!$O:$O,$B$1,데이터!$M:$M,$Q32,데이터!$L:$L,$W$1)</f>
        <v>0</v>
      </c>
      <c r="X32" s="47" t="str">
        <f t="shared" si="5"/>
        <v/>
      </c>
    </row>
    <row r="33" spans="1:24">
      <c r="A33" s="233"/>
      <c r="B33" s="233"/>
      <c r="C33" s="233"/>
      <c r="D33" s="49" t="str">
        <f>연간집계!D33</f>
        <v>베이비북_198_198_가변 쿠션하드 (베이비북_198_198_58p_가변 쿠션하드 / 198X198 | 쿠션하드커버 | 없음 | 58p)</v>
      </c>
      <c r="E33" s="50" t="str">
        <f>연간집계!E33</f>
        <v>베이비북 198 (쿠션하드/58p)</v>
      </c>
      <c r="F33" s="126">
        <f>COUNTIFS(데이터!F:F,D33,데이터!$N:$N,$A$1,데이터!$O:$O,$B$1)</f>
        <v>0</v>
      </c>
      <c r="G33" s="127">
        <f>SUMIFS(데이터!G:G,데이터!F:F,D33,데이터!$N:$N,$A$1,데이터!$O:$O,$B$1)</f>
        <v>0</v>
      </c>
      <c r="H33" s="54">
        <f t="shared" si="6"/>
        <v>0</v>
      </c>
      <c r="I33" s="54">
        <f>IFERROR((SUMIFS(데이터!K:K,데이터!F:F,D33,데이터!$N:$N,$A$1,데이터!$O:$O,$B$1))/F33,0)</f>
        <v>0</v>
      </c>
      <c r="J33" s="55">
        <f t="shared" si="7"/>
        <v>0</v>
      </c>
      <c r="K33" s="233"/>
      <c r="L33" s="124">
        <f>IFERROR(SUMIFS(데이터!$G:$G,데이터!$F:$F,$D33,데이터!$N:$N,$A$1,데이터!$O:$O,$B$1,데이터!$L:$L,L$1),"")</f>
        <v>0</v>
      </c>
      <c r="M33" s="39" t="str">
        <f t="shared" si="1"/>
        <v/>
      </c>
      <c r="N33" s="125">
        <f>IFERROR(SUMIFS(데이터!$G:$G,데이터!$F:$F,$D33,데이터!$N:$N,$A$1,데이터!$O:$O,$B$1,데이터!$L:$L,N$1),"")</f>
        <v>0</v>
      </c>
      <c r="O33" s="39" t="str">
        <f t="shared" si="2"/>
        <v/>
      </c>
      <c r="Q33" s="88"/>
      <c r="R33" s="42">
        <f>IFERROR(COUNTIFS(데이터!$N:$N,$A$1,데이터!$O:$O,$B$1,데이터!$M:$M,$Q33),"")</f>
        <v>0</v>
      </c>
      <c r="S33" s="43">
        <f>IFERROR(SUMIFS(데이터!$G:$G,데이터!$N:$N,$A$1,데이터!$O:$O,$B$1,데이터!$M:$M,$Q33),"")</f>
        <v>0</v>
      </c>
      <c r="T33" s="45">
        <f t="shared" ca="1" si="8"/>
        <v>0</v>
      </c>
      <c r="U33" s="46">
        <f>SUMIFS(데이터!$G:$G,데이터!$N:$N,$A$1,데이터!$O:$O,$B$1,데이터!$M:$M,$Q33,데이터!$L:$L,$U$1)</f>
        <v>0</v>
      </c>
      <c r="V33" s="47" t="str">
        <f t="shared" si="4"/>
        <v/>
      </c>
      <c r="W33" s="48">
        <f>SUMIFS(데이터!$G:$G,데이터!$N:$N,$A$1,데이터!$O:$O,$B$1,데이터!$M:$M,$Q33,데이터!$L:$L,$W$1)</f>
        <v>0</v>
      </c>
      <c r="X33" s="47" t="str">
        <f t="shared" si="5"/>
        <v/>
      </c>
    </row>
    <row r="34" spans="1:24">
      <c r="A34" s="233"/>
      <c r="B34" s="233"/>
      <c r="C34" s="233"/>
      <c r="D34" s="49" t="str">
        <f>연간집계!D34</f>
        <v>베이비북_198_198_가변 쿠션하드 (베이비북_198_198_38p_가변 쿠션하드 / 198X198 | 쿠션하드커버 | 없음 | 38p)</v>
      </c>
      <c r="E34" s="50" t="str">
        <f>연간집계!E34</f>
        <v>베이비북 198 (쿠션하드/38p)</v>
      </c>
      <c r="F34" s="126">
        <f>COUNTIFS(데이터!F:F,D34,데이터!$N:$N,$A$1,데이터!$O:$O,$B$1)</f>
        <v>2</v>
      </c>
      <c r="G34" s="127">
        <f>SUMIFS(데이터!G:G,데이터!F:F,D34,데이터!$N:$N,$A$1,데이터!$O:$O,$B$1)</f>
        <v>2</v>
      </c>
      <c r="H34" s="54">
        <f t="shared" si="6"/>
        <v>1</v>
      </c>
      <c r="I34" s="54">
        <f>IFERROR((SUMIFS(데이터!K:K,데이터!F:F,D34,데이터!$N:$N,$A$1,데이터!$O:$O,$B$1))/F34,0)</f>
        <v>40</v>
      </c>
      <c r="J34" s="55">
        <f t="shared" si="7"/>
        <v>1.9588638589618022E-3</v>
      </c>
      <c r="K34" s="233"/>
      <c r="L34" s="124">
        <f>IFERROR(SUMIFS(데이터!$G:$G,데이터!$F:$F,$D34,데이터!$N:$N,$A$1,데이터!$O:$O,$B$1,데이터!$L:$L,L$1),"")</f>
        <v>2</v>
      </c>
      <c r="M34" s="39">
        <f t="shared" si="1"/>
        <v>1</v>
      </c>
      <c r="N34" s="125">
        <f>IFERROR(SUMIFS(데이터!$G:$G,데이터!$F:$F,$D34,데이터!$N:$N,$A$1,데이터!$O:$O,$B$1,데이터!$L:$L,N$1),"")</f>
        <v>0</v>
      </c>
      <c r="O34" s="39">
        <f t="shared" si="2"/>
        <v>0</v>
      </c>
      <c r="Q34" s="88"/>
      <c r="R34" s="42">
        <f>IFERROR(COUNTIFS(데이터!$N:$N,$A$1,데이터!$O:$O,$B$1,데이터!$M:$M,$Q34),"")</f>
        <v>0</v>
      </c>
      <c r="S34" s="43">
        <f>IFERROR(SUMIFS(데이터!$G:$G,데이터!$N:$N,$A$1,데이터!$O:$O,$B$1,데이터!$M:$M,$Q34),"")</f>
        <v>0</v>
      </c>
      <c r="T34" s="45">
        <f t="shared" ca="1" si="8"/>
        <v>0</v>
      </c>
      <c r="U34" s="46">
        <f>SUMIFS(데이터!$G:$G,데이터!$N:$N,$A$1,데이터!$O:$O,$B$1,데이터!$M:$M,$Q34,데이터!$L:$L,$U$1)</f>
        <v>0</v>
      </c>
      <c r="V34" s="47" t="str">
        <f t="shared" si="4"/>
        <v/>
      </c>
      <c r="W34" s="48">
        <f>SUMIFS(데이터!$G:$G,데이터!$N:$N,$A$1,데이터!$O:$O,$B$1,데이터!$M:$M,$Q34,데이터!$L:$L,$W$1)</f>
        <v>0</v>
      </c>
      <c r="X34" s="47" t="str">
        <f t="shared" si="5"/>
        <v/>
      </c>
    </row>
    <row r="35" spans="1:24">
      <c r="A35" s="233"/>
      <c r="B35" s="233"/>
      <c r="C35" s="233"/>
      <c r="D35" s="49" t="str">
        <f>연간집계!D35</f>
        <v>베이비북_198_198_78p_가변 소프트 / 198X198| 소프트커버 | 없음 | 78p</v>
      </c>
      <c r="E35" s="50" t="str">
        <f>연간집계!E35</f>
        <v>베이비북 198 (소프트/78p)</v>
      </c>
      <c r="F35" s="126">
        <f>COUNTIFS(데이터!F:F,D35,데이터!$N:$N,$A$1,데이터!$O:$O,$B$1)</f>
        <v>0</v>
      </c>
      <c r="G35" s="127">
        <f>SUMIFS(데이터!G:G,데이터!F:F,D35,데이터!$N:$N,$A$1,데이터!$O:$O,$B$1)</f>
        <v>0</v>
      </c>
      <c r="H35" s="54">
        <f t="shared" si="6"/>
        <v>0</v>
      </c>
      <c r="I35" s="54">
        <f>IFERROR((SUMIFS(데이터!K:K,데이터!F:F,D35,데이터!$N:$N,$A$1,데이터!$O:$O,$B$1))/F35,0)</f>
        <v>0</v>
      </c>
      <c r="J35" s="55">
        <f t="shared" si="7"/>
        <v>0</v>
      </c>
      <c r="K35" s="233"/>
      <c r="L35" s="124">
        <f>IFERROR(SUMIFS(데이터!$G:$G,데이터!$F:$F,$D35,데이터!$N:$N,$A$1,데이터!$O:$O,$B$1,데이터!$L:$L,L$1),"")</f>
        <v>0</v>
      </c>
      <c r="M35" s="39" t="str">
        <f t="shared" si="1"/>
        <v/>
      </c>
      <c r="N35" s="125">
        <f>IFERROR(SUMIFS(데이터!$G:$G,데이터!$F:$F,$D35,데이터!$N:$N,$A$1,데이터!$O:$O,$B$1,데이터!$L:$L,N$1),"")</f>
        <v>0</v>
      </c>
      <c r="O35" s="39" t="str">
        <f t="shared" si="2"/>
        <v/>
      </c>
      <c r="Q35" s="88"/>
      <c r="R35" s="42">
        <f>IFERROR(COUNTIFS(데이터!$N:$N,$A$1,데이터!$O:$O,$B$1,데이터!$M:$M,$Q35),"")</f>
        <v>0</v>
      </c>
      <c r="S35" s="43">
        <f>IFERROR(SUMIFS(데이터!$G:$G,데이터!$N:$N,$A$1,데이터!$O:$O,$B$1,데이터!$M:$M,$Q35),"")</f>
        <v>0</v>
      </c>
      <c r="T35" s="45">
        <f t="shared" ca="1" si="8"/>
        <v>0</v>
      </c>
      <c r="U35" s="46">
        <f>SUMIFS(데이터!$G:$G,데이터!$N:$N,$A$1,데이터!$O:$O,$B$1,데이터!$M:$M,$Q35,데이터!$L:$L,$U$1)</f>
        <v>0</v>
      </c>
      <c r="V35" s="47" t="str">
        <f t="shared" si="4"/>
        <v/>
      </c>
      <c r="W35" s="48">
        <f>SUMIFS(데이터!$G:$G,데이터!$N:$N,$A$1,데이터!$O:$O,$B$1,데이터!$M:$M,$Q35,데이터!$L:$L,$W$1)</f>
        <v>0</v>
      </c>
      <c r="X35" s="47" t="str">
        <f t="shared" si="5"/>
        <v/>
      </c>
    </row>
    <row r="36" spans="1:24">
      <c r="A36" s="233"/>
      <c r="B36" s="233"/>
      <c r="C36" s="233"/>
      <c r="D36" s="49" t="str">
        <f>연간집계!D36</f>
        <v>베이비북_198_198_가변 소프트 (베이비북_198_198_58p_가변 소프트 / 198X198|소프트커버|없음|58p)</v>
      </c>
      <c r="E36" s="50" t="str">
        <f>연간집계!E36</f>
        <v>베이비북 198 (소프트/58p)</v>
      </c>
      <c r="F36" s="126">
        <f>COUNTIFS(데이터!F:F,D36,데이터!$N:$N,$A$1,데이터!$O:$O,$B$1)</f>
        <v>0</v>
      </c>
      <c r="G36" s="127">
        <f>SUMIFS(데이터!G:G,데이터!F:F,D36,데이터!$N:$N,$A$1,데이터!$O:$O,$B$1)</f>
        <v>0</v>
      </c>
      <c r="H36" s="54">
        <f t="shared" si="6"/>
        <v>0</v>
      </c>
      <c r="I36" s="54">
        <f>IFERROR((SUMIFS(데이터!K:K,데이터!F:F,D36,데이터!$N:$N,$A$1,데이터!$O:$O,$B$1))/F36,0)</f>
        <v>0</v>
      </c>
      <c r="J36" s="55">
        <f t="shared" si="7"/>
        <v>0</v>
      </c>
      <c r="K36" s="233"/>
      <c r="L36" s="124">
        <f>IFERROR(SUMIFS(데이터!$G:$G,데이터!$F:$F,$D36,데이터!$N:$N,$A$1,데이터!$O:$O,$B$1,데이터!$L:$L,L$1),"")</f>
        <v>0</v>
      </c>
      <c r="M36" s="39" t="str">
        <f t="shared" si="1"/>
        <v/>
      </c>
      <c r="N36" s="125">
        <f>IFERROR(SUMIFS(데이터!$G:$G,데이터!$F:$F,$D36,데이터!$N:$N,$A$1,데이터!$O:$O,$B$1,데이터!$L:$L,N$1),"")</f>
        <v>0</v>
      </c>
      <c r="O36" s="39" t="str">
        <f t="shared" si="2"/>
        <v/>
      </c>
      <c r="Q36" s="88"/>
      <c r="R36" s="42">
        <f>IFERROR(COUNTIFS(데이터!$N:$N,$A$1,데이터!$O:$O,$B$1,데이터!$M:$M,$Q36),"")</f>
        <v>0</v>
      </c>
      <c r="S36" s="43">
        <f>IFERROR(SUMIFS(데이터!$G:$G,데이터!$N:$N,$A$1,데이터!$O:$O,$B$1,데이터!$M:$M,$Q36),"")</f>
        <v>0</v>
      </c>
      <c r="T36" s="45">
        <f t="shared" ca="1" si="8"/>
        <v>0</v>
      </c>
      <c r="U36" s="46">
        <f>SUMIFS(데이터!$G:$G,데이터!$N:$N,$A$1,데이터!$O:$O,$B$1,데이터!$M:$M,$Q36,데이터!$L:$L,$U$1)</f>
        <v>0</v>
      </c>
      <c r="V36" s="47" t="str">
        <f t="shared" si="4"/>
        <v/>
      </c>
      <c r="W36" s="48">
        <f>SUMIFS(데이터!$G:$G,데이터!$N:$N,$A$1,데이터!$O:$O,$B$1,데이터!$M:$M,$Q36,데이터!$L:$L,$W$1)</f>
        <v>0</v>
      </c>
      <c r="X36" s="47" t="str">
        <f t="shared" si="5"/>
        <v/>
      </c>
    </row>
    <row r="37" spans="1:24">
      <c r="A37" s="233"/>
      <c r="B37" s="233"/>
      <c r="C37" s="233"/>
      <c r="D37" s="49" t="str">
        <f>연간집계!D37</f>
        <v>베이비북_198_198_38p_가변 소프트 / 198X198| 소프트커버 | 없음 | 38p</v>
      </c>
      <c r="E37" s="50" t="str">
        <f>연간집계!E37</f>
        <v>베이비북 198 (소프트/38p)</v>
      </c>
      <c r="F37" s="126">
        <f>COUNTIFS(데이터!F:F,D37,데이터!$N:$N,$A$1,데이터!$O:$O,$B$1)</f>
        <v>0</v>
      </c>
      <c r="G37" s="127">
        <f>SUMIFS(데이터!G:G,데이터!F:F,D37,데이터!$N:$N,$A$1,데이터!$O:$O,$B$1)</f>
        <v>0</v>
      </c>
      <c r="H37" s="54">
        <f t="shared" si="6"/>
        <v>0</v>
      </c>
      <c r="I37" s="54">
        <f>IFERROR((SUMIFS(데이터!K:K,데이터!F:F,D37,데이터!$N:$N,$A$1,데이터!$O:$O,$B$1))/F37,0)</f>
        <v>0</v>
      </c>
      <c r="J37" s="55">
        <f t="shared" si="7"/>
        <v>0</v>
      </c>
      <c r="K37" s="233"/>
      <c r="L37" s="124">
        <f>IFERROR(SUMIFS(데이터!$G:$G,데이터!$F:$F,$D37,데이터!$N:$N,$A$1,데이터!$O:$O,$B$1,데이터!$L:$L,L$1),"")</f>
        <v>0</v>
      </c>
      <c r="M37" s="39" t="str">
        <f t="shared" si="1"/>
        <v/>
      </c>
      <c r="N37" s="125">
        <f>IFERROR(SUMIFS(데이터!$G:$G,데이터!$F:$F,$D37,데이터!$N:$N,$A$1,데이터!$O:$O,$B$1,데이터!$L:$L,N$1),"")</f>
        <v>0</v>
      </c>
      <c r="O37" s="39" t="str">
        <f t="shared" si="2"/>
        <v/>
      </c>
      <c r="Q37" s="88"/>
      <c r="R37" s="42">
        <f>IFERROR(COUNTIFS(데이터!$N:$N,$A$1,데이터!$O:$O,$B$1,데이터!$M:$M,$Q37),"")</f>
        <v>0</v>
      </c>
      <c r="S37" s="43">
        <f>IFERROR(SUMIFS(데이터!$G:$G,데이터!$N:$N,$A$1,데이터!$O:$O,$B$1,데이터!$M:$M,$Q37),"")</f>
        <v>0</v>
      </c>
      <c r="T37" s="45">
        <f t="shared" ca="1" si="8"/>
        <v>0</v>
      </c>
      <c r="U37" s="46">
        <f>SUMIFS(데이터!$G:$G,데이터!$N:$N,$A$1,데이터!$O:$O,$B$1,데이터!$M:$M,$Q37,데이터!$L:$L,$U$1)</f>
        <v>0</v>
      </c>
      <c r="V37" s="47" t="str">
        <f t="shared" si="4"/>
        <v/>
      </c>
      <c r="W37" s="48">
        <f>SUMIFS(데이터!$G:$G,데이터!$N:$N,$A$1,데이터!$O:$O,$B$1,데이터!$M:$M,$Q37,데이터!$L:$L,$W$1)</f>
        <v>0</v>
      </c>
      <c r="X37" s="47" t="str">
        <f t="shared" si="5"/>
        <v/>
      </c>
    </row>
    <row r="38" spans="1:24">
      <c r="A38" s="233"/>
      <c r="B38" s="233"/>
      <c r="C38" s="242" t="s">
        <v>912</v>
      </c>
      <c r="D38" s="49" t="str">
        <f>연간집계!D38</f>
        <v>베이비북_197_278_가변 쿠션하드 (베이비북_197_278_78p_가변 쿠션하드 / 197X278 | 쿠션하드커버 | 없음 | 78p)</v>
      </c>
      <c r="E38" s="50" t="str">
        <f>연간집계!E38</f>
        <v>베이비북 197 (쿠션하드/78p)</v>
      </c>
      <c r="F38" s="126">
        <f>COUNTIFS(데이터!F:F,D38,데이터!$N:$N,$A$1,데이터!$O:$O,$B$1)</f>
        <v>0</v>
      </c>
      <c r="G38" s="127">
        <f>SUMIFS(데이터!G:G,데이터!F:F,D38,데이터!$N:$N,$A$1,데이터!$O:$O,$B$1)</f>
        <v>0</v>
      </c>
      <c r="H38" s="54">
        <f t="shared" si="6"/>
        <v>0</v>
      </c>
      <c r="I38" s="54">
        <f>IFERROR((SUMIFS(데이터!K:K,데이터!F:F,D38,데이터!$N:$N,$A$1,데이터!$O:$O,$B$1))/F38,0)</f>
        <v>0</v>
      </c>
      <c r="J38" s="55">
        <f t="shared" si="7"/>
        <v>0</v>
      </c>
      <c r="K38" s="254">
        <f>SUM(G38:G43)</f>
        <v>0</v>
      </c>
      <c r="L38" s="124">
        <f>IFERROR(SUMIFS(데이터!$G:$G,데이터!$F:$F,$D38,데이터!$N:$N,$A$1,데이터!$O:$O,$B$1,데이터!$L:$L,L$1),"")</f>
        <v>0</v>
      </c>
      <c r="M38" s="39" t="str">
        <f t="shared" si="1"/>
        <v/>
      </c>
      <c r="N38" s="125">
        <f>IFERROR(SUMIFS(데이터!$G:$G,데이터!$F:$F,$D38,데이터!$N:$N,$A$1,데이터!$O:$O,$B$1,데이터!$L:$L,N$1),"")</f>
        <v>0</v>
      </c>
      <c r="O38" s="39" t="str">
        <f t="shared" si="2"/>
        <v/>
      </c>
      <c r="Q38" s="88"/>
      <c r="R38" s="42">
        <f>IFERROR(COUNTIFS(데이터!$N:$N,$A$1,데이터!$O:$O,$B$1,데이터!$M:$M,$Q38),"")</f>
        <v>0</v>
      </c>
      <c r="S38" s="43">
        <f>IFERROR(SUMIFS(데이터!$G:$G,데이터!$N:$N,$A$1,데이터!$O:$O,$B$1,데이터!$M:$M,$Q38),"")</f>
        <v>0</v>
      </c>
      <c r="T38" s="45">
        <f t="shared" ca="1" si="8"/>
        <v>0</v>
      </c>
      <c r="U38" s="46">
        <f>SUMIFS(데이터!$G:$G,데이터!$N:$N,$A$1,데이터!$O:$O,$B$1,데이터!$M:$M,$Q38,데이터!$L:$L,$U$1)</f>
        <v>0</v>
      </c>
      <c r="V38" s="47" t="str">
        <f t="shared" si="4"/>
        <v/>
      </c>
      <c r="W38" s="48">
        <f>SUMIFS(데이터!$G:$G,데이터!$N:$N,$A$1,데이터!$O:$O,$B$1,데이터!$M:$M,$Q38,데이터!$L:$L,$W$1)</f>
        <v>0</v>
      </c>
      <c r="X38" s="47" t="str">
        <f t="shared" si="5"/>
        <v/>
      </c>
    </row>
    <row r="39" spans="1:24">
      <c r="A39" s="233"/>
      <c r="B39" s="233"/>
      <c r="C39" s="233"/>
      <c r="D39" s="49" t="str">
        <f>연간집계!D39</f>
        <v>베이비북_198_198_58p_가변 쿠션하드 / 198X198 | 쿠션하드커버 | 없음 | 58p</v>
      </c>
      <c r="E39" s="50" t="str">
        <f>연간집계!E39</f>
        <v>베이비북 197 (쿠션하드/58p)</v>
      </c>
      <c r="F39" s="126">
        <f>COUNTIFS(데이터!F:F,D39,데이터!$N:$N,$A$1,데이터!$O:$O,$B$1)</f>
        <v>0</v>
      </c>
      <c r="G39" s="127">
        <f>SUMIFS(데이터!G:G,데이터!F:F,D39,데이터!$N:$N,$A$1,데이터!$O:$O,$B$1)</f>
        <v>0</v>
      </c>
      <c r="H39" s="54">
        <f t="shared" si="6"/>
        <v>0</v>
      </c>
      <c r="I39" s="54">
        <f>IFERROR((SUMIFS(데이터!K:K,데이터!F:F,D39,데이터!$N:$N,$A$1,데이터!$O:$O,$B$1))/F39,0)</f>
        <v>0</v>
      </c>
      <c r="J39" s="55">
        <f t="shared" si="7"/>
        <v>0</v>
      </c>
      <c r="K39" s="233"/>
      <c r="L39" s="124">
        <f>IFERROR(SUMIFS(데이터!$G:$G,데이터!$F:$F,$D39,데이터!$N:$N,$A$1,데이터!$O:$O,$B$1,데이터!$L:$L,L$1),"")</f>
        <v>0</v>
      </c>
      <c r="M39" s="39" t="str">
        <f t="shared" si="1"/>
        <v/>
      </c>
      <c r="N39" s="125">
        <f>IFERROR(SUMIFS(데이터!$G:$G,데이터!$F:$F,$D39,데이터!$N:$N,$A$1,데이터!$O:$O,$B$1,데이터!$L:$L,N$1),"")</f>
        <v>0</v>
      </c>
      <c r="O39" s="39" t="str">
        <f t="shared" si="2"/>
        <v/>
      </c>
      <c r="Q39" s="88"/>
      <c r="R39" s="42">
        <f>IFERROR(COUNTIFS(데이터!$N:$N,$A$1,데이터!$O:$O,$B$1,데이터!$M:$M,$Q39),"")</f>
        <v>0</v>
      </c>
      <c r="S39" s="43">
        <f>IFERROR(SUMIFS(데이터!$G:$G,데이터!$N:$N,$A$1,데이터!$O:$O,$B$1,데이터!$M:$M,$Q39),"")</f>
        <v>0</v>
      </c>
      <c r="T39" s="45">
        <f t="shared" ca="1" si="8"/>
        <v>0</v>
      </c>
      <c r="U39" s="46">
        <f>SUMIFS(데이터!$G:$G,데이터!$N:$N,$A$1,데이터!$O:$O,$B$1,데이터!$M:$M,$Q39,데이터!$L:$L,$U$1)</f>
        <v>0</v>
      </c>
      <c r="V39" s="47" t="str">
        <f t="shared" si="4"/>
        <v/>
      </c>
      <c r="W39" s="48">
        <f>SUMIFS(데이터!$G:$G,데이터!$N:$N,$A$1,데이터!$O:$O,$B$1,데이터!$M:$M,$Q39,데이터!$L:$L,$W$1)</f>
        <v>0</v>
      </c>
      <c r="X39" s="47" t="str">
        <f t="shared" si="5"/>
        <v/>
      </c>
    </row>
    <row r="40" spans="1:24">
      <c r="A40" s="233"/>
      <c r="B40" s="233"/>
      <c r="C40" s="233"/>
      <c r="D40" s="49" t="str">
        <f>연간집계!D40</f>
        <v>베이비북_198_198_38p_가변 쿠션하드 / 198X198 | 쿠션하드커버 | 없음 | 38p</v>
      </c>
      <c r="E40" s="50" t="str">
        <f>연간집계!E40</f>
        <v>베이비북 197 (쿠션하드/38p)</v>
      </c>
      <c r="F40" s="126">
        <f>COUNTIFS(데이터!F:F,D40,데이터!$N:$N,$A$1,데이터!$O:$O,$B$1)</f>
        <v>0</v>
      </c>
      <c r="G40" s="127">
        <f>SUMIFS(데이터!G:G,데이터!F:F,D40,데이터!$N:$N,$A$1,데이터!$O:$O,$B$1)</f>
        <v>0</v>
      </c>
      <c r="H40" s="54">
        <f t="shared" si="6"/>
        <v>0</v>
      </c>
      <c r="I40" s="54">
        <f>IFERROR((SUMIFS(데이터!K:K,데이터!F:F,D40,데이터!$N:$N,$A$1,데이터!$O:$O,$B$1))/F40,0)</f>
        <v>0</v>
      </c>
      <c r="J40" s="55">
        <f t="shared" si="7"/>
        <v>0</v>
      </c>
      <c r="K40" s="233"/>
      <c r="L40" s="124">
        <f>IFERROR(SUMIFS(데이터!$G:$G,데이터!$F:$F,$D40,데이터!$N:$N,$A$1,데이터!$O:$O,$B$1,데이터!$L:$L,L$1),"")</f>
        <v>0</v>
      </c>
      <c r="M40" s="39" t="str">
        <f t="shared" si="1"/>
        <v/>
      </c>
      <c r="N40" s="125">
        <f>IFERROR(SUMIFS(데이터!$G:$G,데이터!$F:$F,$D40,데이터!$N:$N,$A$1,데이터!$O:$O,$B$1,데이터!$L:$L,N$1),"")</f>
        <v>0</v>
      </c>
      <c r="O40" s="39" t="str">
        <f t="shared" si="2"/>
        <v/>
      </c>
      <c r="Q40" s="88"/>
      <c r="R40" s="42">
        <f>IFERROR(COUNTIFS(데이터!$N:$N,$A$1,데이터!$O:$O,$B$1,데이터!$M:$M,$Q40),"")</f>
        <v>0</v>
      </c>
      <c r="S40" s="43">
        <f>IFERROR(SUMIFS(데이터!$G:$G,데이터!$N:$N,$A$1,데이터!$O:$O,$B$1,데이터!$M:$M,$Q40),"")</f>
        <v>0</v>
      </c>
      <c r="T40" s="45">
        <f t="shared" ca="1" si="8"/>
        <v>0</v>
      </c>
      <c r="U40" s="46">
        <f>SUMIFS(데이터!$G:$G,데이터!$N:$N,$A$1,데이터!$O:$O,$B$1,데이터!$M:$M,$Q40,데이터!$L:$L,$U$1)</f>
        <v>0</v>
      </c>
      <c r="V40" s="47" t="str">
        <f t="shared" si="4"/>
        <v/>
      </c>
      <c r="W40" s="48">
        <f>SUMIFS(데이터!$G:$G,데이터!$N:$N,$A$1,데이터!$O:$O,$B$1,데이터!$M:$M,$Q40,데이터!$L:$L,$W$1)</f>
        <v>0</v>
      </c>
      <c r="X40" s="47" t="str">
        <f t="shared" si="5"/>
        <v/>
      </c>
    </row>
    <row r="41" spans="1:24">
      <c r="A41" s="233"/>
      <c r="B41" s="233"/>
      <c r="C41" s="233"/>
      <c r="D41" s="49" t="str">
        <f>연간집계!D41</f>
        <v>베이비북_198_198_78p_가변 소프트 / 198X198| 소프트커버 | 없음 | 78p</v>
      </c>
      <c r="E41" s="50" t="str">
        <f>연간집계!E41</f>
        <v>베이비북 197 (소프트/78p)</v>
      </c>
      <c r="F41" s="126">
        <f>COUNTIFS(데이터!F:F,D41,데이터!$N:$N,$A$1,데이터!$O:$O,$B$1)</f>
        <v>0</v>
      </c>
      <c r="G41" s="127">
        <f>SUMIFS(데이터!G:G,데이터!F:F,D41,데이터!$N:$N,$A$1,데이터!$O:$O,$B$1)</f>
        <v>0</v>
      </c>
      <c r="H41" s="54">
        <f t="shared" si="6"/>
        <v>0</v>
      </c>
      <c r="I41" s="54">
        <f>IFERROR((SUMIFS(데이터!K:K,데이터!F:F,D41,데이터!$N:$N,$A$1,데이터!$O:$O,$B$1))/F41,0)</f>
        <v>0</v>
      </c>
      <c r="J41" s="55">
        <f t="shared" si="7"/>
        <v>0</v>
      </c>
      <c r="K41" s="233"/>
      <c r="L41" s="124">
        <f>IFERROR(SUMIFS(데이터!$G:$G,데이터!$F:$F,$D41,데이터!$N:$N,$A$1,데이터!$O:$O,$B$1,데이터!$L:$L,L$1),"")</f>
        <v>0</v>
      </c>
      <c r="M41" s="39" t="str">
        <f t="shared" si="1"/>
        <v/>
      </c>
      <c r="N41" s="125">
        <f>IFERROR(SUMIFS(데이터!$G:$G,데이터!$F:$F,$D41,데이터!$N:$N,$A$1,데이터!$O:$O,$B$1,데이터!$L:$L,N$1),"")</f>
        <v>0</v>
      </c>
      <c r="O41" s="39" t="str">
        <f t="shared" si="2"/>
        <v/>
      </c>
      <c r="Q41" s="88"/>
      <c r="R41" s="42">
        <f>IFERROR(COUNTIFS(데이터!$N:$N,$A$1,데이터!$O:$O,$B$1,데이터!$M:$M,$Q41),"")</f>
        <v>0</v>
      </c>
      <c r="S41" s="43">
        <f>IFERROR(SUMIFS(데이터!$G:$G,데이터!$N:$N,$A$1,데이터!$O:$O,$B$1,데이터!$M:$M,$Q41),"")</f>
        <v>0</v>
      </c>
      <c r="T41" s="45">
        <f t="shared" ca="1" si="8"/>
        <v>0</v>
      </c>
      <c r="U41" s="46">
        <f>SUMIFS(데이터!$G:$G,데이터!$N:$N,$A$1,데이터!$O:$O,$B$1,데이터!$M:$M,$Q41,데이터!$L:$L,$U$1)</f>
        <v>0</v>
      </c>
      <c r="V41" s="47" t="str">
        <f t="shared" si="4"/>
        <v/>
      </c>
      <c r="W41" s="48">
        <f>SUMIFS(데이터!$G:$G,데이터!$N:$N,$A$1,데이터!$O:$O,$B$1,데이터!$M:$M,$Q41,데이터!$L:$L,$W$1)</f>
        <v>0</v>
      </c>
      <c r="X41" s="47" t="str">
        <f t="shared" si="5"/>
        <v/>
      </c>
    </row>
    <row r="42" spans="1:24">
      <c r="A42" s="233"/>
      <c r="B42" s="233"/>
      <c r="C42" s="233"/>
      <c r="D42" s="49" t="str">
        <f>연간집계!D42</f>
        <v>베이비북_198_198_58p_가변 소프트 / 198X198| 소프트커버 | 없음 | 58p</v>
      </c>
      <c r="E42" s="50" t="str">
        <f>연간집계!E42</f>
        <v>베이비북 197 (소프트/58p)</v>
      </c>
      <c r="F42" s="126">
        <f>COUNTIFS(데이터!F:F,D42,데이터!$N:$N,$A$1,데이터!$O:$O,$B$1)</f>
        <v>0</v>
      </c>
      <c r="G42" s="127">
        <f>SUMIFS(데이터!G:G,데이터!F:F,D42,데이터!$N:$N,$A$1,데이터!$O:$O,$B$1)</f>
        <v>0</v>
      </c>
      <c r="H42" s="54">
        <f t="shared" si="6"/>
        <v>0</v>
      </c>
      <c r="I42" s="54">
        <f>IFERROR((SUMIFS(데이터!K:K,데이터!F:F,D42,데이터!$N:$N,$A$1,데이터!$O:$O,$B$1))/F42,0)</f>
        <v>0</v>
      </c>
      <c r="J42" s="55">
        <f t="shared" si="7"/>
        <v>0</v>
      </c>
      <c r="K42" s="233"/>
      <c r="L42" s="124">
        <f>IFERROR(SUMIFS(데이터!$G:$G,데이터!$F:$F,$D42,데이터!$N:$N,$A$1,데이터!$O:$O,$B$1,데이터!$L:$L,L$1),"")</f>
        <v>0</v>
      </c>
      <c r="M42" s="39" t="str">
        <f t="shared" si="1"/>
        <v/>
      </c>
      <c r="N42" s="125">
        <f>IFERROR(SUMIFS(데이터!$G:$G,데이터!$F:$F,$D42,데이터!$N:$N,$A$1,데이터!$O:$O,$B$1,데이터!$L:$L,N$1),"")</f>
        <v>0</v>
      </c>
      <c r="O42" s="39" t="str">
        <f t="shared" si="2"/>
        <v/>
      </c>
      <c r="Q42" s="88"/>
      <c r="R42" s="42">
        <f>IFERROR(COUNTIFS(데이터!$N:$N,$A$1,데이터!$O:$O,$B$1,데이터!$M:$M,$Q42),"")</f>
        <v>0</v>
      </c>
      <c r="S42" s="43">
        <f>IFERROR(SUMIFS(데이터!$G:$G,데이터!$N:$N,$A$1,데이터!$O:$O,$B$1,데이터!$M:$M,$Q42),"")</f>
        <v>0</v>
      </c>
      <c r="T42" s="45">
        <f t="shared" ca="1" si="8"/>
        <v>0</v>
      </c>
      <c r="U42" s="46">
        <f>SUMIFS(데이터!$G:$G,데이터!$N:$N,$A$1,데이터!$O:$O,$B$1,데이터!$M:$M,$Q42,데이터!$L:$L,$U$1)</f>
        <v>0</v>
      </c>
      <c r="V42" s="47" t="str">
        <f t="shared" si="4"/>
        <v/>
      </c>
      <c r="W42" s="48">
        <f>SUMIFS(데이터!$G:$G,데이터!$N:$N,$A$1,데이터!$O:$O,$B$1,데이터!$M:$M,$Q42,데이터!$L:$L,$W$1)</f>
        <v>0</v>
      </c>
      <c r="X42" s="47" t="str">
        <f t="shared" si="5"/>
        <v/>
      </c>
    </row>
    <row r="43" spans="1:24">
      <c r="A43" s="233"/>
      <c r="B43" s="233"/>
      <c r="C43" s="233"/>
      <c r="D43" s="49" t="str">
        <f>연간집계!D43</f>
        <v>베이비북_198_198_38p_가변 소프트 / 198X198| 소프트커버 | 없음 | 38p</v>
      </c>
      <c r="E43" s="50" t="str">
        <f>연간집계!E43</f>
        <v>베이비북 197 (소프트/38p)</v>
      </c>
      <c r="F43" s="126">
        <f>COUNTIFS(데이터!F:F,D43,데이터!$N:$N,$A$1,데이터!$O:$O,$B$1)</f>
        <v>0</v>
      </c>
      <c r="G43" s="127">
        <f>SUMIFS(데이터!G:G,데이터!F:F,D43,데이터!$N:$N,$A$1,데이터!$O:$O,$B$1)</f>
        <v>0</v>
      </c>
      <c r="H43" s="54">
        <f t="shared" si="6"/>
        <v>0</v>
      </c>
      <c r="I43" s="54">
        <f>IFERROR((SUMIFS(데이터!K:K,데이터!F:F,D43,데이터!$N:$N,$A$1,데이터!$O:$O,$B$1))/F43,0)</f>
        <v>0</v>
      </c>
      <c r="J43" s="55">
        <f t="shared" si="7"/>
        <v>0</v>
      </c>
      <c r="K43" s="233"/>
      <c r="L43" s="124">
        <f>IFERROR(SUMIFS(데이터!$G:$G,데이터!$F:$F,$D43,데이터!$N:$N,$A$1,데이터!$O:$O,$B$1,데이터!$L:$L,L$1),"")</f>
        <v>0</v>
      </c>
      <c r="M43" s="39" t="str">
        <f t="shared" si="1"/>
        <v/>
      </c>
      <c r="N43" s="125">
        <f>IFERROR(SUMIFS(데이터!$G:$G,데이터!$F:$F,$D43,데이터!$N:$N,$A$1,데이터!$O:$O,$B$1,데이터!$L:$L,N$1),"")</f>
        <v>0</v>
      </c>
      <c r="O43" s="39" t="str">
        <f t="shared" si="2"/>
        <v/>
      </c>
      <c r="Q43" s="88"/>
      <c r="R43" s="42">
        <f>IFERROR(COUNTIFS(데이터!$N:$N,$A$1,데이터!$O:$O,$B$1,데이터!$M:$M,$Q43),"")</f>
        <v>0</v>
      </c>
      <c r="S43" s="43">
        <f>IFERROR(SUMIFS(데이터!$G:$G,데이터!$N:$N,$A$1,데이터!$O:$O,$B$1,데이터!$M:$M,$Q43),"")</f>
        <v>0</v>
      </c>
      <c r="T43" s="45">
        <f t="shared" ca="1" si="8"/>
        <v>0</v>
      </c>
      <c r="U43" s="46">
        <f>SUMIFS(데이터!$G:$G,데이터!$N:$N,$A$1,데이터!$O:$O,$B$1,데이터!$M:$M,$Q43,데이터!$L:$L,$U$1)</f>
        <v>0</v>
      </c>
      <c r="V43" s="47" t="str">
        <f t="shared" si="4"/>
        <v/>
      </c>
      <c r="W43" s="48">
        <f>SUMIFS(데이터!$G:$G,데이터!$N:$N,$A$1,데이터!$O:$O,$B$1,데이터!$M:$M,$Q43,데이터!$L:$L,$W$1)</f>
        <v>0</v>
      </c>
      <c r="X43" s="47" t="str">
        <f t="shared" si="5"/>
        <v/>
      </c>
    </row>
    <row r="44" spans="1:24">
      <c r="A44" s="233"/>
      <c r="B44" s="233"/>
      <c r="C44" s="242" t="s">
        <v>923</v>
      </c>
      <c r="D44" s="49" t="str">
        <f>연간집계!D44</f>
        <v>베이비진_210_297_중철 (베이비진_210_297_16p_중철 / 210X297 | 중철 | 없음 | 14p)</v>
      </c>
      <c r="E44" s="50" t="str">
        <f>연간집계!E44</f>
        <v>베이비진 210 (14p)</v>
      </c>
      <c r="F44" s="126">
        <f>COUNTIFS(데이터!F:F,D44,데이터!$N:$N,$A$1,데이터!$O:$O,$B$1)</f>
        <v>33</v>
      </c>
      <c r="G44" s="127">
        <f>SUMIFS(데이터!G:G,데이터!F:F,D44,데이터!$N:$N,$A$1,데이터!$O:$O,$B$1)</f>
        <v>33</v>
      </c>
      <c r="H44" s="54">
        <f t="shared" si="6"/>
        <v>1</v>
      </c>
      <c r="I44" s="54">
        <f>IFERROR((SUMIFS(데이터!K:K,데이터!F:F,D44,데이터!$N:$N,$A$1,데이터!$O:$O,$B$1))/F44,0)</f>
        <v>16</v>
      </c>
      <c r="J44" s="55">
        <f t="shared" si="7"/>
        <v>3.2321253672869733E-2</v>
      </c>
      <c r="K44" s="254">
        <f>SUM(G44:G45)</f>
        <v>33</v>
      </c>
      <c r="L44" s="124">
        <f>IFERROR(SUMIFS(데이터!$G:$G,데이터!$F:$F,$D44,데이터!$N:$N,$A$1,데이터!$O:$O,$B$1,데이터!$L:$L,L$1),"")</f>
        <v>33</v>
      </c>
      <c r="M44" s="39">
        <f t="shared" si="1"/>
        <v>1</v>
      </c>
      <c r="N44" s="125">
        <f>IFERROR(SUMIFS(데이터!$G:$G,데이터!$F:$F,$D44,데이터!$N:$N,$A$1,데이터!$O:$O,$B$1,데이터!$L:$L,N$1),"")</f>
        <v>0</v>
      </c>
      <c r="O44" s="39">
        <f t="shared" si="2"/>
        <v>0</v>
      </c>
      <c r="Q44" s="88"/>
      <c r="R44" s="42">
        <f>IFERROR(COUNTIFS(데이터!$N:$N,$A$1,데이터!$O:$O,$B$1,데이터!$M:$M,$Q44),"")</f>
        <v>0</v>
      </c>
      <c r="S44" s="43">
        <f>IFERROR(SUMIFS(데이터!$G:$G,데이터!$N:$N,$A$1,데이터!$O:$O,$B$1,데이터!$M:$M,$Q44),"")</f>
        <v>0</v>
      </c>
      <c r="T44" s="45">
        <f t="shared" ca="1" si="8"/>
        <v>0</v>
      </c>
      <c r="U44" s="46">
        <f>SUMIFS(데이터!$G:$G,데이터!$N:$N,$A$1,데이터!$O:$O,$B$1,데이터!$M:$M,$Q44,데이터!$L:$L,$U$1)</f>
        <v>0</v>
      </c>
      <c r="V44" s="47" t="str">
        <f t="shared" si="4"/>
        <v/>
      </c>
      <c r="W44" s="48">
        <f>SUMIFS(데이터!$G:$G,데이터!$N:$N,$A$1,데이터!$O:$O,$B$1,데이터!$M:$M,$Q44,데이터!$L:$L,$W$1)</f>
        <v>0</v>
      </c>
      <c r="X44" s="47" t="str">
        <f t="shared" si="5"/>
        <v/>
      </c>
    </row>
    <row r="45" spans="1:24">
      <c r="A45" s="233"/>
      <c r="B45" s="233"/>
      <c r="C45" s="233"/>
      <c r="D45" s="49" t="str">
        <f>연간집계!D45</f>
        <v>베이비진_210_297_22p_중철 / 210X297 | 중철 | 없음 | 22p</v>
      </c>
      <c r="E45" s="50" t="str">
        <f>연간집계!E45</f>
        <v>베이비진 210 (22p)</v>
      </c>
      <c r="F45" s="126">
        <f>COUNTIFS(데이터!F:F,D45,데이터!$N:$N,$A$1,데이터!$O:$O,$B$1)</f>
        <v>0</v>
      </c>
      <c r="G45" s="127">
        <f>SUMIFS(데이터!G:G,데이터!F:F,D45,데이터!$N:$N,$A$1,데이터!$O:$O,$B$1)</f>
        <v>0</v>
      </c>
      <c r="H45" s="54">
        <f t="shared" si="6"/>
        <v>0</v>
      </c>
      <c r="I45" s="54">
        <f>IFERROR((SUMIFS(데이터!K:K,데이터!F:F,D45,데이터!$N:$N,$A$1,데이터!$O:$O,$B$1))/F45,0)</f>
        <v>0</v>
      </c>
      <c r="J45" s="55">
        <f t="shared" si="7"/>
        <v>0</v>
      </c>
      <c r="K45" s="233"/>
      <c r="L45" s="124">
        <f>IFERROR(SUMIFS(데이터!$G:$G,데이터!$F:$F,$D45,데이터!$N:$N,$A$1,데이터!$O:$O,$B$1,데이터!$L:$L,L$1),"")</f>
        <v>0</v>
      </c>
      <c r="M45" s="39" t="str">
        <f t="shared" si="1"/>
        <v/>
      </c>
      <c r="N45" s="125">
        <f>IFERROR(SUMIFS(데이터!$G:$G,데이터!$F:$F,$D45,데이터!$N:$N,$A$1,데이터!$O:$O,$B$1,데이터!$L:$L,N$1),"")</f>
        <v>0</v>
      </c>
      <c r="O45" s="39" t="str">
        <f t="shared" si="2"/>
        <v/>
      </c>
      <c r="Q45" s="88"/>
      <c r="R45" s="42">
        <f>IFERROR(COUNTIFS(데이터!$N:$N,$A$1,데이터!$O:$O,$B$1,데이터!$M:$M,$Q45),"")</f>
        <v>0</v>
      </c>
      <c r="S45" s="43">
        <f>IFERROR(SUMIFS(데이터!$G:$G,데이터!$N:$N,$A$1,데이터!$O:$O,$B$1,데이터!$M:$M,$Q45),"")</f>
        <v>0</v>
      </c>
      <c r="T45" s="45">
        <f t="shared" ca="1" si="8"/>
        <v>0</v>
      </c>
      <c r="U45" s="46">
        <f>SUMIFS(데이터!$G:$G,데이터!$N:$N,$A$1,데이터!$O:$O,$B$1,데이터!$M:$M,$Q45,데이터!$L:$L,$U$1)</f>
        <v>0</v>
      </c>
      <c r="V45" s="47" t="str">
        <f t="shared" si="4"/>
        <v/>
      </c>
      <c r="W45" s="48">
        <f>SUMIFS(데이터!$G:$G,데이터!$N:$N,$A$1,데이터!$O:$O,$B$1,데이터!$M:$M,$Q45,데이터!$L:$L,$W$1)</f>
        <v>0</v>
      </c>
      <c r="X45" s="47" t="str">
        <f t="shared" si="5"/>
        <v/>
      </c>
    </row>
    <row r="46" spans="1:24">
      <c r="A46" s="233"/>
      <c r="B46" s="233"/>
      <c r="C46" s="76" t="s">
        <v>928</v>
      </c>
      <c r="D46" s="49" t="str">
        <f>연간집계!D46</f>
        <v>종교북 (기독교_샬롬북_6색_198_198_가변 쿠션하드_무광 / 198X198 | 쿠션하드커버 | 없음 | 58p)</v>
      </c>
      <c r="E46" s="50" t="str">
        <f>연간집계!E46</f>
        <v>샬롬북</v>
      </c>
      <c r="F46" s="126">
        <f>COUNTIFS(데이터!F:F,D46,데이터!$N:$N,$A$1,데이터!$O:$O,$B$1)</f>
        <v>2</v>
      </c>
      <c r="G46" s="127">
        <f>SUMIFS(데이터!G:G,데이터!F:F,D46,데이터!$N:$N,$A$1,데이터!$O:$O,$B$1)</f>
        <v>12</v>
      </c>
      <c r="H46" s="54">
        <f t="shared" si="6"/>
        <v>6</v>
      </c>
      <c r="I46" s="54">
        <f>IFERROR((SUMIFS(데이터!K:K,데이터!F:F,D46,데이터!$N:$N,$A$1,데이터!$O:$O,$B$1))/F46,0)</f>
        <v>52</v>
      </c>
      <c r="J46" s="55">
        <f t="shared" si="7"/>
        <v>1.1753183153770812E-2</v>
      </c>
      <c r="K46" s="112">
        <f>G46</f>
        <v>12</v>
      </c>
      <c r="L46" s="124">
        <f>IFERROR(SUMIFS(데이터!$G:$G,데이터!$F:$F,$D46,데이터!$N:$N,$A$1,데이터!$O:$O,$B$1,데이터!$L:$L,L$1),"")</f>
        <v>12</v>
      </c>
      <c r="M46" s="39">
        <f t="shared" si="1"/>
        <v>1</v>
      </c>
      <c r="N46" s="125">
        <f>IFERROR(SUMIFS(데이터!$G:$G,데이터!$F:$F,$D46,데이터!$N:$N,$A$1,데이터!$O:$O,$B$1,데이터!$L:$L,N$1),"")</f>
        <v>0</v>
      </c>
      <c r="O46" s="39">
        <f t="shared" si="2"/>
        <v>0</v>
      </c>
      <c r="Q46" s="88"/>
      <c r="R46" s="42">
        <f>IFERROR(COUNTIFS(데이터!$N:$N,$A$1,데이터!$O:$O,$B$1,데이터!$M:$M,$Q46),"")</f>
        <v>0</v>
      </c>
      <c r="S46" s="43">
        <f>IFERROR(SUMIFS(데이터!$G:$G,데이터!$N:$N,$A$1,데이터!$O:$O,$B$1,데이터!$M:$M,$Q46),"")</f>
        <v>0</v>
      </c>
      <c r="T46" s="45">
        <f t="shared" ca="1" si="8"/>
        <v>0</v>
      </c>
      <c r="U46" s="46">
        <f>SUMIFS(데이터!$G:$G,데이터!$N:$N,$A$1,데이터!$O:$O,$B$1,데이터!$M:$M,$Q46,데이터!$L:$L,$U$1)</f>
        <v>0</v>
      </c>
      <c r="V46" s="47" t="str">
        <f t="shared" si="4"/>
        <v/>
      </c>
      <c r="W46" s="48">
        <f>SUMIFS(데이터!$G:$G,데이터!$N:$N,$A$1,데이터!$O:$O,$B$1,데이터!$M:$M,$Q46,데이터!$L:$L,$W$1)</f>
        <v>0</v>
      </c>
      <c r="X46" s="47" t="str">
        <f t="shared" si="5"/>
        <v/>
      </c>
    </row>
    <row r="47" spans="1:24">
      <c r="A47" s="233"/>
      <c r="B47" s="233"/>
      <c r="C47" s="242" t="s">
        <v>930</v>
      </c>
      <c r="D47" s="49" t="str">
        <f>연간집계!D47</f>
        <v>스쿨북_197_278_18p_가변 하드 / 197X278 | 하드커버 | 없음 | 18p</v>
      </c>
      <c r="E47" s="50" t="str">
        <f>연간집계!E47</f>
        <v>스쿨북 197 (하드/18p)</v>
      </c>
      <c r="F47" s="126">
        <f>COUNTIFS(데이터!F:F,D47,데이터!$N:$N,$A$1,데이터!$O:$O,$B$1)</f>
        <v>0</v>
      </c>
      <c r="G47" s="127">
        <f>SUMIFS(데이터!G:G,데이터!F:F,D47,데이터!$N:$N,$A$1,데이터!$O:$O,$B$1)</f>
        <v>0</v>
      </c>
      <c r="H47" s="54">
        <f t="shared" si="6"/>
        <v>0</v>
      </c>
      <c r="I47" s="54">
        <f>IFERROR((SUMIFS(데이터!K:K,데이터!F:F,D47,데이터!$N:$N,$A$1,데이터!$O:$O,$B$1))/F47,0)</f>
        <v>0</v>
      </c>
      <c r="J47" s="55">
        <f t="shared" si="7"/>
        <v>0</v>
      </c>
      <c r="K47" s="254">
        <f>SUM(G47:G50)</f>
        <v>0</v>
      </c>
      <c r="L47" s="124">
        <f>IFERROR(SUMIFS(데이터!$G:$G,데이터!$F:$F,$D47,데이터!$N:$N,$A$1,데이터!$O:$O,$B$1,데이터!$L:$L,L$1),"")</f>
        <v>0</v>
      </c>
      <c r="M47" s="39" t="str">
        <f t="shared" si="1"/>
        <v/>
      </c>
      <c r="N47" s="125">
        <f>IFERROR(SUMIFS(데이터!$G:$G,데이터!$F:$F,$D47,데이터!$N:$N,$A$1,데이터!$O:$O,$B$1,데이터!$L:$L,N$1),"")</f>
        <v>0</v>
      </c>
      <c r="O47" s="39" t="str">
        <f t="shared" si="2"/>
        <v/>
      </c>
      <c r="Q47" s="88"/>
      <c r="R47" s="42">
        <f>IFERROR(COUNTIFS(데이터!$N:$N,$A$1,데이터!$O:$O,$B$1,데이터!$M:$M,$Q47),"")</f>
        <v>0</v>
      </c>
      <c r="S47" s="43">
        <f>IFERROR(SUMIFS(데이터!$G:$G,데이터!$N:$N,$A$1,데이터!$O:$O,$B$1,데이터!$M:$M,$Q47),"")</f>
        <v>0</v>
      </c>
      <c r="T47" s="45">
        <f t="shared" ca="1" si="8"/>
        <v>0</v>
      </c>
      <c r="U47" s="46">
        <f>SUMIFS(데이터!$G:$G,데이터!$N:$N,$A$1,데이터!$O:$O,$B$1,데이터!$M:$M,$Q47,데이터!$L:$L,$U$1)</f>
        <v>0</v>
      </c>
      <c r="V47" s="47" t="str">
        <f t="shared" si="4"/>
        <v/>
      </c>
      <c r="W47" s="48">
        <f>SUMIFS(데이터!$G:$G,데이터!$N:$N,$A$1,데이터!$O:$O,$B$1,데이터!$M:$M,$Q47,데이터!$L:$L,$W$1)</f>
        <v>0</v>
      </c>
      <c r="X47" s="47" t="str">
        <f t="shared" si="5"/>
        <v/>
      </c>
    </row>
    <row r="48" spans="1:24">
      <c r="A48" s="233"/>
      <c r="B48" s="233"/>
      <c r="C48" s="233"/>
      <c r="D48" s="49" t="str">
        <f>연간집계!D48</f>
        <v>스쿨북_197_278_42p_가변 하드 / 197X278 | 하드커버 | 없음 | 42p</v>
      </c>
      <c r="E48" s="50" t="str">
        <f>연간집계!E48</f>
        <v>스쿨북 197 (하드/42p)</v>
      </c>
      <c r="F48" s="126">
        <f>COUNTIFS(데이터!F:F,D48,데이터!$N:$N,$A$1,데이터!$O:$O,$B$1)</f>
        <v>0</v>
      </c>
      <c r="G48" s="127">
        <f>SUMIFS(데이터!G:G,데이터!F:F,D48,데이터!$N:$N,$A$1,데이터!$O:$O,$B$1)</f>
        <v>0</v>
      </c>
      <c r="H48" s="54">
        <f t="shared" si="6"/>
        <v>0</v>
      </c>
      <c r="I48" s="54">
        <f>IFERROR((SUMIFS(데이터!K:K,데이터!F:F,D48,데이터!$N:$N,$A$1,데이터!$O:$O,$B$1))/F48,0)</f>
        <v>0</v>
      </c>
      <c r="J48" s="55">
        <f t="shared" si="7"/>
        <v>0</v>
      </c>
      <c r="K48" s="233"/>
      <c r="L48" s="124">
        <f>IFERROR(SUMIFS(데이터!$G:$G,데이터!$F:$F,$D48,데이터!$N:$N,$A$1,데이터!$O:$O,$B$1,데이터!$L:$L,L$1),"")</f>
        <v>0</v>
      </c>
      <c r="M48" s="39" t="str">
        <f t="shared" si="1"/>
        <v/>
      </c>
      <c r="N48" s="125">
        <f>IFERROR(SUMIFS(데이터!$G:$G,데이터!$F:$F,$D48,데이터!$N:$N,$A$1,데이터!$O:$O,$B$1,데이터!$L:$L,N$1),"")</f>
        <v>0</v>
      </c>
      <c r="O48" s="39" t="str">
        <f t="shared" si="2"/>
        <v/>
      </c>
      <c r="Q48" s="88"/>
      <c r="R48" s="42">
        <f>IFERROR(COUNTIFS(데이터!$N:$N,$A$1,데이터!$O:$O,$B$1,데이터!$M:$M,$Q48),"")</f>
        <v>0</v>
      </c>
      <c r="S48" s="43">
        <f>IFERROR(SUMIFS(데이터!$G:$G,데이터!$N:$N,$A$1,데이터!$O:$O,$B$1,데이터!$M:$M,$Q48),"")</f>
        <v>0</v>
      </c>
      <c r="T48" s="45">
        <f t="shared" ca="1" si="8"/>
        <v>0</v>
      </c>
      <c r="U48" s="46">
        <f>SUMIFS(데이터!$G:$G,데이터!$N:$N,$A$1,데이터!$O:$O,$B$1,데이터!$M:$M,$Q48,데이터!$L:$L,$U$1)</f>
        <v>0</v>
      </c>
      <c r="V48" s="47" t="str">
        <f t="shared" si="4"/>
        <v/>
      </c>
      <c r="W48" s="48">
        <f>SUMIFS(데이터!$G:$G,데이터!$N:$N,$A$1,데이터!$O:$O,$B$1,데이터!$M:$M,$Q48,데이터!$L:$L,$W$1)</f>
        <v>0</v>
      </c>
      <c r="X48" s="47" t="str">
        <f t="shared" si="5"/>
        <v/>
      </c>
    </row>
    <row r="49" spans="1:29">
      <c r="A49" s="233"/>
      <c r="B49" s="233"/>
      <c r="C49" s="233"/>
      <c r="D49" s="49" t="str">
        <f>연간집계!D49</f>
        <v>스쿨북_197_278_가변 소프트 (스쿨북_197_278_18p_가변 소프트 / 197X278 | 소프트커버 | 없음 | 18p)</v>
      </c>
      <c r="E49" s="50" t="str">
        <f>연간집계!E49</f>
        <v>스쿨북 197 (소프트/18p)</v>
      </c>
      <c r="F49" s="126">
        <f>COUNTIFS(데이터!F:F,D49,데이터!$N:$N,$A$1,데이터!$O:$O,$B$1)</f>
        <v>0</v>
      </c>
      <c r="G49" s="127">
        <f>SUMIFS(데이터!G:G,데이터!F:F,D49,데이터!$N:$N,$A$1,데이터!$O:$O,$B$1)</f>
        <v>0</v>
      </c>
      <c r="H49" s="54">
        <f t="shared" si="6"/>
        <v>0</v>
      </c>
      <c r="I49" s="54">
        <f>IFERROR((SUMIFS(데이터!K:K,데이터!F:F,D49,데이터!$N:$N,$A$1,데이터!$O:$O,$B$1))/F49,0)</f>
        <v>0</v>
      </c>
      <c r="J49" s="55">
        <f t="shared" si="7"/>
        <v>0</v>
      </c>
      <c r="K49" s="233"/>
      <c r="L49" s="124">
        <f>IFERROR(SUMIFS(데이터!$G:$G,데이터!$F:$F,$D49,데이터!$N:$N,$A$1,데이터!$O:$O,$B$1,데이터!$L:$L,L$1),"")</f>
        <v>0</v>
      </c>
      <c r="M49" s="39" t="str">
        <f t="shared" si="1"/>
        <v/>
      </c>
      <c r="N49" s="125">
        <f>IFERROR(SUMIFS(데이터!$G:$G,데이터!$F:$F,$D49,데이터!$N:$N,$A$1,데이터!$O:$O,$B$1,데이터!$L:$L,N$1),"")</f>
        <v>0</v>
      </c>
      <c r="O49" s="39" t="str">
        <f t="shared" si="2"/>
        <v/>
      </c>
      <c r="Q49" s="88"/>
      <c r="R49" s="42">
        <f>IFERROR(COUNTIFS(데이터!$N:$N,$A$1,데이터!$O:$O,$B$1,데이터!$M:$M,$Q49),"")</f>
        <v>0</v>
      </c>
      <c r="S49" s="43">
        <f>IFERROR(SUMIFS(데이터!$G:$G,데이터!$N:$N,$A$1,데이터!$O:$O,$B$1,데이터!$M:$M,$Q49),"")</f>
        <v>0</v>
      </c>
      <c r="T49" s="45">
        <f t="shared" ca="1" si="8"/>
        <v>0</v>
      </c>
      <c r="U49" s="46">
        <f>SUMIFS(데이터!$G:$G,데이터!$N:$N,$A$1,데이터!$O:$O,$B$1,데이터!$M:$M,$Q49,데이터!$L:$L,$U$1)</f>
        <v>0</v>
      </c>
      <c r="V49" s="47" t="str">
        <f t="shared" si="4"/>
        <v/>
      </c>
      <c r="W49" s="48">
        <f>SUMIFS(데이터!$G:$G,데이터!$N:$N,$A$1,데이터!$O:$O,$B$1,데이터!$M:$M,$Q49,데이터!$L:$L,$W$1)</f>
        <v>0</v>
      </c>
      <c r="X49" s="47" t="str">
        <f t="shared" si="5"/>
        <v/>
      </c>
    </row>
    <row r="50" spans="1:29">
      <c r="A50" s="233"/>
      <c r="B50" s="233"/>
      <c r="C50" s="233"/>
      <c r="D50" s="49" t="str">
        <f>연간집계!D50</f>
        <v>스쿨북_197_278_42p_가변 소프트 / 197X278 | 소프트커버 | 없음 | 42p</v>
      </c>
      <c r="E50" s="50" t="str">
        <f>연간집계!E50</f>
        <v>스쿨북 197 (소프트/42p)</v>
      </c>
      <c r="F50" s="126">
        <f>COUNTIFS(데이터!F:F,D50,데이터!$N:$N,$A$1,데이터!$O:$O,$B$1)</f>
        <v>0</v>
      </c>
      <c r="G50" s="127">
        <f>SUMIFS(데이터!G:G,데이터!F:F,D50,데이터!$N:$N,$A$1,데이터!$O:$O,$B$1)</f>
        <v>0</v>
      </c>
      <c r="H50" s="54">
        <f t="shared" si="6"/>
        <v>0</v>
      </c>
      <c r="I50" s="54">
        <f>IFERROR((SUMIFS(데이터!K:K,데이터!F:F,D50,데이터!$N:$N,$A$1,데이터!$O:$O,$B$1))/F50,0)</f>
        <v>0</v>
      </c>
      <c r="J50" s="55">
        <f t="shared" si="7"/>
        <v>0</v>
      </c>
      <c r="K50" s="233"/>
      <c r="L50" s="124">
        <f>IFERROR(SUMIFS(데이터!$G:$G,데이터!$F:$F,$D50,데이터!$N:$N,$A$1,데이터!$O:$O,$B$1,데이터!$L:$L,L$1),"")</f>
        <v>0</v>
      </c>
      <c r="M50" s="39" t="str">
        <f t="shared" si="1"/>
        <v/>
      </c>
      <c r="N50" s="125">
        <f>IFERROR(SUMIFS(데이터!$G:$G,데이터!$F:$F,$D50,데이터!$N:$N,$A$1,데이터!$O:$O,$B$1,데이터!$L:$L,N$1),"")</f>
        <v>0</v>
      </c>
      <c r="O50" s="39" t="str">
        <f t="shared" si="2"/>
        <v/>
      </c>
      <c r="Q50" s="88"/>
      <c r="R50" s="42">
        <f>IFERROR(COUNTIFS(데이터!$N:$N,$A$1,데이터!$O:$O,$B$1,데이터!$M:$M,$Q50),"")</f>
        <v>0</v>
      </c>
      <c r="S50" s="43">
        <f>IFERROR(SUMIFS(데이터!$G:$G,데이터!$N:$N,$A$1,데이터!$O:$O,$B$1,데이터!$M:$M,$Q50),"")</f>
        <v>0</v>
      </c>
      <c r="T50" s="45">
        <f t="shared" ca="1" si="8"/>
        <v>0</v>
      </c>
      <c r="U50" s="46">
        <f>SUMIFS(데이터!$G:$G,데이터!$N:$N,$A$1,데이터!$O:$O,$B$1,데이터!$M:$M,$Q50,데이터!$L:$L,$U$1)</f>
        <v>0</v>
      </c>
      <c r="V50" s="47" t="str">
        <f t="shared" si="4"/>
        <v/>
      </c>
      <c r="W50" s="48">
        <f>SUMIFS(데이터!$G:$G,데이터!$N:$N,$A$1,데이터!$O:$O,$B$1,데이터!$M:$M,$Q50,데이터!$L:$L,$W$1)</f>
        <v>0</v>
      </c>
      <c r="X50" s="47" t="str">
        <f t="shared" si="5"/>
        <v/>
      </c>
    </row>
    <row r="51" spans="1:29">
      <c r="A51" s="233"/>
      <c r="B51" s="233"/>
      <c r="C51" s="242" t="s">
        <v>939</v>
      </c>
      <c r="D51" s="49" t="str">
        <f>연간집계!D51</f>
        <v>스쿨북_198_198_18p_가변 하드 / 198X198 | 하드커버 | 없음 | 18p</v>
      </c>
      <c r="E51" s="50" t="str">
        <f>연간집계!E51</f>
        <v>스쿨북 198 (하드/18p)</v>
      </c>
      <c r="F51" s="126">
        <f>COUNTIFS(데이터!F:F,D51,데이터!$N:$N,$A$1,데이터!$O:$O,$B$1)</f>
        <v>0</v>
      </c>
      <c r="G51" s="127">
        <f>SUMIFS(데이터!G:G,데이터!F:F,D51,데이터!$N:$N,$A$1,데이터!$O:$O,$B$1)</f>
        <v>0</v>
      </c>
      <c r="H51" s="54">
        <f t="shared" si="6"/>
        <v>0</v>
      </c>
      <c r="I51" s="54">
        <f>IFERROR((SUMIFS(데이터!K:K,데이터!F:F,D51,데이터!$N:$N,$A$1,데이터!$O:$O,$B$1))/F51,0)</f>
        <v>0</v>
      </c>
      <c r="J51" s="55">
        <f t="shared" si="7"/>
        <v>0</v>
      </c>
      <c r="K51" s="254">
        <f>SUM(G51:G54)</f>
        <v>0</v>
      </c>
      <c r="L51" s="124">
        <f>IFERROR(SUMIFS(데이터!$G:$G,데이터!$F:$F,$D51,데이터!$N:$N,$A$1,데이터!$O:$O,$B$1,데이터!$L:$L,L$1),"")</f>
        <v>0</v>
      </c>
      <c r="M51" s="39" t="str">
        <f t="shared" si="1"/>
        <v/>
      </c>
      <c r="N51" s="125">
        <f>IFERROR(SUMIFS(데이터!$G:$G,데이터!$F:$F,$D51,데이터!$N:$N,$A$1,데이터!$O:$O,$B$1,데이터!$L:$L,N$1),"")</f>
        <v>0</v>
      </c>
      <c r="O51" s="39" t="str">
        <f t="shared" si="2"/>
        <v/>
      </c>
      <c r="Q51" s="88"/>
      <c r="R51" s="42">
        <f>IFERROR(COUNTIFS(데이터!$N:$N,$A$1,데이터!$O:$O,$B$1,데이터!$M:$M,$Q51),"")</f>
        <v>0</v>
      </c>
      <c r="S51" s="43">
        <f>IFERROR(SUMIFS(데이터!$G:$G,데이터!$N:$N,$A$1,데이터!$O:$O,$B$1,데이터!$M:$M,$Q51),"")</f>
        <v>0</v>
      </c>
      <c r="T51" s="45">
        <f t="shared" ca="1" si="8"/>
        <v>0</v>
      </c>
      <c r="U51" s="46">
        <f>SUMIFS(데이터!$G:$G,데이터!$N:$N,$A$1,데이터!$O:$O,$B$1,데이터!$M:$M,$Q51,데이터!$L:$L,$U$1)</f>
        <v>0</v>
      </c>
      <c r="V51" s="47" t="str">
        <f t="shared" si="4"/>
        <v/>
      </c>
      <c r="W51" s="48">
        <f>SUMIFS(데이터!$G:$G,데이터!$N:$N,$A$1,데이터!$O:$O,$B$1,데이터!$M:$M,$Q51,데이터!$L:$L,$W$1)</f>
        <v>0</v>
      </c>
      <c r="X51" s="47" t="str">
        <f t="shared" si="5"/>
        <v/>
      </c>
    </row>
    <row r="52" spans="1:29">
      <c r="A52" s="233"/>
      <c r="B52" s="233"/>
      <c r="C52" s="233"/>
      <c r="D52" s="49" t="str">
        <f>연간집계!D52</f>
        <v>스쿨북_198_198_가변 하드 (스쿨북_198_198_42p_가변 하드 / 198X198 | 하드커버 | 없음 | 42p)</v>
      </c>
      <c r="E52" s="50" t="str">
        <f>연간집계!E52</f>
        <v>스쿨북 198 (하드/42p)</v>
      </c>
      <c r="F52" s="126">
        <f>COUNTIFS(데이터!F:F,D52,데이터!$N:$N,$A$1,데이터!$O:$O,$B$1)</f>
        <v>0</v>
      </c>
      <c r="G52" s="127">
        <f>SUMIFS(데이터!G:G,데이터!F:F,D52,데이터!$N:$N,$A$1,데이터!$O:$O,$B$1)</f>
        <v>0</v>
      </c>
      <c r="H52" s="54">
        <f t="shared" si="6"/>
        <v>0</v>
      </c>
      <c r="I52" s="54">
        <f>IFERROR((SUMIFS(데이터!K:K,데이터!F:F,D52,데이터!$N:$N,$A$1,데이터!$O:$O,$B$1))/F52,0)</f>
        <v>0</v>
      </c>
      <c r="J52" s="55">
        <f t="shared" si="7"/>
        <v>0</v>
      </c>
      <c r="K52" s="233"/>
      <c r="L52" s="124">
        <f>IFERROR(SUMIFS(데이터!$G:$G,데이터!$F:$F,$D52,데이터!$N:$N,$A$1,데이터!$O:$O,$B$1,데이터!$L:$L,L$1),"")</f>
        <v>0</v>
      </c>
      <c r="M52" s="39" t="str">
        <f t="shared" si="1"/>
        <v/>
      </c>
      <c r="N52" s="125">
        <f>IFERROR(SUMIFS(데이터!$G:$G,데이터!$F:$F,$D52,데이터!$N:$N,$A$1,데이터!$O:$O,$B$1,데이터!$L:$L,N$1),"")</f>
        <v>0</v>
      </c>
      <c r="O52" s="39" t="str">
        <f t="shared" si="2"/>
        <v/>
      </c>
      <c r="Q52" s="88"/>
      <c r="R52" s="42">
        <f>IFERROR(COUNTIFS(데이터!$N:$N,$A$1,데이터!$O:$O,$B$1,데이터!$M:$M,$Q52),"")</f>
        <v>0</v>
      </c>
      <c r="S52" s="43">
        <f>IFERROR(SUMIFS(데이터!$G:$G,데이터!$N:$N,$A$1,데이터!$O:$O,$B$1,데이터!$M:$M,$Q52),"")</f>
        <v>0</v>
      </c>
      <c r="T52" s="45">
        <f t="shared" ca="1" si="8"/>
        <v>0</v>
      </c>
      <c r="U52" s="46">
        <f>SUMIFS(데이터!$G:$G,데이터!$N:$N,$A$1,데이터!$O:$O,$B$1,데이터!$M:$M,$Q52,데이터!$L:$L,$U$1)</f>
        <v>0</v>
      </c>
      <c r="V52" s="47" t="str">
        <f t="shared" si="4"/>
        <v/>
      </c>
      <c r="W52" s="48">
        <f>SUMIFS(데이터!$G:$G,데이터!$N:$N,$A$1,데이터!$O:$O,$B$1,데이터!$M:$M,$Q52,데이터!$L:$L,$W$1)</f>
        <v>0</v>
      </c>
      <c r="X52" s="47" t="str">
        <f t="shared" si="5"/>
        <v/>
      </c>
    </row>
    <row r="53" spans="1:29">
      <c r="A53" s="233"/>
      <c r="B53" s="233"/>
      <c r="C53" s="233"/>
      <c r="D53" s="49" t="str">
        <f>연간집계!D53</f>
        <v>스쿨북_198_198_가변 소프트 (스쿨북_198_198_18p_가변 소프트 / 198X198 | 소프트커버 | 없음 | 18p)</v>
      </c>
      <c r="E53" s="50" t="str">
        <f>연간집계!E53</f>
        <v>스쿨북 198 (소프트/18p)</v>
      </c>
      <c r="F53" s="126">
        <f>COUNTIFS(데이터!F:F,D53,데이터!$N:$N,$A$1,데이터!$O:$O,$B$1)</f>
        <v>0</v>
      </c>
      <c r="G53" s="127">
        <f>SUMIFS(데이터!G:G,데이터!F:F,D53,데이터!$N:$N,$A$1,데이터!$O:$O,$B$1)</f>
        <v>0</v>
      </c>
      <c r="H53" s="54">
        <f t="shared" si="6"/>
        <v>0</v>
      </c>
      <c r="I53" s="54">
        <f>IFERROR((SUMIFS(데이터!K:K,데이터!F:F,D53,데이터!$N:$N,$A$1,데이터!$O:$O,$B$1))/F53,0)</f>
        <v>0</v>
      </c>
      <c r="J53" s="55">
        <f t="shared" si="7"/>
        <v>0</v>
      </c>
      <c r="K53" s="233"/>
      <c r="L53" s="124">
        <f>IFERROR(SUMIFS(데이터!$G:$G,데이터!$F:$F,$D53,데이터!$N:$N,$A$1,데이터!$O:$O,$B$1,데이터!$L:$L,L$1),"")</f>
        <v>0</v>
      </c>
      <c r="M53" s="39" t="str">
        <f t="shared" si="1"/>
        <v/>
      </c>
      <c r="N53" s="125">
        <f>IFERROR(SUMIFS(데이터!$G:$G,데이터!$F:$F,$D53,데이터!$N:$N,$A$1,데이터!$O:$O,$B$1,데이터!$L:$L,N$1),"")</f>
        <v>0</v>
      </c>
      <c r="O53" s="39" t="str">
        <f t="shared" si="2"/>
        <v/>
      </c>
      <c r="Q53" s="88"/>
      <c r="R53" s="42">
        <f>IFERROR(COUNTIFS(데이터!$N:$N,$A$1,데이터!$O:$O,$B$1,데이터!$M:$M,$Q53),"")</f>
        <v>0</v>
      </c>
      <c r="S53" s="43">
        <f>IFERROR(SUMIFS(데이터!$G:$G,데이터!$N:$N,$A$1,데이터!$O:$O,$B$1,데이터!$M:$M,$Q53),"")</f>
        <v>0</v>
      </c>
      <c r="T53" s="45">
        <f t="shared" ca="1" si="8"/>
        <v>0</v>
      </c>
      <c r="U53" s="46">
        <f>SUMIFS(데이터!$G:$G,데이터!$N:$N,$A$1,데이터!$O:$O,$B$1,데이터!$M:$M,$Q53,데이터!$L:$L,$U$1)</f>
        <v>0</v>
      </c>
      <c r="V53" s="47" t="str">
        <f t="shared" si="4"/>
        <v/>
      </c>
      <c r="W53" s="48">
        <f>SUMIFS(데이터!$G:$G,데이터!$N:$N,$A$1,데이터!$O:$O,$B$1,데이터!$M:$M,$Q53,데이터!$L:$L,$W$1)</f>
        <v>0</v>
      </c>
      <c r="X53" s="47" t="str">
        <f t="shared" si="5"/>
        <v/>
      </c>
    </row>
    <row r="54" spans="1:29">
      <c r="A54" s="233"/>
      <c r="B54" s="233"/>
      <c r="C54" s="233"/>
      <c r="D54" s="49" t="str">
        <f>연간집계!D54</f>
        <v>스쿨북_197_278_가변 소프트 (스쿨북_197_278_42p_가변 소프트 / 197X278 | 소프트커버 | 없음 | 42p)</v>
      </c>
      <c r="E54" s="50" t="str">
        <f>연간집계!E54</f>
        <v>스쿨북 198 (소프트/42p)</v>
      </c>
      <c r="F54" s="126">
        <f>COUNTIFS(데이터!F:F,D54,데이터!$N:$N,$A$1,데이터!$O:$O,$B$1)</f>
        <v>0</v>
      </c>
      <c r="G54" s="127">
        <f>SUMIFS(데이터!G:G,데이터!F:F,D54,데이터!$N:$N,$A$1,데이터!$O:$O,$B$1)</f>
        <v>0</v>
      </c>
      <c r="H54" s="54">
        <f t="shared" si="6"/>
        <v>0</v>
      </c>
      <c r="I54" s="54">
        <f>IFERROR((SUMIFS(데이터!K:K,데이터!F:F,D54,데이터!$N:$N,$A$1,데이터!$O:$O,$B$1))/F54,0)</f>
        <v>0</v>
      </c>
      <c r="J54" s="55">
        <f t="shared" si="7"/>
        <v>0</v>
      </c>
      <c r="K54" s="233"/>
      <c r="L54" s="124">
        <f>IFERROR(SUMIFS(데이터!$G:$G,데이터!$F:$F,$D54,데이터!$N:$N,$A$1,데이터!$O:$O,$B$1,데이터!$L:$L,L$1),"")</f>
        <v>0</v>
      </c>
      <c r="M54" s="39" t="str">
        <f t="shared" si="1"/>
        <v/>
      </c>
      <c r="N54" s="125">
        <f>IFERROR(SUMIFS(데이터!$G:$G,데이터!$F:$F,$D54,데이터!$N:$N,$A$1,데이터!$O:$O,$B$1,데이터!$L:$L,N$1),"")</f>
        <v>0</v>
      </c>
      <c r="O54" s="39" t="str">
        <f t="shared" si="2"/>
        <v/>
      </c>
      <c r="Q54" s="88"/>
      <c r="R54" s="42">
        <f>IFERROR(COUNTIFS(데이터!$N:$N,$A$1,데이터!$O:$O,$B$1,데이터!$M:$M,$Q54),"")</f>
        <v>0</v>
      </c>
      <c r="S54" s="43">
        <f>IFERROR(SUMIFS(데이터!$G:$G,데이터!$N:$N,$A$1,데이터!$O:$O,$B$1,데이터!$M:$M,$Q54),"")</f>
        <v>0</v>
      </c>
      <c r="T54" s="45">
        <f t="shared" ca="1" si="8"/>
        <v>0</v>
      </c>
      <c r="U54" s="46">
        <f>SUMIFS(데이터!$G:$G,데이터!$N:$N,$A$1,데이터!$O:$O,$B$1,데이터!$M:$M,$Q54,데이터!$L:$L,$U$1)</f>
        <v>0</v>
      </c>
      <c r="V54" s="47" t="str">
        <f t="shared" si="4"/>
        <v/>
      </c>
      <c r="W54" s="48">
        <f>SUMIFS(데이터!$G:$G,데이터!$N:$N,$A$1,데이터!$O:$O,$B$1,데이터!$M:$M,$Q54,데이터!$L:$L,$W$1)</f>
        <v>0</v>
      </c>
      <c r="X54" s="47" t="str">
        <f t="shared" si="5"/>
        <v/>
      </c>
    </row>
    <row r="55" spans="1:29">
      <c r="A55" s="233"/>
      <c r="B55" s="233"/>
      <c r="C55" s="242" t="s">
        <v>948</v>
      </c>
      <c r="D55" s="49" t="str">
        <f>연간집계!D55</f>
        <v>스탑진_198_198_8p_중철 / 198X198 | 중철 | 없음 | 6p</v>
      </c>
      <c r="E55" s="50" t="str">
        <f>연간집계!E55</f>
        <v>스탑진 198 (6p)</v>
      </c>
      <c r="F55" s="126">
        <f>COUNTIFS(데이터!F:F,D55,데이터!$N:$N,$A$1,데이터!$O:$O,$B$1)</f>
        <v>0</v>
      </c>
      <c r="G55" s="127">
        <f>SUMIFS(데이터!G:G,데이터!F:F,D55,데이터!$N:$N,$A$1,데이터!$O:$O,$B$1)</f>
        <v>0</v>
      </c>
      <c r="H55" s="54">
        <f t="shared" si="6"/>
        <v>0</v>
      </c>
      <c r="I55" s="54">
        <f>IFERROR((SUMIFS(데이터!K:K,데이터!F:F,D55,데이터!$N:$N,$A$1,데이터!$O:$O,$B$1))/F55,0)</f>
        <v>0</v>
      </c>
      <c r="J55" s="55">
        <f t="shared" si="7"/>
        <v>0</v>
      </c>
      <c r="K55" s="254">
        <f>SUM(G55:G57)</f>
        <v>0</v>
      </c>
      <c r="L55" s="124">
        <f>IFERROR(SUMIFS(데이터!$G:$G,데이터!$F:$F,$D55,데이터!$N:$N,$A$1,데이터!$O:$O,$B$1,데이터!$L:$L,L$1),"")</f>
        <v>0</v>
      </c>
      <c r="M55" s="39" t="str">
        <f t="shared" si="1"/>
        <v/>
      </c>
      <c r="N55" s="125">
        <f>IFERROR(SUMIFS(데이터!$G:$G,데이터!$F:$F,$D55,데이터!$N:$N,$A$1,데이터!$O:$O,$B$1,데이터!$L:$L,N$1),"")</f>
        <v>0</v>
      </c>
      <c r="O55" s="39" t="str">
        <f t="shared" si="2"/>
        <v/>
      </c>
      <c r="Q55" s="88"/>
      <c r="R55" s="42">
        <f>IFERROR(COUNTIFS(데이터!$N:$N,$A$1,데이터!$O:$O,$B$1,데이터!$M:$M,$Q55),"")</f>
        <v>0</v>
      </c>
      <c r="S55" s="43">
        <f>IFERROR(SUMIFS(데이터!$G:$G,데이터!$N:$N,$A$1,데이터!$O:$O,$B$1,데이터!$M:$M,$Q55),"")</f>
        <v>0</v>
      </c>
      <c r="T55" s="45">
        <f t="shared" ca="1" si="8"/>
        <v>0</v>
      </c>
      <c r="U55" s="46">
        <f>SUMIFS(데이터!$G:$G,데이터!$N:$N,$A$1,데이터!$O:$O,$B$1,데이터!$M:$M,$Q55,데이터!$L:$L,$U$1)</f>
        <v>0</v>
      </c>
      <c r="V55" s="47" t="str">
        <f t="shared" si="4"/>
        <v/>
      </c>
      <c r="W55" s="48">
        <f>SUMIFS(데이터!$G:$G,데이터!$N:$N,$A$1,데이터!$O:$O,$B$1,데이터!$M:$M,$Q55,데이터!$L:$L,$W$1)</f>
        <v>0</v>
      </c>
      <c r="X55" s="47" t="str">
        <f t="shared" si="5"/>
        <v/>
      </c>
    </row>
    <row r="56" spans="1:29">
      <c r="A56" s="233"/>
      <c r="B56" s="233"/>
      <c r="C56" s="233"/>
      <c r="D56" s="49" t="str">
        <f>연간집계!D56</f>
        <v>스탑진_198_198_중철 (스탑진_198_198_16p_중철 / 198X198 | 중철 | 없음 | 14p)</v>
      </c>
      <c r="E56" s="50" t="str">
        <f>연간집계!E56</f>
        <v>스탑진 198 (14p)</v>
      </c>
      <c r="F56" s="126">
        <f>COUNTIFS(데이터!F:F,D56,데이터!$N:$N,$A$1,데이터!$O:$O,$B$1)</f>
        <v>0</v>
      </c>
      <c r="G56" s="127">
        <f>SUMIFS(데이터!G:G,데이터!F:F,D56,데이터!$N:$N,$A$1,데이터!$O:$O,$B$1)</f>
        <v>0</v>
      </c>
      <c r="H56" s="54">
        <f t="shared" si="6"/>
        <v>0</v>
      </c>
      <c r="I56" s="54">
        <f>IFERROR((SUMIFS(데이터!K:K,데이터!F:F,D56,데이터!$N:$N,$A$1,데이터!$O:$O,$B$1))/F56,0)</f>
        <v>0</v>
      </c>
      <c r="J56" s="55">
        <f t="shared" si="7"/>
        <v>0</v>
      </c>
      <c r="K56" s="233"/>
      <c r="L56" s="124">
        <f>IFERROR(SUMIFS(데이터!$G:$G,데이터!$F:$F,$D56,데이터!$N:$N,$A$1,데이터!$O:$O,$B$1,데이터!$L:$L,L$1),"")</f>
        <v>0</v>
      </c>
      <c r="M56" s="39" t="str">
        <f t="shared" si="1"/>
        <v/>
      </c>
      <c r="N56" s="125">
        <f>IFERROR(SUMIFS(데이터!$G:$G,데이터!$F:$F,$D56,데이터!$N:$N,$A$1,데이터!$O:$O,$B$1,데이터!$L:$L,N$1),"")</f>
        <v>0</v>
      </c>
      <c r="O56" s="39" t="str">
        <f t="shared" si="2"/>
        <v/>
      </c>
      <c r="Q56" s="88"/>
      <c r="R56" s="42"/>
      <c r="S56" s="43"/>
      <c r="T56" s="88"/>
      <c r="U56" s="97"/>
      <c r="V56" s="88"/>
      <c r="W56" s="97"/>
      <c r="X56" s="88"/>
    </row>
    <row r="57" spans="1:29">
      <c r="A57" s="233"/>
      <c r="B57" s="233"/>
      <c r="C57" s="233"/>
      <c r="D57" s="49" t="str">
        <f>연간집계!D57</f>
        <v>스탑진_198_198_중철 (스탑진_198_198_24p_중철 / 198X198 | 중철 | 없음 | 22p)</v>
      </c>
      <c r="E57" s="50" t="str">
        <f>연간집계!E57</f>
        <v>스탑진 198 (22p)</v>
      </c>
      <c r="F57" s="126">
        <f>COUNTIFS(데이터!F:F,D57,데이터!$N:$N,$A$1,데이터!$O:$O,$B$1)</f>
        <v>0</v>
      </c>
      <c r="G57" s="127">
        <f>SUMIFS(데이터!G:G,데이터!F:F,D57,데이터!$N:$N,$A$1,데이터!$O:$O,$B$1)</f>
        <v>0</v>
      </c>
      <c r="H57" s="54">
        <f t="shared" si="6"/>
        <v>0</v>
      </c>
      <c r="I57" s="54">
        <f>IFERROR((SUMIFS(데이터!K:K,데이터!F:F,D57,데이터!$N:$N,$A$1,데이터!$O:$O,$B$1))/F57,0)</f>
        <v>0</v>
      </c>
      <c r="J57" s="55">
        <f t="shared" si="7"/>
        <v>0</v>
      </c>
      <c r="K57" s="233"/>
      <c r="L57" s="124">
        <f>IFERROR(SUMIFS(데이터!$G:$G,데이터!$F:$F,$D57,데이터!$N:$N,$A$1,데이터!$O:$O,$B$1,데이터!$L:$L,L$1),"")</f>
        <v>0</v>
      </c>
      <c r="M57" s="39" t="str">
        <f t="shared" si="1"/>
        <v/>
      </c>
      <c r="N57" s="125">
        <f>IFERROR(SUMIFS(데이터!$G:$G,데이터!$F:$F,$D57,데이터!$N:$N,$A$1,데이터!$O:$O,$B$1,데이터!$L:$L,N$1),"")</f>
        <v>0</v>
      </c>
      <c r="O57" s="39" t="str">
        <f t="shared" si="2"/>
        <v/>
      </c>
      <c r="Q57" s="88"/>
      <c r="R57" s="42"/>
      <c r="S57" s="43"/>
      <c r="T57" s="88"/>
      <c r="U57" s="97"/>
      <c r="V57" s="88"/>
      <c r="W57" s="97"/>
      <c r="X57" s="88"/>
    </row>
    <row r="58" spans="1:29">
      <c r="A58" s="233"/>
      <c r="B58" s="233"/>
      <c r="C58" s="242" t="s">
        <v>955</v>
      </c>
      <c r="D58" s="49" t="str">
        <f>연간집계!D58</f>
        <v>스탑진_210_297_8p_중철 / 210X297 | 중철 | 없음 | 6p</v>
      </c>
      <c r="E58" s="50" t="str">
        <f>연간집계!E58</f>
        <v>스탑진 210 (6p)</v>
      </c>
      <c r="F58" s="126">
        <f>COUNTIFS(데이터!F:F,D58,데이터!$N:$N,$A$1,데이터!$O:$O,$B$1)</f>
        <v>0</v>
      </c>
      <c r="G58" s="127">
        <f>SUMIFS(데이터!G:G,데이터!F:F,D58,데이터!$N:$N,$A$1,데이터!$O:$O,$B$1)</f>
        <v>0</v>
      </c>
      <c r="H58" s="54">
        <f t="shared" si="6"/>
        <v>0</v>
      </c>
      <c r="I58" s="54">
        <f>IFERROR((SUMIFS(데이터!K:K,데이터!F:F,D58,데이터!$N:$N,$A$1,데이터!$O:$O,$B$1))/F58,0)</f>
        <v>0</v>
      </c>
      <c r="J58" s="55">
        <f t="shared" si="7"/>
        <v>0</v>
      </c>
      <c r="K58" s="254">
        <f>SUM(G58:G60)</f>
        <v>1</v>
      </c>
      <c r="L58" s="124">
        <f>IFERROR(SUMIFS(데이터!$G:$G,데이터!$F:$F,$D58,데이터!$N:$N,$A$1,데이터!$O:$O,$B$1,데이터!$L:$L,L$1),"")</f>
        <v>0</v>
      </c>
      <c r="M58" s="39" t="str">
        <f t="shared" si="1"/>
        <v/>
      </c>
      <c r="N58" s="125">
        <f>IFERROR(SUMIFS(데이터!$G:$G,데이터!$F:$F,$D58,데이터!$N:$N,$A$1,데이터!$O:$O,$B$1,데이터!$L:$L,N$1),"")</f>
        <v>0</v>
      </c>
      <c r="O58" s="39" t="str">
        <f t="shared" si="2"/>
        <v/>
      </c>
      <c r="Q58" s="88"/>
      <c r="R58" s="42"/>
      <c r="S58" s="43"/>
      <c r="T58" s="88"/>
      <c r="U58" s="97"/>
      <c r="V58" s="88"/>
      <c r="W58" s="97"/>
      <c r="X58" s="88"/>
    </row>
    <row r="59" spans="1:29">
      <c r="A59" s="233"/>
      <c r="B59" s="233"/>
      <c r="C59" s="233"/>
      <c r="D59" s="49" t="str">
        <f>연간집계!D59</f>
        <v>스탑진_210_297_16p_중철 / 210X297 | 중철 | 없음 | 14p</v>
      </c>
      <c r="E59" s="50" t="str">
        <f>연간집계!E59</f>
        <v>스탑진 210 (14p)</v>
      </c>
      <c r="F59" s="126">
        <f>COUNTIFS(데이터!F:F,D59,데이터!$N:$N,$A$1,데이터!$O:$O,$B$1)</f>
        <v>0</v>
      </c>
      <c r="G59" s="127">
        <f>SUMIFS(데이터!G:G,데이터!F:F,D59,데이터!$N:$N,$A$1,데이터!$O:$O,$B$1)</f>
        <v>0</v>
      </c>
      <c r="H59" s="54">
        <f t="shared" si="6"/>
        <v>0</v>
      </c>
      <c r="I59" s="54">
        <f>IFERROR((SUMIFS(데이터!K:K,데이터!F:F,D59,데이터!$N:$N,$A$1,데이터!$O:$O,$B$1))/F59,0)</f>
        <v>0</v>
      </c>
      <c r="J59" s="55">
        <f t="shared" si="7"/>
        <v>0</v>
      </c>
      <c r="K59" s="233"/>
      <c r="L59" s="124">
        <f>IFERROR(SUMIFS(데이터!$G:$G,데이터!$F:$F,$D59,데이터!$N:$N,$A$1,데이터!$O:$O,$B$1,데이터!$L:$L,L$1),"")</f>
        <v>0</v>
      </c>
      <c r="M59" s="39" t="str">
        <f t="shared" si="1"/>
        <v/>
      </c>
      <c r="N59" s="125">
        <f>IFERROR(SUMIFS(데이터!$G:$G,데이터!$F:$F,$D59,데이터!$N:$N,$A$1,데이터!$O:$O,$B$1,데이터!$L:$L,N$1),"")</f>
        <v>0</v>
      </c>
      <c r="O59" s="39" t="str">
        <f t="shared" si="2"/>
        <v/>
      </c>
      <c r="Q59" s="88"/>
      <c r="R59" s="42"/>
      <c r="S59" s="43"/>
      <c r="T59" s="88"/>
      <c r="U59" s="97"/>
      <c r="V59" s="88"/>
      <c r="W59" s="97"/>
      <c r="X59" s="88"/>
    </row>
    <row r="60" spans="1:29">
      <c r="A60" s="233"/>
      <c r="B60" s="233"/>
      <c r="C60" s="233"/>
      <c r="D60" s="49" t="str">
        <f>연간집계!D60</f>
        <v>스탑진_210_297_중철 (스탑진_210_297_24p_중철 / 210X297 | 중철 | 없음 | 22p)</v>
      </c>
      <c r="E60" s="50" t="str">
        <f>연간집계!E60</f>
        <v>스탑진 210 (22p)</v>
      </c>
      <c r="F60" s="126">
        <f>COUNTIFS(데이터!F:F,D60,데이터!$N:$N,$A$1,데이터!$O:$O,$B$1)</f>
        <v>1</v>
      </c>
      <c r="G60" s="127">
        <f>SUMIFS(데이터!G:G,데이터!F:F,D60,데이터!$N:$N,$A$1,데이터!$O:$O,$B$1)</f>
        <v>1</v>
      </c>
      <c r="H60" s="54">
        <f t="shared" si="6"/>
        <v>1</v>
      </c>
      <c r="I60" s="54">
        <f>IFERROR((SUMIFS(데이터!K:K,데이터!F:F,D60,데이터!$N:$N,$A$1,데이터!$O:$O,$B$1))/F60,0)</f>
        <v>24</v>
      </c>
      <c r="J60" s="55">
        <f t="shared" si="7"/>
        <v>9.7943192948090111E-4</v>
      </c>
      <c r="K60" s="233"/>
      <c r="L60" s="124">
        <f>IFERROR(SUMIFS(데이터!$G:$G,데이터!$F:$F,$D60,데이터!$N:$N,$A$1,데이터!$O:$O,$B$1,데이터!$L:$L,L$1),"")</f>
        <v>1</v>
      </c>
      <c r="M60" s="39">
        <f t="shared" si="1"/>
        <v>1</v>
      </c>
      <c r="N60" s="125">
        <f>IFERROR(SUMIFS(데이터!$G:$G,데이터!$F:$F,$D60,데이터!$N:$N,$A$1,데이터!$O:$O,$B$1,데이터!$L:$L,N$1),"")</f>
        <v>0</v>
      </c>
      <c r="O60" s="39">
        <f t="shared" si="2"/>
        <v>0</v>
      </c>
      <c r="Q60" s="88"/>
      <c r="R60" s="42"/>
      <c r="S60" s="43"/>
      <c r="T60" s="88"/>
      <c r="U60" s="97"/>
      <c r="V60" s="88"/>
      <c r="W60" s="97"/>
      <c r="X60" s="88"/>
    </row>
    <row r="61" spans="1:29">
      <c r="A61" s="233"/>
      <c r="B61" s="233"/>
      <c r="C61" s="242" t="s">
        <v>962</v>
      </c>
      <c r="D61" s="49" t="str">
        <f>연간집계!D61</f>
        <v>시티북_210_148_기성커버 (시티북_210_148_78p_기성 커버 / 210X148 | 쿠션하드커버 | 없음 | 78p</v>
      </c>
      <c r="E61" s="50" t="str">
        <f>연간집계!E61</f>
        <v>시티북 210 (쿠션하드/78p)</v>
      </c>
      <c r="F61" s="126">
        <f>COUNTIFS(데이터!F:F,D61,데이터!$N:$N,$A$1,데이터!$O:$O,$B$1)</f>
        <v>6</v>
      </c>
      <c r="G61" s="127">
        <f>SUMIFS(데이터!G:G,데이터!F:F,D61,데이터!$N:$N,$A$1,데이터!$O:$O,$B$1)</f>
        <v>6</v>
      </c>
      <c r="H61" s="54">
        <f t="shared" si="6"/>
        <v>1</v>
      </c>
      <c r="I61" s="54">
        <f>IFERROR((SUMIFS(데이터!K:K,데이터!F:F,D61,데이터!$N:$N,$A$1,데이터!$O:$O,$B$1))/F61,0)</f>
        <v>80</v>
      </c>
      <c r="J61" s="55">
        <f t="shared" si="7"/>
        <v>5.8765915768854062E-3</v>
      </c>
      <c r="K61" s="254">
        <f>SUM(G61:G64)</f>
        <v>26</v>
      </c>
      <c r="L61" s="124">
        <f>IFERROR(SUMIFS(데이터!$G:$G,데이터!$F:$F,$D61,데이터!$N:$N,$A$1,데이터!$O:$O,$B$1,데이터!$L:$L,L$1),"")</f>
        <v>6</v>
      </c>
      <c r="M61" s="39">
        <f t="shared" si="1"/>
        <v>1</v>
      </c>
      <c r="N61" s="125">
        <f>IFERROR(SUMIFS(데이터!$G:$G,데이터!$F:$F,$D61,데이터!$N:$N,$A$1,데이터!$O:$O,$B$1,데이터!$L:$L,N$1),"")</f>
        <v>0</v>
      </c>
      <c r="O61" s="39">
        <f t="shared" si="2"/>
        <v>0</v>
      </c>
      <c r="Q61" s="88"/>
      <c r="R61" s="42"/>
      <c r="S61" s="43"/>
      <c r="T61" s="88"/>
      <c r="U61" s="97"/>
      <c r="V61" s="88"/>
      <c r="W61" s="97"/>
      <c r="X61" s="88"/>
    </row>
    <row r="62" spans="1:29">
      <c r="A62" s="233"/>
      <c r="B62" s="233"/>
      <c r="C62" s="233"/>
      <c r="D62" s="49" t="str">
        <f>연간집계!D62</f>
        <v>시티북_210_148_기성커버 (시티북_210_148_46p_기성 커버 / 210X148 | 쿠션하드커버 | 없음 | 46p</v>
      </c>
      <c r="E62" s="50" t="str">
        <f>연간집계!E62</f>
        <v>시티북 210 (쿠션하드/46p)</v>
      </c>
      <c r="F62" s="126">
        <f>COUNTIFS(데이터!F:F,D62,데이터!$N:$N,$A$1,데이터!$O:$O,$B$1)</f>
        <v>1</v>
      </c>
      <c r="G62" s="127">
        <f>SUMIFS(데이터!G:G,데이터!F:F,D62,데이터!$N:$N,$A$1,데이터!$O:$O,$B$1)</f>
        <v>2</v>
      </c>
      <c r="H62" s="54">
        <f t="shared" si="6"/>
        <v>2</v>
      </c>
      <c r="I62" s="54">
        <f>IFERROR((SUMIFS(데이터!K:K,데이터!F:F,D62,데이터!$N:$N,$A$1,데이터!$O:$O,$B$1))/F62,0)</f>
        <v>48</v>
      </c>
      <c r="J62" s="55">
        <f t="shared" si="7"/>
        <v>1.9588638589618022E-3</v>
      </c>
      <c r="K62" s="233"/>
      <c r="L62" s="124">
        <f>IFERROR(SUMIFS(데이터!$G:$G,데이터!$F:$F,$D62,데이터!$N:$N,$A$1,데이터!$O:$O,$B$1,데이터!$L:$L,L$1),"")</f>
        <v>2</v>
      </c>
      <c r="M62" s="39">
        <f t="shared" si="1"/>
        <v>1</v>
      </c>
      <c r="N62" s="125">
        <f>IFERROR(SUMIFS(데이터!$G:$G,데이터!$F:$F,$D62,데이터!$N:$N,$A$1,데이터!$O:$O,$B$1,데이터!$L:$L,N$1),"")</f>
        <v>0</v>
      </c>
      <c r="O62" s="39">
        <f t="shared" si="2"/>
        <v>0</v>
      </c>
      <c r="Q62" s="88"/>
      <c r="R62" s="42"/>
      <c r="S62" s="43"/>
      <c r="T62" s="88"/>
      <c r="U62" s="97"/>
      <c r="V62" s="88"/>
      <c r="W62" s="97"/>
      <c r="X62" s="88"/>
    </row>
    <row r="63" spans="1:29">
      <c r="A63" s="233"/>
      <c r="B63" s="233"/>
      <c r="C63" s="233"/>
      <c r="D63" s="49" t="str">
        <f>연간집계!D63</f>
        <v>시티북_210_148_기성커버 (시티북_210_148_78p_기성 커버 / 210X148 | 소프트커버 | 없음 | 78p</v>
      </c>
      <c r="E63" s="50" t="str">
        <f>연간집계!E63</f>
        <v>시티북 210 (소프트/78p)</v>
      </c>
      <c r="F63" s="126">
        <f>COUNTIFS(데이터!F:F,D63,데이터!$N:$N,$A$1,데이터!$O:$O,$B$1)</f>
        <v>8</v>
      </c>
      <c r="G63" s="127">
        <f>SUMIFS(데이터!G:G,데이터!F:F,D63,데이터!$N:$N,$A$1,데이터!$O:$O,$B$1)</f>
        <v>8</v>
      </c>
      <c r="H63" s="54">
        <f t="shared" si="6"/>
        <v>1</v>
      </c>
      <c r="I63" s="54">
        <f>IFERROR((SUMIFS(데이터!K:K,데이터!F:F,D63,데이터!$N:$N,$A$1,데이터!$O:$O,$B$1))/F63,0)</f>
        <v>80</v>
      </c>
      <c r="J63" s="55">
        <f t="shared" si="7"/>
        <v>7.8354554358472089E-3</v>
      </c>
      <c r="K63" s="233"/>
      <c r="L63" s="124">
        <f>IFERROR(SUMIFS(데이터!$G:$G,데이터!$F:$F,$D63,데이터!$N:$N,$A$1,데이터!$O:$O,$B$1,데이터!$L:$L,L$1),"")</f>
        <v>8</v>
      </c>
      <c r="M63" s="39">
        <f t="shared" si="1"/>
        <v>1</v>
      </c>
      <c r="N63" s="125">
        <f>IFERROR(SUMIFS(데이터!$G:$G,데이터!$F:$F,$D63,데이터!$N:$N,$A$1,데이터!$O:$O,$B$1,데이터!$L:$L,N$1),"")</f>
        <v>0</v>
      </c>
      <c r="O63" s="39">
        <f t="shared" si="2"/>
        <v>0</v>
      </c>
      <c r="Q63" s="88"/>
      <c r="R63" s="42"/>
      <c r="S63" s="43"/>
      <c r="T63" s="88"/>
      <c r="U63" s="97"/>
      <c r="V63" s="88"/>
      <c r="W63" s="97"/>
      <c r="X63" s="88"/>
    </row>
    <row r="64" spans="1:29">
      <c r="A64" s="233"/>
      <c r="B64" s="233"/>
      <c r="C64" s="233"/>
      <c r="D64" s="49" t="str">
        <f>연간집계!D64</f>
        <v>시티북_210_148_기성커버 (시티북_210_148_46p_기성 커버 / 210X148 | 소프트커버 | 없음 | 46p</v>
      </c>
      <c r="E64" s="50" t="str">
        <f>연간집계!E64</f>
        <v>시티북 210 (소프트/46p)</v>
      </c>
      <c r="F64" s="126">
        <f>COUNTIFS(데이터!F:F,D64,데이터!$N:$N,$A$1,데이터!$O:$O,$B$1)</f>
        <v>10</v>
      </c>
      <c r="G64" s="127">
        <f>SUMIFS(데이터!G:G,데이터!F:F,D64,데이터!$N:$N,$A$1,데이터!$O:$O,$B$1)</f>
        <v>10</v>
      </c>
      <c r="H64" s="54">
        <f t="shared" si="6"/>
        <v>1</v>
      </c>
      <c r="I64" s="54">
        <f>IFERROR((SUMIFS(데이터!K:K,데이터!F:F,D64,데이터!$N:$N,$A$1,데이터!$O:$O,$B$1))/F64,0)</f>
        <v>48</v>
      </c>
      <c r="J64" s="55">
        <f t="shared" si="7"/>
        <v>9.7943192948090115E-3</v>
      </c>
      <c r="K64" s="233"/>
      <c r="L64" s="124">
        <f>IFERROR(SUMIFS(데이터!$G:$G,데이터!$F:$F,$D64,데이터!$N:$N,$A$1,데이터!$O:$O,$B$1,데이터!$L:$L,L$1),"")</f>
        <v>10</v>
      </c>
      <c r="M64" s="39">
        <f t="shared" si="1"/>
        <v>1</v>
      </c>
      <c r="N64" s="125">
        <f>IFERROR(SUMIFS(데이터!$G:$G,데이터!$F:$F,$D64,데이터!$N:$N,$A$1,데이터!$O:$O,$B$1,데이터!$L:$L,N$1),"")</f>
        <v>0</v>
      </c>
      <c r="O64" s="39">
        <f t="shared" si="2"/>
        <v>0</v>
      </c>
      <c r="P64" s="92"/>
      <c r="Q64" s="93"/>
      <c r="R64" s="94"/>
      <c r="S64" s="95"/>
      <c r="T64" s="93"/>
      <c r="U64" s="96"/>
      <c r="V64" s="93"/>
      <c r="W64" s="96"/>
      <c r="X64" s="93"/>
      <c r="Y64" s="92"/>
      <c r="Z64" s="92"/>
      <c r="AA64" s="92"/>
      <c r="AB64" s="92"/>
      <c r="AC64" s="92"/>
    </row>
    <row r="65" spans="1:24">
      <c r="A65" s="233"/>
      <c r="B65" s="233"/>
      <c r="C65" s="242" t="s">
        <v>971</v>
      </c>
      <c r="D65" s="49" t="str">
        <f>연간집계!D65</f>
        <v>시티북_198_198_기성커버 (시티북_198_198_78p_기성 커버 / 198X198 | 쿠션하드커버 | 없음 | 78p</v>
      </c>
      <c r="E65" s="50" t="str">
        <f>연간집계!E65</f>
        <v>시티북 198 (쿠션하드/78p)</v>
      </c>
      <c r="F65" s="126">
        <f>COUNTIFS(데이터!F:F,D65,데이터!$N:$N,$A$1,데이터!$O:$O,$B$1)</f>
        <v>13</v>
      </c>
      <c r="G65" s="127">
        <f>SUMIFS(데이터!G:G,데이터!F:F,D65,데이터!$N:$N,$A$1,데이터!$O:$O,$B$1)</f>
        <v>18</v>
      </c>
      <c r="H65" s="54">
        <f t="shared" si="6"/>
        <v>1.3846153846153846</v>
      </c>
      <c r="I65" s="54">
        <f>IFERROR((SUMIFS(데이터!K:K,데이터!F:F,D65,데이터!$N:$N,$A$1,데이터!$O:$O,$B$1))/F65,0)</f>
        <v>80</v>
      </c>
      <c r="J65" s="55">
        <f t="shared" si="7"/>
        <v>1.762977473065622E-2</v>
      </c>
      <c r="K65" s="254">
        <f>SUM(G65:G68)</f>
        <v>24</v>
      </c>
      <c r="L65" s="124">
        <f>IFERROR(SUMIFS(데이터!$G:$G,데이터!$F:$F,$D65,데이터!$N:$N,$A$1,데이터!$O:$O,$B$1,데이터!$L:$L,L$1),"")</f>
        <v>18</v>
      </c>
      <c r="M65" s="39">
        <f t="shared" si="1"/>
        <v>1</v>
      </c>
      <c r="N65" s="125">
        <f>IFERROR(SUMIFS(데이터!$G:$G,데이터!$F:$F,$D65,데이터!$N:$N,$A$1,데이터!$O:$O,$B$1,데이터!$L:$L,N$1),"")</f>
        <v>0</v>
      </c>
      <c r="O65" s="39">
        <f t="shared" si="2"/>
        <v>0</v>
      </c>
      <c r="Q65" s="88"/>
      <c r="R65" s="42"/>
      <c r="S65" s="43"/>
      <c r="T65" s="88"/>
      <c r="U65" s="97"/>
      <c r="V65" s="88"/>
      <c r="W65" s="97"/>
      <c r="X65" s="88"/>
    </row>
    <row r="66" spans="1:24">
      <c r="A66" s="233"/>
      <c r="B66" s="233"/>
      <c r="C66" s="233"/>
      <c r="D66" s="49" t="str">
        <f>연간집계!D66</f>
        <v>시티북_198_198_기성커버 (시티북_198_198_46p_기성 커버 / 198X198 | 쿠션하드커버 | 없음 | 46p</v>
      </c>
      <c r="E66" s="50" t="str">
        <f>연간집계!E66</f>
        <v>시티북 198 (쿠션하드/46p)</v>
      </c>
      <c r="F66" s="126">
        <f>COUNTIFS(데이터!F:F,D66,데이터!$N:$N,$A$1,데이터!$O:$O,$B$1)</f>
        <v>1</v>
      </c>
      <c r="G66" s="127">
        <f>SUMIFS(데이터!G:G,데이터!F:F,D66,데이터!$N:$N,$A$1,데이터!$O:$O,$B$1)</f>
        <v>3</v>
      </c>
      <c r="H66" s="54">
        <f t="shared" si="6"/>
        <v>3</v>
      </c>
      <c r="I66" s="54">
        <f>IFERROR((SUMIFS(데이터!K:K,데이터!F:F,D66,데이터!$N:$N,$A$1,데이터!$O:$O,$B$1))/F66,0)</f>
        <v>48</v>
      </c>
      <c r="J66" s="55">
        <f t="shared" si="7"/>
        <v>2.9382957884427031E-3</v>
      </c>
      <c r="K66" s="233"/>
      <c r="L66" s="124">
        <f>IFERROR(SUMIFS(데이터!$G:$G,데이터!$F:$F,$D66,데이터!$N:$N,$A$1,데이터!$O:$O,$B$1,데이터!$L:$L,L$1),"")</f>
        <v>3</v>
      </c>
      <c r="M66" s="39">
        <f t="shared" si="1"/>
        <v>1</v>
      </c>
      <c r="N66" s="125">
        <f>IFERROR(SUMIFS(데이터!$G:$G,데이터!$F:$F,$D66,데이터!$N:$N,$A$1,데이터!$O:$O,$B$1,데이터!$L:$L,N$1),"")</f>
        <v>0</v>
      </c>
      <c r="O66" s="39">
        <f t="shared" si="2"/>
        <v>0</v>
      </c>
      <c r="Q66" s="88"/>
      <c r="R66" s="42"/>
      <c r="S66" s="43"/>
      <c r="T66" s="88"/>
      <c r="U66" s="97"/>
      <c r="V66" s="88"/>
      <c r="W66" s="97"/>
      <c r="X66" s="88"/>
    </row>
    <row r="67" spans="1:24">
      <c r="A67" s="233"/>
      <c r="B67" s="233"/>
      <c r="C67" s="233"/>
      <c r="D67" s="49" t="str">
        <f>연간집계!D67</f>
        <v>시티북_198_198_기성커버 (시티북_198_198_78p_기성 커버 / 198X198 | 소프트커버 | 없음 | 78p</v>
      </c>
      <c r="E67" s="50" t="str">
        <f>연간집계!E67</f>
        <v>시티북 198 (소프트/78p)</v>
      </c>
      <c r="F67" s="126">
        <f>COUNTIFS(데이터!F:F,D67,데이터!$N:$N,$A$1,데이터!$O:$O,$B$1)</f>
        <v>1</v>
      </c>
      <c r="G67" s="127">
        <f>SUMIFS(데이터!G:G,데이터!F:F,D67,데이터!$N:$N,$A$1,데이터!$O:$O,$B$1)</f>
        <v>1</v>
      </c>
      <c r="H67" s="54">
        <f t="shared" si="6"/>
        <v>1</v>
      </c>
      <c r="I67" s="54">
        <f>IFERROR((SUMIFS(데이터!K:K,데이터!F:F,D67,데이터!$N:$N,$A$1,데이터!$O:$O,$B$1))/F67,0)</f>
        <v>80</v>
      </c>
      <c r="J67" s="55">
        <f t="shared" si="7"/>
        <v>9.7943192948090111E-4</v>
      </c>
      <c r="K67" s="233"/>
      <c r="L67" s="124">
        <f>IFERROR(SUMIFS(데이터!$G:$G,데이터!$F:$F,$D67,데이터!$N:$N,$A$1,데이터!$O:$O,$B$1,데이터!$L:$L,L$1),"")</f>
        <v>1</v>
      </c>
      <c r="M67" s="39">
        <f t="shared" si="1"/>
        <v>1</v>
      </c>
      <c r="N67" s="125">
        <f>IFERROR(SUMIFS(데이터!$G:$G,데이터!$F:$F,$D67,데이터!$N:$N,$A$1,데이터!$O:$O,$B$1,데이터!$L:$L,N$1),"")</f>
        <v>0</v>
      </c>
      <c r="O67" s="39">
        <f t="shared" si="2"/>
        <v>0</v>
      </c>
      <c r="Q67" s="88"/>
      <c r="R67" s="42"/>
      <c r="S67" s="43"/>
      <c r="T67" s="88"/>
      <c r="U67" s="97"/>
      <c r="V67" s="88"/>
      <c r="W67" s="97"/>
      <c r="X67" s="88"/>
    </row>
    <row r="68" spans="1:24">
      <c r="A68" s="233"/>
      <c r="B68" s="233"/>
      <c r="C68" s="233"/>
      <c r="D68" s="49" t="str">
        <f>연간집계!D68</f>
        <v>시티북_198_198_기성커버 (시티북_198_198_46p_기성 커버 / 198X198 | 소프트커버 | 없음 | 46p</v>
      </c>
      <c r="E68" s="50" t="str">
        <f>연간집계!E68</f>
        <v>시티북 198 (소프트/46p)</v>
      </c>
      <c r="F68" s="126">
        <f>COUNTIFS(데이터!F:F,D68,데이터!$N:$N,$A$1,데이터!$O:$O,$B$1)</f>
        <v>2</v>
      </c>
      <c r="G68" s="127">
        <f>SUMIFS(데이터!G:G,데이터!F:F,D68,데이터!$N:$N,$A$1,데이터!$O:$O,$B$1)</f>
        <v>2</v>
      </c>
      <c r="H68" s="54">
        <f t="shared" si="6"/>
        <v>1</v>
      </c>
      <c r="I68" s="54">
        <f>IFERROR((SUMIFS(데이터!K:K,데이터!F:F,D68,데이터!$N:$N,$A$1,데이터!$O:$O,$B$1))/F68,0)</f>
        <v>48</v>
      </c>
      <c r="J68" s="55">
        <f t="shared" si="7"/>
        <v>1.9588638589618022E-3</v>
      </c>
      <c r="K68" s="233"/>
      <c r="L68" s="124">
        <f>IFERROR(SUMIFS(데이터!$G:$G,데이터!$F:$F,$D68,데이터!$N:$N,$A$1,데이터!$O:$O,$B$1,데이터!$L:$L,L$1),"")</f>
        <v>2</v>
      </c>
      <c r="M68" s="39">
        <f t="shared" si="1"/>
        <v>1</v>
      </c>
      <c r="N68" s="125">
        <f>IFERROR(SUMIFS(데이터!$G:$G,데이터!$F:$F,$D68,데이터!$N:$N,$A$1,데이터!$O:$O,$B$1,데이터!$L:$L,N$1),"")</f>
        <v>0</v>
      </c>
      <c r="O68" s="39">
        <f t="shared" si="2"/>
        <v>0</v>
      </c>
      <c r="Q68" s="88"/>
      <c r="R68" s="42"/>
      <c r="S68" s="43"/>
      <c r="T68" s="88"/>
      <c r="U68" s="97"/>
      <c r="V68" s="88"/>
      <c r="W68" s="97"/>
      <c r="X68" s="88"/>
    </row>
    <row r="69" spans="1:24">
      <c r="A69" s="233"/>
      <c r="B69" s="233"/>
      <c r="C69" s="76" t="s">
        <v>980</v>
      </c>
      <c r="D69" s="49" t="str">
        <f>연간집계!D69</f>
        <v>단체북 (워크샵북_251_186_가변하드(드림라보 출력) / 251X186 | 하드커버 | 없음 | 82p)</v>
      </c>
      <c r="E69" s="50" t="str">
        <f>연간집계!E69</f>
        <v>워크샵북</v>
      </c>
      <c r="F69" s="126">
        <f>COUNTIFS(데이터!F:F,D69,데이터!$N:$N,$A$1,데이터!$O:$O,$B$1)</f>
        <v>5</v>
      </c>
      <c r="G69" s="127">
        <f>SUMIFS(데이터!G:G,데이터!F:F,D69,데이터!$N:$N,$A$1,데이터!$O:$O,$B$1)</f>
        <v>20</v>
      </c>
      <c r="H69" s="54">
        <f t="shared" si="6"/>
        <v>4</v>
      </c>
      <c r="I69" s="54">
        <f>IFERROR((SUMIFS(데이터!K:K,데이터!F:F,D69,데이터!$N:$N,$A$1,데이터!$O:$O,$B$1))/F69,0)</f>
        <v>104.4</v>
      </c>
      <c r="J69" s="55">
        <f t="shared" si="7"/>
        <v>1.9588638589618023E-2</v>
      </c>
      <c r="K69" s="112">
        <f>G69</f>
        <v>20</v>
      </c>
      <c r="L69" s="124">
        <f>IFERROR(SUMIFS(데이터!$G:$G,데이터!$F:$F,$D69,데이터!$N:$N,$A$1,데이터!$O:$O,$B$1,데이터!$L:$L,L$1),"")</f>
        <v>20</v>
      </c>
      <c r="M69" s="39">
        <f t="shared" si="1"/>
        <v>1</v>
      </c>
      <c r="N69" s="125">
        <f>IFERROR(SUMIFS(데이터!$G:$G,데이터!$F:$F,$D69,데이터!$N:$N,$A$1,데이터!$O:$O,$B$1,데이터!$L:$L,N$1),"")</f>
        <v>0</v>
      </c>
      <c r="O69" s="39">
        <f t="shared" si="2"/>
        <v>0</v>
      </c>
      <c r="Q69" s="88"/>
      <c r="R69" s="42"/>
      <c r="S69" s="43"/>
      <c r="T69" s="88"/>
      <c r="U69" s="97"/>
      <c r="V69" s="88"/>
      <c r="W69" s="97"/>
      <c r="X69" s="88"/>
    </row>
    <row r="70" spans="1:24">
      <c r="A70" s="233"/>
      <c r="B70" s="233"/>
      <c r="C70" s="242" t="s">
        <v>982</v>
      </c>
      <c r="D70" s="49" t="str">
        <f>연간집계!D70</f>
        <v>졸업북_197_278_가변하드 (졸업북_197_278_하드커버 _갈색 혜드밴드 / 197X278 | 하드커버무광 | 없음 | 22p)</v>
      </c>
      <c r="E70" s="50" t="str">
        <f>연간집계!E70</f>
        <v>졸업북 (무광)</v>
      </c>
      <c r="F70" s="126">
        <f>COUNTIFS(데이터!F:F,D70,데이터!$N:$N,$A$1,데이터!$O:$O,$B$1)</f>
        <v>0</v>
      </c>
      <c r="G70" s="127">
        <f>SUMIFS(데이터!G:G,데이터!F:F,D70,데이터!$N:$N,$A$1,데이터!$O:$O,$B$1)</f>
        <v>0</v>
      </c>
      <c r="H70" s="54">
        <f t="shared" si="6"/>
        <v>0</v>
      </c>
      <c r="I70" s="54">
        <f>IFERROR((SUMIFS(데이터!K:K,데이터!F:F,D70,데이터!$N:$N,$A$1,데이터!$O:$O,$B$1))/F70,0)</f>
        <v>0</v>
      </c>
      <c r="J70" s="55">
        <f t="shared" si="7"/>
        <v>0</v>
      </c>
      <c r="K70" s="254">
        <f>SUM(G70:G71)</f>
        <v>0</v>
      </c>
      <c r="L70" s="124">
        <f>IFERROR(SUMIFS(데이터!$G:$G,데이터!$F:$F,$D70,데이터!$N:$N,$A$1,데이터!$O:$O,$B$1,데이터!$L:$L,L$1),"")</f>
        <v>0</v>
      </c>
      <c r="M70" s="39" t="str">
        <f t="shared" si="1"/>
        <v/>
      </c>
      <c r="N70" s="125">
        <f>IFERROR(SUMIFS(데이터!$G:$G,데이터!$F:$F,$D70,데이터!$N:$N,$A$1,데이터!$O:$O,$B$1,데이터!$L:$L,N$1),"")</f>
        <v>0</v>
      </c>
      <c r="O70" s="39" t="str">
        <f t="shared" si="2"/>
        <v/>
      </c>
      <c r="Q70" s="88"/>
      <c r="R70" s="42"/>
      <c r="S70" s="43"/>
      <c r="T70" s="88"/>
      <c r="U70" s="97"/>
      <c r="V70" s="88"/>
      <c r="W70" s="97"/>
      <c r="X70" s="88"/>
    </row>
    <row r="71" spans="1:24">
      <c r="A71" s="233"/>
      <c r="B71" s="233"/>
      <c r="C71" s="233"/>
      <c r="D71" s="49" t="str">
        <f>연간집계!D71</f>
        <v>졸업북_197_278_가변하드 (졸업북_197_278_하드커버 _갈색 혜드밴드 / 197X278 | 하드커버유광 | 없음 | 22p)</v>
      </c>
      <c r="E71" s="50" t="str">
        <f>연간집계!E71</f>
        <v>졸업북 (유광)</v>
      </c>
      <c r="F71" s="126">
        <f>COUNTIFS(데이터!F:F,D71,데이터!$N:$N,$A$1,데이터!$O:$O,$B$1)</f>
        <v>0</v>
      </c>
      <c r="G71" s="127">
        <f>SUMIFS(데이터!G:G,데이터!F:F,D71,데이터!$N:$N,$A$1,데이터!$O:$O,$B$1)</f>
        <v>0</v>
      </c>
      <c r="H71" s="54">
        <f t="shared" si="6"/>
        <v>0</v>
      </c>
      <c r="I71" s="54">
        <f>IFERROR((SUMIFS(데이터!K:K,데이터!F:F,D71,데이터!$N:$N,$A$1,데이터!$O:$O,$B$1))/F71,0)</f>
        <v>0</v>
      </c>
      <c r="J71" s="55">
        <f t="shared" si="7"/>
        <v>0</v>
      </c>
      <c r="K71" s="233"/>
      <c r="L71" s="124">
        <f>IFERROR(SUMIFS(데이터!$G:$G,데이터!$F:$F,$D71,데이터!$N:$N,$A$1,데이터!$O:$O,$B$1,데이터!$L:$L,L$1),"")</f>
        <v>0</v>
      </c>
      <c r="M71" s="39" t="str">
        <f t="shared" si="1"/>
        <v/>
      </c>
      <c r="N71" s="125">
        <f>IFERROR(SUMIFS(데이터!$G:$G,데이터!$F:$F,$D71,데이터!$N:$N,$A$1,데이터!$O:$O,$B$1,데이터!$L:$L,N$1),"")</f>
        <v>0</v>
      </c>
      <c r="O71" s="39" t="str">
        <f t="shared" si="2"/>
        <v/>
      </c>
      <c r="Q71" s="88"/>
      <c r="R71" s="42"/>
      <c r="S71" s="43"/>
      <c r="T71" s="88"/>
      <c r="U71" s="97"/>
      <c r="V71" s="88"/>
      <c r="W71" s="97"/>
      <c r="X71" s="88"/>
    </row>
    <row r="72" spans="1:24">
      <c r="A72" s="233"/>
      <c r="B72" s="233"/>
      <c r="C72" s="76" t="s">
        <v>987</v>
      </c>
      <c r="D72" s="49" t="str">
        <f>연간집계!D72</f>
        <v>초콜릿북_210_148_58p_기성 커버 / 210X148 | 쿠션하드커버 | 없음 | 58p</v>
      </c>
      <c r="E72" s="50" t="str">
        <f>연간집계!E72</f>
        <v>초콜릿북</v>
      </c>
      <c r="F72" s="126">
        <f>COUNTIFS(데이터!F:F,D72,데이터!$N:$N,$A$1,데이터!$O:$O,$B$1)</f>
        <v>0</v>
      </c>
      <c r="G72" s="127">
        <f>SUMIFS(데이터!G:G,데이터!F:F,D72,데이터!$N:$N,$A$1,데이터!$O:$O,$B$1)</f>
        <v>0</v>
      </c>
      <c r="H72" s="54">
        <f t="shared" si="6"/>
        <v>0</v>
      </c>
      <c r="I72" s="54">
        <f>IFERROR((SUMIFS(데이터!K:K,데이터!F:F,D72,데이터!$N:$N,$A$1,데이터!$O:$O,$B$1))/F72,0)</f>
        <v>0</v>
      </c>
      <c r="J72" s="55">
        <f t="shared" si="7"/>
        <v>0</v>
      </c>
      <c r="K72" s="112">
        <f>G72</f>
        <v>0</v>
      </c>
      <c r="L72" s="124">
        <f>IFERROR(SUMIFS(데이터!$G:$G,데이터!$F:$F,$D72,데이터!$N:$N,$A$1,데이터!$O:$O,$B$1,데이터!$L:$L,L$1),"")</f>
        <v>0</v>
      </c>
      <c r="M72" s="39" t="str">
        <f t="shared" si="1"/>
        <v/>
      </c>
      <c r="N72" s="125">
        <f>IFERROR(SUMIFS(데이터!$G:$G,데이터!$F:$F,$D72,데이터!$N:$N,$A$1,데이터!$O:$O,$B$1,데이터!$L:$L,N$1),"")</f>
        <v>0</v>
      </c>
      <c r="O72" s="39" t="str">
        <f t="shared" si="2"/>
        <v/>
      </c>
      <c r="Q72" s="88"/>
      <c r="R72" s="42"/>
      <c r="S72" s="43"/>
      <c r="T72" s="88"/>
      <c r="U72" s="97"/>
      <c r="V72" s="88"/>
      <c r="W72" s="97"/>
      <c r="X72" s="88"/>
    </row>
    <row r="73" spans="1:24">
      <c r="A73" s="233"/>
      <c r="B73" s="233"/>
      <c r="C73" s="242" t="s">
        <v>989</v>
      </c>
      <c r="D73" s="49" t="str">
        <f>연간집계!D73</f>
        <v>키즈북_198_198_가변 쿠션하드 (키즈북_198_198_70p_가변 쿠션하드 / 198X198 | 쿠션하드커버 | 없음 | 70p)</v>
      </c>
      <c r="E73" s="50" t="str">
        <f>연간집계!E73</f>
        <v>키즈북 198 (쿠션하드/70p)</v>
      </c>
      <c r="F73" s="126">
        <f>COUNTIFS(데이터!F:F,D73,데이터!$N:$N,$A$1,데이터!$O:$O,$B$1)</f>
        <v>1</v>
      </c>
      <c r="G73" s="127">
        <f>SUMIFS(데이터!G:G,데이터!F:F,D73,데이터!$N:$N,$A$1,데이터!$O:$O,$B$1)</f>
        <v>1</v>
      </c>
      <c r="H73" s="54">
        <f t="shared" si="6"/>
        <v>1</v>
      </c>
      <c r="I73" s="54">
        <f>IFERROR((SUMIFS(데이터!K:K,데이터!F:F,D73,데이터!$N:$N,$A$1,데이터!$O:$O,$B$1))/F73,0)</f>
        <v>72</v>
      </c>
      <c r="J73" s="55">
        <f t="shared" si="7"/>
        <v>9.7943192948090111E-4</v>
      </c>
      <c r="K73" s="254">
        <f>SUM(G73:G76)</f>
        <v>1</v>
      </c>
      <c r="L73" s="124">
        <f>IFERROR(SUMIFS(데이터!$G:$G,데이터!$F:$F,$D73,데이터!$N:$N,$A$1,데이터!$O:$O,$B$1,데이터!$L:$L,L$1),"")</f>
        <v>1</v>
      </c>
      <c r="M73" s="39">
        <f t="shared" si="1"/>
        <v>1</v>
      </c>
      <c r="N73" s="125">
        <f>IFERROR(SUMIFS(데이터!$G:$G,데이터!$F:$F,$D73,데이터!$N:$N,$A$1,데이터!$O:$O,$B$1,데이터!$L:$L,N$1),"")</f>
        <v>0</v>
      </c>
      <c r="O73" s="39">
        <f t="shared" si="2"/>
        <v>0</v>
      </c>
      <c r="Q73" s="88"/>
      <c r="R73" s="42"/>
      <c r="S73" s="43"/>
      <c r="T73" s="88"/>
      <c r="U73" s="97"/>
      <c r="V73" s="88"/>
      <c r="W73" s="97"/>
      <c r="X73" s="88"/>
    </row>
    <row r="74" spans="1:24">
      <c r="A74" s="233"/>
      <c r="B74" s="233"/>
      <c r="C74" s="233"/>
      <c r="D74" s="49" t="str">
        <f>연간집계!D74</f>
        <v>키즈북_198_198_34p_가변 쿠션하드 / 198X198 | 쿠션하드커버  | 없음 | 34p</v>
      </c>
      <c r="E74" s="50" t="str">
        <f>연간집계!E74</f>
        <v>키즈북 198 (쿠션하드/34p)</v>
      </c>
      <c r="F74" s="126">
        <f>COUNTIFS(데이터!F:F,D74,데이터!$N:$N,$A$1,데이터!$O:$O,$B$1)</f>
        <v>0</v>
      </c>
      <c r="G74" s="127">
        <f>SUMIFS(데이터!G:G,데이터!F:F,D74,데이터!$N:$N,$A$1,데이터!$O:$O,$B$1)</f>
        <v>0</v>
      </c>
      <c r="H74" s="54">
        <f t="shared" si="6"/>
        <v>0</v>
      </c>
      <c r="I74" s="54">
        <f>IFERROR((SUMIFS(데이터!K:K,데이터!F:F,D74,데이터!$N:$N,$A$1,데이터!$O:$O,$B$1))/F74,0)</f>
        <v>0</v>
      </c>
      <c r="J74" s="55">
        <f t="shared" si="7"/>
        <v>0</v>
      </c>
      <c r="K74" s="233"/>
      <c r="L74" s="124">
        <f>IFERROR(SUMIFS(데이터!$G:$G,데이터!$F:$F,$D74,데이터!$N:$N,$A$1,데이터!$O:$O,$B$1,데이터!$L:$L,L$1),"")</f>
        <v>0</v>
      </c>
      <c r="M74" s="39" t="str">
        <f t="shared" si="1"/>
        <v/>
      </c>
      <c r="N74" s="125">
        <f>IFERROR(SUMIFS(데이터!$G:$G,데이터!$F:$F,$D74,데이터!$N:$N,$A$1,데이터!$O:$O,$B$1,데이터!$L:$L,N$1),"")</f>
        <v>0</v>
      </c>
      <c r="O74" s="39" t="str">
        <f t="shared" si="2"/>
        <v/>
      </c>
      <c r="Q74" s="88"/>
      <c r="R74" s="42"/>
      <c r="S74" s="43"/>
      <c r="T74" s="88"/>
      <c r="U74" s="97"/>
      <c r="V74" s="88"/>
      <c r="W74" s="97"/>
      <c r="X74" s="88"/>
    </row>
    <row r="75" spans="1:24">
      <c r="A75" s="233"/>
      <c r="B75" s="233"/>
      <c r="C75" s="233"/>
      <c r="D75" s="49" t="str">
        <f>연간집계!D75</f>
        <v>키즈북_198_198_가변 소프트 (키즈북_198_198_70p_가변 소프트 / 198X198 | 소프트커버 | 없음 | 70p)</v>
      </c>
      <c r="E75" s="50" t="str">
        <f>연간집계!E75</f>
        <v>키즈북 198 (소프트/70p)</v>
      </c>
      <c r="F75" s="126">
        <f>COUNTIFS(데이터!F:F,D75,데이터!$N:$N,$A$1,데이터!$O:$O,$B$1)</f>
        <v>0</v>
      </c>
      <c r="G75" s="127">
        <f>SUMIFS(데이터!G:G,데이터!F:F,D75,데이터!$N:$N,$A$1,데이터!$O:$O,$B$1)</f>
        <v>0</v>
      </c>
      <c r="H75" s="54">
        <f t="shared" si="6"/>
        <v>0</v>
      </c>
      <c r="I75" s="54">
        <f>IFERROR((SUMIFS(데이터!K:K,데이터!F:F,D75,데이터!$N:$N,$A$1,데이터!$O:$O,$B$1))/F75,0)</f>
        <v>0</v>
      </c>
      <c r="J75" s="55">
        <f t="shared" si="7"/>
        <v>0</v>
      </c>
      <c r="K75" s="233"/>
      <c r="L75" s="124">
        <f>IFERROR(SUMIFS(데이터!$G:$G,데이터!$F:$F,$D75,데이터!$N:$N,$A$1,데이터!$O:$O,$B$1,데이터!$L:$L,L$1),"")</f>
        <v>0</v>
      </c>
      <c r="M75" s="39" t="str">
        <f t="shared" si="1"/>
        <v/>
      </c>
      <c r="N75" s="125">
        <f>IFERROR(SUMIFS(데이터!$G:$G,데이터!$F:$F,$D75,데이터!$N:$N,$A$1,데이터!$O:$O,$B$1,데이터!$L:$L,N$1),"")</f>
        <v>0</v>
      </c>
      <c r="O75" s="39" t="str">
        <f t="shared" si="2"/>
        <v/>
      </c>
      <c r="Q75" s="88"/>
      <c r="R75" s="42"/>
      <c r="S75" s="43"/>
      <c r="T75" s="88"/>
      <c r="U75" s="97"/>
      <c r="V75" s="88"/>
      <c r="W75" s="97"/>
      <c r="X75" s="88"/>
    </row>
    <row r="76" spans="1:24">
      <c r="A76" s="233"/>
      <c r="B76" s="233"/>
      <c r="C76" s="233"/>
      <c r="D76" s="49" t="str">
        <f>연간집계!D76</f>
        <v>키즈북_198_198_가변 소프트 (키즈북_198_198_34p_가변 소프트 / 198X198 | 소프트커버 | 없음 | 34p)</v>
      </c>
      <c r="E76" s="50" t="str">
        <f>연간집계!E76</f>
        <v>키즈북 198 (소프트/34p)</v>
      </c>
      <c r="F76" s="126">
        <f>COUNTIFS(데이터!F:F,D76,데이터!$N:$N,$A$1,데이터!$O:$O,$B$1)</f>
        <v>0</v>
      </c>
      <c r="G76" s="127">
        <f>SUMIFS(데이터!G:G,데이터!F:F,D76,데이터!$N:$N,$A$1,데이터!$O:$O,$B$1)</f>
        <v>0</v>
      </c>
      <c r="H76" s="54">
        <f t="shared" si="6"/>
        <v>0</v>
      </c>
      <c r="I76" s="54">
        <f>IFERROR((SUMIFS(데이터!K:K,데이터!F:F,D76,데이터!$N:$N,$A$1,데이터!$O:$O,$B$1))/F76,0)</f>
        <v>0</v>
      </c>
      <c r="J76" s="55">
        <f t="shared" si="7"/>
        <v>0</v>
      </c>
      <c r="K76" s="233"/>
      <c r="L76" s="124">
        <f>IFERROR(SUMIFS(데이터!$G:$G,데이터!$F:$F,$D76,데이터!$N:$N,$A$1,데이터!$O:$O,$B$1,데이터!$L:$L,L$1),"")</f>
        <v>0</v>
      </c>
      <c r="M76" s="39" t="str">
        <f t="shared" si="1"/>
        <v/>
      </c>
      <c r="N76" s="125">
        <f>IFERROR(SUMIFS(데이터!$G:$G,데이터!$F:$F,$D76,데이터!$N:$N,$A$1,데이터!$O:$O,$B$1,데이터!$L:$L,N$1),"")</f>
        <v>0</v>
      </c>
      <c r="O76" s="39" t="str">
        <f t="shared" si="2"/>
        <v/>
      </c>
      <c r="Q76" s="88"/>
      <c r="R76" s="42"/>
      <c r="S76" s="43"/>
      <c r="T76" s="88"/>
      <c r="U76" s="97"/>
      <c r="V76" s="88"/>
      <c r="W76" s="97"/>
      <c r="X76" s="88"/>
    </row>
    <row r="77" spans="1:24">
      <c r="A77" s="233"/>
      <c r="B77" s="233"/>
      <c r="C77" s="242" t="s">
        <v>998</v>
      </c>
      <c r="D77" s="49" t="str">
        <f>연간집계!D77</f>
        <v>키즈북_197_278_70p_가변 쿠션하드 / 197X278 | 쿠션하드커버 | 없음 | 70p</v>
      </c>
      <c r="E77" s="50" t="str">
        <f>연간집계!E77</f>
        <v>키즈북 197 (쿠션하드/70p)</v>
      </c>
      <c r="F77" s="126">
        <f>COUNTIFS(데이터!F:F,D77,데이터!$N:$N,$A$1,데이터!$O:$O,$B$1)</f>
        <v>0</v>
      </c>
      <c r="G77" s="127">
        <f>SUMIFS(데이터!G:G,데이터!F:F,D77,데이터!$N:$N,$A$1,데이터!$O:$O,$B$1)</f>
        <v>0</v>
      </c>
      <c r="H77" s="54">
        <f t="shared" si="6"/>
        <v>0</v>
      </c>
      <c r="I77" s="54">
        <f>IFERROR((SUMIFS(데이터!K:K,데이터!F:F,D77,데이터!$N:$N,$A$1,데이터!$O:$O,$B$1))/F77,0)</f>
        <v>0</v>
      </c>
      <c r="J77" s="55">
        <f t="shared" si="7"/>
        <v>0</v>
      </c>
      <c r="K77" s="254">
        <f>SUM(G77:G80)</f>
        <v>0</v>
      </c>
      <c r="L77" s="124">
        <f>IFERROR(SUMIFS(데이터!$G:$G,데이터!$F:$F,$D77,데이터!$N:$N,$A$1,데이터!$O:$O,$B$1,데이터!$L:$L,L$1),"")</f>
        <v>0</v>
      </c>
      <c r="M77" s="39" t="str">
        <f t="shared" si="1"/>
        <v/>
      </c>
      <c r="N77" s="125">
        <f>IFERROR(SUMIFS(데이터!$G:$G,데이터!$F:$F,$D77,데이터!$N:$N,$A$1,데이터!$O:$O,$B$1,데이터!$L:$L,N$1),"")</f>
        <v>0</v>
      </c>
      <c r="O77" s="39" t="str">
        <f t="shared" si="2"/>
        <v/>
      </c>
      <c r="Q77" s="88"/>
      <c r="R77" s="42"/>
      <c r="S77" s="43"/>
      <c r="T77" s="88"/>
      <c r="U77" s="97"/>
      <c r="V77" s="88"/>
      <c r="W77" s="97"/>
      <c r="X77" s="88"/>
    </row>
    <row r="78" spans="1:24">
      <c r="A78" s="233"/>
      <c r="B78" s="233"/>
      <c r="C78" s="233"/>
      <c r="D78" s="49" t="str">
        <f>연간집계!D78</f>
        <v>키즈북_197_278_34p_가변 쿠션하드 / 197X278 | 쿠션하드커버  | 없음 | 34p</v>
      </c>
      <c r="E78" s="50" t="str">
        <f>연간집계!E78</f>
        <v>키즈북 197 (쿠션하드/34p)</v>
      </c>
      <c r="F78" s="126">
        <f>COUNTIFS(데이터!F:F,D78,데이터!$N:$N,$A$1,데이터!$O:$O,$B$1)</f>
        <v>0</v>
      </c>
      <c r="G78" s="127">
        <f>SUMIFS(데이터!G:G,데이터!F:F,D78,데이터!$N:$N,$A$1,데이터!$O:$O,$B$1)</f>
        <v>0</v>
      </c>
      <c r="H78" s="54">
        <f t="shared" si="6"/>
        <v>0</v>
      </c>
      <c r="I78" s="54">
        <f>IFERROR((SUMIFS(데이터!K:K,데이터!F:F,D78,데이터!$N:$N,$A$1,데이터!$O:$O,$B$1))/F78,0)</f>
        <v>0</v>
      </c>
      <c r="J78" s="55">
        <f t="shared" si="7"/>
        <v>0</v>
      </c>
      <c r="K78" s="233"/>
      <c r="L78" s="124">
        <f>IFERROR(SUMIFS(데이터!$G:$G,데이터!$F:$F,$D78,데이터!$N:$N,$A$1,데이터!$O:$O,$B$1,데이터!$L:$L,L$1),"")</f>
        <v>0</v>
      </c>
      <c r="M78" s="39" t="str">
        <f t="shared" si="1"/>
        <v/>
      </c>
      <c r="N78" s="125">
        <f>IFERROR(SUMIFS(데이터!$G:$G,데이터!$F:$F,$D78,데이터!$N:$N,$A$1,데이터!$O:$O,$B$1,데이터!$L:$L,N$1),"")</f>
        <v>0</v>
      </c>
      <c r="O78" s="39" t="str">
        <f t="shared" si="2"/>
        <v/>
      </c>
      <c r="Q78" s="88"/>
      <c r="R78" s="42"/>
      <c r="S78" s="43"/>
      <c r="T78" s="88"/>
      <c r="U78" s="97"/>
      <c r="V78" s="88"/>
      <c r="W78" s="97"/>
      <c r="X78" s="88"/>
    </row>
    <row r="79" spans="1:24">
      <c r="A79" s="233"/>
      <c r="B79" s="233"/>
      <c r="C79" s="233"/>
      <c r="D79" s="49" t="str">
        <f>연간집계!D79</f>
        <v>키즈북_197_278_가변 소프트 (키즈북_197_278_70p_가변 소프트 / 197X278 | 소프트커버 | 없음 | 70p)</v>
      </c>
      <c r="E79" s="50" t="str">
        <f>연간집계!E79</f>
        <v>키즈북 197 (소프트/70p)</v>
      </c>
      <c r="F79" s="126">
        <f>COUNTIFS(데이터!F:F,D79,데이터!$N:$N,$A$1,데이터!$O:$O,$B$1)</f>
        <v>0</v>
      </c>
      <c r="G79" s="127">
        <f>SUMIFS(데이터!G:G,데이터!F:F,D79,데이터!$N:$N,$A$1,데이터!$O:$O,$B$1)</f>
        <v>0</v>
      </c>
      <c r="H79" s="54">
        <f t="shared" si="6"/>
        <v>0</v>
      </c>
      <c r="I79" s="54">
        <f>IFERROR((SUMIFS(데이터!K:K,데이터!F:F,D79,데이터!$N:$N,$A$1,데이터!$O:$O,$B$1))/F79,0)</f>
        <v>0</v>
      </c>
      <c r="J79" s="55">
        <f t="shared" si="7"/>
        <v>0</v>
      </c>
      <c r="K79" s="233"/>
      <c r="L79" s="124">
        <f>IFERROR(SUMIFS(데이터!$G:$G,데이터!$F:$F,$D79,데이터!$N:$N,$A$1,데이터!$O:$O,$B$1,데이터!$L:$L,L$1),"")</f>
        <v>0</v>
      </c>
      <c r="M79" s="39" t="str">
        <f t="shared" si="1"/>
        <v/>
      </c>
      <c r="N79" s="125">
        <f>IFERROR(SUMIFS(데이터!$G:$G,데이터!$F:$F,$D79,데이터!$N:$N,$A$1,데이터!$O:$O,$B$1,데이터!$L:$L,N$1),"")</f>
        <v>0</v>
      </c>
      <c r="O79" s="39" t="str">
        <f t="shared" si="2"/>
        <v/>
      </c>
      <c r="Q79" s="88"/>
      <c r="R79" s="42"/>
      <c r="S79" s="43"/>
      <c r="T79" s="88"/>
      <c r="U79" s="97"/>
      <c r="V79" s="88"/>
      <c r="W79" s="97"/>
      <c r="X79" s="88"/>
    </row>
    <row r="80" spans="1:24">
      <c r="A80" s="233"/>
      <c r="B80" s="233"/>
      <c r="C80" s="233"/>
      <c r="D80" s="49" t="str">
        <f>연간집계!D80</f>
        <v>키즈북_197_278_34p_가변 소프트 / 197X278 | 소프트커버 | 없음 | 34p</v>
      </c>
      <c r="E80" s="50" t="str">
        <f>연간집계!E80</f>
        <v>키즈북 197 (소프트/34p)</v>
      </c>
      <c r="F80" s="126">
        <f>COUNTIFS(데이터!F:F,D80,데이터!$N:$N,$A$1,데이터!$O:$O,$B$1)</f>
        <v>0</v>
      </c>
      <c r="G80" s="127">
        <f>SUMIFS(데이터!G:G,데이터!F:F,D80,데이터!$N:$N,$A$1,데이터!$O:$O,$B$1)</f>
        <v>0</v>
      </c>
      <c r="H80" s="54">
        <f t="shared" si="6"/>
        <v>0</v>
      </c>
      <c r="I80" s="54">
        <f>IFERROR((SUMIFS(데이터!K:K,데이터!F:F,D80,데이터!$N:$N,$A$1,데이터!$O:$O,$B$1))/F80,0)</f>
        <v>0</v>
      </c>
      <c r="J80" s="55">
        <f t="shared" si="7"/>
        <v>0</v>
      </c>
      <c r="K80" s="233"/>
      <c r="L80" s="124">
        <f>IFERROR(SUMIFS(데이터!$G:$G,데이터!$F:$F,$D80,데이터!$N:$N,$A$1,데이터!$O:$O,$B$1,데이터!$L:$L,L$1),"")</f>
        <v>0</v>
      </c>
      <c r="M80" s="39" t="str">
        <f t="shared" si="1"/>
        <v/>
      </c>
      <c r="N80" s="125">
        <f>IFERROR(SUMIFS(데이터!$G:$G,데이터!$F:$F,$D80,데이터!$N:$N,$A$1,데이터!$O:$O,$B$1,데이터!$L:$L,N$1),"")</f>
        <v>0</v>
      </c>
      <c r="O80" s="39" t="str">
        <f t="shared" si="2"/>
        <v/>
      </c>
      <c r="Q80" s="88"/>
      <c r="R80" s="42"/>
      <c r="S80" s="43"/>
      <c r="T80" s="88"/>
      <c r="U80" s="97"/>
      <c r="V80" s="88"/>
      <c r="W80" s="97"/>
      <c r="X80" s="88"/>
    </row>
    <row r="81" spans="1:29">
      <c r="A81" s="233"/>
      <c r="B81" s="233"/>
      <c r="C81" s="242" t="s">
        <v>1007</v>
      </c>
      <c r="D81" s="49" t="str">
        <f>연간집계!D81</f>
        <v>키즈진_150_210_중철 (키즈진_150_210_16p_중철 / 150X210 | 중철 | 없음 | 14p)</v>
      </c>
      <c r="E81" s="50" t="str">
        <f>연간집계!E81</f>
        <v>키즈진 150 (14p)</v>
      </c>
      <c r="F81" s="126">
        <f>COUNTIFS(데이터!F:F,D81,데이터!$N:$N,$A$1,데이터!$O:$O,$B$1)</f>
        <v>0</v>
      </c>
      <c r="G81" s="127">
        <f>SUMIFS(데이터!G:G,데이터!F:F,D81,데이터!$N:$N,$A$1,데이터!$O:$O,$B$1)</f>
        <v>0</v>
      </c>
      <c r="H81" s="54">
        <f t="shared" si="6"/>
        <v>0</v>
      </c>
      <c r="I81" s="54">
        <f>IFERROR((SUMIFS(데이터!K:K,데이터!F:F,D81,데이터!$N:$N,$A$1,데이터!$O:$O,$B$1))/F81,0)</f>
        <v>0</v>
      </c>
      <c r="J81" s="55">
        <f t="shared" si="7"/>
        <v>0</v>
      </c>
      <c r="K81" s="254">
        <f>SUM(G81:G82)</f>
        <v>0</v>
      </c>
      <c r="L81" s="124">
        <f>IFERROR(SUMIFS(데이터!$G:$G,데이터!$F:$F,$D81,데이터!$N:$N,$A$1,데이터!$O:$O,$B$1,데이터!$L:$L,L$1),"")</f>
        <v>0</v>
      </c>
      <c r="M81" s="39" t="str">
        <f t="shared" si="1"/>
        <v/>
      </c>
      <c r="N81" s="125">
        <f>IFERROR(SUMIFS(데이터!$G:$G,데이터!$F:$F,$D81,데이터!$N:$N,$A$1,데이터!$O:$O,$B$1,데이터!$L:$L,N$1),"")</f>
        <v>0</v>
      </c>
      <c r="O81" s="39" t="str">
        <f t="shared" si="2"/>
        <v/>
      </c>
      <c r="Q81" s="88"/>
      <c r="R81" s="42"/>
      <c r="S81" s="43"/>
      <c r="T81" s="88"/>
      <c r="U81" s="97"/>
      <c r="V81" s="88"/>
      <c r="W81" s="97"/>
      <c r="X81" s="88"/>
    </row>
    <row r="82" spans="1:29">
      <c r="A82" s="233"/>
      <c r="B82" s="233"/>
      <c r="C82" s="233"/>
      <c r="D82" s="49" t="str">
        <f>연간집계!D82</f>
        <v>키즈진_150_210_중철 (키즈진_150_210_24p_중철 / 150X210 | 중철 | 없음 | 22p)</v>
      </c>
      <c r="E82" s="50" t="str">
        <f>연간집계!E82</f>
        <v>키즈진 150 (22p)</v>
      </c>
      <c r="F82" s="126">
        <f>COUNTIFS(데이터!F:F,D82,데이터!$N:$N,$A$1,데이터!$O:$O,$B$1)</f>
        <v>0</v>
      </c>
      <c r="G82" s="127">
        <f>SUMIFS(데이터!G:G,데이터!F:F,D82,데이터!$N:$N,$A$1,데이터!$O:$O,$B$1)</f>
        <v>0</v>
      </c>
      <c r="H82" s="54">
        <f t="shared" si="6"/>
        <v>0</v>
      </c>
      <c r="I82" s="54">
        <f>IFERROR((SUMIFS(데이터!K:K,데이터!F:F,D82,데이터!$N:$N,$A$1,데이터!$O:$O,$B$1))/F82,0)</f>
        <v>0</v>
      </c>
      <c r="J82" s="55">
        <f t="shared" si="7"/>
        <v>0</v>
      </c>
      <c r="K82" s="233"/>
      <c r="L82" s="124">
        <f>IFERROR(SUMIFS(데이터!$G:$G,데이터!$F:$F,$D82,데이터!$N:$N,$A$1,데이터!$O:$O,$B$1,데이터!$L:$L,L$1),"")</f>
        <v>0</v>
      </c>
      <c r="M82" s="39" t="str">
        <f t="shared" si="1"/>
        <v/>
      </c>
      <c r="N82" s="125">
        <f>IFERROR(SUMIFS(데이터!$G:$G,데이터!$F:$F,$D82,데이터!$N:$N,$A$1,데이터!$O:$O,$B$1,데이터!$L:$L,N$1),"")</f>
        <v>0</v>
      </c>
      <c r="O82" s="39" t="str">
        <f t="shared" si="2"/>
        <v/>
      </c>
      <c r="Q82" s="88"/>
      <c r="R82" s="42"/>
      <c r="S82" s="43"/>
      <c r="T82" s="88"/>
      <c r="U82" s="97"/>
      <c r="V82" s="88"/>
      <c r="W82" s="97"/>
      <c r="X82" s="88"/>
    </row>
    <row r="83" spans="1:29">
      <c r="A83" s="233"/>
      <c r="B83" s="233"/>
      <c r="C83" s="242" t="s">
        <v>1012</v>
      </c>
      <c r="D83" s="49" t="str">
        <f>연간집계!D83</f>
        <v>키즈진_210_297_16p_중철 / 210X297 | 중철 | 없음 | 14p</v>
      </c>
      <c r="E83" s="50" t="str">
        <f>연간집계!E83</f>
        <v>키즈진 210 (14p)</v>
      </c>
      <c r="F83" s="126">
        <f>COUNTIFS(데이터!F:F,D83,데이터!$N:$N,$A$1,데이터!$O:$O,$B$1)</f>
        <v>0</v>
      </c>
      <c r="G83" s="127">
        <f>SUMIFS(데이터!G:G,데이터!F:F,D83,데이터!$N:$N,$A$1,데이터!$O:$O,$B$1)</f>
        <v>0</v>
      </c>
      <c r="H83" s="54">
        <f t="shared" si="6"/>
        <v>0</v>
      </c>
      <c r="I83" s="54">
        <f>IFERROR((SUMIFS(데이터!K:K,데이터!F:F,D83,데이터!$N:$N,$A$1,데이터!$O:$O,$B$1))/F83,0)</f>
        <v>0</v>
      </c>
      <c r="J83" s="55">
        <f t="shared" si="7"/>
        <v>0</v>
      </c>
      <c r="K83" s="254">
        <f>SUM(G83:G84)</f>
        <v>0</v>
      </c>
      <c r="L83" s="124">
        <f>IFERROR(SUMIFS(데이터!$G:$G,데이터!$F:$F,$D83,데이터!$N:$N,$A$1,데이터!$O:$O,$B$1,데이터!$L:$L,L$1),"")</f>
        <v>0</v>
      </c>
      <c r="M83" s="39" t="str">
        <f t="shared" si="1"/>
        <v/>
      </c>
      <c r="N83" s="125">
        <f>IFERROR(SUMIFS(데이터!$G:$G,데이터!$F:$F,$D83,데이터!$N:$N,$A$1,데이터!$O:$O,$B$1,데이터!$L:$L,N$1),"")</f>
        <v>0</v>
      </c>
      <c r="O83" s="39" t="str">
        <f t="shared" si="2"/>
        <v/>
      </c>
      <c r="Q83" s="88"/>
      <c r="R83" s="42"/>
      <c r="S83" s="43"/>
      <c r="T83" s="88"/>
      <c r="U83" s="97"/>
      <c r="V83" s="88"/>
      <c r="W83" s="97"/>
      <c r="X83" s="88"/>
    </row>
    <row r="84" spans="1:29">
      <c r="A84" s="233"/>
      <c r="B84" s="233"/>
      <c r="C84" s="233"/>
      <c r="D84" s="49" t="str">
        <f>연간집계!D84</f>
        <v>키즈진_210_297_24p_중철 / 210X297 | 중철 | 없음 | 22p</v>
      </c>
      <c r="E84" s="50" t="str">
        <f>연간집계!E84</f>
        <v>키즈진 210 (22p)</v>
      </c>
      <c r="F84" s="126">
        <f>COUNTIFS(데이터!F:F,D84,데이터!$N:$N,$A$1,데이터!$O:$O,$B$1)</f>
        <v>0</v>
      </c>
      <c r="G84" s="127">
        <f>SUMIFS(데이터!G:G,데이터!F:F,D84,데이터!$N:$N,$A$1,데이터!$O:$O,$B$1)</f>
        <v>0</v>
      </c>
      <c r="H84" s="54">
        <f t="shared" si="6"/>
        <v>0</v>
      </c>
      <c r="I84" s="54">
        <f>IFERROR((SUMIFS(데이터!K:K,데이터!F:F,D84,데이터!$N:$N,$A$1,데이터!$O:$O,$B$1))/F84,0)</f>
        <v>0</v>
      </c>
      <c r="J84" s="55">
        <f t="shared" si="7"/>
        <v>0</v>
      </c>
      <c r="K84" s="233"/>
      <c r="L84" s="124">
        <f>IFERROR(SUMIFS(데이터!$G:$G,데이터!$F:$F,$D84,데이터!$N:$N,$A$1,데이터!$O:$O,$B$1,데이터!$L:$L,L$1),"")</f>
        <v>0</v>
      </c>
      <c r="M84" s="39" t="str">
        <f t="shared" si="1"/>
        <v/>
      </c>
      <c r="N84" s="125">
        <f>IFERROR(SUMIFS(데이터!$G:$G,데이터!$F:$F,$D84,데이터!$N:$N,$A$1,데이터!$O:$O,$B$1,데이터!$L:$L,N$1),"")</f>
        <v>0</v>
      </c>
      <c r="O84" s="39" t="str">
        <f t="shared" si="2"/>
        <v/>
      </c>
      <c r="Q84" s="88"/>
      <c r="R84" s="42"/>
      <c r="S84" s="43"/>
      <c r="T84" s="88"/>
      <c r="U84" s="97"/>
      <c r="V84" s="88"/>
      <c r="W84" s="97"/>
      <c r="X84" s="88"/>
    </row>
    <row r="85" spans="1:29">
      <c r="A85" s="233"/>
      <c r="B85" s="233"/>
      <c r="C85" s="264" t="s">
        <v>1017</v>
      </c>
      <c r="D85" s="49" t="str">
        <f>연간집계!D85</f>
        <v>트래블북_210_148_기성커버 (트래블북_210_148_78p_기성 커버 / 210X148 | 쿠션하드커버 | 없음 | 78p</v>
      </c>
      <c r="E85" s="50" t="str">
        <f>연간집계!E85</f>
        <v>트래블북 A5 (쿠션하드/78p)</v>
      </c>
      <c r="F85" s="140">
        <f>COUNTIFS(데이터!F:F,D85,데이터!$N:$N,$A$1,데이터!$O:$O,$B$1)</f>
        <v>3</v>
      </c>
      <c r="G85" s="141">
        <f>SUMIFS(데이터!G:G,데이터!F:F,D85,데이터!$N:$N,$A$1,데이터!$O:$O,$B$1)</f>
        <v>3</v>
      </c>
      <c r="H85" s="101">
        <f t="shared" si="6"/>
        <v>1</v>
      </c>
      <c r="I85" s="101">
        <f>IFERROR((SUMIFS(데이터!K:K,데이터!F:F,D85,데이터!$N:$N,$A$1,데이터!$O:$O,$B$1))/F85,0)</f>
        <v>80</v>
      </c>
      <c r="J85" s="102">
        <f t="shared" si="7"/>
        <v>2.9382957884427031E-3</v>
      </c>
      <c r="K85" s="258">
        <f>SUM(G85:G88)</f>
        <v>6</v>
      </c>
      <c r="L85" s="124">
        <f>IFERROR(SUMIFS(데이터!$G:$G,데이터!$F:$F,$D85,데이터!$N:$N,$A$1,데이터!$O:$O,$B$1,데이터!$L:$L,L$1),"")</f>
        <v>3</v>
      </c>
      <c r="M85" s="39">
        <f t="shared" si="1"/>
        <v>1</v>
      </c>
      <c r="N85" s="125">
        <f>IFERROR(SUMIFS(데이터!$G:$G,데이터!$F:$F,$D85,데이터!$N:$N,$A$1,데이터!$O:$O,$B$1,데이터!$L:$L,N$1),"")</f>
        <v>0</v>
      </c>
      <c r="O85" s="39">
        <f t="shared" si="2"/>
        <v>0</v>
      </c>
      <c r="P85" s="92"/>
      <c r="Q85" s="93"/>
      <c r="R85" s="94"/>
      <c r="S85" s="95"/>
      <c r="T85" s="93"/>
      <c r="U85" s="96"/>
      <c r="V85" s="93"/>
      <c r="W85" s="96"/>
      <c r="X85" s="93"/>
      <c r="Y85" s="92"/>
      <c r="Z85" s="92"/>
      <c r="AA85" s="92"/>
      <c r="AB85" s="92"/>
      <c r="AC85" s="92"/>
    </row>
    <row r="86" spans="1:29">
      <c r="A86" s="233"/>
      <c r="B86" s="233"/>
      <c r="C86" s="233"/>
      <c r="D86" s="49" t="str">
        <f>연간집계!D86</f>
        <v>트래블북_210_148_기성커버 (트래블북_210_148_46p_기성 커버 / 210X148 | 쿠션하드커버 | 없음 | 46p</v>
      </c>
      <c r="E86" s="50" t="str">
        <f>연간집계!E86</f>
        <v>트래블북 A5 (쿠션하드/46p)</v>
      </c>
      <c r="F86" s="140">
        <f>COUNTIFS(데이터!F:F,D86,데이터!$N:$N,$A$1,데이터!$O:$O,$B$1)</f>
        <v>1</v>
      </c>
      <c r="G86" s="141">
        <f>SUMIFS(데이터!G:G,데이터!F:F,D86,데이터!$N:$N,$A$1,데이터!$O:$O,$B$1)</f>
        <v>1</v>
      </c>
      <c r="H86" s="101">
        <f t="shared" si="6"/>
        <v>1</v>
      </c>
      <c r="I86" s="101">
        <f>IFERROR((SUMIFS(데이터!K:K,데이터!F:F,D86,데이터!$N:$N,$A$1,데이터!$O:$O,$B$1))/F86,0)</f>
        <v>48</v>
      </c>
      <c r="J86" s="102">
        <f t="shared" si="7"/>
        <v>9.7943192948090111E-4</v>
      </c>
      <c r="K86" s="233"/>
      <c r="L86" s="124">
        <f>IFERROR(SUMIFS(데이터!$G:$G,데이터!$F:$F,$D86,데이터!$N:$N,$A$1,데이터!$O:$O,$B$1,데이터!$L:$L,L$1),"")</f>
        <v>1</v>
      </c>
      <c r="M86" s="39">
        <f t="shared" si="1"/>
        <v>1</v>
      </c>
      <c r="N86" s="125">
        <f>IFERROR(SUMIFS(데이터!$G:$G,데이터!$F:$F,$D86,데이터!$N:$N,$A$1,데이터!$O:$O,$B$1,데이터!$L:$L,N$1),"")</f>
        <v>0</v>
      </c>
      <c r="O86" s="39">
        <f t="shared" si="2"/>
        <v>0</v>
      </c>
      <c r="P86" s="92"/>
      <c r="Q86" s="93"/>
      <c r="R86" s="94"/>
      <c r="S86" s="95"/>
      <c r="T86" s="93"/>
      <c r="U86" s="96"/>
      <c r="V86" s="93"/>
      <c r="W86" s="96"/>
      <c r="X86" s="93"/>
      <c r="Y86" s="92"/>
      <c r="Z86" s="92"/>
      <c r="AA86" s="92"/>
      <c r="AB86" s="92"/>
      <c r="AC86" s="92"/>
    </row>
    <row r="87" spans="1:29">
      <c r="A87" s="233"/>
      <c r="B87" s="233"/>
      <c r="C87" s="233"/>
      <c r="D87" s="49" t="str">
        <f>연간집계!D87</f>
        <v>트래블북_210_148_기성커버 (트래블북_210_148_78p_기성 커버 / 210X148 | 소프트커버 | 없음 | 78p</v>
      </c>
      <c r="E87" s="50" t="str">
        <f>연간집계!E87</f>
        <v>트래블북 A5 (소프트/78p)</v>
      </c>
      <c r="F87" s="140">
        <f>COUNTIFS(데이터!F:F,D87,데이터!$N:$N,$A$1,데이터!$O:$O,$B$1)</f>
        <v>2</v>
      </c>
      <c r="G87" s="141">
        <f>SUMIFS(데이터!G:G,데이터!F:F,D87,데이터!$N:$N,$A$1,데이터!$O:$O,$B$1)</f>
        <v>2</v>
      </c>
      <c r="H87" s="101">
        <f t="shared" si="6"/>
        <v>1</v>
      </c>
      <c r="I87" s="101">
        <f>IFERROR((SUMIFS(데이터!K:K,데이터!F:F,D87,데이터!$N:$N,$A$1,데이터!$O:$O,$B$1))/F87,0)</f>
        <v>80</v>
      </c>
      <c r="J87" s="102">
        <f t="shared" si="7"/>
        <v>1.9588638589618022E-3</v>
      </c>
      <c r="K87" s="233"/>
      <c r="L87" s="124">
        <f>IFERROR(SUMIFS(데이터!$G:$G,데이터!$F:$F,$D87,데이터!$N:$N,$A$1,데이터!$O:$O,$B$1,데이터!$L:$L,L$1),"")</f>
        <v>2</v>
      </c>
      <c r="M87" s="39">
        <f t="shared" si="1"/>
        <v>1</v>
      </c>
      <c r="N87" s="125">
        <f>IFERROR(SUMIFS(데이터!$G:$G,데이터!$F:$F,$D87,데이터!$N:$N,$A$1,데이터!$O:$O,$B$1,데이터!$L:$L,N$1),"")</f>
        <v>0</v>
      </c>
      <c r="O87" s="39">
        <f t="shared" si="2"/>
        <v>0</v>
      </c>
      <c r="P87" s="92"/>
      <c r="Q87" s="93"/>
      <c r="R87" s="94"/>
      <c r="S87" s="95"/>
      <c r="T87" s="93"/>
      <c r="U87" s="96"/>
      <c r="V87" s="93"/>
      <c r="W87" s="96"/>
      <c r="X87" s="93"/>
      <c r="Y87" s="92"/>
      <c r="Z87" s="92"/>
      <c r="AA87" s="92"/>
      <c r="AB87" s="92"/>
      <c r="AC87" s="92"/>
    </row>
    <row r="88" spans="1:29">
      <c r="A88" s="233"/>
      <c r="B88" s="233"/>
      <c r="C88" s="233"/>
      <c r="D88" s="49" t="str">
        <f>연간집계!D88</f>
        <v>트래블북_210_148_기성커버 (트래블북_210_148_46p_기성 커버 / 210X148 | 소프트커버 | 없음 | 46p</v>
      </c>
      <c r="E88" s="50" t="str">
        <f>연간집계!E88</f>
        <v>트래블북 A5 (소프트/46p)</v>
      </c>
      <c r="F88" s="126">
        <f>COUNTIFS(데이터!F:F,D88,데이터!$N:$N,$A$1,데이터!$O:$O,$B$1)</f>
        <v>0</v>
      </c>
      <c r="G88" s="127">
        <f>SUMIFS(데이터!G:G,데이터!F:F,D88,데이터!$N:$N,$A$1,데이터!$O:$O,$B$1)</f>
        <v>0</v>
      </c>
      <c r="H88" s="54">
        <f t="shared" si="6"/>
        <v>0</v>
      </c>
      <c r="I88" s="54">
        <f>IFERROR((SUMIFS(데이터!K:K,데이터!F:F,D88,데이터!$N:$N,$A$1,데이터!$O:$O,$B$1))/F88,0)</f>
        <v>0</v>
      </c>
      <c r="J88" s="55">
        <f t="shared" si="7"/>
        <v>0</v>
      </c>
      <c r="K88" s="233"/>
      <c r="L88" s="124">
        <f>IFERROR(SUMIFS(데이터!$G:$G,데이터!$F:$F,$D88,데이터!$N:$N,$A$1,데이터!$O:$O,$B$1,데이터!$L:$L,L$1),"")</f>
        <v>0</v>
      </c>
      <c r="M88" s="39" t="str">
        <f t="shared" si="1"/>
        <v/>
      </c>
      <c r="N88" s="125">
        <f>IFERROR(SUMIFS(데이터!$G:$G,데이터!$F:$F,$D88,데이터!$N:$N,$A$1,데이터!$O:$O,$B$1,데이터!$L:$L,N$1),"")</f>
        <v>0</v>
      </c>
      <c r="O88" s="39" t="str">
        <f t="shared" si="2"/>
        <v/>
      </c>
      <c r="P88" s="92"/>
      <c r="Q88" s="93"/>
      <c r="R88" s="94"/>
      <c r="S88" s="95"/>
      <c r="T88" s="93"/>
      <c r="U88" s="96"/>
      <c r="V88" s="93"/>
      <c r="W88" s="96"/>
      <c r="X88" s="93"/>
      <c r="Y88" s="92"/>
      <c r="Z88" s="92"/>
      <c r="AA88" s="92"/>
      <c r="AB88" s="92"/>
      <c r="AC88" s="92"/>
    </row>
    <row r="89" spans="1:29">
      <c r="A89" s="233"/>
      <c r="B89" s="233"/>
      <c r="C89" s="242" t="s">
        <v>1026</v>
      </c>
      <c r="D89" s="49" t="str">
        <f>연간집계!D89</f>
        <v>트래블북_198_198_기성커버 (트래블북_198_198_78p_기성 커버 / 198X198 | 쿠션하드커버 | 없음 | 78p</v>
      </c>
      <c r="E89" s="50" t="str">
        <f>연간집계!E89</f>
        <v>트래블북 198 (쿠션하드/78p)</v>
      </c>
      <c r="F89" s="126">
        <f>COUNTIFS(데이터!F:F,D89,데이터!$N:$N,$A$1,데이터!$O:$O,$B$1)</f>
        <v>1</v>
      </c>
      <c r="G89" s="127">
        <f>SUMIFS(데이터!G:G,데이터!F:F,D89,데이터!$N:$N,$A$1,데이터!$O:$O,$B$1)</f>
        <v>1</v>
      </c>
      <c r="H89" s="54">
        <f t="shared" si="6"/>
        <v>1</v>
      </c>
      <c r="I89" s="54">
        <f>IFERROR((SUMIFS(데이터!K:K,데이터!F:F,D89,데이터!$N:$N,$A$1,데이터!$O:$O,$B$1))/F89,0)</f>
        <v>80</v>
      </c>
      <c r="J89" s="55">
        <f t="shared" si="7"/>
        <v>9.7943192948090111E-4</v>
      </c>
      <c r="K89" s="254">
        <f>SUM(G89:G92)</f>
        <v>3</v>
      </c>
      <c r="L89" s="124">
        <f>IFERROR(SUMIFS(데이터!$G:$G,데이터!$F:$F,$D89,데이터!$N:$N,$A$1,데이터!$O:$O,$B$1,데이터!$L:$L,L$1),"")</f>
        <v>1</v>
      </c>
      <c r="M89" s="39">
        <f t="shared" si="1"/>
        <v>1</v>
      </c>
      <c r="N89" s="125">
        <f>IFERROR(SUMIFS(데이터!$G:$G,데이터!$F:$F,$D89,데이터!$N:$N,$A$1,데이터!$O:$O,$B$1,데이터!$L:$L,N$1),"")</f>
        <v>0</v>
      </c>
      <c r="O89" s="39">
        <f t="shared" si="2"/>
        <v>0</v>
      </c>
      <c r="Q89" s="88"/>
      <c r="R89" s="42"/>
      <c r="S89" s="43"/>
      <c r="T89" s="88"/>
      <c r="U89" s="97"/>
      <c r="V89" s="88"/>
      <c r="W89" s="97"/>
      <c r="X89" s="88"/>
    </row>
    <row r="90" spans="1:29">
      <c r="A90" s="233"/>
      <c r="B90" s="233"/>
      <c r="C90" s="233"/>
      <c r="D90" s="49" t="str">
        <f>연간집계!D90</f>
        <v>트래블북_198_198_기성커버 (트래블북_198_198_46p_기성 커버 / 198X198 | 쿠션하드커버 | 없음 | 46p</v>
      </c>
      <c r="E90" s="50" t="str">
        <f>연간집계!E90</f>
        <v>트래블북 198 (쿠션하드/46p)</v>
      </c>
      <c r="F90" s="126">
        <f>COUNTIFS(데이터!F:F,D90,데이터!$N:$N,$A$1,데이터!$O:$O,$B$1)</f>
        <v>0</v>
      </c>
      <c r="G90" s="127">
        <f>SUMIFS(데이터!G:G,데이터!F:F,D90,데이터!$N:$N,$A$1,데이터!$O:$O,$B$1)</f>
        <v>0</v>
      </c>
      <c r="H90" s="54">
        <f t="shared" si="6"/>
        <v>0</v>
      </c>
      <c r="I90" s="54">
        <f>IFERROR((SUMIFS(데이터!K:K,데이터!F:F,D90,데이터!$N:$N,$A$1,데이터!$O:$O,$B$1))/F90,0)</f>
        <v>0</v>
      </c>
      <c r="J90" s="55">
        <f t="shared" si="7"/>
        <v>0</v>
      </c>
      <c r="K90" s="233"/>
      <c r="L90" s="124">
        <f>IFERROR(SUMIFS(데이터!$G:$G,데이터!$F:$F,$D90,데이터!$N:$N,$A$1,데이터!$O:$O,$B$1,데이터!$L:$L,L$1),"")</f>
        <v>0</v>
      </c>
      <c r="M90" s="39" t="str">
        <f t="shared" si="1"/>
        <v/>
      </c>
      <c r="N90" s="125">
        <f>IFERROR(SUMIFS(데이터!$G:$G,데이터!$F:$F,$D90,데이터!$N:$N,$A$1,데이터!$O:$O,$B$1,데이터!$L:$L,N$1),"")</f>
        <v>0</v>
      </c>
      <c r="O90" s="39" t="str">
        <f t="shared" si="2"/>
        <v/>
      </c>
      <c r="Q90" s="88"/>
      <c r="R90" s="42"/>
      <c r="S90" s="43"/>
      <c r="T90" s="88"/>
      <c r="U90" s="97"/>
      <c r="V90" s="88"/>
      <c r="W90" s="97"/>
      <c r="X90" s="88"/>
    </row>
    <row r="91" spans="1:29">
      <c r="A91" s="233"/>
      <c r="B91" s="233"/>
      <c r="C91" s="233"/>
      <c r="D91" s="49" t="str">
        <f>연간집계!D91</f>
        <v>트래블북_198_198_기성커버 (트래블북_198_198_78p_기성 커버 / 198X198 | 소프트커버 | 없음 | 78p</v>
      </c>
      <c r="E91" s="50" t="str">
        <f>연간집계!E91</f>
        <v>트래블북 198 (소프트/78p)</v>
      </c>
      <c r="F91" s="126">
        <f>COUNTIFS(데이터!F:F,D91,데이터!$N:$N,$A$1,데이터!$O:$O,$B$1)</f>
        <v>1</v>
      </c>
      <c r="G91" s="127">
        <f>SUMIFS(데이터!G:G,데이터!F:F,D91,데이터!$N:$N,$A$1,데이터!$O:$O,$B$1)</f>
        <v>1</v>
      </c>
      <c r="H91" s="54">
        <f t="shared" si="6"/>
        <v>1</v>
      </c>
      <c r="I91" s="54">
        <f>IFERROR((SUMIFS(데이터!K:K,데이터!F:F,D91,데이터!$N:$N,$A$1,데이터!$O:$O,$B$1))/F91,0)</f>
        <v>80</v>
      </c>
      <c r="J91" s="55">
        <f t="shared" si="7"/>
        <v>9.7943192948090111E-4</v>
      </c>
      <c r="K91" s="233"/>
      <c r="L91" s="124">
        <f>IFERROR(SUMIFS(데이터!$G:$G,데이터!$F:$F,$D91,데이터!$N:$N,$A$1,데이터!$O:$O,$B$1,데이터!$L:$L,L$1),"")</f>
        <v>1</v>
      </c>
      <c r="M91" s="39">
        <f t="shared" si="1"/>
        <v>1</v>
      </c>
      <c r="N91" s="125">
        <f>IFERROR(SUMIFS(데이터!$G:$G,데이터!$F:$F,$D91,데이터!$N:$N,$A$1,데이터!$O:$O,$B$1,데이터!$L:$L,N$1),"")</f>
        <v>0</v>
      </c>
      <c r="O91" s="39">
        <f t="shared" si="2"/>
        <v>0</v>
      </c>
      <c r="Q91" s="88"/>
      <c r="R91" s="42"/>
      <c r="S91" s="43"/>
      <c r="T91" s="88"/>
      <c r="U91" s="97"/>
      <c r="V91" s="88"/>
      <c r="W91" s="97"/>
      <c r="X91" s="88"/>
    </row>
    <row r="92" spans="1:29">
      <c r="A92" s="233"/>
      <c r="B92" s="233"/>
      <c r="C92" s="233"/>
      <c r="D92" s="49" t="str">
        <f>연간집계!D92</f>
        <v>트래블북_198_198_기성커버 (트래블북_198_198_46p_기성 커버 / 198X198 | 소프트커버 | 없음 | 46p</v>
      </c>
      <c r="E92" s="50" t="str">
        <f>연간집계!E92</f>
        <v>트래블북 198 (소프트/46p)</v>
      </c>
      <c r="F92" s="126">
        <f>COUNTIFS(데이터!F:F,D92,데이터!$N:$N,$A$1,데이터!$O:$O,$B$1)</f>
        <v>1</v>
      </c>
      <c r="G92" s="127">
        <f>SUMIFS(데이터!G:G,데이터!F:F,D92,데이터!$N:$N,$A$1,데이터!$O:$O,$B$1)</f>
        <v>1</v>
      </c>
      <c r="H92" s="54">
        <f t="shared" si="6"/>
        <v>1</v>
      </c>
      <c r="I92" s="54">
        <f>IFERROR((SUMIFS(데이터!K:K,데이터!F:F,D92,데이터!$N:$N,$A$1,데이터!$O:$O,$B$1))/F92,0)</f>
        <v>48</v>
      </c>
      <c r="J92" s="55">
        <f t="shared" si="7"/>
        <v>9.7943192948090111E-4</v>
      </c>
      <c r="K92" s="233"/>
      <c r="L92" s="124">
        <f>IFERROR(SUMIFS(데이터!$G:$G,데이터!$F:$F,$D92,데이터!$N:$N,$A$1,데이터!$O:$O,$B$1,데이터!$L:$L,L$1),"")</f>
        <v>1</v>
      </c>
      <c r="M92" s="39">
        <f t="shared" si="1"/>
        <v>1</v>
      </c>
      <c r="N92" s="125">
        <f>IFERROR(SUMIFS(데이터!$G:$G,데이터!$F:$F,$D92,데이터!$N:$N,$A$1,데이터!$O:$O,$B$1,데이터!$L:$L,N$1),"")</f>
        <v>0</v>
      </c>
      <c r="O92" s="39">
        <f t="shared" si="2"/>
        <v>0</v>
      </c>
      <c r="Q92" s="88"/>
      <c r="R92" s="42"/>
      <c r="S92" s="43"/>
      <c r="T92" s="88"/>
      <c r="U92" s="97"/>
      <c r="V92" s="88"/>
      <c r="W92" s="97"/>
      <c r="X92" s="88"/>
    </row>
    <row r="93" spans="1:29">
      <c r="A93" s="233"/>
      <c r="B93" s="233"/>
      <c r="C93" s="242" t="s">
        <v>1035</v>
      </c>
      <c r="D93" s="49" t="str">
        <f>연간집계!D93</f>
        <v>포토로그북_198_198 기성 쿠션바인더 (뉴_포토로그북_198_198_르느와르화이트190_가변 쿠션바인더 / 198X198 | 바인더/내지 | 없음 | 50p)</v>
      </c>
      <c r="E93" s="50" t="str">
        <f>연간집계!E93</f>
        <v>포토로그북 (바인더)</v>
      </c>
      <c r="F93" s="126">
        <f>COUNTIFS(데이터!F:F,D93,데이터!$N:$N,$A$1,데이터!$O:$O,$B$1)</f>
        <v>2</v>
      </c>
      <c r="G93" s="127">
        <f>SUMIFS(데이터!G:G,데이터!F:F,D93,데이터!$N:$N,$A$1,데이터!$O:$O,$B$1)</f>
        <v>2</v>
      </c>
      <c r="H93" s="54">
        <f t="shared" si="6"/>
        <v>1</v>
      </c>
      <c r="I93" s="54">
        <f>IFERROR((SUMIFS(데이터!K:K,데이터!F:F,D93,데이터!$N:$N,$A$1,데이터!$O:$O,$B$1))/F93,0)</f>
        <v>74</v>
      </c>
      <c r="J93" s="55">
        <f t="shared" si="7"/>
        <v>1.9588638589618022E-3</v>
      </c>
      <c r="K93" s="254">
        <f>SUM(G93:G94)</f>
        <v>2</v>
      </c>
      <c r="L93" s="124">
        <f>IFERROR(SUMIFS(데이터!$G:$G,데이터!$F:$F,$D93,데이터!$N:$N,$A$1,데이터!$O:$O,$B$1,데이터!$L:$L,L$1),"")</f>
        <v>2</v>
      </c>
      <c r="M93" s="39">
        <f t="shared" si="1"/>
        <v>1</v>
      </c>
      <c r="N93" s="125">
        <f>IFERROR(SUMIFS(데이터!$G:$G,데이터!$F:$F,$D93,데이터!$N:$N,$A$1,데이터!$O:$O,$B$1,데이터!$L:$L,N$1),"")</f>
        <v>0</v>
      </c>
      <c r="O93" s="39">
        <f t="shared" si="2"/>
        <v>0</v>
      </c>
      <c r="Q93" s="88"/>
      <c r="R93" s="42"/>
      <c r="S93" s="43"/>
      <c r="T93" s="88"/>
      <c r="U93" s="97"/>
      <c r="V93" s="88"/>
      <c r="W93" s="97"/>
      <c r="X93" s="88"/>
    </row>
    <row r="94" spans="1:29">
      <c r="A94" s="233"/>
      <c r="B94" s="233"/>
      <c r="C94" s="233"/>
      <c r="D94" s="49" t="str">
        <f>연간집계!D94</f>
        <v>포토로그북_198_198 기성 쿠션바인더 (뉴_포토로그북_198_198_르느와르화이트190_(내지만) / 198X198 | 내지만(표지없음) | 없음 | 50p)</v>
      </c>
      <c r="E94" s="50" t="str">
        <f>연간집계!E94</f>
        <v>포토로그북 (내지)</v>
      </c>
      <c r="F94" s="126">
        <f>COUNTIFS(데이터!F:F,D94,데이터!$N:$N,$A$1,데이터!$O:$O,$B$1)</f>
        <v>0</v>
      </c>
      <c r="G94" s="127">
        <f>SUMIFS(데이터!G:G,데이터!F:F,D94,데이터!$N:$N,$A$1,데이터!$O:$O,$B$1)</f>
        <v>0</v>
      </c>
      <c r="H94" s="54">
        <f t="shared" si="6"/>
        <v>0</v>
      </c>
      <c r="I94" s="54">
        <f>IFERROR((SUMIFS(데이터!K:K,데이터!F:F,D94,데이터!$N:$N,$A$1,데이터!$O:$O,$B$1))/F94,0)</f>
        <v>0</v>
      </c>
      <c r="J94" s="55">
        <f t="shared" si="7"/>
        <v>0</v>
      </c>
      <c r="K94" s="233"/>
      <c r="L94" s="124">
        <f>IFERROR(SUMIFS(데이터!$G:$G,데이터!$F:$F,$D94,데이터!$N:$N,$A$1,데이터!$O:$O,$B$1,데이터!$L:$L,L$1),"")</f>
        <v>0</v>
      </c>
      <c r="M94" s="39" t="str">
        <f t="shared" si="1"/>
        <v/>
      </c>
      <c r="N94" s="125">
        <f>IFERROR(SUMIFS(데이터!$G:$G,데이터!$F:$F,$D94,데이터!$N:$N,$A$1,데이터!$O:$O,$B$1,데이터!$L:$L,N$1),"")</f>
        <v>0</v>
      </c>
      <c r="O94" s="39" t="str">
        <f t="shared" si="2"/>
        <v/>
      </c>
      <c r="Q94" s="88"/>
      <c r="R94" s="42"/>
      <c r="S94" s="43"/>
      <c r="T94" s="88"/>
      <c r="U94" s="97"/>
      <c r="V94" s="88"/>
      <c r="W94" s="97"/>
      <c r="X94" s="88"/>
    </row>
    <row r="95" spans="1:29">
      <c r="A95" s="233"/>
      <c r="B95" s="233"/>
      <c r="C95" s="242" t="s">
        <v>1040</v>
      </c>
      <c r="D95" s="49" t="str">
        <f>연간집계!D95</f>
        <v>프리북_198_198_가변 소프트 (프리북198_198_198_가변 소프트 / 198X198 | 소프트커버 | 없음 | 66p)</v>
      </c>
      <c r="E95" s="50" t="str">
        <f>연간집계!E95</f>
        <v>프리북 198 (소프트)</v>
      </c>
      <c r="F95" s="126">
        <f>COUNTIFS(데이터!F:F,D95,데이터!$N:$N,$A$1,데이터!$O:$O,$B$1)</f>
        <v>3</v>
      </c>
      <c r="G95" s="127">
        <f>SUMIFS(데이터!G:G,데이터!F:F,D95,데이터!$N:$N,$A$1,데이터!$O:$O,$B$1)</f>
        <v>3</v>
      </c>
      <c r="H95" s="54">
        <f t="shared" si="6"/>
        <v>1</v>
      </c>
      <c r="I95" s="54">
        <f>IFERROR((SUMIFS(데이터!K:K,데이터!F:F,D95,데이터!$N:$N,$A$1,데이터!$O:$O,$B$1))/F95,0)</f>
        <v>100</v>
      </c>
      <c r="J95" s="55">
        <f t="shared" si="7"/>
        <v>2.9382957884427031E-3</v>
      </c>
      <c r="K95" s="254">
        <f>SUM(G95:G96)</f>
        <v>8</v>
      </c>
      <c r="L95" s="124">
        <f>IFERROR(SUMIFS(데이터!$G:$G,데이터!$F:$F,$D95,데이터!$N:$N,$A$1,데이터!$O:$O,$B$1,데이터!$L:$L,L$1),"")</f>
        <v>3</v>
      </c>
      <c r="M95" s="39">
        <f t="shared" si="1"/>
        <v>1</v>
      </c>
      <c r="N95" s="125">
        <f>IFERROR(SUMIFS(데이터!$G:$G,데이터!$F:$F,$D95,데이터!$N:$N,$A$1,데이터!$O:$O,$B$1,데이터!$L:$L,N$1),"")</f>
        <v>0</v>
      </c>
      <c r="O95" s="39">
        <f t="shared" si="2"/>
        <v>0</v>
      </c>
      <c r="Q95" s="88"/>
      <c r="R95" s="42"/>
      <c r="S95" s="43"/>
      <c r="T95" s="88"/>
      <c r="U95" s="97"/>
      <c r="V95" s="88"/>
      <c r="W95" s="97"/>
      <c r="X95" s="88"/>
    </row>
    <row r="96" spans="1:29">
      <c r="A96" s="233"/>
      <c r="B96" s="233"/>
      <c r="C96" s="233"/>
      <c r="D96" s="49" t="str">
        <f>연간집계!D96</f>
        <v>프리북_198_198_가변 하드 (프리북198_198_198_가변 하드 / 198X198 | 하드커버 | 없음 | 66p)</v>
      </c>
      <c r="E96" s="50" t="str">
        <f>연간집계!E96</f>
        <v>프리북 198 (하드)</v>
      </c>
      <c r="F96" s="126">
        <f>COUNTIFS(데이터!F:F,D96,데이터!$N:$N,$A$1,데이터!$O:$O,$B$1)</f>
        <v>5</v>
      </c>
      <c r="G96" s="127">
        <f>SUMIFS(데이터!G:G,데이터!F:F,D96,데이터!$N:$N,$A$1,데이터!$O:$O,$B$1)</f>
        <v>5</v>
      </c>
      <c r="H96" s="54">
        <f t="shared" si="6"/>
        <v>1</v>
      </c>
      <c r="I96" s="54">
        <f>IFERROR((SUMIFS(데이터!K:K,데이터!F:F,D96,데이터!$N:$N,$A$1,데이터!$O:$O,$B$1))/F96,0)</f>
        <v>94.8</v>
      </c>
      <c r="J96" s="55">
        <f t="shared" si="7"/>
        <v>4.8971596474045058E-3</v>
      </c>
      <c r="K96" s="233"/>
      <c r="L96" s="124">
        <f>IFERROR(SUMIFS(데이터!$G:$G,데이터!$F:$F,$D96,데이터!$N:$N,$A$1,데이터!$O:$O,$B$1,데이터!$L:$L,L$1),"")</f>
        <v>5</v>
      </c>
      <c r="M96" s="39">
        <f t="shared" si="1"/>
        <v>1</v>
      </c>
      <c r="N96" s="125">
        <f>IFERROR(SUMIFS(데이터!$G:$G,데이터!$F:$F,$D96,데이터!$N:$N,$A$1,데이터!$O:$O,$B$1,데이터!$L:$L,N$1),"")</f>
        <v>0</v>
      </c>
      <c r="O96" s="39">
        <f t="shared" si="2"/>
        <v>0</v>
      </c>
      <c r="Q96" s="88"/>
      <c r="R96" s="42"/>
      <c r="S96" s="43"/>
      <c r="T96" s="88"/>
      <c r="U96" s="97"/>
      <c r="V96" s="88"/>
      <c r="W96" s="97"/>
      <c r="X96" s="88"/>
    </row>
    <row r="97" spans="1:24">
      <c r="A97" s="233"/>
      <c r="B97" s="233"/>
      <c r="C97" s="242" t="s">
        <v>1045</v>
      </c>
      <c r="D97" s="49" t="str">
        <f>연간집계!D97</f>
        <v>프리북와이드_251_186_가변 소프트 (프리북와이드_251_186_가변 소프트 / 251X186 | 소프트커버 | 없음 | 38p)</v>
      </c>
      <c r="E97" s="50" t="str">
        <f>연간집계!E97</f>
        <v>프리북와이드 (소프트)</v>
      </c>
      <c r="F97" s="126">
        <f>COUNTIFS(데이터!F:F,D97,데이터!$N:$N,$A$1,데이터!$O:$O,$B$1)</f>
        <v>2</v>
      </c>
      <c r="G97" s="127">
        <f>SUMIFS(데이터!G:G,데이터!F:F,D97,데이터!$N:$N,$A$1,데이터!$O:$O,$B$1)</f>
        <v>4</v>
      </c>
      <c r="H97" s="54">
        <f t="shared" si="6"/>
        <v>2</v>
      </c>
      <c r="I97" s="54">
        <f>IFERROR((SUMIFS(데이터!K:K,데이터!F:F,D97,데이터!$N:$N,$A$1,데이터!$O:$O,$B$1))/F97,0)</f>
        <v>76</v>
      </c>
      <c r="J97" s="55">
        <f t="shared" si="7"/>
        <v>3.9177277179236044E-3</v>
      </c>
      <c r="K97" s="254">
        <f>SUM(G97:G98)</f>
        <v>16</v>
      </c>
      <c r="L97" s="124">
        <f>IFERROR(SUMIFS(데이터!$G:$G,데이터!$F:$F,$D97,데이터!$N:$N,$A$1,데이터!$O:$O,$B$1,데이터!$L:$L,L$1),"")</f>
        <v>4</v>
      </c>
      <c r="M97" s="39">
        <f t="shared" si="1"/>
        <v>1</v>
      </c>
      <c r="N97" s="125">
        <f>IFERROR(SUMIFS(데이터!$G:$G,데이터!$F:$F,$D97,데이터!$N:$N,$A$1,데이터!$O:$O,$B$1,데이터!$L:$L,N$1),"")</f>
        <v>0</v>
      </c>
      <c r="O97" s="39">
        <f t="shared" si="2"/>
        <v>0</v>
      </c>
      <c r="Q97" s="88"/>
      <c r="R97" s="42"/>
      <c r="S97" s="43"/>
      <c r="T97" s="88"/>
      <c r="U97" s="97"/>
      <c r="V97" s="88"/>
      <c r="W97" s="97"/>
      <c r="X97" s="88"/>
    </row>
    <row r="98" spans="1:24">
      <c r="A98" s="233"/>
      <c r="B98" s="233"/>
      <c r="C98" s="233"/>
      <c r="D98" s="49" t="str">
        <f>연간집계!D98</f>
        <v>프리북와이드_251_186_가변하드 (프리북와이드_251_186_가변 하드커버 / 251X186 | 하드커버 | 없음 | 38p)</v>
      </c>
      <c r="E98" s="50" t="str">
        <f>연간집계!E98</f>
        <v>프리북와이드 (하드)</v>
      </c>
      <c r="F98" s="126">
        <f>COUNTIFS(데이터!F:F,D98,데이터!$N:$N,$A$1,데이터!$O:$O,$B$1)</f>
        <v>5</v>
      </c>
      <c r="G98" s="127">
        <f>SUMIFS(데이터!G:G,데이터!F:F,D98,데이터!$N:$N,$A$1,데이터!$O:$O,$B$1)</f>
        <v>12</v>
      </c>
      <c r="H98" s="54">
        <f t="shared" si="6"/>
        <v>2.4</v>
      </c>
      <c r="I98" s="54">
        <f>IFERROR((SUMIFS(데이터!K:K,데이터!F:F,D98,데이터!$N:$N,$A$1,데이터!$O:$O,$B$1))/F98,0)</f>
        <v>59.2</v>
      </c>
      <c r="J98" s="55">
        <f t="shared" si="7"/>
        <v>1.1753183153770812E-2</v>
      </c>
      <c r="K98" s="233"/>
      <c r="L98" s="124">
        <f>IFERROR(SUMIFS(데이터!$G:$G,데이터!$F:$F,$D98,데이터!$N:$N,$A$1,데이터!$O:$O,$B$1,데이터!$L:$L,L$1),"")</f>
        <v>12</v>
      </c>
      <c r="M98" s="39">
        <f t="shared" si="1"/>
        <v>1</v>
      </c>
      <c r="N98" s="125">
        <f>IFERROR(SUMIFS(데이터!$G:$G,데이터!$F:$F,$D98,데이터!$N:$N,$A$1,데이터!$O:$O,$B$1,데이터!$L:$L,N$1),"")</f>
        <v>0</v>
      </c>
      <c r="O98" s="39">
        <f t="shared" si="2"/>
        <v>0</v>
      </c>
      <c r="Q98" s="88"/>
      <c r="R98" s="42"/>
      <c r="S98" s="43"/>
      <c r="T98" s="88"/>
      <c r="U98" s="97"/>
      <c r="V98" s="88"/>
      <c r="W98" s="97"/>
      <c r="X98" s="88"/>
    </row>
    <row r="99" spans="1:24">
      <c r="A99" s="233"/>
      <c r="B99" s="233"/>
      <c r="C99" s="242" t="s">
        <v>1050</v>
      </c>
      <c r="D99" s="49" t="str">
        <f>연간집계!D99</f>
        <v>프리북A4_197_278_가변 하드 (프리북A4_197_278_가변 하드 / 197X278 | 하드커버 | 없음 | 66p)</v>
      </c>
      <c r="E99" s="50" t="str">
        <f>연간집계!E99</f>
        <v>프리북A4 (하드)</v>
      </c>
      <c r="F99" s="126">
        <f>COUNTIFS(데이터!F:F,D99,데이터!$N:$N,$A$1,데이터!$O:$O,$B$1)</f>
        <v>19</v>
      </c>
      <c r="G99" s="127">
        <f>SUMIFS(데이터!G:G,데이터!F:F,D99,데이터!$N:$N,$A$1,데이터!$O:$O,$B$1)</f>
        <v>36</v>
      </c>
      <c r="H99" s="54">
        <f t="shared" si="6"/>
        <v>1.8947368421052631</v>
      </c>
      <c r="I99" s="54">
        <f>IFERROR((SUMIFS(데이터!K:K,데이터!F:F,D99,데이터!$N:$N,$A$1,데이터!$O:$O,$B$1))/F99,0)</f>
        <v>83.578947368421055</v>
      </c>
      <c r="J99" s="55">
        <f t="shared" si="7"/>
        <v>3.5259549461312441E-2</v>
      </c>
      <c r="K99" s="254">
        <f>SUM(G99:G100)</f>
        <v>40</v>
      </c>
      <c r="L99" s="124">
        <f>IFERROR(SUMIFS(데이터!$G:$G,데이터!$F:$F,$D99,데이터!$N:$N,$A$1,데이터!$O:$O,$B$1,데이터!$L:$L,L$1),"")</f>
        <v>36</v>
      </c>
      <c r="M99" s="39">
        <f t="shared" si="1"/>
        <v>1</v>
      </c>
      <c r="N99" s="125">
        <f>IFERROR(SUMIFS(데이터!$G:$G,데이터!$F:$F,$D99,데이터!$N:$N,$A$1,데이터!$O:$O,$B$1,데이터!$L:$L,N$1),"")</f>
        <v>0</v>
      </c>
      <c r="O99" s="39">
        <f t="shared" si="2"/>
        <v>0</v>
      </c>
      <c r="Q99" s="88"/>
      <c r="R99" s="42"/>
      <c r="S99" s="43"/>
      <c r="T99" s="88"/>
      <c r="U99" s="97"/>
      <c r="V99" s="88"/>
      <c r="W99" s="97"/>
      <c r="X99" s="88"/>
    </row>
    <row r="100" spans="1:24">
      <c r="A100" s="233"/>
      <c r="B100" s="233"/>
      <c r="C100" s="233"/>
      <c r="D100" s="49" t="str">
        <f>연간집계!D100</f>
        <v>프리북A4_197_278_가변 소프트 (프리북A4_197_278_가변 소프트 / 197X278 | 소프트커버 | 없음 | 66p)</v>
      </c>
      <c r="E100" s="50" t="str">
        <f>연간집계!E100</f>
        <v>프리북A4 (소프트)</v>
      </c>
      <c r="F100" s="126">
        <f>COUNTIFS(데이터!F:F,D100,데이터!$N:$N,$A$1,데이터!$O:$O,$B$1)</f>
        <v>4</v>
      </c>
      <c r="G100" s="127">
        <f>SUMIFS(데이터!G:G,데이터!F:F,D100,데이터!$N:$N,$A$1,데이터!$O:$O,$B$1)</f>
        <v>4</v>
      </c>
      <c r="H100" s="54">
        <f t="shared" si="6"/>
        <v>1</v>
      </c>
      <c r="I100" s="54">
        <f>IFERROR((SUMIFS(데이터!K:K,데이터!F:F,D100,데이터!$N:$N,$A$1,데이터!$O:$O,$B$1))/F100,0)</f>
        <v>71.5</v>
      </c>
      <c r="J100" s="55">
        <f t="shared" si="7"/>
        <v>3.9177277179236044E-3</v>
      </c>
      <c r="K100" s="233"/>
      <c r="L100" s="124">
        <f>IFERROR(SUMIFS(데이터!$G:$G,데이터!$F:$F,$D100,데이터!$N:$N,$A$1,데이터!$O:$O,$B$1,데이터!$L:$L,L$1),"")</f>
        <v>4</v>
      </c>
      <c r="M100" s="39">
        <f t="shared" si="1"/>
        <v>1</v>
      </c>
      <c r="N100" s="125">
        <f>IFERROR(SUMIFS(데이터!$G:$G,데이터!$F:$F,$D100,데이터!$N:$N,$A$1,데이터!$O:$O,$B$1,데이터!$L:$L,N$1),"")</f>
        <v>0</v>
      </c>
      <c r="O100" s="39">
        <f t="shared" si="2"/>
        <v>0</v>
      </c>
      <c r="Q100" s="88"/>
      <c r="R100" s="42"/>
      <c r="S100" s="43"/>
      <c r="T100" s="88"/>
      <c r="U100" s="97"/>
      <c r="V100" s="88"/>
      <c r="W100" s="97"/>
      <c r="X100" s="88"/>
    </row>
    <row r="101" spans="1:24">
      <c r="A101" s="233"/>
      <c r="B101" s="233"/>
      <c r="C101" s="242" t="s">
        <v>1055</v>
      </c>
      <c r="D101" s="49" t="str">
        <f>연간집계!D101</f>
        <v>프리북A5_150_210_가변 소프트 (프리북A5_150_210_가변 소프트 / 150X210 | 소프트커버 | 없음 | 118p)</v>
      </c>
      <c r="E101" s="50" t="str">
        <f>연간집계!E101</f>
        <v>프리북 150 (소프트)</v>
      </c>
      <c r="F101" s="126">
        <f>COUNTIFS(데이터!F:F,D101,데이터!$N:$N,$A$1,데이터!$O:$O,$B$1)</f>
        <v>2</v>
      </c>
      <c r="G101" s="127">
        <f>SUMIFS(데이터!G:G,데이터!F:F,D101,데이터!$N:$N,$A$1,데이터!$O:$O,$B$1)</f>
        <v>2</v>
      </c>
      <c r="H101" s="54">
        <f t="shared" si="6"/>
        <v>1</v>
      </c>
      <c r="I101" s="54">
        <f>IFERROR((SUMIFS(데이터!K:K,데이터!F:F,D101,데이터!$N:$N,$A$1,데이터!$O:$O,$B$1))/F101,0)</f>
        <v>134</v>
      </c>
      <c r="J101" s="55">
        <f t="shared" si="7"/>
        <v>1.9588638589618022E-3</v>
      </c>
      <c r="K101" s="254">
        <f>SUM(G101:G102)</f>
        <v>22</v>
      </c>
      <c r="L101" s="124">
        <f>IFERROR(SUMIFS(데이터!$G:$G,데이터!$F:$F,$D101,데이터!$N:$N,$A$1,데이터!$O:$O,$B$1,데이터!$L:$L,L$1),"")</f>
        <v>2</v>
      </c>
      <c r="M101" s="39">
        <f t="shared" si="1"/>
        <v>1</v>
      </c>
      <c r="N101" s="125">
        <f>IFERROR(SUMIFS(데이터!$G:$G,데이터!$F:$F,$D101,데이터!$N:$N,$A$1,데이터!$O:$O,$B$1,데이터!$L:$L,N$1),"")</f>
        <v>0</v>
      </c>
      <c r="O101" s="39">
        <f t="shared" si="2"/>
        <v>0</v>
      </c>
      <c r="Q101" s="88"/>
      <c r="R101" s="42"/>
      <c r="S101" s="43"/>
      <c r="T101" s="88"/>
      <c r="U101" s="97"/>
      <c r="V101" s="88"/>
      <c r="W101" s="97"/>
      <c r="X101" s="88"/>
    </row>
    <row r="102" spans="1:24">
      <c r="A102" s="233"/>
      <c r="B102" s="236"/>
      <c r="C102" s="233"/>
      <c r="D102" s="49" t="str">
        <f>연간집계!D102</f>
        <v>프리북A5_150_210_가변 하드 (프리북A5_150_210_가변 하드 / 150X210 | 하드커버 | 없음 | 118p)</v>
      </c>
      <c r="E102" s="50" t="str">
        <f>연간집계!E102</f>
        <v>프리북 150 (하드)</v>
      </c>
      <c r="F102" s="136">
        <f>COUNTIFS(데이터!F:F,D102,데이터!$N:$N,$A$1,데이터!$O:$O,$B$1)</f>
        <v>12</v>
      </c>
      <c r="G102" s="137">
        <f>SUMIFS(데이터!G:G,데이터!F:F,D102,데이터!$N:$N,$A$1,데이터!$O:$O,$B$1)</f>
        <v>20</v>
      </c>
      <c r="H102" s="82">
        <f t="shared" si="6"/>
        <v>1.6666666666666667</v>
      </c>
      <c r="I102" s="82">
        <f>IFERROR((SUMIFS(데이터!K:K,데이터!F:F,D102,데이터!$N:$N,$A$1,데이터!$O:$O,$B$1))/F102,0)</f>
        <v>140.5</v>
      </c>
      <c r="J102" s="83">
        <f t="shared" si="7"/>
        <v>1.9588638589618023E-2</v>
      </c>
      <c r="K102" s="233"/>
      <c r="L102" s="142">
        <f>IFERROR(SUMIFS(데이터!$G:$G,데이터!$F:$F,$D102,데이터!$N:$N,$A$1,데이터!$O:$O,$B$1,데이터!$L:$L,L$1),"")</f>
        <v>20</v>
      </c>
      <c r="M102" s="104">
        <f t="shared" si="1"/>
        <v>1</v>
      </c>
      <c r="N102" s="143">
        <f>IFERROR(SUMIFS(데이터!$G:$G,데이터!$F:$F,$D102,데이터!$N:$N,$A$1,데이터!$O:$O,$B$1,데이터!$L:$L,N$1),"")</f>
        <v>0</v>
      </c>
      <c r="O102" s="104">
        <f t="shared" si="2"/>
        <v>0</v>
      </c>
      <c r="Q102" s="88"/>
      <c r="R102" s="42"/>
      <c r="S102" s="43"/>
      <c r="T102" s="88"/>
      <c r="U102" s="97"/>
      <c r="V102" s="88"/>
      <c r="W102" s="97"/>
      <c r="X102" s="88"/>
    </row>
    <row r="103" spans="1:24">
      <c r="A103" s="233"/>
      <c r="B103" s="238" t="s">
        <v>1060</v>
      </c>
      <c r="C103" s="239" t="s">
        <v>1061</v>
      </c>
      <c r="D103" s="31" t="str">
        <f>연간집계!D103</f>
        <v>러브데이북 (러브데이북_280_210_기성커버 / 280X210 | 기본금박(무료) | 없음 | 38p | 퓨어아이보리(기본금박))</v>
      </c>
      <c r="E103" s="32" t="str">
        <f>연간집계!E103</f>
        <v>러브데이북 (퓨어아이보리/기본)</v>
      </c>
      <c r="F103" s="122">
        <f>COUNTIFS(데이터!F:F,D103,데이터!$N:$N,$A$1,데이터!$O:$O,$B$1)</f>
        <v>3</v>
      </c>
      <c r="G103" s="123">
        <f>SUMIFS(데이터!G:G,데이터!F:F,D103,데이터!$N:$N,$A$1,데이터!$O:$O,$B$1)</f>
        <v>3</v>
      </c>
      <c r="H103" s="36">
        <f t="shared" si="6"/>
        <v>1</v>
      </c>
      <c r="I103" s="36">
        <f>IFERROR((SUMIFS(데이터!K:K,데이터!F:F,D103,데이터!$N:$N,$A$1,데이터!$O:$O,$B$1))/F103,0)</f>
        <v>42</v>
      </c>
      <c r="J103" s="37">
        <f t="shared" si="7"/>
        <v>2.9382957884427031E-3</v>
      </c>
      <c r="K103" s="259">
        <f>SUM(G103:G108)</f>
        <v>9</v>
      </c>
      <c r="L103" s="124">
        <f>IFERROR(SUMIFS(데이터!$G:$G,데이터!$F:$F,$D103,데이터!$N:$N,$A$1,데이터!$O:$O,$B$1,데이터!$L:$L,L$1),"")</f>
        <v>3</v>
      </c>
      <c r="M103" s="39">
        <f t="shared" si="1"/>
        <v>1</v>
      </c>
      <c r="N103" s="125">
        <f>IFERROR(SUMIFS(데이터!$G:$G,데이터!$F:$F,$D103,데이터!$N:$N,$A$1,데이터!$O:$O,$B$1,데이터!$L:$L,N$1),"")</f>
        <v>0</v>
      </c>
      <c r="O103" s="39">
        <f t="shared" si="2"/>
        <v>0</v>
      </c>
      <c r="Q103" s="88"/>
      <c r="R103" s="42"/>
      <c r="S103" s="43"/>
      <c r="T103" s="88"/>
      <c r="U103" s="97"/>
      <c r="V103" s="88"/>
      <c r="W103" s="97"/>
      <c r="X103" s="88"/>
    </row>
    <row r="104" spans="1:24">
      <c r="A104" s="233"/>
      <c r="B104" s="233"/>
      <c r="C104" s="233"/>
      <c r="D104" s="49" t="str">
        <f>연간집계!D104</f>
        <v>러브데이북_280_210_기성커버 / 280X210 | 기본금박(무료) | 없음 | 38p | 퓨어아이보리(맞춤금박)</v>
      </c>
      <c r="E104" s="50" t="str">
        <f>연간집계!E104</f>
        <v>러브데이북 (퓨어아이보리/맞춤)</v>
      </c>
      <c r="F104" s="126">
        <f>COUNTIFS(데이터!F:F,D104,데이터!$N:$N,$A$1,데이터!$O:$O,$B$1)</f>
        <v>0</v>
      </c>
      <c r="G104" s="127">
        <f>SUMIFS(데이터!G:G,데이터!F:F,D104,데이터!$N:$N,$A$1,데이터!$O:$O,$B$1)</f>
        <v>0</v>
      </c>
      <c r="H104" s="54">
        <f t="shared" si="6"/>
        <v>0</v>
      </c>
      <c r="I104" s="54">
        <f>IFERROR((SUMIFS(데이터!K:K,데이터!F:F,D104,데이터!$N:$N,$A$1,데이터!$O:$O,$B$1))/F104,0)</f>
        <v>0</v>
      </c>
      <c r="J104" s="55">
        <f t="shared" si="7"/>
        <v>0</v>
      </c>
      <c r="K104" s="233"/>
      <c r="L104" s="124">
        <f>IFERROR(SUMIFS(데이터!$G:$G,데이터!$F:$F,$D104,데이터!$N:$N,$A$1,데이터!$O:$O,$B$1,데이터!$L:$L,L$1),"")</f>
        <v>0</v>
      </c>
      <c r="M104" s="39" t="str">
        <f t="shared" si="1"/>
        <v/>
      </c>
      <c r="N104" s="125">
        <f>IFERROR(SUMIFS(데이터!$G:$G,데이터!$F:$F,$D104,데이터!$N:$N,$A$1,데이터!$O:$O,$B$1,데이터!$L:$L,N$1),"")</f>
        <v>0</v>
      </c>
      <c r="O104" s="39" t="str">
        <f t="shared" si="2"/>
        <v/>
      </c>
      <c r="Q104" s="88"/>
      <c r="R104" s="42"/>
      <c r="S104" s="43"/>
      <c r="T104" s="88"/>
      <c r="U104" s="97"/>
      <c r="V104" s="88"/>
      <c r="W104" s="97"/>
      <c r="X104" s="88"/>
    </row>
    <row r="105" spans="1:24">
      <c r="A105" s="233"/>
      <c r="B105" s="233"/>
      <c r="C105" s="233"/>
      <c r="D105" s="49" t="str">
        <f>연간집계!D105</f>
        <v>러브데이북 (러브데이북_280_210_기성커버 / 280X210 | 기본금박(무료) | 없음 | 38p | 모던그레이(기본금박))</v>
      </c>
      <c r="E105" s="50" t="str">
        <f>연간집계!E105</f>
        <v>러브데이북 (모던그레이/기본)</v>
      </c>
      <c r="F105" s="126">
        <f>COUNTIFS(데이터!F:F,D105,데이터!$N:$N,$A$1,데이터!$O:$O,$B$1)</f>
        <v>3</v>
      </c>
      <c r="G105" s="127">
        <f>SUMIFS(데이터!G:G,데이터!F:F,D105,데이터!$N:$N,$A$1,데이터!$O:$O,$B$1)</f>
        <v>3</v>
      </c>
      <c r="H105" s="54">
        <f t="shared" si="6"/>
        <v>1</v>
      </c>
      <c r="I105" s="54">
        <f>IFERROR((SUMIFS(데이터!K:K,데이터!F:F,D105,데이터!$N:$N,$A$1,데이터!$O:$O,$B$1))/F105,0)</f>
        <v>60</v>
      </c>
      <c r="J105" s="55">
        <f t="shared" si="7"/>
        <v>2.9382957884427031E-3</v>
      </c>
      <c r="K105" s="233"/>
      <c r="L105" s="124">
        <f>IFERROR(SUMIFS(데이터!$G:$G,데이터!$F:$F,$D105,데이터!$N:$N,$A$1,데이터!$O:$O,$B$1,데이터!$L:$L,L$1),"")</f>
        <v>3</v>
      </c>
      <c r="M105" s="39">
        <f t="shared" si="1"/>
        <v>1</v>
      </c>
      <c r="N105" s="125">
        <f>IFERROR(SUMIFS(데이터!$G:$G,데이터!$F:$F,$D105,데이터!$N:$N,$A$1,데이터!$O:$O,$B$1,데이터!$L:$L,N$1),"")</f>
        <v>0</v>
      </c>
      <c r="O105" s="39">
        <f t="shared" si="2"/>
        <v>0</v>
      </c>
      <c r="Q105" s="88"/>
      <c r="R105" s="42"/>
      <c r="S105" s="43"/>
      <c r="T105" s="88"/>
      <c r="U105" s="97"/>
      <c r="V105" s="88"/>
      <c r="W105" s="97"/>
      <c r="X105" s="88"/>
    </row>
    <row r="106" spans="1:24">
      <c r="A106" s="233"/>
      <c r="B106" s="233"/>
      <c r="C106" s="233"/>
      <c r="D106" s="49" t="str">
        <f>연간집계!D106</f>
        <v>러브데이북_280_210_기성커버 / 280X210 | 기본금박(무료) | 없음 | 38p | 모던그레이(맞춤금박)</v>
      </c>
      <c r="E106" s="50" t="str">
        <f>연간집계!E106</f>
        <v>러브데이북 (모던그레이/맞춤)</v>
      </c>
      <c r="F106" s="126">
        <f>COUNTIFS(데이터!F:F,D106,데이터!$N:$N,$A$1,데이터!$O:$O,$B$1)</f>
        <v>0</v>
      </c>
      <c r="G106" s="127">
        <f>SUMIFS(데이터!G:G,데이터!F:F,D106,데이터!$N:$N,$A$1,데이터!$O:$O,$B$1)</f>
        <v>0</v>
      </c>
      <c r="H106" s="54">
        <f t="shared" si="6"/>
        <v>0</v>
      </c>
      <c r="I106" s="54">
        <f>IFERROR((SUMIFS(데이터!K:K,데이터!F:F,D106,데이터!$N:$N,$A$1,데이터!$O:$O,$B$1))/F106,0)</f>
        <v>0</v>
      </c>
      <c r="J106" s="55">
        <f t="shared" si="7"/>
        <v>0</v>
      </c>
      <c r="K106" s="233"/>
      <c r="L106" s="124">
        <f>IFERROR(SUMIFS(데이터!$G:$G,데이터!$F:$F,$D106,데이터!$N:$N,$A$1,데이터!$O:$O,$B$1,데이터!$L:$L,L$1),"")</f>
        <v>0</v>
      </c>
      <c r="M106" s="39" t="str">
        <f t="shared" si="1"/>
        <v/>
      </c>
      <c r="N106" s="125">
        <f>IFERROR(SUMIFS(데이터!$G:$G,데이터!$F:$F,$D106,데이터!$N:$N,$A$1,데이터!$O:$O,$B$1,데이터!$L:$L,N$1),"")</f>
        <v>0</v>
      </c>
      <c r="O106" s="39" t="str">
        <f t="shared" si="2"/>
        <v/>
      </c>
      <c r="Q106" s="88"/>
      <c r="R106" s="42"/>
      <c r="S106" s="43"/>
      <c r="T106" s="88"/>
      <c r="U106" s="97"/>
      <c r="V106" s="88"/>
      <c r="W106" s="97"/>
      <c r="X106" s="88"/>
    </row>
    <row r="107" spans="1:24">
      <c r="A107" s="233"/>
      <c r="B107" s="233"/>
      <c r="C107" s="233"/>
      <c r="D107" s="49" t="str">
        <f>연간집계!D107</f>
        <v>러브데이북 (러브데이북_280_210_기성커버 / 280X210 | 기본금박(무료) | 없음 | 38p | 러블리핑크(기본금박))</v>
      </c>
      <c r="E107" s="50" t="str">
        <f>연간집계!E107</f>
        <v>러브데이북 (러블리핑크/기본)</v>
      </c>
      <c r="F107" s="126">
        <f>COUNTIFS(데이터!F:F,D107,데이터!$N:$N,$A$1,데이터!$O:$O,$B$1)</f>
        <v>3</v>
      </c>
      <c r="G107" s="127">
        <f>SUMIFS(데이터!G:G,데이터!F:F,D107,데이터!$N:$N,$A$1,데이터!$O:$O,$B$1)</f>
        <v>3</v>
      </c>
      <c r="H107" s="54">
        <f t="shared" si="6"/>
        <v>1</v>
      </c>
      <c r="I107" s="54">
        <f>IFERROR((SUMIFS(데이터!K:K,데이터!F:F,D107,데이터!$N:$N,$A$1,데이터!$O:$O,$B$1))/F107,0)</f>
        <v>44</v>
      </c>
      <c r="J107" s="55">
        <f t="shared" si="7"/>
        <v>2.9382957884427031E-3</v>
      </c>
      <c r="K107" s="233"/>
      <c r="L107" s="124">
        <f>IFERROR(SUMIFS(데이터!$G:$G,데이터!$F:$F,$D107,데이터!$N:$N,$A$1,데이터!$O:$O,$B$1,데이터!$L:$L,L$1),"")</f>
        <v>3</v>
      </c>
      <c r="M107" s="39">
        <f t="shared" si="1"/>
        <v>1</v>
      </c>
      <c r="N107" s="125">
        <f>IFERROR(SUMIFS(데이터!$G:$G,데이터!$F:$F,$D107,데이터!$N:$N,$A$1,데이터!$O:$O,$B$1,데이터!$L:$L,N$1),"")</f>
        <v>0</v>
      </c>
      <c r="O107" s="39">
        <f t="shared" si="2"/>
        <v>0</v>
      </c>
      <c r="Q107" s="88"/>
      <c r="R107" s="42"/>
      <c r="S107" s="43"/>
      <c r="T107" s="88"/>
      <c r="U107" s="97"/>
      <c r="V107" s="88"/>
      <c r="W107" s="97"/>
      <c r="X107" s="88"/>
    </row>
    <row r="108" spans="1:24">
      <c r="A108" s="233"/>
      <c r="B108" s="233"/>
      <c r="C108" s="233"/>
      <c r="D108" s="49" t="str">
        <f>연간집계!D108</f>
        <v>러브데이북 (러브데이북_280_210_기성커버 / 280X210 | 기본금박(무료) | 없음 | 38p | 러블리핑크(맞춤금박))</v>
      </c>
      <c r="E108" s="50" t="str">
        <f>연간집계!E108</f>
        <v>러브데이북 (러블리핑크/맞춤)</v>
      </c>
      <c r="F108" s="126">
        <f>COUNTIFS(데이터!F:F,D108,데이터!$N:$N,$A$1,데이터!$O:$O,$B$1)</f>
        <v>0</v>
      </c>
      <c r="G108" s="127">
        <f>SUMIFS(데이터!G:G,데이터!F:F,D108,데이터!$N:$N,$A$1,데이터!$O:$O,$B$1)</f>
        <v>0</v>
      </c>
      <c r="H108" s="54">
        <f t="shared" si="6"/>
        <v>0</v>
      </c>
      <c r="I108" s="54">
        <f>IFERROR((SUMIFS(데이터!K:K,데이터!F:F,D108,데이터!$N:$N,$A$1,데이터!$O:$O,$B$1))/F108,0)</f>
        <v>0</v>
      </c>
      <c r="J108" s="55">
        <f t="shared" si="7"/>
        <v>0</v>
      </c>
      <c r="K108" s="233"/>
      <c r="L108" s="124">
        <f>IFERROR(SUMIFS(데이터!$G:$G,데이터!$F:$F,$D108,데이터!$N:$N,$A$1,데이터!$O:$O,$B$1,데이터!$L:$L,L$1),"")</f>
        <v>0</v>
      </c>
      <c r="M108" s="39" t="str">
        <f t="shared" si="1"/>
        <v/>
      </c>
      <c r="N108" s="125">
        <f>IFERROR(SUMIFS(데이터!$G:$G,데이터!$F:$F,$D108,데이터!$N:$N,$A$1,데이터!$O:$O,$B$1,데이터!$L:$L,N$1),"")</f>
        <v>0</v>
      </c>
      <c r="O108" s="39" t="str">
        <f t="shared" si="2"/>
        <v/>
      </c>
      <c r="Q108" s="88"/>
      <c r="R108" s="42"/>
      <c r="S108" s="43"/>
      <c r="T108" s="88"/>
      <c r="U108" s="97"/>
      <c r="V108" s="88"/>
      <c r="W108" s="97"/>
      <c r="X108" s="88"/>
    </row>
    <row r="109" spans="1:24">
      <c r="A109" s="233"/>
      <c r="B109" s="233"/>
      <c r="C109" s="242" t="s">
        <v>1071</v>
      </c>
      <c r="D109" s="49" t="str">
        <f>연간집계!D109</f>
        <v>레더북 (레더북_210_280_원단커버 포토북 / 210X280 | 레더커버 | 없음 | 38p | 커버타이틀 1 | 딥그린)</v>
      </c>
      <c r="E109" s="50" t="str">
        <f>연간집계!E109</f>
        <v>레더북 (딥그린)</v>
      </c>
      <c r="F109" s="126">
        <f>COUNTIFS(데이터!F:F,D109,데이터!$N:$N,$A$1,데이터!$O:$O,$B$1)</f>
        <v>0</v>
      </c>
      <c r="G109" s="127">
        <f>SUMIFS(데이터!G:G,데이터!F:F,D109,데이터!$N:$N,$A$1,데이터!$O:$O,$B$1)</f>
        <v>0</v>
      </c>
      <c r="H109" s="54">
        <f t="shared" si="6"/>
        <v>0</v>
      </c>
      <c r="I109" s="54">
        <f>IFERROR((SUMIFS(데이터!K:K,데이터!F:F,D109,데이터!$N:$N,$A$1,데이터!$O:$O,$B$1))/F109,0)</f>
        <v>0</v>
      </c>
      <c r="J109" s="55">
        <f t="shared" si="7"/>
        <v>0</v>
      </c>
      <c r="K109" s="254">
        <f>SUM(G109:G112)</f>
        <v>1</v>
      </c>
      <c r="L109" s="124">
        <f>IFERROR(SUMIFS(데이터!$G:$G,데이터!$F:$F,$D109,데이터!$N:$N,$A$1,데이터!$O:$O,$B$1,데이터!$L:$L,L$1),"")</f>
        <v>0</v>
      </c>
      <c r="M109" s="39" t="str">
        <f t="shared" si="1"/>
        <v/>
      </c>
      <c r="N109" s="125">
        <f>IFERROR(SUMIFS(데이터!$G:$G,데이터!$F:$F,$D109,데이터!$N:$N,$A$1,데이터!$O:$O,$B$1,데이터!$L:$L,N$1),"")</f>
        <v>0</v>
      </c>
      <c r="O109" s="39" t="str">
        <f t="shared" si="2"/>
        <v/>
      </c>
      <c r="Q109" s="88"/>
      <c r="R109" s="42"/>
      <c r="S109" s="43"/>
      <c r="T109" s="88"/>
      <c r="U109" s="97"/>
      <c r="V109" s="88"/>
      <c r="W109" s="97"/>
      <c r="X109" s="88"/>
    </row>
    <row r="110" spans="1:24">
      <c r="A110" s="233"/>
      <c r="B110" s="233"/>
      <c r="C110" s="233"/>
      <c r="D110" s="49" t="str">
        <f>연간집계!D110</f>
        <v>레더북 (레더북_210_280_원단커버 포토북 / 210X280 | 레더커버 | 없음 | 38p | 커버타이틀 1 | 로얄와인)</v>
      </c>
      <c r="E110" s="50" t="str">
        <f>연간집계!E110</f>
        <v>레더북 (로얄와인)</v>
      </c>
      <c r="F110" s="126">
        <f>COUNTIFS(데이터!F:F,D110,데이터!$N:$N,$A$1,데이터!$O:$O,$B$1)</f>
        <v>1</v>
      </c>
      <c r="G110" s="127">
        <f>SUMIFS(데이터!G:G,데이터!F:F,D110,데이터!$N:$N,$A$1,데이터!$O:$O,$B$1)</f>
        <v>1</v>
      </c>
      <c r="H110" s="54">
        <f t="shared" si="6"/>
        <v>1</v>
      </c>
      <c r="I110" s="54">
        <f>IFERROR((SUMIFS(데이터!K:K,데이터!F:F,D110,데이터!$N:$N,$A$1,데이터!$O:$O,$B$1))/F110,0)</f>
        <v>60</v>
      </c>
      <c r="J110" s="55">
        <f t="shared" si="7"/>
        <v>9.7943192948090111E-4</v>
      </c>
      <c r="K110" s="233"/>
      <c r="L110" s="124">
        <f>IFERROR(SUMIFS(데이터!$G:$G,데이터!$F:$F,$D110,데이터!$N:$N,$A$1,데이터!$O:$O,$B$1,데이터!$L:$L,L$1),"")</f>
        <v>1</v>
      </c>
      <c r="M110" s="39">
        <f t="shared" si="1"/>
        <v>1</v>
      </c>
      <c r="N110" s="125">
        <f>IFERROR(SUMIFS(데이터!$G:$G,데이터!$F:$F,$D110,데이터!$N:$N,$A$1,데이터!$O:$O,$B$1,데이터!$L:$L,N$1),"")</f>
        <v>0</v>
      </c>
      <c r="O110" s="39">
        <f t="shared" si="2"/>
        <v>0</v>
      </c>
      <c r="Q110" s="88"/>
      <c r="R110" s="42"/>
      <c r="S110" s="43"/>
      <c r="T110" s="88"/>
      <c r="U110" s="97"/>
      <c r="V110" s="88"/>
      <c r="W110" s="97"/>
      <c r="X110" s="88"/>
    </row>
    <row r="111" spans="1:24">
      <c r="A111" s="233"/>
      <c r="B111" s="233"/>
      <c r="C111" s="233"/>
      <c r="D111" s="49" t="str">
        <f>연간집계!D111</f>
        <v>레더북 (레더북_210_280_원단커버 포토북 / 210X280 | 레더커버 | 없음 | 38p | 커버타이틀 1 | 다크네이비)</v>
      </c>
      <c r="E111" s="50" t="str">
        <f>연간집계!E111</f>
        <v>레더북 (다크네이비)</v>
      </c>
      <c r="F111" s="126">
        <f>COUNTIFS(데이터!F:F,D111,데이터!$N:$N,$A$1,데이터!$O:$O,$B$1)</f>
        <v>0</v>
      </c>
      <c r="G111" s="127">
        <f>SUMIFS(데이터!G:G,데이터!F:F,D111,데이터!$N:$N,$A$1,데이터!$O:$O,$B$1)</f>
        <v>0</v>
      </c>
      <c r="H111" s="54">
        <f t="shared" si="6"/>
        <v>0</v>
      </c>
      <c r="I111" s="54">
        <f>IFERROR((SUMIFS(데이터!K:K,데이터!F:F,D111,데이터!$N:$N,$A$1,데이터!$O:$O,$B$1))/F111,0)</f>
        <v>0</v>
      </c>
      <c r="J111" s="55">
        <f t="shared" si="7"/>
        <v>0</v>
      </c>
      <c r="K111" s="233"/>
      <c r="L111" s="124">
        <f>IFERROR(SUMIFS(데이터!$G:$G,데이터!$F:$F,$D111,데이터!$N:$N,$A$1,데이터!$O:$O,$B$1,데이터!$L:$L,L$1),"")</f>
        <v>0</v>
      </c>
      <c r="M111" s="39" t="str">
        <f t="shared" si="1"/>
        <v/>
      </c>
      <c r="N111" s="125">
        <f>IFERROR(SUMIFS(데이터!$G:$G,데이터!$F:$F,$D111,데이터!$N:$N,$A$1,데이터!$O:$O,$B$1,데이터!$L:$L,N$1),"")</f>
        <v>0</v>
      </c>
      <c r="O111" s="39" t="str">
        <f t="shared" si="2"/>
        <v/>
      </c>
      <c r="Q111" s="88"/>
      <c r="R111" s="42"/>
      <c r="S111" s="43"/>
      <c r="T111" s="88"/>
      <c r="U111" s="97"/>
      <c r="V111" s="88"/>
      <c r="W111" s="97"/>
      <c r="X111" s="88"/>
    </row>
    <row r="112" spans="1:24">
      <c r="A112" s="233"/>
      <c r="B112" s="233"/>
      <c r="C112" s="233"/>
      <c r="D112" s="49" t="str">
        <f>연간집계!D112</f>
        <v>레더북 (레더북_210_280_원단커버 포토북 / 210X280 | 레더커버 | 없음 | 38p | 커버타이틀 1 | 카멜브라운)</v>
      </c>
      <c r="E112" s="50" t="str">
        <f>연간집계!E112</f>
        <v>레더북 (카멜브라운)</v>
      </c>
      <c r="F112" s="126">
        <f>COUNTIFS(데이터!F:F,D112,데이터!$N:$N,$A$1,데이터!$O:$O,$B$1)</f>
        <v>0</v>
      </c>
      <c r="G112" s="127">
        <f>SUMIFS(데이터!G:G,데이터!F:F,D112,데이터!$N:$N,$A$1,데이터!$O:$O,$B$1)</f>
        <v>0</v>
      </c>
      <c r="H112" s="54">
        <f t="shared" si="6"/>
        <v>0</v>
      </c>
      <c r="I112" s="54">
        <f>IFERROR((SUMIFS(데이터!K:K,데이터!F:F,D112,데이터!$N:$N,$A$1,데이터!$O:$O,$B$1))/F112,0)</f>
        <v>0</v>
      </c>
      <c r="J112" s="55">
        <f t="shared" si="7"/>
        <v>0</v>
      </c>
      <c r="K112" s="233"/>
      <c r="L112" s="124">
        <f>IFERROR(SUMIFS(데이터!$G:$G,데이터!$F:$F,$D112,데이터!$N:$N,$A$1,데이터!$O:$O,$B$1,데이터!$L:$L,L$1),"")</f>
        <v>0</v>
      </c>
      <c r="M112" s="39" t="str">
        <f t="shared" si="1"/>
        <v/>
      </c>
      <c r="N112" s="125">
        <f>IFERROR(SUMIFS(데이터!$G:$G,데이터!$F:$F,$D112,데이터!$N:$N,$A$1,데이터!$O:$O,$B$1,데이터!$L:$L,N$1),"")</f>
        <v>0</v>
      </c>
      <c r="O112" s="39" t="str">
        <f t="shared" si="2"/>
        <v/>
      </c>
      <c r="Q112" s="88"/>
      <c r="R112" s="42"/>
      <c r="S112" s="43"/>
      <c r="T112" s="88"/>
      <c r="U112" s="97"/>
      <c r="V112" s="88"/>
      <c r="W112" s="97"/>
      <c r="X112" s="88"/>
    </row>
    <row r="113" spans="1:24">
      <c r="A113" s="233"/>
      <c r="B113" s="233"/>
      <c r="C113" s="242" t="s">
        <v>1080</v>
      </c>
      <c r="D113" s="49" t="str">
        <f>연간집계!D113</f>
        <v>시크북(북타입)_210_280_58p_기성 원단커버 / 210X280 | 하드커버 | 없음 | 58p | 시크블랙</v>
      </c>
      <c r="E113" s="50" t="str">
        <f>연간집계!E113</f>
        <v>시크북(북) 210 (시크블랙/58p)</v>
      </c>
      <c r="F113" s="126">
        <f>COUNTIFS(데이터!F:F,D113,데이터!$N:$N,$A$1,데이터!$O:$O,$B$1)</f>
        <v>0</v>
      </c>
      <c r="G113" s="127">
        <f>SUMIFS(데이터!G:G,데이터!F:F,D113,데이터!$N:$N,$A$1,데이터!$O:$O,$B$1)</f>
        <v>0</v>
      </c>
      <c r="H113" s="54">
        <f t="shared" si="6"/>
        <v>0</v>
      </c>
      <c r="I113" s="54">
        <f>IFERROR((SUMIFS(데이터!K:K,데이터!F:F,D113,데이터!$N:$N,$A$1,데이터!$O:$O,$B$1))/F113,0)</f>
        <v>0</v>
      </c>
      <c r="J113" s="55">
        <f t="shared" si="7"/>
        <v>0</v>
      </c>
      <c r="K113" s="254">
        <f>SUM(G113:G118)</f>
        <v>0</v>
      </c>
      <c r="L113" s="124">
        <f>IFERROR(SUMIFS(데이터!$G:$G,데이터!$F:$F,$D113,데이터!$N:$N,$A$1,데이터!$O:$O,$B$1,데이터!$L:$L,L$1),"")</f>
        <v>0</v>
      </c>
      <c r="M113" s="39" t="str">
        <f t="shared" si="1"/>
        <v/>
      </c>
      <c r="N113" s="125">
        <f>IFERROR(SUMIFS(데이터!$G:$G,데이터!$F:$F,$D113,데이터!$N:$N,$A$1,데이터!$O:$O,$B$1,데이터!$L:$L,N$1),"")</f>
        <v>0</v>
      </c>
      <c r="O113" s="39" t="str">
        <f t="shared" si="2"/>
        <v/>
      </c>
      <c r="Q113" s="88"/>
      <c r="R113" s="42"/>
      <c r="S113" s="43"/>
      <c r="T113" s="88"/>
      <c r="U113" s="97"/>
      <c r="V113" s="88"/>
      <c r="W113" s="97"/>
      <c r="X113" s="88"/>
    </row>
    <row r="114" spans="1:24">
      <c r="A114" s="233"/>
      <c r="B114" s="233"/>
      <c r="C114" s="233"/>
      <c r="D114" s="49" t="str">
        <f>연간집계!D114</f>
        <v>시크북(북타입)_210_280_38p_기성 원단커버 / 210X280 | 하드커버 | 없음 | 38p | 시크블랙</v>
      </c>
      <c r="E114" s="50" t="str">
        <f>연간집계!E114</f>
        <v>시크북(북) 210 (시크블랙/38p)</v>
      </c>
      <c r="F114" s="126">
        <f>COUNTIFS(데이터!F:F,D114,데이터!$N:$N,$A$1,데이터!$O:$O,$B$1)</f>
        <v>0</v>
      </c>
      <c r="G114" s="127">
        <f>SUMIFS(데이터!G:G,데이터!F:F,D114,데이터!$N:$N,$A$1,데이터!$O:$O,$B$1)</f>
        <v>0</v>
      </c>
      <c r="H114" s="54">
        <f t="shared" si="6"/>
        <v>0</v>
      </c>
      <c r="I114" s="54">
        <f>IFERROR((SUMIFS(데이터!K:K,데이터!F:F,D114,데이터!$N:$N,$A$1,데이터!$O:$O,$B$1))/F114,0)</f>
        <v>0</v>
      </c>
      <c r="J114" s="55">
        <f t="shared" si="7"/>
        <v>0</v>
      </c>
      <c r="K114" s="233"/>
      <c r="L114" s="124">
        <f>IFERROR(SUMIFS(데이터!$G:$G,데이터!$F:$F,$D114,데이터!$N:$N,$A$1,데이터!$O:$O,$B$1,데이터!$L:$L,L$1),"")</f>
        <v>0</v>
      </c>
      <c r="M114" s="39" t="str">
        <f t="shared" si="1"/>
        <v/>
      </c>
      <c r="N114" s="125">
        <f>IFERROR(SUMIFS(데이터!$G:$G,데이터!$F:$F,$D114,데이터!$N:$N,$A$1,데이터!$O:$O,$B$1,데이터!$L:$L,N$1),"")</f>
        <v>0</v>
      </c>
      <c r="O114" s="39" t="str">
        <f t="shared" si="2"/>
        <v/>
      </c>
      <c r="Q114" s="88"/>
      <c r="R114" s="42"/>
      <c r="S114" s="43"/>
      <c r="T114" s="88"/>
      <c r="U114" s="97"/>
      <c r="V114" s="88"/>
      <c r="W114" s="97"/>
      <c r="X114" s="88"/>
    </row>
    <row r="115" spans="1:24">
      <c r="A115" s="233"/>
      <c r="B115" s="233"/>
      <c r="C115" s="233"/>
      <c r="D115" s="49" t="str">
        <f>연간집계!D115</f>
        <v>시크북(북타입)_210_280_기성 원단커버 (시크북(북타입)_210_280_58p_기성 원단커버 / 210X280 | 하드커버 | 없음 | 58p | 로만브라운)</v>
      </c>
      <c r="E115" s="50" t="str">
        <f>연간집계!E115</f>
        <v>시크북(북) 210 (로만브라운/58p)</v>
      </c>
      <c r="F115" s="126">
        <f>COUNTIFS(데이터!F:F,D115,데이터!$N:$N,$A$1,데이터!$O:$O,$B$1)</f>
        <v>0</v>
      </c>
      <c r="G115" s="127">
        <f>SUMIFS(데이터!G:G,데이터!F:F,D115,데이터!$N:$N,$A$1,데이터!$O:$O,$B$1)</f>
        <v>0</v>
      </c>
      <c r="H115" s="54">
        <f t="shared" si="6"/>
        <v>0</v>
      </c>
      <c r="I115" s="54">
        <f>IFERROR((SUMIFS(데이터!K:K,데이터!F:F,D115,데이터!$N:$N,$A$1,데이터!$O:$O,$B$1))/F115,0)</f>
        <v>0</v>
      </c>
      <c r="J115" s="55">
        <f t="shared" si="7"/>
        <v>0</v>
      </c>
      <c r="K115" s="233"/>
      <c r="L115" s="124">
        <f>IFERROR(SUMIFS(데이터!$G:$G,데이터!$F:$F,$D115,데이터!$N:$N,$A$1,데이터!$O:$O,$B$1,데이터!$L:$L,L$1),"")</f>
        <v>0</v>
      </c>
      <c r="M115" s="39" t="str">
        <f t="shared" si="1"/>
        <v/>
      </c>
      <c r="N115" s="125">
        <f>IFERROR(SUMIFS(데이터!$G:$G,데이터!$F:$F,$D115,데이터!$N:$N,$A$1,데이터!$O:$O,$B$1,데이터!$L:$L,N$1),"")</f>
        <v>0</v>
      </c>
      <c r="O115" s="39" t="str">
        <f t="shared" si="2"/>
        <v/>
      </c>
      <c r="Q115" s="88"/>
      <c r="R115" s="42"/>
      <c r="S115" s="43"/>
      <c r="T115" s="88"/>
      <c r="U115" s="97"/>
      <c r="V115" s="88"/>
      <c r="W115" s="97"/>
      <c r="X115" s="88"/>
    </row>
    <row r="116" spans="1:24">
      <c r="A116" s="233"/>
      <c r="B116" s="233"/>
      <c r="C116" s="233"/>
      <c r="D116" s="49" t="str">
        <f>연간집계!D116</f>
        <v>시크북(북타입)_210_280_38p_기성 원단커버 / 210X280 | 하드커버 | 없음 | 38p | 로만브라운</v>
      </c>
      <c r="E116" s="50" t="str">
        <f>연간집계!E116</f>
        <v>시크북(북) 210 (로만브라운/38p)</v>
      </c>
      <c r="F116" s="126">
        <f>COUNTIFS(데이터!F:F,D116,데이터!$N:$N,$A$1,데이터!$O:$O,$B$1)</f>
        <v>0</v>
      </c>
      <c r="G116" s="127">
        <f>SUMIFS(데이터!G:G,데이터!F:F,D116,데이터!$N:$N,$A$1,데이터!$O:$O,$B$1)</f>
        <v>0</v>
      </c>
      <c r="H116" s="54">
        <f t="shared" si="6"/>
        <v>0</v>
      </c>
      <c r="I116" s="54">
        <f>IFERROR((SUMIFS(데이터!K:K,데이터!F:F,D116,데이터!$N:$N,$A$1,데이터!$O:$O,$B$1))/F116,0)</f>
        <v>0</v>
      </c>
      <c r="J116" s="55">
        <f t="shared" si="7"/>
        <v>0</v>
      </c>
      <c r="K116" s="233"/>
      <c r="L116" s="124">
        <f>IFERROR(SUMIFS(데이터!$G:$G,데이터!$F:$F,$D116,데이터!$N:$N,$A$1,데이터!$O:$O,$B$1,데이터!$L:$L,L$1),"")</f>
        <v>0</v>
      </c>
      <c r="M116" s="39" t="str">
        <f t="shared" si="1"/>
        <v/>
      </c>
      <c r="N116" s="125">
        <f>IFERROR(SUMIFS(데이터!$G:$G,데이터!$F:$F,$D116,데이터!$N:$N,$A$1,데이터!$O:$O,$B$1,데이터!$L:$L,N$1),"")</f>
        <v>0</v>
      </c>
      <c r="O116" s="39" t="str">
        <f t="shared" si="2"/>
        <v/>
      </c>
      <c r="Q116" s="88"/>
      <c r="R116" s="42"/>
      <c r="S116" s="43"/>
      <c r="T116" s="88"/>
      <c r="U116" s="97"/>
      <c r="V116" s="88"/>
      <c r="W116" s="97"/>
      <c r="X116" s="88"/>
    </row>
    <row r="117" spans="1:24">
      <c r="A117" s="233"/>
      <c r="B117" s="233"/>
      <c r="C117" s="233"/>
      <c r="D117" s="49" t="str">
        <f>연간집계!D117</f>
        <v>시크북(북타입)_210_280_58p_기성 원단커버 / 210X280 | 하드커버 | 없음 | 58p | 로얄레드</v>
      </c>
      <c r="E117" s="50" t="str">
        <f>연간집계!E117</f>
        <v>시크북(북) 210 (로얄레드/58p)</v>
      </c>
      <c r="F117" s="126">
        <f>COUNTIFS(데이터!F:F,D117,데이터!$N:$N,$A$1,데이터!$O:$O,$B$1)</f>
        <v>0</v>
      </c>
      <c r="G117" s="127">
        <f>SUMIFS(데이터!G:G,데이터!F:F,D117,데이터!$N:$N,$A$1,데이터!$O:$O,$B$1)</f>
        <v>0</v>
      </c>
      <c r="H117" s="54">
        <f t="shared" si="6"/>
        <v>0</v>
      </c>
      <c r="I117" s="54">
        <f>IFERROR((SUMIFS(데이터!K:K,데이터!F:F,D117,데이터!$N:$N,$A$1,데이터!$O:$O,$B$1))/F117,0)</f>
        <v>0</v>
      </c>
      <c r="J117" s="55">
        <f t="shared" si="7"/>
        <v>0</v>
      </c>
      <c r="K117" s="233"/>
      <c r="L117" s="124">
        <f>IFERROR(SUMIFS(데이터!$G:$G,데이터!$F:$F,$D117,데이터!$N:$N,$A$1,데이터!$O:$O,$B$1,데이터!$L:$L,L$1),"")</f>
        <v>0</v>
      </c>
      <c r="M117" s="39" t="str">
        <f t="shared" si="1"/>
        <v/>
      </c>
      <c r="N117" s="125">
        <f>IFERROR(SUMIFS(데이터!$G:$G,데이터!$F:$F,$D117,데이터!$N:$N,$A$1,데이터!$O:$O,$B$1,데이터!$L:$L,N$1),"")</f>
        <v>0</v>
      </c>
      <c r="O117" s="39" t="str">
        <f t="shared" si="2"/>
        <v/>
      </c>
      <c r="Q117" s="88"/>
      <c r="R117" s="42"/>
      <c r="S117" s="43"/>
      <c r="T117" s="88"/>
      <c r="U117" s="97"/>
      <c r="V117" s="88"/>
      <c r="W117" s="97"/>
      <c r="X117" s="88"/>
    </row>
    <row r="118" spans="1:24">
      <c r="A118" s="233"/>
      <c r="B118" s="233"/>
      <c r="C118" s="233"/>
      <c r="D118" s="49" t="str">
        <f>연간집계!D118</f>
        <v>시크북(북타입)_210_280_기성 원단커버 (시크북(북타입)_210_280_38p_기성 원단커버 / 210X280 | 하드커버 | 없음 | 38p | 로얄레드)</v>
      </c>
      <c r="E118" s="50" t="str">
        <f>연간집계!E118</f>
        <v>시크북(북) 210 (로얄레드/38p)</v>
      </c>
      <c r="F118" s="126">
        <f>COUNTIFS(데이터!F:F,D118,데이터!$N:$N,$A$1,데이터!$O:$O,$B$1)</f>
        <v>0</v>
      </c>
      <c r="G118" s="127">
        <f>SUMIFS(데이터!G:G,데이터!F:F,D118,데이터!$N:$N,$A$1,데이터!$O:$O,$B$1)</f>
        <v>0</v>
      </c>
      <c r="H118" s="54">
        <f t="shared" si="6"/>
        <v>0</v>
      </c>
      <c r="I118" s="54">
        <f>IFERROR((SUMIFS(데이터!K:K,데이터!F:F,D118,데이터!$N:$N,$A$1,데이터!$O:$O,$B$1))/F118,0)</f>
        <v>0</v>
      </c>
      <c r="J118" s="55">
        <f t="shared" si="7"/>
        <v>0</v>
      </c>
      <c r="K118" s="233"/>
      <c r="L118" s="124">
        <f>IFERROR(SUMIFS(데이터!$G:$G,데이터!$F:$F,$D118,데이터!$N:$N,$A$1,데이터!$O:$O,$B$1,데이터!$L:$L,L$1),"")</f>
        <v>0</v>
      </c>
      <c r="M118" s="39" t="str">
        <f t="shared" si="1"/>
        <v/>
      </c>
      <c r="N118" s="125">
        <f>IFERROR(SUMIFS(데이터!$G:$G,데이터!$F:$F,$D118,데이터!$N:$N,$A$1,데이터!$O:$O,$B$1,데이터!$L:$L,N$1),"")</f>
        <v>0</v>
      </c>
      <c r="O118" s="39" t="str">
        <f t="shared" si="2"/>
        <v/>
      </c>
      <c r="Q118" s="88"/>
      <c r="R118" s="42"/>
      <c r="S118" s="43"/>
      <c r="T118" s="88"/>
      <c r="U118" s="97"/>
      <c r="V118" s="88"/>
      <c r="W118" s="97"/>
      <c r="X118" s="88"/>
    </row>
    <row r="119" spans="1:24">
      <c r="A119" s="233"/>
      <c r="B119" s="233"/>
      <c r="C119" s="242" t="s">
        <v>1092</v>
      </c>
      <c r="D119" s="49" t="str">
        <f>연간집계!D119</f>
        <v>시크북(북타입)_277_352_기성 원단커버 (시크북(북타입)_277_352_88p_기성 원단커버 / 277X352 | 하드커버 | 없음 | 58p | 시크블랙)</v>
      </c>
      <c r="E119" s="50" t="str">
        <f>연간집계!E119</f>
        <v>시크북(북) 277 (시크블랙/58p)</v>
      </c>
      <c r="F119" s="126">
        <f>COUNTIFS(데이터!F:F,D119,데이터!$N:$N,$A$1,데이터!$O:$O,$B$1)</f>
        <v>0</v>
      </c>
      <c r="G119" s="127">
        <f>SUMIFS(데이터!G:G,데이터!F:F,D119,데이터!$N:$N,$A$1,데이터!$O:$O,$B$1)</f>
        <v>0</v>
      </c>
      <c r="H119" s="54">
        <f t="shared" si="6"/>
        <v>0</v>
      </c>
      <c r="I119" s="54">
        <f>IFERROR((SUMIFS(데이터!K:K,데이터!F:F,D119,데이터!$N:$N,$A$1,데이터!$O:$O,$B$1))/F119,0)</f>
        <v>0</v>
      </c>
      <c r="J119" s="55">
        <f t="shared" si="7"/>
        <v>0</v>
      </c>
      <c r="K119" s="254">
        <f>SUM(G119:G124)</f>
        <v>0</v>
      </c>
      <c r="L119" s="124">
        <f>IFERROR(SUMIFS(데이터!$G:$G,데이터!$F:$F,$D119,데이터!$N:$N,$A$1,데이터!$O:$O,$B$1,데이터!$L:$L,L$1),"")</f>
        <v>0</v>
      </c>
      <c r="M119" s="39" t="str">
        <f t="shared" si="1"/>
        <v/>
      </c>
      <c r="N119" s="125">
        <f>IFERROR(SUMIFS(데이터!$G:$G,데이터!$F:$F,$D119,데이터!$N:$N,$A$1,데이터!$O:$O,$B$1,데이터!$L:$L,N$1),"")</f>
        <v>0</v>
      </c>
      <c r="O119" s="39" t="str">
        <f t="shared" si="2"/>
        <v/>
      </c>
      <c r="Q119" s="88"/>
      <c r="R119" s="42"/>
      <c r="S119" s="43"/>
      <c r="T119" s="88"/>
      <c r="U119" s="97"/>
      <c r="V119" s="88"/>
      <c r="W119" s="97"/>
      <c r="X119" s="88"/>
    </row>
    <row r="120" spans="1:24">
      <c r="A120" s="233"/>
      <c r="B120" s="233"/>
      <c r="C120" s="233"/>
      <c r="D120" s="49" t="str">
        <f>연간집계!D120</f>
        <v>시크북(북타입)_277_352_38p_기성 원단커버 / 277X352 | 하드커버 | 없음 | 38p | 시크블랙</v>
      </c>
      <c r="E120" s="50" t="str">
        <f>연간집계!E120</f>
        <v>시크북(북) 277 (시크블랙/38p)</v>
      </c>
      <c r="F120" s="126">
        <f>COUNTIFS(데이터!F:F,D120,데이터!$N:$N,$A$1,데이터!$O:$O,$B$1)</f>
        <v>0</v>
      </c>
      <c r="G120" s="127">
        <f>SUMIFS(데이터!G:G,데이터!F:F,D120,데이터!$N:$N,$A$1,데이터!$O:$O,$B$1)</f>
        <v>0</v>
      </c>
      <c r="H120" s="54">
        <f t="shared" si="6"/>
        <v>0</v>
      </c>
      <c r="I120" s="54">
        <f>IFERROR((SUMIFS(데이터!K:K,데이터!F:F,D120,데이터!$N:$N,$A$1,데이터!$O:$O,$B$1))/F120,0)</f>
        <v>0</v>
      </c>
      <c r="J120" s="55">
        <f t="shared" si="7"/>
        <v>0</v>
      </c>
      <c r="K120" s="233"/>
      <c r="L120" s="124">
        <f>IFERROR(SUMIFS(데이터!$G:$G,데이터!$F:$F,$D120,데이터!$N:$N,$A$1,데이터!$O:$O,$B$1,데이터!$L:$L,L$1),"")</f>
        <v>0</v>
      </c>
      <c r="M120" s="39" t="str">
        <f t="shared" si="1"/>
        <v/>
      </c>
      <c r="N120" s="125">
        <f>IFERROR(SUMIFS(데이터!$G:$G,데이터!$F:$F,$D120,데이터!$N:$N,$A$1,데이터!$O:$O,$B$1,데이터!$L:$L,N$1),"")</f>
        <v>0</v>
      </c>
      <c r="O120" s="39" t="str">
        <f t="shared" si="2"/>
        <v/>
      </c>
      <c r="Q120" s="88"/>
      <c r="R120" s="42"/>
      <c r="S120" s="43"/>
      <c r="T120" s="88"/>
      <c r="U120" s="97"/>
      <c r="V120" s="88"/>
      <c r="W120" s="97"/>
      <c r="X120" s="88"/>
    </row>
    <row r="121" spans="1:24">
      <c r="A121" s="233"/>
      <c r="B121" s="233"/>
      <c r="C121" s="233"/>
      <c r="D121" s="49" t="str">
        <f>연간집계!D121</f>
        <v>시크북(북타입)_277_352_58p_기성 원단커버 / 277X352 | 하드커버 | 없음 | 58p | 로만브라운</v>
      </c>
      <c r="E121" s="50" t="str">
        <f>연간집계!E121</f>
        <v>시크북(북) 277 (로만브라운/58p)</v>
      </c>
      <c r="F121" s="126">
        <f>COUNTIFS(데이터!F:F,D121,데이터!$N:$N,$A$1,데이터!$O:$O,$B$1)</f>
        <v>0</v>
      </c>
      <c r="G121" s="127">
        <f>SUMIFS(데이터!G:G,데이터!F:F,D121,데이터!$N:$N,$A$1,데이터!$O:$O,$B$1)</f>
        <v>0</v>
      </c>
      <c r="H121" s="54">
        <f t="shared" si="6"/>
        <v>0</v>
      </c>
      <c r="I121" s="54">
        <f>IFERROR((SUMIFS(데이터!K:K,데이터!F:F,D121,데이터!$N:$N,$A$1,데이터!$O:$O,$B$1))/F121,0)</f>
        <v>0</v>
      </c>
      <c r="J121" s="55">
        <f t="shared" si="7"/>
        <v>0</v>
      </c>
      <c r="K121" s="233"/>
      <c r="L121" s="124">
        <f>IFERROR(SUMIFS(데이터!$G:$G,데이터!$F:$F,$D121,데이터!$N:$N,$A$1,데이터!$O:$O,$B$1,데이터!$L:$L,L$1),"")</f>
        <v>0</v>
      </c>
      <c r="M121" s="39" t="str">
        <f t="shared" si="1"/>
        <v/>
      </c>
      <c r="N121" s="125">
        <f>IFERROR(SUMIFS(데이터!$G:$G,데이터!$F:$F,$D121,데이터!$N:$N,$A$1,데이터!$O:$O,$B$1,데이터!$L:$L,N$1),"")</f>
        <v>0</v>
      </c>
      <c r="O121" s="39" t="str">
        <f t="shared" si="2"/>
        <v/>
      </c>
      <c r="Q121" s="88"/>
      <c r="R121" s="42"/>
      <c r="S121" s="43"/>
      <c r="T121" s="88"/>
      <c r="U121" s="97"/>
      <c r="V121" s="88"/>
      <c r="W121" s="97"/>
      <c r="X121" s="88"/>
    </row>
    <row r="122" spans="1:24">
      <c r="A122" s="233"/>
      <c r="B122" s="233"/>
      <c r="C122" s="233"/>
      <c r="D122" s="49" t="str">
        <f>연간집계!D122</f>
        <v>시크북(북타입)_277_352_38p_기성 원단커버 / 277X352 | 하드커버 | 없음 | 38p | 로만브라운</v>
      </c>
      <c r="E122" s="50" t="str">
        <f>연간집계!E122</f>
        <v>시크북(북) 277 (로만브라운/38p)</v>
      </c>
      <c r="F122" s="126">
        <f>COUNTIFS(데이터!F:F,D122,데이터!$N:$N,$A$1,데이터!$O:$O,$B$1)</f>
        <v>0</v>
      </c>
      <c r="G122" s="127">
        <f>SUMIFS(데이터!G:G,데이터!F:F,D122,데이터!$N:$N,$A$1,데이터!$O:$O,$B$1)</f>
        <v>0</v>
      </c>
      <c r="H122" s="54">
        <f t="shared" si="6"/>
        <v>0</v>
      </c>
      <c r="I122" s="54">
        <f>IFERROR((SUMIFS(데이터!K:K,데이터!F:F,D122,데이터!$N:$N,$A$1,데이터!$O:$O,$B$1))/F122,0)</f>
        <v>0</v>
      </c>
      <c r="J122" s="55">
        <f t="shared" si="7"/>
        <v>0</v>
      </c>
      <c r="K122" s="233"/>
      <c r="L122" s="124">
        <f>IFERROR(SUMIFS(데이터!$G:$G,데이터!$F:$F,$D122,데이터!$N:$N,$A$1,데이터!$O:$O,$B$1,데이터!$L:$L,L$1),"")</f>
        <v>0</v>
      </c>
      <c r="M122" s="39" t="str">
        <f t="shared" si="1"/>
        <v/>
      </c>
      <c r="N122" s="125">
        <f>IFERROR(SUMIFS(데이터!$G:$G,데이터!$F:$F,$D122,데이터!$N:$N,$A$1,데이터!$O:$O,$B$1,데이터!$L:$L,N$1),"")</f>
        <v>0</v>
      </c>
      <c r="O122" s="39" t="str">
        <f t="shared" si="2"/>
        <v/>
      </c>
      <c r="Q122" s="88"/>
      <c r="R122" s="42"/>
      <c r="S122" s="43"/>
      <c r="T122" s="88"/>
      <c r="U122" s="97"/>
      <c r="V122" s="88"/>
      <c r="W122" s="97"/>
      <c r="X122" s="88"/>
    </row>
    <row r="123" spans="1:24">
      <c r="A123" s="233"/>
      <c r="B123" s="233"/>
      <c r="C123" s="233"/>
      <c r="D123" s="49" t="str">
        <f>연간집계!D123</f>
        <v>시크북(북타입)_277_352_58p_기성 원단커버 / 277X352 | 하드커버 | 없음 | 58p | 로얄레드</v>
      </c>
      <c r="E123" s="50" t="str">
        <f>연간집계!E123</f>
        <v>시크북(북) 277 (로얄레드/58p)</v>
      </c>
      <c r="F123" s="126">
        <f>COUNTIFS(데이터!F:F,D123,데이터!$N:$N,$A$1,데이터!$O:$O,$B$1)</f>
        <v>0</v>
      </c>
      <c r="G123" s="127">
        <f>SUMIFS(데이터!G:G,데이터!F:F,D123,데이터!$N:$N,$A$1,데이터!$O:$O,$B$1)</f>
        <v>0</v>
      </c>
      <c r="H123" s="54">
        <f t="shared" si="6"/>
        <v>0</v>
      </c>
      <c r="I123" s="54">
        <f>IFERROR((SUMIFS(데이터!K:K,데이터!F:F,D123,데이터!$N:$N,$A$1,데이터!$O:$O,$B$1))/F123,0)</f>
        <v>0</v>
      </c>
      <c r="J123" s="55">
        <f t="shared" si="7"/>
        <v>0</v>
      </c>
      <c r="K123" s="233"/>
      <c r="L123" s="124">
        <f>IFERROR(SUMIFS(데이터!$G:$G,데이터!$F:$F,$D123,데이터!$N:$N,$A$1,데이터!$O:$O,$B$1,데이터!$L:$L,L$1),"")</f>
        <v>0</v>
      </c>
      <c r="M123" s="39" t="str">
        <f t="shared" si="1"/>
        <v/>
      </c>
      <c r="N123" s="125">
        <f>IFERROR(SUMIFS(데이터!$G:$G,데이터!$F:$F,$D123,데이터!$N:$N,$A$1,데이터!$O:$O,$B$1,데이터!$L:$L,N$1),"")</f>
        <v>0</v>
      </c>
      <c r="O123" s="39" t="str">
        <f t="shared" si="2"/>
        <v/>
      </c>
      <c r="Q123" s="88"/>
      <c r="R123" s="42"/>
      <c r="S123" s="43"/>
      <c r="T123" s="88"/>
      <c r="U123" s="97"/>
      <c r="V123" s="88"/>
      <c r="W123" s="97"/>
      <c r="X123" s="88"/>
    </row>
    <row r="124" spans="1:24">
      <c r="A124" s="233"/>
      <c r="B124" s="233"/>
      <c r="C124" s="233"/>
      <c r="D124" s="49" t="str">
        <f>연간집계!D124</f>
        <v>시크북(북타입)_277_352_38p_기성 원단커버 / 277X352 | 하드커버 | 없음 | 38p | 로얄레드</v>
      </c>
      <c r="E124" s="50" t="str">
        <f>연간집계!E124</f>
        <v>시크북(북) 277 (로얄레드/38p)</v>
      </c>
      <c r="F124" s="126">
        <f>COUNTIFS(데이터!F:F,D124,데이터!$N:$N,$A$1,데이터!$O:$O,$B$1)</f>
        <v>0</v>
      </c>
      <c r="G124" s="127">
        <f>SUMIFS(데이터!G:G,데이터!F:F,D124,데이터!$N:$N,$A$1,데이터!$O:$O,$B$1)</f>
        <v>0</v>
      </c>
      <c r="H124" s="54">
        <f t="shared" si="6"/>
        <v>0</v>
      </c>
      <c r="I124" s="54">
        <f>IFERROR((SUMIFS(데이터!K:K,데이터!F:F,D124,데이터!$N:$N,$A$1,데이터!$O:$O,$B$1))/F124,0)</f>
        <v>0</v>
      </c>
      <c r="J124" s="55">
        <f t="shared" si="7"/>
        <v>0</v>
      </c>
      <c r="K124" s="233"/>
      <c r="L124" s="124">
        <f>IFERROR(SUMIFS(데이터!$G:$G,데이터!$F:$F,$D124,데이터!$N:$N,$A$1,데이터!$O:$O,$B$1,데이터!$L:$L,L$1),"")</f>
        <v>0</v>
      </c>
      <c r="M124" s="39" t="str">
        <f t="shared" si="1"/>
        <v/>
      </c>
      <c r="N124" s="125">
        <f>IFERROR(SUMIFS(데이터!$G:$G,데이터!$F:$F,$D124,데이터!$N:$N,$A$1,데이터!$O:$O,$B$1,데이터!$L:$L,N$1),"")</f>
        <v>0</v>
      </c>
      <c r="O124" s="39" t="str">
        <f t="shared" si="2"/>
        <v/>
      </c>
      <c r="Q124" s="88"/>
      <c r="R124" s="42"/>
      <c r="S124" s="43"/>
      <c r="T124" s="88"/>
      <c r="U124" s="97"/>
      <c r="V124" s="88"/>
      <c r="W124" s="97"/>
      <c r="X124" s="88"/>
    </row>
    <row r="125" spans="1:24">
      <c r="A125" s="233"/>
      <c r="B125" s="233"/>
      <c r="C125" s="242" t="s">
        <v>1104</v>
      </c>
      <c r="D125" s="49" t="str">
        <f>연간집계!D125</f>
        <v>시크북(북타입)_280_210_58p_기성 원단커버 / 280X210 | 하드커버 | 없음 | 58p | 시크블랙</v>
      </c>
      <c r="E125" s="50" t="str">
        <f>연간집계!E125</f>
        <v>시크북(북) 280 (시크블랙/58p)</v>
      </c>
      <c r="F125" s="126">
        <f>COUNTIFS(데이터!F:F,D125,데이터!$N:$N,$A$1,데이터!$O:$O,$B$1)</f>
        <v>0</v>
      </c>
      <c r="G125" s="127">
        <f>SUMIFS(데이터!G:G,데이터!F:F,D125,데이터!$N:$N,$A$1,데이터!$O:$O,$B$1)</f>
        <v>0</v>
      </c>
      <c r="H125" s="54">
        <f t="shared" si="6"/>
        <v>0</v>
      </c>
      <c r="I125" s="54">
        <f>IFERROR((SUMIFS(데이터!K:K,데이터!F:F,D125,데이터!$N:$N,$A$1,데이터!$O:$O,$B$1))/F125,0)</f>
        <v>0</v>
      </c>
      <c r="J125" s="55">
        <f t="shared" si="7"/>
        <v>0</v>
      </c>
      <c r="K125" s="254">
        <f>SUM(G125:G130)</f>
        <v>0</v>
      </c>
      <c r="L125" s="124">
        <f>IFERROR(SUMIFS(데이터!$G:$G,데이터!$F:$F,$D125,데이터!$N:$N,$A$1,데이터!$O:$O,$B$1,데이터!$L:$L,L$1),"")</f>
        <v>0</v>
      </c>
      <c r="M125" s="39" t="str">
        <f t="shared" si="1"/>
        <v/>
      </c>
      <c r="N125" s="125">
        <f>IFERROR(SUMIFS(데이터!$G:$G,데이터!$F:$F,$D125,데이터!$N:$N,$A$1,데이터!$O:$O,$B$1,데이터!$L:$L,N$1),"")</f>
        <v>0</v>
      </c>
      <c r="O125" s="39" t="str">
        <f t="shared" si="2"/>
        <v/>
      </c>
      <c r="Q125" s="88"/>
      <c r="R125" s="42"/>
      <c r="S125" s="43"/>
      <c r="T125" s="88"/>
      <c r="U125" s="97"/>
      <c r="V125" s="88"/>
      <c r="W125" s="97"/>
      <c r="X125" s="88"/>
    </row>
    <row r="126" spans="1:24">
      <c r="A126" s="233"/>
      <c r="B126" s="233"/>
      <c r="C126" s="233"/>
      <c r="D126" s="49" t="str">
        <f>연간집계!D126</f>
        <v>시크북(북타입)_280_210_38p_기성 원단커버 / 280X210 | 하드커버 | 없음 | 38p | 시크블랙</v>
      </c>
      <c r="E126" s="50" t="str">
        <f>연간집계!E126</f>
        <v>시크북(북) 280 (시크블랙/38p)</v>
      </c>
      <c r="F126" s="126">
        <f>COUNTIFS(데이터!F:F,D126,데이터!$N:$N,$A$1,데이터!$O:$O,$B$1)</f>
        <v>0</v>
      </c>
      <c r="G126" s="127">
        <f>SUMIFS(데이터!G:G,데이터!F:F,D126,데이터!$N:$N,$A$1,데이터!$O:$O,$B$1)</f>
        <v>0</v>
      </c>
      <c r="H126" s="54">
        <f t="shared" si="6"/>
        <v>0</v>
      </c>
      <c r="I126" s="54">
        <f>IFERROR((SUMIFS(데이터!K:K,데이터!F:F,D126,데이터!$N:$N,$A$1,데이터!$O:$O,$B$1))/F126,0)</f>
        <v>0</v>
      </c>
      <c r="J126" s="55">
        <f t="shared" si="7"/>
        <v>0</v>
      </c>
      <c r="K126" s="233"/>
      <c r="L126" s="124">
        <f>IFERROR(SUMIFS(데이터!$G:$G,데이터!$F:$F,$D126,데이터!$N:$N,$A$1,데이터!$O:$O,$B$1,데이터!$L:$L,L$1),"")</f>
        <v>0</v>
      </c>
      <c r="M126" s="39" t="str">
        <f t="shared" si="1"/>
        <v/>
      </c>
      <c r="N126" s="125">
        <f>IFERROR(SUMIFS(데이터!$G:$G,데이터!$F:$F,$D126,데이터!$N:$N,$A$1,데이터!$O:$O,$B$1,데이터!$L:$L,N$1),"")</f>
        <v>0</v>
      </c>
      <c r="O126" s="39" t="str">
        <f t="shared" si="2"/>
        <v/>
      </c>
      <c r="Q126" s="88"/>
      <c r="R126" s="42"/>
      <c r="S126" s="43"/>
      <c r="T126" s="88"/>
      <c r="U126" s="97"/>
      <c r="V126" s="88"/>
      <c r="W126" s="97"/>
      <c r="X126" s="88"/>
    </row>
    <row r="127" spans="1:24">
      <c r="A127" s="233"/>
      <c r="B127" s="233"/>
      <c r="C127" s="233"/>
      <c r="D127" s="49" t="str">
        <f>연간집계!D127</f>
        <v>시크북(북타입)_280_210_기성 원단커버 (시크북(북타입)_280_210_58p_기성 원단커버 / 280X210 | 하드커버 | 없음 | 58p | 로만브라운)</v>
      </c>
      <c r="E127" s="50" t="str">
        <f>연간집계!E127</f>
        <v>시크북(북) 280 (로만브라운/58p)</v>
      </c>
      <c r="F127" s="126">
        <f>COUNTIFS(데이터!F:F,D127,데이터!$N:$N,$A$1,데이터!$O:$O,$B$1)</f>
        <v>0</v>
      </c>
      <c r="G127" s="127">
        <f>SUMIFS(데이터!G:G,데이터!F:F,D127,데이터!$N:$N,$A$1,데이터!$O:$O,$B$1)</f>
        <v>0</v>
      </c>
      <c r="H127" s="54">
        <f t="shared" si="6"/>
        <v>0</v>
      </c>
      <c r="I127" s="54">
        <f>IFERROR((SUMIFS(데이터!K:K,데이터!F:F,D127,데이터!$N:$N,$A$1,데이터!$O:$O,$B$1))/F127,0)</f>
        <v>0</v>
      </c>
      <c r="J127" s="55">
        <f t="shared" si="7"/>
        <v>0</v>
      </c>
      <c r="K127" s="233"/>
      <c r="L127" s="124">
        <f>IFERROR(SUMIFS(데이터!$G:$G,데이터!$F:$F,$D127,데이터!$N:$N,$A$1,데이터!$O:$O,$B$1,데이터!$L:$L,L$1),"")</f>
        <v>0</v>
      </c>
      <c r="M127" s="39" t="str">
        <f t="shared" si="1"/>
        <v/>
      </c>
      <c r="N127" s="125">
        <f>IFERROR(SUMIFS(데이터!$G:$G,데이터!$F:$F,$D127,데이터!$N:$N,$A$1,데이터!$O:$O,$B$1,데이터!$L:$L,N$1),"")</f>
        <v>0</v>
      </c>
      <c r="O127" s="39" t="str">
        <f t="shared" si="2"/>
        <v/>
      </c>
      <c r="Q127" s="88"/>
      <c r="R127" s="42"/>
      <c r="S127" s="43"/>
      <c r="T127" s="88"/>
      <c r="U127" s="97"/>
      <c r="V127" s="88"/>
      <c r="W127" s="97"/>
      <c r="X127" s="88"/>
    </row>
    <row r="128" spans="1:24">
      <c r="A128" s="233"/>
      <c r="B128" s="233"/>
      <c r="C128" s="233"/>
      <c r="D128" s="49" t="str">
        <f>연간집계!D128</f>
        <v>시크북(북타입)_280_210_기성 원단커버 (시크북(북타입)_280_210_38p_기성 원단커버 / 280X210 | 하드커버 | 없음 | 38p | 로만브라운)</v>
      </c>
      <c r="E128" s="50" t="str">
        <f>연간집계!E128</f>
        <v>시크북(북) 280 (로만브라운/38p)</v>
      </c>
      <c r="F128" s="126">
        <f>COUNTIFS(데이터!F:F,D128,데이터!$N:$N,$A$1,데이터!$O:$O,$B$1)</f>
        <v>0</v>
      </c>
      <c r="G128" s="127">
        <f>SUMIFS(데이터!G:G,데이터!F:F,D128,데이터!$N:$N,$A$1,데이터!$O:$O,$B$1)</f>
        <v>0</v>
      </c>
      <c r="H128" s="54">
        <f t="shared" si="6"/>
        <v>0</v>
      </c>
      <c r="I128" s="54">
        <f>IFERROR((SUMIFS(데이터!K:K,데이터!F:F,D128,데이터!$N:$N,$A$1,데이터!$O:$O,$B$1))/F128,0)</f>
        <v>0</v>
      </c>
      <c r="J128" s="55">
        <f t="shared" si="7"/>
        <v>0</v>
      </c>
      <c r="K128" s="233"/>
      <c r="L128" s="124">
        <f>IFERROR(SUMIFS(데이터!$G:$G,데이터!$F:$F,$D128,데이터!$N:$N,$A$1,데이터!$O:$O,$B$1,데이터!$L:$L,L$1),"")</f>
        <v>0</v>
      </c>
      <c r="M128" s="39" t="str">
        <f t="shared" si="1"/>
        <v/>
      </c>
      <c r="N128" s="125">
        <f>IFERROR(SUMIFS(데이터!$G:$G,데이터!$F:$F,$D128,데이터!$N:$N,$A$1,데이터!$O:$O,$B$1,데이터!$L:$L,N$1),"")</f>
        <v>0</v>
      </c>
      <c r="O128" s="39" t="str">
        <f t="shared" si="2"/>
        <v/>
      </c>
      <c r="Q128" s="88"/>
      <c r="R128" s="42"/>
      <c r="S128" s="43"/>
      <c r="T128" s="88"/>
      <c r="U128" s="97"/>
      <c r="V128" s="88"/>
      <c r="W128" s="97"/>
      <c r="X128" s="88"/>
    </row>
    <row r="129" spans="1:24">
      <c r="A129" s="233"/>
      <c r="B129" s="233"/>
      <c r="C129" s="233"/>
      <c r="D129" s="49" t="str">
        <f>연간집계!D129</f>
        <v>시크북(북타입)_280_210_58p_기성 원단커버 / 280X210 | 하드커버 | 없음 | 58p | 로얄레드</v>
      </c>
      <c r="E129" s="50" t="str">
        <f>연간집계!E129</f>
        <v>시크북(북) 280 (로얄레드/58p)</v>
      </c>
      <c r="F129" s="126">
        <f>COUNTIFS(데이터!F:F,D129,데이터!$N:$N,$A$1,데이터!$O:$O,$B$1)</f>
        <v>0</v>
      </c>
      <c r="G129" s="127">
        <f>SUMIFS(데이터!G:G,데이터!F:F,D129,데이터!$N:$N,$A$1,데이터!$O:$O,$B$1)</f>
        <v>0</v>
      </c>
      <c r="H129" s="54">
        <f t="shared" si="6"/>
        <v>0</v>
      </c>
      <c r="I129" s="54">
        <f>IFERROR((SUMIFS(데이터!K:K,데이터!F:F,D129,데이터!$N:$N,$A$1,데이터!$O:$O,$B$1))/F129,0)</f>
        <v>0</v>
      </c>
      <c r="J129" s="55">
        <f t="shared" si="7"/>
        <v>0</v>
      </c>
      <c r="K129" s="233"/>
      <c r="L129" s="124">
        <f>IFERROR(SUMIFS(데이터!$G:$G,데이터!$F:$F,$D129,데이터!$N:$N,$A$1,데이터!$O:$O,$B$1,데이터!$L:$L,L$1),"")</f>
        <v>0</v>
      </c>
      <c r="M129" s="39" t="str">
        <f t="shared" si="1"/>
        <v/>
      </c>
      <c r="N129" s="125">
        <f>IFERROR(SUMIFS(데이터!$G:$G,데이터!$F:$F,$D129,데이터!$N:$N,$A$1,데이터!$O:$O,$B$1,데이터!$L:$L,N$1),"")</f>
        <v>0</v>
      </c>
      <c r="O129" s="39" t="str">
        <f t="shared" si="2"/>
        <v/>
      </c>
      <c r="Q129" s="88"/>
      <c r="R129" s="42"/>
      <c r="S129" s="43"/>
      <c r="T129" s="88"/>
      <c r="U129" s="97"/>
      <c r="V129" s="88"/>
      <c r="W129" s="97"/>
      <c r="X129" s="88"/>
    </row>
    <row r="130" spans="1:24">
      <c r="A130" s="233"/>
      <c r="B130" s="233"/>
      <c r="C130" s="233"/>
      <c r="D130" s="49" t="str">
        <f>연간집계!D130</f>
        <v>시크북(북타입)_280_210_기성 원단커버 (시크북(북타입)_280_210_38p_기성 원단커버 / 280X210 | 하드커버 | 없음 | 38p | 로얄레드)</v>
      </c>
      <c r="E130" s="50" t="str">
        <f>연간집계!E130</f>
        <v>시크북(북) 280 (로얄레드/38p)</v>
      </c>
      <c r="F130" s="126">
        <f>COUNTIFS(데이터!F:F,D130,데이터!$N:$N,$A$1,데이터!$O:$O,$B$1)</f>
        <v>0</v>
      </c>
      <c r="G130" s="127">
        <f>SUMIFS(데이터!G:G,데이터!F:F,D130,데이터!$N:$N,$A$1,데이터!$O:$O,$B$1)</f>
        <v>0</v>
      </c>
      <c r="H130" s="54">
        <f t="shared" si="6"/>
        <v>0</v>
      </c>
      <c r="I130" s="54">
        <f>IFERROR((SUMIFS(데이터!K:K,데이터!F:F,D130,데이터!$N:$N,$A$1,데이터!$O:$O,$B$1))/F130,0)</f>
        <v>0</v>
      </c>
      <c r="J130" s="55">
        <f t="shared" si="7"/>
        <v>0</v>
      </c>
      <c r="K130" s="233"/>
      <c r="L130" s="124">
        <f>IFERROR(SUMIFS(데이터!$G:$G,데이터!$F:$F,$D130,데이터!$N:$N,$A$1,데이터!$O:$O,$B$1,데이터!$L:$L,L$1),"")</f>
        <v>0</v>
      </c>
      <c r="M130" s="39" t="str">
        <f t="shared" si="1"/>
        <v/>
      </c>
      <c r="N130" s="125">
        <f>IFERROR(SUMIFS(데이터!$G:$G,데이터!$F:$F,$D130,데이터!$N:$N,$A$1,데이터!$O:$O,$B$1,데이터!$L:$L,N$1),"")</f>
        <v>0</v>
      </c>
      <c r="O130" s="39" t="str">
        <f t="shared" si="2"/>
        <v/>
      </c>
      <c r="Q130" s="88"/>
      <c r="R130" s="42"/>
      <c r="S130" s="43"/>
      <c r="T130" s="88"/>
      <c r="U130" s="97"/>
      <c r="V130" s="88"/>
      <c r="W130" s="97"/>
      <c r="X130" s="88"/>
    </row>
    <row r="131" spans="1:24">
      <c r="A131" s="233"/>
      <c r="B131" s="233"/>
      <c r="C131" s="242" t="s">
        <v>1116</v>
      </c>
      <c r="D131" s="49" t="str">
        <f>연간집계!D131</f>
        <v>시크북(북타입)_352_277_기성 원단커버 (시크북(북타입)_352_277_58p_기성 원단커버 / 352X277 | 하드커버 | 없음 | 58p | 시크블랙)</v>
      </c>
      <c r="E131" s="50" t="str">
        <f>연간집계!E131</f>
        <v>시크북(북) 352 (시크블랙/58p)</v>
      </c>
      <c r="F131" s="126">
        <f>COUNTIFS(데이터!F:F,D131,데이터!$N:$N,$A$1,데이터!$O:$O,$B$1)</f>
        <v>0</v>
      </c>
      <c r="G131" s="127">
        <f>SUMIFS(데이터!G:G,데이터!F:F,D131,데이터!$N:$N,$A$1,데이터!$O:$O,$B$1)</f>
        <v>0</v>
      </c>
      <c r="H131" s="54">
        <f t="shared" si="6"/>
        <v>0</v>
      </c>
      <c r="I131" s="54">
        <f>IFERROR((SUMIFS(데이터!K:K,데이터!F:F,D131,데이터!$N:$N,$A$1,데이터!$O:$O,$B$1))/F131,0)</f>
        <v>0</v>
      </c>
      <c r="J131" s="55">
        <f t="shared" si="7"/>
        <v>0</v>
      </c>
      <c r="K131" s="254">
        <f>SUM(G131:G136)</f>
        <v>0</v>
      </c>
      <c r="L131" s="124">
        <f>IFERROR(SUMIFS(데이터!$G:$G,데이터!$F:$F,$D131,데이터!$N:$N,$A$1,데이터!$O:$O,$B$1,데이터!$L:$L,L$1),"")</f>
        <v>0</v>
      </c>
      <c r="M131" s="39" t="str">
        <f t="shared" si="1"/>
        <v/>
      </c>
      <c r="N131" s="125">
        <f>IFERROR(SUMIFS(데이터!$G:$G,데이터!$F:$F,$D131,데이터!$N:$N,$A$1,데이터!$O:$O,$B$1,데이터!$L:$L,N$1),"")</f>
        <v>0</v>
      </c>
      <c r="O131" s="39" t="str">
        <f t="shared" si="2"/>
        <v/>
      </c>
      <c r="Q131" s="88"/>
      <c r="R131" s="42"/>
      <c r="S131" s="43"/>
      <c r="T131" s="88"/>
      <c r="U131" s="97"/>
      <c r="V131" s="88"/>
      <c r="W131" s="97"/>
      <c r="X131" s="88"/>
    </row>
    <row r="132" spans="1:24">
      <c r="A132" s="233"/>
      <c r="B132" s="233"/>
      <c r="C132" s="233"/>
      <c r="D132" s="49" t="str">
        <f>연간집계!D132</f>
        <v>시크북(북타입)_352_277_38p_기성 원단커버 / 277X352 | 하드커버 | 없음 | 38p | 시크블랙</v>
      </c>
      <c r="E132" s="50" t="str">
        <f>연간집계!E132</f>
        <v>시크북(북) 352 (시크블랙/38p)</v>
      </c>
      <c r="F132" s="126">
        <f>COUNTIFS(데이터!F:F,D132,데이터!$N:$N,$A$1,데이터!$O:$O,$B$1)</f>
        <v>0</v>
      </c>
      <c r="G132" s="127">
        <f>SUMIFS(데이터!G:G,데이터!F:F,D132,데이터!$N:$N,$A$1,데이터!$O:$O,$B$1)</f>
        <v>0</v>
      </c>
      <c r="H132" s="54">
        <f t="shared" si="6"/>
        <v>0</v>
      </c>
      <c r="I132" s="54">
        <f>IFERROR((SUMIFS(데이터!K:K,데이터!F:F,D132,데이터!$N:$N,$A$1,데이터!$O:$O,$B$1))/F132,0)</f>
        <v>0</v>
      </c>
      <c r="J132" s="55">
        <f t="shared" si="7"/>
        <v>0</v>
      </c>
      <c r="K132" s="233"/>
      <c r="L132" s="124">
        <f>IFERROR(SUMIFS(데이터!$G:$G,데이터!$F:$F,$D132,데이터!$N:$N,$A$1,데이터!$O:$O,$B$1,데이터!$L:$L,L$1),"")</f>
        <v>0</v>
      </c>
      <c r="M132" s="39" t="str">
        <f t="shared" si="1"/>
        <v/>
      </c>
      <c r="N132" s="125">
        <f>IFERROR(SUMIFS(데이터!$G:$G,데이터!$F:$F,$D132,데이터!$N:$N,$A$1,데이터!$O:$O,$B$1,데이터!$L:$L,N$1),"")</f>
        <v>0</v>
      </c>
      <c r="O132" s="39" t="str">
        <f t="shared" si="2"/>
        <v/>
      </c>
      <c r="Q132" s="88"/>
      <c r="R132" s="42"/>
      <c r="S132" s="43"/>
      <c r="T132" s="88"/>
      <c r="U132" s="97"/>
      <c r="V132" s="88"/>
      <c r="W132" s="97"/>
      <c r="X132" s="88"/>
    </row>
    <row r="133" spans="1:24">
      <c r="A133" s="233"/>
      <c r="B133" s="233"/>
      <c r="C133" s="233"/>
      <c r="D133" s="49" t="str">
        <f>연간집계!D133</f>
        <v>시크북(북타입)_352_277_기성 원단커버 (시크북(북타입)_352_277_58p_기성 원단커버 / 352X277 | 하드커버 | 없음 | 58p | 로만브라운)</v>
      </c>
      <c r="E133" s="50" t="str">
        <f>연간집계!E133</f>
        <v>시크북(북) 352 (로만브라운/58p)</v>
      </c>
      <c r="F133" s="126">
        <f>COUNTIFS(데이터!F:F,D133,데이터!$N:$N,$A$1,데이터!$O:$O,$B$1)</f>
        <v>0</v>
      </c>
      <c r="G133" s="127">
        <f>SUMIFS(데이터!G:G,데이터!F:F,D133,데이터!$N:$N,$A$1,데이터!$O:$O,$B$1)</f>
        <v>0</v>
      </c>
      <c r="H133" s="54">
        <f t="shared" si="6"/>
        <v>0</v>
      </c>
      <c r="I133" s="54">
        <f>IFERROR((SUMIFS(데이터!K:K,데이터!F:F,D133,데이터!$N:$N,$A$1,데이터!$O:$O,$B$1))/F133,0)</f>
        <v>0</v>
      </c>
      <c r="J133" s="55">
        <f t="shared" si="7"/>
        <v>0</v>
      </c>
      <c r="K133" s="233"/>
      <c r="L133" s="124">
        <f>IFERROR(SUMIFS(데이터!$G:$G,데이터!$F:$F,$D133,데이터!$N:$N,$A$1,데이터!$O:$O,$B$1,데이터!$L:$L,L$1),"")</f>
        <v>0</v>
      </c>
      <c r="M133" s="39" t="str">
        <f t="shared" si="1"/>
        <v/>
      </c>
      <c r="N133" s="125">
        <f>IFERROR(SUMIFS(데이터!$G:$G,데이터!$F:$F,$D133,데이터!$N:$N,$A$1,데이터!$O:$O,$B$1,데이터!$L:$L,N$1),"")</f>
        <v>0</v>
      </c>
      <c r="O133" s="39" t="str">
        <f t="shared" si="2"/>
        <v/>
      </c>
      <c r="Q133" s="88"/>
      <c r="R133" s="42"/>
      <c r="S133" s="43"/>
      <c r="T133" s="88"/>
      <c r="U133" s="97"/>
      <c r="V133" s="88"/>
      <c r="W133" s="97"/>
      <c r="X133" s="88"/>
    </row>
    <row r="134" spans="1:24">
      <c r="A134" s="233"/>
      <c r="B134" s="233"/>
      <c r="C134" s="233"/>
      <c r="D134" s="49" t="str">
        <f>연간집계!D134</f>
        <v>시크북(북타입)_352_277_38p_기성 원단커버 / 277X352 | 하드커버 | 없음 | 38p | 로만브라운</v>
      </c>
      <c r="E134" s="50" t="str">
        <f>연간집계!E134</f>
        <v>시크북(북) 352 (로만브라운/38p)</v>
      </c>
      <c r="F134" s="126">
        <f>COUNTIFS(데이터!F:F,D134,데이터!$N:$N,$A$1,데이터!$O:$O,$B$1)</f>
        <v>0</v>
      </c>
      <c r="G134" s="127">
        <f>SUMIFS(데이터!G:G,데이터!F:F,D134,데이터!$N:$N,$A$1,데이터!$O:$O,$B$1)</f>
        <v>0</v>
      </c>
      <c r="H134" s="54">
        <f t="shared" si="6"/>
        <v>0</v>
      </c>
      <c r="I134" s="54">
        <f>IFERROR((SUMIFS(데이터!K:K,데이터!F:F,D134,데이터!$N:$N,$A$1,데이터!$O:$O,$B$1))/F134,0)</f>
        <v>0</v>
      </c>
      <c r="J134" s="55">
        <f t="shared" si="7"/>
        <v>0</v>
      </c>
      <c r="K134" s="233"/>
      <c r="L134" s="124">
        <f>IFERROR(SUMIFS(데이터!$G:$G,데이터!$F:$F,$D134,데이터!$N:$N,$A$1,데이터!$O:$O,$B$1,데이터!$L:$L,L$1),"")</f>
        <v>0</v>
      </c>
      <c r="M134" s="39" t="str">
        <f t="shared" si="1"/>
        <v/>
      </c>
      <c r="N134" s="125">
        <f>IFERROR(SUMIFS(데이터!$G:$G,데이터!$F:$F,$D134,데이터!$N:$N,$A$1,데이터!$O:$O,$B$1,데이터!$L:$L,N$1),"")</f>
        <v>0</v>
      </c>
      <c r="O134" s="39" t="str">
        <f t="shared" si="2"/>
        <v/>
      </c>
      <c r="Q134" s="88"/>
      <c r="R134" s="42"/>
      <c r="S134" s="43"/>
      <c r="T134" s="88"/>
      <c r="U134" s="97"/>
      <c r="V134" s="88"/>
      <c r="W134" s="97"/>
      <c r="X134" s="88"/>
    </row>
    <row r="135" spans="1:24">
      <c r="A135" s="233"/>
      <c r="B135" s="233"/>
      <c r="C135" s="233"/>
      <c r="D135" s="49" t="str">
        <f>연간집계!D135</f>
        <v>시크북(북타입)_352_277_58p_기성 원단커버 / 277X352 | 하드커버 | 없음 | 58p | 로얄레드</v>
      </c>
      <c r="E135" s="50" t="str">
        <f>연간집계!E135</f>
        <v>시크북(북) 352 (로얄레드/58p)</v>
      </c>
      <c r="F135" s="126">
        <f>COUNTIFS(데이터!F:F,D135,데이터!$N:$N,$A$1,데이터!$O:$O,$B$1)</f>
        <v>0</v>
      </c>
      <c r="G135" s="127">
        <f>SUMIFS(데이터!G:G,데이터!F:F,D135,데이터!$N:$N,$A$1,데이터!$O:$O,$B$1)</f>
        <v>0</v>
      </c>
      <c r="H135" s="54">
        <f t="shared" si="6"/>
        <v>0</v>
      </c>
      <c r="I135" s="54">
        <f>IFERROR((SUMIFS(데이터!K:K,데이터!F:F,D135,데이터!$N:$N,$A$1,데이터!$O:$O,$B$1))/F135,0)</f>
        <v>0</v>
      </c>
      <c r="J135" s="55">
        <f t="shared" si="7"/>
        <v>0</v>
      </c>
      <c r="K135" s="233"/>
      <c r="L135" s="124">
        <f>IFERROR(SUMIFS(데이터!$G:$G,데이터!$F:$F,$D135,데이터!$N:$N,$A$1,데이터!$O:$O,$B$1,데이터!$L:$L,L$1),"")</f>
        <v>0</v>
      </c>
      <c r="M135" s="39" t="str">
        <f t="shared" si="1"/>
        <v/>
      </c>
      <c r="N135" s="125">
        <f>IFERROR(SUMIFS(데이터!$G:$G,데이터!$F:$F,$D135,데이터!$N:$N,$A$1,데이터!$O:$O,$B$1,데이터!$L:$L,N$1),"")</f>
        <v>0</v>
      </c>
      <c r="O135" s="39" t="str">
        <f t="shared" si="2"/>
        <v/>
      </c>
      <c r="Q135" s="88"/>
      <c r="R135" s="42"/>
      <c r="S135" s="43"/>
      <c r="T135" s="88"/>
      <c r="U135" s="97"/>
      <c r="V135" s="88"/>
      <c r="W135" s="97"/>
      <c r="X135" s="88"/>
    </row>
    <row r="136" spans="1:24">
      <c r="A136" s="233"/>
      <c r="B136" s="233"/>
      <c r="C136" s="233"/>
      <c r="D136" s="49" t="str">
        <f>연간집계!D136</f>
        <v>시크북(북타입)_352_277_38p_기성 원단커버 / 277X352 | 하드커버 | 없음 | 38p | 로얄레드</v>
      </c>
      <c r="E136" s="50" t="str">
        <f>연간집계!E136</f>
        <v>시크북(북) 352 (로얄레드/38p)</v>
      </c>
      <c r="F136" s="126">
        <f>COUNTIFS(데이터!F:F,D136,데이터!$N:$N,$A$1,데이터!$O:$O,$B$1)</f>
        <v>0</v>
      </c>
      <c r="G136" s="127">
        <f>SUMIFS(데이터!G:G,데이터!F:F,D136,데이터!$N:$N,$A$1,데이터!$O:$O,$B$1)</f>
        <v>0</v>
      </c>
      <c r="H136" s="54">
        <f t="shared" si="6"/>
        <v>0</v>
      </c>
      <c r="I136" s="54">
        <f>IFERROR((SUMIFS(데이터!K:K,데이터!F:F,D136,데이터!$N:$N,$A$1,데이터!$O:$O,$B$1))/F136,0)</f>
        <v>0</v>
      </c>
      <c r="J136" s="55">
        <f t="shared" si="7"/>
        <v>0</v>
      </c>
      <c r="K136" s="233"/>
      <c r="L136" s="124">
        <f>IFERROR(SUMIFS(데이터!$G:$G,데이터!$F:$F,$D136,데이터!$N:$N,$A$1,데이터!$O:$O,$B$1,데이터!$L:$L,L$1),"")</f>
        <v>0</v>
      </c>
      <c r="M136" s="39" t="str">
        <f t="shared" si="1"/>
        <v/>
      </c>
      <c r="N136" s="125">
        <f>IFERROR(SUMIFS(데이터!$G:$G,데이터!$F:$F,$D136,데이터!$N:$N,$A$1,데이터!$O:$O,$B$1,데이터!$L:$L,N$1),"")</f>
        <v>0</v>
      </c>
      <c r="O136" s="39" t="str">
        <f t="shared" si="2"/>
        <v/>
      </c>
      <c r="Q136" s="88"/>
      <c r="R136" s="42"/>
      <c r="S136" s="43"/>
      <c r="T136" s="88"/>
      <c r="U136" s="97"/>
      <c r="V136" s="88"/>
      <c r="W136" s="97"/>
      <c r="X136" s="88"/>
    </row>
    <row r="137" spans="1:24">
      <c r="A137" s="233"/>
      <c r="B137" s="233"/>
      <c r="C137" s="242" t="s">
        <v>1128</v>
      </c>
      <c r="D137" s="49" t="str">
        <f>연간집계!D137</f>
        <v>시크북(앨범타입)_210_280_기성원단커버 (시크북(앨범타입)_210_280_10p_기성 원단커버 / 210X280 | 압축앨범 | 없음 | 10p | 시크블랙)</v>
      </c>
      <c r="E137" s="50" t="str">
        <f>연간집계!E137</f>
        <v>시크북(앨범) 210 (시크블랙/10p)</v>
      </c>
      <c r="F137" s="126">
        <f>COUNTIFS(데이터!F:F,D137,데이터!$N:$N,$A$1,데이터!$O:$O,$B$1)</f>
        <v>1</v>
      </c>
      <c r="G137" s="127">
        <f>SUMIFS(데이터!G:G,데이터!F:F,D137,데이터!$N:$N,$A$1,데이터!$O:$O,$B$1)</f>
        <v>1</v>
      </c>
      <c r="H137" s="54">
        <f t="shared" si="6"/>
        <v>1</v>
      </c>
      <c r="I137" s="54">
        <f>IFERROR((SUMIFS(데이터!K:K,데이터!F:F,D137,데이터!$N:$N,$A$1,데이터!$O:$O,$B$1))/F137,0)</f>
        <v>10</v>
      </c>
      <c r="J137" s="55">
        <f t="shared" si="7"/>
        <v>9.7943192948090111E-4</v>
      </c>
      <c r="K137" s="254">
        <f>SUM(G137:G145)</f>
        <v>2</v>
      </c>
      <c r="L137" s="124">
        <f>IFERROR(SUMIFS(데이터!$G:$G,데이터!$F:$F,$D137,데이터!$N:$N,$A$1,데이터!$O:$O,$B$1,데이터!$L:$L,L$1),"")</f>
        <v>1</v>
      </c>
      <c r="M137" s="39">
        <f t="shared" si="1"/>
        <v>1</v>
      </c>
      <c r="N137" s="125">
        <f>IFERROR(SUMIFS(데이터!$G:$G,데이터!$F:$F,$D137,데이터!$N:$N,$A$1,데이터!$O:$O,$B$1,데이터!$L:$L,N$1),"")</f>
        <v>0</v>
      </c>
      <c r="O137" s="39">
        <f t="shared" si="2"/>
        <v>0</v>
      </c>
      <c r="Q137" s="88"/>
      <c r="R137" s="42"/>
      <c r="S137" s="43"/>
      <c r="T137" s="88"/>
      <c r="U137" s="97"/>
      <c r="V137" s="88"/>
      <c r="W137" s="97"/>
      <c r="X137" s="88"/>
    </row>
    <row r="138" spans="1:24">
      <c r="A138" s="233"/>
      <c r="B138" s="233"/>
      <c r="C138" s="233"/>
      <c r="D138" s="49" t="str">
        <f>연간집계!D138</f>
        <v>시크북(앨범타입)_210_280_기성원단커버 (시크북(앨범타입)_210_280_10p_기성 원단커버 / 210X280 | 압축앨범 | 없음 | 10p | 로만브라운)</v>
      </c>
      <c r="E138" s="50" t="str">
        <f>연간집계!E138</f>
        <v>시크북(앨범) 210 (로만브라운/10p)</v>
      </c>
      <c r="F138" s="126">
        <f>COUNTIFS(데이터!F:F,D138,데이터!$N:$N,$A$1,데이터!$O:$O,$B$1)</f>
        <v>1</v>
      </c>
      <c r="G138" s="127">
        <f>SUMIFS(데이터!G:G,데이터!F:F,D138,데이터!$N:$N,$A$1,데이터!$O:$O,$B$1)</f>
        <v>1</v>
      </c>
      <c r="H138" s="54">
        <f t="shared" si="6"/>
        <v>1</v>
      </c>
      <c r="I138" s="54">
        <f>IFERROR((SUMIFS(데이터!K:K,데이터!F:F,D138,데이터!$N:$N,$A$1,데이터!$O:$O,$B$1))/F138,0)</f>
        <v>10</v>
      </c>
      <c r="J138" s="55">
        <f t="shared" si="7"/>
        <v>9.7943192948090111E-4</v>
      </c>
      <c r="K138" s="233"/>
      <c r="L138" s="124">
        <f>IFERROR(SUMIFS(데이터!$G:$G,데이터!$F:$F,$D138,데이터!$N:$N,$A$1,데이터!$O:$O,$B$1,데이터!$L:$L,L$1),"")</f>
        <v>1</v>
      </c>
      <c r="M138" s="39">
        <f t="shared" si="1"/>
        <v>1</v>
      </c>
      <c r="N138" s="125">
        <f>IFERROR(SUMIFS(데이터!$G:$G,데이터!$F:$F,$D138,데이터!$N:$N,$A$1,데이터!$O:$O,$B$1,데이터!$L:$L,N$1),"")</f>
        <v>0</v>
      </c>
      <c r="O138" s="39">
        <f t="shared" si="2"/>
        <v>0</v>
      </c>
      <c r="Q138" s="88"/>
      <c r="R138" s="42"/>
      <c r="S138" s="43"/>
      <c r="T138" s="88"/>
      <c r="U138" s="97"/>
      <c r="V138" s="88"/>
      <c r="W138" s="97"/>
      <c r="X138" s="88"/>
    </row>
    <row r="139" spans="1:24">
      <c r="A139" s="233"/>
      <c r="B139" s="233"/>
      <c r="C139" s="233"/>
      <c r="D139" s="49" t="str">
        <f>연간집계!D139</f>
        <v>시크북(앨범타입)_210_280_10p_기성 원단커버 / 210X280 | 압축앨범 | 없음 | 10p | 로얄레드</v>
      </c>
      <c r="E139" s="50" t="str">
        <f>연간집계!E139</f>
        <v>시크북(앨범) 210 (로얄레드/10p)</v>
      </c>
      <c r="F139" s="126">
        <f>COUNTIFS(데이터!F:F,D139,데이터!$N:$N,$A$1,데이터!$O:$O,$B$1)</f>
        <v>0</v>
      </c>
      <c r="G139" s="127">
        <f>SUMIFS(데이터!G:G,데이터!F:F,D139,데이터!$N:$N,$A$1,데이터!$O:$O,$B$1)</f>
        <v>0</v>
      </c>
      <c r="H139" s="54">
        <f t="shared" si="6"/>
        <v>0</v>
      </c>
      <c r="I139" s="54">
        <f>IFERROR((SUMIFS(데이터!K:K,데이터!F:F,D139,데이터!$N:$N,$A$1,데이터!$O:$O,$B$1))/F139,0)</f>
        <v>0</v>
      </c>
      <c r="J139" s="55">
        <f t="shared" si="7"/>
        <v>0</v>
      </c>
      <c r="K139" s="233"/>
      <c r="L139" s="124">
        <f>IFERROR(SUMIFS(데이터!$G:$G,데이터!$F:$F,$D139,데이터!$N:$N,$A$1,데이터!$O:$O,$B$1,데이터!$L:$L,L$1),"")</f>
        <v>0</v>
      </c>
      <c r="M139" s="39" t="str">
        <f t="shared" si="1"/>
        <v/>
      </c>
      <c r="N139" s="125">
        <f>IFERROR(SUMIFS(데이터!$G:$G,데이터!$F:$F,$D139,데이터!$N:$N,$A$1,데이터!$O:$O,$B$1,데이터!$L:$L,N$1),"")</f>
        <v>0</v>
      </c>
      <c r="O139" s="39" t="str">
        <f t="shared" si="2"/>
        <v/>
      </c>
      <c r="Q139" s="88"/>
      <c r="R139" s="42"/>
      <c r="S139" s="43"/>
      <c r="T139" s="88"/>
      <c r="U139" s="97"/>
      <c r="V139" s="88"/>
      <c r="W139" s="97"/>
      <c r="X139" s="88"/>
    </row>
    <row r="140" spans="1:24">
      <c r="A140" s="233"/>
      <c r="B140" s="233"/>
      <c r="C140" s="233"/>
      <c r="D140" s="49" t="str">
        <f>연간집계!D140</f>
        <v>시크북(앨범타입)_210_280_기성원단커버 (시크북(앨범타입)_210_280_20p_기성 원단커버 / 210X280 | 압축앨범 | 없음 | 20p | 시크블랙)</v>
      </c>
      <c r="E140" s="50" t="str">
        <f>연간집계!E140</f>
        <v>시크북(앨범) 210 (시크블랙/20p)</v>
      </c>
      <c r="F140" s="126">
        <f>COUNTIFS(데이터!F:F,D140,데이터!$N:$N,$A$1,데이터!$O:$O,$B$1)</f>
        <v>0</v>
      </c>
      <c r="G140" s="127">
        <f>SUMIFS(데이터!G:G,데이터!F:F,D140,데이터!$N:$N,$A$1,데이터!$O:$O,$B$1)</f>
        <v>0</v>
      </c>
      <c r="H140" s="54">
        <f t="shared" si="6"/>
        <v>0</v>
      </c>
      <c r="I140" s="54">
        <f>IFERROR((SUMIFS(데이터!K:K,데이터!F:F,D140,데이터!$N:$N,$A$1,데이터!$O:$O,$B$1))/F140,0)</f>
        <v>0</v>
      </c>
      <c r="J140" s="55">
        <f t="shared" si="7"/>
        <v>0</v>
      </c>
      <c r="K140" s="233"/>
      <c r="L140" s="124">
        <f>IFERROR(SUMIFS(데이터!$G:$G,데이터!$F:$F,$D140,데이터!$N:$N,$A$1,데이터!$O:$O,$B$1,데이터!$L:$L,L$1),"")</f>
        <v>0</v>
      </c>
      <c r="M140" s="39" t="str">
        <f t="shared" si="1"/>
        <v/>
      </c>
      <c r="N140" s="125">
        <f>IFERROR(SUMIFS(데이터!$G:$G,데이터!$F:$F,$D140,데이터!$N:$N,$A$1,데이터!$O:$O,$B$1,데이터!$L:$L,N$1),"")</f>
        <v>0</v>
      </c>
      <c r="O140" s="39" t="str">
        <f t="shared" si="2"/>
        <v/>
      </c>
      <c r="Q140" s="88"/>
      <c r="R140" s="42"/>
      <c r="S140" s="43"/>
      <c r="T140" s="88"/>
      <c r="U140" s="97"/>
      <c r="V140" s="88"/>
      <c r="W140" s="97"/>
      <c r="X140" s="88"/>
    </row>
    <row r="141" spans="1:24">
      <c r="A141" s="233"/>
      <c r="B141" s="233"/>
      <c r="C141" s="233"/>
      <c r="D141" s="49" t="str">
        <f>연간집계!D141</f>
        <v>시크북(앨범타입)_210_280_기성원단커버 (시크북(앨범타입)_210_280_20p_기성 원단커버 / 210X280 | 압축앨범 | 없음 | 20p | 로만브라운)</v>
      </c>
      <c r="E141" s="50" t="str">
        <f>연간집계!E141</f>
        <v>시크북(앨범) 210 (로만브라운/20p)</v>
      </c>
      <c r="F141" s="126">
        <f>COUNTIFS(데이터!F:F,D141,데이터!$N:$N,$A$1,데이터!$O:$O,$B$1)</f>
        <v>0</v>
      </c>
      <c r="G141" s="127">
        <f>SUMIFS(데이터!G:G,데이터!F:F,D141,데이터!$N:$N,$A$1,데이터!$O:$O,$B$1)</f>
        <v>0</v>
      </c>
      <c r="H141" s="54">
        <f t="shared" si="6"/>
        <v>0</v>
      </c>
      <c r="I141" s="54">
        <f>IFERROR((SUMIFS(데이터!K:K,데이터!F:F,D141,데이터!$N:$N,$A$1,데이터!$O:$O,$B$1))/F141,0)</f>
        <v>0</v>
      </c>
      <c r="J141" s="55">
        <f t="shared" si="7"/>
        <v>0</v>
      </c>
      <c r="K141" s="233"/>
      <c r="L141" s="124">
        <f>IFERROR(SUMIFS(데이터!$G:$G,데이터!$F:$F,$D141,데이터!$N:$N,$A$1,데이터!$O:$O,$B$1,데이터!$L:$L,L$1),"")</f>
        <v>0</v>
      </c>
      <c r="M141" s="39" t="str">
        <f t="shared" si="1"/>
        <v/>
      </c>
      <c r="N141" s="125">
        <f>IFERROR(SUMIFS(데이터!$G:$G,데이터!$F:$F,$D141,데이터!$N:$N,$A$1,데이터!$O:$O,$B$1,데이터!$L:$L,N$1),"")</f>
        <v>0</v>
      </c>
      <c r="O141" s="39" t="str">
        <f t="shared" si="2"/>
        <v/>
      </c>
      <c r="Q141" s="88"/>
      <c r="R141" s="42"/>
      <c r="S141" s="43"/>
      <c r="T141" s="88"/>
      <c r="U141" s="97"/>
      <c r="V141" s="88"/>
      <c r="W141" s="97"/>
      <c r="X141" s="88"/>
    </row>
    <row r="142" spans="1:24">
      <c r="A142" s="233"/>
      <c r="B142" s="233"/>
      <c r="C142" s="233"/>
      <c r="D142" s="49" t="str">
        <f>연간집계!D142</f>
        <v>시크북(앨범타입)_210_280_20p_기성 원단커버 / 210X280 | 압축앨범 | 없음 | 20p | 로얄레드</v>
      </c>
      <c r="E142" s="50" t="str">
        <f>연간집계!E142</f>
        <v>시크북(앨범) 210 (로얄레드/20p)</v>
      </c>
      <c r="F142" s="126">
        <f>COUNTIFS(데이터!F:F,D142,데이터!$N:$N,$A$1,데이터!$O:$O,$B$1)</f>
        <v>0</v>
      </c>
      <c r="G142" s="127">
        <f>SUMIFS(데이터!G:G,데이터!F:F,D142,데이터!$N:$N,$A$1,데이터!$O:$O,$B$1)</f>
        <v>0</v>
      </c>
      <c r="H142" s="54">
        <f t="shared" si="6"/>
        <v>0</v>
      </c>
      <c r="I142" s="54">
        <f>IFERROR((SUMIFS(데이터!K:K,데이터!F:F,D142,데이터!$N:$N,$A$1,데이터!$O:$O,$B$1))/F142,0)</f>
        <v>0</v>
      </c>
      <c r="J142" s="55">
        <f t="shared" si="7"/>
        <v>0</v>
      </c>
      <c r="K142" s="233"/>
      <c r="L142" s="124">
        <f>IFERROR(SUMIFS(데이터!$G:$G,데이터!$F:$F,$D142,데이터!$N:$N,$A$1,데이터!$O:$O,$B$1,데이터!$L:$L,L$1),"")</f>
        <v>0</v>
      </c>
      <c r="M142" s="39" t="str">
        <f t="shared" si="1"/>
        <v/>
      </c>
      <c r="N142" s="125">
        <f>IFERROR(SUMIFS(데이터!$G:$G,데이터!$F:$F,$D142,데이터!$N:$N,$A$1,데이터!$O:$O,$B$1,데이터!$L:$L,N$1),"")</f>
        <v>0</v>
      </c>
      <c r="O142" s="39" t="str">
        <f t="shared" si="2"/>
        <v/>
      </c>
      <c r="Q142" s="88"/>
      <c r="R142" s="42"/>
      <c r="S142" s="43"/>
      <c r="T142" s="88"/>
      <c r="U142" s="97"/>
      <c r="V142" s="88"/>
      <c r="W142" s="97"/>
      <c r="X142" s="88"/>
    </row>
    <row r="143" spans="1:24">
      <c r="A143" s="233"/>
      <c r="B143" s="233"/>
      <c r="C143" s="233"/>
      <c r="D143" s="49" t="str">
        <f>연간집계!D143</f>
        <v>시크북(앨범타입)_210_280_기성원단커버 (시크북(앨범타입)_210_280_30p_기성 원단커버 / 210X280 | 압축앨범 | 없음 | 30p)</v>
      </c>
      <c r="E143" s="50" t="str">
        <f>연간집계!E143</f>
        <v>시크북(앨범) 210 (시크블랙/30p)</v>
      </c>
      <c r="F143" s="126">
        <f>COUNTIFS(데이터!F:F,D143,데이터!$N:$N,$A$1,데이터!$O:$O,$B$1)</f>
        <v>0</v>
      </c>
      <c r="G143" s="127">
        <f>SUMIFS(데이터!G:G,데이터!F:F,D143,데이터!$N:$N,$A$1,데이터!$O:$O,$B$1)</f>
        <v>0</v>
      </c>
      <c r="H143" s="54">
        <f t="shared" si="6"/>
        <v>0</v>
      </c>
      <c r="I143" s="54">
        <f>IFERROR((SUMIFS(데이터!K:K,데이터!F:F,D143,데이터!$N:$N,$A$1,데이터!$O:$O,$B$1))/F143,0)</f>
        <v>0</v>
      </c>
      <c r="J143" s="55">
        <f t="shared" si="7"/>
        <v>0</v>
      </c>
      <c r="K143" s="233"/>
      <c r="L143" s="124">
        <f>IFERROR(SUMIFS(데이터!$G:$G,데이터!$F:$F,$D143,데이터!$N:$N,$A$1,데이터!$O:$O,$B$1,데이터!$L:$L,L$1),"")</f>
        <v>0</v>
      </c>
      <c r="M143" s="39" t="str">
        <f t="shared" si="1"/>
        <v/>
      </c>
      <c r="N143" s="125">
        <f>IFERROR(SUMIFS(데이터!$G:$G,데이터!$F:$F,$D143,데이터!$N:$N,$A$1,데이터!$O:$O,$B$1,데이터!$L:$L,N$1),"")</f>
        <v>0</v>
      </c>
      <c r="O143" s="39" t="str">
        <f t="shared" si="2"/>
        <v/>
      </c>
      <c r="Q143" s="88"/>
      <c r="R143" s="42"/>
      <c r="S143" s="43"/>
      <c r="T143" s="88"/>
      <c r="U143" s="97"/>
      <c r="V143" s="88"/>
      <c r="W143" s="97"/>
      <c r="X143" s="88"/>
    </row>
    <row r="144" spans="1:24">
      <c r="A144" s="233"/>
      <c r="B144" s="233"/>
      <c r="C144" s="233"/>
      <c r="D144" s="49" t="str">
        <f>연간집계!D144</f>
        <v>시크북(앨범타입)_210_280_30p_기성 원단커버 / 210X280 | 압축앨범 | 없음 | 30p | 로만브라운</v>
      </c>
      <c r="E144" s="50" t="str">
        <f>연간집계!E144</f>
        <v>시크북(앨범) 210 (로만브라운/30p)</v>
      </c>
      <c r="F144" s="126">
        <f>COUNTIFS(데이터!F:F,D144,데이터!$N:$N,$A$1,데이터!$O:$O,$B$1)</f>
        <v>0</v>
      </c>
      <c r="G144" s="127">
        <f>SUMIFS(데이터!G:G,데이터!F:F,D144,데이터!$N:$N,$A$1,데이터!$O:$O,$B$1)</f>
        <v>0</v>
      </c>
      <c r="H144" s="54">
        <f t="shared" si="6"/>
        <v>0</v>
      </c>
      <c r="I144" s="54">
        <f>IFERROR((SUMIFS(데이터!K:K,데이터!F:F,D144,데이터!$N:$N,$A$1,데이터!$O:$O,$B$1))/F144,0)</f>
        <v>0</v>
      </c>
      <c r="J144" s="55">
        <f t="shared" si="7"/>
        <v>0</v>
      </c>
      <c r="K144" s="233"/>
      <c r="L144" s="124">
        <f>IFERROR(SUMIFS(데이터!$G:$G,데이터!$F:$F,$D144,데이터!$N:$N,$A$1,데이터!$O:$O,$B$1,데이터!$L:$L,L$1),"")</f>
        <v>0</v>
      </c>
      <c r="M144" s="39" t="str">
        <f t="shared" si="1"/>
        <v/>
      </c>
      <c r="N144" s="125">
        <f>IFERROR(SUMIFS(데이터!$G:$G,데이터!$F:$F,$D144,데이터!$N:$N,$A$1,데이터!$O:$O,$B$1,데이터!$L:$L,N$1),"")</f>
        <v>0</v>
      </c>
      <c r="O144" s="39" t="str">
        <f t="shared" si="2"/>
        <v/>
      </c>
      <c r="Q144" s="88"/>
      <c r="R144" s="42"/>
      <c r="S144" s="43"/>
      <c r="T144" s="88"/>
      <c r="U144" s="97"/>
      <c r="V144" s="88"/>
      <c r="W144" s="97"/>
      <c r="X144" s="88"/>
    </row>
    <row r="145" spans="1:24">
      <c r="A145" s="233"/>
      <c r="B145" s="233"/>
      <c r="C145" s="233"/>
      <c r="D145" s="49" t="str">
        <f>연간집계!D145</f>
        <v>시크북(앨범타입)_210_280_30p_기성 원단커버 / 210X280 | 압축앨범 | 없음 | 30p | 로얄레드</v>
      </c>
      <c r="E145" s="50" t="str">
        <f>연간집계!E145</f>
        <v>시크북(앨범) 210 (로얄레드/30p)</v>
      </c>
      <c r="F145" s="126">
        <f>COUNTIFS(데이터!F:F,D145,데이터!$N:$N,$A$1,데이터!$O:$O,$B$1)</f>
        <v>0</v>
      </c>
      <c r="G145" s="127">
        <f>SUMIFS(데이터!G:G,데이터!F:F,D145,데이터!$N:$N,$A$1,데이터!$O:$O,$B$1)</f>
        <v>0</v>
      </c>
      <c r="H145" s="54">
        <f t="shared" si="6"/>
        <v>0</v>
      </c>
      <c r="I145" s="54">
        <f>IFERROR((SUMIFS(데이터!K:K,데이터!F:F,D145,데이터!$N:$N,$A$1,데이터!$O:$O,$B$1))/F145,0)</f>
        <v>0</v>
      </c>
      <c r="J145" s="55">
        <f t="shared" si="7"/>
        <v>0</v>
      </c>
      <c r="K145" s="233"/>
      <c r="L145" s="124">
        <f>IFERROR(SUMIFS(데이터!$G:$G,데이터!$F:$F,$D145,데이터!$N:$N,$A$1,데이터!$O:$O,$B$1,데이터!$L:$L,L$1),"")</f>
        <v>0</v>
      </c>
      <c r="M145" s="39" t="str">
        <f t="shared" si="1"/>
        <v/>
      </c>
      <c r="N145" s="125">
        <f>IFERROR(SUMIFS(데이터!$G:$G,데이터!$F:$F,$D145,데이터!$N:$N,$A$1,데이터!$O:$O,$B$1,데이터!$L:$L,N$1),"")</f>
        <v>0</v>
      </c>
      <c r="O145" s="39" t="str">
        <f t="shared" si="2"/>
        <v/>
      </c>
      <c r="Q145" s="88"/>
      <c r="R145" s="42"/>
      <c r="S145" s="43"/>
      <c r="T145" s="88"/>
      <c r="U145" s="97"/>
      <c r="V145" s="88"/>
      <c r="W145" s="97"/>
      <c r="X145" s="88"/>
    </row>
    <row r="146" spans="1:24">
      <c r="A146" s="233"/>
      <c r="B146" s="233"/>
      <c r="C146" s="242" t="s">
        <v>1145</v>
      </c>
      <c r="D146" s="49" t="str">
        <f>연간집계!D146</f>
        <v>시크북(앨범타입)_280_210_기성원단커버 (시크북(앨범타입)_280_210_10p_기성 원단커버 / 280X210 | 압축앨범 | 없음 | 10p | 시크블랙)</v>
      </c>
      <c r="E146" s="50" t="str">
        <f>연간집계!E146</f>
        <v>시크북(앨범) 280 (시크블랙/10p)</v>
      </c>
      <c r="F146" s="126">
        <f>COUNTIFS(데이터!F:F,D146,데이터!$N:$N,$A$1,데이터!$O:$O,$B$1)</f>
        <v>0</v>
      </c>
      <c r="G146" s="127">
        <f>SUMIFS(데이터!G:G,데이터!F:F,D146,데이터!$N:$N,$A$1,데이터!$O:$O,$B$1)</f>
        <v>0</v>
      </c>
      <c r="H146" s="54">
        <f t="shared" si="6"/>
        <v>0</v>
      </c>
      <c r="I146" s="54">
        <f>IFERROR((SUMIFS(데이터!K:K,데이터!F:F,D146,데이터!$N:$N,$A$1,데이터!$O:$O,$B$1))/F146,0)</f>
        <v>0</v>
      </c>
      <c r="J146" s="55">
        <f t="shared" si="7"/>
        <v>0</v>
      </c>
      <c r="K146" s="254">
        <f>SUM(G146:G154)</f>
        <v>1</v>
      </c>
      <c r="L146" s="124">
        <f>IFERROR(SUMIFS(데이터!$G:$G,데이터!$F:$F,$D146,데이터!$N:$N,$A$1,데이터!$O:$O,$B$1,데이터!$L:$L,L$1),"")</f>
        <v>0</v>
      </c>
      <c r="M146" s="39" t="str">
        <f t="shared" si="1"/>
        <v/>
      </c>
      <c r="N146" s="125">
        <f>IFERROR(SUMIFS(데이터!$G:$G,데이터!$F:$F,$D146,데이터!$N:$N,$A$1,데이터!$O:$O,$B$1,데이터!$L:$L,N$1),"")</f>
        <v>0</v>
      </c>
      <c r="O146" s="39" t="str">
        <f t="shared" si="2"/>
        <v/>
      </c>
      <c r="Q146" s="88"/>
      <c r="R146" s="42"/>
      <c r="S146" s="43"/>
      <c r="T146" s="88"/>
      <c r="U146" s="97"/>
      <c r="V146" s="88"/>
      <c r="W146" s="97"/>
      <c r="X146" s="88"/>
    </row>
    <row r="147" spans="1:24">
      <c r="A147" s="233"/>
      <c r="B147" s="233"/>
      <c r="C147" s="233"/>
      <c r="D147" s="49" t="str">
        <f>연간집계!D147</f>
        <v>시크북(앨범타입)_280_210_기성원단커버 (시크북(앨범타입)_280_210_10p_기성 원단커버 / 280X210 | 압축앨범 | 없음 | 10p | 로만브라운)</v>
      </c>
      <c r="E147" s="50" t="str">
        <f>연간집계!E147</f>
        <v>시크북(앨범) 280 (로만브라운/10p)</v>
      </c>
      <c r="F147" s="126">
        <f>COUNTIFS(데이터!F:F,D147,데이터!$N:$N,$A$1,데이터!$O:$O,$B$1)</f>
        <v>1</v>
      </c>
      <c r="G147" s="127">
        <f>SUMIFS(데이터!G:G,데이터!F:F,D147,데이터!$N:$N,$A$1,데이터!$O:$O,$B$1)</f>
        <v>1</v>
      </c>
      <c r="H147" s="54">
        <f t="shared" si="6"/>
        <v>1</v>
      </c>
      <c r="I147" s="54">
        <f>IFERROR((SUMIFS(데이터!K:K,데이터!F:F,D147,데이터!$N:$N,$A$1,데이터!$O:$O,$B$1))/F147,0)</f>
        <v>10</v>
      </c>
      <c r="J147" s="55">
        <f t="shared" si="7"/>
        <v>9.7943192948090111E-4</v>
      </c>
      <c r="K147" s="233"/>
      <c r="L147" s="124">
        <f>IFERROR(SUMIFS(데이터!$G:$G,데이터!$F:$F,$D147,데이터!$N:$N,$A$1,데이터!$O:$O,$B$1,데이터!$L:$L,L$1),"")</f>
        <v>1</v>
      </c>
      <c r="M147" s="39">
        <f t="shared" si="1"/>
        <v>1</v>
      </c>
      <c r="N147" s="125">
        <f>IFERROR(SUMIFS(데이터!$G:$G,데이터!$F:$F,$D147,데이터!$N:$N,$A$1,데이터!$O:$O,$B$1,데이터!$L:$L,N$1),"")</f>
        <v>0</v>
      </c>
      <c r="O147" s="39">
        <f t="shared" si="2"/>
        <v>0</v>
      </c>
      <c r="Q147" s="88"/>
      <c r="R147" s="42"/>
      <c r="S147" s="43"/>
      <c r="T147" s="88"/>
      <c r="U147" s="97"/>
      <c r="V147" s="88"/>
      <c r="W147" s="97"/>
      <c r="X147" s="88"/>
    </row>
    <row r="148" spans="1:24">
      <c r="A148" s="233"/>
      <c r="B148" s="233"/>
      <c r="C148" s="233"/>
      <c r="D148" s="49" t="str">
        <f>연간집계!D148</f>
        <v>시크북(앨범타입)_280_210_10p_기성 원단커버 / 280X210 | 압축앨범 | 없음 | 10p | 로얄레드</v>
      </c>
      <c r="E148" s="50" t="str">
        <f>연간집계!E148</f>
        <v>시크북(앨범) 280 (로얄레드/10p)</v>
      </c>
      <c r="F148" s="126">
        <f>COUNTIFS(데이터!F:F,D148,데이터!$N:$N,$A$1,데이터!$O:$O,$B$1)</f>
        <v>0</v>
      </c>
      <c r="G148" s="127">
        <f>SUMIFS(데이터!G:G,데이터!F:F,D148,데이터!$N:$N,$A$1,데이터!$O:$O,$B$1)</f>
        <v>0</v>
      </c>
      <c r="H148" s="54">
        <f t="shared" si="6"/>
        <v>0</v>
      </c>
      <c r="I148" s="54">
        <f>IFERROR((SUMIFS(데이터!K:K,데이터!F:F,D148,데이터!$N:$N,$A$1,데이터!$O:$O,$B$1))/F148,0)</f>
        <v>0</v>
      </c>
      <c r="J148" s="55">
        <f t="shared" si="7"/>
        <v>0</v>
      </c>
      <c r="K148" s="233"/>
      <c r="L148" s="124">
        <f>IFERROR(SUMIFS(데이터!$G:$G,데이터!$F:$F,$D148,데이터!$N:$N,$A$1,데이터!$O:$O,$B$1,데이터!$L:$L,L$1),"")</f>
        <v>0</v>
      </c>
      <c r="M148" s="39" t="str">
        <f t="shared" si="1"/>
        <v/>
      </c>
      <c r="N148" s="125">
        <f>IFERROR(SUMIFS(데이터!$G:$G,데이터!$F:$F,$D148,데이터!$N:$N,$A$1,데이터!$O:$O,$B$1,데이터!$L:$L,N$1),"")</f>
        <v>0</v>
      </c>
      <c r="O148" s="39" t="str">
        <f t="shared" si="2"/>
        <v/>
      </c>
      <c r="Q148" s="88"/>
      <c r="R148" s="42"/>
      <c r="S148" s="43"/>
      <c r="T148" s="88"/>
      <c r="U148" s="97"/>
      <c r="V148" s="88"/>
      <c r="W148" s="97"/>
      <c r="X148" s="88"/>
    </row>
    <row r="149" spans="1:24">
      <c r="A149" s="233"/>
      <c r="B149" s="233"/>
      <c r="C149" s="233"/>
      <c r="D149" s="49" t="str">
        <f>연간집계!D149</f>
        <v>시크북(앨범타입)_280_210_20p_기성 원단커버 / 280X210 | 압축앨범 | 없음 | 20p | 시크블랙</v>
      </c>
      <c r="E149" s="50" t="str">
        <f>연간집계!E149</f>
        <v>시크북(앨범) 280 (시크블랙/20p)</v>
      </c>
      <c r="F149" s="126">
        <f>COUNTIFS(데이터!F:F,D149,데이터!$N:$N,$A$1,데이터!$O:$O,$B$1)</f>
        <v>0</v>
      </c>
      <c r="G149" s="127">
        <f>SUMIFS(데이터!G:G,데이터!F:F,D149,데이터!$N:$N,$A$1,데이터!$O:$O,$B$1)</f>
        <v>0</v>
      </c>
      <c r="H149" s="54">
        <f t="shared" si="6"/>
        <v>0</v>
      </c>
      <c r="I149" s="54">
        <f>IFERROR((SUMIFS(데이터!K:K,데이터!F:F,D149,데이터!$N:$N,$A$1,데이터!$O:$O,$B$1))/F149,0)</f>
        <v>0</v>
      </c>
      <c r="J149" s="55">
        <f t="shared" si="7"/>
        <v>0</v>
      </c>
      <c r="K149" s="233"/>
      <c r="L149" s="124">
        <f>IFERROR(SUMIFS(데이터!$G:$G,데이터!$F:$F,$D149,데이터!$N:$N,$A$1,데이터!$O:$O,$B$1,데이터!$L:$L,L$1),"")</f>
        <v>0</v>
      </c>
      <c r="M149" s="39" t="str">
        <f t="shared" si="1"/>
        <v/>
      </c>
      <c r="N149" s="125">
        <f>IFERROR(SUMIFS(데이터!$G:$G,데이터!$F:$F,$D149,데이터!$N:$N,$A$1,데이터!$O:$O,$B$1,데이터!$L:$L,N$1),"")</f>
        <v>0</v>
      </c>
      <c r="O149" s="39" t="str">
        <f t="shared" si="2"/>
        <v/>
      </c>
      <c r="Q149" s="88"/>
      <c r="R149" s="42"/>
      <c r="S149" s="43"/>
      <c r="T149" s="88"/>
      <c r="U149" s="97"/>
      <c r="V149" s="88"/>
      <c r="W149" s="97"/>
      <c r="X149" s="88"/>
    </row>
    <row r="150" spans="1:24">
      <c r="A150" s="233"/>
      <c r="B150" s="233"/>
      <c r="C150" s="233"/>
      <c r="D150" s="49" t="str">
        <f>연간집계!D150</f>
        <v>시크북(앨범타입)_280_210_20p_기성 원단커버 / 280X210 | 압축앨범 | 없음 | 20p | 로만브라운</v>
      </c>
      <c r="E150" s="50" t="str">
        <f>연간집계!E150</f>
        <v>시크북(앨범) 280 (로만브라운/20p)</v>
      </c>
      <c r="F150" s="126">
        <f>COUNTIFS(데이터!F:F,D150,데이터!$N:$N,$A$1,데이터!$O:$O,$B$1)</f>
        <v>0</v>
      </c>
      <c r="G150" s="127">
        <f>SUMIFS(데이터!G:G,데이터!F:F,D150,데이터!$N:$N,$A$1,데이터!$O:$O,$B$1)</f>
        <v>0</v>
      </c>
      <c r="H150" s="54">
        <f t="shared" si="6"/>
        <v>0</v>
      </c>
      <c r="I150" s="54">
        <f>IFERROR((SUMIFS(데이터!K:K,데이터!F:F,D150,데이터!$N:$N,$A$1,데이터!$O:$O,$B$1))/F150,0)</f>
        <v>0</v>
      </c>
      <c r="J150" s="55">
        <f t="shared" si="7"/>
        <v>0</v>
      </c>
      <c r="K150" s="233"/>
      <c r="L150" s="124">
        <f>IFERROR(SUMIFS(데이터!$G:$G,데이터!$F:$F,$D150,데이터!$N:$N,$A$1,데이터!$O:$O,$B$1,데이터!$L:$L,L$1),"")</f>
        <v>0</v>
      </c>
      <c r="M150" s="39" t="str">
        <f t="shared" si="1"/>
        <v/>
      </c>
      <c r="N150" s="125">
        <f>IFERROR(SUMIFS(데이터!$G:$G,데이터!$F:$F,$D150,데이터!$N:$N,$A$1,데이터!$O:$O,$B$1,데이터!$L:$L,N$1),"")</f>
        <v>0</v>
      </c>
      <c r="O150" s="39" t="str">
        <f t="shared" si="2"/>
        <v/>
      </c>
      <c r="Q150" s="88"/>
      <c r="R150" s="42"/>
      <c r="S150" s="43"/>
      <c r="T150" s="88"/>
      <c r="U150" s="97"/>
      <c r="V150" s="88"/>
      <c r="W150" s="97"/>
      <c r="X150" s="88"/>
    </row>
    <row r="151" spans="1:24">
      <c r="A151" s="233"/>
      <c r="B151" s="233"/>
      <c r="C151" s="233"/>
      <c r="D151" s="49" t="str">
        <f>연간집계!D151</f>
        <v>시크북(앨범타입)_280_210_20p_기성 원단커버 / 280X210 | 압축앨범 | 없음 | 20p | 로얄레드</v>
      </c>
      <c r="E151" s="50" t="str">
        <f>연간집계!E151</f>
        <v>시크북(앨범) 280 (로얄레드/20p)</v>
      </c>
      <c r="F151" s="126">
        <f>COUNTIFS(데이터!F:F,D151,데이터!$N:$N,$A$1,데이터!$O:$O,$B$1)</f>
        <v>0</v>
      </c>
      <c r="G151" s="127">
        <f>SUMIFS(데이터!G:G,데이터!F:F,D151,데이터!$N:$N,$A$1,데이터!$O:$O,$B$1)</f>
        <v>0</v>
      </c>
      <c r="H151" s="54">
        <f t="shared" si="6"/>
        <v>0</v>
      </c>
      <c r="I151" s="54">
        <f>IFERROR((SUMIFS(데이터!K:K,데이터!F:F,D151,데이터!$N:$N,$A$1,데이터!$O:$O,$B$1))/F151,0)</f>
        <v>0</v>
      </c>
      <c r="J151" s="55">
        <f t="shared" si="7"/>
        <v>0</v>
      </c>
      <c r="K151" s="233"/>
      <c r="L151" s="124">
        <f>IFERROR(SUMIFS(데이터!$G:$G,데이터!$F:$F,$D151,데이터!$N:$N,$A$1,데이터!$O:$O,$B$1,데이터!$L:$L,L$1),"")</f>
        <v>0</v>
      </c>
      <c r="M151" s="39" t="str">
        <f t="shared" si="1"/>
        <v/>
      </c>
      <c r="N151" s="125">
        <f>IFERROR(SUMIFS(데이터!$G:$G,데이터!$F:$F,$D151,데이터!$N:$N,$A$1,데이터!$O:$O,$B$1,데이터!$L:$L,N$1),"")</f>
        <v>0</v>
      </c>
      <c r="O151" s="39" t="str">
        <f t="shared" si="2"/>
        <v/>
      </c>
      <c r="Q151" s="88"/>
      <c r="R151" s="42"/>
      <c r="S151" s="43"/>
      <c r="T151" s="88"/>
      <c r="U151" s="97"/>
      <c r="V151" s="88"/>
      <c r="W151" s="97"/>
      <c r="X151" s="88"/>
    </row>
    <row r="152" spans="1:24">
      <c r="A152" s="233"/>
      <c r="B152" s="233"/>
      <c r="C152" s="233"/>
      <c r="D152" s="49" t="str">
        <f>연간집계!D152</f>
        <v>시크북(앨범타입)_280_210_30p_기성 원단커버 / 280X210 | 압축앨범 | 없음 | 30p | 시크블랙</v>
      </c>
      <c r="E152" s="50" t="str">
        <f>연간집계!E152</f>
        <v>시크북(앨범) 280 (시크블랙/30p)</v>
      </c>
      <c r="F152" s="126">
        <f>COUNTIFS(데이터!F:F,D152,데이터!$N:$N,$A$1,데이터!$O:$O,$B$1)</f>
        <v>0</v>
      </c>
      <c r="G152" s="127">
        <f>SUMIFS(데이터!G:G,데이터!F:F,D152,데이터!$N:$N,$A$1,데이터!$O:$O,$B$1)</f>
        <v>0</v>
      </c>
      <c r="H152" s="54">
        <f t="shared" si="6"/>
        <v>0</v>
      </c>
      <c r="I152" s="54">
        <f>IFERROR((SUMIFS(데이터!K:K,데이터!F:F,D152,데이터!$N:$N,$A$1,데이터!$O:$O,$B$1))/F152,0)</f>
        <v>0</v>
      </c>
      <c r="J152" s="55">
        <f t="shared" si="7"/>
        <v>0</v>
      </c>
      <c r="K152" s="233"/>
      <c r="L152" s="124">
        <f>IFERROR(SUMIFS(데이터!$G:$G,데이터!$F:$F,$D152,데이터!$N:$N,$A$1,데이터!$O:$O,$B$1,데이터!$L:$L,L$1),"")</f>
        <v>0</v>
      </c>
      <c r="M152" s="39" t="str">
        <f t="shared" si="1"/>
        <v/>
      </c>
      <c r="N152" s="125">
        <f>IFERROR(SUMIFS(데이터!$G:$G,데이터!$F:$F,$D152,데이터!$N:$N,$A$1,데이터!$O:$O,$B$1,데이터!$L:$L,N$1),"")</f>
        <v>0</v>
      </c>
      <c r="O152" s="39" t="str">
        <f t="shared" si="2"/>
        <v/>
      </c>
      <c r="Q152" s="88"/>
      <c r="R152" s="42"/>
      <c r="S152" s="43"/>
      <c r="T152" s="88"/>
      <c r="U152" s="97"/>
      <c r="V152" s="88"/>
      <c r="W152" s="97"/>
      <c r="X152" s="88"/>
    </row>
    <row r="153" spans="1:24">
      <c r="A153" s="233"/>
      <c r="B153" s="233"/>
      <c r="C153" s="233"/>
      <c r="D153" s="49" t="str">
        <f>연간집계!D153</f>
        <v>시크북(앨범타입)_280_210_30p_기성 원단커버 / 280X210 | 압축앨범 | 없음 | 30p | 로만브라운</v>
      </c>
      <c r="E153" s="50" t="str">
        <f>연간집계!E153</f>
        <v>시크북(앨범) 280 (로만브라운/30p)</v>
      </c>
      <c r="F153" s="126">
        <f>COUNTIFS(데이터!F:F,D153,데이터!$N:$N,$A$1,데이터!$O:$O,$B$1)</f>
        <v>0</v>
      </c>
      <c r="G153" s="127">
        <f>SUMIFS(데이터!G:G,데이터!F:F,D153,데이터!$N:$N,$A$1,데이터!$O:$O,$B$1)</f>
        <v>0</v>
      </c>
      <c r="H153" s="54">
        <f t="shared" si="6"/>
        <v>0</v>
      </c>
      <c r="I153" s="54">
        <f>IFERROR((SUMIFS(데이터!K:K,데이터!F:F,D153,데이터!$N:$N,$A$1,데이터!$O:$O,$B$1))/F153,0)</f>
        <v>0</v>
      </c>
      <c r="J153" s="55">
        <f t="shared" si="7"/>
        <v>0</v>
      </c>
      <c r="K153" s="233"/>
      <c r="L153" s="124">
        <f>IFERROR(SUMIFS(데이터!$G:$G,데이터!$F:$F,$D153,데이터!$N:$N,$A$1,데이터!$O:$O,$B$1,데이터!$L:$L,L$1),"")</f>
        <v>0</v>
      </c>
      <c r="M153" s="39" t="str">
        <f t="shared" si="1"/>
        <v/>
      </c>
      <c r="N153" s="125">
        <f>IFERROR(SUMIFS(데이터!$G:$G,데이터!$F:$F,$D153,데이터!$N:$N,$A$1,데이터!$O:$O,$B$1,데이터!$L:$L,N$1),"")</f>
        <v>0</v>
      </c>
      <c r="O153" s="39" t="str">
        <f t="shared" si="2"/>
        <v/>
      </c>
      <c r="Q153" s="88"/>
      <c r="R153" s="42"/>
      <c r="S153" s="43"/>
      <c r="T153" s="88"/>
      <c r="U153" s="97"/>
      <c r="V153" s="88"/>
      <c r="W153" s="97"/>
      <c r="X153" s="88"/>
    </row>
    <row r="154" spans="1:24">
      <c r="A154" s="233"/>
      <c r="B154" s="233"/>
      <c r="C154" s="233"/>
      <c r="D154" s="49" t="str">
        <f>연간집계!D154</f>
        <v>시크북(앨범타입)_280_210_기성원단커버 (시크북(앨범타입)_280_210_30p_기성 원단커버 / 280X210 | 압축앨범 | 없음 | 30p | 로얄레드)</v>
      </c>
      <c r="E154" s="50" t="str">
        <f>연간집계!E154</f>
        <v>시크북(앨범) 280 (로얄레드/30p)</v>
      </c>
      <c r="F154" s="126">
        <f>COUNTIFS(데이터!F:F,D154,데이터!$N:$N,$A$1,데이터!$O:$O,$B$1)</f>
        <v>0</v>
      </c>
      <c r="G154" s="127">
        <f>SUMIFS(데이터!G:G,데이터!F:F,D154,데이터!$N:$N,$A$1,데이터!$O:$O,$B$1)</f>
        <v>0</v>
      </c>
      <c r="H154" s="54">
        <f t="shared" si="6"/>
        <v>0</v>
      </c>
      <c r="I154" s="54">
        <f>IFERROR((SUMIFS(데이터!K:K,데이터!F:F,D154,데이터!$N:$N,$A$1,데이터!$O:$O,$B$1))/F154,0)</f>
        <v>0</v>
      </c>
      <c r="J154" s="55">
        <f t="shared" si="7"/>
        <v>0</v>
      </c>
      <c r="K154" s="233"/>
      <c r="L154" s="124">
        <f>IFERROR(SUMIFS(데이터!$G:$G,데이터!$F:$F,$D154,데이터!$N:$N,$A$1,데이터!$O:$O,$B$1,데이터!$L:$L,L$1),"")</f>
        <v>0</v>
      </c>
      <c r="M154" s="39" t="str">
        <f t="shared" si="1"/>
        <v/>
      </c>
      <c r="N154" s="125">
        <f>IFERROR(SUMIFS(데이터!$G:$G,데이터!$F:$F,$D154,데이터!$N:$N,$A$1,데이터!$O:$O,$B$1,데이터!$L:$L,N$1),"")</f>
        <v>0</v>
      </c>
      <c r="O154" s="39" t="str">
        <f t="shared" si="2"/>
        <v/>
      </c>
      <c r="Q154" s="88"/>
      <c r="R154" s="42"/>
      <c r="S154" s="43"/>
      <c r="T154" s="88"/>
      <c r="U154" s="97"/>
      <c r="V154" s="88"/>
      <c r="W154" s="97"/>
      <c r="X154" s="88"/>
    </row>
    <row r="155" spans="1:24">
      <c r="A155" s="233"/>
      <c r="B155" s="233"/>
      <c r="C155" s="242" t="s">
        <v>1163</v>
      </c>
      <c r="D155" s="49" t="str">
        <f>연간집계!D155</f>
        <v>시크북(앨범타입)_277_352_10p_기성 원단커버 / 277X352 | 압축앨범 | 없음 | 10p | 시크블랙</v>
      </c>
      <c r="E155" s="50" t="str">
        <f>연간집계!E155</f>
        <v>시크북(앨범) 277(시크블랙/10p)</v>
      </c>
      <c r="F155" s="126">
        <f>COUNTIFS(데이터!F:F,D155,데이터!$N:$N,$A$1,데이터!$O:$O,$B$1)</f>
        <v>0</v>
      </c>
      <c r="G155" s="127">
        <f>SUMIFS(데이터!G:G,데이터!F:F,D155,데이터!$N:$N,$A$1,데이터!$O:$O,$B$1)</f>
        <v>0</v>
      </c>
      <c r="H155" s="54">
        <f t="shared" si="6"/>
        <v>0</v>
      </c>
      <c r="I155" s="54">
        <f>IFERROR((SUMIFS(데이터!K:K,데이터!F:F,D155,데이터!$N:$N,$A$1,데이터!$O:$O,$B$1))/F155,0)</f>
        <v>0</v>
      </c>
      <c r="J155" s="55">
        <f t="shared" si="7"/>
        <v>0</v>
      </c>
      <c r="K155" s="254">
        <f>SUM(G155:G163)</f>
        <v>1</v>
      </c>
      <c r="L155" s="124">
        <f>IFERROR(SUMIFS(데이터!$G:$G,데이터!$F:$F,$D155,데이터!$N:$N,$A$1,데이터!$O:$O,$B$1,데이터!$L:$L,L$1),"")</f>
        <v>0</v>
      </c>
      <c r="M155" s="39" t="str">
        <f t="shared" si="1"/>
        <v/>
      </c>
      <c r="N155" s="125">
        <f>IFERROR(SUMIFS(데이터!$G:$G,데이터!$F:$F,$D155,데이터!$N:$N,$A$1,데이터!$O:$O,$B$1,데이터!$L:$L,N$1),"")</f>
        <v>0</v>
      </c>
      <c r="O155" s="39" t="str">
        <f t="shared" si="2"/>
        <v/>
      </c>
      <c r="Q155" s="88"/>
      <c r="R155" s="42"/>
      <c r="S155" s="43"/>
      <c r="T155" s="88"/>
      <c r="U155" s="97"/>
      <c r="V155" s="88"/>
      <c r="W155" s="97"/>
      <c r="X155" s="88"/>
    </row>
    <row r="156" spans="1:24">
      <c r="A156" s="233"/>
      <c r="B156" s="233"/>
      <c r="C156" s="233"/>
      <c r="D156" s="49" t="str">
        <f>연간집계!D156</f>
        <v>시크북(앨범타입)_277_352_10p_기성 원단커버 / 277X352 | 압축앨범 | 없음 | 10p | 로만브라운</v>
      </c>
      <c r="E156" s="50" t="str">
        <f>연간집계!E156</f>
        <v>시크북(앨범) 277 (로만브라운/10p)</v>
      </c>
      <c r="F156" s="126">
        <f>COUNTIFS(데이터!F:F,D156,데이터!$N:$N,$A$1,데이터!$O:$O,$B$1)</f>
        <v>0</v>
      </c>
      <c r="G156" s="127">
        <f>SUMIFS(데이터!G:G,데이터!F:F,D156,데이터!$N:$N,$A$1,데이터!$O:$O,$B$1)</f>
        <v>0</v>
      </c>
      <c r="H156" s="54">
        <f t="shared" si="6"/>
        <v>0</v>
      </c>
      <c r="I156" s="54">
        <f>IFERROR((SUMIFS(데이터!K:K,데이터!F:F,D156,데이터!$N:$N,$A$1,데이터!$O:$O,$B$1))/F156,0)</f>
        <v>0</v>
      </c>
      <c r="J156" s="55">
        <f t="shared" si="7"/>
        <v>0</v>
      </c>
      <c r="K156" s="233"/>
      <c r="L156" s="124">
        <f>IFERROR(SUMIFS(데이터!$G:$G,데이터!$F:$F,$D156,데이터!$N:$N,$A$1,데이터!$O:$O,$B$1,데이터!$L:$L,L$1),"")</f>
        <v>0</v>
      </c>
      <c r="M156" s="39" t="str">
        <f t="shared" si="1"/>
        <v/>
      </c>
      <c r="N156" s="125">
        <f>IFERROR(SUMIFS(데이터!$G:$G,데이터!$F:$F,$D156,데이터!$N:$N,$A$1,데이터!$O:$O,$B$1,데이터!$L:$L,N$1),"")</f>
        <v>0</v>
      </c>
      <c r="O156" s="39" t="str">
        <f t="shared" si="2"/>
        <v/>
      </c>
      <c r="Q156" s="88"/>
      <c r="R156" s="42"/>
      <c r="S156" s="43"/>
      <c r="T156" s="88"/>
      <c r="U156" s="97"/>
      <c r="V156" s="88"/>
      <c r="W156" s="97"/>
      <c r="X156" s="88"/>
    </row>
    <row r="157" spans="1:24">
      <c r="A157" s="233"/>
      <c r="B157" s="233"/>
      <c r="C157" s="233"/>
      <c r="D157" s="49" t="str">
        <f>연간집계!D157</f>
        <v>시크북(앨범타입)_277_352_10p_기성 원단커버 / 277X352 | 압축앨범 | 없음 | 10p | 로얄레드</v>
      </c>
      <c r="E157" s="50" t="str">
        <f>연간집계!E157</f>
        <v>시크북(앨범) 277 (로얄레드/10p)</v>
      </c>
      <c r="F157" s="126">
        <f>COUNTIFS(데이터!F:F,D157,데이터!$N:$N,$A$1,데이터!$O:$O,$B$1)</f>
        <v>0</v>
      </c>
      <c r="G157" s="127">
        <f>SUMIFS(데이터!G:G,데이터!F:F,D157,데이터!$N:$N,$A$1,데이터!$O:$O,$B$1)</f>
        <v>0</v>
      </c>
      <c r="H157" s="54">
        <f t="shared" si="6"/>
        <v>0</v>
      </c>
      <c r="I157" s="54">
        <f>IFERROR((SUMIFS(데이터!K:K,데이터!F:F,D157,데이터!$N:$N,$A$1,데이터!$O:$O,$B$1))/F157,0)</f>
        <v>0</v>
      </c>
      <c r="J157" s="55">
        <f t="shared" si="7"/>
        <v>0</v>
      </c>
      <c r="K157" s="233"/>
      <c r="L157" s="124">
        <f>IFERROR(SUMIFS(데이터!$G:$G,데이터!$F:$F,$D157,데이터!$N:$N,$A$1,데이터!$O:$O,$B$1,데이터!$L:$L,L$1),"")</f>
        <v>0</v>
      </c>
      <c r="M157" s="39" t="str">
        <f t="shared" si="1"/>
        <v/>
      </c>
      <c r="N157" s="125">
        <f>IFERROR(SUMIFS(데이터!$G:$G,데이터!$F:$F,$D157,데이터!$N:$N,$A$1,데이터!$O:$O,$B$1,데이터!$L:$L,N$1),"")</f>
        <v>0</v>
      </c>
      <c r="O157" s="39" t="str">
        <f t="shared" si="2"/>
        <v/>
      </c>
      <c r="Q157" s="88"/>
      <c r="R157" s="42"/>
      <c r="S157" s="43"/>
      <c r="T157" s="88"/>
      <c r="U157" s="97"/>
      <c r="V157" s="88"/>
      <c r="W157" s="97"/>
      <c r="X157" s="88"/>
    </row>
    <row r="158" spans="1:24">
      <c r="A158" s="233"/>
      <c r="B158" s="233"/>
      <c r="C158" s="233"/>
      <c r="D158" s="49" t="str">
        <f>연간집계!D158</f>
        <v>시크북(앨범타입)_277_352_20p_기성 원단커버 / 277X352 | 압축앨범 | 없음 | 20p | 시크블랙</v>
      </c>
      <c r="E158" s="50" t="str">
        <f>연간집계!E158</f>
        <v>시크북(앨범) 277 (시크블랙/20p)</v>
      </c>
      <c r="F158" s="126">
        <f>COUNTIFS(데이터!F:F,D158,데이터!$N:$N,$A$1,데이터!$O:$O,$B$1)</f>
        <v>0</v>
      </c>
      <c r="G158" s="127">
        <f>SUMIFS(데이터!G:G,데이터!F:F,D158,데이터!$N:$N,$A$1,데이터!$O:$O,$B$1)</f>
        <v>0</v>
      </c>
      <c r="H158" s="54">
        <f t="shared" si="6"/>
        <v>0</v>
      </c>
      <c r="I158" s="54">
        <f>IFERROR((SUMIFS(데이터!K:K,데이터!F:F,D158,데이터!$N:$N,$A$1,데이터!$O:$O,$B$1))/F158,0)</f>
        <v>0</v>
      </c>
      <c r="J158" s="55">
        <f t="shared" si="7"/>
        <v>0</v>
      </c>
      <c r="K158" s="233"/>
      <c r="L158" s="124">
        <f>IFERROR(SUMIFS(데이터!$G:$G,데이터!$F:$F,$D158,데이터!$N:$N,$A$1,데이터!$O:$O,$B$1,데이터!$L:$L,L$1),"")</f>
        <v>0</v>
      </c>
      <c r="M158" s="39" t="str">
        <f t="shared" si="1"/>
        <v/>
      </c>
      <c r="N158" s="125">
        <f>IFERROR(SUMIFS(데이터!$G:$G,데이터!$F:$F,$D158,데이터!$N:$N,$A$1,데이터!$O:$O,$B$1,데이터!$L:$L,N$1),"")</f>
        <v>0</v>
      </c>
      <c r="O158" s="39" t="str">
        <f t="shared" si="2"/>
        <v/>
      </c>
      <c r="Q158" s="88"/>
      <c r="R158" s="42"/>
      <c r="S158" s="43"/>
      <c r="T158" s="88"/>
      <c r="U158" s="97"/>
      <c r="V158" s="88"/>
      <c r="W158" s="97"/>
      <c r="X158" s="88"/>
    </row>
    <row r="159" spans="1:24">
      <c r="A159" s="233"/>
      <c r="B159" s="233"/>
      <c r="C159" s="233"/>
      <c r="D159" s="49" t="str">
        <f>연간집계!D159</f>
        <v>시크북(앨범타입)_277_352_기성원단커버 (시크북(앨범타입)_277_352_20p_기성 원단커버 / 277X352 | 압축앨범 | 없음 | 20p | 로만브라운)</v>
      </c>
      <c r="E159" s="50" t="str">
        <f>연간집계!E159</f>
        <v>시크북(앨범) 277 (로만브라운/20p)</v>
      </c>
      <c r="F159" s="126">
        <f>COUNTIFS(데이터!F:F,D159,데이터!$N:$N,$A$1,데이터!$O:$O,$B$1)</f>
        <v>0</v>
      </c>
      <c r="G159" s="127">
        <f>SUMIFS(데이터!G:G,데이터!F:F,D159,데이터!$N:$N,$A$1,데이터!$O:$O,$B$1)</f>
        <v>0</v>
      </c>
      <c r="H159" s="54">
        <f t="shared" si="6"/>
        <v>0</v>
      </c>
      <c r="I159" s="54">
        <f>IFERROR((SUMIFS(데이터!K:K,데이터!F:F,D159,데이터!$N:$N,$A$1,데이터!$O:$O,$B$1))/F159,0)</f>
        <v>0</v>
      </c>
      <c r="J159" s="55">
        <f t="shared" si="7"/>
        <v>0</v>
      </c>
      <c r="K159" s="233"/>
      <c r="L159" s="124">
        <f>IFERROR(SUMIFS(데이터!$G:$G,데이터!$F:$F,$D159,데이터!$N:$N,$A$1,데이터!$O:$O,$B$1,데이터!$L:$L,L$1),"")</f>
        <v>0</v>
      </c>
      <c r="M159" s="39" t="str">
        <f t="shared" si="1"/>
        <v/>
      </c>
      <c r="N159" s="125">
        <f>IFERROR(SUMIFS(데이터!$G:$G,데이터!$F:$F,$D159,데이터!$N:$N,$A$1,데이터!$O:$O,$B$1,데이터!$L:$L,N$1),"")</f>
        <v>0</v>
      </c>
      <c r="O159" s="39" t="str">
        <f t="shared" si="2"/>
        <v/>
      </c>
      <c r="Q159" s="88"/>
      <c r="R159" s="42"/>
      <c r="S159" s="43"/>
      <c r="T159" s="88"/>
      <c r="U159" s="97"/>
      <c r="V159" s="88"/>
      <c r="W159" s="97"/>
      <c r="X159" s="88"/>
    </row>
    <row r="160" spans="1:24">
      <c r="A160" s="233"/>
      <c r="B160" s="233"/>
      <c r="C160" s="233"/>
      <c r="D160" s="49" t="str">
        <f>연간집계!D160</f>
        <v>시크북(앨범타입)_277_352_20p_기성 원단커버 / 277X352 | 압축앨범 | 없음 | 20p | 로얄레드</v>
      </c>
      <c r="E160" s="50" t="str">
        <f>연간집계!E160</f>
        <v>시크북(앨범) 277 (로얄레드/20p)</v>
      </c>
      <c r="F160" s="126">
        <f>COUNTIFS(데이터!F:F,D160,데이터!$N:$N,$A$1,데이터!$O:$O,$B$1)</f>
        <v>0</v>
      </c>
      <c r="G160" s="127">
        <f>SUMIFS(데이터!G:G,데이터!F:F,D160,데이터!$N:$N,$A$1,데이터!$O:$O,$B$1)</f>
        <v>0</v>
      </c>
      <c r="H160" s="54">
        <f t="shared" si="6"/>
        <v>0</v>
      </c>
      <c r="I160" s="54">
        <f>IFERROR((SUMIFS(데이터!K:K,데이터!F:F,D160,데이터!$N:$N,$A$1,데이터!$O:$O,$B$1))/F160,0)</f>
        <v>0</v>
      </c>
      <c r="J160" s="55">
        <f t="shared" si="7"/>
        <v>0</v>
      </c>
      <c r="K160" s="233"/>
      <c r="L160" s="124">
        <f>IFERROR(SUMIFS(데이터!$G:$G,데이터!$F:$F,$D160,데이터!$N:$N,$A$1,데이터!$O:$O,$B$1,데이터!$L:$L,L$1),"")</f>
        <v>0</v>
      </c>
      <c r="M160" s="39" t="str">
        <f t="shared" si="1"/>
        <v/>
      </c>
      <c r="N160" s="125">
        <f>IFERROR(SUMIFS(데이터!$G:$G,데이터!$F:$F,$D160,데이터!$N:$N,$A$1,데이터!$O:$O,$B$1,데이터!$L:$L,N$1),"")</f>
        <v>0</v>
      </c>
      <c r="O160" s="39" t="str">
        <f t="shared" si="2"/>
        <v/>
      </c>
      <c r="Q160" s="88"/>
      <c r="R160" s="42"/>
      <c r="S160" s="43"/>
      <c r="T160" s="88"/>
      <c r="U160" s="97"/>
      <c r="V160" s="88"/>
      <c r="W160" s="97"/>
      <c r="X160" s="88"/>
    </row>
    <row r="161" spans="1:24">
      <c r="A161" s="233"/>
      <c r="B161" s="233"/>
      <c r="C161" s="233"/>
      <c r="D161" s="49" t="str">
        <f>연간집계!D161</f>
        <v>시크북(앨범타입)_277_352_30p_기성 원단커버 / 277X352 | 압축앨범 | 없음 | 30p | 시크블랙</v>
      </c>
      <c r="E161" s="50" t="str">
        <f>연간집계!E161</f>
        <v>시크북(앨범) 277 (시크블랙/30p)</v>
      </c>
      <c r="F161" s="126">
        <f>COUNTIFS(데이터!F:F,D161,데이터!$N:$N,$A$1,데이터!$O:$O,$B$1)</f>
        <v>0</v>
      </c>
      <c r="G161" s="127">
        <f>SUMIFS(데이터!G:G,데이터!F:F,D161,데이터!$N:$N,$A$1,데이터!$O:$O,$B$1)</f>
        <v>0</v>
      </c>
      <c r="H161" s="54">
        <f t="shared" si="6"/>
        <v>0</v>
      </c>
      <c r="I161" s="54">
        <f>IFERROR((SUMIFS(데이터!K:K,데이터!F:F,D161,데이터!$N:$N,$A$1,데이터!$O:$O,$B$1))/F161,0)</f>
        <v>0</v>
      </c>
      <c r="J161" s="55">
        <f t="shared" si="7"/>
        <v>0</v>
      </c>
      <c r="K161" s="233"/>
      <c r="L161" s="124">
        <f>IFERROR(SUMIFS(데이터!$G:$G,데이터!$F:$F,$D161,데이터!$N:$N,$A$1,데이터!$O:$O,$B$1,데이터!$L:$L,L$1),"")</f>
        <v>0</v>
      </c>
      <c r="M161" s="39" t="str">
        <f t="shared" si="1"/>
        <v/>
      </c>
      <c r="N161" s="125">
        <f>IFERROR(SUMIFS(데이터!$G:$G,데이터!$F:$F,$D161,데이터!$N:$N,$A$1,데이터!$O:$O,$B$1,데이터!$L:$L,N$1),"")</f>
        <v>0</v>
      </c>
      <c r="O161" s="39" t="str">
        <f t="shared" si="2"/>
        <v/>
      </c>
      <c r="Q161" s="88"/>
      <c r="R161" s="42"/>
      <c r="S161" s="43"/>
      <c r="T161" s="88"/>
      <c r="U161" s="97"/>
      <c r="V161" s="88"/>
      <c r="W161" s="97"/>
      <c r="X161" s="88"/>
    </row>
    <row r="162" spans="1:24">
      <c r="A162" s="233"/>
      <c r="B162" s="233"/>
      <c r="C162" s="233"/>
      <c r="D162" s="49" t="str">
        <f>연간집계!D162</f>
        <v>시크북(앨범타입)_277_352_기성원단커버 (시크북(앨범타입)_277_352_30p_기성 원단커버 / 277X352 | 압축앨범 | 없음 | 30p | 로만브라운)</v>
      </c>
      <c r="E162" s="50" t="str">
        <f>연간집계!E162</f>
        <v>시크북(앨범) 277 (로만브라운/30p)</v>
      </c>
      <c r="F162" s="126">
        <f>COUNTIFS(데이터!F:F,D162,데이터!$N:$N,$A$1,데이터!$O:$O,$B$1)</f>
        <v>1</v>
      </c>
      <c r="G162" s="127">
        <f>SUMIFS(데이터!G:G,데이터!F:F,D162,데이터!$N:$N,$A$1,데이터!$O:$O,$B$1)</f>
        <v>1</v>
      </c>
      <c r="H162" s="54">
        <f t="shared" si="6"/>
        <v>1</v>
      </c>
      <c r="I162" s="54">
        <f>IFERROR((SUMIFS(데이터!K:K,데이터!F:F,D162,데이터!$N:$N,$A$1,데이터!$O:$O,$B$1))/F162,0)</f>
        <v>30</v>
      </c>
      <c r="J162" s="55">
        <f t="shared" si="7"/>
        <v>9.7943192948090111E-4</v>
      </c>
      <c r="K162" s="233"/>
      <c r="L162" s="124">
        <f>IFERROR(SUMIFS(데이터!$G:$G,데이터!$F:$F,$D162,데이터!$N:$N,$A$1,데이터!$O:$O,$B$1,데이터!$L:$L,L$1),"")</f>
        <v>1</v>
      </c>
      <c r="M162" s="39">
        <f t="shared" si="1"/>
        <v>1</v>
      </c>
      <c r="N162" s="125">
        <f>IFERROR(SUMIFS(데이터!$G:$G,데이터!$F:$F,$D162,데이터!$N:$N,$A$1,데이터!$O:$O,$B$1,데이터!$L:$L,N$1),"")</f>
        <v>0</v>
      </c>
      <c r="O162" s="39">
        <f t="shared" si="2"/>
        <v>0</v>
      </c>
      <c r="Q162" s="88"/>
      <c r="R162" s="42"/>
      <c r="S162" s="43"/>
      <c r="T162" s="88"/>
      <c r="U162" s="97"/>
      <c r="V162" s="88"/>
      <c r="W162" s="97"/>
      <c r="X162" s="88"/>
    </row>
    <row r="163" spans="1:24">
      <c r="A163" s="233"/>
      <c r="B163" s="233"/>
      <c r="C163" s="233"/>
      <c r="D163" s="49" t="str">
        <f>연간집계!D163</f>
        <v>시크북(앨범타입)_277_352_30p_기성 원단커버 / 277X352 | 압축앨범 | 없음 | 30p | 로얄레드</v>
      </c>
      <c r="E163" s="50" t="str">
        <f>연간집계!E163</f>
        <v>시크북(앨범) 277 (로얄레드/30p)</v>
      </c>
      <c r="F163" s="126">
        <f>COUNTIFS(데이터!F:F,D163,데이터!$N:$N,$A$1,데이터!$O:$O,$B$1)</f>
        <v>0</v>
      </c>
      <c r="G163" s="127">
        <f>SUMIFS(데이터!G:G,데이터!F:F,D163,데이터!$N:$N,$A$1,데이터!$O:$O,$B$1)</f>
        <v>0</v>
      </c>
      <c r="H163" s="54">
        <f t="shared" si="6"/>
        <v>0</v>
      </c>
      <c r="I163" s="54">
        <f>IFERROR((SUMIFS(데이터!K:K,데이터!F:F,D163,데이터!$N:$N,$A$1,데이터!$O:$O,$B$1))/F163,0)</f>
        <v>0</v>
      </c>
      <c r="J163" s="55">
        <f t="shared" si="7"/>
        <v>0</v>
      </c>
      <c r="K163" s="233"/>
      <c r="L163" s="124">
        <f>IFERROR(SUMIFS(데이터!$G:$G,데이터!$F:$F,$D163,데이터!$N:$N,$A$1,데이터!$O:$O,$B$1,데이터!$L:$L,L$1),"")</f>
        <v>0</v>
      </c>
      <c r="M163" s="39" t="str">
        <f t="shared" si="1"/>
        <v/>
      </c>
      <c r="N163" s="125">
        <f>IFERROR(SUMIFS(데이터!$G:$G,데이터!$F:$F,$D163,데이터!$N:$N,$A$1,데이터!$O:$O,$B$1,데이터!$L:$L,N$1),"")</f>
        <v>0</v>
      </c>
      <c r="O163" s="39" t="str">
        <f t="shared" si="2"/>
        <v/>
      </c>
      <c r="Q163" s="88"/>
      <c r="R163" s="42"/>
      <c r="S163" s="43"/>
      <c r="T163" s="88"/>
      <c r="U163" s="97"/>
      <c r="V163" s="88"/>
      <c r="W163" s="97"/>
      <c r="X163" s="88"/>
    </row>
    <row r="164" spans="1:24">
      <c r="A164" s="233"/>
      <c r="B164" s="233"/>
      <c r="C164" s="242" t="s">
        <v>1182</v>
      </c>
      <c r="D164" s="49" t="str">
        <f>연간집계!D164</f>
        <v>시크북(앨범타입)_352_277_10p_기성 원단커버 / 352X277 | 압축앨범 | 없음 | 10p | 시크블랙</v>
      </c>
      <c r="E164" s="50" t="str">
        <f>연간집계!E164</f>
        <v>시크북(앨범) 352 (시크블랙/10p)</v>
      </c>
      <c r="F164" s="126">
        <f>COUNTIFS(데이터!F:F,D164,데이터!$N:$N,$A$1,데이터!$O:$O,$B$1)</f>
        <v>0</v>
      </c>
      <c r="G164" s="127">
        <f>SUMIFS(데이터!G:G,데이터!F:F,D164,데이터!$N:$N,$A$1,데이터!$O:$O,$B$1)</f>
        <v>0</v>
      </c>
      <c r="H164" s="54">
        <f t="shared" si="6"/>
        <v>0</v>
      </c>
      <c r="I164" s="54">
        <f>IFERROR((SUMIFS(데이터!K:K,데이터!F:F,D164,데이터!$N:$N,$A$1,데이터!$O:$O,$B$1))/F164,0)</f>
        <v>0</v>
      </c>
      <c r="J164" s="55">
        <f t="shared" si="7"/>
        <v>0</v>
      </c>
      <c r="K164" s="254">
        <f>SUM(G164:G172)</f>
        <v>0</v>
      </c>
      <c r="L164" s="124">
        <f>IFERROR(SUMIFS(데이터!$G:$G,데이터!$F:$F,$D164,데이터!$N:$N,$A$1,데이터!$O:$O,$B$1,데이터!$L:$L,L$1),"")</f>
        <v>0</v>
      </c>
      <c r="M164" s="39" t="str">
        <f t="shared" si="1"/>
        <v/>
      </c>
      <c r="N164" s="125">
        <f>IFERROR(SUMIFS(데이터!$G:$G,데이터!$F:$F,$D164,데이터!$N:$N,$A$1,데이터!$O:$O,$B$1,데이터!$L:$L,N$1),"")</f>
        <v>0</v>
      </c>
      <c r="O164" s="39" t="str">
        <f t="shared" si="2"/>
        <v/>
      </c>
      <c r="Q164" s="88"/>
      <c r="R164" s="42"/>
      <c r="S164" s="43"/>
      <c r="T164" s="88"/>
      <c r="U164" s="97"/>
      <c r="V164" s="88"/>
      <c r="W164" s="97"/>
      <c r="X164" s="88"/>
    </row>
    <row r="165" spans="1:24">
      <c r="A165" s="233"/>
      <c r="B165" s="233"/>
      <c r="C165" s="233"/>
      <c r="D165" s="49" t="str">
        <f>연간집계!D165</f>
        <v>시크북(앨범타입)_352_277_10p_기성 원단커버 / 352X277 | 압축앨범 | 없음 | 10p | 로만브라운</v>
      </c>
      <c r="E165" s="50" t="str">
        <f>연간집계!E165</f>
        <v>시크북(앨범) 352 (로만브라운/10p)</v>
      </c>
      <c r="F165" s="126">
        <f>COUNTIFS(데이터!F:F,D165,데이터!$N:$N,$A$1,데이터!$O:$O,$B$1)</f>
        <v>0</v>
      </c>
      <c r="G165" s="127">
        <f>SUMIFS(데이터!G:G,데이터!F:F,D165,데이터!$N:$N,$A$1,데이터!$O:$O,$B$1)</f>
        <v>0</v>
      </c>
      <c r="H165" s="54">
        <f t="shared" si="6"/>
        <v>0</v>
      </c>
      <c r="I165" s="54">
        <f>IFERROR((SUMIFS(데이터!K:K,데이터!F:F,D165,데이터!$N:$N,$A$1,데이터!$O:$O,$B$1))/F165,0)</f>
        <v>0</v>
      </c>
      <c r="J165" s="55">
        <f t="shared" si="7"/>
        <v>0</v>
      </c>
      <c r="K165" s="233"/>
      <c r="L165" s="124">
        <f>IFERROR(SUMIFS(데이터!$G:$G,데이터!$F:$F,$D165,데이터!$N:$N,$A$1,데이터!$O:$O,$B$1,데이터!$L:$L,L$1),"")</f>
        <v>0</v>
      </c>
      <c r="M165" s="39" t="str">
        <f t="shared" si="1"/>
        <v/>
      </c>
      <c r="N165" s="125">
        <f>IFERROR(SUMIFS(데이터!$G:$G,데이터!$F:$F,$D165,데이터!$N:$N,$A$1,데이터!$O:$O,$B$1,데이터!$L:$L,N$1),"")</f>
        <v>0</v>
      </c>
      <c r="O165" s="39" t="str">
        <f t="shared" si="2"/>
        <v/>
      </c>
      <c r="Q165" s="88"/>
      <c r="R165" s="42"/>
      <c r="S165" s="43"/>
      <c r="T165" s="88"/>
      <c r="U165" s="97"/>
      <c r="V165" s="88"/>
      <c r="W165" s="97"/>
      <c r="X165" s="88"/>
    </row>
    <row r="166" spans="1:24">
      <c r="A166" s="233"/>
      <c r="B166" s="233"/>
      <c r="C166" s="233"/>
      <c r="D166" s="49" t="str">
        <f>연간집계!D166</f>
        <v>시크북(앨범타입)_352_277_10p_기성 원단커버 / 352X277 | 압축앨범 | 없음 | 10p | 로얄레드</v>
      </c>
      <c r="E166" s="50" t="str">
        <f>연간집계!E166</f>
        <v>시크북(앨범) 352 (로얄레드/10p)</v>
      </c>
      <c r="F166" s="126">
        <f>COUNTIFS(데이터!F:F,D166,데이터!$N:$N,$A$1,데이터!$O:$O,$B$1)</f>
        <v>0</v>
      </c>
      <c r="G166" s="127">
        <f>SUMIFS(데이터!G:G,데이터!F:F,D166,데이터!$N:$N,$A$1,데이터!$O:$O,$B$1)</f>
        <v>0</v>
      </c>
      <c r="H166" s="54">
        <f t="shared" si="6"/>
        <v>0</v>
      </c>
      <c r="I166" s="54">
        <f>IFERROR((SUMIFS(데이터!K:K,데이터!F:F,D166,데이터!$N:$N,$A$1,데이터!$O:$O,$B$1))/F166,0)</f>
        <v>0</v>
      </c>
      <c r="J166" s="55">
        <f t="shared" si="7"/>
        <v>0</v>
      </c>
      <c r="K166" s="233"/>
      <c r="L166" s="124">
        <f>IFERROR(SUMIFS(데이터!$G:$G,데이터!$F:$F,$D166,데이터!$N:$N,$A$1,데이터!$O:$O,$B$1,데이터!$L:$L,L$1),"")</f>
        <v>0</v>
      </c>
      <c r="M166" s="39" t="str">
        <f t="shared" si="1"/>
        <v/>
      </c>
      <c r="N166" s="125">
        <f>IFERROR(SUMIFS(데이터!$G:$G,데이터!$F:$F,$D166,데이터!$N:$N,$A$1,데이터!$O:$O,$B$1,데이터!$L:$L,N$1),"")</f>
        <v>0</v>
      </c>
      <c r="O166" s="39" t="str">
        <f t="shared" si="2"/>
        <v/>
      </c>
      <c r="Q166" s="88"/>
      <c r="R166" s="42"/>
      <c r="S166" s="43"/>
      <c r="T166" s="88"/>
      <c r="U166" s="97"/>
      <c r="V166" s="88"/>
      <c r="W166" s="97"/>
      <c r="X166" s="88"/>
    </row>
    <row r="167" spans="1:24">
      <c r="A167" s="233"/>
      <c r="B167" s="233"/>
      <c r="C167" s="233"/>
      <c r="D167" s="49" t="str">
        <f>연간집계!D167</f>
        <v>시크북(앨범타입)_352_277_20p_기성 원단커버 / 352X277 | 압축앨범 | 없음 | 20p | 시크블랙</v>
      </c>
      <c r="E167" s="50" t="str">
        <f>연간집계!E167</f>
        <v>시크북(앨범) 352 (시크블랙/20p)</v>
      </c>
      <c r="F167" s="126">
        <f>COUNTIFS(데이터!F:F,D167,데이터!$N:$N,$A$1,데이터!$O:$O,$B$1)</f>
        <v>0</v>
      </c>
      <c r="G167" s="127">
        <f>SUMIFS(데이터!G:G,데이터!F:F,D167,데이터!$N:$N,$A$1,데이터!$O:$O,$B$1)</f>
        <v>0</v>
      </c>
      <c r="H167" s="54">
        <f t="shared" si="6"/>
        <v>0</v>
      </c>
      <c r="I167" s="54">
        <f>IFERROR((SUMIFS(데이터!K:K,데이터!F:F,D167,데이터!$N:$N,$A$1,데이터!$O:$O,$B$1))/F167,0)</f>
        <v>0</v>
      </c>
      <c r="J167" s="55">
        <f t="shared" si="7"/>
        <v>0</v>
      </c>
      <c r="K167" s="233"/>
      <c r="L167" s="124">
        <f>IFERROR(SUMIFS(데이터!$G:$G,데이터!$F:$F,$D167,데이터!$N:$N,$A$1,데이터!$O:$O,$B$1,데이터!$L:$L,L$1),"")</f>
        <v>0</v>
      </c>
      <c r="M167" s="39" t="str">
        <f t="shared" si="1"/>
        <v/>
      </c>
      <c r="N167" s="125">
        <f>IFERROR(SUMIFS(데이터!$G:$G,데이터!$F:$F,$D167,데이터!$N:$N,$A$1,데이터!$O:$O,$B$1,데이터!$L:$L,N$1),"")</f>
        <v>0</v>
      </c>
      <c r="O167" s="39" t="str">
        <f t="shared" si="2"/>
        <v/>
      </c>
      <c r="Q167" s="88"/>
      <c r="R167" s="42"/>
      <c r="S167" s="43"/>
      <c r="T167" s="88"/>
      <c r="U167" s="97"/>
      <c r="V167" s="88"/>
      <c r="W167" s="97"/>
      <c r="X167" s="88"/>
    </row>
    <row r="168" spans="1:24">
      <c r="A168" s="233"/>
      <c r="B168" s="233"/>
      <c r="C168" s="233"/>
      <c r="D168" s="49" t="str">
        <f>연간집계!D168</f>
        <v>시크북(앨범타입)_352_277_기성원단커버 (시크북(앨범타입)_352_277_20p_기성 원단커버 / 352X277 | 압축앨범 | 없음 | 20p | 로만브라운)</v>
      </c>
      <c r="E168" s="50" t="str">
        <f>연간집계!E168</f>
        <v>시크북(앨범) 352 (로만브라운/20p)</v>
      </c>
      <c r="F168" s="126">
        <f>COUNTIFS(데이터!F:F,D168,데이터!$N:$N,$A$1,데이터!$O:$O,$B$1)</f>
        <v>0</v>
      </c>
      <c r="G168" s="127">
        <f>SUMIFS(데이터!G:G,데이터!F:F,D168,데이터!$N:$N,$A$1,데이터!$O:$O,$B$1)</f>
        <v>0</v>
      </c>
      <c r="H168" s="54">
        <f t="shared" si="6"/>
        <v>0</v>
      </c>
      <c r="I168" s="54">
        <f>IFERROR((SUMIFS(데이터!K:K,데이터!F:F,D168,데이터!$N:$N,$A$1,데이터!$O:$O,$B$1))/F168,0)</f>
        <v>0</v>
      </c>
      <c r="J168" s="55">
        <f t="shared" si="7"/>
        <v>0</v>
      </c>
      <c r="K168" s="233"/>
      <c r="L168" s="124">
        <f>IFERROR(SUMIFS(데이터!$G:$G,데이터!$F:$F,$D168,데이터!$N:$N,$A$1,데이터!$O:$O,$B$1,데이터!$L:$L,L$1),"")</f>
        <v>0</v>
      </c>
      <c r="M168" s="39" t="str">
        <f t="shared" si="1"/>
        <v/>
      </c>
      <c r="N168" s="125">
        <f>IFERROR(SUMIFS(데이터!$G:$G,데이터!$F:$F,$D168,데이터!$N:$N,$A$1,데이터!$O:$O,$B$1,데이터!$L:$L,N$1),"")</f>
        <v>0</v>
      </c>
      <c r="O168" s="39" t="str">
        <f t="shared" si="2"/>
        <v/>
      </c>
      <c r="Q168" s="88"/>
      <c r="R168" s="42"/>
      <c r="S168" s="43"/>
      <c r="T168" s="88"/>
      <c r="U168" s="97"/>
      <c r="V168" s="88"/>
      <c r="W168" s="97"/>
      <c r="X168" s="88"/>
    </row>
    <row r="169" spans="1:24">
      <c r="A169" s="233"/>
      <c r="B169" s="233"/>
      <c r="C169" s="233"/>
      <c r="D169" s="49" t="str">
        <f>연간집계!D169</f>
        <v>시크북(앨범타입)_352_277_20p_기성 원단커버 / 352X277 | 압축앨범 | 없음 | 20p | 로얄레드</v>
      </c>
      <c r="E169" s="50" t="str">
        <f>연간집계!E169</f>
        <v>시크북(앨범) 352 (로얄레드/20p)</v>
      </c>
      <c r="F169" s="126">
        <f>COUNTIFS(데이터!F:F,D169,데이터!$N:$N,$A$1,데이터!$O:$O,$B$1)</f>
        <v>0</v>
      </c>
      <c r="G169" s="127">
        <f>SUMIFS(데이터!G:G,데이터!F:F,D169,데이터!$N:$N,$A$1,데이터!$O:$O,$B$1)</f>
        <v>0</v>
      </c>
      <c r="H169" s="54">
        <f t="shared" si="6"/>
        <v>0</v>
      </c>
      <c r="I169" s="54">
        <f>IFERROR((SUMIFS(데이터!K:K,데이터!F:F,D169,데이터!$N:$N,$A$1,데이터!$O:$O,$B$1))/F169,0)</f>
        <v>0</v>
      </c>
      <c r="J169" s="55">
        <f t="shared" si="7"/>
        <v>0</v>
      </c>
      <c r="K169" s="233"/>
      <c r="L169" s="124">
        <f>IFERROR(SUMIFS(데이터!$G:$G,데이터!$F:$F,$D169,데이터!$N:$N,$A$1,데이터!$O:$O,$B$1,데이터!$L:$L,L$1),"")</f>
        <v>0</v>
      </c>
      <c r="M169" s="39" t="str">
        <f t="shared" si="1"/>
        <v/>
      </c>
      <c r="N169" s="125">
        <f>IFERROR(SUMIFS(데이터!$G:$G,데이터!$F:$F,$D169,데이터!$N:$N,$A$1,데이터!$O:$O,$B$1,데이터!$L:$L,N$1),"")</f>
        <v>0</v>
      </c>
      <c r="O169" s="39" t="str">
        <f t="shared" si="2"/>
        <v/>
      </c>
      <c r="Q169" s="88"/>
      <c r="R169" s="42"/>
      <c r="S169" s="43"/>
      <c r="T169" s="88"/>
      <c r="U169" s="97"/>
      <c r="V169" s="88"/>
      <c r="W169" s="97"/>
      <c r="X169" s="88"/>
    </row>
    <row r="170" spans="1:24">
      <c r="A170" s="233"/>
      <c r="B170" s="233"/>
      <c r="C170" s="233"/>
      <c r="D170" s="49" t="str">
        <f>연간집계!D170</f>
        <v>시크북(앨범타입)_352_277_기성원단커버 (시크북(앨범타입)_352_277_30p_기성 원단커버 / 352X277 | 압축앨범 | 없음 | 30p | 시크블랙)</v>
      </c>
      <c r="E170" s="50" t="str">
        <f>연간집계!E170</f>
        <v>시크북(앨범) 352 (시크블랙/30p)</v>
      </c>
      <c r="F170" s="126">
        <f>COUNTIFS(데이터!F:F,D170,데이터!$N:$N,$A$1,데이터!$O:$O,$B$1)</f>
        <v>0</v>
      </c>
      <c r="G170" s="127">
        <f>SUMIFS(데이터!G:G,데이터!F:F,D170,데이터!$N:$N,$A$1,데이터!$O:$O,$B$1)</f>
        <v>0</v>
      </c>
      <c r="H170" s="54">
        <f t="shared" si="6"/>
        <v>0</v>
      </c>
      <c r="I170" s="54">
        <f>IFERROR((SUMIFS(데이터!K:K,데이터!F:F,D170,데이터!$N:$N,$A$1,데이터!$O:$O,$B$1))/F170,0)</f>
        <v>0</v>
      </c>
      <c r="J170" s="55">
        <f t="shared" si="7"/>
        <v>0</v>
      </c>
      <c r="K170" s="233"/>
      <c r="L170" s="124">
        <f>IFERROR(SUMIFS(데이터!$G:$G,데이터!$F:$F,$D170,데이터!$N:$N,$A$1,데이터!$O:$O,$B$1,데이터!$L:$L,L$1),"")</f>
        <v>0</v>
      </c>
      <c r="M170" s="39" t="str">
        <f t="shared" si="1"/>
        <v/>
      </c>
      <c r="N170" s="125">
        <f>IFERROR(SUMIFS(데이터!$G:$G,데이터!$F:$F,$D170,데이터!$N:$N,$A$1,데이터!$O:$O,$B$1,데이터!$L:$L,N$1),"")</f>
        <v>0</v>
      </c>
      <c r="O170" s="39" t="str">
        <f t="shared" si="2"/>
        <v/>
      </c>
      <c r="Q170" s="88"/>
      <c r="R170" s="42"/>
      <c r="S170" s="43"/>
      <c r="T170" s="88"/>
      <c r="U170" s="97"/>
      <c r="V170" s="88"/>
      <c r="W170" s="97"/>
      <c r="X170" s="88"/>
    </row>
    <row r="171" spans="1:24">
      <c r="A171" s="233"/>
      <c r="B171" s="233"/>
      <c r="C171" s="233"/>
      <c r="D171" s="49" t="str">
        <f>연간집계!D171</f>
        <v>시크북(앨범타입)_352_277_30p_기성 원단커버 / 352X277 | 압축앨범 | 없음 | 30p | 로만브라운</v>
      </c>
      <c r="E171" s="50" t="str">
        <f>연간집계!E171</f>
        <v>시크북(앨범) 352 (로만브라운/30p)</v>
      </c>
      <c r="F171" s="126">
        <f>COUNTIFS(데이터!F:F,D171,데이터!$N:$N,$A$1,데이터!$O:$O,$B$1)</f>
        <v>0</v>
      </c>
      <c r="G171" s="127">
        <f>SUMIFS(데이터!G:G,데이터!F:F,D171,데이터!$N:$N,$A$1,데이터!$O:$O,$B$1)</f>
        <v>0</v>
      </c>
      <c r="H171" s="54">
        <f t="shared" si="6"/>
        <v>0</v>
      </c>
      <c r="I171" s="54">
        <f>IFERROR((SUMIFS(데이터!K:K,데이터!F:F,D171,데이터!$N:$N,$A$1,데이터!$O:$O,$B$1))/F171,0)</f>
        <v>0</v>
      </c>
      <c r="J171" s="55">
        <f t="shared" si="7"/>
        <v>0</v>
      </c>
      <c r="K171" s="233"/>
      <c r="L171" s="124">
        <f>IFERROR(SUMIFS(데이터!$G:$G,데이터!$F:$F,$D171,데이터!$N:$N,$A$1,데이터!$O:$O,$B$1,데이터!$L:$L,L$1),"")</f>
        <v>0</v>
      </c>
      <c r="M171" s="39" t="str">
        <f t="shared" si="1"/>
        <v/>
      </c>
      <c r="N171" s="125">
        <f>IFERROR(SUMIFS(데이터!$G:$G,데이터!$F:$F,$D171,데이터!$N:$N,$A$1,데이터!$O:$O,$B$1,데이터!$L:$L,N$1),"")</f>
        <v>0</v>
      </c>
      <c r="O171" s="39" t="str">
        <f t="shared" si="2"/>
        <v/>
      </c>
      <c r="Q171" s="88"/>
      <c r="R171" s="42"/>
      <c r="S171" s="43"/>
      <c r="T171" s="88"/>
      <c r="U171" s="97"/>
      <c r="V171" s="88"/>
      <c r="W171" s="97"/>
      <c r="X171" s="88"/>
    </row>
    <row r="172" spans="1:24">
      <c r="A172" s="233"/>
      <c r="B172" s="233"/>
      <c r="C172" s="233"/>
      <c r="D172" s="49" t="str">
        <f>연간집계!D172</f>
        <v>시크북(앨범타입)_352_277_30p_기성 원단커버 / 352X277 | 압축앨범 | 없음 | 30p | 로얄레드</v>
      </c>
      <c r="E172" s="50" t="str">
        <f>연간집계!E172</f>
        <v>시크북(앨범) 352 (로얄레드/30p)</v>
      </c>
      <c r="F172" s="126">
        <f>COUNTIFS(데이터!F:F,D172,데이터!$N:$N,$A$1,데이터!$O:$O,$B$1)</f>
        <v>0</v>
      </c>
      <c r="G172" s="127">
        <f>SUMIFS(데이터!G:G,데이터!F:F,D172,데이터!$N:$N,$A$1,데이터!$O:$O,$B$1)</f>
        <v>0</v>
      </c>
      <c r="H172" s="54">
        <f t="shared" si="6"/>
        <v>0</v>
      </c>
      <c r="I172" s="54">
        <f>IFERROR((SUMIFS(데이터!K:K,데이터!F:F,D172,데이터!$N:$N,$A$1,데이터!$O:$O,$B$1))/F172,0)</f>
        <v>0</v>
      </c>
      <c r="J172" s="55">
        <f t="shared" si="7"/>
        <v>0</v>
      </c>
      <c r="K172" s="233"/>
      <c r="L172" s="124">
        <f>IFERROR(SUMIFS(데이터!$G:$G,데이터!$F:$F,$D172,데이터!$N:$N,$A$1,데이터!$O:$O,$B$1,데이터!$L:$L,L$1),"")</f>
        <v>0</v>
      </c>
      <c r="M172" s="39" t="str">
        <f t="shared" si="1"/>
        <v/>
      </c>
      <c r="N172" s="125">
        <f>IFERROR(SUMIFS(데이터!$G:$G,데이터!$F:$F,$D172,데이터!$N:$N,$A$1,데이터!$O:$O,$B$1,데이터!$L:$L,N$1),"")</f>
        <v>0</v>
      </c>
      <c r="O172" s="39" t="str">
        <f t="shared" si="2"/>
        <v/>
      </c>
      <c r="Q172" s="88"/>
      <c r="R172" s="42"/>
      <c r="S172" s="43"/>
      <c r="T172" s="88"/>
      <c r="U172" s="97"/>
      <c r="V172" s="88"/>
      <c r="W172" s="97"/>
      <c r="X172" s="88"/>
    </row>
    <row r="173" spans="1:24">
      <c r="A173" s="233"/>
      <c r="B173" s="233"/>
      <c r="C173" s="76" t="s">
        <v>1200</v>
      </c>
      <c r="D173" s="49" t="str">
        <f>연간집계!D173</f>
        <v>졸업앨범_210_280_기성 원단커버 (졸업앨범(북타입)_210_280_기성 원단커버 / 210X280|둥근쿠션하드커버|없음|34p | 올리브트리)</v>
      </c>
      <c r="E173" s="50" t="str">
        <f>연간집계!E173</f>
        <v>졸업앨범 (북) 올리브그린</v>
      </c>
      <c r="F173" s="126">
        <f>COUNTIFS(데이터!F:F,D173,데이터!$N:$N,$A$1,데이터!$O:$O,$B$1)</f>
        <v>0</v>
      </c>
      <c r="G173" s="127">
        <f>SUMIFS(데이터!G:G,데이터!F:F,D173,데이터!$N:$N,$A$1,데이터!$O:$O,$B$1)</f>
        <v>0</v>
      </c>
      <c r="H173" s="54">
        <f t="shared" si="6"/>
        <v>0</v>
      </c>
      <c r="I173" s="54">
        <f>IFERROR((SUMIFS(데이터!K:K,데이터!F:F,D173,데이터!$N:$N,$A$1,데이터!$O:$O,$B$1))/F173,0)</f>
        <v>0</v>
      </c>
      <c r="J173" s="55">
        <f t="shared" si="7"/>
        <v>0</v>
      </c>
      <c r="K173" s="112">
        <f>G173</f>
        <v>0</v>
      </c>
      <c r="L173" s="124">
        <f>IFERROR(SUMIFS(데이터!$G:$G,데이터!$F:$F,$D173,데이터!$N:$N,$A$1,데이터!$O:$O,$B$1,데이터!$L:$L,L$1),"")</f>
        <v>0</v>
      </c>
      <c r="M173" s="39" t="str">
        <f t="shared" si="1"/>
        <v/>
      </c>
      <c r="N173" s="125">
        <f>IFERROR(SUMIFS(데이터!$G:$G,데이터!$F:$F,$D173,데이터!$N:$N,$A$1,데이터!$O:$O,$B$1,데이터!$L:$L,N$1),"")</f>
        <v>0</v>
      </c>
      <c r="O173" s="39" t="str">
        <f t="shared" si="2"/>
        <v/>
      </c>
      <c r="Q173" s="88"/>
      <c r="R173" s="42"/>
      <c r="S173" s="43"/>
      <c r="T173" s="88"/>
      <c r="U173" s="97"/>
      <c r="V173" s="88"/>
      <c r="W173" s="97"/>
      <c r="X173" s="88"/>
    </row>
    <row r="174" spans="1:24">
      <c r="A174" s="233"/>
      <c r="B174" s="233"/>
      <c r="C174" s="242" t="s">
        <v>1203</v>
      </c>
      <c r="D174" s="49" t="str">
        <f>연간집계!D174</f>
        <v>히스토리북 (가족북(히스토리북)_280_210_기성원단커버+가변 커버 사진 / 280X210 | 레더커버 | 없음 | 38p)</v>
      </c>
      <c r="E174" s="50" t="str">
        <f>연간집계!E174</f>
        <v>히스토리북_블랙</v>
      </c>
      <c r="F174" s="126">
        <f>COUNTIFS(데이터!F:F,D174,데이터!$N:$N,$A$1,데이터!$O:$O,$B$1,데이터!$J:$J,"블랙")</f>
        <v>1</v>
      </c>
      <c r="G174" s="127">
        <f>SUMIFS(데이터!G:G,데이터!F:F,D174,데이터!$N:$N,$A$1,데이터!$O:$O,$B$1,데이터!$J:$J,"블랙")</f>
        <v>1</v>
      </c>
      <c r="H174" s="54">
        <f t="shared" si="6"/>
        <v>1</v>
      </c>
      <c r="I174" s="54">
        <f>IFERROR((SUMIFS(데이터!K:K,데이터!F:F,D174,데이터!$N:$N,$A$1,데이터!$O:$O,$B$1,데이터!J:J,"블랙"))/F174,0)</f>
        <v>56</v>
      </c>
      <c r="J174" s="55">
        <f t="shared" si="7"/>
        <v>9.7943192948090111E-4</v>
      </c>
      <c r="K174" s="254">
        <f>SUM(G174:G176)</f>
        <v>8</v>
      </c>
      <c r="L174" s="124">
        <f>IFERROR(SUMIFS(데이터!$G:$G,데이터!$F:$F,$D174,데이터!$N:$N,$A$1,데이터!$O:$O,$B$1,데이터!$L:$L,L$1,데이터!$J:$J,"블랙"),"")</f>
        <v>1</v>
      </c>
      <c r="M174" s="39">
        <f t="shared" si="1"/>
        <v>1</v>
      </c>
      <c r="N174" s="125">
        <f>IFERROR(SUMIFS(데이터!$G:$G,데이터!$F:$F,$D174,데이터!$N:$N,$A$1,데이터!$O:$O,$B$1,데이터!$L:$L,N$1,데이터!$J:$J,"블랙"),"")</f>
        <v>0</v>
      </c>
      <c r="O174" s="39">
        <f t="shared" si="2"/>
        <v>0</v>
      </c>
      <c r="Q174" s="88"/>
      <c r="R174" s="42"/>
      <c r="S174" s="43"/>
      <c r="T174" s="88"/>
      <c r="U174" s="97"/>
      <c r="V174" s="88"/>
      <c r="W174" s="97"/>
      <c r="X174" s="88"/>
    </row>
    <row r="175" spans="1:24">
      <c r="A175" s="233"/>
      <c r="B175" s="233"/>
      <c r="C175" s="233"/>
      <c r="D175" s="49" t="str">
        <f>연간집계!D175</f>
        <v>히스토리북 (가족북(히스토리북)_280_210_기성원단커버+가변 커버 사진 / 280X210 | 레더커버 | 없음 | 38p)</v>
      </c>
      <c r="E175" s="50" t="str">
        <f>연간집계!E175</f>
        <v>히스토리북_레드</v>
      </c>
      <c r="F175" s="126">
        <f>COUNTIFS(데이터!F:F,D175,데이터!$N:$N,$A$1,데이터!$O:$O,$B$1,데이터!$J:$J,"레드")</f>
        <v>1</v>
      </c>
      <c r="G175" s="127">
        <f>SUMIFS(데이터!G:G,데이터!F:F,D175,데이터!$N:$N,$A$1,데이터!$O:$O,$B$1,데이터!$J:$J,"레드")</f>
        <v>7</v>
      </c>
      <c r="H175" s="54">
        <f t="shared" si="6"/>
        <v>7</v>
      </c>
      <c r="I175" s="54">
        <f>IFERROR((SUMIFS(데이터!K:K,데이터!F:F,D175,데이터!$N:$N,$A$1,데이터!$O:$O,$B$1,데이터!J:J,"레드"))/F175,0)</f>
        <v>56</v>
      </c>
      <c r="J175" s="55">
        <f t="shared" si="7"/>
        <v>6.8560235063663075E-3</v>
      </c>
      <c r="K175" s="233"/>
      <c r="L175" s="124">
        <f>IFERROR(SUMIFS(데이터!$G:$G,데이터!$F:$F,$D175,데이터!$N:$N,$A$1,데이터!$O:$O,$B$1,데이터!$L:$L,L$1,데이터!$J:$J,"레드"),"")</f>
        <v>7</v>
      </c>
      <c r="M175" s="39">
        <f t="shared" si="1"/>
        <v>1</v>
      </c>
      <c r="N175" s="125">
        <f>IFERROR(SUMIFS(데이터!$G:$G,데이터!$F:$F,$D175,데이터!$N:$N,$A$1,데이터!$O:$O,$B$1,데이터!$L:$L,N$1,데이터!$J:$J,"레드"),"")</f>
        <v>0</v>
      </c>
      <c r="O175" s="39">
        <f t="shared" si="2"/>
        <v>0</v>
      </c>
      <c r="Q175" s="88"/>
      <c r="R175" s="42"/>
      <c r="S175" s="43"/>
      <c r="T175" s="88"/>
      <c r="U175" s="97"/>
      <c r="V175" s="88"/>
      <c r="W175" s="97"/>
      <c r="X175" s="88"/>
    </row>
    <row r="176" spans="1:24">
      <c r="A176" s="233"/>
      <c r="B176" s="236"/>
      <c r="C176" s="233"/>
      <c r="D176" s="49" t="str">
        <f>연간집계!D176</f>
        <v>히스토리북 (가족북(히스토리북)_280_210_기성원단커버+가변 커버 사진 / 280X210 | 레더커버 | 없음 | 38p)</v>
      </c>
      <c r="E176" s="50" t="str">
        <f>연간집계!E176</f>
        <v>히스토리북_브라운</v>
      </c>
      <c r="F176" s="144">
        <f>COUNTIFS(데이터!F:F,D176,데이터!$N:$N,$A$1,데이터!$O:$O,$B$1,데이터!$J:$J,"브라운")</f>
        <v>0</v>
      </c>
      <c r="G176" s="145">
        <f>SUMIFS(데이터!G:G,데이터!F:F,D176,데이터!$N:$N,$A$1,데이터!$O:$O,$B$1,데이터!$J:$J,"브라운")</f>
        <v>0</v>
      </c>
      <c r="H176" s="146">
        <f t="shared" si="6"/>
        <v>0</v>
      </c>
      <c r="I176" s="146">
        <f>IFERROR((SUMIFS(데이터!K:K,데이터!F:F,D176,데이터!$N:$N,$A$1,데이터!$O:$O,$B$1,데이터!J:J,"브라운"))/F176,0)</f>
        <v>0</v>
      </c>
      <c r="J176" s="147">
        <f t="shared" si="7"/>
        <v>0</v>
      </c>
      <c r="K176" s="233"/>
      <c r="L176" s="124">
        <f>IFERROR(SUMIFS(데이터!$G:$G,데이터!$F:$F,$D176,데이터!$N:$N,$A$1,데이터!$O:$O,$B$1,데이터!$L:$L,L$1,데이터!$J:$J,"브라운"),"")</f>
        <v>0</v>
      </c>
      <c r="M176" s="39" t="str">
        <f t="shared" si="1"/>
        <v/>
      </c>
      <c r="N176" s="125">
        <f>IFERROR(SUMIFS(데이터!$G:$G,데이터!$F:$F,$D176,데이터!$N:$N,$A$1,데이터!$O:$O,$B$1,데이터!$L:$L,N$1,데이터!$J:$J,"브라운"),"")</f>
        <v>0</v>
      </c>
      <c r="O176" s="39" t="str">
        <f t="shared" si="2"/>
        <v/>
      </c>
      <c r="Q176" s="88"/>
      <c r="R176" s="42"/>
      <c r="S176" s="43"/>
      <c r="T176" s="88"/>
      <c r="U176" s="97"/>
      <c r="V176" s="88"/>
      <c r="W176" s="97"/>
      <c r="X176" s="88"/>
    </row>
    <row r="177" spans="1:24">
      <c r="A177" s="233"/>
      <c r="B177" s="238" t="s">
        <v>1208</v>
      </c>
      <c r="C177" s="239" t="s">
        <v>1209</v>
      </c>
      <c r="D177" s="31" t="str">
        <f>연간집계!D177</f>
        <v>드림클래스_세로타입_210_273 (포토그랩스_210_273_기성 원단커버(가변 스티커) / 210X273 | 하드커버 | 없음 | 48p)</v>
      </c>
      <c r="E177" s="32" t="str">
        <f>연간집계!E177</f>
        <v xml:space="preserve">포토그랩스 210 </v>
      </c>
      <c r="F177" s="122">
        <f>COUNTIFS(데이터!F:F,D177,데이터!$N:$N,$A$1,데이터!$O:$O,$B$1)</f>
        <v>1</v>
      </c>
      <c r="G177" s="123">
        <f>SUMIFS(데이터!G:G,데이터!F:F,D177,데이터!$N:$N,$A$1,데이터!$O:$O,$B$1)</f>
        <v>1</v>
      </c>
      <c r="H177" s="36">
        <f t="shared" si="6"/>
        <v>1</v>
      </c>
      <c r="I177" s="36">
        <f>IFERROR((SUMIFS(데이터!K:K,데이터!F:F,D177,데이터!$N:$N,$A$1,데이터!$O:$O,$B$1))/F177,0)</f>
        <v>50</v>
      </c>
      <c r="J177" s="37">
        <f t="shared" si="7"/>
        <v>9.7943192948090111E-4</v>
      </c>
      <c r="K177" s="259">
        <f>SUM(G177:G179)</f>
        <v>5</v>
      </c>
      <c r="L177" s="138">
        <f>IFERROR(SUMIFS(데이터!$G:$G,데이터!$F:$F,$D177,데이터!$N:$N,$A$1,데이터!$O:$O,$B$1,데이터!$L:$L,L$1),"")</f>
        <v>1</v>
      </c>
      <c r="M177" s="86">
        <f t="shared" si="1"/>
        <v>1</v>
      </c>
      <c r="N177" s="139">
        <f>IFERROR(SUMIFS(데이터!$G:$G,데이터!$F:$F,$D177,데이터!$N:$N,$A$1,데이터!$O:$O,$B$1,데이터!$L:$L,N$1),"")</f>
        <v>0</v>
      </c>
      <c r="O177" s="86">
        <f t="shared" si="2"/>
        <v>0</v>
      </c>
      <c r="Q177" s="88"/>
      <c r="R177" s="42"/>
      <c r="S177" s="43"/>
      <c r="T177" s="88"/>
      <c r="U177" s="97"/>
      <c r="V177" s="88"/>
      <c r="W177" s="97"/>
      <c r="X177" s="88"/>
    </row>
    <row r="178" spans="1:24">
      <c r="A178" s="233"/>
      <c r="B178" s="233"/>
      <c r="C178" s="233"/>
      <c r="D178" s="49" t="str">
        <f>연간집계!D178</f>
        <v>드림클래스_정사각 타입_248_248 (포토그랩스_248_248_기성 원단커버(가변 스티커) / 248X248 | 하드커버 | 없음 | 48p)</v>
      </c>
      <c r="E178" s="50" t="str">
        <f>연간집계!E178</f>
        <v>포토그랩스 248</v>
      </c>
      <c r="F178" s="126">
        <f>COUNTIFS(데이터!F:F,D178,데이터!$N:$N,$A$1,데이터!$O:$O,$B$1)</f>
        <v>1</v>
      </c>
      <c r="G178" s="127">
        <f>SUMIFS(데이터!G:G,데이터!F:F,D178,데이터!$N:$N,$A$1,데이터!$O:$O,$B$1)</f>
        <v>1</v>
      </c>
      <c r="H178" s="54">
        <f t="shared" si="6"/>
        <v>1</v>
      </c>
      <c r="I178" s="54">
        <f>IFERROR((SUMIFS(데이터!K:K,데이터!F:F,D178,데이터!$N:$N,$A$1,데이터!$O:$O,$B$1))/F178,0)</f>
        <v>50</v>
      </c>
      <c r="J178" s="55">
        <f t="shared" si="7"/>
        <v>9.7943192948090111E-4</v>
      </c>
      <c r="K178" s="233"/>
      <c r="L178" s="124">
        <f>IFERROR(SUMIFS(데이터!$G:$G,데이터!$F:$F,$D178,데이터!$N:$N,$A$1,데이터!$O:$O,$B$1,데이터!$L:$L,L$1),"")</f>
        <v>1</v>
      </c>
      <c r="M178" s="39">
        <f t="shared" si="1"/>
        <v>1</v>
      </c>
      <c r="N178" s="125">
        <f>IFERROR(SUMIFS(데이터!$G:$G,데이터!$F:$F,$D178,데이터!$N:$N,$A$1,데이터!$O:$O,$B$1,데이터!$L:$L,N$1),"")</f>
        <v>0</v>
      </c>
      <c r="O178" s="39">
        <f t="shared" si="2"/>
        <v>0</v>
      </c>
      <c r="Q178" s="88"/>
      <c r="R178" s="42"/>
      <c r="S178" s="43"/>
      <c r="T178" s="88"/>
      <c r="U178" s="97"/>
      <c r="V178" s="88"/>
      <c r="W178" s="97"/>
      <c r="X178" s="88"/>
    </row>
    <row r="179" spans="1:24">
      <c r="A179" s="233"/>
      <c r="B179" s="233"/>
      <c r="C179" s="233"/>
      <c r="D179" s="49" t="str">
        <f>연간집계!D179</f>
        <v>드림클래스_가로타입_276_197 (포토그랩스_276_197_기성 원단커버(가변 스티커) / 276X197 | 하드커버 | 없음 | 48p)</v>
      </c>
      <c r="E179" s="50" t="str">
        <f>연간집계!E179</f>
        <v>포토그랩스 276</v>
      </c>
      <c r="F179" s="126">
        <f>COUNTIFS(데이터!F:F,D179,데이터!$N:$N,$A$1,데이터!$O:$O,$B$1)</f>
        <v>2</v>
      </c>
      <c r="G179" s="127">
        <f>SUMIFS(데이터!G:G,데이터!F:F,D179,데이터!$N:$N,$A$1,데이터!$O:$O,$B$1)</f>
        <v>3</v>
      </c>
      <c r="H179" s="54">
        <f t="shared" si="6"/>
        <v>1.5</v>
      </c>
      <c r="I179" s="54">
        <f>IFERROR((SUMIFS(데이터!K:K,데이터!F:F,D179,데이터!$N:$N,$A$1,데이터!$O:$O,$B$1))/F179,0)</f>
        <v>51</v>
      </c>
      <c r="J179" s="55">
        <f t="shared" si="7"/>
        <v>2.9382957884427031E-3</v>
      </c>
      <c r="K179" s="233"/>
      <c r="L179" s="124">
        <f>IFERROR(SUMIFS(데이터!$G:$G,데이터!$F:$F,$D179,데이터!$N:$N,$A$1,데이터!$O:$O,$B$1,데이터!$L:$L,L$1),"")</f>
        <v>3</v>
      </c>
      <c r="M179" s="39">
        <f t="shared" si="1"/>
        <v>1</v>
      </c>
      <c r="N179" s="125">
        <f>IFERROR(SUMIFS(데이터!$G:$G,데이터!$F:$F,$D179,데이터!$N:$N,$A$1,데이터!$O:$O,$B$1,데이터!$L:$L,N$1),"")</f>
        <v>0</v>
      </c>
      <c r="O179" s="39">
        <f t="shared" si="2"/>
        <v>0</v>
      </c>
      <c r="Q179" s="88"/>
      <c r="R179" s="42"/>
      <c r="S179" s="43"/>
      <c r="T179" s="88"/>
      <c r="U179" s="97"/>
      <c r="V179" s="88"/>
      <c r="W179" s="97"/>
      <c r="X179" s="88"/>
    </row>
    <row r="180" spans="1:24">
      <c r="A180" s="233"/>
      <c r="B180" s="233"/>
      <c r="C180" s="242" t="s">
        <v>1213</v>
      </c>
      <c r="D180" s="49" t="str">
        <f>연간집계!D180</f>
        <v>드림클래스_세로타입_210_273 (포토그랩스pro_210_273_기성 원단커버(가변 스티커) / 210X273 | 하드커버 | 없음 | 48p)</v>
      </c>
      <c r="E180" s="50" t="str">
        <f>연간집계!E180</f>
        <v>포토그랩스pro 210</v>
      </c>
      <c r="F180" s="126">
        <f>COUNTIFS(데이터!F:F,D180,데이터!$N:$N,$A$1,데이터!$O:$O,$B$1)</f>
        <v>5</v>
      </c>
      <c r="G180" s="127">
        <f>SUMIFS(데이터!G:G,데이터!F:F,D180,데이터!$N:$N,$A$1,데이터!$O:$O,$B$1)</f>
        <v>5</v>
      </c>
      <c r="H180" s="54">
        <f t="shared" si="6"/>
        <v>1</v>
      </c>
      <c r="I180" s="54">
        <f>IFERROR((SUMIFS(데이터!K:K,데이터!F:F,D180,데이터!$N:$N,$A$1,데이터!$O:$O,$B$1))/F180,0)</f>
        <v>51.2</v>
      </c>
      <c r="J180" s="55">
        <f t="shared" si="7"/>
        <v>4.8971596474045058E-3</v>
      </c>
      <c r="K180" s="254">
        <f>SUM(G180:G182)</f>
        <v>10</v>
      </c>
      <c r="L180" s="124">
        <f>IFERROR(SUMIFS(데이터!$G:$G,데이터!$F:$F,$D180,데이터!$N:$N,$A$1,데이터!$O:$O,$B$1,데이터!$L:$L,L$1),"")</f>
        <v>5</v>
      </c>
      <c r="M180" s="39">
        <f t="shared" si="1"/>
        <v>1</v>
      </c>
      <c r="N180" s="125">
        <f>IFERROR(SUMIFS(데이터!$G:$G,데이터!$F:$F,$D180,데이터!$N:$N,$A$1,데이터!$O:$O,$B$1,데이터!$L:$L,N$1),"")</f>
        <v>0</v>
      </c>
      <c r="O180" s="39">
        <f t="shared" si="2"/>
        <v>0</v>
      </c>
      <c r="Q180" s="88"/>
      <c r="R180" s="42"/>
      <c r="S180" s="43"/>
      <c r="T180" s="88"/>
      <c r="U180" s="97"/>
      <c r="V180" s="88"/>
      <c r="W180" s="97"/>
      <c r="X180" s="88"/>
    </row>
    <row r="181" spans="1:24">
      <c r="A181" s="233"/>
      <c r="B181" s="233"/>
      <c r="C181" s="233"/>
      <c r="D181" s="49" t="str">
        <f>연간집계!D181</f>
        <v>드림클래스_정사각 타입_248_248 (포토그랩스pro_248_248_기성 원단커버(가변 스티커) / 248X248 | 하드커버 | 없음 | 48p)</v>
      </c>
      <c r="E181" s="50" t="str">
        <f>연간집계!E181</f>
        <v>포토그랩스pro 248</v>
      </c>
      <c r="F181" s="126">
        <f>COUNTIFS(데이터!F:F,D181,데이터!$N:$N,$A$1,데이터!$O:$O,$B$1)</f>
        <v>4</v>
      </c>
      <c r="G181" s="127">
        <f>SUMIFS(데이터!G:G,데이터!F:F,D181,데이터!$N:$N,$A$1,데이터!$O:$O,$B$1)</f>
        <v>4</v>
      </c>
      <c r="H181" s="54">
        <f t="shared" si="6"/>
        <v>1</v>
      </c>
      <c r="I181" s="54">
        <f>IFERROR((SUMIFS(데이터!K:K,데이터!F:F,D181,데이터!$N:$N,$A$1,데이터!$O:$O,$B$1))/F181,0)</f>
        <v>53</v>
      </c>
      <c r="J181" s="55">
        <f t="shared" si="7"/>
        <v>3.9177277179236044E-3</v>
      </c>
      <c r="K181" s="233"/>
      <c r="L181" s="124">
        <f>IFERROR(SUMIFS(데이터!$G:$G,데이터!$F:$F,$D181,데이터!$N:$N,$A$1,데이터!$O:$O,$B$1,데이터!$L:$L,L$1),"")</f>
        <v>4</v>
      </c>
      <c r="M181" s="39">
        <f t="shared" si="1"/>
        <v>1</v>
      </c>
      <c r="N181" s="125">
        <f>IFERROR(SUMIFS(데이터!$G:$G,데이터!$F:$F,$D181,데이터!$N:$N,$A$1,데이터!$O:$O,$B$1,데이터!$L:$L,N$1),"")</f>
        <v>0</v>
      </c>
      <c r="O181" s="39">
        <f t="shared" si="2"/>
        <v>0</v>
      </c>
      <c r="Q181" s="88"/>
      <c r="R181" s="42"/>
      <c r="S181" s="43"/>
      <c r="T181" s="88"/>
      <c r="U181" s="97"/>
      <c r="V181" s="88"/>
      <c r="W181" s="97"/>
      <c r="X181" s="88"/>
    </row>
    <row r="182" spans="1:24">
      <c r="A182" s="233"/>
      <c r="B182" s="233"/>
      <c r="C182" s="233"/>
      <c r="D182" s="49" t="str">
        <f>연간집계!D182</f>
        <v>드림클래스_가로타입_276_197 (포토그랩스pro_276_197_기성 원단커버(가변 스티커) / 276X197 | 하드커버 | 없음 | 48p)</v>
      </c>
      <c r="E182" s="50" t="str">
        <f>연간집계!E182</f>
        <v>포토그랩스pro 276</v>
      </c>
      <c r="F182" s="126">
        <f>COUNTIFS(데이터!F:F,D182,데이터!$N:$N,$A$1,데이터!$O:$O,$B$1)</f>
        <v>1</v>
      </c>
      <c r="G182" s="127">
        <f>SUMIFS(데이터!G:G,데이터!F:F,D182,데이터!$N:$N,$A$1,데이터!$O:$O,$B$1)</f>
        <v>1</v>
      </c>
      <c r="H182" s="54">
        <f t="shared" si="6"/>
        <v>1</v>
      </c>
      <c r="I182" s="54">
        <f>IFERROR((SUMIFS(데이터!K:K,데이터!F:F,D182,데이터!$N:$N,$A$1,데이터!$O:$O,$B$1))/F182,0)</f>
        <v>60</v>
      </c>
      <c r="J182" s="55">
        <f t="shared" si="7"/>
        <v>9.7943192948090111E-4</v>
      </c>
      <c r="K182" s="233"/>
      <c r="L182" s="124">
        <f>IFERROR(SUMIFS(데이터!$G:$G,데이터!$F:$F,$D182,데이터!$N:$N,$A$1,데이터!$O:$O,$B$1,데이터!$L:$L,L$1),"")</f>
        <v>1</v>
      </c>
      <c r="M182" s="39">
        <f t="shared" si="1"/>
        <v>1</v>
      </c>
      <c r="N182" s="125">
        <f>IFERROR(SUMIFS(데이터!$G:$G,데이터!$F:$F,$D182,데이터!$N:$N,$A$1,데이터!$O:$O,$B$1,데이터!$L:$L,N$1),"")</f>
        <v>0</v>
      </c>
      <c r="O182" s="39">
        <f t="shared" si="2"/>
        <v>0</v>
      </c>
      <c r="Q182" s="88"/>
      <c r="R182" s="42"/>
      <c r="S182" s="43"/>
      <c r="T182" s="88"/>
      <c r="U182" s="97"/>
      <c r="V182" s="88"/>
      <c r="W182" s="97"/>
      <c r="X182" s="88"/>
    </row>
    <row r="183" spans="1:24">
      <c r="A183" s="233"/>
      <c r="B183" s="233"/>
      <c r="C183" s="242" t="s">
        <v>1217</v>
      </c>
      <c r="D183" s="49" t="str">
        <f>연간집계!D183</f>
        <v>드림클래스_세로타입_210_273 (플라이트북_210_273_소프트 압축 커버 / 210X273 | 소프트압축커버 | 없음 | 48p)</v>
      </c>
      <c r="E183" s="50" t="str">
        <f>연간집계!E183</f>
        <v>플라이트북 210</v>
      </c>
      <c r="F183" s="126">
        <f>COUNTIFS(데이터!F:F,D183,데이터!$N:$N,$A$1,데이터!$O:$O,$B$1)</f>
        <v>2</v>
      </c>
      <c r="G183" s="127">
        <f>SUMIFS(데이터!G:G,데이터!F:F,D183,데이터!$N:$N,$A$1,데이터!$O:$O,$B$1)</f>
        <v>4</v>
      </c>
      <c r="H183" s="54">
        <f t="shared" si="6"/>
        <v>2</v>
      </c>
      <c r="I183" s="54">
        <f>IFERROR((SUMIFS(데이터!K:K,데이터!F:F,D183,데이터!$N:$N,$A$1,데이터!$O:$O,$B$1))/F183,0)</f>
        <v>55</v>
      </c>
      <c r="J183" s="55">
        <f t="shared" si="7"/>
        <v>3.9177277179236044E-3</v>
      </c>
      <c r="K183" s="254">
        <f>SUM(G183:G185)</f>
        <v>16</v>
      </c>
      <c r="L183" s="124">
        <f>IFERROR(SUMIFS(데이터!$G:$G,데이터!$F:$F,$D183,데이터!$N:$N,$A$1,데이터!$O:$O,$B$1,데이터!$L:$L,L$1),"")</f>
        <v>4</v>
      </c>
      <c r="M183" s="39">
        <f t="shared" si="1"/>
        <v>1</v>
      </c>
      <c r="N183" s="125">
        <f>IFERROR(SUMIFS(데이터!$G:$G,데이터!$F:$F,$D183,데이터!$N:$N,$A$1,데이터!$O:$O,$B$1,데이터!$L:$L,N$1),"")</f>
        <v>0</v>
      </c>
      <c r="O183" s="39">
        <f t="shared" si="2"/>
        <v>0</v>
      </c>
      <c r="Q183" s="88"/>
      <c r="R183" s="42"/>
      <c r="S183" s="43"/>
      <c r="T183" s="88"/>
      <c r="U183" s="97"/>
      <c r="V183" s="88"/>
      <c r="W183" s="97"/>
      <c r="X183" s="88"/>
    </row>
    <row r="184" spans="1:24">
      <c r="A184" s="233"/>
      <c r="B184" s="233"/>
      <c r="C184" s="233"/>
      <c r="D184" s="49" t="str">
        <f>연간집계!D184</f>
        <v>드림클래스_정사각 타입_248_248 (플라이트북_248_248_소프트 압축 커버 / 248X248 | 소프트압축커버 | 없음 | 48p)</v>
      </c>
      <c r="E184" s="50" t="str">
        <f>연간집계!E184</f>
        <v>플라이트북 248</v>
      </c>
      <c r="F184" s="126">
        <f>COUNTIFS(데이터!F:F,D184,데이터!$N:$N,$A$1,데이터!$O:$O,$B$1)</f>
        <v>1</v>
      </c>
      <c r="G184" s="127">
        <f>SUMIFS(데이터!G:G,데이터!F:F,D184,데이터!$N:$N,$A$1,데이터!$O:$O,$B$1)</f>
        <v>2</v>
      </c>
      <c r="H184" s="54">
        <f t="shared" si="6"/>
        <v>2</v>
      </c>
      <c r="I184" s="54">
        <f>IFERROR((SUMIFS(데이터!K:K,데이터!F:F,D184,데이터!$N:$N,$A$1,데이터!$O:$O,$B$1))/F184,0)</f>
        <v>54</v>
      </c>
      <c r="J184" s="55">
        <f t="shared" si="7"/>
        <v>1.9588638589618022E-3</v>
      </c>
      <c r="K184" s="233"/>
      <c r="L184" s="124">
        <f>IFERROR(SUMIFS(데이터!$G:$G,데이터!$F:$F,$D184,데이터!$N:$N,$A$1,데이터!$O:$O,$B$1,데이터!$L:$L,L$1),"")</f>
        <v>2</v>
      </c>
      <c r="M184" s="39">
        <f t="shared" si="1"/>
        <v>1</v>
      </c>
      <c r="N184" s="125">
        <f>IFERROR(SUMIFS(데이터!$G:$G,데이터!$F:$F,$D184,데이터!$N:$N,$A$1,데이터!$O:$O,$B$1,데이터!$L:$L,N$1),"")</f>
        <v>0</v>
      </c>
      <c r="O184" s="39">
        <f t="shared" si="2"/>
        <v>0</v>
      </c>
      <c r="Q184" s="88"/>
      <c r="R184" s="42"/>
      <c r="S184" s="43"/>
      <c r="T184" s="88"/>
      <c r="U184" s="97"/>
      <c r="V184" s="88"/>
      <c r="W184" s="97"/>
      <c r="X184" s="88"/>
    </row>
    <row r="185" spans="1:24">
      <c r="A185" s="233"/>
      <c r="B185" s="233"/>
      <c r="C185" s="233"/>
      <c r="D185" s="49" t="str">
        <f>연간집계!D185</f>
        <v>드림클래스_가로타입_276_197 (플라이트북_276_197_소프트 압축 커버 / 276X197 | 소프트압축커버 | 없음 | 48p)</v>
      </c>
      <c r="E185" s="50" t="str">
        <f>연간집계!E185</f>
        <v>플라이트북 276</v>
      </c>
      <c r="F185" s="126">
        <f>COUNTIFS(데이터!F:F,D185,데이터!$N:$N,$A$1,데이터!$O:$O,$B$1)</f>
        <v>8</v>
      </c>
      <c r="G185" s="127">
        <f>SUMIFS(데이터!G:G,데이터!F:F,D185,데이터!$N:$N,$A$1,데이터!$O:$O,$B$1)</f>
        <v>10</v>
      </c>
      <c r="H185" s="54">
        <f t="shared" si="6"/>
        <v>1.25</v>
      </c>
      <c r="I185" s="54">
        <f>IFERROR((SUMIFS(데이터!K:K,데이터!F:F,D185,데이터!$N:$N,$A$1,데이터!$O:$O,$B$1))/F185,0)</f>
        <v>58.75</v>
      </c>
      <c r="J185" s="55">
        <f t="shared" si="7"/>
        <v>9.7943192948090115E-3</v>
      </c>
      <c r="K185" s="233"/>
      <c r="L185" s="124">
        <f>IFERROR(SUMIFS(데이터!$G:$G,데이터!$F:$F,$D185,데이터!$N:$N,$A$1,데이터!$O:$O,$B$1,데이터!$L:$L,L$1),"")</f>
        <v>10</v>
      </c>
      <c r="M185" s="39">
        <f t="shared" si="1"/>
        <v>1</v>
      </c>
      <c r="N185" s="125">
        <f>IFERROR(SUMIFS(데이터!$G:$G,데이터!$F:$F,$D185,데이터!$N:$N,$A$1,데이터!$O:$O,$B$1,데이터!$L:$L,N$1),"")</f>
        <v>0</v>
      </c>
      <c r="O185" s="39">
        <f t="shared" si="2"/>
        <v>0</v>
      </c>
      <c r="Q185" s="88"/>
      <c r="R185" s="42"/>
      <c r="S185" s="43"/>
      <c r="T185" s="88"/>
      <c r="U185" s="97"/>
      <c r="V185" s="88"/>
      <c r="W185" s="97"/>
      <c r="X185" s="88"/>
    </row>
    <row r="186" spans="1:24">
      <c r="A186" s="233"/>
      <c r="B186" s="233"/>
      <c r="C186" s="242" t="s">
        <v>1221</v>
      </c>
      <c r="D186" s="49" t="str">
        <f>연간집계!D186</f>
        <v>셀프스튜디오(앨범타입)__302_212_기성 원단커버 (셀프스튜디오앨범_302_212_30p_기성 원단커버(가변 스티커) / 302X212 | 압축앨범 | 무광인화지 | 30p)</v>
      </c>
      <c r="E186" s="50" t="str">
        <f>연간집계!E186</f>
        <v>셀프스튜디오앨범 12*8 (무광)</v>
      </c>
      <c r="F186" s="126">
        <f>COUNTIFS(데이터!F:F,D186,데이터!$N:$N,$A$1,데이터!$O:$O,$B$1)</f>
        <v>0</v>
      </c>
      <c r="G186" s="127">
        <f>SUMIFS(데이터!G:G,데이터!F:F,D186,데이터!$N:$N,$A$1,데이터!$O:$O,$B$1)</f>
        <v>0</v>
      </c>
      <c r="H186" s="54">
        <f t="shared" si="6"/>
        <v>0</v>
      </c>
      <c r="I186" s="54">
        <f>IFERROR((SUMIFS(데이터!K:K,데이터!F:F,D186,데이터!$N:$N,$A$1,데이터!$O:$O,$B$1))/F186,0)</f>
        <v>0</v>
      </c>
      <c r="J186" s="55">
        <f t="shared" si="7"/>
        <v>0</v>
      </c>
      <c r="K186" s="254">
        <f>SUM(G186:G191)</f>
        <v>2</v>
      </c>
      <c r="L186" s="124">
        <f>IFERROR(SUMIFS(데이터!$G:$G,데이터!$F:$F,$D186,데이터!$N:$N,$A$1,데이터!$O:$O,$B$1,데이터!$L:$L,L$1),"")</f>
        <v>0</v>
      </c>
      <c r="M186" s="39" t="str">
        <f t="shared" si="1"/>
        <v/>
      </c>
      <c r="N186" s="125">
        <f>IFERROR(SUMIFS(데이터!$G:$G,데이터!$F:$F,$D186,데이터!$N:$N,$A$1,데이터!$O:$O,$B$1,데이터!$L:$L,N$1),"")</f>
        <v>0</v>
      </c>
      <c r="O186" s="39" t="str">
        <f t="shared" si="2"/>
        <v/>
      </c>
      <c r="Q186" s="88"/>
      <c r="R186" s="42"/>
      <c r="S186" s="43"/>
      <c r="T186" s="88"/>
      <c r="U186" s="97"/>
      <c r="V186" s="88"/>
      <c r="W186" s="97"/>
      <c r="X186" s="88"/>
    </row>
    <row r="187" spans="1:24">
      <c r="A187" s="233"/>
      <c r="B187" s="233"/>
      <c r="C187" s="233"/>
      <c r="D187" s="49" t="str">
        <f>연간집계!D187</f>
        <v>셀프스튜디오(앨범타입)__302_212_기성 원단커버 (셀프스튜디오앨범_302_212_30p_기성 원단커버(가변 스티커) / 302X212 | 압축앨범 | 유광인화지 | 30p)</v>
      </c>
      <c r="E187" s="50" t="str">
        <f>연간집계!E187</f>
        <v>셀프스튜디오앨범 12*8 (유광)</v>
      </c>
      <c r="F187" s="126">
        <f>COUNTIFS(데이터!F:F,D187,데이터!$N:$N,$A$1,데이터!$O:$O,$B$1)</f>
        <v>0</v>
      </c>
      <c r="G187" s="127">
        <f>SUMIFS(데이터!G:G,데이터!F:F,D187,데이터!$N:$N,$A$1,데이터!$O:$O,$B$1)</f>
        <v>0</v>
      </c>
      <c r="H187" s="54">
        <f t="shared" si="6"/>
        <v>0</v>
      </c>
      <c r="I187" s="54">
        <f>IFERROR((SUMIFS(데이터!K:K,데이터!F:F,D187,데이터!$N:$N,$A$1,데이터!$O:$O,$B$1))/F187,0)</f>
        <v>0</v>
      </c>
      <c r="J187" s="55">
        <f t="shared" si="7"/>
        <v>0</v>
      </c>
      <c r="K187" s="233"/>
      <c r="L187" s="124">
        <f>IFERROR(SUMIFS(데이터!$G:$G,데이터!$F:$F,$D187,데이터!$N:$N,$A$1,데이터!$O:$O,$B$1,데이터!$L:$L,L$1),"")</f>
        <v>0</v>
      </c>
      <c r="M187" s="39" t="str">
        <f t="shared" si="1"/>
        <v/>
      </c>
      <c r="N187" s="125">
        <f>IFERROR(SUMIFS(데이터!$G:$G,데이터!$F:$F,$D187,데이터!$N:$N,$A$1,데이터!$O:$O,$B$1,데이터!$L:$L,N$1),"")</f>
        <v>0</v>
      </c>
      <c r="O187" s="39"/>
      <c r="Q187" s="88"/>
      <c r="R187" s="42"/>
      <c r="S187" s="43"/>
      <c r="T187" s="88"/>
      <c r="U187" s="97"/>
      <c r="V187" s="88"/>
      <c r="W187" s="97"/>
      <c r="X187" s="88"/>
    </row>
    <row r="188" spans="1:24">
      <c r="A188" s="233"/>
      <c r="B188" s="233"/>
      <c r="C188" s="233"/>
      <c r="D188" s="49" t="str">
        <f>연간집계!D188</f>
        <v>셀프스튜디오(앨범타입)__251_248_기성 원단커버 (셀프스튜디오앨범_251_248_20p_기성 원단커버(가변 스티커) / 251X248|압축앨범|없음|20p)</v>
      </c>
      <c r="E188" s="50" t="str">
        <f>연간집계!E188</f>
        <v>셀프스튜디오앨범 10*10</v>
      </c>
      <c r="F188" s="126">
        <f>COUNTIFS(데이터!F:F,D188,데이터!$N:$N,$A$1,데이터!$O:$O,$B$1)</f>
        <v>0</v>
      </c>
      <c r="G188" s="127">
        <f>SUMIFS(데이터!G:G,데이터!F:F,D188,데이터!$N:$N,$A$1,데이터!$O:$O,$B$1)</f>
        <v>0</v>
      </c>
      <c r="H188" s="54">
        <f t="shared" si="6"/>
        <v>0</v>
      </c>
      <c r="I188" s="54">
        <f>IFERROR((SUMIFS(데이터!K:K,데이터!F:F,D188,데이터!$N:$N,$A$1,데이터!$O:$O,$B$1))/F188,0)</f>
        <v>0</v>
      </c>
      <c r="J188" s="55">
        <f t="shared" si="7"/>
        <v>0</v>
      </c>
      <c r="K188" s="233"/>
      <c r="L188" s="124">
        <f>IFERROR(SUMIFS(데이터!$G:$G,데이터!$F:$F,$D188,데이터!$N:$N,$A$1,데이터!$O:$O,$B$1,데이터!$L:$L,L$1),"")</f>
        <v>0</v>
      </c>
      <c r="M188" s="39" t="str">
        <f t="shared" si="1"/>
        <v/>
      </c>
      <c r="N188" s="125">
        <f>IFERROR(SUMIFS(데이터!$G:$G,데이터!$F:$F,$D188,데이터!$N:$N,$A$1,데이터!$O:$O,$B$1,데이터!$L:$L,N$1),"")</f>
        <v>0</v>
      </c>
      <c r="O188" s="39" t="str">
        <f t="shared" ref="O188:O218" si="10">IFERROR($N188/($N188+$L188),"")</f>
        <v/>
      </c>
      <c r="Q188" s="88"/>
      <c r="R188" s="42"/>
      <c r="S188" s="43"/>
      <c r="T188" s="88"/>
      <c r="U188" s="97"/>
      <c r="V188" s="88"/>
      <c r="W188" s="97"/>
      <c r="X188" s="88"/>
    </row>
    <row r="189" spans="1:24">
      <c r="A189" s="233"/>
      <c r="B189" s="233"/>
      <c r="C189" s="233"/>
      <c r="D189" s="49" t="str">
        <f>연간집계!D189</f>
        <v>셀프스튜디오(앨범타입)__302_299_기성 원단커버 (셀프스튜디오앨범_302_299_20p_기성 원단커버(가변 스티커) / 302X299 | 압축앨범 | 없음 | 20p)</v>
      </c>
      <c r="E189" s="50" t="str">
        <f>연간집계!E189</f>
        <v>셀프스튜디오앨범 12*12</v>
      </c>
      <c r="F189" s="126">
        <f>COUNTIFS(데이터!F:F,D189,데이터!$N:$N,$A$1,데이터!$O:$O,$B$1)</f>
        <v>0</v>
      </c>
      <c r="G189" s="127">
        <f>SUMIFS(데이터!G:G,데이터!F:F,D189,데이터!$N:$N,$A$1,데이터!$O:$O,$B$1)</f>
        <v>0</v>
      </c>
      <c r="H189" s="54">
        <f t="shared" si="6"/>
        <v>0</v>
      </c>
      <c r="I189" s="54">
        <f>IFERROR((SUMIFS(데이터!K:K,데이터!F:F,D189,데이터!$N:$N,$A$1,데이터!$O:$O,$B$1))/F189,0)</f>
        <v>0</v>
      </c>
      <c r="J189" s="55">
        <f t="shared" si="7"/>
        <v>0</v>
      </c>
      <c r="K189" s="233"/>
      <c r="L189" s="124">
        <f>IFERROR(SUMIFS(데이터!$G:$G,데이터!$F:$F,$D189,데이터!$N:$N,$A$1,데이터!$O:$O,$B$1,데이터!$L:$L,L$1),"")</f>
        <v>0</v>
      </c>
      <c r="M189" s="39" t="str">
        <f t="shared" si="1"/>
        <v/>
      </c>
      <c r="N189" s="125">
        <f>IFERROR(SUMIFS(데이터!$G:$G,데이터!$F:$F,$D189,데이터!$N:$N,$A$1,데이터!$O:$O,$B$1,데이터!$L:$L,N$1),"")</f>
        <v>0</v>
      </c>
      <c r="O189" s="39" t="str">
        <f t="shared" si="10"/>
        <v/>
      </c>
      <c r="Q189" s="88"/>
      <c r="R189" s="42"/>
      <c r="S189" s="43"/>
      <c r="T189" s="88"/>
      <c r="U189" s="97"/>
      <c r="V189" s="88"/>
      <c r="W189" s="97"/>
      <c r="X189" s="88"/>
    </row>
    <row r="190" spans="1:24">
      <c r="A190" s="233"/>
      <c r="B190" s="233"/>
      <c r="C190" s="233"/>
      <c r="D190" s="49" t="str">
        <f>연간집계!D190</f>
        <v>셀프스튜디오(앨범타입)__345_254_기성 원단커버 (셀프스튜디오앨범_345_254_30p_기성 원단커버(가변 스티커) / 345X254 | 압축앨범 | 유광인화지 | 30p)</v>
      </c>
      <c r="E190" s="50" t="str">
        <f>연간집계!E190</f>
        <v>셀프스튜디오앨범 14*10 (유광)</v>
      </c>
      <c r="F190" s="126">
        <f>COUNTIFS(데이터!F:F,D190,데이터!$N:$N,$A$1,데이터!$O:$O,$B$1)</f>
        <v>0</v>
      </c>
      <c r="G190" s="127">
        <f>SUMIFS(데이터!G:G,데이터!F:F,D190,데이터!$N:$N,$A$1,데이터!$O:$O,$B$1)</f>
        <v>0</v>
      </c>
      <c r="H190" s="54">
        <f t="shared" si="6"/>
        <v>0</v>
      </c>
      <c r="I190" s="54">
        <f>IFERROR((SUMIFS(데이터!K:K,데이터!F:F,D190,데이터!$N:$N,$A$1,데이터!$O:$O,$B$1))/F190,0)</f>
        <v>0</v>
      </c>
      <c r="J190" s="55">
        <f t="shared" si="7"/>
        <v>0</v>
      </c>
      <c r="K190" s="233"/>
      <c r="L190" s="124">
        <f>IFERROR(SUMIFS(데이터!$G:$G,데이터!$F:$F,$D190,데이터!$N:$N,$A$1,데이터!$O:$O,$B$1,데이터!$L:$L,L$1),"")</f>
        <v>0</v>
      </c>
      <c r="M190" s="39" t="str">
        <f t="shared" si="1"/>
        <v/>
      </c>
      <c r="N190" s="125">
        <f>IFERROR(SUMIFS(데이터!$G:$G,데이터!$F:$F,$D190,데이터!$N:$N,$A$1,데이터!$O:$O,$B$1,데이터!$L:$L,N$1),"")</f>
        <v>0</v>
      </c>
      <c r="O190" s="39" t="str">
        <f t="shared" si="10"/>
        <v/>
      </c>
      <c r="Q190" s="88"/>
      <c r="R190" s="42"/>
      <c r="S190" s="43"/>
      <c r="T190" s="88"/>
      <c r="U190" s="97"/>
      <c r="V190" s="88"/>
      <c r="W190" s="97"/>
      <c r="X190" s="88"/>
    </row>
    <row r="191" spans="1:24">
      <c r="A191" s="233"/>
      <c r="B191" s="236"/>
      <c r="C191" s="236"/>
      <c r="D191" s="49" t="str">
        <f>연간집계!D191</f>
        <v>셀프스튜디오(앨범타입)__345_254_기성 원단커버 (셀프스튜디오앨범_345_254_30p_기성 원단커버(가변 스티커) / 345X254 | 압축앨범 | 무광인화지 | 30p)</v>
      </c>
      <c r="E191" s="50" t="str">
        <f>연간집계!E191</f>
        <v>셀프스튜디오앨범 14*10 (무광)</v>
      </c>
      <c r="F191" s="126">
        <f>COUNTIFS(데이터!F:F,D191,데이터!$N:$N,$A$1,데이터!$O:$O,$B$1)</f>
        <v>2</v>
      </c>
      <c r="G191" s="127">
        <f>SUMIFS(데이터!G:G,데이터!F:F,D191,데이터!$N:$N,$A$1,데이터!$O:$O,$B$1)</f>
        <v>2</v>
      </c>
      <c r="H191" s="54">
        <f t="shared" si="6"/>
        <v>1</v>
      </c>
      <c r="I191" s="54">
        <f>IFERROR((SUMIFS(데이터!K:K,데이터!F:F,D191,데이터!$N:$N,$A$1,데이터!$O:$O,$B$1))/F191,0)</f>
        <v>30</v>
      </c>
      <c r="J191" s="55">
        <f t="shared" si="7"/>
        <v>1.9588638589618022E-3</v>
      </c>
      <c r="K191" s="236"/>
      <c r="L191" s="142">
        <f>IFERROR(SUMIFS(데이터!$G:$G,데이터!$F:$F,$D191,데이터!$N:$N,$A$1,데이터!$O:$O,$B$1,데이터!$L:$L,L$1),"")</f>
        <v>2</v>
      </c>
      <c r="M191" s="104">
        <f t="shared" si="1"/>
        <v>1</v>
      </c>
      <c r="N191" s="143">
        <f>IFERROR(SUMIFS(데이터!$G:$G,데이터!$F:$F,$D191,데이터!$N:$N,$A$1,데이터!$O:$O,$B$1,데이터!$L:$L,N$1),"")</f>
        <v>0</v>
      </c>
      <c r="O191" s="104">
        <f t="shared" si="10"/>
        <v>0</v>
      </c>
      <c r="Q191" s="88"/>
      <c r="R191" s="42"/>
      <c r="S191" s="43"/>
      <c r="T191" s="88"/>
      <c r="U191" s="97"/>
      <c r="V191" s="88"/>
      <c r="W191" s="97"/>
      <c r="X191" s="88"/>
    </row>
    <row r="192" spans="1:24">
      <c r="A192" s="233"/>
      <c r="B192" s="238" t="s">
        <v>1234</v>
      </c>
      <c r="C192" s="239" t="s">
        <v>1235</v>
      </c>
      <c r="D192" s="31" t="str">
        <f>연간집계!D192</f>
        <v>스탑북_모바일_150_210 (베이비_가족_150_210_일반하드 무광 / 150X210 | 하드커버 | 없음 | 22p)</v>
      </c>
      <c r="E192" s="32" t="str">
        <f>연간집계!E192</f>
        <v>모바일 포토북 150 (베이비)</v>
      </c>
      <c r="F192" s="122">
        <f>COUNTIFS(데이터!F:F,D192,데이터!$N:$N,$A$1,데이터!$O:$O,$B$1)</f>
        <v>2</v>
      </c>
      <c r="G192" s="123">
        <f>SUMIFS(데이터!G:G,데이터!F:F,D192,데이터!$N:$N,$A$1,데이터!$O:$O,$B$1)</f>
        <v>2</v>
      </c>
      <c r="H192" s="36">
        <f t="shared" si="6"/>
        <v>1</v>
      </c>
      <c r="I192" s="36">
        <f>IFERROR((SUMIFS(데이터!K:K,데이터!F:F,D192,데이터!$N:$N,$A$1,데이터!$O:$O,$B$1))/F192,0)</f>
        <v>28</v>
      </c>
      <c r="J192" s="37">
        <f t="shared" si="7"/>
        <v>1.9588638589618022E-3</v>
      </c>
      <c r="K192" s="259">
        <f>SUM(G192:G194)</f>
        <v>14</v>
      </c>
      <c r="L192" s="124">
        <f>IFERROR(SUMIFS(데이터!$G:$G,데이터!$F:$F,$D192,데이터!$N:$N,$A$1,데이터!$O:$O,$B$1,데이터!$L:$L,L$1),"")</f>
        <v>0</v>
      </c>
      <c r="M192" s="39">
        <f t="shared" si="1"/>
        <v>0</v>
      </c>
      <c r="N192" s="125">
        <f>IFERROR(SUMIFS(데이터!$G:$G,데이터!$F:$F,$D192,데이터!$N:$N,$A$1,데이터!$O:$O,$B$1,데이터!$L:$L,N$1),"")</f>
        <v>2</v>
      </c>
      <c r="O192" s="39">
        <f t="shared" si="10"/>
        <v>1</v>
      </c>
      <c r="Q192" s="88"/>
      <c r="R192" s="42"/>
      <c r="S192" s="43"/>
      <c r="T192" s="88"/>
      <c r="U192" s="97"/>
      <c r="V192" s="88"/>
      <c r="W192" s="97"/>
      <c r="X192" s="88"/>
    </row>
    <row r="193" spans="1:24">
      <c r="A193" s="233"/>
      <c r="B193" s="233"/>
      <c r="C193" s="233"/>
      <c r="D193" s="49" t="str">
        <f>연간집계!D193</f>
        <v>모바일 포토북 (베이비_가족_198_198_하드커버 무광 / 198X198 | 하드커버 | 없음 | 22p)</v>
      </c>
      <c r="E193" s="50" t="str">
        <f>연간집계!E193</f>
        <v>모바일 포토북 198 (베이비)</v>
      </c>
      <c r="F193" s="126">
        <f>COUNTIFS(데이터!F:F,D193,데이터!$N:$N,$A$1,데이터!$O:$O,$B$1)</f>
        <v>4</v>
      </c>
      <c r="G193" s="127">
        <f>SUMIFS(데이터!G:G,데이터!F:F,D193,데이터!$N:$N,$A$1,데이터!$O:$O,$B$1)</f>
        <v>4</v>
      </c>
      <c r="H193" s="54">
        <f t="shared" si="6"/>
        <v>1</v>
      </c>
      <c r="I193" s="54">
        <f>IFERROR((SUMIFS(데이터!K:K,데이터!F:F,D193,데이터!$N:$N,$A$1,데이터!$O:$O,$B$1))/F193,0)</f>
        <v>24</v>
      </c>
      <c r="J193" s="55">
        <f t="shared" si="7"/>
        <v>3.9177277179236044E-3</v>
      </c>
      <c r="K193" s="233"/>
      <c r="L193" s="124">
        <f>IFERROR(SUMIFS(데이터!$G:$G,데이터!$F:$F,$D193,데이터!$N:$N,$A$1,데이터!$O:$O,$B$1,데이터!$L:$L,L$1),"")</f>
        <v>0</v>
      </c>
      <c r="M193" s="39">
        <f t="shared" si="1"/>
        <v>0</v>
      </c>
      <c r="N193" s="125">
        <f>IFERROR(SUMIFS(데이터!$G:$G,데이터!$F:$F,$D193,데이터!$N:$N,$A$1,데이터!$O:$O,$B$1,데이터!$L:$L,N$1),"")</f>
        <v>4</v>
      </c>
      <c r="O193" s="39">
        <f t="shared" si="10"/>
        <v>1</v>
      </c>
      <c r="Q193" s="88"/>
      <c r="R193" s="42"/>
      <c r="S193" s="43"/>
      <c r="T193" s="88"/>
      <c r="U193" s="97"/>
      <c r="V193" s="88"/>
      <c r="W193" s="97"/>
      <c r="X193" s="88"/>
    </row>
    <row r="194" spans="1:24">
      <c r="A194" s="233"/>
      <c r="B194" s="233"/>
      <c r="C194" s="233"/>
      <c r="D194" s="49" t="str">
        <f>연간집계!D194</f>
        <v>모바일 포토북 (베이비_가족_197_278_하드커버 무광 / 197X278 | 하드커버 | 없음 | 22p)</v>
      </c>
      <c r="E194" s="50" t="str">
        <f>연간집계!E194</f>
        <v>모바일 포토북 197 (베이비)</v>
      </c>
      <c r="F194" s="126">
        <f>COUNTIFS(데이터!F:F,D194,데이터!$N:$N,$A$1,데이터!$O:$O,$B$1)</f>
        <v>8</v>
      </c>
      <c r="G194" s="127">
        <f>SUMIFS(데이터!G:G,데이터!F:F,D194,데이터!$N:$N,$A$1,데이터!$O:$O,$B$1)</f>
        <v>8</v>
      </c>
      <c r="H194" s="54">
        <f t="shared" si="6"/>
        <v>1</v>
      </c>
      <c r="I194" s="54">
        <f>IFERROR((SUMIFS(데이터!K:K,데이터!F:F,D194,데이터!$N:$N,$A$1,데이터!$O:$O,$B$1))/F194,0)</f>
        <v>27</v>
      </c>
      <c r="J194" s="55">
        <f t="shared" si="7"/>
        <v>7.8354554358472089E-3</v>
      </c>
      <c r="K194" s="233"/>
      <c r="L194" s="124">
        <f>IFERROR(SUMIFS(데이터!$G:$G,데이터!$F:$F,$D194,데이터!$N:$N,$A$1,데이터!$O:$O,$B$1,데이터!$L:$L,L$1),"")</f>
        <v>0</v>
      </c>
      <c r="M194" s="39">
        <f t="shared" si="1"/>
        <v>0</v>
      </c>
      <c r="N194" s="125">
        <f>IFERROR(SUMIFS(데이터!$G:$G,데이터!$F:$F,$D194,데이터!$N:$N,$A$1,데이터!$O:$O,$B$1,데이터!$L:$L,N$1),"")</f>
        <v>8</v>
      </c>
      <c r="O194" s="39">
        <f t="shared" si="10"/>
        <v>1</v>
      </c>
      <c r="Q194" s="88"/>
      <c r="R194" s="42"/>
      <c r="S194" s="43"/>
      <c r="T194" s="88"/>
      <c r="U194" s="97"/>
      <c r="V194" s="88"/>
      <c r="W194" s="97"/>
      <c r="X194" s="88"/>
    </row>
    <row r="195" spans="1:24">
      <c r="A195" s="233"/>
      <c r="B195" s="233"/>
      <c r="C195" s="242" t="s">
        <v>1242</v>
      </c>
      <c r="D195" s="49" t="str">
        <f>연간집계!D195</f>
        <v>스탑북_모바일_150_210 (여행_150_210_하드커버 무광 / 150X210 | 하드커버 | 없음 | 22p)</v>
      </c>
      <c r="E195" s="50" t="str">
        <f>연간집계!E195</f>
        <v>모바일 포토북 150 (여행)</v>
      </c>
      <c r="F195" s="126">
        <f>COUNTIFS(데이터!F:F,D195,데이터!$N:$N,$A$1,데이터!$O:$O,$B$1)</f>
        <v>21</v>
      </c>
      <c r="G195" s="127">
        <f>SUMIFS(데이터!G:G,데이터!F:F,D195,데이터!$N:$N,$A$1,데이터!$O:$O,$B$1)</f>
        <v>24</v>
      </c>
      <c r="H195" s="54">
        <f t="shared" si="6"/>
        <v>1.1428571428571428</v>
      </c>
      <c r="I195" s="54">
        <f>IFERROR((SUMIFS(데이터!K:K,데이터!F:F,D195,데이터!$N:$N,$A$1,데이터!$O:$O,$B$1))/F195,0)</f>
        <v>25.047619047619047</v>
      </c>
      <c r="J195" s="55">
        <f t="shared" si="7"/>
        <v>2.3506366307541625E-2</v>
      </c>
      <c r="K195" s="254">
        <f>SUM(G195:G197)</f>
        <v>57</v>
      </c>
      <c r="L195" s="124">
        <f>IFERROR(SUMIFS(데이터!$G:$G,데이터!$F:$F,$D195,데이터!$N:$N,$A$1,데이터!$O:$O,$B$1,데이터!$L:$L,L$1),"")</f>
        <v>1</v>
      </c>
      <c r="M195" s="39">
        <f t="shared" si="1"/>
        <v>4.1666666666666664E-2</v>
      </c>
      <c r="N195" s="125">
        <f>IFERROR(SUMIFS(데이터!$G:$G,데이터!$F:$F,$D195,데이터!$N:$N,$A$1,데이터!$O:$O,$B$1,데이터!$L:$L,N$1),"")</f>
        <v>23</v>
      </c>
      <c r="O195" s="39">
        <f t="shared" si="10"/>
        <v>0.95833333333333337</v>
      </c>
      <c r="Q195" s="88"/>
      <c r="R195" s="42"/>
      <c r="S195" s="43"/>
      <c r="T195" s="88"/>
      <c r="U195" s="97"/>
      <c r="V195" s="88"/>
      <c r="W195" s="97"/>
      <c r="X195" s="88"/>
    </row>
    <row r="196" spans="1:24">
      <c r="A196" s="233"/>
      <c r="B196" s="233"/>
      <c r="C196" s="233"/>
      <c r="D196" s="49" t="str">
        <f>연간집계!D196</f>
        <v>모바일 포토북 (여행_198_198_하드커버 무광 / 198X198 | 하드커버 | 없음 | 22p)</v>
      </c>
      <c r="E196" s="50" t="str">
        <f>연간집계!E196</f>
        <v>모바일 포토북 198 (여행)</v>
      </c>
      <c r="F196" s="126">
        <f>COUNTIFS(데이터!F:F,D196,데이터!$N:$N,$A$1,데이터!$O:$O,$B$1)</f>
        <v>14</v>
      </c>
      <c r="G196" s="127">
        <f>SUMIFS(데이터!G:G,데이터!F:F,D196,데이터!$N:$N,$A$1,데이터!$O:$O,$B$1)</f>
        <v>16</v>
      </c>
      <c r="H196" s="54">
        <f t="shared" si="6"/>
        <v>1.1428571428571428</v>
      </c>
      <c r="I196" s="54">
        <f>IFERROR((SUMIFS(데이터!K:K,데이터!F:F,D196,데이터!$N:$N,$A$1,데이터!$O:$O,$B$1))/F196,0)</f>
        <v>27.428571428571427</v>
      </c>
      <c r="J196" s="55">
        <f t="shared" si="7"/>
        <v>1.5670910871694418E-2</v>
      </c>
      <c r="K196" s="233"/>
      <c r="L196" s="124">
        <f>IFERROR(SUMIFS(데이터!$G:$G,데이터!$F:$F,$D196,데이터!$N:$N,$A$1,데이터!$O:$O,$B$1,데이터!$L:$L,L$1),"")</f>
        <v>0</v>
      </c>
      <c r="M196" s="39">
        <f t="shared" si="1"/>
        <v>0</v>
      </c>
      <c r="N196" s="125">
        <f>IFERROR(SUMIFS(데이터!$G:$G,데이터!$F:$F,$D196,데이터!$N:$N,$A$1,데이터!$O:$O,$B$1,데이터!$L:$L,N$1),"")</f>
        <v>16</v>
      </c>
      <c r="O196" s="39">
        <f t="shared" si="10"/>
        <v>1</v>
      </c>
      <c r="Q196" s="88"/>
      <c r="R196" s="42"/>
      <c r="S196" s="43"/>
      <c r="T196" s="88"/>
      <c r="U196" s="97"/>
      <c r="V196" s="88"/>
      <c r="W196" s="97"/>
      <c r="X196" s="88"/>
    </row>
    <row r="197" spans="1:24">
      <c r="A197" s="233"/>
      <c r="B197" s="233"/>
      <c r="C197" s="233"/>
      <c r="D197" s="49" t="str">
        <f>연간집계!D197</f>
        <v>모바일 포토북 (여행_197_278_하드커버 무광 / 197X278 | 하드커버 | 없음 | 22p)</v>
      </c>
      <c r="E197" s="50" t="str">
        <f>연간집계!E197</f>
        <v>모바일 포토북 197 (여행)</v>
      </c>
      <c r="F197" s="126">
        <f>COUNTIFS(데이터!F:F,D197,데이터!$N:$N,$A$1,데이터!$O:$O,$B$1)</f>
        <v>15</v>
      </c>
      <c r="G197" s="127">
        <f>SUMIFS(데이터!G:G,데이터!F:F,D197,데이터!$N:$N,$A$1,데이터!$O:$O,$B$1)</f>
        <v>17</v>
      </c>
      <c r="H197" s="54">
        <f t="shared" si="6"/>
        <v>1.1333333333333333</v>
      </c>
      <c r="I197" s="54">
        <f>IFERROR((SUMIFS(데이터!K:K,데이터!F:F,D197,데이터!$N:$N,$A$1,데이터!$O:$O,$B$1))/F197,0)</f>
        <v>26.4</v>
      </c>
      <c r="J197" s="55">
        <f t="shared" si="7"/>
        <v>1.6650342801175319E-2</v>
      </c>
      <c r="K197" s="233"/>
      <c r="L197" s="124">
        <f>IFERROR(SUMIFS(데이터!$G:$G,데이터!$F:$F,$D197,데이터!$N:$N,$A$1,데이터!$O:$O,$B$1,데이터!$L:$L,L$1),"")</f>
        <v>0</v>
      </c>
      <c r="M197" s="39">
        <f t="shared" si="1"/>
        <v>0</v>
      </c>
      <c r="N197" s="125">
        <f>IFERROR(SUMIFS(데이터!$G:$G,데이터!$F:$F,$D197,데이터!$N:$N,$A$1,데이터!$O:$O,$B$1,데이터!$L:$L,N$1),"")</f>
        <v>17</v>
      </c>
      <c r="O197" s="39">
        <f t="shared" si="10"/>
        <v>1</v>
      </c>
      <c r="Q197" s="88"/>
      <c r="R197" s="42"/>
      <c r="S197" s="43"/>
      <c r="T197" s="88"/>
      <c r="U197" s="97"/>
      <c r="V197" s="88"/>
      <c r="W197" s="97"/>
      <c r="X197" s="88"/>
    </row>
    <row r="198" spans="1:24">
      <c r="A198" s="233"/>
      <c r="B198" s="233"/>
      <c r="C198" s="242" t="s">
        <v>1249</v>
      </c>
      <c r="D198" s="49" t="str">
        <f>연간집계!D198</f>
        <v>스탑북_모바일_150_210 (단체_모임_150_210_일반하드 무광 / 150X210 | 하드커버 | 없음 | 22p)</v>
      </c>
      <c r="E198" s="50" t="str">
        <f>연간집계!E198</f>
        <v>모바일 포토북 150 (단체/모임)</v>
      </c>
      <c r="F198" s="126">
        <f>COUNTIFS(데이터!F:F,D198,데이터!$N:$N,$A$1,데이터!$O:$O,$B$1)</f>
        <v>1</v>
      </c>
      <c r="G198" s="127">
        <f>SUMIFS(데이터!G:G,데이터!F:F,D198,데이터!$N:$N,$A$1,데이터!$O:$O,$B$1)</f>
        <v>1</v>
      </c>
      <c r="H198" s="54">
        <f t="shared" si="6"/>
        <v>1</v>
      </c>
      <c r="I198" s="54">
        <f>IFERROR((SUMIFS(데이터!K:K,데이터!F:F,D198,데이터!$N:$N,$A$1,데이터!$O:$O,$B$1))/F198,0)</f>
        <v>24</v>
      </c>
      <c r="J198" s="55">
        <f t="shared" si="7"/>
        <v>9.7943192948090111E-4</v>
      </c>
      <c r="K198" s="254">
        <f>SUM(G198:G200)</f>
        <v>6</v>
      </c>
      <c r="L198" s="124">
        <f>IFERROR(SUMIFS(데이터!$G:$G,데이터!$F:$F,$D198,데이터!$N:$N,$A$1,데이터!$O:$O,$B$1,데이터!$L:$L,L$1),"")</f>
        <v>0</v>
      </c>
      <c r="M198" s="39">
        <f t="shared" si="1"/>
        <v>0</v>
      </c>
      <c r="N198" s="125">
        <f>IFERROR(SUMIFS(데이터!$G:$G,데이터!$F:$F,$D198,데이터!$N:$N,$A$1,데이터!$O:$O,$B$1,데이터!$L:$L,N$1),"")</f>
        <v>1</v>
      </c>
      <c r="O198" s="39">
        <f t="shared" si="10"/>
        <v>1</v>
      </c>
      <c r="Q198" s="88"/>
      <c r="R198" s="42"/>
      <c r="S198" s="43"/>
      <c r="T198" s="88"/>
      <c r="U198" s="97"/>
      <c r="V198" s="88"/>
      <c r="W198" s="97"/>
      <c r="X198" s="88"/>
    </row>
    <row r="199" spans="1:24">
      <c r="A199" s="233"/>
      <c r="B199" s="233"/>
      <c r="C199" s="233"/>
      <c r="D199" s="49" t="str">
        <f>연간집계!D199</f>
        <v>모바일 포토북 (단체_모임_198_198_하드커버 무광 / 198X198 | 하드커버 | 없음 | 22p)</v>
      </c>
      <c r="E199" s="50" t="str">
        <f>연간집계!E199</f>
        <v>모바일 포토북 198 (단체/모임)</v>
      </c>
      <c r="F199" s="126">
        <f>COUNTIFS(데이터!F:F,D199,데이터!$N:$N,$A$1,데이터!$O:$O,$B$1)</f>
        <v>3</v>
      </c>
      <c r="G199" s="127">
        <f>SUMIFS(데이터!G:G,데이터!F:F,D199,데이터!$N:$N,$A$1,데이터!$O:$O,$B$1)</f>
        <v>3</v>
      </c>
      <c r="H199" s="54">
        <f t="shared" si="6"/>
        <v>1</v>
      </c>
      <c r="I199" s="54">
        <f>IFERROR((SUMIFS(데이터!K:K,데이터!F:F,D199,데이터!$N:$N,$A$1,데이터!$O:$O,$B$1))/F199,0)</f>
        <v>24</v>
      </c>
      <c r="J199" s="55">
        <f t="shared" si="7"/>
        <v>2.9382957884427031E-3</v>
      </c>
      <c r="K199" s="233"/>
      <c r="L199" s="124">
        <f>IFERROR(SUMIFS(데이터!$G:$G,데이터!$F:$F,$D199,데이터!$N:$N,$A$1,데이터!$O:$O,$B$1,데이터!$L:$L,L$1),"")</f>
        <v>0</v>
      </c>
      <c r="M199" s="39">
        <f t="shared" si="1"/>
        <v>0</v>
      </c>
      <c r="N199" s="125">
        <f>IFERROR(SUMIFS(데이터!$G:$G,데이터!$F:$F,$D199,데이터!$N:$N,$A$1,데이터!$O:$O,$B$1,데이터!$L:$L,N$1),"")</f>
        <v>3</v>
      </c>
      <c r="O199" s="39">
        <f t="shared" si="10"/>
        <v>1</v>
      </c>
      <c r="Q199" s="88"/>
      <c r="R199" s="42"/>
      <c r="S199" s="43"/>
      <c r="T199" s="88"/>
      <c r="U199" s="97"/>
      <c r="V199" s="88"/>
      <c r="W199" s="97"/>
      <c r="X199" s="88"/>
    </row>
    <row r="200" spans="1:24">
      <c r="A200" s="233"/>
      <c r="B200" s="233"/>
      <c r="C200" s="233"/>
      <c r="D200" s="49" t="str">
        <f>연간집계!D200</f>
        <v>모바일 포토북 (단체_모임_197_278_하드커버 무광 / 197X278 | 하드커버 | 없음 | 22p)</v>
      </c>
      <c r="E200" s="50" t="str">
        <f>연간집계!E200</f>
        <v>모바일 포토북 197 (단체/모임)</v>
      </c>
      <c r="F200" s="126">
        <f>COUNTIFS(데이터!F:F,D200,데이터!$N:$N,$A$1,데이터!$O:$O,$B$1)</f>
        <v>2</v>
      </c>
      <c r="G200" s="127">
        <f>SUMIFS(데이터!G:G,데이터!F:F,D200,데이터!$N:$N,$A$1,데이터!$O:$O,$B$1)</f>
        <v>2</v>
      </c>
      <c r="H200" s="54">
        <f t="shared" si="6"/>
        <v>1</v>
      </c>
      <c r="I200" s="54">
        <f>IFERROR((SUMIFS(데이터!K:K,데이터!F:F,D200,데이터!$N:$N,$A$1,데이터!$O:$O,$B$1))/F200,0)</f>
        <v>48</v>
      </c>
      <c r="J200" s="55">
        <f t="shared" si="7"/>
        <v>1.9588638589618022E-3</v>
      </c>
      <c r="K200" s="233"/>
      <c r="L200" s="124">
        <f>IFERROR(SUMIFS(데이터!$G:$G,데이터!$F:$F,$D200,데이터!$N:$N,$A$1,데이터!$O:$O,$B$1,데이터!$L:$L,L$1),"")</f>
        <v>0</v>
      </c>
      <c r="M200" s="39">
        <f t="shared" si="1"/>
        <v>0</v>
      </c>
      <c r="N200" s="125">
        <f>IFERROR(SUMIFS(데이터!$G:$G,데이터!$F:$F,$D200,데이터!$N:$N,$A$1,데이터!$O:$O,$B$1,데이터!$L:$L,N$1),"")</f>
        <v>2</v>
      </c>
      <c r="O200" s="39">
        <f t="shared" si="10"/>
        <v>1</v>
      </c>
      <c r="Q200" s="88"/>
      <c r="R200" s="42"/>
      <c r="S200" s="43"/>
      <c r="T200" s="88"/>
      <c r="U200" s="97"/>
      <c r="V200" s="88"/>
      <c r="W200" s="97"/>
      <c r="X200" s="88"/>
    </row>
    <row r="201" spans="1:24">
      <c r="A201" s="233"/>
      <c r="B201" s="233"/>
      <c r="C201" s="242" t="s">
        <v>1256</v>
      </c>
      <c r="D201" s="49" t="str">
        <f>연간집계!D201</f>
        <v>스탑북_모바일_150_210 (커플_웨딩_150_210_하드커버 무광 / 150X210 | 하드커버 | 없음 | 22p)</v>
      </c>
      <c r="E201" s="50" t="str">
        <f>연간집계!E201</f>
        <v>모바일 포토북 150 (커플)</v>
      </c>
      <c r="F201" s="126">
        <f>COUNTIFS(데이터!F:F,D201,데이터!$N:$N,$A$1,데이터!$O:$O,$B$1)</f>
        <v>2</v>
      </c>
      <c r="G201" s="127">
        <f>SUMIFS(데이터!G:G,데이터!F:F,D201,데이터!$N:$N,$A$1,데이터!$O:$O,$B$1)</f>
        <v>3</v>
      </c>
      <c r="H201" s="54">
        <f t="shared" si="6"/>
        <v>1.5</v>
      </c>
      <c r="I201" s="54">
        <f>IFERROR((SUMIFS(데이터!K:K,데이터!F:F,D201,데이터!$N:$N,$A$1,데이터!$O:$O,$B$1))/F201,0)</f>
        <v>24</v>
      </c>
      <c r="J201" s="55">
        <f t="shared" si="7"/>
        <v>2.9382957884427031E-3</v>
      </c>
      <c r="K201" s="254">
        <f>SUM(G201:G203)</f>
        <v>6</v>
      </c>
      <c r="L201" s="124">
        <f>IFERROR(SUMIFS(데이터!$G:$G,데이터!$F:$F,$D201,데이터!$N:$N,$A$1,데이터!$O:$O,$B$1,데이터!$L:$L,L$1),"")</f>
        <v>0</v>
      </c>
      <c r="M201" s="39">
        <f t="shared" si="1"/>
        <v>0</v>
      </c>
      <c r="N201" s="125">
        <f>IFERROR(SUMIFS(데이터!$G:$G,데이터!$F:$F,$D201,데이터!$N:$N,$A$1,데이터!$O:$O,$B$1,데이터!$L:$L,N$1),"")</f>
        <v>3</v>
      </c>
      <c r="O201" s="39">
        <f t="shared" si="10"/>
        <v>1</v>
      </c>
      <c r="Q201" s="88"/>
      <c r="R201" s="42"/>
      <c r="S201" s="43"/>
      <c r="T201" s="88"/>
      <c r="U201" s="97"/>
      <c r="V201" s="88"/>
      <c r="W201" s="97"/>
      <c r="X201" s="88"/>
    </row>
    <row r="202" spans="1:24">
      <c r="A202" s="233"/>
      <c r="B202" s="233"/>
      <c r="C202" s="233"/>
      <c r="D202" s="49" t="str">
        <f>연간집계!D202</f>
        <v>모바일 포토북 (커플_웨딩_198_198_하드커버 무광 / 198X198 | 하드커버 | 없음 | 22p)</v>
      </c>
      <c r="E202" s="50" t="str">
        <f>연간집계!E202</f>
        <v>모바일 포토북 198 (커플)</v>
      </c>
      <c r="F202" s="126">
        <f>COUNTIFS(데이터!F:F,D202,데이터!$N:$N,$A$1,데이터!$O:$O,$B$1)</f>
        <v>1</v>
      </c>
      <c r="G202" s="127">
        <f>SUMIFS(데이터!G:G,데이터!F:F,D202,데이터!$N:$N,$A$1,데이터!$O:$O,$B$1)</f>
        <v>1</v>
      </c>
      <c r="H202" s="54">
        <f t="shared" si="6"/>
        <v>1</v>
      </c>
      <c r="I202" s="54">
        <f>IFERROR((SUMIFS(데이터!K:K,데이터!F:F,D202,데이터!$N:$N,$A$1,데이터!$O:$O,$B$1))/F202,0)</f>
        <v>24</v>
      </c>
      <c r="J202" s="55">
        <f t="shared" si="7"/>
        <v>9.7943192948090111E-4</v>
      </c>
      <c r="K202" s="233"/>
      <c r="L202" s="124">
        <f>IFERROR(SUMIFS(데이터!$G:$G,데이터!$F:$F,$D202,데이터!$N:$N,$A$1,데이터!$O:$O,$B$1,데이터!$L:$L,L$1),"")</f>
        <v>0</v>
      </c>
      <c r="M202" s="39">
        <f t="shared" si="1"/>
        <v>0</v>
      </c>
      <c r="N202" s="125">
        <f>IFERROR(SUMIFS(데이터!$G:$G,데이터!$F:$F,$D202,데이터!$N:$N,$A$1,데이터!$O:$O,$B$1,데이터!$L:$L,N$1),"")</f>
        <v>1</v>
      </c>
      <c r="O202" s="39">
        <f t="shared" si="10"/>
        <v>1</v>
      </c>
      <c r="Q202" s="88"/>
      <c r="R202" s="42"/>
      <c r="S202" s="43"/>
      <c r="T202" s="88"/>
      <c r="U202" s="97"/>
      <c r="V202" s="88"/>
      <c r="W202" s="97"/>
      <c r="X202" s="88"/>
    </row>
    <row r="203" spans="1:24">
      <c r="A203" s="233"/>
      <c r="B203" s="236"/>
      <c r="C203" s="236"/>
      <c r="D203" s="49" t="str">
        <f>연간집계!D203</f>
        <v>모바일 포토북 (커플_웨딩_197_278_하드커버 무광 / 197X278 | 하드커버 | 없음 | 22p)</v>
      </c>
      <c r="E203" s="106" t="str">
        <f>연간집계!E203</f>
        <v>모바일 포토북 197 (커플)</v>
      </c>
      <c r="F203" s="136">
        <f>COUNTIFS(데이터!F:F,D203,데이터!$N:$N,$A$1,데이터!$O:$O,$B$1)</f>
        <v>2</v>
      </c>
      <c r="G203" s="137">
        <f>SUMIFS(데이터!G:G,데이터!F:F,D203,데이터!$N:$N,$A$1,데이터!$O:$O,$B$1)</f>
        <v>2</v>
      </c>
      <c r="H203" s="82">
        <f t="shared" si="6"/>
        <v>1</v>
      </c>
      <c r="I203" s="82">
        <f>IFERROR((SUMIFS(데이터!K:K,데이터!F:F,D203,데이터!$N:$N,$A$1,데이터!$O:$O,$B$1))/F203,0)</f>
        <v>24</v>
      </c>
      <c r="J203" s="83">
        <f t="shared" si="7"/>
        <v>1.9588638589618022E-3</v>
      </c>
      <c r="K203" s="236"/>
      <c r="L203" s="124">
        <f>IFERROR(SUMIFS(데이터!$G:$G,데이터!$F:$F,$D203,데이터!$N:$N,$A$1,데이터!$O:$O,$B$1,데이터!$L:$L,L$1),"")</f>
        <v>0</v>
      </c>
      <c r="M203" s="39">
        <f t="shared" si="1"/>
        <v>0</v>
      </c>
      <c r="N203" s="125">
        <f>IFERROR(SUMIFS(데이터!$G:$G,데이터!$F:$F,$D203,데이터!$N:$N,$A$1,데이터!$O:$O,$B$1,데이터!$L:$L,N$1),"")</f>
        <v>2</v>
      </c>
      <c r="O203" s="39">
        <f t="shared" si="10"/>
        <v>1</v>
      </c>
      <c r="Q203" s="88"/>
      <c r="R203" s="42"/>
      <c r="S203" s="43"/>
      <c r="T203" s="88"/>
      <c r="U203" s="97"/>
      <c r="V203" s="88"/>
      <c r="W203" s="97"/>
      <c r="X203" s="88"/>
    </row>
    <row r="204" spans="1:24">
      <c r="A204" s="252" t="s">
        <v>1263</v>
      </c>
      <c r="B204" s="252" t="s">
        <v>1264</v>
      </c>
      <c r="C204" s="76" t="s">
        <v>1265</v>
      </c>
      <c r="D204" s="31" t="str">
        <f>연간집계!D204</f>
        <v>PCMS_캘린더 (PCMS_롱캘린더 / 143x240 | 탁상형(링제본) | 없음 | 26p)</v>
      </c>
      <c r="E204" s="50" t="str">
        <f>연간집계!E204</f>
        <v>PCMS_롱캘린더</v>
      </c>
      <c r="F204" s="126">
        <f>COUNTIFS(데이터!F:F,D204,데이터!$N:$N,$A$1,데이터!$O:$O,$B$1)</f>
        <v>0</v>
      </c>
      <c r="G204" s="127">
        <f>SUMIFS(데이터!G:G,데이터!F:F,D204,데이터!$N:$N,$A$1,데이터!$O:$O,$B$1)</f>
        <v>0</v>
      </c>
      <c r="H204" s="54">
        <f t="shared" si="6"/>
        <v>0</v>
      </c>
      <c r="I204" s="54">
        <f>IFERROR((SUMIFS(데이터!K:K,데이터!F:F,D204,데이터!$N:$N,$A$1,데이터!$O:$O,$B$1))/F204,0)</f>
        <v>0</v>
      </c>
      <c r="J204" s="55">
        <f t="shared" si="7"/>
        <v>0</v>
      </c>
      <c r="K204" s="254">
        <f>SUM(G204:G212)</f>
        <v>0</v>
      </c>
      <c r="L204" s="138">
        <f>IFERROR(SUMIFS(데이터!$G:$G,데이터!$F:$F,$D204,데이터!$N:$N,$A$1,데이터!$O:$O,$B$1,데이터!$L:$L,L$1),"")</f>
        <v>0</v>
      </c>
      <c r="M204" s="86" t="str">
        <f t="shared" si="1"/>
        <v/>
      </c>
      <c r="N204" s="139">
        <f>IFERROR(SUMIFS(데이터!$G:$G,데이터!$F:$F,$D204,데이터!$N:$N,$A$1,데이터!$O:$O,$B$1,데이터!$L:$L,N$1),"")</f>
        <v>0</v>
      </c>
      <c r="O204" s="86" t="str">
        <f t="shared" si="10"/>
        <v/>
      </c>
      <c r="Q204" s="88"/>
      <c r="R204" s="42"/>
      <c r="S204" s="43"/>
      <c r="T204" s="88"/>
      <c r="U204" s="97"/>
      <c r="V204" s="88"/>
      <c r="W204" s="97"/>
      <c r="X204" s="88"/>
    </row>
    <row r="205" spans="1:24">
      <c r="A205" s="233"/>
      <c r="B205" s="233"/>
      <c r="C205" s="242" t="s">
        <v>1268</v>
      </c>
      <c r="D205" s="49" t="str">
        <f>연간집계!D205</f>
        <v>PCMS_캘린더 (PCMS_미니캘린더 / 140x140 | 탁상형(링제본) | 없음 | 26p)</v>
      </c>
      <c r="E205" s="50" t="str">
        <f>연간집계!E205</f>
        <v>PCMS_미니캘린더</v>
      </c>
      <c r="F205" s="126">
        <f>COUNTIFS(데이터!F:F,D205,데이터!$N:$N,$A$1,데이터!$O:$O,$B$1)</f>
        <v>0</v>
      </c>
      <c r="G205" s="127">
        <f>SUMIFS(데이터!G:G,데이터!F:F,D205,데이터!$N:$N,$A$1,데이터!$O:$O,$B$1)</f>
        <v>0</v>
      </c>
      <c r="H205" s="54">
        <f t="shared" si="6"/>
        <v>0</v>
      </c>
      <c r="I205" s="54">
        <f>IFERROR((SUMIFS(데이터!K:K,데이터!F:F,D205,데이터!$N:$N,$A$1,데이터!$O:$O,$B$1))/F205,0)</f>
        <v>0</v>
      </c>
      <c r="J205" s="55">
        <f t="shared" si="7"/>
        <v>0</v>
      </c>
      <c r="K205" s="233"/>
      <c r="L205" s="124">
        <f>IFERROR(SUMIFS(데이터!$G:$G,데이터!$F:$F,$D205,데이터!$N:$N,$A$1,데이터!$O:$O,$B$1,데이터!$L:$L,L$1),"")</f>
        <v>0</v>
      </c>
      <c r="M205" s="39" t="str">
        <f t="shared" si="1"/>
        <v/>
      </c>
      <c r="N205" s="125">
        <f>IFERROR(SUMIFS(데이터!$G:$G,데이터!$F:$F,$D205,데이터!$N:$N,$A$1,데이터!$O:$O,$B$1,데이터!$L:$L,N$1),"")</f>
        <v>0</v>
      </c>
      <c r="O205" s="39" t="str">
        <f t="shared" si="10"/>
        <v/>
      </c>
      <c r="Q205" s="88"/>
      <c r="R205" s="42"/>
      <c r="S205" s="43"/>
      <c r="T205" s="88"/>
      <c r="U205" s="97"/>
      <c r="V205" s="88"/>
      <c r="W205" s="97"/>
      <c r="X205" s="88"/>
    </row>
    <row r="206" spans="1:24">
      <c r="A206" s="233"/>
      <c r="B206" s="233"/>
      <c r="C206" s="233"/>
      <c r="D206" s="49" t="str">
        <f>연간집계!D206</f>
        <v>미니 탁상형 캘린더_140_140_36p (new_미니 탁상형 캘린더_140_140_36p / 140X140 | 탁상형(링제본) | 없음 | 36p)</v>
      </c>
      <c r="E206" s="50" t="str">
        <f>연간집계!E206</f>
        <v>설치형_미니캘린더</v>
      </c>
      <c r="F206" s="126">
        <f>COUNTIFS(데이터!F:F,D206,데이터!$N:$N,$A$1,데이터!$O:$O,$B$1)</f>
        <v>0</v>
      </c>
      <c r="G206" s="127">
        <f>SUMIFS(데이터!G:G,데이터!F:F,D206,데이터!$N:$N,$A$1,데이터!$O:$O,$B$1)</f>
        <v>0</v>
      </c>
      <c r="H206" s="54">
        <f t="shared" si="6"/>
        <v>0</v>
      </c>
      <c r="I206" s="54">
        <f>IFERROR((SUMIFS(데이터!K:K,데이터!F:F,D206,데이터!$N:$N,$A$1,데이터!$O:$O,$B$1))/F206,0)</f>
        <v>0</v>
      </c>
      <c r="J206" s="55">
        <f t="shared" si="7"/>
        <v>0</v>
      </c>
      <c r="K206" s="233"/>
      <c r="L206" s="124">
        <f>IFERROR(SUMIFS(데이터!$G:$G,데이터!$F:$F,$D206,데이터!$N:$N,$A$1,데이터!$O:$O,$B$1,데이터!$L:$L,L$1),"")</f>
        <v>0</v>
      </c>
      <c r="M206" s="39" t="str">
        <f t="shared" si="1"/>
        <v/>
      </c>
      <c r="N206" s="125">
        <f>IFERROR(SUMIFS(데이터!$G:$G,데이터!$F:$F,$D206,데이터!$N:$N,$A$1,데이터!$O:$O,$B$1,데이터!$L:$L,N$1),"")</f>
        <v>0</v>
      </c>
      <c r="O206" s="39" t="str">
        <f t="shared" si="10"/>
        <v/>
      </c>
      <c r="Q206" s="88"/>
      <c r="R206" s="42"/>
      <c r="S206" s="43"/>
      <c r="T206" s="88"/>
      <c r="U206" s="97"/>
      <c r="V206" s="88"/>
      <c r="W206" s="97"/>
      <c r="X206" s="88"/>
    </row>
    <row r="207" spans="1:24">
      <c r="A207" s="233"/>
      <c r="B207" s="233"/>
      <c r="C207" s="242" t="s">
        <v>1273</v>
      </c>
      <c r="D207" s="49" t="str">
        <f>연간집계!D207</f>
        <v>PCMS_캘린더 (PCMS_비트윈캘린더 / 206x150 | 탁상형(링제본) | 없음 | 26p)</v>
      </c>
      <c r="E207" s="50" t="str">
        <f>연간집계!E207</f>
        <v>PCMS_비트윈캘린더</v>
      </c>
      <c r="F207" s="126">
        <f>COUNTIFS(데이터!F:F,D207,데이터!$N:$N,$A$1,데이터!$O:$O,$B$1)</f>
        <v>0</v>
      </c>
      <c r="G207" s="127">
        <f>SUMIFS(데이터!G:G,데이터!F:F,D207,데이터!$N:$N,$A$1,데이터!$O:$O,$B$1)</f>
        <v>0</v>
      </c>
      <c r="H207" s="54">
        <f t="shared" si="6"/>
        <v>0</v>
      </c>
      <c r="I207" s="54">
        <f>IFERROR((SUMIFS(데이터!K:K,데이터!F:F,D207,데이터!$N:$N,$A$1,데이터!$O:$O,$B$1))/F207,0)</f>
        <v>0</v>
      </c>
      <c r="J207" s="55">
        <f t="shared" si="7"/>
        <v>0</v>
      </c>
      <c r="K207" s="233"/>
      <c r="L207" s="124">
        <f>IFERROR(SUMIFS(데이터!$G:$G,데이터!$F:$F,$D207,데이터!$N:$N,$A$1,데이터!$O:$O,$B$1,데이터!$L:$L,L$1),"")</f>
        <v>0</v>
      </c>
      <c r="M207" s="39" t="str">
        <f t="shared" si="1"/>
        <v/>
      </c>
      <c r="N207" s="125">
        <f>IFERROR(SUMIFS(데이터!$G:$G,데이터!$F:$F,$D207,데이터!$N:$N,$A$1,데이터!$O:$O,$B$1,데이터!$L:$L,N$1),"")</f>
        <v>0</v>
      </c>
      <c r="O207" s="39" t="str">
        <f t="shared" si="10"/>
        <v/>
      </c>
      <c r="Q207" s="88"/>
      <c r="R207" s="42"/>
      <c r="S207" s="43"/>
      <c r="T207" s="88"/>
      <c r="U207" s="97"/>
      <c r="V207" s="88"/>
      <c r="W207" s="97"/>
      <c r="X207" s="88"/>
    </row>
    <row r="208" spans="1:24">
      <c r="A208" s="233"/>
      <c r="B208" s="233"/>
      <c r="C208" s="233"/>
      <c r="D208" s="49" t="str">
        <f>연간집계!D208</f>
        <v>설치형_비트윈캘린더_206_150_32p_아이보리 삼각대 / 206X150 | 탁상형(링제본) | 없음 | 32p</v>
      </c>
      <c r="E208" s="50" t="str">
        <f>연간집계!E208</f>
        <v>설치형_비트윈캘린더</v>
      </c>
      <c r="F208" s="126">
        <f>COUNTIFS(데이터!F:F,D208,데이터!$N:$N,$A$1,데이터!$O:$O,$B$1)</f>
        <v>0</v>
      </c>
      <c r="G208" s="127">
        <f>SUMIFS(데이터!G:G,데이터!F:F,D208,데이터!$N:$N,$A$1,데이터!$O:$O,$B$1)</f>
        <v>0</v>
      </c>
      <c r="H208" s="54">
        <f t="shared" si="6"/>
        <v>0</v>
      </c>
      <c r="I208" s="54">
        <f>IFERROR((SUMIFS(데이터!K:K,데이터!F:F,D208,데이터!$N:$N,$A$1,데이터!$O:$O,$B$1))/F208,0)</f>
        <v>0</v>
      </c>
      <c r="J208" s="55">
        <f t="shared" si="7"/>
        <v>0</v>
      </c>
      <c r="K208" s="233"/>
      <c r="L208" s="124">
        <f>IFERROR(SUMIFS(데이터!$G:$G,데이터!$F:$F,$D208,데이터!$N:$N,$A$1,데이터!$O:$O,$B$1,데이터!$L:$L,L$1),"")</f>
        <v>0</v>
      </c>
      <c r="M208" s="39" t="str">
        <f t="shared" si="1"/>
        <v/>
      </c>
      <c r="N208" s="125">
        <f>IFERROR(SUMIFS(데이터!$G:$G,데이터!$F:$F,$D208,데이터!$N:$N,$A$1,데이터!$O:$O,$B$1,데이터!$L:$L,N$1),"")</f>
        <v>0</v>
      </c>
      <c r="O208" s="39" t="str">
        <f t="shared" si="10"/>
        <v/>
      </c>
      <c r="Q208" s="88"/>
      <c r="R208" s="42"/>
      <c r="S208" s="43"/>
      <c r="T208" s="88"/>
      <c r="U208" s="97"/>
      <c r="V208" s="88"/>
      <c r="W208" s="97"/>
      <c r="X208" s="88"/>
    </row>
    <row r="209" spans="1:24">
      <c r="A209" s="233"/>
      <c r="B209" s="233"/>
      <c r="C209" s="233"/>
      <c r="D209" s="49" t="str">
        <f>연간집계!D209</f>
        <v>모바일 캘린더 (모바일 비트윈 캘린더_206_150_32p_랑데부190g / 206X150 | 탁상형(링제본) | 없음 | 32p)</v>
      </c>
      <c r="E209" s="50" t="str">
        <f>연간집계!E209</f>
        <v>모바일_비트윈캘린더</v>
      </c>
      <c r="F209" s="126">
        <f>COUNTIFS(데이터!F:F,D209,데이터!$N:$N,$A$1,데이터!$O:$O,$B$1)</f>
        <v>0</v>
      </c>
      <c r="G209" s="127">
        <f>SUMIFS(데이터!G:G,데이터!F:F,D209,데이터!$N:$N,$A$1,데이터!$O:$O,$B$1)</f>
        <v>0</v>
      </c>
      <c r="H209" s="54">
        <f t="shared" si="6"/>
        <v>0</v>
      </c>
      <c r="I209" s="54">
        <f>IFERROR((SUMIFS(데이터!K:K,데이터!F:F,D209,데이터!$N:$N,$A$1,데이터!$O:$O,$B$1))/F209,0)</f>
        <v>0</v>
      </c>
      <c r="J209" s="55">
        <f t="shared" si="7"/>
        <v>0</v>
      </c>
      <c r="K209" s="233"/>
      <c r="L209" s="124">
        <f>IFERROR(SUMIFS(데이터!$G:$G,데이터!$F:$F,$D209,데이터!$N:$N,$A$1,데이터!$O:$O,$B$1,데이터!$L:$L,L$1),"")</f>
        <v>0</v>
      </c>
      <c r="M209" s="39" t="str">
        <f t="shared" si="1"/>
        <v/>
      </c>
      <c r="N209" s="125">
        <f>IFERROR(SUMIFS(데이터!$G:$G,데이터!$F:$F,$D209,데이터!$N:$N,$A$1,데이터!$O:$O,$B$1,데이터!$L:$L,N$1),"")</f>
        <v>0</v>
      </c>
      <c r="O209" s="39" t="str">
        <f t="shared" si="10"/>
        <v/>
      </c>
      <c r="Q209" s="88"/>
      <c r="R209" s="42"/>
      <c r="S209" s="43"/>
      <c r="T209" s="88"/>
      <c r="U209" s="97"/>
      <c r="V209" s="88"/>
      <c r="W209" s="97"/>
      <c r="X209" s="88"/>
    </row>
    <row r="210" spans="1:24">
      <c r="A210" s="233"/>
      <c r="B210" s="233"/>
      <c r="C210" s="76" t="s">
        <v>1280</v>
      </c>
      <c r="D210" s="49" t="str">
        <f>연간집계!D210</f>
        <v>PCMS_캘린더 (PCMS_빅캘린더 / 260x185 | 탁상형(링제본) | 없음 | 26p)</v>
      </c>
      <c r="E210" s="50" t="str">
        <f>연간집계!E210</f>
        <v>PCMS_빅캘린더</v>
      </c>
      <c r="F210" s="126">
        <f>COUNTIFS(데이터!F:F,D210,데이터!$N:$N,$A$1,데이터!$O:$O,$B$1)</f>
        <v>0</v>
      </c>
      <c r="G210" s="127">
        <f>SUMIFS(데이터!G:G,데이터!F:F,D210,데이터!$N:$N,$A$1,데이터!$O:$O,$B$1)</f>
        <v>0</v>
      </c>
      <c r="H210" s="54">
        <f t="shared" si="6"/>
        <v>0</v>
      </c>
      <c r="I210" s="54">
        <f>IFERROR((SUMIFS(데이터!K:K,데이터!F:F,D210,데이터!$N:$N,$A$1,데이터!$O:$O,$B$1))/F210,0)</f>
        <v>0</v>
      </c>
      <c r="J210" s="55">
        <f t="shared" si="7"/>
        <v>0</v>
      </c>
      <c r="K210" s="233"/>
      <c r="L210" s="124">
        <f>IFERROR(SUMIFS(데이터!$G:$G,데이터!$F:$F,$D210,데이터!$N:$N,$A$1,데이터!$O:$O,$B$1,데이터!$L:$L,L$1),"")</f>
        <v>0</v>
      </c>
      <c r="M210" s="39" t="str">
        <f t="shared" si="1"/>
        <v/>
      </c>
      <c r="N210" s="125">
        <f>IFERROR(SUMIFS(데이터!$G:$G,데이터!$F:$F,$D210,데이터!$N:$N,$A$1,데이터!$O:$O,$B$1,데이터!$L:$L,N$1),"")</f>
        <v>0</v>
      </c>
      <c r="O210" s="39" t="str">
        <f t="shared" si="10"/>
        <v/>
      </c>
      <c r="Q210" s="88"/>
      <c r="R210" s="42"/>
      <c r="S210" s="43"/>
      <c r="T210" s="88"/>
      <c r="U210" s="97"/>
      <c r="V210" s="88"/>
      <c r="W210" s="97"/>
      <c r="X210" s="88"/>
    </row>
    <row r="211" spans="1:24">
      <c r="A211" s="233"/>
      <c r="B211" s="233"/>
      <c r="C211" s="76" t="s">
        <v>1283</v>
      </c>
      <c r="D211" s="49" t="str">
        <f>연간집계!D211</f>
        <v>PCMS_캘린더 (PCMS_스탠다드캘린더 / 208x148 | 탁상형(링제본) | 없음 | 26p)</v>
      </c>
      <c r="E211" s="50" t="str">
        <f>연간집계!E211</f>
        <v>PCMS_스탠다드캘린더</v>
      </c>
      <c r="F211" s="126">
        <f>COUNTIFS(데이터!F:F,D211,데이터!$N:$N,$A$1,데이터!$O:$O,$B$1)</f>
        <v>0</v>
      </c>
      <c r="G211" s="127">
        <f>SUMIFS(데이터!G:G,데이터!F:F,D211,데이터!$N:$N,$A$1,데이터!$O:$O,$B$1)</f>
        <v>0</v>
      </c>
      <c r="H211" s="54">
        <f t="shared" si="6"/>
        <v>0</v>
      </c>
      <c r="I211" s="54">
        <f>IFERROR((SUMIFS(데이터!K:K,데이터!F:F,D211,데이터!$N:$N,$A$1,데이터!$O:$O,$B$1))/F211,0)</f>
        <v>0</v>
      </c>
      <c r="J211" s="55">
        <f t="shared" si="7"/>
        <v>0</v>
      </c>
      <c r="K211" s="233"/>
      <c r="L211" s="124">
        <f>IFERROR(SUMIFS(데이터!$G:$G,데이터!$F:$F,$D211,데이터!$N:$N,$A$1,데이터!$O:$O,$B$1,데이터!$L:$L,L$1),"")</f>
        <v>0</v>
      </c>
      <c r="M211" s="39" t="str">
        <f t="shared" si="1"/>
        <v/>
      </c>
      <c r="N211" s="125">
        <f>IFERROR(SUMIFS(데이터!$G:$G,데이터!$F:$F,$D211,데이터!$N:$N,$A$1,데이터!$O:$O,$B$1,데이터!$L:$L,N$1),"")</f>
        <v>0</v>
      </c>
      <c r="O211" s="39" t="str">
        <f t="shared" si="10"/>
        <v/>
      </c>
      <c r="Q211" s="88"/>
      <c r="R211" s="42"/>
      <c r="S211" s="43"/>
      <c r="T211" s="88"/>
      <c r="U211" s="97"/>
      <c r="V211" s="88"/>
      <c r="W211" s="97"/>
      <c r="X211" s="88"/>
    </row>
    <row r="212" spans="1:24">
      <c r="A212" s="233"/>
      <c r="B212" s="233"/>
      <c r="C212" s="76" t="s">
        <v>1286</v>
      </c>
      <c r="D212" s="49" t="str">
        <f>연간집계!D212</f>
        <v>PCMS_캘린더 (PCMS_우드스탠드캘린더 / 178x127 | 낱장재단 | 없음 | 26p)</v>
      </c>
      <c r="E212" s="50" t="str">
        <f>연간집계!E212</f>
        <v>PCMS_우드스탠드캘린더</v>
      </c>
      <c r="F212" s="126">
        <f>COUNTIFS(데이터!F:F,D212,데이터!$N:$N,$A$1,데이터!$O:$O,$B$1)</f>
        <v>0</v>
      </c>
      <c r="G212" s="127">
        <f>SUMIFS(데이터!G:G,데이터!F:F,D212,데이터!$N:$N,$A$1,데이터!$O:$O,$B$1)</f>
        <v>0</v>
      </c>
      <c r="H212" s="54">
        <f t="shared" si="6"/>
        <v>0</v>
      </c>
      <c r="I212" s="54">
        <f>IFERROR((SUMIFS(데이터!K:K,데이터!F:F,D212,데이터!$N:$N,$A$1,데이터!$O:$O,$B$1))/F212,0)</f>
        <v>0</v>
      </c>
      <c r="J212" s="55">
        <f t="shared" si="7"/>
        <v>0</v>
      </c>
      <c r="K212" s="233"/>
      <c r="L212" s="124">
        <f>IFERROR(SUMIFS(데이터!$G:$G,데이터!$F:$F,$D212,데이터!$N:$N,$A$1,데이터!$O:$O,$B$1,데이터!$L:$L,L$1),"")</f>
        <v>0</v>
      </c>
      <c r="M212" s="39" t="str">
        <f t="shared" si="1"/>
        <v/>
      </c>
      <c r="N212" s="125">
        <f>IFERROR(SUMIFS(데이터!$G:$G,데이터!$F:$F,$D212,데이터!$N:$N,$A$1,데이터!$O:$O,$B$1,데이터!$L:$L,N$1),"")</f>
        <v>0</v>
      </c>
      <c r="O212" s="39" t="str">
        <f t="shared" si="10"/>
        <v/>
      </c>
      <c r="Q212" s="88"/>
      <c r="R212" s="42"/>
      <c r="S212" s="43"/>
      <c r="T212" s="88"/>
      <c r="U212" s="97"/>
      <c r="V212" s="88"/>
      <c r="W212" s="97"/>
      <c r="X212" s="88"/>
    </row>
    <row r="213" spans="1:24">
      <c r="A213" s="233"/>
      <c r="B213" s="252" t="s">
        <v>1289</v>
      </c>
      <c r="C213" s="242" t="s">
        <v>1290</v>
      </c>
      <c r="D213" s="49" t="str">
        <f>연간집계!D213</f>
        <v>PCMS_벽걸이캘린더 (PCMS_벽걸이 1단 캘린더 / 305x445 | 벽걸이(링제본) | 없음 | 14p)</v>
      </c>
      <c r="E213" s="50" t="str">
        <f>연간집계!E213</f>
        <v>PCMS_벽걸이1단캘린더</v>
      </c>
      <c r="F213" s="126">
        <f>COUNTIFS(데이터!F:F,D213,데이터!$N:$N,$A$1,데이터!$O:$O,$B$1)</f>
        <v>0</v>
      </c>
      <c r="G213" s="127">
        <f>SUMIFS(데이터!G:G,데이터!F:F,D213,데이터!$N:$N,$A$1,데이터!$O:$O,$B$1)</f>
        <v>0</v>
      </c>
      <c r="H213" s="54">
        <f t="shared" si="6"/>
        <v>0</v>
      </c>
      <c r="I213" s="54">
        <f>IFERROR((SUMIFS(데이터!K:K,데이터!F:F,D213,데이터!$N:$N,$A$1,데이터!$O:$O,$B$1))/F213,0)</f>
        <v>0</v>
      </c>
      <c r="J213" s="55">
        <f t="shared" si="7"/>
        <v>0</v>
      </c>
      <c r="K213" s="254">
        <f>SUM(G213:G216)</f>
        <v>1</v>
      </c>
      <c r="L213" s="124">
        <f>IFERROR(SUMIFS(데이터!$G:$G,데이터!$F:$F,$D213,데이터!$N:$N,$A$1,데이터!$O:$O,$B$1,데이터!$L:$L,L$1),"")</f>
        <v>0</v>
      </c>
      <c r="M213" s="39" t="str">
        <f t="shared" si="1"/>
        <v/>
      </c>
      <c r="N213" s="125">
        <f>IFERROR(SUMIFS(데이터!$G:$G,데이터!$F:$F,$D213,데이터!$N:$N,$A$1,데이터!$O:$O,$B$1,데이터!$L:$L,N$1),"")</f>
        <v>0</v>
      </c>
      <c r="O213" s="39" t="str">
        <f t="shared" si="10"/>
        <v/>
      </c>
      <c r="Q213" s="88"/>
      <c r="R213" s="42"/>
      <c r="S213" s="43"/>
      <c r="T213" s="88"/>
      <c r="U213" s="97"/>
      <c r="V213" s="88"/>
      <c r="W213" s="97"/>
      <c r="X213" s="88"/>
    </row>
    <row r="214" spans="1:24">
      <c r="A214" s="233"/>
      <c r="B214" s="233"/>
      <c r="C214" s="233"/>
      <c r="D214" s="49" t="str">
        <f>연간집계!D214</f>
        <v>벽걸이 캘린더_305_445_15p (월 벽걸이 캘린더_305_445_15p / 305X445 | 벽걸이(링제본) | 없음 | 15p)</v>
      </c>
      <c r="E214" s="50" t="str">
        <f>연간집계!E214</f>
        <v>설치형_월캘린더</v>
      </c>
      <c r="F214" s="126">
        <f>COUNTIFS(데이터!F:F,D214,데이터!$N:$N,$A$1,데이터!$O:$O,$B$1)</f>
        <v>0</v>
      </c>
      <c r="G214" s="127">
        <f>SUMIFS(데이터!G:G,데이터!F:F,D214,데이터!$N:$N,$A$1,데이터!$O:$O,$B$1)</f>
        <v>0</v>
      </c>
      <c r="H214" s="54">
        <f t="shared" si="6"/>
        <v>0</v>
      </c>
      <c r="I214" s="54">
        <f>IFERROR((SUMIFS(데이터!K:K,데이터!F:F,D214,데이터!$N:$N,$A$1,데이터!$O:$O,$B$1))/F214,0)</f>
        <v>0</v>
      </c>
      <c r="J214" s="55">
        <f t="shared" si="7"/>
        <v>0</v>
      </c>
      <c r="K214" s="233"/>
      <c r="L214" s="124">
        <f>IFERROR(SUMIFS(데이터!$G:$G,데이터!$F:$F,$D214,데이터!$N:$N,$A$1,데이터!$O:$O,$B$1,데이터!$L:$L,L$1),"")</f>
        <v>0</v>
      </c>
      <c r="M214" s="39" t="str">
        <f t="shared" si="1"/>
        <v/>
      </c>
      <c r="N214" s="125">
        <f>IFERROR(SUMIFS(데이터!$G:$G,데이터!$F:$F,$D214,데이터!$N:$N,$A$1,데이터!$O:$O,$B$1,데이터!$L:$L,N$1),"")</f>
        <v>0</v>
      </c>
      <c r="O214" s="39" t="str">
        <f t="shared" si="10"/>
        <v/>
      </c>
      <c r="Q214" s="88"/>
      <c r="R214" s="42"/>
      <c r="S214" s="43"/>
      <c r="T214" s="88"/>
      <c r="U214" s="97"/>
      <c r="V214" s="88"/>
      <c r="W214" s="97"/>
      <c r="X214" s="88"/>
    </row>
    <row r="215" spans="1:24">
      <c r="A215" s="233"/>
      <c r="B215" s="233"/>
      <c r="C215" s="76" t="s">
        <v>1295</v>
      </c>
      <c r="D215" s="49" t="str">
        <f>연간집계!D215</f>
        <v>PCMS_벽걸이캘린더 (PCMS_벽걸이 2단 캘린더 / 300x220 | 벽걸이(링제본) | 없음 | 26p)</v>
      </c>
      <c r="E215" s="50" t="str">
        <f>연간집계!E215</f>
        <v>PCMS_벽걸이2단캘린더</v>
      </c>
      <c r="F215" s="126">
        <f>COUNTIFS(데이터!F:F,D215,데이터!$N:$N,$A$1,데이터!$O:$O,$B$1)</f>
        <v>1</v>
      </c>
      <c r="G215" s="127">
        <f>SUMIFS(데이터!G:G,데이터!F:F,D215,데이터!$N:$N,$A$1,데이터!$O:$O,$B$1)</f>
        <v>1</v>
      </c>
      <c r="H215" s="54">
        <f t="shared" si="6"/>
        <v>1</v>
      </c>
      <c r="I215" s="54">
        <f>IFERROR((SUMIFS(데이터!K:K,데이터!F:F,D215,데이터!$N:$N,$A$1,데이터!$O:$O,$B$1))/F215,0)</f>
        <v>26</v>
      </c>
      <c r="J215" s="55">
        <f t="shared" si="7"/>
        <v>9.7943192948090111E-4</v>
      </c>
      <c r="K215" s="233"/>
      <c r="L215" s="124">
        <f>IFERROR(SUMIFS(데이터!$G:$G,데이터!$F:$F,$D215,데이터!$N:$N,$A$1,데이터!$O:$O,$B$1,데이터!$L:$L,L$1),"")</f>
        <v>0</v>
      </c>
      <c r="M215" s="39">
        <f t="shared" si="1"/>
        <v>0</v>
      </c>
      <c r="N215" s="125">
        <f>IFERROR(SUMIFS(데이터!$G:$G,데이터!$F:$F,$D215,데이터!$N:$N,$A$1,데이터!$O:$O,$B$1,데이터!$L:$L,N$1),"")</f>
        <v>1</v>
      </c>
      <c r="O215" s="39">
        <f t="shared" si="10"/>
        <v>1</v>
      </c>
      <c r="Q215" s="88"/>
      <c r="R215" s="42"/>
      <c r="S215" s="43"/>
      <c r="T215" s="88"/>
      <c r="U215" s="97"/>
      <c r="V215" s="88"/>
      <c r="W215" s="97"/>
      <c r="X215" s="88"/>
    </row>
    <row r="216" spans="1:24">
      <c r="A216" s="233"/>
      <c r="B216" s="233"/>
      <c r="C216" s="76" t="s">
        <v>1298</v>
      </c>
      <c r="D216" s="49" t="str">
        <f>연간집계!D216</f>
        <v>PCMS_벽걸이캘린더 (PCMS_우드월캘린더 / 305x445 | 벽걸이(우드바) | 없음 | 15p)</v>
      </c>
      <c r="E216" s="50" t="str">
        <f>연간집계!E216</f>
        <v>PCMS_우드월캘린더</v>
      </c>
      <c r="F216" s="126">
        <f>COUNTIFS(데이터!F:F,D216,데이터!$N:$N,$A$1,데이터!$O:$O,$B$1)</f>
        <v>0</v>
      </c>
      <c r="G216" s="127">
        <f>SUMIFS(데이터!G:G,데이터!F:F,D216,데이터!$N:$N,$A$1,데이터!$O:$O,$B$1)</f>
        <v>0</v>
      </c>
      <c r="H216" s="54">
        <f t="shared" si="6"/>
        <v>0</v>
      </c>
      <c r="I216" s="54">
        <f>IFERROR((SUMIFS(데이터!K:K,데이터!F:F,D216,데이터!$N:$N,$A$1,데이터!$O:$O,$B$1))/F216,0)</f>
        <v>0</v>
      </c>
      <c r="J216" s="55">
        <f t="shared" si="7"/>
        <v>0</v>
      </c>
      <c r="K216" s="233"/>
      <c r="L216" s="124">
        <f>IFERROR(SUMIFS(데이터!$G:$G,데이터!$F:$F,$D216,데이터!$N:$N,$A$1,데이터!$O:$O,$B$1,데이터!$L:$L,L$1),"")</f>
        <v>0</v>
      </c>
      <c r="M216" s="39" t="str">
        <f t="shared" si="1"/>
        <v/>
      </c>
      <c r="N216" s="125">
        <f>IFERROR(SUMIFS(데이터!$G:$G,데이터!$F:$F,$D216,데이터!$N:$N,$A$1,데이터!$O:$O,$B$1,데이터!$L:$L,N$1),"")</f>
        <v>0</v>
      </c>
      <c r="O216" s="39" t="str">
        <f t="shared" si="10"/>
        <v/>
      </c>
      <c r="Q216" s="88"/>
      <c r="R216" s="42"/>
      <c r="S216" s="43"/>
      <c r="T216" s="88"/>
      <c r="U216" s="97"/>
      <c r="V216" s="88"/>
      <c r="W216" s="97"/>
      <c r="X216" s="88"/>
    </row>
    <row r="217" spans="1:24">
      <c r="A217" s="252" t="s">
        <v>1301</v>
      </c>
      <c r="B217" s="107" t="s">
        <v>1302</v>
      </c>
      <c r="C217" s="76" t="s">
        <v>1303</v>
      </c>
      <c r="D217" s="49" t="str">
        <f>연간집계!D217</f>
        <v>굿즈마루_액자 (PCMS_우드스탠드 아크릴액자 / 127x176 | 투명 | 없음 | 1p | 모양 1)</v>
      </c>
      <c r="E217" s="50" t="str">
        <f>연간집계!E217</f>
        <v>PCMS_우드스탠드아크릴액자</v>
      </c>
      <c r="F217" s="126">
        <f>COUNTIFS(데이터!F:F,D217,데이터!$N:$N,$A$1,데이터!$O:$O,$B$1)</f>
        <v>6</v>
      </c>
      <c r="G217" s="127">
        <f>SUMIFS(데이터!G:G,데이터!F:F,D217,데이터!$N:$N,$A$1,데이터!$O:$O,$B$1)</f>
        <v>9</v>
      </c>
      <c r="H217" s="54">
        <f t="shared" si="6"/>
        <v>1.5</v>
      </c>
      <c r="I217" s="54">
        <f>IFERROR((SUMIFS(데이터!K:K,데이터!F:F,D217,데이터!$N:$N,$A$1,데이터!$O:$O,$B$1))/F217,0)</f>
        <v>1</v>
      </c>
      <c r="J217" s="55">
        <f t="shared" si="7"/>
        <v>8.8148873653281102E-3</v>
      </c>
      <c r="K217" s="112">
        <f>G217</f>
        <v>9</v>
      </c>
      <c r="L217" s="124">
        <f>IFERROR(SUMIFS(데이터!$G:$G,데이터!$F:$F,$D217,데이터!$N:$N,$A$1,데이터!$O:$O,$B$1,데이터!$L:$L,L$1),"")</f>
        <v>8</v>
      </c>
      <c r="M217" s="39">
        <f t="shared" si="1"/>
        <v>0.88888888888888884</v>
      </c>
      <c r="N217" s="125">
        <f>IFERROR(SUMIFS(데이터!$G:$G,데이터!$F:$F,$D217,데이터!$N:$N,$A$1,데이터!$O:$O,$B$1,데이터!$L:$L,N$1),"")</f>
        <v>1</v>
      </c>
      <c r="O217" s="39">
        <f t="shared" si="10"/>
        <v>0.1111111111111111</v>
      </c>
      <c r="Q217" s="88"/>
      <c r="R217" s="42"/>
      <c r="S217" s="43"/>
      <c r="T217" s="88"/>
      <c r="U217" s="97"/>
      <c r="V217" s="88"/>
      <c r="W217" s="97"/>
      <c r="X217" s="88"/>
    </row>
    <row r="218" spans="1:24">
      <c r="A218" s="233"/>
      <c r="B218" s="252" t="s">
        <v>1306</v>
      </c>
      <c r="C218" s="242" t="s">
        <v>1307</v>
      </c>
      <c r="D218" s="49" t="str">
        <f>연간집계!D218</f>
        <v>포토액자 (심플액자_7색_305x431_1p_단면낱장 / 305X431 | 낱장출력 | 없음 | 1p | 액자색상 1)</v>
      </c>
      <c r="E218" s="50" t="str">
        <f>연간집계!E218</f>
        <v>심플액자 305_블랙</v>
      </c>
      <c r="F218" s="126">
        <f>COUNTIFS(데이터!F:F,D218,데이터!$N:$N,$A$1,데이터!$O:$O,$B$1,데이터!$J:$J,"블랙")</f>
        <v>9</v>
      </c>
      <c r="G218" s="127">
        <f>SUMIFS(데이터!G:G,데이터!F:F,D218,데이터!$N:$N,$A$1,데이터!$O:$O,$B$1,데이터!$J:$J,"블랙")</f>
        <v>9</v>
      </c>
      <c r="H218" s="54">
        <f t="shared" si="6"/>
        <v>1</v>
      </c>
      <c r="I218" s="54">
        <f>IFERROR((SUMIFS(데이터!K:K,데이터!F:F,D218,데이터!$N:$N,$A$1,데이터!$O:$O,$B$1))/F218,0)</f>
        <v>1.1111111111111112</v>
      </c>
      <c r="J218" s="55">
        <f t="shared" si="7"/>
        <v>8.8148873653281102E-3</v>
      </c>
      <c r="K218" s="254">
        <f>SUM(G218:G221)</f>
        <v>14</v>
      </c>
      <c r="L218" s="124">
        <f>IFERROR(SUMIFS(데이터!$G:$G,데이터!$F:$F,$D218,데이터!$N:$N,$A$1,데이터!$L:$L,L$1,데이터!$O:$O,$B$1,데이터!$J:$J,"블랙"),"")</f>
        <v>9</v>
      </c>
      <c r="M218" s="39">
        <f t="shared" si="1"/>
        <v>1</v>
      </c>
      <c r="N218" s="125">
        <f>IFERROR(SUMIFS(데이터!$G:$G,데이터!$F:$F,$D218,데이터!$N:$N,$A$1,데이터!$L:$L,N$1,데이터!$O:$O,$B$1,데이터!$J:$J,"블랙"),"")</f>
        <v>0</v>
      </c>
      <c r="O218" s="39">
        <f t="shared" si="10"/>
        <v>0</v>
      </c>
      <c r="Q218" s="88"/>
      <c r="R218" s="42"/>
      <c r="S218" s="43"/>
      <c r="T218" s="88"/>
      <c r="U218" s="97"/>
      <c r="V218" s="88"/>
      <c r="W218" s="97"/>
      <c r="X218" s="88"/>
    </row>
    <row r="219" spans="1:24">
      <c r="A219" s="233"/>
      <c r="B219" s="233"/>
      <c r="C219" s="233"/>
      <c r="D219" s="49" t="str">
        <f>연간집계!D219</f>
        <v>포토액자 (심플액자_7색_305x431_1p_단면낱장 / 305X431 | 낱장출력 | 없음 | 1p | 액자색상 1)</v>
      </c>
      <c r="E219" s="50" t="str">
        <f>연간집계!E219</f>
        <v>심플액자 305_화이트</v>
      </c>
      <c r="F219" s="126">
        <f>COUNTIFS(데이터!F:F,D219,데이터!$N:$N,$A$1,데이터!$O:$O,$B$1,데이터!$J:$J,"화이트")</f>
        <v>1</v>
      </c>
      <c r="G219" s="127">
        <f>SUMIFS(데이터!G:G,데이터!F:F,D219,데이터!$N:$N,$A$1,데이터!$O:$O,$B$1,데이터!$J:$J,"화이트")</f>
        <v>1</v>
      </c>
      <c r="H219" s="54">
        <f t="shared" si="6"/>
        <v>1</v>
      </c>
      <c r="I219" s="54">
        <f>IFERROR((SUMIFS(데이터!K:K,데이터!F:F,D219,데이터!$N:$N,$A$1,데이터!$O:$O,$B$1))/F219,0)</f>
        <v>10</v>
      </c>
      <c r="J219" s="55"/>
      <c r="K219" s="233"/>
      <c r="L219" s="124">
        <f>IFERROR(SUMIFS(데이터!$G:$G,데이터!$F:$F,$D219,데이터!$N:$N,$A$1,데이터!$L:$L,L$1,데이터!$O:$O,$B$1,데이터!$J:$J,"화이트"),"")</f>
        <v>1</v>
      </c>
      <c r="M219" s="39">
        <f t="shared" si="1"/>
        <v>1</v>
      </c>
      <c r="N219" s="125">
        <f>IFERROR(SUMIFS(데이터!$G:$G,데이터!$F:$F,$D219,데이터!$N:$N,$A$1,데이터!$L:$L,N$1,데이터!$O:$O,$B$1,데이터!$J:$J,"화이트"),"")</f>
        <v>0</v>
      </c>
      <c r="O219" s="39"/>
      <c r="Q219" s="88"/>
      <c r="R219" s="42"/>
      <c r="S219" s="43"/>
      <c r="T219" s="88"/>
      <c r="U219" s="97"/>
      <c r="V219" s="88"/>
      <c r="W219" s="97"/>
      <c r="X219" s="88"/>
    </row>
    <row r="220" spans="1:24">
      <c r="A220" s="233"/>
      <c r="B220" s="233"/>
      <c r="C220" s="233"/>
      <c r="D220" s="49" t="str">
        <f>연간집계!D220</f>
        <v>포토액자 (심플액자_7색_203x254_1p_단면낱장 / 203X254 | 낱장출력 | 없음 | 1p | 액자색상 1)</v>
      </c>
      <c r="E220" s="50" t="str">
        <f>연간집계!E220</f>
        <v>심플액자 203_블랙</v>
      </c>
      <c r="F220" s="126">
        <f>COUNTIFS(데이터!F:F,D220,데이터!$N:$N,$A$1,데이터!$O:$O,$B$1,데이터!$J:$J,"블랙")</f>
        <v>4</v>
      </c>
      <c r="G220" s="127">
        <f>SUMIFS(데이터!G:G,데이터!F:F,D220,데이터!$N:$N,$A$1,데이터!$O:$O,$B$1,데이터!$J:$J,"블랙")</f>
        <v>4</v>
      </c>
      <c r="H220" s="54">
        <f t="shared" si="6"/>
        <v>1</v>
      </c>
      <c r="I220" s="54">
        <f>IFERROR((SUMIFS(데이터!K:K,데이터!F:F,D220,데이터!$N:$N,$A$1,데이터!$O:$O,$B$1))/F220,0)</f>
        <v>1</v>
      </c>
      <c r="J220" s="55"/>
      <c r="K220" s="233"/>
      <c r="L220" s="124">
        <f>IFERROR(SUMIFS(데이터!$G:$G,데이터!$F:$F,$D220,데이터!$N:$N,$A$1,데이터!$L:$L,L$1,데이터!$O:$O,$B$1,데이터!$J:$J,"블랙"),"")</f>
        <v>4</v>
      </c>
      <c r="M220" s="39">
        <f t="shared" si="1"/>
        <v>1</v>
      </c>
      <c r="N220" s="125">
        <f>IFERROR(SUMIFS(데이터!$G:$G,데이터!$F:$F,$D220,데이터!$N:$N,$A$1,데이터!$L:$L,N$1,데이터!$O:$O,$B$1,데이터!$J:$J,"블랙"),"")</f>
        <v>0</v>
      </c>
      <c r="O220" s="39"/>
      <c r="Q220" s="88"/>
      <c r="R220" s="42"/>
      <c r="S220" s="43"/>
      <c r="T220" s="88"/>
      <c r="U220" s="97"/>
      <c r="V220" s="88"/>
      <c r="W220" s="97"/>
      <c r="X220" s="88"/>
    </row>
    <row r="221" spans="1:24">
      <c r="A221" s="233"/>
      <c r="B221" s="233"/>
      <c r="C221" s="233"/>
      <c r="D221" s="49" t="str">
        <f>연간집계!D221</f>
        <v>포토액자 (심플액자_7색_203x254_1p_단면낱장 / 203X254 | 낱장출력 | 없음 | 1p | 액자색상 1)</v>
      </c>
      <c r="E221" s="50" t="str">
        <f>연간집계!E221</f>
        <v>심플액자 203_화이트</v>
      </c>
      <c r="F221" s="126">
        <f>COUNTIFS(데이터!F:F,D221,데이터!$N:$N,$A$1,데이터!$O:$O,$B$1,데이터!$J:$J,"화이트")</f>
        <v>0</v>
      </c>
      <c r="G221" s="127">
        <f>SUMIFS(데이터!G:G,데이터!F:F,D221,데이터!$N:$N,$A$1,데이터!$O:$O,$B$1,데이터!$J:$J,"화이트")</f>
        <v>0</v>
      </c>
      <c r="H221" s="54">
        <f t="shared" si="6"/>
        <v>0</v>
      </c>
      <c r="I221" s="54">
        <f>IFERROR((SUMIFS(데이터!K:K,데이터!F:F,D221,데이터!$N:$N,$A$1,데이터!$O:$O,$B$1))/F221,0)</f>
        <v>0</v>
      </c>
      <c r="J221" s="55">
        <f t="shared" ref="J221:J266" si="11">IFERROR($G221/$G$2,"")</f>
        <v>0</v>
      </c>
      <c r="K221" s="233"/>
      <c r="L221" s="124">
        <f>IFERROR(SUMIFS(데이터!$G:$G,데이터!$F:$F,$D221,데이터!$N:$N,$A$1,데이터!$L:$L,L$1,데이터!$O:$O,$B$1,데이터!$J:$J,"화이트"),"")</f>
        <v>0</v>
      </c>
      <c r="M221" s="39" t="str">
        <f t="shared" si="1"/>
        <v/>
      </c>
      <c r="N221" s="125">
        <f>IFERROR(SUMIFS(데이터!$G:$G,데이터!$F:$F,$D221,데이터!$N:$N,$A$1,데이터!$L:$L,N$1,데이터!$O:$O,$B$1,데이터!$J:$J,"화이트"),"")</f>
        <v>0</v>
      </c>
      <c r="O221" s="39" t="str">
        <f t="shared" ref="O221:O266" si="12">IFERROR($N221/($N221+$L221),"")</f>
        <v/>
      </c>
      <c r="Q221" s="88"/>
      <c r="R221" s="42"/>
      <c r="S221" s="43"/>
      <c r="T221" s="88"/>
      <c r="U221" s="97"/>
      <c r="V221" s="88"/>
      <c r="W221" s="97"/>
      <c r="X221" s="88"/>
    </row>
    <row r="222" spans="1:24">
      <c r="A222" s="233"/>
      <c r="B222" s="233"/>
      <c r="C222" s="242" t="s">
        <v>1314</v>
      </c>
      <c r="D222" s="49" t="str">
        <f>연간집계!D222</f>
        <v>포토액자 (원목액자_7색_305x431_1p_단면낱장 / 305X431 | 낱장출력 | 없음 | 1p | 액자색상 1)</v>
      </c>
      <c r="E222" s="50" t="str">
        <f>연간집계!E222</f>
        <v>원목액자 305_브라운</v>
      </c>
      <c r="F222" s="126">
        <f>COUNTIFS(데이터!F:F,D222,데이터!$N:$N,$A$1,데이터!$O:$O,$B$1,데이터!$J:$J,"브라운")</f>
        <v>1</v>
      </c>
      <c r="G222" s="127">
        <f>SUMIFS(데이터!G:G,데이터!F:F,D222,데이터!$N:$N,$A$1,데이터!$O:$O,$B$1,데이터!$J:$J,"브라운")</f>
        <v>1</v>
      </c>
      <c r="H222" s="54">
        <f t="shared" si="6"/>
        <v>1</v>
      </c>
      <c r="I222" s="54">
        <f>IFERROR((SUMIFS(데이터!K:K,데이터!F:F,D222,데이터!$N:$N,$A$1,데이터!$O:$O,$B$1))/F222,0)</f>
        <v>1</v>
      </c>
      <c r="J222" s="55">
        <f t="shared" si="11"/>
        <v>9.7943192948090111E-4</v>
      </c>
      <c r="K222" s="254">
        <f>SUM(G222:G225)</f>
        <v>3</v>
      </c>
      <c r="L222" s="124">
        <f>IFERROR(SUMIFS(데이터!$G:$G,데이터!$F:$F,$D222,데이터!$N:$N,$A$1,데이터!$L:$L,L$1,데이터!$O:$O,$B$1,데이터!$J:$J,"브라운"),"")</f>
        <v>1</v>
      </c>
      <c r="M222" s="39">
        <f t="shared" si="1"/>
        <v>1</v>
      </c>
      <c r="N222" s="125">
        <f>IFERROR(SUMIFS(데이터!$G:$G,데이터!$F:$F,$D222,데이터!$N:$N,$A$1,데이터!$L:$L,N$1,데이터!$O:$O,$B$1,데이터!$J:$J,"브라운"),"")</f>
        <v>0</v>
      </c>
      <c r="O222" s="39">
        <f t="shared" si="12"/>
        <v>0</v>
      </c>
      <c r="Q222" s="88"/>
      <c r="R222" s="42"/>
      <c r="S222" s="43"/>
      <c r="T222" s="88"/>
      <c r="U222" s="97"/>
      <c r="V222" s="88"/>
      <c r="W222" s="97"/>
      <c r="X222" s="88"/>
    </row>
    <row r="223" spans="1:24">
      <c r="A223" s="233"/>
      <c r="B223" s="233"/>
      <c r="C223" s="233"/>
      <c r="D223" s="49" t="str">
        <f>연간집계!D223</f>
        <v>포토액자 (원목액자_7색_305x431_1p_단면낱장 / 305X431 | 낱장출력 | 없음 | 1p | 액자색상 1)</v>
      </c>
      <c r="E223" s="50" t="str">
        <f>연간집계!E223</f>
        <v>원목액자 305_내추럴</v>
      </c>
      <c r="F223" s="126">
        <f>COUNTIFS(데이터!F:F,D223,데이터!$N:$N,$A$1,데이터!$O:$O,$B$1,데이터!$J:$J,"내추럴")</f>
        <v>0</v>
      </c>
      <c r="G223" s="127">
        <f>SUMIFS(데이터!G:G,데이터!F:F,D223,데이터!$N:$N,$A$1,데이터!$O:$O,$B$1,데이터!$J:$J,"내추럴")</f>
        <v>0</v>
      </c>
      <c r="H223" s="54">
        <f t="shared" si="6"/>
        <v>0</v>
      </c>
      <c r="I223" s="54">
        <f>IFERROR((SUMIFS(데이터!K:K,데이터!F:F,D223,데이터!$N:$N,$A$1,데이터!$O:$O,$B$1))/F223,0)</f>
        <v>0</v>
      </c>
      <c r="J223" s="55">
        <f t="shared" si="11"/>
        <v>0</v>
      </c>
      <c r="K223" s="233"/>
      <c r="L223" s="124">
        <f>IFERROR(SUMIFS(데이터!$G:$G,데이터!$F:$F,$D223,데이터!$N:$N,$A$1,데이터!$L:$L,L$1,데이터!$O:$O,$B$1,데이터!$J:$J,"내추럴"),"")</f>
        <v>0</v>
      </c>
      <c r="M223" s="39" t="str">
        <f t="shared" si="1"/>
        <v/>
      </c>
      <c r="N223" s="125">
        <f>IFERROR(SUMIFS(데이터!$G:$G,데이터!$F:$F,$D223,데이터!$N:$N,$A$1,데이터!$L:$L,N$1,데이터!$O:$O,$B$1,데이터!$J:$J,"내추럴"),"")</f>
        <v>0</v>
      </c>
      <c r="O223" s="39" t="str">
        <f t="shared" si="12"/>
        <v/>
      </c>
      <c r="Q223" s="88"/>
      <c r="R223" s="42"/>
      <c r="S223" s="43"/>
      <c r="T223" s="88"/>
      <c r="U223" s="97"/>
      <c r="V223" s="88"/>
      <c r="W223" s="97"/>
      <c r="X223" s="88"/>
    </row>
    <row r="224" spans="1:24">
      <c r="A224" s="233"/>
      <c r="B224" s="233"/>
      <c r="C224" s="233"/>
      <c r="D224" s="49" t="str">
        <f>연간집계!D224</f>
        <v>포토액자 (원목액자_7색_203x254_1p_단면낱장 / 203X254 | 낱장출력 | 없음 | 1p | 액자색상 1)</v>
      </c>
      <c r="E224" s="50" t="str">
        <f>연간집계!E224</f>
        <v>원목액자 203_브라운</v>
      </c>
      <c r="F224" s="126">
        <f>COUNTIFS(데이터!F:F,D224,데이터!$N:$N,$A$1,데이터!$O:$O,$B$1,데이터!$J:$J,"브라운")</f>
        <v>2</v>
      </c>
      <c r="G224" s="127">
        <f>SUMIFS(데이터!G:G,데이터!F:F,D224,데이터!$N:$N,$A$1,데이터!$O:$O,$B$1,데이터!$J:$J,"브라운")</f>
        <v>2</v>
      </c>
      <c r="H224" s="54">
        <f t="shared" si="6"/>
        <v>1</v>
      </c>
      <c r="I224" s="54">
        <f>IFERROR((SUMIFS(데이터!K:K,데이터!F:F,D224,데이터!$N:$N,$A$1,데이터!$O:$O,$B$1))/F224,0)</f>
        <v>1</v>
      </c>
      <c r="J224" s="55">
        <f t="shared" si="11"/>
        <v>1.9588638589618022E-3</v>
      </c>
      <c r="K224" s="233"/>
      <c r="L224" s="124">
        <f>IFERROR(SUMIFS(데이터!$G:$G,데이터!$F:$F,$D224,데이터!$N:$N,$A$1,데이터!$L:$L,L$1,데이터!$O:$O,$B$1,데이터!$J:$J,"브라운"),"")</f>
        <v>2</v>
      </c>
      <c r="M224" s="39">
        <f t="shared" si="1"/>
        <v>1</v>
      </c>
      <c r="N224" s="125">
        <f>IFERROR(SUMIFS(데이터!$G:$G,데이터!$F:$F,$D224,데이터!$N:$N,$A$1,데이터!$L:$L,N$1,데이터!$O:$O,$B$1,데이터!$J:$J,"브라운"),"")</f>
        <v>0</v>
      </c>
      <c r="O224" s="39">
        <f t="shared" si="12"/>
        <v>0</v>
      </c>
      <c r="Q224" s="88"/>
      <c r="R224" s="42"/>
      <c r="S224" s="43"/>
      <c r="T224" s="88"/>
      <c r="U224" s="97"/>
      <c r="V224" s="88"/>
      <c r="W224" s="97"/>
      <c r="X224" s="88"/>
    </row>
    <row r="225" spans="1:24">
      <c r="A225" s="233"/>
      <c r="B225" s="233"/>
      <c r="C225" s="233"/>
      <c r="D225" s="49" t="str">
        <f>연간집계!D225</f>
        <v>포토액자 (원목액자_7색_203x254_1p_단면낱장 / 203X254 | 낱장출력 | 없음 | 1p | 액자색상 1)</v>
      </c>
      <c r="E225" s="50" t="str">
        <f>연간집계!E225</f>
        <v>원목액자 203_내추럴</v>
      </c>
      <c r="F225" s="126">
        <f>COUNTIFS(데이터!F:F,D225,데이터!$N:$N,$A$1,데이터!$O:$O,$B$1,데이터!$J:$J,"내추럴")</f>
        <v>0</v>
      </c>
      <c r="G225" s="127">
        <f>SUMIFS(데이터!G:G,데이터!F:F,D225,데이터!$N:$N,$A$1,데이터!$O:$O,$B$1,데이터!$J:$J,"내추럴")</f>
        <v>0</v>
      </c>
      <c r="H225" s="54">
        <f t="shared" si="6"/>
        <v>0</v>
      </c>
      <c r="I225" s="54">
        <f>IFERROR((SUMIFS(데이터!K:K,데이터!F:F,D225,데이터!$N:$N,$A$1,데이터!$O:$O,$B$1))/F225,0)</f>
        <v>0</v>
      </c>
      <c r="J225" s="55">
        <f t="shared" si="11"/>
        <v>0</v>
      </c>
      <c r="K225" s="233"/>
      <c r="L225" s="124">
        <f>IFERROR(SUMIFS(데이터!$G:$G,데이터!$F:$F,$D225,데이터!$N:$N,$A$1,데이터!$L:$L,L$1,데이터!$O:$O,$B$1,데이터!$J:$J,"내추럴"),"")</f>
        <v>0</v>
      </c>
      <c r="M225" s="39" t="str">
        <f t="shared" si="1"/>
        <v/>
      </c>
      <c r="N225" s="125">
        <f>IFERROR(SUMIFS(데이터!$G:$G,데이터!$F:$F,$D225,데이터!$N:$N,$A$1,데이터!$O:$O,$B$1,데이터!$L:$L,N$1),"")</f>
        <v>0</v>
      </c>
      <c r="O225" s="39" t="str">
        <f t="shared" si="12"/>
        <v/>
      </c>
      <c r="Q225" s="88"/>
      <c r="R225" s="42"/>
      <c r="S225" s="43"/>
      <c r="T225" s="88"/>
      <c r="U225" s="97"/>
      <c r="V225" s="88"/>
      <c r="W225" s="97"/>
      <c r="X225" s="88"/>
    </row>
    <row r="226" spans="1:24">
      <c r="A226" s="233"/>
      <c r="B226" s="233"/>
      <c r="C226" s="242" t="s">
        <v>1321</v>
      </c>
      <c r="D226" s="49" t="str">
        <f>연간집계!D226</f>
        <v>감성액자 (감성액자_6색_151_202_단면낱장 / 151X202 | 낱장재단 | 없음 | 1p)</v>
      </c>
      <c r="E226" s="50" t="str">
        <f>연간집계!E226</f>
        <v>감성액자 151</v>
      </c>
      <c r="F226" s="126">
        <f>COUNTIFS(데이터!F:F,D226,데이터!$N:$N,$A$1,데이터!$O:$O,$B$1)</f>
        <v>3</v>
      </c>
      <c r="G226" s="127">
        <f>SUMIFS(데이터!G:G,데이터!F:F,D226,데이터!$N:$N,$A$1,데이터!$O:$O,$B$1)</f>
        <v>3</v>
      </c>
      <c r="H226" s="54">
        <f t="shared" si="6"/>
        <v>1</v>
      </c>
      <c r="I226" s="54">
        <f>IFERROR((SUMIFS(데이터!K:K,데이터!F:F,D226,데이터!$N:$N,$A$1,데이터!$O:$O,$B$1))/F226,0)</f>
        <v>1</v>
      </c>
      <c r="J226" s="55">
        <f t="shared" si="11"/>
        <v>2.9382957884427031E-3</v>
      </c>
      <c r="K226" s="254">
        <f>SUM(G226:G227)</f>
        <v>4</v>
      </c>
      <c r="L226" s="124">
        <f>IFERROR(SUMIFS(데이터!$G:$G,데이터!$F:$F,$D226,데이터!$N:$N,$A$1,데이터!$O:$O,$B$1,데이터!$L:$L,L$1),"")</f>
        <v>3</v>
      </c>
      <c r="M226" s="39">
        <f t="shared" si="1"/>
        <v>1</v>
      </c>
      <c r="N226" s="125">
        <f>IFERROR(SUMIFS(데이터!$G:$G,데이터!$F:$F,$D226,데이터!$N:$N,$A$1,데이터!$O:$O,$B$1,데이터!$L:$L,N$1),"")</f>
        <v>0</v>
      </c>
      <c r="O226" s="39">
        <f t="shared" si="12"/>
        <v>0</v>
      </c>
      <c r="Q226" s="88"/>
      <c r="R226" s="42"/>
      <c r="S226" s="43"/>
      <c r="T226" s="88"/>
      <c r="U226" s="97"/>
      <c r="V226" s="88"/>
      <c r="W226" s="97"/>
      <c r="X226" s="88"/>
    </row>
    <row r="227" spans="1:24">
      <c r="A227" s="233"/>
      <c r="B227" s="233"/>
      <c r="C227" s="233"/>
      <c r="D227" s="49" t="str">
        <f>연간집계!D227</f>
        <v>감성액자 (감성액자_6색_198_253_단면낱장 / 198X253 | 낱장재단 | 없음 | 1p)</v>
      </c>
      <c r="E227" s="50" t="str">
        <f>연간집계!E227</f>
        <v>감성액자 198</v>
      </c>
      <c r="F227" s="126">
        <f>COUNTIFS(데이터!F:F,D227,데이터!$N:$N,$A$1,데이터!$O:$O,$B$1)</f>
        <v>1</v>
      </c>
      <c r="G227" s="127">
        <f>SUMIFS(데이터!G:G,데이터!F:F,D227,데이터!$N:$N,$A$1,데이터!$O:$O,$B$1)</f>
        <v>1</v>
      </c>
      <c r="H227" s="54">
        <f t="shared" si="6"/>
        <v>1</v>
      </c>
      <c r="I227" s="54">
        <f>IFERROR((SUMIFS(데이터!K:K,데이터!F:F,D227,데이터!$N:$N,$A$1,데이터!$O:$O,$B$1))/F227,0)</f>
        <v>1</v>
      </c>
      <c r="J227" s="55">
        <f t="shared" si="11"/>
        <v>9.7943192948090111E-4</v>
      </c>
      <c r="K227" s="233"/>
      <c r="L227" s="124">
        <f>IFERROR(SUMIFS(데이터!$G:$G,데이터!$F:$F,$D227,데이터!$N:$N,$A$1,데이터!$O:$O,$B$1,데이터!$L:$L,L$1),"")</f>
        <v>1</v>
      </c>
      <c r="M227" s="39">
        <f t="shared" si="1"/>
        <v>1</v>
      </c>
      <c r="N227" s="125">
        <f>IFERROR(SUMIFS(데이터!$G:$G,데이터!$F:$F,$D227,데이터!$N:$N,$A$1,데이터!$O:$O,$B$1,데이터!$L:$L,N$1),"")</f>
        <v>0</v>
      </c>
      <c r="O227" s="39">
        <f t="shared" si="12"/>
        <v>0</v>
      </c>
      <c r="Q227" s="88"/>
      <c r="R227" s="42"/>
      <c r="S227" s="43"/>
      <c r="T227" s="88"/>
      <c r="U227" s="97"/>
      <c r="V227" s="88"/>
      <c r="W227" s="97"/>
      <c r="X227" s="88"/>
    </row>
    <row r="228" spans="1:24">
      <c r="A228" s="233"/>
      <c r="B228" s="233"/>
      <c r="C228" s="254" t="s">
        <v>1326</v>
      </c>
      <c r="D228" s="49" t="str">
        <f>연간집계!D228</f>
        <v>아크릴액자 (A3_420_297_프리미엄 아크릴액자_스토리앨범으로 / 420X297 | 낱장재단 | 없음 | 1p)</v>
      </c>
      <c r="E228" s="50" t="str">
        <f>연간집계!E228</f>
        <v>아크릴액자 A3 (가로)</v>
      </c>
      <c r="F228" s="126">
        <f>COUNTIFS(데이터!F:F,D228,데이터!$N:$N,$A$1,데이터!$O:$O,$B$1)</f>
        <v>3</v>
      </c>
      <c r="G228" s="127">
        <f>SUMIFS(데이터!G:G,데이터!F:F,D228,데이터!$N:$N,$A$1,데이터!$O:$O,$B$1)</f>
        <v>3</v>
      </c>
      <c r="H228" s="54">
        <f t="shared" si="6"/>
        <v>1</v>
      </c>
      <c r="I228" s="54">
        <f>IFERROR((SUMIFS(데이터!K:K,데이터!F:F,D228,데이터!$N:$N,$A$1,데이터!$O:$O,$B$1))/F228,0)</f>
        <v>1</v>
      </c>
      <c r="J228" s="55">
        <f t="shared" si="11"/>
        <v>2.9382957884427031E-3</v>
      </c>
      <c r="K228" s="112">
        <f t="shared" ref="K228:K238" si="13">G228</f>
        <v>3</v>
      </c>
      <c r="L228" s="124">
        <f>IFERROR(SUMIFS(데이터!$G:$G,데이터!$F:$F,$D228,데이터!$N:$N,$A$1,데이터!$O:$O,$B$1,데이터!$L:$L,L$1),"")</f>
        <v>3</v>
      </c>
      <c r="M228" s="39">
        <f t="shared" si="1"/>
        <v>1</v>
      </c>
      <c r="N228" s="125">
        <f>IFERROR(SUMIFS(데이터!$G:$G,데이터!$F:$F,$D228,데이터!$N:$N,$A$1,데이터!$O:$O,$B$1,데이터!$L:$L,N$1),"")</f>
        <v>0</v>
      </c>
      <c r="O228" s="39">
        <f t="shared" si="12"/>
        <v>0</v>
      </c>
      <c r="Q228" s="88"/>
      <c r="R228" s="42"/>
      <c r="S228" s="43"/>
      <c r="T228" s="88"/>
      <c r="U228" s="97"/>
      <c r="V228" s="88"/>
      <c r="W228" s="97"/>
      <c r="X228" s="88"/>
    </row>
    <row r="229" spans="1:24">
      <c r="A229" s="233"/>
      <c r="B229" s="233"/>
      <c r="C229" s="233"/>
      <c r="D229" s="49" t="str">
        <f>연간집계!D229</f>
        <v>아크릴액자 (A3_297_420_프리미엄 아크릴액자_스토리앨범으로 / 297X420 | 낱장재단 | 없음 | 1p)</v>
      </c>
      <c r="E229" s="50" t="str">
        <f>연간집계!E229</f>
        <v>아크릴액자 A3 (세로)</v>
      </c>
      <c r="F229" s="126">
        <f>COUNTIFS(데이터!F:F,D229,데이터!$N:$N,$A$1,데이터!$O:$O,$B$1)</f>
        <v>2</v>
      </c>
      <c r="G229" s="127">
        <f>SUMIFS(데이터!G:G,데이터!F:F,D229,데이터!$N:$N,$A$1,데이터!$O:$O,$B$1)</f>
        <v>2</v>
      </c>
      <c r="H229" s="54">
        <f t="shared" si="6"/>
        <v>1</v>
      </c>
      <c r="I229" s="54">
        <f>IFERROR((SUMIFS(데이터!K:K,데이터!F:F,D229,데이터!$N:$N,$A$1,데이터!$O:$O,$B$1))/F229,0)</f>
        <v>1</v>
      </c>
      <c r="J229" s="55">
        <f t="shared" si="11"/>
        <v>1.9588638589618022E-3</v>
      </c>
      <c r="K229" s="112">
        <f t="shared" si="13"/>
        <v>2</v>
      </c>
      <c r="L229" s="124">
        <f>IFERROR(SUMIFS(데이터!$G:$G,데이터!$F:$F,$D229,데이터!$N:$N,$A$1,데이터!$O:$O,$B$1,데이터!$L:$L,L$1),"")</f>
        <v>2</v>
      </c>
      <c r="M229" s="39">
        <f t="shared" si="1"/>
        <v>1</v>
      </c>
      <c r="N229" s="125">
        <f>IFERROR(SUMIFS(데이터!$G:$G,데이터!$F:$F,$D229,데이터!$N:$N,$A$1,데이터!$O:$O,$B$1,데이터!$L:$L,N$1),"")</f>
        <v>0</v>
      </c>
      <c r="O229" s="39">
        <f t="shared" si="12"/>
        <v>0</v>
      </c>
      <c r="Q229" s="88"/>
      <c r="R229" s="42"/>
      <c r="S229" s="43"/>
      <c r="T229" s="88"/>
      <c r="U229" s="97"/>
      <c r="V229" s="88"/>
      <c r="W229" s="97"/>
      <c r="X229" s="88"/>
    </row>
    <row r="230" spans="1:24">
      <c r="A230" s="233"/>
      <c r="B230" s="233"/>
      <c r="C230" s="233"/>
      <c r="D230" s="49" t="str">
        <f>연간집계!D230</f>
        <v>아크릴액자 (A2_594_420_프리미엄 아크릴액자_스토리앨범으로 / 594X420 | 낱장재단 | 없음 | 1p)</v>
      </c>
      <c r="E230" s="50" t="str">
        <f>연간집계!E230</f>
        <v>아크릴액자 A2 (가로)</v>
      </c>
      <c r="F230" s="126">
        <f>COUNTIFS(데이터!F:F,D230,데이터!$N:$N,$A$1,데이터!$O:$O,$B$1)</f>
        <v>0</v>
      </c>
      <c r="G230" s="127">
        <f>SUMIFS(데이터!G:G,데이터!F:F,D230,데이터!$N:$N,$A$1,데이터!$O:$O,$B$1)</f>
        <v>0</v>
      </c>
      <c r="H230" s="54">
        <f t="shared" si="6"/>
        <v>0</v>
      </c>
      <c r="I230" s="54">
        <f>IFERROR((SUMIFS(데이터!K:K,데이터!F:F,D230,데이터!$N:$N,$A$1,데이터!$O:$O,$B$1))/F230,0)</f>
        <v>0</v>
      </c>
      <c r="J230" s="55">
        <f t="shared" si="11"/>
        <v>0</v>
      </c>
      <c r="K230" s="112">
        <f t="shared" si="13"/>
        <v>0</v>
      </c>
      <c r="L230" s="124">
        <f>IFERROR(SUMIFS(데이터!$G:$G,데이터!$F:$F,$D230,데이터!$N:$N,$A$1,데이터!$O:$O,$B$1,데이터!$L:$L,L$1),"")</f>
        <v>0</v>
      </c>
      <c r="M230" s="39" t="str">
        <f t="shared" si="1"/>
        <v/>
      </c>
      <c r="N230" s="125">
        <f>IFERROR(SUMIFS(데이터!$G:$G,데이터!$F:$F,$D230,데이터!$N:$N,$A$1,데이터!$O:$O,$B$1,데이터!$L:$L,N$1),"")</f>
        <v>0</v>
      </c>
      <c r="O230" s="39" t="str">
        <f t="shared" si="12"/>
        <v/>
      </c>
      <c r="Q230" s="88"/>
      <c r="R230" s="42"/>
      <c r="S230" s="43"/>
      <c r="T230" s="88"/>
      <c r="U230" s="97"/>
      <c r="V230" s="88"/>
      <c r="W230" s="97"/>
      <c r="X230" s="88"/>
    </row>
    <row r="231" spans="1:24">
      <c r="A231" s="233"/>
      <c r="B231" s="233"/>
      <c r="C231" s="233"/>
      <c r="D231" s="49" t="str">
        <f>연간집계!D231</f>
        <v>아크릴액자 (A2_420_594_프리미엄 아크릴액자_스토리앨범으로 / 420X594 | 낱장재단 | 없음 | 1p)</v>
      </c>
      <c r="E231" s="50" t="str">
        <f>연간집계!E231</f>
        <v>아크릴액자 A2 (세로)</v>
      </c>
      <c r="F231" s="126">
        <f>COUNTIFS(데이터!F:F,D231,데이터!$N:$N,$A$1,데이터!$O:$O,$B$1)</f>
        <v>0</v>
      </c>
      <c r="G231" s="127">
        <f>SUMIFS(데이터!G:G,데이터!F:F,D231,데이터!$N:$N,$A$1,데이터!$O:$O,$B$1)</f>
        <v>0</v>
      </c>
      <c r="H231" s="54">
        <f t="shared" si="6"/>
        <v>0</v>
      </c>
      <c r="I231" s="54">
        <f>IFERROR((SUMIFS(데이터!K:K,데이터!F:F,D231,데이터!$N:$N,$A$1,데이터!$O:$O,$B$1))/F231,0)</f>
        <v>0</v>
      </c>
      <c r="J231" s="55">
        <f t="shared" si="11"/>
        <v>0</v>
      </c>
      <c r="K231" s="112">
        <f t="shared" si="13"/>
        <v>0</v>
      </c>
      <c r="L231" s="124">
        <f>IFERROR(SUMIFS(데이터!$G:$G,데이터!$F:$F,$D231,데이터!$N:$N,$A$1,데이터!$O:$O,$B$1,데이터!$L:$L,L$1),"")</f>
        <v>0</v>
      </c>
      <c r="M231" s="39" t="str">
        <f t="shared" si="1"/>
        <v/>
      </c>
      <c r="N231" s="125">
        <f>IFERROR(SUMIFS(데이터!$G:$G,데이터!$F:$F,$D231,데이터!$N:$N,$A$1,데이터!$O:$O,$B$1,데이터!$L:$L,N$1),"")</f>
        <v>0</v>
      </c>
      <c r="O231" s="39" t="str">
        <f t="shared" si="12"/>
        <v/>
      </c>
      <c r="Q231" s="88"/>
      <c r="R231" s="42"/>
      <c r="S231" s="43"/>
      <c r="T231" s="88"/>
      <c r="U231" s="97"/>
      <c r="V231" s="88"/>
      <c r="W231" s="97"/>
      <c r="X231" s="88"/>
    </row>
    <row r="232" spans="1:24">
      <c r="A232" s="233"/>
      <c r="B232" s="233"/>
      <c r="C232" s="233"/>
      <c r="D232" s="49" t="str">
        <f>연간집계!D232</f>
        <v>아크릴액자 (A1_841_594_프리미엄 아크릴액자_스토리앨범으로 / 841X594 | 낱장재단 | 없음 | 1p)</v>
      </c>
      <c r="E232" s="50" t="str">
        <f>연간집계!E232</f>
        <v>아크릴액자 A1 (가로)</v>
      </c>
      <c r="F232" s="126">
        <f>COUNTIFS(데이터!F:F,D232,데이터!$N:$N,$A$1,데이터!$O:$O,$B$1)</f>
        <v>0</v>
      </c>
      <c r="G232" s="127">
        <f>SUMIFS(데이터!G:G,데이터!F:F,D232,데이터!$N:$N,$A$1,데이터!$O:$O,$B$1)</f>
        <v>0</v>
      </c>
      <c r="H232" s="54">
        <f t="shared" si="6"/>
        <v>0</v>
      </c>
      <c r="I232" s="54">
        <f>IFERROR((SUMIFS(데이터!K:K,데이터!F:F,D232,데이터!$N:$N,$A$1,데이터!$O:$O,$B$1))/F232,0)</f>
        <v>0</v>
      </c>
      <c r="J232" s="55">
        <f t="shared" si="11"/>
        <v>0</v>
      </c>
      <c r="K232" s="112">
        <f t="shared" si="13"/>
        <v>0</v>
      </c>
      <c r="L232" s="124">
        <f>IFERROR(SUMIFS(데이터!$G:$G,데이터!$F:$F,$D232,데이터!$N:$N,$A$1,데이터!$O:$O,$B$1,데이터!$L:$L,L$1),"")</f>
        <v>0</v>
      </c>
      <c r="M232" s="39" t="str">
        <f t="shared" si="1"/>
        <v/>
      </c>
      <c r="N232" s="125">
        <f>IFERROR(SUMIFS(데이터!$G:$G,데이터!$F:$F,$D232,데이터!$N:$N,$A$1,데이터!$O:$O,$B$1,데이터!$L:$L,N$1),"")</f>
        <v>0</v>
      </c>
      <c r="O232" s="39" t="str">
        <f t="shared" si="12"/>
        <v/>
      </c>
      <c r="Q232" s="88"/>
      <c r="R232" s="42"/>
      <c r="S232" s="43"/>
      <c r="T232" s="88"/>
      <c r="U232" s="97"/>
      <c r="V232" s="88"/>
      <c r="W232" s="97"/>
      <c r="X232" s="88"/>
    </row>
    <row r="233" spans="1:24">
      <c r="A233" s="233"/>
      <c r="B233" s="233"/>
      <c r="C233" s="233"/>
      <c r="D233" s="49" t="str">
        <f>연간집계!D233</f>
        <v>아크릴액자 (30x20_프리미엄 아크릴액자_스토리앨범으로 / 762X508 | 낱장재단 | 없음 | 1p)</v>
      </c>
      <c r="E233" s="50" t="str">
        <f>연간집계!E233</f>
        <v>아크릴액자 30*20</v>
      </c>
      <c r="F233" s="126">
        <f>COUNTIFS(데이터!F:F,D233,데이터!$N:$N,$A$1,데이터!$O:$O,$B$1)</f>
        <v>0</v>
      </c>
      <c r="G233" s="127">
        <f>SUMIFS(데이터!G:G,데이터!F:F,D233,데이터!$N:$N,$A$1,데이터!$O:$O,$B$1)</f>
        <v>0</v>
      </c>
      <c r="H233" s="54">
        <f t="shared" si="6"/>
        <v>0</v>
      </c>
      <c r="I233" s="54">
        <f>IFERROR((SUMIFS(데이터!K:K,데이터!F:F,D233,데이터!$N:$N,$A$1,데이터!$O:$O,$B$1))/F233,0)</f>
        <v>0</v>
      </c>
      <c r="J233" s="55">
        <f t="shared" si="11"/>
        <v>0</v>
      </c>
      <c r="K233" s="112">
        <f t="shared" si="13"/>
        <v>0</v>
      </c>
      <c r="L233" s="124">
        <f>IFERROR(SUMIFS(데이터!$G:$G,데이터!$F:$F,$D233,데이터!$N:$N,$A$1,데이터!$O:$O,$B$1,데이터!$L:$L,L$1),"")</f>
        <v>0</v>
      </c>
      <c r="M233" s="39" t="str">
        <f t="shared" si="1"/>
        <v/>
      </c>
      <c r="N233" s="125">
        <f>IFERROR(SUMIFS(데이터!$G:$G,데이터!$F:$F,$D233,데이터!$N:$N,$A$1,데이터!$O:$O,$B$1,데이터!$L:$L,N$1),"")</f>
        <v>0</v>
      </c>
      <c r="O233" s="39" t="str">
        <f t="shared" si="12"/>
        <v/>
      </c>
      <c r="Q233" s="88"/>
      <c r="R233" s="42"/>
      <c r="S233" s="43"/>
      <c r="T233" s="88"/>
      <c r="U233" s="97"/>
      <c r="V233" s="88"/>
      <c r="W233" s="97"/>
      <c r="X233" s="88"/>
    </row>
    <row r="234" spans="1:24">
      <c r="A234" s="233"/>
      <c r="B234" s="233"/>
      <c r="C234" s="233"/>
      <c r="D234" s="49" t="str">
        <f>연간집계!D234</f>
        <v>아크릴액자 (20x30_프리미엄 아크릴액자_스토리앨범으로 / 508X762 | 낱장재단 | 없음 | 1p)</v>
      </c>
      <c r="E234" s="50" t="str">
        <f>연간집계!E234</f>
        <v>아크릴액자 20*30</v>
      </c>
      <c r="F234" s="126">
        <f>COUNTIFS(데이터!F:F,D234,데이터!$N:$N,$A$1,데이터!$O:$O,$B$1)</f>
        <v>0</v>
      </c>
      <c r="G234" s="127">
        <f>SUMIFS(데이터!G:G,데이터!F:F,D234,데이터!$N:$N,$A$1,데이터!$O:$O,$B$1)</f>
        <v>0</v>
      </c>
      <c r="H234" s="54">
        <f t="shared" si="6"/>
        <v>0</v>
      </c>
      <c r="I234" s="54">
        <f>IFERROR((SUMIFS(데이터!K:K,데이터!F:F,D234,데이터!$N:$N,$A$1,데이터!$O:$O,$B$1))/F234,0)</f>
        <v>0</v>
      </c>
      <c r="J234" s="55">
        <f t="shared" si="11"/>
        <v>0</v>
      </c>
      <c r="K234" s="112">
        <f t="shared" si="13"/>
        <v>0</v>
      </c>
      <c r="L234" s="124">
        <f>IFERROR(SUMIFS(데이터!$G:$G,데이터!$F:$F,$D234,데이터!$N:$N,$A$1,데이터!$O:$O,$B$1,데이터!$L:$L,L$1),"")</f>
        <v>0</v>
      </c>
      <c r="M234" s="39" t="str">
        <f t="shared" si="1"/>
        <v/>
      </c>
      <c r="N234" s="125">
        <f>IFERROR(SUMIFS(데이터!$G:$G,데이터!$F:$F,$D234,데이터!$N:$N,$A$1,데이터!$O:$O,$B$1,데이터!$L:$L,N$1),"")</f>
        <v>0</v>
      </c>
      <c r="O234" s="39" t="str">
        <f t="shared" si="12"/>
        <v/>
      </c>
      <c r="Q234" s="88"/>
      <c r="R234" s="42"/>
      <c r="S234" s="43"/>
      <c r="T234" s="88"/>
      <c r="U234" s="97"/>
      <c r="V234" s="88"/>
      <c r="W234" s="97"/>
      <c r="X234" s="88"/>
    </row>
    <row r="235" spans="1:24">
      <c r="A235" s="233"/>
      <c r="B235" s="233"/>
      <c r="C235" s="233"/>
      <c r="D235" s="49" t="str">
        <f>연간집계!D235</f>
        <v>아크릴액자 (14x14_프리미엄 아크릴액자_스토리앨범으로 / 356X356 | 낱장재단 | 없음 | 1p)</v>
      </c>
      <c r="E235" s="50" t="str">
        <f>연간집계!E235</f>
        <v>아크릴액자 14*14</v>
      </c>
      <c r="F235" s="126">
        <f>COUNTIFS(데이터!F:F,D235,데이터!$N:$N,$A$1,데이터!$O:$O,$B$1)</f>
        <v>0</v>
      </c>
      <c r="G235" s="127">
        <f>SUMIFS(데이터!G:G,데이터!F:F,D235,데이터!$N:$N,$A$1,데이터!$O:$O,$B$1)</f>
        <v>0</v>
      </c>
      <c r="H235" s="54">
        <f t="shared" si="6"/>
        <v>0</v>
      </c>
      <c r="I235" s="54">
        <f>IFERROR((SUMIFS(데이터!K:K,데이터!F:F,D235,데이터!$N:$N,$A$1,데이터!$O:$O,$B$1))/F235,0)</f>
        <v>0</v>
      </c>
      <c r="J235" s="55">
        <f t="shared" si="11"/>
        <v>0</v>
      </c>
      <c r="K235" s="112">
        <f t="shared" si="13"/>
        <v>0</v>
      </c>
      <c r="L235" s="124">
        <f>IFERROR(SUMIFS(데이터!$G:$G,데이터!$F:$F,$D235,데이터!$N:$N,$A$1,데이터!$O:$O,$B$1,데이터!$L:$L,L$1),"")</f>
        <v>0</v>
      </c>
      <c r="M235" s="39" t="str">
        <f t="shared" si="1"/>
        <v/>
      </c>
      <c r="N235" s="125">
        <f>IFERROR(SUMIFS(데이터!$G:$G,데이터!$F:$F,$D235,데이터!$N:$N,$A$1,데이터!$O:$O,$B$1,데이터!$L:$L,N$1),"")</f>
        <v>0</v>
      </c>
      <c r="O235" s="39" t="str">
        <f t="shared" si="12"/>
        <v/>
      </c>
      <c r="Q235" s="88"/>
      <c r="R235" s="42"/>
      <c r="S235" s="43"/>
      <c r="T235" s="88"/>
      <c r="U235" s="97"/>
      <c r="V235" s="88"/>
      <c r="W235" s="97"/>
      <c r="X235" s="88"/>
    </row>
    <row r="236" spans="1:24">
      <c r="A236" s="233"/>
      <c r="B236" s="233"/>
      <c r="C236" s="233"/>
      <c r="D236" s="49" t="str">
        <f>연간집계!D236</f>
        <v>아크릴액자 (24x12_프리미엄 아크릴액자_스토리앨범으로 / 610X305 | 낱장재단 | 없음 | 1p)</v>
      </c>
      <c r="E236" s="50" t="str">
        <f>연간집계!E236</f>
        <v>아크릴액재 24*12</v>
      </c>
      <c r="F236" s="126">
        <f>COUNTIFS(데이터!F:F,D236,데이터!$N:$N,$A$1,데이터!$O:$O,$B$1)</f>
        <v>0</v>
      </c>
      <c r="G236" s="127">
        <f>SUMIFS(데이터!G:G,데이터!F:F,D236,데이터!$N:$N,$A$1,데이터!$O:$O,$B$1)</f>
        <v>0</v>
      </c>
      <c r="H236" s="54">
        <f t="shared" si="6"/>
        <v>0</v>
      </c>
      <c r="I236" s="54">
        <f>IFERROR((SUMIFS(데이터!K:K,데이터!F:F,D236,데이터!$N:$N,$A$1,데이터!$O:$O,$B$1))/F236,0)</f>
        <v>0</v>
      </c>
      <c r="J236" s="55">
        <f t="shared" si="11"/>
        <v>0</v>
      </c>
      <c r="K236" s="112">
        <f t="shared" si="13"/>
        <v>0</v>
      </c>
      <c r="L236" s="124">
        <f>IFERROR(SUMIFS(데이터!$G:$G,데이터!$F:$F,$D236,데이터!$N:$N,$A$1,데이터!$O:$O,$B$1,데이터!$L:$L,L$1),"")</f>
        <v>0</v>
      </c>
      <c r="M236" s="39" t="str">
        <f t="shared" si="1"/>
        <v/>
      </c>
      <c r="N236" s="125">
        <f>IFERROR(SUMIFS(데이터!$G:$G,데이터!$F:$F,$D236,데이터!$N:$N,$A$1,데이터!$O:$O,$B$1,데이터!$L:$L,N$1),"")</f>
        <v>0</v>
      </c>
      <c r="O236" s="39" t="str">
        <f t="shared" si="12"/>
        <v/>
      </c>
      <c r="Q236" s="88"/>
      <c r="R236" s="42"/>
      <c r="S236" s="43"/>
      <c r="T236" s="88"/>
      <c r="U236" s="97"/>
      <c r="V236" s="88"/>
      <c r="W236" s="97"/>
      <c r="X236" s="88"/>
    </row>
    <row r="237" spans="1:24">
      <c r="A237" s="252" t="s">
        <v>1345</v>
      </c>
      <c r="B237" s="252" t="s">
        <v>1302</v>
      </c>
      <c r="C237" s="76" t="s">
        <v>1346</v>
      </c>
      <c r="D237" s="49" t="str">
        <f>연간집계!D237</f>
        <v>PCMS_아크릴굿즈 (PCMS_아크릴키링_조판까지만</v>
      </c>
      <c r="E237" s="50" t="str">
        <f>연간집계!E237</f>
        <v>아크릴키링</v>
      </c>
      <c r="F237" s="126">
        <f>COUNTIFS(데이터!F:F,D237,데이터!$N:$N,$A$1,데이터!$O:$O,$B$1)</f>
        <v>7</v>
      </c>
      <c r="G237" s="127">
        <f>SUMIFS(데이터!G:G,데이터!F:F,D237,데이터!$N:$N,$A$1,데이터!$O:$O,$B$1)</f>
        <v>8</v>
      </c>
      <c r="H237" s="54">
        <f t="shared" si="6"/>
        <v>1.1428571428571428</v>
      </c>
      <c r="I237" s="54">
        <f>IFERROR((SUMIFS(데이터!K:K,데이터!F:F,D237,데이터!$N:$N,$A$1,데이터!$O:$O,$B$1))/F237,0)</f>
        <v>1</v>
      </c>
      <c r="J237" s="55">
        <f t="shared" si="11"/>
        <v>7.8354554358472089E-3</v>
      </c>
      <c r="K237" s="112">
        <f t="shared" si="13"/>
        <v>8</v>
      </c>
      <c r="L237" s="124">
        <f>IFERROR(SUMIFS(데이터!$G:$G,데이터!$F:$F,$D237,데이터!$N:$N,$A$1,데이터!$O:$O,$B$1,데이터!$L:$L,L$1),"")</f>
        <v>4</v>
      </c>
      <c r="M237" s="39">
        <f t="shared" si="1"/>
        <v>0.5</v>
      </c>
      <c r="N237" s="125">
        <f>IFERROR(SUMIFS(데이터!$G:$G,데이터!$F:$F,$D237,데이터!$N:$N,$A$1,데이터!$O:$O,$B$1,데이터!$L:$L,N$1),"")</f>
        <v>4</v>
      </c>
      <c r="O237" s="39">
        <f t="shared" si="12"/>
        <v>0.5</v>
      </c>
      <c r="Q237" s="88"/>
      <c r="R237" s="42"/>
      <c r="S237" s="43"/>
      <c r="T237" s="88"/>
      <c r="U237" s="97"/>
      <c r="V237" s="88"/>
      <c r="W237" s="97"/>
      <c r="X237" s="88"/>
    </row>
    <row r="238" spans="1:24">
      <c r="A238" s="233"/>
      <c r="B238" s="233"/>
      <c r="C238" s="108" t="s">
        <v>1348</v>
      </c>
      <c r="D238" s="49" t="str">
        <f>연간집계!D238</f>
        <v>PCMS_아크릴굿즈 (PCMS_스마트톡_조판까지만</v>
      </c>
      <c r="E238" s="50" t="str">
        <f>연간집계!E238</f>
        <v>스마트톡</v>
      </c>
      <c r="F238" s="126">
        <f>COUNTIFS(데이터!F:F,D238,데이터!$N:$N,$A$1,데이터!$O:$O,$B$1)</f>
        <v>1</v>
      </c>
      <c r="G238" s="127">
        <f>SUMIFS(데이터!G:G,데이터!F:F,D238,데이터!$N:$N,$A$1,데이터!$O:$O,$B$1)</f>
        <v>2</v>
      </c>
      <c r="H238" s="54">
        <f t="shared" si="6"/>
        <v>2</v>
      </c>
      <c r="I238" s="54">
        <f>IFERROR((SUMIFS(데이터!K:K,데이터!F:F,D238,데이터!$N:$N,$A$1,데이터!$O:$O,$B$1))/F238,0)</f>
        <v>1</v>
      </c>
      <c r="J238" s="55">
        <f t="shared" si="11"/>
        <v>1.9588638589618022E-3</v>
      </c>
      <c r="K238" s="112">
        <f t="shared" si="13"/>
        <v>2</v>
      </c>
      <c r="L238" s="124">
        <f>IFERROR(SUMIFS(데이터!$G:$G,데이터!$F:$F,$D238,데이터!$N:$N,$A$1,데이터!$O:$O,$B$1,데이터!$L:$L,L$1),"")</f>
        <v>2</v>
      </c>
      <c r="M238" s="39">
        <f t="shared" si="1"/>
        <v>1</v>
      </c>
      <c r="N238" s="125">
        <f>IFERROR(SUMIFS(데이터!$G:$G,데이터!$F:$F,$D238,데이터!$N:$N,$A$1,데이터!$O:$O,$B$1,데이터!$L:$L,N$1),"")</f>
        <v>0</v>
      </c>
      <c r="O238" s="39">
        <f t="shared" si="12"/>
        <v>0</v>
      </c>
      <c r="Q238" s="88"/>
      <c r="R238" s="42"/>
      <c r="S238" s="43"/>
      <c r="T238" s="88"/>
      <c r="U238" s="97"/>
      <c r="V238" s="88"/>
      <c r="W238" s="97"/>
      <c r="X238" s="88"/>
    </row>
    <row r="239" spans="1:24">
      <c r="A239" s="233"/>
      <c r="B239" s="233"/>
      <c r="C239" s="254" t="s">
        <v>1350</v>
      </c>
      <c r="D239" s="49" t="str">
        <f>연간집계!D239</f>
        <v>PCMS_엽서 (PCMS엽서_100x145 / 100x145 | 낱장재단 | 없음 | 10p | 봉투 1)</v>
      </c>
      <c r="E239" s="50" t="str">
        <f>연간집계!E239</f>
        <v>PCMS_엽서 100</v>
      </c>
      <c r="F239" s="126">
        <f>COUNTIFS(데이터!F:F,D239,데이터!$N:$N,$A$1,데이터!$O:$O,$B$1)</f>
        <v>5</v>
      </c>
      <c r="G239" s="127">
        <f>SUMIFS(데이터!G:G,데이터!F:F,D239,데이터!$N:$N,$A$1,데이터!$O:$O,$B$1)</f>
        <v>5</v>
      </c>
      <c r="H239" s="54">
        <f t="shared" si="6"/>
        <v>1</v>
      </c>
      <c r="I239" s="54">
        <f>IFERROR((SUMIFS(데이터!K:K,데이터!F:F,D239,데이터!$N:$N,$A$1,데이터!$O:$O,$B$1))/F239,0)</f>
        <v>10</v>
      </c>
      <c r="J239" s="55">
        <f t="shared" si="11"/>
        <v>4.8971596474045058E-3</v>
      </c>
      <c r="K239" s="254">
        <f>SUM(G239:G243)</f>
        <v>7</v>
      </c>
      <c r="L239" s="124">
        <f>IFERROR(SUMIFS(데이터!$G:$G,데이터!$F:$F,$D239,데이터!$N:$N,$A$1,데이터!$O:$O,$B$1,데이터!$L:$L,L$1),"")</f>
        <v>5</v>
      </c>
      <c r="M239" s="39">
        <f t="shared" si="1"/>
        <v>1</v>
      </c>
      <c r="N239" s="125">
        <f>IFERROR(SUMIFS(데이터!$G:$G,데이터!$F:$F,$D239,데이터!$N:$N,$A$1,데이터!$O:$O,$B$1,데이터!$L:$L,N$1),"")</f>
        <v>0</v>
      </c>
      <c r="O239" s="39">
        <f t="shared" si="12"/>
        <v>0</v>
      </c>
      <c r="Q239" s="88"/>
      <c r="R239" s="42"/>
      <c r="S239" s="43"/>
      <c r="T239" s="88"/>
      <c r="U239" s="97"/>
      <c r="V239" s="88"/>
      <c r="W239" s="97"/>
      <c r="X239" s="88"/>
    </row>
    <row r="240" spans="1:24">
      <c r="A240" s="233"/>
      <c r="B240" s="233"/>
      <c r="C240" s="233"/>
      <c r="D240" s="49" t="str">
        <f>연간집계!D240</f>
        <v>PCMS_엽서 (PCMS엽서_120x174 / 120x174 | 낱장재단 | 없음 | 10p | 봉투 1)</v>
      </c>
      <c r="E240" s="50" t="str">
        <f>연간집계!E240</f>
        <v>PCMS_엽서 120</v>
      </c>
      <c r="F240" s="126">
        <f>COUNTIFS(데이터!F:F,D240,데이터!$N:$N,$A$1,데이터!$O:$O,$B$1)</f>
        <v>1</v>
      </c>
      <c r="G240" s="127">
        <f>SUMIFS(데이터!G:G,데이터!F:F,D240,데이터!$N:$N,$A$1,데이터!$O:$O,$B$1)</f>
        <v>1</v>
      </c>
      <c r="H240" s="54">
        <f t="shared" si="6"/>
        <v>1</v>
      </c>
      <c r="I240" s="54">
        <f>IFERROR((SUMIFS(데이터!K:K,데이터!F:F,D240,데이터!$N:$N,$A$1,데이터!$O:$O,$B$1))/F240,0)</f>
        <v>10</v>
      </c>
      <c r="J240" s="55">
        <f t="shared" si="11"/>
        <v>9.7943192948090111E-4</v>
      </c>
      <c r="K240" s="233"/>
      <c r="L240" s="124">
        <f>IFERROR(SUMIFS(데이터!$G:$G,데이터!$F:$F,$D240,데이터!$N:$N,$A$1,데이터!$O:$O,$B$1,데이터!$L:$L,L$1),"")</f>
        <v>1</v>
      </c>
      <c r="M240" s="39">
        <f t="shared" si="1"/>
        <v>1</v>
      </c>
      <c r="N240" s="125">
        <f>IFERROR(SUMIFS(데이터!$G:$G,데이터!$F:$F,$D240,데이터!$N:$N,$A$1,데이터!$O:$O,$B$1,데이터!$L:$L,N$1),"")</f>
        <v>0</v>
      </c>
      <c r="O240" s="39">
        <f t="shared" si="12"/>
        <v>0</v>
      </c>
      <c r="Q240" s="88"/>
      <c r="R240" s="42"/>
      <c r="S240" s="43"/>
      <c r="T240" s="88"/>
      <c r="U240" s="97"/>
      <c r="V240" s="88"/>
      <c r="W240" s="97"/>
      <c r="X240" s="88"/>
    </row>
    <row r="241" spans="1:24">
      <c r="A241" s="233"/>
      <c r="B241" s="233"/>
      <c r="C241" s="233"/>
      <c r="D241" s="49" t="str">
        <f>연간집계!D241</f>
        <v>PCMS_엽서 (PCMS엽서_135x135 / 135x135 | 낱장재단 | 없음 | 10p | 봉투 1)</v>
      </c>
      <c r="E241" s="50" t="str">
        <f>연간집계!E241</f>
        <v>PCMS_엽서 135</v>
      </c>
      <c r="F241" s="126">
        <f>COUNTIFS(데이터!F:F,D241,데이터!$N:$N,$A$1,데이터!$O:$O,$B$1)</f>
        <v>0</v>
      </c>
      <c r="G241" s="127">
        <f>SUMIFS(데이터!G:G,데이터!F:F,D241,데이터!$N:$N,$A$1,데이터!$O:$O,$B$1)</f>
        <v>0</v>
      </c>
      <c r="H241" s="54">
        <f t="shared" si="6"/>
        <v>0</v>
      </c>
      <c r="I241" s="54">
        <f>IFERROR((SUMIFS(데이터!K:K,데이터!F:F,D241,데이터!$N:$N,$A$1,데이터!$O:$O,$B$1))/F241,0)</f>
        <v>0</v>
      </c>
      <c r="J241" s="55">
        <f t="shared" si="11"/>
        <v>0</v>
      </c>
      <c r="K241" s="233"/>
      <c r="L241" s="124">
        <f>IFERROR(SUMIFS(데이터!$G:$G,데이터!$F:$F,$D241,데이터!$N:$N,$A$1,데이터!$O:$O,$B$1,데이터!$L:$L,L$1),"")</f>
        <v>0</v>
      </c>
      <c r="M241" s="39" t="str">
        <f t="shared" si="1"/>
        <v/>
      </c>
      <c r="N241" s="125">
        <f>IFERROR(SUMIFS(데이터!$G:$G,데이터!$F:$F,$D241,데이터!$N:$N,$A$1,데이터!$O:$O,$B$1,데이터!$L:$L,N$1),"")</f>
        <v>0</v>
      </c>
      <c r="O241" s="39" t="str">
        <f t="shared" si="12"/>
        <v/>
      </c>
      <c r="Q241" s="88"/>
      <c r="R241" s="42"/>
      <c r="S241" s="43"/>
      <c r="T241" s="88"/>
      <c r="U241" s="97"/>
      <c r="V241" s="88"/>
      <c r="W241" s="97"/>
      <c r="X241" s="88"/>
    </row>
    <row r="242" spans="1:24">
      <c r="A242" s="233"/>
      <c r="B242" s="233"/>
      <c r="C242" s="233"/>
      <c r="D242" s="49" t="str">
        <f>연간집계!D242</f>
        <v>PCMS_엽서 (PCMS엽서_145x100 / 145x100 | 낱장재단 | 없음 | 10p | 봉투 1)</v>
      </c>
      <c r="E242" s="50" t="str">
        <f>연간집계!E242</f>
        <v>PCMS_엽서 145</v>
      </c>
      <c r="F242" s="126">
        <f>COUNTIFS(데이터!F:F,D242,데이터!$N:$N,$A$1,데이터!$O:$O,$B$1)</f>
        <v>0</v>
      </c>
      <c r="G242" s="127">
        <f>SUMIFS(데이터!G:G,데이터!F:F,D242,데이터!$N:$N,$A$1,데이터!$O:$O,$B$1)</f>
        <v>0</v>
      </c>
      <c r="H242" s="54">
        <f t="shared" si="6"/>
        <v>0</v>
      </c>
      <c r="I242" s="54">
        <f>IFERROR((SUMIFS(데이터!K:K,데이터!F:F,D242,데이터!$N:$N,$A$1,데이터!$O:$O,$B$1))/F242,0)</f>
        <v>0</v>
      </c>
      <c r="J242" s="55">
        <f t="shared" si="11"/>
        <v>0</v>
      </c>
      <c r="K242" s="233"/>
      <c r="L242" s="124">
        <f>IFERROR(SUMIFS(데이터!$G:$G,데이터!$F:$F,$D242,데이터!$N:$N,$A$1,데이터!$O:$O,$B$1,데이터!$L:$L,L$1),"")</f>
        <v>0</v>
      </c>
      <c r="M242" s="39" t="str">
        <f t="shared" si="1"/>
        <v/>
      </c>
      <c r="N242" s="125">
        <f>IFERROR(SUMIFS(데이터!$G:$G,데이터!$F:$F,$D242,데이터!$N:$N,$A$1,데이터!$O:$O,$B$1,데이터!$L:$L,N$1),"")</f>
        <v>0</v>
      </c>
      <c r="O242" s="39" t="str">
        <f t="shared" si="12"/>
        <v/>
      </c>
      <c r="Q242" s="88"/>
      <c r="R242" s="42"/>
      <c r="S242" s="43"/>
      <c r="T242" s="88"/>
      <c r="U242" s="97"/>
      <c r="V242" s="88"/>
      <c r="W242" s="97"/>
      <c r="X242" s="88"/>
    </row>
    <row r="243" spans="1:24">
      <c r="A243" s="233"/>
      <c r="B243" s="233"/>
      <c r="C243" s="233"/>
      <c r="D243" s="49" t="str">
        <f>연간집계!D243</f>
        <v>PCMS_엽서 (PCMS엽서_174x120 / 174x120 | 낱장재단 | 없음 | 10p | 봉투 1)</v>
      </c>
      <c r="E243" s="50" t="str">
        <f>연간집계!E243</f>
        <v>PCMS_엽서 174</v>
      </c>
      <c r="F243" s="126">
        <f>COUNTIFS(데이터!F:F,D243,데이터!$N:$N,$A$1,데이터!$O:$O,$B$1)</f>
        <v>1</v>
      </c>
      <c r="G243" s="127">
        <f>SUMIFS(데이터!G:G,데이터!F:F,D243,데이터!$N:$N,$A$1,데이터!$O:$O,$B$1)</f>
        <v>1</v>
      </c>
      <c r="H243" s="54">
        <f t="shared" si="6"/>
        <v>1</v>
      </c>
      <c r="I243" s="54">
        <f>IFERROR((SUMIFS(데이터!K:K,데이터!F:F,D243,데이터!$N:$N,$A$1,데이터!$O:$O,$B$1))/F243,0)</f>
        <v>10</v>
      </c>
      <c r="J243" s="55">
        <f t="shared" si="11"/>
        <v>9.7943192948090111E-4</v>
      </c>
      <c r="K243" s="233"/>
      <c r="L243" s="124">
        <f>IFERROR(SUMIFS(데이터!$G:$G,데이터!$F:$F,$D243,데이터!$N:$N,$A$1,데이터!$O:$O,$B$1,데이터!$L:$L,L$1),"")</f>
        <v>1</v>
      </c>
      <c r="M243" s="39">
        <f t="shared" si="1"/>
        <v>1</v>
      </c>
      <c r="N243" s="125">
        <f>IFERROR(SUMIFS(데이터!$G:$G,데이터!$F:$F,$D243,데이터!$N:$N,$A$1,데이터!$O:$O,$B$1,데이터!$L:$L,N$1),"")</f>
        <v>0</v>
      </c>
      <c r="O243" s="39">
        <f t="shared" si="12"/>
        <v>0</v>
      </c>
      <c r="Q243" s="88"/>
      <c r="R243" s="42"/>
      <c r="S243" s="43"/>
      <c r="T243" s="88"/>
      <c r="U243" s="97"/>
      <c r="V243" s="88"/>
      <c r="W243" s="97"/>
      <c r="X243" s="88"/>
    </row>
    <row r="244" spans="1:24">
      <c r="A244" s="233"/>
      <c r="B244" s="233"/>
      <c r="C244" s="254" t="s">
        <v>1361</v>
      </c>
      <c r="D244" s="49" t="str">
        <f>연간집계!D244</f>
        <v>포스터_210X297 (PCMS_포스터_210x297 / 210x297 | 낱장재단 | 고급무광지</v>
      </c>
      <c r="E244" s="50" t="str">
        <f>연간집계!E244</f>
        <v>PCMS_포스터 210 (무광)</v>
      </c>
      <c r="F244" s="126">
        <f>COUNTIFS(데이터!F:F,D244,데이터!$N:$N,$A$1,데이터!$O:$O,$B$1)</f>
        <v>3</v>
      </c>
      <c r="G244" s="127">
        <f>SUMIFS(데이터!G:G,데이터!F:F,D244,데이터!$N:$N,$A$1,데이터!$O:$O,$B$1)</f>
        <v>3</v>
      </c>
      <c r="H244" s="54">
        <f t="shared" si="6"/>
        <v>1</v>
      </c>
      <c r="I244" s="54">
        <f>IFERROR((SUMIFS(데이터!K:K,데이터!F:F,D244,데이터!$N:$N,$A$1,데이터!$O:$O,$B$1))/F244,0)</f>
        <v>1.3333333333333333</v>
      </c>
      <c r="J244" s="55">
        <f t="shared" si="11"/>
        <v>2.9382957884427031E-3</v>
      </c>
      <c r="K244" s="254">
        <f>SUM(G244:G247)</f>
        <v>8</v>
      </c>
      <c r="L244" s="124">
        <f>IFERROR(SUMIFS(데이터!$G:$G,데이터!$F:$F,$D244,데이터!$N:$N,$A$1,데이터!$O:$O,$B$1,데이터!$L:$L,L$1),"")</f>
        <v>0</v>
      </c>
      <c r="M244" s="39">
        <f t="shared" si="1"/>
        <v>0</v>
      </c>
      <c r="N244" s="125">
        <f>IFERROR(SUMIFS(데이터!$G:$G,데이터!$F:$F,$D244,데이터!$N:$N,$A$1,데이터!$O:$O,$B$1,데이터!$L:$L,N$1),"")</f>
        <v>3</v>
      </c>
      <c r="O244" s="39">
        <f t="shared" si="12"/>
        <v>1</v>
      </c>
      <c r="Q244" s="88"/>
      <c r="R244" s="42"/>
      <c r="S244" s="43"/>
      <c r="T244" s="88"/>
      <c r="U244" s="97"/>
      <c r="V244" s="88"/>
      <c r="W244" s="97"/>
      <c r="X244" s="88"/>
    </row>
    <row r="245" spans="1:24">
      <c r="A245" s="233"/>
      <c r="B245" s="233"/>
      <c r="C245" s="233"/>
      <c r="D245" s="49" t="str">
        <f>연간집계!D245</f>
        <v>포스터_210X297 (PCMS_포스터_210x297 / 210x297 | 낱장재단 | 고급유광지</v>
      </c>
      <c r="E245" s="50" t="str">
        <f>연간집계!E245</f>
        <v>PCMS_포스터 210 (유광)</v>
      </c>
      <c r="F245" s="126">
        <f>COUNTIFS(데이터!F:F,D245,데이터!$N:$N,$A$1,데이터!$O:$O,$B$1)</f>
        <v>2</v>
      </c>
      <c r="G245" s="127">
        <f>SUMIFS(데이터!G:G,데이터!F:F,D245,데이터!$N:$N,$A$1,데이터!$O:$O,$B$1)</f>
        <v>2</v>
      </c>
      <c r="H245" s="54">
        <f t="shared" si="6"/>
        <v>1</v>
      </c>
      <c r="I245" s="54">
        <f>IFERROR((SUMIFS(데이터!K:K,데이터!F:F,D245,데이터!$N:$N,$A$1,데이터!$O:$O,$B$1))/F245,0)</f>
        <v>1</v>
      </c>
      <c r="J245" s="55">
        <f t="shared" si="11"/>
        <v>1.9588638589618022E-3</v>
      </c>
      <c r="K245" s="233"/>
      <c r="L245" s="124">
        <f>IFERROR(SUMIFS(데이터!$G:$G,데이터!$F:$F,$D245,데이터!$N:$N,$A$1,데이터!$O:$O,$B$1,데이터!$L:$L,L$1),"")</f>
        <v>0</v>
      </c>
      <c r="M245" s="39">
        <f t="shared" si="1"/>
        <v>0</v>
      </c>
      <c r="N245" s="125">
        <f>IFERROR(SUMIFS(데이터!$G:$G,데이터!$F:$F,$D245,데이터!$N:$N,$A$1,데이터!$O:$O,$B$1,데이터!$L:$L,N$1),"")</f>
        <v>2</v>
      </c>
      <c r="O245" s="39">
        <f t="shared" si="12"/>
        <v>1</v>
      </c>
      <c r="Q245" s="88"/>
      <c r="R245" s="42"/>
      <c r="S245" s="43"/>
      <c r="T245" s="88"/>
      <c r="U245" s="97"/>
      <c r="V245" s="88"/>
      <c r="W245" s="97"/>
      <c r="X245" s="88"/>
    </row>
    <row r="246" spans="1:24">
      <c r="A246" s="233"/>
      <c r="B246" s="233"/>
      <c r="C246" s="233"/>
      <c r="D246" s="49" t="str">
        <f>연간집계!D246</f>
        <v>포스터_297X420 (PCMS_포스터_297x420 / 297x420 | 낱장재단 | 고급무광지</v>
      </c>
      <c r="E246" s="50" t="str">
        <f>연간집계!E246</f>
        <v>PCMS_포스터 297 (무광)</v>
      </c>
      <c r="F246" s="126">
        <f>COUNTIFS(데이터!F:F,D246,데이터!$N:$N,$A$1,데이터!$O:$O,$B$1)</f>
        <v>3</v>
      </c>
      <c r="G246" s="127">
        <f>SUMIFS(데이터!G:G,데이터!F:F,D246,데이터!$N:$N,$A$1,데이터!$O:$O,$B$1)</f>
        <v>3</v>
      </c>
      <c r="H246" s="54">
        <f t="shared" si="6"/>
        <v>1</v>
      </c>
      <c r="I246" s="54">
        <f>IFERROR((SUMIFS(데이터!K:K,데이터!F:F,D246,데이터!$N:$N,$A$1,데이터!$O:$O,$B$1))/F246,0)</f>
        <v>1</v>
      </c>
      <c r="J246" s="55">
        <f t="shared" si="11"/>
        <v>2.9382957884427031E-3</v>
      </c>
      <c r="K246" s="233"/>
      <c r="L246" s="124">
        <f>IFERROR(SUMIFS(데이터!$G:$G,데이터!$F:$F,$D246,데이터!$N:$N,$A$1,데이터!$O:$O,$B$1,데이터!$L:$L,L$1),"")</f>
        <v>3</v>
      </c>
      <c r="M246" s="39">
        <f t="shared" si="1"/>
        <v>1</v>
      </c>
      <c r="N246" s="125">
        <f>IFERROR(SUMIFS(데이터!$G:$G,데이터!$F:$F,$D246,데이터!$N:$N,$A$1,데이터!$O:$O,$B$1,데이터!$L:$L,N$1),"")</f>
        <v>0</v>
      </c>
      <c r="O246" s="39">
        <f t="shared" si="12"/>
        <v>0</v>
      </c>
      <c r="Q246" s="88"/>
      <c r="R246" s="42"/>
      <c r="S246" s="43"/>
      <c r="T246" s="88"/>
      <c r="U246" s="97"/>
      <c r="V246" s="88"/>
      <c r="W246" s="97"/>
      <c r="X246" s="88"/>
    </row>
    <row r="247" spans="1:24">
      <c r="A247" s="233"/>
      <c r="B247" s="233"/>
      <c r="C247" s="233"/>
      <c r="D247" s="49" t="str">
        <f>연간집계!D247</f>
        <v>포스터_297X420 (PCMS_포스터_297x420 / 297x420 | 낱장재단 | 고급유광지</v>
      </c>
      <c r="E247" s="50" t="str">
        <f>연간집계!E247</f>
        <v>PCMS_포스터 297 (유광)</v>
      </c>
      <c r="F247" s="126">
        <f>COUNTIFS(데이터!F:F,D247,데이터!$N:$N,$A$1,데이터!$O:$O,$B$1)</f>
        <v>0</v>
      </c>
      <c r="G247" s="127">
        <f>SUMIFS(데이터!G:G,데이터!F:F,D247,데이터!$N:$N,$A$1,데이터!$O:$O,$B$1)</f>
        <v>0</v>
      </c>
      <c r="H247" s="54">
        <f t="shared" si="6"/>
        <v>0</v>
      </c>
      <c r="I247" s="54">
        <f>IFERROR((SUMIFS(데이터!K:K,데이터!F:F,D247,데이터!$N:$N,$A$1,데이터!$O:$O,$B$1))/F247,0)</f>
        <v>0</v>
      </c>
      <c r="J247" s="55">
        <f t="shared" si="11"/>
        <v>0</v>
      </c>
      <c r="K247" s="233"/>
      <c r="L247" s="124">
        <f>IFERROR(SUMIFS(데이터!$G:$G,데이터!$F:$F,$D247,데이터!$N:$N,$A$1,데이터!$O:$O,$B$1,데이터!$L:$L,L$1),"")</f>
        <v>0</v>
      </c>
      <c r="M247" s="39" t="str">
        <f t="shared" si="1"/>
        <v/>
      </c>
      <c r="N247" s="125">
        <f>IFERROR(SUMIFS(데이터!$G:$G,데이터!$F:$F,$D247,데이터!$N:$N,$A$1,데이터!$O:$O,$B$1,데이터!$L:$L,N$1),"")</f>
        <v>0</v>
      </c>
      <c r="O247" s="39" t="str">
        <f t="shared" si="12"/>
        <v/>
      </c>
      <c r="Q247" s="88"/>
      <c r="R247" s="42"/>
      <c r="S247" s="43"/>
      <c r="T247" s="88"/>
      <c r="U247" s="97"/>
      <c r="V247" s="88"/>
      <c r="W247" s="97"/>
      <c r="X247" s="88"/>
    </row>
    <row r="248" spans="1:24">
      <c r="A248" s="233"/>
      <c r="B248" s="233"/>
      <c r="C248" s="254" t="s">
        <v>1370</v>
      </c>
      <c r="D248" s="49" t="str">
        <f>연간집계!D248</f>
        <v>PCMS_슬로건 (PCMS_슬로건_300X150 / 300x150 | 낱장재단 | 없음 | 4p)</v>
      </c>
      <c r="E248" s="50" t="str">
        <f>연간집계!E248</f>
        <v>PCMS_슬로건 300</v>
      </c>
      <c r="F248" s="126">
        <f>COUNTIFS(데이터!F:F,D248,데이터!$N:$N,$A$1,데이터!$O:$O,$B$1)</f>
        <v>0</v>
      </c>
      <c r="G248" s="127">
        <f>SUMIFS(데이터!G:G,데이터!F:F,D248,데이터!$N:$N,$A$1,데이터!$O:$O,$B$1)</f>
        <v>0</v>
      </c>
      <c r="H248" s="54">
        <f t="shared" si="6"/>
        <v>0</v>
      </c>
      <c r="I248" s="54">
        <f>IFERROR((SUMIFS(데이터!K:K,데이터!F:F,D248,데이터!$N:$N,$A$1,데이터!$O:$O,$B$1))/F248,0)</f>
        <v>0</v>
      </c>
      <c r="J248" s="55">
        <f t="shared" si="11"/>
        <v>0</v>
      </c>
      <c r="K248" s="254">
        <f>SUM(G248:G249)</f>
        <v>0</v>
      </c>
      <c r="L248" s="124">
        <f>IFERROR(SUMIFS(데이터!$G:$G,데이터!$F:$F,$D248,데이터!$N:$N,$A$1,데이터!$O:$O,$B$1,데이터!$L:$L,L$1),"")</f>
        <v>0</v>
      </c>
      <c r="M248" s="39" t="str">
        <f t="shared" si="1"/>
        <v/>
      </c>
      <c r="N248" s="125">
        <f>IFERROR(SUMIFS(데이터!$G:$G,데이터!$F:$F,$D248,데이터!$N:$N,$A$1,데이터!$O:$O,$B$1,데이터!$L:$L,N$1),"")</f>
        <v>0</v>
      </c>
      <c r="O248" s="39" t="str">
        <f t="shared" si="12"/>
        <v/>
      </c>
      <c r="Q248" s="88"/>
      <c r="R248" s="42"/>
      <c r="S248" s="43"/>
      <c r="T248" s="88"/>
      <c r="U248" s="97"/>
      <c r="V248" s="88"/>
      <c r="W248" s="97"/>
      <c r="X248" s="88"/>
    </row>
    <row r="249" spans="1:24">
      <c r="A249" s="233"/>
      <c r="B249" s="233"/>
      <c r="C249" s="233"/>
      <c r="D249" s="49" t="str">
        <f>연간집계!D249</f>
        <v>PCMS_슬로건 (PCMS_슬로건_430X120 / 430x120 | 낱장재단 | 없음 | 4p)</v>
      </c>
      <c r="E249" s="50" t="str">
        <f>연간집계!E249</f>
        <v>PCMS_슬로건 430</v>
      </c>
      <c r="F249" s="126">
        <f>COUNTIFS(데이터!F:F,D249,데이터!$N:$N,$A$1,데이터!$O:$O,$B$1)</f>
        <v>0</v>
      </c>
      <c r="G249" s="127">
        <f>SUMIFS(데이터!G:G,데이터!F:F,D249,데이터!$N:$N,$A$1,데이터!$O:$O,$B$1)</f>
        <v>0</v>
      </c>
      <c r="H249" s="54">
        <f t="shared" si="6"/>
        <v>0</v>
      </c>
      <c r="I249" s="54">
        <f>IFERROR((SUMIFS(데이터!K:K,데이터!F:F,D249,데이터!$N:$N,$A$1,데이터!$O:$O,$B$1))/F249,0)</f>
        <v>0</v>
      </c>
      <c r="J249" s="55">
        <f t="shared" si="11"/>
        <v>0</v>
      </c>
      <c r="K249" s="233"/>
      <c r="L249" s="124">
        <f>IFERROR(SUMIFS(데이터!$G:$G,데이터!$F:$F,$D249,데이터!$N:$N,$A$1,데이터!$O:$O,$B$1,데이터!$L:$L,L$1),"")</f>
        <v>0</v>
      </c>
      <c r="M249" s="39" t="str">
        <f t="shared" si="1"/>
        <v/>
      </c>
      <c r="N249" s="125">
        <f>IFERROR(SUMIFS(데이터!$G:$G,데이터!$F:$F,$D249,데이터!$N:$N,$A$1,데이터!$O:$O,$B$1,데이터!$L:$L,N$1),"")</f>
        <v>0</v>
      </c>
      <c r="O249" s="39" t="str">
        <f t="shared" si="12"/>
        <v/>
      </c>
      <c r="Q249" s="88"/>
      <c r="R249" s="42"/>
      <c r="S249" s="43"/>
      <c r="T249" s="88"/>
      <c r="U249" s="97"/>
      <c r="V249" s="88"/>
      <c r="W249" s="97"/>
      <c r="X249" s="88"/>
    </row>
    <row r="250" spans="1:24">
      <c r="A250" s="233"/>
      <c r="B250" s="233"/>
      <c r="C250" s="254" t="s">
        <v>1375</v>
      </c>
      <c r="D250" s="49" t="str">
        <f>연간집계!D250</f>
        <v>PCMS_증명사진 (증명사진인화 / 178x127 | 낱장출력 | 유광인화지 | 1p)</v>
      </c>
      <c r="E250" s="50" t="str">
        <f>연간집계!E250</f>
        <v>증명사진 (유광)</v>
      </c>
      <c r="F250" s="126">
        <f>COUNTIFS(데이터!F:F,D250,데이터!$N:$N,$A$1,데이터!$O:$O,$B$1)</f>
        <v>3</v>
      </c>
      <c r="G250" s="127">
        <f>SUMIFS(데이터!G:G,데이터!F:F,D250,데이터!$N:$N,$A$1,데이터!$O:$O,$B$1)</f>
        <v>3</v>
      </c>
      <c r="H250" s="54">
        <f t="shared" si="6"/>
        <v>1</v>
      </c>
      <c r="I250" s="54">
        <f>IFERROR((SUMIFS(데이터!K:K,데이터!F:F,D250,데이터!$N:$N,$A$1,데이터!$O:$O,$B$1))/F250,0)</f>
        <v>1</v>
      </c>
      <c r="J250" s="55">
        <f t="shared" si="11"/>
        <v>2.9382957884427031E-3</v>
      </c>
      <c r="K250" s="254">
        <f>SUM(G250:G251)</f>
        <v>85</v>
      </c>
      <c r="L250" s="124">
        <f>IFERROR(SUMIFS(데이터!$G:$G,데이터!$F:$F,$D250,데이터!$N:$N,$A$1,데이터!$O:$O,$B$1,데이터!$L:$L,L$1),"")</f>
        <v>3</v>
      </c>
      <c r="M250" s="39">
        <f t="shared" si="1"/>
        <v>1</v>
      </c>
      <c r="N250" s="125">
        <f>IFERROR(SUMIFS(데이터!$G:$G,데이터!$F:$F,$D250,데이터!$N:$N,$A$1,데이터!$O:$O,$B$1,데이터!$L:$L,N$1),"")</f>
        <v>0</v>
      </c>
      <c r="O250" s="39">
        <f t="shared" si="12"/>
        <v>0</v>
      </c>
      <c r="Q250" s="88"/>
      <c r="R250" s="42"/>
      <c r="S250" s="43"/>
      <c r="T250" s="88"/>
      <c r="U250" s="97"/>
      <c r="V250" s="88"/>
      <c r="W250" s="97"/>
      <c r="X250" s="88"/>
    </row>
    <row r="251" spans="1:24">
      <c r="A251" s="233"/>
      <c r="B251" s="233"/>
      <c r="C251" s="233"/>
      <c r="D251" s="49" t="str">
        <f>연간집계!D251</f>
        <v>PCMS_증명사진 (증명사진인화 / 178x127 | 낱장출력 | 무광인화지 | 1p)</v>
      </c>
      <c r="E251" s="50" t="str">
        <f>연간집계!E251</f>
        <v>증명사진 (무광)</v>
      </c>
      <c r="F251" s="126">
        <f>COUNTIFS(데이터!F:F,D251,데이터!$N:$N,$A$1,데이터!$O:$O,$B$1)</f>
        <v>13</v>
      </c>
      <c r="G251" s="127">
        <f>SUMIFS(데이터!G:G,데이터!F:F,D251,데이터!$N:$N,$A$1,데이터!$O:$O,$B$1)</f>
        <v>82</v>
      </c>
      <c r="H251" s="54">
        <f t="shared" si="6"/>
        <v>6.3076923076923075</v>
      </c>
      <c r="I251" s="54">
        <f>IFERROR((SUMIFS(데이터!K:K,데이터!F:F,D251,데이터!$N:$N,$A$1,데이터!$O:$O,$B$1))/F251,0)</f>
        <v>1</v>
      </c>
      <c r="J251" s="55">
        <f t="shared" si="11"/>
        <v>8.0313418217433888E-2</v>
      </c>
      <c r="K251" s="233"/>
      <c r="L251" s="124">
        <f>IFERROR(SUMIFS(데이터!$G:$G,데이터!$F:$F,$D251,데이터!$N:$N,$A$1,데이터!$O:$O,$B$1,데이터!$L:$L,L$1),"")</f>
        <v>82</v>
      </c>
      <c r="M251" s="39">
        <f t="shared" si="1"/>
        <v>1</v>
      </c>
      <c r="N251" s="125">
        <f>IFERROR(SUMIFS(데이터!$G:$G,데이터!$F:$F,$D251,데이터!$N:$N,$A$1,데이터!$O:$O,$B$1,데이터!$L:$L,N$1),"")</f>
        <v>0</v>
      </c>
      <c r="O251" s="39">
        <f t="shared" si="12"/>
        <v>0</v>
      </c>
      <c r="Q251" s="88"/>
      <c r="R251" s="42"/>
      <c r="S251" s="43"/>
      <c r="T251" s="88"/>
      <c r="U251" s="97"/>
      <c r="V251" s="88"/>
      <c r="W251" s="97"/>
      <c r="X251" s="88"/>
    </row>
    <row r="252" spans="1:24">
      <c r="A252" s="233"/>
      <c r="B252" s="233"/>
      <c r="C252" s="254" t="s">
        <v>1380</v>
      </c>
      <c r="D252" s="49" t="str">
        <f>연간집계!D252</f>
        <v>PCMS_오늘필름 (오늘필름인화 / 102x152 | 낱장출력 | 유광인화지 | 2p)</v>
      </c>
      <c r="E252" s="50" t="str">
        <f>연간집계!E252</f>
        <v>오늘필름 (유광)</v>
      </c>
      <c r="F252" s="126">
        <f>COUNTIFS(데이터!F:F,D252,데이터!$N:$N,$A$1,데이터!$O:$O,$B$1)</f>
        <v>1</v>
      </c>
      <c r="G252" s="127">
        <f>SUMIFS(데이터!G:G,데이터!F:F,D252,데이터!$N:$N,$A$1,데이터!$O:$O,$B$1)</f>
        <v>1</v>
      </c>
      <c r="H252" s="54">
        <f t="shared" si="6"/>
        <v>1</v>
      </c>
      <c r="I252" s="54">
        <f>IFERROR((SUMIFS(데이터!K:K,데이터!F:F,D252,데이터!$N:$N,$A$1,데이터!$O:$O,$B$1))/F252,0)</f>
        <v>2</v>
      </c>
      <c r="J252" s="55">
        <f t="shared" si="11"/>
        <v>9.7943192948090111E-4</v>
      </c>
      <c r="K252" s="254">
        <f>SUM(G252:G253)</f>
        <v>9</v>
      </c>
      <c r="L252" s="124">
        <f>IFERROR(SUMIFS(데이터!$G:$G,데이터!$F:$F,$D252,데이터!$N:$N,$A$1,데이터!$O:$O,$B$1,데이터!$L:$L,L$1),"")</f>
        <v>0</v>
      </c>
      <c r="M252" s="39">
        <f t="shared" si="1"/>
        <v>0</v>
      </c>
      <c r="N252" s="125">
        <f>IFERROR(SUMIFS(데이터!$G:$G,데이터!$F:$F,$D252,데이터!$N:$N,$A$1,데이터!$O:$O,$B$1,데이터!$L:$L,N$1),"")</f>
        <v>1</v>
      </c>
      <c r="O252" s="39">
        <f t="shared" si="12"/>
        <v>1</v>
      </c>
      <c r="Q252" s="88"/>
      <c r="R252" s="42"/>
      <c r="S252" s="43"/>
      <c r="T252" s="88"/>
      <c r="U252" s="97"/>
      <c r="V252" s="88"/>
      <c r="W252" s="97"/>
      <c r="X252" s="88"/>
    </row>
    <row r="253" spans="1:24">
      <c r="A253" s="233"/>
      <c r="B253" s="233"/>
      <c r="C253" s="233"/>
      <c r="D253" s="49" t="str">
        <f>연간집계!D253</f>
        <v>PCMS_오늘필름 (오늘필름인화 / 102x152 | 낱장출력 | 무광인화지 | 2p)</v>
      </c>
      <c r="E253" s="50" t="str">
        <f>연간집계!E253</f>
        <v>오늘필름 (무광)</v>
      </c>
      <c r="F253" s="126">
        <f>COUNTIFS(데이터!F:F,D253,데이터!$N:$N,$A$1,데이터!$O:$O,$B$1)</f>
        <v>8</v>
      </c>
      <c r="G253" s="127">
        <f>SUMIFS(데이터!G:G,데이터!F:F,D253,데이터!$N:$N,$A$1,데이터!$O:$O,$B$1)</f>
        <v>8</v>
      </c>
      <c r="H253" s="54">
        <f t="shared" si="6"/>
        <v>1</v>
      </c>
      <c r="I253" s="54">
        <f>IFERROR((SUMIFS(데이터!K:K,데이터!F:F,D253,데이터!$N:$N,$A$1,데이터!$O:$O,$B$1))/F253,0)</f>
        <v>2</v>
      </c>
      <c r="J253" s="55">
        <f t="shared" si="11"/>
        <v>7.8354554358472089E-3</v>
      </c>
      <c r="K253" s="233"/>
      <c r="L253" s="124">
        <f>IFERROR(SUMIFS(데이터!$G:$G,데이터!$F:$F,$D253,데이터!$N:$N,$A$1,데이터!$O:$O,$B$1,데이터!$L:$L,L$1),"")</f>
        <v>5</v>
      </c>
      <c r="M253" s="39">
        <f t="shared" si="1"/>
        <v>0.625</v>
      </c>
      <c r="N253" s="125">
        <f>IFERROR(SUMIFS(데이터!$G:$G,데이터!$F:$F,$D253,데이터!$N:$N,$A$1,데이터!$O:$O,$B$1,데이터!$L:$L,N$1),"")</f>
        <v>3</v>
      </c>
      <c r="O253" s="39">
        <f t="shared" si="12"/>
        <v>0.375</v>
      </c>
      <c r="Q253" s="88"/>
      <c r="R253" s="42"/>
      <c r="S253" s="43"/>
      <c r="T253" s="88"/>
      <c r="U253" s="97"/>
      <c r="V253" s="88"/>
      <c r="W253" s="97"/>
      <c r="X253" s="88"/>
    </row>
    <row r="254" spans="1:24">
      <c r="A254" s="233"/>
      <c r="B254" s="252" t="s">
        <v>1306</v>
      </c>
      <c r="C254" s="108" t="s">
        <v>1385</v>
      </c>
      <c r="D254" s="49" t="str">
        <f>연간집계!D254</f>
        <v>포토엽서_146_96_106p_낱장 재단 (포토엽서_146_96_106p_낱장 재단 / 146X96 | 낱장재단 | 없음 | 106p)</v>
      </c>
      <c r="E254" s="50" t="str">
        <f>연간집계!E254</f>
        <v>포토엽서팩</v>
      </c>
      <c r="F254" s="126">
        <f>COUNTIFS(데이터!F:F,D254,데이터!$N:$N,$A$1,데이터!$O:$O,$B$1)</f>
        <v>0</v>
      </c>
      <c r="G254" s="127">
        <f>SUMIFS(데이터!G:G,데이터!F:F,D254,데이터!$N:$N,$A$1,데이터!$O:$O,$B$1)</f>
        <v>0</v>
      </c>
      <c r="H254" s="54">
        <f t="shared" si="6"/>
        <v>0</v>
      </c>
      <c r="I254" s="54">
        <f>IFERROR((SUMIFS(데이터!K:K,데이터!F:F,D254,데이터!$N:$N,$A$1,데이터!$O:$O,$B$1))/F254,0)</f>
        <v>0</v>
      </c>
      <c r="J254" s="55">
        <f t="shared" si="11"/>
        <v>0</v>
      </c>
      <c r="K254" s="112">
        <f t="shared" ref="K254:K256" si="14">G254</f>
        <v>0</v>
      </c>
      <c r="L254" s="124">
        <f>IFERROR(SUMIFS(데이터!$G:$G,데이터!$F:$F,$D254,데이터!$N:$N,$A$1,데이터!$O:$O,$B$1,데이터!$L:$L,L$1),"")</f>
        <v>0</v>
      </c>
      <c r="M254" s="39" t="str">
        <f t="shared" si="1"/>
        <v/>
      </c>
      <c r="N254" s="125">
        <f>IFERROR(SUMIFS(데이터!$G:$G,데이터!$F:$F,$D254,데이터!$N:$N,$A$1,데이터!$O:$O,$B$1,데이터!$L:$L,N$1),"")</f>
        <v>0</v>
      </c>
      <c r="O254" s="39" t="str">
        <f t="shared" si="12"/>
        <v/>
      </c>
      <c r="Q254" s="88"/>
      <c r="R254" s="42"/>
      <c r="S254" s="43"/>
      <c r="T254" s="88"/>
      <c r="U254" s="97"/>
      <c r="V254" s="88"/>
      <c r="W254" s="97"/>
      <c r="X254" s="88"/>
    </row>
    <row r="255" spans="1:24">
      <c r="A255" s="233"/>
      <c r="B255" s="233"/>
      <c r="C255" s="108" t="s">
        <v>1387</v>
      </c>
      <c r="D255" s="49" t="str">
        <f>연간집계!D255</f>
        <v>폴라로이드_89_108_142p_낱장 재단 (폴라로이드_89_108_142p_낱장 재단 / 89X108 | 낱장재단 | 없음 | 142p)</v>
      </c>
      <c r="E255" s="50" t="str">
        <f>연간집계!E255</f>
        <v>폴라로이드</v>
      </c>
      <c r="F255" s="126">
        <f>COUNTIFS(데이터!F:F,D255,데이터!$N:$N,$A$1,데이터!$O:$O,$B$1)</f>
        <v>1</v>
      </c>
      <c r="G255" s="127">
        <f>SUMIFS(데이터!G:G,데이터!F:F,D255,데이터!$N:$N,$A$1,데이터!$O:$O,$B$1)</f>
        <v>1</v>
      </c>
      <c r="H255" s="54">
        <f t="shared" si="6"/>
        <v>1</v>
      </c>
      <c r="I255" s="54">
        <f>IFERROR((SUMIFS(데이터!K:K,데이터!F:F,D255,데이터!$N:$N,$A$1,데이터!$O:$O,$B$1))/F255,0)</f>
        <v>142</v>
      </c>
      <c r="J255" s="55">
        <f t="shared" si="11"/>
        <v>9.7943192948090111E-4</v>
      </c>
      <c r="K255" s="112">
        <f t="shared" si="14"/>
        <v>1</v>
      </c>
      <c r="L255" s="124">
        <f>IFERROR(SUMIFS(데이터!$G:$G,데이터!$F:$F,$D255,데이터!$N:$N,$A$1,데이터!$O:$O,$B$1,데이터!$L:$L,L$1),"")</f>
        <v>1</v>
      </c>
      <c r="M255" s="39">
        <f t="shared" si="1"/>
        <v>1</v>
      </c>
      <c r="N255" s="125">
        <f>IFERROR(SUMIFS(데이터!$G:$G,데이터!$F:$F,$D255,데이터!$N:$N,$A$1,데이터!$O:$O,$B$1,데이터!$L:$L,N$1),"")</f>
        <v>0</v>
      </c>
      <c r="O255" s="39">
        <f t="shared" si="12"/>
        <v>0</v>
      </c>
      <c r="Q255" s="88"/>
      <c r="R255" s="42"/>
      <c r="S255" s="43"/>
      <c r="T255" s="88"/>
      <c r="U255" s="97"/>
      <c r="V255" s="88"/>
      <c r="W255" s="97"/>
      <c r="X255" s="88"/>
    </row>
    <row r="256" spans="1:24">
      <c r="A256" s="233"/>
      <c r="B256" s="233"/>
      <c r="C256" s="108" t="s">
        <v>1389</v>
      </c>
      <c r="D256" s="49" t="str">
        <f>연간집계!D256</f>
        <v>미니폴라로이드_86_54_72p_낱장 재단 (미니폴라로이드_86_54_72p_낱장 재단 / 86X54 | 낱장재단 | 없음 | 72p)</v>
      </c>
      <c r="E256" s="50" t="str">
        <f>연간집계!E256</f>
        <v>미니폴라로이드</v>
      </c>
      <c r="F256" s="126">
        <f>COUNTIFS(데이터!F:F,D256,데이터!$N:$N,$A$1,데이터!$O:$O,$B$1)</f>
        <v>0</v>
      </c>
      <c r="G256" s="127">
        <f>SUMIFS(데이터!G:G,데이터!F:F,D256,데이터!$N:$N,$A$1,데이터!$O:$O,$B$1)</f>
        <v>0</v>
      </c>
      <c r="H256" s="54">
        <f t="shared" si="6"/>
        <v>0</v>
      </c>
      <c r="I256" s="54">
        <f>IFERROR((SUMIFS(데이터!K:K,데이터!F:F,D256,데이터!$N:$N,$A$1,데이터!$O:$O,$B$1))/F256,0)</f>
        <v>0</v>
      </c>
      <c r="J256" s="55">
        <f t="shared" si="11"/>
        <v>0</v>
      </c>
      <c r="K256" s="112">
        <f t="shared" si="14"/>
        <v>0</v>
      </c>
      <c r="L256" s="124">
        <f>IFERROR(SUMIFS(데이터!$G:$G,데이터!$F:$F,$D256,데이터!$N:$N,$A$1,데이터!$O:$O,$B$1,데이터!$L:$L,L$1),"")</f>
        <v>0</v>
      </c>
      <c r="M256" s="39" t="str">
        <f t="shared" si="1"/>
        <v/>
      </c>
      <c r="N256" s="125">
        <f>IFERROR(SUMIFS(데이터!$G:$G,데이터!$F:$F,$D256,데이터!$N:$N,$A$1,데이터!$O:$O,$B$1,데이터!$L:$L,N$1),"")</f>
        <v>0</v>
      </c>
      <c r="O256" s="39" t="str">
        <f t="shared" si="12"/>
        <v/>
      </c>
      <c r="Q256" s="88"/>
      <c r="R256" s="42"/>
      <c r="S256" s="43"/>
      <c r="T256" s="88"/>
      <c r="U256" s="97"/>
      <c r="V256" s="88"/>
      <c r="W256" s="97"/>
      <c r="X256" s="88"/>
    </row>
    <row r="257" spans="1:24">
      <c r="A257" s="233"/>
      <c r="B257" s="233"/>
      <c r="C257" s="254" t="s">
        <v>1391</v>
      </c>
      <c r="D257" s="109" t="str">
        <f>연간집계!D257</f>
        <v>포토노트_150_210_가변소프트 (포토노트_150_210_소프트커버_무광 / 150X210 | 소프트커버 | 없음 | 1p | 내지타입 1)</v>
      </c>
      <c r="E257" s="50" t="str">
        <f>연간집계!E257</f>
        <v>포토노트 150</v>
      </c>
      <c r="F257" s="126">
        <f>COUNTIFS(데이터!F:F,D257,데이터!$N:$N,$A$1,데이터!$O:$O,$B$1)</f>
        <v>0</v>
      </c>
      <c r="G257" s="127">
        <f>SUMIFS(데이터!G:G,데이터!F:F,D257,데이터!$N:$N,$A$1,데이터!$O:$O,$B$1)</f>
        <v>0</v>
      </c>
      <c r="H257" s="54">
        <f t="shared" si="6"/>
        <v>0</v>
      </c>
      <c r="I257" s="54">
        <f>IFERROR((SUMIFS(데이터!K:K,데이터!F:F,D257,데이터!$N:$N,$A$1,데이터!$O:$O,$B$1))/F257,0)</f>
        <v>0</v>
      </c>
      <c r="J257" s="55">
        <f t="shared" si="11"/>
        <v>0</v>
      </c>
      <c r="K257" s="254">
        <f>SUM(G257:G258)</f>
        <v>0</v>
      </c>
      <c r="L257" s="124">
        <f>IFERROR(SUMIFS(데이터!$G:$G,데이터!$F:$F,$D257,데이터!$N:$N,$A$1,데이터!$O:$O,$B$1,데이터!$L:$L,L$1),"")</f>
        <v>0</v>
      </c>
      <c r="M257" s="39" t="str">
        <f t="shared" si="1"/>
        <v/>
      </c>
      <c r="N257" s="125">
        <f>IFERROR(SUMIFS(데이터!$G:$G,데이터!$F:$F,$D257,데이터!$N:$N,$A$1,데이터!$O:$O,$B$1,데이터!$L:$L,N$1),"")</f>
        <v>0</v>
      </c>
      <c r="O257" s="39" t="str">
        <f t="shared" si="12"/>
        <v/>
      </c>
      <c r="Q257" s="88"/>
      <c r="R257" s="42"/>
      <c r="S257" s="43"/>
      <c r="T257" s="88"/>
      <c r="U257" s="97"/>
      <c r="V257" s="88"/>
      <c r="W257" s="97"/>
      <c r="X257" s="88"/>
    </row>
    <row r="258" spans="1:24">
      <c r="A258" s="233"/>
      <c r="B258" s="233"/>
      <c r="C258" s="233"/>
      <c r="D258" s="109" t="str">
        <f>연간집계!D258</f>
        <v>포토노트_182_257_가변 소프트 (포토노트_182_257_소프트커버_무광 / 182X257 | 소프트커버 | 없음 | 1p | 내지타입 1)</v>
      </c>
      <c r="E258" s="50" t="str">
        <f>연간집계!E258</f>
        <v>포토노트 182</v>
      </c>
      <c r="F258" s="126">
        <f>COUNTIFS(데이터!F:F,D258,데이터!$N:$N,$A$1,데이터!$O:$O,$B$1)</f>
        <v>0</v>
      </c>
      <c r="G258" s="127">
        <f>SUMIFS(데이터!G:G,데이터!F:F,D258,데이터!$N:$N,$A$1,데이터!$O:$O,$B$1)</f>
        <v>0</v>
      </c>
      <c r="H258" s="54">
        <f t="shared" si="6"/>
        <v>0</v>
      </c>
      <c r="I258" s="54">
        <f>IFERROR((SUMIFS(데이터!K:K,데이터!F:F,D258,데이터!$N:$N,$A$1,데이터!$O:$O,$B$1))/F258,0)</f>
        <v>0</v>
      </c>
      <c r="J258" s="55">
        <f t="shared" si="11"/>
        <v>0</v>
      </c>
      <c r="K258" s="233"/>
      <c r="L258" s="124">
        <f>IFERROR(SUMIFS(데이터!$G:$G,데이터!$F:$F,$D258,데이터!$N:$N,$A$1,데이터!$O:$O,$B$1,데이터!$L:$L,L$1),"")</f>
        <v>0</v>
      </c>
      <c r="M258" s="39" t="str">
        <f t="shared" si="1"/>
        <v/>
      </c>
      <c r="N258" s="125">
        <f>IFERROR(SUMIFS(데이터!$G:$G,데이터!$F:$F,$D258,데이터!$N:$N,$A$1,데이터!$O:$O,$B$1,데이터!$L:$L,N$1),"")</f>
        <v>0</v>
      </c>
      <c r="O258" s="39" t="str">
        <f t="shared" si="12"/>
        <v/>
      </c>
      <c r="Q258" s="88"/>
      <c r="R258" s="42"/>
      <c r="S258" s="43"/>
      <c r="T258" s="88"/>
      <c r="U258" s="97"/>
      <c r="V258" s="88"/>
      <c r="W258" s="97"/>
      <c r="X258" s="88"/>
    </row>
    <row r="259" spans="1:24">
      <c r="A259" s="233"/>
      <c r="B259" s="233"/>
      <c r="C259" s="254" t="s">
        <v>1396</v>
      </c>
      <c r="D259" s="109" t="str">
        <f>연간집계!D259</f>
        <v>미니배너 (미니배너_190_420_배너 / 190X420 | 배너거치대포함 | 없음 | 1p)</v>
      </c>
      <c r="E259" s="50" t="str">
        <f>연간집계!E259</f>
        <v>미니배너 (거치대)</v>
      </c>
      <c r="F259" s="126">
        <f>COUNTIFS(데이터!F:F,D259,데이터!$N:$N,$A$1,데이터!$O:$O,$B$1)</f>
        <v>0</v>
      </c>
      <c r="G259" s="127">
        <f>SUMIFS(데이터!G:G,데이터!F:F,D259,데이터!$N:$N,$A$1,데이터!$O:$O,$B$1)</f>
        <v>0</v>
      </c>
      <c r="H259" s="54">
        <f t="shared" si="6"/>
        <v>0</v>
      </c>
      <c r="I259" s="54">
        <f>IFERROR((SUMIFS(데이터!K:K,데이터!F:F,D259,데이터!$N:$N,$A$1,데이터!$O:$O,$B$1))/F259,0)</f>
        <v>0</v>
      </c>
      <c r="J259" s="55">
        <f t="shared" si="11"/>
        <v>0</v>
      </c>
      <c r="K259" s="254">
        <f>SUM(G259:G260)</f>
        <v>0</v>
      </c>
      <c r="L259" s="124">
        <f>IFERROR(SUMIFS(데이터!$G:$G,데이터!$F:$F,$D259,데이터!$N:$N,$A$1,데이터!$O:$O,$B$1,데이터!$L:$L,L$1),"")</f>
        <v>0</v>
      </c>
      <c r="M259" s="39" t="str">
        <f t="shared" si="1"/>
        <v/>
      </c>
      <c r="N259" s="125">
        <f>IFERROR(SUMIFS(데이터!$G:$G,데이터!$F:$F,$D259,데이터!$N:$N,$A$1,데이터!$O:$O,$B$1,데이터!$L:$L,N$1),"")</f>
        <v>0</v>
      </c>
      <c r="O259" s="39" t="str">
        <f t="shared" si="12"/>
        <v/>
      </c>
      <c r="Q259" s="88"/>
      <c r="R259" s="42"/>
      <c r="S259" s="43"/>
      <c r="T259" s="88"/>
      <c r="U259" s="97"/>
      <c r="V259" s="88"/>
      <c r="W259" s="97"/>
      <c r="X259" s="88"/>
    </row>
    <row r="260" spans="1:24">
      <c r="A260" s="233"/>
      <c r="B260" s="233"/>
      <c r="C260" s="233"/>
      <c r="D260" s="109" t="str">
        <f>연간집계!D260</f>
        <v>미니배너 (미니배너_190_420_배너 / 190X420 | 배너출력만 | 없음 | 1p)</v>
      </c>
      <c r="E260" s="50" t="str">
        <f>연간집계!E260</f>
        <v>미니배너 (배너만)</v>
      </c>
      <c r="F260" s="126">
        <f>COUNTIFS(데이터!F:F,D260,데이터!$N:$N,$A$1,데이터!$O:$O,$B$1)</f>
        <v>0</v>
      </c>
      <c r="G260" s="127">
        <f>SUMIFS(데이터!G:G,데이터!F:F,D260,데이터!$N:$N,$A$1,데이터!$O:$O,$B$1)</f>
        <v>0</v>
      </c>
      <c r="H260" s="54">
        <f t="shared" si="6"/>
        <v>0</v>
      </c>
      <c r="I260" s="54">
        <f>IFERROR((SUMIFS(데이터!K:K,데이터!F:F,D260,데이터!$N:$N,$A$1,데이터!$O:$O,$B$1))/F260,0)</f>
        <v>0</v>
      </c>
      <c r="J260" s="55">
        <f t="shared" si="11"/>
        <v>0</v>
      </c>
      <c r="K260" s="233"/>
      <c r="L260" s="124">
        <f>IFERROR(SUMIFS(데이터!$G:$G,데이터!$F:$F,$D260,데이터!$N:$N,$A$1,데이터!$O:$O,$B$1,데이터!$L:$L,L$1),"")</f>
        <v>0</v>
      </c>
      <c r="M260" s="39" t="str">
        <f t="shared" si="1"/>
        <v/>
      </c>
      <c r="N260" s="125">
        <f>IFERROR(SUMIFS(데이터!$G:$G,데이터!$F:$F,$D260,데이터!$N:$N,$A$1,데이터!$O:$O,$B$1,데이터!$L:$L,N$1),"")</f>
        <v>0</v>
      </c>
      <c r="O260" s="39" t="str">
        <f t="shared" si="12"/>
        <v/>
      </c>
      <c r="Q260" s="88"/>
      <c r="R260" s="42"/>
      <c r="S260" s="43"/>
      <c r="T260" s="88"/>
      <c r="U260" s="97"/>
      <c r="V260" s="88"/>
      <c r="W260" s="97"/>
      <c r="X260" s="88"/>
    </row>
    <row r="261" spans="1:24">
      <c r="A261" s="233"/>
      <c r="B261" s="233"/>
      <c r="C261" s="108" t="s">
        <v>1401</v>
      </c>
      <c r="D261" s="109" t="str">
        <f>연간집계!D261</f>
        <v>커스텀 다이어리 (커스텀다이어리_130_185_142p_PUR제본_소프트 날개커버(무광)+PVC커버 / 130X185 | 소프트커버 | 없음 | 142p)</v>
      </c>
      <c r="E261" s="50" t="str">
        <f>연간집계!E261</f>
        <v>커스텀다이어리</v>
      </c>
      <c r="F261" s="126">
        <f>COUNTIFS(데이터!F:F,D261,데이터!$N:$N,$A$1,데이터!$O:$O,$B$1)</f>
        <v>0</v>
      </c>
      <c r="G261" s="127">
        <f>SUMIFS(데이터!G:G,데이터!F:F,D261,데이터!$N:$N,$A$1,데이터!$O:$O,$B$1)</f>
        <v>0</v>
      </c>
      <c r="H261" s="54">
        <f t="shared" si="6"/>
        <v>0</v>
      </c>
      <c r="I261" s="54">
        <f>IFERROR((SUMIFS(데이터!K:K,데이터!F:F,D261,데이터!$N:$N,$A$1,데이터!$O:$O,$B$1))/F261,0)</f>
        <v>0</v>
      </c>
      <c r="J261" s="55">
        <f t="shared" si="11"/>
        <v>0</v>
      </c>
      <c r="K261" s="112">
        <f t="shared" ref="K261:K266" si="15">G261</f>
        <v>0</v>
      </c>
      <c r="L261" s="124">
        <f>IFERROR(SUMIFS(데이터!$G:$G,데이터!$F:$F,$D261,데이터!$N:$N,$A$1,데이터!$O:$O,$B$1,데이터!$L:$L,L$1),"")</f>
        <v>0</v>
      </c>
      <c r="M261" s="39" t="str">
        <f t="shared" si="1"/>
        <v/>
      </c>
      <c r="N261" s="125">
        <f>IFERROR(SUMIFS(데이터!$G:$G,데이터!$F:$F,$D261,데이터!$N:$N,$A$1,데이터!$O:$O,$B$1,데이터!$L:$L,N$1),"")</f>
        <v>0</v>
      </c>
      <c r="O261" s="39" t="str">
        <f t="shared" si="12"/>
        <v/>
      </c>
      <c r="Q261" s="88"/>
      <c r="R261" s="42"/>
      <c r="S261" s="43"/>
      <c r="T261" s="88"/>
      <c r="U261" s="97"/>
      <c r="V261" s="88"/>
      <c r="W261" s="97"/>
      <c r="X261" s="88"/>
    </row>
    <row r="262" spans="1:24">
      <c r="A262" s="233"/>
      <c r="B262" s="233"/>
      <c r="C262" s="108" t="s">
        <v>1403</v>
      </c>
      <c r="D262" s="109" t="str">
        <f>연간집계!D262</f>
        <v>포토다이어리S1_105_145_176p_기성 소프트(스프링) / 105X145 | 스프링 | 없음 | 176p</v>
      </c>
      <c r="E262" s="50" t="str">
        <f>연간집계!E262</f>
        <v>포토다이어리 S1</v>
      </c>
      <c r="F262" s="126">
        <f>COUNTIFS(데이터!F:F,D262,데이터!$N:$N,$A$1,데이터!$O:$O,$B$1)</f>
        <v>0</v>
      </c>
      <c r="G262" s="127">
        <f>SUMIFS(데이터!G:G,데이터!F:F,D262,데이터!$N:$N,$A$1,데이터!$O:$O,$B$1)</f>
        <v>0</v>
      </c>
      <c r="H262" s="54">
        <f t="shared" si="6"/>
        <v>0</v>
      </c>
      <c r="I262" s="54">
        <f>IFERROR((SUMIFS(데이터!K:K,데이터!F:F,D262,데이터!$N:$N,$A$1,데이터!$O:$O,$B$1))/F262,0)</f>
        <v>0</v>
      </c>
      <c r="J262" s="55">
        <f t="shared" si="11"/>
        <v>0</v>
      </c>
      <c r="K262" s="112">
        <f t="shared" si="15"/>
        <v>0</v>
      </c>
      <c r="L262" s="124">
        <f>IFERROR(SUMIFS(데이터!$G:$G,데이터!$F:$F,$D262,데이터!$N:$N,$A$1,데이터!$O:$O,$B$1,데이터!$L:$L,L$1),"")</f>
        <v>0</v>
      </c>
      <c r="M262" s="39" t="str">
        <f t="shared" si="1"/>
        <v/>
      </c>
      <c r="N262" s="125">
        <f>IFERROR(SUMIFS(데이터!$G:$G,데이터!$F:$F,$D262,데이터!$N:$N,$A$1,데이터!$O:$O,$B$1,데이터!$L:$L,N$1),"")</f>
        <v>0</v>
      </c>
      <c r="O262" s="39" t="str">
        <f t="shared" si="12"/>
        <v/>
      </c>
      <c r="Q262" s="88"/>
      <c r="R262" s="42"/>
      <c r="S262" s="43"/>
      <c r="T262" s="88"/>
      <c r="U262" s="97"/>
      <c r="V262" s="88"/>
      <c r="W262" s="97"/>
      <c r="X262" s="88"/>
    </row>
    <row r="263" spans="1:24">
      <c r="A263" s="233"/>
      <c r="B263" s="233"/>
      <c r="C263" s="108" t="s">
        <v>1406</v>
      </c>
      <c r="D263" s="49" t="str">
        <f>연간집계!D263</f>
        <v>포토다이어리S2_150_150_160p_가변 하드(스프링) (포토다이어리S2_150_150_160p_가변 하드(스프링) / 150X150 | 스프링 | 없음 | 160p)</v>
      </c>
      <c r="E263" s="50" t="str">
        <f>연간집계!E263</f>
        <v>포토다이어리 S2</v>
      </c>
      <c r="F263" s="126">
        <f>COUNTIFS(데이터!F:F,D263,데이터!$N:$N,$A$1,데이터!$O:$O,$B$1)</f>
        <v>0</v>
      </c>
      <c r="G263" s="127">
        <f>SUMIFS(데이터!G:G,데이터!F:F,D263,데이터!$N:$N,$A$1,데이터!$O:$O,$B$1)</f>
        <v>0</v>
      </c>
      <c r="H263" s="54">
        <f t="shared" si="6"/>
        <v>0</v>
      </c>
      <c r="I263" s="54">
        <f>IFERROR((SUMIFS(데이터!K:K,데이터!F:F,D263,데이터!$N:$N,$A$1,데이터!$O:$O,$B$1))/F263,0)</f>
        <v>0</v>
      </c>
      <c r="J263" s="55">
        <f t="shared" si="11"/>
        <v>0</v>
      </c>
      <c r="K263" s="112">
        <f t="shared" si="15"/>
        <v>0</v>
      </c>
      <c r="L263" s="124">
        <f>IFERROR(SUMIFS(데이터!$G:$G,데이터!$F:$F,$D263,데이터!$N:$N,$A$1,데이터!$O:$O,$B$1,데이터!$L:$L,L$1),"")</f>
        <v>0</v>
      </c>
      <c r="M263" s="39" t="str">
        <f t="shared" si="1"/>
        <v/>
      </c>
      <c r="N263" s="125">
        <f>IFERROR(SUMIFS(데이터!$G:$G,데이터!$F:$F,$D263,데이터!$N:$N,$A$1,데이터!$O:$O,$B$1,데이터!$L:$L,N$1),"")</f>
        <v>0</v>
      </c>
      <c r="O263" s="39" t="str">
        <f t="shared" si="12"/>
        <v/>
      </c>
      <c r="Q263" s="88"/>
      <c r="R263" s="42"/>
      <c r="S263" s="43"/>
      <c r="T263" s="88"/>
      <c r="U263" s="97"/>
      <c r="V263" s="88"/>
      <c r="W263" s="97"/>
      <c r="X263" s="88"/>
    </row>
    <row r="264" spans="1:24">
      <c r="A264" s="233"/>
      <c r="B264" s="253" t="s">
        <v>1234</v>
      </c>
      <c r="C264" s="108" t="s">
        <v>1409</v>
      </c>
      <c r="D264" s="49" t="str">
        <f>연간집계!D264</f>
        <v>모바일 팬시 (모바일 포토엽서_146_96_낱장 / 146X96 | 낱장재단 | 없음 | 78p)</v>
      </c>
      <c r="E264" s="50" t="str">
        <f>연간집계!E264</f>
        <v>모바일_포토엽서</v>
      </c>
      <c r="F264" s="126">
        <f>COUNTIFS(데이터!F:F,D264,데이터!$N:$N,$A$1,데이터!$O:$O,$B$1)</f>
        <v>2</v>
      </c>
      <c r="G264" s="127">
        <f>SUMIFS(데이터!G:G,데이터!F:F,D264,데이터!$N:$N,$A$1,데이터!$O:$O,$B$1)</f>
        <v>2</v>
      </c>
      <c r="H264" s="54">
        <f t="shared" si="6"/>
        <v>1</v>
      </c>
      <c r="I264" s="54">
        <f>IFERROR((SUMIFS(데이터!K:K,데이터!F:F,D264,데이터!$N:$N,$A$1,데이터!$O:$O,$B$1))/F264,0)</f>
        <v>78</v>
      </c>
      <c r="J264" s="55">
        <f t="shared" si="11"/>
        <v>1.9588638589618022E-3</v>
      </c>
      <c r="K264" s="112">
        <f t="shared" si="15"/>
        <v>2</v>
      </c>
      <c r="L264" s="124">
        <f>IFERROR(SUMIFS(데이터!$G:$G,데이터!$F:$F,$D264,데이터!$N:$N,$A$1,데이터!$O:$O,$B$1,데이터!$L:$L,L$1),"")</f>
        <v>0</v>
      </c>
      <c r="M264" s="39">
        <f t="shared" si="1"/>
        <v>0</v>
      </c>
      <c r="N264" s="125">
        <f>IFERROR(SUMIFS(데이터!$G:$G,데이터!$F:$F,$D264,데이터!$N:$N,$A$1,데이터!$O:$O,$B$1,데이터!$L:$L,N$1),"")</f>
        <v>2</v>
      </c>
      <c r="O264" s="39">
        <f t="shared" si="12"/>
        <v>1</v>
      </c>
      <c r="Q264" s="88"/>
      <c r="R264" s="42"/>
      <c r="S264" s="43"/>
      <c r="T264" s="88"/>
      <c r="U264" s="97"/>
      <c r="V264" s="88"/>
      <c r="W264" s="97"/>
      <c r="X264" s="88"/>
    </row>
    <row r="265" spans="1:24">
      <c r="A265" s="233"/>
      <c r="B265" s="233"/>
      <c r="C265" s="108" t="s">
        <v>1391</v>
      </c>
      <c r="D265" s="49" t="str">
        <f>연간집계!D265</f>
        <v>모바일 팬시 (모바일 포토노트_150_210_소프트커버_무광 / 150X210 | 소프트커버 | 없음 | 1p | 내지타입 1)</v>
      </c>
      <c r="E265" s="50" t="str">
        <f>연간집계!E265</f>
        <v>모바일_포토노트</v>
      </c>
      <c r="F265" s="126">
        <f>COUNTIFS(데이터!F:F,D265,데이터!$N:$N,$A$1,데이터!$O:$O,$B$1)</f>
        <v>0</v>
      </c>
      <c r="G265" s="127">
        <f>SUMIFS(데이터!G:G,데이터!F:F,D265,데이터!$N:$N,$A$1,데이터!$O:$O,$B$1)</f>
        <v>0</v>
      </c>
      <c r="H265" s="54">
        <f t="shared" si="6"/>
        <v>0</v>
      </c>
      <c r="I265" s="54">
        <f>IFERROR((SUMIFS(데이터!K:K,데이터!F:F,D265,데이터!$N:$N,$A$1,데이터!$O:$O,$B$1))/F265,0)</f>
        <v>0</v>
      </c>
      <c r="J265" s="55">
        <f t="shared" si="11"/>
        <v>0</v>
      </c>
      <c r="K265" s="112">
        <f t="shared" si="15"/>
        <v>0</v>
      </c>
      <c r="L265" s="124">
        <f>IFERROR(SUMIFS(데이터!$G:$G,데이터!$F:$F,$D265,데이터!$N:$N,$A$1,데이터!$O:$O,$B$1,데이터!$L:$L,L$1),"")</f>
        <v>0</v>
      </c>
      <c r="M265" s="39" t="str">
        <f t="shared" si="1"/>
        <v/>
      </c>
      <c r="N265" s="125">
        <f>IFERROR(SUMIFS(데이터!$G:$G,데이터!$F:$F,$D265,데이터!$N:$N,$A$1,데이터!$O:$O,$B$1,데이터!$L:$L,N$1),"")</f>
        <v>0</v>
      </c>
      <c r="O265" s="39" t="str">
        <f t="shared" si="12"/>
        <v/>
      </c>
      <c r="Q265" s="88"/>
      <c r="R265" s="42"/>
      <c r="S265" s="43"/>
      <c r="T265" s="88"/>
      <c r="U265" s="97"/>
      <c r="V265" s="88"/>
      <c r="W265" s="97"/>
      <c r="X265" s="88"/>
    </row>
    <row r="266" spans="1:24">
      <c r="A266" s="233"/>
      <c r="B266" s="233"/>
      <c r="C266" s="108" t="s">
        <v>1389</v>
      </c>
      <c r="D266" s="49" t="str">
        <f>연간집계!D266</f>
        <v>모바일 팬시 (모바일 미니폴라로이드_86_54_낱장 / 86X54 | 낱장재단 | 없음 | 72p)</v>
      </c>
      <c r="E266" s="50" t="str">
        <f>연간집계!E266</f>
        <v>모바일_미니폴라로이드</v>
      </c>
      <c r="F266" s="126">
        <f>COUNTIFS(데이터!F:F,D266,데이터!$N:$N,$A$1,데이터!$O:$O,$B$1)</f>
        <v>0</v>
      </c>
      <c r="G266" s="127">
        <f>SUMIFS(데이터!G:G,데이터!F:F,D266,데이터!$N:$N,$A$1,데이터!$O:$O,$B$1)</f>
        <v>0</v>
      </c>
      <c r="H266" s="54">
        <f t="shared" si="6"/>
        <v>0</v>
      </c>
      <c r="I266" s="54">
        <f>IFERROR((SUMIFS(데이터!K:K,데이터!F:F,D266,데이터!$N:$N,$A$1,데이터!$O:$O,$B$1))/F266,0)</f>
        <v>0</v>
      </c>
      <c r="J266" s="55">
        <f t="shared" si="11"/>
        <v>0</v>
      </c>
      <c r="K266" s="112">
        <f t="shared" si="15"/>
        <v>0</v>
      </c>
      <c r="L266" s="124">
        <f>IFERROR(SUMIFS(데이터!$G:$G,데이터!$F:$F,$D266,데이터!$N:$N,$A$1,데이터!$O:$O,$B$1,데이터!$L:$L,L$1),"")</f>
        <v>0</v>
      </c>
      <c r="M266" s="39" t="str">
        <f t="shared" si="1"/>
        <v/>
      </c>
      <c r="N266" s="125">
        <f>IFERROR(SUMIFS(데이터!$G:$G,데이터!$F:$F,$D266,데이터!$N:$N,$A$1,데이터!$O:$O,$B$1,데이터!$L:$L,N$1),"")</f>
        <v>0</v>
      </c>
      <c r="O266" s="39" t="str">
        <f t="shared" si="12"/>
        <v/>
      </c>
      <c r="Q266" s="88"/>
      <c r="R266" s="42"/>
      <c r="S266" s="43"/>
      <c r="T266" s="88"/>
      <c r="U266" s="97"/>
      <c r="V266" s="88"/>
      <c r="W266" s="97"/>
      <c r="X266" s="88"/>
    </row>
    <row r="267" spans="1:24">
      <c r="A267" s="111"/>
      <c r="B267" s="111"/>
      <c r="C267" s="112"/>
      <c r="D267" s="113"/>
      <c r="E267" s="50">
        <f>연간집계!E267</f>
        <v>0</v>
      </c>
      <c r="F267" s="148"/>
      <c r="G267" s="116"/>
      <c r="H267" s="54"/>
      <c r="I267" s="54"/>
      <c r="J267" s="55"/>
      <c r="K267" s="112"/>
      <c r="L267" s="116"/>
      <c r="M267" s="116"/>
      <c r="N267" s="149"/>
      <c r="O267" s="116"/>
      <c r="Q267" s="88"/>
      <c r="R267" s="42"/>
      <c r="S267" s="43"/>
      <c r="T267" s="88"/>
      <c r="U267" s="97"/>
      <c r="V267" s="88"/>
      <c r="W267" s="97"/>
      <c r="X267" s="88"/>
    </row>
    <row r="268" spans="1:24">
      <c r="A268" s="111"/>
      <c r="B268" s="111"/>
      <c r="C268" s="112"/>
      <c r="D268" s="113"/>
      <c r="E268" s="50">
        <f>연간집계!E268</f>
        <v>0</v>
      </c>
      <c r="F268" s="148"/>
      <c r="G268" s="116"/>
      <c r="H268" s="54"/>
      <c r="I268" s="54"/>
      <c r="J268" s="55"/>
      <c r="K268" s="112"/>
      <c r="L268" s="116"/>
      <c r="M268" s="116"/>
      <c r="N268" s="149"/>
      <c r="O268" s="116"/>
      <c r="Q268" s="88"/>
      <c r="R268" s="42"/>
      <c r="S268" s="43"/>
      <c r="T268" s="88"/>
      <c r="U268" s="97"/>
      <c r="V268" s="88"/>
      <c r="W268" s="97"/>
      <c r="X268" s="88"/>
    </row>
    <row r="269" spans="1:24">
      <c r="A269" s="111"/>
      <c r="B269" s="111"/>
      <c r="C269" s="112"/>
      <c r="D269" s="113"/>
      <c r="E269" s="50">
        <f>연간집계!E269</f>
        <v>0</v>
      </c>
      <c r="F269" s="148"/>
      <c r="G269" s="116"/>
      <c r="H269" s="54"/>
      <c r="I269" s="54"/>
      <c r="J269" s="55"/>
      <c r="K269" s="112"/>
      <c r="L269" s="116"/>
      <c r="M269" s="116"/>
      <c r="N269" s="149"/>
      <c r="O269" s="116"/>
      <c r="Q269" s="88"/>
      <c r="R269" s="42"/>
      <c r="S269" s="43"/>
      <c r="T269" s="88"/>
      <c r="U269" s="97"/>
      <c r="V269" s="88"/>
      <c r="W269" s="97"/>
      <c r="X269" s="88"/>
    </row>
    <row r="270" spans="1:24">
      <c r="A270" s="111"/>
      <c r="B270" s="111"/>
      <c r="C270" s="112"/>
      <c r="D270" s="113"/>
      <c r="E270" s="50">
        <f>연간집계!E270</f>
        <v>0</v>
      </c>
      <c r="F270" s="148"/>
      <c r="G270" s="116"/>
      <c r="H270" s="54"/>
      <c r="I270" s="54"/>
      <c r="J270" s="55"/>
      <c r="K270" s="112"/>
      <c r="L270" s="116"/>
      <c r="M270" s="116"/>
      <c r="N270" s="149"/>
      <c r="O270" s="116"/>
      <c r="Q270" s="88"/>
      <c r="R270" s="42"/>
      <c r="S270" s="43"/>
      <c r="T270" s="88"/>
      <c r="U270" s="97"/>
      <c r="V270" s="88"/>
      <c r="W270" s="97"/>
      <c r="X270" s="88"/>
    </row>
    <row r="271" spans="1:24">
      <c r="A271" s="111"/>
      <c r="B271" s="111"/>
      <c r="C271" s="112"/>
      <c r="D271" s="113"/>
      <c r="E271" s="50">
        <f>연간집계!E271</f>
        <v>0</v>
      </c>
      <c r="F271" s="148"/>
      <c r="G271" s="116"/>
      <c r="H271" s="54"/>
      <c r="I271" s="54"/>
      <c r="J271" s="55"/>
      <c r="K271" s="112"/>
      <c r="L271" s="116"/>
      <c r="M271" s="116"/>
      <c r="N271" s="149"/>
      <c r="O271" s="116"/>
      <c r="Q271" s="88"/>
      <c r="R271" s="42"/>
      <c r="S271" s="43"/>
      <c r="T271" s="88"/>
      <c r="U271" s="97"/>
      <c r="V271" s="88"/>
      <c r="W271" s="97"/>
      <c r="X271" s="88"/>
    </row>
    <row r="272" spans="1:24">
      <c r="A272" s="111"/>
      <c r="B272" s="111"/>
      <c r="C272" s="112"/>
      <c r="D272" s="113"/>
      <c r="E272" s="50">
        <f>연간집계!E272</f>
        <v>0</v>
      </c>
      <c r="F272" s="148"/>
      <c r="G272" s="116"/>
      <c r="H272" s="54"/>
      <c r="I272" s="54"/>
      <c r="J272" s="55"/>
      <c r="K272" s="112"/>
      <c r="L272" s="116"/>
      <c r="M272" s="116"/>
      <c r="N272" s="149"/>
      <c r="O272" s="116"/>
      <c r="Q272" s="88"/>
      <c r="R272" s="42"/>
      <c r="S272" s="43"/>
      <c r="T272" s="88"/>
      <c r="U272" s="97"/>
      <c r="V272" s="88"/>
      <c r="W272" s="97"/>
      <c r="X272" s="88"/>
    </row>
    <row r="273" spans="1:24">
      <c r="A273" s="111"/>
      <c r="B273" s="111"/>
      <c r="C273" s="112"/>
      <c r="D273" s="113"/>
      <c r="E273" s="50">
        <f>연간집계!E273</f>
        <v>0</v>
      </c>
      <c r="F273" s="148"/>
      <c r="G273" s="116"/>
      <c r="H273" s="54"/>
      <c r="I273" s="54"/>
      <c r="J273" s="55"/>
      <c r="K273" s="112"/>
      <c r="L273" s="116"/>
      <c r="M273" s="116"/>
      <c r="N273" s="149"/>
      <c r="O273" s="116"/>
      <c r="Q273" s="88"/>
      <c r="R273" s="42"/>
      <c r="S273" s="43"/>
      <c r="T273" s="88"/>
      <c r="U273" s="97"/>
      <c r="V273" s="88"/>
      <c r="W273" s="97"/>
      <c r="X273" s="88"/>
    </row>
    <row r="274" spans="1:24">
      <c r="A274" s="111"/>
      <c r="B274" s="111"/>
      <c r="C274" s="112"/>
      <c r="D274" s="113"/>
      <c r="E274" s="50">
        <f>연간집계!E274</f>
        <v>0</v>
      </c>
      <c r="F274" s="148"/>
      <c r="G274" s="116"/>
      <c r="H274" s="54"/>
      <c r="I274" s="54"/>
      <c r="J274" s="55"/>
      <c r="K274" s="112"/>
      <c r="L274" s="116"/>
      <c r="M274" s="116"/>
      <c r="N274" s="149"/>
      <c r="O274" s="116"/>
      <c r="Q274" s="88"/>
      <c r="R274" s="42"/>
      <c r="S274" s="43"/>
      <c r="T274" s="88"/>
      <c r="U274" s="97"/>
      <c r="V274" s="88"/>
      <c r="W274" s="97"/>
      <c r="X274" s="88"/>
    </row>
    <row r="275" spans="1:24">
      <c r="A275" s="111"/>
      <c r="B275" s="111"/>
      <c r="C275" s="112"/>
      <c r="D275" s="113"/>
      <c r="E275" s="50">
        <f>연간집계!E275</f>
        <v>0</v>
      </c>
      <c r="F275" s="148"/>
      <c r="G275" s="116"/>
      <c r="H275" s="54"/>
      <c r="I275" s="54"/>
      <c r="J275" s="55"/>
      <c r="K275" s="112"/>
      <c r="L275" s="116"/>
      <c r="M275" s="116"/>
      <c r="N275" s="149"/>
      <c r="O275" s="116"/>
      <c r="Q275" s="88"/>
      <c r="R275" s="42"/>
      <c r="S275" s="43"/>
      <c r="T275" s="88"/>
      <c r="U275" s="97"/>
      <c r="V275" s="88"/>
      <c r="W275" s="97"/>
      <c r="X275" s="88"/>
    </row>
    <row r="276" spans="1:24">
      <c r="A276" s="111"/>
      <c r="B276" s="111"/>
      <c r="C276" s="112"/>
      <c r="D276" s="113"/>
      <c r="E276" s="50">
        <f>연간집계!E276</f>
        <v>0</v>
      </c>
      <c r="F276" s="148"/>
      <c r="G276" s="116"/>
      <c r="H276" s="54"/>
      <c r="I276" s="54"/>
      <c r="J276" s="55"/>
      <c r="K276" s="112"/>
      <c r="L276" s="116"/>
      <c r="M276" s="116"/>
      <c r="N276" s="149"/>
      <c r="O276" s="116"/>
      <c r="Q276" s="88"/>
      <c r="R276" s="42"/>
      <c r="S276" s="43"/>
      <c r="T276" s="88"/>
      <c r="U276" s="97"/>
      <c r="V276" s="88"/>
      <c r="W276" s="97"/>
      <c r="X276" s="88"/>
    </row>
    <row r="277" spans="1:24">
      <c r="A277" s="111"/>
      <c r="B277" s="111"/>
      <c r="C277" s="112"/>
      <c r="D277" s="113"/>
      <c r="E277" s="50">
        <f>연간집계!E277</f>
        <v>0</v>
      </c>
      <c r="F277" s="148"/>
      <c r="G277" s="116"/>
      <c r="H277" s="54"/>
      <c r="I277" s="54"/>
      <c r="J277" s="55"/>
      <c r="K277" s="112"/>
      <c r="L277" s="116"/>
      <c r="M277" s="116"/>
      <c r="N277" s="149"/>
      <c r="O277" s="116"/>
      <c r="Q277" s="88"/>
      <c r="R277" s="42"/>
      <c r="S277" s="43"/>
      <c r="T277" s="88"/>
      <c r="U277" s="97"/>
      <c r="V277" s="88"/>
      <c r="W277" s="97"/>
      <c r="X277" s="88"/>
    </row>
    <row r="278" spans="1:24">
      <c r="A278" s="111"/>
      <c r="B278" s="111"/>
      <c r="C278" s="112"/>
      <c r="D278" s="113"/>
      <c r="E278" s="50">
        <f>연간집계!E278</f>
        <v>0</v>
      </c>
      <c r="F278" s="148"/>
      <c r="G278" s="116"/>
      <c r="H278" s="54"/>
      <c r="I278" s="54"/>
      <c r="J278" s="55"/>
      <c r="K278" s="112"/>
      <c r="L278" s="116"/>
      <c r="M278" s="116"/>
      <c r="N278" s="149"/>
      <c r="O278" s="116"/>
      <c r="Q278" s="88"/>
      <c r="R278" s="42"/>
      <c r="S278" s="43"/>
      <c r="T278" s="88"/>
      <c r="U278" s="97"/>
      <c r="V278" s="88"/>
      <c r="W278" s="97"/>
      <c r="X278" s="88"/>
    </row>
    <row r="279" spans="1:24">
      <c r="A279" s="111"/>
      <c r="B279" s="111"/>
      <c r="C279" s="112"/>
      <c r="D279" s="113"/>
      <c r="E279" s="50">
        <f>연간집계!E279</f>
        <v>0</v>
      </c>
      <c r="F279" s="148"/>
      <c r="G279" s="116"/>
      <c r="H279" s="54"/>
      <c r="I279" s="54"/>
      <c r="J279" s="55"/>
      <c r="K279" s="112"/>
      <c r="L279" s="116"/>
      <c r="M279" s="116"/>
      <c r="N279" s="149"/>
      <c r="O279" s="116"/>
      <c r="Q279" s="88"/>
      <c r="R279" s="42"/>
      <c r="S279" s="43"/>
      <c r="T279" s="88"/>
      <c r="U279" s="97"/>
      <c r="V279" s="88"/>
      <c r="W279" s="97"/>
      <c r="X279" s="88"/>
    </row>
    <row r="280" spans="1:24">
      <c r="A280" s="111"/>
      <c r="B280" s="111"/>
      <c r="C280" s="112"/>
      <c r="D280" s="113"/>
      <c r="E280" s="50">
        <f>연간집계!E280</f>
        <v>0</v>
      </c>
      <c r="F280" s="148"/>
      <c r="G280" s="116"/>
      <c r="H280" s="54"/>
      <c r="I280" s="54"/>
      <c r="J280" s="55"/>
      <c r="K280" s="112"/>
      <c r="L280" s="116"/>
      <c r="M280" s="116"/>
      <c r="N280" s="149"/>
      <c r="O280" s="116"/>
      <c r="Q280" s="88"/>
      <c r="R280" s="42"/>
      <c r="S280" s="43"/>
      <c r="T280" s="88"/>
      <c r="U280" s="97"/>
      <c r="V280" s="88"/>
      <c r="W280" s="97"/>
      <c r="X280" s="88"/>
    </row>
    <row r="281" spans="1:24">
      <c r="A281" s="111"/>
      <c r="B281" s="111"/>
      <c r="C281" s="112"/>
      <c r="D281" s="113"/>
      <c r="E281" s="50">
        <f>연간집계!E281</f>
        <v>0</v>
      </c>
      <c r="F281" s="148"/>
      <c r="G281" s="116"/>
      <c r="H281" s="54"/>
      <c r="I281" s="54"/>
      <c r="J281" s="55"/>
      <c r="K281" s="112"/>
      <c r="L281" s="116"/>
      <c r="M281" s="116"/>
      <c r="N281" s="149"/>
      <c r="O281" s="116"/>
      <c r="Q281" s="88"/>
      <c r="R281" s="42"/>
      <c r="S281" s="43"/>
      <c r="T281" s="88"/>
      <c r="U281" s="97"/>
      <c r="V281" s="88"/>
      <c r="W281" s="97"/>
      <c r="X281" s="88"/>
    </row>
    <row r="282" spans="1:24">
      <c r="A282" s="111"/>
      <c r="B282" s="111"/>
      <c r="C282" s="112"/>
      <c r="D282" s="113"/>
      <c r="E282" s="50">
        <f>연간집계!E282</f>
        <v>0</v>
      </c>
      <c r="F282" s="148"/>
      <c r="G282" s="116"/>
      <c r="H282" s="54"/>
      <c r="I282" s="54"/>
      <c r="J282" s="55"/>
      <c r="K282" s="112"/>
      <c r="L282" s="116"/>
      <c r="M282" s="116"/>
      <c r="N282" s="149"/>
      <c r="O282" s="116"/>
      <c r="Q282" s="88"/>
      <c r="R282" s="42"/>
      <c r="S282" s="43"/>
      <c r="T282" s="88"/>
      <c r="U282" s="97"/>
      <c r="V282" s="88"/>
      <c r="W282" s="97"/>
      <c r="X282" s="88"/>
    </row>
    <row r="283" spans="1:24">
      <c r="A283" s="111"/>
      <c r="B283" s="111"/>
      <c r="C283" s="112"/>
      <c r="D283" s="113"/>
      <c r="E283" s="50">
        <f>연간집계!E283</f>
        <v>0</v>
      </c>
      <c r="F283" s="148"/>
      <c r="G283" s="116"/>
      <c r="H283" s="54"/>
      <c r="I283" s="54"/>
      <c r="J283" s="55"/>
      <c r="K283" s="112"/>
      <c r="L283" s="116"/>
      <c r="M283" s="116"/>
      <c r="N283" s="149"/>
      <c r="O283" s="116"/>
      <c r="Q283" s="88"/>
      <c r="R283" s="42"/>
      <c r="S283" s="43"/>
      <c r="T283" s="88"/>
      <c r="U283" s="97"/>
      <c r="V283" s="88"/>
      <c r="W283" s="97"/>
      <c r="X283" s="88"/>
    </row>
    <row r="284" spans="1:24">
      <c r="A284" s="111"/>
      <c r="B284" s="111"/>
      <c r="C284" s="112"/>
      <c r="D284" s="113"/>
      <c r="E284" s="50"/>
      <c r="F284" s="148"/>
      <c r="G284" s="116"/>
      <c r="H284" s="54"/>
      <c r="I284" s="54"/>
      <c r="J284" s="55"/>
      <c r="K284" s="112"/>
      <c r="L284" s="116"/>
      <c r="M284" s="116"/>
      <c r="N284" s="149"/>
      <c r="O284" s="116"/>
      <c r="Q284" s="88"/>
      <c r="R284" s="42"/>
      <c r="S284" s="43"/>
      <c r="T284" s="88"/>
      <c r="U284" s="97"/>
      <c r="V284" s="88"/>
      <c r="W284" s="97"/>
      <c r="X284" s="88"/>
    </row>
    <row r="285" spans="1:24">
      <c r="A285" s="111"/>
      <c r="B285" s="111"/>
      <c r="C285" s="112"/>
      <c r="D285" s="113"/>
      <c r="E285" s="50"/>
      <c r="F285" s="148"/>
      <c r="G285" s="116"/>
      <c r="H285" s="54"/>
      <c r="I285" s="54"/>
      <c r="J285" s="55"/>
      <c r="K285" s="112"/>
      <c r="L285" s="116"/>
      <c r="M285" s="116"/>
      <c r="N285" s="149"/>
      <c r="O285" s="116"/>
      <c r="Q285" s="88"/>
      <c r="R285" s="42"/>
      <c r="S285" s="43"/>
      <c r="T285" s="88"/>
      <c r="U285" s="97"/>
      <c r="V285" s="88"/>
      <c r="W285" s="97"/>
      <c r="X285" s="88"/>
    </row>
    <row r="286" spans="1:24">
      <c r="A286" s="111"/>
      <c r="B286" s="111"/>
      <c r="C286" s="112"/>
      <c r="D286" s="113"/>
      <c r="E286" s="50"/>
      <c r="F286" s="148"/>
      <c r="G286" s="116"/>
      <c r="H286" s="54"/>
      <c r="I286" s="54"/>
      <c r="J286" s="55"/>
      <c r="K286" s="112"/>
      <c r="L286" s="116"/>
      <c r="M286" s="116"/>
      <c r="N286" s="149"/>
      <c r="O286" s="116"/>
      <c r="Q286" s="88"/>
      <c r="R286" s="42"/>
      <c r="S286" s="43"/>
      <c r="T286" s="88"/>
      <c r="U286" s="97"/>
      <c r="V286" s="88"/>
      <c r="W286" s="97"/>
      <c r="X286" s="88"/>
    </row>
    <row r="287" spans="1:24">
      <c r="A287" s="111"/>
      <c r="B287" s="111"/>
      <c r="C287" s="112"/>
      <c r="D287" s="113"/>
      <c r="E287" s="50"/>
      <c r="F287" s="148"/>
      <c r="G287" s="116"/>
      <c r="H287" s="54"/>
      <c r="I287" s="54"/>
      <c r="J287" s="55"/>
      <c r="K287" s="112"/>
      <c r="L287" s="116"/>
      <c r="M287" s="116"/>
      <c r="N287" s="149"/>
      <c r="O287" s="116"/>
      <c r="Q287" s="88"/>
      <c r="R287" s="42"/>
      <c r="S287" s="43"/>
      <c r="T287" s="88"/>
      <c r="U287" s="97"/>
      <c r="V287" s="88"/>
      <c r="W287" s="97"/>
      <c r="X287" s="88"/>
    </row>
    <row r="288" spans="1:24">
      <c r="A288" s="111"/>
      <c r="B288" s="111"/>
      <c r="C288" s="112"/>
      <c r="D288" s="113"/>
      <c r="E288" s="50"/>
      <c r="F288" s="148"/>
      <c r="G288" s="116"/>
      <c r="H288" s="54"/>
      <c r="I288" s="54"/>
      <c r="J288" s="55"/>
      <c r="K288" s="112"/>
      <c r="L288" s="116"/>
      <c r="M288" s="116"/>
      <c r="N288" s="149"/>
      <c r="O288" s="116"/>
      <c r="Q288" s="88"/>
      <c r="R288" s="42"/>
      <c r="S288" s="43"/>
      <c r="T288" s="88"/>
      <c r="U288" s="97"/>
      <c r="V288" s="88"/>
      <c r="W288" s="97"/>
      <c r="X288" s="88"/>
    </row>
    <row r="289" spans="1:24">
      <c r="A289" s="111"/>
      <c r="B289" s="111"/>
      <c r="C289" s="112"/>
      <c r="D289" s="113"/>
      <c r="E289" s="50"/>
      <c r="F289" s="148"/>
      <c r="G289" s="116"/>
      <c r="H289" s="54"/>
      <c r="I289" s="54"/>
      <c r="J289" s="55"/>
      <c r="K289" s="112"/>
      <c r="L289" s="116"/>
      <c r="M289" s="116"/>
      <c r="N289" s="149"/>
      <c r="O289" s="116"/>
      <c r="Q289" s="88"/>
      <c r="R289" s="42"/>
      <c r="S289" s="43"/>
      <c r="T289" s="88"/>
      <c r="U289" s="97"/>
      <c r="V289" s="88"/>
      <c r="W289" s="97"/>
      <c r="X289" s="88"/>
    </row>
    <row r="290" spans="1:24">
      <c r="A290" s="111"/>
      <c r="B290" s="111"/>
      <c r="C290" s="112"/>
      <c r="D290" s="113"/>
      <c r="E290" s="50"/>
      <c r="F290" s="148"/>
      <c r="G290" s="116"/>
      <c r="H290" s="54"/>
      <c r="I290" s="54"/>
      <c r="J290" s="55"/>
      <c r="K290" s="112"/>
      <c r="L290" s="116"/>
      <c r="M290" s="116"/>
      <c r="N290" s="149"/>
      <c r="O290" s="116"/>
      <c r="Q290" s="88"/>
      <c r="R290" s="42"/>
      <c r="S290" s="43"/>
      <c r="T290" s="88"/>
      <c r="U290" s="97"/>
      <c r="V290" s="88"/>
      <c r="W290" s="97"/>
      <c r="X290" s="88"/>
    </row>
    <row r="291" spans="1:24">
      <c r="A291" s="111"/>
      <c r="B291" s="111"/>
      <c r="C291" s="112"/>
      <c r="D291" s="113"/>
      <c r="E291" s="50"/>
      <c r="F291" s="148"/>
      <c r="G291" s="116"/>
      <c r="H291" s="54"/>
      <c r="I291" s="54"/>
      <c r="J291" s="55"/>
      <c r="K291" s="112"/>
      <c r="L291" s="116"/>
      <c r="M291" s="116"/>
      <c r="N291" s="149"/>
      <c r="O291" s="116"/>
      <c r="Q291" s="88"/>
      <c r="R291" s="42"/>
      <c r="S291" s="43"/>
      <c r="T291" s="88"/>
      <c r="U291" s="97"/>
      <c r="V291" s="88"/>
      <c r="W291" s="97"/>
      <c r="X291" s="88"/>
    </row>
    <row r="292" spans="1:24">
      <c r="A292" s="111"/>
      <c r="B292" s="111"/>
      <c r="C292" s="112"/>
      <c r="D292" s="113"/>
      <c r="E292" s="50"/>
      <c r="F292" s="148"/>
      <c r="G292" s="116"/>
      <c r="H292" s="54"/>
      <c r="I292" s="54"/>
      <c r="J292" s="55"/>
      <c r="K292" s="112"/>
      <c r="L292" s="116"/>
      <c r="M292" s="116"/>
      <c r="N292" s="149"/>
      <c r="O292" s="116"/>
      <c r="Q292" s="88"/>
      <c r="R292" s="42"/>
      <c r="S292" s="43"/>
      <c r="T292" s="88"/>
      <c r="U292" s="97"/>
      <c r="V292" s="88"/>
      <c r="W292" s="97"/>
      <c r="X292" s="88"/>
    </row>
    <row r="293" spans="1:24">
      <c r="A293" s="111"/>
      <c r="B293" s="111"/>
      <c r="C293" s="112"/>
      <c r="D293" s="113"/>
      <c r="E293" s="50"/>
      <c r="F293" s="148"/>
      <c r="G293" s="116"/>
      <c r="H293" s="54"/>
      <c r="I293" s="54"/>
      <c r="J293" s="55"/>
      <c r="K293" s="112"/>
      <c r="L293" s="116"/>
      <c r="M293" s="116"/>
      <c r="N293" s="149"/>
      <c r="O293" s="116"/>
      <c r="Q293" s="88"/>
      <c r="R293" s="42"/>
      <c r="S293" s="43"/>
      <c r="T293" s="88"/>
      <c r="U293" s="97"/>
      <c r="V293" s="88"/>
      <c r="W293" s="97"/>
      <c r="X293" s="88"/>
    </row>
    <row r="294" spans="1:24">
      <c r="A294" s="111"/>
      <c r="B294" s="111"/>
      <c r="C294" s="112"/>
      <c r="D294" s="113"/>
      <c r="E294" s="50"/>
      <c r="F294" s="148"/>
      <c r="G294" s="116"/>
      <c r="H294" s="54"/>
      <c r="I294" s="54"/>
      <c r="J294" s="55"/>
      <c r="K294" s="112"/>
      <c r="L294" s="116"/>
      <c r="M294" s="116"/>
      <c r="N294" s="149"/>
      <c r="O294" s="116"/>
      <c r="Q294" s="88"/>
      <c r="R294" s="42"/>
      <c r="S294" s="43"/>
      <c r="T294" s="88"/>
      <c r="U294" s="97"/>
      <c r="V294" s="88"/>
      <c r="W294" s="97"/>
      <c r="X294" s="88"/>
    </row>
    <row r="295" spans="1:24">
      <c r="A295" s="111"/>
      <c r="B295" s="111"/>
      <c r="C295" s="112"/>
      <c r="D295" s="113"/>
      <c r="E295" s="50"/>
      <c r="F295" s="148"/>
      <c r="G295" s="116"/>
      <c r="H295" s="54"/>
      <c r="I295" s="54"/>
      <c r="J295" s="55"/>
      <c r="K295" s="112"/>
      <c r="L295" s="116"/>
      <c r="M295" s="116"/>
      <c r="N295" s="149"/>
      <c r="O295" s="116"/>
      <c r="Q295" s="88"/>
      <c r="R295" s="42"/>
      <c r="S295" s="43"/>
      <c r="T295" s="88"/>
      <c r="U295" s="97"/>
      <c r="V295" s="88"/>
      <c r="W295" s="97"/>
      <c r="X295" s="88"/>
    </row>
    <row r="296" spans="1:24">
      <c r="A296" s="111"/>
      <c r="B296" s="111"/>
      <c r="C296" s="112"/>
      <c r="D296" s="113"/>
      <c r="E296" s="50"/>
      <c r="F296" s="148"/>
      <c r="G296" s="116"/>
      <c r="H296" s="54"/>
      <c r="I296" s="54"/>
      <c r="J296" s="55"/>
      <c r="K296" s="112"/>
      <c r="L296" s="116"/>
      <c r="M296" s="116"/>
      <c r="N296" s="149"/>
      <c r="O296" s="116"/>
      <c r="Q296" s="88"/>
      <c r="R296" s="42"/>
      <c r="S296" s="43"/>
      <c r="T296" s="88"/>
      <c r="U296" s="97"/>
      <c r="V296" s="88"/>
      <c r="W296" s="97"/>
      <c r="X296" s="88"/>
    </row>
    <row r="297" spans="1:24">
      <c r="A297" s="111"/>
      <c r="B297" s="111"/>
      <c r="C297" s="112"/>
      <c r="D297" s="113"/>
      <c r="E297" s="50"/>
      <c r="F297" s="148"/>
      <c r="G297" s="116"/>
      <c r="H297" s="54"/>
      <c r="I297" s="54"/>
      <c r="J297" s="55"/>
      <c r="K297" s="112"/>
      <c r="L297" s="116"/>
      <c r="M297" s="116"/>
      <c r="N297" s="149"/>
      <c r="O297" s="116"/>
      <c r="Q297" s="88"/>
      <c r="R297" s="42"/>
      <c r="S297" s="43"/>
      <c r="T297" s="88"/>
      <c r="U297" s="97"/>
      <c r="V297" s="88"/>
      <c r="W297" s="97"/>
      <c r="X297" s="88"/>
    </row>
    <row r="298" spans="1:24">
      <c r="A298" s="111"/>
      <c r="B298" s="111"/>
      <c r="C298" s="112"/>
      <c r="D298" s="113"/>
      <c r="E298" s="50"/>
      <c r="F298" s="148"/>
      <c r="G298" s="116"/>
      <c r="H298" s="54"/>
      <c r="I298" s="54"/>
      <c r="J298" s="55"/>
      <c r="K298" s="112"/>
      <c r="L298" s="116"/>
      <c r="M298" s="116"/>
      <c r="N298" s="149"/>
      <c r="O298" s="116"/>
      <c r="Q298" s="88"/>
      <c r="R298" s="42"/>
      <c r="S298" s="43"/>
      <c r="T298" s="88"/>
      <c r="U298" s="97"/>
      <c r="V298" s="88"/>
      <c r="W298" s="97"/>
      <c r="X298" s="88"/>
    </row>
    <row r="299" spans="1:24">
      <c r="A299" s="111"/>
      <c r="B299" s="111"/>
      <c r="C299" s="112"/>
      <c r="D299" s="113"/>
      <c r="E299" s="50"/>
      <c r="F299" s="148"/>
      <c r="G299" s="116"/>
      <c r="H299" s="54"/>
      <c r="I299" s="54"/>
      <c r="J299" s="55"/>
      <c r="K299" s="112"/>
      <c r="L299" s="116"/>
      <c r="M299" s="116"/>
      <c r="N299" s="149"/>
      <c r="O299" s="116"/>
      <c r="Q299" s="88"/>
      <c r="R299" s="42"/>
      <c r="S299" s="43"/>
      <c r="T299" s="88"/>
      <c r="U299" s="97"/>
      <c r="V299" s="88"/>
      <c r="W299" s="97"/>
      <c r="X299" s="88"/>
    </row>
    <row r="300" spans="1:24">
      <c r="A300" s="111"/>
      <c r="B300" s="111"/>
      <c r="C300" s="112"/>
      <c r="D300" s="113"/>
      <c r="E300" s="50"/>
      <c r="F300" s="148"/>
      <c r="G300" s="116"/>
      <c r="H300" s="54"/>
      <c r="I300" s="54"/>
      <c r="J300" s="55"/>
      <c r="K300" s="112"/>
      <c r="L300" s="116"/>
      <c r="M300" s="116"/>
      <c r="N300" s="149"/>
      <c r="O300" s="116"/>
      <c r="Q300" s="88"/>
      <c r="R300" s="42"/>
      <c r="S300" s="43"/>
      <c r="T300" s="88"/>
      <c r="U300" s="97"/>
      <c r="V300" s="88"/>
      <c r="W300" s="97"/>
      <c r="X300" s="88"/>
    </row>
    <row r="301" spans="1:24">
      <c r="A301" s="111"/>
      <c r="B301" s="111"/>
      <c r="C301" s="112"/>
      <c r="D301" s="113"/>
      <c r="E301" s="50"/>
      <c r="F301" s="148"/>
      <c r="G301" s="116"/>
      <c r="H301" s="54"/>
      <c r="I301" s="54"/>
      <c r="J301" s="55"/>
      <c r="K301" s="112"/>
      <c r="L301" s="116"/>
      <c r="M301" s="116"/>
      <c r="N301" s="149"/>
      <c r="O301" s="116"/>
      <c r="Q301" s="88"/>
      <c r="R301" s="42"/>
      <c r="S301" s="43"/>
      <c r="T301" s="88"/>
      <c r="U301" s="97"/>
      <c r="V301" s="88"/>
      <c r="W301" s="97"/>
      <c r="X301" s="88"/>
    </row>
    <row r="302" spans="1:24">
      <c r="A302" s="111"/>
      <c r="B302" s="111"/>
      <c r="C302" s="112"/>
      <c r="D302" s="113"/>
      <c r="E302" s="50"/>
      <c r="F302" s="148"/>
      <c r="G302" s="116"/>
      <c r="H302" s="54"/>
      <c r="I302" s="54"/>
      <c r="J302" s="55"/>
      <c r="K302" s="112"/>
      <c r="L302" s="116"/>
      <c r="M302" s="116"/>
      <c r="N302" s="149"/>
      <c r="O302" s="116"/>
      <c r="Q302" s="88"/>
      <c r="R302" s="42"/>
      <c r="S302" s="43"/>
      <c r="T302" s="88"/>
      <c r="U302" s="97"/>
      <c r="V302" s="88"/>
      <c r="W302" s="97"/>
      <c r="X302" s="88"/>
    </row>
    <row r="303" spans="1:24">
      <c r="A303" s="111"/>
      <c r="B303" s="111"/>
      <c r="C303" s="112"/>
      <c r="D303" s="113"/>
      <c r="E303" s="50"/>
      <c r="F303" s="148"/>
      <c r="G303" s="116"/>
      <c r="H303" s="54"/>
      <c r="I303" s="54"/>
      <c r="J303" s="55"/>
      <c r="K303" s="112"/>
      <c r="L303" s="116"/>
      <c r="M303" s="116"/>
      <c r="N303" s="149"/>
      <c r="O303" s="116"/>
      <c r="Q303" s="88"/>
      <c r="R303" s="42"/>
      <c r="S303" s="43"/>
      <c r="T303" s="88"/>
      <c r="U303" s="97"/>
      <c r="V303" s="88"/>
      <c r="W303" s="97"/>
      <c r="X303" s="88"/>
    </row>
    <row r="304" spans="1:24">
      <c r="A304" s="111"/>
      <c r="B304" s="111"/>
      <c r="C304" s="112"/>
      <c r="D304" s="113"/>
      <c r="E304" s="50"/>
      <c r="F304" s="148"/>
      <c r="G304" s="116"/>
      <c r="H304" s="54"/>
      <c r="I304" s="54"/>
      <c r="J304" s="55"/>
      <c r="K304" s="112"/>
      <c r="L304" s="116"/>
      <c r="M304" s="116"/>
      <c r="N304" s="149"/>
      <c r="O304" s="116"/>
      <c r="Q304" s="88"/>
      <c r="R304" s="42"/>
      <c r="S304" s="43"/>
      <c r="T304" s="88"/>
      <c r="U304" s="97"/>
      <c r="V304" s="88"/>
      <c r="W304" s="97"/>
      <c r="X304" s="88"/>
    </row>
    <row r="305" spans="1:24">
      <c r="A305" s="111"/>
      <c r="B305" s="111"/>
      <c r="C305" s="112"/>
      <c r="D305" s="113"/>
      <c r="E305" s="50"/>
      <c r="F305" s="148"/>
      <c r="G305" s="116"/>
      <c r="H305" s="54"/>
      <c r="I305" s="54"/>
      <c r="J305" s="55"/>
      <c r="K305" s="112"/>
      <c r="L305" s="116"/>
      <c r="M305" s="116"/>
      <c r="N305" s="149"/>
      <c r="O305" s="116"/>
      <c r="Q305" s="88"/>
      <c r="R305" s="42"/>
      <c r="S305" s="43"/>
      <c r="T305" s="88"/>
      <c r="U305" s="97"/>
      <c r="V305" s="88"/>
      <c r="W305" s="97"/>
      <c r="X305" s="88"/>
    </row>
    <row r="306" spans="1:24">
      <c r="A306" s="111"/>
      <c r="B306" s="111"/>
      <c r="C306" s="112"/>
      <c r="D306" s="113"/>
      <c r="E306" s="50"/>
      <c r="F306" s="148"/>
      <c r="G306" s="116"/>
      <c r="H306" s="54"/>
      <c r="I306" s="54"/>
      <c r="J306" s="55"/>
      <c r="K306" s="112"/>
      <c r="L306" s="116"/>
      <c r="M306" s="116"/>
      <c r="N306" s="149"/>
      <c r="O306" s="116"/>
      <c r="Q306" s="88"/>
      <c r="R306" s="42"/>
      <c r="S306" s="43"/>
      <c r="T306" s="88"/>
      <c r="U306" s="97"/>
      <c r="V306" s="88"/>
      <c r="W306" s="97"/>
      <c r="X306" s="88"/>
    </row>
    <row r="307" spans="1:24">
      <c r="A307" s="111"/>
      <c r="B307" s="111"/>
      <c r="C307" s="112"/>
      <c r="D307" s="113"/>
      <c r="E307" s="50"/>
      <c r="F307" s="148"/>
      <c r="G307" s="116"/>
      <c r="H307" s="54"/>
      <c r="I307" s="54"/>
      <c r="J307" s="55"/>
      <c r="K307" s="112"/>
      <c r="L307" s="116"/>
      <c r="M307" s="116"/>
      <c r="N307" s="149"/>
      <c r="O307" s="116"/>
      <c r="Q307" s="88"/>
      <c r="R307" s="42"/>
      <c r="S307" s="43"/>
      <c r="T307" s="88"/>
      <c r="U307" s="97"/>
      <c r="V307" s="88"/>
      <c r="W307" s="97"/>
      <c r="X307" s="88"/>
    </row>
    <row r="308" spans="1:24">
      <c r="A308" s="111"/>
      <c r="B308" s="111"/>
      <c r="C308" s="112"/>
      <c r="D308" s="113"/>
      <c r="E308" s="50"/>
      <c r="F308" s="148"/>
      <c r="G308" s="116"/>
      <c r="H308" s="54"/>
      <c r="I308" s="54"/>
      <c r="J308" s="55"/>
      <c r="K308" s="112"/>
      <c r="L308" s="116"/>
      <c r="M308" s="116"/>
      <c r="N308" s="149"/>
      <c r="O308" s="116"/>
      <c r="Q308" s="88"/>
      <c r="R308" s="42"/>
      <c r="S308" s="43"/>
      <c r="T308" s="88"/>
      <c r="U308" s="97"/>
      <c r="V308" s="88"/>
      <c r="W308" s="97"/>
      <c r="X308" s="88"/>
    </row>
    <row r="309" spans="1:24">
      <c r="A309" s="111"/>
      <c r="B309" s="111"/>
      <c r="C309" s="112"/>
      <c r="D309" s="113"/>
      <c r="E309" s="50"/>
      <c r="F309" s="148"/>
      <c r="G309" s="116"/>
      <c r="H309" s="54"/>
      <c r="I309" s="54"/>
      <c r="J309" s="55"/>
      <c r="K309" s="112"/>
      <c r="L309" s="116"/>
      <c r="M309" s="116"/>
      <c r="N309" s="149"/>
      <c r="O309" s="116"/>
      <c r="Q309" s="88"/>
      <c r="R309" s="42"/>
      <c r="S309" s="43"/>
      <c r="T309" s="88"/>
      <c r="U309" s="97"/>
      <c r="V309" s="88"/>
      <c r="W309" s="97"/>
      <c r="X309" s="88"/>
    </row>
    <row r="310" spans="1:24">
      <c r="A310" s="111"/>
      <c r="B310" s="111"/>
      <c r="C310" s="112"/>
      <c r="D310" s="113"/>
      <c r="E310" s="50"/>
      <c r="F310" s="148"/>
      <c r="G310" s="116"/>
      <c r="H310" s="54"/>
      <c r="I310" s="54"/>
      <c r="J310" s="55"/>
      <c r="K310" s="112"/>
      <c r="L310" s="116"/>
      <c r="M310" s="116"/>
      <c r="N310" s="149"/>
      <c r="O310" s="116"/>
      <c r="Q310" s="88"/>
      <c r="R310" s="42"/>
      <c r="S310" s="43"/>
      <c r="T310" s="88"/>
      <c r="U310" s="97"/>
      <c r="V310" s="88"/>
      <c r="W310" s="97"/>
      <c r="X310" s="88"/>
    </row>
    <row r="311" spans="1:24">
      <c r="A311" s="111"/>
      <c r="B311" s="111"/>
      <c r="C311" s="112"/>
      <c r="D311" s="113"/>
      <c r="E311" s="50"/>
      <c r="F311" s="148"/>
      <c r="G311" s="116"/>
      <c r="H311" s="54"/>
      <c r="I311" s="54"/>
      <c r="J311" s="55"/>
      <c r="K311" s="112"/>
      <c r="L311" s="116"/>
      <c r="M311" s="116"/>
      <c r="N311" s="149"/>
      <c r="O311" s="116"/>
      <c r="Q311" s="88"/>
      <c r="R311" s="42"/>
      <c r="S311" s="43"/>
      <c r="T311" s="88"/>
      <c r="U311" s="97"/>
      <c r="V311" s="88"/>
      <c r="W311" s="97"/>
      <c r="X311" s="88"/>
    </row>
    <row r="312" spans="1:24">
      <c r="A312" s="111"/>
      <c r="B312" s="111"/>
      <c r="C312" s="112"/>
      <c r="D312" s="113"/>
      <c r="E312" s="50"/>
      <c r="F312" s="148"/>
      <c r="G312" s="116"/>
      <c r="H312" s="54"/>
      <c r="I312" s="54"/>
      <c r="J312" s="55"/>
      <c r="K312" s="112"/>
      <c r="L312" s="116"/>
      <c r="M312" s="116"/>
      <c r="N312" s="149"/>
      <c r="O312" s="116"/>
      <c r="Q312" s="88"/>
      <c r="R312" s="42"/>
      <c r="S312" s="43"/>
      <c r="T312" s="88"/>
      <c r="U312" s="97"/>
      <c r="V312" s="88"/>
      <c r="W312" s="97"/>
      <c r="X312" s="88"/>
    </row>
    <row r="313" spans="1:24">
      <c r="A313" s="111"/>
      <c r="B313" s="111"/>
      <c r="C313" s="112"/>
      <c r="D313" s="113"/>
      <c r="E313" s="50"/>
      <c r="F313" s="148"/>
      <c r="G313" s="116"/>
      <c r="H313" s="54"/>
      <c r="I313" s="54"/>
      <c r="J313" s="55"/>
      <c r="K313" s="112"/>
      <c r="L313" s="116"/>
      <c r="M313" s="116"/>
      <c r="N313" s="149"/>
      <c r="O313" s="116"/>
      <c r="Q313" s="88"/>
      <c r="R313" s="42"/>
      <c r="S313" s="43"/>
      <c r="T313" s="88"/>
      <c r="U313" s="97"/>
      <c r="V313" s="88"/>
      <c r="W313" s="97"/>
      <c r="X313" s="88"/>
    </row>
    <row r="314" spans="1:24">
      <c r="A314" s="111"/>
      <c r="B314" s="111"/>
      <c r="C314" s="112"/>
      <c r="D314" s="113"/>
      <c r="E314" s="50"/>
      <c r="F314" s="148"/>
      <c r="G314" s="116"/>
      <c r="H314" s="54"/>
      <c r="I314" s="54"/>
      <c r="J314" s="55"/>
      <c r="K314" s="112"/>
      <c r="L314" s="116"/>
      <c r="M314" s="116"/>
      <c r="N314" s="149"/>
      <c r="O314" s="116"/>
      <c r="Q314" s="88"/>
      <c r="R314" s="42"/>
      <c r="S314" s="43"/>
      <c r="T314" s="88"/>
      <c r="U314" s="97"/>
      <c r="V314" s="88"/>
      <c r="W314" s="97"/>
      <c r="X314" s="88"/>
    </row>
    <row r="315" spans="1:24">
      <c r="A315" s="111"/>
      <c r="B315" s="111"/>
      <c r="C315" s="112"/>
      <c r="D315" s="113"/>
      <c r="E315" s="50"/>
      <c r="F315" s="148"/>
      <c r="G315" s="116"/>
      <c r="H315" s="54"/>
      <c r="I315" s="54"/>
      <c r="J315" s="55"/>
      <c r="K315" s="112"/>
      <c r="L315" s="116"/>
      <c r="M315" s="116"/>
      <c r="N315" s="149"/>
      <c r="O315" s="116"/>
      <c r="Q315" s="88"/>
      <c r="R315" s="42"/>
      <c r="S315" s="43"/>
      <c r="T315" s="88"/>
      <c r="U315" s="97"/>
      <c r="V315" s="88"/>
      <c r="W315" s="97"/>
      <c r="X315" s="88"/>
    </row>
    <row r="316" spans="1:24">
      <c r="A316" s="111"/>
      <c r="B316" s="111"/>
      <c r="C316" s="112"/>
      <c r="D316" s="113"/>
      <c r="E316" s="50"/>
      <c r="F316" s="148"/>
      <c r="G316" s="116"/>
      <c r="H316" s="54"/>
      <c r="I316" s="54"/>
      <c r="J316" s="55"/>
      <c r="K316" s="112"/>
      <c r="L316" s="116"/>
      <c r="M316" s="116"/>
      <c r="N316" s="149"/>
      <c r="O316" s="116"/>
      <c r="Q316" s="88"/>
      <c r="R316" s="42"/>
      <c r="S316" s="43"/>
      <c r="T316" s="88"/>
      <c r="U316" s="97"/>
      <c r="V316" s="88"/>
      <c r="W316" s="97"/>
      <c r="X316" s="88"/>
    </row>
    <row r="317" spans="1:24">
      <c r="A317" s="111"/>
      <c r="B317" s="111"/>
      <c r="C317" s="112"/>
      <c r="D317" s="113"/>
      <c r="E317" s="50"/>
      <c r="F317" s="148"/>
      <c r="G317" s="116"/>
      <c r="H317" s="54"/>
      <c r="I317" s="54"/>
      <c r="J317" s="55"/>
      <c r="K317" s="112"/>
      <c r="L317" s="116"/>
      <c r="M317" s="116"/>
      <c r="N317" s="149"/>
      <c r="O317" s="116"/>
      <c r="Q317" s="88"/>
      <c r="R317" s="42"/>
      <c r="S317" s="43"/>
      <c r="T317" s="88"/>
      <c r="U317" s="97"/>
      <c r="V317" s="88"/>
      <c r="W317" s="97"/>
      <c r="X317" s="88"/>
    </row>
    <row r="318" spans="1:24">
      <c r="A318" s="111"/>
      <c r="B318" s="111"/>
      <c r="C318" s="112"/>
      <c r="D318" s="113"/>
      <c r="E318" s="50"/>
      <c r="F318" s="148"/>
      <c r="G318" s="116"/>
      <c r="H318" s="54"/>
      <c r="I318" s="54"/>
      <c r="J318" s="55"/>
      <c r="K318" s="112"/>
      <c r="L318" s="116"/>
      <c r="M318" s="116"/>
      <c r="N318" s="149"/>
      <c r="O318" s="116"/>
      <c r="Q318" s="88"/>
      <c r="R318" s="42"/>
      <c r="S318" s="43"/>
      <c r="T318" s="88"/>
      <c r="U318" s="97"/>
      <c r="V318" s="88"/>
      <c r="W318" s="97"/>
      <c r="X318" s="88"/>
    </row>
    <row r="319" spans="1:24">
      <c r="A319" s="111"/>
      <c r="B319" s="111"/>
      <c r="C319" s="112"/>
      <c r="D319" s="113"/>
      <c r="E319" s="50"/>
      <c r="F319" s="148"/>
      <c r="G319" s="116"/>
      <c r="H319" s="54"/>
      <c r="I319" s="54"/>
      <c r="J319" s="55"/>
      <c r="K319" s="112"/>
      <c r="L319" s="116"/>
      <c r="M319" s="116"/>
      <c r="N319" s="149"/>
      <c r="O319" s="116"/>
      <c r="Q319" s="88"/>
      <c r="R319" s="42"/>
      <c r="S319" s="43"/>
      <c r="T319" s="88"/>
      <c r="U319" s="97"/>
      <c r="V319" s="88"/>
      <c r="W319" s="97"/>
      <c r="X319" s="88"/>
    </row>
    <row r="320" spans="1:24">
      <c r="A320" s="111"/>
      <c r="B320" s="111"/>
      <c r="C320" s="112"/>
      <c r="D320" s="113"/>
      <c r="E320" s="50"/>
      <c r="F320" s="148"/>
      <c r="G320" s="116"/>
      <c r="H320" s="54"/>
      <c r="I320" s="54"/>
      <c r="J320" s="55"/>
      <c r="K320" s="112"/>
      <c r="L320" s="116"/>
      <c r="M320" s="116"/>
      <c r="N320" s="149"/>
      <c r="O320" s="116"/>
      <c r="Q320" s="88"/>
      <c r="R320" s="42"/>
      <c r="S320" s="43"/>
      <c r="T320" s="88"/>
      <c r="U320" s="97"/>
      <c r="V320" s="88"/>
      <c r="W320" s="97"/>
      <c r="X320" s="88"/>
    </row>
    <row r="321" spans="1:24">
      <c r="A321" s="111"/>
      <c r="B321" s="111"/>
      <c r="C321" s="112"/>
      <c r="D321" s="113"/>
      <c r="E321" s="50"/>
      <c r="F321" s="148"/>
      <c r="G321" s="116"/>
      <c r="H321" s="54"/>
      <c r="I321" s="54"/>
      <c r="J321" s="55"/>
      <c r="K321" s="112"/>
      <c r="L321" s="116"/>
      <c r="M321" s="116"/>
      <c r="N321" s="149"/>
      <c r="O321" s="116"/>
      <c r="Q321" s="88"/>
      <c r="R321" s="42"/>
      <c r="S321" s="43"/>
      <c r="T321" s="88"/>
      <c r="U321" s="97"/>
      <c r="V321" s="88"/>
      <c r="W321" s="97"/>
      <c r="X321" s="88"/>
    </row>
    <row r="322" spans="1:24">
      <c r="A322" s="111"/>
      <c r="B322" s="111"/>
      <c r="C322" s="112"/>
      <c r="D322" s="113"/>
      <c r="E322" s="50"/>
      <c r="F322" s="148"/>
      <c r="G322" s="116"/>
      <c r="H322" s="54"/>
      <c r="I322" s="54"/>
      <c r="J322" s="55"/>
      <c r="K322" s="112"/>
      <c r="L322" s="116"/>
      <c r="M322" s="116"/>
      <c r="N322" s="149"/>
      <c r="O322" s="116"/>
      <c r="Q322" s="88"/>
      <c r="R322" s="42"/>
      <c r="S322" s="43"/>
      <c r="T322" s="88"/>
      <c r="U322" s="97"/>
      <c r="V322" s="88"/>
      <c r="W322" s="97"/>
      <c r="X322" s="88"/>
    </row>
    <row r="323" spans="1:24">
      <c r="A323" s="111"/>
      <c r="B323" s="111"/>
      <c r="C323" s="112"/>
      <c r="D323" s="113"/>
      <c r="E323" s="50"/>
      <c r="F323" s="148"/>
      <c r="G323" s="116"/>
      <c r="H323" s="54"/>
      <c r="I323" s="54"/>
      <c r="J323" s="55"/>
      <c r="K323" s="112"/>
      <c r="L323" s="116"/>
      <c r="M323" s="116"/>
      <c r="N323" s="149"/>
      <c r="O323" s="116"/>
      <c r="Q323" s="88"/>
      <c r="R323" s="42"/>
      <c r="S323" s="43"/>
      <c r="T323" s="88"/>
      <c r="U323" s="97"/>
      <c r="V323" s="88"/>
      <c r="W323" s="97"/>
      <c r="X323" s="88"/>
    </row>
    <row r="324" spans="1:24">
      <c r="A324" s="111"/>
      <c r="B324" s="111"/>
      <c r="C324" s="112"/>
      <c r="D324" s="113"/>
      <c r="E324" s="50"/>
      <c r="F324" s="148"/>
      <c r="G324" s="116"/>
      <c r="H324" s="54"/>
      <c r="I324" s="54"/>
      <c r="J324" s="55"/>
      <c r="K324" s="112"/>
      <c r="L324" s="116"/>
      <c r="M324" s="116"/>
      <c r="N324" s="149"/>
      <c r="O324" s="116"/>
      <c r="Q324" s="88"/>
      <c r="R324" s="42"/>
      <c r="S324" s="43"/>
      <c r="T324" s="88"/>
      <c r="U324" s="97"/>
      <c r="V324" s="88"/>
      <c r="W324" s="97"/>
      <c r="X324" s="88"/>
    </row>
    <row r="325" spans="1:24">
      <c r="A325" s="111"/>
      <c r="B325" s="111"/>
      <c r="C325" s="112"/>
      <c r="D325" s="113"/>
      <c r="E325" s="50"/>
      <c r="F325" s="148"/>
      <c r="G325" s="116"/>
      <c r="H325" s="54"/>
      <c r="I325" s="54"/>
      <c r="J325" s="55"/>
      <c r="K325" s="112"/>
      <c r="L325" s="116"/>
      <c r="M325" s="116"/>
      <c r="N325" s="149"/>
      <c r="O325" s="116"/>
      <c r="Q325" s="88"/>
      <c r="R325" s="42"/>
      <c r="S325" s="43"/>
      <c r="T325" s="88"/>
      <c r="U325" s="97"/>
      <c r="V325" s="88"/>
      <c r="W325" s="97"/>
      <c r="X325" s="88"/>
    </row>
    <row r="326" spans="1:24">
      <c r="A326" s="111"/>
      <c r="B326" s="111"/>
      <c r="C326" s="112"/>
      <c r="D326" s="113"/>
      <c r="E326" s="50"/>
      <c r="F326" s="148"/>
      <c r="G326" s="116"/>
      <c r="H326" s="54"/>
      <c r="I326" s="54"/>
      <c r="J326" s="55"/>
      <c r="K326" s="112"/>
      <c r="L326" s="116"/>
      <c r="M326" s="116"/>
      <c r="N326" s="149"/>
      <c r="O326" s="116"/>
      <c r="Q326" s="88"/>
      <c r="R326" s="42"/>
      <c r="S326" s="43"/>
      <c r="T326" s="88"/>
      <c r="U326" s="97"/>
      <c r="V326" s="88"/>
      <c r="W326" s="97"/>
      <c r="X326" s="88"/>
    </row>
    <row r="327" spans="1:24">
      <c r="A327" s="111"/>
      <c r="B327" s="111"/>
      <c r="C327" s="112"/>
      <c r="D327" s="113"/>
      <c r="E327" s="50"/>
      <c r="F327" s="148"/>
      <c r="G327" s="116"/>
      <c r="H327" s="54"/>
      <c r="I327" s="54"/>
      <c r="J327" s="55"/>
      <c r="K327" s="112"/>
      <c r="L327" s="116"/>
      <c r="M327" s="116"/>
      <c r="N327" s="149"/>
      <c r="O327" s="116"/>
      <c r="Q327" s="88"/>
      <c r="R327" s="42"/>
      <c r="S327" s="43"/>
      <c r="T327" s="88"/>
      <c r="U327" s="97"/>
      <c r="V327" s="88"/>
      <c r="W327" s="97"/>
      <c r="X327" s="88"/>
    </row>
    <row r="328" spans="1:24">
      <c r="A328" s="111"/>
      <c r="B328" s="111"/>
      <c r="C328" s="112"/>
      <c r="D328" s="113"/>
      <c r="E328" s="50"/>
      <c r="F328" s="148"/>
      <c r="G328" s="116"/>
      <c r="H328" s="54"/>
      <c r="I328" s="54"/>
      <c r="J328" s="55"/>
      <c r="K328" s="112"/>
      <c r="L328" s="116"/>
      <c r="M328" s="116"/>
      <c r="N328" s="149"/>
      <c r="O328" s="116"/>
      <c r="Q328" s="88"/>
      <c r="R328" s="42"/>
      <c r="S328" s="43"/>
      <c r="T328" s="88"/>
      <c r="U328" s="97"/>
      <c r="V328" s="88"/>
      <c r="W328" s="97"/>
      <c r="X328" s="88"/>
    </row>
    <row r="329" spans="1:24">
      <c r="A329" s="111"/>
      <c r="B329" s="111"/>
      <c r="C329" s="112"/>
      <c r="D329" s="113"/>
      <c r="E329" s="50"/>
      <c r="F329" s="148"/>
      <c r="G329" s="116"/>
      <c r="H329" s="54"/>
      <c r="I329" s="54"/>
      <c r="J329" s="55"/>
      <c r="K329" s="112"/>
      <c r="L329" s="116"/>
      <c r="M329" s="116"/>
      <c r="N329" s="149"/>
      <c r="O329" s="116"/>
      <c r="Q329" s="88"/>
      <c r="R329" s="42"/>
      <c r="S329" s="43"/>
      <c r="T329" s="88"/>
      <c r="U329" s="97"/>
      <c r="V329" s="88"/>
      <c r="W329" s="97"/>
      <c r="X329" s="88"/>
    </row>
    <row r="330" spans="1:24">
      <c r="A330" s="111"/>
      <c r="B330" s="111"/>
      <c r="C330" s="112"/>
      <c r="D330" s="113"/>
      <c r="E330" s="50"/>
      <c r="F330" s="148"/>
      <c r="G330" s="116"/>
      <c r="H330" s="54"/>
      <c r="I330" s="54"/>
      <c r="J330" s="55"/>
      <c r="K330" s="112"/>
      <c r="L330" s="116"/>
      <c r="M330" s="116"/>
      <c r="N330" s="149"/>
      <c r="O330" s="116"/>
      <c r="Q330" s="88"/>
      <c r="R330" s="42"/>
      <c r="S330" s="43"/>
      <c r="T330" s="88"/>
      <c r="U330" s="97"/>
      <c r="V330" s="88"/>
      <c r="W330" s="97"/>
      <c r="X330" s="88"/>
    </row>
    <row r="331" spans="1:24">
      <c r="A331" s="111"/>
      <c r="B331" s="111"/>
      <c r="C331" s="112"/>
      <c r="D331" s="113"/>
      <c r="E331" s="50"/>
      <c r="F331" s="148"/>
      <c r="G331" s="116"/>
      <c r="H331" s="54"/>
      <c r="I331" s="54"/>
      <c r="J331" s="55"/>
      <c r="K331" s="112"/>
      <c r="L331" s="116"/>
      <c r="M331" s="116"/>
      <c r="N331" s="149"/>
      <c r="O331" s="116"/>
      <c r="Q331" s="88"/>
      <c r="R331" s="42"/>
      <c r="S331" s="43"/>
      <c r="T331" s="88"/>
      <c r="U331" s="97"/>
      <c r="V331" s="88"/>
      <c r="W331" s="97"/>
      <c r="X331" s="88"/>
    </row>
    <row r="332" spans="1:24">
      <c r="A332" s="111"/>
      <c r="B332" s="111"/>
      <c r="C332" s="112"/>
      <c r="D332" s="113"/>
      <c r="E332" s="50"/>
      <c r="F332" s="148"/>
      <c r="G332" s="116"/>
      <c r="H332" s="54"/>
      <c r="I332" s="54"/>
      <c r="J332" s="55"/>
      <c r="K332" s="112"/>
      <c r="L332" s="116"/>
      <c r="M332" s="116"/>
      <c r="N332" s="149"/>
      <c r="O332" s="116"/>
      <c r="Q332" s="88"/>
      <c r="R332" s="42"/>
      <c r="S332" s="43"/>
      <c r="T332" s="88"/>
      <c r="U332" s="97"/>
      <c r="V332" s="88"/>
      <c r="W332" s="97"/>
      <c r="X332" s="88"/>
    </row>
    <row r="333" spans="1:24">
      <c r="A333" s="111"/>
      <c r="B333" s="111"/>
      <c r="C333" s="112"/>
      <c r="D333" s="113"/>
      <c r="E333" s="50"/>
      <c r="F333" s="148"/>
      <c r="G333" s="116"/>
      <c r="H333" s="54"/>
      <c r="I333" s="54"/>
      <c r="J333" s="55"/>
      <c r="K333" s="112"/>
      <c r="L333" s="116"/>
      <c r="M333" s="116"/>
      <c r="N333" s="149"/>
      <c r="O333" s="116"/>
      <c r="Q333" s="88"/>
      <c r="R333" s="42"/>
      <c r="S333" s="43"/>
      <c r="T333" s="88"/>
      <c r="U333" s="97"/>
      <c r="V333" s="88"/>
      <c r="W333" s="97"/>
      <c r="X333" s="88"/>
    </row>
    <row r="334" spans="1:24">
      <c r="A334" s="111"/>
      <c r="B334" s="111"/>
      <c r="C334" s="112"/>
      <c r="D334" s="113"/>
      <c r="E334" s="50"/>
      <c r="F334" s="148"/>
      <c r="G334" s="116"/>
      <c r="H334" s="54"/>
      <c r="I334" s="54"/>
      <c r="J334" s="55"/>
      <c r="K334" s="112"/>
      <c r="L334" s="116"/>
      <c r="M334" s="116"/>
      <c r="N334" s="149"/>
      <c r="O334" s="116"/>
      <c r="Q334" s="88"/>
      <c r="R334" s="42"/>
      <c r="S334" s="43"/>
      <c r="T334" s="88"/>
      <c r="U334" s="97"/>
      <c r="V334" s="88"/>
      <c r="W334" s="97"/>
      <c r="X334" s="88"/>
    </row>
    <row r="335" spans="1:24">
      <c r="A335" s="111"/>
      <c r="B335" s="111"/>
      <c r="C335" s="112"/>
      <c r="D335" s="113"/>
      <c r="E335" s="50"/>
      <c r="F335" s="148"/>
      <c r="G335" s="116"/>
      <c r="H335" s="54"/>
      <c r="I335" s="54"/>
      <c r="J335" s="55"/>
      <c r="K335" s="112"/>
      <c r="L335" s="116"/>
      <c r="M335" s="116"/>
      <c r="N335" s="149"/>
      <c r="O335" s="116"/>
      <c r="Q335" s="88"/>
      <c r="R335" s="42"/>
      <c r="S335" s="43"/>
      <c r="T335" s="88"/>
      <c r="U335" s="97"/>
      <c r="V335" s="88"/>
      <c r="W335" s="97"/>
      <c r="X335" s="88"/>
    </row>
    <row r="336" spans="1:24">
      <c r="A336" s="111"/>
      <c r="B336" s="111"/>
      <c r="C336" s="112"/>
      <c r="D336" s="113"/>
      <c r="E336" s="50"/>
      <c r="F336" s="148"/>
      <c r="G336" s="116"/>
      <c r="H336" s="54"/>
      <c r="I336" s="54"/>
      <c r="J336" s="55"/>
      <c r="K336" s="112"/>
      <c r="L336" s="116"/>
      <c r="M336" s="116"/>
      <c r="N336" s="149"/>
      <c r="O336" s="116"/>
      <c r="Q336" s="88"/>
      <c r="R336" s="42"/>
      <c r="S336" s="43"/>
      <c r="T336" s="88"/>
      <c r="U336" s="97"/>
      <c r="V336" s="88"/>
      <c r="W336" s="97"/>
      <c r="X336" s="88"/>
    </row>
    <row r="337" spans="1:24">
      <c r="A337" s="111"/>
      <c r="B337" s="111"/>
      <c r="C337" s="112"/>
      <c r="D337" s="113"/>
      <c r="E337" s="50"/>
      <c r="F337" s="148"/>
      <c r="G337" s="116"/>
      <c r="H337" s="54"/>
      <c r="I337" s="54"/>
      <c r="J337" s="55"/>
      <c r="K337" s="112"/>
      <c r="L337" s="116"/>
      <c r="M337" s="116"/>
      <c r="N337" s="149"/>
      <c r="O337" s="116"/>
      <c r="Q337" s="88"/>
      <c r="R337" s="42"/>
      <c r="S337" s="43"/>
      <c r="T337" s="88"/>
      <c r="U337" s="97"/>
      <c r="V337" s="88"/>
      <c r="W337" s="97"/>
      <c r="X337" s="88"/>
    </row>
    <row r="338" spans="1:24">
      <c r="A338" s="111"/>
      <c r="B338" s="111"/>
      <c r="C338" s="112"/>
      <c r="D338" s="113"/>
      <c r="E338" s="50"/>
      <c r="F338" s="148"/>
      <c r="G338" s="116"/>
      <c r="H338" s="54"/>
      <c r="I338" s="54"/>
      <c r="J338" s="55"/>
      <c r="K338" s="112"/>
      <c r="L338" s="116"/>
      <c r="M338" s="116"/>
      <c r="N338" s="149"/>
      <c r="O338" s="116"/>
      <c r="Q338" s="88"/>
      <c r="R338" s="42"/>
      <c r="S338" s="43"/>
      <c r="T338" s="88"/>
      <c r="U338" s="97"/>
      <c r="V338" s="88"/>
      <c r="W338" s="97"/>
      <c r="X338" s="88"/>
    </row>
    <row r="339" spans="1:24">
      <c r="A339" s="111"/>
      <c r="B339" s="111"/>
      <c r="C339" s="112"/>
      <c r="D339" s="113"/>
      <c r="E339" s="50"/>
      <c r="F339" s="148"/>
      <c r="G339" s="116"/>
      <c r="H339" s="54"/>
      <c r="I339" s="54"/>
      <c r="J339" s="55"/>
      <c r="K339" s="112"/>
      <c r="L339" s="116"/>
      <c r="M339" s="116"/>
      <c r="N339" s="149"/>
      <c r="O339" s="116"/>
      <c r="Q339" s="88"/>
      <c r="R339" s="42"/>
      <c r="S339" s="43"/>
      <c r="T339" s="88"/>
      <c r="U339" s="97"/>
      <c r="V339" s="88"/>
      <c r="W339" s="97"/>
      <c r="X339" s="88"/>
    </row>
    <row r="340" spans="1:24">
      <c r="A340" s="111"/>
      <c r="B340" s="111"/>
      <c r="C340" s="112"/>
      <c r="D340" s="113"/>
      <c r="E340" s="50"/>
      <c r="F340" s="148"/>
      <c r="G340" s="116"/>
      <c r="H340" s="54"/>
      <c r="I340" s="54"/>
      <c r="J340" s="55"/>
      <c r="K340" s="112"/>
      <c r="L340" s="116"/>
      <c r="M340" s="116"/>
      <c r="N340" s="149"/>
      <c r="O340" s="116"/>
      <c r="Q340" s="88"/>
      <c r="R340" s="42"/>
      <c r="S340" s="43"/>
      <c r="T340" s="88"/>
      <c r="U340" s="97"/>
      <c r="V340" s="88"/>
      <c r="W340" s="97"/>
      <c r="X340" s="88"/>
    </row>
    <row r="341" spans="1:24">
      <c r="A341" s="111"/>
      <c r="B341" s="111"/>
      <c r="C341" s="112"/>
      <c r="D341" s="113"/>
      <c r="E341" s="50"/>
      <c r="F341" s="148"/>
      <c r="G341" s="116"/>
      <c r="H341" s="54"/>
      <c r="I341" s="54"/>
      <c r="J341" s="55"/>
      <c r="K341" s="112"/>
      <c r="L341" s="116"/>
      <c r="M341" s="116"/>
      <c r="N341" s="149"/>
      <c r="O341" s="116"/>
      <c r="Q341" s="88"/>
      <c r="R341" s="42"/>
      <c r="S341" s="43"/>
      <c r="T341" s="88"/>
      <c r="U341" s="97"/>
      <c r="V341" s="88"/>
      <c r="W341" s="97"/>
      <c r="X341" s="88"/>
    </row>
    <row r="342" spans="1:24">
      <c r="A342" s="111"/>
      <c r="B342" s="111"/>
      <c r="C342" s="112"/>
      <c r="D342" s="113"/>
      <c r="E342" s="50"/>
      <c r="F342" s="148"/>
      <c r="G342" s="116"/>
      <c r="H342" s="54"/>
      <c r="I342" s="54"/>
      <c r="J342" s="55"/>
      <c r="K342" s="112"/>
      <c r="L342" s="116"/>
      <c r="M342" s="116"/>
      <c r="N342" s="149"/>
      <c r="O342" s="116"/>
      <c r="Q342" s="88"/>
      <c r="R342" s="42"/>
      <c r="S342" s="43"/>
      <c r="T342" s="88"/>
      <c r="U342" s="97"/>
      <c r="V342" s="88"/>
      <c r="W342" s="97"/>
      <c r="X342" s="88"/>
    </row>
    <row r="343" spans="1:24">
      <c r="A343" s="111"/>
      <c r="B343" s="111"/>
      <c r="C343" s="112"/>
      <c r="D343" s="113"/>
      <c r="E343" s="50"/>
      <c r="F343" s="148"/>
      <c r="G343" s="116"/>
      <c r="H343" s="54"/>
      <c r="I343" s="54"/>
      <c r="J343" s="55"/>
      <c r="K343" s="112"/>
      <c r="L343" s="116"/>
      <c r="M343" s="116"/>
      <c r="N343" s="149"/>
      <c r="O343" s="116"/>
      <c r="Q343" s="88"/>
      <c r="R343" s="42"/>
      <c r="S343" s="43"/>
      <c r="T343" s="88"/>
      <c r="U343" s="97"/>
      <c r="V343" s="88"/>
      <c r="W343" s="97"/>
      <c r="X343" s="88"/>
    </row>
    <row r="344" spans="1:24">
      <c r="A344" s="111"/>
      <c r="B344" s="111"/>
      <c r="C344" s="112"/>
      <c r="D344" s="113"/>
      <c r="E344" s="50"/>
      <c r="F344" s="148"/>
      <c r="G344" s="116"/>
      <c r="H344" s="54"/>
      <c r="I344" s="54"/>
      <c r="J344" s="55"/>
      <c r="K344" s="112"/>
      <c r="L344" s="116"/>
      <c r="M344" s="116"/>
      <c r="N344" s="149"/>
      <c r="O344" s="116"/>
      <c r="Q344" s="88"/>
      <c r="R344" s="42"/>
      <c r="S344" s="43"/>
      <c r="T344" s="88"/>
      <c r="U344" s="97"/>
      <c r="V344" s="88"/>
      <c r="W344" s="97"/>
      <c r="X344" s="88"/>
    </row>
    <row r="345" spans="1:24">
      <c r="A345" s="111"/>
      <c r="B345" s="111"/>
      <c r="C345" s="112"/>
      <c r="D345" s="113"/>
      <c r="E345" s="50"/>
      <c r="F345" s="148"/>
      <c r="G345" s="116"/>
      <c r="H345" s="54"/>
      <c r="I345" s="54"/>
      <c r="J345" s="55"/>
      <c r="K345" s="112"/>
      <c r="L345" s="116"/>
      <c r="M345" s="116"/>
      <c r="N345" s="149"/>
      <c r="O345" s="116"/>
      <c r="Q345" s="88"/>
      <c r="R345" s="42"/>
      <c r="S345" s="43"/>
      <c r="T345" s="88"/>
      <c r="U345" s="97"/>
      <c r="V345" s="88"/>
      <c r="W345" s="97"/>
      <c r="X345" s="88"/>
    </row>
    <row r="346" spans="1:24">
      <c r="A346" s="111"/>
      <c r="B346" s="111"/>
      <c r="C346" s="112"/>
      <c r="D346" s="113"/>
      <c r="E346" s="50"/>
      <c r="F346" s="148"/>
      <c r="G346" s="116"/>
      <c r="H346" s="54"/>
      <c r="I346" s="54"/>
      <c r="J346" s="55"/>
      <c r="K346" s="112"/>
      <c r="L346" s="116"/>
      <c r="M346" s="116"/>
      <c r="N346" s="149"/>
      <c r="O346" s="116"/>
      <c r="Q346" s="88"/>
      <c r="R346" s="42"/>
      <c r="S346" s="43"/>
      <c r="T346" s="88"/>
      <c r="U346" s="97"/>
      <c r="V346" s="88"/>
      <c r="W346" s="97"/>
      <c r="X346" s="88"/>
    </row>
    <row r="347" spans="1:24">
      <c r="A347" s="111"/>
      <c r="B347" s="111"/>
      <c r="C347" s="112"/>
      <c r="D347" s="113"/>
      <c r="E347" s="50"/>
      <c r="F347" s="148"/>
      <c r="G347" s="116"/>
      <c r="H347" s="54"/>
      <c r="I347" s="54"/>
      <c r="J347" s="55"/>
      <c r="K347" s="112"/>
      <c r="L347" s="116"/>
      <c r="M347" s="116"/>
      <c r="N347" s="149"/>
      <c r="O347" s="116"/>
      <c r="Q347" s="88"/>
      <c r="R347" s="42"/>
      <c r="S347" s="43"/>
      <c r="T347" s="88"/>
      <c r="U347" s="97"/>
      <c r="V347" s="88"/>
      <c r="W347" s="97"/>
      <c r="X347" s="88"/>
    </row>
    <row r="348" spans="1:24">
      <c r="A348" s="111"/>
      <c r="B348" s="111"/>
      <c r="C348" s="112"/>
      <c r="D348" s="113"/>
      <c r="E348" s="50"/>
      <c r="F348" s="148"/>
      <c r="G348" s="116"/>
      <c r="H348" s="54"/>
      <c r="I348" s="54"/>
      <c r="J348" s="55"/>
      <c r="K348" s="112"/>
      <c r="L348" s="116"/>
      <c r="M348" s="116"/>
      <c r="N348" s="149"/>
      <c r="O348" s="116"/>
      <c r="Q348" s="88"/>
      <c r="R348" s="42"/>
      <c r="S348" s="43"/>
      <c r="T348" s="88"/>
      <c r="U348" s="97"/>
      <c r="V348" s="88"/>
      <c r="W348" s="97"/>
      <c r="X348" s="88"/>
    </row>
    <row r="349" spans="1:24">
      <c r="A349" s="111"/>
      <c r="B349" s="111"/>
      <c r="C349" s="112"/>
      <c r="D349" s="113"/>
      <c r="E349" s="50"/>
      <c r="F349" s="148"/>
      <c r="G349" s="116"/>
      <c r="H349" s="54"/>
      <c r="I349" s="54"/>
      <c r="J349" s="55"/>
      <c r="K349" s="112"/>
      <c r="L349" s="116"/>
      <c r="M349" s="116"/>
      <c r="N349" s="149"/>
      <c r="O349" s="116"/>
      <c r="Q349" s="88"/>
      <c r="R349" s="42"/>
      <c r="S349" s="43"/>
      <c r="T349" s="88"/>
      <c r="U349" s="97"/>
      <c r="V349" s="88"/>
      <c r="W349" s="97"/>
      <c r="X349" s="88"/>
    </row>
    <row r="350" spans="1:24">
      <c r="A350" s="111"/>
      <c r="B350" s="111"/>
      <c r="C350" s="112"/>
      <c r="D350" s="113"/>
      <c r="E350" s="50"/>
      <c r="F350" s="148"/>
      <c r="G350" s="116"/>
      <c r="H350" s="54"/>
      <c r="I350" s="54"/>
      <c r="J350" s="55"/>
      <c r="K350" s="112"/>
      <c r="L350" s="116"/>
      <c r="M350" s="116"/>
      <c r="N350" s="149"/>
      <c r="O350" s="116"/>
      <c r="Q350" s="88"/>
      <c r="R350" s="42"/>
      <c r="S350" s="43"/>
      <c r="T350" s="88"/>
      <c r="U350" s="97"/>
      <c r="V350" s="88"/>
      <c r="W350" s="97"/>
      <c r="X350" s="88"/>
    </row>
    <row r="351" spans="1:24">
      <c r="A351" s="111"/>
      <c r="B351" s="111"/>
      <c r="C351" s="112"/>
      <c r="D351" s="113"/>
      <c r="E351" s="50"/>
      <c r="F351" s="148"/>
      <c r="G351" s="116"/>
      <c r="H351" s="54"/>
      <c r="I351" s="54"/>
      <c r="J351" s="55"/>
      <c r="K351" s="112"/>
      <c r="L351" s="116"/>
      <c r="M351" s="116"/>
      <c r="N351" s="149"/>
      <c r="O351" s="116"/>
      <c r="Q351" s="88"/>
      <c r="R351" s="42"/>
      <c r="S351" s="43"/>
      <c r="T351" s="88"/>
      <c r="U351" s="97"/>
      <c r="V351" s="88"/>
      <c r="W351" s="97"/>
      <c r="X351" s="88"/>
    </row>
    <row r="352" spans="1:24">
      <c r="A352" s="111"/>
      <c r="B352" s="111"/>
      <c r="C352" s="112"/>
      <c r="D352" s="113"/>
      <c r="E352" s="50"/>
      <c r="F352" s="148"/>
      <c r="G352" s="116"/>
      <c r="H352" s="54"/>
      <c r="I352" s="54"/>
      <c r="J352" s="55"/>
      <c r="K352" s="112"/>
      <c r="L352" s="116"/>
      <c r="M352" s="116"/>
      <c r="N352" s="149"/>
      <c r="O352" s="116"/>
      <c r="Q352" s="88"/>
      <c r="R352" s="42"/>
      <c r="S352" s="43"/>
      <c r="T352" s="88"/>
      <c r="U352" s="97"/>
      <c r="V352" s="88"/>
      <c r="W352" s="97"/>
      <c r="X352" s="88"/>
    </row>
    <row r="353" spans="1:24">
      <c r="A353" s="111"/>
      <c r="B353" s="111"/>
      <c r="C353" s="112"/>
      <c r="D353" s="113"/>
      <c r="E353" s="50"/>
      <c r="F353" s="148"/>
      <c r="G353" s="116"/>
      <c r="H353" s="54"/>
      <c r="I353" s="54"/>
      <c r="J353" s="55"/>
      <c r="K353" s="112"/>
      <c r="L353" s="116"/>
      <c r="M353" s="116"/>
      <c r="N353" s="149"/>
      <c r="O353" s="116"/>
      <c r="Q353" s="88"/>
      <c r="R353" s="42"/>
      <c r="S353" s="43"/>
      <c r="T353" s="88"/>
      <c r="U353" s="97"/>
      <c r="V353" s="88"/>
      <c r="W353" s="97"/>
      <c r="X353" s="88"/>
    </row>
    <row r="354" spans="1:24">
      <c r="A354" s="111"/>
      <c r="B354" s="111"/>
      <c r="C354" s="112"/>
      <c r="D354" s="113"/>
      <c r="E354" s="50"/>
      <c r="F354" s="148"/>
      <c r="G354" s="116"/>
      <c r="H354" s="54"/>
      <c r="I354" s="54"/>
      <c r="J354" s="55"/>
      <c r="K354" s="112"/>
      <c r="L354" s="116"/>
      <c r="M354" s="116"/>
      <c r="N354" s="149"/>
      <c r="O354" s="116"/>
      <c r="Q354" s="88"/>
      <c r="R354" s="42"/>
      <c r="S354" s="43"/>
      <c r="T354" s="88"/>
      <c r="U354" s="97"/>
      <c r="V354" s="88"/>
      <c r="W354" s="97"/>
      <c r="X354" s="88"/>
    </row>
    <row r="355" spans="1:24">
      <c r="A355" s="111"/>
      <c r="B355" s="111"/>
      <c r="C355" s="112"/>
      <c r="D355" s="113"/>
      <c r="E355" s="50"/>
      <c r="F355" s="148"/>
      <c r="G355" s="116"/>
      <c r="H355" s="54"/>
      <c r="I355" s="54"/>
      <c r="J355" s="55"/>
      <c r="K355" s="112"/>
      <c r="L355" s="116"/>
      <c r="M355" s="116"/>
      <c r="N355" s="149"/>
      <c r="O355" s="116"/>
      <c r="Q355" s="88"/>
      <c r="R355" s="42"/>
      <c r="S355" s="43"/>
      <c r="T355" s="88"/>
      <c r="U355" s="97"/>
      <c r="V355" s="88"/>
      <c r="W355" s="97"/>
      <c r="X355" s="88"/>
    </row>
    <row r="356" spans="1:24">
      <c r="A356" s="111"/>
      <c r="B356" s="111"/>
      <c r="C356" s="112"/>
      <c r="D356" s="113"/>
      <c r="E356" s="50"/>
      <c r="F356" s="148"/>
      <c r="G356" s="116"/>
      <c r="H356" s="54"/>
      <c r="I356" s="54"/>
      <c r="J356" s="55"/>
      <c r="K356" s="112"/>
      <c r="L356" s="116"/>
      <c r="M356" s="116"/>
      <c r="N356" s="149"/>
      <c r="O356" s="116"/>
      <c r="Q356" s="88"/>
      <c r="R356" s="42"/>
      <c r="S356" s="43"/>
      <c r="T356" s="88"/>
      <c r="U356" s="97"/>
      <c r="V356" s="88"/>
      <c r="W356" s="97"/>
      <c r="X356" s="88"/>
    </row>
    <row r="357" spans="1:24">
      <c r="A357" s="111"/>
      <c r="B357" s="111"/>
      <c r="C357" s="112"/>
      <c r="D357" s="113"/>
      <c r="E357" s="50"/>
      <c r="F357" s="148"/>
      <c r="G357" s="116"/>
      <c r="H357" s="54"/>
      <c r="I357" s="54"/>
      <c r="J357" s="55"/>
      <c r="K357" s="112"/>
      <c r="L357" s="116"/>
      <c r="M357" s="116"/>
      <c r="N357" s="149"/>
      <c r="O357" s="116"/>
      <c r="Q357" s="88"/>
      <c r="R357" s="42"/>
      <c r="S357" s="43"/>
      <c r="T357" s="88"/>
      <c r="U357" s="97"/>
      <c r="V357" s="88"/>
      <c r="W357" s="97"/>
      <c r="X357" s="88"/>
    </row>
    <row r="358" spans="1:24">
      <c r="A358" s="111"/>
      <c r="B358" s="111"/>
      <c r="C358" s="112"/>
      <c r="D358" s="113"/>
      <c r="E358" s="50"/>
      <c r="F358" s="148"/>
      <c r="G358" s="116"/>
      <c r="H358" s="54"/>
      <c r="I358" s="54"/>
      <c r="J358" s="55"/>
      <c r="K358" s="112"/>
      <c r="L358" s="116"/>
      <c r="M358" s="116"/>
      <c r="N358" s="149"/>
      <c r="O358" s="116"/>
      <c r="Q358" s="88"/>
      <c r="R358" s="42"/>
      <c r="S358" s="43"/>
      <c r="T358" s="88"/>
      <c r="U358" s="97"/>
      <c r="V358" s="88"/>
      <c r="W358" s="97"/>
      <c r="X358" s="88"/>
    </row>
    <row r="359" spans="1:24">
      <c r="A359" s="111"/>
      <c r="B359" s="111"/>
      <c r="C359" s="112"/>
      <c r="D359" s="113"/>
      <c r="E359" s="50"/>
      <c r="F359" s="148"/>
      <c r="G359" s="116"/>
      <c r="H359" s="54"/>
      <c r="I359" s="54"/>
      <c r="J359" s="55"/>
      <c r="K359" s="112"/>
      <c r="L359" s="116"/>
      <c r="M359" s="116"/>
      <c r="N359" s="149"/>
      <c r="O359" s="116"/>
      <c r="Q359" s="88"/>
      <c r="R359" s="42"/>
      <c r="S359" s="43"/>
      <c r="T359" s="88"/>
      <c r="U359" s="97"/>
      <c r="V359" s="88"/>
      <c r="W359" s="97"/>
      <c r="X359" s="88"/>
    </row>
    <row r="360" spans="1:24">
      <c r="A360" s="111"/>
      <c r="B360" s="111"/>
      <c r="C360" s="112"/>
      <c r="D360" s="113"/>
      <c r="E360" s="50"/>
      <c r="F360" s="148"/>
      <c r="G360" s="116"/>
      <c r="H360" s="54"/>
      <c r="I360" s="54"/>
      <c r="J360" s="55"/>
      <c r="K360" s="112"/>
      <c r="L360" s="116"/>
      <c r="M360" s="116"/>
      <c r="N360" s="149"/>
      <c r="O360" s="116"/>
      <c r="Q360" s="88"/>
      <c r="R360" s="42"/>
      <c r="S360" s="43"/>
      <c r="T360" s="88"/>
      <c r="U360" s="97"/>
      <c r="V360" s="88"/>
      <c r="W360" s="97"/>
      <c r="X360" s="88"/>
    </row>
    <row r="361" spans="1:24">
      <c r="A361" s="111"/>
      <c r="B361" s="111"/>
      <c r="C361" s="112"/>
      <c r="D361" s="113"/>
      <c r="E361" s="50"/>
      <c r="F361" s="148"/>
      <c r="G361" s="116"/>
      <c r="H361" s="54"/>
      <c r="I361" s="54"/>
      <c r="J361" s="55"/>
      <c r="K361" s="112"/>
      <c r="L361" s="116"/>
      <c r="M361" s="116"/>
      <c r="N361" s="149"/>
      <c r="O361" s="116"/>
      <c r="Q361" s="88"/>
      <c r="R361" s="42"/>
      <c r="S361" s="43"/>
      <c r="T361" s="88"/>
      <c r="U361" s="97"/>
      <c r="V361" s="88"/>
      <c r="W361" s="97"/>
      <c r="X361" s="88"/>
    </row>
    <row r="362" spans="1:24">
      <c r="A362" s="111"/>
      <c r="B362" s="111"/>
      <c r="C362" s="112"/>
      <c r="D362" s="113"/>
      <c r="E362" s="50"/>
      <c r="F362" s="148"/>
      <c r="G362" s="116"/>
      <c r="H362" s="54"/>
      <c r="I362" s="54"/>
      <c r="J362" s="55"/>
      <c r="K362" s="112"/>
      <c r="L362" s="116"/>
      <c r="M362" s="116"/>
      <c r="N362" s="149"/>
      <c r="O362" s="116"/>
      <c r="Q362" s="88"/>
      <c r="R362" s="42"/>
      <c r="S362" s="43"/>
      <c r="T362" s="88"/>
      <c r="U362" s="97"/>
      <c r="V362" s="88"/>
      <c r="W362" s="97"/>
      <c r="X362" s="88"/>
    </row>
    <row r="363" spans="1:24">
      <c r="A363" s="111"/>
      <c r="B363" s="111"/>
      <c r="C363" s="112"/>
      <c r="D363" s="113"/>
      <c r="E363" s="50"/>
      <c r="F363" s="148"/>
      <c r="G363" s="116"/>
      <c r="H363" s="54"/>
      <c r="I363" s="54"/>
      <c r="J363" s="55"/>
      <c r="K363" s="112"/>
      <c r="L363" s="116"/>
      <c r="M363" s="116"/>
      <c r="N363" s="149"/>
      <c r="O363" s="116"/>
      <c r="Q363" s="88"/>
      <c r="R363" s="42"/>
      <c r="S363" s="43"/>
      <c r="T363" s="88"/>
      <c r="U363" s="97"/>
      <c r="V363" s="88"/>
      <c r="W363" s="97"/>
      <c r="X363" s="88"/>
    </row>
    <row r="364" spans="1:24">
      <c r="A364" s="111"/>
      <c r="B364" s="111"/>
      <c r="C364" s="112"/>
      <c r="D364" s="113"/>
      <c r="E364" s="50"/>
      <c r="F364" s="148"/>
      <c r="G364" s="116"/>
      <c r="H364" s="54"/>
      <c r="I364" s="54"/>
      <c r="J364" s="55"/>
      <c r="K364" s="112"/>
      <c r="L364" s="116"/>
      <c r="M364" s="116"/>
      <c r="N364" s="149"/>
      <c r="O364" s="116"/>
      <c r="Q364" s="88"/>
      <c r="R364" s="42"/>
      <c r="S364" s="43"/>
      <c r="T364" s="88"/>
      <c r="U364" s="97"/>
      <c r="V364" s="88"/>
      <c r="W364" s="97"/>
      <c r="X364" s="88"/>
    </row>
    <row r="365" spans="1:24">
      <c r="A365" s="111"/>
      <c r="B365" s="111"/>
      <c r="C365" s="112"/>
      <c r="D365" s="113"/>
      <c r="E365" s="50"/>
      <c r="F365" s="148"/>
      <c r="G365" s="116"/>
      <c r="H365" s="54"/>
      <c r="I365" s="54"/>
      <c r="J365" s="55"/>
      <c r="K365" s="112"/>
      <c r="L365" s="116"/>
      <c r="M365" s="116"/>
      <c r="N365" s="149"/>
      <c r="O365" s="116"/>
      <c r="Q365" s="88"/>
      <c r="R365" s="42"/>
      <c r="S365" s="43"/>
      <c r="T365" s="88"/>
      <c r="U365" s="97"/>
      <c r="V365" s="88"/>
      <c r="W365" s="97"/>
      <c r="X365" s="88"/>
    </row>
    <row r="366" spans="1:24">
      <c r="A366" s="111"/>
      <c r="B366" s="111"/>
      <c r="C366" s="112"/>
      <c r="D366" s="113"/>
      <c r="E366" s="50"/>
      <c r="F366" s="148"/>
      <c r="G366" s="116"/>
      <c r="H366" s="54"/>
      <c r="I366" s="54"/>
      <c r="J366" s="55"/>
      <c r="K366" s="112"/>
      <c r="L366" s="116"/>
      <c r="M366" s="116"/>
      <c r="N366" s="149"/>
      <c r="O366" s="116"/>
      <c r="Q366" s="88"/>
      <c r="R366" s="42"/>
      <c r="S366" s="43"/>
      <c r="T366" s="88"/>
      <c r="U366" s="97"/>
      <c r="V366" s="88"/>
      <c r="W366" s="97"/>
      <c r="X366" s="88"/>
    </row>
    <row r="367" spans="1:24">
      <c r="A367" s="111"/>
      <c r="B367" s="111"/>
      <c r="C367" s="112"/>
      <c r="D367" s="113"/>
      <c r="E367" s="50"/>
      <c r="F367" s="148"/>
      <c r="G367" s="116"/>
      <c r="H367" s="54"/>
      <c r="I367" s="54"/>
      <c r="J367" s="55"/>
      <c r="K367" s="112"/>
      <c r="L367" s="116"/>
      <c r="M367" s="116"/>
      <c r="N367" s="149"/>
      <c r="O367" s="116"/>
      <c r="Q367" s="88"/>
      <c r="R367" s="42"/>
      <c r="S367" s="43"/>
      <c r="T367" s="88"/>
      <c r="U367" s="97"/>
      <c r="V367" s="88"/>
      <c r="W367" s="97"/>
      <c r="X367" s="88"/>
    </row>
    <row r="368" spans="1:24">
      <c r="A368" s="111"/>
      <c r="B368" s="111"/>
      <c r="C368" s="112"/>
      <c r="D368" s="113"/>
      <c r="E368" s="50"/>
      <c r="F368" s="148"/>
      <c r="G368" s="116"/>
      <c r="H368" s="54"/>
      <c r="I368" s="54"/>
      <c r="J368" s="55"/>
      <c r="K368" s="112"/>
      <c r="L368" s="116"/>
      <c r="M368" s="116"/>
      <c r="N368" s="149"/>
      <c r="O368" s="116"/>
      <c r="Q368" s="88"/>
      <c r="R368" s="42"/>
      <c r="S368" s="43"/>
      <c r="T368" s="88"/>
      <c r="U368" s="97"/>
      <c r="V368" s="88"/>
      <c r="W368" s="97"/>
      <c r="X368" s="88"/>
    </row>
    <row r="369" spans="1:24">
      <c r="A369" s="111"/>
      <c r="B369" s="111"/>
      <c r="C369" s="112"/>
      <c r="D369" s="113"/>
      <c r="E369" s="50"/>
      <c r="F369" s="148"/>
      <c r="G369" s="116"/>
      <c r="H369" s="54"/>
      <c r="I369" s="54"/>
      <c r="J369" s="55"/>
      <c r="K369" s="112"/>
      <c r="L369" s="116"/>
      <c r="M369" s="116"/>
      <c r="N369" s="149"/>
      <c r="O369" s="116"/>
      <c r="Q369" s="88"/>
      <c r="R369" s="42"/>
      <c r="S369" s="43"/>
      <c r="T369" s="88"/>
      <c r="U369" s="97"/>
      <c r="V369" s="88"/>
      <c r="W369" s="97"/>
      <c r="X369" s="88"/>
    </row>
    <row r="370" spans="1:24">
      <c r="A370" s="111"/>
      <c r="B370" s="111"/>
      <c r="C370" s="112"/>
      <c r="D370" s="113"/>
      <c r="E370" s="50"/>
      <c r="F370" s="148"/>
      <c r="G370" s="116"/>
      <c r="H370" s="54"/>
      <c r="I370" s="54"/>
      <c r="J370" s="55"/>
      <c r="K370" s="112"/>
      <c r="L370" s="116"/>
      <c r="M370" s="116"/>
      <c r="N370" s="149"/>
      <c r="O370" s="116"/>
      <c r="Q370" s="88"/>
      <c r="R370" s="42"/>
      <c r="S370" s="43"/>
      <c r="T370" s="88"/>
      <c r="U370" s="97"/>
      <c r="V370" s="88"/>
      <c r="W370" s="97"/>
      <c r="X370" s="88"/>
    </row>
    <row r="371" spans="1:24">
      <c r="A371" s="111"/>
      <c r="B371" s="111"/>
      <c r="C371" s="112"/>
      <c r="D371" s="113"/>
      <c r="E371" s="50"/>
      <c r="F371" s="148"/>
      <c r="G371" s="116"/>
      <c r="H371" s="54"/>
      <c r="I371" s="54"/>
      <c r="J371" s="55"/>
      <c r="K371" s="112"/>
      <c r="L371" s="116"/>
      <c r="M371" s="116"/>
      <c r="N371" s="149"/>
      <c r="O371" s="116"/>
      <c r="Q371" s="88"/>
      <c r="R371" s="42"/>
      <c r="S371" s="43"/>
      <c r="T371" s="88"/>
      <c r="U371" s="97"/>
      <c r="V371" s="88"/>
      <c r="W371" s="97"/>
      <c r="X371" s="88"/>
    </row>
    <row r="372" spans="1:24">
      <c r="A372" s="111"/>
      <c r="B372" s="111"/>
      <c r="C372" s="112"/>
      <c r="D372" s="113"/>
      <c r="E372" s="50"/>
      <c r="F372" s="148"/>
      <c r="G372" s="116"/>
      <c r="H372" s="54"/>
      <c r="I372" s="54"/>
      <c r="J372" s="55"/>
      <c r="K372" s="112"/>
      <c r="L372" s="116"/>
      <c r="M372" s="116"/>
      <c r="N372" s="149"/>
      <c r="O372" s="116"/>
      <c r="Q372" s="88"/>
      <c r="R372" s="42"/>
      <c r="S372" s="43"/>
      <c r="T372" s="88"/>
      <c r="U372" s="97"/>
      <c r="V372" s="88"/>
      <c r="W372" s="97"/>
      <c r="X372" s="88"/>
    </row>
    <row r="373" spans="1:24">
      <c r="A373" s="111"/>
      <c r="B373" s="111"/>
      <c r="C373" s="112"/>
      <c r="D373" s="113"/>
      <c r="E373" s="50"/>
      <c r="F373" s="148"/>
      <c r="G373" s="116"/>
      <c r="H373" s="54"/>
      <c r="I373" s="54"/>
      <c r="J373" s="55"/>
      <c r="K373" s="112"/>
      <c r="L373" s="116"/>
      <c r="M373" s="116"/>
      <c r="N373" s="149"/>
      <c r="O373" s="116"/>
      <c r="Q373" s="88"/>
      <c r="R373" s="42"/>
      <c r="S373" s="43"/>
      <c r="T373" s="88"/>
      <c r="U373" s="97"/>
      <c r="V373" s="88"/>
      <c r="W373" s="97"/>
      <c r="X373" s="88"/>
    </row>
    <row r="374" spans="1:24">
      <c r="A374" s="111"/>
      <c r="B374" s="111"/>
      <c r="C374" s="112"/>
      <c r="D374" s="113"/>
      <c r="E374" s="50"/>
      <c r="F374" s="148"/>
      <c r="G374" s="116"/>
      <c r="H374" s="54"/>
      <c r="I374" s="54"/>
      <c r="J374" s="55"/>
      <c r="K374" s="112"/>
      <c r="L374" s="116"/>
      <c r="M374" s="116"/>
      <c r="N374" s="149"/>
      <c r="O374" s="116"/>
      <c r="Q374" s="88"/>
      <c r="R374" s="42"/>
      <c r="S374" s="43"/>
      <c r="T374" s="88"/>
      <c r="U374" s="97"/>
      <c r="V374" s="88"/>
      <c r="W374" s="97"/>
      <c r="X374" s="88"/>
    </row>
    <row r="375" spans="1:24">
      <c r="A375" s="111"/>
      <c r="B375" s="111"/>
      <c r="C375" s="112"/>
      <c r="D375" s="113"/>
      <c r="E375" s="50"/>
      <c r="F375" s="148"/>
      <c r="G375" s="116"/>
      <c r="H375" s="54"/>
      <c r="I375" s="54"/>
      <c r="J375" s="55"/>
      <c r="K375" s="112"/>
      <c r="L375" s="116"/>
      <c r="M375" s="116"/>
      <c r="N375" s="149"/>
      <c r="O375" s="116"/>
      <c r="Q375" s="88"/>
      <c r="R375" s="42"/>
      <c r="S375" s="43"/>
      <c r="T375" s="88"/>
      <c r="U375" s="97"/>
      <c r="V375" s="88"/>
      <c r="W375" s="97"/>
      <c r="X375" s="88"/>
    </row>
    <row r="376" spans="1:24">
      <c r="A376" s="111"/>
      <c r="B376" s="111"/>
      <c r="C376" s="112"/>
      <c r="D376" s="113"/>
      <c r="E376" s="50"/>
      <c r="F376" s="148"/>
      <c r="G376" s="116"/>
      <c r="H376" s="54"/>
      <c r="I376" s="54"/>
      <c r="J376" s="55"/>
      <c r="K376" s="112"/>
      <c r="L376" s="116"/>
      <c r="M376" s="116"/>
      <c r="N376" s="149"/>
      <c r="O376" s="116"/>
      <c r="Q376" s="88"/>
      <c r="R376" s="42"/>
      <c r="S376" s="43"/>
      <c r="T376" s="88"/>
      <c r="U376" s="97"/>
      <c r="V376" s="88"/>
      <c r="W376" s="97"/>
      <c r="X376" s="88"/>
    </row>
    <row r="377" spans="1:24">
      <c r="A377" s="111"/>
      <c r="B377" s="111"/>
      <c r="C377" s="112"/>
      <c r="D377" s="113"/>
      <c r="E377" s="50"/>
      <c r="F377" s="148"/>
      <c r="G377" s="116"/>
      <c r="H377" s="54"/>
      <c r="I377" s="54"/>
      <c r="J377" s="55"/>
      <c r="K377" s="112"/>
      <c r="L377" s="116"/>
      <c r="M377" s="116"/>
      <c r="N377" s="149"/>
      <c r="O377" s="116"/>
      <c r="Q377" s="88"/>
      <c r="R377" s="42"/>
      <c r="S377" s="43"/>
      <c r="T377" s="88"/>
      <c r="U377" s="97"/>
      <c r="V377" s="88"/>
      <c r="W377" s="97"/>
      <c r="X377" s="88"/>
    </row>
    <row r="378" spans="1:24">
      <c r="A378" s="111"/>
      <c r="B378" s="111"/>
      <c r="C378" s="112"/>
      <c r="D378" s="113"/>
      <c r="E378" s="50"/>
      <c r="F378" s="148"/>
      <c r="G378" s="116"/>
      <c r="H378" s="54"/>
      <c r="I378" s="54"/>
      <c r="J378" s="55"/>
      <c r="K378" s="112"/>
      <c r="L378" s="116"/>
      <c r="M378" s="116"/>
      <c r="N378" s="149"/>
      <c r="O378" s="116"/>
      <c r="Q378" s="88"/>
      <c r="R378" s="42"/>
      <c r="S378" s="43"/>
      <c r="T378" s="88"/>
      <c r="U378" s="97"/>
      <c r="V378" s="88"/>
      <c r="W378" s="97"/>
      <c r="X378" s="88"/>
    </row>
    <row r="379" spans="1:24">
      <c r="A379" s="111"/>
      <c r="B379" s="111"/>
      <c r="C379" s="112"/>
      <c r="D379" s="113"/>
      <c r="E379" s="50"/>
      <c r="F379" s="148"/>
      <c r="G379" s="116"/>
      <c r="H379" s="54"/>
      <c r="I379" s="54"/>
      <c r="J379" s="55"/>
      <c r="K379" s="112"/>
      <c r="L379" s="116"/>
      <c r="M379" s="116"/>
      <c r="N379" s="149"/>
      <c r="O379" s="116"/>
      <c r="Q379" s="88"/>
      <c r="R379" s="42"/>
      <c r="S379" s="43"/>
      <c r="T379" s="88"/>
      <c r="U379" s="97"/>
      <c r="V379" s="88"/>
      <c r="W379" s="97"/>
      <c r="X379" s="88"/>
    </row>
    <row r="380" spans="1:24">
      <c r="A380" s="111"/>
      <c r="B380" s="111"/>
      <c r="C380" s="112"/>
      <c r="D380" s="113"/>
      <c r="E380" s="50"/>
      <c r="F380" s="148"/>
      <c r="G380" s="116"/>
      <c r="H380" s="54"/>
      <c r="I380" s="54"/>
      <c r="J380" s="55"/>
      <c r="K380" s="112"/>
      <c r="L380" s="116"/>
      <c r="M380" s="116"/>
      <c r="N380" s="149"/>
      <c r="O380" s="116"/>
      <c r="Q380" s="88"/>
      <c r="R380" s="42"/>
      <c r="S380" s="43"/>
      <c r="T380" s="88"/>
      <c r="U380" s="97"/>
      <c r="V380" s="88"/>
      <c r="W380" s="97"/>
      <c r="X380" s="88"/>
    </row>
    <row r="381" spans="1:24">
      <c r="A381" s="111"/>
      <c r="B381" s="111"/>
      <c r="C381" s="112"/>
      <c r="D381" s="113"/>
      <c r="E381" s="50"/>
      <c r="F381" s="148"/>
      <c r="G381" s="116"/>
      <c r="H381" s="54"/>
      <c r="I381" s="54"/>
      <c r="J381" s="55"/>
      <c r="K381" s="112"/>
      <c r="L381" s="116"/>
      <c r="M381" s="116"/>
      <c r="N381" s="149"/>
      <c r="O381" s="116"/>
      <c r="Q381" s="88"/>
      <c r="R381" s="42"/>
      <c r="S381" s="43"/>
      <c r="T381" s="88"/>
      <c r="U381" s="97"/>
      <c r="V381" s="88"/>
      <c r="W381" s="97"/>
      <c r="X381" s="88"/>
    </row>
    <row r="382" spans="1:24">
      <c r="A382" s="111"/>
      <c r="B382" s="111"/>
      <c r="C382" s="112"/>
      <c r="D382" s="113"/>
      <c r="E382" s="50"/>
      <c r="F382" s="148"/>
      <c r="G382" s="116"/>
      <c r="H382" s="54"/>
      <c r="I382" s="54"/>
      <c r="J382" s="55"/>
      <c r="K382" s="112"/>
      <c r="L382" s="116"/>
      <c r="M382" s="116"/>
      <c r="N382" s="149"/>
      <c r="O382" s="116"/>
      <c r="Q382" s="88"/>
      <c r="R382" s="42"/>
      <c r="S382" s="43"/>
      <c r="T382" s="88"/>
      <c r="U382" s="97"/>
      <c r="V382" s="88"/>
      <c r="W382" s="97"/>
      <c r="X382" s="88"/>
    </row>
    <row r="383" spans="1:24">
      <c r="A383" s="111"/>
      <c r="B383" s="111"/>
      <c r="C383" s="112"/>
      <c r="D383" s="113"/>
      <c r="E383" s="50"/>
      <c r="F383" s="148"/>
      <c r="G383" s="116"/>
      <c r="H383" s="54"/>
      <c r="I383" s="54"/>
      <c r="J383" s="55"/>
      <c r="K383" s="112"/>
      <c r="L383" s="116"/>
      <c r="M383" s="116"/>
      <c r="N383" s="149"/>
      <c r="O383" s="116"/>
      <c r="Q383" s="88"/>
      <c r="R383" s="42"/>
      <c r="S383" s="43"/>
      <c r="T383" s="88"/>
      <c r="U383" s="97"/>
      <c r="V383" s="88"/>
      <c r="W383" s="97"/>
      <c r="X383" s="88"/>
    </row>
    <row r="384" spans="1:24">
      <c r="A384" s="111"/>
      <c r="B384" s="111"/>
      <c r="C384" s="112"/>
      <c r="D384" s="113"/>
      <c r="E384" s="50"/>
      <c r="F384" s="148"/>
      <c r="G384" s="116"/>
      <c r="H384" s="54"/>
      <c r="I384" s="54"/>
      <c r="J384" s="55"/>
      <c r="K384" s="112"/>
      <c r="L384" s="116"/>
      <c r="M384" s="116"/>
      <c r="N384" s="149"/>
      <c r="O384" s="116"/>
      <c r="Q384" s="88"/>
      <c r="R384" s="42"/>
      <c r="S384" s="43"/>
      <c r="T384" s="88"/>
      <c r="U384" s="97"/>
      <c r="V384" s="88"/>
      <c r="W384" s="97"/>
      <c r="X384" s="88"/>
    </row>
    <row r="385" spans="1:24">
      <c r="A385" s="111"/>
      <c r="B385" s="111"/>
      <c r="C385" s="112"/>
      <c r="D385" s="113"/>
      <c r="E385" s="50"/>
      <c r="F385" s="148"/>
      <c r="G385" s="116"/>
      <c r="H385" s="54"/>
      <c r="I385" s="54"/>
      <c r="J385" s="55"/>
      <c r="K385" s="112"/>
      <c r="L385" s="116"/>
      <c r="M385" s="116"/>
      <c r="N385" s="149"/>
      <c r="O385" s="116"/>
      <c r="Q385" s="88"/>
      <c r="R385" s="42"/>
      <c r="S385" s="43"/>
      <c r="T385" s="88"/>
      <c r="U385" s="97"/>
      <c r="V385" s="88"/>
      <c r="W385" s="97"/>
      <c r="X385" s="88"/>
    </row>
    <row r="386" spans="1:24">
      <c r="A386" s="111"/>
      <c r="B386" s="111"/>
      <c r="C386" s="112"/>
      <c r="D386" s="113"/>
      <c r="E386" s="50"/>
      <c r="F386" s="148"/>
      <c r="G386" s="116"/>
      <c r="H386" s="54"/>
      <c r="I386" s="54"/>
      <c r="J386" s="55"/>
      <c r="K386" s="112"/>
      <c r="L386" s="116"/>
      <c r="M386" s="116"/>
      <c r="N386" s="149"/>
      <c r="O386" s="116"/>
      <c r="Q386" s="88"/>
      <c r="R386" s="42"/>
      <c r="S386" s="43"/>
      <c r="T386" s="88"/>
      <c r="U386" s="97"/>
      <c r="V386" s="88"/>
      <c r="W386" s="97"/>
      <c r="X386" s="88"/>
    </row>
    <row r="387" spans="1:24">
      <c r="A387" s="111"/>
      <c r="B387" s="111"/>
      <c r="C387" s="112"/>
      <c r="D387" s="113"/>
      <c r="E387" s="50"/>
      <c r="F387" s="148"/>
      <c r="G387" s="116"/>
      <c r="H387" s="54"/>
      <c r="I387" s="54"/>
      <c r="J387" s="55"/>
      <c r="K387" s="112"/>
      <c r="L387" s="116"/>
      <c r="M387" s="116"/>
      <c r="N387" s="149"/>
      <c r="O387" s="116"/>
      <c r="Q387" s="88"/>
      <c r="R387" s="42"/>
      <c r="S387" s="43"/>
      <c r="T387" s="88"/>
      <c r="U387" s="97"/>
      <c r="V387" s="88"/>
      <c r="W387" s="97"/>
      <c r="X387" s="88"/>
    </row>
    <row r="388" spans="1:24">
      <c r="A388" s="111"/>
      <c r="B388" s="111"/>
      <c r="C388" s="112"/>
      <c r="D388" s="113"/>
      <c r="E388" s="50"/>
      <c r="F388" s="148"/>
      <c r="G388" s="116"/>
      <c r="H388" s="54"/>
      <c r="I388" s="54"/>
      <c r="J388" s="55"/>
      <c r="K388" s="112"/>
      <c r="L388" s="116"/>
      <c r="M388" s="116"/>
      <c r="N388" s="149"/>
      <c r="O388" s="116"/>
      <c r="Q388" s="88"/>
      <c r="R388" s="42"/>
      <c r="S388" s="43"/>
      <c r="T388" s="88"/>
      <c r="U388" s="97"/>
      <c r="V388" s="88"/>
      <c r="W388" s="97"/>
      <c r="X388" s="88"/>
    </row>
    <row r="389" spans="1:24">
      <c r="A389" s="111"/>
      <c r="B389" s="111"/>
      <c r="C389" s="112"/>
      <c r="D389" s="113"/>
      <c r="E389" s="50"/>
      <c r="F389" s="148"/>
      <c r="G389" s="116"/>
      <c r="H389" s="54"/>
      <c r="I389" s="54"/>
      <c r="J389" s="55"/>
      <c r="K389" s="112"/>
      <c r="L389" s="116"/>
      <c r="M389" s="116"/>
      <c r="N389" s="149"/>
      <c r="O389" s="116"/>
      <c r="Q389" s="88"/>
      <c r="R389" s="42"/>
      <c r="S389" s="43"/>
      <c r="T389" s="88"/>
      <c r="U389" s="97"/>
      <c r="V389" s="88"/>
      <c r="W389" s="97"/>
      <c r="X389" s="88"/>
    </row>
    <row r="390" spans="1:24">
      <c r="A390" s="111"/>
      <c r="B390" s="111"/>
      <c r="C390" s="112"/>
      <c r="D390" s="113"/>
      <c r="E390" s="50"/>
      <c r="F390" s="148"/>
      <c r="G390" s="116"/>
      <c r="H390" s="54"/>
      <c r="I390" s="54"/>
      <c r="J390" s="55"/>
      <c r="K390" s="112"/>
      <c r="L390" s="116"/>
      <c r="M390" s="116"/>
      <c r="N390" s="149"/>
      <c r="O390" s="116"/>
      <c r="Q390" s="88"/>
      <c r="R390" s="42"/>
      <c r="S390" s="43"/>
      <c r="T390" s="88"/>
      <c r="U390" s="97"/>
      <c r="V390" s="88"/>
      <c r="W390" s="97"/>
      <c r="X390" s="88"/>
    </row>
    <row r="391" spans="1:24">
      <c r="A391" s="111"/>
      <c r="B391" s="111"/>
      <c r="C391" s="112"/>
      <c r="D391" s="113"/>
      <c r="E391" s="50"/>
      <c r="F391" s="148"/>
      <c r="G391" s="116"/>
      <c r="H391" s="54"/>
      <c r="I391" s="54"/>
      <c r="J391" s="55"/>
      <c r="K391" s="112"/>
      <c r="L391" s="116"/>
      <c r="M391" s="116"/>
      <c r="N391" s="149"/>
      <c r="O391" s="116"/>
      <c r="Q391" s="88"/>
      <c r="R391" s="42"/>
      <c r="S391" s="43"/>
      <c r="T391" s="88"/>
      <c r="U391" s="97"/>
      <c r="V391" s="88"/>
      <c r="W391" s="97"/>
      <c r="X391" s="88"/>
    </row>
    <row r="392" spans="1:24">
      <c r="A392" s="111"/>
      <c r="B392" s="111"/>
      <c r="C392" s="112"/>
      <c r="D392" s="113"/>
      <c r="E392" s="50"/>
      <c r="F392" s="148"/>
      <c r="G392" s="116"/>
      <c r="H392" s="54"/>
      <c r="I392" s="54"/>
      <c r="J392" s="55"/>
      <c r="K392" s="112"/>
      <c r="L392" s="116"/>
      <c r="M392" s="116"/>
      <c r="N392" s="149"/>
      <c r="O392" s="116"/>
      <c r="Q392" s="88"/>
      <c r="R392" s="42"/>
      <c r="S392" s="43"/>
      <c r="T392" s="88"/>
      <c r="U392" s="97"/>
      <c r="V392" s="88"/>
      <c r="W392" s="97"/>
      <c r="X392" s="88"/>
    </row>
    <row r="393" spans="1:24">
      <c r="A393" s="111"/>
      <c r="B393" s="111"/>
      <c r="C393" s="112"/>
      <c r="D393" s="113"/>
      <c r="E393" s="50"/>
      <c r="F393" s="148"/>
      <c r="G393" s="116"/>
      <c r="H393" s="54"/>
      <c r="I393" s="54"/>
      <c r="J393" s="55"/>
      <c r="K393" s="112"/>
      <c r="L393" s="116"/>
      <c r="M393" s="116"/>
      <c r="N393" s="149"/>
      <c r="O393" s="116"/>
      <c r="Q393" s="88"/>
      <c r="R393" s="42"/>
      <c r="S393" s="43"/>
      <c r="T393" s="88"/>
      <c r="U393" s="97"/>
      <c r="V393" s="88"/>
      <c r="W393" s="97"/>
      <c r="X393" s="88"/>
    </row>
    <row r="394" spans="1:24">
      <c r="A394" s="111"/>
      <c r="B394" s="111"/>
      <c r="C394" s="112"/>
      <c r="D394" s="113"/>
      <c r="E394" s="50"/>
      <c r="F394" s="148"/>
      <c r="G394" s="116"/>
      <c r="H394" s="54"/>
      <c r="I394" s="54"/>
      <c r="J394" s="55"/>
      <c r="K394" s="112"/>
      <c r="L394" s="116"/>
      <c r="M394" s="116"/>
      <c r="N394" s="149"/>
      <c r="O394" s="116"/>
      <c r="Q394" s="88"/>
      <c r="R394" s="42"/>
      <c r="S394" s="43"/>
      <c r="T394" s="88"/>
      <c r="U394" s="97"/>
      <c r="V394" s="88"/>
      <c r="W394" s="97"/>
      <c r="X394" s="88"/>
    </row>
    <row r="395" spans="1:24">
      <c r="A395" s="111"/>
      <c r="B395" s="111"/>
      <c r="C395" s="112"/>
      <c r="D395" s="113"/>
      <c r="E395" s="50"/>
      <c r="F395" s="148"/>
      <c r="G395" s="116"/>
      <c r="H395" s="54"/>
      <c r="I395" s="54"/>
      <c r="J395" s="55"/>
      <c r="K395" s="112"/>
      <c r="L395" s="116"/>
      <c r="M395" s="116"/>
      <c r="N395" s="149"/>
      <c r="O395" s="116"/>
      <c r="Q395" s="88"/>
      <c r="R395" s="42"/>
      <c r="S395" s="43"/>
      <c r="T395" s="88"/>
      <c r="U395" s="97"/>
      <c r="V395" s="88"/>
      <c r="W395" s="97"/>
      <c r="X395" s="88"/>
    </row>
    <row r="396" spans="1:24">
      <c r="A396" s="111"/>
      <c r="B396" s="111"/>
      <c r="C396" s="112"/>
      <c r="D396" s="113"/>
      <c r="E396" s="50"/>
      <c r="F396" s="148"/>
      <c r="G396" s="116"/>
      <c r="H396" s="54"/>
      <c r="I396" s="54"/>
      <c r="J396" s="55"/>
      <c r="K396" s="112"/>
      <c r="L396" s="116"/>
      <c r="M396" s="116"/>
      <c r="N396" s="149"/>
      <c r="O396" s="116"/>
      <c r="Q396" s="88"/>
      <c r="R396" s="42"/>
      <c r="S396" s="43"/>
      <c r="T396" s="88"/>
      <c r="U396" s="97"/>
      <c r="V396" s="88"/>
      <c r="W396" s="97"/>
      <c r="X396" s="88"/>
    </row>
    <row r="397" spans="1:24">
      <c r="A397" s="111"/>
      <c r="B397" s="111"/>
      <c r="C397" s="112"/>
      <c r="D397" s="113"/>
      <c r="E397" s="50"/>
      <c r="F397" s="148"/>
      <c r="G397" s="116"/>
      <c r="H397" s="54"/>
      <c r="I397" s="54"/>
      <c r="J397" s="55"/>
      <c r="K397" s="112"/>
      <c r="L397" s="116"/>
      <c r="M397" s="116"/>
      <c r="N397" s="149"/>
      <c r="O397" s="116"/>
      <c r="Q397" s="88"/>
      <c r="R397" s="42"/>
      <c r="S397" s="43"/>
      <c r="T397" s="88"/>
      <c r="U397" s="97"/>
      <c r="V397" s="88"/>
      <c r="W397" s="97"/>
      <c r="X397" s="88"/>
    </row>
    <row r="398" spans="1:24">
      <c r="A398" s="111"/>
      <c r="B398" s="111"/>
      <c r="C398" s="112"/>
      <c r="D398" s="113"/>
      <c r="E398" s="50"/>
      <c r="F398" s="148"/>
      <c r="G398" s="116"/>
      <c r="H398" s="54"/>
      <c r="I398" s="54"/>
      <c r="J398" s="55"/>
      <c r="K398" s="112"/>
      <c r="L398" s="116"/>
      <c r="M398" s="116"/>
      <c r="N398" s="149"/>
      <c r="O398" s="116"/>
      <c r="Q398" s="88"/>
      <c r="R398" s="42"/>
      <c r="S398" s="43"/>
      <c r="T398" s="88"/>
      <c r="U398" s="97"/>
      <c r="V398" s="88"/>
      <c r="W398" s="97"/>
      <c r="X398" s="88"/>
    </row>
    <row r="399" spans="1:24">
      <c r="A399" s="111"/>
      <c r="B399" s="111"/>
      <c r="C399" s="112"/>
      <c r="D399" s="113"/>
      <c r="E399" s="50"/>
      <c r="F399" s="148"/>
      <c r="G399" s="116"/>
      <c r="H399" s="54"/>
      <c r="I399" s="54"/>
      <c r="J399" s="55"/>
      <c r="K399" s="112"/>
      <c r="L399" s="116"/>
      <c r="M399" s="116"/>
      <c r="N399" s="149"/>
      <c r="O399" s="116"/>
      <c r="Q399" s="88"/>
      <c r="R399" s="42"/>
      <c r="S399" s="43"/>
      <c r="T399" s="88"/>
      <c r="U399" s="97"/>
      <c r="V399" s="88"/>
      <c r="W399" s="97"/>
      <c r="X399" s="88"/>
    </row>
    <row r="400" spans="1:24">
      <c r="A400" s="111"/>
      <c r="B400" s="111"/>
      <c r="C400" s="112"/>
      <c r="D400" s="113"/>
      <c r="E400" s="50"/>
      <c r="F400" s="148"/>
      <c r="G400" s="116"/>
      <c r="H400" s="54"/>
      <c r="I400" s="54"/>
      <c r="J400" s="55"/>
      <c r="K400" s="112"/>
      <c r="L400" s="116"/>
      <c r="M400" s="116"/>
      <c r="N400" s="149"/>
      <c r="O400" s="116"/>
      <c r="Q400" s="88"/>
      <c r="R400" s="42"/>
      <c r="S400" s="43"/>
      <c r="T400" s="88"/>
      <c r="U400" s="97"/>
      <c r="V400" s="88"/>
      <c r="W400" s="97"/>
      <c r="X400" s="88"/>
    </row>
    <row r="401" spans="1:24">
      <c r="A401" s="111"/>
      <c r="B401" s="111"/>
      <c r="C401" s="112"/>
      <c r="D401" s="113"/>
      <c r="E401" s="50"/>
      <c r="F401" s="148"/>
      <c r="G401" s="116"/>
      <c r="H401" s="54"/>
      <c r="I401" s="54"/>
      <c r="J401" s="55"/>
      <c r="K401" s="112"/>
      <c r="L401" s="116"/>
      <c r="M401" s="116"/>
      <c r="N401" s="149"/>
      <c r="O401" s="116"/>
      <c r="Q401" s="88"/>
      <c r="R401" s="42"/>
      <c r="S401" s="43"/>
      <c r="T401" s="88"/>
      <c r="U401" s="97"/>
      <c r="V401" s="88"/>
      <c r="W401" s="97"/>
      <c r="X401" s="88"/>
    </row>
    <row r="402" spans="1:24">
      <c r="A402" s="111"/>
      <c r="B402" s="111"/>
      <c r="C402" s="112"/>
      <c r="D402" s="113"/>
      <c r="E402" s="50"/>
      <c r="F402" s="148"/>
      <c r="G402" s="116"/>
      <c r="H402" s="54"/>
      <c r="I402" s="54"/>
      <c r="J402" s="55"/>
      <c r="K402" s="112"/>
      <c r="L402" s="116"/>
      <c r="M402" s="116"/>
      <c r="N402" s="149"/>
      <c r="O402" s="116"/>
      <c r="Q402" s="88"/>
      <c r="R402" s="42"/>
      <c r="S402" s="43"/>
      <c r="T402" s="88"/>
      <c r="U402" s="97"/>
      <c r="V402" s="88"/>
      <c r="W402" s="97"/>
      <c r="X402" s="88"/>
    </row>
    <row r="403" spans="1:24">
      <c r="A403" s="111"/>
      <c r="B403" s="111"/>
      <c r="C403" s="112"/>
      <c r="D403" s="113"/>
      <c r="E403" s="50"/>
      <c r="F403" s="148"/>
      <c r="G403" s="116"/>
      <c r="H403" s="54"/>
      <c r="I403" s="54"/>
      <c r="J403" s="55"/>
      <c r="K403" s="112"/>
      <c r="L403" s="116"/>
      <c r="M403" s="116"/>
      <c r="N403" s="149"/>
      <c r="O403" s="116"/>
      <c r="Q403" s="88"/>
      <c r="R403" s="42"/>
      <c r="S403" s="43"/>
      <c r="T403" s="88"/>
      <c r="U403" s="97"/>
      <c r="V403" s="88"/>
      <c r="W403" s="97"/>
      <c r="X403" s="88"/>
    </row>
    <row r="404" spans="1:24">
      <c r="A404" s="111"/>
      <c r="B404" s="111"/>
      <c r="C404" s="112"/>
      <c r="D404" s="113"/>
      <c r="E404" s="50"/>
      <c r="F404" s="148"/>
      <c r="G404" s="116"/>
      <c r="H404" s="54"/>
      <c r="I404" s="54"/>
      <c r="J404" s="55"/>
      <c r="K404" s="112"/>
      <c r="L404" s="116"/>
      <c r="M404" s="116"/>
      <c r="N404" s="149"/>
      <c r="O404" s="116"/>
      <c r="Q404" s="88"/>
      <c r="R404" s="42"/>
      <c r="S404" s="43"/>
      <c r="T404" s="88"/>
      <c r="U404" s="97"/>
      <c r="V404" s="88"/>
      <c r="W404" s="97"/>
      <c r="X404" s="88"/>
    </row>
    <row r="405" spans="1:24">
      <c r="A405" s="111"/>
      <c r="B405" s="111"/>
      <c r="C405" s="112"/>
      <c r="D405" s="113"/>
      <c r="E405" s="50"/>
      <c r="F405" s="148"/>
      <c r="G405" s="116"/>
      <c r="H405" s="54"/>
      <c r="I405" s="54"/>
      <c r="J405" s="55"/>
      <c r="K405" s="112"/>
      <c r="L405" s="116"/>
      <c r="M405" s="116"/>
      <c r="N405" s="149"/>
      <c r="O405" s="116"/>
      <c r="Q405" s="88"/>
      <c r="R405" s="42"/>
      <c r="S405" s="43"/>
      <c r="T405" s="88"/>
      <c r="U405" s="97"/>
      <c r="V405" s="88"/>
      <c r="W405" s="97"/>
      <c r="X405" s="88"/>
    </row>
    <row r="406" spans="1:24">
      <c r="A406" s="111"/>
      <c r="B406" s="111"/>
      <c r="C406" s="112"/>
      <c r="D406" s="113"/>
      <c r="E406" s="50"/>
      <c r="F406" s="148"/>
      <c r="G406" s="116"/>
      <c r="H406" s="54"/>
      <c r="I406" s="54"/>
      <c r="J406" s="55"/>
      <c r="K406" s="112"/>
      <c r="L406" s="116"/>
      <c r="M406" s="116"/>
      <c r="N406" s="149"/>
      <c r="O406" s="116"/>
      <c r="Q406" s="88"/>
      <c r="R406" s="42"/>
      <c r="S406" s="43"/>
      <c r="T406" s="88"/>
      <c r="U406" s="97"/>
      <c r="V406" s="88"/>
      <c r="W406" s="97"/>
      <c r="X406" s="88"/>
    </row>
    <row r="407" spans="1:24">
      <c r="A407" s="111"/>
      <c r="B407" s="111"/>
      <c r="C407" s="112"/>
      <c r="D407" s="113"/>
      <c r="E407" s="50"/>
      <c r="F407" s="148"/>
      <c r="G407" s="116"/>
      <c r="H407" s="54"/>
      <c r="I407" s="54"/>
      <c r="J407" s="55"/>
      <c r="K407" s="112"/>
      <c r="L407" s="116"/>
      <c r="M407" s="116"/>
      <c r="N407" s="149"/>
      <c r="O407" s="116"/>
      <c r="Q407" s="88"/>
      <c r="R407" s="42"/>
      <c r="S407" s="43"/>
      <c r="T407" s="88"/>
      <c r="U407" s="97"/>
      <c r="V407" s="88"/>
      <c r="W407" s="97"/>
      <c r="X407" s="88"/>
    </row>
    <row r="408" spans="1:24">
      <c r="A408" s="111"/>
      <c r="B408" s="111"/>
      <c r="C408" s="112"/>
      <c r="D408" s="113"/>
      <c r="E408" s="50"/>
      <c r="F408" s="148"/>
      <c r="G408" s="116"/>
      <c r="H408" s="54"/>
      <c r="I408" s="54"/>
      <c r="J408" s="55"/>
      <c r="K408" s="112"/>
      <c r="L408" s="116"/>
      <c r="M408" s="116"/>
      <c r="N408" s="149"/>
      <c r="O408" s="116"/>
      <c r="Q408" s="88"/>
      <c r="R408" s="42"/>
      <c r="S408" s="43"/>
      <c r="T408" s="88"/>
      <c r="U408" s="97"/>
      <c r="V408" s="88"/>
      <c r="W408" s="97"/>
      <c r="X408" s="88"/>
    </row>
    <row r="409" spans="1:24">
      <c r="A409" s="111"/>
      <c r="B409" s="111"/>
      <c r="C409" s="112"/>
      <c r="D409" s="113"/>
      <c r="E409" s="50"/>
      <c r="F409" s="148"/>
      <c r="G409" s="116"/>
      <c r="H409" s="54"/>
      <c r="I409" s="54"/>
      <c r="J409" s="55"/>
      <c r="K409" s="112"/>
      <c r="L409" s="116"/>
      <c r="M409" s="116"/>
      <c r="N409" s="149"/>
      <c r="O409" s="116"/>
      <c r="Q409" s="88"/>
      <c r="R409" s="42"/>
      <c r="S409" s="43"/>
      <c r="T409" s="88"/>
      <c r="U409" s="97"/>
      <c r="V409" s="88"/>
      <c r="W409" s="97"/>
      <c r="X409" s="88"/>
    </row>
    <row r="410" spans="1:24">
      <c r="A410" s="111"/>
      <c r="B410" s="111"/>
      <c r="C410" s="112"/>
      <c r="D410" s="113"/>
      <c r="E410" s="50"/>
      <c r="F410" s="148"/>
      <c r="G410" s="116"/>
      <c r="H410" s="54"/>
      <c r="I410" s="54"/>
      <c r="J410" s="55"/>
      <c r="K410" s="112"/>
      <c r="L410" s="116"/>
      <c r="M410" s="116"/>
      <c r="N410" s="149"/>
      <c r="O410" s="116"/>
      <c r="Q410" s="88"/>
      <c r="R410" s="42"/>
      <c r="S410" s="43"/>
      <c r="T410" s="88"/>
      <c r="U410" s="97"/>
      <c r="V410" s="88"/>
      <c r="W410" s="97"/>
      <c r="X410" s="88"/>
    </row>
    <row r="411" spans="1:24">
      <c r="A411" s="111"/>
      <c r="B411" s="111"/>
      <c r="C411" s="112"/>
      <c r="D411" s="113"/>
      <c r="E411" s="50"/>
      <c r="F411" s="148"/>
      <c r="G411" s="116"/>
      <c r="H411" s="54"/>
      <c r="I411" s="54"/>
      <c r="J411" s="55"/>
      <c r="K411" s="112"/>
      <c r="L411" s="116"/>
      <c r="M411" s="116"/>
      <c r="N411" s="149"/>
      <c r="O411" s="116"/>
      <c r="Q411" s="88"/>
      <c r="R411" s="42"/>
      <c r="S411" s="43"/>
      <c r="T411" s="88"/>
      <c r="U411" s="97"/>
      <c r="V411" s="88"/>
      <c r="W411" s="97"/>
      <c r="X411" s="88"/>
    </row>
    <row r="412" spans="1:24">
      <c r="A412" s="111"/>
      <c r="B412" s="111"/>
      <c r="C412" s="112"/>
      <c r="D412" s="113"/>
      <c r="E412" s="50"/>
      <c r="F412" s="148"/>
      <c r="G412" s="116"/>
      <c r="H412" s="54"/>
      <c r="I412" s="54"/>
      <c r="J412" s="55"/>
      <c r="K412" s="112"/>
      <c r="L412" s="116"/>
      <c r="M412" s="116"/>
      <c r="N412" s="149"/>
      <c r="O412" s="116"/>
      <c r="Q412" s="88"/>
      <c r="R412" s="42"/>
      <c r="S412" s="43"/>
      <c r="T412" s="88"/>
      <c r="U412" s="97"/>
      <c r="V412" s="88"/>
      <c r="W412" s="97"/>
      <c r="X412" s="88"/>
    </row>
    <row r="413" spans="1:24">
      <c r="A413" s="111"/>
      <c r="B413" s="111"/>
      <c r="C413" s="112"/>
      <c r="D413" s="113"/>
      <c r="E413" s="50"/>
      <c r="F413" s="148"/>
      <c r="G413" s="116"/>
      <c r="H413" s="54"/>
      <c r="I413" s="54"/>
      <c r="J413" s="55"/>
      <c r="K413" s="112"/>
      <c r="L413" s="116"/>
      <c r="M413" s="116"/>
      <c r="N413" s="149"/>
      <c r="O413" s="116"/>
      <c r="Q413" s="88"/>
      <c r="R413" s="42"/>
      <c r="S413" s="43"/>
      <c r="T413" s="88"/>
      <c r="U413" s="97"/>
      <c r="V413" s="88"/>
      <c r="W413" s="97"/>
      <c r="X413" s="88"/>
    </row>
    <row r="414" spans="1:24">
      <c r="A414" s="111"/>
      <c r="B414" s="111"/>
      <c r="C414" s="112"/>
      <c r="D414" s="113"/>
      <c r="E414" s="50"/>
      <c r="F414" s="148"/>
      <c r="G414" s="116"/>
      <c r="H414" s="54"/>
      <c r="I414" s="54"/>
      <c r="J414" s="55"/>
      <c r="K414" s="112"/>
      <c r="L414" s="116"/>
      <c r="M414" s="116"/>
      <c r="N414" s="149"/>
      <c r="O414" s="116"/>
      <c r="Q414" s="88"/>
      <c r="R414" s="42"/>
      <c r="S414" s="43"/>
      <c r="T414" s="88"/>
      <c r="U414" s="97"/>
      <c r="V414" s="88"/>
      <c r="W414" s="97"/>
      <c r="X414" s="88"/>
    </row>
    <row r="415" spans="1:24">
      <c r="A415" s="111"/>
      <c r="B415" s="111"/>
      <c r="C415" s="112"/>
      <c r="D415" s="113"/>
      <c r="E415" s="50"/>
      <c r="F415" s="148"/>
      <c r="G415" s="116"/>
      <c r="H415" s="54"/>
      <c r="I415" s="54"/>
      <c r="J415" s="55"/>
      <c r="K415" s="112"/>
      <c r="L415" s="116"/>
      <c r="M415" s="116"/>
      <c r="N415" s="149"/>
      <c r="O415" s="116"/>
      <c r="Q415" s="88"/>
      <c r="R415" s="42"/>
      <c r="S415" s="43"/>
      <c r="T415" s="88"/>
      <c r="U415" s="97"/>
      <c r="V415" s="88"/>
      <c r="W415" s="97"/>
      <c r="X415" s="88"/>
    </row>
    <row r="416" spans="1:24">
      <c r="A416" s="111"/>
      <c r="B416" s="111"/>
      <c r="C416" s="112"/>
      <c r="D416" s="113"/>
      <c r="E416" s="50"/>
      <c r="F416" s="148"/>
      <c r="G416" s="116"/>
      <c r="H416" s="54"/>
      <c r="I416" s="54"/>
      <c r="J416" s="55"/>
      <c r="K416" s="112"/>
      <c r="L416" s="116"/>
      <c r="M416" s="116"/>
      <c r="N416" s="149"/>
      <c r="O416" s="116"/>
      <c r="Q416" s="88"/>
      <c r="R416" s="42"/>
      <c r="S416" s="43"/>
      <c r="T416" s="88"/>
      <c r="U416" s="97"/>
      <c r="V416" s="88"/>
      <c r="W416" s="97"/>
      <c r="X416" s="88"/>
    </row>
    <row r="417" spans="1:24">
      <c r="A417" s="111"/>
      <c r="B417" s="111"/>
      <c r="C417" s="112"/>
      <c r="D417" s="113"/>
      <c r="E417" s="50"/>
      <c r="F417" s="148"/>
      <c r="G417" s="116"/>
      <c r="H417" s="54"/>
      <c r="I417" s="54"/>
      <c r="J417" s="55"/>
      <c r="K417" s="112"/>
      <c r="L417" s="116"/>
      <c r="M417" s="116"/>
      <c r="N417" s="149"/>
      <c r="O417" s="116"/>
      <c r="Q417" s="88"/>
      <c r="R417" s="42"/>
      <c r="S417" s="43"/>
      <c r="T417" s="88"/>
      <c r="U417" s="97"/>
      <c r="V417" s="88"/>
      <c r="W417" s="97"/>
      <c r="X417" s="88"/>
    </row>
    <row r="418" spans="1:24">
      <c r="A418" s="111"/>
      <c r="B418" s="111"/>
      <c r="C418" s="112"/>
      <c r="D418" s="113"/>
      <c r="E418" s="50"/>
      <c r="F418" s="148"/>
      <c r="G418" s="116"/>
      <c r="H418" s="54"/>
      <c r="I418" s="54"/>
      <c r="J418" s="55"/>
      <c r="K418" s="112"/>
      <c r="L418" s="116"/>
      <c r="M418" s="116"/>
      <c r="N418" s="149"/>
      <c r="O418" s="116"/>
      <c r="Q418" s="88"/>
      <c r="R418" s="42"/>
      <c r="S418" s="43"/>
      <c r="T418" s="88"/>
      <c r="U418" s="97"/>
      <c r="V418" s="88"/>
      <c r="W418" s="97"/>
      <c r="X418" s="88"/>
    </row>
    <row r="419" spans="1:24">
      <c r="A419" s="111"/>
      <c r="B419" s="111"/>
      <c r="C419" s="112"/>
      <c r="D419" s="113"/>
      <c r="E419" s="50"/>
      <c r="F419" s="148"/>
      <c r="G419" s="116"/>
      <c r="H419" s="54"/>
      <c r="I419" s="54"/>
      <c r="J419" s="55"/>
      <c r="K419" s="112"/>
      <c r="L419" s="116"/>
      <c r="M419" s="116"/>
      <c r="N419" s="149"/>
      <c r="O419" s="116"/>
      <c r="Q419" s="88"/>
      <c r="R419" s="42"/>
      <c r="S419" s="43"/>
      <c r="T419" s="88"/>
      <c r="U419" s="97"/>
      <c r="V419" s="88"/>
      <c r="W419" s="97"/>
      <c r="X419" s="88"/>
    </row>
    <row r="420" spans="1:24">
      <c r="A420" s="111"/>
      <c r="B420" s="111"/>
      <c r="C420" s="112"/>
      <c r="D420" s="113"/>
      <c r="E420" s="50"/>
      <c r="F420" s="148"/>
      <c r="G420" s="116"/>
      <c r="H420" s="54"/>
      <c r="I420" s="54"/>
      <c r="J420" s="55"/>
      <c r="K420" s="112"/>
      <c r="L420" s="116"/>
      <c r="M420" s="116"/>
      <c r="N420" s="149"/>
      <c r="O420" s="116"/>
      <c r="Q420" s="88"/>
      <c r="R420" s="42"/>
      <c r="S420" s="43"/>
      <c r="T420" s="88"/>
      <c r="U420" s="97"/>
      <c r="V420" s="88"/>
      <c r="W420" s="97"/>
      <c r="X420" s="88"/>
    </row>
    <row r="421" spans="1:24">
      <c r="A421" s="111"/>
      <c r="B421" s="111"/>
      <c r="C421" s="112"/>
      <c r="D421" s="113"/>
      <c r="E421" s="50"/>
      <c r="F421" s="148"/>
      <c r="G421" s="116"/>
      <c r="H421" s="54"/>
      <c r="I421" s="54"/>
      <c r="J421" s="55"/>
      <c r="K421" s="112"/>
      <c r="L421" s="116"/>
      <c r="M421" s="116"/>
      <c r="N421" s="149"/>
      <c r="O421" s="116"/>
      <c r="Q421" s="88"/>
      <c r="R421" s="42"/>
      <c r="S421" s="43"/>
      <c r="T421" s="88"/>
      <c r="U421" s="97"/>
      <c r="V421" s="88"/>
      <c r="W421" s="97"/>
      <c r="X421" s="88"/>
    </row>
    <row r="422" spans="1:24">
      <c r="A422" s="111"/>
      <c r="B422" s="111"/>
      <c r="C422" s="112"/>
      <c r="D422" s="113"/>
      <c r="E422" s="50"/>
      <c r="F422" s="148"/>
      <c r="G422" s="116"/>
      <c r="H422" s="54"/>
      <c r="I422" s="54"/>
      <c r="J422" s="55"/>
      <c r="K422" s="112"/>
      <c r="L422" s="116"/>
      <c r="M422" s="116"/>
      <c r="N422" s="149"/>
      <c r="O422" s="116"/>
      <c r="Q422" s="88"/>
      <c r="R422" s="42"/>
      <c r="S422" s="43"/>
      <c r="T422" s="88"/>
      <c r="U422" s="97"/>
      <c r="V422" s="88"/>
      <c r="W422" s="97"/>
      <c r="X422" s="88"/>
    </row>
    <row r="423" spans="1:24">
      <c r="A423" s="111"/>
      <c r="B423" s="111"/>
      <c r="C423" s="112"/>
      <c r="D423" s="113"/>
      <c r="E423" s="50"/>
      <c r="F423" s="148"/>
      <c r="G423" s="116"/>
      <c r="H423" s="54"/>
      <c r="I423" s="54"/>
      <c r="J423" s="55"/>
      <c r="K423" s="112"/>
      <c r="L423" s="116"/>
      <c r="M423" s="116"/>
      <c r="N423" s="149"/>
      <c r="O423" s="116"/>
      <c r="Q423" s="88"/>
      <c r="R423" s="42"/>
      <c r="S423" s="43"/>
      <c r="T423" s="88"/>
      <c r="U423" s="97"/>
      <c r="V423" s="88"/>
      <c r="W423" s="97"/>
      <c r="X423" s="88"/>
    </row>
    <row r="424" spans="1:24">
      <c r="A424" s="111"/>
      <c r="B424" s="111"/>
      <c r="C424" s="112"/>
      <c r="D424" s="113"/>
      <c r="E424" s="50"/>
      <c r="F424" s="148"/>
      <c r="G424" s="116"/>
      <c r="H424" s="54"/>
      <c r="I424" s="54"/>
      <c r="J424" s="55"/>
      <c r="K424" s="112"/>
      <c r="L424" s="116"/>
      <c r="M424" s="116"/>
      <c r="N424" s="149"/>
      <c r="O424" s="116"/>
      <c r="Q424" s="88"/>
      <c r="R424" s="42"/>
      <c r="S424" s="43"/>
      <c r="T424" s="88"/>
      <c r="U424" s="97"/>
      <c r="V424" s="88"/>
      <c r="W424" s="97"/>
      <c r="X424" s="88"/>
    </row>
    <row r="425" spans="1:24">
      <c r="A425" s="111"/>
      <c r="B425" s="111"/>
      <c r="C425" s="112"/>
      <c r="D425" s="113"/>
      <c r="E425" s="50"/>
      <c r="F425" s="148"/>
      <c r="G425" s="116"/>
      <c r="H425" s="54"/>
      <c r="I425" s="54"/>
      <c r="J425" s="55"/>
      <c r="K425" s="112"/>
      <c r="L425" s="116"/>
      <c r="M425" s="116"/>
      <c r="N425" s="149"/>
      <c r="O425" s="116"/>
      <c r="Q425" s="88"/>
      <c r="R425" s="42"/>
      <c r="S425" s="43"/>
      <c r="T425" s="88"/>
      <c r="U425" s="97"/>
      <c r="V425" s="88"/>
      <c r="W425" s="97"/>
      <c r="X425" s="88"/>
    </row>
    <row r="426" spans="1:24">
      <c r="A426" s="111"/>
      <c r="B426" s="111"/>
      <c r="C426" s="112"/>
      <c r="D426" s="113"/>
      <c r="E426" s="50"/>
      <c r="F426" s="148"/>
      <c r="G426" s="116"/>
      <c r="H426" s="54"/>
      <c r="I426" s="54"/>
      <c r="J426" s="55"/>
      <c r="K426" s="112"/>
      <c r="L426" s="116"/>
      <c r="M426" s="116"/>
      <c r="N426" s="149"/>
      <c r="O426" s="116"/>
      <c r="Q426" s="88"/>
      <c r="R426" s="42"/>
      <c r="S426" s="43"/>
      <c r="T426" s="88"/>
      <c r="U426" s="97"/>
      <c r="V426" s="88"/>
      <c r="W426" s="97"/>
      <c r="X426" s="88"/>
    </row>
    <row r="427" spans="1:24">
      <c r="A427" s="111"/>
      <c r="B427" s="111"/>
      <c r="C427" s="112"/>
      <c r="D427" s="113"/>
      <c r="E427" s="50"/>
      <c r="F427" s="148"/>
      <c r="G427" s="116"/>
      <c r="H427" s="54"/>
      <c r="I427" s="54"/>
      <c r="J427" s="55"/>
      <c r="K427" s="112"/>
      <c r="L427" s="116"/>
      <c r="M427" s="116"/>
      <c r="N427" s="149"/>
      <c r="O427" s="116"/>
      <c r="Q427" s="88"/>
      <c r="R427" s="42"/>
      <c r="S427" s="43"/>
      <c r="T427" s="88"/>
      <c r="U427" s="97"/>
      <c r="V427" s="88"/>
      <c r="W427" s="97"/>
      <c r="X427" s="88"/>
    </row>
    <row r="428" spans="1:24">
      <c r="A428" s="111"/>
      <c r="B428" s="111"/>
      <c r="C428" s="112"/>
      <c r="D428" s="113"/>
      <c r="E428" s="50"/>
      <c r="F428" s="148"/>
      <c r="G428" s="116"/>
      <c r="H428" s="54"/>
      <c r="I428" s="54"/>
      <c r="J428" s="55"/>
      <c r="K428" s="112"/>
      <c r="L428" s="116"/>
      <c r="M428" s="116"/>
      <c r="N428" s="149"/>
      <c r="O428" s="116"/>
      <c r="Q428" s="88"/>
      <c r="R428" s="42"/>
      <c r="S428" s="43"/>
      <c r="T428" s="88"/>
      <c r="U428" s="97"/>
      <c r="V428" s="88"/>
      <c r="W428" s="97"/>
      <c r="X428" s="88"/>
    </row>
    <row r="429" spans="1:24">
      <c r="A429" s="111"/>
      <c r="B429" s="111"/>
      <c r="C429" s="112"/>
      <c r="D429" s="113"/>
      <c r="E429" s="50"/>
      <c r="F429" s="148"/>
      <c r="G429" s="116"/>
      <c r="H429" s="54"/>
      <c r="I429" s="54"/>
      <c r="J429" s="55"/>
      <c r="K429" s="112"/>
      <c r="L429" s="116"/>
      <c r="M429" s="116"/>
      <c r="N429" s="149"/>
      <c r="O429" s="116"/>
      <c r="Q429" s="88"/>
      <c r="R429" s="42"/>
      <c r="S429" s="43"/>
      <c r="T429" s="88"/>
      <c r="U429" s="97"/>
      <c r="V429" s="88"/>
      <c r="W429" s="97"/>
      <c r="X429" s="88"/>
    </row>
    <row r="430" spans="1:24">
      <c r="A430" s="111"/>
      <c r="B430" s="111"/>
      <c r="C430" s="112"/>
      <c r="D430" s="113"/>
      <c r="E430" s="50"/>
      <c r="F430" s="148"/>
      <c r="G430" s="116"/>
      <c r="H430" s="54"/>
      <c r="I430" s="54"/>
      <c r="J430" s="55"/>
      <c r="K430" s="112"/>
      <c r="L430" s="116"/>
      <c r="M430" s="116"/>
      <c r="N430" s="149"/>
      <c r="O430" s="116"/>
      <c r="Q430" s="88"/>
      <c r="R430" s="42"/>
      <c r="S430" s="43"/>
      <c r="T430" s="88"/>
      <c r="U430" s="97"/>
      <c r="V430" s="88"/>
      <c r="W430" s="97"/>
      <c r="X430" s="88"/>
    </row>
    <row r="431" spans="1:24">
      <c r="A431" s="111"/>
      <c r="B431" s="111"/>
      <c r="C431" s="112"/>
      <c r="D431" s="113"/>
      <c r="E431" s="50"/>
      <c r="F431" s="148"/>
      <c r="G431" s="116"/>
      <c r="H431" s="54"/>
      <c r="I431" s="54"/>
      <c r="J431" s="55"/>
      <c r="K431" s="112"/>
      <c r="L431" s="116"/>
      <c r="M431" s="116"/>
      <c r="N431" s="149"/>
      <c r="O431" s="116"/>
      <c r="Q431" s="88"/>
      <c r="R431" s="42"/>
      <c r="S431" s="43"/>
      <c r="T431" s="88"/>
      <c r="U431" s="97"/>
      <c r="V431" s="88"/>
      <c r="W431" s="97"/>
      <c r="X431" s="88"/>
    </row>
    <row r="432" spans="1:24">
      <c r="A432" s="111"/>
      <c r="B432" s="111"/>
      <c r="C432" s="112"/>
      <c r="D432" s="113"/>
      <c r="E432" s="50"/>
      <c r="F432" s="148"/>
      <c r="G432" s="116"/>
      <c r="H432" s="54"/>
      <c r="I432" s="54"/>
      <c r="J432" s="55"/>
      <c r="K432" s="112"/>
      <c r="L432" s="116"/>
      <c r="M432" s="116"/>
      <c r="N432" s="149"/>
      <c r="O432" s="116"/>
      <c r="Q432" s="88"/>
      <c r="R432" s="42"/>
      <c r="S432" s="43"/>
      <c r="T432" s="88"/>
      <c r="U432" s="97"/>
      <c r="V432" s="88"/>
      <c r="W432" s="97"/>
      <c r="X432" s="88"/>
    </row>
    <row r="433" spans="1:24">
      <c r="A433" s="111"/>
      <c r="B433" s="111"/>
      <c r="C433" s="112"/>
      <c r="D433" s="113"/>
      <c r="E433" s="50"/>
      <c r="F433" s="148"/>
      <c r="G433" s="116"/>
      <c r="H433" s="54"/>
      <c r="I433" s="54"/>
      <c r="J433" s="55"/>
      <c r="K433" s="112"/>
      <c r="L433" s="116"/>
      <c r="M433" s="116"/>
      <c r="N433" s="149"/>
      <c r="O433" s="116"/>
      <c r="Q433" s="88"/>
      <c r="R433" s="42"/>
      <c r="S433" s="43"/>
      <c r="T433" s="88"/>
      <c r="U433" s="97"/>
      <c r="V433" s="88"/>
      <c r="W433" s="97"/>
      <c r="X433" s="88"/>
    </row>
    <row r="434" spans="1:24">
      <c r="A434" s="111"/>
      <c r="B434" s="111"/>
      <c r="C434" s="112"/>
      <c r="D434" s="113"/>
      <c r="E434" s="50"/>
      <c r="F434" s="148"/>
      <c r="G434" s="116"/>
      <c r="H434" s="54"/>
      <c r="I434" s="54"/>
      <c r="J434" s="55"/>
      <c r="K434" s="112"/>
      <c r="L434" s="116"/>
      <c r="M434" s="116"/>
      <c r="N434" s="149"/>
      <c r="O434" s="116"/>
      <c r="Q434" s="88"/>
      <c r="R434" s="42"/>
      <c r="S434" s="43"/>
      <c r="T434" s="88"/>
      <c r="U434" s="97"/>
      <c r="V434" s="88"/>
      <c r="W434" s="97"/>
      <c r="X434" s="88"/>
    </row>
    <row r="435" spans="1:24">
      <c r="A435" s="111"/>
      <c r="B435" s="111"/>
      <c r="C435" s="112"/>
      <c r="D435" s="113"/>
      <c r="E435" s="50"/>
      <c r="F435" s="148"/>
      <c r="G435" s="116"/>
      <c r="H435" s="54"/>
      <c r="I435" s="54"/>
      <c r="J435" s="55"/>
      <c r="K435" s="112"/>
      <c r="L435" s="116"/>
      <c r="M435" s="116"/>
      <c r="N435" s="149"/>
      <c r="O435" s="116"/>
      <c r="Q435" s="88"/>
      <c r="R435" s="42"/>
      <c r="S435" s="43"/>
      <c r="T435" s="88"/>
      <c r="U435" s="97"/>
      <c r="V435" s="88"/>
      <c r="W435" s="97"/>
      <c r="X435" s="88"/>
    </row>
    <row r="436" spans="1:24">
      <c r="A436" s="111"/>
      <c r="B436" s="111"/>
      <c r="C436" s="112"/>
      <c r="D436" s="113"/>
      <c r="E436" s="50"/>
      <c r="F436" s="148"/>
      <c r="G436" s="116"/>
      <c r="H436" s="54"/>
      <c r="I436" s="54"/>
      <c r="J436" s="55"/>
      <c r="K436" s="112"/>
      <c r="L436" s="116"/>
      <c r="M436" s="116"/>
      <c r="N436" s="149"/>
      <c r="O436" s="116"/>
      <c r="Q436" s="88"/>
      <c r="R436" s="42"/>
      <c r="S436" s="43"/>
      <c r="T436" s="88"/>
      <c r="U436" s="97"/>
      <c r="V436" s="88"/>
      <c r="W436" s="97"/>
      <c r="X436" s="88"/>
    </row>
    <row r="437" spans="1:24">
      <c r="A437" s="111"/>
      <c r="B437" s="111"/>
      <c r="C437" s="112"/>
      <c r="D437" s="113"/>
      <c r="E437" s="50"/>
      <c r="F437" s="148"/>
      <c r="G437" s="116"/>
      <c r="H437" s="54"/>
      <c r="I437" s="54"/>
      <c r="J437" s="55"/>
      <c r="K437" s="112"/>
      <c r="L437" s="116"/>
      <c r="M437" s="116"/>
      <c r="N437" s="149"/>
      <c r="O437" s="116"/>
      <c r="Q437" s="88"/>
      <c r="R437" s="42"/>
      <c r="S437" s="43"/>
      <c r="T437" s="88"/>
      <c r="U437" s="97"/>
      <c r="V437" s="88"/>
      <c r="W437" s="97"/>
      <c r="X437" s="88"/>
    </row>
    <row r="438" spans="1:24">
      <c r="A438" s="111"/>
      <c r="B438" s="111"/>
      <c r="C438" s="112"/>
      <c r="D438" s="113"/>
      <c r="E438" s="50"/>
      <c r="F438" s="148"/>
      <c r="G438" s="116"/>
      <c r="H438" s="54"/>
      <c r="I438" s="54"/>
      <c r="J438" s="55"/>
      <c r="K438" s="112"/>
      <c r="L438" s="116"/>
      <c r="M438" s="116"/>
      <c r="N438" s="149"/>
      <c r="O438" s="116"/>
      <c r="Q438" s="88"/>
      <c r="R438" s="42"/>
      <c r="S438" s="43"/>
      <c r="T438" s="88"/>
      <c r="U438" s="97"/>
      <c r="V438" s="88"/>
      <c r="W438" s="97"/>
      <c r="X438" s="88"/>
    </row>
    <row r="439" spans="1:24">
      <c r="A439" s="111"/>
      <c r="B439" s="111"/>
      <c r="C439" s="112"/>
      <c r="D439" s="113"/>
      <c r="E439" s="50"/>
      <c r="F439" s="148"/>
      <c r="G439" s="116"/>
      <c r="H439" s="54"/>
      <c r="I439" s="54"/>
      <c r="J439" s="55"/>
      <c r="K439" s="112"/>
      <c r="L439" s="116"/>
      <c r="M439" s="116"/>
      <c r="N439" s="149"/>
      <c r="O439" s="116"/>
      <c r="Q439" s="88"/>
      <c r="R439" s="42"/>
      <c r="S439" s="43"/>
      <c r="T439" s="88"/>
      <c r="U439" s="97"/>
      <c r="V439" s="88"/>
      <c r="W439" s="97"/>
      <c r="X439" s="88"/>
    </row>
    <row r="440" spans="1:24">
      <c r="A440" s="111"/>
      <c r="B440" s="111"/>
      <c r="C440" s="112"/>
      <c r="D440" s="113"/>
      <c r="E440" s="50"/>
      <c r="F440" s="148"/>
      <c r="G440" s="116"/>
      <c r="H440" s="54"/>
      <c r="I440" s="54"/>
      <c r="J440" s="55"/>
      <c r="K440" s="112"/>
      <c r="L440" s="116"/>
      <c r="M440" s="116"/>
      <c r="N440" s="149"/>
      <c r="O440" s="116"/>
      <c r="Q440" s="88"/>
      <c r="R440" s="42"/>
      <c r="S440" s="43"/>
      <c r="T440" s="88"/>
      <c r="U440" s="97"/>
      <c r="V440" s="88"/>
      <c r="W440" s="97"/>
      <c r="X440" s="88"/>
    </row>
    <row r="441" spans="1:24">
      <c r="A441" s="111"/>
      <c r="B441" s="111"/>
      <c r="C441" s="112"/>
      <c r="D441" s="113"/>
      <c r="E441" s="50"/>
      <c r="F441" s="148"/>
      <c r="G441" s="116"/>
      <c r="H441" s="54"/>
      <c r="I441" s="54"/>
      <c r="J441" s="55"/>
      <c r="K441" s="112"/>
      <c r="L441" s="116"/>
      <c r="M441" s="116"/>
      <c r="N441" s="149"/>
      <c r="O441" s="116"/>
      <c r="Q441" s="88"/>
      <c r="R441" s="42"/>
      <c r="S441" s="43"/>
      <c r="T441" s="88"/>
      <c r="U441" s="97"/>
      <c r="V441" s="88"/>
      <c r="W441" s="97"/>
      <c r="X441" s="88"/>
    </row>
    <row r="442" spans="1:24">
      <c r="A442" s="111"/>
      <c r="B442" s="111"/>
      <c r="C442" s="112"/>
      <c r="D442" s="113"/>
      <c r="E442" s="50"/>
      <c r="F442" s="148"/>
      <c r="G442" s="116"/>
      <c r="H442" s="54"/>
      <c r="I442" s="54"/>
      <c r="J442" s="55"/>
      <c r="K442" s="112"/>
      <c r="L442" s="116"/>
      <c r="M442" s="116"/>
      <c r="N442" s="149"/>
      <c r="O442" s="116"/>
      <c r="Q442" s="88"/>
      <c r="R442" s="42"/>
      <c r="S442" s="43"/>
      <c r="T442" s="88"/>
      <c r="U442" s="97"/>
      <c r="V442" s="88"/>
      <c r="W442" s="97"/>
      <c r="X442" s="88"/>
    </row>
    <row r="443" spans="1:24">
      <c r="A443" s="111"/>
      <c r="B443" s="111"/>
      <c r="C443" s="112"/>
      <c r="D443" s="113"/>
      <c r="E443" s="50"/>
      <c r="F443" s="148"/>
      <c r="G443" s="116"/>
      <c r="H443" s="54"/>
      <c r="I443" s="54"/>
      <c r="J443" s="55"/>
      <c r="K443" s="112"/>
      <c r="L443" s="116"/>
      <c r="M443" s="116"/>
      <c r="N443" s="149"/>
      <c r="O443" s="116"/>
      <c r="Q443" s="88"/>
      <c r="R443" s="42"/>
      <c r="S443" s="43"/>
      <c r="T443" s="88"/>
      <c r="U443" s="97"/>
      <c r="V443" s="88"/>
      <c r="W443" s="97"/>
      <c r="X443" s="88"/>
    </row>
    <row r="444" spans="1:24">
      <c r="A444" s="111"/>
      <c r="B444" s="111"/>
      <c r="C444" s="112"/>
      <c r="D444" s="113"/>
      <c r="E444" s="50"/>
      <c r="F444" s="148"/>
      <c r="G444" s="116"/>
      <c r="H444" s="54"/>
      <c r="I444" s="54"/>
      <c r="J444" s="55"/>
      <c r="K444" s="112"/>
      <c r="L444" s="116"/>
      <c r="M444" s="116"/>
      <c r="N444" s="149"/>
      <c r="O444" s="116"/>
      <c r="Q444" s="88"/>
      <c r="R444" s="42"/>
      <c r="S444" s="43"/>
      <c r="T444" s="88"/>
      <c r="U444" s="97"/>
      <c r="V444" s="88"/>
      <c r="W444" s="97"/>
      <c r="X444" s="88"/>
    </row>
    <row r="445" spans="1:24">
      <c r="A445" s="111"/>
      <c r="B445" s="111"/>
      <c r="C445" s="112"/>
      <c r="D445" s="113"/>
      <c r="E445" s="50"/>
      <c r="F445" s="148"/>
      <c r="G445" s="116"/>
      <c r="H445" s="54"/>
      <c r="I445" s="54"/>
      <c r="J445" s="55"/>
      <c r="K445" s="112"/>
      <c r="L445" s="116"/>
      <c r="M445" s="116"/>
      <c r="N445" s="149"/>
      <c r="O445" s="116"/>
      <c r="Q445" s="88"/>
      <c r="R445" s="42"/>
      <c r="S445" s="43"/>
      <c r="T445" s="88"/>
      <c r="U445" s="97"/>
      <c r="V445" s="88"/>
      <c r="W445" s="97"/>
      <c r="X445" s="88"/>
    </row>
    <row r="446" spans="1:24">
      <c r="A446" s="111"/>
      <c r="B446" s="111"/>
      <c r="C446" s="112"/>
      <c r="D446" s="113"/>
      <c r="E446" s="50"/>
      <c r="F446" s="148"/>
      <c r="G446" s="116"/>
      <c r="H446" s="54"/>
      <c r="I446" s="54"/>
      <c r="J446" s="55"/>
      <c r="K446" s="112"/>
      <c r="L446" s="116"/>
      <c r="M446" s="116"/>
      <c r="N446" s="149"/>
      <c r="O446" s="116"/>
      <c r="Q446" s="88"/>
      <c r="R446" s="42"/>
      <c r="S446" s="43"/>
      <c r="T446" s="88"/>
      <c r="U446" s="97"/>
      <c r="V446" s="88"/>
      <c r="W446" s="97"/>
      <c r="X446" s="88"/>
    </row>
    <row r="447" spans="1:24">
      <c r="A447" s="111"/>
      <c r="B447" s="111"/>
      <c r="C447" s="112"/>
      <c r="D447" s="113"/>
      <c r="E447" s="50"/>
      <c r="F447" s="148"/>
      <c r="G447" s="116"/>
      <c r="H447" s="54"/>
      <c r="I447" s="54"/>
      <c r="J447" s="55"/>
      <c r="K447" s="112"/>
      <c r="L447" s="116"/>
      <c r="M447" s="116"/>
      <c r="N447" s="149"/>
      <c r="O447" s="116"/>
      <c r="Q447" s="88"/>
      <c r="R447" s="42"/>
      <c r="S447" s="43"/>
      <c r="T447" s="88"/>
      <c r="U447" s="97"/>
      <c r="V447" s="88"/>
      <c r="W447" s="97"/>
      <c r="X447" s="88"/>
    </row>
    <row r="448" spans="1:24">
      <c r="A448" s="111"/>
      <c r="B448" s="111"/>
      <c r="C448" s="112"/>
      <c r="D448" s="113"/>
      <c r="E448" s="50"/>
      <c r="F448" s="148"/>
      <c r="G448" s="116"/>
      <c r="H448" s="54"/>
      <c r="I448" s="54"/>
      <c r="J448" s="55"/>
      <c r="K448" s="112"/>
      <c r="L448" s="116"/>
      <c r="M448" s="116"/>
      <c r="N448" s="149"/>
      <c r="O448" s="116"/>
      <c r="Q448" s="88"/>
      <c r="R448" s="42"/>
      <c r="S448" s="43"/>
      <c r="T448" s="88"/>
      <c r="U448" s="97"/>
      <c r="V448" s="88"/>
      <c r="W448" s="97"/>
      <c r="X448" s="88"/>
    </row>
    <row r="449" spans="1:24">
      <c r="A449" s="111"/>
      <c r="B449" s="111"/>
      <c r="C449" s="112"/>
      <c r="D449" s="113"/>
      <c r="E449" s="50"/>
      <c r="F449" s="148"/>
      <c r="G449" s="116"/>
      <c r="H449" s="54"/>
      <c r="I449" s="54"/>
      <c r="J449" s="55"/>
      <c r="K449" s="112"/>
      <c r="L449" s="116"/>
      <c r="M449" s="116"/>
      <c r="N449" s="149"/>
      <c r="O449" s="116"/>
      <c r="Q449" s="88"/>
      <c r="R449" s="42"/>
      <c r="S449" s="43"/>
      <c r="T449" s="88"/>
      <c r="U449" s="97"/>
      <c r="V449" s="88"/>
      <c r="W449" s="97"/>
      <c r="X449" s="88"/>
    </row>
    <row r="450" spans="1:24">
      <c r="A450" s="111"/>
      <c r="B450" s="111"/>
      <c r="C450" s="112"/>
      <c r="D450" s="113"/>
      <c r="E450" s="50"/>
      <c r="F450" s="148"/>
      <c r="G450" s="116"/>
      <c r="H450" s="54"/>
      <c r="I450" s="54"/>
      <c r="J450" s="55"/>
      <c r="K450" s="112"/>
      <c r="L450" s="116"/>
      <c r="M450" s="116"/>
      <c r="N450" s="149"/>
      <c r="O450" s="116"/>
      <c r="Q450" s="88"/>
      <c r="R450" s="42"/>
      <c r="S450" s="43"/>
      <c r="T450" s="88"/>
      <c r="U450" s="97"/>
      <c r="V450" s="88"/>
      <c r="W450" s="97"/>
      <c r="X450" s="88"/>
    </row>
    <row r="451" spans="1:24">
      <c r="A451" s="111"/>
      <c r="B451" s="111"/>
      <c r="C451" s="112"/>
      <c r="D451" s="113"/>
      <c r="E451" s="50"/>
      <c r="F451" s="148"/>
      <c r="G451" s="116"/>
      <c r="H451" s="54"/>
      <c r="I451" s="54"/>
      <c r="J451" s="55"/>
      <c r="K451" s="112"/>
      <c r="L451" s="116"/>
      <c r="M451" s="116"/>
      <c r="N451" s="149"/>
      <c r="O451" s="116"/>
      <c r="Q451" s="88"/>
      <c r="R451" s="42"/>
      <c r="S451" s="43"/>
      <c r="T451" s="88"/>
      <c r="U451" s="97"/>
      <c r="V451" s="88"/>
      <c r="W451" s="97"/>
      <c r="X451" s="88"/>
    </row>
    <row r="452" spans="1:24">
      <c r="A452" s="111"/>
      <c r="B452" s="111"/>
      <c r="C452" s="112"/>
      <c r="D452" s="113"/>
      <c r="E452" s="50"/>
      <c r="F452" s="148"/>
      <c r="G452" s="116"/>
      <c r="H452" s="54"/>
      <c r="I452" s="54"/>
      <c r="J452" s="55"/>
      <c r="K452" s="112"/>
      <c r="L452" s="116"/>
      <c r="M452" s="116"/>
      <c r="N452" s="149"/>
      <c r="O452" s="116"/>
      <c r="Q452" s="88"/>
      <c r="R452" s="42"/>
      <c r="S452" s="43"/>
      <c r="T452" s="88"/>
      <c r="U452" s="97"/>
      <c r="V452" s="88"/>
      <c r="W452" s="97"/>
      <c r="X452" s="88"/>
    </row>
    <row r="453" spans="1:24">
      <c r="A453" s="111"/>
      <c r="B453" s="111"/>
      <c r="C453" s="112"/>
      <c r="D453" s="113"/>
      <c r="E453" s="50"/>
      <c r="F453" s="148"/>
      <c r="G453" s="116"/>
      <c r="H453" s="54"/>
      <c r="I453" s="54"/>
      <c r="J453" s="55"/>
      <c r="K453" s="112"/>
      <c r="L453" s="116"/>
      <c r="M453" s="116"/>
      <c r="N453" s="149"/>
      <c r="O453" s="116"/>
      <c r="Q453" s="88"/>
      <c r="R453" s="42"/>
      <c r="S453" s="43"/>
      <c r="T453" s="88"/>
      <c r="U453" s="97"/>
      <c r="V453" s="88"/>
      <c r="W453" s="97"/>
      <c r="X453" s="88"/>
    </row>
    <row r="454" spans="1:24">
      <c r="A454" s="111"/>
      <c r="B454" s="111"/>
      <c r="C454" s="112"/>
      <c r="D454" s="113"/>
      <c r="E454" s="50"/>
      <c r="F454" s="148"/>
      <c r="G454" s="116"/>
      <c r="H454" s="54"/>
      <c r="I454" s="54"/>
      <c r="J454" s="55"/>
      <c r="K454" s="112"/>
      <c r="L454" s="116"/>
      <c r="M454" s="116"/>
      <c r="N454" s="149"/>
      <c r="O454" s="116"/>
      <c r="Q454" s="88"/>
      <c r="R454" s="42"/>
      <c r="S454" s="43"/>
      <c r="T454" s="88"/>
      <c r="U454" s="97"/>
      <c r="V454" s="88"/>
      <c r="W454" s="97"/>
      <c r="X454" s="88"/>
    </row>
    <row r="455" spans="1:24">
      <c r="A455" s="111"/>
      <c r="B455" s="111"/>
      <c r="C455" s="112"/>
      <c r="D455" s="113"/>
      <c r="E455" s="50"/>
      <c r="F455" s="148"/>
      <c r="G455" s="116"/>
      <c r="H455" s="54"/>
      <c r="I455" s="54"/>
      <c r="J455" s="55"/>
      <c r="K455" s="112"/>
      <c r="L455" s="116"/>
      <c r="M455" s="116"/>
      <c r="N455" s="149"/>
      <c r="O455" s="116"/>
      <c r="Q455" s="88"/>
      <c r="R455" s="42"/>
      <c r="S455" s="43"/>
      <c r="T455" s="88"/>
      <c r="U455" s="97"/>
      <c r="V455" s="88"/>
      <c r="W455" s="97"/>
      <c r="X455" s="88"/>
    </row>
    <row r="456" spans="1:24">
      <c r="A456" s="111"/>
      <c r="B456" s="111"/>
      <c r="C456" s="112"/>
      <c r="D456" s="113"/>
      <c r="E456" s="50"/>
      <c r="F456" s="148"/>
      <c r="G456" s="116"/>
      <c r="H456" s="54"/>
      <c r="I456" s="54"/>
      <c r="J456" s="55"/>
      <c r="K456" s="112"/>
      <c r="L456" s="116"/>
      <c r="M456" s="116"/>
      <c r="N456" s="149"/>
      <c r="O456" s="116"/>
      <c r="Q456" s="88"/>
      <c r="R456" s="42"/>
      <c r="S456" s="43"/>
      <c r="T456" s="88"/>
      <c r="U456" s="97"/>
      <c r="V456" s="88"/>
      <c r="W456" s="97"/>
      <c r="X456" s="88"/>
    </row>
    <row r="457" spans="1:24">
      <c r="A457" s="111"/>
      <c r="B457" s="111"/>
      <c r="C457" s="112"/>
      <c r="D457" s="113"/>
      <c r="E457" s="50"/>
      <c r="F457" s="148"/>
      <c r="G457" s="116"/>
      <c r="H457" s="54"/>
      <c r="I457" s="54"/>
      <c r="J457" s="55"/>
      <c r="K457" s="112"/>
      <c r="L457" s="116"/>
      <c r="M457" s="116"/>
      <c r="N457" s="149"/>
      <c r="O457" s="116"/>
      <c r="Q457" s="88"/>
      <c r="R457" s="42"/>
      <c r="S457" s="43"/>
      <c r="T457" s="88"/>
      <c r="U457" s="97"/>
      <c r="V457" s="88"/>
      <c r="W457" s="97"/>
      <c r="X457" s="88"/>
    </row>
    <row r="458" spans="1:24">
      <c r="A458" s="111"/>
      <c r="B458" s="111"/>
      <c r="C458" s="112"/>
      <c r="D458" s="113"/>
      <c r="E458" s="50"/>
      <c r="F458" s="148"/>
      <c r="G458" s="116"/>
      <c r="H458" s="54"/>
      <c r="I458" s="54"/>
      <c r="J458" s="55"/>
      <c r="K458" s="112"/>
      <c r="L458" s="116"/>
      <c r="M458" s="116"/>
      <c r="N458" s="149"/>
      <c r="O458" s="116"/>
      <c r="Q458" s="88"/>
      <c r="R458" s="42"/>
      <c r="S458" s="43"/>
      <c r="T458" s="88"/>
      <c r="U458" s="97"/>
      <c r="V458" s="88"/>
      <c r="W458" s="97"/>
      <c r="X458" s="88"/>
    </row>
    <row r="459" spans="1:24">
      <c r="A459" s="111"/>
      <c r="B459" s="111"/>
      <c r="C459" s="112"/>
      <c r="D459" s="113"/>
      <c r="E459" s="50"/>
      <c r="F459" s="148"/>
      <c r="G459" s="116"/>
      <c r="H459" s="54"/>
      <c r="I459" s="54"/>
      <c r="J459" s="55"/>
      <c r="K459" s="112"/>
      <c r="L459" s="116"/>
      <c r="M459" s="116"/>
      <c r="N459" s="149"/>
      <c r="O459" s="116"/>
      <c r="Q459" s="88"/>
      <c r="R459" s="42"/>
      <c r="S459" s="43"/>
      <c r="T459" s="88"/>
      <c r="U459" s="97"/>
      <c r="V459" s="88"/>
      <c r="W459" s="97"/>
      <c r="X459" s="88"/>
    </row>
    <row r="460" spans="1:24">
      <c r="A460" s="111"/>
      <c r="B460" s="111"/>
      <c r="C460" s="112"/>
      <c r="D460" s="113"/>
      <c r="E460" s="50"/>
      <c r="F460" s="148"/>
      <c r="G460" s="116"/>
      <c r="H460" s="54"/>
      <c r="I460" s="54"/>
      <c r="J460" s="55"/>
      <c r="K460" s="112"/>
      <c r="L460" s="116"/>
      <c r="M460" s="116"/>
      <c r="N460" s="149"/>
      <c r="O460" s="116"/>
      <c r="Q460" s="88"/>
      <c r="R460" s="42"/>
      <c r="S460" s="43"/>
      <c r="T460" s="88"/>
      <c r="U460" s="97"/>
      <c r="V460" s="88"/>
      <c r="W460" s="97"/>
      <c r="X460" s="88"/>
    </row>
    <row r="461" spans="1:24">
      <c r="A461" s="111"/>
      <c r="B461" s="111"/>
      <c r="C461" s="112"/>
      <c r="D461" s="113"/>
      <c r="E461" s="50"/>
      <c r="F461" s="148"/>
      <c r="G461" s="116"/>
      <c r="H461" s="54"/>
      <c r="I461" s="54"/>
      <c r="J461" s="55"/>
      <c r="K461" s="112"/>
      <c r="L461" s="116"/>
      <c r="M461" s="116"/>
      <c r="N461" s="149"/>
      <c r="O461" s="116"/>
      <c r="Q461" s="88"/>
      <c r="R461" s="42"/>
      <c r="S461" s="43"/>
      <c r="T461" s="88"/>
      <c r="U461" s="97"/>
      <c r="V461" s="88"/>
      <c r="W461" s="97"/>
      <c r="X461" s="88"/>
    </row>
    <row r="462" spans="1:24">
      <c r="A462" s="111"/>
      <c r="B462" s="111"/>
      <c r="C462" s="112"/>
      <c r="D462" s="113"/>
      <c r="E462" s="50"/>
      <c r="F462" s="148"/>
      <c r="G462" s="116"/>
      <c r="H462" s="54"/>
      <c r="I462" s="54"/>
      <c r="J462" s="55"/>
      <c r="K462" s="112"/>
      <c r="L462" s="116"/>
      <c r="M462" s="116"/>
      <c r="N462" s="149"/>
      <c r="O462" s="116"/>
      <c r="Q462" s="88"/>
      <c r="R462" s="42"/>
      <c r="S462" s="43"/>
      <c r="T462" s="88"/>
      <c r="U462" s="97"/>
      <c r="V462" s="88"/>
      <c r="W462" s="97"/>
      <c r="X462" s="88"/>
    </row>
    <row r="463" spans="1:24">
      <c r="A463" s="111"/>
      <c r="B463" s="111"/>
      <c r="C463" s="112"/>
      <c r="D463" s="113"/>
      <c r="E463" s="50"/>
      <c r="F463" s="148"/>
      <c r="G463" s="116"/>
      <c r="H463" s="54"/>
      <c r="I463" s="54"/>
      <c r="J463" s="55"/>
      <c r="K463" s="112"/>
      <c r="L463" s="116"/>
      <c r="M463" s="116"/>
      <c r="N463" s="149"/>
      <c r="O463" s="116"/>
      <c r="Q463" s="88"/>
      <c r="R463" s="42"/>
      <c r="S463" s="43"/>
      <c r="T463" s="88"/>
      <c r="U463" s="97"/>
      <c r="V463" s="88"/>
      <c r="W463" s="97"/>
      <c r="X463" s="88"/>
    </row>
    <row r="464" spans="1:24">
      <c r="A464" s="111"/>
      <c r="B464" s="111"/>
      <c r="C464" s="112"/>
      <c r="D464" s="113"/>
      <c r="E464" s="50"/>
      <c r="F464" s="148"/>
      <c r="G464" s="116"/>
      <c r="H464" s="54"/>
      <c r="I464" s="54"/>
      <c r="J464" s="55"/>
      <c r="K464" s="112"/>
      <c r="L464" s="116"/>
      <c r="M464" s="116"/>
      <c r="N464" s="149"/>
      <c r="O464" s="116"/>
      <c r="Q464" s="88"/>
      <c r="R464" s="42"/>
      <c r="S464" s="43"/>
      <c r="T464" s="88"/>
      <c r="U464" s="97"/>
      <c r="V464" s="88"/>
      <c r="W464" s="97"/>
      <c r="X464" s="88"/>
    </row>
    <row r="465" spans="1:24">
      <c r="A465" s="111"/>
      <c r="B465" s="111"/>
      <c r="C465" s="112"/>
      <c r="D465" s="113"/>
      <c r="E465" s="50"/>
      <c r="F465" s="148"/>
      <c r="G465" s="116"/>
      <c r="H465" s="54"/>
      <c r="I465" s="54"/>
      <c r="J465" s="55"/>
      <c r="K465" s="112"/>
      <c r="L465" s="116"/>
      <c r="M465" s="116"/>
      <c r="N465" s="149"/>
      <c r="O465" s="116"/>
      <c r="Q465" s="88"/>
      <c r="R465" s="42"/>
      <c r="S465" s="43"/>
      <c r="T465" s="88"/>
      <c r="U465" s="97"/>
      <c r="V465" s="88"/>
      <c r="W465" s="97"/>
      <c r="X465" s="88"/>
    </row>
    <row r="466" spans="1:24">
      <c r="A466" s="111"/>
      <c r="B466" s="111"/>
      <c r="C466" s="112"/>
      <c r="D466" s="113"/>
      <c r="E466" s="50"/>
      <c r="F466" s="148"/>
      <c r="G466" s="116"/>
      <c r="H466" s="54"/>
      <c r="I466" s="54"/>
      <c r="J466" s="55"/>
      <c r="K466" s="112"/>
      <c r="L466" s="116"/>
      <c r="M466" s="116"/>
      <c r="N466" s="149"/>
      <c r="O466" s="116"/>
      <c r="Q466" s="88"/>
      <c r="R466" s="42"/>
      <c r="S466" s="43"/>
      <c r="T466" s="88"/>
      <c r="U466" s="97"/>
      <c r="V466" s="88"/>
      <c r="W466" s="97"/>
      <c r="X466" s="88"/>
    </row>
    <row r="467" spans="1:24">
      <c r="A467" s="111"/>
      <c r="B467" s="111"/>
      <c r="C467" s="112"/>
      <c r="D467" s="113"/>
      <c r="E467" s="50"/>
      <c r="F467" s="148"/>
      <c r="G467" s="116"/>
      <c r="H467" s="54"/>
      <c r="I467" s="54"/>
      <c r="J467" s="55"/>
      <c r="K467" s="112"/>
      <c r="L467" s="116"/>
      <c r="M467" s="116"/>
      <c r="N467" s="149"/>
      <c r="O467" s="116"/>
      <c r="Q467" s="88"/>
      <c r="R467" s="42"/>
      <c r="S467" s="43"/>
      <c r="T467" s="88"/>
      <c r="U467" s="97"/>
      <c r="V467" s="88"/>
      <c r="W467" s="97"/>
      <c r="X467" s="88"/>
    </row>
    <row r="468" spans="1:24">
      <c r="A468" s="111"/>
      <c r="B468" s="111"/>
      <c r="C468" s="112"/>
      <c r="D468" s="113"/>
      <c r="E468" s="50"/>
      <c r="F468" s="148"/>
      <c r="G468" s="116"/>
      <c r="H468" s="54"/>
      <c r="I468" s="54"/>
      <c r="J468" s="55"/>
      <c r="K468" s="112"/>
      <c r="L468" s="116"/>
      <c r="M468" s="116"/>
      <c r="N468" s="149"/>
      <c r="O468" s="116"/>
      <c r="Q468" s="88"/>
      <c r="R468" s="42"/>
      <c r="S468" s="43"/>
      <c r="T468" s="88"/>
      <c r="U468" s="97"/>
      <c r="V468" s="88"/>
      <c r="W468" s="97"/>
      <c r="X468" s="88"/>
    </row>
    <row r="469" spans="1:24">
      <c r="A469" s="111"/>
      <c r="B469" s="111"/>
      <c r="C469" s="112"/>
      <c r="D469" s="113"/>
      <c r="E469" s="50"/>
      <c r="F469" s="148"/>
      <c r="G469" s="116"/>
      <c r="H469" s="54"/>
      <c r="I469" s="54"/>
      <c r="J469" s="55"/>
      <c r="K469" s="112"/>
      <c r="L469" s="116"/>
      <c r="M469" s="116"/>
      <c r="N469" s="149"/>
      <c r="O469" s="116"/>
      <c r="Q469" s="88"/>
      <c r="R469" s="42"/>
      <c r="S469" s="43"/>
      <c r="T469" s="88"/>
      <c r="U469" s="97"/>
      <c r="V469" s="88"/>
      <c r="W469" s="97"/>
      <c r="X469" s="88"/>
    </row>
    <row r="470" spans="1:24">
      <c r="A470" s="111"/>
      <c r="B470" s="111"/>
      <c r="C470" s="112"/>
      <c r="D470" s="113"/>
      <c r="E470" s="50"/>
      <c r="F470" s="148"/>
      <c r="G470" s="116"/>
      <c r="H470" s="54"/>
      <c r="I470" s="54"/>
      <c r="J470" s="55"/>
      <c r="K470" s="112"/>
      <c r="L470" s="116"/>
      <c r="M470" s="116"/>
      <c r="N470" s="149"/>
      <c r="O470" s="116"/>
      <c r="Q470" s="88"/>
      <c r="R470" s="42"/>
      <c r="S470" s="43"/>
      <c r="T470" s="88"/>
      <c r="U470" s="97"/>
      <c r="V470" s="88"/>
      <c r="W470" s="97"/>
      <c r="X470" s="88"/>
    </row>
    <row r="471" spans="1:24">
      <c r="A471" s="111"/>
      <c r="B471" s="111"/>
      <c r="C471" s="112"/>
      <c r="D471" s="113"/>
      <c r="E471" s="50"/>
      <c r="F471" s="148"/>
      <c r="G471" s="116"/>
      <c r="H471" s="54"/>
      <c r="I471" s="54"/>
      <c r="J471" s="55"/>
      <c r="K471" s="112"/>
      <c r="L471" s="116"/>
      <c r="M471" s="116"/>
      <c r="N471" s="149"/>
      <c r="O471" s="116"/>
      <c r="Q471" s="88"/>
      <c r="R471" s="42"/>
      <c r="S471" s="43"/>
      <c r="T471" s="88"/>
      <c r="U471" s="97"/>
      <c r="V471" s="88"/>
      <c r="W471" s="97"/>
      <c r="X471" s="88"/>
    </row>
    <row r="472" spans="1:24">
      <c r="A472" s="111"/>
      <c r="B472" s="111"/>
      <c r="C472" s="112"/>
      <c r="D472" s="113"/>
      <c r="E472" s="50"/>
      <c r="F472" s="148"/>
      <c r="G472" s="116"/>
      <c r="H472" s="54"/>
      <c r="I472" s="54"/>
      <c r="J472" s="55"/>
      <c r="K472" s="112"/>
      <c r="L472" s="116"/>
      <c r="M472" s="116"/>
      <c r="N472" s="149"/>
      <c r="O472" s="116"/>
      <c r="Q472" s="88"/>
      <c r="R472" s="42"/>
      <c r="S472" s="43"/>
      <c r="T472" s="88"/>
      <c r="U472" s="97"/>
      <c r="V472" s="88"/>
      <c r="W472" s="97"/>
      <c r="X472" s="88"/>
    </row>
    <row r="473" spans="1:24">
      <c r="A473" s="111"/>
      <c r="B473" s="111"/>
      <c r="C473" s="112"/>
      <c r="D473" s="113"/>
      <c r="E473" s="50"/>
      <c r="F473" s="148"/>
      <c r="G473" s="116"/>
      <c r="H473" s="54"/>
      <c r="I473" s="54"/>
      <c r="J473" s="55"/>
      <c r="K473" s="112"/>
      <c r="L473" s="116"/>
      <c r="M473" s="116"/>
      <c r="N473" s="149"/>
      <c r="O473" s="116"/>
      <c r="Q473" s="88"/>
      <c r="R473" s="42"/>
      <c r="S473" s="43"/>
      <c r="T473" s="88"/>
      <c r="U473" s="97"/>
      <c r="V473" s="88"/>
      <c r="W473" s="97"/>
      <c r="X473" s="88"/>
    </row>
    <row r="474" spans="1:24">
      <c r="A474" s="111"/>
      <c r="B474" s="111"/>
      <c r="C474" s="112"/>
      <c r="D474" s="113"/>
      <c r="E474" s="50"/>
      <c r="F474" s="148"/>
      <c r="G474" s="116"/>
      <c r="H474" s="54"/>
      <c r="I474" s="54"/>
      <c r="J474" s="55"/>
      <c r="K474" s="112"/>
      <c r="L474" s="116"/>
      <c r="M474" s="116"/>
      <c r="N474" s="149"/>
      <c r="O474" s="116"/>
      <c r="Q474" s="88"/>
      <c r="R474" s="42"/>
      <c r="S474" s="43"/>
      <c r="T474" s="88"/>
      <c r="U474" s="97"/>
      <c r="V474" s="88"/>
      <c r="W474" s="97"/>
      <c r="X474" s="88"/>
    </row>
    <row r="475" spans="1:24">
      <c r="A475" s="111"/>
      <c r="B475" s="111"/>
      <c r="C475" s="112"/>
      <c r="D475" s="113"/>
      <c r="E475" s="50"/>
      <c r="F475" s="148"/>
      <c r="G475" s="116"/>
      <c r="H475" s="54"/>
      <c r="I475" s="54"/>
      <c r="J475" s="55"/>
      <c r="K475" s="112"/>
      <c r="L475" s="116"/>
      <c r="M475" s="116"/>
      <c r="N475" s="149"/>
      <c r="O475" s="116"/>
      <c r="Q475" s="88"/>
      <c r="R475" s="42"/>
      <c r="S475" s="43"/>
      <c r="T475" s="88"/>
      <c r="U475" s="97"/>
      <c r="V475" s="88"/>
      <c r="W475" s="97"/>
      <c r="X475" s="88"/>
    </row>
    <row r="476" spans="1:24">
      <c r="A476" s="111"/>
      <c r="B476" s="111"/>
      <c r="C476" s="112"/>
      <c r="D476" s="113"/>
      <c r="E476" s="50"/>
      <c r="F476" s="148"/>
      <c r="G476" s="116"/>
      <c r="H476" s="54"/>
      <c r="I476" s="54"/>
      <c r="J476" s="55"/>
      <c r="K476" s="112"/>
      <c r="L476" s="116"/>
      <c r="M476" s="116"/>
      <c r="N476" s="149"/>
      <c r="O476" s="116"/>
      <c r="Q476" s="88"/>
      <c r="R476" s="42"/>
      <c r="S476" s="43"/>
      <c r="T476" s="88"/>
      <c r="U476" s="97"/>
      <c r="V476" s="88"/>
      <c r="W476" s="97"/>
      <c r="X476" s="88"/>
    </row>
    <row r="477" spans="1:24">
      <c r="A477" s="111"/>
      <c r="B477" s="111"/>
      <c r="C477" s="112"/>
      <c r="D477" s="113"/>
      <c r="E477" s="50"/>
      <c r="F477" s="148"/>
      <c r="G477" s="116"/>
      <c r="H477" s="54"/>
      <c r="I477" s="54"/>
      <c r="J477" s="55"/>
      <c r="K477" s="112"/>
      <c r="L477" s="116"/>
      <c r="M477" s="116"/>
      <c r="N477" s="149"/>
      <c r="O477" s="116"/>
      <c r="Q477" s="88"/>
      <c r="R477" s="42"/>
      <c r="S477" s="43"/>
      <c r="T477" s="88"/>
      <c r="U477" s="97"/>
      <c r="V477" s="88"/>
      <c r="W477" s="97"/>
      <c r="X477" s="88"/>
    </row>
    <row r="478" spans="1:24">
      <c r="A478" s="111"/>
      <c r="B478" s="111"/>
      <c r="C478" s="112"/>
      <c r="D478" s="113"/>
      <c r="E478" s="50"/>
      <c r="F478" s="148"/>
      <c r="G478" s="116"/>
      <c r="H478" s="54"/>
      <c r="I478" s="54"/>
      <c r="J478" s="55"/>
      <c r="K478" s="112"/>
      <c r="L478" s="116"/>
      <c r="M478" s="116"/>
      <c r="N478" s="149"/>
      <c r="O478" s="116"/>
      <c r="Q478" s="88"/>
      <c r="R478" s="42"/>
      <c r="S478" s="43"/>
      <c r="T478" s="88"/>
      <c r="U478" s="97"/>
      <c r="V478" s="88"/>
      <c r="W478" s="97"/>
      <c r="X478" s="88"/>
    </row>
    <row r="479" spans="1:24">
      <c r="A479" s="111"/>
      <c r="B479" s="111"/>
      <c r="C479" s="112"/>
      <c r="D479" s="113"/>
      <c r="E479" s="50"/>
      <c r="F479" s="148"/>
      <c r="G479" s="116"/>
      <c r="H479" s="54"/>
      <c r="I479" s="54"/>
      <c r="J479" s="55"/>
      <c r="K479" s="112"/>
      <c r="L479" s="116"/>
      <c r="M479" s="116"/>
      <c r="N479" s="149"/>
      <c r="O479" s="116"/>
      <c r="Q479" s="88"/>
      <c r="R479" s="42"/>
      <c r="S479" s="43"/>
      <c r="T479" s="88"/>
      <c r="U479" s="97"/>
      <c r="V479" s="88"/>
      <c r="W479" s="97"/>
      <c r="X479" s="88"/>
    </row>
    <row r="480" spans="1:24">
      <c r="A480" s="111"/>
      <c r="B480" s="111"/>
      <c r="C480" s="112"/>
      <c r="D480" s="113"/>
      <c r="E480" s="50"/>
      <c r="F480" s="148"/>
      <c r="G480" s="116"/>
      <c r="H480" s="54"/>
      <c r="I480" s="54"/>
      <c r="J480" s="55"/>
      <c r="K480" s="112"/>
      <c r="L480" s="116"/>
      <c r="M480" s="116"/>
      <c r="N480" s="149"/>
      <c r="O480" s="116"/>
      <c r="Q480" s="88"/>
      <c r="R480" s="42"/>
      <c r="S480" s="43"/>
      <c r="T480" s="88"/>
      <c r="U480" s="97"/>
      <c r="V480" s="88"/>
      <c r="W480" s="97"/>
      <c r="X480" s="88"/>
    </row>
    <row r="481" spans="1:24">
      <c r="A481" s="111"/>
      <c r="B481" s="111"/>
      <c r="C481" s="112"/>
      <c r="D481" s="113"/>
      <c r="E481" s="50"/>
      <c r="F481" s="148"/>
      <c r="G481" s="116"/>
      <c r="H481" s="54"/>
      <c r="I481" s="54"/>
      <c r="J481" s="55"/>
      <c r="K481" s="112"/>
      <c r="L481" s="116"/>
      <c r="M481" s="116"/>
      <c r="N481" s="149"/>
      <c r="O481" s="116"/>
      <c r="Q481" s="88"/>
      <c r="R481" s="42"/>
      <c r="S481" s="43"/>
      <c r="T481" s="88"/>
      <c r="U481" s="97"/>
      <c r="V481" s="88"/>
      <c r="W481" s="97"/>
      <c r="X481" s="88"/>
    </row>
    <row r="482" spans="1:24">
      <c r="A482" s="111"/>
      <c r="B482" s="111"/>
      <c r="C482" s="112"/>
      <c r="D482" s="113"/>
      <c r="E482" s="50"/>
      <c r="F482" s="148"/>
      <c r="G482" s="116"/>
      <c r="H482" s="54"/>
      <c r="I482" s="54"/>
      <c r="J482" s="55"/>
      <c r="K482" s="112"/>
      <c r="L482" s="116"/>
      <c r="M482" s="116"/>
      <c r="N482" s="149"/>
      <c r="O482" s="116"/>
      <c r="Q482" s="88"/>
      <c r="R482" s="42"/>
      <c r="S482" s="43"/>
      <c r="T482" s="88"/>
      <c r="U482" s="97"/>
      <c r="V482" s="88"/>
      <c r="W482" s="97"/>
      <c r="X482" s="88"/>
    </row>
    <row r="483" spans="1:24">
      <c r="A483" s="111"/>
      <c r="B483" s="111"/>
      <c r="C483" s="112"/>
      <c r="D483" s="113"/>
      <c r="E483" s="50"/>
      <c r="F483" s="148"/>
      <c r="G483" s="116"/>
      <c r="H483" s="54"/>
      <c r="I483" s="54"/>
      <c r="J483" s="55"/>
      <c r="K483" s="112"/>
      <c r="L483" s="116"/>
      <c r="M483" s="116"/>
      <c r="N483" s="149"/>
      <c r="O483" s="116"/>
      <c r="Q483" s="88"/>
      <c r="R483" s="42"/>
      <c r="S483" s="43"/>
      <c r="T483" s="88"/>
      <c r="U483" s="97"/>
      <c r="V483" s="88"/>
      <c r="W483" s="97"/>
      <c r="X483" s="88"/>
    </row>
    <row r="484" spans="1:24">
      <c r="A484" s="111"/>
      <c r="B484" s="111"/>
      <c r="C484" s="112"/>
      <c r="D484" s="113"/>
      <c r="E484" s="50"/>
      <c r="F484" s="148"/>
      <c r="G484" s="116"/>
      <c r="H484" s="54"/>
      <c r="I484" s="54"/>
      <c r="J484" s="55"/>
      <c r="K484" s="112"/>
      <c r="L484" s="116"/>
      <c r="M484" s="116"/>
      <c r="N484" s="149"/>
      <c r="O484" s="116"/>
      <c r="Q484" s="88"/>
      <c r="R484" s="42"/>
      <c r="S484" s="43"/>
      <c r="T484" s="88"/>
      <c r="U484" s="97"/>
      <c r="V484" s="88"/>
      <c r="W484" s="97"/>
      <c r="X484" s="88"/>
    </row>
    <row r="485" spans="1:24">
      <c r="A485" s="111"/>
      <c r="B485" s="111"/>
      <c r="C485" s="112"/>
      <c r="D485" s="113"/>
      <c r="E485" s="50"/>
      <c r="F485" s="148"/>
      <c r="G485" s="116"/>
      <c r="H485" s="54"/>
      <c r="I485" s="54"/>
      <c r="J485" s="55"/>
      <c r="K485" s="112"/>
      <c r="L485" s="116"/>
      <c r="M485" s="116"/>
      <c r="N485" s="149"/>
      <c r="O485" s="116"/>
      <c r="Q485" s="88"/>
      <c r="R485" s="42"/>
      <c r="S485" s="43"/>
      <c r="T485" s="88"/>
      <c r="U485" s="97"/>
      <c r="V485" s="88"/>
      <c r="W485" s="97"/>
      <c r="X485" s="88"/>
    </row>
    <row r="486" spans="1:24">
      <c r="A486" s="111"/>
      <c r="B486" s="111"/>
      <c r="C486" s="112"/>
      <c r="D486" s="113"/>
      <c r="E486" s="50"/>
      <c r="F486" s="148"/>
      <c r="G486" s="116"/>
      <c r="H486" s="54"/>
      <c r="I486" s="54"/>
      <c r="J486" s="55"/>
      <c r="K486" s="112"/>
      <c r="L486" s="116"/>
      <c r="M486" s="116"/>
      <c r="N486" s="149"/>
      <c r="O486" s="116"/>
      <c r="Q486" s="88"/>
      <c r="R486" s="42"/>
      <c r="S486" s="43"/>
      <c r="T486" s="88"/>
      <c r="U486" s="97"/>
      <c r="V486" s="88"/>
      <c r="W486" s="97"/>
      <c r="X486" s="88"/>
    </row>
    <row r="487" spans="1:24">
      <c r="A487" s="111"/>
      <c r="B487" s="111"/>
      <c r="C487" s="112"/>
      <c r="D487" s="113"/>
      <c r="E487" s="50"/>
      <c r="F487" s="148"/>
      <c r="G487" s="116"/>
      <c r="H487" s="54"/>
      <c r="I487" s="54"/>
      <c r="J487" s="55"/>
      <c r="K487" s="112"/>
      <c r="L487" s="116"/>
      <c r="M487" s="116"/>
      <c r="N487" s="149"/>
      <c r="O487" s="116"/>
      <c r="Q487" s="88"/>
      <c r="R487" s="42"/>
      <c r="S487" s="43"/>
      <c r="T487" s="88"/>
      <c r="U487" s="97"/>
      <c r="V487" s="88"/>
      <c r="W487" s="97"/>
      <c r="X487" s="88"/>
    </row>
    <row r="488" spans="1:24">
      <c r="A488" s="111"/>
      <c r="B488" s="111"/>
      <c r="C488" s="112"/>
      <c r="D488" s="113"/>
      <c r="E488" s="50"/>
      <c r="F488" s="148"/>
      <c r="G488" s="116"/>
      <c r="H488" s="54"/>
      <c r="I488" s="54"/>
      <c r="J488" s="55"/>
      <c r="K488" s="112"/>
      <c r="L488" s="116"/>
      <c r="M488" s="116"/>
      <c r="N488" s="149"/>
      <c r="O488" s="116"/>
      <c r="Q488" s="88"/>
      <c r="R488" s="42"/>
      <c r="S488" s="43"/>
      <c r="T488" s="88"/>
      <c r="U488" s="97"/>
      <c r="V488" s="88"/>
      <c r="W488" s="97"/>
      <c r="X488" s="88"/>
    </row>
    <row r="489" spans="1:24">
      <c r="A489" s="111"/>
      <c r="B489" s="111"/>
      <c r="C489" s="112"/>
      <c r="D489" s="113"/>
      <c r="E489" s="50"/>
      <c r="F489" s="148"/>
      <c r="G489" s="116"/>
      <c r="H489" s="54"/>
      <c r="I489" s="54"/>
      <c r="J489" s="55"/>
      <c r="K489" s="112"/>
      <c r="L489" s="116"/>
      <c r="M489" s="116"/>
      <c r="N489" s="149"/>
      <c r="O489" s="116"/>
      <c r="Q489" s="88"/>
      <c r="R489" s="42"/>
      <c r="S489" s="43"/>
      <c r="T489" s="88"/>
      <c r="U489" s="97"/>
      <c r="V489" s="88"/>
      <c r="W489" s="97"/>
      <c r="X489" s="88"/>
    </row>
    <row r="490" spans="1:24">
      <c r="A490" s="111"/>
      <c r="B490" s="111"/>
      <c r="C490" s="112"/>
      <c r="D490" s="113"/>
      <c r="E490" s="50"/>
      <c r="F490" s="148"/>
      <c r="G490" s="116"/>
      <c r="H490" s="54"/>
      <c r="I490" s="54"/>
      <c r="J490" s="55"/>
      <c r="K490" s="112"/>
      <c r="L490" s="116"/>
      <c r="M490" s="116"/>
      <c r="N490" s="149"/>
      <c r="O490" s="116"/>
      <c r="Q490" s="88"/>
      <c r="R490" s="42"/>
      <c r="S490" s="43"/>
      <c r="T490" s="88"/>
      <c r="U490" s="97"/>
      <c r="V490" s="88"/>
      <c r="W490" s="97"/>
      <c r="X490" s="88"/>
    </row>
    <row r="491" spans="1:24">
      <c r="A491" s="111"/>
      <c r="B491" s="111"/>
      <c r="C491" s="112"/>
      <c r="D491" s="113"/>
      <c r="E491" s="50"/>
      <c r="F491" s="148"/>
      <c r="G491" s="116"/>
      <c r="H491" s="54"/>
      <c r="I491" s="54"/>
      <c r="J491" s="55"/>
      <c r="K491" s="112"/>
      <c r="L491" s="116"/>
      <c r="M491" s="116"/>
      <c r="N491" s="149"/>
      <c r="O491" s="116"/>
      <c r="Q491" s="88"/>
      <c r="R491" s="42"/>
      <c r="S491" s="43"/>
      <c r="T491" s="88"/>
      <c r="U491" s="97"/>
      <c r="V491" s="88"/>
      <c r="W491" s="97"/>
      <c r="X491" s="88"/>
    </row>
    <row r="492" spans="1:24">
      <c r="A492" s="111"/>
      <c r="B492" s="111"/>
      <c r="C492" s="112"/>
      <c r="D492" s="113"/>
      <c r="E492" s="50"/>
      <c r="F492" s="148"/>
      <c r="G492" s="116"/>
      <c r="H492" s="54"/>
      <c r="I492" s="54"/>
      <c r="J492" s="55"/>
      <c r="K492" s="112"/>
      <c r="L492" s="116"/>
      <c r="M492" s="116"/>
      <c r="N492" s="149"/>
      <c r="O492" s="116"/>
      <c r="Q492" s="88"/>
      <c r="R492" s="42"/>
      <c r="S492" s="43"/>
      <c r="T492" s="88"/>
      <c r="U492" s="97"/>
      <c r="V492" s="88"/>
      <c r="W492" s="97"/>
      <c r="X492" s="88"/>
    </row>
    <row r="493" spans="1:24">
      <c r="A493" s="111"/>
      <c r="B493" s="111"/>
      <c r="C493" s="112"/>
      <c r="D493" s="113"/>
      <c r="E493" s="50"/>
      <c r="F493" s="148"/>
      <c r="G493" s="116"/>
      <c r="H493" s="54"/>
      <c r="I493" s="54"/>
      <c r="J493" s="55"/>
      <c r="K493" s="112"/>
      <c r="L493" s="116"/>
      <c r="M493" s="116"/>
      <c r="N493" s="149"/>
      <c r="O493" s="116"/>
      <c r="Q493" s="88"/>
      <c r="R493" s="42"/>
      <c r="S493" s="43"/>
      <c r="T493" s="88"/>
      <c r="U493" s="97"/>
      <c r="V493" s="88"/>
      <c r="W493" s="97"/>
      <c r="X493" s="88"/>
    </row>
    <row r="494" spans="1:24">
      <c r="A494" s="111"/>
      <c r="B494" s="111"/>
      <c r="C494" s="112"/>
      <c r="D494" s="113"/>
      <c r="E494" s="50"/>
      <c r="F494" s="148"/>
      <c r="G494" s="116"/>
      <c r="H494" s="54"/>
      <c r="I494" s="54"/>
      <c r="J494" s="55"/>
      <c r="K494" s="112"/>
      <c r="L494" s="116"/>
      <c r="M494" s="116"/>
      <c r="N494" s="149"/>
      <c r="O494" s="116"/>
      <c r="Q494" s="88"/>
      <c r="R494" s="42"/>
      <c r="S494" s="43"/>
      <c r="T494" s="88"/>
      <c r="U494" s="97"/>
      <c r="V494" s="88"/>
      <c r="W494" s="97"/>
      <c r="X494" s="88"/>
    </row>
    <row r="495" spans="1:24">
      <c r="A495" s="111"/>
      <c r="B495" s="111"/>
      <c r="C495" s="112"/>
      <c r="D495" s="113"/>
      <c r="E495" s="50"/>
      <c r="F495" s="148"/>
      <c r="G495" s="116"/>
      <c r="H495" s="54"/>
      <c r="I495" s="54"/>
      <c r="J495" s="55"/>
      <c r="K495" s="112"/>
      <c r="L495" s="116"/>
      <c r="M495" s="116"/>
      <c r="N495" s="149"/>
      <c r="O495" s="116"/>
      <c r="Q495" s="88"/>
      <c r="R495" s="42"/>
      <c r="S495" s="43"/>
      <c r="T495" s="88"/>
      <c r="U495" s="97"/>
      <c r="V495" s="88"/>
      <c r="W495" s="97"/>
      <c r="X495" s="88"/>
    </row>
    <row r="496" spans="1:24">
      <c r="A496" s="111"/>
      <c r="B496" s="111"/>
      <c r="C496" s="112"/>
      <c r="D496" s="113"/>
      <c r="E496" s="50"/>
      <c r="F496" s="148"/>
      <c r="G496" s="116"/>
      <c r="H496" s="54"/>
      <c r="I496" s="54"/>
      <c r="J496" s="55"/>
      <c r="K496" s="112"/>
      <c r="L496" s="116"/>
      <c r="M496" s="116"/>
      <c r="N496" s="149"/>
      <c r="O496" s="116"/>
      <c r="Q496" s="88"/>
      <c r="R496" s="42"/>
      <c r="S496" s="43"/>
      <c r="T496" s="88"/>
      <c r="U496" s="97"/>
      <c r="V496" s="88"/>
      <c r="W496" s="97"/>
      <c r="X496" s="88"/>
    </row>
    <row r="497" spans="1:24">
      <c r="A497" s="111"/>
      <c r="B497" s="111"/>
      <c r="C497" s="112"/>
      <c r="D497" s="113"/>
      <c r="E497" s="50"/>
      <c r="F497" s="148"/>
      <c r="G497" s="116"/>
      <c r="H497" s="54"/>
      <c r="I497" s="54"/>
      <c r="J497" s="55"/>
      <c r="K497" s="112"/>
      <c r="L497" s="116"/>
      <c r="M497" s="116"/>
      <c r="N497" s="149"/>
      <c r="O497" s="116"/>
      <c r="Q497" s="88"/>
      <c r="R497" s="42"/>
      <c r="S497" s="43"/>
      <c r="T497" s="88"/>
      <c r="U497" s="97"/>
      <c r="V497" s="88"/>
      <c r="W497" s="97"/>
      <c r="X497" s="88"/>
    </row>
    <row r="498" spans="1:24">
      <c r="A498" s="111"/>
      <c r="B498" s="111"/>
      <c r="C498" s="112"/>
      <c r="D498" s="113"/>
      <c r="E498" s="50"/>
      <c r="F498" s="148"/>
      <c r="G498" s="116"/>
      <c r="H498" s="54"/>
      <c r="I498" s="54"/>
      <c r="J498" s="55"/>
      <c r="K498" s="112"/>
      <c r="L498" s="116"/>
      <c r="M498" s="116"/>
      <c r="N498" s="149"/>
      <c r="O498" s="116"/>
      <c r="Q498" s="88"/>
      <c r="R498" s="42"/>
      <c r="S498" s="43"/>
      <c r="T498" s="88"/>
      <c r="U498" s="97"/>
      <c r="V498" s="88"/>
      <c r="W498" s="97"/>
      <c r="X498" s="88"/>
    </row>
    <row r="499" spans="1:24">
      <c r="A499" s="111"/>
      <c r="B499" s="111"/>
      <c r="C499" s="112"/>
      <c r="D499" s="113"/>
      <c r="E499" s="50"/>
      <c r="F499" s="148"/>
      <c r="G499" s="116"/>
      <c r="H499" s="54"/>
      <c r="I499" s="54"/>
      <c r="J499" s="55"/>
      <c r="K499" s="112"/>
      <c r="L499" s="116"/>
      <c r="M499" s="116"/>
      <c r="N499" s="149"/>
      <c r="O499" s="116"/>
      <c r="Q499" s="88"/>
      <c r="R499" s="42"/>
      <c r="S499" s="43"/>
      <c r="T499" s="88"/>
      <c r="U499" s="97"/>
      <c r="V499" s="88"/>
      <c r="W499" s="97"/>
      <c r="X499" s="88"/>
    </row>
    <row r="500" spans="1:24">
      <c r="A500" s="111"/>
      <c r="B500" s="111"/>
      <c r="C500" s="112"/>
      <c r="D500" s="113"/>
      <c r="E500" s="50"/>
      <c r="F500" s="148"/>
      <c r="G500" s="116"/>
      <c r="H500" s="54"/>
      <c r="I500" s="54"/>
      <c r="J500" s="55"/>
      <c r="K500" s="112"/>
      <c r="L500" s="116"/>
      <c r="M500" s="116"/>
      <c r="N500" s="149"/>
      <c r="O500" s="116"/>
      <c r="Q500" s="88"/>
      <c r="R500" s="42"/>
      <c r="S500" s="43"/>
      <c r="T500" s="88"/>
      <c r="U500" s="97"/>
      <c r="V500" s="88"/>
      <c r="W500" s="97"/>
      <c r="X500" s="88"/>
    </row>
    <row r="501" spans="1:24">
      <c r="A501" s="111"/>
      <c r="B501" s="111"/>
      <c r="C501" s="112"/>
      <c r="D501" s="113"/>
      <c r="E501" s="50"/>
      <c r="F501" s="148"/>
      <c r="G501" s="116"/>
      <c r="H501" s="54"/>
      <c r="I501" s="54"/>
      <c r="J501" s="55"/>
      <c r="K501" s="112"/>
      <c r="L501" s="116"/>
      <c r="M501" s="116"/>
      <c r="N501" s="149"/>
      <c r="O501" s="116"/>
      <c r="Q501" s="88"/>
      <c r="R501" s="42"/>
      <c r="S501" s="43"/>
      <c r="T501" s="88"/>
      <c r="U501" s="97"/>
      <c r="V501" s="88"/>
      <c r="W501" s="97"/>
      <c r="X501" s="88"/>
    </row>
    <row r="502" spans="1:24">
      <c r="A502" s="111"/>
      <c r="B502" s="111"/>
      <c r="C502" s="112"/>
      <c r="D502" s="113"/>
      <c r="E502" s="50"/>
      <c r="F502" s="148"/>
      <c r="G502" s="116"/>
      <c r="H502" s="54"/>
      <c r="I502" s="54"/>
      <c r="J502" s="55"/>
      <c r="K502" s="112"/>
      <c r="L502" s="116"/>
      <c r="M502" s="116"/>
      <c r="N502" s="149"/>
      <c r="O502" s="116"/>
      <c r="Q502" s="88"/>
      <c r="R502" s="42"/>
      <c r="S502" s="43"/>
      <c r="T502" s="88"/>
      <c r="U502" s="97"/>
      <c r="V502" s="88"/>
      <c r="W502" s="97"/>
      <c r="X502" s="88"/>
    </row>
    <row r="503" spans="1:24">
      <c r="A503" s="111"/>
      <c r="B503" s="111"/>
      <c r="C503" s="112"/>
      <c r="D503" s="113"/>
      <c r="E503" s="50"/>
      <c r="F503" s="148"/>
      <c r="G503" s="116"/>
      <c r="H503" s="54"/>
      <c r="I503" s="54"/>
      <c r="J503" s="55"/>
      <c r="K503" s="112"/>
      <c r="L503" s="116"/>
      <c r="M503" s="116"/>
      <c r="N503" s="149"/>
      <c r="O503" s="116"/>
      <c r="Q503" s="88"/>
      <c r="R503" s="42"/>
      <c r="S503" s="43"/>
      <c r="T503" s="88"/>
      <c r="U503" s="97"/>
      <c r="V503" s="88"/>
      <c r="W503" s="97"/>
      <c r="X503" s="88"/>
    </row>
    <row r="504" spans="1:24">
      <c r="A504" s="111"/>
      <c r="B504" s="111"/>
      <c r="C504" s="112"/>
      <c r="D504" s="113"/>
      <c r="E504" s="50"/>
      <c r="F504" s="148"/>
      <c r="G504" s="116"/>
      <c r="H504" s="54"/>
      <c r="I504" s="54"/>
      <c r="J504" s="55"/>
      <c r="K504" s="112"/>
      <c r="L504" s="116"/>
      <c r="M504" s="116"/>
      <c r="N504" s="149"/>
      <c r="O504" s="116"/>
      <c r="Q504" s="88"/>
      <c r="R504" s="42"/>
      <c r="S504" s="43"/>
      <c r="T504" s="88"/>
      <c r="U504" s="97"/>
      <c r="V504" s="88"/>
      <c r="W504" s="97"/>
      <c r="X504" s="88"/>
    </row>
    <row r="505" spans="1:24">
      <c r="A505" s="111"/>
      <c r="B505" s="111"/>
      <c r="C505" s="112"/>
      <c r="D505" s="113"/>
      <c r="E505" s="50"/>
      <c r="F505" s="148"/>
      <c r="G505" s="116"/>
      <c r="H505" s="54"/>
      <c r="I505" s="54"/>
      <c r="J505" s="55"/>
      <c r="K505" s="112"/>
      <c r="L505" s="116"/>
      <c r="M505" s="116"/>
      <c r="N505" s="149"/>
      <c r="O505" s="116"/>
      <c r="Q505" s="88"/>
      <c r="R505" s="42"/>
      <c r="S505" s="43"/>
      <c r="T505" s="88"/>
      <c r="U505" s="97"/>
      <c r="V505" s="88"/>
      <c r="W505" s="97"/>
      <c r="X505" s="88"/>
    </row>
    <row r="506" spans="1:24">
      <c r="A506" s="111"/>
      <c r="B506" s="111"/>
      <c r="C506" s="112"/>
      <c r="D506" s="113"/>
      <c r="E506" s="50"/>
      <c r="F506" s="148"/>
      <c r="G506" s="116"/>
      <c r="H506" s="54"/>
      <c r="I506" s="54"/>
      <c r="J506" s="55"/>
      <c r="K506" s="112"/>
      <c r="L506" s="116"/>
      <c r="M506" s="116"/>
      <c r="N506" s="149"/>
      <c r="O506" s="116"/>
      <c r="Q506" s="88"/>
      <c r="R506" s="42"/>
      <c r="S506" s="43"/>
      <c r="T506" s="88"/>
      <c r="U506" s="97"/>
      <c r="V506" s="88"/>
      <c r="W506" s="97"/>
      <c r="X506" s="88"/>
    </row>
    <row r="507" spans="1:24">
      <c r="A507" s="111"/>
      <c r="B507" s="111"/>
      <c r="C507" s="112"/>
      <c r="D507" s="113"/>
      <c r="E507" s="50"/>
      <c r="F507" s="148"/>
      <c r="G507" s="116"/>
      <c r="H507" s="54"/>
      <c r="I507" s="54"/>
      <c r="J507" s="55"/>
      <c r="K507" s="112"/>
      <c r="L507" s="116"/>
      <c r="M507" s="116"/>
      <c r="N507" s="149"/>
      <c r="O507" s="116"/>
      <c r="Q507" s="88"/>
      <c r="R507" s="42"/>
      <c r="S507" s="43"/>
      <c r="T507" s="88"/>
      <c r="U507" s="97"/>
      <c r="V507" s="88"/>
      <c r="W507" s="97"/>
      <c r="X507" s="88"/>
    </row>
    <row r="508" spans="1:24">
      <c r="A508" s="111"/>
      <c r="B508" s="111"/>
      <c r="C508" s="112"/>
      <c r="D508" s="113"/>
      <c r="E508" s="50"/>
      <c r="F508" s="148"/>
      <c r="G508" s="116"/>
      <c r="H508" s="54"/>
      <c r="I508" s="54"/>
      <c r="J508" s="55"/>
      <c r="K508" s="112"/>
      <c r="L508" s="116"/>
      <c r="M508" s="116"/>
      <c r="N508" s="149"/>
      <c r="O508" s="116"/>
      <c r="Q508" s="88"/>
      <c r="R508" s="42"/>
      <c r="S508" s="43"/>
      <c r="T508" s="88"/>
      <c r="U508" s="97"/>
      <c r="V508" s="88"/>
      <c r="W508" s="97"/>
      <c r="X508" s="88"/>
    </row>
    <row r="509" spans="1:24">
      <c r="A509" s="111"/>
      <c r="B509" s="111"/>
      <c r="C509" s="112"/>
      <c r="D509" s="113"/>
      <c r="E509" s="50"/>
      <c r="F509" s="148"/>
      <c r="G509" s="116"/>
      <c r="H509" s="54"/>
      <c r="I509" s="54"/>
      <c r="J509" s="55"/>
      <c r="K509" s="112"/>
      <c r="L509" s="116"/>
      <c r="M509" s="116"/>
      <c r="N509" s="149"/>
      <c r="O509" s="116"/>
      <c r="Q509" s="88"/>
      <c r="R509" s="42"/>
      <c r="S509" s="43"/>
      <c r="T509" s="88"/>
      <c r="U509" s="97"/>
      <c r="V509" s="88"/>
      <c r="W509" s="97"/>
      <c r="X509" s="88"/>
    </row>
    <row r="510" spans="1:24">
      <c r="A510" s="111"/>
      <c r="B510" s="111"/>
      <c r="C510" s="112"/>
      <c r="D510" s="113"/>
      <c r="E510" s="50"/>
      <c r="F510" s="148"/>
      <c r="G510" s="116"/>
      <c r="H510" s="54"/>
      <c r="I510" s="54"/>
      <c r="J510" s="55"/>
      <c r="K510" s="112"/>
      <c r="L510" s="116"/>
      <c r="M510" s="116"/>
      <c r="N510" s="149"/>
      <c r="O510" s="116"/>
      <c r="Q510" s="88"/>
      <c r="R510" s="42"/>
      <c r="S510" s="43"/>
      <c r="T510" s="88"/>
      <c r="U510" s="97"/>
      <c r="V510" s="88"/>
      <c r="W510" s="97"/>
      <c r="X510" s="88"/>
    </row>
    <row r="511" spans="1:24">
      <c r="A511" s="111"/>
      <c r="B511" s="111"/>
      <c r="C511" s="112"/>
      <c r="D511" s="113"/>
      <c r="E511" s="50"/>
      <c r="F511" s="148"/>
      <c r="G511" s="116"/>
      <c r="H511" s="54"/>
      <c r="I511" s="54"/>
      <c r="J511" s="55"/>
      <c r="K511" s="112"/>
      <c r="L511" s="116"/>
      <c r="M511" s="116"/>
      <c r="N511" s="149"/>
      <c r="O511" s="116"/>
      <c r="Q511" s="88"/>
      <c r="R511" s="42"/>
      <c r="S511" s="43"/>
      <c r="T511" s="88"/>
      <c r="U511" s="97"/>
      <c r="V511" s="88"/>
      <c r="W511" s="97"/>
      <c r="X511" s="88"/>
    </row>
    <row r="512" spans="1:24">
      <c r="A512" s="111"/>
      <c r="B512" s="111"/>
      <c r="C512" s="112"/>
      <c r="D512" s="113"/>
      <c r="E512" s="50"/>
      <c r="F512" s="148"/>
      <c r="G512" s="116"/>
      <c r="H512" s="54"/>
      <c r="I512" s="54"/>
      <c r="J512" s="55"/>
      <c r="K512" s="112"/>
      <c r="L512" s="116"/>
      <c r="M512" s="116"/>
      <c r="N512" s="149"/>
      <c r="O512" s="116"/>
      <c r="Q512" s="88"/>
      <c r="R512" s="42"/>
      <c r="S512" s="43"/>
      <c r="T512" s="88"/>
      <c r="U512" s="97"/>
      <c r="V512" s="88"/>
      <c r="W512" s="97"/>
      <c r="X512" s="88"/>
    </row>
    <row r="513" spans="1:24">
      <c r="A513" s="111"/>
      <c r="B513" s="111"/>
      <c r="C513" s="112"/>
      <c r="D513" s="113"/>
      <c r="E513" s="50"/>
      <c r="F513" s="148"/>
      <c r="G513" s="116"/>
      <c r="H513" s="54"/>
      <c r="I513" s="54"/>
      <c r="J513" s="55"/>
      <c r="K513" s="112"/>
      <c r="L513" s="116"/>
      <c r="M513" s="116"/>
      <c r="N513" s="149"/>
      <c r="O513" s="116"/>
      <c r="Q513" s="88"/>
      <c r="R513" s="42"/>
      <c r="S513" s="43"/>
      <c r="T513" s="88"/>
      <c r="U513" s="97"/>
      <c r="V513" s="88"/>
      <c r="W513" s="97"/>
      <c r="X513" s="88"/>
    </row>
    <row r="514" spans="1:24">
      <c r="A514" s="111"/>
      <c r="B514" s="111"/>
      <c r="C514" s="112"/>
      <c r="D514" s="113"/>
      <c r="E514" s="50"/>
      <c r="F514" s="148"/>
      <c r="G514" s="116"/>
      <c r="H514" s="54"/>
      <c r="I514" s="54"/>
      <c r="J514" s="55"/>
      <c r="K514" s="112"/>
      <c r="L514" s="116"/>
      <c r="M514" s="116"/>
      <c r="N514" s="149"/>
      <c r="O514" s="116"/>
      <c r="Q514" s="88"/>
      <c r="R514" s="42"/>
      <c r="S514" s="43"/>
      <c r="T514" s="88"/>
      <c r="U514" s="97"/>
      <c r="V514" s="88"/>
      <c r="W514" s="97"/>
      <c r="X514" s="88"/>
    </row>
    <row r="515" spans="1:24">
      <c r="A515" s="111"/>
      <c r="B515" s="111"/>
      <c r="C515" s="112"/>
      <c r="D515" s="113"/>
      <c r="E515" s="50"/>
      <c r="F515" s="148"/>
      <c r="G515" s="116"/>
      <c r="H515" s="54"/>
      <c r="I515" s="54"/>
      <c r="J515" s="55"/>
      <c r="K515" s="112"/>
      <c r="L515" s="116"/>
      <c r="M515" s="116"/>
      <c r="N515" s="149"/>
      <c r="O515" s="116"/>
      <c r="Q515" s="88"/>
      <c r="R515" s="42"/>
      <c r="S515" s="43"/>
      <c r="T515" s="88"/>
      <c r="U515" s="97"/>
      <c r="V515" s="88"/>
      <c r="W515" s="97"/>
      <c r="X515" s="88"/>
    </row>
    <row r="516" spans="1:24">
      <c r="A516" s="111"/>
      <c r="B516" s="111"/>
      <c r="C516" s="112"/>
      <c r="D516" s="113"/>
      <c r="E516" s="50"/>
      <c r="F516" s="148"/>
      <c r="G516" s="116"/>
      <c r="H516" s="54"/>
      <c r="I516" s="54"/>
      <c r="J516" s="55"/>
      <c r="K516" s="112"/>
      <c r="L516" s="116"/>
      <c r="M516" s="116"/>
      <c r="N516" s="149"/>
      <c r="O516" s="116"/>
      <c r="Q516" s="88"/>
      <c r="R516" s="42"/>
      <c r="S516" s="43"/>
      <c r="T516" s="88"/>
      <c r="U516" s="97"/>
      <c r="V516" s="88"/>
      <c r="W516" s="97"/>
      <c r="X516" s="88"/>
    </row>
    <row r="517" spans="1:24">
      <c r="A517" s="111"/>
      <c r="B517" s="111"/>
      <c r="C517" s="112"/>
      <c r="D517" s="113"/>
      <c r="E517" s="50"/>
      <c r="F517" s="148"/>
      <c r="G517" s="116"/>
      <c r="H517" s="54"/>
      <c r="I517" s="54"/>
      <c r="J517" s="55"/>
      <c r="K517" s="112"/>
      <c r="L517" s="116"/>
      <c r="M517" s="116"/>
      <c r="N517" s="149"/>
      <c r="O517" s="116"/>
      <c r="Q517" s="88"/>
      <c r="R517" s="42"/>
      <c r="S517" s="43"/>
      <c r="T517" s="88"/>
      <c r="U517" s="97"/>
      <c r="V517" s="88"/>
      <c r="W517" s="97"/>
      <c r="X517" s="88"/>
    </row>
    <row r="518" spans="1:24">
      <c r="A518" s="111"/>
      <c r="B518" s="111"/>
      <c r="C518" s="112"/>
      <c r="D518" s="113"/>
      <c r="E518" s="50"/>
      <c r="F518" s="148"/>
      <c r="G518" s="116"/>
      <c r="H518" s="54"/>
      <c r="I518" s="54"/>
      <c r="J518" s="55"/>
      <c r="K518" s="112"/>
      <c r="L518" s="116"/>
      <c r="M518" s="116"/>
      <c r="N518" s="149"/>
      <c r="O518" s="116"/>
      <c r="Q518" s="88"/>
      <c r="R518" s="42"/>
      <c r="S518" s="43"/>
      <c r="T518" s="88"/>
      <c r="U518" s="97"/>
      <c r="V518" s="88"/>
      <c r="W518" s="97"/>
      <c r="X518" s="88"/>
    </row>
    <row r="519" spans="1:24">
      <c r="A519" s="111"/>
      <c r="B519" s="111"/>
      <c r="C519" s="112"/>
      <c r="D519" s="113"/>
      <c r="E519" s="50"/>
      <c r="F519" s="148"/>
      <c r="G519" s="116"/>
      <c r="H519" s="54"/>
      <c r="I519" s="54"/>
      <c r="J519" s="55"/>
      <c r="K519" s="112"/>
      <c r="L519" s="116"/>
      <c r="M519" s="116"/>
      <c r="N519" s="149"/>
      <c r="O519" s="116"/>
      <c r="Q519" s="88"/>
      <c r="R519" s="42"/>
      <c r="S519" s="43"/>
      <c r="T519" s="88"/>
      <c r="U519" s="97"/>
      <c r="V519" s="88"/>
      <c r="W519" s="97"/>
      <c r="X519" s="88"/>
    </row>
    <row r="520" spans="1:24">
      <c r="A520" s="111"/>
      <c r="B520" s="111"/>
      <c r="C520" s="112"/>
      <c r="D520" s="113"/>
      <c r="E520" s="50"/>
      <c r="F520" s="148"/>
      <c r="G520" s="116"/>
      <c r="H520" s="54"/>
      <c r="I520" s="54"/>
      <c r="J520" s="55"/>
      <c r="K520" s="112"/>
      <c r="L520" s="116"/>
      <c r="M520" s="116"/>
      <c r="N520" s="149"/>
      <c r="O520" s="116"/>
      <c r="Q520" s="88"/>
      <c r="R520" s="42"/>
      <c r="S520" s="43"/>
      <c r="T520" s="88"/>
      <c r="U520" s="97"/>
      <c r="V520" s="88"/>
      <c r="W520" s="97"/>
      <c r="X520" s="88"/>
    </row>
    <row r="521" spans="1:24">
      <c r="A521" s="111"/>
      <c r="B521" s="111"/>
      <c r="C521" s="112"/>
      <c r="D521" s="113"/>
      <c r="E521" s="50"/>
      <c r="F521" s="148"/>
      <c r="G521" s="116"/>
      <c r="H521" s="54"/>
      <c r="I521" s="54"/>
      <c r="J521" s="55"/>
      <c r="K521" s="112"/>
      <c r="L521" s="116"/>
      <c r="M521" s="116"/>
      <c r="N521" s="149"/>
      <c r="O521" s="116"/>
      <c r="Q521" s="88"/>
      <c r="R521" s="42"/>
      <c r="S521" s="43"/>
      <c r="T521" s="88"/>
      <c r="U521" s="97"/>
      <c r="V521" s="88"/>
      <c r="W521" s="97"/>
      <c r="X521" s="88"/>
    </row>
    <row r="522" spans="1:24">
      <c r="A522" s="111"/>
      <c r="B522" s="111"/>
      <c r="C522" s="112"/>
      <c r="D522" s="113"/>
      <c r="E522" s="50"/>
      <c r="F522" s="148"/>
      <c r="G522" s="116"/>
      <c r="H522" s="54"/>
      <c r="I522" s="54"/>
      <c r="J522" s="55"/>
      <c r="K522" s="112"/>
      <c r="L522" s="116"/>
      <c r="M522" s="116"/>
      <c r="N522" s="149"/>
      <c r="O522" s="116"/>
      <c r="Q522" s="88"/>
      <c r="R522" s="42"/>
      <c r="S522" s="43"/>
      <c r="T522" s="88"/>
      <c r="U522" s="97"/>
      <c r="V522" s="88"/>
      <c r="W522" s="97"/>
      <c r="X522" s="88"/>
    </row>
    <row r="523" spans="1:24">
      <c r="A523" s="111"/>
      <c r="B523" s="111"/>
      <c r="C523" s="112"/>
      <c r="D523" s="113"/>
      <c r="E523" s="50"/>
      <c r="F523" s="148"/>
      <c r="G523" s="116"/>
      <c r="H523" s="54"/>
      <c r="I523" s="54"/>
      <c r="J523" s="55"/>
      <c r="K523" s="112"/>
      <c r="L523" s="116"/>
      <c r="M523" s="116"/>
      <c r="N523" s="149"/>
      <c r="O523" s="116"/>
      <c r="Q523" s="88"/>
      <c r="R523" s="42"/>
      <c r="S523" s="43"/>
      <c r="T523" s="88"/>
      <c r="U523" s="97"/>
      <c r="V523" s="88"/>
      <c r="W523" s="97"/>
      <c r="X523" s="88"/>
    </row>
    <row r="524" spans="1:24">
      <c r="A524" s="111"/>
      <c r="B524" s="111"/>
      <c r="C524" s="112"/>
      <c r="D524" s="113"/>
      <c r="E524" s="50"/>
      <c r="F524" s="148"/>
      <c r="G524" s="116"/>
      <c r="H524" s="54"/>
      <c r="I524" s="54"/>
      <c r="J524" s="55"/>
      <c r="K524" s="112"/>
      <c r="L524" s="116"/>
      <c r="M524" s="116"/>
      <c r="N524" s="149"/>
      <c r="O524" s="116"/>
      <c r="Q524" s="88"/>
      <c r="R524" s="42"/>
      <c r="S524" s="43"/>
      <c r="T524" s="88"/>
      <c r="U524" s="97"/>
      <c r="V524" s="88"/>
      <c r="W524" s="97"/>
      <c r="X524" s="88"/>
    </row>
    <row r="525" spans="1:24">
      <c r="A525" s="111"/>
      <c r="B525" s="111"/>
      <c r="C525" s="112"/>
      <c r="D525" s="113"/>
      <c r="E525" s="50"/>
      <c r="F525" s="148"/>
      <c r="G525" s="116"/>
      <c r="H525" s="54"/>
      <c r="I525" s="54"/>
      <c r="J525" s="55"/>
      <c r="K525" s="112"/>
      <c r="L525" s="116"/>
      <c r="M525" s="116"/>
      <c r="N525" s="149"/>
      <c r="O525" s="116"/>
      <c r="Q525" s="88"/>
      <c r="R525" s="42"/>
      <c r="S525" s="43"/>
      <c r="T525" s="88"/>
      <c r="U525" s="97"/>
      <c r="V525" s="88"/>
      <c r="W525" s="97"/>
      <c r="X525" s="88"/>
    </row>
    <row r="526" spans="1:24">
      <c r="A526" s="111"/>
      <c r="B526" s="111"/>
      <c r="C526" s="112"/>
      <c r="D526" s="113"/>
      <c r="E526" s="50"/>
      <c r="F526" s="148"/>
      <c r="G526" s="116"/>
      <c r="H526" s="54"/>
      <c r="I526" s="54"/>
      <c r="J526" s="55"/>
      <c r="K526" s="112"/>
      <c r="L526" s="116"/>
      <c r="M526" s="116"/>
      <c r="N526" s="149"/>
      <c r="O526" s="116"/>
      <c r="Q526" s="88"/>
      <c r="R526" s="42"/>
      <c r="S526" s="43"/>
      <c r="T526" s="88"/>
      <c r="U526" s="97"/>
      <c r="V526" s="88"/>
      <c r="W526" s="97"/>
      <c r="X526" s="88"/>
    </row>
    <row r="527" spans="1:24">
      <c r="A527" s="111"/>
      <c r="B527" s="111"/>
      <c r="C527" s="112"/>
      <c r="D527" s="113"/>
      <c r="E527" s="50"/>
      <c r="F527" s="148"/>
      <c r="G527" s="116"/>
      <c r="H527" s="54"/>
      <c r="I527" s="54"/>
      <c r="J527" s="55"/>
      <c r="K527" s="112"/>
      <c r="L527" s="116"/>
      <c r="M527" s="116"/>
      <c r="N527" s="149"/>
      <c r="O527" s="116"/>
      <c r="Q527" s="88"/>
      <c r="R527" s="42"/>
      <c r="S527" s="43"/>
      <c r="T527" s="88"/>
      <c r="U527" s="97"/>
      <c r="V527" s="88"/>
      <c r="W527" s="97"/>
      <c r="X527" s="88"/>
    </row>
    <row r="528" spans="1:24">
      <c r="A528" s="111"/>
      <c r="B528" s="111"/>
      <c r="C528" s="112"/>
      <c r="D528" s="113"/>
      <c r="E528" s="50"/>
      <c r="F528" s="148"/>
      <c r="G528" s="116"/>
      <c r="H528" s="54"/>
      <c r="I528" s="54"/>
      <c r="J528" s="55"/>
      <c r="K528" s="112"/>
      <c r="L528" s="116"/>
      <c r="M528" s="116"/>
      <c r="N528" s="149"/>
      <c r="O528" s="116"/>
      <c r="Q528" s="88"/>
      <c r="R528" s="42"/>
      <c r="S528" s="43"/>
      <c r="T528" s="88"/>
      <c r="U528" s="97"/>
      <c r="V528" s="88"/>
      <c r="W528" s="97"/>
      <c r="X528" s="88"/>
    </row>
    <row r="529" spans="1:24">
      <c r="A529" s="111"/>
      <c r="B529" s="111"/>
      <c r="C529" s="112"/>
      <c r="D529" s="113"/>
      <c r="E529" s="50"/>
      <c r="F529" s="148"/>
      <c r="G529" s="116"/>
      <c r="H529" s="54"/>
      <c r="I529" s="54"/>
      <c r="J529" s="55"/>
      <c r="K529" s="112"/>
      <c r="L529" s="116"/>
      <c r="M529" s="116"/>
      <c r="N529" s="149"/>
      <c r="O529" s="116"/>
      <c r="Q529" s="88"/>
      <c r="R529" s="42"/>
      <c r="S529" s="43"/>
      <c r="T529" s="88"/>
      <c r="U529" s="97"/>
      <c r="V529" s="88"/>
      <c r="W529" s="97"/>
      <c r="X529" s="88"/>
    </row>
    <row r="530" spans="1:24">
      <c r="A530" s="111"/>
      <c r="B530" s="111"/>
      <c r="C530" s="112"/>
      <c r="D530" s="113"/>
      <c r="E530" s="50"/>
      <c r="F530" s="148"/>
      <c r="G530" s="116"/>
      <c r="H530" s="54"/>
      <c r="I530" s="54"/>
      <c r="J530" s="55"/>
      <c r="K530" s="112"/>
      <c r="L530" s="116"/>
      <c r="M530" s="116"/>
      <c r="N530" s="149"/>
      <c r="O530" s="116"/>
      <c r="Q530" s="88"/>
      <c r="R530" s="42"/>
      <c r="S530" s="43"/>
      <c r="T530" s="88"/>
      <c r="U530" s="97"/>
      <c r="V530" s="88"/>
      <c r="W530" s="97"/>
      <c r="X530" s="88"/>
    </row>
    <row r="531" spans="1:24">
      <c r="A531" s="111"/>
      <c r="B531" s="111"/>
      <c r="C531" s="112"/>
      <c r="D531" s="113"/>
      <c r="E531" s="50"/>
      <c r="F531" s="148"/>
      <c r="G531" s="116"/>
      <c r="H531" s="54"/>
      <c r="I531" s="54"/>
      <c r="J531" s="55"/>
      <c r="K531" s="112"/>
      <c r="L531" s="116"/>
      <c r="M531" s="116"/>
      <c r="N531" s="149"/>
      <c r="O531" s="116"/>
      <c r="Q531" s="88"/>
      <c r="R531" s="42"/>
      <c r="S531" s="43"/>
      <c r="T531" s="88"/>
      <c r="U531" s="97"/>
      <c r="V531" s="88"/>
      <c r="W531" s="97"/>
      <c r="X531" s="88"/>
    </row>
    <row r="532" spans="1:24">
      <c r="A532" s="111"/>
      <c r="B532" s="111"/>
      <c r="C532" s="112"/>
      <c r="D532" s="113"/>
      <c r="E532" s="50"/>
      <c r="F532" s="148"/>
      <c r="G532" s="116"/>
      <c r="H532" s="54"/>
      <c r="I532" s="54"/>
      <c r="J532" s="55"/>
      <c r="K532" s="112"/>
      <c r="L532" s="116"/>
      <c r="M532" s="116"/>
      <c r="N532" s="149"/>
      <c r="O532" s="116"/>
      <c r="Q532" s="88"/>
      <c r="R532" s="42"/>
      <c r="S532" s="43"/>
      <c r="T532" s="88"/>
      <c r="U532" s="97"/>
      <c r="V532" s="88"/>
      <c r="W532" s="97"/>
      <c r="X532" s="88"/>
    </row>
    <row r="533" spans="1:24">
      <c r="A533" s="111"/>
      <c r="B533" s="111"/>
      <c r="C533" s="112"/>
      <c r="D533" s="113"/>
      <c r="E533" s="50"/>
      <c r="F533" s="148"/>
      <c r="G533" s="116"/>
      <c r="H533" s="54"/>
      <c r="I533" s="54"/>
      <c r="J533" s="55"/>
      <c r="K533" s="112"/>
      <c r="L533" s="116"/>
      <c r="M533" s="116"/>
      <c r="N533" s="149"/>
      <c r="O533" s="116"/>
      <c r="Q533" s="88"/>
      <c r="R533" s="42"/>
      <c r="S533" s="43"/>
      <c r="T533" s="88"/>
      <c r="U533" s="97"/>
      <c r="V533" s="88"/>
      <c r="W533" s="97"/>
      <c r="X533" s="88"/>
    </row>
    <row r="534" spans="1:24">
      <c r="A534" s="111"/>
      <c r="B534" s="111"/>
      <c r="C534" s="112"/>
      <c r="D534" s="113"/>
      <c r="E534" s="50"/>
      <c r="F534" s="148"/>
      <c r="G534" s="116"/>
      <c r="H534" s="54"/>
      <c r="I534" s="54"/>
      <c r="J534" s="55"/>
      <c r="K534" s="112"/>
      <c r="L534" s="116"/>
      <c r="M534" s="116"/>
      <c r="N534" s="149"/>
      <c r="O534" s="116"/>
      <c r="Q534" s="88"/>
      <c r="R534" s="42"/>
      <c r="S534" s="43"/>
      <c r="T534" s="88"/>
      <c r="U534" s="97"/>
      <c r="V534" s="88"/>
      <c r="W534" s="97"/>
      <c r="X534" s="88"/>
    </row>
    <row r="535" spans="1:24">
      <c r="A535" s="111"/>
      <c r="B535" s="111"/>
      <c r="C535" s="112"/>
      <c r="D535" s="113"/>
      <c r="E535" s="50"/>
      <c r="F535" s="148"/>
      <c r="G535" s="116"/>
      <c r="H535" s="54"/>
      <c r="I535" s="54"/>
      <c r="J535" s="55"/>
      <c r="K535" s="112"/>
      <c r="L535" s="116"/>
      <c r="M535" s="116"/>
      <c r="N535" s="149"/>
      <c r="O535" s="116"/>
      <c r="Q535" s="88"/>
      <c r="R535" s="42"/>
      <c r="S535" s="43"/>
      <c r="T535" s="88"/>
      <c r="U535" s="97"/>
      <c r="V535" s="88"/>
      <c r="W535" s="97"/>
      <c r="X535" s="88"/>
    </row>
    <row r="536" spans="1:24">
      <c r="A536" s="111"/>
      <c r="B536" s="111"/>
      <c r="C536" s="112"/>
      <c r="D536" s="113"/>
      <c r="E536" s="50"/>
      <c r="F536" s="148"/>
      <c r="G536" s="116"/>
      <c r="H536" s="54"/>
      <c r="I536" s="54"/>
      <c r="J536" s="55"/>
      <c r="K536" s="112"/>
      <c r="L536" s="116"/>
      <c r="M536" s="116"/>
      <c r="N536" s="149"/>
      <c r="O536" s="116"/>
      <c r="Q536" s="88"/>
      <c r="R536" s="42"/>
      <c r="S536" s="43"/>
      <c r="T536" s="88"/>
      <c r="U536" s="97"/>
      <c r="V536" s="88"/>
      <c r="W536" s="97"/>
      <c r="X536" s="88"/>
    </row>
    <row r="537" spans="1:24">
      <c r="A537" s="111"/>
      <c r="B537" s="111"/>
      <c r="C537" s="112"/>
      <c r="D537" s="113"/>
      <c r="E537" s="50"/>
      <c r="F537" s="148"/>
      <c r="G537" s="116"/>
      <c r="H537" s="54"/>
      <c r="I537" s="54"/>
      <c r="J537" s="55"/>
      <c r="K537" s="112"/>
      <c r="L537" s="116"/>
      <c r="M537" s="116"/>
      <c r="N537" s="149"/>
      <c r="O537" s="116"/>
      <c r="Q537" s="88"/>
      <c r="R537" s="42"/>
      <c r="S537" s="43"/>
      <c r="T537" s="88"/>
      <c r="U537" s="97"/>
      <c r="V537" s="88"/>
      <c r="W537" s="97"/>
      <c r="X537" s="88"/>
    </row>
    <row r="538" spans="1:24">
      <c r="A538" s="111"/>
      <c r="B538" s="111"/>
      <c r="C538" s="112"/>
      <c r="D538" s="113"/>
      <c r="E538" s="50"/>
      <c r="F538" s="148"/>
      <c r="G538" s="116"/>
      <c r="H538" s="54"/>
      <c r="I538" s="54"/>
      <c r="J538" s="55"/>
      <c r="K538" s="112"/>
      <c r="L538" s="116"/>
      <c r="M538" s="116"/>
      <c r="N538" s="149"/>
      <c r="O538" s="116"/>
      <c r="Q538" s="88"/>
      <c r="R538" s="42"/>
      <c r="S538" s="43"/>
      <c r="T538" s="88"/>
      <c r="U538" s="97"/>
      <c r="V538" s="88"/>
      <c r="W538" s="97"/>
      <c r="X538" s="88"/>
    </row>
    <row r="539" spans="1:24">
      <c r="A539" s="111"/>
      <c r="B539" s="111"/>
      <c r="C539" s="112"/>
      <c r="D539" s="113"/>
      <c r="E539" s="50"/>
      <c r="F539" s="148"/>
      <c r="G539" s="116"/>
      <c r="H539" s="54"/>
      <c r="I539" s="54"/>
      <c r="J539" s="55"/>
      <c r="K539" s="112"/>
      <c r="L539" s="116"/>
      <c r="M539" s="116"/>
      <c r="N539" s="149"/>
      <c r="O539" s="116"/>
      <c r="Q539" s="88"/>
      <c r="R539" s="42"/>
      <c r="S539" s="43"/>
      <c r="T539" s="88"/>
      <c r="U539" s="97"/>
      <c r="V539" s="88"/>
      <c r="W539" s="97"/>
      <c r="X539" s="88"/>
    </row>
    <row r="540" spans="1:24">
      <c r="A540" s="111"/>
      <c r="B540" s="111"/>
      <c r="C540" s="112"/>
      <c r="D540" s="113"/>
      <c r="E540" s="50"/>
      <c r="F540" s="148"/>
      <c r="G540" s="116"/>
      <c r="H540" s="54"/>
      <c r="I540" s="54"/>
      <c r="J540" s="55"/>
      <c r="K540" s="112"/>
      <c r="L540" s="116"/>
      <c r="M540" s="116"/>
      <c r="N540" s="149"/>
      <c r="O540" s="116"/>
      <c r="Q540" s="88"/>
      <c r="R540" s="42"/>
      <c r="S540" s="43"/>
      <c r="T540" s="88"/>
      <c r="U540" s="97"/>
      <c r="V540" s="88"/>
      <c r="W540" s="97"/>
      <c r="X540" s="88"/>
    </row>
    <row r="541" spans="1:24">
      <c r="A541" s="111"/>
      <c r="B541" s="111"/>
      <c r="C541" s="112"/>
      <c r="D541" s="113"/>
      <c r="E541" s="50"/>
      <c r="F541" s="148"/>
      <c r="G541" s="116"/>
      <c r="H541" s="54"/>
      <c r="I541" s="54"/>
      <c r="J541" s="55"/>
      <c r="K541" s="112"/>
      <c r="L541" s="116"/>
      <c r="M541" s="116"/>
      <c r="N541" s="149"/>
      <c r="O541" s="116"/>
      <c r="Q541" s="88"/>
      <c r="R541" s="42"/>
      <c r="S541" s="43"/>
      <c r="T541" s="88"/>
      <c r="U541" s="97"/>
      <c r="V541" s="88"/>
      <c r="W541" s="97"/>
      <c r="X541" s="88"/>
    </row>
    <row r="542" spans="1:24">
      <c r="A542" s="111"/>
      <c r="B542" s="111"/>
      <c r="C542" s="112"/>
      <c r="D542" s="113"/>
      <c r="E542" s="50"/>
      <c r="F542" s="148"/>
      <c r="G542" s="116"/>
      <c r="H542" s="54"/>
      <c r="I542" s="54"/>
      <c r="J542" s="55"/>
      <c r="K542" s="112"/>
      <c r="L542" s="116"/>
      <c r="M542" s="116"/>
      <c r="N542" s="149"/>
      <c r="O542" s="116"/>
      <c r="Q542" s="88"/>
      <c r="R542" s="42"/>
      <c r="S542" s="43"/>
      <c r="T542" s="88"/>
      <c r="U542" s="97"/>
      <c r="V542" s="88"/>
      <c r="W542" s="97"/>
      <c r="X542" s="88"/>
    </row>
    <row r="543" spans="1:24">
      <c r="A543" s="111"/>
      <c r="B543" s="111"/>
      <c r="C543" s="112"/>
      <c r="D543" s="113"/>
      <c r="E543" s="50"/>
      <c r="F543" s="148"/>
      <c r="G543" s="116"/>
      <c r="H543" s="54"/>
      <c r="I543" s="54"/>
      <c r="J543" s="55"/>
      <c r="K543" s="112"/>
      <c r="L543" s="116"/>
      <c r="M543" s="116"/>
      <c r="N543" s="149"/>
      <c r="O543" s="116"/>
      <c r="Q543" s="88"/>
      <c r="R543" s="42"/>
      <c r="S543" s="43"/>
      <c r="T543" s="88"/>
      <c r="U543" s="97"/>
      <c r="V543" s="88"/>
      <c r="W543" s="97"/>
      <c r="X543" s="88"/>
    </row>
    <row r="544" spans="1:24">
      <c r="A544" s="111"/>
      <c r="B544" s="111"/>
      <c r="C544" s="112"/>
      <c r="D544" s="113"/>
      <c r="E544" s="50"/>
      <c r="F544" s="148"/>
      <c r="G544" s="116"/>
      <c r="H544" s="54"/>
      <c r="I544" s="54"/>
      <c r="J544" s="55"/>
      <c r="K544" s="112"/>
      <c r="L544" s="116"/>
      <c r="M544" s="116"/>
      <c r="N544" s="149"/>
      <c r="O544" s="116"/>
      <c r="Q544" s="88"/>
      <c r="R544" s="42"/>
      <c r="S544" s="43"/>
      <c r="T544" s="88"/>
      <c r="U544" s="97"/>
      <c r="V544" s="88"/>
      <c r="W544" s="97"/>
      <c r="X544" s="88"/>
    </row>
    <row r="545" spans="1:24">
      <c r="A545" s="111"/>
      <c r="B545" s="111"/>
      <c r="C545" s="112"/>
      <c r="D545" s="113"/>
      <c r="E545" s="50"/>
      <c r="F545" s="148"/>
      <c r="G545" s="116"/>
      <c r="H545" s="54"/>
      <c r="I545" s="54"/>
      <c r="J545" s="55"/>
      <c r="K545" s="112"/>
      <c r="L545" s="116"/>
      <c r="M545" s="116"/>
      <c r="N545" s="149"/>
      <c r="O545" s="116"/>
      <c r="Q545" s="88"/>
      <c r="R545" s="42"/>
      <c r="S545" s="43"/>
      <c r="T545" s="88"/>
      <c r="U545" s="97"/>
      <c r="V545" s="88"/>
      <c r="W545" s="97"/>
      <c r="X545" s="88"/>
    </row>
    <row r="546" spans="1:24">
      <c r="A546" s="111"/>
      <c r="B546" s="111"/>
      <c r="C546" s="112"/>
      <c r="D546" s="113"/>
      <c r="E546" s="50"/>
      <c r="F546" s="148"/>
      <c r="G546" s="116"/>
      <c r="H546" s="54"/>
      <c r="I546" s="54"/>
      <c r="J546" s="55"/>
      <c r="K546" s="112"/>
      <c r="L546" s="116"/>
      <c r="M546" s="116"/>
      <c r="N546" s="149"/>
      <c r="O546" s="116"/>
      <c r="Q546" s="88"/>
      <c r="R546" s="42"/>
      <c r="S546" s="43"/>
      <c r="T546" s="88"/>
      <c r="U546" s="97"/>
      <c r="V546" s="88"/>
      <c r="W546" s="97"/>
      <c r="X546" s="88"/>
    </row>
    <row r="547" spans="1:24">
      <c r="A547" s="111"/>
      <c r="B547" s="111"/>
      <c r="C547" s="112"/>
      <c r="D547" s="113"/>
      <c r="E547" s="50"/>
      <c r="F547" s="148"/>
      <c r="G547" s="116"/>
      <c r="H547" s="54"/>
      <c r="I547" s="54"/>
      <c r="J547" s="55"/>
      <c r="K547" s="112"/>
      <c r="L547" s="116"/>
      <c r="M547" s="116"/>
      <c r="N547" s="149"/>
      <c r="O547" s="116"/>
      <c r="Q547" s="88"/>
      <c r="R547" s="42"/>
      <c r="S547" s="43"/>
      <c r="T547" s="88"/>
      <c r="U547" s="97"/>
      <c r="V547" s="88"/>
      <c r="W547" s="97"/>
      <c r="X547" s="88"/>
    </row>
    <row r="548" spans="1:24">
      <c r="A548" s="111"/>
      <c r="B548" s="111"/>
      <c r="C548" s="112"/>
      <c r="D548" s="113"/>
      <c r="E548" s="50"/>
      <c r="F548" s="148"/>
      <c r="G548" s="116"/>
      <c r="H548" s="54"/>
      <c r="I548" s="54"/>
      <c r="J548" s="55"/>
      <c r="K548" s="112"/>
      <c r="L548" s="116"/>
      <c r="M548" s="116"/>
      <c r="N548" s="149"/>
      <c r="O548" s="116"/>
      <c r="Q548" s="88"/>
      <c r="R548" s="42"/>
      <c r="S548" s="43"/>
      <c r="T548" s="88"/>
      <c r="U548" s="97"/>
      <c r="V548" s="88"/>
      <c r="W548" s="97"/>
      <c r="X548" s="88"/>
    </row>
    <row r="549" spans="1:24">
      <c r="A549" s="111"/>
      <c r="B549" s="111"/>
      <c r="C549" s="112"/>
      <c r="D549" s="113"/>
      <c r="E549" s="50"/>
      <c r="F549" s="148"/>
      <c r="G549" s="116"/>
      <c r="H549" s="54"/>
      <c r="I549" s="54"/>
      <c r="J549" s="55"/>
      <c r="K549" s="112"/>
      <c r="L549" s="116"/>
      <c r="M549" s="116"/>
      <c r="N549" s="149"/>
      <c r="O549" s="116"/>
      <c r="Q549" s="88"/>
      <c r="R549" s="42"/>
      <c r="S549" s="43"/>
      <c r="T549" s="88"/>
      <c r="U549" s="97"/>
      <c r="V549" s="88"/>
      <c r="W549" s="97"/>
      <c r="X549" s="88"/>
    </row>
    <row r="550" spans="1:24">
      <c r="A550" s="111"/>
      <c r="B550" s="111"/>
      <c r="C550" s="112"/>
      <c r="D550" s="113"/>
      <c r="E550" s="50"/>
      <c r="F550" s="148"/>
      <c r="G550" s="116"/>
      <c r="H550" s="54"/>
      <c r="I550" s="54"/>
      <c r="J550" s="55"/>
      <c r="K550" s="112"/>
      <c r="L550" s="116"/>
      <c r="M550" s="116"/>
      <c r="N550" s="149"/>
      <c r="O550" s="116"/>
      <c r="Q550" s="88"/>
      <c r="R550" s="42"/>
      <c r="S550" s="43"/>
      <c r="T550" s="88"/>
      <c r="U550" s="97"/>
      <c r="V550" s="88"/>
      <c r="W550" s="97"/>
      <c r="X550" s="88"/>
    </row>
    <row r="551" spans="1:24">
      <c r="A551" s="111"/>
      <c r="B551" s="111"/>
      <c r="C551" s="112"/>
      <c r="D551" s="113"/>
      <c r="E551" s="50"/>
      <c r="F551" s="148"/>
      <c r="G551" s="116"/>
      <c r="H551" s="54"/>
      <c r="I551" s="54"/>
      <c r="J551" s="55"/>
      <c r="K551" s="112"/>
      <c r="L551" s="116"/>
      <c r="M551" s="116"/>
      <c r="N551" s="149"/>
      <c r="O551" s="116"/>
      <c r="Q551" s="88"/>
      <c r="R551" s="42"/>
      <c r="S551" s="43"/>
      <c r="T551" s="88"/>
      <c r="U551" s="97"/>
      <c r="V551" s="88"/>
      <c r="W551" s="97"/>
      <c r="X551" s="88"/>
    </row>
    <row r="552" spans="1:24">
      <c r="A552" s="111"/>
      <c r="B552" s="111"/>
      <c r="C552" s="112"/>
      <c r="D552" s="113"/>
      <c r="E552" s="50"/>
      <c r="F552" s="148"/>
      <c r="G552" s="116"/>
      <c r="H552" s="54"/>
      <c r="I552" s="54"/>
      <c r="J552" s="55"/>
      <c r="K552" s="112"/>
      <c r="L552" s="116"/>
      <c r="M552" s="116"/>
      <c r="N552" s="149"/>
      <c r="O552" s="116"/>
      <c r="Q552" s="88"/>
      <c r="R552" s="42"/>
      <c r="S552" s="43"/>
      <c r="T552" s="88"/>
      <c r="U552" s="97"/>
      <c r="V552" s="88"/>
      <c r="W552" s="97"/>
      <c r="X552" s="88"/>
    </row>
    <row r="553" spans="1:24">
      <c r="A553" s="111"/>
      <c r="B553" s="111"/>
      <c r="C553" s="112"/>
      <c r="D553" s="113"/>
      <c r="E553" s="50"/>
      <c r="F553" s="148"/>
      <c r="G553" s="116"/>
      <c r="H553" s="54"/>
      <c r="I553" s="54"/>
      <c r="J553" s="55"/>
      <c r="K553" s="112"/>
      <c r="L553" s="116"/>
      <c r="M553" s="116"/>
      <c r="N553" s="149"/>
      <c r="O553" s="116"/>
      <c r="Q553" s="88"/>
      <c r="R553" s="42"/>
      <c r="S553" s="43"/>
      <c r="T553" s="88"/>
      <c r="U553" s="97"/>
      <c r="V553" s="88"/>
      <c r="W553" s="97"/>
      <c r="X553" s="88"/>
    </row>
    <row r="554" spans="1:24">
      <c r="A554" s="111"/>
      <c r="B554" s="111"/>
      <c r="C554" s="112"/>
      <c r="D554" s="113"/>
      <c r="E554" s="50"/>
      <c r="F554" s="148"/>
      <c r="G554" s="116"/>
      <c r="H554" s="54"/>
      <c r="I554" s="54"/>
      <c r="J554" s="55"/>
      <c r="K554" s="112"/>
      <c r="L554" s="116"/>
      <c r="M554" s="116"/>
      <c r="N554" s="149"/>
      <c r="O554" s="116"/>
      <c r="Q554" s="88"/>
      <c r="R554" s="42"/>
      <c r="S554" s="43"/>
      <c r="T554" s="88"/>
      <c r="U554" s="97"/>
      <c r="V554" s="88"/>
      <c r="W554" s="97"/>
      <c r="X554" s="88"/>
    </row>
    <row r="555" spans="1:24">
      <c r="A555" s="111"/>
      <c r="B555" s="111"/>
      <c r="C555" s="112"/>
      <c r="D555" s="113"/>
      <c r="E555" s="50"/>
      <c r="F555" s="148"/>
      <c r="G555" s="116"/>
      <c r="H555" s="54"/>
      <c r="I555" s="54"/>
      <c r="J555" s="55"/>
      <c r="K555" s="112"/>
      <c r="L555" s="116"/>
      <c r="M555" s="116"/>
      <c r="N555" s="149"/>
      <c r="O555" s="116"/>
      <c r="Q555" s="88"/>
      <c r="R555" s="42"/>
      <c r="S555" s="43"/>
      <c r="T555" s="88"/>
      <c r="U555" s="97"/>
      <c r="V555" s="88"/>
      <c r="W555" s="97"/>
      <c r="X555" s="88"/>
    </row>
    <row r="556" spans="1:24">
      <c r="A556" s="111"/>
      <c r="B556" s="111"/>
      <c r="C556" s="112"/>
      <c r="D556" s="113"/>
      <c r="E556" s="50"/>
      <c r="F556" s="148"/>
      <c r="G556" s="116"/>
      <c r="H556" s="54"/>
      <c r="I556" s="54"/>
      <c r="J556" s="55"/>
      <c r="K556" s="112"/>
      <c r="L556" s="116"/>
      <c r="M556" s="116"/>
      <c r="N556" s="149"/>
      <c r="O556" s="116"/>
      <c r="Q556" s="88"/>
      <c r="R556" s="42"/>
      <c r="S556" s="43"/>
      <c r="T556" s="88"/>
      <c r="U556" s="97"/>
      <c r="V556" s="88"/>
      <c r="W556" s="97"/>
      <c r="X556" s="88"/>
    </row>
    <row r="557" spans="1:24">
      <c r="A557" s="111"/>
      <c r="B557" s="111"/>
      <c r="C557" s="112"/>
      <c r="D557" s="113"/>
      <c r="E557" s="50"/>
      <c r="F557" s="148"/>
      <c r="G557" s="116"/>
      <c r="H557" s="54"/>
      <c r="I557" s="54"/>
      <c r="J557" s="55"/>
      <c r="K557" s="112"/>
      <c r="L557" s="116"/>
      <c r="M557" s="116"/>
      <c r="N557" s="149"/>
      <c r="O557" s="116"/>
      <c r="Q557" s="88"/>
      <c r="R557" s="42"/>
      <c r="S557" s="43"/>
      <c r="T557" s="88"/>
      <c r="U557" s="97"/>
      <c r="V557" s="88"/>
      <c r="W557" s="97"/>
      <c r="X557" s="88"/>
    </row>
    <row r="558" spans="1:24">
      <c r="A558" s="111"/>
      <c r="B558" s="111"/>
      <c r="C558" s="112"/>
      <c r="D558" s="113"/>
      <c r="E558" s="50"/>
      <c r="F558" s="148"/>
      <c r="G558" s="116"/>
      <c r="H558" s="54"/>
      <c r="I558" s="54"/>
      <c r="J558" s="55"/>
      <c r="K558" s="112"/>
      <c r="L558" s="116"/>
      <c r="M558" s="116"/>
      <c r="N558" s="149"/>
      <c r="O558" s="116"/>
      <c r="Q558" s="88"/>
      <c r="R558" s="42"/>
      <c r="S558" s="43"/>
      <c r="T558" s="88"/>
      <c r="U558" s="97"/>
      <c r="V558" s="88"/>
      <c r="W558" s="97"/>
      <c r="X558" s="88"/>
    </row>
    <row r="559" spans="1:24">
      <c r="A559" s="111"/>
      <c r="B559" s="111"/>
      <c r="C559" s="112"/>
      <c r="D559" s="113"/>
      <c r="E559" s="50"/>
      <c r="F559" s="148"/>
      <c r="G559" s="116"/>
      <c r="H559" s="54"/>
      <c r="I559" s="54"/>
      <c r="J559" s="55"/>
      <c r="K559" s="112"/>
      <c r="L559" s="116"/>
      <c r="M559" s="116"/>
      <c r="N559" s="149"/>
      <c r="O559" s="116"/>
      <c r="Q559" s="88"/>
      <c r="R559" s="42"/>
      <c r="S559" s="43"/>
      <c r="T559" s="88"/>
      <c r="U559" s="97"/>
      <c r="V559" s="88"/>
      <c r="W559" s="97"/>
      <c r="X559" s="88"/>
    </row>
    <row r="560" spans="1:24">
      <c r="A560" s="111"/>
      <c r="B560" s="111"/>
      <c r="C560" s="112"/>
      <c r="D560" s="113"/>
      <c r="E560" s="50"/>
      <c r="F560" s="148"/>
      <c r="G560" s="116"/>
      <c r="H560" s="54"/>
      <c r="I560" s="54"/>
      <c r="J560" s="55"/>
      <c r="K560" s="112"/>
      <c r="L560" s="116"/>
      <c r="M560" s="116"/>
      <c r="N560" s="149"/>
      <c r="O560" s="116"/>
      <c r="Q560" s="88"/>
      <c r="R560" s="42"/>
      <c r="S560" s="43"/>
      <c r="T560" s="88"/>
      <c r="U560" s="97"/>
      <c r="V560" s="88"/>
      <c r="W560" s="97"/>
      <c r="X560" s="88"/>
    </row>
    <row r="561" spans="1:24">
      <c r="A561" s="111"/>
      <c r="B561" s="111"/>
      <c r="C561" s="112"/>
      <c r="D561" s="113"/>
      <c r="E561" s="50"/>
      <c r="F561" s="148"/>
      <c r="G561" s="116"/>
      <c r="H561" s="54"/>
      <c r="I561" s="54"/>
      <c r="J561" s="55"/>
      <c r="K561" s="112"/>
      <c r="L561" s="116"/>
      <c r="M561" s="116"/>
      <c r="N561" s="149"/>
      <c r="O561" s="116"/>
      <c r="Q561" s="88"/>
      <c r="R561" s="42"/>
      <c r="S561" s="43"/>
      <c r="T561" s="88"/>
      <c r="U561" s="97"/>
      <c r="V561" s="88"/>
      <c r="W561" s="97"/>
      <c r="X561" s="88"/>
    </row>
    <row r="562" spans="1:24">
      <c r="A562" s="111"/>
      <c r="B562" s="111"/>
      <c r="C562" s="112"/>
      <c r="D562" s="113"/>
      <c r="E562" s="50"/>
      <c r="F562" s="148"/>
      <c r="G562" s="116"/>
      <c r="H562" s="54"/>
      <c r="I562" s="54"/>
      <c r="J562" s="55"/>
      <c r="K562" s="112"/>
      <c r="L562" s="116"/>
      <c r="M562" s="116"/>
      <c r="N562" s="149"/>
      <c r="O562" s="116"/>
      <c r="Q562" s="88"/>
      <c r="R562" s="42"/>
      <c r="S562" s="43"/>
      <c r="T562" s="88"/>
      <c r="U562" s="97"/>
      <c r="V562" s="88"/>
      <c r="W562" s="97"/>
      <c r="X562" s="88"/>
    </row>
    <row r="563" spans="1:24">
      <c r="A563" s="111"/>
      <c r="B563" s="111"/>
      <c r="C563" s="112"/>
      <c r="D563" s="113"/>
      <c r="E563" s="50"/>
      <c r="F563" s="148"/>
      <c r="G563" s="116"/>
      <c r="H563" s="54"/>
      <c r="I563" s="54"/>
      <c r="J563" s="55"/>
      <c r="K563" s="112"/>
      <c r="L563" s="116"/>
      <c r="M563" s="116"/>
      <c r="N563" s="149"/>
      <c r="O563" s="116"/>
      <c r="Q563" s="88"/>
      <c r="R563" s="42"/>
      <c r="S563" s="43"/>
      <c r="T563" s="88"/>
      <c r="U563" s="97"/>
      <c r="V563" s="88"/>
      <c r="W563" s="97"/>
      <c r="X563" s="88"/>
    </row>
    <row r="564" spans="1:24">
      <c r="A564" s="111"/>
      <c r="B564" s="111"/>
      <c r="C564" s="112"/>
      <c r="D564" s="113"/>
      <c r="E564" s="50"/>
      <c r="F564" s="148"/>
      <c r="G564" s="116"/>
      <c r="H564" s="54"/>
      <c r="I564" s="54"/>
      <c r="J564" s="55"/>
      <c r="K564" s="112"/>
      <c r="L564" s="116"/>
      <c r="M564" s="116"/>
      <c r="N564" s="149"/>
      <c r="O564" s="116"/>
      <c r="Q564" s="88"/>
      <c r="R564" s="42"/>
      <c r="S564" s="43"/>
      <c r="T564" s="88"/>
      <c r="U564" s="97"/>
      <c r="V564" s="88"/>
      <c r="W564" s="97"/>
      <c r="X564" s="88"/>
    </row>
    <row r="565" spans="1:24">
      <c r="A565" s="111"/>
      <c r="B565" s="111"/>
      <c r="C565" s="112"/>
      <c r="D565" s="113"/>
      <c r="E565" s="50"/>
      <c r="F565" s="148"/>
      <c r="G565" s="116"/>
      <c r="H565" s="54"/>
      <c r="I565" s="54"/>
      <c r="J565" s="55"/>
      <c r="K565" s="112"/>
      <c r="L565" s="116"/>
      <c r="M565" s="116"/>
      <c r="N565" s="149"/>
      <c r="O565" s="116"/>
      <c r="Q565" s="88"/>
      <c r="R565" s="42"/>
      <c r="S565" s="43"/>
      <c r="T565" s="88"/>
      <c r="U565" s="97"/>
      <c r="V565" s="88"/>
      <c r="W565" s="97"/>
      <c r="X565" s="88"/>
    </row>
    <row r="566" spans="1:24">
      <c r="A566" s="111"/>
      <c r="B566" s="111"/>
      <c r="C566" s="112"/>
      <c r="D566" s="113"/>
      <c r="E566" s="50"/>
      <c r="F566" s="148"/>
      <c r="G566" s="116"/>
      <c r="H566" s="54"/>
      <c r="I566" s="54"/>
      <c r="J566" s="55"/>
      <c r="K566" s="112"/>
      <c r="L566" s="116"/>
      <c r="M566" s="116"/>
      <c r="N566" s="149"/>
      <c r="O566" s="116"/>
      <c r="Q566" s="88"/>
      <c r="R566" s="42"/>
      <c r="S566" s="43"/>
      <c r="T566" s="88"/>
      <c r="U566" s="97"/>
      <c r="V566" s="88"/>
      <c r="W566" s="97"/>
      <c r="X566" s="88"/>
    </row>
    <row r="567" spans="1:24">
      <c r="A567" s="111"/>
      <c r="B567" s="111"/>
      <c r="C567" s="112"/>
      <c r="D567" s="113"/>
      <c r="E567" s="50"/>
      <c r="F567" s="148"/>
      <c r="G567" s="116"/>
      <c r="H567" s="54"/>
      <c r="I567" s="54"/>
      <c r="J567" s="55"/>
      <c r="K567" s="112"/>
      <c r="L567" s="116"/>
      <c r="M567" s="116"/>
      <c r="N567" s="149"/>
      <c r="O567" s="116"/>
      <c r="Q567" s="88"/>
      <c r="R567" s="42"/>
      <c r="S567" s="43"/>
      <c r="T567" s="88"/>
      <c r="U567" s="97"/>
      <c r="V567" s="88"/>
      <c r="W567" s="97"/>
      <c r="X567" s="88"/>
    </row>
    <row r="568" spans="1:24">
      <c r="A568" s="111"/>
      <c r="B568" s="111"/>
      <c r="C568" s="112"/>
      <c r="D568" s="113"/>
      <c r="E568" s="50"/>
      <c r="F568" s="148"/>
      <c r="G568" s="116"/>
      <c r="H568" s="54"/>
      <c r="I568" s="54"/>
      <c r="J568" s="55"/>
      <c r="K568" s="112"/>
      <c r="L568" s="116"/>
      <c r="M568" s="116"/>
      <c r="N568" s="149"/>
      <c r="O568" s="116"/>
      <c r="Q568" s="88"/>
      <c r="R568" s="42"/>
      <c r="S568" s="43"/>
      <c r="T568" s="88"/>
      <c r="U568" s="97"/>
      <c r="V568" s="88"/>
      <c r="W568" s="97"/>
      <c r="X568" s="88"/>
    </row>
    <row r="569" spans="1:24">
      <c r="A569" s="111"/>
      <c r="B569" s="111"/>
      <c r="C569" s="112"/>
      <c r="D569" s="113"/>
      <c r="E569" s="50"/>
      <c r="F569" s="148"/>
      <c r="G569" s="116"/>
      <c r="H569" s="54"/>
      <c r="I569" s="54"/>
      <c r="J569" s="55"/>
      <c r="K569" s="112"/>
      <c r="L569" s="116"/>
      <c r="M569" s="116"/>
      <c r="N569" s="149"/>
      <c r="O569" s="116"/>
      <c r="Q569" s="88"/>
      <c r="R569" s="42"/>
      <c r="S569" s="43"/>
      <c r="T569" s="88"/>
      <c r="U569" s="97"/>
      <c r="V569" s="88"/>
      <c r="W569" s="97"/>
      <c r="X569" s="88"/>
    </row>
    <row r="570" spans="1:24">
      <c r="A570" s="111"/>
      <c r="B570" s="111"/>
      <c r="C570" s="112"/>
      <c r="D570" s="113"/>
      <c r="E570" s="50"/>
      <c r="F570" s="148"/>
      <c r="G570" s="116"/>
      <c r="H570" s="54"/>
      <c r="I570" s="54"/>
      <c r="J570" s="55"/>
      <c r="K570" s="112"/>
      <c r="L570" s="116"/>
      <c r="M570" s="116"/>
      <c r="N570" s="149"/>
      <c r="O570" s="116"/>
      <c r="Q570" s="88"/>
      <c r="R570" s="42"/>
      <c r="S570" s="43"/>
      <c r="T570" s="88"/>
      <c r="U570" s="97"/>
      <c r="V570" s="88"/>
      <c r="W570" s="97"/>
      <c r="X570" s="88"/>
    </row>
    <row r="571" spans="1:24">
      <c r="A571" s="111"/>
      <c r="B571" s="111"/>
      <c r="C571" s="112"/>
      <c r="D571" s="113"/>
      <c r="E571" s="50"/>
      <c r="F571" s="148"/>
      <c r="G571" s="116"/>
      <c r="H571" s="54"/>
      <c r="I571" s="54"/>
      <c r="J571" s="55"/>
      <c r="K571" s="112"/>
      <c r="L571" s="116"/>
      <c r="M571" s="116"/>
      <c r="N571" s="149"/>
      <c r="O571" s="116"/>
      <c r="Q571" s="88"/>
      <c r="R571" s="42"/>
      <c r="S571" s="43"/>
      <c r="T571" s="88"/>
      <c r="U571" s="97"/>
      <c r="V571" s="88"/>
      <c r="W571" s="97"/>
      <c r="X571" s="88"/>
    </row>
    <row r="572" spans="1:24">
      <c r="A572" s="111"/>
      <c r="B572" s="111"/>
      <c r="C572" s="112"/>
      <c r="D572" s="113"/>
      <c r="E572" s="50"/>
      <c r="F572" s="148"/>
      <c r="G572" s="116"/>
      <c r="H572" s="54"/>
      <c r="I572" s="54"/>
      <c r="J572" s="55"/>
      <c r="K572" s="112"/>
      <c r="L572" s="116"/>
      <c r="M572" s="116"/>
      <c r="N572" s="149"/>
      <c r="O572" s="116"/>
      <c r="Q572" s="88"/>
      <c r="R572" s="42"/>
      <c r="S572" s="43"/>
      <c r="T572" s="88"/>
      <c r="U572" s="97"/>
      <c r="V572" s="88"/>
      <c r="W572" s="97"/>
      <c r="X572" s="88"/>
    </row>
    <row r="573" spans="1:24">
      <c r="A573" s="111"/>
      <c r="B573" s="111"/>
      <c r="C573" s="112"/>
      <c r="D573" s="113"/>
      <c r="E573" s="50"/>
      <c r="F573" s="148"/>
      <c r="G573" s="116"/>
      <c r="H573" s="54"/>
      <c r="I573" s="54"/>
      <c r="J573" s="55"/>
      <c r="K573" s="112"/>
      <c r="L573" s="116"/>
      <c r="M573" s="116"/>
      <c r="N573" s="149"/>
      <c r="O573" s="116"/>
      <c r="Q573" s="88"/>
      <c r="R573" s="42"/>
      <c r="S573" s="43"/>
      <c r="T573" s="88"/>
      <c r="U573" s="97"/>
      <c r="V573" s="88"/>
      <c r="W573" s="97"/>
      <c r="X573" s="88"/>
    </row>
    <row r="574" spans="1:24">
      <c r="A574" s="111"/>
      <c r="B574" s="111"/>
      <c r="C574" s="112"/>
      <c r="D574" s="113"/>
      <c r="E574" s="50"/>
      <c r="F574" s="148"/>
      <c r="G574" s="116"/>
      <c r="H574" s="54"/>
      <c r="I574" s="54"/>
      <c r="J574" s="55"/>
      <c r="K574" s="112"/>
      <c r="L574" s="116"/>
      <c r="M574" s="116"/>
      <c r="N574" s="149"/>
      <c r="O574" s="116"/>
      <c r="Q574" s="88"/>
      <c r="R574" s="42"/>
      <c r="S574" s="43"/>
      <c r="T574" s="88"/>
      <c r="U574" s="97"/>
      <c r="V574" s="88"/>
      <c r="W574" s="97"/>
      <c r="X574" s="88"/>
    </row>
    <row r="575" spans="1:24">
      <c r="A575" s="111"/>
      <c r="B575" s="111"/>
      <c r="C575" s="112"/>
      <c r="D575" s="113"/>
      <c r="E575" s="50"/>
      <c r="F575" s="148"/>
      <c r="G575" s="116"/>
      <c r="H575" s="54"/>
      <c r="I575" s="54"/>
      <c r="J575" s="55"/>
      <c r="K575" s="112"/>
      <c r="L575" s="116"/>
      <c r="M575" s="116"/>
      <c r="N575" s="149"/>
      <c r="O575" s="116"/>
      <c r="Q575" s="88"/>
      <c r="R575" s="42"/>
      <c r="S575" s="43"/>
      <c r="T575" s="88"/>
      <c r="U575" s="97"/>
      <c r="V575" s="88"/>
      <c r="W575" s="97"/>
      <c r="X575" s="88"/>
    </row>
    <row r="576" spans="1:24">
      <c r="A576" s="111"/>
      <c r="B576" s="111"/>
      <c r="C576" s="112"/>
      <c r="D576" s="113"/>
      <c r="E576" s="50"/>
      <c r="F576" s="148"/>
      <c r="G576" s="116"/>
      <c r="H576" s="54"/>
      <c r="I576" s="54"/>
      <c r="J576" s="55"/>
      <c r="K576" s="112"/>
      <c r="L576" s="116"/>
      <c r="M576" s="116"/>
      <c r="N576" s="149"/>
      <c r="O576" s="116"/>
      <c r="Q576" s="88"/>
      <c r="R576" s="42"/>
      <c r="S576" s="43"/>
      <c r="T576" s="88"/>
      <c r="U576" s="97"/>
      <c r="V576" s="88"/>
      <c r="W576" s="97"/>
      <c r="X576" s="88"/>
    </row>
    <row r="577" spans="1:24">
      <c r="A577" s="111"/>
      <c r="B577" s="111"/>
      <c r="C577" s="112"/>
      <c r="D577" s="113"/>
      <c r="E577" s="50"/>
      <c r="F577" s="148"/>
      <c r="G577" s="116"/>
      <c r="H577" s="54"/>
      <c r="I577" s="54"/>
      <c r="J577" s="55"/>
      <c r="K577" s="112"/>
      <c r="L577" s="116"/>
      <c r="M577" s="116"/>
      <c r="N577" s="149"/>
      <c r="O577" s="116"/>
      <c r="Q577" s="88"/>
      <c r="R577" s="42"/>
      <c r="S577" s="43"/>
      <c r="T577" s="88"/>
      <c r="U577" s="97"/>
      <c r="V577" s="88"/>
      <c r="W577" s="97"/>
      <c r="X577" s="88"/>
    </row>
    <row r="578" spans="1:24">
      <c r="A578" s="111"/>
      <c r="B578" s="111"/>
      <c r="C578" s="112"/>
      <c r="D578" s="113"/>
      <c r="E578" s="50"/>
      <c r="F578" s="148"/>
      <c r="G578" s="116"/>
      <c r="H578" s="54"/>
      <c r="I578" s="54"/>
      <c r="J578" s="55"/>
      <c r="K578" s="112"/>
      <c r="L578" s="116"/>
      <c r="M578" s="116"/>
      <c r="N578" s="149"/>
      <c r="O578" s="116"/>
      <c r="Q578" s="88"/>
      <c r="R578" s="42"/>
      <c r="S578" s="43"/>
      <c r="T578" s="88"/>
      <c r="U578" s="97"/>
      <c r="V578" s="88"/>
      <c r="W578" s="97"/>
      <c r="X578" s="88"/>
    </row>
    <row r="579" spans="1:24">
      <c r="A579" s="111"/>
      <c r="B579" s="111"/>
      <c r="C579" s="112"/>
      <c r="D579" s="113"/>
      <c r="E579" s="50"/>
      <c r="F579" s="148"/>
      <c r="G579" s="116"/>
      <c r="H579" s="54"/>
      <c r="I579" s="54"/>
      <c r="J579" s="55"/>
      <c r="K579" s="112"/>
      <c r="L579" s="116"/>
      <c r="M579" s="116"/>
      <c r="N579" s="149"/>
      <c r="O579" s="116"/>
      <c r="Q579" s="88"/>
      <c r="R579" s="42"/>
      <c r="S579" s="43"/>
      <c r="T579" s="88"/>
      <c r="U579" s="97"/>
      <c r="V579" s="88"/>
      <c r="W579" s="97"/>
      <c r="X579" s="88"/>
    </row>
    <row r="580" spans="1:24">
      <c r="A580" s="111"/>
      <c r="B580" s="111"/>
      <c r="C580" s="112"/>
      <c r="D580" s="113"/>
      <c r="E580" s="50"/>
      <c r="F580" s="148"/>
      <c r="G580" s="116"/>
      <c r="H580" s="54"/>
      <c r="I580" s="54"/>
      <c r="J580" s="55"/>
      <c r="K580" s="112"/>
      <c r="L580" s="116"/>
      <c r="M580" s="116"/>
      <c r="N580" s="149"/>
      <c r="O580" s="116"/>
      <c r="Q580" s="88"/>
      <c r="R580" s="42"/>
      <c r="S580" s="43"/>
      <c r="T580" s="88"/>
      <c r="U580" s="97"/>
      <c r="V580" s="88"/>
      <c r="W580" s="97"/>
      <c r="X580" s="88"/>
    </row>
    <row r="581" spans="1:24">
      <c r="A581" s="111"/>
      <c r="B581" s="111"/>
      <c r="C581" s="112"/>
      <c r="D581" s="113"/>
      <c r="E581" s="50"/>
      <c r="F581" s="148"/>
      <c r="G581" s="116"/>
      <c r="H581" s="54"/>
      <c r="I581" s="54"/>
      <c r="J581" s="55"/>
      <c r="K581" s="112"/>
      <c r="L581" s="116"/>
      <c r="M581" s="116"/>
      <c r="N581" s="149"/>
      <c r="O581" s="116"/>
      <c r="Q581" s="88"/>
      <c r="R581" s="42"/>
      <c r="S581" s="43"/>
      <c r="T581" s="88"/>
      <c r="U581" s="97"/>
      <c r="V581" s="88"/>
      <c r="W581" s="97"/>
      <c r="X581" s="88"/>
    </row>
    <row r="582" spans="1:24">
      <c r="A582" s="111"/>
      <c r="B582" s="111"/>
      <c r="C582" s="112"/>
      <c r="D582" s="113"/>
      <c r="E582" s="50"/>
      <c r="F582" s="148"/>
      <c r="G582" s="116"/>
      <c r="H582" s="54"/>
      <c r="I582" s="54"/>
      <c r="J582" s="55"/>
      <c r="K582" s="112"/>
      <c r="L582" s="116"/>
      <c r="M582" s="116"/>
      <c r="N582" s="149"/>
      <c r="O582" s="116"/>
      <c r="Q582" s="88"/>
      <c r="R582" s="42"/>
      <c r="S582" s="43"/>
      <c r="T582" s="88"/>
      <c r="U582" s="97"/>
      <c r="V582" s="88"/>
      <c r="W582" s="97"/>
      <c r="X582" s="88"/>
    </row>
    <row r="583" spans="1:24">
      <c r="A583" s="111"/>
      <c r="B583" s="111"/>
      <c r="C583" s="112"/>
      <c r="D583" s="113"/>
      <c r="E583" s="50"/>
      <c r="F583" s="148"/>
      <c r="G583" s="116"/>
      <c r="H583" s="54"/>
      <c r="I583" s="54"/>
      <c r="J583" s="55"/>
      <c r="K583" s="112"/>
      <c r="L583" s="116"/>
      <c r="M583" s="116"/>
      <c r="N583" s="149"/>
      <c r="O583" s="116"/>
      <c r="Q583" s="88"/>
      <c r="R583" s="42"/>
      <c r="S583" s="43"/>
      <c r="T583" s="88"/>
      <c r="U583" s="97"/>
      <c r="V583" s="88"/>
      <c r="W583" s="97"/>
      <c r="X583" s="88"/>
    </row>
    <row r="584" spans="1:24">
      <c r="A584" s="111"/>
      <c r="B584" s="111"/>
      <c r="C584" s="112"/>
      <c r="D584" s="113"/>
      <c r="E584" s="50"/>
      <c r="F584" s="148"/>
      <c r="G584" s="116"/>
      <c r="H584" s="54"/>
      <c r="I584" s="54"/>
      <c r="J584" s="55"/>
      <c r="K584" s="112"/>
      <c r="L584" s="116"/>
      <c r="M584" s="116"/>
      <c r="N584" s="149"/>
      <c r="O584" s="116"/>
      <c r="Q584" s="88"/>
      <c r="R584" s="42"/>
      <c r="S584" s="43"/>
      <c r="T584" s="88"/>
      <c r="U584" s="97"/>
      <c r="V584" s="88"/>
      <c r="W584" s="97"/>
      <c r="X584" s="88"/>
    </row>
    <row r="585" spans="1:24">
      <c r="A585" s="111"/>
      <c r="B585" s="111"/>
      <c r="C585" s="112"/>
      <c r="D585" s="113"/>
      <c r="E585" s="50"/>
      <c r="F585" s="148"/>
      <c r="G585" s="116"/>
      <c r="H585" s="54"/>
      <c r="I585" s="54"/>
      <c r="J585" s="55"/>
      <c r="K585" s="112"/>
      <c r="L585" s="116"/>
      <c r="M585" s="116"/>
      <c r="N585" s="149"/>
      <c r="O585" s="116"/>
      <c r="Q585" s="88"/>
      <c r="R585" s="42"/>
      <c r="S585" s="43"/>
      <c r="T585" s="88"/>
      <c r="U585" s="97"/>
      <c r="V585" s="88"/>
      <c r="W585" s="97"/>
      <c r="X585" s="88"/>
    </row>
    <row r="586" spans="1:24">
      <c r="A586" s="111"/>
      <c r="B586" s="111"/>
      <c r="C586" s="112"/>
      <c r="D586" s="113"/>
      <c r="E586" s="50"/>
      <c r="F586" s="148"/>
      <c r="G586" s="116"/>
      <c r="H586" s="54"/>
      <c r="I586" s="54"/>
      <c r="J586" s="55"/>
      <c r="K586" s="112"/>
      <c r="L586" s="116"/>
      <c r="M586" s="116"/>
      <c r="N586" s="149"/>
      <c r="O586" s="116"/>
      <c r="Q586" s="88"/>
      <c r="R586" s="42"/>
      <c r="S586" s="43"/>
      <c r="T586" s="88"/>
      <c r="U586" s="97"/>
      <c r="V586" s="88"/>
      <c r="W586" s="97"/>
      <c r="X586" s="88"/>
    </row>
    <row r="587" spans="1:24">
      <c r="A587" s="111"/>
      <c r="B587" s="111"/>
      <c r="C587" s="112"/>
      <c r="D587" s="113"/>
      <c r="E587" s="50"/>
      <c r="F587" s="148"/>
      <c r="G587" s="116"/>
      <c r="H587" s="54"/>
      <c r="I587" s="54"/>
      <c r="J587" s="55"/>
      <c r="K587" s="112"/>
      <c r="L587" s="116"/>
      <c r="M587" s="116"/>
      <c r="N587" s="149"/>
      <c r="O587" s="116"/>
      <c r="Q587" s="88"/>
      <c r="R587" s="42"/>
      <c r="S587" s="43"/>
      <c r="T587" s="88"/>
      <c r="U587" s="97"/>
      <c r="V587" s="88"/>
      <c r="W587" s="97"/>
      <c r="X587" s="88"/>
    </row>
    <row r="588" spans="1:24">
      <c r="A588" s="111"/>
      <c r="B588" s="111"/>
      <c r="C588" s="112"/>
      <c r="D588" s="113"/>
      <c r="E588" s="50"/>
      <c r="F588" s="148"/>
      <c r="G588" s="116"/>
      <c r="H588" s="54"/>
      <c r="I588" s="54"/>
      <c r="J588" s="55"/>
      <c r="K588" s="112"/>
      <c r="L588" s="116"/>
      <c r="M588" s="116"/>
      <c r="N588" s="149"/>
      <c r="O588" s="116"/>
      <c r="Q588" s="88"/>
      <c r="R588" s="42"/>
      <c r="S588" s="43"/>
      <c r="T588" s="88"/>
      <c r="U588" s="97"/>
      <c r="V588" s="88"/>
      <c r="W588" s="97"/>
      <c r="X588" s="88"/>
    </row>
    <row r="589" spans="1:24">
      <c r="A589" s="111"/>
      <c r="B589" s="111"/>
      <c r="C589" s="112"/>
      <c r="D589" s="113"/>
      <c r="E589" s="50"/>
      <c r="F589" s="148"/>
      <c r="G589" s="116"/>
      <c r="H589" s="54"/>
      <c r="I589" s="54"/>
      <c r="J589" s="55"/>
      <c r="K589" s="112"/>
      <c r="L589" s="116"/>
      <c r="M589" s="116"/>
      <c r="N589" s="149"/>
      <c r="O589" s="116"/>
      <c r="Q589" s="88"/>
      <c r="R589" s="42"/>
      <c r="S589" s="43"/>
      <c r="T589" s="88"/>
      <c r="U589" s="97"/>
      <c r="V589" s="88"/>
      <c r="W589" s="97"/>
      <c r="X589" s="88"/>
    </row>
    <row r="590" spans="1:24">
      <c r="A590" s="111"/>
      <c r="B590" s="111"/>
      <c r="C590" s="112"/>
      <c r="D590" s="113"/>
      <c r="E590" s="50"/>
      <c r="F590" s="148"/>
      <c r="G590" s="116"/>
      <c r="H590" s="54"/>
      <c r="I590" s="54"/>
      <c r="J590" s="55"/>
      <c r="K590" s="112"/>
      <c r="L590" s="116"/>
      <c r="M590" s="116"/>
      <c r="N590" s="149"/>
      <c r="O590" s="116"/>
      <c r="Q590" s="88"/>
      <c r="R590" s="42"/>
      <c r="S590" s="43"/>
      <c r="T590" s="88"/>
      <c r="U590" s="97"/>
      <c r="V590" s="88"/>
      <c r="W590" s="97"/>
      <c r="X590" s="88"/>
    </row>
    <row r="591" spans="1:24">
      <c r="A591" s="111"/>
      <c r="B591" s="111"/>
      <c r="C591" s="112"/>
      <c r="D591" s="113"/>
      <c r="E591" s="50"/>
      <c r="F591" s="148"/>
      <c r="G591" s="116"/>
      <c r="H591" s="54"/>
      <c r="I591" s="54"/>
      <c r="J591" s="55"/>
      <c r="K591" s="112"/>
      <c r="L591" s="116"/>
      <c r="M591" s="116"/>
      <c r="N591" s="149"/>
      <c r="O591" s="116"/>
      <c r="Q591" s="88"/>
      <c r="R591" s="42"/>
      <c r="S591" s="43"/>
      <c r="T591" s="88"/>
      <c r="U591" s="97"/>
      <c r="V591" s="88"/>
      <c r="W591" s="97"/>
      <c r="X591" s="88"/>
    </row>
    <row r="592" spans="1:24">
      <c r="A592" s="111"/>
      <c r="B592" s="111"/>
      <c r="C592" s="112"/>
      <c r="D592" s="113"/>
      <c r="E592" s="50"/>
      <c r="F592" s="148"/>
      <c r="G592" s="116"/>
      <c r="H592" s="54"/>
      <c r="I592" s="54"/>
      <c r="J592" s="55"/>
      <c r="K592" s="112"/>
      <c r="L592" s="116"/>
      <c r="M592" s="116"/>
      <c r="N592" s="149"/>
      <c r="O592" s="116"/>
      <c r="Q592" s="88"/>
      <c r="R592" s="42"/>
      <c r="S592" s="43"/>
      <c r="T592" s="88"/>
      <c r="U592" s="97"/>
      <c r="V592" s="88"/>
      <c r="W592" s="97"/>
      <c r="X592" s="88"/>
    </row>
    <row r="593" spans="1:24">
      <c r="A593" s="111"/>
      <c r="B593" s="111"/>
      <c r="C593" s="112"/>
      <c r="D593" s="113"/>
      <c r="E593" s="50"/>
      <c r="F593" s="148"/>
      <c r="G593" s="116"/>
      <c r="H593" s="54"/>
      <c r="I593" s="54"/>
      <c r="J593" s="55"/>
      <c r="K593" s="112"/>
      <c r="L593" s="116"/>
      <c r="M593" s="116"/>
      <c r="N593" s="149"/>
      <c r="O593" s="116"/>
      <c r="Q593" s="88"/>
      <c r="R593" s="42"/>
      <c r="S593" s="43"/>
      <c r="T593" s="88"/>
      <c r="U593" s="97"/>
      <c r="V593" s="88"/>
      <c r="W593" s="97"/>
      <c r="X593" s="88"/>
    </row>
    <row r="594" spans="1:24">
      <c r="A594" s="111"/>
      <c r="B594" s="111"/>
      <c r="C594" s="112"/>
      <c r="D594" s="113"/>
      <c r="E594" s="50"/>
      <c r="F594" s="148"/>
      <c r="G594" s="116"/>
      <c r="H594" s="54"/>
      <c r="I594" s="54"/>
      <c r="J594" s="55"/>
      <c r="K594" s="112"/>
      <c r="L594" s="116"/>
      <c r="M594" s="116"/>
      <c r="N594" s="149"/>
      <c r="O594" s="116"/>
      <c r="Q594" s="88"/>
      <c r="R594" s="42"/>
      <c r="S594" s="43"/>
      <c r="T594" s="88"/>
      <c r="U594" s="97"/>
      <c r="V594" s="88"/>
      <c r="W594" s="97"/>
      <c r="X594" s="88"/>
    </row>
    <row r="595" spans="1:24">
      <c r="A595" s="111"/>
      <c r="B595" s="111"/>
      <c r="C595" s="112"/>
      <c r="D595" s="113"/>
      <c r="E595" s="50"/>
      <c r="F595" s="148"/>
      <c r="G595" s="116"/>
      <c r="H595" s="54"/>
      <c r="I595" s="54"/>
      <c r="J595" s="55"/>
      <c r="K595" s="112"/>
      <c r="L595" s="116"/>
      <c r="M595" s="116"/>
      <c r="N595" s="149"/>
      <c r="O595" s="116"/>
      <c r="Q595" s="88"/>
      <c r="R595" s="42"/>
      <c r="S595" s="43"/>
      <c r="T595" s="88"/>
      <c r="U595" s="97"/>
      <c r="V595" s="88"/>
      <c r="W595" s="97"/>
      <c r="X595" s="88"/>
    </row>
    <row r="596" spans="1:24">
      <c r="A596" s="111"/>
      <c r="B596" s="111"/>
      <c r="C596" s="112"/>
      <c r="D596" s="113"/>
      <c r="E596" s="50"/>
      <c r="F596" s="148"/>
      <c r="G596" s="116"/>
      <c r="H596" s="54"/>
      <c r="I596" s="54"/>
      <c r="J596" s="55"/>
      <c r="K596" s="112"/>
      <c r="L596" s="116"/>
      <c r="M596" s="116"/>
      <c r="N596" s="149"/>
      <c r="O596" s="116"/>
      <c r="Q596" s="88"/>
      <c r="R596" s="42"/>
      <c r="S596" s="43"/>
      <c r="T596" s="88"/>
      <c r="U596" s="97"/>
      <c r="V596" s="88"/>
      <c r="W596" s="97"/>
      <c r="X596" s="88"/>
    </row>
    <row r="597" spans="1:24">
      <c r="A597" s="111"/>
      <c r="B597" s="111"/>
      <c r="C597" s="112"/>
      <c r="D597" s="113"/>
      <c r="E597" s="50"/>
      <c r="F597" s="148"/>
      <c r="G597" s="116"/>
      <c r="H597" s="54"/>
      <c r="I597" s="54"/>
      <c r="J597" s="55"/>
      <c r="K597" s="112"/>
      <c r="L597" s="116"/>
      <c r="M597" s="116"/>
      <c r="N597" s="149"/>
      <c r="O597" s="116"/>
      <c r="Q597" s="88"/>
      <c r="R597" s="42"/>
      <c r="S597" s="43"/>
      <c r="T597" s="88"/>
      <c r="U597" s="97"/>
      <c r="V597" s="88"/>
      <c r="W597" s="97"/>
      <c r="X597" s="88"/>
    </row>
    <row r="598" spans="1:24">
      <c r="A598" s="111"/>
      <c r="B598" s="111"/>
      <c r="C598" s="112"/>
      <c r="D598" s="113"/>
      <c r="E598" s="50"/>
      <c r="F598" s="148"/>
      <c r="G598" s="116"/>
      <c r="H598" s="54"/>
      <c r="I598" s="54"/>
      <c r="J598" s="55"/>
      <c r="K598" s="112"/>
      <c r="L598" s="116"/>
      <c r="M598" s="116"/>
      <c r="N598" s="149"/>
      <c r="O598" s="116"/>
      <c r="Q598" s="88"/>
      <c r="R598" s="42"/>
      <c r="S598" s="43"/>
      <c r="T598" s="88"/>
      <c r="U598" s="97"/>
      <c r="V598" s="88"/>
      <c r="W598" s="97"/>
      <c r="X598" s="88"/>
    </row>
    <row r="599" spans="1:24">
      <c r="A599" s="111"/>
      <c r="B599" s="111"/>
      <c r="C599" s="112"/>
      <c r="D599" s="113"/>
      <c r="E599" s="50"/>
      <c r="F599" s="148"/>
      <c r="G599" s="116"/>
      <c r="H599" s="54"/>
      <c r="I599" s="54"/>
      <c r="J599" s="55"/>
      <c r="K599" s="112"/>
      <c r="L599" s="116"/>
      <c r="M599" s="116"/>
      <c r="N599" s="149"/>
      <c r="O599" s="116"/>
      <c r="Q599" s="88"/>
      <c r="R599" s="42"/>
      <c r="S599" s="43"/>
      <c r="T599" s="88"/>
      <c r="U599" s="97"/>
      <c r="V599" s="88"/>
      <c r="W599" s="97"/>
      <c r="X599" s="88"/>
    </row>
    <row r="600" spans="1:24">
      <c r="A600" s="111"/>
      <c r="B600" s="111"/>
      <c r="C600" s="112"/>
      <c r="D600" s="113"/>
      <c r="E600" s="50"/>
      <c r="F600" s="148"/>
      <c r="G600" s="116"/>
      <c r="H600" s="54"/>
      <c r="I600" s="54"/>
      <c r="J600" s="55"/>
      <c r="K600" s="112"/>
      <c r="L600" s="116"/>
      <c r="M600" s="116"/>
      <c r="N600" s="149"/>
      <c r="O600" s="116"/>
      <c r="Q600" s="88"/>
      <c r="R600" s="42"/>
      <c r="S600" s="43"/>
      <c r="T600" s="88"/>
      <c r="U600" s="97"/>
      <c r="V600" s="88"/>
      <c r="W600" s="97"/>
      <c r="X600" s="88"/>
    </row>
    <row r="601" spans="1:24">
      <c r="A601" s="111"/>
      <c r="B601" s="111"/>
      <c r="C601" s="112"/>
      <c r="D601" s="113"/>
      <c r="E601" s="50"/>
      <c r="F601" s="148"/>
      <c r="G601" s="116"/>
      <c r="H601" s="54"/>
      <c r="I601" s="54"/>
      <c r="J601" s="55"/>
      <c r="K601" s="112"/>
      <c r="L601" s="116"/>
      <c r="M601" s="116"/>
      <c r="N601" s="149"/>
      <c r="O601" s="116"/>
      <c r="Q601" s="88"/>
      <c r="R601" s="42"/>
      <c r="S601" s="43"/>
      <c r="T601" s="88"/>
      <c r="U601" s="97"/>
      <c r="V601" s="88"/>
      <c r="W601" s="97"/>
      <c r="X601" s="88"/>
    </row>
    <row r="602" spans="1:24">
      <c r="A602" s="111"/>
      <c r="B602" s="111"/>
      <c r="C602" s="112"/>
      <c r="D602" s="113"/>
      <c r="E602" s="50"/>
      <c r="F602" s="148"/>
      <c r="G602" s="116"/>
      <c r="H602" s="54"/>
      <c r="I602" s="54"/>
      <c r="J602" s="55"/>
      <c r="K602" s="112"/>
      <c r="L602" s="116"/>
      <c r="M602" s="116"/>
      <c r="N602" s="149"/>
      <c r="O602" s="116"/>
      <c r="Q602" s="88"/>
      <c r="R602" s="42"/>
      <c r="S602" s="43"/>
      <c r="T602" s="88"/>
      <c r="U602" s="97"/>
      <c r="V602" s="88"/>
      <c r="W602" s="97"/>
      <c r="X602" s="88"/>
    </row>
    <row r="603" spans="1:24">
      <c r="A603" s="111"/>
      <c r="B603" s="111"/>
      <c r="C603" s="112"/>
      <c r="D603" s="113"/>
      <c r="E603" s="50"/>
      <c r="F603" s="148"/>
      <c r="G603" s="116"/>
      <c r="H603" s="54"/>
      <c r="I603" s="54"/>
      <c r="J603" s="55"/>
      <c r="K603" s="112"/>
      <c r="L603" s="116"/>
      <c r="M603" s="116"/>
      <c r="N603" s="149"/>
      <c r="O603" s="116"/>
      <c r="Q603" s="88"/>
      <c r="R603" s="42"/>
      <c r="S603" s="43"/>
      <c r="T603" s="88"/>
      <c r="U603" s="97"/>
      <c r="V603" s="88"/>
      <c r="W603" s="97"/>
      <c r="X603" s="88"/>
    </row>
    <row r="604" spans="1:24">
      <c r="A604" s="111"/>
      <c r="B604" s="111"/>
      <c r="C604" s="112"/>
      <c r="D604" s="113"/>
      <c r="E604" s="50"/>
      <c r="F604" s="148"/>
      <c r="G604" s="116"/>
      <c r="H604" s="54"/>
      <c r="I604" s="54"/>
      <c r="J604" s="55"/>
      <c r="K604" s="112"/>
      <c r="L604" s="116"/>
      <c r="M604" s="116"/>
      <c r="N604" s="149"/>
      <c r="O604" s="116"/>
      <c r="Q604" s="88"/>
      <c r="R604" s="42"/>
      <c r="S604" s="43"/>
      <c r="T604" s="88"/>
      <c r="U604" s="97"/>
      <c r="V604" s="88"/>
      <c r="W604" s="97"/>
      <c r="X604" s="88"/>
    </row>
    <row r="605" spans="1:24">
      <c r="A605" s="111"/>
      <c r="B605" s="111"/>
      <c r="C605" s="112"/>
      <c r="D605" s="113"/>
      <c r="E605" s="50"/>
      <c r="F605" s="148"/>
      <c r="G605" s="116"/>
      <c r="H605" s="54"/>
      <c r="I605" s="54"/>
      <c r="J605" s="55"/>
      <c r="K605" s="112"/>
      <c r="L605" s="116"/>
      <c r="M605" s="116"/>
      <c r="N605" s="149"/>
      <c r="O605" s="116"/>
      <c r="Q605" s="88"/>
      <c r="R605" s="42"/>
      <c r="S605" s="43"/>
      <c r="T605" s="88"/>
      <c r="U605" s="97"/>
      <c r="V605" s="88"/>
      <c r="W605" s="97"/>
      <c r="X605" s="88"/>
    </row>
    <row r="606" spans="1:24">
      <c r="A606" s="111"/>
      <c r="B606" s="111"/>
      <c r="C606" s="112"/>
      <c r="D606" s="113"/>
      <c r="E606" s="50"/>
      <c r="F606" s="148"/>
      <c r="G606" s="116"/>
      <c r="H606" s="54"/>
      <c r="I606" s="54"/>
      <c r="J606" s="55"/>
      <c r="K606" s="112"/>
      <c r="L606" s="116"/>
      <c r="M606" s="116"/>
      <c r="N606" s="149"/>
      <c r="O606" s="116"/>
      <c r="Q606" s="88"/>
      <c r="R606" s="42"/>
      <c r="S606" s="43"/>
      <c r="T606" s="88"/>
      <c r="U606" s="97"/>
      <c r="V606" s="88"/>
      <c r="W606" s="97"/>
      <c r="X606" s="88"/>
    </row>
    <row r="607" spans="1:24">
      <c r="A607" s="111"/>
      <c r="B607" s="111"/>
      <c r="C607" s="112"/>
      <c r="D607" s="113"/>
      <c r="E607" s="50"/>
      <c r="F607" s="148"/>
      <c r="G607" s="116"/>
      <c r="H607" s="54"/>
      <c r="I607" s="54"/>
      <c r="J607" s="55"/>
      <c r="K607" s="112"/>
      <c r="L607" s="116"/>
      <c r="M607" s="116"/>
      <c r="N607" s="149"/>
      <c r="O607" s="116"/>
      <c r="Q607" s="88"/>
      <c r="R607" s="42"/>
      <c r="S607" s="43"/>
      <c r="T607" s="88"/>
      <c r="U607" s="97"/>
      <c r="V607" s="88"/>
      <c r="W607" s="97"/>
      <c r="X607" s="88"/>
    </row>
    <row r="608" spans="1:24">
      <c r="A608" s="111"/>
      <c r="B608" s="111"/>
      <c r="C608" s="112"/>
      <c r="D608" s="113"/>
      <c r="E608" s="50"/>
      <c r="F608" s="148"/>
      <c r="G608" s="116"/>
      <c r="H608" s="54"/>
      <c r="I608" s="54"/>
      <c r="J608" s="55"/>
      <c r="K608" s="112"/>
      <c r="L608" s="116"/>
      <c r="M608" s="116"/>
      <c r="N608" s="149"/>
      <c r="O608" s="116"/>
      <c r="Q608" s="88"/>
      <c r="R608" s="42"/>
      <c r="S608" s="43"/>
      <c r="T608" s="88"/>
      <c r="U608" s="97"/>
      <c r="V608" s="88"/>
      <c r="W608" s="97"/>
      <c r="X608" s="88"/>
    </row>
    <row r="609" spans="1:24">
      <c r="A609" s="111"/>
      <c r="B609" s="111"/>
      <c r="C609" s="112"/>
      <c r="D609" s="113"/>
      <c r="E609" s="50"/>
      <c r="F609" s="148"/>
      <c r="G609" s="116"/>
      <c r="H609" s="54"/>
      <c r="I609" s="54"/>
      <c r="J609" s="55"/>
      <c r="K609" s="112"/>
      <c r="L609" s="116"/>
      <c r="M609" s="116"/>
      <c r="N609" s="149"/>
      <c r="O609" s="116"/>
      <c r="Q609" s="88"/>
      <c r="R609" s="42"/>
      <c r="S609" s="43"/>
      <c r="T609" s="88"/>
      <c r="U609" s="97"/>
      <c r="V609" s="88"/>
      <c r="W609" s="97"/>
      <c r="X609" s="88"/>
    </row>
    <row r="610" spans="1:24">
      <c r="A610" s="111"/>
      <c r="B610" s="111"/>
      <c r="C610" s="112"/>
      <c r="D610" s="113"/>
      <c r="E610" s="50"/>
      <c r="F610" s="148"/>
      <c r="G610" s="116"/>
      <c r="H610" s="54"/>
      <c r="I610" s="54"/>
      <c r="J610" s="55"/>
      <c r="K610" s="112"/>
      <c r="L610" s="116"/>
      <c r="M610" s="116"/>
      <c r="N610" s="149"/>
      <c r="O610" s="116"/>
      <c r="Q610" s="88"/>
      <c r="R610" s="42"/>
      <c r="S610" s="43"/>
      <c r="T610" s="88"/>
      <c r="U610" s="97"/>
      <c r="V610" s="88"/>
      <c r="W610" s="97"/>
      <c r="X610" s="88"/>
    </row>
    <row r="611" spans="1:24">
      <c r="A611" s="111"/>
      <c r="B611" s="111"/>
      <c r="C611" s="112"/>
      <c r="D611" s="113"/>
      <c r="E611" s="50"/>
      <c r="F611" s="148"/>
      <c r="G611" s="116"/>
      <c r="H611" s="54"/>
      <c r="I611" s="54"/>
      <c r="J611" s="55"/>
      <c r="K611" s="112"/>
      <c r="L611" s="116"/>
      <c r="M611" s="116"/>
      <c r="N611" s="149"/>
      <c r="O611" s="116"/>
      <c r="Q611" s="88"/>
      <c r="R611" s="42"/>
      <c r="S611" s="43"/>
      <c r="T611" s="88"/>
      <c r="U611" s="97"/>
      <c r="V611" s="88"/>
      <c r="W611" s="97"/>
      <c r="X611" s="88"/>
    </row>
    <row r="612" spans="1:24">
      <c r="A612" s="111"/>
      <c r="B612" s="111"/>
      <c r="C612" s="112"/>
      <c r="D612" s="113"/>
      <c r="E612" s="50"/>
      <c r="F612" s="148"/>
      <c r="G612" s="116"/>
      <c r="H612" s="54"/>
      <c r="I612" s="54"/>
      <c r="J612" s="55"/>
      <c r="K612" s="112"/>
      <c r="L612" s="116"/>
      <c r="M612" s="116"/>
      <c r="N612" s="149"/>
      <c r="O612" s="116"/>
      <c r="Q612" s="88"/>
      <c r="R612" s="42"/>
      <c r="S612" s="43"/>
      <c r="T612" s="88"/>
      <c r="U612" s="97"/>
      <c r="V612" s="88"/>
      <c r="W612" s="97"/>
      <c r="X612" s="88"/>
    </row>
    <row r="613" spans="1:24">
      <c r="A613" s="111"/>
      <c r="B613" s="111"/>
      <c r="C613" s="112"/>
      <c r="D613" s="113"/>
      <c r="E613" s="50"/>
      <c r="F613" s="148"/>
      <c r="G613" s="116"/>
      <c r="H613" s="54"/>
      <c r="I613" s="54"/>
      <c r="J613" s="55"/>
      <c r="K613" s="112"/>
      <c r="L613" s="116"/>
      <c r="M613" s="116"/>
      <c r="N613" s="149"/>
      <c r="O613" s="116"/>
      <c r="Q613" s="88"/>
      <c r="R613" s="42"/>
      <c r="S613" s="43"/>
      <c r="T613" s="88"/>
      <c r="U613" s="97"/>
      <c r="V613" s="88"/>
      <c r="W613" s="97"/>
      <c r="X613" s="88"/>
    </row>
    <row r="614" spans="1:24">
      <c r="A614" s="111"/>
      <c r="B614" s="111"/>
      <c r="C614" s="112"/>
      <c r="D614" s="113"/>
      <c r="E614" s="50"/>
      <c r="F614" s="148"/>
      <c r="G614" s="116"/>
      <c r="H614" s="54"/>
      <c r="I614" s="54"/>
      <c r="J614" s="55"/>
      <c r="K614" s="112"/>
      <c r="L614" s="116"/>
      <c r="M614" s="116"/>
      <c r="N614" s="149"/>
      <c r="O614" s="116"/>
      <c r="Q614" s="88"/>
      <c r="R614" s="42"/>
      <c r="S614" s="43"/>
      <c r="T614" s="88"/>
      <c r="U614" s="97"/>
      <c r="V614" s="88"/>
      <c r="W614" s="97"/>
      <c r="X614" s="88"/>
    </row>
    <row r="615" spans="1:24">
      <c r="A615" s="111"/>
      <c r="B615" s="111"/>
      <c r="C615" s="112"/>
      <c r="D615" s="113"/>
      <c r="E615" s="50"/>
      <c r="F615" s="148"/>
      <c r="G615" s="116"/>
      <c r="H615" s="54"/>
      <c r="I615" s="54"/>
      <c r="J615" s="55"/>
      <c r="K615" s="112"/>
      <c r="L615" s="116"/>
      <c r="M615" s="116"/>
      <c r="N615" s="149"/>
      <c r="O615" s="116"/>
      <c r="Q615" s="88"/>
      <c r="R615" s="42"/>
      <c r="S615" s="43"/>
      <c r="T615" s="88"/>
      <c r="U615" s="97"/>
      <c r="V615" s="88"/>
      <c r="W615" s="97"/>
      <c r="X615" s="88"/>
    </row>
    <row r="616" spans="1:24">
      <c r="A616" s="111"/>
      <c r="B616" s="111"/>
      <c r="C616" s="112"/>
      <c r="D616" s="113"/>
      <c r="E616" s="50"/>
      <c r="F616" s="148"/>
      <c r="G616" s="116"/>
      <c r="H616" s="54"/>
      <c r="I616" s="54"/>
      <c r="J616" s="55"/>
      <c r="K616" s="112"/>
      <c r="L616" s="116"/>
      <c r="M616" s="116"/>
      <c r="N616" s="149"/>
      <c r="O616" s="116"/>
      <c r="Q616" s="88"/>
      <c r="R616" s="42"/>
      <c r="S616" s="43"/>
      <c r="T616" s="88"/>
      <c r="U616" s="97"/>
      <c r="V616" s="88"/>
      <c r="W616" s="97"/>
      <c r="X616" s="88"/>
    </row>
    <row r="617" spans="1:24">
      <c r="A617" s="111"/>
      <c r="B617" s="111"/>
      <c r="C617" s="112"/>
      <c r="D617" s="113"/>
      <c r="E617" s="50"/>
      <c r="F617" s="148"/>
      <c r="G617" s="116"/>
      <c r="H617" s="54"/>
      <c r="I617" s="54"/>
      <c r="J617" s="55"/>
      <c r="K617" s="112"/>
      <c r="L617" s="116"/>
      <c r="M617" s="116"/>
      <c r="N617" s="149"/>
      <c r="O617" s="116"/>
      <c r="Q617" s="88"/>
      <c r="R617" s="42"/>
      <c r="S617" s="43"/>
      <c r="T617" s="88"/>
      <c r="U617" s="97"/>
      <c r="V617" s="88"/>
      <c r="W617" s="97"/>
      <c r="X617" s="88"/>
    </row>
    <row r="618" spans="1:24">
      <c r="A618" s="111"/>
      <c r="B618" s="111"/>
      <c r="C618" s="112"/>
      <c r="D618" s="113"/>
      <c r="E618" s="50"/>
      <c r="F618" s="148"/>
      <c r="G618" s="116"/>
      <c r="H618" s="54"/>
      <c r="I618" s="54"/>
      <c r="J618" s="55"/>
      <c r="K618" s="112"/>
      <c r="L618" s="116"/>
      <c r="M618" s="116"/>
      <c r="N618" s="149"/>
      <c r="O618" s="116"/>
      <c r="Q618" s="88"/>
      <c r="R618" s="42"/>
      <c r="S618" s="43"/>
      <c r="T618" s="88"/>
      <c r="U618" s="97"/>
      <c r="V618" s="88"/>
      <c r="W618" s="97"/>
      <c r="X618" s="88"/>
    </row>
    <row r="619" spans="1:24">
      <c r="A619" s="111"/>
      <c r="B619" s="111"/>
      <c r="C619" s="112"/>
      <c r="D619" s="113"/>
      <c r="E619" s="50"/>
      <c r="F619" s="148"/>
      <c r="G619" s="116"/>
      <c r="H619" s="54"/>
      <c r="I619" s="54"/>
      <c r="J619" s="55"/>
      <c r="K619" s="112"/>
      <c r="L619" s="116"/>
      <c r="M619" s="116"/>
      <c r="N619" s="149"/>
      <c r="O619" s="116"/>
      <c r="Q619" s="88"/>
      <c r="R619" s="42"/>
      <c r="S619" s="43"/>
      <c r="T619" s="88"/>
      <c r="U619" s="97"/>
      <c r="V619" s="88"/>
      <c r="W619" s="97"/>
      <c r="X619" s="88"/>
    </row>
    <row r="620" spans="1:24">
      <c r="A620" s="111"/>
      <c r="B620" s="111"/>
      <c r="C620" s="112"/>
      <c r="D620" s="113"/>
      <c r="E620" s="50"/>
      <c r="F620" s="148"/>
      <c r="G620" s="116"/>
      <c r="H620" s="54"/>
      <c r="I620" s="54"/>
      <c r="J620" s="55"/>
      <c r="K620" s="112"/>
      <c r="L620" s="116"/>
      <c r="M620" s="116"/>
      <c r="N620" s="149"/>
      <c r="O620" s="116"/>
      <c r="Q620" s="88"/>
      <c r="R620" s="42"/>
      <c r="S620" s="43"/>
      <c r="T620" s="88"/>
      <c r="U620" s="97"/>
      <c r="V620" s="88"/>
      <c r="W620" s="97"/>
      <c r="X620" s="88"/>
    </row>
    <row r="621" spans="1:24">
      <c r="A621" s="111"/>
      <c r="B621" s="111"/>
      <c r="C621" s="112"/>
      <c r="D621" s="113"/>
      <c r="E621" s="50"/>
      <c r="F621" s="148"/>
      <c r="G621" s="116"/>
      <c r="H621" s="54"/>
      <c r="I621" s="54"/>
      <c r="J621" s="55"/>
      <c r="K621" s="112"/>
      <c r="L621" s="116"/>
      <c r="M621" s="116"/>
      <c r="N621" s="149"/>
      <c r="O621" s="116"/>
      <c r="Q621" s="88"/>
      <c r="R621" s="42"/>
      <c r="S621" s="43"/>
      <c r="T621" s="88"/>
      <c r="U621" s="97"/>
      <c r="V621" s="88"/>
      <c r="W621" s="97"/>
      <c r="X621" s="88"/>
    </row>
    <row r="622" spans="1:24">
      <c r="A622" s="111"/>
      <c r="B622" s="111"/>
      <c r="C622" s="112"/>
      <c r="D622" s="113"/>
      <c r="E622" s="50"/>
      <c r="F622" s="148"/>
      <c r="G622" s="116"/>
      <c r="H622" s="54"/>
      <c r="I622" s="54"/>
      <c r="J622" s="55"/>
      <c r="K622" s="112"/>
      <c r="L622" s="116"/>
      <c r="M622" s="116"/>
      <c r="N622" s="149"/>
      <c r="O622" s="116"/>
      <c r="Q622" s="88"/>
      <c r="R622" s="42"/>
      <c r="S622" s="43"/>
      <c r="T622" s="88"/>
      <c r="U622" s="97"/>
      <c r="V622" s="88"/>
      <c r="W622" s="97"/>
      <c r="X622" s="88"/>
    </row>
    <row r="623" spans="1:24">
      <c r="A623" s="111"/>
      <c r="B623" s="111"/>
      <c r="C623" s="112"/>
      <c r="D623" s="113"/>
      <c r="E623" s="50"/>
      <c r="F623" s="148"/>
      <c r="G623" s="116"/>
      <c r="H623" s="54"/>
      <c r="I623" s="54"/>
      <c r="J623" s="55"/>
      <c r="K623" s="112"/>
      <c r="L623" s="116"/>
      <c r="M623" s="116"/>
      <c r="N623" s="149"/>
      <c r="O623" s="116"/>
      <c r="Q623" s="88"/>
      <c r="R623" s="42"/>
      <c r="S623" s="43"/>
      <c r="T623" s="88"/>
      <c r="U623" s="97"/>
      <c r="V623" s="88"/>
      <c r="W623" s="97"/>
      <c r="X623" s="88"/>
    </row>
    <row r="624" spans="1:24">
      <c r="A624" s="111"/>
      <c r="B624" s="111"/>
      <c r="C624" s="112"/>
      <c r="D624" s="113"/>
      <c r="E624" s="50"/>
      <c r="F624" s="148"/>
      <c r="G624" s="116"/>
      <c r="H624" s="54"/>
      <c r="I624" s="54"/>
      <c r="J624" s="55"/>
      <c r="K624" s="112"/>
      <c r="L624" s="116"/>
      <c r="M624" s="116"/>
      <c r="N624" s="149"/>
      <c r="O624" s="116"/>
      <c r="Q624" s="88"/>
      <c r="R624" s="42"/>
      <c r="S624" s="43"/>
      <c r="T624" s="88"/>
      <c r="U624" s="97"/>
      <c r="V624" s="88"/>
      <c r="W624" s="97"/>
      <c r="X624" s="88"/>
    </row>
    <row r="625" spans="1:24">
      <c r="A625" s="111"/>
      <c r="B625" s="111"/>
      <c r="C625" s="112"/>
      <c r="D625" s="113"/>
      <c r="E625" s="50"/>
      <c r="F625" s="148"/>
      <c r="G625" s="116"/>
      <c r="H625" s="54"/>
      <c r="I625" s="54"/>
      <c r="J625" s="55"/>
      <c r="K625" s="112"/>
      <c r="L625" s="116"/>
      <c r="M625" s="116"/>
      <c r="N625" s="149"/>
      <c r="O625" s="116"/>
      <c r="Q625" s="88"/>
      <c r="R625" s="42"/>
      <c r="S625" s="43"/>
      <c r="T625" s="88"/>
      <c r="U625" s="97"/>
      <c r="V625" s="88"/>
      <c r="W625" s="97"/>
      <c r="X625" s="88"/>
    </row>
    <row r="626" spans="1:24">
      <c r="A626" s="111"/>
      <c r="B626" s="111"/>
      <c r="C626" s="112"/>
      <c r="D626" s="113"/>
      <c r="E626" s="50"/>
      <c r="F626" s="148"/>
      <c r="G626" s="116"/>
      <c r="H626" s="54"/>
      <c r="I626" s="54"/>
      <c r="J626" s="55"/>
      <c r="K626" s="112"/>
      <c r="L626" s="116"/>
      <c r="M626" s="116"/>
      <c r="N626" s="149"/>
      <c r="O626" s="116"/>
      <c r="Q626" s="88"/>
      <c r="R626" s="42"/>
      <c r="S626" s="43"/>
      <c r="T626" s="88"/>
      <c r="U626" s="97"/>
      <c r="V626" s="88"/>
      <c r="W626" s="97"/>
      <c r="X626" s="88"/>
    </row>
    <row r="627" spans="1:24">
      <c r="A627" s="111"/>
      <c r="B627" s="111"/>
      <c r="C627" s="112"/>
      <c r="D627" s="113"/>
      <c r="E627" s="50"/>
      <c r="F627" s="148"/>
      <c r="G627" s="116"/>
      <c r="H627" s="54"/>
      <c r="I627" s="54"/>
      <c r="J627" s="55"/>
      <c r="K627" s="112"/>
      <c r="L627" s="116"/>
      <c r="M627" s="116"/>
      <c r="N627" s="149"/>
      <c r="O627" s="116"/>
      <c r="Q627" s="88"/>
      <c r="R627" s="42"/>
      <c r="S627" s="43"/>
      <c r="T627" s="88"/>
      <c r="U627" s="97"/>
      <c r="V627" s="88"/>
      <c r="W627" s="97"/>
      <c r="X627" s="88"/>
    </row>
    <row r="628" spans="1:24">
      <c r="A628" s="111"/>
      <c r="B628" s="111"/>
      <c r="C628" s="112"/>
      <c r="D628" s="113"/>
      <c r="E628" s="50"/>
      <c r="F628" s="148"/>
      <c r="G628" s="116"/>
      <c r="H628" s="54"/>
      <c r="I628" s="54"/>
      <c r="J628" s="55"/>
      <c r="K628" s="112"/>
      <c r="L628" s="116"/>
      <c r="M628" s="116"/>
      <c r="N628" s="149"/>
      <c r="O628" s="116"/>
      <c r="Q628" s="88"/>
      <c r="R628" s="42"/>
      <c r="S628" s="43"/>
      <c r="T628" s="88"/>
      <c r="U628" s="97"/>
      <c r="V628" s="88"/>
      <c r="W628" s="97"/>
      <c r="X628" s="88"/>
    </row>
    <row r="629" spans="1:24">
      <c r="A629" s="111"/>
      <c r="B629" s="111"/>
      <c r="C629" s="112"/>
      <c r="D629" s="113"/>
      <c r="E629" s="50"/>
      <c r="F629" s="148"/>
      <c r="G629" s="116"/>
      <c r="H629" s="54"/>
      <c r="I629" s="54"/>
      <c r="J629" s="55"/>
      <c r="K629" s="112"/>
      <c r="L629" s="116"/>
      <c r="M629" s="116"/>
      <c r="N629" s="149"/>
      <c r="O629" s="116"/>
      <c r="Q629" s="88"/>
      <c r="R629" s="42"/>
      <c r="S629" s="43"/>
      <c r="T629" s="88"/>
      <c r="U629" s="97"/>
      <c r="V629" s="88"/>
      <c r="W629" s="97"/>
      <c r="X629" s="88"/>
    </row>
    <row r="630" spans="1:24">
      <c r="A630" s="111"/>
      <c r="B630" s="111"/>
      <c r="C630" s="112"/>
      <c r="D630" s="113"/>
      <c r="E630" s="50"/>
      <c r="F630" s="148"/>
      <c r="G630" s="116"/>
      <c r="H630" s="54"/>
      <c r="I630" s="54"/>
      <c r="J630" s="55"/>
      <c r="K630" s="112"/>
      <c r="L630" s="116"/>
      <c r="M630" s="116"/>
      <c r="N630" s="149"/>
      <c r="O630" s="116"/>
      <c r="Q630" s="88"/>
      <c r="R630" s="42"/>
      <c r="S630" s="43"/>
      <c r="T630" s="88"/>
      <c r="U630" s="97"/>
      <c r="V630" s="88"/>
      <c r="W630" s="97"/>
      <c r="X630" s="88"/>
    </row>
    <row r="631" spans="1:24">
      <c r="A631" s="111"/>
      <c r="B631" s="111"/>
      <c r="C631" s="112"/>
      <c r="D631" s="113"/>
      <c r="E631" s="50"/>
      <c r="F631" s="148"/>
      <c r="G631" s="116"/>
      <c r="H631" s="54"/>
      <c r="I631" s="54"/>
      <c r="J631" s="55"/>
      <c r="K631" s="112"/>
      <c r="L631" s="116"/>
      <c r="M631" s="116"/>
      <c r="N631" s="149"/>
      <c r="O631" s="116"/>
      <c r="Q631" s="88"/>
      <c r="R631" s="42"/>
      <c r="S631" s="43"/>
      <c r="T631" s="88"/>
      <c r="U631" s="97"/>
      <c r="V631" s="88"/>
      <c r="W631" s="97"/>
      <c r="X631" s="88"/>
    </row>
    <row r="632" spans="1:24">
      <c r="A632" s="111"/>
      <c r="B632" s="111"/>
      <c r="C632" s="112"/>
      <c r="D632" s="113"/>
      <c r="E632" s="50"/>
      <c r="F632" s="148"/>
      <c r="G632" s="116"/>
      <c r="H632" s="54"/>
      <c r="I632" s="54"/>
      <c r="J632" s="55"/>
      <c r="K632" s="112"/>
      <c r="L632" s="116"/>
      <c r="M632" s="116"/>
      <c r="N632" s="149"/>
      <c r="O632" s="116"/>
      <c r="Q632" s="88"/>
      <c r="R632" s="42"/>
      <c r="S632" s="43"/>
      <c r="T632" s="88"/>
      <c r="U632" s="97"/>
      <c r="V632" s="88"/>
      <c r="W632" s="97"/>
      <c r="X632" s="88"/>
    </row>
    <row r="633" spans="1:24">
      <c r="A633" s="111"/>
      <c r="B633" s="111"/>
      <c r="C633" s="112"/>
      <c r="D633" s="113"/>
      <c r="E633" s="50"/>
      <c r="F633" s="148"/>
      <c r="G633" s="116"/>
      <c r="H633" s="54"/>
      <c r="I633" s="54"/>
      <c r="J633" s="55"/>
      <c r="K633" s="112"/>
      <c r="L633" s="116"/>
      <c r="M633" s="116"/>
      <c r="N633" s="149"/>
      <c r="O633" s="116"/>
      <c r="Q633" s="88"/>
      <c r="R633" s="42"/>
      <c r="S633" s="43"/>
      <c r="T633" s="88"/>
      <c r="U633" s="97"/>
      <c r="V633" s="88"/>
      <c r="W633" s="97"/>
      <c r="X633" s="88"/>
    </row>
    <row r="634" spans="1:24">
      <c r="A634" s="111"/>
      <c r="B634" s="111"/>
      <c r="C634" s="112"/>
      <c r="D634" s="113"/>
      <c r="E634" s="50"/>
      <c r="F634" s="148"/>
      <c r="G634" s="116"/>
      <c r="H634" s="54"/>
      <c r="I634" s="54"/>
      <c r="J634" s="55"/>
      <c r="K634" s="112"/>
      <c r="L634" s="116"/>
      <c r="M634" s="116"/>
      <c r="N634" s="149"/>
      <c r="O634" s="116"/>
      <c r="Q634" s="88"/>
      <c r="R634" s="42"/>
      <c r="S634" s="43"/>
      <c r="T634" s="88"/>
      <c r="U634" s="97"/>
      <c r="V634" s="88"/>
      <c r="W634" s="97"/>
      <c r="X634" s="88"/>
    </row>
    <row r="635" spans="1:24">
      <c r="A635" s="111"/>
      <c r="B635" s="111"/>
      <c r="C635" s="112"/>
      <c r="D635" s="113"/>
      <c r="E635" s="50"/>
      <c r="F635" s="148"/>
      <c r="G635" s="116"/>
      <c r="H635" s="54"/>
      <c r="I635" s="54"/>
      <c r="J635" s="55"/>
      <c r="K635" s="112"/>
      <c r="L635" s="116"/>
      <c r="M635" s="116"/>
      <c r="N635" s="149"/>
      <c r="O635" s="116"/>
      <c r="Q635" s="88"/>
      <c r="R635" s="42"/>
      <c r="S635" s="43"/>
      <c r="T635" s="88"/>
      <c r="U635" s="97"/>
      <c r="V635" s="88"/>
      <c r="W635" s="97"/>
      <c r="X635" s="88"/>
    </row>
    <row r="636" spans="1:24">
      <c r="A636" s="111"/>
      <c r="B636" s="111"/>
      <c r="C636" s="112"/>
      <c r="D636" s="113"/>
      <c r="E636" s="50"/>
      <c r="F636" s="148"/>
      <c r="G636" s="116"/>
      <c r="H636" s="54"/>
      <c r="I636" s="54"/>
      <c r="J636" s="55"/>
      <c r="K636" s="112"/>
      <c r="L636" s="116"/>
      <c r="M636" s="116"/>
      <c r="N636" s="149"/>
      <c r="O636" s="116"/>
      <c r="Q636" s="88"/>
      <c r="R636" s="42"/>
      <c r="S636" s="43"/>
      <c r="T636" s="88"/>
      <c r="U636" s="97"/>
      <c r="V636" s="88"/>
      <c r="W636" s="97"/>
      <c r="X636" s="88"/>
    </row>
    <row r="637" spans="1:24">
      <c r="A637" s="111"/>
      <c r="B637" s="111"/>
      <c r="C637" s="112"/>
      <c r="D637" s="113"/>
      <c r="E637" s="50"/>
      <c r="F637" s="148"/>
      <c r="G637" s="116"/>
      <c r="H637" s="54"/>
      <c r="I637" s="54"/>
      <c r="J637" s="55"/>
      <c r="K637" s="112"/>
      <c r="L637" s="116"/>
      <c r="M637" s="116"/>
      <c r="N637" s="149"/>
      <c r="O637" s="116"/>
      <c r="Q637" s="88"/>
      <c r="R637" s="42"/>
      <c r="S637" s="43"/>
      <c r="T637" s="88"/>
      <c r="U637" s="97"/>
      <c r="V637" s="88"/>
      <c r="W637" s="97"/>
      <c r="X637" s="88"/>
    </row>
    <row r="638" spans="1:24">
      <c r="A638" s="111"/>
      <c r="B638" s="111"/>
      <c r="C638" s="112"/>
      <c r="D638" s="113"/>
      <c r="E638" s="50"/>
      <c r="F638" s="148"/>
      <c r="G638" s="116"/>
      <c r="H638" s="54"/>
      <c r="I638" s="54"/>
      <c r="J638" s="55"/>
      <c r="K638" s="112"/>
      <c r="L638" s="116"/>
      <c r="M638" s="116"/>
      <c r="N638" s="149"/>
      <c r="O638" s="116"/>
      <c r="Q638" s="88"/>
      <c r="R638" s="42"/>
      <c r="S638" s="43"/>
      <c r="T638" s="88"/>
      <c r="U638" s="97"/>
      <c r="V638" s="88"/>
      <c r="W638" s="97"/>
      <c r="X638" s="88"/>
    </row>
    <row r="639" spans="1:24">
      <c r="A639" s="111"/>
      <c r="B639" s="111"/>
      <c r="C639" s="112"/>
      <c r="D639" s="113"/>
      <c r="E639" s="50"/>
      <c r="F639" s="148"/>
      <c r="G639" s="116"/>
      <c r="H639" s="54"/>
      <c r="I639" s="54"/>
      <c r="J639" s="55"/>
      <c r="K639" s="112"/>
      <c r="L639" s="116"/>
      <c r="M639" s="116"/>
      <c r="N639" s="149"/>
      <c r="O639" s="116"/>
      <c r="Q639" s="88"/>
      <c r="R639" s="42"/>
      <c r="S639" s="43"/>
      <c r="T639" s="88"/>
      <c r="U639" s="97"/>
      <c r="V639" s="88"/>
      <c r="W639" s="97"/>
      <c r="X639" s="88"/>
    </row>
    <row r="640" spans="1:24">
      <c r="A640" s="111"/>
      <c r="B640" s="111"/>
      <c r="C640" s="112"/>
      <c r="D640" s="113"/>
      <c r="E640" s="50"/>
      <c r="F640" s="148"/>
      <c r="G640" s="116"/>
      <c r="H640" s="54"/>
      <c r="I640" s="54"/>
      <c r="J640" s="55"/>
      <c r="K640" s="112"/>
      <c r="L640" s="116"/>
      <c r="M640" s="116"/>
      <c r="N640" s="149"/>
      <c r="O640" s="116"/>
      <c r="Q640" s="88"/>
      <c r="R640" s="42"/>
      <c r="S640" s="43"/>
      <c r="T640" s="88"/>
      <c r="U640" s="97"/>
      <c r="V640" s="88"/>
      <c r="W640" s="97"/>
      <c r="X640" s="88"/>
    </row>
    <row r="641" spans="1:24">
      <c r="A641" s="111"/>
      <c r="B641" s="111"/>
      <c r="C641" s="112"/>
      <c r="D641" s="113"/>
      <c r="E641" s="50"/>
      <c r="F641" s="148"/>
      <c r="G641" s="116"/>
      <c r="H641" s="54"/>
      <c r="I641" s="54"/>
      <c r="J641" s="55"/>
      <c r="K641" s="112"/>
      <c r="L641" s="116"/>
      <c r="M641" s="116"/>
      <c r="N641" s="149"/>
      <c r="O641" s="116"/>
      <c r="Q641" s="88"/>
      <c r="R641" s="42"/>
      <c r="S641" s="43"/>
      <c r="T641" s="88"/>
      <c r="U641" s="97"/>
      <c r="V641" s="88"/>
      <c r="W641" s="97"/>
      <c r="X641" s="88"/>
    </row>
    <row r="642" spans="1:24">
      <c r="A642" s="111"/>
      <c r="B642" s="111"/>
      <c r="C642" s="112"/>
      <c r="D642" s="113"/>
      <c r="E642" s="50"/>
      <c r="F642" s="148"/>
      <c r="G642" s="116"/>
      <c r="H642" s="54"/>
      <c r="I642" s="54"/>
      <c r="J642" s="55"/>
      <c r="K642" s="112"/>
      <c r="L642" s="116"/>
      <c r="M642" s="116"/>
      <c r="N642" s="149"/>
      <c r="O642" s="116"/>
      <c r="Q642" s="88"/>
      <c r="R642" s="42"/>
      <c r="S642" s="43"/>
      <c r="T642" s="88"/>
      <c r="U642" s="97"/>
      <c r="V642" s="88"/>
      <c r="W642" s="97"/>
      <c r="X642" s="88"/>
    </row>
    <row r="643" spans="1:24">
      <c r="A643" s="111"/>
      <c r="B643" s="111"/>
      <c r="C643" s="112"/>
      <c r="D643" s="113"/>
      <c r="E643" s="50"/>
      <c r="F643" s="148"/>
      <c r="G643" s="116"/>
      <c r="H643" s="54"/>
      <c r="I643" s="54"/>
      <c r="J643" s="55"/>
      <c r="K643" s="112"/>
      <c r="L643" s="116"/>
      <c r="M643" s="116"/>
      <c r="N643" s="149"/>
      <c r="O643" s="116"/>
      <c r="Q643" s="88"/>
      <c r="R643" s="42"/>
      <c r="S643" s="43"/>
      <c r="T643" s="88"/>
      <c r="U643" s="97"/>
      <c r="V643" s="88"/>
      <c r="W643" s="97"/>
      <c r="X643" s="88"/>
    </row>
    <row r="644" spans="1:24">
      <c r="A644" s="111"/>
      <c r="B644" s="111"/>
      <c r="C644" s="112"/>
      <c r="D644" s="113"/>
      <c r="E644" s="50"/>
      <c r="F644" s="148"/>
      <c r="G644" s="116"/>
      <c r="H644" s="54"/>
      <c r="I644" s="54"/>
      <c r="J644" s="55"/>
      <c r="K644" s="112"/>
      <c r="L644" s="116"/>
      <c r="M644" s="116"/>
      <c r="N644" s="149"/>
      <c r="O644" s="116"/>
      <c r="Q644" s="88"/>
      <c r="R644" s="42"/>
      <c r="S644" s="43"/>
      <c r="T644" s="88"/>
      <c r="U644" s="97"/>
      <c r="V644" s="88"/>
      <c r="W644" s="97"/>
      <c r="X644" s="88"/>
    </row>
    <row r="645" spans="1:24">
      <c r="A645" s="111"/>
      <c r="B645" s="111"/>
      <c r="C645" s="112"/>
      <c r="D645" s="113"/>
      <c r="E645" s="50"/>
      <c r="F645" s="148"/>
      <c r="G645" s="116"/>
      <c r="H645" s="54"/>
      <c r="I645" s="54"/>
      <c r="J645" s="55"/>
      <c r="K645" s="112"/>
      <c r="L645" s="116"/>
      <c r="M645" s="116"/>
      <c r="N645" s="149"/>
      <c r="O645" s="116"/>
      <c r="Q645" s="88"/>
      <c r="R645" s="42"/>
      <c r="S645" s="43"/>
      <c r="T645" s="88"/>
      <c r="U645" s="97"/>
      <c r="V645" s="88"/>
      <c r="W645" s="97"/>
      <c r="X645" s="88"/>
    </row>
    <row r="646" spans="1:24">
      <c r="A646" s="111"/>
      <c r="B646" s="111"/>
      <c r="C646" s="112"/>
      <c r="D646" s="113"/>
      <c r="E646" s="50"/>
      <c r="F646" s="148"/>
      <c r="G646" s="116"/>
      <c r="H646" s="54"/>
      <c r="I646" s="54"/>
      <c r="J646" s="55"/>
      <c r="K646" s="112"/>
      <c r="L646" s="116"/>
      <c r="M646" s="116"/>
      <c r="N646" s="149"/>
      <c r="O646" s="116"/>
      <c r="Q646" s="88"/>
      <c r="R646" s="42"/>
      <c r="S646" s="43"/>
      <c r="T646" s="88"/>
      <c r="U646" s="97"/>
      <c r="V646" s="88"/>
      <c r="W646" s="97"/>
      <c r="X646" s="88"/>
    </row>
    <row r="647" spans="1:24">
      <c r="A647" s="111"/>
      <c r="B647" s="111"/>
      <c r="C647" s="112"/>
      <c r="D647" s="113"/>
      <c r="E647" s="50"/>
      <c r="F647" s="148"/>
      <c r="G647" s="116"/>
      <c r="H647" s="54"/>
      <c r="I647" s="54"/>
      <c r="J647" s="55"/>
      <c r="K647" s="112"/>
      <c r="L647" s="116"/>
      <c r="M647" s="116"/>
      <c r="N647" s="149"/>
      <c r="O647" s="116"/>
      <c r="Q647" s="88"/>
      <c r="R647" s="42"/>
      <c r="S647" s="43"/>
      <c r="T647" s="88"/>
      <c r="U647" s="97"/>
      <c r="V647" s="88"/>
      <c r="W647" s="97"/>
      <c r="X647" s="88"/>
    </row>
    <row r="648" spans="1:24">
      <c r="A648" s="111"/>
      <c r="B648" s="111"/>
      <c r="C648" s="112"/>
      <c r="D648" s="113"/>
      <c r="E648" s="50"/>
      <c r="F648" s="148"/>
      <c r="G648" s="116"/>
      <c r="H648" s="54"/>
      <c r="I648" s="54"/>
      <c r="J648" s="55"/>
      <c r="K648" s="112"/>
      <c r="L648" s="116"/>
      <c r="M648" s="116"/>
      <c r="N648" s="149"/>
      <c r="O648" s="116"/>
      <c r="Q648" s="88"/>
      <c r="R648" s="42"/>
      <c r="S648" s="43"/>
      <c r="T648" s="88"/>
      <c r="U648" s="97"/>
      <c r="V648" s="88"/>
      <c r="W648" s="97"/>
      <c r="X648" s="88"/>
    </row>
    <row r="649" spans="1:24">
      <c r="A649" s="111"/>
      <c r="B649" s="111"/>
      <c r="C649" s="112"/>
      <c r="D649" s="113"/>
      <c r="E649" s="50"/>
      <c r="F649" s="148"/>
      <c r="G649" s="116"/>
      <c r="H649" s="54"/>
      <c r="I649" s="54"/>
      <c r="J649" s="55"/>
      <c r="K649" s="112"/>
      <c r="L649" s="116"/>
      <c r="M649" s="116"/>
      <c r="N649" s="149"/>
      <c r="O649" s="116"/>
      <c r="Q649" s="88"/>
      <c r="R649" s="42"/>
      <c r="S649" s="43"/>
      <c r="T649" s="88"/>
      <c r="U649" s="97"/>
      <c r="V649" s="88"/>
      <c r="W649" s="97"/>
      <c r="X649" s="88"/>
    </row>
    <row r="650" spans="1:24">
      <c r="A650" s="111"/>
      <c r="B650" s="111"/>
      <c r="C650" s="112"/>
      <c r="D650" s="113"/>
      <c r="E650" s="50"/>
      <c r="F650" s="148"/>
      <c r="G650" s="116"/>
      <c r="H650" s="54"/>
      <c r="I650" s="54"/>
      <c r="J650" s="55"/>
      <c r="K650" s="112"/>
      <c r="L650" s="116"/>
      <c r="M650" s="116"/>
      <c r="N650" s="149"/>
      <c r="O650" s="116"/>
      <c r="Q650" s="88"/>
      <c r="R650" s="42"/>
      <c r="S650" s="43"/>
      <c r="T650" s="88"/>
      <c r="U650" s="97"/>
      <c r="V650" s="88"/>
      <c r="W650" s="97"/>
      <c r="X650" s="88"/>
    </row>
    <row r="651" spans="1:24">
      <c r="A651" s="111"/>
      <c r="B651" s="111"/>
      <c r="C651" s="112"/>
      <c r="D651" s="113"/>
      <c r="E651" s="50"/>
      <c r="F651" s="148"/>
      <c r="G651" s="116"/>
      <c r="H651" s="54"/>
      <c r="I651" s="54"/>
      <c r="J651" s="55"/>
      <c r="K651" s="112"/>
      <c r="L651" s="116"/>
      <c r="M651" s="116"/>
      <c r="N651" s="149"/>
      <c r="O651" s="116"/>
      <c r="Q651" s="88"/>
      <c r="R651" s="42"/>
      <c r="S651" s="43"/>
      <c r="T651" s="88"/>
      <c r="U651" s="97"/>
      <c r="V651" s="88"/>
      <c r="W651" s="97"/>
      <c r="X651" s="88"/>
    </row>
    <row r="652" spans="1:24">
      <c r="A652" s="111"/>
      <c r="B652" s="111"/>
      <c r="C652" s="112"/>
      <c r="D652" s="113"/>
      <c r="E652" s="50"/>
      <c r="F652" s="148"/>
      <c r="G652" s="116"/>
      <c r="H652" s="54"/>
      <c r="I652" s="54"/>
      <c r="J652" s="55"/>
      <c r="K652" s="112"/>
      <c r="L652" s="116"/>
      <c r="M652" s="116"/>
      <c r="N652" s="149"/>
      <c r="O652" s="116"/>
      <c r="Q652" s="88"/>
      <c r="R652" s="42"/>
      <c r="S652" s="43"/>
      <c r="T652" s="88"/>
      <c r="U652" s="97"/>
      <c r="V652" s="88"/>
      <c r="W652" s="97"/>
      <c r="X652" s="88"/>
    </row>
    <row r="653" spans="1:24">
      <c r="A653" s="111"/>
      <c r="B653" s="111"/>
      <c r="C653" s="112"/>
      <c r="D653" s="113"/>
      <c r="E653" s="50"/>
      <c r="F653" s="148"/>
      <c r="G653" s="116"/>
      <c r="H653" s="54"/>
      <c r="I653" s="54"/>
      <c r="J653" s="55"/>
      <c r="K653" s="112"/>
      <c r="L653" s="116"/>
      <c r="M653" s="116"/>
      <c r="N653" s="149"/>
      <c r="O653" s="116"/>
      <c r="Q653" s="88"/>
      <c r="R653" s="42"/>
      <c r="S653" s="43"/>
      <c r="T653" s="88"/>
      <c r="U653" s="97"/>
      <c r="V653" s="88"/>
      <c r="W653" s="97"/>
      <c r="X653" s="88"/>
    </row>
    <row r="654" spans="1:24">
      <c r="A654" s="111"/>
      <c r="B654" s="111"/>
      <c r="C654" s="112"/>
      <c r="D654" s="113"/>
      <c r="E654" s="50"/>
      <c r="F654" s="148"/>
      <c r="G654" s="116"/>
      <c r="H654" s="54"/>
      <c r="I654" s="54"/>
      <c r="J654" s="55"/>
      <c r="K654" s="112"/>
      <c r="L654" s="116"/>
      <c r="M654" s="116"/>
      <c r="N654" s="149"/>
      <c r="O654" s="116"/>
      <c r="Q654" s="88"/>
      <c r="R654" s="42"/>
      <c r="S654" s="43"/>
      <c r="T654" s="88"/>
      <c r="U654" s="97"/>
      <c r="V654" s="88"/>
      <c r="W654" s="97"/>
      <c r="X654" s="88"/>
    </row>
    <row r="655" spans="1:24">
      <c r="A655" s="111"/>
      <c r="B655" s="111"/>
      <c r="C655" s="112"/>
      <c r="D655" s="113"/>
      <c r="E655" s="50"/>
      <c r="F655" s="148"/>
      <c r="G655" s="116"/>
      <c r="H655" s="54"/>
      <c r="I655" s="54"/>
      <c r="J655" s="55"/>
      <c r="K655" s="112"/>
      <c r="L655" s="116"/>
      <c r="M655" s="116"/>
      <c r="N655" s="149"/>
      <c r="O655" s="116"/>
      <c r="Q655" s="88"/>
      <c r="R655" s="42"/>
      <c r="S655" s="43"/>
      <c r="T655" s="88"/>
      <c r="U655" s="97"/>
      <c r="V655" s="88"/>
      <c r="W655" s="97"/>
      <c r="X655" s="88"/>
    </row>
    <row r="656" spans="1:24">
      <c r="A656" s="111"/>
      <c r="B656" s="111"/>
      <c r="C656" s="112"/>
      <c r="D656" s="113"/>
      <c r="E656" s="50"/>
      <c r="F656" s="148"/>
      <c r="G656" s="116"/>
      <c r="H656" s="54"/>
      <c r="I656" s="54"/>
      <c r="J656" s="55"/>
      <c r="K656" s="112"/>
      <c r="L656" s="116"/>
      <c r="M656" s="116"/>
      <c r="N656" s="149"/>
      <c r="O656" s="116"/>
      <c r="Q656" s="88"/>
      <c r="R656" s="42"/>
      <c r="S656" s="43"/>
      <c r="T656" s="88"/>
      <c r="U656" s="97"/>
      <c r="V656" s="88"/>
      <c r="W656" s="97"/>
      <c r="X656" s="88"/>
    </row>
    <row r="657" spans="1:24">
      <c r="A657" s="111"/>
      <c r="B657" s="111"/>
      <c r="C657" s="112"/>
      <c r="D657" s="113"/>
      <c r="E657" s="50"/>
      <c r="F657" s="148"/>
      <c r="G657" s="116"/>
      <c r="H657" s="54"/>
      <c r="I657" s="54"/>
      <c r="J657" s="55"/>
      <c r="K657" s="112"/>
      <c r="L657" s="116"/>
      <c r="M657" s="116"/>
      <c r="N657" s="149"/>
      <c r="O657" s="116"/>
      <c r="Q657" s="88"/>
      <c r="R657" s="42"/>
      <c r="S657" s="43"/>
      <c r="T657" s="88"/>
      <c r="U657" s="97"/>
      <c r="V657" s="88"/>
      <c r="W657" s="97"/>
      <c r="X657" s="88"/>
    </row>
    <row r="658" spans="1:24">
      <c r="A658" s="111"/>
      <c r="B658" s="111"/>
      <c r="C658" s="112"/>
      <c r="D658" s="113"/>
      <c r="E658" s="50"/>
      <c r="F658" s="148"/>
      <c r="G658" s="116"/>
      <c r="H658" s="54"/>
      <c r="I658" s="54"/>
      <c r="J658" s="55"/>
      <c r="K658" s="112"/>
      <c r="L658" s="116"/>
      <c r="M658" s="116"/>
      <c r="N658" s="149"/>
      <c r="O658" s="116"/>
      <c r="Q658" s="88"/>
      <c r="R658" s="42"/>
      <c r="S658" s="43"/>
      <c r="T658" s="88"/>
      <c r="U658" s="97"/>
      <c r="V658" s="88"/>
      <c r="W658" s="97"/>
      <c r="X658" s="88"/>
    </row>
    <row r="659" spans="1:24">
      <c r="A659" s="111"/>
      <c r="B659" s="111"/>
      <c r="C659" s="112"/>
      <c r="D659" s="113"/>
      <c r="E659" s="50"/>
      <c r="F659" s="148"/>
      <c r="G659" s="116"/>
      <c r="H659" s="54"/>
      <c r="I659" s="54"/>
      <c r="J659" s="55"/>
      <c r="K659" s="112"/>
      <c r="L659" s="116"/>
      <c r="M659" s="116"/>
      <c r="N659" s="149"/>
      <c r="O659" s="116"/>
      <c r="Q659" s="88"/>
      <c r="R659" s="42"/>
      <c r="S659" s="43"/>
      <c r="T659" s="88"/>
      <c r="U659" s="97"/>
      <c r="V659" s="88"/>
      <c r="W659" s="97"/>
      <c r="X659" s="88"/>
    </row>
    <row r="660" spans="1:24">
      <c r="A660" s="111"/>
      <c r="B660" s="111"/>
      <c r="C660" s="112"/>
      <c r="D660" s="113"/>
      <c r="E660" s="50"/>
      <c r="F660" s="148"/>
      <c r="G660" s="116"/>
      <c r="H660" s="54"/>
      <c r="I660" s="54"/>
      <c r="J660" s="55"/>
      <c r="K660" s="112"/>
      <c r="L660" s="116"/>
      <c r="M660" s="116"/>
      <c r="N660" s="149"/>
      <c r="O660" s="116"/>
      <c r="Q660" s="88"/>
      <c r="R660" s="42"/>
      <c r="S660" s="43"/>
      <c r="T660" s="88"/>
      <c r="U660" s="97"/>
      <c r="V660" s="88"/>
      <c r="W660" s="97"/>
      <c r="X660" s="88"/>
    </row>
    <row r="661" spans="1:24">
      <c r="A661" s="111"/>
      <c r="B661" s="111"/>
      <c r="C661" s="112"/>
      <c r="D661" s="113"/>
      <c r="E661" s="50"/>
      <c r="F661" s="148"/>
      <c r="G661" s="116"/>
      <c r="H661" s="54"/>
      <c r="I661" s="54"/>
      <c r="J661" s="55"/>
      <c r="K661" s="112"/>
      <c r="L661" s="116"/>
      <c r="M661" s="116"/>
      <c r="N661" s="149"/>
      <c r="O661" s="116"/>
      <c r="Q661" s="88"/>
      <c r="R661" s="42"/>
      <c r="S661" s="43"/>
      <c r="T661" s="88"/>
      <c r="U661" s="97"/>
      <c r="V661" s="88"/>
      <c r="W661" s="97"/>
      <c r="X661" s="88"/>
    </row>
    <row r="662" spans="1:24">
      <c r="A662" s="111"/>
      <c r="B662" s="111"/>
      <c r="C662" s="112"/>
      <c r="D662" s="113"/>
      <c r="E662" s="50"/>
      <c r="F662" s="148"/>
      <c r="G662" s="116"/>
      <c r="H662" s="54"/>
      <c r="I662" s="54"/>
      <c r="J662" s="55"/>
      <c r="K662" s="112"/>
      <c r="L662" s="116"/>
      <c r="M662" s="116"/>
      <c r="N662" s="149"/>
      <c r="O662" s="116"/>
      <c r="Q662" s="88"/>
      <c r="R662" s="42"/>
      <c r="S662" s="43"/>
      <c r="T662" s="88"/>
      <c r="U662" s="97"/>
      <c r="V662" s="88"/>
      <c r="W662" s="97"/>
      <c r="X662" s="88"/>
    </row>
    <row r="663" spans="1:24">
      <c r="A663" s="111"/>
      <c r="B663" s="111"/>
      <c r="C663" s="112"/>
      <c r="D663" s="113"/>
      <c r="E663" s="50"/>
      <c r="F663" s="148"/>
      <c r="G663" s="116"/>
      <c r="H663" s="54"/>
      <c r="I663" s="54"/>
      <c r="J663" s="55"/>
      <c r="K663" s="112"/>
      <c r="L663" s="116"/>
      <c r="M663" s="116"/>
      <c r="N663" s="149"/>
      <c r="O663" s="116"/>
      <c r="Q663" s="88"/>
      <c r="R663" s="42"/>
      <c r="S663" s="43"/>
      <c r="T663" s="88"/>
      <c r="U663" s="97"/>
      <c r="V663" s="88"/>
      <c r="W663" s="97"/>
      <c r="X663" s="88"/>
    </row>
    <row r="664" spans="1:24">
      <c r="A664" s="111"/>
      <c r="B664" s="111"/>
      <c r="C664" s="112"/>
      <c r="D664" s="113"/>
      <c r="E664" s="50"/>
      <c r="F664" s="148"/>
      <c r="G664" s="116"/>
      <c r="H664" s="54"/>
      <c r="I664" s="54"/>
      <c r="J664" s="55"/>
      <c r="K664" s="112"/>
      <c r="L664" s="116"/>
      <c r="M664" s="116"/>
      <c r="N664" s="149"/>
      <c r="O664" s="116"/>
      <c r="Q664" s="88"/>
      <c r="R664" s="42"/>
      <c r="S664" s="43"/>
      <c r="T664" s="88"/>
      <c r="U664" s="97"/>
      <c r="V664" s="88"/>
      <c r="W664" s="97"/>
      <c r="X664" s="88"/>
    </row>
    <row r="665" spans="1:24">
      <c r="A665" s="111"/>
      <c r="B665" s="111"/>
      <c r="C665" s="112"/>
      <c r="D665" s="113"/>
      <c r="E665" s="50"/>
      <c r="F665" s="148"/>
      <c r="G665" s="116"/>
      <c r="H665" s="54"/>
      <c r="I665" s="54"/>
      <c r="J665" s="55"/>
      <c r="K665" s="112"/>
      <c r="L665" s="116"/>
      <c r="M665" s="116"/>
      <c r="N665" s="149"/>
      <c r="O665" s="116"/>
      <c r="Q665" s="88"/>
      <c r="R665" s="42"/>
      <c r="S665" s="43"/>
      <c r="T665" s="88"/>
      <c r="U665" s="97"/>
      <c r="V665" s="88"/>
      <c r="W665" s="97"/>
      <c r="X665" s="88"/>
    </row>
    <row r="666" spans="1:24">
      <c r="A666" s="111"/>
      <c r="B666" s="111"/>
      <c r="C666" s="112"/>
      <c r="D666" s="113"/>
      <c r="E666" s="50"/>
      <c r="F666" s="148"/>
      <c r="G666" s="116"/>
      <c r="H666" s="54"/>
      <c r="I666" s="54"/>
      <c r="J666" s="55"/>
      <c r="K666" s="112"/>
      <c r="L666" s="116"/>
      <c r="M666" s="116"/>
      <c r="N666" s="149"/>
      <c r="O666" s="116"/>
      <c r="Q666" s="88"/>
      <c r="R666" s="42"/>
      <c r="S666" s="43"/>
      <c r="T666" s="88"/>
      <c r="U666" s="97"/>
      <c r="V666" s="88"/>
      <c r="W666" s="97"/>
      <c r="X666" s="88"/>
    </row>
    <row r="667" spans="1:24">
      <c r="A667" s="111"/>
      <c r="B667" s="111"/>
      <c r="C667" s="112"/>
      <c r="D667" s="113"/>
      <c r="E667" s="50"/>
      <c r="F667" s="148"/>
      <c r="G667" s="116"/>
      <c r="H667" s="54"/>
      <c r="I667" s="54"/>
      <c r="J667" s="55"/>
      <c r="K667" s="112"/>
      <c r="L667" s="116"/>
      <c r="M667" s="116"/>
      <c r="N667" s="149"/>
      <c r="O667" s="116"/>
      <c r="Q667" s="88"/>
      <c r="R667" s="42"/>
      <c r="S667" s="43"/>
      <c r="T667" s="88"/>
      <c r="U667" s="97"/>
      <c r="V667" s="88"/>
      <c r="W667" s="97"/>
      <c r="X667" s="88"/>
    </row>
    <row r="668" spans="1:24">
      <c r="A668" s="111"/>
      <c r="B668" s="111"/>
      <c r="C668" s="112"/>
      <c r="D668" s="113"/>
      <c r="E668" s="50"/>
      <c r="F668" s="148"/>
      <c r="G668" s="116"/>
      <c r="H668" s="54"/>
      <c r="I668" s="54"/>
      <c r="J668" s="55"/>
      <c r="K668" s="112"/>
      <c r="L668" s="116"/>
      <c r="M668" s="116"/>
      <c r="N668" s="149"/>
      <c r="O668" s="116"/>
      <c r="Q668" s="88"/>
      <c r="R668" s="42"/>
      <c r="S668" s="43"/>
      <c r="T668" s="88"/>
      <c r="U668" s="97"/>
      <c r="V668" s="88"/>
      <c r="W668" s="97"/>
      <c r="X668" s="88"/>
    </row>
    <row r="669" spans="1:24">
      <c r="A669" s="111"/>
      <c r="B669" s="111"/>
      <c r="C669" s="112"/>
      <c r="D669" s="113"/>
      <c r="E669" s="50"/>
      <c r="F669" s="148"/>
      <c r="G669" s="116"/>
      <c r="H669" s="54"/>
      <c r="I669" s="54"/>
      <c r="J669" s="55"/>
      <c r="K669" s="112"/>
      <c r="L669" s="116"/>
      <c r="M669" s="116"/>
      <c r="N669" s="149"/>
      <c r="O669" s="116"/>
      <c r="Q669" s="88"/>
      <c r="R669" s="42"/>
      <c r="S669" s="43"/>
      <c r="T669" s="88"/>
      <c r="U669" s="97"/>
      <c r="V669" s="88"/>
      <c r="W669" s="97"/>
      <c r="X669" s="88"/>
    </row>
    <row r="670" spans="1:24">
      <c r="A670" s="111"/>
      <c r="B670" s="111"/>
      <c r="C670" s="112"/>
      <c r="D670" s="113"/>
      <c r="E670" s="50"/>
      <c r="F670" s="148"/>
      <c r="G670" s="116"/>
      <c r="H670" s="54"/>
      <c r="I670" s="54"/>
      <c r="J670" s="55"/>
      <c r="K670" s="112"/>
      <c r="L670" s="116"/>
      <c r="M670" s="116"/>
      <c r="N670" s="149"/>
      <c r="O670" s="116"/>
      <c r="Q670" s="88"/>
      <c r="R670" s="42"/>
      <c r="S670" s="43"/>
      <c r="T670" s="88"/>
      <c r="U670" s="97"/>
      <c r="V670" s="88"/>
      <c r="W670" s="97"/>
      <c r="X670" s="88"/>
    </row>
    <row r="671" spans="1:24">
      <c r="A671" s="111"/>
      <c r="B671" s="111"/>
      <c r="C671" s="112"/>
      <c r="D671" s="113"/>
      <c r="E671" s="50"/>
      <c r="F671" s="148"/>
      <c r="G671" s="116"/>
      <c r="H671" s="54"/>
      <c r="I671" s="54"/>
      <c r="J671" s="55"/>
      <c r="K671" s="112"/>
      <c r="L671" s="116"/>
      <c r="M671" s="116"/>
      <c r="N671" s="149"/>
      <c r="O671" s="116"/>
      <c r="Q671" s="88"/>
      <c r="R671" s="42"/>
      <c r="S671" s="43"/>
      <c r="T671" s="88"/>
      <c r="U671" s="97"/>
      <c r="V671" s="88"/>
      <c r="W671" s="97"/>
      <c r="X671" s="88"/>
    </row>
    <row r="672" spans="1:24">
      <c r="A672" s="111"/>
      <c r="B672" s="111"/>
      <c r="C672" s="112"/>
      <c r="D672" s="113"/>
      <c r="E672" s="50"/>
      <c r="F672" s="148"/>
      <c r="G672" s="116"/>
      <c r="H672" s="54"/>
      <c r="I672" s="54"/>
      <c r="J672" s="55"/>
      <c r="K672" s="112"/>
      <c r="L672" s="116"/>
      <c r="M672" s="116"/>
      <c r="N672" s="149"/>
      <c r="O672" s="116"/>
      <c r="Q672" s="88"/>
      <c r="R672" s="42"/>
      <c r="S672" s="43"/>
      <c r="T672" s="88"/>
      <c r="U672" s="97"/>
      <c r="V672" s="88"/>
      <c r="W672" s="97"/>
      <c r="X672" s="88"/>
    </row>
    <row r="673" spans="1:24">
      <c r="A673" s="111"/>
      <c r="B673" s="111"/>
      <c r="C673" s="112"/>
      <c r="D673" s="113"/>
      <c r="E673" s="50"/>
      <c r="F673" s="148"/>
      <c r="G673" s="116"/>
      <c r="H673" s="54"/>
      <c r="I673" s="54"/>
      <c r="J673" s="55"/>
      <c r="K673" s="112"/>
      <c r="L673" s="116"/>
      <c r="M673" s="116"/>
      <c r="N673" s="149"/>
      <c r="O673" s="116"/>
      <c r="Q673" s="88"/>
      <c r="R673" s="42"/>
      <c r="S673" s="43"/>
      <c r="T673" s="88"/>
      <c r="U673" s="97"/>
      <c r="V673" s="88"/>
      <c r="W673" s="97"/>
      <c r="X673" s="88"/>
    </row>
    <row r="674" spans="1:24">
      <c r="A674" s="111"/>
      <c r="B674" s="111"/>
      <c r="C674" s="112"/>
      <c r="D674" s="113"/>
      <c r="E674" s="50"/>
      <c r="F674" s="148"/>
      <c r="G674" s="116"/>
      <c r="H674" s="54"/>
      <c r="I674" s="54"/>
      <c r="J674" s="55"/>
      <c r="K674" s="112"/>
      <c r="L674" s="116"/>
      <c r="M674" s="116"/>
      <c r="N674" s="149"/>
      <c r="O674" s="116"/>
      <c r="Q674" s="88"/>
      <c r="R674" s="42"/>
      <c r="S674" s="43"/>
      <c r="T674" s="88"/>
      <c r="U674" s="97"/>
      <c r="V674" s="88"/>
      <c r="W674" s="97"/>
      <c r="X674" s="88"/>
    </row>
    <row r="675" spans="1:24">
      <c r="A675" s="111"/>
      <c r="B675" s="111"/>
      <c r="C675" s="112"/>
      <c r="D675" s="113"/>
      <c r="E675" s="50"/>
      <c r="F675" s="148"/>
      <c r="G675" s="116"/>
      <c r="H675" s="54"/>
      <c r="I675" s="54"/>
      <c r="J675" s="55"/>
      <c r="K675" s="112"/>
      <c r="L675" s="116"/>
      <c r="M675" s="116"/>
      <c r="N675" s="149"/>
      <c r="O675" s="116"/>
      <c r="Q675" s="88"/>
      <c r="R675" s="42"/>
      <c r="S675" s="43"/>
      <c r="T675" s="88"/>
      <c r="U675" s="97"/>
      <c r="V675" s="88"/>
      <c r="W675" s="97"/>
      <c r="X675" s="88"/>
    </row>
    <row r="676" spans="1:24">
      <c r="A676" s="111"/>
      <c r="B676" s="111"/>
      <c r="C676" s="112"/>
      <c r="D676" s="113"/>
      <c r="E676" s="50"/>
      <c r="F676" s="148"/>
      <c r="G676" s="116"/>
      <c r="H676" s="54"/>
      <c r="I676" s="54"/>
      <c r="J676" s="55"/>
      <c r="K676" s="112"/>
      <c r="L676" s="116"/>
      <c r="M676" s="116"/>
      <c r="N676" s="149"/>
      <c r="O676" s="116"/>
      <c r="Q676" s="88"/>
      <c r="R676" s="42"/>
      <c r="S676" s="43"/>
      <c r="T676" s="88"/>
      <c r="U676" s="97"/>
      <c r="V676" s="88"/>
      <c r="W676" s="97"/>
      <c r="X676" s="88"/>
    </row>
    <row r="677" spans="1:24">
      <c r="A677" s="111"/>
      <c r="B677" s="111"/>
      <c r="C677" s="112"/>
      <c r="D677" s="113"/>
      <c r="E677" s="50"/>
      <c r="F677" s="148"/>
      <c r="G677" s="116"/>
      <c r="H677" s="54"/>
      <c r="I677" s="54"/>
      <c r="J677" s="55"/>
      <c r="K677" s="112"/>
      <c r="L677" s="116"/>
      <c r="M677" s="116"/>
      <c r="N677" s="149"/>
      <c r="O677" s="116"/>
      <c r="Q677" s="88"/>
      <c r="R677" s="42"/>
      <c r="S677" s="43"/>
      <c r="T677" s="88"/>
      <c r="U677" s="97"/>
      <c r="V677" s="88"/>
      <c r="W677" s="97"/>
      <c r="X677" s="88"/>
    </row>
    <row r="678" spans="1:24">
      <c r="A678" s="111"/>
      <c r="B678" s="111"/>
      <c r="C678" s="112"/>
      <c r="D678" s="113"/>
      <c r="E678" s="50"/>
      <c r="F678" s="148"/>
      <c r="G678" s="116"/>
      <c r="H678" s="54"/>
      <c r="I678" s="54"/>
      <c r="J678" s="55"/>
      <c r="K678" s="112"/>
      <c r="L678" s="116"/>
      <c r="M678" s="116"/>
      <c r="N678" s="149"/>
      <c r="O678" s="116"/>
      <c r="Q678" s="88"/>
      <c r="R678" s="42"/>
      <c r="S678" s="43"/>
      <c r="T678" s="88"/>
      <c r="U678" s="97"/>
      <c r="V678" s="88"/>
      <c r="W678" s="97"/>
      <c r="X678" s="88"/>
    </row>
    <row r="679" spans="1:24">
      <c r="A679" s="111"/>
      <c r="B679" s="111"/>
      <c r="C679" s="112"/>
      <c r="D679" s="113"/>
      <c r="E679" s="50"/>
      <c r="F679" s="148"/>
      <c r="G679" s="116"/>
      <c r="H679" s="54"/>
      <c r="I679" s="54"/>
      <c r="J679" s="55"/>
      <c r="K679" s="112"/>
      <c r="L679" s="116"/>
      <c r="M679" s="116"/>
      <c r="N679" s="149"/>
      <c r="O679" s="116"/>
      <c r="Q679" s="88"/>
      <c r="R679" s="42"/>
      <c r="S679" s="43"/>
      <c r="T679" s="88"/>
      <c r="U679" s="97"/>
      <c r="V679" s="88"/>
      <c r="W679" s="97"/>
      <c r="X679" s="88"/>
    </row>
    <row r="680" spans="1:24">
      <c r="A680" s="111"/>
      <c r="B680" s="111"/>
      <c r="C680" s="112"/>
      <c r="D680" s="113"/>
      <c r="E680" s="50"/>
      <c r="F680" s="148"/>
      <c r="G680" s="116"/>
      <c r="H680" s="54"/>
      <c r="I680" s="54"/>
      <c r="J680" s="55"/>
      <c r="K680" s="112"/>
      <c r="L680" s="116"/>
      <c r="M680" s="116"/>
      <c r="N680" s="149"/>
      <c r="O680" s="116"/>
      <c r="Q680" s="88"/>
      <c r="R680" s="42"/>
      <c r="S680" s="43"/>
      <c r="T680" s="88"/>
      <c r="U680" s="97"/>
      <c r="V680" s="88"/>
      <c r="W680" s="97"/>
      <c r="X680" s="88"/>
    </row>
    <row r="681" spans="1:24">
      <c r="A681" s="111"/>
      <c r="B681" s="111"/>
      <c r="C681" s="112"/>
      <c r="D681" s="113"/>
      <c r="E681" s="50"/>
      <c r="F681" s="148"/>
      <c r="G681" s="116"/>
      <c r="H681" s="54"/>
      <c r="I681" s="54"/>
      <c r="J681" s="55"/>
      <c r="K681" s="112"/>
      <c r="L681" s="116"/>
      <c r="M681" s="116"/>
      <c r="N681" s="149"/>
      <c r="O681" s="116"/>
      <c r="Q681" s="88"/>
      <c r="R681" s="42"/>
      <c r="S681" s="43"/>
      <c r="T681" s="88"/>
      <c r="U681" s="97"/>
      <c r="V681" s="88"/>
      <c r="W681" s="97"/>
      <c r="X681" s="88"/>
    </row>
    <row r="682" spans="1:24">
      <c r="A682" s="111"/>
      <c r="B682" s="111"/>
      <c r="C682" s="112"/>
      <c r="D682" s="113"/>
      <c r="E682" s="50"/>
      <c r="F682" s="148"/>
      <c r="G682" s="116"/>
      <c r="H682" s="54"/>
      <c r="I682" s="54"/>
      <c r="J682" s="55"/>
      <c r="K682" s="112"/>
      <c r="L682" s="116"/>
      <c r="M682" s="116"/>
      <c r="N682" s="149"/>
      <c r="O682" s="116"/>
      <c r="Q682" s="88"/>
      <c r="R682" s="42"/>
      <c r="S682" s="43"/>
      <c r="T682" s="88"/>
      <c r="U682" s="97"/>
      <c r="V682" s="88"/>
      <c r="W682" s="97"/>
      <c r="X682" s="88"/>
    </row>
    <row r="683" spans="1:24">
      <c r="A683" s="111"/>
      <c r="B683" s="111"/>
      <c r="C683" s="112"/>
      <c r="D683" s="113"/>
      <c r="E683" s="50"/>
      <c r="F683" s="148"/>
      <c r="G683" s="116"/>
      <c r="H683" s="54"/>
      <c r="I683" s="54"/>
      <c r="J683" s="55"/>
      <c r="K683" s="112"/>
      <c r="L683" s="116"/>
      <c r="M683" s="116"/>
      <c r="N683" s="149"/>
      <c r="O683" s="116"/>
      <c r="Q683" s="88"/>
      <c r="R683" s="42"/>
      <c r="S683" s="43"/>
      <c r="T683" s="88"/>
      <c r="U683" s="97"/>
      <c r="V683" s="88"/>
      <c r="W683" s="97"/>
      <c r="X683" s="88"/>
    </row>
    <row r="684" spans="1:24">
      <c r="A684" s="111"/>
      <c r="B684" s="111"/>
      <c r="C684" s="112"/>
      <c r="D684" s="113"/>
      <c r="E684" s="50"/>
      <c r="F684" s="148"/>
      <c r="G684" s="116"/>
      <c r="H684" s="54"/>
      <c r="I684" s="54"/>
      <c r="J684" s="55"/>
      <c r="K684" s="112"/>
      <c r="L684" s="116"/>
      <c r="M684" s="116"/>
      <c r="N684" s="149"/>
      <c r="O684" s="116"/>
      <c r="Q684" s="88"/>
      <c r="R684" s="42"/>
      <c r="S684" s="43"/>
      <c r="T684" s="88"/>
      <c r="U684" s="97"/>
      <c r="V684" s="88"/>
      <c r="W684" s="97"/>
      <c r="X684" s="88"/>
    </row>
    <row r="685" spans="1:24">
      <c r="A685" s="111"/>
      <c r="B685" s="111"/>
      <c r="C685" s="112"/>
      <c r="D685" s="113"/>
      <c r="E685" s="50"/>
      <c r="F685" s="148"/>
      <c r="G685" s="116"/>
      <c r="H685" s="54"/>
      <c r="I685" s="54"/>
      <c r="J685" s="55"/>
      <c r="K685" s="112"/>
      <c r="L685" s="116"/>
      <c r="M685" s="116"/>
      <c r="N685" s="149"/>
      <c r="O685" s="116"/>
      <c r="Q685" s="88"/>
      <c r="R685" s="42"/>
      <c r="S685" s="43"/>
      <c r="T685" s="88"/>
      <c r="U685" s="97"/>
      <c r="V685" s="88"/>
      <c r="W685" s="97"/>
      <c r="X685" s="88"/>
    </row>
    <row r="686" spans="1:24">
      <c r="A686" s="111"/>
      <c r="B686" s="111"/>
      <c r="C686" s="112"/>
      <c r="D686" s="113"/>
      <c r="E686" s="50"/>
      <c r="F686" s="148"/>
      <c r="G686" s="116"/>
      <c r="H686" s="54"/>
      <c r="I686" s="54"/>
      <c r="J686" s="55"/>
      <c r="K686" s="112"/>
      <c r="L686" s="116"/>
      <c r="M686" s="116"/>
      <c r="N686" s="149"/>
      <c r="O686" s="116"/>
      <c r="Q686" s="88"/>
      <c r="R686" s="42"/>
      <c r="S686" s="43"/>
      <c r="T686" s="88"/>
      <c r="U686" s="97"/>
      <c r="V686" s="88"/>
      <c r="W686" s="97"/>
      <c r="X686" s="88"/>
    </row>
    <row r="687" spans="1:24">
      <c r="A687" s="111"/>
      <c r="B687" s="111"/>
      <c r="C687" s="112"/>
      <c r="D687" s="113"/>
      <c r="E687" s="50"/>
      <c r="F687" s="148"/>
      <c r="G687" s="116"/>
      <c r="H687" s="54"/>
      <c r="I687" s="54"/>
      <c r="J687" s="55"/>
      <c r="K687" s="112"/>
      <c r="L687" s="116"/>
      <c r="M687" s="116"/>
      <c r="N687" s="149"/>
      <c r="O687" s="116"/>
      <c r="Q687" s="88"/>
      <c r="R687" s="42"/>
      <c r="S687" s="43"/>
      <c r="T687" s="88"/>
      <c r="U687" s="97"/>
      <c r="V687" s="88"/>
      <c r="W687" s="97"/>
      <c r="X687" s="88"/>
    </row>
    <row r="688" spans="1:24">
      <c r="A688" s="111"/>
      <c r="B688" s="111"/>
      <c r="C688" s="112"/>
      <c r="D688" s="113"/>
      <c r="E688" s="50"/>
      <c r="F688" s="148"/>
      <c r="G688" s="116"/>
      <c r="H688" s="54"/>
      <c r="I688" s="54"/>
      <c r="J688" s="55"/>
      <c r="K688" s="112"/>
      <c r="L688" s="116"/>
      <c r="M688" s="116"/>
      <c r="N688" s="149"/>
      <c r="O688" s="116"/>
      <c r="Q688" s="88"/>
      <c r="R688" s="42"/>
      <c r="S688" s="43"/>
      <c r="T688" s="88"/>
      <c r="U688" s="97"/>
      <c r="V688" s="88"/>
      <c r="W688" s="97"/>
      <c r="X688" s="88"/>
    </row>
    <row r="689" spans="1:24">
      <c r="A689" s="111"/>
      <c r="B689" s="111"/>
      <c r="C689" s="112"/>
      <c r="D689" s="113"/>
      <c r="E689" s="50"/>
      <c r="F689" s="148"/>
      <c r="G689" s="116"/>
      <c r="H689" s="54"/>
      <c r="I689" s="54"/>
      <c r="J689" s="55"/>
      <c r="K689" s="112"/>
      <c r="L689" s="116"/>
      <c r="M689" s="116"/>
      <c r="N689" s="149"/>
      <c r="O689" s="116"/>
      <c r="Q689" s="88"/>
      <c r="R689" s="42"/>
      <c r="S689" s="43"/>
      <c r="T689" s="88"/>
      <c r="U689" s="97"/>
      <c r="V689" s="88"/>
      <c r="W689" s="97"/>
      <c r="X689" s="88"/>
    </row>
    <row r="690" spans="1:24">
      <c r="A690" s="111"/>
      <c r="B690" s="111"/>
      <c r="C690" s="112"/>
      <c r="D690" s="113"/>
      <c r="E690" s="50"/>
      <c r="F690" s="148"/>
      <c r="G690" s="116"/>
      <c r="H690" s="54"/>
      <c r="I690" s="54"/>
      <c r="J690" s="55"/>
      <c r="K690" s="112"/>
      <c r="L690" s="116"/>
      <c r="M690" s="116"/>
      <c r="N690" s="149"/>
      <c r="O690" s="116"/>
      <c r="Q690" s="88"/>
      <c r="R690" s="42"/>
      <c r="S690" s="43"/>
      <c r="T690" s="88"/>
      <c r="U690" s="97"/>
      <c r="V690" s="88"/>
      <c r="W690" s="97"/>
      <c r="X690" s="88"/>
    </row>
    <row r="691" spans="1:24">
      <c r="A691" s="111"/>
      <c r="B691" s="111"/>
      <c r="C691" s="112"/>
      <c r="D691" s="113"/>
      <c r="E691" s="50"/>
      <c r="F691" s="148"/>
      <c r="G691" s="116"/>
      <c r="H691" s="54"/>
      <c r="I691" s="54"/>
      <c r="J691" s="55"/>
      <c r="K691" s="112"/>
      <c r="L691" s="116"/>
      <c r="M691" s="116"/>
      <c r="N691" s="149"/>
      <c r="O691" s="116"/>
      <c r="Q691" s="88"/>
      <c r="R691" s="42"/>
      <c r="S691" s="43"/>
      <c r="T691" s="88"/>
      <c r="U691" s="97"/>
      <c r="V691" s="88"/>
      <c r="W691" s="97"/>
      <c r="X691" s="88"/>
    </row>
    <row r="692" spans="1:24">
      <c r="A692" s="111"/>
      <c r="B692" s="111"/>
      <c r="C692" s="112"/>
      <c r="D692" s="113"/>
      <c r="E692" s="50"/>
      <c r="F692" s="148"/>
      <c r="G692" s="116"/>
      <c r="H692" s="54"/>
      <c r="I692" s="54"/>
      <c r="J692" s="55"/>
      <c r="K692" s="112"/>
      <c r="L692" s="116"/>
      <c r="M692" s="116"/>
      <c r="N692" s="149"/>
      <c r="O692" s="116"/>
      <c r="Q692" s="88"/>
      <c r="R692" s="42"/>
      <c r="S692" s="43"/>
      <c r="T692" s="88"/>
      <c r="U692" s="97"/>
      <c r="V692" s="88"/>
      <c r="W692" s="97"/>
      <c r="X692" s="88"/>
    </row>
    <row r="693" spans="1:24">
      <c r="A693" s="111"/>
      <c r="B693" s="111"/>
      <c r="C693" s="112"/>
      <c r="D693" s="113"/>
      <c r="E693" s="50"/>
      <c r="F693" s="148"/>
      <c r="G693" s="116"/>
      <c r="H693" s="54"/>
      <c r="I693" s="54"/>
      <c r="J693" s="55"/>
      <c r="K693" s="112"/>
      <c r="L693" s="116"/>
      <c r="M693" s="116"/>
      <c r="N693" s="149"/>
      <c r="O693" s="116"/>
      <c r="Q693" s="88"/>
      <c r="R693" s="42"/>
      <c r="S693" s="43"/>
      <c r="T693" s="88"/>
      <c r="U693" s="97"/>
      <c r="V693" s="88"/>
      <c r="W693" s="97"/>
      <c r="X693" s="88"/>
    </row>
    <row r="694" spans="1:24">
      <c r="A694" s="111"/>
      <c r="B694" s="111"/>
      <c r="C694" s="112"/>
      <c r="D694" s="113"/>
      <c r="E694" s="50"/>
      <c r="F694" s="148"/>
      <c r="G694" s="116"/>
      <c r="H694" s="54"/>
      <c r="I694" s="54"/>
      <c r="J694" s="55"/>
      <c r="K694" s="112"/>
      <c r="L694" s="116"/>
      <c r="M694" s="116"/>
      <c r="N694" s="149"/>
      <c r="O694" s="116"/>
      <c r="Q694" s="88"/>
      <c r="R694" s="42"/>
      <c r="S694" s="43"/>
      <c r="T694" s="88"/>
      <c r="U694" s="97"/>
      <c r="V694" s="88"/>
      <c r="W694" s="97"/>
      <c r="X694" s="88"/>
    </row>
    <row r="695" spans="1:24">
      <c r="A695" s="111"/>
      <c r="B695" s="111"/>
      <c r="C695" s="112"/>
      <c r="D695" s="113"/>
      <c r="E695" s="50"/>
      <c r="F695" s="148"/>
      <c r="G695" s="116"/>
      <c r="H695" s="54"/>
      <c r="I695" s="54"/>
      <c r="J695" s="55"/>
      <c r="K695" s="112"/>
      <c r="L695" s="116"/>
      <c r="M695" s="116"/>
      <c r="N695" s="149"/>
      <c r="O695" s="116"/>
      <c r="Q695" s="88"/>
      <c r="R695" s="42"/>
      <c r="S695" s="43"/>
      <c r="T695" s="88"/>
      <c r="U695" s="97"/>
      <c r="V695" s="88"/>
      <c r="W695" s="97"/>
      <c r="X695" s="88"/>
    </row>
    <row r="696" spans="1:24">
      <c r="A696" s="111"/>
      <c r="B696" s="111"/>
      <c r="C696" s="112"/>
      <c r="D696" s="113"/>
      <c r="E696" s="50"/>
      <c r="F696" s="148"/>
      <c r="G696" s="116"/>
      <c r="H696" s="54"/>
      <c r="I696" s="54"/>
      <c r="J696" s="55"/>
      <c r="K696" s="112"/>
      <c r="L696" s="116"/>
      <c r="M696" s="116"/>
      <c r="N696" s="149"/>
      <c r="O696" s="116"/>
      <c r="Q696" s="88"/>
      <c r="R696" s="42"/>
      <c r="S696" s="43"/>
      <c r="T696" s="88"/>
      <c r="U696" s="97"/>
      <c r="V696" s="88"/>
      <c r="W696" s="97"/>
      <c r="X696" s="88"/>
    </row>
    <row r="697" spans="1:24">
      <c r="A697" s="111"/>
      <c r="B697" s="111"/>
      <c r="C697" s="112"/>
      <c r="D697" s="113"/>
      <c r="E697" s="50"/>
      <c r="F697" s="148"/>
      <c r="G697" s="116"/>
      <c r="H697" s="54"/>
      <c r="I697" s="54"/>
      <c r="J697" s="55"/>
      <c r="K697" s="112"/>
      <c r="L697" s="116"/>
      <c r="M697" s="116"/>
      <c r="N697" s="149"/>
      <c r="O697" s="116"/>
      <c r="Q697" s="88"/>
      <c r="R697" s="42"/>
      <c r="S697" s="43"/>
      <c r="T697" s="88"/>
      <c r="U697" s="97"/>
      <c r="V697" s="88"/>
      <c r="W697" s="97"/>
      <c r="X697" s="88"/>
    </row>
    <row r="698" spans="1:24">
      <c r="A698" s="111"/>
      <c r="B698" s="111"/>
      <c r="C698" s="112"/>
      <c r="D698" s="113"/>
      <c r="E698" s="50"/>
      <c r="F698" s="148"/>
      <c r="G698" s="116"/>
      <c r="H698" s="54"/>
      <c r="I698" s="54"/>
      <c r="J698" s="55"/>
      <c r="K698" s="112"/>
      <c r="L698" s="116"/>
      <c r="M698" s="116"/>
      <c r="N698" s="149"/>
      <c r="O698" s="116"/>
      <c r="Q698" s="88"/>
      <c r="R698" s="42"/>
      <c r="S698" s="43"/>
      <c r="T698" s="88"/>
      <c r="U698" s="97"/>
      <c r="V698" s="88"/>
      <c r="W698" s="97"/>
      <c r="X698" s="88"/>
    </row>
    <row r="699" spans="1:24">
      <c r="A699" s="111"/>
      <c r="B699" s="111"/>
      <c r="C699" s="112"/>
      <c r="D699" s="113"/>
      <c r="E699" s="50"/>
      <c r="F699" s="148"/>
      <c r="G699" s="116"/>
      <c r="H699" s="54"/>
      <c r="I699" s="54"/>
      <c r="J699" s="55"/>
      <c r="K699" s="112"/>
      <c r="L699" s="116"/>
      <c r="M699" s="116"/>
      <c r="N699" s="149"/>
      <c r="O699" s="116"/>
      <c r="Q699" s="88"/>
      <c r="R699" s="42"/>
      <c r="S699" s="43"/>
      <c r="T699" s="88"/>
      <c r="U699" s="97"/>
      <c r="V699" s="88"/>
      <c r="W699" s="97"/>
      <c r="X699" s="88"/>
    </row>
    <row r="700" spans="1:24">
      <c r="A700" s="111"/>
      <c r="B700" s="111"/>
      <c r="C700" s="112"/>
      <c r="D700" s="113"/>
      <c r="E700" s="50"/>
      <c r="F700" s="148"/>
      <c r="G700" s="116"/>
      <c r="H700" s="54"/>
      <c r="I700" s="54"/>
      <c r="J700" s="55"/>
      <c r="K700" s="112"/>
      <c r="L700" s="116"/>
      <c r="M700" s="116"/>
      <c r="N700" s="149"/>
      <c r="O700" s="116"/>
      <c r="Q700" s="88"/>
      <c r="R700" s="42"/>
      <c r="S700" s="43"/>
      <c r="T700" s="88"/>
      <c r="U700" s="97"/>
      <c r="V700" s="88"/>
      <c r="W700" s="97"/>
      <c r="X700" s="88"/>
    </row>
    <row r="701" spans="1:24">
      <c r="A701" s="111"/>
      <c r="B701" s="111"/>
      <c r="C701" s="112"/>
      <c r="D701" s="113"/>
      <c r="E701" s="50"/>
      <c r="F701" s="148"/>
      <c r="G701" s="116"/>
      <c r="H701" s="54"/>
      <c r="I701" s="54"/>
      <c r="J701" s="55"/>
      <c r="K701" s="112"/>
      <c r="L701" s="116"/>
      <c r="M701" s="116"/>
      <c r="N701" s="149"/>
      <c r="O701" s="116"/>
      <c r="Q701" s="88"/>
      <c r="R701" s="42"/>
      <c r="S701" s="43"/>
      <c r="T701" s="88"/>
      <c r="U701" s="97"/>
      <c r="V701" s="88"/>
      <c r="W701" s="97"/>
      <c r="X701" s="88"/>
    </row>
    <row r="702" spans="1:24">
      <c r="A702" s="111"/>
      <c r="B702" s="111"/>
      <c r="C702" s="112"/>
      <c r="D702" s="113"/>
      <c r="E702" s="50"/>
      <c r="F702" s="148"/>
      <c r="G702" s="116"/>
      <c r="H702" s="54"/>
      <c r="I702" s="54"/>
      <c r="J702" s="55"/>
      <c r="K702" s="112"/>
      <c r="L702" s="116"/>
      <c r="M702" s="116"/>
      <c r="N702" s="149"/>
      <c r="O702" s="116"/>
      <c r="Q702" s="88"/>
      <c r="R702" s="42"/>
      <c r="S702" s="43"/>
      <c r="T702" s="88"/>
      <c r="U702" s="97"/>
      <c r="V702" s="88"/>
      <c r="W702" s="97"/>
      <c r="X702" s="88"/>
    </row>
    <row r="703" spans="1:24">
      <c r="A703" s="111"/>
      <c r="B703" s="111"/>
      <c r="C703" s="112"/>
      <c r="D703" s="113"/>
      <c r="E703" s="50"/>
      <c r="F703" s="148"/>
      <c r="G703" s="116"/>
      <c r="H703" s="54"/>
      <c r="I703" s="54"/>
      <c r="J703" s="55"/>
      <c r="K703" s="112"/>
      <c r="L703" s="116"/>
      <c r="M703" s="116"/>
      <c r="N703" s="149"/>
      <c r="O703" s="116"/>
      <c r="Q703" s="88"/>
      <c r="R703" s="42"/>
      <c r="S703" s="43"/>
      <c r="T703" s="88"/>
      <c r="U703" s="97"/>
      <c r="V703" s="88"/>
      <c r="W703" s="97"/>
      <c r="X703" s="88"/>
    </row>
    <row r="704" spans="1:24">
      <c r="A704" s="111"/>
      <c r="B704" s="111"/>
      <c r="C704" s="112"/>
      <c r="D704" s="113"/>
      <c r="E704" s="50"/>
      <c r="F704" s="148"/>
      <c r="G704" s="116"/>
      <c r="H704" s="54"/>
      <c r="I704" s="54"/>
      <c r="J704" s="55"/>
      <c r="K704" s="112"/>
      <c r="L704" s="116"/>
      <c r="M704" s="116"/>
      <c r="N704" s="149"/>
      <c r="O704" s="116"/>
      <c r="Q704" s="88"/>
      <c r="R704" s="42"/>
      <c r="S704" s="43"/>
      <c r="T704" s="88"/>
      <c r="U704" s="97"/>
      <c r="V704" s="88"/>
      <c r="W704" s="97"/>
      <c r="X704" s="88"/>
    </row>
    <row r="705" spans="1:24">
      <c r="A705" s="111"/>
      <c r="B705" s="111"/>
      <c r="C705" s="112"/>
      <c r="D705" s="113"/>
      <c r="E705" s="50"/>
      <c r="F705" s="148"/>
      <c r="G705" s="116"/>
      <c r="H705" s="54"/>
      <c r="I705" s="54"/>
      <c r="J705" s="55"/>
      <c r="K705" s="112"/>
      <c r="L705" s="116"/>
      <c r="M705" s="116"/>
      <c r="N705" s="149"/>
      <c r="O705" s="116"/>
      <c r="Q705" s="88"/>
      <c r="R705" s="42"/>
      <c r="S705" s="43"/>
      <c r="T705" s="88"/>
      <c r="U705" s="97"/>
      <c r="V705" s="88"/>
      <c r="W705" s="97"/>
      <c r="X705" s="88"/>
    </row>
    <row r="706" spans="1:24">
      <c r="A706" s="111"/>
      <c r="B706" s="111"/>
      <c r="C706" s="112"/>
      <c r="D706" s="113"/>
      <c r="E706" s="50"/>
      <c r="F706" s="148"/>
      <c r="G706" s="116"/>
      <c r="H706" s="54"/>
      <c r="I706" s="54"/>
      <c r="J706" s="55"/>
      <c r="K706" s="112"/>
      <c r="L706" s="116"/>
      <c r="M706" s="116"/>
      <c r="N706" s="149"/>
      <c r="O706" s="116"/>
      <c r="Q706" s="88"/>
      <c r="R706" s="42"/>
      <c r="S706" s="43"/>
      <c r="T706" s="88"/>
      <c r="U706" s="97"/>
      <c r="V706" s="88"/>
      <c r="W706" s="97"/>
      <c r="X706" s="88"/>
    </row>
    <row r="707" spans="1:24">
      <c r="A707" s="111"/>
      <c r="B707" s="111"/>
      <c r="C707" s="112"/>
      <c r="D707" s="113"/>
      <c r="E707" s="50"/>
      <c r="F707" s="148"/>
      <c r="G707" s="116"/>
      <c r="H707" s="54"/>
      <c r="I707" s="54"/>
      <c r="J707" s="55"/>
      <c r="K707" s="112"/>
      <c r="L707" s="116"/>
      <c r="M707" s="116"/>
      <c r="N707" s="149"/>
      <c r="O707" s="116"/>
      <c r="Q707" s="88"/>
      <c r="R707" s="42"/>
      <c r="S707" s="43"/>
      <c r="T707" s="88"/>
      <c r="U707" s="97"/>
      <c r="V707" s="88"/>
      <c r="W707" s="97"/>
      <c r="X707" s="88"/>
    </row>
    <row r="708" spans="1:24">
      <c r="A708" s="111"/>
      <c r="B708" s="111"/>
      <c r="C708" s="112"/>
      <c r="D708" s="113"/>
      <c r="E708" s="50"/>
      <c r="F708" s="148"/>
      <c r="G708" s="116"/>
      <c r="H708" s="54"/>
      <c r="I708" s="54"/>
      <c r="J708" s="55"/>
      <c r="K708" s="112"/>
      <c r="L708" s="116"/>
      <c r="M708" s="116"/>
      <c r="N708" s="149"/>
      <c r="O708" s="116"/>
      <c r="Q708" s="88"/>
      <c r="R708" s="42"/>
      <c r="S708" s="43"/>
      <c r="T708" s="88"/>
      <c r="U708" s="97"/>
      <c r="V708" s="88"/>
      <c r="W708" s="97"/>
      <c r="X708" s="88"/>
    </row>
    <row r="709" spans="1:24">
      <c r="A709" s="111"/>
      <c r="B709" s="111"/>
      <c r="C709" s="112"/>
      <c r="D709" s="113"/>
      <c r="E709" s="50"/>
      <c r="F709" s="148"/>
      <c r="G709" s="116"/>
      <c r="H709" s="54"/>
      <c r="I709" s="54"/>
      <c r="J709" s="55"/>
      <c r="K709" s="112"/>
      <c r="L709" s="116"/>
      <c r="M709" s="116"/>
      <c r="N709" s="149"/>
      <c r="O709" s="116"/>
      <c r="Q709" s="88"/>
      <c r="R709" s="42"/>
      <c r="S709" s="43"/>
      <c r="T709" s="88"/>
      <c r="U709" s="97"/>
      <c r="V709" s="88"/>
      <c r="W709" s="97"/>
      <c r="X709" s="88"/>
    </row>
    <row r="710" spans="1:24">
      <c r="A710" s="111"/>
      <c r="B710" s="111"/>
      <c r="C710" s="112"/>
      <c r="D710" s="113"/>
      <c r="E710" s="50"/>
      <c r="F710" s="148"/>
      <c r="G710" s="116"/>
      <c r="H710" s="54"/>
      <c r="I710" s="54"/>
      <c r="J710" s="55"/>
      <c r="K710" s="112"/>
      <c r="L710" s="116"/>
      <c r="M710" s="116"/>
      <c r="N710" s="149"/>
      <c r="O710" s="116"/>
      <c r="Q710" s="88"/>
      <c r="R710" s="42"/>
      <c r="S710" s="43"/>
      <c r="T710" s="88"/>
      <c r="U710" s="97"/>
      <c r="V710" s="88"/>
      <c r="W710" s="97"/>
      <c r="X710" s="88"/>
    </row>
    <row r="711" spans="1:24">
      <c r="A711" s="111"/>
      <c r="B711" s="111"/>
      <c r="C711" s="112"/>
      <c r="D711" s="113"/>
      <c r="E711" s="50"/>
      <c r="F711" s="148"/>
      <c r="G711" s="116"/>
      <c r="H711" s="54"/>
      <c r="I711" s="54"/>
      <c r="J711" s="55"/>
      <c r="K711" s="112"/>
      <c r="L711" s="116"/>
      <c r="M711" s="116"/>
      <c r="N711" s="149"/>
      <c r="O711" s="116"/>
      <c r="Q711" s="88"/>
      <c r="R711" s="42"/>
      <c r="S711" s="43"/>
      <c r="T711" s="88"/>
      <c r="U711" s="97"/>
      <c r="V711" s="88"/>
      <c r="W711" s="97"/>
      <c r="X711" s="88"/>
    </row>
    <row r="712" spans="1:24">
      <c r="A712" s="111"/>
      <c r="B712" s="111"/>
      <c r="C712" s="112"/>
      <c r="D712" s="113"/>
      <c r="E712" s="50"/>
      <c r="F712" s="148"/>
      <c r="G712" s="116"/>
      <c r="H712" s="54"/>
      <c r="I712" s="54"/>
      <c r="J712" s="55"/>
      <c r="K712" s="112"/>
      <c r="L712" s="116"/>
      <c r="M712" s="116"/>
      <c r="N712" s="149"/>
      <c r="O712" s="116"/>
      <c r="Q712" s="88"/>
      <c r="R712" s="42"/>
      <c r="S712" s="43"/>
      <c r="T712" s="88"/>
      <c r="U712" s="97"/>
      <c r="V712" s="88"/>
      <c r="W712" s="97"/>
      <c r="X712" s="88"/>
    </row>
    <row r="713" spans="1:24">
      <c r="A713" s="111"/>
      <c r="B713" s="111"/>
      <c r="C713" s="112"/>
      <c r="D713" s="113"/>
      <c r="E713" s="50"/>
      <c r="F713" s="148"/>
      <c r="G713" s="116"/>
      <c r="H713" s="54"/>
      <c r="I713" s="54"/>
      <c r="J713" s="55"/>
      <c r="K713" s="112"/>
      <c r="L713" s="116"/>
      <c r="M713" s="116"/>
      <c r="N713" s="149"/>
      <c r="O713" s="116"/>
      <c r="Q713" s="88"/>
      <c r="R713" s="42"/>
      <c r="S713" s="43"/>
      <c r="T713" s="88"/>
      <c r="U713" s="97"/>
      <c r="V713" s="88"/>
      <c r="W713" s="97"/>
      <c r="X713" s="88"/>
    </row>
    <row r="714" spans="1:24">
      <c r="A714" s="111"/>
      <c r="B714" s="111"/>
      <c r="C714" s="112"/>
      <c r="D714" s="113"/>
      <c r="E714" s="50"/>
      <c r="F714" s="148"/>
      <c r="G714" s="116"/>
      <c r="H714" s="54"/>
      <c r="I714" s="54"/>
      <c r="J714" s="55"/>
      <c r="K714" s="112"/>
      <c r="L714" s="116"/>
      <c r="M714" s="116"/>
      <c r="N714" s="149"/>
      <c r="O714" s="116"/>
      <c r="Q714" s="88"/>
      <c r="R714" s="42"/>
      <c r="S714" s="43"/>
      <c r="T714" s="88"/>
      <c r="U714" s="97"/>
      <c r="V714" s="88"/>
      <c r="W714" s="97"/>
      <c r="X714" s="88"/>
    </row>
    <row r="715" spans="1:24">
      <c r="A715" s="111"/>
      <c r="B715" s="111"/>
      <c r="C715" s="112"/>
      <c r="D715" s="113"/>
      <c r="E715" s="50"/>
      <c r="F715" s="148"/>
      <c r="G715" s="116"/>
      <c r="H715" s="54"/>
      <c r="I715" s="54"/>
      <c r="J715" s="55"/>
      <c r="K715" s="112"/>
      <c r="L715" s="116"/>
      <c r="M715" s="116"/>
      <c r="N715" s="149"/>
      <c r="O715" s="116"/>
      <c r="Q715" s="88"/>
      <c r="R715" s="42"/>
      <c r="S715" s="43"/>
      <c r="T715" s="88"/>
      <c r="U715" s="97"/>
      <c r="V715" s="88"/>
      <c r="W715" s="97"/>
      <c r="X715" s="88"/>
    </row>
    <row r="716" spans="1:24">
      <c r="A716" s="111"/>
      <c r="B716" s="111"/>
      <c r="C716" s="112"/>
      <c r="D716" s="113"/>
      <c r="E716" s="50"/>
      <c r="F716" s="148"/>
      <c r="G716" s="116"/>
      <c r="H716" s="54"/>
      <c r="I716" s="54"/>
      <c r="J716" s="55"/>
      <c r="K716" s="112"/>
      <c r="L716" s="116"/>
      <c r="M716" s="116"/>
      <c r="N716" s="149"/>
      <c r="O716" s="116"/>
      <c r="Q716" s="88"/>
      <c r="R716" s="42"/>
      <c r="S716" s="43"/>
      <c r="T716" s="88"/>
      <c r="U716" s="97"/>
      <c r="V716" s="88"/>
      <c r="W716" s="97"/>
      <c r="X716" s="88"/>
    </row>
    <row r="717" spans="1:24">
      <c r="A717" s="111"/>
      <c r="B717" s="111"/>
      <c r="C717" s="112"/>
      <c r="D717" s="113"/>
      <c r="E717" s="50"/>
      <c r="F717" s="148"/>
      <c r="G717" s="116"/>
      <c r="H717" s="54"/>
      <c r="I717" s="54"/>
      <c r="J717" s="55"/>
      <c r="K717" s="112"/>
      <c r="L717" s="116"/>
      <c r="M717" s="116"/>
      <c r="N717" s="149"/>
      <c r="O717" s="116"/>
      <c r="Q717" s="88"/>
      <c r="R717" s="42"/>
      <c r="S717" s="43"/>
      <c r="T717" s="88"/>
      <c r="U717" s="97"/>
      <c r="V717" s="88"/>
      <c r="W717" s="97"/>
      <c r="X717" s="88"/>
    </row>
    <row r="718" spans="1:24">
      <c r="A718" s="111"/>
      <c r="B718" s="111"/>
      <c r="C718" s="112"/>
      <c r="D718" s="113"/>
      <c r="E718" s="50"/>
      <c r="F718" s="148"/>
      <c r="G718" s="116"/>
      <c r="H718" s="54"/>
      <c r="I718" s="54"/>
      <c r="J718" s="55"/>
      <c r="K718" s="112"/>
      <c r="L718" s="116"/>
      <c r="M718" s="116"/>
      <c r="N718" s="149"/>
      <c r="O718" s="116"/>
      <c r="Q718" s="88"/>
      <c r="R718" s="42"/>
      <c r="S718" s="43"/>
      <c r="T718" s="88"/>
      <c r="U718" s="97"/>
      <c r="V718" s="88"/>
      <c r="W718" s="97"/>
      <c r="X718" s="88"/>
    </row>
    <row r="719" spans="1:24">
      <c r="A719" s="111"/>
      <c r="B719" s="111"/>
      <c r="C719" s="112"/>
      <c r="D719" s="113"/>
      <c r="E719" s="50"/>
      <c r="F719" s="148"/>
      <c r="G719" s="116"/>
      <c r="H719" s="54"/>
      <c r="I719" s="54"/>
      <c r="J719" s="55"/>
      <c r="K719" s="112"/>
      <c r="L719" s="116"/>
      <c r="M719" s="116"/>
      <c r="N719" s="149"/>
      <c r="O719" s="116"/>
      <c r="Q719" s="88"/>
      <c r="R719" s="42"/>
      <c r="S719" s="43"/>
      <c r="T719" s="88"/>
      <c r="U719" s="97"/>
      <c r="V719" s="88"/>
      <c r="W719" s="97"/>
      <c r="X719" s="88"/>
    </row>
    <row r="720" spans="1:24">
      <c r="A720" s="111"/>
      <c r="B720" s="111"/>
      <c r="C720" s="112"/>
      <c r="D720" s="113"/>
      <c r="E720" s="50"/>
      <c r="F720" s="148"/>
      <c r="G720" s="116"/>
      <c r="H720" s="54"/>
      <c r="I720" s="54"/>
      <c r="J720" s="55"/>
      <c r="K720" s="112"/>
      <c r="L720" s="116"/>
      <c r="M720" s="116"/>
      <c r="N720" s="149"/>
      <c r="O720" s="116"/>
      <c r="Q720" s="88"/>
      <c r="R720" s="42"/>
      <c r="S720" s="43"/>
      <c r="T720" s="88"/>
      <c r="U720" s="97"/>
      <c r="V720" s="88"/>
      <c r="W720" s="97"/>
      <c r="X720" s="88"/>
    </row>
    <row r="721" spans="1:24">
      <c r="A721" s="111"/>
      <c r="B721" s="111"/>
      <c r="C721" s="112"/>
      <c r="D721" s="113"/>
      <c r="E721" s="50"/>
      <c r="F721" s="148"/>
      <c r="G721" s="116"/>
      <c r="H721" s="54"/>
      <c r="I721" s="54"/>
      <c r="J721" s="55"/>
      <c r="K721" s="112"/>
      <c r="L721" s="116"/>
      <c r="M721" s="116"/>
      <c r="N721" s="149"/>
      <c r="O721" s="116"/>
      <c r="Q721" s="88"/>
      <c r="R721" s="42"/>
      <c r="S721" s="43"/>
      <c r="T721" s="88"/>
      <c r="U721" s="97"/>
      <c r="V721" s="88"/>
      <c r="W721" s="97"/>
      <c r="X721" s="88"/>
    </row>
    <row r="722" spans="1:24">
      <c r="A722" s="111"/>
      <c r="B722" s="111"/>
      <c r="C722" s="112"/>
      <c r="D722" s="113"/>
      <c r="E722" s="50"/>
      <c r="F722" s="148"/>
      <c r="G722" s="116"/>
      <c r="H722" s="54"/>
      <c r="I722" s="54"/>
      <c r="J722" s="55"/>
      <c r="K722" s="112"/>
      <c r="L722" s="116"/>
      <c r="M722" s="116"/>
      <c r="N722" s="149"/>
      <c r="O722" s="116"/>
      <c r="Q722" s="88"/>
      <c r="R722" s="42"/>
      <c r="S722" s="43"/>
      <c r="T722" s="88"/>
      <c r="U722" s="97"/>
      <c r="V722" s="88"/>
      <c r="W722" s="97"/>
      <c r="X722" s="88"/>
    </row>
    <row r="723" spans="1:24">
      <c r="A723" s="111"/>
      <c r="B723" s="111"/>
      <c r="C723" s="112"/>
      <c r="D723" s="113"/>
      <c r="E723" s="50"/>
      <c r="F723" s="148"/>
      <c r="G723" s="116"/>
      <c r="H723" s="54"/>
      <c r="I723" s="54"/>
      <c r="J723" s="55"/>
      <c r="K723" s="112"/>
      <c r="L723" s="116"/>
      <c r="M723" s="116"/>
      <c r="N723" s="149"/>
      <c r="O723" s="116"/>
      <c r="Q723" s="88"/>
      <c r="R723" s="42"/>
      <c r="S723" s="43"/>
      <c r="T723" s="88"/>
      <c r="U723" s="97"/>
      <c r="V723" s="88"/>
      <c r="W723" s="97"/>
      <c r="X723" s="88"/>
    </row>
    <row r="724" spans="1:24">
      <c r="A724" s="111"/>
      <c r="B724" s="111"/>
      <c r="C724" s="112"/>
      <c r="D724" s="113"/>
      <c r="E724" s="50"/>
      <c r="F724" s="148"/>
      <c r="G724" s="116"/>
      <c r="H724" s="54"/>
      <c r="I724" s="54"/>
      <c r="J724" s="55"/>
      <c r="K724" s="112"/>
      <c r="L724" s="116"/>
      <c r="M724" s="116"/>
      <c r="N724" s="149"/>
      <c r="O724" s="116"/>
      <c r="Q724" s="88"/>
      <c r="R724" s="42"/>
      <c r="S724" s="43"/>
      <c r="T724" s="88"/>
      <c r="U724" s="97"/>
      <c r="V724" s="88"/>
      <c r="W724" s="97"/>
      <c r="X724" s="88"/>
    </row>
    <row r="725" spans="1:24">
      <c r="A725" s="111"/>
      <c r="B725" s="111"/>
      <c r="C725" s="112"/>
      <c r="D725" s="113"/>
      <c r="E725" s="50"/>
      <c r="F725" s="148"/>
      <c r="G725" s="116"/>
      <c r="H725" s="54"/>
      <c r="I725" s="54"/>
      <c r="J725" s="55"/>
      <c r="K725" s="112"/>
      <c r="L725" s="116"/>
      <c r="M725" s="116"/>
      <c r="N725" s="149"/>
      <c r="O725" s="116"/>
      <c r="Q725" s="88"/>
      <c r="R725" s="42"/>
      <c r="S725" s="43"/>
      <c r="T725" s="88"/>
      <c r="U725" s="97"/>
      <c r="V725" s="88"/>
      <c r="W725" s="97"/>
      <c r="X725" s="88"/>
    </row>
    <row r="726" spans="1:24">
      <c r="A726" s="111"/>
      <c r="B726" s="111"/>
      <c r="C726" s="112"/>
      <c r="D726" s="113"/>
      <c r="E726" s="50"/>
      <c r="F726" s="148"/>
      <c r="G726" s="116"/>
      <c r="H726" s="54"/>
      <c r="I726" s="54"/>
      <c r="J726" s="55"/>
      <c r="K726" s="112"/>
      <c r="L726" s="116"/>
      <c r="M726" s="116"/>
      <c r="N726" s="149"/>
      <c r="O726" s="116"/>
      <c r="Q726" s="88"/>
      <c r="R726" s="42"/>
      <c r="S726" s="43"/>
      <c r="T726" s="88"/>
      <c r="U726" s="97"/>
      <c r="V726" s="88"/>
      <c r="W726" s="97"/>
      <c r="X726" s="88"/>
    </row>
    <row r="727" spans="1:24">
      <c r="A727" s="111"/>
      <c r="B727" s="111"/>
      <c r="C727" s="112"/>
      <c r="D727" s="113"/>
      <c r="E727" s="50"/>
      <c r="F727" s="148"/>
      <c r="G727" s="116"/>
      <c r="H727" s="54"/>
      <c r="I727" s="54"/>
      <c r="J727" s="55"/>
      <c r="K727" s="112"/>
      <c r="L727" s="116"/>
      <c r="M727" s="116"/>
      <c r="N727" s="149"/>
      <c r="O727" s="116"/>
      <c r="Q727" s="88"/>
      <c r="R727" s="42"/>
      <c r="S727" s="43"/>
      <c r="T727" s="88"/>
      <c r="U727" s="97"/>
      <c r="V727" s="88"/>
      <c r="W727" s="97"/>
      <c r="X727" s="88"/>
    </row>
    <row r="728" spans="1:24">
      <c r="A728" s="111"/>
      <c r="B728" s="111"/>
      <c r="C728" s="112"/>
      <c r="D728" s="113"/>
      <c r="E728" s="50"/>
      <c r="F728" s="148"/>
      <c r="G728" s="116"/>
      <c r="H728" s="54"/>
      <c r="I728" s="54"/>
      <c r="J728" s="55"/>
      <c r="K728" s="112"/>
      <c r="L728" s="116"/>
      <c r="M728" s="116"/>
      <c r="N728" s="149"/>
      <c r="O728" s="116"/>
      <c r="Q728" s="88"/>
      <c r="R728" s="42"/>
      <c r="S728" s="43"/>
      <c r="T728" s="88"/>
      <c r="U728" s="97"/>
      <c r="V728" s="88"/>
      <c r="W728" s="97"/>
      <c r="X728" s="88"/>
    </row>
    <row r="729" spans="1:24">
      <c r="A729" s="111"/>
      <c r="B729" s="111"/>
      <c r="C729" s="112"/>
      <c r="D729" s="113"/>
      <c r="E729" s="50"/>
      <c r="F729" s="148"/>
      <c r="G729" s="116"/>
      <c r="H729" s="54"/>
      <c r="I729" s="54"/>
      <c r="J729" s="55"/>
      <c r="K729" s="112"/>
      <c r="L729" s="116"/>
      <c r="M729" s="116"/>
      <c r="N729" s="149"/>
      <c r="O729" s="116"/>
      <c r="Q729" s="88"/>
      <c r="R729" s="42"/>
      <c r="S729" s="43"/>
      <c r="T729" s="88"/>
      <c r="U729" s="97"/>
      <c r="V729" s="88"/>
      <c r="W729" s="97"/>
      <c r="X729" s="88"/>
    </row>
    <row r="730" spans="1:24">
      <c r="A730" s="111"/>
      <c r="B730" s="111"/>
      <c r="C730" s="112"/>
      <c r="D730" s="113"/>
      <c r="E730" s="50"/>
      <c r="F730" s="148"/>
      <c r="G730" s="116"/>
      <c r="H730" s="54"/>
      <c r="I730" s="54"/>
      <c r="J730" s="55"/>
      <c r="K730" s="112"/>
      <c r="L730" s="116"/>
      <c r="M730" s="116"/>
      <c r="N730" s="149"/>
      <c r="O730" s="116"/>
      <c r="Q730" s="88"/>
      <c r="R730" s="42"/>
      <c r="S730" s="43"/>
      <c r="T730" s="88"/>
      <c r="U730" s="97"/>
      <c r="V730" s="88"/>
      <c r="W730" s="97"/>
      <c r="X730" s="88"/>
    </row>
    <row r="731" spans="1:24">
      <c r="A731" s="111"/>
      <c r="B731" s="111"/>
      <c r="C731" s="112"/>
      <c r="D731" s="113"/>
      <c r="E731" s="50"/>
      <c r="F731" s="148"/>
      <c r="G731" s="116"/>
      <c r="H731" s="54"/>
      <c r="I731" s="54"/>
      <c r="J731" s="55"/>
      <c r="K731" s="112"/>
      <c r="L731" s="116"/>
      <c r="M731" s="116"/>
      <c r="N731" s="149"/>
      <c r="O731" s="116"/>
      <c r="Q731" s="88"/>
      <c r="R731" s="42"/>
      <c r="S731" s="43"/>
      <c r="T731" s="88"/>
      <c r="U731" s="97"/>
      <c r="V731" s="88"/>
      <c r="W731" s="97"/>
      <c r="X731" s="88"/>
    </row>
    <row r="732" spans="1:24">
      <c r="A732" s="111"/>
      <c r="B732" s="111"/>
      <c r="C732" s="112"/>
      <c r="D732" s="113"/>
      <c r="E732" s="50"/>
      <c r="F732" s="148"/>
      <c r="G732" s="116"/>
      <c r="H732" s="54"/>
      <c r="I732" s="54"/>
      <c r="J732" s="55"/>
      <c r="K732" s="112"/>
      <c r="L732" s="116"/>
      <c r="M732" s="116"/>
      <c r="N732" s="149"/>
      <c r="O732" s="116"/>
      <c r="Q732" s="88"/>
      <c r="R732" s="42"/>
      <c r="S732" s="43"/>
      <c r="T732" s="88"/>
      <c r="U732" s="97"/>
      <c r="V732" s="88"/>
      <c r="W732" s="97"/>
      <c r="X732" s="88"/>
    </row>
    <row r="733" spans="1:24">
      <c r="A733" s="111"/>
      <c r="B733" s="111"/>
      <c r="C733" s="112"/>
      <c r="D733" s="113"/>
      <c r="E733" s="50"/>
      <c r="F733" s="148"/>
      <c r="G733" s="116"/>
      <c r="H733" s="54"/>
      <c r="I733" s="54"/>
      <c r="J733" s="55"/>
      <c r="K733" s="112"/>
      <c r="L733" s="116"/>
      <c r="M733" s="116"/>
      <c r="N733" s="149"/>
      <c r="O733" s="116"/>
      <c r="Q733" s="88"/>
      <c r="R733" s="42"/>
      <c r="S733" s="43"/>
      <c r="T733" s="88"/>
      <c r="U733" s="97"/>
      <c r="V733" s="88"/>
      <c r="W733" s="97"/>
      <c r="X733" s="88"/>
    </row>
    <row r="734" spans="1:24">
      <c r="A734" s="111"/>
      <c r="B734" s="111"/>
      <c r="C734" s="112"/>
      <c r="D734" s="113"/>
      <c r="E734" s="50"/>
      <c r="F734" s="148"/>
      <c r="G734" s="116"/>
      <c r="H734" s="54"/>
      <c r="I734" s="54"/>
      <c r="J734" s="55"/>
      <c r="K734" s="112"/>
      <c r="L734" s="116"/>
      <c r="M734" s="116"/>
      <c r="N734" s="149"/>
      <c r="O734" s="116"/>
      <c r="Q734" s="88"/>
      <c r="R734" s="42"/>
      <c r="S734" s="43"/>
      <c r="T734" s="88"/>
      <c r="U734" s="97"/>
      <c r="V734" s="88"/>
      <c r="W734" s="97"/>
      <c r="X734" s="88"/>
    </row>
    <row r="735" spans="1:24">
      <c r="A735" s="111"/>
      <c r="B735" s="111"/>
      <c r="C735" s="112"/>
      <c r="D735" s="113"/>
      <c r="E735" s="50"/>
      <c r="F735" s="148"/>
      <c r="G735" s="116"/>
      <c r="H735" s="54"/>
      <c r="I735" s="54"/>
      <c r="J735" s="55"/>
      <c r="K735" s="112"/>
      <c r="L735" s="116"/>
      <c r="M735" s="116"/>
      <c r="N735" s="149"/>
      <c r="O735" s="116"/>
      <c r="Q735" s="88"/>
      <c r="R735" s="42"/>
      <c r="S735" s="43"/>
      <c r="T735" s="88"/>
      <c r="U735" s="97"/>
      <c r="V735" s="88"/>
      <c r="W735" s="97"/>
      <c r="X735" s="88"/>
    </row>
    <row r="736" spans="1:24">
      <c r="A736" s="111"/>
      <c r="B736" s="111"/>
      <c r="C736" s="112"/>
      <c r="D736" s="113"/>
      <c r="E736" s="50"/>
      <c r="F736" s="148"/>
      <c r="G736" s="116"/>
      <c r="H736" s="54"/>
      <c r="I736" s="54"/>
      <c r="J736" s="55"/>
      <c r="K736" s="112"/>
      <c r="L736" s="116"/>
      <c r="M736" s="116"/>
      <c r="N736" s="149"/>
      <c r="O736" s="116"/>
      <c r="Q736" s="88"/>
      <c r="R736" s="42"/>
      <c r="S736" s="43"/>
      <c r="T736" s="88"/>
      <c r="U736" s="97"/>
      <c r="V736" s="88"/>
      <c r="W736" s="97"/>
      <c r="X736" s="88"/>
    </row>
    <row r="737" spans="1:24">
      <c r="A737" s="111"/>
      <c r="B737" s="111"/>
      <c r="C737" s="112"/>
      <c r="D737" s="113"/>
      <c r="E737" s="50"/>
      <c r="F737" s="148"/>
      <c r="G737" s="116"/>
      <c r="H737" s="54"/>
      <c r="I737" s="54"/>
      <c r="J737" s="55"/>
      <c r="K737" s="112"/>
      <c r="L737" s="116"/>
      <c r="M737" s="116"/>
      <c r="N737" s="149"/>
      <c r="O737" s="116"/>
      <c r="Q737" s="88"/>
      <c r="R737" s="42"/>
      <c r="S737" s="43"/>
      <c r="T737" s="88"/>
      <c r="U737" s="97"/>
      <c r="V737" s="88"/>
      <c r="W737" s="97"/>
      <c r="X737" s="88"/>
    </row>
    <row r="738" spans="1:24">
      <c r="A738" s="111"/>
      <c r="B738" s="111"/>
      <c r="C738" s="112"/>
      <c r="D738" s="113"/>
      <c r="E738" s="50"/>
      <c r="F738" s="148"/>
      <c r="G738" s="116"/>
      <c r="H738" s="54"/>
      <c r="I738" s="54"/>
      <c r="J738" s="55"/>
      <c r="K738" s="112"/>
      <c r="L738" s="116"/>
      <c r="M738" s="116"/>
      <c r="N738" s="149"/>
      <c r="O738" s="116"/>
      <c r="Q738" s="88"/>
      <c r="R738" s="42"/>
      <c r="S738" s="43"/>
      <c r="T738" s="88"/>
      <c r="U738" s="97"/>
      <c r="V738" s="88"/>
      <c r="W738" s="97"/>
      <c r="X738" s="88"/>
    </row>
    <row r="739" spans="1:24">
      <c r="A739" s="111"/>
      <c r="B739" s="111"/>
      <c r="C739" s="112"/>
      <c r="D739" s="113"/>
      <c r="E739" s="50"/>
      <c r="F739" s="148"/>
      <c r="G739" s="116"/>
      <c r="H739" s="54"/>
      <c r="I739" s="54"/>
      <c r="J739" s="55"/>
      <c r="K739" s="112"/>
      <c r="L739" s="116"/>
      <c r="M739" s="116"/>
      <c r="N739" s="149"/>
      <c r="O739" s="116"/>
      <c r="Q739" s="88"/>
      <c r="R739" s="42"/>
      <c r="S739" s="43"/>
      <c r="T739" s="88"/>
      <c r="U739" s="97"/>
      <c r="V739" s="88"/>
      <c r="W739" s="97"/>
      <c r="X739" s="88"/>
    </row>
    <row r="740" spans="1:24">
      <c r="A740" s="111"/>
      <c r="B740" s="111"/>
      <c r="C740" s="112"/>
      <c r="D740" s="113"/>
      <c r="E740" s="50"/>
      <c r="F740" s="148"/>
      <c r="G740" s="116"/>
      <c r="H740" s="54"/>
      <c r="I740" s="54"/>
      <c r="J740" s="55"/>
      <c r="K740" s="112"/>
      <c r="L740" s="116"/>
      <c r="M740" s="116"/>
      <c r="N740" s="149"/>
      <c r="O740" s="116"/>
      <c r="Q740" s="88"/>
      <c r="R740" s="42"/>
      <c r="S740" s="43"/>
      <c r="T740" s="88"/>
      <c r="U740" s="97"/>
      <c r="V740" s="88"/>
      <c r="W740" s="97"/>
      <c r="X740" s="88"/>
    </row>
    <row r="741" spans="1:24">
      <c r="A741" s="111"/>
      <c r="B741" s="111"/>
      <c r="C741" s="112"/>
      <c r="D741" s="113"/>
      <c r="E741" s="50"/>
      <c r="F741" s="148"/>
      <c r="G741" s="116"/>
      <c r="H741" s="54"/>
      <c r="I741" s="54"/>
      <c r="J741" s="55"/>
      <c r="K741" s="112"/>
      <c r="L741" s="116"/>
      <c r="M741" s="116"/>
      <c r="N741" s="149"/>
      <c r="O741" s="116"/>
      <c r="Q741" s="88"/>
      <c r="R741" s="42"/>
      <c r="S741" s="43"/>
      <c r="T741" s="88"/>
      <c r="U741" s="97"/>
      <c r="V741" s="88"/>
      <c r="W741" s="97"/>
      <c r="X741" s="88"/>
    </row>
    <row r="742" spans="1:24">
      <c r="A742" s="111"/>
      <c r="B742" s="111"/>
      <c r="C742" s="112"/>
      <c r="D742" s="113"/>
      <c r="E742" s="50"/>
      <c r="F742" s="148"/>
      <c r="G742" s="116"/>
      <c r="H742" s="54"/>
      <c r="I742" s="54"/>
      <c r="J742" s="55"/>
      <c r="K742" s="112"/>
      <c r="L742" s="116"/>
      <c r="M742" s="116"/>
      <c r="N742" s="149"/>
      <c r="O742" s="116"/>
      <c r="Q742" s="88"/>
      <c r="R742" s="42"/>
      <c r="S742" s="43"/>
      <c r="T742" s="88"/>
      <c r="U742" s="97"/>
      <c r="V742" s="88"/>
      <c r="W742" s="97"/>
      <c r="X742" s="88"/>
    </row>
    <row r="743" spans="1:24">
      <c r="A743" s="111"/>
      <c r="B743" s="111"/>
      <c r="C743" s="112"/>
      <c r="D743" s="113"/>
      <c r="E743" s="50"/>
      <c r="F743" s="148"/>
      <c r="G743" s="116"/>
      <c r="H743" s="54"/>
      <c r="I743" s="54"/>
      <c r="J743" s="55"/>
      <c r="K743" s="112"/>
      <c r="L743" s="116"/>
      <c r="M743" s="116"/>
      <c r="N743" s="149"/>
      <c r="O743" s="116"/>
      <c r="Q743" s="88"/>
      <c r="R743" s="42"/>
      <c r="S743" s="43"/>
      <c r="T743" s="88"/>
      <c r="U743" s="97"/>
      <c r="V743" s="88"/>
      <c r="W743" s="97"/>
      <c r="X743" s="88"/>
    </row>
    <row r="744" spans="1:24">
      <c r="A744" s="111"/>
      <c r="B744" s="111"/>
      <c r="C744" s="112"/>
      <c r="D744" s="113"/>
      <c r="E744" s="50"/>
      <c r="F744" s="148"/>
      <c r="G744" s="116"/>
      <c r="H744" s="54"/>
      <c r="I744" s="54"/>
      <c r="J744" s="55"/>
      <c r="K744" s="112"/>
      <c r="L744" s="116"/>
      <c r="M744" s="116"/>
      <c r="N744" s="149"/>
      <c r="O744" s="116"/>
      <c r="Q744" s="88"/>
      <c r="R744" s="42"/>
      <c r="S744" s="43"/>
      <c r="T744" s="88"/>
      <c r="U744" s="97"/>
      <c r="V744" s="88"/>
      <c r="W744" s="97"/>
      <c r="X744" s="88"/>
    </row>
    <row r="745" spans="1:24">
      <c r="A745" s="111"/>
      <c r="B745" s="111"/>
      <c r="C745" s="112"/>
      <c r="D745" s="113"/>
      <c r="E745" s="50"/>
      <c r="F745" s="148"/>
      <c r="G745" s="116"/>
      <c r="H745" s="54"/>
      <c r="I745" s="54"/>
      <c r="J745" s="55"/>
      <c r="K745" s="112"/>
      <c r="L745" s="116"/>
      <c r="M745" s="116"/>
      <c r="N745" s="149"/>
      <c r="O745" s="116"/>
      <c r="Q745" s="88"/>
      <c r="R745" s="42"/>
      <c r="S745" s="43"/>
      <c r="T745" s="88"/>
      <c r="U745" s="97"/>
      <c r="V745" s="88"/>
      <c r="W745" s="97"/>
      <c r="X745" s="88"/>
    </row>
    <row r="746" spans="1:24">
      <c r="A746" s="111"/>
      <c r="B746" s="111"/>
      <c r="C746" s="112"/>
      <c r="D746" s="113"/>
      <c r="E746" s="50"/>
      <c r="F746" s="148"/>
      <c r="G746" s="116"/>
      <c r="H746" s="54"/>
      <c r="I746" s="54"/>
      <c r="J746" s="55"/>
      <c r="K746" s="112"/>
      <c r="L746" s="116"/>
      <c r="M746" s="116"/>
      <c r="N746" s="149"/>
      <c r="O746" s="116"/>
      <c r="Q746" s="88"/>
      <c r="R746" s="42"/>
      <c r="S746" s="43"/>
      <c r="T746" s="88"/>
      <c r="U746" s="97"/>
      <c r="V746" s="88"/>
      <c r="W746" s="97"/>
      <c r="X746" s="88"/>
    </row>
    <row r="747" spans="1:24">
      <c r="A747" s="111"/>
      <c r="B747" s="111"/>
      <c r="C747" s="112"/>
      <c r="D747" s="113"/>
      <c r="E747" s="50"/>
      <c r="F747" s="148"/>
      <c r="G747" s="116"/>
      <c r="H747" s="54"/>
      <c r="I747" s="54"/>
      <c r="J747" s="55"/>
      <c r="K747" s="112"/>
      <c r="L747" s="116"/>
      <c r="M747" s="116"/>
      <c r="N747" s="149"/>
      <c r="O747" s="116"/>
      <c r="Q747" s="88"/>
      <c r="R747" s="42"/>
      <c r="S747" s="43"/>
      <c r="T747" s="88"/>
      <c r="U747" s="97"/>
      <c r="V747" s="88"/>
      <c r="W747" s="97"/>
      <c r="X747" s="88"/>
    </row>
    <row r="748" spans="1:24">
      <c r="A748" s="111"/>
      <c r="B748" s="111"/>
      <c r="C748" s="112"/>
      <c r="D748" s="113"/>
      <c r="E748" s="50"/>
      <c r="F748" s="148"/>
      <c r="G748" s="116"/>
      <c r="H748" s="54"/>
      <c r="I748" s="54"/>
      <c r="J748" s="55"/>
      <c r="K748" s="112"/>
      <c r="L748" s="116"/>
      <c r="M748" s="116"/>
      <c r="N748" s="149"/>
      <c r="O748" s="116"/>
      <c r="Q748" s="88"/>
      <c r="R748" s="42"/>
      <c r="S748" s="43"/>
      <c r="T748" s="88"/>
      <c r="U748" s="97"/>
      <c r="V748" s="88"/>
      <c r="W748" s="97"/>
      <c r="X748" s="88"/>
    </row>
    <row r="749" spans="1:24">
      <c r="A749" s="111"/>
      <c r="B749" s="111"/>
      <c r="C749" s="112"/>
      <c r="D749" s="113"/>
      <c r="E749" s="50"/>
      <c r="F749" s="148"/>
      <c r="G749" s="116"/>
      <c r="H749" s="54"/>
      <c r="I749" s="54"/>
      <c r="J749" s="55"/>
      <c r="K749" s="112"/>
      <c r="L749" s="116"/>
      <c r="M749" s="116"/>
      <c r="N749" s="149"/>
      <c r="O749" s="116"/>
      <c r="Q749" s="88"/>
      <c r="R749" s="42"/>
      <c r="S749" s="43"/>
      <c r="T749" s="88"/>
      <c r="U749" s="97"/>
      <c r="V749" s="88"/>
      <c r="W749" s="97"/>
      <c r="X749" s="88"/>
    </row>
    <row r="750" spans="1:24">
      <c r="A750" s="111"/>
      <c r="B750" s="111"/>
      <c r="C750" s="112"/>
      <c r="D750" s="113"/>
      <c r="E750" s="50"/>
      <c r="F750" s="148"/>
      <c r="G750" s="116"/>
      <c r="H750" s="54"/>
      <c r="I750" s="54"/>
      <c r="J750" s="55"/>
      <c r="K750" s="112"/>
      <c r="L750" s="116"/>
      <c r="M750" s="116"/>
      <c r="N750" s="149"/>
      <c r="O750" s="116"/>
      <c r="Q750" s="88"/>
      <c r="R750" s="42"/>
      <c r="S750" s="43"/>
      <c r="T750" s="88"/>
      <c r="U750" s="97"/>
      <c r="V750" s="88"/>
      <c r="W750" s="97"/>
      <c r="X750" s="88"/>
    </row>
    <row r="751" spans="1:24">
      <c r="A751" s="111"/>
      <c r="B751" s="111"/>
      <c r="C751" s="112"/>
      <c r="D751" s="113"/>
      <c r="E751" s="50"/>
      <c r="F751" s="148"/>
      <c r="G751" s="116"/>
      <c r="H751" s="54"/>
      <c r="I751" s="54"/>
      <c r="J751" s="55"/>
      <c r="K751" s="112"/>
      <c r="L751" s="116"/>
      <c r="M751" s="116"/>
      <c r="N751" s="149"/>
      <c r="O751" s="116"/>
      <c r="Q751" s="88"/>
      <c r="R751" s="42"/>
      <c r="S751" s="43"/>
      <c r="T751" s="88"/>
      <c r="U751" s="97"/>
      <c r="V751" s="88"/>
      <c r="W751" s="97"/>
      <c r="X751" s="88"/>
    </row>
    <row r="752" spans="1:24">
      <c r="A752" s="111"/>
      <c r="B752" s="111"/>
      <c r="C752" s="112"/>
      <c r="D752" s="113"/>
      <c r="E752" s="50"/>
      <c r="F752" s="148"/>
      <c r="G752" s="116"/>
      <c r="H752" s="54"/>
      <c r="I752" s="54"/>
      <c r="J752" s="55"/>
      <c r="K752" s="112"/>
      <c r="L752" s="116"/>
      <c r="M752" s="116"/>
      <c r="N752" s="149"/>
      <c r="O752" s="116"/>
      <c r="Q752" s="88"/>
      <c r="R752" s="42"/>
      <c r="S752" s="43"/>
      <c r="T752" s="88"/>
      <c r="U752" s="97"/>
      <c r="V752" s="88"/>
      <c r="W752" s="97"/>
      <c r="X752" s="88"/>
    </row>
    <row r="753" spans="1:24">
      <c r="A753" s="111"/>
      <c r="B753" s="111"/>
      <c r="C753" s="112"/>
      <c r="D753" s="113"/>
      <c r="E753" s="50"/>
      <c r="F753" s="148"/>
      <c r="G753" s="116"/>
      <c r="H753" s="54"/>
      <c r="I753" s="54"/>
      <c r="J753" s="55"/>
      <c r="K753" s="112"/>
      <c r="L753" s="116"/>
      <c r="M753" s="116"/>
      <c r="N753" s="149"/>
      <c r="O753" s="116"/>
      <c r="Q753" s="88"/>
      <c r="R753" s="42"/>
      <c r="S753" s="43"/>
      <c r="T753" s="88"/>
      <c r="U753" s="97"/>
      <c r="V753" s="88"/>
      <c r="W753" s="97"/>
      <c r="X753" s="88"/>
    </row>
    <row r="754" spans="1:24">
      <c r="A754" s="111"/>
      <c r="B754" s="111"/>
      <c r="C754" s="112"/>
      <c r="D754" s="113"/>
      <c r="E754" s="50"/>
      <c r="F754" s="148"/>
      <c r="G754" s="116"/>
      <c r="H754" s="54"/>
      <c r="I754" s="54"/>
      <c r="J754" s="55"/>
      <c r="K754" s="112"/>
      <c r="L754" s="116"/>
      <c r="M754" s="116"/>
      <c r="N754" s="149"/>
      <c r="O754" s="116"/>
      <c r="Q754" s="88"/>
      <c r="R754" s="42"/>
      <c r="S754" s="43"/>
      <c r="T754" s="88"/>
      <c r="U754" s="97"/>
      <c r="V754" s="88"/>
      <c r="W754" s="97"/>
      <c r="X754" s="88"/>
    </row>
    <row r="755" spans="1:24">
      <c r="A755" s="111"/>
      <c r="B755" s="111"/>
      <c r="C755" s="112"/>
      <c r="D755" s="113"/>
      <c r="E755" s="50"/>
      <c r="F755" s="148"/>
      <c r="G755" s="116"/>
      <c r="H755" s="54"/>
      <c r="I755" s="54"/>
      <c r="J755" s="55"/>
      <c r="K755" s="112"/>
      <c r="L755" s="116"/>
      <c r="M755" s="116"/>
      <c r="N755" s="149"/>
      <c r="O755" s="116"/>
      <c r="Q755" s="88"/>
      <c r="R755" s="42"/>
      <c r="S755" s="43"/>
      <c r="T755" s="88"/>
      <c r="U755" s="97"/>
      <c r="V755" s="88"/>
      <c r="W755" s="97"/>
      <c r="X755" s="88"/>
    </row>
    <row r="756" spans="1:24">
      <c r="A756" s="111"/>
      <c r="B756" s="111"/>
      <c r="C756" s="112"/>
      <c r="D756" s="113"/>
      <c r="E756" s="50"/>
      <c r="F756" s="148"/>
      <c r="G756" s="116"/>
      <c r="H756" s="54"/>
      <c r="I756" s="54"/>
      <c r="J756" s="55"/>
      <c r="K756" s="112"/>
      <c r="L756" s="116"/>
      <c r="M756" s="116"/>
      <c r="N756" s="149"/>
      <c r="O756" s="116"/>
      <c r="Q756" s="88"/>
      <c r="R756" s="42"/>
      <c r="S756" s="43"/>
      <c r="T756" s="88"/>
      <c r="U756" s="97"/>
      <c r="V756" s="88"/>
      <c r="W756" s="97"/>
      <c r="X756" s="88"/>
    </row>
    <row r="757" spans="1:24">
      <c r="A757" s="111"/>
      <c r="B757" s="111"/>
      <c r="C757" s="112"/>
      <c r="D757" s="113"/>
      <c r="E757" s="50"/>
      <c r="F757" s="148"/>
      <c r="G757" s="116"/>
      <c r="H757" s="54"/>
      <c r="I757" s="54"/>
      <c r="J757" s="55"/>
      <c r="K757" s="112"/>
      <c r="L757" s="116"/>
      <c r="M757" s="116"/>
      <c r="N757" s="149"/>
      <c r="O757" s="116"/>
      <c r="Q757" s="88"/>
      <c r="R757" s="42"/>
      <c r="S757" s="43"/>
      <c r="T757" s="88"/>
      <c r="U757" s="97"/>
      <c r="V757" s="88"/>
      <c r="W757" s="97"/>
      <c r="X757" s="88"/>
    </row>
    <row r="758" spans="1:24">
      <c r="A758" s="111"/>
      <c r="B758" s="111"/>
      <c r="C758" s="112"/>
      <c r="D758" s="113"/>
      <c r="E758" s="50"/>
      <c r="F758" s="148"/>
      <c r="G758" s="116"/>
      <c r="H758" s="54"/>
      <c r="I758" s="54"/>
      <c r="J758" s="55"/>
      <c r="K758" s="112"/>
      <c r="L758" s="116"/>
      <c r="M758" s="116"/>
      <c r="N758" s="149"/>
      <c r="O758" s="116"/>
      <c r="Q758" s="88"/>
      <c r="R758" s="42"/>
      <c r="S758" s="43"/>
      <c r="T758" s="88"/>
      <c r="U758" s="97"/>
      <c r="V758" s="88"/>
      <c r="W758" s="97"/>
      <c r="X758" s="88"/>
    </row>
    <row r="759" spans="1:24">
      <c r="A759" s="111"/>
      <c r="B759" s="111"/>
      <c r="C759" s="112"/>
      <c r="D759" s="113"/>
      <c r="E759" s="50"/>
      <c r="F759" s="148"/>
      <c r="G759" s="116"/>
      <c r="H759" s="54"/>
      <c r="I759" s="54"/>
      <c r="J759" s="55"/>
      <c r="K759" s="112"/>
      <c r="L759" s="116"/>
      <c r="M759" s="116"/>
      <c r="N759" s="149"/>
      <c r="O759" s="116"/>
      <c r="Q759" s="88"/>
      <c r="R759" s="42"/>
      <c r="S759" s="43"/>
      <c r="T759" s="88"/>
      <c r="U759" s="97"/>
      <c r="V759" s="88"/>
      <c r="W759" s="97"/>
      <c r="X759" s="88"/>
    </row>
    <row r="760" spans="1:24">
      <c r="A760" s="111"/>
      <c r="B760" s="111"/>
      <c r="C760" s="112"/>
      <c r="D760" s="113"/>
      <c r="E760" s="50"/>
      <c r="F760" s="148"/>
      <c r="G760" s="116"/>
      <c r="H760" s="54"/>
      <c r="I760" s="54"/>
      <c r="J760" s="55"/>
      <c r="K760" s="112"/>
      <c r="L760" s="116"/>
      <c r="M760" s="116"/>
      <c r="N760" s="149"/>
      <c r="O760" s="116"/>
      <c r="Q760" s="88"/>
      <c r="R760" s="42"/>
      <c r="S760" s="43"/>
      <c r="T760" s="88"/>
      <c r="U760" s="97"/>
      <c r="V760" s="88"/>
      <c r="W760" s="97"/>
      <c r="X760" s="88"/>
    </row>
    <row r="761" spans="1:24">
      <c r="A761" s="111"/>
      <c r="B761" s="111"/>
      <c r="C761" s="112"/>
      <c r="D761" s="113"/>
      <c r="E761" s="50"/>
      <c r="F761" s="148"/>
      <c r="G761" s="116"/>
      <c r="H761" s="54"/>
      <c r="I761" s="54"/>
      <c r="J761" s="55"/>
      <c r="K761" s="112"/>
      <c r="L761" s="116"/>
      <c r="M761" s="116"/>
      <c r="N761" s="149"/>
      <c r="O761" s="116"/>
      <c r="Q761" s="88"/>
      <c r="R761" s="42"/>
      <c r="S761" s="43"/>
      <c r="T761" s="88"/>
      <c r="U761" s="97"/>
      <c r="V761" s="88"/>
      <c r="W761" s="97"/>
      <c r="X761" s="88"/>
    </row>
    <row r="762" spans="1:24">
      <c r="A762" s="111"/>
      <c r="B762" s="111"/>
      <c r="C762" s="112"/>
      <c r="D762" s="113"/>
      <c r="E762" s="50"/>
      <c r="F762" s="148"/>
      <c r="G762" s="116"/>
      <c r="H762" s="54"/>
      <c r="I762" s="54"/>
      <c r="J762" s="55"/>
      <c r="K762" s="112"/>
      <c r="L762" s="116"/>
      <c r="M762" s="116"/>
      <c r="N762" s="149"/>
      <c r="O762" s="116"/>
      <c r="Q762" s="88"/>
      <c r="R762" s="42"/>
      <c r="S762" s="43"/>
      <c r="T762" s="88"/>
      <c r="U762" s="97"/>
      <c r="V762" s="88"/>
      <c r="W762" s="97"/>
      <c r="X762" s="88"/>
    </row>
    <row r="763" spans="1:24">
      <c r="A763" s="111"/>
      <c r="B763" s="111"/>
      <c r="C763" s="112"/>
      <c r="D763" s="113"/>
      <c r="E763" s="50"/>
      <c r="F763" s="148"/>
      <c r="G763" s="116"/>
      <c r="H763" s="54"/>
      <c r="I763" s="54"/>
      <c r="J763" s="55"/>
      <c r="K763" s="112"/>
      <c r="L763" s="116"/>
      <c r="M763" s="116"/>
      <c r="N763" s="149"/>
      <c r="O763" s="116"/>
      <c r="Q763" s="88"/>
      <c r="R763" s="42"/>
      <c r="S763" s="43"/>
      <c r="T763" s="88"/>
      <c r="U763" s="97"/>
      <c r="V763" s="88"/>
      <c r="W763" s="97"/>
      <c r="X763" s="88"/>
    </row>
    <row r="764" spans="1:24">
      <c r="A764" s="111"/>
      <c r="B764" s="111"/>
      <c r="C764" s="112"/>
      <c r="D764" s="113"/>
      <c r="E764" s="50"/>
      <c r="F764" s="148"/>
      <c r="G764" s="116"/>
      <c r="H764" s="54"/>
      <c r="I764" s="54"/>
      <c r="J764" s="55"/>
      <c r="K764" s="112"/>
      <c r="L764" s="116"/>
      <c r="M764" s="116"/>
      <c r="N764" s="149"/>
      <c r="O764" s="116"/>
      <c r="Q764" s="88"/>
      <c r="R764" s="42"/>
      <c r="S764" s="43"/>
      <c r="T764" s="88"/>
      <c r="U764" s="97"/>
      <c r="V764" s="88"/>
      <c r="W764" s="97"/>
      <c r="X764" s="88"/>
    </row>
    <row r="765" spans="1:24">
      <c r="A765" s="111"/>
      <c r="B765" s="111"/>
      <c r="C765" s="112"/>
      <c r="D765" s="113"/>
      <c r="E765" s="50"/>
      <c r="F765" s="148"/>
      <c r="G765" s="116"/>
      <c r="H765" s="54"/>
      <c r="I765" s="54"/>
      <c r="J765" s="55"/>
      <c r="K765" s="112"/>
      <c r="L765" s="116"/>
      <c r="M765" s="116"/>
      <c r="N765" s="149"/>
      <c r="O765" s="116"/>
      <c r="Q765" s="88"/>
      <c r="R765" s="42"/>
      <c r="S765" s="43"/>
      <c r="T765" s="88"/>
      <c r="U765" s="97"/>
      <c r="V765" s="88"/>
      <c r="W765" s="97"/>
      <c r="X765" s="88"/>
    </row>
    <row r="766" spans="1:24">
      <c r="A766" s="111"/>
      <c r="B766" s="111"/>
      <c r="C766" s="112"/>
      <c r="D766" s="113"/>
      <c r="E766" s="50"/>
      <c r="F766" s="148"/>
      <c r="G766" s="116"/>
      <c r="H766" s="54"/>
      <c r="I766" s="54"/>
      <c r="J766" s="55"/>
      <c r="K766" s="112"/>
      <c r="L766" s="116"/>
      <c r="M766" s="116"/>
      <c r="N766" s="149"/>
      <c r="O766" s="116"/>
      <c r="Q766" s="88"/>
      <c r="R766" s="42"/>
      <c r="S766" s="43"/>
      <c r="T766" s="88"/>
      <c r="U766" s="97"/>
      <c r="V766" s="88"/>
      <c r="W766" s="97"/>
      <c r="X766" s="88"/>
    </row>
    <row r="767" spans="1:24">
      <c r="A767" s="111"/>
      <c r="B767" s="111"/>
      <c r="C767" s="112"/>
      <c r="D767" s="113"/>
      <c r="E767" s="50"/>
      <c r="F767" s="148"/>
      <c r="G767" s="116"/>
      <c r="H767" s="54"/>
      <c r="I767" s="54"/>
      <c r="J767" s="55"/>
      <c r="K767" s="112"/>
      <c r="L767" s="116"/>
      <c r="M767" s="116"/>
      <c r="N767" s="149"/>
      <c r="O767" s="116"/>
      <c r="Q767" s="88"/>
      <c r="R767" s="42"/>
      <c r="S767" s="43"/>
      <c r="T767" s="88"/>
      <c r="U767" s="97"/>
      <c r="V767" s="88"/>
      <c r="W767" s="97"/>
      <c r="X767" s="88"/>
    </row>
    <row r="768" spans="1:24">
      <c r="A768" s="111"/>
      <c r="B768" s="111"/>
      <c r="C768" s="112"/>
      <c r="D768" s="113"/>
      <c r="E768" s="50"/>
      <c r="F768" s="148"/>
      <c r="G768" s="116"/>
      <c r="H768" s="54"/>
      <c r="I768" s="54"/>
      <c r="J768" s="55"/>
      <c r="K768" s="112"/>
      <c r="L768" s="116"/>
      <c r="M768" s="116"/>
      <c r="N768" s="149"/>
      <c r="O768" s="116"/>
      <c r="Q768" s="88"/>
      <c r="R768" s="42"/>
      <c r="S768" s="43"/>
      <c r="T768" s="88"/>
      <c r="U768" s="97"/>
      <c r="V768" s="88"/>
      <c r="W768" s="97"/>
      <c r="X768" s="88"/>
    </row>
    <row r="769" spans="1:24">
      <c r="A769" s="111"/>
      <c r="B769" s="111"/>
      <c r="C769" s="112"/>
      <c r="D769" s="113"/>
      <c r="E769" s="50"/>
      <c r="F769" s="148"/>
      <c r="G769" s="116"/>
      <c r="H769" s="54"/>
      <c r="I769" s="54"/>
      <c r="J769" s="55"/>
      <c r="K769" s="112"/>
      <c r="L769" s="116"/>
      <c r="M769" s="116"/>
      <c r="N769" s="149"/>
      <c r="O769" s="116"/>
      <c r="Q769" s="88"/>
      <c r="R769" s="42"/>
      <c r="S769" s="43"/>
      <c r="T769" s="88"/>
      <c r="U769" s="97"/>
      <c r="V769" s="88"/>
      <c r="W769" s="97"/>
      <c r="X769" s="88"/>
    </row>
    <row r="770" spans="1:24">
      <c r="A770" s="111"/>
      <c r="B770" s="111"/>
      <c r="C770" s="112"/>
      <c r="D770" s="113"/>
      <c r="E770" s="50"/>
      <c r="F770" s="148"/>
      <c r="G770" s="116"/>
      <c r="H770" s="54"/>
      <c r="I770" s="54"/>
      <c r="J770" s="55"/>
      <c r="K770" s="112"/>
      <c r="L770" s="116"/>
      <c r="M770" s="116"/>
      <c r="N770" s="149"/>
      <c r="O770" s="116"/>
      <c r="Q770" s="88"/>
      <c r="R770" s="42"/>
      <c r="S770" s="43"/>
      <c r="T770" s="88"/>
      <c r="U770" s="97"/>
      <c r="V770" s="88"/>
      <c r="W770" s="97"/>
      <c r="X770" s="88"/>
    </row>
    <row r="771" spans="1:24">
      <c r="A771" s="111"/>
      <c r="B771" s="111"/>
      <c r="C771" s="112"/>
      <c r="D771" s="113"/>
      <c r="E771" s="50"/>
      <c r="F771" s="148"/>
      <c r="G771" s="116"/>
      <c r="H771" s="54"/>
      <c r="I771" s="54"/>
      <c r="J771" s="55"/>
      <c r="K771" s="112"/>
      <c r="L771" s="116"/>
      <c r="M771" s="116"/>
      <c r="N771" s="149"/>
      <c r="O771" s="116"/>
      <c r="Q771" s="88"/>
      <c r="R771" s="42"/>
      <c r="S771" s="43"/>
      <c r="T771" s="88"/>
      <c r="U771" s="97"/>
      <c r="V771" s="88"/>
      <c r="W771" s="97"/>
      <c r="X771" s="88"/>
    </row>
    <row r="772" spans="1:24">
      <c r="A772" s="111"/>
      <c r="B772" s="111"/>
      <c r="C772" s="112"/>
      <c r="D772" s="113"/>
      <c r="E772" s="50"/>
      <c r="F772" s="148"/>
      <c r="G772" s="116"/>
      <c r="H772" s="54"/>
      <c r="I772" s="54"/>
      <c r="J772" s="55"/>
      <c r="K772" s="112"/>
      <c r="L772" s="116"/>
      <c r="M772" s="116"/>
      <c r="N772" s="149"/>
      <c r="O772" s="116"/>
      <c r="Q772" s="88"/>
      <c r="R772" s="42"/>
      <c r="S772" s="43"/>
      <c r="T772" s="88"/>
      <c r="U772" s="97"/>
      <c r="V772" s="88"/>
      <c r="W772" s="97"/>
      <c r="X772" s="88"/>
    </row>
    <row r="773" spans="1:24">
      <c r="A773" s="111"/>
      <c r="B773" s="111"/>
      <c r="C773" s="112"/>
      <c r="D773" s="113"/>
      <c r="E773" s="50"/>
      <c r="F773" s="148"/>
      <c r="G773" s="116"/>
      <c r="H773" s="54"/>
      <c r="I773" s="54"/>
      <c r="J773" s="55"/>
      <c r="K773" s="112"/>
      <c r="L773" s="116"/>
      <c r="M773" s="116"/>
      <c r="N773" s="149"/>
      <c r="O773" s="116"/>
      <c r="Q773" s="88"/>
      <c r="R773" s="42"/>
      <c r="S773" s="43"/>
      <c r="T773" s="88"/>
      <c r="U773" s="97"/>
      <c r="V773" s="88"/>
      <c r="W773" s="97"/>
      <c r="X773" s="88"/>
    </row>
    <row r="774" spans="1:24">
      <c r="A774" s="111"/>
      <c r="B774" s="111"/>
      <c r="C774" s="112"/>
      <c r="D774" s="113"/>
      <c r="E774" s="50"/>
      <c r="F774" s="148"/>
      <c r="G774" s="116"/>
      <c r="H774" s="54"/>
      <c r="I774" s="54"/>
      <c r="J774" s="55"/>
      <c r="K774" s="112"/>
      <c r="L774" s="116"/>
      <c r="M774" s="116"/>
      <c r="N774" s="149"/>
      <c r="O774" s="116"/>
      <c r="Q774" s="88"/>
      <c r="R774" s="42"/>
      <c r="S774" s="43"/>
      <c r="T774" s="88"/>
      <c r="U774" s="97"/>
      <c r="V774" s="88"/>
      <c r="W774" s="97"/>
      <c r="X774" s="88"/>
    </row>
    <row r="775" spans="1:24">
      <c r="A775" s="111"/>
      <c r="B775" s="111"/>
      <c r="C775" s="112"/>
      <c r="D775" s="113"/>
      <c r="E775" s="50"/>
      <c r="F775" s="148"/>
      <c r="G775" s="116"/>
      <c r="H775" s="54"/>
      <c r="I775" s="54"/>
      <c r="J775" s="55"/>
      <c r="K775" s="112"/>
      <c r="L775" s="116"/>
      <c r="M775" s="116"/>
      <c r="N775" s="149"/>
      <c r="O775" s="116"/>
      <c r="Q775" s="88"/>
      <c r="R775" s="42"/>
      <c r="S775" s="43"/>
      <c r="T775" s="88"/>
      <c r="U775" s="97"/>
      <c r="V775" s="88"/>
      <c r="W775" s="97"/>
      <c r="X775" s="88"/>
    </row>
    <row r="776" spans="1:24">
      <c r="A776" s="111"/>
      <c r="B776" s="111"/>
      <c r="C776" s="112"/>
      <c r="D776" s="113"/>
      <c r="E776" s="50"/>
      <c r="F776" s="148"/>
      <c r="G776" s="116"/>
      <c r="H776" s="54"/>
      <c r="I776" s="54"/>
      <c r="J776" s="55"/>
      <c r="K776" s="112"/>
      <c r="L776" s="116"/>
      <c r="M776" s="116"/>
      <c r="N776" s="149"/>
      <c r="O776" s="116"/>
      <c r="Q776" s="88"/>
      <c r="R776" s="42"/>
      <c r="S776" s="43"/>
      <c r="T776" s="88"/>
      <c r="U776" s="97"/>
      <c r="V776" s="88"/>
      <c r="W776" s="97"/>
      <c r="X776" s="88"/>
    </row>
    <row r="777" spans="1:24">
      <c r="A777" s="111"/>
      <c r="B777" s="111"/>
      <c r="C777" s="112"/>
      <c r="D777" s="113"/>
      <c r="E777" s="50"/>
      <c r="F777" s="148"/>
      <c r="G777" s="116"/>
      <c r="H777" s="54"/>
      <c r="I777" s="54"/>
      <c r="J777" s="55"/>
      <c r="K777" s="112"/>
      <c r="L777" s="116"/>
      <c r="M777" s="116"/>
      <c r="N777" s="149"/>
      <c r="O777" s="116"/>
      <c r="Q777" s="88"/>
      <c r="R777" s="42"/>
      <c r="S777" s="43"/>
      <c r="T777" s="88"/>
      <c r="U777" s="97"/>
      <c r="V777" s="88"/>
      <c r="W777" s="97"/>
      <c r="X777" s="88"/>
    </row>
    <row r="778" spans="1:24">
      <c r="A778" s="111"/>
      <c r="B778" s="111"/>
      <c r="C778" s="112"/>
      <c r="D778" s="113"/>
      <c r="E778" s="50"/>
      <c r="F778" s="148"/>
      <c r="G778" s="116"/>
      <c r="H778" s="54"/>
      <c r="I778" s="54"/>
      <c r="J778" s="55"/>
      <c r="K778" s="112"/>
      <c r="L778" s="116"/>
      <c r="M778" s="116"/>
      <c r="N778" s="149"/>
      <c r="O778" s="116"/>
      <c r="Q778" s="88"/>
      <c r="R778" s="42"/>
      <c r="S778" s="43"/>
      <c r="T778" s="88"/>
      <c r="U778" s="97"/>
      <c r="V778" s="88"/>
      <c r="W778" s="97"/>
      <c r="X778" s="88"/>
    </row>
    <row r="779" spans="1:24">
      <c r="A779" s="111"/>
      <c r="B779" s="111"/>
      <c r="C779" s="112"/>
      <c r="D779" s="113"/>
      <c r="E779" s="50"/>
      <c r="F779" s="148"/>
      <c r="G779" s="116"/>
      <c r="H779" s="54"/>
      <c r="I779" s="54"/>
      <c r="J779" s="55"/>
      <c r="K779" s="112"/>
      <c r="L779" s="116"/>
      <c r="M779" s="116"/>
      <c r="N779" s="149"/>
      <c r="O779" s="116"/>
      <c r="Q779" s="88"/>
      <c r="R779" s="42"/>
      <c r="S779" s="43"/>
      <c r="T779" s="88"/>
      <c r="U779" s="97"/>
      <c r="V779" s="88"/>
      <c r="W779" s="97"/>
      <c r="X779" s="88"/>
    </row>
    <row r="780" spans="1:24">
      <c r="A780" s="111"/>
      <c r="B780" s="111"/>
      <c r="C780" s="112"/>
      <c r="D780" s="113"/>
      <c r="E780" s="50"/>
      <c r="F780" s="148"/>
      <c r="G780" s="116"/>
      <c r="H780" s="54"/>
      <c r="I780" s="54"/>
      <c r="J780" s="55"/>
      <c r="K780" s="112"/>
      <c r="L780" s="116"/>
      <c r="M780" s="116"/>
      <c r="N780" s="149"/>
      <c r="O780" s="116"/>
      <c r="Q780" s="88"/>
      <c r="R780" s="42"/>
      <c r="S780" s="43"/>
      <c r="T780" s="88"/>
      <c r="U780" s="97"/>
      <c r="V780" s="88"/>
      <c r="W780" s="97"/>
      <c r="X780" s="88"/>
    </row>
    <row r="781" spans="1:24">
      <c r="A781" s="111"/>
      <c r="B781" s="111"/>
      <c r="C781" s="112"/>
      <c r="D781" s="113"/>
      <c r="E781" s="50"/>
      <c r="F781" s="148"/>
      <c r="G781" s="116"/>
      <c r="H781" s="54"/>
      <c r="I781" s="54"/>
      <c r="J781" s="55"/>
      <c r="K781" s="112"/>
      <c r="L781" s="116"/>
      <c r="M781" s="116"/>
      <c r="N781" s="149"/>
      <c r="O781" s="116"/>
      <c r="Q781" s="88"/>
      <c r="R781" s="42"/>
      <c r="S781" s="43"/>
      <c r="T781" s="88"/>
      <c r="U781" s="97"/>
      <c r="V781" s="88"/>
      <c r="W781" s="97"/>
      <c r="X781" s="88"/>
    </row>
    <row r="782" spans="1:24">
      <c r="A782" s="111"/>
      <c r="B782" s="111"/>
      <c r="C782" s="112"/>
      <c r="D782" s="113"/>
      <c r="E782" s="50"/>
      <c r="F782" s="148"/>
      <c r="G782" s="116"/>
      <c r="H782" s="54"/>
      <c r="I782" s="54"/>
      <c r="J782" s="55"/>
      <c r="K782" s="112"/>
      <c r="L782" s="116"/>
      <c r="M782" s="116"/>
      <c r="N782" s="149"/>
      <c r="O782" s="116"/>
      <c r="Q782" s="88"/>
      <c r="R782" s="42"/>
      <c r="S782" s="43"/>
      <c r="T782" s="88"/>
      <c r="U782" s="97"/>
      <c r="V782" s="88"/>
      <c r="W782" s="97"/>
      <c r="X782" s="88"/>
    </row>
    <row r="783" spans="1:24">
      <c r="A783" s="111"/>
      <c r="B783" s="111"/>
      <c r="C783" s="112"/>
      <c r="D783" s="113"/>
      <c r="E783" s="50"/>
      <c r="F783" s="148"/>
      <c r="G783" s="116"/>
      <c r="H783" s="54"/>
      <c r="I783" s="54"/>
      <c r="J783" s="55"/>
      <c r="K783" s="112"/>
      <c r="L783" s="116"/>
      <c r="M783" s="116"/>
      <c r="N783" s="149"/>
      <c r="O783" s="116"/>
      <c r="Q783" s="88"/>
      <c r="R783" s="42"/>
      <c r="S783" s="43"/>
      <c r="T783" s="88"/>
      <c r="U783" s="97"/>
      <c r="V783" s="88"/>
      <c r="W783" s="97"/>
      <c r="X783" s="88"/>
    </row>
    <row r="784" spans="1:24">
      <c r="A784" s="111"/>
      <c r="B784" s="111"/>
      <c r="C784" s="112"/>
      <c r="D784" s="113"/>
      <c r="E784" s="50"/>
      <c r="F784" s="148"/>
      <c r="G784" s="116"/>
      <c r="H784" s="54"/>
      <c r="I784" s="54"/>
      <c r="J784" s="55"/>
      <c r="K784" s="112"/>
      <c r="L784" s="116"/>
      <c r="M784" s="116"/>
      <c r="N784" s="149"/>
      <c r="O784" s="116"/>
      <c r="Q784" s="88"/>
      <c r="R784" s="42"/>
      <c r="S784" s="43"/>
      <c r="T784" s="88"/>
      <c r="U784" s="97"/>
      <c r="V784" s="88"/>
      <c r="W784" s="97"/>
      <c r="X784" s="88"/>
    </row>
    <row r="785" spans="1:24">
      <c r="A785" s="111"/>
      <c r="B785" s="111"/>
      <c r="C785" s="112"/>
      <c r="D785" s="113"/>
      <c r="E785" s="50"/>
      <c r="F785" s="148"/>
      <c r="G785" s="116"/>
      <c r="H785" s="54"/>
      <c r="I785" s="54"/>
      <c r="J785" s="55"/>
      <c r="K785" s="112"/>
      <c r="L785" s="116"/>
      <c r="M785" s="116"/>
      <c r="N785" s="149"/>
      <c r="O785" s="116"/>
      <c r="Q785" s="88"/>
      <c r="R785" s="42"/>
      <c r="S785" s="43"/>
      <c r="T785" s="88"/>
      <c r="U785" s="97"/>
      <c r="V785" s="88"/>
      <c r="W785" s="97"/>
      <c r="X785" s="88"/>
    </row>
    <row r="786" spans="1:24">
      <c r="A786" s="111"/>
      <c r="B786" s="111"/>
      <c r="C786" s="112"/>
      <c r="D786" s="113"/>
      <c r="E786" s="50"/>
      <c r="F786" s="148"/>
      <c r="G786" s="116"/>
      <c r="H786" s="54"/>
      <c r="I786" s="54"/>
      <c r="J786" s="55"/>
      <c r="K786" s="112"/>
      <c r="L786" s="116"/>
      <c r="M786" s="116"/>
      <c r="N786" s="149"/>
      <c r="O786" s="116"/>
      <c r="Q786" s="88"/>
      <c r="R786" s="42"/>
      <c r="S786" s="43"/>
      <c r="T786" s="88"/>
      <c r="U786" s="97"/>
      <c r="V786" s="88"/>
      <c r="W786" s="97"/>
      <c r="X786" s="88"/>
    </row>
    <row r="787" spans="1:24">
      <c r="A787" s="111"/>
      <c r="B787" s="111"/>
      <c r="C787" s="112"/>
      <c r="D787" s="113"/>
      <c r="E787" s="50"/>
      <c r="F787" s="148"/>
      <c r="G787" s="116"/>
      <c r="H787" s="54"/>
      <c r="I787" s="54"/>
      <c r="J787" s="55"/>
      <c r="K787" s="112"/>
      <c r="L787" s="116"/>
      <c r="M787" s="116"/>
      <c r="N787" s="149"/>
      <c r="O787" s="116"/>
      <c r="Q787" s="88"/>
      <c r="R787" s="42"/>
      <c r="S787" s="43"/>
      <c r="T787" s="88"/>
      <c r="U787" s="97"/>
      <c r="V787" s="88"/>
      <c r="W787" s="97"/>
      <c r="X787" s="88"/>
    </row>
    <row r="788" spans="1:24">
      <c r="A788" s="111"/>
      <c r="B788" s="111"/>
      <c r="C788" s="112"/>
      <c r="D788" s="113"/>
      <c r="E788" s="50"/>
      <c r="F788" s="148"/>
      <c r="G788" s="116"/>
      <c r="H788" s="54"/>
      <c r="I788" s="54"/>
      <c r="J788" s="55"/>
      <c r="K788" s="112"/>
      <c r="L788" s="116"/>
      <c r="M788" s="116"/>
      <c r="N788" s="149"/>
      <c r="O788" s="116"/>
      <c r="Q788" s="88"/>
      <c r="R788" s="42"/>
      <c r="S788" s="43"/>
      <c r="T788" s="88"/>
      <c r="U788" s="97"/>
      <c r="V788" s="88"/>
      <c r="W788" s="97"/>
      <c r="X788" s="88"/>
    </row>
    <row r="789" spans="1:24">
      <c r="A789" s="111"/>
      <c r="B789" s="111"/>
      <c r="C789" s="112"/>
      <c r="D789" s="113"/>
      <c r="E789" s="50"/>
      <c r="F789" s="148"/>
      <c r="G789" s="116"/>
      <c r="H789" s="54"/>
      <c r="I789" s="54"/>
      <c r="J789" s="55"/>
      <c r="K789" s="112"/>
      <c r="L789" s="116"/>
      <c r="M789" s="116"/>
      <c r="N789" s="149"/>
      <c r="O789" s="116"/>
      <c r="Q789" s="88"/>
      <c r="R789" s="42"/>
      <c r="S789" s="43"/>
      <c r="T789" s="88"/>
      <c r="U789" s="97"/>
      <c r="V789" s="88"/>
      <c r="W789" s="97"/>
      <c r="X789" s="88"/>
    </row>
    <row r="790" spans="1:24">
      <c r="A790" s="111"/>
      <c r="B790" s="111"/>
      <c r="C790" s="112"/>
      <c r="D790" s="113"/>
      <c r="E790" s="50"/>
      <c r="F790" s="148"/>
      <c r="G790" s="116"/>
      <c r="H790" s="54"/>
      <c r="I790" s="54"/>
      <c r="J790" s="55"/>
      <c r="K790" s="112"/>
      <c r="L790" s="116"/>
      <c r="M790" s="116"/>
      <c r="N790" s="149"/>
      <c r="O790" s="116"/>
      <c r="Q790" s="88"/>
      <c r="R790" s="42"/>
      <c r="S790" s="43"/>
      <c r="T790" s="88"/>
      <c r="U790" s="97"/>
      <c r="V790" s="88"/>
      <c r="W790" s="97"/>
      <c r="X790" s="88"/>
    </row>
    <row r="791" spans="1:24">
      <c r="A791" s="111"/>
      <c r="B791" s="111"/>
      <c r="C791" s="112"/>
      <c r="D791" s="113"/>
      <c r="E791" s="50"/>
      <c r="F791" s="148"/>
      <c r="G791" s="116"/>
      <c r="H791" s="54"/>
      <c r="I791" s="54"/>
      <c r="J791" s="55"/>
      <c r="K791" s="112"/>
      <c r="L791" s="116"/>
      <c r="M791" s="116"/>
      <c r="N791" s="149"/>
      <c r="O791" s="116"/>
      <c r="Q791" s="88"/>
      <c r="R791" s="42"/>
      <c r="S791" s="43"/>
      <c r="T791" s="88"/>
      <c r="U791" s="97"/>
      <c r="V791" s="88"/>
      <c r="W791" s="97"/>
      <c r="X791" s="88"/>
    </row>
    <row r="792" spans="1:24">
      <c r="A792" s="111"/>
      <c r="B792" s="111"/>
      <c r="C792" s="112"/>
      <c r="D792" s="113"/>
      <c r="E792" s="50"/>
      <c r="F792" s="148"/>
      <c r="G792" s="116"/>
      <c r="H792" s="54"/>
      <c r="I792" s="54"/>
      <c r="J792" s="55"/>
      <c r="K792" s="112"/>
      <c r="L792" s="116"/>
      <c r="M792" s="116"/>
      <c r="N792" s="149"/>
      <c r="O792" s="116"/>
      <c r="Q792" s="88"/>
      <c r="R792" s="42"/>
      <c r="S792" s="43"/>
      <c r="T792" s="88"/>
      <c r="U792" s="97"/>
      <c r="V792" s="88"/>
      <c r="W792" s="97"/>
      <c r="X792" s="88"/>
    </row>
    <row r="793" spans="1:24">
      <c r="A793" s="111"/>
      <c r="B793" s="111"/>
      <c r="C793" s="112"/>
      <c r="D793" s="113"/>
      <c r="E793" s="50"/>
      <c r="F793" s="148"/>
      <c r="G793" s="116"/>
      <c r="H793" s="54"/>
      <c r="I793" s="54"/>
      <c r="J793" s="55"/>
      <c r="K793" s="112"/>
      <c r="L793" s="116"/>
      <c r="M793" s="116"/>
      <c r="N793" s="149"/>
      <c r="O793" s="116"/>
      <c r="Q793" s="88"/>
      <c r="R793" s="42"/>
      <c r="S793" s="43"/>
      <c r="T793" s="88"/>
      <c r="U793" s="97"/>
      <c r="V793" s="88"/>
      <c r="W793" s="97"/>
      <c r="X793" s="88"/>
    </row>
    <row r="794" spans="1:24">
      <c r="A794" s="111"/>
      <c r="B794" s="111"/>
      <c r="C794" s="112"/>
      <c r="D794" s="113"/>
      <c r="E794" s="50"/>
      <c r="F794" s="148"/>
      <c r="G794" s="116"/>
      <c r="H794" s="54"/>
      <c r="I794" s="54"/>
      <c r="J794" s="55"/>
      <c r="K794" s="112"/>
      <c r="L794" s="116"/>
      <c r="M794" s="116"/>
      <c r="N794" s="149"/>
      <c r="O794" s="116"/>
      <c r="Q794" s="88"/>
      <c r="R794" s="42"/>
      <c r="S794" s="43"/>
      <c r="T794" s="88"/>
      <c r="U794" s="97"/>
      <c r="V794" s="88"/>
      <c r="W794" s="97"/>
      <c r="X794" s="88"/>
    </row>
    <row r="795" spans="1:24">
      <c r="A795" s="111"/>
      <c r="B795" s="111"/>
      <c r="C795" s="112"/>
      <c r="D795" s="113"/>
      <c r="E795" s="50"/>
      <c r="F795" s="148"/>
      <c r="G795" s="116"/>
      <c r="H795" s="54"/>
      <c r="I795" s="54"/>
      <c r="J795" s="55"/>
      <c r="K795" s="112"/>
      <c r="L795" s="116"/>
      <c r="M795" s="116"/>
      <c r="N795" s="149"/>
      <c r="O795" s="116"/>
      <c r="Q795" s="88"/>
      <c r="R795" s="42"/>
      <c r="S795" s="43"/>
      <c r="T795" s="88"/>
      <c r="U795" s="97"/>
      <c r="V795" s="88"/>
      <c r="W795" s="97"/>
      <c r="X795" s="88"/>
    </row>
    <row r="796" spans="1:24">
      <c r="A796" s="111"/>
      <c r="B796" s="111"/>
      <c r="C796" s="112"/>
      <c r="D796" s="113"/>
      <c r="E796" s="50"/>
      <c r="F796" s="148"/>
      <c r="G796" s="116"/>
      <c r="H796" s="54"/>
      <c r="I796" s="54"/>
      <c r="J796" s="55"/>
      <c r="K796" s="112"/>
      <c r="L796" s="116"/>
      <c r="M796" s="116"/>
      <c r="N796" s="149"/>
      <c r="O796" s="116"/>
      <c r="Q796" s="88"/>
      <c r="R796" s="42"/>
      <c r="S796" s="43"/>
      <c r="T796" s="88"/>
      <c r="U796" s="97"/>
      <c r="V796" s="88"/>
      <c r="W796" s="97"/>
      <c r="X796" s="88"/>
    </row>
    <row r="797" spans="1:24">
      <c r="A797" s="111"/>
      <c r="B797" s="111"/>
      <c r="C797" s="112"/>
      <c r="D797" s="113"/>
      <c r="E797" s="50"/>
      <c r="F797" s="148"/>
      <c r="G797" s="116"/>
      <c r="H797" s="54"/>
      <c r="I797" s="54"/>
      <c r="J797" s="55"/>
      <c r="K797" s="112"/>
      <c r="L797" s="116"/>
      <c r="M797" s="116"/>
      <c r="N797" s="149"/>
      <c r="O797" s="116"/>
      <c r="Q797" s="88"/>
      <c r="R797" s="42"/>
      <c r="S797" s="43"/>
      <c r="T797" s="88"/>
      <c r="U797" s="97"/>
      <c r="V797" s="88"/>
      <c r="W797" s="97"/>
      <c r="X797" s="88"/>
    </row>
    <row r="798" spans="1:24">
      <c r="A798" s="111"/>
      <c r="B798" s="111"/>
      <c r="C798" s="112"/>
      <c r="D798" s="113"/>
      <c r="E798" s="50"/>
      <c r="F798" s="148"/>
      <c r="G798" s="116"/>
      <c r="H798" s="54"/>
      <c r="I798" s="54"/>
      <c r="J798" s="55"/>
      <c r="K798" s="112"/>
      <c r="L798" s="116"/>
      <c r="M798" s="116"/>
      <c r="N798" s="149"/>
      <c r="O798" s="116"/>
      <c r="Q798" s="88"/>
      <c r="R798" s="42"/>
      <c r="S798" s="43"/>
      <c r="T798" s="88"/>
      <c r="U798" s="97"/>
      <c r="V798" s="88"/>
      <c r="W798" s="97"/>
      <c r="X798" s="88"/>
    </row>
    <row r="799" spans="1:24">
      <c r="A799" s="111"/>
      <c r="B799" s="111"/>
      <c r="C799" s="112"/>
      <c r="D799" s="113"/>
      <c r="E799" s="50"/>
      <c r="F799" s="148"/>
      <c r="G799" s="116"/>
      <c r="H799" s="54"/>
      <c r="I799" s="54"/>
      <c r="J799" s="55"/>
      <c r="K799" s="112"/>
      <c r="L799" s="116"/>
      <c r="M799" s="116"/>
      <c r="N799" s="149"/>
      <c r="O799" s="116"/>
      <c r="Q799" s="88"/>
      <c r="R799" s="42"/>
      <c r="S799" s="43"/>
      <c r="T799" s="88"/>
      <c r="U799" s="97"/>
      <c r="V799" s="88"/>
      <c r="W799" s="97"/>
      <c r="X799" s="88"/>
    </row>
    <row r="800" spans="1:24">
      <c r="A800" s="111"/>
      <c r="B800" s="111"/>
      <c r="C800" s="112"/>
      <c r="D800" s="113"/>
      <c r="E800" s="50"/>
      <c r="F800" s="148"/>
      <c r="G800" s="116"/>
      <c r="H800" s="54"/>
      <c r="I800" s="54"/>
      <c r="J800" s="55"/>
      <c r="K800" s="112"/>
      <c r="L800" s="116"/>
      <c r="M800" s="116"/>
      <c r="N800" s="149"/>
      <c r="O800" s="116"/>
      <c r="Q800" s="88"/>
      <c r="R800" s="42"/>
      <c r="S800" s="43"/>
      <c r="T800" s="88"/>
      <c r="U800" s="97"/>
      <c r="V800" s="88"/>
      <c r="W800" s="97"/>
      <c r="X800" s="88"/>
    </row>
    <row r="801" spans="1:24">
      <c r="A801" s="111"/>
      <c r="B801" s="111"/>
      <c r="C801" s="112"/>
      <c r="D801" s="113"/>
      <c r="E801" s="50"/>
      <c r="F801" s="148"/>
      <c r="G801" s="116"/>
      <c r="H801" s="54"/>
      <c r="I801" s="54"/>
      <c r="J801" s="55"/>
      <c r="K801" s="112"/>
      <c r="L801" s="116"/>
      <c r="M801" s="116"/>
      <c r="N801" s="149"/>
      <c r="O801" s="116"/>
      <c r="Q801" s="88"/>
      <c r="R801" s="42"/>
      <c r="S801" s="43"/>
      <c r="T801" s="88"/>
      <c r="U801" s="97"/>
      <c r="V801" s="88"/>
      <c r="W801" s="97"/>
      <c r="X801" s="88"/>
    </row>
    <row r="802" spans="1:24">
      <c r="A802" s="111"/>
      <c r="B802" s="111"/>
      <c r="C802" s="112"/>
      <c r="D802" s="113"/>
      <c r="E802" s="50"/>
      <c r="F802" s="148"/>
      <c r="G802" s="116"/>
      <c r="H802" s="54"/>
      <c r="I802" s="54"/>
      <c r="J802" s="55"/>
      <c r="K802" s="112"/>
      <c r="L802" s="116"/>
      <c r="M802" s="116"/>
      <c r="N802" s="149"/>
      <c r="O802" s="116"/>
      <c r="Q802" s="88"/>
      <c r="R802" s="42"/>
      <c r="S802" s="43"/>
      <c r="T802" s="88"/>
      <c r="U802" s="97"/>
      <c r="V802" s="88"/>
      <c r="W802" s="97"/>
      <c r="X802" s="88"/>
    </row>
    <row r="803" spans="1:24">
      <c r="A803" s="111"/>
      <c r="B803" s="111"/>
      <c r="C803" s="112"/>
      <c r="D803" s="113"/>
      <c r="E803" s="50"/>
      <c r="F803" s="148"/>
      <c r="G803" s="116"/>
      <c r="H803" s="54"/>
      <c r="I803" s="54"/>
      <c r="J803" s="55"/>
      <c r="K803" s="112"/>
      <c r="L803" s="116"/>
      <c r="M803" s="116"/>
      <c r="N803" s="149"/>
      <c r="O803" s="116"/>
      <c r="Q803" s="88"/>
      <c r="R803" s="42"/>
      <c r="S803" s="43"/>
      <c r="T803" s="88"/>
      <c r="U803" s="97"/>
      <c r="V803" s="88"/>
      <c r="W803" s="97"/>
      <c r="X803" s="88"/>
    </row>
    <row r="804" spans="1:24">
      <c r="A804" s="111"/>
      <c r="B804" s="111"/>
      <c r="C804" s="112"/>
      <c r="D804" s="113"/>
      <c r="E804" s="50"/>
      <c r="F804" s="148"/>
      <c r="G804" s="116"/>
      <c r="H804" s="54"/>
      <c r="I804" s="54"/>
      <c r="J804" s="55"/>
      <c r="K804" s="112"/>
      <c r="L804" s="116"/>
      <c r="M804" s="116"/>
      <c r="N804" s="149"/>
      <c r="O804" s="116"/>
      <c r="Q804" s="88"/>
      <c r="R804" s="42"/>
      <c r="S804" s="43"/>
      <c r="T804" s="88"/>
      <c r="U804" s="97"/>
      <c r="V804" s="88"/>
      <c r="W804" s="97"/>
      <c r="X804" s="88"/>
    </row>
    <row r="805" spans="1:24">
      <c r="A805" s="111"/>
      <c r="B805" s="111"/>
      <c r="C805" s="112"/>
      <c r="D805" s="113"/>
      <c r="E805" s="50"/>
      <c r="F805" s="148"/>
      <c r="G805" s="116"/>
      <c r="H805" s="54"/>
      <c r="I805" s="54"/>
      <c r="J805" s="55"/>
      <c r="K805" s="112"/>
      <c r="L805" s="116"/>
      <c r="M805" s="116"/>
      <c r="N805" s="149"/>
      <c r="O805" s="116"/>
      <c r="Q805" s="88"/>
      <c r="R805" s="42"/>
      <c r="S805" s="43"/>
      <c r="T805" s="88"/>
      <c r="U805" s="97"/>
      <c r="V805" s="88"/>
      <c r="W805" s="97"/>
      <c r="X805" s="88"/>
    </row>
    <row r="806" spans="1:24">
      <c r="A806" s="111"/>
      <c r="B806" s="111"/>
      <c r="C806" s="112"/>
      <c r="D806" s="113"/>
      <c r="E806" s="50"/>
      <c r="F806" s="148"/>
      <c r="G806" s="116"/>
      <c r="H806" s="54"/>
      <c r="I806" s="54"/>
      <c r="J806" s="55"/>
      <c r="K806" s="112"/>
      <c r="L806" s="116"/>
      <c r="M806" s="116"/>
      <c r="N806" s="149"/>
      <c r="O806" s="116"/>
      <c r="Q806" s="88"/>
      <c r="R806" s="42"/>
      <c r="S806" s="43"/>
      <c r="T806" s="88"/>
      <c r="U806" s="97"/>
      <c r="V806" s="88"/>
      <c r="W806" s="97"/>
      <c r="X806" s="88"/>
    </row>
    <row r="807" spans="1:24">
      <c r="A807" s="111"/>
      <c r="B807" s="111"/>
      <c r="C807" s="112"/>
      <c r="D807" s="113"/>
      <c r="E807" s="50"/>
      <c r="F807" s="148"/>
      <c r="G807" s="116"/>
      <c r="H807" s="54"/>
      <c r="I807" s="54"/>
      <c r="J807" s="55"/>
      <c r="K807" s="112"/>
      <c r="L807" s="116"/>
      <c r="M807" s="116"/>
      <c r="N807" s="149"/>
      <c r="O807" s="116"/>
      <c r="Q807" s="88"/>
      <c r="R807" s="42"/>
      <c r="S807" s="43"/>
      <c r="T807" s="88"/>
      <c r="U807" s="97"/>
      <c r="V807" s="88"/>
      <c r="W807" s="97"/>
      <c r="X807" s="88"/>
    </row>
    <row r="808" spans="1:24">
      <c r="A808" s="111"/>
      <c r="B808" s="111"/>
      <c r="C808" s="112"/>
      <c r="D808" s="113"/>
      <c r="E808" s="50"/>
      <c r="F808" s="148"/>
      <c r="G808" s="116"/>
      <c r="H808" s="54"/>
      <c r="I808" s="54"/>
      <c r="J808" s="55"/>
      <c r="K808" s="112"/>
      <c r="L808" s="116"/>
      <c r="M808" s="116"/>
      <c r="N808" s="149"/>
      <c r="O808" s="116"/>
      <c r="Q808" s="88"/>
      <c r="R808" s="42"/>
      <c r="S808" s="43"/>
      <c r="T808" s="88"/>
      <c r="U808" s="97"/>
      <c r="V808" s="88"/>
      <c r="W808" s="97"/>
      <c r="X808" s="88"/>
    </row>
    <row r="809" spans="1:24">
      <c r="A809" s="111"/>
      <c r="B809" s="111"/>
      <c r="C809" s="112"/>
      <c r="D809" s="113"/>
      <c r="E809" s="50"/>
      <c r="F809" s="148"/>
      <c r="G809" s="116"/>
      <c r="H809" s="54"/>
      <c r="I809" s="54"/>
      <c r="J809" s="55"/>
      <c r="K809" s="112"/>
      <c r="L809" s="116"/>
      <c r="M809" s="116"/>
      <c r="N809" s="149"/>
      <c r="O809" s="116"/>
      <c r="Q809" s="88"/>
      <c r="R809" s="42"/>
      <c r="S809" s="43"/>
      <c r="T809" s="88"/>
      <c r="U809" s="97"/>
      <c r="V809" s="88"/>
      <c r="W809" s="97"/>
      <c r="X809" s="88"/>
    </row>
    <row r="810" spans="1:24">
      <c r="A810" s="111"/>
      <c r="B810" s="111"/>
      <c r="C810" s="112"/>
      <c r="D810" s="113"/>
      <c r="E810" s="50"/>
      <c r="F810" s="148"/>
      <c r="G810" s="116"/>
      <c r="H810" s="54"/>
      <c r="I810" s="54"/>
      <c r="J810" s="55"/>
      <c r="K810" s="112"/>
      <c r="L810" s="116"/>
      <c r="M810" s="116"/>
      <c r="N810" s="149"/>
      <c r="O810" s="116"/>
      <c r="Q810" s="88"/>
      <c r="R810" s="42"/>
      <c r="S810" s="43"/>
      <c r="T810" s="88"/>
      <c r="U810" s="97"/>
      <c r="V810" s="88"/>
      <c r="W810" s="97"/>
      <c r="X810" s="88"/>
    </row>
    <row r="811" spans="1:24">
      <c r="A811" s="111"/>
      <c r="B811" s="111"/>
      <c r="C811" s="112"/>
      <c r="D811" s="113"/>
      <c r="E811" s="50"/>
      <c r="F811" s="148"/>
      <c r="G811" s="116"/>
      <c r="H811" s="54"/>
      <c r="I811" s="54"/>
      <c r="J811" s="55"/>
      <c r="K811" s="112"/>
      <c r="L811" s="116"/>
      <c r="M811" s="116"/>
      <c r="N811" s="149"/>
      <c r="O811" s="116"/>
      <c r="Q811" s="88"/>
      <c r="R811" s="42"/>
      <c r="S811" s="43"/>
      <c r="T811" s="88"/>
      <c r="U811" s="97"/>
      <c r="V811" s="88"/>
      <c r="W811" s="97"/>
      <c r="X811" s="88"/>
    </row>
    <row r="812" spans="1:24">
      <c r="A812" s="111"/>
      <c r="B812" s="111"/>
      <c r="C812" s="112"/>
      <c r="D812" s="113"/>
      <c r="E812" s="50"/>
      <c r="F812" s="148"/>
      <c r="G812" s="116"/>
      <c r="H812" s="54"/>
      <c r="I812" s="54"/>
      <c r="J812" s="55"/>
      <c r="K812" s="112"/>
      <c r="L812" s="116"/>
      <c r="M812" s="116"/>
      <c r="N812" s="149"/>
      <c r="O812" s="116"/>
      <c r="Q812" s="88"/>
      <c r="R812" s="42"/>
      <c r="S812" s="43"/>
      <c r="T812" s="88"/>
      <c r="U812" s="97"/>
      <c r="V812" s="88"/>
      <c r="W812" s="97"/>
      <c r="X812" s="88"/>
    </row>
    <row r="813" spans="1:24">
      <c r="A813" s="111"/>
      <c r="B813" s="111"/>
      <c r="C813" s="112"/>
      <c r="D813" s="113"/>
      <c r="E813" s="50"/>
      <c r="F813" s="148"/>
      <c r="G813" s="116"/>
      <c r="H813" s="54"/>
      <c r="I813" s="54"/>
      <c r="J813" s="55"/>
      <c r="K813" s="112"/>
      <c r="L813" s="116"/>
      <c r="M813" s="116"/>
      <c r="N813" s="149"/>
      <c r="O813" s="116"/>
      <c r="Q813" s="88"/>
      <c r="R813" s="42"/>
      <c r="S813" s="43"/>
      <c r="T813" s="88"/>
      <c r="U813" s="97"/>
      <c r="V813" s="88"/>
      <c r="W813" s="97"/>
      <c r="X813" s="88"/>
    </row>
    <row r="814" spans="1:24">
      <c r="A814" s="111"/>
      <c r="B814" s="111"/>
      <c r="C814" s="112"/>
      <c r="D814" s="113"/>
      <c r="E814" s="50"/>
      <c r="F814" s="148"/>
      <c r="G814" s="116"/>
      <c r="H814" s="54"/>
      <c r="I814" s="54"/>
      <c r="J814" s="55"/>
      <c r="K814" s="112"/>
      <c r="L814" s="116"/>
      <c r="M814" s="116"/>
      <c r="N814" s="149"/>
      <c r="O814" s="116"/>
      <c r="Q814" s="88"/>
      <c r="R814" s="42"/>
      <c r="S814" s="43"/>
      <c r="T814" s="88"/>
      <c r="U814" s="97"/>
      <c r="V814" s="88"/>
      <c r="W814" s="97"/>
      <c r="X814" s="88"/>
    </row>
    <row r="815" spans="1:24">
      <c r="A815" s="111"/>
      <c r="B815" s="111"/>
      <c r="C815" s="112"/>
      <c r="D815" s="113"/>
      <c r="E815" s="50"/>
      <c r="F815" s="148"/>
      <c r="G815" s="116"/>
      <c r="H815" s="54"/>
      <c r="I815" s="54"/>
      <c r="J815" s="55"/>
      <c r="K815" s="112"/>
      <c r="L815" s="116"/>
      <c r="M815" s="116"/>
      <c r="N815" s="149"/>
      <c r="O815" s="116"/>
      <c r="Q815" s="88"/>
      <c r="R815" s="42"/>
      <c r="S815" s="43"/>
      <c r="T815" s="88"/>
      <c r="U815" s="97"/>
      <c r="V815" s="88"/>
      <c r="W815" s="97"/>
      <c r="X815" s="88"/>
    </row>
    <row r="816" spans="1:24">
      <c r="A816" s="111"/>
      <c r="B816" s="111"/>
      <c r="C816" s="112"/>
      <c r="D816" s="113"/>
      <c r="E816" s="50"/>
      <c r="F816" s="148"/>
      <c r="G816" s="116"/>
      <c r="H816" s="54"/>
      <c r="I816" s="54"/>
      <c r="J816" s="55"/>
      <c r="K816" s="112"/>
      <c r="L816" s="116"/>
      <c r="M816" s="116"/>
      <c r="N816" s="149"/>
      <c r="O816" s="116"/>
      <c r="Q816" s="88"/>
      <c r="R816" s="42"/>
      <c r="S816" s="43"/>
      <c r="T816" s="88"/>
      <c r="U816" s="97"/>
      <c r="V816" s="88"/>
      <c r="W816" s="97"/>
      <c r="X816" s="88"/>
    </row>
    <row r="817" spans="1:24">
      <c r="A817" s="111"/>
      <c r="B817" s="111"/>
      <c r="C817" s="112"/>
      <c r="D817" s="113"/>
      <c r="E817" s="50"/>
      <c r="F817" s="148"/>
      <c r="G817" s="116"/>
      <c r="H817" s="54"/>
      <c r="I817" s="54"/>
      <c r="J817" s="55"/>
      <c r="K817" s="112"/>
      <c r="L817" s="116"/>
      <c r="M817" s="116"/>
      <c r="N817" s="149"/>
      <c r="O817" s="116"/>
      <c r="Q817" s="88"/>
      <c r="R817" s="42"/>
      <c r="S817" s="43"/>
      <c r="T817" s="88"/>
      <c r="U817" s="97"/>
      <c r="V817" s="88"/>
      <c r="W817" s="97"/>
      <c r="X817" s="88"/>
    </row>
    <row r="818" spans="1:24">
      <c r="A818" s="111"/>
      <c r="B818" s="111"/>
      <c r="C818" s="112"/>
      <c r="D818" s="113"/>
      <c r="E818" s="50"/>
      <c r="F818" s="148"/>
      <c r="G818" s="116"/>
      <c r="H818" s="54"/>
      <c r="I818" s="54"/>
      <c r="J818" s="55"/>
      <c r="K818" s="112"/>
      <c r="L818" s="116"/>
      <c r="M818" s="116"/>
      <c r="N818" s="149"/>
      <c r="O818" s="116"/>
      <c r="Q818" s="88"/>
      <c r="R818" s="42"/>
      <c r="S818" s="43"/>
      <c r="T818" s="88"/>
      <c r="U818" s="97"/>
      <c r="V818" s="88"/>
      <c r="W818" s="97"/>
      <c r="X818" s="88"/>
    </row>
    <row r="819" spans="1:24">
      <c r="A819" s="111"/>
      <c r="B819" s="111"/>
      <c r="C819" s="112"/>
      <c r="D819" s="113"/>
      <c r="E819" s="50"/>
      <c r="F819" s="148"/>
      <c r="G819" s="116"/>
      <c r="H819" s="54"/>
      <c r="I819" s="54"/>
      <c r="J819" s="55"/>
      <c r="K819" s="112"/>
      <c r="L819" s="116"/>
      <c r="M819" s="116"/>
      <c r="N819" s="149"/>
      <c r="O819" s="116"/>
      <c r="Q819" s="88"/>
      <c r="R819" s="42"/>
      <c r="S819" s="43"/>
      <c r="T819" s="88"/>
      <c r="U819" s="97"/>
      <c r="V819" s="88"/>
      <c r="W819" s="97"/>
      <c r="X819" s="88"/>
    </row>
    <row r="820" spans="1:24">
      <c r="A820" s="111"/>
      <c r="B820" s="111"/>
      <c r="C820" s="112"/>
      <c r="D820" s="113"/>
      <c r="E820" s="50"/>
      <c r="F820" s="148"/>
      <c r="G820" s="116"/>
      <c r="H820" s="54"/>
      <c r="I820" s="54"/>
      <c r="J820" s="55"/>
      <c r="K820" s="112"/>
      <c r="L820" s="116"/>
      <c r="M820" s="116"/>
      <c r="N820" s="149"/>
      <c r="O820" s="116"/>
      <c r="Q820" s="88"/>
      <c r="R820" s="42"/>
      <c r="S820" s="43"/>
      <c r="T820" s="88"/>
      <c r="U820" s="97"/>
      <c r="V820" s="88"/>
      <c r="W820" s="97"/>
      <c r="X820" s="88"/>
    </row>
    <row r="821" spans="1:24">
      <c r="A821" s="111"/>
      <c r="B821" s="111"/>
      <c r="C821" s="112"/>
      <c r="D821" s="113"/>
      <c r="E821" s="50"/>
      <c r="F821" s="148"/>
      <c r="G821" s="116"/>
      <c r="H821" s="54"/>
      <c r="I821" s="54"/>
      <c r="J821" s="55"/>
      <c r="K821" s="112"/>
      <c r="L821" s="116"/>
      <c r="M821" s="116"/>
      <c r="N821" s="149"/>
      <c r="O821" s="116"/>
      <c r="Q821" s="88"/>
      <c r="R821" s="42"/>
      <c r="S821" s="43"/>
      <c r="T821" s="88"/>
      <c r="U821" s="97"/>
      <c r="V821" s="88"/>
      <c r="W821" s="97"/>
      <c r="X821" s="88"/>
    </row>
    <row r="822" spans="1:24">
      <c r="A822" s="111"/>
      <c r="B822" s="111"/>
      <c r="C822" s="112"/>
      <c r="D822" s="113"/>
      <c r="E822" s="50"/>
      <c r="F822" s="148"/>
      <c r="G822" s="116"/>
      <c r="H822" s="54"/>
      <c r="I822" s="54"/>
      <c r="J822" s="55"/>
      <c r="K822" s="112"/>
      <c r="L822" s="116"/>
      <c r="M822" s="116"/>
      <c r="N822" s="149"/>
      <c r="O822" s="116"/>
      <c r="Q822" s="88"/>
      <c r="R822" s="42"/>
      <c r="S822" s="43"/>
      <c r="T822" s="88"/>
      <c r="U822" s="97"/>
      <c r="V822" s="88"/>
      <c r="W822" s="97"/>
      <c r="X822" s="88"/>
    </row>
    <row r="823" spans="1:24">
      <c r="A823" s="111"/>
      <c r="B823" s="111"/>
      <c r="C823" s="112"/>
      <c r="D823" s="113"/>
      <c r="E823" s="50"/>
      <c r="F823" s="148"/>
      <c r="G823" s="116"/>
      <c r="H823" s="54"/>
      <c r="I823" s="54"/>
      <c r="J823" s="55"/>
      <c r="K823" s="112"/>
      <c r="L823" s="116"/>
      <c r="M823" s="116"/>
      <c r="N823" s="149"/>
      <c r="O823" s="116"/>
      <c r="Q823" s="88"/>
      <c r="R823" s="42"/>
      <c r="S823" s="43"/>
      <c r="T823" s="88"/>
      <c r="U823" s="97"/>
      <c r="V823" s="88"/>
      <c r="W823" s="97"/>
      <c r="X823" s="88"/>
    </row>
    <row r="824" spans="1:24">
      <c r="A824" s="111"/>
      <c r="B824" s="111"/>
      <c r="C824" s="112"/>
      <c r="D824" s="113"/>
      <c r="E824" s="50"/>
      <c r="F824" s="148"/>
      <c r="G824" s="116"/>
      <c r="H824" s="54"/>
      <c r="I824" s="54"/>
      <c r="J824" s="55"/>
      <c r="K824" s="112"/>
      <c r="L824" s="116"/>
      <c r="M824" s="116"/>
      <c r="N824" s="149"/>
      <c r="O824" s="116"/>
      <c r="Q824" s="88"/>
      <c r="R824" s="42"/>
      <c r="S824" s="43"/>
      <c r="T824" s="88"/>
      <c r="U824" s="97"/>
      <c r="V824" s="88"/>
      <c r="W824" s="97"/>
      <c r="X824" s="88"/>
    </row>
    <row r="825" spans="1:24">
      <c r="A825" s="111"/>
      <c r="B825" s="111"/>
      <c r="C825" s="112"/>
      <c r="D825" s="113"/>
      <c r="E825" s="50"/>
      <c r="F825" s="148"/>
      <c r="G825" s="116"/>
      <c r="H825" s="54"/>
      <c r="I825" s="54"/>
      <c r="J825" s="55"/>
      <c r="K825" s="112"/>
      <c r="L825" s="116"/>
      <c r="M825" s="116"/>
      <c r="N825" s="149"/>
      <c r="O825" s="116"/>
      <c r="Q825" s="88"/>
      <c r="R825" s="42"/>
      <c r="S825" s="43"/>
      <c r="T825" s="88"/>
      <c r="U825" s="97"/>
      <c r="V825" s="88"/>
      <c r="W825" s="97"/>
      <c r="X825" s="88"/>
    </row>
    <row r="826" spans="1:24">
      <c r="A826" s="111"/>
      <c r="B826" s="111"/>
      <c r="C826" s="112"/>
      <c r="D826" s="113"/>
      <c r="E826" s="50"/>
      <c r="F826" s="148"/>
      <c r="G826" s="116"/>
      <c r="H826" s="54"/>
      <c r="I826" s="54"/>
      <c r="J826" s="55"/>
      <c r="K826" s="112"/>
      <c r="L826" s="116"/>
      <c r="M826" s="116"/>
      <c r="N826" s="149"/>
      <c r="O826" s="116"/>
      <c r="Q826" s="88"/>
      <c r="R826" s="42"/>
      <c r="S826" s="43"/>
      <c r="T826" s="88"/>
      <c r="U826" s="97"/>
      <c r="V826" s="88"/>
      <c r="W826" s="97"/>
      <c r="X826" s="88"/>
    </row>
    <row r="827" spans="1:24">
      <c r="A827" s="111"/>
      <c r="B827" s="111"/>
      <c r="C827" s="112"/>
      <c r="D827" s="113"/>
      <c r="E827" s="50"/>
      <c r="F827" s="148"/>
      <c r="G827" s="116"/>
      <c r="H827" s="54"/>
      <c r="I827" s="54"/>
      <c r="J827" s="55"/>
      <c r="K827" s="112"/>
      <c r="L827" s="116"/>
      <c r="M827" s="116"/>
      <c r="N827" s="149"/>
      <c r="O827" s="116"/>
      <c r="Q827" s="88"/>
      <c r="R827" s="42"/>
      <c r="S827" s="43"/>
      <c r="T827" s="88"/>
      <c r="U827" s="97"/>
      <c r="V827" s="88"/>
      <c r="W827" s="97"/>
      <c r="X827" s="88"/>
    </row>
    <row r="828" spans="1:24">
      <c r="A828" s="111"/>
      <c r="B828" s="111"/>
      <c r="C828" s="112"/>
      <c r="D828" s="113"/>
      <c r="E828" s="50"/>
      <c r="F828" s="148"/>
      <c r="G828" s="116"/>
      <c r="H828" s="54"/>
      <c r="I828" s="54"/>
      <c r="J828" s="55"/>
      <c r="K828" s="112"/>
      <c r="L828" s="116"/>
      <c r="M828" s="116"/>
      <c r="N828" s="149"/>
      <c r="O828" s="116"/>
      <c r="Q828" s="88"/>
      <c r="R828" s="42"/>
      <c r="S828" s="43"/>
      <c r="T828" s="88"/>
      <c r="U828" s="97"/>
      <c r="V828" s="88"/>
      <c r="W828" s="97"/>
      <c r="X828" s="88"/>
    </row>
    <row r="829" spans="1:24">
      <c r="A829" s="111"/>
      <c r="B829" s="111"/>
      <c r="C829" s="112"/>
      <c r="D829" s="113"/>
      <c r="E829" s="50"/>
      <c r="F829" s="148"/>
      <c r="G829" s="116"/>
      <c r="H829" s="54"/>
      <c r="I829" s="54"/>
      <c r="J829" s="55"/>
      <c r="K829" s="112"/>
      <c r="L829" s="116"/>
      <c r="M829" s="116"/>
      <c r="N829" s="149"/>
      <c r="O829" s="116"/>
      <c r="Q829" s="88"/>
      <c r="R829" s="42"/>
      <c r="S829" s="43"/>
      <c r="T829" s="88"/>
      <c r="U829" s="97"/>
      <c r="V829" s="88"/>
      <c r="W829" s="97"/>
      <c r="X829" s="88"/>
    </row>
    <row r="830" spans="1:24">
      <c r="A830" s="111"/>
      <c r="B830" s="111"/>
      <c r="C830" s="112"/>
      <c r="D830" s="113"/>
      <c r="E830" s="50"/>
      <c r="F830" s="148"/>
      <c r="G830" s="116"/>
      <c r="H830" s="54"/>
      <c r="I830" s="54"/>
      <c r="J830" s="55"/>
      <c r="K830" s="112"/>
      <c r="L830" s="116"/>
      <c r="M830" s="116"/>
      <c r="N830" s="149"/>
      <c r="O830" s="116"/>
      <c r="Q830" s="88"/>
      <c r="R830" s="42"/>
      <c r="S830" s="43"/>
      <c r="T830" s="88"/>
      <c r="U830" s="97"/>
      <c r="V830" s="88"/>
      <c r="W830" s="97"/>
      <c r="X830" s="88"/>
    </row>
    <row r="831" spans="1:24">
      <c r="A831" s="111"/>
      <c r="B831" s="111"/>
      <c r="C831" s="112"/>
      <c r="D831" s="113"/>
      <c r="E831" s="50"/>
      <c r="F831" s="148"/>
      <c r="G831" s="116"/>
      <c r="H831" s="54"/>
      <c r="I831" s="54"/>
      <c r="J831" s="55"/>
      <c r="K831" s="112"/>
      <c r="L831" s="116"/>
      <c r="M831" s="116"/>
      <c r="N831" s="149"/>
      <c r="O831" s="116"/>
      <c r="Q831" s="88"/>
      <c r="R831" s="42"/>
      <c r="S831" s="43"/>
      <c r="T831" s="88"/>
      <c r="U831" s="97"/>
      <c r="V831" s="88"/>
      <c r="W831" s="97"/>
      <c r="X831" s="88"/>
    </row>
    <row r="832" spans="1:24">
      <c r="A832" s="111"/>
      <c r="B832" s="111"/>
      <c r="C832" s="112"/>
      <c r="D832" s="113"/>
      <c r="E832" s="50"/>
      <c r="F832" s="148"/>
      <c r="G832" s="116"/>
      <c r="H832" s="54"/>
      <c r="I832" s="54"/>
      <c r="J832" s="55"/>
      <c r="K832" s="112"/>
      <c r="L832" s="116"/>
      <c r="M832" s="116"/>
      <c r="N832" s="149"/>
      <c r="O832" s="116"/>
      <c r="Q832" s="88"/>
      <c r="R832" s="42"/>
      <c r="S832" s="43"/>
      <c r="T832" s="88"/>
      <c r="U832" s="97"/>
      <c r="V832" s="88"/>
      <c r="W832" s="97"/>
      <c r="X832" s="88"/>
    </row>
    <row r="833" spans="1:24">
      <c r="A833" s="111"/>
      <c r="B833" s="111"/>
      <c r="C833" s="112"/>
      <c r="D833" s="113"/>
      <c r="E833" s="50"/>
      <c r="F833" s="148"/>
      <c r="G833" s="116"/>
      <c r="H833" s="54"/>
      <c r="I833" s="54"/>
      <c r="J833" s="55"/>
      <c r="K833" s="112"/>
      <c r="L833" s="116"/>
      <c r="M833" s="116"/>
      <c r="N833" s="149"/>
      <c r="O833" s="116"/>
      <c r="Q833" s="88"/>
      <c r="R833" s="42"/>
      <c r="S833" s="43"/>
      <c r="T833" s="88"/>
      <c r="U833" s="97"/>
      <c r="V833" s="88"/>
      <c r="W833" s="97"/>
      <c r="X833" s="88"/>
    </row>
    <row r="834" spans="1:24">
      <c r="A834" s="111"/>
      <c r="B834" s="111"/>
      <c r="C834" s="112"/>
      <c r="D834" s="113"/>
      <c r="E834" s="50"/>
      <c r="F834" s="148"/>
      <c r="G834" s="116"/>
      <c r="H834" s="54"/>
      <c r="I834" s="54"/>
      <c r="J834" s="55"/>
      <c r="K834" s="112"/>
      <c r="L834" s="116"/>
      <c r="M834" s="116"/>
      <c r="N834" s="149"/>
      <c r="O834" s="116"/>
      <c r="Q834" s="88"/>
      <c r="R834" s="42"/>
      <c r="S834" s="43"/>
      <c r="T834" s="88"/>
      <c r="U834" s="97"/>
      <c r="V834" s="88"/>
      <c r="W834" s="97"/>
      <c r="X834" s="88"/>
    </row>
    <row r="835" spans="1:24">
      <c r="A835" s="111"/>
      <c r="B835" s="111"/>
      <c r="C835" s="112"/>
      <c r="D835" s="113"/>
      <c r="E835" s="50"/>
      <c r="F835" s="148"/>
      <c r="G835" s="116"/>
      <c r="H835" s="54"/>
      <c r="I835" s="54"/>
      <c r="J835" s="55"/>
      <c r="K835" s="112"/>
      <c r="L835" s="116"/>
      <c r="M835" s="116"/>
      <c r="N835" s="149"/>
      <c r="O835" s="116"/>
      <c r="Q835" s="88"/>
      <c r="R835" s="42"/>
      <c r="S835" s="43"/>
      <c r="T835" s="88"/>
      <c r="U835" s="97"/>
      <c r="V835" s="88"/>
      <c r="W835" s="97"/>
      <c r="X835" s="88"/>
    </row>
    <row r="836" spans="1:24">
      <c r="A836" s="111"/>
      <c r="B836" s="111"/>
      <c r="C836" s="112"/>
      <c r="D836" s="113"/>
      <c r="E836" s="50"/>
      <c r="F836" s="148"/>
      <c r="G836" s="116"/>
      <c r="H836" s="54"/>
      <c r="I836" s="54"/>
      <c r="J836" s="55"/>
      <c r="K836" s="112"/>
      <c r="L836" s="116"/>
      <c r="M836" s="116"/>
      <c r="N836" s="149"/>
      <c r="O836" s="116"/>
      <c r="Q836" s="88"/>
      <c r="R836" s="42"/>
      <c r="S836" s="43"/>
      <c r="T836" s="88"/>
      <c r="U836" s="97"/>
      <c r="V836" s="88"/>
      <c r="W836" s="97"/>
      <c r="X836" s="88"/>
    </row>
    <row r="837" spans="1:24">
      <c r="A837" s="111"/>
      <c r="B837" s="111"/>
      <c r="C837" s="112"/>
      <c r="D837" s="113"/>
      <c r="E837" s="50"/>
      <c r="F837" s="148"/>
      <c r="G837" s="116"/>
      <c r="H837" s="54"/>
      <c r="I837" s="54"/>
      <c r="J837" s="55"/>
      <c r="K837" s="112"/>
      <c r="L837" s="116"/>
      <c r="M837" s="116"/>
      <c r="N837" s="149"/>
      <c r="O837" s="116"/>
      <c r="Q837" s="88"/>
      <c r="R837" s="42"/>
      <c r="S837" s="43"/>
      <c r="T837" s="88"/>
      <c r="U837" s="97"/>
      <c r="V837" s="88"/>
      <c r="W837" s="97"/>
      <c r="X837" s="88"/>
    </row>
    <row r="838" spans="1:24">
      <c r="A838" s="111"/>
      <c r="B838" s="111"/>
      <c r="C838" s="112"/>
      <c r="D838" s="113"/>
      <c r="E838" s="50"/>
      <c r="F838" s="148"/>
      <c r="G838" s="116"/>
      <c r="H838" s="54"/>
      <c r="I838" s="54"/>
      <c r="J838" s="55"/>
      <c r="K838" s="112"/>
      <c r="L838" s="116"/>
      <c r="M838" s="116"/>
      <c r="N838" s="149"/>
      <c r="O838" s="116"/>
      <c r="Q838" s="88"/>
      <c r="R838" s="42"/>
      <c r="S838" s="43"/>
      <c r="T838" s="88"/>
      <c r="U838" s="97"/>
      <c r="V838" s="88"/>
      <c r="W838" s="97"/>
      <c r="X838" s="88"/>
    </row>
    <row r="839" spans="1:24">
      <c r="A839" s="111"/>
      <c r="B839" s="111"/>
      <c r="C839" s="112"/>
      <c r="D839" s="113"/>
      <c r="E839" s="50"/>
      <c r="F839" s="148"/>
      <c r="G839" s="116"/>
      <c r="H839" s="54"/>
      <c r="I839" s="54"/>
      <c r="J839" s="55"/>
      <c r="K839" s="112"/>
      <c r="L839" s="116"/>
      <c r="M839" s="116"/>
      <c r="N839" s="149"/>
      <c r="O839" s="116"/>
      <c r="Q839" s="88"/>
      <c r="R839" s="42"/>
      <c r="S839" s="43"/>
      <c r="T839" s="88"/>
      <c r="U839" s="97"/>
      <c r="V839" s="88"/>
      <c r="W839" s="97"/>
      <c r="X839" s="88"/>
    </row>
    <row r="840" spans="1:24">
      <c r="A840" s="111"/>
      <c r="B840" s="111"/>
      <c r="C840" s="112"/>
      <c r="D840" s="113"/>
      <c r="E840" s="50"/>
      <c r="F840" s="148"/>
      <c r="G840" s="116"/>
      <c r="H840" s="54"/>
      <c r="I840" s="54"/>
      <c r="J840" s="55"/>
      <c r="K840" s="112"/>
      <c r="L840" s="116"/>
      <c r="M840" s="116"/>
      <c r="N840" s="149"/>
      <c r="O840" s="116"/>
      <c r="Q840" s="88"/>
      <c r="R840" s="42"/>
      <c r="S840" s="43"/>
      <c r="T840" s="88"/>
      <c r="U840" s="97"/>
      <c r="V840" s="88"/>
      <c r="W840" s="97"/>
      <c r="X840" s="88"/>
    </row>
    <row r="841" spans="1:24">
      <c r="A841" s="111"/>
      <c r="B841" s="111"/>
      <c r="C841" s="112"/>
      <c r="D841" s="113"/>
      <c r="E841" s="50"/>
      <c r="F841" s="148"/>
      <c r="G841" s="116"/>
      <c r="H841" s="54"/>
      <c r="I841" s="54"/>
      <c r="J841" s="55"/>
      <c r="K841" s="112"/>
      <c r="L841" s="116"/>
      <c r="M841" s="116"/>
      <c r="N841" s="149"/>
      <c r="O841" s="116"/>
      <c r="Q841" s="88"/>
      <c r="R841" s="42"/>
      <c r="S841" s="43"/>
      <c r="T841" s="88"/>
      <c r="U841" s="97"/>
      <c r="V841" s="88"/>
      <c r="W841" s="97"/>
      <c r="X841" s="88"/>
    </row>
    <row r="842" spans="1:24">
      <c r="A842" s="111"/>
      <c r="B842" s="111"/>
      <c r="C842" s="112"/>
      <c r="D842" s="113"/>
      <c r="E842" s="50"/>
      <c r="F842" s="148"/>
      <c r="G842" s="116"/>
      <c r="H842" s="54"/>
      <c r="I842" s="54"/>
      <c r="J842" s="55"/>
      <c r="K842" s="112"/>
      <c r="L842" s="116"/>
      <c r="M842" s="116"/>
      <c r="N842" s="149"/>
      <c r="O842" s="116"/>
      <c r="Q842" s="88"/>
      <c r="R842" s="42"/>
      <c r="S842" s="43"/>
      <c r="T842" s="88"/>
      <c r="U842" s="97"/>
      <c r="V842" s="88"/>
      <c r="W842" s="97"/>
      <c r="X842" s="88"/>
    </row>
    <row r="843" spans="1:24">
      <c r="A843" s="111"/>
      <c r="B843" s="111"/>
      <c r="C843" s="112"/>
      <c r="D843" s="113"/>
      <c r="E843" s="50"/>
      <c r="F843" s="148"/>
      <c r="G843" s="116"/>
      <c r="H843" s="54"/>
      <c r="I843" s="54"/>
      <c r="J843" s="55"/>
      <c r="K843" s="112"/>
      <c r="L843" s="116"/>
      <c r="M843" s="116"/>
      <c r="N843" s="149"/>
      <c r="O843" s="116"/>
      <c r="Q843" s="88"/>
      <c r="R843" s="42"/>
      <c r="S843" s="43"/>
      <c r="T843" s="88"/>
      <c r="U843" s="97"/>
      <c r="V843" s="88"/>
      <c r="W843" s="97"/>
      <c r="X843" s="88"/>
    </row>
    <row r="844" spans="1:24">
      <c r="A844" s="111"/>
      <c r="B844" s="111"/>
      <c r="C844" s="112"/>
      <c r="D844" s="113"/>
      <c r="E844" s="50"/>
      <c r="F844" s="148"/>
      <c r="G844" s="116"/>
      <c r="H844" s="54"/>
      <c r="I844" s="54"/>
      <c r="J844" s="55"/>
      <c r="K844" s="112"/>
      <c r="L844" s="116"/>
      <c r="M844" s="116"/>
      <c r="N844" s="149"/>
      <c r="O844" s="116"/>
      <c r="Q844" s="88"/>
      <c r="R844" s="42"/>
      <c r="S844" s="43"/>
      <c r="T844" s="88"/>
      <c r="U844" s="97"/>
      <c r="V844" s="88"/>
      <c r="W844" s="97"/>
      <c r="X844" s="88"/>
    </row>
    <row r="845" spans="1:24">
      <c r="A845" s="111"/>
      <c r="B845" s="111"/>
      <c r="C845" s="112"/>
      <c r="D845" s="113"/>
      <c r="E845" s="50"/>
      <c r="F845" s="148"/>
      <c r="G845" s="116"/>
      <c r="H845" s="54"/>
      <c r="I845" s="54"/>
      <c r="J845" s="55"/>
      <c r="K845" s="112"/>
      <c r="L845" s="116"/>
      <c r="M845" s="116"/>
      <c r="N845" s="149"/>
      <c r="O845" s="116"/>
      <c r="Q845" s="88"/>
      <c r="R845" s="42"/>
      <c r="S845" s="43"/>
      <c r="T845" s="88"/>
      <c r="U845" s="97"/>
      <c r="V845" s="88"/>
      <c r="W845" s="97"/>
      <c r="X845" s="88"/>
    </row>
    <row r="846" spans="1:24">
      <c r="A846" s="111"/>
      <c r="B846" s="111"/>
      <c r="C846" s="112"/>
      <c r="D846" s="113"/>
      <c r="E846" s="50"/>
      <c r="F846" s="148"/>
      <c r="G846" s="116"/>
      <c r="H846" s="54"/>
      <c r="I846" s="54"/>
      <c r="J846" s="55"/>
      <c r="K846" s="112"/>
      <c r="L846" s="116"/>
      <c r="M846" s="116"/>
      <c r="N846" s="149"/>
      <c r="O846" s="116"/>
      <c r="Q846" s="88"/>
      <c r="R846" s="42"/>
      <c r="S846" s="43"/>
      <c r="T846" s="88"/>
      <c r="U846" s="97"/>
      <c r="V846" s="88"/>
      <c r="W846" s="97"/>
      <c r="X846" s="88"/>
    </row>
    <row r="847" spans="1:24">
      <c r="A847" s="111"/>
      <c r="B847" s="111"/>
      <c r="C847" s="112"/>
      <c r="D847" s="113"/>
      <c r="E847" s="50"/>
      <c r="F847" s="148"/>
      <c r="G847" s="116"/>
      <c r="H847" s="54"/>
      <c r="I847" s="54"/>
      <c r="J847" s="55"/>
      <c r="K847" s="112"/>
      <c r="L847" s="116"/>
      <c r="M847" s="116"/>
      <c r="N847" s="149"/>
      <c r="O847" s="116"/>
      <c r="Q847" s="88"/>
      <c r="R847" s="42"/>
      <c r="S847" s="43"/>
      <c r="T847" s="88"/>
      <c r="U847" s="97"/>
      <c r="V847" s="88"/>
      <c r="W847" s="97"/>
      <c r="X847" s="88"/>
    </row>
    <row r="848" spans="1:24">
      <c r="A848" s="111"/>
      <c r="B848" s="111"/>
      <c r="C848" s="112"/>
      <c r="D848" s="113"/>
      <c r="E848" s="50"/>
      <c r="F848" s="148"/>
      <c r="G848" s="116"/>
      <c r="H848" s="54"/>
      <c r="I848" s="54"/>
      <c r="J848" s="55"/>
      <c r="K848" s="112"/>
      <c r="L848" s="116"/>
      <c r="M848" s="116"/>
      <c r="N848" s="149"/>
      <c r="O848" s="116"/>
      <c r="Q848" s="88"/>
      <c r="R848" s="42"/>
      <c r="S848" s="43"/>
      <c r="T848" s="88"/>
      <c r="U848" s="97"/>
      <c r="V848" s="88"/>
      <c r="W848" s="97"/>
      <c r="X848" s="88"/>
    </row>
    <row r="849" spans="1:24">
      <c r="A849" s="111"/>
      <c r="B849" s="111"/>
      <c r="C849" s="112"/>
      <c r="D849" s="113"/>
      <c r="E849" s="50"/>
      <c r="F849" s="148"/>
      <c r="G849" s="116"/>
      <c r="H849" s="54"/>
      <c r="I849" s="54"/>
      <c r="J849" s="55"/>
      <c r="K849" s="112"/>
      <c r="L849" s="116"/>
      <c r="M849" s="116"/>
      <c r="N849" s="149"/>
      <c r="O849" s="116"/>
      <c r="Q849" s="88"/>
      <c r="R849" s="42"/>
      <c r="S849" s="43"/>
      <c r="T849" s="88"/>
      <c r="U849" s="97"/>
      <c r="V849" s="88"/>
      <c r="W849" s="97"/>
      <c r="X849" s="88"/>
    </row>
    <row r="850" spans="1:24">
      <c r="A850" s="111"/>
      <c r="B850" s="111"/>
      <c r="C850" s="112"/>
      <c r="D850" s="113"/>
      <c r="E850" s="50"/>
      <c r="F850" s="148"/>
      <c r="G850" s="116"/>
      <c r="H850" s="54"/>
      <c r="I850" s="54"/>
      <c r="J850" s="55"/>
      <c r="K850" s="112"/>
      <c r="L850" s="116"/>
      <c r="M850" s="116"/>
      <c r="N850" s="149"/>
      <c r="O850" s="116"/>
      <c r="Q850" s="88"/>
      <c r="R850" s="42"/>
      <c r="S850" s="43"/>
      <c r="T850" s="88"/>
      <c r="U850" s="97"/>
      <c r="V850" s="88"/>
      <c r="W850" s="97"/>
      <c r="X850" s="88"/>
    </row>
    <row r="851" spans="1:24">
      <c r="A851" s="111"/>
      <c r="B851" s="111"/>
      <c r="C851" s="112"/>
      <c r="D851" s="113"/>
      <c r="E851" s="50"/>
      <c r="F851" s="148"/>
      <c r="G851" s="116"/>
      <c r="H851" s="54"/>
      <c r="I851" s="54"/>
      <c r="J851" s="55"/>
      <c r="K851" s="112"/>
      <c r="L851" s="116"/>
      <c r="M851" s="116"/>
      <c r="N851" s="149"/>
      <c r="O851" s="116"/>
      <c r="Q851" s="88"/>
      <c r="R851" s="42"/>
      <c r="S851" s="43"/>
      <c r="T851" s="88"/>
      <c r="U851" s="97"/>
      <c r="V851" s="88"/>
      <c r="W851" s="97"/>
      <c r="X851" s="88"/>
    </row>
    <row r="852" spans="1:24">
      <c r="A852" s="111"/>
      <c r="B852" s="111"/>
      <c r="C852" s="112"/>
      <c r="D852" s="113"/>
      <c r="E852" s="50"/>
      <c r="F852" s="148"/>
      <c r="G852" s="116"/>
      <c r="H852" s="54"/>
      <c r="I852" s="54"/>
      <c r="J852" s="55"/>
      <c r="K852" s="112"/>
      <c r="L852" s="116"/>
      <c r="M852" s="116"/>
      <c r="N852" s="149"/>
      <c r="O852" s="116"/>
      <c r="Q852" s="88"/>
      <c r="R852" s="42"/>
      <c r="S852" s="43"/>
      <c r="T852" s="88"/>
      <c r="U852" s="97"/>
      <c r="V852" s="88"/>
      <c r="W852" s="97"/>
      <c r="X852" s="88"/>
    </row>
    <row r="853" spans="1:24">
      <c r="A853" s="111"/>
      <c r="B853" s="111"/>
      <c r="C853" s="112"/>
      <c r="D853" s="113"/>
      <c r="E853" s="50"/>
      <c r="F853" s="148"/>
      <c r="G853" s="116"/>
      <c r="H853" s="54"/>
      <c r="I853" s="54"/>
      <c r="J853" s="55"/>
      <c r="K853" s="112"/>
      <c r="L853" s="116"/>
      <c r="M853" s="116"/>
      <c r="N853" s="149"/>
      <c r="O853" s="116"/>
      <c r="Q853" s="88"/>
      <c r="R853" s="42"/>
      <c r="S853" s="43"/>
      <c r="T853" s="88"/>
      <c r="U853" s="97"/>
      <c r="V853" s="88"/>
      <c r="W853" s="97"/>
      <c r="X853" s="88"/>
    </row>
    <row r="854" spans="1:24">
      <c r="A854" s="111"/>
      <c r="B854" s="111"/>
      <c r="C854" s="112"/>
      <c r="D854" s="113"/>
      <c r="E854" s="50"/>
      <c r="F854" s="148"/>
      <c r="G854" s="116"/>
      <c r="H854" s="54"/>
      <c r="I854" s="54"/>
      <c r="J854" s="55"/>
      <c r="K854" s="112"/>
      <c r="L854" s="116"/>
      <c r="M854" s="116"/>
      <c r="N854" s="149"/>
      <c r="O854" s="116"/>
      <c r="Q854" s="88"/>
      <c r="R854" s="42"/>
      <c r="S854" s="43"/>
      <c r="T854" s="88"/>
      <c r="U854" s="97"/>
      <c r="V854" s="88"/>
      <c r="W854" s="97"/>
      <c r="X854" s="88"/>
    </row>
    <row r="855" spans="1:24">
      <c r="A855" s="111"/>
      <c r="B855" s="111"/>
      <c r="C855" s="112"/>
      <c r="D855" s="113"/>
      <c r="E855" s="50"/>
      <c r="F855" s="148"/>
      <c r="G855" s="116"/>
      <c r="H855" s="54"/>
      <c r="I855" s="54"/>
      <c r="J855" s="55"/>
      <c r="K855" s="112"/>
      <c r="L855" s="116"/>
      <c r="M855" s="116"/>
      <c r="N855" s="149"/>
      <c r="O855" s="116"/>
      <c r="Q855" s="88"/>
      <c r="R855" s="42"/>
      <c r="S855" s="43"/>
      <c r="T855" s="88"/>
      <c r="U855" s="97"/>
      <c r="V855" s="88"/>
      <c r="W855" s="97"/>
      <c r="X855" s="88"/>
    </row>
    <row r="856" spans="1:24">
      <c r="A856" s="111"/>
      <c r="B856" s="111"/>
      <c r="C856" s="112"/>
      <c r="D856" s="113"/>
      <c r="E856" s="50"/>
      <c r="F856" s="148"/>
      <c r="G856" s="116"/>
      <c r="H856" s="54"/>
      <c r="I856" s="54"/>
      <c r="J856" s="55"/>
      <c r="K856" s="112"/>
      <c r="L856" s="116"/>
      <c r="M856" s="116"/>
      <c r="N856" s="149"/>
      <c r="O856" s="116"/>
      <c r="Q856" s="88"/>
      <c r="R856" s="42"/>
      <c r="S856" s="43"/>
      <c r="T856" s="88"/>
      <c r="U856" s="97"/>
      <c r="V856" s="88"/>
      <c r="W856" s="97"/>
      <c r="X856" s="88"/>
    </row>
    <row r="857" spans="1:24">
      <c r="A857" s="111"/>
      <c r="B857" s="111"/>
      <c r="C857" s="112"/>
      <c r="D857" s="113"/>
      <c r="E857" s="50"/>
      <c r="F857" s="148"/>
      <c r="G857" s="116"/>
      <c r="H857" s="54"/>
      <c r="I857" s="54"/>
      <c r="J857" s="55"/>
      <c r="K857" s="112"/>
      <c r="L857" s="116"/>
      <c r="M857" s="116"/>
      <c r="N857" s="149"/>
      <c r="O857" s="116"/>
      <c r="Q857" s="88"/>
      <c r="R857" s="42"/>
      <c r="S857" s="43"/>
      <c r="T857" s="88"/>
      <c r="U857" s="97"/>
      <c r="V857" s="88"/>
      <c r="W857" s="97"/>
      <c r="X857" s="88"/>
    </row>
    <row r="858" spans="1:24">
      <c r="A858" s="111"/>
      <c r="B858" s="111"/>
      <c r="C858" s="112"/>
      <c r="D858" s="113"/>
      <c r="E858" s="50"/>
      <c r="F858" s="148"/>
      <c r="G858" s="116"/>
      <c r="H858" s="54"/>
      <c r="I858" s="54"/>
      <c r="J858" s="55"/>
      <c r="K858" s="112"/>
      <c r="L858" s="116"/>
      <c r="M858" s="116"/>
      <c r="N858" s="149"/>
      <c r="O858" s="116"/>
      <c r="Q858" s="88"/>
      <c r="R858" s="42"/>
      <c r="S858" s="43"/>
      <c r="T858" s="88"/>
      <c r="U858" s="97"/>
      <c r="V858" s="88"/>
      <c r="W858" s="97"/>
      <c r="X858" s="88"/>
    </row>
    <row r="859" spans="1:24">
      <c r="A859" s="111"/>
      <c r="B859" s="111"/>
      <c r="C859" s="112"/>
      <c r="D859" s="113"/>
      <c r="E859" s="50"/>
      <c r="F859" s="148"/>
      <c r="G859" s="116"/>
      <c r="H859" s="54"/>
      <c r="I859" s="54"/>
      <c r="J859" s="55"/>
      <c r="K859" s="112"/>
      <c r="L859" s="116"/>
      <c r="M859" s="116"/>
      <c r="N859" s="149"/>
      <c r="O859" s="116"/>
      <c r="Q859" s="88"/>
      <c r="R859" s="42"/>
      <c r="S859" s="43"/>
      <c r="T859" s="88"/>
      <c r="U859" s="97"/>
      <c r="V859" s="88"/>
      <c r="W859" s="97"/>
      <c r="X859" s="88"/>
    </row>
    <row r="860" spans="1:24">
      <c r="A860" s="111"/>
      <c r="B860" s="111"/>
      <c r="C860" s="112"/>
      <c r="D860" s="113"/>
      <c r="E860" s="50"/>
      <c r="F860" s="148"/>
      <c r="G860" s="116"/>
      <c r="H860" s="54"/>
      <c r="I860" s="54"/>
      <c r="J860" s="55"/>
      <c r="K860" s="112"/>
      <c r="L860" s="116"/>
      <c r="M860" s="116"/>
      <c r="N860" s="149"/>
      <c r="O860" s="116"/>
      <c r="Q860" s="88"/>
      <c r="R860" s="42"/>
      <c r="S860" s="43"/>
      <c r="T860" s="88"/>
      <c r="U860" s="97"/>
      <c r="V860" s="88"/>
      <c r="W860" s="97"/>
      <c r="X860" s="88"/>
    </row>
    <row r="861" spans="1:24">
      <c r="A861" s="111"/>
      <c r="B861" s="111"/>
      <c r="C861" s="112"/>
      <c r="D861" s="113"/>
      <c r="E861" s="50"/>
      <c r="F861" s="148"/>
      <c r="G861" s="116"/>
      <c r="H861" s="54"/>
      <c r="I861" s="54"/>
      <c r="J861" s="55"/>
      <c r="K861" s="112"/>
      <c r="L861" s="116"/>
      <c r="M861" s="116"/>
      <c r="N861" s="149"/>
      <c r="O861" s="116"/>
      <c r="Q861" s="88"/>
      <c r="R861" s="42"/>
      <c r="S861" s="43"/>
      <c r="T861" s="88"/>
      <c r="U861" s="97"/>
      <c r="V861" s="88"/>
      <c r="W861" s="97"/>
      <c r="X861" s="88"/>
    </row>
    <row r="862" spans="1:24">
      <c r="A862" s="111"/>
      <c r="B862" s="111"/>
      <c r="C862" s="112"/>
      <c r="D862" s="113"/>
      <c r="E862" s="50"/>
      <c r="F862" s="148"/>
      <c r="G862" s="116"/>
      <c r="H862" s="54"/>
      <c r="I862" s="54"/>
      <c r="J862" s="55"/>
      <c r="K862" s="112"/>
      <c r="L862" s="116"/>
      <c r="M862" s="116"/>
      <c r="N862" s="149"/>
      <c r="O862" s="116"/>
      <c r="Q862" s="88"/>
      <c r="R862" s="42"/>
      <c r="S862" s="43"/>
      <c r="T862" s="88"/>
      <c r="U862" s="97"/>
      <c r="V862" s="88"/>
      <c r="W862" s="97"/>
      <c r="X862" s="88"/>
    </row>
    <row r="863" spans="1:24">
      <c r="A863" s="111"/>
      <c r="B863" s="111"/>
      <c r="C863" s="112"/>
      <c r="D863" s="113"/>
      <c r="E863" s="50"/>
      <c r="F863" s="148"/>
      <c r="G863" s="116"/>
      <c r="H863" s="54"/>
      <c r="I863" s="54"/>
      <c r="J863" s="55"/>
      <c r="K863" s="112"/>
      <c r="L863" s="116"/>
      <c r="M863" s="116"/>
      <c r="N863" s="149"/>
      <c r="O863" s="116"/>
      <c r="Q863" s="88"/>
      <c r="R863" s="42"/>
      <c r="S863" s="43"/>
      <c r="T863" s="88"/>
      <c r="U863" s="97"/>
      <c r="V863" s="88"/>
      <c r="W863" s="97"/>
      <c r="X863" s="88"/>
    </row>
    <row r="864" spans="1:24">
      <c r="A864" s="111"/>
      <c r="B864" s="111"/>
      <c r="C864" s="112"/>
      <c r="D864" s="113"/>
      <c r="E864" s="50"/>
      <c r="F864" s="148"/>
      <c r="G864" s="116"/>
      <c r="H864" s="54"/>
      <c r="I864" s="54"/>
      <c r="J864" s="55"/>
      <c r="K864" s="112"/>
      <c r="L864" s="116"/>
      <c r="M864" s="116"/>
      <c r="N864" s="149"/>
      <c r="O864" s="116"/>
      <c r="Q864" s="88"/>
      <c r="R864" s="42"/>
      <c r="S864" s="43"/>
      <c r="T864" s="88"/>
      <c r="U864" s="97"/>
      <c r="V864" s="88"/>
      <c r="W864" s="97"/>
      <c r="X864" s="88"/>
    </row>
    <row r="865" spans="1:24">
      <c r="A865" s="111"/>
      <c r="B865" s="111"/>
      <c r="C865" s="112"/>
      <c r="D865" s="113"/>
      <c r="E865" s="50"/>
      <c r="F865" s="148"/>
      <c r="G865" s="116"/>
      <c r="H865" s="54"/>
      <c r="I865" s="54"/>
      <c r="J865" s="55"/>
      <c r="K865" s="112"/>
      <c r="L865" s="116"/>
      <c r="M865" s="116"/>
      <c r="N865" s="149"/>
      <c r="O865" s="116"/>
      <c r="Q865" s="88"/>
      <c r="R865" s="42"/>
      <c r="S865" s="43"/>
      <c r="T865" s="88"/>
      <c r="U865" s="97"/>
      <c r="V865" s="88"/>
      <c r="W865" s="97"/>
      <c r="X865" s="88"/>
    </row>
    <row r="866" spans="1:24">
      <c r="A866" s="111"/>
      <c r="B866" s="111"/>
      <c r="C866" s="112"/>
      <c r="D866" s="113"/>
      <c r="E866" s="50"/>
      <c r="F866" s="148"/>
      <c r="G866" s="116"/>
      <c r="H866" s="54"/>
      <c r="I866" s="54"/>
      <c r="J866" s="55"/>
      <c r="K866" s="112"/>
      <c r="L866" s="116"/>
      <c r="M866" s="116"/>
      <c r="N866" s="149"/>
      <c r="O866" s="116"/>
      <c r="Q866" s="88"/>
      <c r="R866" s="42"/>
      <c r="S866" s="43"/>
      <c r="T866" s="88"/>
      <c r="U866" s="97"/>
      <c r="V866" s="88"/>
      <c r="W866" s="97"/>
      <c r="X866" s="88"/>
    </row>
    <row r="867" spans="1:24">
      <c r="A867" s="111"/>
      <c r="B867" s="111"/>
      <c r="C867" s="112"/>
      <c r="D867" s="113"/>
      <c r="E867" s="50"/>
      <c r="F867" s="148"/>
      <c r="G867" s="116"/>
      <c r="H867" s="54"/>
      <c r="I867" s="54"/>
      <c r="J867" s="55"/>
      <c r="K867" s="112"/>
      <c r="L867" s="116"/>
      <c r="M867" s="116"/>
      <c r="N867" s="149"/>
      <c r="O867" s="116"/>
      <c r="Q867" s="88"/>
      <c r="R867" s="42"/>
      <c r="S867" s="43"/>
      <c r="T867" s="88"/>
      <c r="U867" s="97"/>
      <c r="V867" s="88"/>
      <c r="W867" s="97"/>
      <c r="X867" s="88"/>
    </row>
    <row r="868" spans="1:24">
      <c r="A868" s="111"/>
      <c r="B868" s="111"/>
      <c r="C868" s="112"/>
      <c r="D868" s="113"/>
      <c r="E868" s="50"/>
      <c r="F868" s="148"/>
      <c r="G868" s="116"/>
      <c r="H868" s="54"/>
      <c r="I868" s="54"/>
      <c r="J868" s="55"/>
      <c r="K868" s="112"/>
      <c r="L868" s="116"/>
      <c r="M868" s="116"/>
      <c r="N868" s="149"/>
      <c r="O868" s="116"/>
      <c r="Q868" s="88"/>
      <c r="R868" s="42"/>
      <c r="S868" s="43"/>
      <c r="T868" s="88"/>
      <c r="U868" s="97"/>
      <c r="V868" s="88"/>
      <c r="W868" s="97"/>
      <c r="X868" s="88"/>
    </row>
    <row r="869" spans="1:24">
      <c r="A869" s="111"/>
      <c r="B869" s="111"/>
      <c r="C869" s="112"/>
      <c r="D869" s="113"/>
      <c r="E869" s="50"/>
      <c r="F869" s="148"/>
      <c r="G869" s="116"/>
      <c r="H869" s="54"/>
      <c r="I869" s="54"/>
      <c r="J869" s="55"/>
      <c r="K869" s="112"/>
      <c r="L869" s="116"/>
      <c r="M869" s="116"/>
      <c r="N869" s="149"/>
      <c r="O869" s="116"/>
      <c r="Q869" s="88"/>
      <c r="R869" s="42"/>
      <c r="S869" s="43"/>
      <c r="T869" s="88"/>
      <c r="U869" s="97"/>
      <c r="V869" s="88"/>
      <c r="W869" s="97"/>
      <c r="X869" s="88"/>
    </row>
    <row r="870" spans="1:24">
      <c r="A870" s="111"/>
      <c r="B870" s="111"/>
      <c r="C870" s="112"/>
      <c r="D870" s="113"/>
      <c r="E870" s="50"/>
      <c r="F870" s="148"/>
      <c r="G870" s="116"/>
      <c r="H870" s="54"/>
      <c r="I870" s="54"/>
      <c r="J870" s="55"/>
      <c r="K870" s="112"/>
      <c r="L870" s="116"/>
      <c r="M870" s="116"/>
      <c r="N870" s="149"/>
      <c r="O870" s="116"/>
      <c r="Q870" s="88"/>
      <c r="R870" s="42"/>
      <c r="S870" s="43"/>
      <c r="T870" s="88"/>
      <c r="U870" s="97"/>
      <c r="V870" s="88"/>
      <c r="W870" s="97"/>
      <c r="X870" s="88"/>
    </row>
    <row r="871" spans="1:24">
      <c r="A871" s="111"/>
      <c r="B871" s="111"/>
      <c r="C871" s="112"/>
      <c r="D871" s="113"/>
      <c r="E871" s="50"/>
      <c r="F871" s="148"/>
      <c r="G871" s="116"/>
      <c r="H871" s="54"/>
      <c r="I871" s="54"/>
      <c r="J871" s="55"/>
      <c r="K871" s="112"/>
      <c r="L871" s="116"/>
      <c r="M871" s="116"/>
      <c r="N871" s="149"/>
      <c r="O871" s="116"/>
      <c r="Q871" s="88"/>
      <c r="R871" s="42"/>
      <c r="S871" s="43"/>
      <c r="T871" s="88"/>
      <c r="U871" s="97"/>
      <c r="V871" s="88"/>
      <c r="W871" s="97"/>
      <c r="X871" s="88"/>
    </row>
    <row r="872" spans="1:24">
      <c r="A872" s="111"/>
      <c r="B872" s="111"/>
      <c r="C872" s="112"/>
      <c r="D872" s="113"/>
      <c r="E872" s="50"/>
      <c r="F872" s="148"/>
      <c r="G872" s="116"/>
      <c r="H872" s="54"/>
      <c r="I872" s="54"/>
      <c r="J872" s="55"/>
      <c r="K872" s="112"/>
      <c r="L872" s="116"/>
      <c r="M872" s="116"/>
      <c r="N872" s="149"/>
      <c r="O872" s="116"/>
      <c r="Q872" s="88"/>
      <c r="R872" s="42"/>
      <c r="S872" s="43"/>
      <c r="T872" s="88"/>
      <c r="U872" s="97"/>
      <c r="V872" s="88"/>
      <c r="W872" s="97"/>
      <c r="X872" s="88"/>
    </row>
    <row r="873" spans="1:24">
      <c r="A873" s="111"/>
      <c r="B873" s="111"/>
      <c r="C873" s="112"/>
      <c r="D873" s="113"/>
      <c r="E873" s="50"/>
      <c r="F873" s="148"/>
      <c r="G873" s="116"/>
      <c r="H873" s="54"/>
      <c r="I873" s="54"/>
      <c r="J873" s="55"/>
      <c r="K873" s="112"/>
      <c r="L873" s="116"/>
      <c r="M873" s="116"/>
      <c r="N873" s="149"/>
      <c r="O873" s="116"/>
      <c r="Q873" s="88"/>
      <c r="R873" s="42"/>
      <c r="S873" s="43"/>
      <c r="T873" s="88"/>
      <c r="U873" s="97"/>
      <c r="V873" s="88"/>
      <c r="W873" s="97"/>
      <c r="X873" s="88"/>
    </row>
    <row r="874" spans="1:24">
      <c r="A874" s="111"/>
      <c r="B874" s="111"/>
      <c r="C874" s="112"/>
      <c r="D874" s="113"/>
      <c r="E874" s="50"/>
      <c r="F874" s="148"/>
      <c r="G874" s="116"/>
      <c r="H874" s="54"/>
      <c r="I874" s="54"/>
      <c r="J874" s="55"/>
      <c r="K874" s="112"/>
      <c r="L874" s="116"/>
      <c r="M874" s="116"/>
      <c r="N874" s="149"/>
      <c r="O874" s="116"/>
      <c r="Q874" s="88"/>
      <c r="R874" s="42"/>
      <c r="S874" s="43"/>
      <c r="T874" s="88"/>
      <c r="U874" s="97"/>
      <c r="V874" s="88"/>
      <c r="W874" s="97"/>
      <c r="X874" s="88"/>
    </row>
    <row r="875" spans="1:24">
      <c r="A875" s="111"/>
      <c r="B875" s="111"/>
      <c r="C875" s="112"/>
      <c r="D875" s="113"/>
      <c r="E875" s="50"/>
      <c r="F875" s="148"/>
      <c r="G875" s="116"/>
      <c r="H875" s="54"/>
      <c r="I875" s="54"/>
      <c r="J875" s="55"/>
      <c r="K875" s="112"/>
      <c r="L875" s="116"/>
      <c r="M875" s="116"/>
      <c r="N875" s="149"/>
      <c r="O875" s="116"/>
      <c r="Q875" s="88"/>
      <c r="R875" s="42"/>
      <c r="S875" s="43"/>
      <c r="T875" s="88"/>
      <c r="U875" s="97"/>
      <c r="V875" s="88"/>
      <c r="W875" s="97"/>
      <c r="X875" s="88"/>
    </row>
    <row r="876" spans="1:24">
      <c r="A876" s="111"/>
      <c r="B876" s="111"/>
      <c r="C876" s="112"/>
      <c r="D876" s="113"/>
      <c r="E876" s="50"/>
      <c r="F876" s="148"/>
      <c r="G876" s="116"/>
      <c r="H876" s="54"/>
      <c r="I876" s="54"/>
      <c r="J876" s="55"/>
      <c r="K876" s="112"/>
      <c r="L876" s="116"/>
      <c r="M876" s="116"/>
      <c r="N876" s="149"/>
      <c r="O876" s="116"/>
      <c r="Q876" s="88"/>
      <c r="R876" s="42"/>
      <c r="S876" s="43"/>
      <c r="T876" s="88"/>
      <c r="U876" s="97"/>
      <c r="V876" s="88"/>
      <c r="W876" s="97"/>
      <c r="X876" s="88"/>
    </row>
    <row r="877" spans="1:24">
      <c r="A877" s="111"/>
      <c r="B877" s="111"/>
      <c r="C877" s="112"/>
      <c r="D877" s="113"/>
      <c r="E877" s="50"/>
      <c r="F877" s="148"/>
      <c r="G877" s="116"/>
      <c r="H877" s="54"/>
      <c r="I877" s="54"/>
      <c r="J877" s="55"/>
      <c r="K877" s="112"/>
      <c r="L877" s="116"/>
      <c r="M877" s="116"/>
      <c r="N877" s="149"/>
      <c r="O877" s="116"/>
      <c r="Q877" s="88"/>
      <c r="R877" s="42"/>
      <c r="S877" s="43"/>
      <c r="T877" s="88"/>
      <c r="U877" s="97"/>
      <c r="V877" s="88"/>
      <c r="W877" s="97"/>
      <c r="X877" s="88"/>
    </row>
    <row r="878" spans="1:24">
      <c r="A878" s="111"/>
      <c r="B878" s="111"/>
      <c r="C878" s="112"/>
      <c r="D878" s="113"/>
      <c r="E878" s="50"/>
      <c r="F878" s="148"/>
      <c r="G878" s="116"/>
      <c r="H878" s="54"/>
      <c r="I878" s="54"/>
      <c r="J878" s="55"/>
      <c r="K878" s="112"/>
      <c r="L878" s="116"/>
      <c r="M878" s="116"/>
      <c r="N878" s="149"/>
      <c r="O878" s="116"/>
      <c r="Q878" s="88"/>
      <c r="R878" s="42"/>
      <c r="S878" s="43"/>
      <c r="T878" s="88"/>
      <c r="U878" s="97"/>
      <c r="V878" s="88"/>
      <c r="W878" s="97"/>
      <c r="X878" s="88"/>
    </row>
    <row r="879" spans="1:24">
      <c r="A879" s="111"/>
      <c r="B879" s="111"/>
      <c r="C879" s="112"/>
      <c r="D879" s="113"/>
      <c r="E879" s="50"/>
      <c r="F879" s="148"/>
      <c r="G879" s="116"/>
      <c r="H879" s="54"/>
      <c r="I879" s="54"/>
      <c r="J879" s="55"/>
      <c r="K879" s="112"/>
      <c r="L879" s="116"/>
      <c r="M879" s="116"/>
      <c r="N879" s="149"/>
      <c r="O879" s="116"/>
      <c r="Q879" s="88"/>
      <c r="R879" s="42"/>
      <c r="S879" s="43"/>
      <c r="T879" s="88"/>
      <c r="U879" s="97"/>
      <c r="V879" s="88"/>
      <c r="W879" s="97"/>
      <c r="X879" s="88"/>
    </row>
    <row r="880" spans="1:24">
      <c r="A880" s="111"/>
      <c r="B880" s="111"/>
      <c r="C880" s="112"/>
      <c r="D880" s="113"/>
      <c r="E880" s="50"/>
      <c r="F880" s="148"/>
      <c r="G880" s="116"/>
      <c r="H880" s="54"/>
      <c r="I880" s="54"/>
      <c r="J880" s="55"/>
      <c r="K880" s="112"/>
      <c r="L880" s="116"/>
      <c r="M880" s="116"/>
      <c r="N880" s="149"/>
      <c r="O880" s="116"/>
      <c r="Q880" s="88"/>
      <c r="R880" s="42"/>
      <c r="S880" s="43"/>
      <c r="T880" s="88"/>
      <c r="U880" s="97"/>
      <c r="V880" s="88"/>
      <c r="W880" s="97"/>
      <c r="X880" s="88"/>
    </row>
    <row r="881" spans="1:24">
      <c r="A881" s="111"/>
      <c r="B881" s="111"/>
      <c r="C881" s="112"/>
      <c r="D881" s="113"/>
      <c r="E881" s="50"/>
      <c r="F881" s="148"/>
      <c r="G881" s="116"/>
      <c r="H881" s="54"/>
      <c r="I881" s="54"/>
      <c r="J881" s="55"/>
      <c r="K881" s="112"/>
      <c r="L881" s="116"/>
      <c r="M881" s="116"/>
      <c r="N881" s="149"/>
      <c r="O881" s="116"/>
      <c r="Q881" s="88"/>
      <c r="R881" s="42"/>
      <c r="S881" s="43"/>
      <c r="T881" s="88"/>
      <c r="U881" s="97"/>
      <c r="V881" s="88"/>
      <c r="W881" s="97"/>
      <c r="X881" s="88"/>
    </row>
    <row r="882" spans="1:24">
      <c r="A882" s="111"/>
      <c r="B882" s="111"/>
      <c r="C882" s="112"/>
      <c r="D882" s="113"/>
      <c r="E882" s="50"/>
      <c r="F882" s="148"/>
      <c r="G882" s="116"/>
      <c r="H882" s="54"/>
      <c r="I882" s="54"/>
      <c r="J882" s="55"/>
      <c r="K882" s="112"/>
      <c r="L882" s="116"/>
      <c r="M882" s="116"/>
      <c r="N882" s="149"/>
      <c r="O882" s="116"/>
      <c r="Q882" s="88"/>
      <c r="R882" s="42"/>
      <c r="S882" s="43"/>
      <c r="T882" s="88"/>
      <c r="U882" s="97"/>
      <c r="V882" s="88"/>
      <c r="W882" s="97"/>
      <c r="X882" s="88"/>
    </row>
    <row r="883" spans="1:24">
      <c r="A883" s="111"/>
      <c r="B883" s="111"/>
      <c r="C883" s="112"/>
      <c r="D883" s="113"/>
      <c r="E883" s="50"/>
      <c r="F883" s="148"/>
      <c r="G883" s="116"/>
      <c r="H883" s="54"/>
      <c r="I883" s="54"/>
      <c r="J883" s="55"/>
      <c r="K883" s="112"/>
      <c r="L883" s="116"/>
      <c r="M883" s="116"/>
      <c r="N883" s="149"/>
      <c r="O883" s="116"/>
      <c r="Q883" s="88"/>
      <c r="R883" s="42"/>
      <c r="S883" s="43"/>
      <c r="T883" s="88"/>
      <c r="U883" s="97"/>
      <c r="V883" s="88"/>
      <c r="W883" s="97"/>
      <c r="X883" s="88"/>
    </row>
    <row r="884" spans="1:24">
      <c r="A884" s="111"/>
      <c r="B884" s="111"/>
      <c r="C884" s="112"/>
      <c r="D884" s="113"/>
      <c r="E884" s="50"/>
      <c r="F884" s="148"/>
      <c r="G884" s="116"/>
      <c r="H884" s="54"/>
      <c r="I884" s="54"/>
      <c r="J884" s="55"/>
      <c r="K884" s="112"/>
      <c r="L884" s="116"/>
      <c r="M884" s="116"/>
      <c r="N884" s="149"/>
      <c r="O884" s="116"/>
      <c r="Q884" s="88"/>
      <c r="R884" s="42"/>
      <c r="S884" s="43"/>
      <c r="T884" s="88"/>
      <c r="U884" s="97"/>
      <c r="V884" s="88"/>
      <c r="W884" s="97"/>
      <c r="X884" s="88"/>
    </row>
    <row r="885" spans="1:24">
      <c r="A885" s="111"/>
      <c r="B885" s="111"/>
      <c r="C885" s="112"/>
      <c r="D885" s="113"/>
      <c r="E885" s="50"/>
      <c r="F885" s="148"/>
      <c r="G885" s="116"/>
      <c r="H885" s="54"/>
      <c r="I885" s="54"/>
      <c r="J885" s="55"/>
      <c r="K885" s="112"/>
      <c r="L885" s="116"/>
      <c r="M885" s="116"/>
      <c r="N885" s="149"/>
      <c r="O885" s="116"/>
      <c r="Q885" s="88"/>
      <c r="R885" s="42"/>
      <c r="S885" s="43"/>
      <c r="T885" s="88"/>
      <c r="U885" s="97"/>
      <c r="V885" s="88"/>
      <c r="W885" s="97"/>
      <c r="X885" s="88"/>
    </row>
    <row r="886" spans="1:24">
      <c r="A886" s="111"/>
      <c r="B886" s="111"/>
      <c r="C886" s="112"/>
      <c r="D886" s="113"/>
      <c r="E886" s="50"/>
      <c r="F886" s="148"/>
      <c r="G886" s="116"/>
      <c r="H886" s="54"/>
      <c r="I886" s="54"/>
      <c r="J886" s="55"/>
      <c r="K886" s="112"/>
      <c r="L886" s="116"/>
      <c r="M886" s="116"/>
      <c r="N886" s="149"/>
      <c r="O886" s="116"/>
      <c r="Q886" s="88"/>
      <c r="R886" s="42"/>
      <c r="S886" s="43"/>
      <c r="T886" s="88"/>
      <c r="U886" s="97"/>
      <c r="V886" s="88"/>
      <c r="W886" s="97"/>
      <c r="X886" s="88"/>
    </row>
    <row r="887" spans="1:24">
      <c r="A887" s="111"/>
      <c r="B887" s="111"/>
      <c r="C887" s="112"/>
      <c r="D887" s="113"/>
      <c r="E887" s="50"/>
      <c r="F887" s="148"/>
      <c r="G887" s="116"/>
      <c r="H887" s="54"/>
      <c r="I887" s="54"/>
      <c r="J887" s="55"/>
      <c r="K887" s="112"/>
      <c r="L887" s="116"/>
      <c r="M887" s="116"/>
      <c r="N887" s="149"/>
      <c r="O887" s="116"/>
      <c r="Q887" s="88"/>
      <c r="R887" s="42"/>
      <c r="S887" s="43"/>
      <c r="T887" s="88"/>
      <c r="U887" s="97"/>
      <c r="V887" s="88"/>
      <c r="W887" s="97"/>
      <c r="X887" s="88"/>
    </row>
    <row r="888" spans="1:24">
      <c r="A888" s="111"/>
      <c r="B888" s="111"/>
      <c r="C888" s="112"/>
      <c r="D888" s="113"/>
      <c r="E888" s="50"/>
      <c r="F888" s="148"/>
      <c r="G888" s="116"/>
      <c r="H888" s="54"/>
      <c r="I888" s="54"/>
      <c r="J888" s="55"/>
      <c r="K888" s="112"/>
      <c r="L888" s="116"/>
      <c r="M888" s="116"/>
      <c r="N888" s="149"/>
      <c r="O888" s="116"/>
      <c r="Q888" s="88"/>
      <c r="R888" s="42"/>
      <c r="S888" s="43"/>
      <c r="T888" s="88"/>
      <c r="U888" s="97"/>
      <c r="V888" s="88"/>
      <c r="W888" s="97"/>
      <c r="X888" s="88"/>
    </row>
    <row r="889" spans="1:24">
      <c r="A889" s="111"/>
      <c r="B889" s="111"/>
      <c r="C889" s="112"/>
      <c r="D889" s="113"/>
      <c r="E889" s="50"/>
      <c r="F889" s="148"/>
      <c r="G889" s="116"/>
      <c r="H889" s="54"/>
      <c r="I889" s="54"/>
      <c r="J889" s="55"/>
      <c r="K889" s="112"/>
      <c r="L889" s="116"/>
      <c r="M889" s="116"/>
      <c r="N889" s="149"/>
      <c r="O889" s="116"/>
      <c r="Q889" s="88"/>
      <c r="R889" s="42"/>
      <c r="S889" s="43"/>
      <c r="T889" s="88"/>
      <c r="U889" s="97"/>
      <c r="V889" s="88"/>
      <c r="W889" s="97"/>
      <c r="X889" s="88"/>
    </row>
    <row r="890" spans="1:24">
      <c r="A890" s="111"/>
      <c r="B890" s="111"/>
      <c r="C890" s="112"/>
      <c r="D890" s="113"/>
      <c r="E890" s="50"/>
      <c r="F890" s="148"/>
      <c r="G890" s="116"/>
      <c r="H890" s="54"/>
      <c r="I890" s="54"/>
      <c r="J890" s="55"/>
      <c r="K890" s="112"/>
      <c r="L890" s="116"/>
      <c r="M890" s="116"/>
      <c r="N890" s="149"/>
      <c r="O890" s="116"/>
      <c r="Q890" s="88"/>
      <c r="R890" s="42"/>
      <c r="S890" s="43"/>
      <c r="T890" s="88"/>
      <c r="U890" s="97"/>
      <c r="V890" s="88"/>
      <c r="W890" s="97"/>
      <c r="X890" s="88"/>
    </row>
    <row r="891" spans="1:24">
      <c r="A891" s="111"/>
      <c r="B891" s="111"/>
      <c r="C891" s="112"/>
      <c r="D891" s="113"/>
      <c r="E891" s="50"/>
      <c r="F891" s="148"/>
      <c r="G891" s="116"/>
      <c r="H891" s="54"/>
      <c r="I891" s="54"/>
      <c r="J891" s="55"/>
      <c r="K891" s="112"/>
      <c r="L891" s="116"/>
      <c r="M891" s="116"/>
      <c r="N891" s="149"/>
      <c r="O891" s="116"/>
      <c r="Q891" s="88"/>
      <c r="R891" s="42"/>
      <c r="S891" s="43"/>
      <c r="T891" s="88"/>
      <c r="U891" s="97"/>
      <c r="V891" s="88"/>
      <c r="W891" s="97"/>
      <c r="X891" s="88"/>
    </row>
    <row r="892" spans="1:24">
      <c r="A892" s="111"/>
      <c r="B892" s="111"/>
      <c r="C892" s="112"/>
      <c r="D892" s="113"/>
      <c r="E892" s="50"/>
      <c r="F892" s="148"/>
      <c r="G892" s="116"/>
      <c r="H892" s="54"/>
      <c r="I892" s="54"/>
      <c r="J892" s="55"/>
      <c r="K892" s="112"/>
      <c r="L892" s="116"/>
      <c r="M892" s="116"/>
      <c r="N892" s="149"/>
      <c r="O892" s="116"/>
      <c r="Q892" s="88"/>
      <c r="R892" s="42"/>
      <c r="S892" s="43"/>
      <c r="T892" s="88"/>
      <c r="U892" s="97"/>
      <c r="V892" s="88"/>
      <c r="W892" s="97"/>
      <c r="X892" s="88"/>
    </row>
    <row r="893" spans="1:24">
      <c r="A893" s="111"/>
      <c r="B893" s="111"/>
      <c r="C893" s="112"/>
      <c r="D893" s="113"/>
      <c r="E893" s="50"/>
      <c r="F893" s="148"/>
      <c r="G893" s="116"/>
      <c r="H893" s="54"/>
      <c r="I893" s="54"/>
      <c r="J893" s="55"/>
      <c r="K893" s="112"/>
      <c r="L893" s="116"/>
      <c r="M893" s="116"/>
      <c r="N893" s="149"/>
      <c r="O893" s="116"/>
      <c r="Q893" s="88"/>
      <c r="R893" s="42"/>
      <c r="S893" s="43"/>
      <c r="T893" s="88"/>
      <c r="U893" s="97"/>
      <c r="V893" s="88"/>
      <c r="W893" s="97"/>
      <c r="X893" s="88"/>
    </row>
    <row r="894" spans="1:24">
      <c r="A894" s="111"/>
      <c r="B894" s="111"/>
      <c r="C894" s="112"/>
      <c r="D894" s="113"/>
      <c r="E894" s="50"/>
      <c r="F894" s="148"/>
      <c r="G894" s="116"/>
      <c r="H894" s="54"/>
      <c r="I894" s="54"/>
      <c r="J894" s="55"/>
      <c r="K894" s="112"/>
      <c r="L894" s="116"/>
      <c r="M894" s="116"/>
      <c r="N894" s="149"/>
      <c r="O894" s="116"/>
      <c r="Q894" s="88"/>
      <c r="R894" s="42"/>
      <c r="S894" s="43"/>
      <c r="T894" s="88"/>
      <c r="U894" s="97"/>
      <c r="V894" s="88"/>
      <c r="W894" s="97"/>
      <c r="X894" s="88"/>
    </row>
    <row r="895" spans="1:24">
      <c r="A895" s="111"/>
      <c r="B895" s="111"/>
      <c r="C895" s="112"/>
      <c r="D895" s="113"/>
      <c r="E895" s="50"/>
      <c r="F895" s="148"/>
      <c r="G895" s="116"/>
      <c r="H895" s="54"/>
      <c r="I895" s="54"/>
      <c r="J895" s="55"/>
      <c r="K895" s="112"/>
      <c r="L895" s="116"/>
      <c r="M895" s="116"/>
      <c r="N895" s="149"/>
      <c r="O895" s="116"/>
      <c r="Q895" s="88"/>
      <c r="R895" s="42"/>
      <c r="S895" s="43"/>
      <c r="T895" s="88"/>
      <c r="U895" s="97"/>
      <c r="V895" s="88"/>
      <c r="W895" s="97"/>
      <c r="X895" s="88"/>
    </row>
    <row r="896" spans="1:24">
      <c r="A896" s="111"/>
      <c r="B896" s="111"/>
      <c r="C896" s="112"/>
      <c r="D896" s="113"/>
      <c r="E896" s="50"/>
      <c r="F896" s="148"/>
      <c r="G896" s="116"/>
      <c r="H896" s="54"/>
      <c r="I896" s="54"/>
      <c r="J896" s="55"/>
      <c r="K896" s="112"/>
      <c r="L896" s="116"/>
      <c r="M896" s="116"/>
      <c r="N896" s="149"/>
      <c r="O896" s="116"/>
      <c r="Q896" s="88"/>
      <c r="R896" s="42"/>
      <c r="S896" s="43"/>
      <c r="T896" s="88"/>
      <c r="U896" s="97"/>
      <c r="V896" s="88"/>
      <c r="W896" s="97"/>
      <c r="X896" s="88"/>
    </row>
    <row r="897" spans="1:24">
      <c r="A897" s="111"/>
      <c r="B897" s="111"/>
      <c r="C897" s="112"/>
      <c r="D897" s="113"/>
      <c r="E897" s="50"/>
      <c r="F897" s="148"/>
      <c r="G897" s="116"/>
      <c r="H897" s="54"/>
      <c r="I897" s="54"/>
      <c r="J897" s="55"/>
      <c r="K897" s="112"/>
      <c r="L897" s="116"/>
      <c r="M897" s="116"/>
      <c r="N897" s="149"/>
      <c r="O897" s="116"/>
      <c r="Q897" s="88"/>
      <c r="R897" s="42"/>
      <c r="S897" s="43"/>
      <c r="T897" s="88"/>
      <c r="U897" s="97"/>
      <c r="V897" s="88"/>
      <c r="W897" s="97"/>
      <c r="X897" s="88"/>
    </row>
    <row r="898" spans="1:24">
      <c r="A898" s="111"/>
      <c r="B898" s="111"/>
      <c r="C898" s="112"/>
      <c r="D898" s="113"/>
      <c r="E898" s="50"/>
      <c r="F898" s="148"/>
      <c r="G898" s="116"/>
      <c r="H898" s="54"/>
      <c r="I898" s="54"/>
      <c r="J898" s="55"/>
      <c r="K898" s="112"/>
      <c r="L898" s="116"/>
      <c r="M898" s="116"/>
      <c r="N898" s="149"/>
      <c r="O898" s="116"/>
      <c r="Q898" s="88"/>
      <c r="R898" s="42"/>
      <c r="S898" s="43"/>
      <c r="T898" s="88"/>
      <c r="U898" s="97"/>
      <c r="V898" s="88"/>
      <c r="W898" s="97"/>
      <c r="X898" s="88"/>
    </row>
    <row r="899" spans="1:24">
      <c r="A899" s="111"/>
      <c r="B899" s="111"/>
      <c r="C899" s="112"/>
      <c r="D899" s="113"/>
      <c r="E899" s="50"/>
      <c r="F899" s="148"/>
      <c r="G899" s="116"/>
      <c r="H899" s="54"/>
      <c r="I899" s="54"/>
      <c r="J899" s="55"/>
      <c r="K899" s="112"/>
      <c r="L899" s="116"/>
      <c r="M899" s="116"/>
      <c r="N899" s="149"/>
      <c r="O899" s="116"/>
      <c r="Q899" s="88"/>
      <c r="R899" s="42"/>
      <c r="S899" s="43"/>
      <c r="T899" s="88"/>
      <c r="U899" s="97"/>
      <c r="V899" s="88"/>
      <c r="W899" s="97"/>
      <c r="X899" s="88"/>
    </row>
    <row r="900" spans="1:24">
      <c r="A900" s="111"/>
      <c r="B900" s="111"/>
      <c r="C900" s="112"/>
      <c r="D900" s="113"/>
      <c r="E900" s="50"/>
      <c r="F900" s="148"/>
      <c r="G900" s="116"/>
      <c r="H900" s="54"/>
      <c r="I900" s="54"/>
      <c r="J900" s="55"/>
      <c r="K900" s="112"/>
      <c r="L900" s="116"/>
      <c r="M900" s="116"/>
      <c r="N900" s="149"/>
      <c r="O900" s="116"/>
      <c r="Q900" s="88"/>
      <c r="R900" s="42"/>
      <c r="S900" s="43"/>
      <c r="T900" s="88"/>
      <c r="U900" s="97"/>
      <c r="V900" s="88"/>
      <c r="W900" s="97"/>
      <c r="X900" s="88"/>
    </row>
    <row r="901" spans="1:24">
      <c r="A901" s="111"/>
      <c r="B901" s="111"/>
      <c r="C901" s="112"/>
      <c r="D901" s="113"/>
      <c r="E901" s="50"/>
      <c r="F901" s="148"/>
      <c r="G901" s="116"/>
      <c r="H901" s="54"/>
      <c r="I901" s="54"/>
      <c r="J901" s="55"/>
      <c r="K901" s="112"/>
      <c r="L901" s="116"/>
      <c r="M901" s="116"/>
      <c r="N901" s="149"/>
      <c r="O901" s="116"/>
      <c r="Q901" s="88"/>
      <c r="R901" s="42"/>
      <c r="S901" s="43"/>
      <c r="T901" s="88"/>
      <c r="U901" s="97"/>
      <c r="V901" s="88"/>
      <c r="W901" s="97"/>
      <c r="X901" s="88"/>
    </row>
    <row r="902" spans="1:24">
      <c r="A902" s="111"/>
      <c r="B902" s="111"/>
      <c r="C902" s="112"/>
      <c r="D902" s="113"/>
      <c r="E902" s="50"/>
      <c r="F902" s="148"/>
      <c r="G902" s="116"/>
      <c r="H902" s="54"/>
      <c r="I902" s="54"/>
      <c r="J902" s="55"/>
      <c r="K902" s="112"/>
      <c r="L902" s="116"/>
      <c r="M902" s="116"/>
      <c r="N902" s="149"/>
      <c r="O902" s="116"/>
      <c r="Q902" s="88"/>
      <c r="R902" s="42"/>
      <c r="S902" s="43"/>
      <c r="T902" s="88"/>
      <c r="U902" s="97"/>
      <c r="V902" s="88"/>
      <c r="W902" s="97"/>
      <c r="X902" s="88"/>
    </row>
    <row r="903" spans="1:24">
      <c r="A903" s="111"/>
      <c r="B903" s="111"/>
      <c r="C903" s="112"/>
      <c r="D903" s="113"/>
      <c r="E903" s="50"/>
      <c r="F903" s="148"/>
      <c r="G903" s="116"/>
      <c r="H903" s="54"/>
      <c r="I903" s="54"/>
      <c r="J903" s="55"/>
      <c r="K903" s="112"/>
      <c r="L903" s="116"/>
      <c r="M903" s="116"/>
      <c r="N903" s="149"/>
      <c r="O903" s="116"/>
      <c r="Q903" s="88"/>
      <c r="R903" s="42"/>
      <c r="S903" s="43"/>
      <c r="T903" s="88"/>
      <c r="U903" s="97"/>
      <c r="V903" s="88"/>
      <c r="W903" s="97"/>
      <c r="X903" s="88"/>
    </row>
    <row r="904" spans="1:24">
      <c r="A904" s="111"/>
      <c r="B904" s="111"/>
      <c r="C904" s="112"/>
      <c r="D904" s="113"/>
      <c r="E904" s="50"/>
      <c r="F904" s="148"/>
      <c r="G904" s="116"/>
      <c r="H904" s="54"/>
      <c r="I904" s="54"/>
      <c r="J904" s="55"/>
      <c r="K904" s="112"/>
      <c r="L904" s="116"/>
      <c r="M904" s="116"/>
      <c r="N904" s="149"/>
      <c r="O904" s="116"/>
      <c r="Q904" s="88"/>
      <c r="R904" s="42"/>
      <c r="S904" s="43"/>
      <c r="T904" s="88"/>
      <c r="U904" s="97"/>
      <c r="V904" s="88"/>
      <c r="W904" s="97"/>
      <c r="X904" s="88"/>
    </row>
    <row r="905" spans="1:24">
      <c r="A905" s="111"/>
      <c r="B905" s="111"/>
      <c r="C905" s="112"/>
      <c r="D905" s="113"/>
      <c r="E905" s="50"/>
      <c r="F905" s="148"/>
      <c r="G905" s="116"/>
      <c r="H905" s="54"/>
      <c r="I905" s="54"/>
      <c r="J905" s="55"/>
      <c r="K905" s="112"/>
      <c r="L905" s="116"/>
      <c r="M905" s="116"/>
      <c r="N905" s="149"/>
      <c r="O905" s="116"/>
      <c r="Q905" s="88"/>
      <c r="R905" s="42"/>
      <c r="S905" s="43"/>
      <c r="T905" s="88"/>
      <c r="U905" s="97"/>
      <c r="V905" s="88"/>
      <c r="W905" s="97"/>
      <c r="X905" s="88"/>
    </row>
    <row r="906" spans="1:24">
      <c r="A906" s="111"/>
      <c r="B906" s="111"/>
      <c r="C906" s="112"/>
      <c r="D906" s="113"/>
      <c r="E906" s="50"/>
      <c r="F906" s="148"/>
      <c r="G906" s="116"/>
      <c r="H906" s="54"/>
      <c r="I906" s="54"/>
      <c r="J906" s="55"/>
      <c r="K906" s="112"/>
      <c r="L906" s="116"/>
      <c r="M906" s="116"/>
      <c r="N906" s="149"/>
      <c r="O906" s="116"/>
      <c r="Q906" s="88"/>
      <c r="R906" s="42"/>
      <c r="S906" s="43"/>
      <c r="T906" s="88"/>
      <c r="U906" s="97"/>
      <c r="V906" s="88"/>
      <c r="W906" s="97"/>
      <c r="X906" s="88"/>
    </row>
    <row r="907" spans="1:24">
      <c r="A907" s="111"/>
      <c r="B907" s="111"/>
      <c r="C907" s="112"/>
      <c r="D907" s="113"/>
      <c r="E907" s="50"/>
      <c r="F907" s="148"/>
      <c r="G907" s="116"/>
      <c r="H907" s="54"/>
      <c r="I907" s="54"/>
      <c r="J907" s="55"/>
      <c r="K907" s="112"/>
      <c r="L907" s="116"/>
      <c r="M907" s="116"/>
      <c r="N907" s="149"/>
      <c r="O907" s="116"/>
      <c r="Q907" s="88"/>
      <c r="R907" s="42"/>
      <c r="S907" s="43"/>
      <c r="T907" s="88"/>
      <c r="U907" s="97"/>
      <c r="V907" s="88"/>
      <c r="W907" s="97"/>
      <c r="X907" s="88"/>
    </row>
    <row r="908" spans="1:24">
      <c r="A908" s="111"/>
      <c r="B908" s="111"/>
      <c r="C908" s="112"/>
      <c r="D908" s="113"/>
      <c r="E908" s="50"/>
      <c r="F908" s="148"/>
      <c r="G908" s="116"/>
      <c r="H908" s="54"/>
      <c r="I908" s="54"/>
      <c r="J908" s="55"/>
      <c r="K908" s="112"/>
      <c r="L908" s="116"/>
      <c r="M908" s="116"/>
      <c r="N908" s="149"/>
      <c r="O908" s="116"/>
      <c r="Q908" s="88"/>
      <c r="R908" s="42"/>
      <c r="S908" s="43"/>
      <c r="T908" s="88"/>
      <c r="U908" s="97"/>
      <c r="V908" s="88"/>
      <c r="W908" s="97"/>
      <c r="X908" s="88"/>
    </row>
    <row r="909" spans="1:24">
      <c r="A909" s="111"/>
      <c r="B909" s="111"/>
      <c r="C909" s="112"/>
      <c r="D909" s="113"/>
      <c r="E909" s="50"/>
      <c r="F909" s="148"/>
      <c r="G909" s="116"/>
      <c r="H909" s="54"/>
      <c r="I909" s="54"/>
      <c r="J909" s="55"/>
      <c r="K909" s="112"/>
      <c r="L909" s="116"/>
      <c r="M909" s="116"/>
      <c r="N909" s="149"/>
      <c r="O909" s="116"/>
      <c r="Q909" s="88"/>
      <c r="R909" s="42"/>
      <c r="S909" s="43"/>
      <c r="T909" s="88"/>
      <c r="U909" s="97"/>
      <c r="V909" s="88"/>
      <c r="W909" s="97"/>
      <c r="X909" s="88"/>
    </row>
    <row r="910" spans="1:24">
      <c r="A910" s="111"/>
      <c r="B910" s="111"/>
      <c r="C910" s="112"/>
      <c r="D910" s="113"/>
      <c r="E910" s="50"/>
      <c r="F910" s="148"/>
      <c r="G910" s="116"/>
      <c r="H910" s="54"/>
      <c r="I910" s="54"/>
      <c r="J910" s="55"/>
      <c r="K910" s="112"/>
      <c r="L910" s="116"/>
      <c r="M910" s="116"/>
      <c r="N910" s="149"/>
      <c r="O910" s="116"/>
      <c r="Q910" s="88"/>
      <c r="R910" s="42"/>
      <c r="S910" s="43"/>
      <c r="T910" s="88"/>
      <c r="U910" s="97"/>
      <c r="V910" s="88"/>
      <c r="W910" s="97"/>
      <c r="X910" s="88"/>
    </row>
    <row r="911" spans="1:24">
      <c r="A911" s="111"/>
      <c r="B911" s="111"/>
      <c r="C911" s="112"/>
      <c r="D911" s="113"/>
      <c r="E911" s="50"/>
      <c r="F911" s="148"/>
      <c r="G911" s="116"/>
      <c r="H911" s="54"/>
      <c r="I911" s="54"/>
      <c r="J911" s="55"/>
      <c r="K911" s="112"/>
      <c r="L911" s="116"/>
      <c r="M911" s="116"/>
      <c r="N911" s="149"/>
      <c r="O911" s="116"/>
      <c r="Q911" s="88"/>
      <c r="R911" s="42"/>
      <c r="S911" s="43"/>
      <c r="T911" s="88"/>
      <c r="U911" s="97"/>
      <c r="V911" s="88"/>
      <c r="W911" s="97"/>
      <c r="X911" s="88"/>
    </row>
    <row r="912" spans="1:24">
      <c r="A912" s="111"/>
      <c r="B912" s="111"/>
      <c r="C912" s="112"/>
      <c r="D912" s="113"/>
      <c r="E912" s="50"/>
      <c r="F912" s="148"/>
      <c r="G912" s="116"/>
      <c r="H912" s="54"/>
      <c r="I912" s="54"/>
      <c r="J912" s="55"/>
      <c r="K912" s="112"/>
      <c r="L912" s="116"/>
      <c r="M912" s="116"/>
      <c r="N912" s="149"/>
      <c r="O912" s="116"/>
      <c r="Q912" s="88"/>
      <c r="R912" s="42"/>
      <c r="S912" s="43"/>
      <c r="T912" s="88"/>
      <c r="U912" s="97"/>
      <c r="V912" s="88"/>
      <c r="W912" s="97"/>
      <c r="X912" s="88"/>
    </row>
    <row r="913" spans="1:24">
      <c r="A913" s="111"/>
      <c r="B913" s="111"/>
      <c r="C913" s="112"/>
      <c r="D913" s="113"/>
      <c r="E913" s="50"/>
      <c r="F913" s="148"/>
      <c r="G913" s="116"/>
      <c r="H913" s="54"/>
      <c r="I913" s="54"/>
      <c r="J913" s="55"/>
      <c r="K913" s="112"/>
      <c r="L913" s="116"/>
      <c r="M913" s="116"/>
      <c r="N913" s="149"/>
      <c r="O913" s="116"/>
      <c r="Q913" s="88"/>
      <c r="R913" s="42"/>
      <c r="S913" s="43"/>
      <c r="T913" s="88"/>
      <c r="U913" s="97"/>
      <c r="V913" s="88"/>
      <c r="W913" s="97"/>
      <c r="X913" s="88"/>
    </row>
    <row r="914" spans="1:24">
      <c r="A914" s="111"/>
      <c r="B914" s="111"/>
      <c r="C914" s="112"/>
      <c r="D914" s="113"/>
      <c r="E914" s="50"/>
      <c r="F914" s="148"/>
      <c r="G914" s="116"/>
      <c r="H914" s="54"/>
      <c r="I914" s="54"/>
      <c r="J914" s="55"/>
      <c r="K914" s="112"/>
      <c r="L914" s="116"/>
      <c r="M914" s="116"/>
      <c r="N914" s="149"/>
      <c r="O914" s="116"/>
      <c r="Q914" s="88"/>
      <c r="R914" s="42"/>
      <c r="S914" s="43"/>
      <c r="T914" s="88"/>
      <c r="U914" s="97"/>
      <c r="V914" s="88"/>
      <c r="W914" s="97"/>
      <c r="X914" s="88"/>
    </row>
    <row r="915" spans="1:24">
      <c r="A915" s="111"/>
      <c r="B915" s="111"/>
      <c r="C915" s="112"/>
      <c r="D915" s="113"/>
      <c r="E915" s="50"/>
      <c r="F915" s="148"/>
      <c r="G915" s="116"/>
      <c r="H915" s="54"/>
      <c r="I915" s="54"/>
      <c r="J915" s="55"/>
      <c r="K915" s="112"/>
      <c r="L915" s="116"/>
      <c r="M915" s="116"/>
      <c r="N915" s="149"/>
      <c r="O915" s="116"/>
      <c r="Q915" s="88"/>
      <c r="R915" s="42"/>
      <c r="S915" s="43"/>
      <c r="T915" s="88"/>
      <c r="U915" s="97"/>
      <c r="V915" s="88"/>
      <c r="W915" s="97"/>
      <c r="X915" s="88"/>
    </row>
    <row r="916" spans="1:24">
      <c r="A916" s="111"/>
      <c r="B916" s="111"/>
      <c r="C916" s="112"/>
      <c r="D916" s="113"/>
      <c r="E916" s="50"/>
      <c r="F916" s="148"/>
      <c r="G916" s="116"/>
      <c r="H916" s="54"/>
      <c r="I916" s="54"/>
      <c r="J916" s="55"/>
      <c r="K916" s="112"/>
      <c r="L916" s="116"/>
      <c r="M916" s="116"/>
      <c r="N916" s="149"/>
      <c r="O916" s="116"/>
      <c r="Q916" s="88"/>
      <c r="R916" s="42"/>
      <c r="S916" s="43"/>
      <c r="T916" s="88"/>
      <c r="U916" s="97"/>
      <c r="V916" s="88"/>
      <c r="W916" s="97"/>
      <c r="X916" s="88"/>
    </row>
    <row r="917" spans="1:24">
      <c r="A917" s="111"/>
      <c r="B917" s="111"/>
      <c r="C917" s="112"/>
      <c r="D917" s="113"/>
      <c r="E917" s="50"/>
      <c r="F917" s="148"/>
      <c r="G917" s="116"/>
      <c r="H917" s="54"/>
      <c r="I917" s="54"/>
      <c r="J917" s="55"/>
      <c r="K917" s="112"/>
      <c r="L917" s="116"/>
      <c r="M917" s="116"/>
      <c r="N917" s="149"/>
      <c r="O917" s="116"/>
      <c r="Q917" s="88"/>
      <c r="R917" s="42"/>
      <c r="S917" s="43"/>
      <c r="T917" s="88"/>
      <c r="U917" s="97"/>
      <c r="V917" s="88"/>
      <c r="W917" s="97"/>
      <c r="X917" s="88"/>
    </row>
    <row r="918" spans="1:24">
      <c r="A918" s="111"/>
      <c r="B918" s="111"/>
      <c r="C918" s="112"/>
      <c r="D918" s="113"/>
      <c r="E918" s="50"/>
      <c r="F918" s="148"/>
      <c r="G918" s="116"/>
      <c r="H918" s="54"/>
      <c r="I918" s="54"/>
      <c r="J918" s="55"/>
      <c r="K918" s="112"/>
      <c r="L918" s="116"/>
      <c r="M918" s="116"/>
      <c r="N918" s="149"/>
      <c r="O918" s="116"/>
      <c r="Q918" s="88"/>
      <c r="R918" s="42"/>
      <c r="S918" s="43"/>
      <c r="T918" s="88"/>
      <c r="U918" s="97"/>
      <c r="V918" s="88"/>
      <c r="W918" s="97"/>
      <c r="X918" s="88"/>
    </row>
    <row r="919" spans="1:24">
      <c r="A919" s="111"/>
      <c r="B919" s="111"/>
      <c r="C919" s="112"/>
      <c r="D919" s="113"/>
      <c r="E919" s="50"/>
      <c r="F919" s="148"/>
      <c r="G919" s="116"/>
      <c r="H919" s="54"/>
      <c r="I919" s="54"/>
      <c r="J919" s="55"/>
      <c r="K919" s="112"/>
      <c r="L919" s="116"/>
      <c r="M919" s="116"/>
      <c r="N919" s="149"/>
      <c r="O919" s="116"/>
      <c r="Q919" s="88"/>
      <c r="R919" s="42"/>
      <c r="S919" s="43"/>
      <c r="T919" s="88"/>
      <c r="U919" s="97"/>
      <c r="V919" s="88"/>
      <c r="W919" s="97"/>
      <c r="X919" s="88"/>
    </row>
    <row r="920" spans="1:24">
      <c r="A920" s="111"/>
      <c r="B920" s="111"/>
      <c r="C920" s="112"/>
      <c r="D920" s="113"/>
      <c r="E920" s="50"/>
      <c r="F920" s="148"/>
      <c r="G920" s="116"/>
      <c r="H920" s="54"/>
      <c r="I920" s="54"/>
      <c r="J920" s="55"/>
      <c r="K920" s="112"/>
      <c r="L920" s="116"/>
      <c r="M920" s="116"/>
      <c r="N920" s="149"/>
      <c r="O920" s="116"/>
      <c r="Q920" s="88"/>
      <c r="R920" s="42"/>
      <c r="S920" s="43"/>
      <c r="T920" s="88"/>
      <c r="U920" s="97"/>
      <c r="V920" s="88"/>
      <c r="W920" s="97"/>
      <c r="X920" s="88"/>
    </row>
    <row r="921" spans="1:24">
      <c r="A921" s="111"/>
      <c r="B921" s="111"/>
      <c r="C921" s="112"/>
      <c r="D921" s="113"/>
      <c r="E921" s="50"/>
      <c r="F921" s="148"/>
      <c r="G921" s="116"/>
      <c r="H921" s="54"/>
      <c r="I921" s="54"/>
      <c r="J921" s="55"/>
      <c r="K921" s="112"/>
      <c r="L921" s="116"/>
      <c r="M921" s="116"/>
      <c r="N921" s="149"/>
      <c r="O921" s="116"/>
      <c r="Q921" s="88"/>
      <c r="R921" s="42"/>
      <c r="S921" s="43"/>
      <c r="T921" s="88"/>
      <c r="U921" s="97"/>
      <c r="V921" s="88"/>
      <c r="W921" s="97"/>
      <c r="X921" s="88"/>
    </row>
    <row r="922" spans="1:24">
      <c r="A922" s="111"/>
      <c r="B922" s="111"/>
      <c r="C922" s="112"/>
      <c r="D922" s="113"/>
      <c r="E922" s="50"/>
      <c r="F922" s="148"/>
      <c r="G922" s="116"/>
      <c r="H922" s="54"/>
      <c r="I922" s="54"/>
      <c r="J922" s="55"/>
      <c r="K922" s="112"/>
      <c r="L922" s="116"/>
      <c r="M922" s="116"/>
      <c r="N922" s="149"/>
      <c r="O922" s="116"/>
      <c r="Q922" s="88"/>
      <c r="R922" s="42"/>
      <c r="S922" s="43"/>
      <c r="T922" s="88"/>
      <c r="U922" s="97"/>
      <c r="V922" s="88"/>
      <c r="W922" s="97"/>
      <c r="X922" s="88"/>
    </row>
    <row r="923" spans="1:24">
      <c r="A923" s="111"/>
      <c r="B923" s="111"/>
      <c r="C923" s="112"/>
      <c r="D923" s="113"/>
      <c r="E923" s="50"/>
      <c r="F923" s="148"/>
      <c r="G923" s="116"/>
      <c r="H923" s="54"/>
      <c r="I923" s="54"/>
      <c r="J923" s="55"/>
      <c r="K923" s="112"/>
      <c r="L923" s="116"/>
      <c r="M923" s="116"/>
      <c r="N923" s="149"/>
      <c r="O923" s="116"/>
      <c r="Q923" s="88"/>
      <c r="R923" s="42"/>
      <c r="S923" s="43"/>
      <c r="T923" s="88"/>
      <c r="U923" s="97"/>
      <c r="V923" s="88"/>
      <c r="W923" s="97"/>
      <c r="X923" s="88"/>
    </row>
    <row r="924" spans="1:24">
      <c r="A924" s="111"/>
      <c r="B924" s="111"/>
      <c r="C924" s="112"/>
      <c r="D924" s="113"/>
      <c r="E924" s="50"/>
      <c r="F924" s="148"/>
      <c r="G924" s="116"/>
      <c r="H924" s="54"/>
      <c r="I924" s="54"/>
      <c r="J924" s="55"/>
      <c r="K924" s="112"/>
      <c r="L924" s="116"/>
      <c r="M924" s="116"/>
      <c r="N924" s="149"/>
      <c r="O924" s="116"/>
      <c r="Q924" s="88"/>
      <c r="R924" s="42"/>
      <c r="S924" s="43"/>
      <c r="T924" s="88"/>
      <c r="U924" s="97"/>
      <c r="V924" s="88"/>
      <c r="W924" s="97"/>
      <c r="X924" s="88"/>
    </row>
    <row r="925" spans="1:24">
      <c r="A925" s="111"/>
      <c r="B925" s="111"/>
      <c r="C925" s="112"/>
      <c r="D925" s="113"/>
      <c r="E925" s="50"/>
      <c r="F925" s="148"/>
      <c r="G925" s="116"/>
      <c r="H925" s="54"/>
      <c r="I925" s="54"/>
      <c r="J925" s="55"/>
      <c r="K925" s="112"/>
      <c r="L925" s="116"/>
      <c r="M925" s="116"/>
      <c r="N925" s="149"/>
      <c r="O925" s="116"/>
      <c r="Q925" s="88"/>
      <c r="R925" s="42"/>
      <c r="S925" s="43"/>
      <c r="T925" s="88"/>
      <c r="U925" s="97"/>
      <c r="V925" s="88"/>
      <c r="W925" s="97"/>
      <c r="X925" s="88"/>
    </row>
    <row r="926" spans="1:24">
      <c r="A926" s="111"/>
      <c r="B926" s="111"/>
      <c r="C926" s="112"/>
      <c r="D926" s="113"/>
      <c r="E926" s="50"/>
      <c r="F926" s="148"/>
      <c r="G926" s="116"/>
      <c r="H926" s="54"/>
      <c r="I926" s="54"/>
      <c r="J926" s="55"/>
      <c r="K926" s="112"/>
      <c r="L926" s="116"/>
      <c r="M926" s="116"/>
      <c r="N926" s="149"/>
      <c r="O926" s="116"/>
      <c r="Q926" s="88"/>
      <c r="R926" s="42"/>
      <c r="S926" s="43"/>
      <c r="T926" s="88"/>
      <c r="U926" s="97"/>
      <c r="V926" s="88"/>
      <c r="W926" s="97"/>
      <c r="X926" s="88"/>
    </row>
    <row r="927" spans="1:24">
      <c r="A927" s="111"/>
      <c r="B927" s="111"/>
      <c r="C927" s="112"/>
      <c r="D927" s="113"/>
      <c r="E927" s="50"/>
      <c r="F927" s="148"/>
      <c r="G927" s="116"/>
      <c r="H927" s="54"/>
      <c r="I927" s="54"/>
      <c r="J927" s="55"/>
      <c r="K927" s="112"/>
      <c r="L927" s="116"/>
      <c r="M927" s="116"/>
      <c r="N927" s="149"/>
      <c r="O927" s="116"/>
      <c r="Q927" s="88"/>
      <c r="R927" s="42"/>
      <c r="S927" s="43"/>
      <c r="T927" s="88"/>
      <c r="U927" s="97"/>
      <c r="V927" s="88"/>
      <c r="W927" s="97"/>
      <c r="X927" s="88"/>
    </row>
    <row r="928" spans="1:24">
      <c r="A928" s="111"/>
      <c r="B928" s="111"/>
      <c r="C928" s="112"/>
      <c r="D928" s="113"/>
      <c r="E928" s="50"/>
      <c r="F928" s="148"/>
      <c r="G928" s="116"/>
      <c r="H928" s="54"/>
      <c r="I928" s="54"/>
      <c r="J928" s="55"/>
      <c r="K928" s="112"/>
      <c r="L928" s="116"/>
      <c r="M928" s="116"/>
      <c r="N928" s="149"/>
      <c r="O928" s="116"/>
      <c r="Q928" s="88"/>
      <c r="R928" s="42"/>
      <c r="S928" s="43"/>
      <c r="T928" s="88"/>
      <c r="U928" s="97"/>
      <c r="V928" s="88"/>
      <c r="W928" s="97"/>
      <c r="X928" s="88"/>
    </row>
    <row r="929" spans="1:24">
      <c r="A929" s="111"/>
      <c r="B929" s="111"/>
      <c r="C929" s="112"/>
      <c r="D929" s="113"/>
      <c r="E929" s="50"/>
      <c r="F929" s="148"/>
      <c r="G929" s="116"/>
      <c r="H929" s="54"/>
      <c r="I929" s="54"/>
      <c r="J929" s="55"/>
      <c r="K929" s="112"/>
      <c r="L929" s="116"/>
      <c r="M929" s="116"/>
      <c r="N929" s="149"/>
      <c r="O929" s="116"/>
      <c r="Q929" s="88"/>
      <c r="R929" s="42"/>
      <c r="S929" s="43"/>
      <c r="T929" s="88"/>
      <c r="U929" s="97"/>
      <c r="V929" s="88"/>
      <c r="W929" s="97"/>
      <c r="X929" s="88"/>
    </row>
    <row r="930" spans="1:24">
      <c r="A930" s="111"/>
      <c r="B930" s="111"/>
      <c r="C930" s="112"/>
      <c r="D930" s="113"/>
      <c r="E930" s="50"/>
      <c r="F930" s="148"/>
      <c r="G930" s="116"/>
      <c r="H930" s="54"/>
      <c r="I930" s="54"/>
      <c r="J930" s="55"/>
      <c r="K930" s="112"/>
      <c r="L930" s="116"/>
      <c r="M930" s="116"/>
      <c r="N930" s="149"/>
      <c r="O930" s="116"/>
      <c r="Q930" s="88"/>
      <c r="R930" s="42"/>
      <c r="S930" s="43"/>
      <c r="T930" s="88"/>
      <c r="U930" s="97"/>
      <c r="V930" s="88"/>
      <c r="W930" s="97"/>
      <c r="X930" s="88"/>
    </row>
    <row r="931" spans="1:24">
      <c r="A931" s="111"/>
      <c r="B931" s="111"/>
      <c r="C931" s="112"/>
      <c r="D931" s="113"/>
      <c r="E931" s="50"/>
      <c r="F931" s="148"/>
      <c r="G931" s="116"/>
      <c r="H931" s="54"/>
      <c r="I931" s="54"/>
      <c r="J931" s="55"/>
      <c r="K931" s="112"/>
      <c r="L931" s="116"/>
      <c r="M931" s="116"/>
      <c r="N931" s="149"/>
      <c r="O931" s="116"/>
      <c r="Q931" s="88"/>
      <c r="R931" s="42"/>
      <c r="S931" s="43"/>
      <c r="T931" s="88"/>
      <c r="U931" s="97"/>
      <c r="V931" s="88"/>
      <c r="W931" s="97"/>
      <c r="X931" s="88"/>
    </row>
    <row r="932" spans="1:24">
      <c r="A932" s="111"/>
      <c r="B932" s="111"/>
      <c r="C932" s="112"/>
      <c r="D932" s="113"/>
      <c r="E932" s="50"/>
      <c r="F932" s="148"/>
      <c r="G932" s="116"/>
      <c r="H932" s="54"/>
      <c r="I932" s="54"/>
      <c r="J932" s="55"/>
      <c r="K932" s="112"/>
      <c r="L932" s="116"/>
      <c r="M932" s="116"/>
      <c r="N932" s="149"/>
      <c r="O932" s="116"/>
      <c r="Q932" s="88"/>
      <c r="R932" s="42"/>
      <c r="S932" s="43"/>
      <c r="T932" s="88"/>
      <c r="U932" s="97"/>
      <c r="V932" s="88"/>
      <c r="W932" s="97"/>
      <c r="X932" s="88"/>
    </row>
    <row r="933" spans="1:24">
      <c r="A933" s="111"/>
      <c r="B933" s="111"/>
      <c r="C933" s="112"/>
      <c r="D933" s="113"/>
      <c r="E933" s="50"/>
      <c r="F933" s="148"/>
      <c r="G933" s="116"/>
      <c r="H933" s="54"/>
      <c r="I933" s="54"/>
      <c r="J933" s="55"/>
      <c r="K933" s="112"/>
      <c r="L933" s="116"/>
      <c r="M933" s="116"/>
      <c r="N933" s="149"/>
      <c r="O933" s="116"/>
      <c r="Q933" s="88"/>
      <c r="R933" s="42"/>
      <c r="S933" s="43"/>
      <c r="T933" s="88"/>
      <c r="U933" s="97"/>
      <c r="V933" s="88"/>
      <c r="W933" s="97"/>
      <c r="X933" s="88"/>
    </row>
    <row r="934" spans="1:24">
      <c r="A934" s="111"/>
      <c r="B934" s="111"/>
      <c r="C934" s="112"/>
      <c r="D934" s="113"/>
      <c r="E934" s="50"/>
      <c r="F934" s="148"/>
      <c r="G934" s="116"/>
      <c r="H934" s="54"/>
      <c r="I934" s="54"/>
      <c r="J934" s="55"/>
      <c r="K934" s="112"/>
      <c r="L934" s="116"/>
      <c r="M934" s="116"/>
      <c r="N934" s="149"/>
      <c r="O934" s="116"/>
      <c r="Q934" s="88"/>
      <c r="R934" s="42"/>
      <c r="S934" s="43"/>
      <c r="T934" s="88"/>
      <c r="U934" s="97"/>
      <c r="V934" s="88"/>
      <c r="W934" s="97"/>
      <c r="X934" s="88"/>
    </row>
    <row r="935" spans="1:24">
      <c r="A935" s="111"/>
      <c r="B935" s="111"/>
      <c r="C935" s="112"/>
      <c r="D935" s="113"/>
      <c r="E935" s="50"/>
      <c r="F935" s="148"/>
      <c r="G935" s="116"/>
      <c r="H935" s="54"/>
      <c r="I935" s="54"/>
      <c r="J935" s="55"/>
      <c r="K935" s="112"/>
      <c r="L935" s="116"/>
      <c r="M935" s="116"/>
      <c r="N935" s="149"/>
      <c r="O935" s="116"/>
      <c r="Q935" s="88"/>
      <c r="R935" s="42"/>
      <c r="S935" s="43"/>
      <c r="T935" s="88"/>
      <c r="U935" s="97"/>
      <c r="V935" s="88"/>
      <c r="W935" s="97"/>
      <c r="X935" s="88"/>
    </row>
    <row r="936" spans="1:24">
      <c r="A936" s="111"/>
      <c r="B936" s="111"/>
      <c r="C936" s="112"/>
      <c r="D936" s="113"/>
      <c r="E936" s="50"/>
      <c r="F936" s="148"/>
      <c r="G936" s="116"/>
      <c r="H936" s="54"/>
      <c r="I936" s="54"/>
      <c r="J936" s="55"/>
      <c r="K936" s="112"/>
      <c r="L936" s="116"/>
      <c r="M936" s="116"/>
      <c r="N936" s="149"/>
      <c r="O936" s="116"/>
      <c r="Q936" s="88"/>
      <c r="R936" s="42"/>
      <c r="S936" s="43"/>
      <c r="T936" s="88"/>
      <c r="U936" s="97"/>
      <c r="V936" s="88"/>
      <c r="W936" s="97"/>
      <c r="X936" s="88"/>
    </row>
    <row r="937" spans="1:24">
      <c r="A937" s="111"/>
      <c r="B937" s="111"/>
      <c r="C937" s="112"/>
      <c r="D937" s="113"/>
      <c r="E937" s="50"/>
      <c r="F937" s="148"/>
      <c r="G937" s="116"/>
      <c r="H937" s="54"/>
      <c r="I937" s="54"/>
      <c r="J937" s="55"/>
      <c r="K937" s="112"/>
      <c r="L937" s="116"/>
      <c r="M937" s="116"/>
      <c r="N937" s="149"/>
      <c r="O937" s="116"/>
      <c r="Q937" s="88"/>
      <c r="R937" s="42"/>
      <c r="S937" s="43"/>
      <c r="T937" s="88"/>
      <c r="U937" s="97"/>
      <c r="V937" s="88"/>
      <c r="W937" s="97"/>
      <c r="X937" s="88"/>
    </row>
    <row r="938" spans="1:24">
      <c r="A938" s="111"/>
      <c r="B938" s="111"/>
      <c r="C938" s="112"/>
      <c r="D938" s="113"/>
      <c r="E938" s="50"/>
      <c r="F938" s="148"/>
      <c r="G938" s="116"/>
      <c r="H938" s="54"/>
      <c r="I938" s="54"/>
      <c r="J938" s="55"/>
      <c r="K938" s="112"/>
      <c r="L938" s="116"/>
      <c r="M938" s="116"/>
      <c r="N938" s="149"/>
      <c r="O938" s="116"/>
      <c r="Q938" s="88"/>
      <c r="R938" s="42"/>
      <c r="S938" s="43"/>
      <c r="T938" s="88"/>
      <c r="U938" s="97"/>
      <c r="V938" s="88"/>
      <c r="W938" s="97"/>
      <c r="X938" s="88"/>
    </row>
    <row r="939" spans="1:24">
      <c r="A939" s="111"/>
      <c r="B939" s="111"/>
      <c r="C939" s="112"/>
      <c r="D939" s="113"/>
      <c r="E939" s="50"/>
      <c r="F939" s="148"/>
      <c r="G939" s="116"/>
      <c r="H939" s="54"/>
      <c r="I939" s="54"/>
      <c r="J939" s="55"/>
      <c r="K939" s="112"/>
      <c r="L939" s="116"/>
      <c r="M939" s="116"/>
      <c r="N939" s="149"/>
      <c r="O939" s="116"/>
      <c r="Q939" s="88"/>
      <c r="R939" s="42"/>
      <c r="S939" s="43"/>
      <c r="T939" s="88"/>
      <c r="U939" s="97"/>
      <c r="V939" s="88"/>
      <c r="W939" s="97"/>
      <c r="X939" s="88"/>
    </row>
    <row r="940" spans="1:24">
      <c r="A940" s="111"/>
      <c r="B940" s="111"/>
      <c r="C940" s="112"/>
      <c r="D940" s="113"/>
      <c r="E940" s="50"/>
      <c r="F940" s="148"/>
      <c r="G940" s="116"/>
      <c r="H940" s="54"/>
      <c r="I940" s="54"/>
      <c r="J940" s="55"/>
      <c r="K940" s="112"/>
      <c r="L940" s="116"/>
      <c r="M940" s="116"/>
      <c r="N940" s="149"/>
      <c r="O940" s="116"/>
      <c r="Q940" s="88"/>
      <c r="R940" s="42"/>
      <c r="S940" s="43"/>
      <c r="T940" s="88"/>
      <c r="U940" s="97"/>
      <c r="V940" s="88"/>
      <c r="W940" s="97"/>
      <c r="X940" s="88"/>
    </row>
    <row r="941" spans="1:24">
      <c r="A941" s="111"/>
      <c r="B941" s="111"/>
      <c r="C941" s="112"/>
      <c r="D941" s="113"/>
      <c r="E941" s="50"/>
      <c r="F941" s="148"/>
      <c r="G941" s="116"/>
      <c r="H941" s="54"/>
      <c r="I941" s="54"/>
      <c r="J941" s="55"/>
      <c r="K941" s="112"/>
      <c r="L941" s="116"/>
      <c r="M941" s="116"/>
      <c r="N941" s="149"/>
      <c r="O941" s="116"/>
      <c r="Q941" s="88"/>
      <c r="R941" s="42"/>
      <c r="S941" s="43"/>
      <c r="T941" s="88"/>
      <c r="U941" s="97"/>
      <c r="V941" s="88"/>
      <c r="W941" s="97"/>
      <c r="X941" s="88"/>
    </row>
    <row r="942" spans="1:24">
      <c r="A942" s="111"/>
      <c r="B942" s="111"/>
      <c r="C942" s="112"/>
      <c r="D942" s="113"/>
      <c r="E942" s="50"/>
      <c r="F942" s="148"/>
      <c r="G942" s="116"/>
      <c r="H942" s="54"/>
      <c r="I942" s="54"/>
      <c r="J942" s="55"/>
      <c r="K942" s="112"/>
      <c r="L942" s="116"/>
      <c r="M942" s="116"/>
      <c r="N942" s="149"/>
      <c r="O942" s="116"/>
      <c r="Q942" s="88"/>
      <c r="R942" s="42"/>
      <c r="S942" s="43"/>
      <c r="T942" s="88"/>
      <c r="U942" s="97"/>
      <c r="V942" s="88"/>
      <c r="W942" s="97"/>
      <c r="X942" s="88"/>
    </row>
    <row r="943" spans="1:24">
      <c r="A943" s="111"/>
      <c r="B943" s="111"/>
      <c r="C943" s="112"/>
      <c r="D943" s="113"/>
      <c r="E943" s="50"/>
      <c r="F943" s="148"/>
      <c r="G943" s="116"/>
      <c r="H943" s="54"/>
      <c r="I943" s="54"/>
      <c r="J943" s="55"/>
      <c r="K943" s="112"/>
      <c r="L943" s="116"/>
      <c r="M943" s="116"/>
      <c r="N943" s="149"/>
      <c r="O943" s="116"/>
      <c r="Q943" s="88"/>
      <c r="R943" s="42"/>
      <c r="S943" s="43"/>
      <c r="T943" s="88"/>
      <c r="U943" s="97"/>
      <c r="V943" s="88"/>
      <c r="W943" s="97"/>
      <c r="X943" s="88"/>
    </row>
    <row r="944" spans="1:24">
      <c r="A944" s="111"/>
      <c r="B944" s="111"/>
      <c r="C944" s="112"/>
      <c r="D944" s="113"/>
      <c r="E944" s="50"/>
      <c r="F944" s="148"/>
      <c r="G944" s="116"/>
      <c r="H944" s="54"/>
      <c r="I944" s="54"/>
      <c r="J944" s="55"/>
      <c r="K944" s="112"/>
      <c r="L944" s="116"/>
      <c r="M944" s="116"/>
      <c r="N944" s="149"/>
      <c r="O944" s="116"/>
      <c r="Q944" s="88"/>
      <c r="R944" s="42"/>
      <c r="S944" s="43"/>
      <c r="T944" s="88"/>
      <c r="U944" s="97"/>
      <c r="V944" s="88"/>
      <c r="W944" s="97"/>
      <c r="X944" s="88"/>
    </row>
    <row r="945" spans="1:24">
      <c r="A945" s="111"/>
      <c r="B945" s="111"/>
      <c r="C945" s="112"/>
      <c r="D945" s="113"/>
      <c r="E945" s="50"/>
      <c r="F945" s="148"/>
      <c r="G945" s="116"/>
      <c r="H945" s="54"/>
      <c r="I945" s="54"/>
      <c r="J945" s="55"/>
      <c r="K945" s="112"/>
      <c r="L945" s="116"/>
      <c r="M945" s="116"/>
      <c r="N945" s="149"/>
      <c r="O945" s="116"/>
      <c r="Q945" s="88"/>
      <c r="R945" s="42"/>
      <c r="S945" s="43"/>
      <c r="T945" s="88"/>
      <c r="U945" s="97"/>
      <c r="V945" s="88"/>
      <c r="W945" s="97"/>
      <c r="X945" s="88"/>
    </row>
    <row r="946" spans="1:24">
      <c r="A946" s="111"/>
      <c r="B946" s="111"/>
      <c r="C946" s="112"/>
      <c r="D946" s="113"/>
      <c r="E946" s="50"/>
      <c r="F946" s="148"/>
      <c r="G946" s="116"/>
      <c r="H946" s="54"/>
      <c r="I946" s="54"/>
      <c r="J946" s="55"/>
      <c r="K946" s="112"/>
      <c r="L946" s="116"/>
      <c r="M946" s="116"/>
      <c r="N946" s="149"/>
      <c r="O946" s="116"/>
      <c r="Q946" s="88"/>
      <c r="R946" s="42"/>
      <c r="S946" s="43"/>
      <c r="T946" s="88"/>
      <c r="U946" s="97"/>
      <c r="V946" s="88"/>
      <c r="W946" s="97"/>
      <c r="X946" s="88"/>
    </row>
    <row r="947" spans="1:24">
      <c r="A947" s="111"/>
      <c r="B947" s="111"/>
      <c r="C947" s="112"/>
      <c r="D947" s="113"/>
      <c r="E947" s="50"/>
      <c r="F947" s="148"/>
      <c r="G947" s="116"/>
      <c r="H947" s="54"/>
      <c r="I947" s="54"/>
      <c r="J947" s="55"/>
      <c r="K947" s="112"/>
      <c r="L947" s="116"/>
      <c r="M947" s="116"/>
      <c r="N947" s="149"/>
      <c r="O947" s="116"/>
      <c r="Q947" s="88"/>
      <c r="R947" s="42"/>
      <c r="S947" s="43"/>
      <c r="T947" s="88"/>
      <c r="U947" s="97"/>
      <c r="V947" s="88"/>
      <c r="W947" s="97"/>
      <c r="X947" s="88"/>
    </row>
    <row r="948" spans="1:24">
      <c r="A948" s="111"/>
      <c r="B948" s="111"/>
      <c r="C948" s="112"/>
      <c r="D948" s="113"/>
      <c r="E948" s="50"/>
      <c r="F948" s="148"/>
      <c r="G948" s="116"/>
      <c r="H948" s="54"/>
      <c r="I948" s="54"/>
      <c r="J948" s="55"/>
      <c r="K948" s="112"/>
      <c r="L948" s="116"/>
      <c r="M948" s="116"/>
      <c r="N948" s="149"/>
      <c r="O948" s="116"/>
      <c r="Q948" s="88"/>
      <c r="R948" s="42"/>
      <c r="S948" s="43"/>
      <c r="T948" s="88"/>
      <c r="U948" s="97"/>
      <c r="V948" s="88"/>
      <c r="W948" s="97"/>
      <c r="X948" s="88"/>
    </row>
    <row r="949" spans="1:24">
      <c r="A949" s="111"/>
      <c r="B949" s="111"/>
      <c r="C949" s="112"/>
      <c r="D949" s="113"/>
      <c r="E949" s="50"/>
      <c r="F949" s="148"/>
      <c r="G949" s="116"/>
      <c r="H949" s="54"/>
      <c r="I949" s="54"/>
      <c r="J949" s="55"/>
      <c r="K949" s="112"/>
      <c r="L949" s="116"/>
      <c r="M949" s="116"/>
      <c r="N949" s="149"/>
      <c r="O949" s="116"/>
      <c r="Q949" s="88"/>
      <c r="R949" s="42"/>
      <c r="S949" s="43"/>
      <c r="T949" s="88"/>
      <c r="U949" s="97"/>
      <c r="V949" s="88"/>
      <c r="W949" s="97"/>
      <c r="X949" s="88"/>
    </row>
    <row r="950" spans="1:24">
      <c r="A950" s="111"/>
      <c r="B950" s="111"/>
      <c r="C950" s="112"/>
      <c r="D950" s="113"/>
      <c r="E950" s="50"/>
      <c r="F950" s="148"/>
      <c r="G950" s="116"/>
      <c r="H950" s="54"/>
      <c r="I950" s="54"/>
      <c r="J950" s="55"/>
      <c r="K950" s="112"/>
      <c r="L950" s="116"/>
      <c r="M950" s="116"/>
      <c r="N950" s="149"/>
      <c r="O950" s="116"/>
      <c r="Q950" s="88"/>
      <c r="R950" s="42"/>
      <c r="S950" s="43"/>
      <c r="T950" s="88"/>
      <c r="U950" s="97"/>
      <c r="V950" s="88"/>
      <c r="W950" s="97"/>
      <c r="X950" s="88"/>
    </row>
    <row r="951" spans="1:24">
      <c r="A951" s="111"/>
      <c r="B951" s="111"/>
      <c r="C951" s="112"/>
      <c r="D951" s="113"/>
      <c r="E951" s="50"/>
      <c r="F951" s="148"/>
      <c r="G951" s="116"/>
      <c r="H951" s="54"/>
      <c r="I951" s="54"/>
      <c r="J951" s="55"/>
      <c r="K951" s="112"/>
      <c r="L951" s="116"/>
      <c r="M951" s="116"/>
      <c r="N951" s="149"/>
      <c r="O951" s="116"/>
      <c r="Q951" s="88"/>
      <c r="R951" s="42"/>
      <c r="S951" s="43"/>
      <c r="T951" s="88"/>
      <c r="U951" s="97"/>
      <c r="V951" s="88"/>
      <c r="W951" s="97"/>
      <c r="X951" s="88"/>
    </row>
    <row r="952" spans="1:24">
      <c r="A952" s="111"/>
      <c r="B952" s="111"/>
      <c r="C952" s="112"/>
      <c r="D952" s="113"/>
      <c r="E952" s="50"/>
      <c r="F952" s="148"/>
      <c r="G952" s="116"/>
      <c r="H952" s="54"/>
      <c r="I952" s="54"/>
      <c r="J952" s="55"/>
      <c r="K952" s="112"/>
      <c r="L952" s="116"/>
      <c r="M952" s="116"/>
      <c r="N952" s="149"/>
      <c r="O952" s="116"/>
      <c r="Q952" s="88"/>
      <c r="R952" s="42"/>
      <c r="S952" s="43"/>
      <c r="T952" s="88"/>
      <c r="U952" s="97"/>
      <c r="V952" s="88"/>
      <c r="W952" s="97"/>
      <c r="X952" s="88"/>
    </row>
    <row r="953" spans="1:24">
      <c r="A953" s="111"/>
      <c r="B953" s="111"/>
      <c r="C953" s="112"/>
      <c r="D953" s="113"/>
      <c r="E953" s="50"/>
      <c r="F953" s="148"/>
      <c r="G953" s="116"/>
      <c r="H953" s="54"/>
      <c r="I953" s="54"/>
      <c r="J953" s="55"/>
      <c r="K953" s="112"/>
      <c r="L953" s="116"/>
      <c r="M953" s="116"/>
      <c r="N953" s="149"/>
      <c r="O953" s="116"/>
      <c r="Q953" s="88"/>
      <c r="R953" s="42"/>
      <c r="S953" s="43"/>
      <c r="T953" s="88"/>
      <c r="U953" s="97"/>
      <c r="V953" s="88"/>
      <c r="W953" s="97"/>
      <c r="X953" s="88"/>
    </row>
    <row r="954" spans="1:24">
      <c r="A954" s="111"/>
      <c r="B954" s="111"/>
      <c r="C954" s="112"/>
      <c r="D954" s="113"/>
      <c r="E954" s="50"/>
      <c r="F954" s="148"/>
      <c r="G954" s="116"/>
      <c r="H954" s="54"/>
      <c r="I954" s="54"/>
      <c r="J954" s="55"/>
      <c r="K954" s="112"/>
      <c r="L954" s="116"/>
      <c r="M954" s="116"/>
      <c r="N954" s="149"/>
      <c r="O954" s="116"/>
      <c r="Q954" s="88"/>
      <c r="R954" s="42"/>
      <c r="S954" s="43"/>
      <c r="T954" s="88"/>
      <c r="U954" s="97"/>
      <c r="V954" s="88"/>
      <c r="W954" s="97"/>
      <c r="X954" s="88"/>
    </row>
    <row r="955" spans="1:24">
      <c r="A955" s="111"/>
      <c r="B955" s="111"/>
      <c r="C955" s="112"/>
      <c r="D955" s="113"/>
      <c r="E955" s="50"/>
      <c r="F955" s="148"/>
      <c r="G955" s="116"/>
      <c r="H955" s="54"/>
      <c r="I955" s="54"/>
      <c r="J955" s="55"/>
      <c r="K955" s="112"/>
      <c r="L955" s="116"/>
      <c r="M955" s="116"/>
      <c r="N955" s="149"/>
      <c r="O955" s="116"/>
      <c r="Q955" s="88"/>
      <c r="R955" s="42"/>
      <c r="S955" s="43"/>
      <c r="T955" s="88"/>
      <c r="U955" s="97"/>
      <c r="V955" s="88"/>
      <c r="W955" s="97"/>
      <c r="X955" s="88"/>
    </row>
    <row r="956" spans="1:24">
      <c r="A956" s="111"/>
      <c r="B956" s="111"/>
      <c r="C956" s="112"/>
      <c r="D956" s="113"/>
      <c r="E956" s="50"/>
      <c r="F956" s="148"/>
      <c r="G956" s="116"/>
      <c r="H956" s="54"/>
      <c r="I956" s="54"/>
      <c r="J956" s="55"/>
      <c r="K956" s="112"/>
      <c r="L956" s="116"/>
      <c r="M956" s="116"/>
      <c r="N956" s="149"/>
      <c r="O956" s="116"/>
      <c r="Q956" s="88"/>
      <c r="R956" s="42"/>
      <c r="S956" s="43"/>
      <c r="T956" s="88"/>
      <c r="U956" s="97"/>
      <c r="V956" s="88"/>
      <c r="W956" s="97"/>
      <c r="X956" s="88"/>
    </row>
    <row r="957" spans="1:24">
      <c r="A957" s="111"/>
      <c r="B957" s="111"/>
      <c r="C957" s="112"/>
      <c r="D957" s="113"/>
      <c r="E957" s="50"/>
      <c r="F957" s="148"/>
      <c r="G957" s="116"/>
      <c r="H957" s="54"/>
      <c r="I957" s="54"/>
      <c r="J957" s="55"/>
      <c r="K957" s="112"/>
      <c r="L957" s="116"/>
      <c r="M957" s="116"/>
      <c r="N957" s="149"/>
      <c r="O957" s="116"/>
      <c r="Q957" s="88"/>
      <c r="R957" s="42"/>
      <c r="S957" s="43"/>
      <c r="T957" s="88"/>
      <c r="U957" s="97"/>
      <c r="V957" s="88"/>
      <c r="W957" s="97"/>
      <c r="X957" s="88"/>
    </row>
    <row r="958" spans="1:24">
      <c r="A958" s="111"/>
      <c r="B958" s="111"/>
      <c r="C958" s="112"/>
      <c r="D958" s="113"/>
      <c r="E958" s="50"/>
      <c r="F958" s="148"/>
      <c r="G958" s="116"/>
      <c r="H958" s="54"/>
      <c r="I958" s="54"/>
      <c r="J958" s="55"/>
      <c r="K958" s="112"/>
      <c r="L958" s="116"/>
      <c r="M958" s="116"/>
      <c r="N958" s="149"/>
      <c r="O958" s="116"/>
      <c r="Q958" s="88"/>
      <c r="R958" s="42"/>
      <c r="S958" s="43"/>
      <c r="T958" s="88"/>
      <c r="U958" s="97"/>
      <c r="V958" s="88"/>
      <c r="W958" s="97"/>
      <c r="X958" s="88"/>
    </row>
    <row r="959" spans="1:24">
      <c r="A959" s="111"/>
      <c r="B959" s="111"/>
      <c r="C959" s="112"/>
      <c r="D959" s="113"/>
      <c r="E959" s="50"/>
      <c r="F959" s="148"/>
      <c r="G959" s="116"/>
      <c r="H959" s="54"/>
      <c r="I959" s="54"/>
      <c r="J959" s="55"/>
      <c r="K959" s="112"/>
      <c r="L959" s="116"/>
      <c r="M959" s="116"/>
      <c r="N959" s="149"/>
      <c r="O959" s="116"/>
      <c r="Q959" s="88"/>
      <c r="R959" s="42"/>
      <c r="S959" s="43"/>
      <c r="T959" s="88"/>
      <c r="U959" s="97"/>
      <c r="V959" s="88"/>
      <c r="W959" s="97"/>
      <c r="X959" s="88"/>
    </row>
    <row r="960" spans="1:24">
      <c r="A960" s="111"/>
      <c r="B960" s="111"/>
      <c r="C960" s="112"/>
      <c r="D960" s="113"/>
      <c r="E960" s="50"/>
      <c r="F960" s="148"/>
      <c r="G960" s="116"/>
      <c r="H960" s="54"/>
      <c r="I960" s="54"/>
      <c r="J960" s="55"/>
      <c r="K960" s="112"/>
      <c r="L960" s="116"/>
      <c r="M960" s="116"/>
      <c r="N960" s="149"/>
      <c r="O960" s="116"/>
      <c r="Q960" s="88"/>
      <c r="R960" s="42"/>
      <c r="S960" s="43"/>
      <c r="T960" s="88"/>
      <c r="U960" s="97"/>
      <c r="V960" s="88"/>
      <c r="W960" s="97"/>
      <c r="X960" s="88"/>
    </row>
    <row r="961" spans="1:24">
      <c r="A961" s="111"/>
      <c r="B961" s="111"/>
      <c r="C961" s="112"/>
      <c r="D961" s="113"/>
      <c r="E961" s="50"/>
      <c r="F961" s="148"/>
      <c r="G961" s="116"/>
      <c r="H961" s="54"/>
      <c r="I961" s="54"/>
      <c r="J961" s="55"/>
      <c r="K961" s="112"/>
      <c r="L961" s="116"/>
      <c r="M961" s="116"/>
      <c r="N961" s="149"/>
      <c r="O961" s="116"/>
      <c r="Q961" s="88"/>
      <c r="R961" s="42"/>
      <c r="S961" s="43"/>
      <c r="T961" s="88"/>
      <c r="U961" s="97"/>
      <c r="V961" s="88"/>
      <c r="W961" s="97"/>
      <c r="X961" s="88"/>
    </row>
    <row r="962" spans="1:24">
      <c r="A962" s="111"/>
      <c r="B962" s="111"/>
      <c r="C962" s="112"/>
      <c r="D962" s="113"/>
      <c r="E962" s="50"/>
      <c r="F962" s="148"/>
      <c r="G962" s="116"/>
      <c r="H962" s="54"/>
      <c r="I962" s="54"/>
      <c r="J962" s="55"/>
      <c r="K962" s="112"/>
      <c r="L962" s="116"/>
      <c r="M962" s="116"/>
      <c r="N962" s="149"/>
      <c r="O962" s="116"/>
      <c r="Q962" s="88"/>
      <c r="R962" s="42"/>
      <c r="S962" s="43"/>
      <c r="T962" s="88"/>
      <c r="U962" s="97"/>
      <c r="V962" s="88"/>
      <c r="W962" s="97"/>
      <c r="X962" s="88"/>
    </row>
    <row r="963" spans="1:24">
      <c r="A963" s="111"/>
      <c r="B963" s="111"/>
      <c r="C963" s="112"/>
      <c r="D963" s="113"/>
      <c r="E963" s="50"/>
      <c r="F963" s="148"/>
      <c r="G963" s="116"/>
      <c r="H963" s="54"/>
      <c r="I963" s="54"/>
      <c r="J963" s="55"/>
      <c r="K963" s="112"/>
      <c r="L963" s="116"/>
      <c r="M963" s="116"/>
      <c r="N963" s="149"/>
      <c r="O963" s="116"/>
      <c r="Q963" s="88"/>
      <c r="R963" s="42"/>
      <c r="S963" s="43"/>
      <c r="T963" s="88"/>
      <c r="U963" s="97"/>
      <c r="V963" s="88"/>
      <c r="W963" s="97"/>
      <c r="X963" s="88"/>
    </row>
    <row r="964" spans="1:24">
      <c r="A964" s="111"/>
      <c r="B964" s="111"/>
      <c r="C964" s="112"/>
      <c r="D964" s="113"/>
      <c r="E964" s="50"/>
      <c r="F964" s="148"/>
      <c r="G964" s="116"/>
      <c r="H964" s="54"/>
      <c r="I964" s="54"/>
      <c r="J964" s="55"/>
      <c r="K964" s="112"/>
      <c r="L964" s="116"/>
      <c r="M964" s="116"/>
      <c r="N964" s="149"/>
      <c r="O964" s="116"/>
      <c r="Q964" s="88"/>
      <c r="R964" s="42"/>
      <c r="S964" s="43"/>
      <c r="T964" s="88"/>
      <c r="U964" s="97"/>
      <c r="V964" s="88"/>
      <c r="W964" s="97"/>
      <c r="X964" s="88"/>
    </row>
    <row r="965" spans="1:24">
      <c r="A965" s="111"/>
      <c r="B965" s="111"/>
      <c r="C965" s="112"/>
      <c r="D965" s="113"/>
      <c r="E965" s="50"/>
      <c r="F965" s="148"/>
      <c r="G965" s="116"/>
      <c r="H965" s="54"/>
      <c r="I965" s="54"/>
      <c r="J965" s="55"/>
      <c r="K965" s="112"/>
      <c r="L965" s="116"/>
      <c r="M965" s="116"/>
      <c r="N965" s="149"/>
      <c r="O965" s="116"/>
      <c r="Q965" s="88"/>
      <c r="R965" s="42"/>
      <c r="S965" s="43"/>
      <c r="T965" s="88"/>
      <c r="U965" s="97"/>
      <c r="V965" s="88"/>
      <c r="W965" s="97"/>
      <c r="X965" s="88"/>
    </row>
    <row r="966" spans="1:24">
      <c r="A966" s="111"/>
      <c r="B966" s="111"/>
      <c r="C966" s="112"/>
      <c r="D966" s="113"/>
      <c r="E966" s="50"/>
      <c r="F966" s="148"/>
      <c r="G966" s="116"/>
      <c r="H966" s="54"/>
      <c r="I966" s="54"/>
      <c r="J966" s="55"/>
      <c r="K966" s="112"/>
      <c r="L966" s="116"/>
      <c r="M966" s="116"/>
      <c r="N966" s="149"/>
      <c r="O966" s="116"/>
      <c r="Q966" s="88"/>
      <c r="R966" s="42"/>
      <c r="S966" s="43"/>
      <c r="T966" s="88"/>
      <c r="U966" s="97"/>
      <c r="V966" s="88"/>
      <c r="W966" s="97"/>
      <c r="X966" s="88"/>
    </row>
    <row r="967" spans="1:24">
      <c r="A967" s="111"/>
      <c r="B967" s="111"/>
      <c r="C967" s="112"/>
      <c r="D967" s="113"/>
      <c r="E967" s="50"/>
      <c r="F967" s="148"/>
      <c r="G967" s="116"/>
      <c r="H967" s="54"/>
      <c r="I967" s="54"/>
      <c r="J967" s="55"/>
      <c r="K967" s="112"/>
      <c r="L967" s="116"/>
      <c r="M967" s="116"/>
      <c r="N967" s="149"/>
      <c r="O967" s="116"/>
      <c r="Q967" s="88"/>
      <c r="R967" s="42"/>
      <c r="S967" s="43"/>
      <c r="T967" s="88"/>
      <c r="U967" s="97"/>
      <c r="V967" s="88"/>
      <c r="W967" s="97"/>
      <c r="X967" s="88"/>
    </row>
    <row r="968" spans="1:24">
      <c r="A968" s="111"/>
      <c r="B968" s="111"/>
      <c r="C968" s="112"/>
      <c r="D968" s="113"/>
      <c r="E968" s="50"/>
      <c r="F968" s="148"/>
      <c r="G968" s="116"/>
      <c r="H968" s="54"/>
      <c r="I968" s="54"/>
      <c r="J968" s="55"/>
      <c r="K968" s="112"/>
      <c r="L968" s="116"/>
      <c r="M968" s="116"/>
      <c r="N968" s="149"/>
      <c r="O968" s="116"/>
      <c r="Q968" s="88"/>
      <c r="R968" s="42"/>
      <c r="S968" s="43"/>
      <c r="T968" s="88"/>
      <c r="U968" s="97"/>
      <c r="V968" s="88"/>
      <c r="W968" s="97"/>
      <c r="X968" s="88"/>
    </row>
    <row r="969" spans="1:24">
      <c r="A969" s="111"/>
      <c r="B969" s="111"/>
      <c r="C969" s="112"/>
      <c r="D969" s="113"/>
      <c r="E969" s="50"/>
      <c r="F969" s="148"/>
      <c r="G969" s="116"/>
      <c r="H969" s="54"/>
      <c r="I969" s="54"/>
      <c r="J969" s="55"/>
      <c r="K969" s="112"/>
      <c r="L969" s="116"/>
      <c r="M969" s="116"/>
      <c r="N969" s="149"/>
      <c r="O969" s="116"/>
      <c r="Q969" s="88"/>
      <c r="R969" s="42"/>
      <c r="S969" s="43"/>
      <c r="T969" s="88"/>
      <c r="U969" s="97"/>
      <c r="V969" s="88"/>
      <c r="W969" s="97"/>
      <c r="X969" s="88"/>
    </row>
    <row r="970" spans="1:24">
      <c r="A970" s="111"/>
      <c r="B970" s="111"/>
      <c r="C970" s="112"/>
      <c r="D970" s="113"/>
      <c r="E970" s="50"/>
      <c r="F970" s="148"/>
      <c r="G970" s="116"/>
      <c r="H970" s="54"/>
      <c r="I970" s="54"/>
      <c r="J970" s="55"/>
      <c r="K970" s="112"/>
      <c r="L970" s="116"/>
      <c r="M970" s="116"/>
      <c r="N970" s="149"/>
      <c r="O970" s="116"/>
      <c r="Q970" s="88"/>
      <c r="R970" s="42"/>
      <c r="S970" s="43"/>
      <c r="T970" s="88"/>
      <c r="U970" s="97"/>
      <c r="V970" s="88"/>
      <c r="W970" s="97"/>
      <c r="X970" s="88"/>
    </row>
    <row r="971" spans="1:24">
      <c r="A971" s="111"/>
      <c r="B971" s="111"/>
      <c r="C971" s="112"/>
      <c r="D971" s="113"/>
      <c r="E971" s="50"/>
      <c r="F971" s="148"/>
      <c r="G971" s="116"/>
      <c r="H971" s="54"/>
      <c r="I971" s="54"/>
      <c r="J971" s="55"/>
      <c r="K971" s="112"/>
      <c r="L971" s="116"/>
      <c r="M971" s="116"/>
      <c r="N971" s="149"/>
      <c r="O971" s="116"/>
      <c r="Q971" s="88"/>
      <c r="R971" s="42"/>
      <c r="S971" s="43"/>
      <c r="T971" s="88"/>
      <c r="U971" s="97"/>
      <c r="V971" s="88"/>
      <c r="W971" s="97"/>
      <c r="X971" s="88"/>
    </row>
    <row r="972" spans="1:24">
      <c r="A972" s="111"/>
      <c r="B972" s="111"/>
      <c r="C972" s="112"/>
      <c r="D972" s="113"/>
      <c r="E972" s="50"/>
      <c r="F972" s="148"/>
      <c r="G972" s="116"/>
      <c r="H972" s="54"/>
      <c r="I972" s="54"/>
      <c r="J972" s="55"/>
      <c r="K972" s="112"/>
      <c r="L972" s="116"/>
      <c r="M972" s="116"/>
      <c r="N972" s="149"/>
      <c r="O972" s="116"/>
      <c r="Q972" s="88"/>
      <c r="R972" s="42"/>
      <c r="S972" s="43"/>
      <c r="T972" s="88"/>
      <c r="U972" s="97"/>
      <c r="V972" s="88"/>
      <c r="W972" s="97"/>
      <c r="X972" s="88"/>
    </row>
    <row r="973" spans="1:24">
      <c r="A973" s="111"/>
      <c r="B973" s="111"/>
      <c r="C973" s="112"/>
      <c r="D973" s="113"/>
      <c r="E973" s="50"/>
      <c r="F973" s="148"/>
      <c r="G973" s="116"/>
      <c r="H973" s="54"/>
      <c r="I973" s="54"/>
      <c r="J973" s="55"/>
      <c r="K973" s="112"/>
      <c r="L973" s="116"/>
      <c r="M973" s="116"/>
      <c r="N973" s="149"/>
      <c r="O973" s="116"/>
      <c r="Q973" s="88"/>
      <c r="R973" s="42"/>
      <c r="S973" s="43"/>
      <c r="T973" s="88"/>
      <c r="U973" s="97"/>
      <c r="V973" s="88"/>
      <c r="W973" s="97"/>
      <c r="X973" s="88"/>
    </row>
    <row r="974" spans="1:24">
      <c r="A974" s="111"/>
      <c r="B974" s="111"/>
      <c r="C974" s="112"/>
      <c r="D974" s="113"/>
      <c r="E974" s="50"/>
      <c r="F974" s="148"/>
      <c r="G974" s="116"/>
      <c r="H974" s="54"/>
      <c r="I974" s="54"/>
      <c r="J974" s="55"/>
      <c r="K974" s="112"/>
      <c r="L974" s="116"/>
      <c r="M974" s="116"/>
      <c r="N974" s="149"/>
      <c r="O974" s="116"/>
      <c r="Q974" s="88"/>
      <c r="R974" s="42"/>
      <c r="S974" s="43"/>
      <c r="T974" s="88"/>
      <c r="U974" s="97"/>
      <c r="V974" s="88"/>
      <c r="W974" s="97"/>
      <c r="X974" s="88"/>
    </row>
    <row r="975" spans="1:24">
      <c r="A975" s="111"/>
      <c r="B975" s="111"/>
      <c r="C975" s="112"/>
      <c r="D975" s="113"/>
      <c r="E975" s="50"/>
      <c r="F975" s="148"/>
      <c r="G975" s="116"/>
      <c r="H975" s="54"/>
      <c r="I975" s="54"/>
      <c r="J975" s="55"/>
      <c r="K975" s="112"/>
      <c r="L975" s="116"/>
      <c r="M975" s="116"/>
      <c r="N975" s="149"/>
      <c r="O975" s="116"/>
      <c r="Q975" s="88"/>
      <c r="R975" s="42"/>
      <c r="S975" s="43"/>
      <c r="T975" s="88"/>
      <c r="U975" s="97"/>
      <c r="V975" s="88"/>
      <c r="W975" s="97"/>
      <c r="X975" s="88"/>
    </row>
    <row r="976" spans="1:24">
      <c r="A976" s="111"/>
      <c r="B976" s="111"/>
      <c r="C976" s="112"/>
      <c r="D976" s="113"/>
      <c r="E976" s="50"/>
      <c r="F976" s="148"/>
      <c r="G976" s="116"/>
      <c r="H976" s="54"/>
      <c r="I976" s="54"/>
      <c r="J976" s="55"/>
      <c r="K976" s="112"/>
      <c r="L976" s="116"/>
      <c r="M976" s="116"/>
      <c r="N976" s="149"/>
      <c r="O976" s="116"/>
      <c r="Q976" s="88"/>
      <c r="R976" s="42"/>
      <c r="S976" s="43"/>
      <c r="T976" s="88"/>
      <c r="U976" s="97"/>
      <c r="V976" s="88"/>
      <c r="W976" s="97"/>
      <c r="X976" s="88"/>
    </row>
    <row r="977" spans="1:24">
      <c r="A977" s="111"/>
      <c r="B977" s="111"/>
      <c r="C977" s="112"/>
      <c r="D977" s="113"/>
      <c r="E977" s="50"/>
      <c r="F977" s="148"/>
      <c r="G977" s="116"/>
      <c r="H977" s="54"/>
      <c r="I977" s="54"/>
      <c r="J977" s="55"/>
      <c r="K977" s="112"/>
      <c r="L977" s="116"/>
      <c r="M977" s="116"/>
      <c r="N977" s="149"/>
      <c r="O977" s="116"/>
      <c r="Q977" s="88"/>
      <c r="R977" s="42"/>
      <c r="S977" s="43"/>
      <c r="T977" s="88"/>
      <c r="U977" s="97"/>
      <c r="V977" s="88"/>
      <c r="W977" s="97"/>
      <c r="X977" s="88"/>
    </row>
    <row r="978" spans="1:24">
      <c r="A978" s="111"/>
      <c r="B978" s="111"/>
      <c r="C978" s="112"/>
      <c r="D978" s="113"/>
      <c r="E978" s="50"/>
      <c r="F978" s="148"/>
      <c r="G978" s="116"/>
      <c r="H978" s="54"/>
      <c r="I978" s="54"/>
      <c r="J978" s="55"/>
      <c r="K978" s="112"/>
      <c r="L978" s="116"/>
      <c r="M978" s="116"/>
      <c r="N978" s="149"/>
      <c r="O978" s="116"/>
      <c r="Q978" s="88"/>
      <c r="R978" s="42"/>
      <c r="S978" s="43"/>
      <c r="T978" s="88"/>
      <c r="U978" s="97"/>
      <c r="V978" s="88"/>
      <c r="W978" s="97"/>
      <c r="X978" s="88"/>
    </row>
    <row r="979" spans="1:24">
      <c r="A979" s="111"/>
      <c r="B979" s="111"/>
      <c r="C979" s="112"/>
      <c r="D979" s="113"/>
      <c r="E979" s="50"/>
      <c r="F979" s="148"/>
      <c r="G979" s="116"/>
      <c r="H979" s="54"/>
      <c r="I979" s="54"/>
      <c r="J979" s="55"/>
      <c r="K979" s="112"/>
      <c r="L979" s="116"/>
      <c r="M979" s="116"/>
      <c r="N979" s="149"/>
      <c r="O979" s="116"/>
      <c r="Q979" s="88"/>
      <c r="R979" s="42"/>
      <c r="S979" s="43"/>
      <c r="T979" s="88"/>
      <c r="U979" s="97"/>
      <c r="V979" s="88"/>
      <c r="W979" s="97"/>
      <c r="X979" s="88"/>
    </row>
    <row r="980" spans="1:24">
      <c r="A980" s="111"/>
      <c r="B980" s="111"/>
      <c r="C980" s="112"/>
      <c r="D980" s="113"/>
      <c r="E980" s="50"/>
      <c r="F980" s="148"/>
      <c r="G980" s="116"/>
      <c r="H980" s="54"/>
      <c r="I980" s="54"/>
      <c r="J980" s="55"/>
      <c r="K980" s="112"/>
      <c r="L980" s="116"/>
      <c r="M980" s="116"/>
      <c r="N980" s="149"/>
      <c r="O980" s="116"/>
      <c r="Q980" s="88"/>
      <c r="R980" s="42"/>
      <c r="S980" s="43"/>
      <c r="T980" s="88"/>
      <c r="U980" s="97"/>
      <c r="V980" s="88"/>
      <c r="W980" s="97"/>
      <c r="X980" s="88"/>
    </row>
    <row r="981" spans="1:24">
      <c r="A981" s="111"/>
      <c r="B981" s="111"/>
      <c r="C981" s="112"/>
      <c r="D981" s="113"/>
      <c r="E981" s="50"/>
      <c r="F981" s="148"/>
      <c r="G981" s="116"/>
      <c r="H981" s="54"/>
      <c r="I981" s="54"/>
      <c r="J981" s="55"/>
      <c r="K981" s="112"/>
      <c r="L981" s="116"/>
      <c r="M981" s="116"/>
      <c r="N981" s="149"/>
      <c r="O981" s="116"/>
      <c r="Q981" s="88"/>
      <c r="R981" s="42"/>
      <c r="S981" s="43"/>
      <c r="T981" s="88"/>
      <c r="U981" s="97"/>
      <c r="V981" s="88"/>
      <c r="W981" s="97"/>
      <c r="X981" s="88"/>
    </row>
    <row r="982" spans="1:24">
      <c r="A982" s="111"/>
      <c r="B982" s="111"/>
      <c r="C982" s="112"/>
      <c r="D982" s="113"/>
      <c r="E982" s="50"/>
      <c r="F982" s="148"/>
      <c r="G982" s="116"/>
      <c r="H982" s="54"/>
      <c r="I982" s="54"/>
      <c r="J982" s="55"/>
      <c r="K982" s="112"/>
      <c r="L982" s="116"/>
      <c r="M982" s="116"/>
      <c r="N982" s="149"/>
      <c r="O982" s="116"/>
      <c r="Q982" s="88"/>
      <c r="R982" s="42"/>
      <c r="S982" s="43"/>
      <c r="T982" s="88"/>
      <c r="U982" s="97"/>
      <c r="V982" s="88"/>
      <c r="W982" s="97"/>
      <c r="X982" s="88"/>
    </row>
    <row r="983" spans="1:24">
      <c r="A983" s="111"/>
      <c r="B983" s="111"/>
      <c r="C983" s="112"/>
      <c r="D983" s="113"/>
      <c r="E983" s="50"/>
      <c r="F983" s="148"/>
      <c r="G983" s="116"/>
      <c r="H983" s="54"/>
      <c r="I983" s="54"/>
      <c r="J983" s="55"/>
      <c r="K983" s="112"/>
      <c r="L983" s="116"/>
      <c r="M983" s="116"/>
      <c r="N983" s="149"/>
      <c r="O983" s="116"/>
      <c r="Q983" s="88"/>
      <c r="R983" s="42"/>
      <c r="S983" s="43"/>
      <c r="T983" s="88"/>
      <c r="U983" s="97"/>
      <c r="V983" s="88"/>
      <c r="W983" s="97"/>
      <c r="X983" s="88"/>
    </row>
    <row r="984" spans="1:24">
      <c r="A984" s="111"/>
      <c r="B984" s="111"/>
      <c r="C984" s="112"/>
      <c r="D984" s="113"/>
      <c r="E984" s="50"/>
      <c r="F984" s="148"/>
      <c r="G984" s="116"/>
      <c r="H984" s="54"/>
      <c r="I984" s="54"/>
      <c r="J984" s="55"/>
      <c r="K984" s="112"/>
      <c r="L984" s="116"/>
      <c r="M984" s="116"/>
      <c r="N984" s="149"/>
      <c r="O984" s="116"/>
      <c r="Q984" s="88"/>
      <c r="R984" s="42"/>
      <c r="S984" s="43"/>
      <c r="T984" s="88"/>
      <c r="U984" s="97"/>
      <c r="V984" s="88"/>
      <c r="W984" s="97"/>
      <c r="X984" s="88"/>
    </row>
    <row r="985" spans="1:24">
      <c r="A985" s="111"/>
      <c r="B985" s="111"/>
      <c r="C985" s="112"/>
      <c r="D985" s="113"/>
      <c r="E985" s="50"/>
      <c r="F985" s="148"/>
      <c r="G985" s="116"/>
      <c r="H985" s="54"/>
      <c r="I985" s="54"/>
      <c r="J985" s="55"/>
      <c r="K985" s="112"/>
      <c r="L985" s="116"/>
      <c r="M985" s="116"/>
      <c r="N985" s="149"/>
      <c r="O985" s="116"/>
      <c r="Q985" s="88"/>
      <c r="R985" s="42"/>
      <c r="S985" s="43"/>
      <c r="T985" s="88"/>
      <c r="U985" s="97"/>
      <c r="V985" s="88"/>
      <c r="W985" s="97"/>
      <c r="X985" s="88"/>
    </row>
    <row r="986" spans="1:24">
      <c r="A986" s="111"/>
      <c r="B986" s="111"/>
      <c r="C986" s="112"/>
      <c r="D986" s="113"/>
      <c r="E986" s="50"/>
      <c r="F986" s="148"/>
      <c r="G986" s="116"/>
      <c r="H986" s="54"/>
      <c r="I986" s="54"/>
      <c r="J986" s="55"/>
      <c r="K986" s="112"/>
      <c r="L986" s="116"/>
      <c r="M986" s="116"/>
      <c r="N986" s="149"/>
      <c r="O986" s="116"/>
      <c r="Q986" s="88"/>
      <c r="R986" s="42"/>
      <c r="S986" s="43"/>
      <c r="T986" s="88"/>
      <c r="U986" s="97"/>
      <c r="V986" s="88"/>
      <c r="W986" s="97"/>
      <c r="X986" s="88"/>
    </row>
    <row r="987" spans="1:24">
      <c r="A987" s="111"/>
      <c r="B987" s="111"/>
      <c r="C987" s="112"/>
      <c r="D987" s="113"/>
      <c r="E987" s="50"/>
      <c r="F987" s="148"/>
      <c r="G987" s="116"/>
      <c r="H987" s="54"/>
      <c r="I987" s="54"/>
      <c r="J987" s="55"/>
      <c r="K987" s="112"/>
      <c r="L987" s="116"/>
      <c r="M987" s="116"/>
      <c r="N987" s="149"/>
      <c r="O987" s="116"/>
      <c r="Q987" s="88"/>
      <c r="R987" s="42"/>
      <c r="S987" s="43"/>
      <c r="T987" s="88"/>
      <c r="U987" s="97"/>
      <c r="V987" s="88"/>
      <c r="W987" s="97"/>
      <c r="X987" s="88"/>
    </row>
    <row r="988" spans="1:24">
      <c r="A988" s="111"/>
      <c r="B988" s="111"/>
      <c r="C988" s="112"/>
      <c r="D988" s="113"/>
      <c r="E988" s="50"/>
      <c r="F988" s="148"/>
      <c r="G988" s="116"/>
      <c r="H988" s="54"/>
      <c r="I988" s="54"/>
      <c r="J988" s="55"/>
      <c r="K988" s="112"/>
      <c r="L988" s="116"/>
      <c r="M988" s="116"/>
      <c r="N988" s="149"/>
      <c r="O988" s="116"/>
      <c r="Q988" s="88"/>
      <c r="R988" s="42"/>
      <c r="S988" s="43"/>
      <c r="T988" s="88"/>
      <c r="U988" s="97"/>
      <c r="V988" s="88"/>
      <c r="W988" s="97"/>
      <c r="X988" s="88"/>
    </row>
    <row r="989" spans="1:24">
      <c r="A989" s="111"/>
      <c r="B989" s="111"/>
      <c r="C989" s="112"/>
      <c r="D989" s="113"/>
      <c r="E989" s="50"/>
      <c r="F989" s="148"/>
      <c r="G989" s="116"/>
      <c r="H989" s="54"/>
      <c r="I989" s="54"/>
      <c r="J989" s="55"/>
      <c r="K989" s="112"/>
      <c r="L989" s="116"/>
      <c r="M989" s="116"/>
      <c r="N989" s="149"/>
      <c r="O989" s="116"/>
      <c r="Q989" s="88"/>
      <c r="R989" s="42"/>
      <c r="S989" s="43"/>
      <c r="T989" s="88"/>
      <c r="U989" s="97"/>
      <c r="V989" s="88"/>
      <c r="W989" s="97"/>
      <c r="X989" s="88"/>
    </row>
    <row r="990" spans="1:24">
      <c r="A990" s="111"/>
      <c r="B990" s="111"/>
      <c r="C990" s="112"/>
      <c r="D990" s="113"/>
      <c r="E990" s="50"/>
      <c r="F990" s="148"/>
      <c r="G990" s="116"/>
      <c r="H990" s="54"/>
      <c r="I990" s="54"/>
      <c r="J990" s="55"/>
      <c r="K990" s="112"/>
      <c r="L990" s="116"/>
      <c r="M990" s="116"/>
      <c r="N990" s="149"/>
      <c r="O990" s="116"/>
      <c r="Q990" s="88"/>
      <c r="R990" s="42"/>
      <c r="S990" s="43"/>
      <c r="T990" s="88"/>
      <c r="U990" s="97"/>
      <c r="V990" s="88"/>
      <c r="W990" s="97"/>
      <c r="X990" s="88"/>
    </row>
    <row r="991" spans="1:24">
      <c r="A991" s="111"/>
      <c r="B991" s="111"/>
      <c r="C991" s="112"/>
      <c r="D991" s="113"/>
      <c r="E991" s="50"/>
      <c r="F991" s="148"/>
      <c r="G991" s="116"/>
      <c r="H991" s="54"/>
      <c r="I991" s="54"/>
      <c r="J991" s="55"/>
      <c r="K991" s="112"/>
      <c r="L991" s="116"/>
      <c r="M991" s="116"/>
      <c r="N991" s="149"/>
      <c r="O991" s="116"/>
      <c r="Q991" s="88"/>
      <c r="R991" s="42"/>
      <c r="S991" s="43"/>
      <c r="T991" s="88"/>
      <c r="U991" s="97"/>
      <c r="V991" s="88"/>
      <c r="W991" s="97"/>
      <c r="X991" s="88"/>
    </row>
    <row r="992" spans="1:24">
      <c r="A992" s="111"/>
      <c r="B992" s="111"/>
      <c r="C992" s="112"/>
      <c r="D992" s="113"/>
      <c r="E992" s="50"/>
      <c r="F992" s="148"/>
      <c r="G992" s="116"/>
      <c r="H992" s="54"/>
      <c r="I992" s="54"/>
      <c r="J992" s="55"/>
      <c r="K992" s="112"/>
      <c r="L992" s="116"/>
      <c r="M992" s="116"/>
      <c r="N992" s="149"/>
      <c r="O992" s="116"/>
      <c r="Q992" s="88"/>
      <c r="R992" s="42"/>
      <c r="S992" s="43"/>
      <c r="T992" s="88"/>
      <c r="U992" s="97"/>
      <c r="V992" s="88"/>
      <c r="W992" s="97"/>
      <c r="X992" s="88"/>
    </row>
    <row r="993" spans="1:24">
      <c r="A993" s="111"/>
      <c r="B993" s="111"/>
      <c r="C993" s="112"/>
      <c r="D993" s="113"/>
      <c r="E993" s="50"/>
      <c r="F993" s="148"/>
      <c r="G993" s="116"/>
      <c r="H993" s="54"/>
      <c r="I993" s="54"/>
      <c r="J993" s="55"/>
      <c r="K993" s="112"/>
      <c r="L993" s="116"/>
      <c r="M993" s="116"/>
      <c r="N993" s="149"/>
      <c r="O993" s="116"/>
      <c r="Q993" s="88"/>
      <c r="R993" s="42"/>
      <c r="S993" s="43"/>
      <c r="T993" s="88"/>
      <c r="U993" s="97"/>
      <c r="V993" s="88"/>
      <c r="W993" s="97"/>
      <c r="X993" s="88"/>
    </row>
    <row r="994" spans="1:24">
      <c r="A994" s="111"/>
      <c r="B994" s="111"/>
      <c r="C994" s="112"/>
      <c r="D994" s="113"/>
      <c r="E994" s="50"/>
      <c r="F994" s="148"/>
      <c r="G994" s="116"/>
      <c r="H994" s="54"/>
      <c r="I994" s="54"/>
      <c r="J994" s="55"/>
      <c r="K994" s="112"/>
      <c r="L994" s="116"/>
      <c r="M994" s="116"/>
      <c r="N994" s="149"/>
      <c r="O994" s="116"/>
      <c r="Q994" s="88"/>
      <c r="R994" s="42"/>
      <c r="S994" s="43"/>
      <c r="T994" s="88"/>
      <c r="U994" s="97"/>
      <c r="V994" s="88"/>
      <c r="W994" s="97"/>
      <c r="X994" s="88"/>
    </row>
    <row r="995" spans="1:24">
      <c r="A995" s="111"/>
      <c r="B995" s="111"/>
      <c r="C995" s="112"/>
      <c r="D995" s="113"/>
      <c r="E995" s="50"/>
      <c r="F995" s="148"/>
      <c r="G995" s="116"/>
      <c r="H995" s="54"/>
      <c r="I995" s="54"/>
      <c r="J995" s="55"/>
      <c r="K995" s="112"/>
      <c r="L995" s="116"/>
      <c r="M995" s="116"/>
      <c r="N995" s="149"/>
      <c r="O995" s="116"/>
      <c r="Q995" s="88"/>
      <c r="R995" s="42"/>
      <c r="S995" s="43"/>
      <c r="T995" s="88"/>
      <c r="U995" s="97"/>
      <c r="V995" s="88"/>
      <c r="W995" s="97"/>
      <c r="X995" s="88"/>
    </row>
    <row r="996" spans="1:24">
      <c r="A996" s="111"/>
      <c r="B996" s="111"/>
      <c r="C996" s="112"/>
      <c r="D996" s="113"/>
      <c r="E996" s="50"/>
      <c r="F996" s="148"/>
      <c r="G996" s="116"/>
      <c r="H996" s="54"/>
      <c r="I996" s="54"/>
      <c r="J996" s="55"/>
      <c r="K996" s="112"/>
      <c r="L996" s="116"/>
      <c r="M996" s="116"/>
      <c r="N996" s="149"/>
      <c r="O996" s="116"/>
      <c r="Q996" s="88"/>
      <c r="R996" s="42"/>
      <c r="S996" s="43"/>
      <c r="T996" s="88"/>
      <c r="U996" s="97"/>
      <c r="V996" s="88"/>
      <c r="W996" s="97"/>
      <c r="X996" s="88"/>
    </row>
    <row r="997" spans="1:24">
      <c r="A997" s="111"/>
      <c r="B997" s="111"/>
      <c r="C997" s="112"/>
      <c r="D997" s="113"/>
      <c r="E997" s="50"/>
      <c r="F997" s="148"/>
      <c r="G997" s="116"/>
      <c r="H997" s="54"/>
      <c r="I997" s="54"/>
      <c r="J997" s="55"/>
      <c r="K997" s="112"/>
      <c r="L997" s="116"/>
      <c r="M997" s="116"/>
      <c r="N997" s="149"/>
      <c r="O997" s="116"/>
      <c r="Q997" s="88"/>
      <c r="R997" s="42"/>
      <c r="S997" s="43"/>
      <c r="T997" s="88"/>
      <c r="U997" s="97"/>
      <c r="V997" s="88"/>
      <c r="W997" s="97"/>
      <c r="X997" s="88"/>
    </row>
    <row r="998" spans="1:24">
      <c r="A998" s="111"/>
      <c r="B998" s="111"/>
      <c r="C998" s="112"/>
      <c r="D998" s="113"/>
      <c r="E998" s="50"/>
      <c r="F998" s="148"/>
      <c r="G998" s="116"/>
      <c r="H998" s="54"/>
      <c r="I998" s="54"/>
      <c r="J998" s="55"/>
      <c r="K998" s="112"/>
      <c r="L998" s="116"/>
      <c r="M998" s="116"/>
      <c r="N998" s="149"/>
      <c r="O998" s="116"/>
      <c r="Q998" s="88"/>
      <c r="R998" s="42"/>
      <c r="S998" s="43"/>
      <c r="T998" s="88"/>
      <c r="U998" s="97"/>
      <c r="V998" s="88"/>
      <c r="W998" s="97"/>
      <c r="X998" s="88"/>
    </row>
    <row r="999" spans="1:24">
      <c r="A999" s="111"/>
      <c r="B999" s="111"/>
      <c r="C999" s="112"/>
      <c r="D999" s="113"/>
      <c r="E999" s="50"/>
      <c r="F999" s="148"/>
      <c r="G999" s="116"/>
      <c r="H999" s="54"/>
      <c r="I999" s="54"/>
      <c r="J999" s="55"/>
      <c r="K999" s="112"/>
      <c r="L999" s="116"/>
      <c r="M999" s="116"/>
      <c r="N999" s="149"/>
      <c r="O999" s="116"/>
      <c r="Q999" s="88"/>
      <c r="R999" s="42"/>
      <c r="S999" s="43"/>
      <c r="T999" s="88"/>
      <c r="U999" s="97"/>
      <c r="V999" s="88"/>
      <c r="W999" s="97"/>
      <c r="X999" s="88"/>
    </row>
    <row r="1000" spans="1:24">
      <c r="A1000" s="111"/>
      <c r="B1000" s="111"/>
      <c r="C1000" s="112"/>
      <c r="D1000" s="113"/>
      <c r="E1000" s="50"/>
      <c r="F1000" s="148"/>
      <c r="G1000" s="116"/>
      <c r="H1000" s="54"/>
      <c r="I1000" s="54"/>
      <c r="J1000" s="55"/>
      <c r="K1000" s="112"/>
      <c r="L1000" s="116"/>
      <c r="M1000" s="116"/>
      <c r="N1000" s="149"/>
      <c r="O1000" s="116"/>
      <c r="Q1000" s="88"/>
      <c r="R1000" s="42"/>
      <c r="S1000" s="43"/>
      <c r="T1000" s="88"/>
      <c r="U1000" s="97"/>
      <c r="V1000" s="88"/>
      <c r="W1000" s="97"/>
      <c r="X1000" s="88"/>
    </row>
    <row r="1001" spans="1:24">
      <c r="A1001" s="111"/>
      <c r="B1001" s="111"/>
      <c r="C1001" s="112"/>
      <c r="D1001" s="113"/>
      <c r="E1001" s="50"/>
      <c r="F1001" s="148"/>
      <c r="G1001" s="116"/>
      <c r="H1001" s="54"/>
      <c r="I1001" s="54"/>
      <c r="J1001" s="55"/>
      <c r="K1001" s="112"/>
      <c r="L1001" s="116"/>
      <c r="M1001" s="116"/>
      <c r="N1001" s="149"/>
      <c r="O1001" s="116"/>
      <c r="Q1001" s="88"/>
      <c r="R1001" s="42"/>
      <c r="S1001" s="43"/>
      <c r="T1001" s="88"/>
      <c r="U1001" s="97"/>
      <c r="V1001" s="88"/>
      <c r="W1001" s="97"/>
      <c r="X1001" s="88"/>
    </row>
    <row r="1002" spans="1:24">
      <c r="A1002" s="111"/>
      <c r="B1002" s="111"/>
      <c r="C1002" s="112"/>
      <c r="D1002" s="113"/>
      <c r="E1002" s="50"/>
      <c r="F1002" s="148"/>
      <c r="G1002" s="116"/>
      <c r="H1002" s="54"/>
      <c r="I1002" s="54"/>
      <c r="J1002" s="55"/>
      <c r="K1002" s="112"/>
      <c r="L1002" s="116"/>
      <c r="M1002" s="116"/>
      <c r="N1002" s="149"/>
      <c r="O1002" s="116"/>
      <c r="Q1002" s="88"/>
      <c r="R1002" s="42"/>
      <c r="S1002" s="43"/>
      <c r="T1002" s="88"/>
      <c r="U1002" s="97"/>
      <c r="V1002" s="88"/>
      <c r="W1002" s="97"/>
      <c r="X1002" s="88"/>
    </row>
    <row r="1003" spans="1:24">
      <c r="A1003" s="111"/>
      <c r="B1003" s="111"/>
      <c r="C1003" s="112"/>
      <c r="D1003" s="113"/>
      <c r="E1003" s="50"/>
      <c r="F1003" s="148"/>
      <c r="G1003" s="116"/>
      <c r="H1003" s="54"/>
      <c r="I1003" s="54"/>
      <c r="J1003" s="55"/>
      <c r="K1003" s="112"/>
      <c r="L1003" s="116"/>
      <c r="M1003" s="116"/>
      <c r="N1003" s="149"/>
      <c r="O1003" s="116"/>
      <c r="Q1003" s="88"/>
      <c r="R1003" s="42"/>
      <c r="S1003" s="43"/>
      <c r="T1003" s="88"/>
      <c r="U1003" s="97"/>
      <c r="V1003" s="88"/>
      <c r="W1003" s="97"/>
      <c r="X1003" s="88"/>
    </row>
    <row r="1004" spans="1:24">
      <c r="A1004" s="111"/>
      <c r="B1004" s="111"/>
      <c r="C1004" s="112"/>
      <c r="D1004" s="113"/>
      <c r="E1004" s="50"/>
      <c r="F1004" s="148"/>
      <c r="G1004" s="116"/>
      <c r="H1004" s="54"/>
      <c r="I1004" s="54"/>
      <c r="J1004" s="55"/>
      <c r="K1004" s="112"/>
      <c r="L1004" s="116"/>
      <c r="M1004" s="116"/>
      <c r="N1004" s="149"/>
      <c r="O1004" s="116"/>
      <c r="Q1004" s="88"/>
      <c r="R1004" s="42"/>
      <c r="S1004" s="43"/>
      <c r="T1004" s="88"/>
      <c r="U1004" s="97"/>
      <c r="V1004" s="88"/>
      <c r="W1004" s="97"/>
      <c r="X1004" s="88"/>
    </row>
    <row r="1005" spans="1:24">
      <c r="A1005" s="111"/>
      <c r="B1005" s="111"/>
      <c r="C1005" s="112"/>
      <c r="D1005" s="113"/>
      <c r="E1005" s="50"/>
      <c r="F1005" s="148"/>
      <c r="G1005" s="116"/>
      <c r="H1005" s="54"/>
      <c r="I1005" s="54"/>
      <c r="J1005" s="55"/>
      <c r="K1005" s="112"/>
      <c r="L1005" s="116"/>
      <c r="M1005" s="116"/>
      <c r="N1005" s="149"/>
      <c r="O1005" s="116"/>
      <c r="Q1005" s="88"/>
      <c r="R1005" s="42"/>
      <c r="S1005" s="43"/>
      <c r="T1005" s="88"/>
      <c r="U1005" s="97"/>
      <c r="V1005" s="88"/>
      <c r="W1005" s="97"/>
      <c r="X1005" s="88"/>
    </row>
    <row r="1006" spans="1:24">
      <c r="A1006" s="111"/>
      <c r="B1006" s="111"/>
      <c r="C1006" s="112"/>
      <c r="D1006" s="113"/>
      <c r="E1006" s="50"/>
      <c r="F1006" s="148"/>
      <c r="G1006" s="116"/>
      <c r="H1006" s="54"/>
      <c r="I1006" s="54"/>
      <c r="J1006" s="55"/>
      <c r="K1006" s="112"/>
      <c r="L1006" s="116"/>
      <c r="M1006" s="116"/>
      <c r="N1006" s="149"/>
      <c r="O1006" s="116"/>
      <c r="Q1006" s="88"/>
      <c r="R1006" s="42"/>
      <c r="S1006" s="43"/>
      <c r="T1006" s="88"/>
      <c r="U1006" s="97"/>
      <c r="V1006" s="88"/>
      <c r="W1006" s="97"/>
      <c r="X1006" s="88"/>
    </row>
    <row r="1007" spans="1:24">
      <c r="A1007" s="111"/>
      <c r="B1007" s="111"/>
      <c r="C1007" s="112"/>
      <c r="D1007" s="113"/>
      <c r="E1007" s="50"/>
      <c r="F1007" s="148"/>
      <c r="G1007" s="116"/>
      <c r="H1007" s="54"/>
      <c r="I1007" s="54"/>
      <c r="J1007" s="55"/>
      <c r="K1007" s="112"/>
      <c r="L1007" s="116"/>
      <c r="M1007" s="116"/>
      <c r="N1007" s="149"/>
      <c r="O1007" s="116"/>
      <c r="Q1007" s="88"/>
      <c r="R1007" s="42"/>
      <c r="S1007" s="43"/>
      <c r="T1007" s="88"/>
      <c r="U1007" s="97"/>
      <c r="V1007" s="88"/>
      <c r="W1007" s="97"/>
      <c r="X1007" s="88"/>
    </row>
    <row r="1008" spans="1:24">
      <c r="A1008" s="111"/>
      <c r="B1008" s="111"/>
      <c r="C1008" s="112"/>
      <c r="D1008" s="113"/>
      <c r="E1008" s="50"/>
      <c r="F1008" s="148"/>
      <c r="G1008" s="116"/>
      <c r="H1008" s="54"/>
      <c r="I1008" s="54"/>
      <c r="J1008" s="55"/>
      <c r="K1008" s="112"/>
      <c r="L1008" s="116"/>
      <c r="M1008" s="116"/>
      <c r="N1008" s="149"/>
      <c r="O1008" s="116"/>
      <c r="Q1008" s="88"/>
      <c r="R1008" s="42"/>
      <c r="S1008" s="43"/>
      <c r="T1008" s="88"/>
      <c r="U1008" s="97"/>
      <c r="V1008" s="88"/>
      <c r="W1008" s="97"/>
      <c r="X1008" s="88"/>
    </row>
    <row r="1009" spans="1:24">
      <c r="A1009" s="111"/>
      <c r="B1009" s="111"/>
      <c r="C1009" s="112"/>
      <c r="D1009" s="113"/>
      <c r="E1009" s="50"/>
      <c r="F1009" s="148"/>
      <c r="G1009" s="116"/>
      <c r="H1009" s="54"/>
      <c r="I1009" s="54"/>
      <c r="J1009" s="55"/>
      <c r="K1009" s="112"/>
      <c r="L1009" s="116"/>
      <c r="M1009" s="116"/>
      <c r="N1009" s="149"/>
      <c r="O1009" s="116"/>
      <c r="Q1009" s="88"/>
      <c r="R1009" s="42"/>
      <c r="S1009" s="43"/>
      <c r="T1009" s="88"/>
      <c r="U1009" s="97"/>
      <c r="V1009" s="88"/>
      <c r="W1009" s="97"/>
      <c r="X1009" s="88"/>
    </row>
    <row r="1010" spans="1:24">
      <c r="A1010" s="111"/>
      <c r="B1010" s="111"/>
      <c r="C1010" s="112"/>
      <c r="D1010" s="113"/>
      <c r="E1010" s="50"/>
      <c r="F1010" s="148"/>
      <c r="G1010" s="116"/>
      <c r="H1010" s="54"/>
      <c r="I1010" s="54"/>
      <c r="J1010" s="55"/>
      <c r="K1010" s="112"/>
      <c r="L1010" s="116"/>
      <c r="M1010" s="116"/>
      <c r="N1010" s="149"/>
      <c r="O1010" s="116"/>
      <c r="Q1010" s="88"/>
      <c r="R1010" s="42"/>
      <c r="S1010" s="43"/>
      <c r="T1010" s="88"/>
      <c r="U1010" s="97"/>
      <c r="V1010" s="88"/>
      <c r="W1010" s="97"/>
      <c r="X1010" s="88"/>
    </row>
    <row r="1011" spans="1:24">
      <c r="A1011" s="111"/>
      <c r="B1011" s="111"/>
      <c r="C1011" s="112"/>
      <c r="D1011" s="113"/>
      <c r="E1011" s="50"/>
      <c r="F1011" s="148"/>
      <c r="G1011" s="116"/>
      <c r="H1011" s="54"/>
      <c r="I1011" s="54"/>
      <c r="J1011" s="55"/>
      <c r="K1011" s="112"/>
      <c r="L1011" s="116"/>
      <c r="M1011" s="116"/>
      <c r="N1011" s="149"/>
      <c r="O1011" s="116"/>
      <c r="Q1011" s="88"/>
      <c r="R1011" s="42"/>
      <c r="S1011" s="43"/>
      <c r="T1011" s="88"/>
      <c r="U1011" s="97"/>
      <c r="V1011" s="88"/>
      <c r="W1011" s="97"/>
      <c r="X1011" s="88"/>
    </row>
    <row r="1012" spans="1:24">
      <c r="A1012" s="111"/>
      <c r="B1012" s="111"/>
      <c r="C1012" s="112"/>
      <c r="D1012" s="113"/>
      <c r="E1012" s="50"/>
      <c r="F1012" s="148"/>
      <c r="G1012" s="116"/>
      <c r="H1012" s="54"/>
      <c r="I1012" s="54"/>
      <c r="J1012" s="55"/>
      <c r="K1012" s="112"/>
      <c r="L1012" s="116"/>
      <c r="M1012" s="116"/>
      <c r="N1012" s="149"/>
      <c r="O1012" s="116"/>
      <c r="Q1012" s="88"/>
      <c r="R1012" s="42"/>
      <c r="S1012" s="43"/>
      <c r="T1012" s="88"/>
      <c r="U1012" s="97"/>
      <c r="V1012" s="88"/>
      <c r="W1012" s="97"/>
      <c r="X1012" s="88"/>
    </row>
    <row r="1013" spans="1:24">
      <c r="A1013" s="111"/>
      <c r="B1013" s="111"/>
      <c r="C1013" s="112"/>
      <c r="D1013" s="113"/>
      <c r="E1013" s="50"/>
      <c r="F1013" s="148"/>
      <c r="G1013" s="116"/>
      <c r="H1013" s="54"/>
      <c r="I1013" s="54"/>
      <c r="J1013" s="55"/>
      <c r="K1013" s="112"/>
      <c r="L1013" s="116"/>
      <c r="M1013" s="116"/>
      <c r="N1013" s="149"/>
      <c r="O1013" s="116"/>
      <c r="Q1013" s="88"/>
      <c r="R1013" s="42"/>
      <c r="S1013" s="43"/>
      <c r="T1013" s="88"/>
      <c r="U1013" s="97"/>
      <c r="V1013" s="88"/>
      <c r="W1013" s="97"/>
      <c r="X1013" s="88"/>
    </row>
    <row r="1014" spans="1:24">
      <c r="A1014" s="111"/>
      <c r="B1014" s="111"/>
      <c r="C1014" s="112"/>
      <c r="D1014" s="113"/>
      <c r="E1014" s="50"/>
      <c r="F1014" s="148"/>
      <c r="G1014" s="116"/>
      <c r="H1014" s="54"/>
      <c r="I1014" s="54"/>
      <c r="J1014" s="55"/>
      <c r="K1014" s="112"/>
      <c r="L1014" s="116"/>
      <c r="M1014" s="116"/>
      <c r="N1014" s="149"/>
      <c r="O1014" s="116"/>
      <c r="Q1014" s="88"/>
      <c r="R1014" s="42"/>
      <c r="S1014" s="43"/>
      <c r="T1014" s="88"/>
      <c r="U1014" s="97"/>
      <c r="V1014" s="88"/>
      <c r="W1014" s="97"/>
      <c r="X1014" s="88"/>
    </row>
    <row r="1015" spans="1:24">
      <c r="A1015" s="111"/>
      <c r="B1015" s="111"/>
      <c r="C1015" s="112"/>
      <c r="D1015" s="113"/>
      <c r="E1015" s="50"/>
      <c r="F1015" s="148"/>
      <c r="G1015" s="116"/>
      <c r="H1015" s="54"/>
      <c r="I1015" s="54"/>
      <c r="J1015" s="55"/>
      <c r="K1015" s="112"/>
      <c r="L1015" s="116"/>
      <c r="M1015" s="116"/>
      <c r="N1015" s="149"/>
      <c r="O1015" s="116"/>
      <c r="Q1015" s="88"/>
      <c r="R1015" s="42"/>
      <c r="S1015" s="43"/>
      <c r="T1015" s="88"/>
      <c r="U1015" s="97"/>
      <c r="V1015" s="88"/>
      <c r="W1015" s="97"/>
      <c r="X1015" s="88"/>
    </row>
    <row r="1016" spans="1:24">
      <c r="A1016" s="111"/>
      <c r="B1016" s="111"/>
      <c r="C1016" s="112"/>
      <c r="D1016" s="113"/>
      <c r="E1016" s="50"/>
      <c r="F1016" s="148"/>
      <c r="G1016" s="116"/>
      <c r="H1016" s="54"/>
      <c r="I1016" s="54"/>
      <c r="J1016" s="55"/>
      <c r="K1016" s="112"/>
      <c r="L1016" s="116"/>
      <c r="M1016" s="116"/>
      <c r="N1016" s="149"/>
      <c r="O1016" s="116"/>
      <c r="Q1016" s="88"/>
      <c r="R1016" s="42"/>
      <c r="S1016" s="43"/>
      <c r="T1016" s="88"/>
      <c r="U1016" s="97"/>
      <c r="V1016" s="88"/>
      <c r="W1016" s="97"/>
      <c r="X1016" s="88"/>
    </row>
    <row r="1017" spans="1:24">
      <c r="A1017" s="111"/>
      <c r="B1017" s="111"/>
      <c r="C1017" s="112"/>
      <c r="D1017" s="113"/>
      <c r="E1017" s="50"/>
      <c r="F1017" s="148"/>
      <c r="G1017" s="116"/>
      <c r="H1017" s="54"/>
      <c r="I1017" s="54"/>
      <c r="J1017" s="55"/>
      <c r="K1017" s="112"/>
      <c r="L1017" s="116"/>
      <c r="M1017" s="116"/>
      <c r="N1017" s="149"/>
      <c r="O1017" s="116"/>
      <c r="Q1017" s="88"/>
      <c r="R1017" s="42"/>
      <c r="S1017" s="43"/>
      <c r="T1017" s="88"/>
      <c r="U1017" s="97"/>
      <c r="V1017" s="88"/>
      <c r="W1017" s="97"/>
      <c r="X1017" s="88"/>
    </row>
    <row r="1018" spans="1:24">
      <c r="A1018" s="111"/>
      <c r="B1018" s="111"/>
      <c r="C1018" s="112"/>
      <c r="D1018" s="113"/>
      <c r="E1018" s="50"/>
      <c r="F1018" s="148"/>
      <c r="G1018" s="116"/>
      <c r="H1018" s="54"/>
      <c r="I1018" s="54"/>
      <c r="J1018" s="55"/>
      <c r="K1018" s="112"/>
      <c r="L1018" s="116"/>
      <c r="M1018" s="116"/>
      <c r="N1018" s="149"/>
      <c r="O1018" s="116"/>
      <c r="Q1018" s="88"/>
      <c r="R1018" s="42"/>
      <c r="S1018" s="43"/>
      <c r="T1018" s="88"/>
      <c r="U1018" s="97"/>
      <c r="V1018" s="88"/>
      <c r="W1018" s="97"/>
      <c r="X1018" s="88"/>
    </row>
    <row r="1019" spans="1:24">
      <c r="A1019" s="111"/>
      <c r="B1019" s="111"/>
      <c r="C1019" s="112"/>
      <c r="D1019" s="113"/>
      <c r="E1019" s="50"/>
      <c r="F1019" s="148"/>
      <c r="G1019" s="116"/>
      <c r="H1019" s="54"/>
      <c r="I1019" s="54"/>
      <c r="J1019" s="55"/>
      <c r="K1019" s="112"/>
      <c r="L1019" s="116"/>
      <c r="M1019" s="116"/>
      <c r="N1019" s="149"/>
      <c r="O1019" s="116"/>
      <c r="Q1019" s="88"/>
      <c r="R1019" s="42"/>
      <c r="S1019" s="43"/>
      <c r="T1019" s="88"/>
      <c r="U1019" s="97"/>
      <c r="V1019" s="88"/>
      <c r="W1019" s="97"/>
      <c r="X1019" s="88"/>
    </row>
    <row r="1020" spans="1:24">
      <c r="A1020" s="111"/>
      <c r="B1020" s="111"/>
      <c r="C1020" s="112"/>
      <c r="D1020" s="113"/>
      <c r="E1020" s="50"/>
      <c r="F1020" s="148"/>
      <c r="G1020" s="116"/>
      <c r="H1020" s="54"/>
      <c r="I1020" s="54"/>
      <c r="J1020" s="55"/>
      <c r="K1020" s="112"/>
      <c r="L1020" s="116"/>
      <c r="M1020" s="116"/>
      <c r="N1020" s="149"/>
      <c r="O1020" s="116"/>
      <c r="Q1020" s="88"/>
      <c r="R1020" s="42"/>
      <c r="S1020" s="43"/>
      <c r="T1020" s="88"/>
      <c r="U1020" s="97"/>
      <c r="V1020" s="88"/>
      <c r="W1020" s="97"/>
      <c r="X1020" s="88"/>
    </row>
    <row r="1021" spans="1:24">
      <c r="A1021" s="111"/>
      <c r="B1021" s="111"/>
      <c r="C1021" s="112"/>
      <c r="D1021" s="113"/>
      <c r="E1021" s="50"/>
      <c r="F1021" s="148"/>
      <c r="G1021" s="116"/>
      <c r="H1021" s="54"/>
      <c r="I1021" s="54"/>
      <c r="J1021" s="55"/>
      <c r="K1021" s="112"/>
      <c r="L1021" s="116"/>
      <c r="M1021" s="116"/>
      <c r="N1021" s="149"/>
      <c r="O1021" s="116"/>
      <c r="Q1021" s="88"/>
      <c r="R1021" s="42"/>
      <c r="S1021" s="43"/>
      <c r="T1021" s="88"/>
      <c r="U1021" s="97"/>
      <c r="V1021" s="88"/>
      <c r="W1021" s="97"/>
      <c r="X1021" s="88"/>
    </row>
    <row r="1022" spans="1:24">
      <c r="A1022" s="111"/>
      <c r="B1022" s="111"/>
      <c r="C1022" s="112"/>
      <c r="D1022" s="113"/>
      <c r="E1022" s="50"/>
      <c r="F1022" s="148"/>
      <c r="G1022" s="116"/>
      <c r="H1022" s="54"/>
      <c r="I1022" s="54"/>
      <c r="J1022" s="55"/>
      <c r="K1022" s="112"/>
      <c r="L1022" s="116"/>
      <c r="M1022" s="116"/>
      <c r="N1022" s="149"/>
      <c r="O1022" s="116"/>
      <c r="Q1022" s="88"/>
      <c r="R1022" s="42"/>
      <c r="S1022" s="43"/>
      <c r="T1022" s="88"/>
      <c r="U1022" s="97"/>
      <c r="V1022" s="88"/>
      <c r="W1022" s="97"/>
      <c r="X1022" s="88"/>
    </row>
    <row r="1023" spans="1:24">
      <c r="A1023" s="111"/>
      <c r="B1023" s="111"/>
      <c r="C1023" s="112"/>
      <c r="D1023" s="113"/>
      <c r="E1023" s="50"/>
      <c r="F1023" s="148"/>
      <c r="G1023" s="116"/>
      <c r="H1023" s="54"/>
      <c r="I1023" s="54"/>
      <c r="J1023" s="55"/>
      <c r="K1023" s="112"/>
      <c r="L1023" s="116"/>
      <c r="M1023" s="116"/>
      <c r="N1023" s="149"/>
      <c r="O1023" s="116"/>
      <c r="Q1023" s="88"/>
      <c r="R1023" s="42"/>
      <c r="S1023" s="43"/>
      <c r="T1023" s="88"/>
      <c r="U1023" s="97"/>
      <c r="V1023" s="88"/>
      <c r="W1023" s="97"/>
      <c r="X1023" s="88"/>
    </row>
    <row r="1024" spans="1:24">
      <c r="A1024" s="111"/>
      <c r="B1024" s="111"/>
      <c r="C1024" s="112"/>
      <c r="D1024" s="113"/>
      <c r="E1024" s="50"/>
      <c r="F1024" s="148"/>
      <c r="G1024" s="116"/>
      <c r="H1024" s="54"/>
      <c r="I1024" s="54"/>
      <c r="J1024" s="55"/>
      <c r="K1024" s="112"/>
      <c r="L1024" s="116"/>
      <c r="M1024" s="116"/>
      <c r="N1024" s="149"/>
      <c r="O1024" s="116"/>
      <c r="Q1024" s="88"/>
      <c r="R1024" s="42"/>
      <c r="S1024" s="43"/>
      <c r="T1024" s="88"/>
      <c r="U1024" s="97"/>
      <c r="V1024" s="88"/>
      <c r="W1024" s="97"/>
      <c r="X1024" s="88"/>
    </row>
    <row r="1025" spans="1:24">
      <c r="A1025" s="111"/>
      <c r="B1025" s="111"/>
      <c r="C1025" s="112"/>
      <c r="D1025" s="113"/>
      <c r="E1025" s="50"/>
      <c r="F1025" s="148"/>
      <c r="G1025" s="116"/>
      <c r="H1025" s="54"/>
      <c r="I1025" s="54"/>
      <c r="J1025" s="55"/>
      <c r="K1025" s="112"/>
      <c r="L1025" s="116"/>
      <c r="M1025" s="116"/>
      <c r="N1025" s="149"/>
      <c r="O1025" s="116"/>
      <c r="Q1025" s="88"/>
      <c r="R1025" s="42"/>
      <c r="S1025" s="43"/>
      <c r="T1025" s="88"/>
      <c r="U1025" s="97"/>
      <c r="V1025" s="88"/>
      <c r="W1025" s="97"/>
      <c r="X1025" s="88"/>
    </row>
    <row r="1026" spans="1:24">
      <c r="A1026" s="111"/>
      <c r="B1026" s="111"/>
      <c r="C1026" s="112"/>
      <c r="D1026" s="113"/>
      <c r="E1026" s="50"/>
      <c r="F1026" s="148"/>
      <c r="G1026" s="116"/>
      <c r="H1026" s="54"/>
      <c r="I1026" s="54"/>
      <c r="J1026" s="55"/>
      <c r="K1026" s="112"/>
      <c r="L1026" s="116"/>
      <c r="M1026" s="116"/>
      <c r="N1026" s="149"/>
      <c r="O1026" s="116"/>
      <c r="Q1026" s="88"/>
      <c r="R1026" s="42"/>
      <c r="S1026" s="43"/>
      <c r="T1026" s="88"/>
      <c r="U1026" s="97"/>
      <c r="V1026" s="88"/>
      <c r="W1026" s="97"/>
      <c r="X1026" s="88"/>
    </row>
    <row r="1027" spans="1:24">
      <c r="A1027" s="111"/>
      <c r="B1027" s="111"/>
      <c r="C1027" s="112"/>
      <c r="D1027" s="113"/>
      <c r="E1027" s="50"/>
      <c r="F1027" s="148"/>
      <c r="G1027" s="116"/>
      <c r="H1027" s="54"/>
      <c r="I1027" s="54"/>
      <c r="J1027" s="55"/>
      <c r="K1027" s="112"/>
      <c r="L1027" s="116"/>
      <c r="M1027" s="116"/>
      <c r="N1027" s="149"/>
      <c r="O1027" s="116"/>
      <c r="Q1027" s="88"/>
      <c r="R1027" s="42"/>
      <c r="S1027" s="43"/>
      <c r="T1027" s="88"/>
      <c r="U1027" s="97"/>
      <c r="V1027" s="88"/>
      <c r="W1027" s="97"/>
      <c r="X1027" s="88"/>
    </row>
    <row r="1028" spans="1:24">
      <c r="A1028" s="111"/>
      <c r="B1028" s="111"/>
      <c r="C1028" s="112"/>
      <c r="D1028" s="113"/>
      <c r="E1028" s="50"/>
      <c r="F1028" s="148"/>
      <c r="G1028" s="116"/>
      <c r="H1028" s="54"/>
      <c r="I1028" s="54"/>
      <c r="J1028" s="55"/>
      <c r="K1028" s="112"/>
      <c r="L1028" s="116"/>
      <c r="M1028" s="116"/>
      <c r="N1028" s="149"/>
      <c r="O1028" s="116"/>
      <c r="Q1028" s="88"/>
      <c r="R1028" s="42"/>
      <c r="S1028" s="43"/>
      <c r="T1028" s="88"/>
      <c r="U1028" s="97"/>
      <c r="V1028" s="88"/>
      <c r="W1028" s="97"/>
      <c r="X1028" s="88"/>
    </row>
    <row r="1029" spans="1:24">
      <c r="A1029" s="111"/>
      <c r="B1029" s="111"/>
      <c r="C1029" s="112"/>
      <c r="D1029" s="113"/>
      <c r="E1029" s="50"/>
      <c r="F1029" s="148"/>
      <c r="G1029" s="116"/>
      <c r="H1029" s="54"/>
      <c r="I1029" s="54"/>
      <c r="J1029" s="55"/>
      <c r="K1029" s="112"/>
      <c r="L1029" s="116"/>
      <c r="M1029" s="116"/>
      <c r="N1029" s="149"/>
      <c r="O1029" s="116"/>
      <c r="Q1029" s="88"/>
      <c r="R1029" s="42"/>
      <c r="S1029" s="43"/>
      <c r="T1029" s="88"/>
      <c r="U1029" s="97"/>
      <c r="V1029" s="88"/>
      <c r="W1029" s="97"/>
      <c r="X1029" s="88"/>
    </row>
    <row r="1030" spans="1:24">
      <c r="A1030" s="111"/>
      <c r="B1030" s="111"/>
      <c r="C1030" s="112"/>
      <c r="D1030" s="113"/>
      <c r="E1030" s="50"/>
      <c r="F1030" s="148"/>
      <c r="G1030" s="116"/>
      <c r="H1030" s="54"/>
      <c r="I1030" s="54"/>
      <c r="J1030" s="55"/>
      <c r="K1030" s="112"/>
      <c r="L1030" s="116"/>
      <c r="M1030" s="116"/>
      <c r="N1030" s="149"/>
      <c r="O1030" s="116"/>
      <c r="Q1030" s="88"/>
      <c r="R1030" s="42"/>
      <c r="S1030" s="43"/>
      <c r="T1030" s="88"/>
      <c r="U1030" s="97"/>
      <c r="V1030" s="88"/>
      <c r="W1030" s="97"/>
      <c r="X1030" s="88"/>
    </row>
    <row r="1031" spans="1:24">
      <c r="A1031" s="111"/>
      <c r="B1031" s="111"/>
      <c r="C1031" s="112"/>
      <c r="D1031" s="113"/>
      <c r="E1031" s="50"/>
      <c r="F1031" s="148"/>
      <c r="G1031" s="116"/>
      <c r="H1031" s="54"/>
      <c r="I1031" s="54"/>
      <c r="J1031" s="55"/>
      <c r="K1031" s="112"/>
      <c r="L1031" s="116"/>
      <c r="M1031" s="116"/>
      <c r="N1031" s="149"/>
      <c r="O1031" s="116"/>
      <c r="Q1031" s="88"/>
      <c r="R1031" s="42"/>
      <c r="S1031" s="43"/>
      <c r="T1031" s="88"/>
      <c r="U1031" s="97"/>
      <c r="V1031" s="88"/>
      <c r="W1031" s="97"/>
      <c r="X1031" s="88"/>
    </row>
    <row r="1032" spans="1:24">
      <c r="A1032" s="111"/>
      <c r="B1032" s="111"/>
      <c r="C1032" s="112"/>
      <c r="D1032" s="113"/>
      <c r="E1032" s="50"/>
      <c r="F1032" s="148"/>
      <c r="G1032" s="116"/>
      <c r="H1032" s="54"/>
      <c r="I1032" s="54"/>
      <c r="J1032" s="55"/>
      <c r="K1032" s="112"/>
      <c r="L1032" s="116"/>
      <c r="M1032" s="116"/>
      <c r="N1032" s="149"/>
      <c r="O1032" s="116"/>
      <c r="Q1032" s="88"/>
      <c r="R1032" s="42"/>
      <c r="S1032" s="43"/>
      <c r="T1032" s="88"/>
      <c r="U1032" s="97"/>
      <c r="V1032" s="88"/>
      <c r="W1032" s="97"/>
      <c r="X1032" s="88"/>
    </row>
    <row r="1033" spans="1:24">
      <c r="A1033" s="111"/>
      <c r="B1033" s="111"/>
      <c r="C1033" s="112"/>
      <c r="D1033" s="113"/>
      <c r="E1033" s="50"/>
      <c r="F1033" s="148"/>
      <c r="G1033" s="116"/>
      <c r="H1033" s="54"/>
      <c r="I1033" s="54"/>
      <c r="J1033" s="55"/>
      <c r="K1033" s="112"/>
      <c r="L1033" s="116"/>
      <c r="M1033" s="116"/>
      <c r="N1033" s="149"/>
      <c r="O1033" s="116"/>
      <c r="Q1033" s="88"/>
      <c r="R1033" s="42"/>
      <c r="S1033" s="43"/>
      <c r="T1033" s="88"/>
      <c r="U1033" s="97"/>
      <c r="V1033" s="88"/>
      <c r="W1033" s="97"/>
      <c r="X1033" s="88"/>
    </row>
    <row r="1034" spans="1:24">
      <c r="A1034" s="111"/>
      <c r="B1034" s="111"/>
      <c r="C1034" s="112"/>
      <c r="D1034" s="113"/>
      <c r="E1034" s="50"/>
      <c r="F1034" s="148"/>
      <c r="G1034" s="116"/>
      <c r="H1034" s="54"/>
      <c r="I1034" s="54"/>
      <c r="J1034" s="55"/>
      <c r="K1034" s="112"/>
      <c r="L1034" s="116"/>
      <c r="M1034" s="116"/>
      <c r="N1034" s="149"/>
      <c r="O1034" s="116"/>
      <c r="Q1034" s="88"/>
      <c r="R1034" s="42"/>
      <c r="S1034" s="43"/>
      <c r="T1034" s="88"/>
      <c r="U1034" s="97"/>
      <c r="V1034" s="88"/>
      <c r="W1034" s="97"/>
      <c r="X1034" s="88"/>
    </row>
    <row r="1035" spans="1:24">
      <c r="A1035" s="111"/>
      <c r="B1035" s="111"/>
      <c r="C1035" s="112"/>
      <c r="D1035" s="113"/>
      <c r="E1035" s="50"/>
      <c r="F1035" s="148"/>
      <c r="G1035" s="116"/>
      <c r="H1035" s="54"/>
      <c r="I1035" s="54"/>
      <c r="J1035" s="55"/>
      <c r="K1035" s="112"/>
      <c r="L1035" s="116"/>
      <c r="M1035" s="116"/>
      <c r="N1035" s="149"/>
      <c r="O1035" s="116"/>
      <c r="Q1035" s="88"/>
      <c r="R1035" s="42"/>
      <c r="S1035" s="43"/>
      <c r="T1035" s="88"/>
      <c r="U1035" s="97"/>
      <c r="V1035" s="88"/>
      <c r="W1035" s="97"/>
      <c r="X1035" s="88"/>
    </row>
    <row r="1036" spans="1:24">
      <c r="A1036" s="111"/>
      <c r="B1036" s="111"/>
      <c r="C1036" s="112"/>
      <c r="D1036" s="113"/>
      <c r="E1036" s="50"/>
      <c r="F1036" s="148"/>
      <c r="G1036" s="116"/>
      <c r="H1036" s="54"/>
      <c r="I1036" s="54"/>
      <c r="J1036" s="55"/>
      <c r="K1036" s="112"/>
      <c r="L1036" s="116"/>
      <c r="M1036" s="116"/>
      <c r="N1036" s="149"/>
      <c r="O1036" s="116"/>
      <c r="Q1036" s="88"/>
      <c r="R1036" s="42"/>
      <c r="S1036" s="43"/>
      <c r="T1036" s="88"/>
      <c r="U1036" s="97"/>
      <c r="V1036" s="88"/>
      <c r="W1036" s="97"/>
      <c r="X1036" s="88"/>
    </row>
    <row r="1037" spans="1:24">
      <c r="A1037" s="111"/>
      <c r="B1037" s="111"/>
      <c r="C1037" s="112"/>
      <c r="D1037" s="113"/>
      <c r="E1037" s="50"/>
      <c r="F1037" s="148"/>
      <c r="G1037" s="116"/>
      <c r="H1037" s="54"/>
      <c r="I1037" s="54"/>
      <c r="J1037" s="55"/>
      <c r="K1037" s="112"/>
      <c r="L1037" s="116"/>
      <c r="M1037" s="116"/>
      <c r="N1037" s="149"/>
      <c r="O1037" s="116"/>
      <c r="Q1037" s="88"/>
      <c r="R1037" s="42"/>
      <c r="S1037" s="43"/>
      <c r="T1037" s="88"/>
      <c r="U1037" s="97"/>
      <c r="V1037" s="88"/>
      <c r="W1037" s="97"/>
      <c r="X1037" s="88"/>
    </row>
    <row r="1038" spans="1:24">
      <c r="A1038" s="111"/>
      <c r="B1038" s="111"/>
      <c r="C1038" s="112"/>
      <c r="D1038" s="113"/>
      <c r="E1038" s="50"/>
      <c r="F1038" s="148"/>
      <c r="G1038" s="116"/>
      <c r="H1038" s="54"/>
      <c r="I1038" s="54"/>
      <c r="J1038" s="55"/>
      <c r="K1038" s="112"/>
      <c r="L1038" s="116"/>
      <c r="M1038" s="116"/>
      <c r="N1038" s="149"/>
      <c r="O1038" s="116"/>
      <c r="Q1038" s="88"/>
      <c r="R1038" s="42"/>
      <c r="S1038" s="43"/>
      <c r="T1038" s="88"/>
      <c r="U1038" s="97"/>
      <c r="V1038" s="88"/>
      <c r="W1038" s="97"/>
      <c r="X1038" s="88"/>
    </row>
    <row r="1039" spans="1:24">
      <c r="A1039" s="111"/>
      <c r="B1039" s="111"/>
      <c r="C1039" s="112"/>
      <c r="D1039" s="113"/>
      <c r="E1039" s="50"/>
      <c r="F1039" s="148"/>
      <c r="G1039" s="116"/>
      <c r="H1039" s="54"/>
      <c r="I1039" s="54"/>
      <c r="J1039" s="55"/>
      <c r="K1039" s="112"/>
      <c r="L1039" s="116"/>
      <c r="M1039" s="116"/>
      <c r="N1039" s="149"/>
      <c r="O1039" s="116"/>
      <c r="Q1039" s="88"/>
      <c r="R1039" s="42"/>
      <c r="S1039" s="43"/>
      <c r="T1039" s="88"/>
      <c r="U1039" s="97"/>
      <c r="V1039" s="88"/>
      <c r="W1039" s="97"/>
      <c r="X1039" s="88"/>
    </row>
    <row r="1040" spans="1:24">
      <c r="A1040" s="111"/>
      <c r="B1040" s="111"/>
      <c r="C1040" s="112"/>
      <c r="D1040" s="113"/>
      <c r="E1040" s="50"/>
      <c r="F1040" s="148"/>
      <c r="G1040" s="116"/>
      <c r="H1040" s="54"/>
      <c r="I1040" s="54"/>
      <c r="J1040" s="55"/>
      <c r="K1040" s="112"/>
      <c r="L1040" s="116"/>
      <c r="M1040" s="116"/>
      <c r="N1040" s="149"/>
      <c r="O1040" s="116"/>
      <c r="Q1040" s="88"/>
      <c r="R1040" s="42"/>
      <c r="S1040" s="43"/>
      <c r="T1040" s="88"/>
      <c r="U1040" s="97"/>
      <c r="V1040" s="88"/>
      <c r="W1040" s="97"/>
      <c r="X1040" s="88"/>
    </row>
    <row r="1041" spans="1:24">
      <c r="A1041" s="111"/>
      <c r="B1041" s="111"/>
      <c r="C1041" s="112"/>
      <c r="D1041" s="113"/>
      <c r="E1041" s="50"/>
      <c r="F1041" s="148"/>
      <c r="G1041" s="116"/>
      <c r="H1041" s="54"/>
      <c r="I1041" s="54"/>
      <c r="J1041" s="55"/>
      <c r="K1041" s="112"/>
      <c r="L1041" s="116"/>
      <c r="M1041" s="116"/>
      <c r="N1041" s="149"/>
      <c r="O1041" s="116"/>
      <c r="Q1041" s="88"/>
      <c r="R1041" s="42"/>
      <c r="S1041" s="43"/>
      <c r="T1041" s="88"/>
      <c r="U1041" s="97"/>
      <c r="V1041" s="88"/>
      <c r="W1041" s="97"/>
      <c r="X1041" s="88"/>
    </row>
    <row r="1042" spans="1:24">
      <c r="A1042" s="111"/>
      <c r="B1042" s="111"/>
      <c r="C1042" s="112"/>
      <c r="D1042" s="113"/>
      <c r="E1042" s="50"/>
      <c r="F1042" s="148"/>
      <c r="G1042" s="116"/>
      <c r="H1042" s="54"/>
      <c r="I1042" s="54"/>
      <c r="J1042" s="55"/>
      <c r="K1042" s="112"/>
      <c r="L1042" s="116"/>
      <c r="M1042" s="116"/>
      <c r="N1042" s="149"/>
      <c r="O1042" s="116"/>
      <c r="Q1042" s="88"/>
      <c r="R1042" s="42"/>
      <c r="S1042" s="43"/>
      <c r="T1042" s="88"/>
      <c r="U1042" s="97"/>
      <c r="V1042" s="88"/>
      <c r="W1042" s="97"/>
      <c r="X1042" s="88"/>
    </row>
    <row r="1043" spans="1:24">
      <c r="A1043" s="111"/>
      <c r="B1043" s="111"/>
      <c r="C1043" s="112"/>
      <c r="D1043" s="113"/>
      <c r="E1043" s="50"/>
      <c r="F1043" s="148"/>
      <c r="G1043" s="116"/>
      <c r="H1043" s="54"/>
      <c r="I1043" s="54"/>
      <c r="J1043" s="55"/>
      <c r="K1043" s="112"/>
      <c r="L1043" s="116"/>
      <c r="M1043" s="116"/>
      <c r="N1043" s="149"/>
      <c r="O1043" s="116"/>
      <c r="Q1043" s="88"/>
      <c r="R1043" s="42"/>
      <c r="S1043" s="43"/>
      <c r="T1043" s="88"/>
      <c r="U1043" s="97"/>
      <c r="V1043" s="88"/>
      <c r="W1043" s="97"/>
      <c r="X1043" s="88"/>
    </row>
    <row r="1044" spans="1:24">
      <c r="A1044" s="111"/>
      <c r="B1044" s="111"/>
      <c r="C1044" s="112"/>
      <c r="D1044" s="113"/>
      <c r="E1044" s="50"/>
      <c r="F1044" s="148"/>
      <c r="G1044" s="116"/>
      <c r="H1044" s="54"/>
      <c r="I1044" s="54"/>
      <c r="J1044" s="55"/>
      <c r="K1044" s="112"/>
      <c r="L1044" s="116"/>
      <c r="M1044" s="116"/>
      <c r="N1044" s="149"/>
      <c r="O1044" s="116"/>
      <c r="Q1044" s="88"/>
      <c r="R1044" s="42"/>
      <c r="S1044" s="43"/>
      <c r="T1044" s="88"/>
      <c r="U1044" s="97"/>
      <c r="V1044" s="88"/>
      <c r="W1044" s="97"/>
      <c r="X1044" s="88"/>
    </row>
    <row r="1045" spans="1:24">
      <c r="A1045" s="111"/>
      <c r="B1045" s="111"/>
      <c r="C1045" s="112"/>
      <c r="D1045" s="113"/>
      <c r="E1045" s="50"/>
      <c r="F1045" s="148"/>
      <c r="G1045" s="116"/>
      <c r="H1045" s="54"/>
      <c r="I1045" s="54"/>
      <c r="J1045" s="55"/>
      <c r="K1045" s="112"/>
      <c r="L1045" s="116"/>
      <c r="M1045" s="116"/>
      <c r="N1045" s="149"/>
      <c r="O1045" s="116"/>
      <c r="Q1045" s="88"/>
      <c r="R1045" s="42"/>
      <c r="S1045" s="43"/>
      <c r="T1045" s="88"/>
      <c r="U1045" s="97"/>
      <c r="V1045" s="88"/>
      <c r="W1045" s="97"/>
      <c r="X1045" s="88"/>
    </row>
    <row r="1046" spans="1:24">
      <c r="A1046" s="111"/>
      <c r="B1046" s="111"/>
      <c r="C1046" s="112"/>
      <c r="D1046" s="113"/>
      <c r="E1046" s="50"/>
      <c r="F1046" s="148"/>
      <c r="G1046" s="116"/>
      <c r="H1046" s="54"/>
      <c r="I1046" s="54"/>
      <c r="J1046" s="55"/>
      <c r="K1046" s="112"/>
      <c r="L1046" s="116"/>
      <c r="M1046" s="116"/>
      <c r="N1046" s="149"/>
      <c r="O1046" s="116"/>
      <c r="Q1046" s="88"/>
      <c r="R1046" s="42"/>
      <c r="S1046" s="43"/>
      <c r="T1046" s="88"/>
      <c r="U1046" s="97"/>
      <c r="V1046" s="88"/>
      <c r="W1046" s="97"/>
      <c r="X1046" s="88"/>
    </row>
    <row r="1047" spans="1:24">
      <c r="A1047" s="111"/>
      <c r="B1047" s="111"/>
      <c r="C1047" s="112"/>
      <c r="D1047" s="113"/>
      <c r="E1047" s="50"/>
      <c r="F1047" s="148"/>
      <c r="G1047" s="116"/>
      <c r="H1047" s="54"/>
      <c r="I1047" s="54"/>
      <c r="J1047" s="55"/>
      <c r="K1047" s="112"/>
      <c r="L1047" s="116"/>
      <c r="M1047" s="116"/>
      <c r="N1047" s="149"/>
      <c r="O1047" s="116"/>
      <c r="Q1047" s="88"/>
      <c r="R1047" s="42"/>
      <c r="S1047" s="43"/>
      <c r="T1047" s="88"/>
      <c r="U1047" s="97"/>
      <c r="V1047" s="88"/>
      <c r="W1047" s="97"/>
      <c r="X1047" s="88"/>
    </row>
    <row r="1048" spans="1:24">
      <c r="A1048" s="111"/>
      <c r="B1048" s="111"/>
      <c r="C1048" s="112"/>
      <c r="D1048" s="113"/>
      <c r="E1048" s="50"/>
      <c r="F1048" s="148"/>
      <c r="G1048" s="116"/>
      <c r="H1048" s="54"/>
      <c r="I1048" s="54"/>
      <c r="J1048" s="55"/>
      <c r="K1048" s="112"/>
      <c r="L1048" s="116"/>
      <c r="M1048" s="116"/>
      <c r="N1048" s="149"/>
      <c r="O1048" s="116"/>
      <c r="Q1048" s="88"/>
      <c r="R1048" s="42"/>
      <c r="S1048" s="43"/>
      <c r="T1048" s="88"/>
      <c r="U1048" s="97"/>
      <c r="V1048" s="88"/>
      <c r="W1048" s="97"/>
      <c r="X1048" s="88"/>
    </row>
    <row r="1049" spans="1:24">
      <c r="A1049" s="111"/>
      <c r="B1049" s="111"/>
      <c r="C1049" s="112"/>
      <c r="D1049" s="113"/>
      <c r="E1049" s="50"/>
      <c r="F1049" s="148"/>
      <c r="G1049" s="116"/>
      <c r="H1049" s="54"/>
      <c r="I1049" s="54"/>
      <c r="J1049" s="55"/>
      <c r="K1049" s="112"/>
      <c r="L1049" s="116"/>
      <c r="M1049" s="116"/>
      <c r="N1049" s="149"/>
      <c r="O1049" s="116"/>
      <c r="Q1049" s="88"/>
      <c r="R1049" s="42"/>
      <c r="S1049" s="43"/>
      <c r="T1049" s="88"/>
      <c r="U1049" s="97"/>
      <c r="V1049" s="88"/>
      <c r="W1049" s="97"/>
      <c r="X1049" s="88"/>
    </row>
    <row r="1050" spans="1:24">
      <c r="A1050" s="111"/>
      <c r="B1050" s="111"/>
      <c r="C1050" s="112"/>
      <c r="D1050" s="113"/>
      <c r="E1050" s="50"/>
      <c r="F1050" s="148"/>
      <c r="G1050" s="116"/>
      <c r="H1050" s="54"/>
      <c r="I1050" s="54"/>
      <c r="J1050" s="55"/>
      <c r="K1050" s="112"/>
      <c r="L1050" s="116"/>
      <c r="M1050" s="116"/>
      <c r="N1050" s="149"/>
      <c r="O1050" s="116"/>
      <c r="Q1050" s="88"/>
      <c r="R1050" s="42"/>
      <c r="S1050" s="43"/>
      <c r="T1050" s="88"/>
      <c r="U1050" s="97"/>
      <c r="V1050" s="88"/>
      <c r="W1050" s="97"/>
      <c r="X1050" s="88"/>
    </row>
    <row r="1051" spans="1:24">
      <c r="A1051" s="111"/>
      <c r="B1051" s="111"/>
      <c r="C1051" s="112"/>
      <c r="D1051" s="113"/>
      <c r="E1051" s="50"/>
      <c r="F1051" s="148"/>
      <c r="G1051" s="116"/>
      <c r="H1051" s="54"/>
      <c r="I1051" s="54"/>
      <c r="J1051" s="55"/>
      <c r="K1051" s="112"/>
      <c r="L1051" s="116"/>
      <c r="M1051" s="116"/>
      <c r="N1051" s="149"/>
      <c r="O1051" s="116"/>
      <c r="Q1051" s="88"/>
      <c r="R1051" s="42"/>
      <c r="S1051" s="43"/>
      <c r="T1051" s="88"/>
      <c r="U1051" s="97"/>
      <c r="V1051" s="88"/>
      <c r="W1051" s="97"/>
      <c r="X1051" s="88"/>
    </row>
    <row r="1052" spans="1:24">
      <c r="A1052" s="111"/>
      <c r="B1052" s="111"/>
      <c r="C1052" s="112"/>
      <c r="D1052" s="113"/>
      <c r="E1052" s="50"/>
      <c r="F1052" s="148"/>
      <c r="G1052" s="116"/>
      <c r="H1052" s="54"/>
      <c r="I1052" s="54"/>
      <c r="J1052" s="55"/>
      <c r="K1052" s="112"/>
      <c r="L1052" s="116"/>
      <c r="M1052" s="116"/>
      <c r="N1052" s="149"/>
      <c r="O1052" s="116"/>
      <c r="Q1052" s="88"/>
      <c r="R1052" s="42"/>
      <c r="S1052" s="43"/>
      <c r="T1052" s="88"/>
      <c r="U1052" s="97"/>
      <c r="V1052" s="88"/>
      <c r="W1052" s="97"/>
      <c r="X1052" s="88"/>
    </row>
    <row r="1053" spans="1:24">
      <c r="A1053" s="111"/>
      <c r="B1053" s="111"/>
      <c r="C1053" s="112"/>
      <c r="D1053" s="113"/>
      <c r="E1053" s="50"/>
      <c r="F1053" s="148"/>
      <c r="G1053" s="116"/>
      <c r="H1053" s="54"/>
      <c r="I1053" s="54"/>
      <c r="J1053" s="55"/>
      <c r="K1053" s="112"/>
      <c r="L1053" s="116"/>
      <c r="M1053" s="116"/>
      <c r="N1053" s="149"/>
      <c r="O1053" s="116"/>
      <c r="Q1053" s="88"/>
      <c r="R1053" s="42"/>
      <c r="S1053" s="43"/>
      <c r="T1053" s="88"/>
      <c r="U1053" s="97"/>
      <c r="V1053" s="88"/>
      <c r="W1053" s="97"/>
      <c r="X1053" s="88"/>
    </row>
    <row r="1054" spans="1:24">
      <c r="A1054" s="111"/>
      <c r="B1054" s="111"/>
      <c r="C1054" s="112"/>
      <c r="D1054" s="113"/>
      <c r="E1054" s="50"/>
      <c r="F1054" s="148"/>
      <c r="G1054" s="116"/>
      <c r="H1054" s="54"/>
      <c r="I1054" s="54"/>
      <c r="J1054" s="55"/>
      <c r="K1054" s="112"/>
      <c r="L1054" s="116"/>
      <c r="M1054" s="116"/>
      <c r="N1054" s="149"/>
      <c r="O1054" s="116"/>
      <c r="Q1054" s="88"/>
      <c r="R1054" s="42"/>
      <c r="S1054" s="43"/>
      <c r="T1054" s="88"/>
      <c r="U1054" s="97"/>
      <c r="V1054" s="88"/>
      <c r="W1054" s="97"/>
      <c r="X1054" s="88"/>
    </row>
    <row r="1055" spans="1:24">
      <c r="A1055" s="111"/>
      <c r="B1055" s="111"/>
      <c r="C1055" s="112"/>
      <c r="D1055" s="113"/>
      <c r="E1055" s="50"/>
      <c r="F1055" s="148"/>
      <c r="G1055" s="116"/>
      <c r="H1055" s="54"/>
      <c r="I1055" s="54"/>
      <c r="J1055" s="55"/>
      <c r="K1055" s="112"/>
      <c r="L1055" s="116"/>
      <c r="M1055" s="116"/>
      <c r="N1055" s="149"/>
      <c r="O1055" s="116"/>
      <c r="Q1055" s="88"/>
      <c r="R1055" s="42"/>
      <c r="S1055" s="43"/>
      <c r="T1055" s="88"/>
      <c r="U1055" s="97"/>
      <c r="V1055" s="88"/>
      <c r="W1055" s="97"/>
      <c r="X1055" s="88"/>
    </row>
    <row r="1056" spans="1:24">
      <c r="A1056" s="111"/>
      <c r="B1056" s="111"/>
      <c r="C1056" s="112"/>
      <c r="D1056" s="113"/>
      <c r="E1056" s="50"/>
      <c r="F1056" s="148"/>
      <c r="G1056" s="116"/>
      <c r="H1056" s="54"/>
      <c r="I1056" s="54"/>
      <c r="J1056" s="55"/>
      <c r="K1056" s="112"/>
      <c r="L1056" s="116"/>
      <c r="M1056" s="116"/>
      <c r="N1056" s="149"/>
      <c r="O1056" s="116"/>
      <c r="Q1056" s="88"/>
      <c r="R1056" s="42"/>
      <c r="S1056" s="43"/>
      <c r="T1056" s="88"/>
      <c r="U1056" s="97"/>
      <c r="V1056" s="88"/>
      <c r="W1056" s="97"/>
      <c r="X1056" s="88"/>
    </row>
    <row r="1057" spans="1:24">
      <c r="A1057" s="111"/>
      <c r="B1057" s="111"/>
      <c r="C1057" s="112"/>
      <c r="D1057" s="113"/>
      <c r="E1057" s="50"/>
      <c r="F1057" s="148"/>
      <c r="G1057" s="116"/>
      <c r="H1057" s="54"/>
      <c r="I1057" s="54"/>
      <c r="J1057" s="55"/>
      <c r="K1057" s="112"/>
      <c r="L1057" s="116"/>
      <c r="M1057" s="116"/>
      <c r="N1057" s="149"/>
      <c r="O1057" s="116"/>
      <c r="Q1057" s="88"/>
      <c r="R1057" s="42"/>
      <c r="S1057" s="43"/>
      <c r="T1057" s="88"/>
      <c r="U1057" s="97"/>
      <c r="V1057" s="88"/>
      <c r="W1057" s="97"/>
      <c r="X1057" s="88"/>
    </row>
    <row r="1058" spans="1:24">
      <c r="A1058" s="111"/>
      <c r="B1058" s="111"/>
      <c r="C1058" s="112"/>
      <c r="D1058" s="113"/>
      <c r="E1058" s="50"/>
      <c r="F1058" s="148"/>
      <c r="G1058" s="116"/>
      <c r="H1058" s="54"/>
      <c r="I1058" s="54"/>
      <c r="J1058" s="55"/>
      <c r="K1058" s="112"/>
      <c r="L1058" s="116"/>
      <c r="M1058" s="116"/>
      <c r="N1058" s="149"/>
      <c r="O1058" s="116"/>
      <c r="Q1058" s="88"/>
      <c r="R1058" s="42"/>
      <c r="S1058" s="43"/>
      <c r="T1058" s="88"/>
      <c r="U1058" s="97"/>
      <c r="V1058" s="88"/>
      <c r="W1058" s="97"/>
      <c r="X1058" s="88"/>
    </row>
    <row r="1059" spans="1:24">
      <c r="A1059" s="111"/>
      <c r="B1059" s="111"/>
      <c r="C1059" s="112"/>
      <c r="D1059" s="113"/>
      <c r="E1059" s="50"/>
      <c r="F1059" s="148"/>
      <c r="G1059" s="116"/>
      <c r="H1059" s="54"/>
      <c r="I1059" s="54"/>
      <c r="J1059" s="55"/>
      <c r="K1059" s="112"/>
      <c r="L1059" s="116"/>
      <c r="M1059" s="116"/>
      <c r="N1059" s="149"/>
      <c r="O1059" s="116"/>
      <c r="Q1059" s="88"/>
      <c r="R1059" s="42"/>
      <c r="S1059" s="43"/>
      <c r="T1059" s="88"/>
      <c r="U1059" s="97"/>
      <c r="V1059" s="88"/>
      <c r="W1059" s="97"/>
      <c r="X1059" s="88"/>
    </row>
    <row r="1060" spans="1:24">
      <c r="A1060" s="111"/>
      <c r="B1060" s="111"/>
      <c r="C1060" s="112"/>
      <c r="D1060" s="113"/>
      <c r="E1060" s="50"/>
      <c r="F1060" s="148"/>
      <c r="G1060" s="116"/>
      <c r="H1060" s="54"/>
      <c r="I1060" s="54"/>
      <c r="J1060" s="55"/>
      <c r="K1060" s="112"/>
      <c r="L1060" s="116"/>
      <c r="M1060" s="116"/>
      <c r="N1060" s="149"/>
      <c r="O1060" s="116"/>
      <c r="Q1060" s="88"/>
      <c r="R1060" s="42"/>
      <c r="S1060" s="43"/>
      <c r="T1060" s="88"/>
      <c r="U1060" s="97"/>
      <c r="V1060" s="88"/>
      <c r="W1060" s="97"/>
      <c r="X1060" s="88"/>
    </row>
    <row r="1061" spans="1:24">
      <c r="A1061" s="111"/>
      <c r="B1061" s="111"/>
      <c r="C1061" s="112"/>
      <c r="D1061" s="113"/>
      <c r="E1061" s="50"/>
      <c r="F1061" s="148"/>
      <c r="G1061" s="116"/>
      <c r="H1061" s="54"/>
      <c r="I1061" s="54"/>
      <c r="J1061" s="55"/>
      <c r="K1061" s="112"/>
      <c r="L1061" s="116"/>
      <c r="M1061" s="116"/>
      <c r="N1061" s="149"/>
      <c r="O1061" s="116"/>
      <c r="Q1061" s="88"/>
      <c r="R1061" s="42"/>
      <c r="S1061" s="43"/>
      <c r="T1061" s="88"/>
      <c r="U1061" s="97"/>
      <c r="V1061" s="88"/>
      <c r="W1061" s="97"/>
      <c r="X1061" s="88"/>
    </row>
    <row r="1062" spans="1:24">
      <c r="A1062" s="111"/>
      <c r="B1062" s="111"/>
      <c r="C1062" s="112"/>
      <c r="D1062" s="113"/>
      <c r="E1062" s="50"/>
      <c r="F1062" s="148"/>
      <c r="G1062" s="116"/>
      <c r="H1062" s="54"/>
      <c r="I1062" s="54"/>
      <c r="J1062" s="55"/>
      <c r="K1062" s="112"/>
      <c r="L1062" s="116"/>
      <c r="M1062" s="116"/>
      <c r="N1062" s="149"/>
      <c r="O1062" s="116"/>
      <c r="Q1062" s="88"/>
      <c r="R1062" s="42"/>
      <c r="S1062" s="43"/>
      <c r="T1062" s="88"/>
      <c r="U1062" s="97"/>
      <c r="V1062" s="88"/>
      <c r="W1062" s="97"/>
      <c r="X1062" s="88"/>
    </row>
    <row r="1063" spans="1:24">
      <c r="A1063" s="111"/>
      <c r="B1063" s="111"/>
      <c r="C1063" s="112"/>
      <c r="D1063" s="113"/>
      <c r="E1063" s="50"/>
      <c r="F1063" s="148"/>
      <c r="G1063" s="116"/>
      <c r="H1063" s="54"/>
      <c r="I1063" s="54"/>
      <c r="J1063" s="55"/>
      <c r="K1063" s="112"/>
      <c r="L1063" s="116"/>
      <c r="M1063" s="116"/>
      <c r="N1063" s="149"/>
      <c r="O1063" s="116"/>
      <c r="Q1063" s="88"/>
      <c r="R1063" s="42"/>
      <c r="S1063" s="43"/>
      <c r="T1063" s="88"/>
      <c r="U1063" s="97"/>
      <c r="V1063" s="88"/>
      <c r="W1063" s="97"/>
      <c r="X1063" s="88"/>
    </row>
    <row r="1064" spans="1:24">
      <c r="A1064" s="111"/>
      <c r="B1064" s="111"/>
      <c r="C1064" s="112"/>
      <c r="D1064" s="113"/>
      <c r="E1064" s="50"/>
      <c r="F1064" s="148"/>
      <c r="G1064" s="116"/>
      <c r="H1064" s="54"/>
      <c r="I1064" s="54"/>
      <c r="J1064" s="55"/>
      <c r="K1064" s="112"/>
      <c r="L1064" s="116"/>
      <c r="M1064" s="116"/>
      <c r="N1064" s="149"/>
      <c r="O1064" s="116"/>
      <c r="Q1064" s="88"/>
      <c r="R1064" s="42"/>
      <c r="S1064" s="43"/>
      <c r="T1064" s="88"/>
      <c r="U1064" s="97"/>
      <c r="V1064" s="88"/>
      <c r="W1064" s="97"/>
      <c r="X1064" s="88"/>
    </row>
    <row r="1065" spans="1:24">
      <c r="A1065" s="111"/>
      <c r="B1065" s="111"/>
      <c r="C1065" s="112"/>
      <c r="D1065" s="113"/>
      <c r="E1065" s="50"/>
      <c r="F1065" s="148"/>
      <c r="G1065" s="116"/>
      <c r="H1065" s="54"/>
      <c r="I1065" s="54"/>
      <c r="J1065" s="55"/>
      <c r="K1065" s="112"/>
      <c r="L1065" s="116"/>
      <c r="M1065" s="116"/>
      <c r="N1065" s="149"/>
      <c r="O1065" s="116"/>
      <c r="Q1065" s="88"/>
      <c r="R1065" s="42"/>
      <c r="S1065" s="43"/>
      <c r="T1065" s="88"/>
      <c r="U1065" s="97"/>
      <c r="V1065" s="88"/>
      <c r="W1065" s="97"/>
      <c r="X1065" s="88"/>
    </row>
    <row r="1066" spans="1:24">
      <c r="A1066" s="111"/>
      <c r="B1066" s="111"/>
      <c r="C1066" s="112"/>
      <c r="D1066" s="113"/>
      <c r="E1066" s="50"/>
      <c r="F1066" s="148"/>
      <c r="G1066" s="116"/>
      <c r="H1066" s="54"/>
      <c r="I1066" s="54"/>
      <c r="J1066" s="55"/>
      <c r="K1066" s="112"/>
      <c r="L1066" s="116"/>
      <c r="M1066" s="116"/>
      <c r="N1066" s="149"/>
      <c r="O1066" s="116"/>
      <c r="Q1066" s="88"/>
      <c r="R1066" s="42"/>
      <c r="S1066" s="43"/>
      <c r="T1066" s="88"/>
      <c r="U1066" s="97"/>
      <c r="V1066" s="88"/>
      <c r="W1066" s="97"/>
      <c r="X1066" s="88"/>
    </row>
    <row r="1067" spans="1:24">
      <c r="A1067" s="111"/>
      <c r="B1067" s="111"/>
      <c r="C1067" s="112"/>
      <c r="D1067" s="113"/>
      <c r="E1067" s="50"/>
      <c r="F1067" s="148"/>
      <c r="G1067" s="116"/>
      <c r="H1067" s="54"/>
      <c r="I1067" s="54"/>
      <c r="J1067" s="55"/>
      <c r="K1067" s="112"/>
      <c r="L1067" s="116"/>
      <c r="M1067" s="116"/>
      <c r="N1067" s="149"/>
      <c r="O1067" s="116"/>
      <c r="Q1067" s="88"/>
      <c r="R1067" s="42"/>
      <c r="S1067" s="43"/>
      <c r="T1067" s="88"/>
      <c r="U1067" s="97"/>
      <c r="V1067" s="88"/>
      <c r="W1067" s="97"/>
      <c r="X1067" s="88"/>
    </row>
    <row r="1068" spans="1:24">
      <c r="A1068" s="111"/>
      <c r="B1068" s="111"/>
      <c r="C1068" s="112"/>
      <c r="D1068" s="113"/>
      <c r="E1068" s="50"/>
      <c r="F1068" s="148"/>
      <c r="G1068" s="116"/>
      <c r="H1068" s="54"/>
      <c r="I1068" s="54"/>
      <c r="J1068" s="55"/>
      <c r="K1068" s="112"/>
      <c r="L1068" s="116"/>
      <c r="M1068" s="116"/>
      <c r="N1068" s="149"/>
      <c r="O1068" s="116"/>
      <c r="Q1068" s="88"/>
      <c r="R1068" s="42"/>
      <c r="S1068" s="43"/>
      <c r="T1068" s="88"/>
      <c r="U1068" s="97"/>
      <c r="V1068" s="88"/>
      <c r="W1068" s="97"/>
      <c r="X1068" s="88"/>
    </row>
    <row r="1069" spans="1:24">
      <c r="A1069" s="111"/>
      <c r="B1069" s="111"/>
      <c r="C1069" s="112"/>
      <c r="D1069" s="113"/>
      <c r="E1069" s="50"/>
      <c r="F1069" s="148"/>
      <c r="G1069" s="116"/>
      <c r="H1069" s="54"/>
      <c r="I1069" s="54"/>
      <c r="J1069" s="55"/>
      <c r="K1069" s="112"/>
      <c r="L1069" s="116"/>
      <c r="M1069" s="116"/>
      <c r="N1069" s="149"/>
      <c r="O1069" s="116"/>
      <c r="Q1069" s="88"/>
      <c r="R1069" s="42"/>
      <c r="S1069" s="43"/>
      <c r="T1069" s="88"/>
      <c r="U1069" s="97"/>
      <c r="V1069" s="88"/>
      <c r="W1069" s="97"/>
      <c r="X1069" s="88"/>
    </row>
    <row r="1070" spans="1:24">
      <c r="A1070" s="111"/>
      <c r="B1070" s="111"/>
      <c r="C1070" s="112"/>
      <c r="D1070" s="113"/>
      <c r="E1070" s="50"/>
      <c r="F1070" s="148"/>
      <c r="G1070" s="116"/>
      <c r="H1070" s="54"/>
      <c r="I1070" s="54"/>
      <c r="J1070" s="55"/>
      <c r="K1070" s="112"/>
      <c r="L1070" s="116"/>
      <c r="M1070" s="116"/>
      <c r="N1070" s="149"/>
      <c r="O1070" s="116"/>
      <c r="Q1070" s="88"/>
      <c r="R1070" s="42"/>
      <c r="S1070" s="43"/>
      <c r="T1070" s="88"/>
      <c r="U1070" s="97"/>
      <c r="V1070" s="88"/>
      <c r="W1070" s="97"/>
      <c r="X1070" s="88"/>
    </row>
    <row r="1071" spans="1:24">
      <c r="A1071" s="111"/>
      <c r="B1071" s="111"/>
      <c r="C1071" s="112"/>
      <c r="D1071" s="113"/>
      <c r="E1071" s="50"/>
      <c r="F1071" s="148"/>
      <c r="G1071" s="116"/>
      <c r="H1071" s="54"/>
      <c r="I1071" s="54"/>
      <c r="J1071" s="55"/>
      <c r="K1071" s="112"/>
      <c r="L1071" s="116"/>
      <c r="M1071" s="116"/>
      <c r="N1071" s="149"/>
      <c r="O1071" s="116"/>
      <c r="Q1071" s="88"/>
      <c r="R1071" s="42"/>
      <c r="S1071" s="43"/>
      <c r="T1071" s="88"/>
      <c r="U1071" s="97"/>
      <c r="V1071" s="88"/>
      <c r="W1071" s="97"/>
      <c r="X1071" s="88"/>
    </row>
    <row r="1072" spans="1:24">
      <c r="A1072" s="111"/>
      <c r="B1072" s="111"/>
      <c r="C1072" s="112"/>
      <c r="D1072" s="113"/>
      <c r="E1072" s="50"/>
      <c r="F1072" s="148"/>
      <c r="G1072" s="116"/>
      <c r="H1072" s="54"/>
      <c r="I1072" s="54"/>
      <c r="J1072" s="55"/>
      <c r="K1072" s="112"/>
      <c r="L1072" s="116"/>
      <c r="M1072" s="116"/>
      <c r="N1072" s="149"/>
      <c r="O1072" s="116"/>
      <c r="Q1072" s="88"/>
      <c r="R1072" s="42"/>
      <c r="S1072" s="43"/>
      <c r="T1072" s="88"/>
      <c r="U1072" s="97"/>
      <c r="V1072" s="88"/>
      <c r="W1072" s="97"/>
      <c r="X1072" s="88"/>
    </row>
    <row r="1073" spans="1:24">
      <c r="A1073" s="111"/>
      <c r="B1073" s="111"/>
      <c r="C1073" s="112"/>
      <c r="D1073" s="113"/>
      <c r="E1073" s="50"/>
      <c r="F1073" s="148"/>
      <c r="G1073" s="116"/>
      <c r="H1073" s="54"/>
      <c r="I1073" s="54"/>
      <c r="J1073" s="55"/>
      <c r="K1073" s="112"/>
      <c r="L1073" s="116"/>
      <c r="M1073" s="116"/>
      <c r="N1073" s="149"/>
      <c r="O1073" s="116"/>
      <c r="Q1073" s="88"/>
      <c r="R1073" s="42"/>
      <c r="S1073" s="43"/>
      <c r="T1073" s="88"/>
      <c r="U1073" s="97"/>
      <c r="V1073" s="88"/>
      <c r="W1073" s="97"/>
      <c r="X1073" s="88"/>
    </row>
    <row r="1074" spans="1:24">
      <c r="A1074" s="111"/>
      <c r="B1074" s="111"/>
      <c r="C1074" s="112"/>
      <c r="D1074" s="113"/>
      <c r="E1074" s="50"/>
      <c r="F1074" s="148"/>
      <c r="G1074" s="116"/>
      <c r="H1074" s="54"/>
      <c r="I1074" s="54"/>
      <c r="J1074" s="55"/>
      <c r="K1074" s="112"/>
      <c r="L1074" s="116"/>
      <c r="M1074" s="116"/>
      <c r="N1074" s="149"/>
      <c r="O1074" s="116"/>
      <c r="Q1074" s="88"/>
      <c r="R1074" s="42"/>
      <c r="S1074" s="43"/>
      <c r="T1074" s="88"/>
      <c r="U1074" s="97"/>
      <c r="V1074" s="88"/>
      <c r="W1074" s="97"/>
      <c r="X1074" s="88"/>
    </row>
    <row r="1075" spans="1:24">
      <c r="A1075" s="111"/>
      <c r="B1075" s="111"/>
      <c r="C1075" s="112"/>
      <c r="D1075" s="113"/>
      <c r="E1075" s="50"/>
      <c r="F1075" s="148"/>
      <c r="G1075" s="116"/>
      <c r="H1075" s="54"/>
      <c r="I1075" s="54"/>
      <c r="J1075" s="55"/>
      <c r="K1075" s="112"/>
      <c r="L1075" s="116"/>
      <c r="M1075" s="116"/>
      <c r="N1075" s="149"/>
      <c r="O1075" s="116"/>
      <c r="Q1075" s="88"/>
      <c r="R1075" s="42"/>
      <c r="S1075" s="43"/>
      <c r="T1075" s="88"/>
      <c r="U1075" s="97"/>
      <c r="V1075" s="88"/>
      <c r="W1075" s="97"/>
      <c r="X1075" s="88"/>
    </row>
    <row r="1076" spans="1:24">
      <c r="A1076" s="111"/>
      <c r="B1076" s="111"/>
      <c r="C1076" s="112"/>
      <c r="D1076" s="113"/>
      <c r="E1076" s="50"/>
      <c r="F1076" s="148"/>
      <c r="G1076" s="116"/>
      <c r="H1076" s="54"/>
      <c r="I1076" s="54"/>
      <c r="J1076" s="55"/>
      <c r="K1076" s="112"/>
      <c r="L1076" s="116"/>
      <c r="M1076" s="116"/>
      <c r="N1076" s="149"/>
      <c r="O1076" s="116"/>
      <c r="Q1076" s="88"/>
      <c r="R1076" s="42"/>
      <c r="S1076" s="43"/>
      <c r="T1076" s="88"/>
      <c r="U1076" s="97"/>
      <c r="V1076" s="88"/>
      <c r="W1076" s="97"/>
      <c r="X1076" s="88"/>
    </row>
    <row r="1077" spans="1:24">
      <c r="A1077" s="111"/>
      <c r="B1077" s="111"/>
      <c r="C1077" s="112"/>
      <c r="D1077" s="113"/>
      <c r="E1077" s="50"/>
      <c r="F1077" s="148"/>
      <c r="G1077" s="116"/>
      <c r="H1077" s="54"/>
      <c r="I1077" s="54"/>
      <c r="J1077" s="55"/>
      <c r="K1077" s="112"/>
      <c r="L1077" s="116"/>
      <c r="M1077" s="116"/>
      <c r="N1077" s="149"/>
      <c r="O1077" s="116"/>
      <c r="Q1077" s="88"/>
      <c r="R1077" s="42"/>
      <c r="S1077" s="43"/>
      <c r="T1077" s="88"/>
      <c r="U1077" s="97"/>
      <c r="V1077" s="88"/>
      <c r="W1077" s="97"/>
      <c r="X1077" s="88"/>
    </row>
    <row r="1078" spans="1:24">
      <c r="A1078" s="111"/>
      <c r="B1078" s="111"/>
      <c r="C1078" s="112"/>
      <c r="D1078" s="113"/>
      <c r="E1078" s="50"/>
      <c r="F1078" s="148"/>
      <c r="G1078" s="116"/>
      <c r="H1078" s="54"/>
      <c r="I1078" s="54"/>
      <c r="J1078" s="55"/>
      <c r="K1078" s="112"/>
      <c r="L1078" s="116"/>
      <c r="M1078" s="116"/>
      <c r="N1078" s="149"/>
      <c r="O1078" s="116"/>
      <c r="Q1078" s="88"/>
      <c r="R1078" s="42"/>
      <c r="S1078" s="43"/>
      <c r="T1078" s="88"/>
      <c r="U1078" s="97"/>
      <c r="V1078" s="88"/>
      <c r="W1078" s="97"/>
      <c r="X1078" s="88"/>
    </row>
    <row r="1079" spans="1:24">
      <c r="A1079" s="111"/>
      <c r="B1079" s="111"/>
      <c r="C1079" s="112"/>
      <c r="D1079" s="113"/>
      <c r="E1079" s="50"/>
      <c r="F1079" s="148"/>
      <c r="G1079" s="116"/>
      <c r="H1079" s="54"/>
      <c r="I1079" s="54"/>
      <c r="J1079" s="55"/>
      <c r="K1079" s="112"/>
      <c r="L1079" s="116"/>
      <c r="M1079" s="116"/>
      <c r="N1079" s="149"/>
      <c r="O1079" s="116"/>
      <c r="Q1079" s="88"/>
      <c r="R1079" s="42"/>
      <c r="S1079" s="43"/>
      <c r="T1079" s="88"/>
      <c r="U1079" s="97"/>
      <c r="V1079" s="88"/>
      <c r="W1079" s="97"/>
      <c r="X1079" s="88"/>
    </row>
    <row r="1080" spans="1:24">
      <c r="A1080" s="111"/>
      <c r="B1080" s="111"/>
      <c r="C1080" s="112"/>
      <c r="D1080" s="113"/>
      <c r="E1080" s="50"/>
      <c r="F1080" s="148"/>
      <c r="G1080" s="116"/>
      <c r="H1080" s="54"/>
      <c r="I1080" s="54"/>
      <c r="J1080" s="55"/>
      <c r="K1080" s="112"/>
      <c r="L1080" s="116"/>
      <c r="M1080" s="116"/>
      <c r="N1080" s="149"/>
      <c r="O1080" s="116"/>
      <c r="Q1080" s="88"/>
      <c r="R1080" s="42"/>
      <c r="S1080" s="43"/>
      <c r="T1080" s="88"/>
      <c r="U1080" s="97"/>
      <c r="V1080" s="88"/>
      <c r="W1080" s="97"/>
      <c r="X1080" s="88"/>
    </row>
    <row r="1081" spans="1:24">
      <c r="A1081" s="111"/>
      <c r="B1081" s="111"/>
      <c r="C1081" s="112"/>
      <c r="D1081" s="113"/>
      <c r="E1081" s="50"/>
      <c r="F1081" s="148"/>
      <c r="G1081" s="116"/>
      <c r="H1081" s="54"/>
      <c r="I1081" s="54"/>
      <c r="J1081" s="55"/>
      <c r="K1081" s="112"/>
      <c r="L1081" s="116"/>
      <c r="M1081" s="116"/>
      <c r="N1081" s="149"/>
      <c r="O1081" s="116"/>
      <c r="Q1081" s="88"/>
      <c r="R1081" s="42"/>
      <c r="S1081" s="43"/>
      <c r="T1081" s="88"/>
      <c r="U1081" s="97"/>
      <c r="V1081" s="88"/>
      <c r="W1081" s="97"/>
      <c r="X1081" s="88"/>
    </row>
    <row r="1082" spans="1:24">
      <c r="A1082" s="111"/>
      <c r="B1082" s="111"/>
      <c r="C1082" s="112"/>
      <c r="D1082" s="113"/>
      <c r="E1082" s="50"/>
      <c r="F1082" s="148"/>
      <c r="G1082" s="116"/>
      <c r="H1082" s="54"/>
      <c r="I1082" s="54"/>
      <c r="J1082" s="55"/>
      <c r="K1082" s="112"/>
      <c r="L1082" s="116"/>
      <c r="M1082" s="116"/>
      <c r="N1082" s="149"/>
      <c r="O1082" s="116"/>
      <c r="Q1082" s="88"/>
      <c r="R1082" s="42"/>
      <c r="S1082" s="43"/>
      <c r="T1082" s="88"/>
      <c r="U1082" s="97"/>
      <c r="V1082" s="88"/>
      <c r="W1082" s="97"/>
      <c r="X1082" s="88"/>
    </row>
    <row r="1083" spans="1:24">
      <c r="A1083" s="111"/>
      <c r="B1083" s="111"/>
      <c r="C1083" s="112"/>
      <c r="D1083" s="113"/>
      <c r="E1083" s="50"/>
      <c r="F1083" s="148"/>
      <c r="G1083" s="116"/>
      <c r="H1083" s="54"/>
      <c r="I1083" s="54"/>
      <c r="J1083" s="55"/>
      <c r="K1083" s="112"/>
      <c r="L1083" s="116"/>
      <c r="M1083" s="116"/>
      <c r="N1083" s="149"/>
      <c r="O1083" s="116"/>
      <c r="Q1083" s="88"/>
      <c r="R1083" s="42"/>
      <c r="S1083" s="43"/>
      <c r="T1083" s="88"/>
      <c r="U1083" s="97"/>
      <c r="V1083" s="88"/>
      <c r="W1083" s="97"/>
      <c r="X1083" s="88"/>
    </row>
    <row r="1084" spans="1:24">
      <c r="A1084" s="111"/>
      <c r="B1084" s="111"/>
      <c r="C1084" s="112"/>
      <c r="D1084" s="113"/>
      <c r="E1084" s="50"/>
      <c r="F1084" s="148"/>
      <c r="G1084" s="116"/>
      <c r="H1084" s="54"/>
      <c r="I1084" s="54"/>
      <c r="J1084" s="55"/>
      <c r="K1084" s="112"/>
      <c r="L1084" s="116"/>
      <c r="M1084" s="116"/>
      <c r="N1084" s="149"/>
      <c r="O1084" s="116"/>
      <c r="Q1084" s="88"/>
      <c r="R1084" s="42"/>
      <c r="S1084" s="43"/>
      <c r="T1084" s="88"/>
      <c r="U1084" s="97"/>
      <c r="V1084" s="88"/>
      <c r="W1084" s="97"/>
      <c r="X1084" s="88"/>
    </row>
    <row r="1085" spans="1:24">
      <c r="A1085" s="111"/>
      <c r="B1085" s="111"/>
      <c r="C1085" s="112"/>
      <c r="D1085" s="113"/>
      <c r="E1085" s="50"/>
      <c r="F1085" s="148"/>
      <c r="G1085" s="116"/>
      <c r="H1085" s="54"/>
      <c r="I1085" s="54"/>
      <c r="J1085" s="55"/>
      <c r="K1085" s="112"/>
      <c r="L1085" s="116"/>
      <c r="M1085" s="116"/>
      <c r="N1085" s="149"/>
      <c r="O1085" s="116"/>
      <c r="Q1085" s="88"/>
      <c r="R1085" s="42"/>
      <c r="S1085" s="43"/>
      <c r="T1085" s="88"/>
      <c r="U1085" s="97"/>
      <c r="V1085" s="88"/>
      <c r="W1085" s="97"/>
      <c r="X1085" s="88"/>
    </row>
    <row r="1086" spans="1:24">
      <c r="A1086" s="111"/>
      <c r="B1086" s="111"/>
      <c r="C1086" s="112"/>
      <c r="D1086" s="113"/>
      <c r="E1086" s="50"/>
      <c r="F1086" s="148"/>
      <c r="G1086" s="116"/>
      <c r="H1086" s="54"/>
      <c r="I1086" s="54"/>
      <c r="J1086" s="55"/>
      <c r="K1086" s="112"/>
      <c r="L1086" s="116"/>
      <c r="M1086" s="116"/>
      <c r="N1086" s="149"/>
      <c r="O1086" s="116"/>
      <c r="Q1086" s="88"/>
      <c r="R1086" s="42"/>
      <c r="S1086" s="43"/>
      <c r="T1086" s="88"/>
      <c r="U1086" s="97"/>
      <c r="V1086" s="88"/>
      <c r="W1086" s="97"/>
      <c r="X1086" s="88"/>
    </row>
    <row r="1087" spans="1:24">
      <c r="A1087" s="111"/>
      <c r="B1087" s="111"/>
      <c r="C1087" s="112"/>
      <c r="D1087" s="113"/>
      <c r="E1087" s="50"/>
      <c r="F1087" s="148"/>
      <c r="G1087" s="116"/>
      <c r="H1087" s="54"/>
      <c r="I1087" s="54"/>
      <c r="J1087" s="55"/>
      <c r="K1087" s="112"/>
      <c r="L1087" s="116"/>
      <c r="M1087" s="116"/>
      <c r="N1087" s="149"/>
      <c r="O1087" s="116"/>
      <c r="Q1087" s="88"/>
      <c r="R1087" s="42"/>
      <c r="S1087" s="43"/>
      <c r="T1087" s="88"/>
      <c r="U1087" s="97"/>
      <c r="V1087" s="88"/>
      <c r="W1087" s="97"/>
      <c r="X1087" s="88"/>
    </row>
    <row r="1088" spans="1:24">
      <c r="A1088" s="111"/>
      <c r="B1088" s="111"/>
      <c r="C1088" s="112"/>
      <c r="D1088" s="113"/>
      <c r="E1088" s="50"/>
      <c r="F1088" s="148"/>
      <c r="G1088" s="116"/>
      <c r="H1088" s="54"/>
      <c r="I1088" s="54"/>
      <c r="J1088" s="55"/>
      <c r="K1088" s="112"/>
      <c r="L1088" s="116"/>
      <c r="M1088" s="116"/>
      <c r="N1088" s="149"/>
      <c r="O1088" s="116"/>
      <c r="Q1088" s="88"/>
      <c r="R1088" s="42"/>
      <c r="S1088" s="43"/>
      <c r="T1088" s="88"/>
      <c r="U1088" s="97"/>
      <c r="V1088" s="88"/>
      <c r="W1088" s="97"/>
      <c r="X1088" s="88"/>
    </row>
    <row r="1089" spans="1:24">
      <c r="A1089" s="111"/>
      <c r="B1089" s="111"/>
      <c r="C1089" s="112"/>
      <c r="D1089" s="113"/>
      <c r="E1089" s="50"/>
      <c r="F1089" s="148"/>
      <c r="G1089" s="116"/>
      <c r="H1089" s="54"/>
      <c r="I1089" s="54"/>
      <c r="J1089" s="55"/>
      <c r="K1089" s="112"/>
      <c r="L1089" s="116"/>
      <c r="M1089" s="116"/>
      <c r="N1089" s="149"/>
      <c r="O1089" s="116"/>
      <c r="Q1089" s="88"/>
      <c r="R1089" s="42"/>
      <c r="S1089" s="43"/>
      <c r="T1089" s="88"/>
      <c r="U1089" s="97"/>
      <c r="V1089" s="88"/>
      <c r="W1089" s="97"/>
      <c r="X1089" s="88"/>
    </row>
    <row r="1090" spans="1:24">
      <c r="A1090" s="111"/>
      <c r="B1090" s="111"/>
      <c r="C1090" s="112"/>
      <c r="D1090" s="113"/>
      <c r="E1090" s="50"/>
      <c r="F1090" s="148"/>
      <c r="G1090" s="116"/>
      <c r="H1090" s="54"/>
      <c r="I1090" s="54"/>
      <c r="J1090" s="55"/>
      <c r="K1090" s="112"/>
      <c r="L1090" s="116"/>
      <c r="M1090" s="116"/>
      <c r="N1090" s="149"/>
      <c r="O1090" s="116"/>
      <c r="Q1090" s="88"/>
      <c r="R1090" s="42"/>
      <c r="S1090" s="43"/>
      <c r="T1090" s="88"/>
      <c r="U1090" s="97"/>
      <c r="V1090" s="88"/>
      <c r="W1090" s="97"/>
      <c r="X1090" s="88"/>
    </row>
    <row r="1091" spans="1:24">
      <c r="A1091" s="111"/>
      <c r="B1091" s="111"/>
      <c r="C1091" s="112"/>
      <c r="D1091" s="113"/>
      <c r="E1091" s="50"/>
      <c r="F1091" s="148"/>
      <c r="G1091" s="116"/>
      <c r="H1091" s="54"/>
      <c r="I1091" s="54"/>
      <c r="J1091" s="55"/>
      <c r="K1091" s="112"/>
      <c r="L1091" s="116"/>
      <c r="M1091" s="116"/>
      <c r="N1091" s="149"/>
      <c r="O1091" s="116"/>
      <c r="Q1091" s="88"/>
      <c r="R1091" s="42"/>
      <c r="S1091" s="43"/>
      <c r="T1091" s="88"/>
      <c r="U1091" s="97"/>
      <c r="V1091" s="88"/>
      <c r="W1091" s="97"/>
      <c r="X1091" s="88"/>
    </row>
    <row r="1092" spans="1:24">
      <c r="A1092" s="111"/>
      <c r="B1092" s="111"/>
      <c r="C1092" s="112"/>
      <c r="D1092" s="113"/>
      <c r="E1092" s="50"/>
      <c r="F1092" s="148"/>
      <c r="G1092" s="116"/>
      <c r="H1092" s="54"/>
      <c r="I1092" s="54"/>
      <c r="J1092" s="55"/>
      <c r="K1092" s="112"/>
      <c r="L1092" s="116"/>
      <c r="M1092" s="116"/>
      <c r="N1092" s="149"/>
      <c r="O1092" s="116"/>
      <c r="Q1092" s="88"/>
      <c r="R1092" s="42"/>
      <c r="S1092" s="43"/>
      <c r="T1092" s="88"/>
      <c r="U1092" s="97"/>
      <c r="V1092" s="88"/>
      <c r="W1092" s="97"/>
      <c r="X1092" s="88"/>
    </row>
    <row r="1093" spans="1:24">
      <c r="A1093" s="111"/>
      <c r="B1093" s="111"/>
      <c r="C1093" s="112"/>
      <c r="D1093" s="113"/>
      <c r="E1093" s="50"/>
      <c r="F1093" s="148"/>
      <c r="G1093" s="116"/>
      <c r="H1093" s="54"/>
      <c r="I1093" s="54"/>
      <c r="J1093" s="55"/>
      <c r="K1093" s="112"/>
      <c r="L1093" s="116"/>
      <c r="M1093" s="116"/>
      <c r="N1093" s="149"/>
      <c r="O1093" s="116"/>
      <c r="Q1093" s="88"/>
      <c r="R1093" s="42"/>
      <c r="S1093" s="43"/>
      <c r="T1093" s="88"/>
      <c r="U1093" s="97"/>
      <c r="V1093" s="88"/>
      <c r="W1093" s="97"/>
      <c r="X1093" s="88"/>
    </row>
    <row r="1094" spans="1:24">
      <c r="A1094" s="111"/>
      <c r="B1094" s="111"/>
      <c r="C1094" s="112"/>
      <c r="D1094" s="113"/>
      <c r="E1094" s="50"/>
      <c r="F1094" s="148"/>
      <c r="G1094" s="116"/>
      <c r="H1094" s="54"/>
      <c r="I1094" s="54"/>
      <c r="J1094" s="55"/>
      <c r="K1094" s="112"/>
      <c r="L1094" s="116"/>
      <c r="M1094" s="116"/>
      <c r="N1094" s="149"/>
      <c r="O1094" s="116"/>
      <c r="Q1094" s="88"/>
      <c r="R1094" s="42"/>
      <c r="S1094" s="43"/>
      <c r="T1094" s="88"/>
      <c r="U1094" s="97"/>
      <c r="V1094" s="88"/>
      <c r="W1094" s="97"/>
      <c r="X1094" s="88"/>
    </row>
    <row r="1095" spans="1:24">
      <c r="A1095" s="111"/>
      <c r="B1095" s="111"/>
      <c r="C1095" s="112"/>
      <c r="D1095" s="113"/>
      <c r="E1095" s="50"/>
      <c r="F1095" s="148"/>
      <c r="G1095" s="116"/>
      <c r="H1095" s="54"/>
      <c r="I1095" s="54"/>
      <c r="J1095" s="55"/>
      <c r="K1095" s="112"/>
      <c r="L1095" s="116"/>
      <c r="M1095" s="116"/>
      <c r="N1095" s="149"/>
      <c r="O1095" s="116"/>
      <c r="Q1095" s="88"/>
      <c r="R1095" s="42"/>
      <c r="S1095" s="43"/>
      <c r="T1095" s="88"/>
      <c r="U1095" s="97"/>
      <c r="V1095" s="88"/>
      <c r="W1095" s="97"/>
      <c r="X1095" s="88"/>
    </row>
    <row r="1096" spans="1:24">
      <c r="A1096" s="111"/>
      <c r="B1096" s="111"/>
      <c r="C1096" s="112"/>
      <c r="D1096" s="113"/>
      <c r="E1096" s="50"/>
      <c r="F1096" s="148"/>
      <c r="G1096" s="116"/>
      <c r="H1096" s="54"/>
      <c r="I1096" s="54"/>
      <c r="J1096" s="55"/>
      <c r="K1096" s="112"/>
      <c r="L1096" s="116"/>
      <c r="M1096" s="116"/>
      <c r="N1096" s="149"/>
      <c r="O1096" s="116"/>
      <c r="Q1096" s="88"/>
      <c r="R1096" s="42"/>
      <c r="S1096" s="43"/>
      <c r="T1096" s="88"/>
      <c r="U1096" s="97"/>
      <c r="V1096" s="88"/>
      <c r="W1096" s="97"/>
      <c r="X1096" s="88"/>
    </row>
    <row r="1097" spans="1:24">
      <c r="A1097" s="111"/>
      <c r="B1097" s="111"/>
      <c r="C1097" s="112"/>
      <c r="D1097" s="113"/>
      <c r="E1097" s="50"/>
      <c r="F1097" s="148"/>
      <c r="G1097" s="116"/>
      <c r="H1097" s="54"/>
      <c r="I1097" s="54"/>
      <c r="J1097" s="55"/>
      <c r="K1097" s="112"/>
      <c r="L1097" s="116"/>
      <c r="M1097" s="116"/>
      <c r="N1097" s="149"/>
      <c r="O1097" s="116"/>
      <c r="Q1097" s="88"/>
      <c r="R1097" s="42"/>
      <c r="S1097" s="43"/>
      <c r="T1097" s="88"/>
      <c r="U1097" s="97"/>
      <c r="V1097" s="88"/>
      <c r="W1097" s="97"/>
      <c r="X1097" s="88"/>
    </row>
    <row r="1098" spans="1:24">
      <c r="A1098" s="111"/>
      <c r="B1098" s="111"/>
      <c r="C1098" s="112"/>
      <c r="D1098" s="113"/>
      <c r="E1098" s="50"/>
      <c r="F1098" s="148"/>
      <c r="G1098" s="116"/>
      <c r="H1098" s="54"/>
      <c r="I1098" s="54"/>
      <c r="J1098" s="55"/>
      <c r="K1098" s="112"/>
      <c r="L1098" s="116"/>
      <c r="M1098" s="116"/>
      <c r="N1098" s="149"/>
      <c r="O1098" s="116"/>
      <c r="Q1098" s="88"/>
      <c r="R1098" s="42"/>
      <c r="S1098" s="43"/>
      <c r="T1098" s="88"/>
      <c r="U1098" s="97"/>
      <c r="V1098" s="88"/>
      <c r="W1098" s="97"/>
      <c r="X1098" s="88"/>
    </row>
    <row r="1099" spans="1:24">
      <c r="A1099" s="111"/>
      <c r="B1099" s="111"/>
      <c r="C1099" s="112"/>
      <c r="D1099" s="113"/>
      <c r="E1099" s="50"/>
      <c r="F1099" s="148"/>
      <c r="G1099" s="116"/>
      <c r="H1099" s="54"/>
      <c r="I1099" s="54"/>
      <c r="J1099" s="55"/>
      <c r="K1099" s="112"/>
      <c r="L1099" s="116"/>
      <c r="M1099" s="116"/>
      <c r="N1099" s="149"/>
      <c r="O1099" s="116"/>
      <c r="Q1099" s="88"/>
      <c r="R1099" s="42"/>
      <c r="S1099" s="43"/>
      <c r="T1099" s="88"/>
      <c r="U1099" s="97"/>
      <c r="V1099" s="88"/>
      <c r="W1099" s="97"/>
      <c r="X1099" s="88"/>
    </row>
    <row r="1100" spans="1:24">
      <c r="A1100" s="111"/>
      <c r="B1100" s="111"/>
      <c r="C1100" s="112"/>
      <c r="D1100" s="113"/>
      <c r="E1100" s="50"/>
      <c r="F1100" s="148"/>
      <c r="G1100" s="116"/>
      <c r="H1100" s="54"/>
      <c r="I1100" s="54"/>
      <c r="J1100" s="55"/>
      <c r="K1100" s="112"/>
      <c r="L1100" s="116"/>
      <c r="M1100" s="116"/>
      <c r="N1100" s="149"/>
      <c r="O1100" s="116"/>
      <c r="Q1100" s="88"/>
      <c r="R1100" s="42"/>
      <c r="S1100" s="43"/>
      <c r="T1100" s="88"/>
      <c r="U1100" s="97"/>
      <c r="V1100" s="88"/>
      <c r="W1100" s="97"/>
      <c r="X1100" s="88"/>
    </row>
    <row r="1101" spans="1:24">
      <c r="A1101" s="111"/>
      <c r="B1101" s="111"/>
      <c r="C1101" s="112"/>
      <c r="D1101" s="113"/>
      <c r="E1101" s="50"/>
      <c r="F1101" s="148"/>
      <c r="G1101" s="116"/>
      <c r="H1101" s="54"/>
      <c r="I1101" s="54"/>
      <c r="J1101" s="55"/>
      <c r="K1101" s="112"/>
      <c r="L1101" s="116"/>
      <c r="M1101" s="116"/>
      <c r="N1101" s="149"/>
      <c r="O1101" s="116"/>
      <c r="Q1101" s="88"/>
      <c r="R1101" s="42"/>
      <c r="S1101" s="43"/>
      <c r="T1101" s="88"/>
      <c r="U1101" s="97"/>
      <c r="V1101" s="88"/>
      <c r="W1101" s="97"/>
      <c r="X1101" s="88"/>
    </row>
    <row r="1102" spans="1:24">
      <c r="A1102" s="111"/>
      <c r="B1102" s="111"/>
      <c r="C1102" s="112"/>
      <c r="D1102" s="113"/>
      <c r="E1102" s="50"/>
      <c r="F1102" s="148"/>
      <c r="G1102" s="116"/>
      <c r="H1102" s="54"/>
      <c r="I1102" s="54"/>
      <c r="J1102" s="55"/>
      <c r="K1102" s="112"/>
      <c r="L1102" s="116"/>
      <c r="M1102" s="116"/>
      <c r="N1102" s="149"/>
      <c r="O1102" s="116"/>
      <c r="Q1102" s="88"/>
      <c r="R1102" s="42"/>
      <c r="S1102" s="43"/>
      <c r="T1102" s="88"/>
      <c r="U1102" s="97"/>
      <c r="V1102" s="88"/>
      <c r="W1102" s="97"/>
      <c r="X1102" s="88"/>
    </row>
    <row r="1103" spans="1:24">
      <c r="A1103" s="111"/>
      <c r="B1103" s="111"/>
      <c r="C1103" s="112"/>
      <c r="D1103" s="113"/>
      <c r="E1103" s="50"/>
      <c r="F1103" s="148"/>
      <c r="G1103" s="116"/>
      <c r="H1103" s="54"/>
      <c r="I1103" s="54"/>
      <c r="J1103" s="55"/>
      <c r="K1103" s="112"/>
      <c r="L1103" s="116"/>
      <c r="M1103" s="116"/>
      <c r="N1103" s="149"/>
      <c r="O1103" s="116"/>
      <c r="Q1103" s="88"/>
      <c r="R1103" s="42"/>
      <c r="S1103" s="43"/>
      <c r="T1103" s="88"/>
      <c r="U1103" s="97"/>
      <c r="V1103" s="88"/>
      <c r="W1103" s="97"/>
      <c r="X1103" s="88"/>
    </row>
    <row r="1104" spans="1:24">
      <c r="A1104" s="111"/>
      <c r="B1104" s="111"/>
      <c r="C1104" s="112"/>
      <c r="D1104" s="113"/>
      <c r="E1104" s="50"/>
      <c r="F1104" s="148"/>
      <c r="G1104" s="116"/>
      <c r="H1104" s="54"/>
      <c r="I1104" s="54"/>
      <c r="J1104" s="55"/>
      <c r="K1104" s="112"/>
      <c r="L1104" s="116"/>
      <c r="M1104" s="116"/>
      <c r="N1104" s="149"/>
      <c r="O1104" s="116"/>
      <c r="Q1104" s="88"/>
      <c r="R1104" s="42"/>
      <c r="S1104" s="43"/>
      <c r="T1104" s="88"/>
      <c r="U1104" s="97"/>
      <c r="V1104" s="88"/>
      <c r="W1104" s="97"/>
      <c r="X1104" s="88"/>
    </row>
    <row r="1105" spans="1:24">
      <c r="A1105" s="111"/>
      <c r="B1105" s="111"/>
      <c r="C1105" s="112"/>
      <c r="D1105" s="113"/>
      <c r="E1105" s="50"/>
      <c r="F1105" s="148"/>
      <c r="G1105" s="116"/>
      <c r="H1105" s="54"/>
      <c r="I1105" s="54"/>
      <c r="J1105" s="55"/>
      <c r="K1105" s="112"/>
      <c r="L1105" s="116"/>
      <c r="M1105" s="116"/>
      <c r="N1105" s="149"/>
      <c r="O1105" s="116"/>
      <c r="Q1105" s="88"/>
      <c r="R1105" s="42"/>
      <c r="S1105" s="43"/>
      <c r="T1105" s="88"/>
      <c r="U1105" s="97"/>
      <c r="V1105" s="88"/>
      <c r="W1105" s="97"/>
      <c r="X1105" s="88"/>
    </row>
    <row r="1106" spans="1:24">
      <c r="A1106" s="111"/>
      <c r="B1106" s="111"/>
      <c r="C1106" s="112"/>
      <c r="D1106" s="113"/>
      <c r="E1106" s="50"/>
      <c r="F1106" s="148"/>
      <c r="G1106" s="116"/>
      <c r="H1106" s="54"/>
      <c r="I1106" s="54"/>
      <c r="J1106" s="55"/>
      <c r="K1106" s="112"/>
      <c r="L1106" s="116"/>
      <c r="M1106" s="116"/>
      <c r="N1106" s="149"/>
      <c r="O1106" s="116"/>
      <c r="Q1106" s="88"/>
      <c r="R1106" s="42"/>
      <c r="S1106" s="43"/>
      <c r="T1106" s="88"/>
      <c r="U1106" s="97"/>
      <c r="V1106" s="88"/>
      <c r="W1106" s="97"/>
      <c r="X1106" s="88"/>
    </row>
    <row r="1107" spans="1:24">
      <c r="A1107" s="111"/>
      <c r="B1107" s="111"/>
      <c r="C1107" s="112"/>
      <c r="D1107" s="113"/>
      <c r="E1107" s="50"/>
      <c r="F1107" s="148"/>
      <c r="G1107" s="116"/>
      <c r="H1107" s="54"/>
      <c r="I1107" s="54"/>
      <c r="J1107" s="55"/>
      <c r="K1107" s="112"/>
      <c r="L1107" s="116"/>
      <c r="M1107" s="116"/>
      <c r="N1107" s="149"/>
      <c r="O1107" s="116"/>
      <c r="Q1107" s="88"/>
      <c r="R1107" s="42"/>
      <c r="S1107" s="43"/>
      <c r="T1107" s="88"/>
      <c r="U1107" s="97"/>
      <c r="V1107" s="88"/>
      <c r="W1107" s="97"/>
      <c r="X1107" s="88"/>
    </row>
    <row r="1108" spans="1:24">
      <c r="A1108" s="111"/>
      <c r="B1108" s="111"/>
      <c r="C1108" s="112"/>
      <c r="D1108" s="113"/>
      <c r="E1108" s="50"/>
      <c r="F1108" s="148"/>
      <c r="G1108" s="116"/>
      <c r="H1108" s="54"/>
      <c r="I1108" s="54"/>
      <c r="J1108" s="55"/>
      <c r="K1108" s="112"/>
      <c r="L1108" s="116"/>
      <c r="M1108" s="116"/>
      <c r="N1108" s="149"/>
      <c r="O1108" s="116"/>
      <c r="Q1108" s="88"/>
      <c r="R1108" s="42"/>
      <c r="S1108" s="43"/>
      <c r="T1108" s="88"/>
      <c r="U1108" s="97"/>
      <c r="V1108" s="88"/>
      <c r="W1108" s="97"/>
      <c r="X1108" s="88"/>
    </row>
    <row r="1109" spans="1:24">
      <c r="A1109" s="111"/>
      <c r="B1109" s="111"/>
      <c r="C1109" s="112"/>
      <c r="D1109" s="113"/>
      <c r="E1109" s="50"/>
      <c r="F1109" s="148"/>
      <c r="G1109" s="116"/>
      <c r="H1109" s="54"/>
      <c r="I1109" s="54"/>
      <c r="J1109" s="55"/>
      <c r="K1109" s="112"/>
      <c r="L1109" s="116"/>
      <c r="M1109" s="116"/>
      <c r="N1109" s="149"/>
      <c r="O1109" s="116"/>
      <c r="Q1109" s="88"/>
      <c r="R1109" s="42"/>
      <c r="S1109" s="43"/>
      <c r="T1109" s="88"/>
      <c r="U1109" s="97"/>
      <c r="V1109" s="88"/>
      <c r="W1109" s="97"/>
      <c r="X1109" s="88"/>
    </row>
    <row r="1110" spans="1:24">
      <c r="A1110" s="111"/>
      <c r="B1110" s="111"/>
      <c r="C1110" s="112"/>
      <c r="D1110" s="113"/>
      <c r="E1110" s="50"/>
      <c r="F1110" s="148"/>
      <c r="G1110" s="116"/>
      <c r="H1110" s="54"/>
      <c r="I1110" s="54"/>
      <c r="J1110" s="55"/>
      <c r="K1110" s="112"/>
      <c r="L1110" s="116"/>
      <c r="M1110" s="116"/>
      <c r="N1110" s="149"/>
      <c r="O1110" s="116"/>
      <c r="Q1110" s="88"/>
      <c r="R1110" s="42"/>
      <c r="S1110" s="43"/>
      <c r="T1110" s="88"/>
      <c r="U1110" s="97"/>
      <c r="V1110" s="88"/>
      <c r="W1110" s="97"/>
      <c r="X1110" s="88"/>
    </row>
    <row r="1111" spans="1:24">
      <c r="A1111" s="111"/>
      <c r="B1111" s="111"/>
      <c r="C1111" s="112"/>
      <c r="D1111" s="113"/>
      <c r="E1111" s="50"/>
      <c r="F1111" s="148"/>
      <c r="G1111" s="116"/>
      <c r="H1111" s="54"/>
      <c r="I1111" s="54"/>
      <c r="J1111" s="55"/>
      <c r="K1111" s="112"/>
      <c r="L1111" s="116"/>
      <c r="M1111" s="116"/>
      <c r="N1111" s="149"/>
      <c r="O1111" s="116"/>
      <c r="Q1111" s="88"/>
      <c r="R1111" s="42"/>
      <c r="S1111" s="43"/>
      <c r="T1111" s="88"/>
      <c r="U1111" s="97"/>
      <c r="V1111" s="88"/>
      <c r="W1111" s="97"/>
      <c r="X1111" s="88"/>
    </row>
    <row r="1112" spans="1:24">
      <c r="A1112" s="111"/>
      <c r="B1112" s="111"/>
      <c r="C1112" s="112"/>
      <c r="D1112" s="113"/>
      <c r="E1112" s="50"/>
      <c r="F1112" s="148"/>
      <c r="G1112" s="116"/>
      <c r="H1112" s="54"/>
      <c r="I1112" s="54"/>
      <c r="J1112" s="55"/>
      <c r="K1112" s="112"/>
      <c r="L1112" s="116"/>
      <c r="M1112" s="116"/>
      <c r="N1112" s="149"/>
      <c r="O1112" s="116"/>
      <c r="Q1112" s="88"/>
      <c r="R1112" s="42"/>
      <c r="S1112" s="43"/>
      <c r="T1112" s="88"/>
      <c r="U1112" s="97"/>
      <c r="V1112" s="88"/>
      <c r="W1112" s="97"/>
      <c r="X1112" s="88"/>
    </row>
    <row r="1113" spans="1:24">
      <c r="A1113" s="111"/>
      <c r="B1113" s="111"/>
      <c r="C1113" s="112"/>
      <c r="D1113" s="113"/>
      <c r="E1113" s="50"/>
      <c r="F1113" s="148"/>
      <c r="G1113" s="116"/>
      <c r="H1113" s="54"/>
      <c r="I1113" s="54"/>
      <c r="J1113" s="55"/>
      <c r="K1113" s="112"/>
      <c r="L1113" s="116"/>
      <c r="M1113" s="116"/>
      <c r="N1113" s="149"/>
      <c r="O1113" s="116"/>
      <c r="Q1113" s="88"/>
      <c r="R1113" s="42"/>
      <c r="S1113" s="43"/>
      <c r="T1113" s="88"/>
      <c r="U1113" s="97"/>
      <c r="V1113" s="88"/>
      <c r="W1113" s="97"/>
      <c r="X1113" s="88"/>
    </row>
    <row r="1114" spans="1:24">
      <c r="A1114" s="111"/>
      <c r="B1114" s="111"/>
      <c r="C1114" s="112"/>
      <c r="D1114" s="113"/>
      <c r="E1114" s="50"/>
      <c r="F1114" s="148"/>
      <c r="G1114" s="116"/>
      <c r="H1114" s="54"/>
      <c r="I1114" s="54"/>
      <c r="J1114" s="55"/>
      <c r="K1114" s="112"/>
      <c r="L1114" s="116"/>
      <c r="M1114" s="116"/>
      <c r="N1114" s="149"/>
      <c r="O1114" s="116"/>
      <c r="Q1114" s="88"/>
      <c r="R1114" s="42"/>
      <c r="S1114" s="43"/>
      <c r="T1114" s="88"/>
      <c r="U1114" s="97"/>
      <c r="V1114" s="88"/>
      <c r="W1114" s="97"/>
      <c r="X1114" s="88"/>
    </row>
    <row r="1115" spans="1:24">
      <c r="A1115" s="111"/>
      <c r="B1115" s="111"/>
      <c r="C1115" s="112"/>
      <c r="D1115" s="113"/>
      <c r="E1115" s="50"/>
      <c r="F1115" s="148"/>
      <c r="G1115" s="116"/>
      <c r="H1115" s="54"/>
      <c r="I1115" s="54"/>
      <c r="J1115" s="55"/>
      <c r="K1115" s="112"/>
      <c r="L1115" s="116"/>
      <c r="M1115" s="116"/>
      <c r="N1115" s="149"/>
      <c r="O1115" s="116"/>
      <c r="Q1115" s="88"/>
      <c r="R1115" s="42"/>
      <c r="S1115" s="43"/>
      <c r="T1115" s="88"/>
      <c r="U1115" s="97"/>
      <c r="V1115" s="88"/>
      <c r="W1115" s="97"/>
      <c r="X1115" s="88"/>
    </row>
    <row r="1116" spans="1:24">
      <c r="A1116" s="111"/>
      <c r="B1116" s="111"/>
      <c r="C1116" s="112"/>
      <c r="D1116" s="113"/>
      <c r="E1116" s="50"/>
      <c r="F1116" s="148"/>
      <c r="G1116" s="116"/>
      <c r="H1116" s="54"/>
      <c r="I1116" s="54"/>
      <c r="J1116" s="55"/>
      <c r="K1116" s="112"/>
      <c r="L1116" s="116"/>
      <c r="M1116" s="116"/>
      <c r="N1116" s="149"/>
      <c r="O1116" s="116"/>
      <c r="Q1116" s="88"/>
      <c r="R1116" s="42"/>
      <c r="S1116" s="43"/>
      <c r="T1116" s="88"/>
      <c r="U1116" s="97"/>
      <c r="V1116" s="88"/>
      <c r="W1116" s="97"/>
      <c r="X1116" s="88"/>
    </row>
    <row r="1117" spans="1:24">
      <c r="A1117" s="111"/>
      <c r="B1117" s="111"/>
      <c r="C1117" s="112"/>
      <c r="D1117" s="113"/>
      <c r="E1117" s="50"/>
      <c r="F1117" s="148"/>
      <c r="G1117" s="116"/>
      <c r="H1117" s="54"/>
      <c r="I1117" s="54"/>
      <c r="J1117" s="55"/>
      <c r="K1117" s="112"/>
      <c r="L1117" s="116"/>
      <c r="M1117" s="116"/>
      <c r="N1117" s="149"/>
      <c r="O1117" s="116"/>
      <c r="Q1117" s="88"/>
      <c r="R1117" s="42"/>
      <c r="S1117" s="43"/>
      <c r="T1117" s="88"/>
      <c r="U1117" s="97"/>
      <c r="V1117" s="88"/>
      <c r="W1117" s="97"/>
      <c r="X1117" s="88"/>
    </row>
    <row r="1118" spans="1:24">
      <c r="A1118" s="111"/>
      <c r="B1118" s="111"/>
      <c r="C1118" s="112"/>
      <c r="D1118" s="113"/>
      <c r="E1118" s="50"/>
      <c r="F1118" s="148"/>
      <c r="G1118" s="116"/>
      <c r="H1118" s="54"/>
      <c r="I1118" s="54"/>
      <c r="J1118" s="55"/>
      <c r="K1118" s="112"/>
      <c r="L1118" s="116"/>
      <c r="M1118" s="116"/>
      <c r="N1118" s="149"/>
      <c r="O1118" s="116"/>
      <c r="Q1118" s="88"/>
      <c r="R1118" s="42"/>
      <c r="S1118" s="43"/>
      <c r="T1118" s="88"/>
      <c r="U1118" s="97"/>
      <c r="V1118" s="88"/>
      <c r="W1118" s="97"/>
      <c r="X1118" s="88"/>
    </row>
    <row r="1119" spans="1:24">
      <c r="A1119" s="111"/>
      <c r="B1119" s="111"/>
      <c r="C1119" s="112"/>
      <c r="D1119" s="113"/>
      <c r="E1119" s="50"/>
      <c r="F1119" s="148"/>
      <c r="G1119" s="116"/>
      <c r="H1119" s="54"/>
      <c r="I1119" s="54"/>
      <c r="J1119" s="55"/>
      <c r="K1119" s="112"/>
      <c r="L1119" s="116"/>
      <c r="M1119" s="116"/>
      <c r="N1119" s="149"/>
      <c r="O1119" s="116"/>
      <c r="Q1119" s="88"/>
      <c r="R1119" s="42"/>
      <c r="S1119" s="43"/>
      <c r="T1119" s="88"/>
      <c r="U1119" s="97"/>
      <c r="V1119" s="88"/>
      <c r="W1119" s="97"/>
      <c r="X1119" s="88"/>
    </row>
    <row r="1120" spans="1:24">
      <c r="A1120" s="111"/>
      <c r="B1120" s="111"/>
      <c r="C1120" s="112"/>
      <c r="D1120" s="113"/>
      <c r="E1120" s="50"/>
      <c r="F1120" s="148"/>
      <c r="G1120" s="116"/>
      <c r="H1120" s="54"/>
      <c r="I1120" s="54"/>
      <c r="J1120" s="55"/>
      <c r="K1120" s="112"/>
      <c r="L1120" s="116"/>
      <c r="M1120" s="116"/>
      <c r="N1120" s="149"/>
      <c r="O1120" s="116"/>
      <c r="Q1120" s="88"/>
      <c r="R1120" s="42"/>
      <c r="S1120" s="43"/>
      <c r="T1120" s="88"/>
      <c r="U1120" s="97"/>
      <c r="V1120" s="88"/>
      <c r="W1120" s="97"/>
      <c r="X1120" s="88"/>
    </row>
    <row r="1121" spans="1:24">
      <c r="A1121" s="111"/>
      <c r="B1121" s="111"/>
      <c r="C1121" s="112"/>
      <c r="D1121" s="113"/>
      <c r="E1121" s="50"/>
      <c r="F1121" s="148"/>
      <c r="G1121" s="116"/>
      <c r="H1121" s="54"/>
      <c r="I1121" s="54"/>
      <c r="J1121" s="55"/>
      <c r="K1121" s="112"/>
      <c r="L1121" s="116"/>
      <c r="M1121" s="116"/>
      <c r="N1121" s="149"/>
      <c r="O1121" s="116"/>
      <c r="Q1121" s="88"/>
      <c r="R1121" s="42"/>
      <c r="S1121" s="43"/>
      <c r="T1121" s="88"/>
      <c r="U1121" s="97"/>
      <c r="V1121" s="88"/>
      <c r="W1121" s="97"/>
      <c r="X1121" s="88"/>
    </row>
    <row r="1122" spans="1:24">
      <c r="A1122" s="111"/>
      <c r="B1122" s="111"/>
      <c r="C1122" s="112"/>
      <c r="D1122" s="113"/>
      <c r="E1122" s="50"/>
      <c r="F1122" s="148"/>
      <c r="G1122" s="116"/>
      <c r="H1122" s="54"/>
      <c r="I1122" s="54"/>
      <c r="J1122" s="55"/>
      <c r="K1122" s="112"/>
      <c r="L1122" s="116"/>
      <c r="M1122" s="116"/>
      <c r="N1122" s="149"/>
      <c r="O1122" s="116"/>
      <c r="Q1122" s="88"/>
      <c r="R1122" s="42"/>
      <c r="S1122" s="43"/>
      <c r="T1122" s="88"/>
      <c r="U1122" s="97"/>
      <c r="V1122" s="88"/>
      <c r="W1122" s="97"/>
      <c r="X1122" s="88"/>
    </row>
    <row r="1123" spans="1:24">
      <c r="A1123" s="111"/>
      <c r="B1123" s="111"/>
      <c r="C1123" s="112"/>
      <c r="D1123" s="113"/>
      <c r="E1123" s="50"/>
      <c r="F1123" s="148"/>
      <c r="G1123" s="116"/>
      <c r="H1123" s="54"/>
      <c r="I1123" s="54"/>
      <c r="J1123" s="55"/>
      <c r="K1123" s="112"/>
      <c r="L1123" s="116"/>
      <c r="M1123" s="116"/>
      <c r="N1123" s="149"/>
      <c r="O1123" s="116"/>
      <c r="Q1123" s="88"/>
      <c r="R1123" s="42"/>
      <c r="S1123" s="43"/>
      <c r="T1123" s="88"/>
      <c r="U1123" s="97"/>
      <c r="V1123" s="88"/>
      <c r="W1123" s="97"/>
      <c r="X1123" s="88"/>
    </row>
    <row r="1124" spans="1:24">
      <c r="A1124" s="111"/>
      <c r="B1124" s="111"/>
      <c r="C1124" s="112"/>
      <c r="D1124" s="113"/>
      <c r="E1124" s="50"/>
      <c r="F1124" s="148"/>
      <c r="G1124" s="116"/>
      <c r="H1124" s="54"/>
      <c r="I1124" s="54"/>
      <c r="J1124" s="55"/>
      <c r="K1124" s="112"/>
      <c r="L1124" s="116"/>
      <c r="M1124" s="116"/>
      <c r="N1124" s="149"/>
      <c r="O1124" s="116"/>
      <c r="Q1124" s="88"/>
      <c r="R1124" s="42"/>
      <c r="S1124" s="43"/>
      <c r="T1124" s="88"/>
      <c r="U1124" s="97"/>
      <c r="V1124" s="88"/>
      <c r="W1124" s="97"/>
      <c r="X1124" s="88"/>
    </row>
    <row r="1125" spans="1:24">
      <c r="A1125" s="111"/>
      <c r="B1125" s="111"/>
      <c r="C1125" s="112"/>
      <c r="D1125" s="113"/>
      <c r="E1125" s="50"/>
      <c r="F1125" s="148"/>
      <c r="G1125" s="116"/>
      <c r="H1125" s="54"/>
      <c r="I1125" s="54"/>
      <c r="J1125" s="55"/>
      <c r="K1125" s="112"/>
      <c r="L1125" s="116"/>
      <c r="M1125" s="116"/>
      <c r="N1125" s="149"/>
      <c r="O1125" s="116"/>
      <c r="Q1125" s="88"/>
      <c r="R1125" s="42"/>
      <c r="S1125" s="43"/>
      <c r="T1125" s="88"/>
      <c r="U1125" s="97"/>
      <c r="V1125" s="88"/>
      <c r="W1125" s="97"/>
      <c r="X1125" s="88"/>
    </row>
    <row r="1126" spans="1:24">
      <c r="A1126" s="111"/>
      <c r="B1126" s="111"/>
      <c r="C1126" s="112"/>
      <c r="D1126" s="113"/>
      <c r="E1126" s="50"/>
      <c r="F1126" s="148"/>
      <c r="G1126" s="116"/>
      <c r="H1126" s="54"/>
      <c r="I1126" s="54"/>
      <c r="J1126" s="55"/>
      <c r="K1126" s="112"/>
      <c r="L1126" s="116"/>
      <c r="M1126" s="116"/>
      <c r="N1126" s="149"/>
      <c r="O1126" s="116"/>
      <c r="Q1126" s="88"/>
      <c r="R1126" s="42"/>
      <c r="S1126" s="43"/>
      <c r="T1126" s="88"/>
      <c r="U1126" s="97"/>
      <c r="V1126" s="88"/>
      <c r="W1126" s="97"/>
      <c r="X1126" s="88"/>
    </row>
    <row r="1127" spans="1:24">
      <c r="A1127" s="111"/>
      <c r="B1127" s="111"/>
      <c r="C1127" s="112"/>
      <c r="D1127" s="113"/>
      <c r="E1127" s="50"/>
      <c r="F1127" s="148"/>
      <c r="G1127" s="116"/>
      <c r="H1127" s="54"/>
      <c r="I1127" s="54"/>
      <c r="J1127" s="55"/>
      <c r="K1127" s="112"/>
      <c r="L1127" s="116"/>
      <c r="M1127" s="116"/>
      <c r="N1127" s="149"/>
      <c r="O1127" s="116"/>
      <c r="Q1127" s="88"/>
      <c r="R1127" s="42"/>
      <c r="S1127" s="43"/>
      <c r="T1127" s="88"/>
      <c r="U1127" s="97"/>
      <c r="V1127" s="88"/>
      <c r="W1127" s="97"/>
      <c r="X1127" s="88"/>
    </row>
    <row r="1128" spans="1:24">
      <c r="A1128" s="111"/>
      <c r="B1128" s="111"/>
      <c r="C1128" s="112"/>
      <c r="D1128" s="113"/>
      <c r="E1128" s="50"/>
      <c r="F1128" s="148"/>
      <c r="G1128" s="116"/>
      <c r="H1128" s="54"/>
      <c r="I1128" s="54"/>
      <c r="J1128" s="55"/>
      <c r="K1128" s="112"/>
      <c r="L1128" s="116"/>
      <c r="M1128" s="116"/>
      <c r="N1128" s="149"/>
      <c r="O1128" s="116"/>
      <c r="Q1128" s="88"/>
      <c r="R1128" s="42"/>
      <c r="S1128" s="43"/>
      <c r="T1128" s="88"/>
      <c r="U1128" s="97"/>
      <c r="V1128" s="88"/>
      <c r="W1128" s="97"/>
      <c r="X1128" s="88"/>
    </row>
    <row r="1129" spans="1:24">
      <c r="A1129" s="111"/>
      <c r="B1129" s="111"/>
      <c r="C1129" s="112"/>
      <c r="D1129" s="113"/>
      <c r="E1129" s="50"/>
      <c r="F1129" s="148"/>
      <c r="G1129" s="116"/>
      <c r="H1129" s="54"/>
      <c r="I1129" s="54"/>
      <c r="J1129" s="55"/>
      <c r="K1129" s="112"/>
      <c r="L1129" s="116"/>
      <c r="M1129" s="116"/>
      <c r="N1129" s="149"/>
      <c r="O1129" s="116"/>
      <c r="Q1129" s="88"/>
      <c r="R1129" s="42"/>
      <c r="S1129" s="43"/>
      <c r="T1129" s="88"/>
      <c r="U1129" s="97"/>
      <c r="V1129" s="88"/>
      <c r="W1129" s="97"/>
      <c r="X1129" s="88"/>
    </row>
    <row r="1130" spans="1:24">
      <c r="A1130" s="111"/>
      <c r="B1130" s="111"/>
      <c r="C1130" s="112"/>
      <c r="D1130" s="113"/>
      <c r="E1130" s="50"/>
      <c r="F1130" s="148"/>
      <c r="G1130" s="116"/>
      <c r="H1130" s="54"/>
      <c r="I1130" s="54"/>
      <c r="J1130" s="55"/>
      <c r="K1130" s="112"/>
      <c r="L1130" s="116"/>
      <c r="M1130" s="116"/>
      <c r="N1130" s="149"/>
      <c r="O1130" s="116"/>
      <c r="Q1130" s="88"/>
      <c r="R1130" s="42"/>
      <c r="S1130" s="43"/>
      <c r="T1130" s="88"/>
      <c r="U1130" s="97"/>
      <c r="V1130" s="88"/>
      <c r="W1130" s="97"/>
      <c r="X1130" s="88"/>
    </row>
    <row r="1131" spans="1:24">
      <c r="A1131" s="111"/>
      <c r="B1131" s="111"/>
      <c r="C1131" s="112"/>
      <c r="D1131" s="113"/>
      <c r="E1131" s="50"/>
      <c r="F1131" s="148"/>
      <c r="G1131" s="116"/>
      <c r="H1131" s="54"/>
      <c r="I1131" s="54"/>
      <c r="J1131" s="55"/>
      <c r="K1131" s="112"/>
      <c r="L1131" s="116"/>
      <c r="M1131" s="116"/>
      <c r="N1131" s="149"/>
      <c r="O1131" s="116"/>
      <c r="Q1131" s="88"/>
      <c r="R1131" s="42"/>
      <c r="S1131" s="43"/>
      <c r="T1131" s="88"/>
      <c r="U1131" s="97"/>
      <c r="V1131" s="88"/>
      <c r="W1131" s="97"/>
      <c r="X1131" s="88"/>
    </row>
    <row r="1132" spans="1:24">
      <c r="A1132" s="111"/>
      <c r="B1132" s="111"/>
      <c r="C1132" s="112"/>
      <c r="D1132" s="113"/>
      <c r="E1132" s="50"/>
      <c r="F1132" s="148"/>
      <c r="G1132" s="116"/>
      <c r="H1132" s="54"/>
      <c r="I1132" s="54"/>
      <c r="J1132" s="55"/>
      <c r="K1132" s="112"/>
      <c r="L1132" s="116"/>
      <c r="M1132" s="116"/>
      <c r="N1132" s="149"/>
      <c r="O1132" s="116"/>
      <c r="Q1132" s="88"/>
      <c r="R1132" s="42"/>
      <c r="S1132" s="43"/>
      <c r="T1132" s="88"/>
      <c r="U1132" s="97"/>
      <c r="V1132" s="88"/>
      <c r="W1132" s="97"/>
      <c r="X1132" s="88"/>
    </row>
    <row r="1133" spans="1:24">
      <c r="A1133" s="111"/>
      <c r="B1133" s="111"/>
      <c r="C1133" s="112"/>
      <c r="D1133" s="113"/>
      <c r="E1133" s="50"/>
      <c r="F1133" s="148"/>
      <c r="G1133" s="116"/>
      <c r="H1133" s="54"/>
      <c r="I1133" s="54"/>
      <c r="J1133" s="55"/>
      <c r="K1133" s="112"/>
      <c r="L1133" s="116"/>
      <c r="M1133" s="116"/>
      <c r="N1133" s="149"/>
      <c r="O1133" s="116"/>
      <c r="Q1133" s="88"/>
      <c r="R1133" s="42"/>
      <c r="S1133" s="43"/>
      <c r="T1133" s="88"/>
      <c r="U1133" s="97"/>
      <c r="V1133" s="88"/>
      <c r="W1133" s="97"/>
      <c r="X1133" s="88"/>
    </row>
    <row r="1134" spans="1:24">
      <c r="A1134" s="111"/>
      <c r="B1134" s="111"/>
      <c r="C1134" s="112"/>
      <c r="D1134" s="113"/>
      <c r="E1134" s="50"/>
      <c r="F1134" s="148"/>
      <c r="G1134" s="116"/>
      <c r="H1134" s="54"/>
      <c r="I1134" s="54"/>
      <c r="J1134" s="55"/>
      <c r="K1134" s="112"/>
      <c r="L1134" s="116"/>
      <c r="M1134" s="116"/>
      <c r="N1134" s="149"/>
      <c r="O1134" s="116"/>
      <c r="Q1134" s="88"/>
      <c r="R1134" s="42"/>
      <c r="S1134" s="43"/>
      <c r="T1134" s="88"/>
      <c r="U1134" s="97"/>
      <c r="V1134" s="88"/>
      <c r="W1134" s="97"/>
      <c r="X1134" s="88"/>
    </row>
    <row r="1135" spans="1:24">
      <c r="A1135" s="111"/>
      <c r="B1135" s="111"/>
      <c r="C1135" s="112"/>
      <c r="D1135" s="113"/>
      <c r="E1135" s="50"/>
      <c r="F1135" s="148"/>
      <c r="G1135" s="116"/>
      <c r="H1135" s="54"/>
      <c r="I1135" s="54"/>
      <c r="J1135" s="55"/>
      <c r="K1135" s="112"/>
      <c r="L1135" s="116"/>
      <c r="M1135" s="116"/>
      <c r="N1135" s="149"/>
      <c r="O1135" s="116"/>
      <c r="Q1135" s="88"/>
      <c r="R1135" s="42"/>
      <c r="S1135" s="43"/>
      <c r="T1135" s="88"/>
      <c r="U1135" s="97"/>
      <c r="V1135" s="88"/>
      <c r="W1135" s="97"/>
      <c r="X1135" s="88"/>
    </row>
    <row r="1136" spans="1:24">
      <c r="A1136" s="111"/>
      <c r="B1136" s="111"/>
      <c r="C1136" s="112"/>
      <c r="D1136" s="113"/>
      <c r="E1136" s="50"/>
      <c r="F1136" s="148"/>
      <c r="G1136" s="116"/>
      <c r="H1136" s="54"/>
      <c r="I1136" s="54"/>
      <c r="J1136" s="55"/>
      <c r="K1136" s="112"/>
      <c r="L1136" s="116"/>
      <c r="M1136" s="116"/>
      <c r="N1136" s="149"/>
      <c r="O1136" s="116"/>
      <c r="Q1136" s="88"/>
      <c r="R1136" s="42"/>
      <c r="S1136" s="43"/>
      <c r="T1136" s="88"/>
      <c r="U1136" s="97"/>
      <c r="V1136" s="88"/>
      <c r="W1136" s="97"/>
      <c r="X1136" s="88"/>
    </row>
    <row r="1137" spans="1:24">
      <c r="A1137" s="111"/>
      <c r="B1137" s="111"/>
      <c r="C1137" s="112"/>
      <c r="D1137" s="113"/>
      <c r="E1137" s="50"/>
      <c r="F1137" s="148"/>
      <c r="G1137" s="116"/>
      <c r="H1137" s="54"/>
      <c r="I1137" s="54"/>
      <c r="J1137" s="55"/>
      <c r="K1137" s="112"/>
      <c r="L1137" s="116"/>
      <c r="M1137" s="116"/>
      <c r="N1137" s="149"/>
      <c r="O1137" s="116"/>
      <c r="Q1137" s="88"/>
      <c r="R1137" s="42"/>
      <c r="S1137" s="43"/>
      <c r="T1137" s="88"/>
      <c r="U1137" s="97"/>
      <c r="V1137" s="88"/>
      <c r="W1137" s="97"/>
      <c r="X1137" s="88"/>
    </row>
    <row r="1138" spans="1:24">
      <c r="A1138" s="111"/>
      <c r="B1138" s="111"/>
      <c r="C1138" s="112"/>
      <c r="D1138" s="113"/>
      <c r="E1138" s="50"/>
      <c r="F1138" s="148"/>
      <c r="G1138" s="116"/>
      <c r="H1138" s="54"/>
      <c r="I1138" s="54"/>
      <c r="J1138" s="55"/>
      <c r="K1138" s="112"/>
      <c r="L1138" s="116"/>
      <c r="M1138" s="116"/>
      <c r="N1138" s="149"/>
      <c r="O1138" s="116"/>
      <c r="Q1138" s="88"/>
      <c r="R1138" s="42"/>
      <c r="S1138" s="43"/>
      <c r="T1138" s="88"/>
      <c r="U1138" s="97"/>
      <c r="V1138" s="88"/>
      <c r="W1138" s="97"/>
      <c r="X1138" s="88"/>
    </row>
    <row r="1139" spans="1:24">
      <c r="A1139" s="111"/>
      <c r="B1139" s="111"/>
      <c r="C1139" s="112"/>
      <c r="D1139" s="113"/>
      <c r="E1139" s="50"/>
      <c r="F1139" s="148"/>
      <c r="G1139" s="116"/>
      <c r="H1139" s="54"/>
      <c r="I1139" s="54"/>
      <c r="J1139" s="55"/>
      <c r="K1139" s="112"/>
      <c r="L1139" s="116"/>
      <c r="M1139" s="116"/>
      <c r="N1139" s="149"/>
      <c r="O1139" s="116"/>
      <c r="Q1139" s="88"/>
      <c r="R1139" s="42"/>
      <c r="S1139" s="43"/>
      <c r="T1139" s="88"/>
      <c r="U1139" s="97"/>
      <c r="V1139" s="88"/>
      <c r="W1139" s="97"/>
      <c r="X1139" s="88"/>
    </row>
    <row r="1140" spans="1:24">
      <c r="A1140" s="111"/>
      <c r="B1140" s="111"/>
      <c r="C1140" s="112"/>
      <c r="D1140" s="113"/>
      <c r="E1140" s="50"/>
      <c r="F1140" s="148"/>
      <c r="G1140" s="116"/>
      <c r="H1140" s="54"/>
      <c r="I1140" s="54"/>
      <c r="J1140" s="55"/>
      <c r="K1140" s="112"/>
      <c r="L1140" s="116"/>
      <c r="M1140" s="116"/>
      <c r="N1140" s="149"/>
      <c r="O1140" s="116"/>
      <c r="Q1140" s="88"/>
      <c r="R1140" s="42"/>
      <c r="S1140" s="43"/>
      <c r="T1140" s="88"/>
      <c r="U1140" s="97"/>
      <c r="V1140" s="88"/>
      <c r="W1140" s="97"/>
      <c r="X1140" s="88"/>
    </row>
    <row r="1141" spans="1:24">
      <c r="A1141" s="111"/>
      <c r="B1141" s="111"/>
      <c r="C1141" s="112"/>
      <c r="D1141" s="113"/>
      <c r="E1141" s="50"/>
      <c r="F1141" s="148"/>
      <c r="G1141" s="116"/>
      <c r="H1141" s="54"/>
      <c r="I1141" s="54"/>
      <c r="J1141" s="55"/>
      <c r="K1141" s="112"/>
      <c r="L1141" s="116"/>
      <c r="M1141" s="116"/>
      <c r="N1141" s="149"/>
      <c r="O1141" s="116"/>
      <c r="Q1141" s="88"/>
      <c r="R1141" s="42"/>
      <c r="S1141" s="43"/>
      <c r="T1141" s="88"/>
      <c r="U1141" s="97"/>
      <c r="V1141" s="88"/>
      <c r="W1141" s="97"/>
      <c r="X1141" s="88"/>
    </row>
    <row r="1142" spans="1:24">
      <c r="A1142" s="111"/>
      <c r="B1142" s="111"/>
      <c r="C1142" s="112"/>
      <c r="D1142" s="113"/>
      <c r="E1142" s="50"/>
      <c r="F1142" s="148"/>
      <c r="G1142" s="116"/>
      <c r="H1142" s="54"/>
      <c r="I1142" s="54"/>
      <c r="J1142" s="55"/>
      <c r="K1142" s="112"/>
      <c r="L1142" s="116"/>
      <c r="M1142" s="116"/>
      <c r="N1142" s="149"/>
      <c r="O1142" s="116"/>
      <c r="Q1142" s="88"/>
      <c r="R1142" s="42"/>
      <c r="S1142" s="43"/>
      <c r="T1142" s="88"/>
      <c r="U1142" s="97"/>
      <c r="V1142" s="88"/>
      <c r="W1142" s="97"/>
      <c r="X1142" s="88"/>
    </row>
    <row r="1143" spans="1:24">
      <c r="A1143" s="111"/>
      <c r="B1143" s="111"/>
      <c r="C1143" s="112"/>
      <c r="D1143" s="113"/>
      <c r="E1143" s="50"/>
      <c r="F1143" s="148"/>
      <c r="G1143" s="116"/>
      <c r="H1143" s="54"/>
      <c r="I1143" s="54"/>
      <c r="J1143" s="55"/>
      <c r="K1143" s="112"/>
      <c r="L1143" s="116"/>
      <c r="M1143" s="116"/>
      <c r="N1143" s="149"/>
      <c r="O1143" s="116"/>
      <c r="Q1143" s="88"/>
      <c r="R1143" s="42"/>
      <c r="S1143" s="43"/>
      <c r="T1143" s="88"/>
      <c r="U1143" s="97"/>
      <c r="V1143" s="88"/>
      <c r="W1143" s="97"/>
      <c r="X1143" s="88"/>
    </row>
    <row r="1144" spans="1:24">
      <c r="A1144" s="111"/>
      <c r="B1144" s="111"/>
      <c r="C1144" s="112"/>
      <c r="D1144" s="113"/>
      <c r="E1144" s="50"/>
      <c r="F1144" s="148"/>
      <c r="G1144" s="116"/>
      <c r="H1144" s="54"/>
      <c r="I1144" s="54"/>
      <c r="J1144" s="55"/>
      <c r="K1144" s="112"/>
      <c r="L1144" s="116"/>
      <c r="M1144" s="116"/>
      <c r="N1144" s="149"/>
      <c r="O1144" s="116"/>
      <c r="Q1144" s="88"/>
      <c r="R1144" s="42"/>
      <c r="S1144" s="43"/>
      <c r="T1144" s="88"/>
      <c r="U1144" s="97"/>
      <c r="V1144" s="88"/>
      <c r="W1144" s="97"/>
      <c r="X1144" s="88"/>
    </row>
    <row r="1145" spans="1:24">
      <c r="A1145" s="111"/>
      <c r="B1145" s="111"/>
      <c r="C1145" s="112"/>
      <c r="D1145" s="113"/>
      <c r="E1145" s="50"/>
      <c r="F1145" s="148"/>
      <c r="G1145" s="116"/>
      <c r="H1145" s="54"/>
      <c r="I1145" s="54"/>
      <c r="J1145" s="55"/>
      <c r="K1145" s="112"/>
      <c r="L1145" s="116"/>
      <c r="M1145" s="116"/>
      <c r="N1145" s="149"/>
      <c r="O1145" s="116"/>
      <c r="Q1145" s="88"/>
      <c r="R1145" s="42"/>
      <c r="S1145" s="43"/>
      <c r="T1145" s="88"/>
      <c r="U1145" s="97"/>
      <c r="V1145" s="88"/>
      <c r="W1145" s="97"/>
      <c r="X1145" s="88"/>
    </row>
    <row r="1146" spans="1:24">
      <c r="A1146" s="111"/>
      <c r="B1146" s="111"/>
      <c r="C1146" s="112"/>
      <c r="D1146" s="113"/>
      <c r="E1146" s="50"/>
      <c r="F1146" s="148"/>
      <c r="G1146" s="116"/>
      <c r="H1146" s="54"/>
      <c r="I1146" s="54"/>
      <c r="J1146" s="55"/>
      <c r="K1146" s="112"/>
      <c r="L1146" s="116"/>
      <c r="M1146" s="116"/>
      <c r="N1146" s="149"/>
      <c r="O1146" s="116"/>
      <c r="Q1146" s="88"/>
      <c r="R1146" s="42"/>
      <c r="S1146" s="43"/>
      <c r="T1146" s="88"/>
      <c r="U1146" s="97"/>
      <c r="V1146" s="88"/>
      <c r="W1146" s="97"/>
      <c r="X1146" s="88"/>
    </row>
    <row r="1147" spans="1:24">
      <c r="A1147" s="111"/>
      <c r="B1147" s="111"/>
      <c r="C1147" s="112"/>
      <c r="D1147" s="113"/>
      <c r="E1147" s="50"/>
      <c r="F1147" s="148"/>
      <c r="G1147" s="116"/>
      <c r="H1147" s="54"/>
      <c r="I1147" s="54"/>
      <c r="J1147" s="55"/>
      <c r="K1147" s="112"/>
      <c r="L1147" s="116"/>
      <c r="M1147" s="116"/>
      <c r="N1147" s="149"/>
      <c r="O1147" s="116"/>
      <c r="Q1147" s="88"/>
      <c r="R1147" s="42"/>
      <c r="S1147" s="43"/>
      <c r="T1147" s="88"/>
      <c r="U1147" s="97"/>
      <c r="V1147" s="88"/>
      <c r="W1147" s="97"/>
      <c r="X1147" s="88"/>
    </row>
    <row r="1148" spans="1:24">
      <c r="A1148" s="111"/>
      <c r="B1148" s="111"/>
      <c r="C1148" s="112"/>
      <c r="D1148" s="113"/>
      <c r="E1148" s="50"/>
      <c r="F1148" s="148"/>
      <c r="G1148" s="116"/>
      <c r="H1148" s="54"/>
      <c r="I1148" s="54"/>
      <c r="J1148" s="55"/>
      <c r="K1148" s="112"/>
      <c r="L1148" s="116"/>
      <c r="M1148" s="116"/>
      <c r="N1148" s="149"/>
      <c r="O1148" s="116"/>
      <c r="Q1148" s="88"/>
      <c r="R1148" s="42"/>
      <c r="S1148" s="43"/>
      <c r="T1148" s="88"/>
      <c r="U1148" s="97"/>
      <c r="V1148" s="88"/>
      <c r="W1148" s="97"/>
      <c r="X1148" s="88"/>
    </row>
    <row r="1149" spans="1:24">
      <c r="A1149" s="111"/>
      <c r="B1149" s="111"/>
      <c r="C1149" s="112"/>
      <c r="D1149" s="113"/>
      <c r="E1149" s="50"/>
      <c r="F1149" s="148"/>
      <c r="G1149" s="116"/>
      <c r="H1149" s="54"/>
      <c r="I1149" s="54"/>
      <c r="J1149" s="55"/>
      <c r="K1149" s="112"/>
      <c r="L1149" s="116"/>
      <c r="M1149" s="116"/>
      <c r="N1149" s="149"/>
      <c r="O1149" s="116"/>
      <c r="Q1149" s="88"/>
      <c r="R1149" s="42"/>
      <c r="S1149" s="43"/>
      <c r="T1149" s="88"/>
      <c r="U1149" s="97"/>
      <c r="V1149" s="88"/>
      <c r="W1149" s="97"/>
      <c r="X1149" s="88"/>
    </row>
    <row r="1150" spans="1:24">
      <c r="A1150" s="111"/>
      <c r="B1150" s="111"/>
      <c r="C1150" s="112"/>
      <c r="D1150" s="113"/>
      <c r="E1150" s="50"/>
      <c r="F1150" s="148"/>
      <c r="G1150" s="116"/>
      <c r="H1150" s="54"/>
      <c r="I1150" s="54"/>
      <c r="J1150" s="55"/>
      <c r="K1150" s="112"/>
      <c r="L1150" s="116"/>
      <c r="M1150" s="116"/>
      <c r="N1150" s="149"/>
      <c r="O1150" s="116"/>
      <c r="Q1150" s="88"/>
      <c r="R1150" s="42"/>
      <c r="S1150" s="43"/>
      <c r="T1150" s="88"/>
      <c r="U1150" s="97"/>
      <c r="V1150" s="88"/>
      <c r="W1150" s="97"/>
      <c r="X1150" s="88"/>
    </row>
    <row r="1151" spans="1:24">
      <c r="A1151" s="111"/>
      <c r="B1151" s="111"/>
      <c r="C1151" s="112"/>
      <c r="D1151" s="113"/>
      <c r="E1151" s="50"/>
      <c r="F1151" s="148"/>
      <c r="G1151" s="116"/>
      <c r="H1151" s="54"/>
      <c r="I1151" s="54"/>
      <c r="J1151" s="55"/>
      <c r="K1151" s="112"/>
      <c r="L1151" s="116"/>
      <c r="M1151" s="116"/>
      <c r="N1151" s="149"/>
      <c r="O1151" s="116"/>
      <c r="Q1151" s="88"/>
      <c r="R1151" s="42"/>
      <c r="S1151" s="43"/>
      <c r="T1151" s="88"/>
      <c r="U1151" s="97"/>
      <c r="V1151" s="88"/>
      <c r="W1151" s="97"/>
      <c r="X1151" s="88"/>
    </row>
    <row r="1152" spans="1:24">
      <c r="A1152" s="111"/>
      <c r="B1152" s="111"/>
      <c r="C1152" s="112"/>
      <c r="D1152" s="113"/>
      <c r="E1152" s="50"/>
      <c r="F1152" s="148"/>
      <c r="G1152" s="116"/>
      <c r="H1152" s="54"/>
      <c r="I1152" s="54"/>
      <c r="J1152" s="55"/>
      <c r="K1152" s="112"/>
      <c r="L1152" s="116"/>
      <c r="M1152" s="116"/>
      <c r="N1152" s="149"/>
      <c r="O1152" s="116"/>
      <c r="Q1152" s="88"/>
      <c r="R1152" s="42"/>
      <c r="S1152" s="43"/>
      <c r="T1152" s="88"/>
      <c r="U1152" s="97"/>
      <c r="V1152" s="88"/>
      <c r="W1152" s="97"/>
      <c r="X1152" s="88"/>
    </row>
    <row r="1153" spans="1:24">
      <c r="A1153" s="111"/>
      <c r="B1153" s="111"/>
      <c r="C1153" s="112"/>
      <c r="D1153" s="113"/>
      <c r="E1153" s="50"/>
      <c r="F1153" s="148"/>
      <c r="G1153" s="116"/>
      <c r="H1153" s="54"/>
      <c r="I1153" s="54"/>
      <c r="J1153" s="55"/>
      <c r="K1153" s="112"/>
      <c r="L1153" s="116"/>
      <c r="M1153" s="116"/>
      <c r="N1153" s="149"/>
      <c r="O1153" s="116"/>
      <c r="Q1153" s="88"/>
      <c r="R1153" s="42"/>
      <c r="S1153" s="43"/>
      <c r="T1153" s="88"/>
      <c r="U1153" s="97"/>
      <c r="V1153" s="88"/>
      <c r="W1153" s="97"/>
      <c r="X1153" s="88"/>
    </row>
    <row r="1154" spans="1:24">
      <c r="A1154" s="111"/>
      <c r="B1154" s="111"/>
      <c r="C1154" s="112"/>
      <c r="D1154" s="113"/>
      <c r="E1154" s="50"/>
      <c r="F1154" s="148"/>
      <c r="G1154" s="116"/>
      <c r="H1154" s="54"/>
      <c r="I1154" s="54"/>
      <c r="J1154" s="55"/>
      <c r="K1154" s="112"/>
      <c r="L1154" s="116"/>
      <c r="M1154" s="116"/>
      <c r="N1154" s="149"/>
      <c r="O1154" s="116"/>
      <c r="Q1154" s="88"/>
      <c r="R1154" s="42"/>
      <c r="S1154" s="43"/>
      <c r="T1154" s="88"/>
      <c r="U1154" s="97"/>
      <c r="V1154" s="88"/>
      <c r="W1154" s="97"/>
      <c r="X1154" s="88"/>
    </row>
    <row r="1155" spans="1:24">
      <c r="A1155" s="111"/>
      <c r="B1155" s="111"/>
      <c r="C1155" s="112"/>
      <c r="D1155" s="113"/>
      <c r="E1155" s="50"/>
      <c r="F1155" s="148"/>
      <c r="G1155" s="116"/>
      <c r="H1155" s="54"/>
      <c r="I1155" s="54"/>
      <c r="J1155" s="55"/>
      <c r="K1155" s="112"/>
      <c r="L1155" s="116"/>
      <c r="M1155" s="116"/>
      <c r="N1155" s="149"/>
      <c r="O1155" s="116"/>
      <c r="Q1155" s="88"/>
      <c r="R1155" s="42"/>
      <c r="S1155" s="43"/>
      <c r="T1155" s="88"/>
      <c r="U1155" s="97"/>
      <c r="V1155" s="88"/>
      <c r="W1155" s="97"/>
      <c r="X1155" s="88"/>
    </row>
    <row r="1156" spans="1:24">
      <c r="A1156" s="111"/>
      <c r="B1156" s="111"/>
      <c r="C1156" s="112"/>
      <c r="D1156" s="113"/>
      <c r="E1156" s="50"/>
      <c r="F1156" s="148"/>
      <c r="G1156" s="116"/>
      <c r="H1156" s="54"/>
      <c r="I1156" s="54"/>
      <c r="J1156" s="55"/>
      <c r="K1156" s="112"/>
      <c r="L1156" s="116"/>
      <c r="M1156" s="116"/>
      <c r="N1156" s="149"/>
      <c r="O1156" s="116"/>
      <c r="Q1156" s="88"/>
      <c r="R1156" s="42"/>
      <c r="S1156" s="43"/>
      <c r="T1156" s="88"/>
      <c r="U1156" s="97"/>
      <c r="V1156" s="88"/>
      <c r="W1156" s="97"/>
      <c r="X1156" s="88"/>
    </row>
    <row r="1157" spans="1:24">
      <c r="A1157" s="111"/>
      <c r="B1157" s="111"/>
      <c r="C1157" s="112"/>
      <c r="D1157" s="113"/>
      <c r="E1157" s="50"/>
      <c r="F1157" s="148"/>
      <c r="G1157" s="116"/>
      <c r="H1157" s="54"/>
      <c r="I1157" s="54"/>
      <c r="J1157" s="55"/>
      <c r="K1157" s="112"/>
      <c r="L1157" s="116"/>
      <c r="M1157" s="116"/>
      <c r="N1157" s="149"/>
      <c r="O1157" s="116"/>
      <c r="Q1157" s="88"/>
      <c r="R1157" s="42"/>
      <c r="S1157" s="43"/>
      <c r="T1157" s="88"/>
      <c r="U1157" s="97"/>
      <c r="V1157" s="88"/>
      <c r="W1157" s="97"/>
      <c r="X1157" s="88"/>
    </row>
    <row r="1158" spans="1:24">
      <c r="A1158" s="111"/>
      <c r="B1158" s="111"/>
      <c r="C1158" s="112"/>
      <c r="D1158" s="113"/>
      <c r="E1158" s="50"/>
      <c r="F1158" s="148"/>
      <c r="G1158" s="116"/>
      <c r="H1158" s="54"/>
      <c r="I1158" s="54"/>
      <c r="J1158" s="55"/>
      <c r="K1158" s="112"/>
      <c r="L1158" s="116"/>
      <c r="M1158" s="116"/>
      <c r="N1158" s="149"/>
      <c r="O1158" s="116"/>
      <c r="Q1158" s="88"/>
      <c r="R1158" s="42"/>
      <c r="S1158" s="43"/>
      <c r="T1158" s="88"/>
      <c r="U1158" s="97"/>
      <c r="V1158" s="88"/>
      <c r="W1158" s="97"/>
      <c r="X1158" s="88"/>
    </row>
    <row r="1159" spans="1:24">
      <c r="A1159" s="111"/>
      <c r="B1159" s="111"/>
      <c r="C1159" s="112"/>
      <c r="D1159" s="113"/>
      <c r="E1159" s="50"/>
      <c r="F1159" s="148"/>
      <c r="G1159" s="116"/>
      <c r="H1159" s="54"/>
      <c r="I1159" s="54"/>
      <c r="J1159" s="55"/>
      <c r="K1159" s="112"/>
      <c r="L1159" s="116"/>
      <c r="M1159" s="116"/>
      <c r="N1159" s="149"/>
      <c r="O1159" s="116"/>
      <c r="Q1159" s="88"/>
      <c r="R1159" s="42"/>
      <c r="S1159" s="43"/>
      <c r="T1159" s="88"/>
      <c r="U1159" s="97"/>
      <c r="V1159" s="88"/>
      <c r="W1159" s="97"/>
      <c r="X1159" s="88"/>
    </row>
    <row r="1160" spans="1:24">
      <c r="A1160" s="111"/>
      <c r="B1160" s="111"/>
      <c r="C1160" s="112"/>
      <c r="D1160" s="113"/>
      <c r="E1160" s="50"/>
      <c r="F1160" s="148"/>
      <c r="G1160" s="116"/>
      <c r="H1160" s="54"/>
      <c r="I1160" s="54"/>
      <c r="J1160" s="55"/>
      <c r="K1160" s="112"/>
      <c r="L1160" s="116"/>
      <c r="M1160" s="116"/>
      <c r="N1160" s="149"/>
      <c r="O1160" s="116"/>
      <c r="Q1160" s="88"/>
      <c r="R1160" s="42"/>
      <c r="S1160" s="43"/>
      <c r="T1160" s="88"/>
      <c r="U1160" s="97"/>
      <c r="V1160" s="88"/>
      <c r="W1160" s="97"/>
      <c r="X1160" s="88"/>
    </row>
    <row r="1161" spans="1:24">
      <c r="A1161" s="111"/>
      <c r="B1161" s="111"/>
      <c r="C1161" s="112"/>
      <c r="D1161" s="113"/>
      <c r="E1161" s="50"/>
      <c r="F1161" s="148"/>
      <c r="G1161" s="116"/>
      <c r="H1161" s="54"/>
      <c r="I1161" s="54"/>
      <c r="J1161" s="55"/>
      <c r="K1161" s="112"/>
      <c r="L1161" s="116"/>
      <c r="M1161" s="116"/>
      <c r="N1161" s="149"/>
      <c r="O1161" s="116"/>
      <c r="Q1161" s="88"/>
      <c r="R1161" s="42"/>
      <c r="S1161" s="43"/>
      <c r="T1161" s="88"/>
      <c r="U1161" s="97"/>
      <c r="V1161" s="88"/>
      <c r="W1161" s="97"/>
      <c r="X1161" s="88"/>
    </row>
    <row r="1162" spans="1:24">
      <c r="A1162" s="111"/>
      <c r="B1162" s="111"/>
      <c r="C1162" s="112"/>
      <c r="D1162" s="113"/>
      <c r="E1162" s="50"/>
      <c r="F1162" s="148"/>
      <c r="G1162" s="116"/>
      <c r="H1162" s="54"/>
      <c r="I1162" s="54"/>
      <c r="J1162" s="55"/>
      <c r="K1162" s="112"/>
      <c r="L1162" s="116"/>
      <c r="M1162" s="116"/>
      <c r="N1162" s="149"/>
      <c r="O1162" s="116"/>
      <c r="Q1162" s="88"/>
      <c r="R1162" s="42"/>
      <c r="S1162" s="43"/>
      <c r="T1162" s="88"/>
      <c r="U1162" s="97"/>
      <c r="V1162" s="88"/>
      <c r="W1162" s="97"/>
      <c r="X1162" s="88"/>
    </row>
    <row r="1163" spans="1:24">
      <c r="A1163" s="111"/>
      <c r="B1163" s="111"/>
      <c r="C1163" s="112"/>
      <c r="D1163" s="113"/>
      <c r="E1163" s="50"/>
      <c r="F1163" s="148"/>
      <c r="G1163" s="116"/>
      <c r="H1163" s="54"/>
      <c r="I1163" s="54"/>
      <c r="J1163" s="55"/>
      <c r="K1163" s="112"/>
      <c r="L1163" s="116"/>
      <c r="M1163" s="116"/>
      <c r="N1163" s="149"/>
      <c r="O1163" s="116"/>
      <c r="Q1163" s="88"/>
      <c r="R1163" s="42"/>
      <c r="S1163" s="43"/>
      <c r="T1163" s="88"/>
      <c r="U1163" s="97"/>
      <c r="V1163" s="88"/>
      <c r="W1163" s="97"/>
      <c r="X1163" s="88"/>
    </row>
    <row r="1164" spans="1:24">
      <c r="A1164" s="111"/>
      <c r="B1164" s="111"/>
      <c r="C1164" s="112"/>
      <c r="D1164" s="113"/>
      <c r="E1164" s="50"/>
      <c r="F1164" s="148"/>
      <c r="G1164" s="116"/>
      <c r="H1164" s="54"/>
      <c r="I1164" s="54"/>
      <c r="J1164" s="55"/>
      <c r="K1164" s="112"/>
      <c r="L1164" s="116"/>
      <c r="M1164" s="116"/>
      <c r="N1164" s="149"/>
      <c r="O1164" s="116"/>
      <c r="Q1164" s="88"/>
      <c r="R1164" s="42"/>
      <c r="S1164" s="43"/>
      <c r="T1164" s="88"/>
      <c r="U1164" s="97"/>
      <c r="V1164" s="88"/>
      <c r="W1164" s="97"/>
      <c r="X1164" s="88"/>
    </row>
    <row r="1165" spans="1:24">
      <c r="A1165" s="111"/>
      <c r="B1165" s="111"/>
      <c r="C1165" s="112"/>
      <c r="D1165" s="113"/>
      <c r="E1165" s="50"/>
      <c r="F1165" s="148"/>
      <c r="G1165" s="116"/>
      <c r="H1165" s="54"/>
      <c r="I1165" s="54"/>
      <c r="J1165" s="55"/>
      <c r="K1165" s="112"/>
      <c r="L1165" s="116"/>
      <c r="M1165" s="116"/>
      <c r="N1165" s="149"/>
      <c r="O1165" s="116"/>
      <c r="Q1165" s="88"/>
      <c r="R1165" s="42"/>
      <c r="S1165" s="43"/>
      <c r="T1165" s="88"/>
      <c r="U1165" s="97"/>
      <c r="V1165" s="88"/>
      <c r="W1165" s="97"/>
      <c r="X1165" s="88"/>
    </row>
    <row r="1166" spans="1:24">
      <c r="A1166" s="111"/>
      <c r="B1166" s="111"/>
      <c r="C1166" s="112"/>
      <c r="D1166" s="113"/>
      <c r="E1166" s="50"/>
      <c r="F1166" s="148"/>
      <c r="G1166" s="116"/>
      <c r="H1166" s="54"/>
      <c r="I1166" s="54"/>
      <c r="J1166" s="55"/>
      <c r="K1166" s="112"/>
      <c r="L1166" s="116"/>
      <c r="M1166" s="116"/>
      <c r="N1166" s="149"/>
      <c r="O1166" s="116"/>
      <c r="Q1166" s="88"/>
      <c r="R1166" s="42"/>
      <c r="S1166" s="43"/>
      <c r="T1166" s="88"/>
      <c r="U1166" s="97"/>
      <c r="V1166" s="88"/>
      <c r="W1166" s="97"/>
      <c r="X1166" s="88"/>
    </row>
    <row r="1167" spans="1:24">
      <c r="A1167" s="111"/>
      <c r="B1167" s="111"/>
      <c r="C1167" s="112"/>
      <c r="D1167" s="113"/>
      <c r="E1167" s="50"/>
      <c r="F1167" s="148"/>
      <c r="G1167" s="116"/>
      <c r="H1167" s="54"/>
      <c r="I1167" s="54"/>
      <c r="J1167" s="55"/>
      <c r="K1167" s="112"/>
      <c r="L1167" s="116"/>
      <c r="M1167" s="116"/>
      <c r="N1167" s="149"/>
      <c r="O1167" s="116"/>
      <c r="Q1167" s="88"/>
      <c r="R1167" s="42"/>
      <c r="S1167" s="43"/>
      <c r="T1167" s="88"/>
      <c r="U1167" s="97"/>
      <c r="V1167" s="88"/>
      <c r="W1167" s="97"/>
      <c r="X1167" s="88"/>
    </row>
    <row r="1168" spans="1:24">
      <c r="A1168" s="111"/>
      <c r="B1168" s="111"/>
      <c r="C1168" s="112"/>
      <c r="D1168" s="113"/>
      <c r="E1168" s="50"/>
      <c r="F1168" s="148"/>
      <c r="G1168" s="116"/>
      <c r="H1168" s="54"/>
      <c r="I1168" s="54"/>
      <c r="J1168" s="55"/>
      <c r="K1168" s="112"/>
      <c r="L1168" s="116"/>
      <c r="M1168" s="116"/>
      <c r="N1168" s="149"/>
      <c r="O1168" s="116"/>
      <c r="Q1168" s="88"/>
      <c r="R1168" s="42"/>
      <c r="S1168" s="43"/>
      <c r="T1168" s="88"/>
      <c r="U1168" s="97"/>
      <c r="V1168" s="88"/>
      <c r="W1168" s="97"/>
      <c r="X1168" s="88"/>
    </row>
    <row r="1169" spans="1:24">
      <c r="A1169" s="111"/>
      <c r="B1169" s="111"/>
      <c r="C1169" s="112"/>
      <c r="D1169" s="113"/>
      <c r="E1169" s="50"/>
      <c r="F1169" s="148"/>
      <c r="G1169" s="116"/>
      <c r="H1169" s="54"/>
      <c r="I1169" s="54"/>
      <c r="J1169" s="55"/>
      <c r="K1169" s="112"/>
      <c r="L1169" s="116"/>
      <c r="M1169" s="116"/>
      <c r="N1169" s="149"/>
      <c r="O1169" s="116"/>
      <c r="Q1169" s="88"/>
      <c r="R1169" s="42"/>
      <c r="S1169" s="43"/>
      <c r="T1169" s="88"/>
      <c r="U1169" s="97"/>
      <c r="V1169" s="88"/>
      <c r="W1169" s="97"/>
      <c r="X1169" s="88"/>
    </row>
    <row r="1170" spans="1:24">
      <c r="A1170" s="111"/>
      <c r="B1170" s="111"/>
      <c r="C1170" s="112"/>
      <c r="D1170" s="113"/>
      <c r="E1170" s="50"/>
      <c r="F1170" s="148"/>
      <c r="G1170" s="116"/>
      <c r="H1170" s="54"/>
      <c r="I1170" s="54"/>
      <c r="J1170" s="55"/>
      <c r="K1170" s="112"/>
      <c r="L1170" s="116"/>
      <c r="M1170" s="116"/>
      <c r="N1170" s="149"/>
      <c r="O1170" s="116"/>
      <c r="Q1170" s="88"/>
      <c r="R1170" s="42"/>
      <c r="S1170" s="43"/>
      <c r="T1170" s="88"/>
      <c r="U1170" s="97"/>
      <c r="V1170" s="88"/>
      <c r="W1170" s="97"/>
      <c r="X1170" s="88"/>
    </row>
    <row r="1171" spans="1:24">
      <c r="A1171" s="111"/>
      <c r="B1171" s="111"/>
      <c r="C1171" s="112"/>
      <c r="D1171" s="113"/>
      <c r="E1171" s="50"/>
      <c r="F1171" s="148"/>
      <c r="G1171" s="116"/>
      <c r="H1171" s="54"/>
      <c r="I1171" s="54"/>
      <c r="J1171" s="55"/>
      <c r="K1171" s="112"/>
      <c r="L1171" s="116"/>
      <c r="M1171" s="116"/>
      <c r="N1171" s="149"/>
      <c r="O1171" s="116"/>
      <c r="Q1171" s="88"/>
      <c r="R1171" s="42"/>
      <c r="S1171" s="43"/>
      <c r="T1171" s="88"/>
      <c r="U1171" s="97"/>
      <c r="V1171" s="88"/>
      <c r="W1171" s="97"/>
      <c r="X1171" s="88"/>
    </row>
    <row r="1172" spans="1:24">
      <c r="A1172" s="111"/>
      <c r="B1172" s="111"/>
      <c r="C1172" s="112"/>
      <c r="D1172" s="113"/>
      <c r="E1172" s="50"/>
      <c r="F1172" s="148"/>
      <c r="G1172" s="116"/>
      <c r="H1172" s="54"/>
      <c r="I1172" s="54"/>
      <c r="J1172" s="55"/>
      <c r="K1172" s="112"/>
      <c r="L1172" s="116"/>
      <c r="M1172" s="116"/>
      <c r="N1172" s="149"/>
      <c r="O1172" s="116"/>
      <c r="Q1172" s="88"/>
      <c r="R1172" s="42"/>
      <c r="S1172" s="43"/>
      <c r="T1172" s="88"/>
      <c r="U1172" s="97"/>
      <c r="V1172" s="88"/>
      <c r="W1172" s="97"/>
      <c r="X1172" s="88"/>
    </row>
    <row r="1173" spans="1:24">
      <c r="A1173" s="111"/>
      <c r="B1173" s="111"/>
      <c r="C1173" s="112"/>
      <c r="D1173" s="113"/>
      <c r="E1173" s="50"/>
      <c r="F1173" s="148"/>
      <c r="G1173" s="116"/>
      <c r="H1173" s="54"/>
      <c r="I1173" s="54"/>
      <c r="J1173" s="55"/>
      <c r="K1173" s="112"/>
      <c r="L1173" s="116"/>
      <c r="M1173" s="116"/>
      <c r="N1173" s="149"/>
      <c r="O1173" s="116"/>
      <c r="Q1173" s="88"/>
      <c r="R1173" s="42"/>
      <c r="S1173" s="43"/>
      <c r="T1173" s="88"/>
      <c r="U1173" s="97"/>
      <c r="V1173" s="88"/>
      <c r="W1173" s="97"/>
      <c r="X1173" s="88"/>
    </row>
    <row r="1174" spans="1:24">
      <c r="A1174" s="111"/>
      <c r="B1174" s="111"/>
      <c r="C1174" s="112"/>
      <c r="D1174" s="113"/>
      <c r="E1174" s="50"/>
      <c r="F1174" s="148"/>
      <c r="G1174" s="116"/>
      <c r="H1174" s="54"/>
      <c r="I1174" s="54"/>
      <c r="J1174" s="55"/>
      <c r="K1174" s="112"/>
      <c r="L1174" s="116"/>
      <c r="M1174" s="116"/>
      <c r="N1174" s="149"/>
      <c r="O1174" s="116"/>
      <c r="Q1174" s="88"/>
      <c r="R1174" s="42"/>
      <c r="S1174" s="43"/>
      <c r="T1174" s="88"/>
      <c r="U1174" s="97"/>
      <c r="V1174" s="88"/>
      <c r="W1174" s="97"/>
      <c r="X1174" s="88"/>
    </row>
    <row r="1175" spans="1:24">
      <c r="A1175" s="111"/>
      <c r="B1175" s="111"/>
      <c r="C1175" s="112"/>
      <c r="D1175" s="113"/>
      <c r="E1175" s="50"/>
      <c r="F1175" s="148"/>
      <c r="G1175" s="116"/>
      <c r="H1175" s="54"/>
      <c r="I1175" s="54"/>
      <c r="J1175" s="55"/>
      <c r="K1175" s="112"/>
      <c r="L1175" s="116"/>
      <c r="M1175" s="116"/>
      <c r="N1175" s="149"/>
      <c r="O1175" s="116"/>
      <c r="Q1175" s="88"/>
      <c r="R1175" s="42"/>
      <c r="S1175" s="43"/>
      <c r="T1175" s="88"/>
      <c r="U1175" s="97"/>
      <c r="V1175" s="88"/>
      <c r="W1175" s="97"/>
      <c r="X1175" s="88"/>
    </row>
    <row r="1176" spans="1:24">
      <c r="A1176" s="111"/>
      <c r="B1176" s="111"/>
      <c r="C1176" s="112"/>
      <c r="D1176" s="113"/>
      <c r="E1176" s="50"/>
      <c r="F1176" s="148"/>
      <c r="G1176" s="116"/>
      <c r="H1176" s="54"/>
      <c r="I1176" s="54"/>
      <c r="J1176" s="55"/>
      <c r="K1176" s="112"/>
      <c r="L1176" s="116"/>
      <c r="M1176" s="116"/>
      <c r="N1176" s="149"/>
      <c r="O1176" s="116"/>
      <c r="Q1176" s="88"/>
      <c r="R1176" s="42"/>
      <c r="S1176" s="43"/>
      <c r="T1176" s="88"/>
      <c r="U1176" s="97"/>
      <c r="V1176" s="88"/>
      <c r="W1176" s="97"/>
      <c r="X1176" s="88"/>
    </row>
    <row r="1177" spans="1:24">
      <c r="A1177" s="111"/>
      <c r="B1177" s="111"/>
      <c r="C1177" s="112"/>
      <c r="D1177" s="113"/>
      <c r="E1177" s="50"/>
      <c r="F1177" s="148"/>
      <c r="G1177" s="116"/>
      <c r="H1177" s="54"/>
      <c r="I1177" s="54"/>
      <c r="J1177" s="55"/>
      <c r="K1177" s="112"/>
      <c r="L1177" s="116"/>
      <c r="M1177" s="116"/>
      <c r="N1177" s="149"/>
      <c r="O1177" s="116"/>
      <c r="Q1177" s="88"/>
      <c r="R1177" s="42"/>
      <c r="S1177" s="43"/>
      <c r="T1177" s="88"/>
      <c r="U1177" s="97"/>
      <c r="V1177" s="88"/>
      <c r="W1177" s="97"/>
      <c r="X1177" s="88"/>
    </row>
    <row r="1178" spans="1:24">
      <c r="A1178" s="111"/>
      <c r="B1178" s="111"/>
      <c r="C1178" s="112"/>
      <c r="D1178" s="113"/>
      <c r="E1178" s="50"/>
      <c r="F1178" s="148"/>
      <c r="G1178" s="116"/>
      <c r="H1178" s="54"/>
      <c r="I1178" s="54"/>
      <c r="J1178" s="55"/>
      <c r="K1178" s="112"/>
      <c r="L1178" s="116"/>
      <c r="M1178" s="116"/>
      <c r="N1178" s="149"/>
      <c r="O1178" s="116"/>
      <c r="Q1178" s="88"/>
      <c r="R1178" s="42"/>
      <c r="S1178" s="43"/>
      <c r="T1178" s="88"/>
      <c r="U1178" s="97"/>
      <c r="V1178" s="88"/>
      <c r="W1178" s="97"/>
      <c r="X1178" s="88"/>
    </row>
    <row r="1179" spans="1:24">
      <c r="A1179" s="111"/>
      <c r="B1179" s="111"/>
      <c r="C1179" s="112"/>
      <c r="D1179" s="113"/>
      <c r="E1179" s="50"/>
      <c r="F1179" s="148"/>
      <c r="G1179" s="116"/>
      <c r="H1179" s="54"/>
      <c r="I1179" s="54"/>
      <c r="J1179" s="55"/>
      <c r="K1179" s="112"/>
      <c r="L1179" s="116"/>
      <c r="M1179" s="116"/>
      <c r="N1179" s="149"/>
      <c r="O1179" s="116"/>
      <c r="Q1179" s="88"/>
      <c r="R1179" s="42"/>
      <c r="S1179" s="43"/>
      <c r="T1179" s="88"/>
      <c r="U1179" s="97"/>
      <c r="V1179" s="88"/>
      <c r="W1179" s="97"/>
      <c r="X1179" s="88"/>
    </row>
  </sheetData>
  <mergeCells count="147">
    <mergeCell ref="A1:A2"/>
    <mergeCell ref="C1:C2"/>
    <mergeCell ref="D1:D2"/>
    <mergeCell ref="E1:E2"/>
    <mergeCell ref="I1:I2"/>
    <mergeCell ref="J1:J2"/>
    <mergeCell ref="A3:A203"/>
    <mergeCell ref="C228:C236"/>
    <mergeCell ref="C239:C243"/>
    <mergeCell ref="C99:C100"/>
    <mergeCell ref="C101:C102"/>
    <mergeCell ref="C19:C22"/>
    <mergeCell ref="B23:B102"/>
    <mergeCell ref="C23:C24"/>
    <mergeCell ref="C25:C26"/>
    <mergeCell ref="C32:C37"/>
    <mergeCell ref="C38:C43"/>
    <mergeCell ref="C44:C45"/>
    <mergeCell ref="C137:C145"/>
    <mergeCell ref="C146:C154"/>
    <mergeCell ref="B103:B176"/>
    <mergeCell ref="C103:C108"/>
    <mergeCell ref="C109:C112"/>
    <mergeCell ref="C113:C118"/>
    <mergeCell ref="C119:C124"/>
    <mergeCell ref="C125:C130"/>
    <mergeCell ref="C131:C136"/>
    <mergeCell ref="C174:C176"/>
    <mergeCell ref="C155:C163"/>
    <mergeCell ref="C164:C172"/>
    <mergeCell ref="B177:B191"/>
    <mergeCell ref="A217:A236"/>
    <mergeCell ref="B218:B236"/>
    <mergeCell ref="A237:A266"/>
    <mergeCell ref="B237:B253"/>
    <mergeCell ref="B254:B263"/>
    <mergeCell ref="B264:B266"/>
    <mergeCell ref="B192:B203"/>
    <mergeCell ref="C192:C194"/>
    <mergeCell ref="C195:C197"/>
    <mergeCell ref="C198:C200"/>
    <mergeCell ref="C201:C203"/>
    <mergeCell ref="A204:A216"/>
    <mergeCell ref="B204:B212"/>
    <mergeCell ref="C244:C247"/>
    <mergeCell ref="C248:C249"/>
    <mergeCell ref="C250:C251"/>
    <mergeCell ref="C252:C253"/>
    <mergeCell ref="C257:C258"/>
    <mergeCell ref="C259:C260"/>
    <mergeCell ref="B213:B216"/>
    <mergeCell ref="C213:C214"/>
    <mergeCell ref="C218:C221"/>
    <mergeCell ref="C222:C225"/>
    <mergeCell ref="C226:C227"/>
    <mergeCell ref="C81:C82"/>
    <mergeCell ref="C83:C84"/>
    <mergeCell ref="C85:C88"/>
    <mergeCell ref="C89:C92"/>
    <mergeCell ref="C93:C94"/>
    <mergeCell ref="C95:C96"/>
    <mergeCell ref="C97:C98"/>
    <mergeCell ref="C205:C206"/>
    <mergeCell ref="C207:C209"/>
    <mergeCell ref="C177:C179"/>
    <mergeCell ref="C180:C182"/>
    <mergeCell ref="C183:C185"/>
    <mergeCell ref="C186:C191"/>
    <mergeCell ref="K61:K64"/>
    <mergeCell ref="K65:K68"/>
    <mergeCell ref="C55:C57"/>
    <mergeCell ref="C58:C60"/>
    <mergeCell ref="C61:C64"/>
    <mergeCell ref="C65:C68"/>
    <mergeCell ref="C70:C71"/>
    <mergeCell ref="C73:C76"/>
    <mergeCell ref="C77:C80"/>
    <mergeCell ref="K32:K37"/>
    <mergeCell ref="K38:K43"/>
    <mergeCell ref="C47:C50"/>
    <mergeCell ref="C51:C54"/>
    <mergeCell ref="K44:K45"/>
    <mergeCell ref="K47:K50"/>
    <mergeCell ref="K51:K54"/>
    <mergeCell ref="K55:K57"/>
    <mergeCell ref="K58:K60"/>
    <mergeCell ref="U1:V1"/>
    <mergeCell ref="W1:X1"/>
    <mergeCell ref="K3:K6"/>
    <mergeCell ref="K7:K10"/>
    <mergeCell ref="K11:K14"/>
    <mergeCell ref="K15:K18"/>
    <mergeCell ref="K19:K22"/>
    <mergeCell ref="K23:K24"/>
    <mergeCell ref="K25:K26"/>
    <mergeCell ref="B1:B2"/>
    <mergeCell ref="B3:B22"/>
    <mergeCell ref="C3:C6"/>
    <mergeCell ref="C7:C10"/>
    <mergeCell ref="C11:C14"/>
    <mergeCell ref="C15:C18"/>
    <mergeCell ref="K1:K2"/>
    <mergeCell ref="L1:M1"/>
    <mergeCell ref="N1:O1"/>
    <mergeCell ref="K192:K194"/>
    <mergeCell ref="K226:K227"/>
    <mergeCell ref="K239:K243"/>
    <mergeCell ref="K244:K247"/>
    <mergeCell ref="K248:K249"/>
    <mergeCell ref="K250:K251"/>
    <mergeCell ref="K252:K253"/>
    <mergeCell ref="K257:K258"/>
    <mergeCell ref="K259:K260"/>
    <mergeCell ref="K195:K197"/>
    <mergeCell ref="K198:K200"/>
    <mergeCell ref="K201:K203"/>
    <mergeCell ref="K204:K212"/>
    <mergeCell ref="K213:K216"/>
    <mergeCell ref="K218:K221"/>
    <mergeCell ref="K222:K225"/>
    <mergeCell ref="K137:K145"/>
    <mergeCell ref="K146:K154"/>
    <mergeCell ref="K155:K163"/>
    <mergeCell ref="K164:K172"/>
    <mergeCell ref="K174:K176"/>
    <mergeCell ref="K177:K179"/>
    <mergeCell ref="K180:K182"/>
    <mergeCell ref="K183:K185"/>
    <mergeCell ref="K186:K191"/>
    <mergeCell ref="K97:K98"/>
    <mergeCell ref="K99:K100"/>
    <mergeCell ref="K101:K102"/>
    <mergeCell ref="K103:K108"/>
    <mergeCell ref="K109:K112"/>
    <mergeCell ref="K113:K118"/>
    <mergeCell ref="K119:K124"/>
    <mergeCell ref="K125:K130"/>
    <mergeCell ref="K131:K136"/>
    <mergeCell ref="K70:K71"/>
    <mergeCell ref="K73:K76"/>
    <mergeCell ref="K77:K80"/>
    <mergeCell ref="K81:K82"/>
    <mergeCell ref="K83:K84"/>
    <mergeCell ref="K85:K88"/>
    <mergeCell ref="K89:K92"/>
    <mergeCell ref="K93:K94"/>
    <mergeCell ref="K95:K96"/>
  </mergeCells>
  <phoneticPr fontId="52" type="noConversion"/>
  <conditionalFormatting sqref="Q1:Q19 Q66">
    <cfRule type="cellIs" dxfId="34" priority="1" operator="equal">
      <formula>"직접만들기"</formula>
    </cfRule>
  </conditionalFormatting>
  <conditionalFormatting sqref="Q1:Q19 Q66">
    <cfRule type="cellIs" dxfId="33" priority="2" operator="equal">
      <formula>"테마 혼합"</formula>
    </cfRule>
  </conditionalFormatting>
  <conditionalFormatting sqref="Q3">
    <cfRule type="cellIs" dxfId="32" priority="3" operator="equal">
      <formula>"직접만들기"</formula>
    </cfRule>
  </conditionalFormatting>
  <conditionalFormatting sqref="Q3">
    <cfRule type="cellIs" dxfId="31" priority="4" operator="equal">
      <formula>"테마 혼합"</formula>
    </cfRule>
  </conditionalFormatting>
  <conditionalFormatting sqref="D44 D46 D56 D61:D62 D64:D69 D76 D81 D85 D87 D89:D95 D97:D101 D103 D107:D109 D111 D159 D177:D183 D185:D190 D194:D195 D197:D203 D209 D217 D222:D226 D228:D240 D242:D245 D247:D248 D250:D251 D253:D254 D256 D263:D266">
    <cfRule type="expression" dxfId="30" priority="5">
      <formula>COUNTIF(INDIRECT("연간집계!D2:D"), D44)=0</formula>
    </cfRule>
  </conditionalFormatting>
  <conditionalFormatting sqref="F1:J1179 L1:O1179 U1:X55 E3:E1179">
    <cfRule type="cellIs" dxfId="29" priority="6" operator="equal">
      <formula>0</formula>
    </cfRule>
  </conditionalFormatting>
  <dataValidations count="2">
    <dataValidation type="list" allowBlank="1" showErrorMessage="1" sqref="B1">
      <formula1>"1,2,3,4,5,6,7,8,9,10,11,12"</formula1>
    </dataValidation>
    <dataValidation type="list" allowBlank="1" showErrorMessage="1" sqref="A1">
      <formula1>"2025,2026,2027"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L1179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J3" sqref="J3"/>
    </sheetView>
  </sheetViews>
  <sheetFormatPr defaultColWidth="12.5703125" defaultRowHeight="15.75" customHeight="1"/>
  <cols>
    <col min="1" max="1" width="8.140625" customWidth="1"/>
    <col min="2" max="2" width="8" customWidth="1"/>
    <col min="3" max="3" width="11.42578125" customWidth="1"/>
    <col min="4" max="4" width="69.7109375" hidden="1" customWidth="1"/>
    <col min="5" max="5" width="23.85546875" customWidth="1"/>
    <col min="6" max="9" width="7.42578125" customWidth="1"/>
    <col min="10" max="33" width="6.28515625" customWidth="1"/>
  </cols>
  <sheetData>
    <row r="1" spans="1:33">
      <c r="A1" s="255">
        <v>2025</v>
      </c>
      <c r="B1" s="237" t="s">
        <v>818</v>
      </c>
      <c r="C1" s="237" t="s">
        <v>819</v>
      </c>
      <c r="D1" s="237" t="s">
        <v>820</v>
      </c>
      <c r="E1" s="237" t="s">
        <v>820</v>
      </c>
      <c r="F1" s="265" t="s">
        <v>826</v>
      </c>
      <c r="G1" s="233"/>
      <c r="H1" s="257" t="s">
        <v>825</v>
      </c>
      <c r="I1" s="243" t="s">
        <v>826</v>
      </c>
      <c r="J1" s="256">
        <v>1</v>
      </c>
      <c r="K1" s="233"/>
      <c r="L1" s="256">
        <v>2</v>
      </c>
      <c r="M1" s="233"/>
      <c r="N1" s="256">
        <v>3</v>
      </c>
      <c r="O1" s="233"/>
      <c r="P1" s="256">
        <v>4</v>
      </c>
      <c r="Q1" s="233"/>
      <c r="R1" s="256">
        <v>5</v>
      </c>
      <c r="S1" s="233"/>
      <c r="T1" s="256">
        <v>6</v>
      </c>
      <c r="U1" s="233"/>
      <c r="V1" s="256">
        <v>7</v>
      </c>
      <c r="W1" s="233"/>
      <c r="X1" s="256">
        <v>8</v>
      </c>
      <c r="Y1" s="233"/>
      <c r="Z1" s="256">
        <v>9</v>
      </c>
      <c r="AA1" s="233"/>
      <c r="AB1" s="256">
        <v>10</v>
      </c>
      <c r="AC1" s="233"/>
      <c r="AD1" s="256">
        <v>11</v>
      </c>
      <c r="AE1" s="233"/>
      <c r="AF1" s="256">
        <v>12</v>
      </c>
      <c r="AG1" s="233"/>
    </row>
    <row r="2" spans="1:33">
      <c r="A2" s="233"/>
      <c r="B2" s="233"/>
      <c r="C2" s="233"/>
      <c r="D2" s="233"/>
      <c r="E2" s="233"/>
      <c r="F2" s="16">
        <f t="shared" ref="F2:G2" si="0">SUM(F3:F1179)</f>
        <v>4981</v>
      </c>
      <c r="G2" s="17">
        <f t="shared" si="0"/>
        <v>13578</v>
      </c>
      <c r="H2" s="233"/>
      <c r="I2" s="233"/>
      <c r="J2" s="16">
        <f t="shared" ref="J2:AG2" si="1">SUM(J3:J1179)</f>
        <v>0</v>
      </c>
      <c r="K2" s="150">
        <f t="shared" si="1"/>
        <v>0</v>
      </c>
      <c r="L2" s="16">
        <f t="shared" si="1"/>
        <v>0</v>
      </c>
      <c r="M2" s="150">
        <f t="shared" si="1"/>
        <v>0</v>
      </c>
      <c r="N2" s="16">
        <f t="shared" si="1"/>
        <v>0</v>
      </c>
      <c r="O2" s="150">
        <f t="shared" si="1"/>
        <v>0</v>
      </c>
      <c r="P2" s="16">
        <f t="shared" si="1"/>
        <v>0</v>
      </c>
      <c r="Q2" s="151">
        <f t="shared" si="1"/>
        <v>0</v>
      </c>
      <c r="R2" s="16">
        <f t="shared" si="1"/>
        <v>0</v>
      </c>
      <c r="S2" s="151">
        <f t="shared" si="1"/>
        <v>0</v>
      </c>
      <c r="T2" s="16">
        <f t="shared" si="1"/>
        <v>0</v>
      </c>
      <c r="U2" s="16">
        <f t="shared" si="1"/>
        <v>0</v>
      </c>
      <c r="V2" s="16">
        <f t="shared" si="1"/>
        <v>0</v>
      </c>
      <c r="W2" s="16">
        <f t="shared" si="1"/>
        <v>0</v>
      </c>
      <c r="X2" s="16">
        <f t="shared" si="1"/>
        <v>169</v>
      </c>
      <c r="Y2" s="151">
        <f t="shared" si="1"/>
        <v>256</v>
      </c>
      <c r="Z2" s="16">
        <f t="shared" si="1"/>
        <v>764</v>
      </c>
      <c r="AA2" s="151">
        <f t="shared" si="1"/>
        <v>1269</v>
      </c>
      <c r="AB2" s="16">
        <f t="shared" si="1"/>
        <v>652</v>
      </c>
      <c r="AC2" s="151">
        <f t="shared" si="1"/>
        <v>1123</v>
      </c>
      <c r="AD2" s="16">
        <f t="shared" si="1"/>
        <v>1158</v>
      </c>
      <c r="AE2" s="151">
        <f t="shared" si="1"/>
        <v>3372</v>
      </c>
      <c r="AF2" s="16">
        <f t="shared" si="1"/>
        <v>2238</v>
      </c>
      <c r="AG2" s="151">
        <f t="shared" si="1"/>
        <v>7558</v>
      </c>
    </row>
    <row r="3" spans="1:33">
      <c r="A3" s="251" t="s">
        <v>831</v>
      </c>
      <c r="B3" s="252" t="s">
        <v>832</v>
      </c>
      <c r="C3" s="242" t="s">
        <v>833</v>
      </c>
      <c r="D3" s="49" t="str">
        <f>연간집계!D3</f>
        <v>PCMS_150_210 (PCMS_150_210_소프트커버_무광 / 150x210 | 소프트커버무광 | 없음 | 22p)</v>
      </c>
      <c r="E3" s="32" t="str">
        <f>연간집계!E3</f>
        <v>스탠다드 포토북 6*8 (소프트/무광)</v>
      </c>
      <c r="F3" s="51">
        <f>COUNTIFS(데이터!F:F,D3,데이터!$N:$N,$A$1)</f>
        <v>78</v>
      </c>
      <c r="G3" s="52">
        <f>SUMIFS(데이터!G:G,데이터!F:F,D3,데이터!$N:$N,$A$1)</f>
        <v>456</v>
      </c>
      <c r="H3" s="55">
        <f t="shared" ref="H3:H218" si="2">IFERROR($G3/$G$2,"")</f>
        <v>3.3583738400353516E-2</v>
      </c>
      <c r="I3" s="232">
        <f>SUM(G3:G6)</f>
        <v>1409</v>
      </c>
      <c r="J3" s="51">
        <f>COUNTIFS(데이터!$F:$F,$D3,데이터!$N:$N,$A$1,데이터!$O:$O,J$1)</f>
        <v>0</v>
      </c>
      <c r="K3" s="52">
        <f>SUMIFS(데이터!$G:$G,데이터!$F:$F,$D3,데이터!$N:$N,$A$1,데이터!$O:$O,J$1)</f>
        <v>0</v>
      </c>
      <c r="L3" s="51">
        <f>COUNTIFS(데이터!$F:$F,$D3,데이터!$N:$N,$A$1,데이터!$O:$O,L$1)</f>
        <v>0</v>
      </c>
      <c r="M3" s="52">
        <f>SUMIFS(데이터!$G:$G,데이터!$F:$F,$D3,데이터!$N:$N,$A$1,데이터!$O:$O,L$1)</f>
        <v>0</v>
      </c>
      <c r="N3" s="51">
        <f>COUNTIFS(데이터!$F:$F,$D3,데이터!$N:$N,$A$1,데이터!$O:$O,N$1)</f>
        <v>0</v>
      </c>
      <c r="O3" s="52">
        <f>SUMIFS(데이터!$G:$G,데이터!$F:$F,$D3,데이터!$N:$N,$A$1,데이터!$O:$O,N$1)</f>
        <v>0</v>
      </c>
      <c r="P3" s="51">
        <f>COUNTIFS(데이터!$F:$F,$D3,데이터!$N:$N,$A$1,데이터!$O:$O,P$1)</f>
        <v>0</v>
      </c>
      <c r="Q3" s="52">
        <f>SUMIFS(데이터!$G:$G,데이터!$F:$F,$D3,데이터!$N:$N,$A$1,데이터!$O:$O,P$1)</f>
        <v>0</v>
      </c>
      <c r="R3" s="51">
        <f>COUNTIFS(데이터!$F:$F,$D3,데이터!$N:$N,$A$1,데이터!$O:$O,R$1)</f>
        <v>0</v>
      </c>
      <c r="S3" s="52">
        <f>SUMIFS(데이터!$G:$G,데이터!$F:$F,$D3,데이터!$N:$N,$A$1,데이터!$O:$O,R$1)</f>
        <v>0</v>
      </c>
      <c r="T3" s="51">
        <f>COUNTIFS(데이터!$F:$F,$D3,데이터!$N:$N,$A$1,데이터!$O:$O,T$1)</f>
        <v>0</v>
      </c>
      <c r="U3" s="52">
        <f>SUMIFS(데이터!$G:$G,데이터!$F:$F,$D3,데이터!$N:$N,$A$1,데이터!$O:$O,T$1)</f>
        <v>0</v>
      </c>
      <c r="V3" s="51">
        <f>COUNTIFS(데이터!$F:$F,$D3,데이터!$N:$N,$A$1,데이터!$O:$O,V$1)</f>
        <v>0</v>
      </c>
      <c r="W3" s="52">
        <f>SUMIFS(데이터!$G:$G,데이터!$F:$F,$D3,데이터!$N:$N,$A$1,데이터!$O:$O,V$1)</f>
        <v>0</v>
      </c>
      <c r="X3" s="51">
        <f>COUNTIFS(데이터!$F:$F,$D3,데이터!$N:$N,$A$1,데이터!$O:$O,X$1)</f>
        <v>1</v>
      </c>
      <c r="Y3" s="52">
        <f>SUMIFS(데이터!$G:$G,데이터!$F:$F,$D3,데이터!$N:$N,$A$1,데이터!$O:$O,X$1)</f>
        <v>1</v>
      </c>
      <c r="Z3" s="51">
        <f>COUNTIFS(데이터!$F:$F,$D3,데이터!$N:$N,$A$1,데이터!$O:$O,Z$1)</f>
        <v>29</v>
      </c>
      <c r="AA3" s="52">
        <f>SUMIFS(데이터!$G:$G,데이터!$F:$F,$D3,데이터!$N:$N,$A$1,데이터!$O:$O,Z$1)</f>
        <v>59</v>
      </c>
      <c r="AB3" s="51">
        <f>COUNTIFS(데이터!$F:$F,$D3,데이터!$N:$N,$A$1,데이터!$O:$O,AB$1)</f>
        <v>3</v>
      </c>
      <c r="AC3" s="52">
        <f>SUMIFS(데이터!$G:$G,데이터!$F:$F,$D3,데이터!$N:$N,$A$1,데이터!$O:$O,AB$1)</f>
        <v>11</v>
      </c>
      <c r="AD3" s="51">
        <f>COUNTIFS(데이터!$F:$F,$D3,데이터!$N:$N,$A$1,데이터!$O:$O,AD$1)</f>
        <v>18</v>
      </c>
      <c r="AE3" s="52">
        <f>SUMIFS(데이터!$G:$G,데이터!$F:$F,$D3,데이터!$N:$N,$A$1,데이터!$O:$O,AD$1)</f>
        <v>299</v>
      </c>
      <c r="AF3" s="51">
        <f>COUNTIFS(데이터!$F:$F,$D3,데이터!$N:$N,$A$1,데이터!$O:$O,AF$1)</f>
        <v>27</v>
      </c>
      <c r="AG3" s="52">
        <f>SUMIFS(데이터!$G:$G,데이터!$F:$F,$D3,데이터!$N:$N,$A$1,데이터!$O:$O,AF$1)</f>
        <v>86</v>
      </c>
    </row>
    <row r="4" spans="1:33">
      <c r="A4" s="233"/>
      <c r="B4" s="233"/>
      <c r="C4" s="233"/>
      <c r="D4" s="49" t="str">
        <f>연간집계!D4</f>
        <v>PCMS_150_210 (PCMS_150_210_소프트커버_유광 / 150x210 | 소프트커버유광 | 없음 | 22p)</v>
      </c>
      <c r="E4" s="50" t="str">
        <f>연간집계!E4</f>
        <v>스탠다드 포토북 6*8 (소프트/유광)</v>
      </c>
      <c r="F4" s="51">
        <f>COUNTIFS(데이터!F:F,D4,데이터!$N:$N,$A$1)</f>
        <v>17</v>
      </c>
      <c r="G4" s="52">
        <f>SUMIFS(데이터!G:G,데이터!F:F,D4,데이터!$N:$N,$A$1)</f>
        <v>63</v>
      </c>
      <c r="H4" s="55">
        <f t="shared" si="2"/>
        <v>4.6398585947856827E-3</v>
      </c>
      <c r="I4" s="233"/>
      <c r="J4" s="51">
        <f>COUNTIFS(데이터!$F:$F,$D4,데이터!$N:$N,$A$1,데이터!$O:$O,J$1)</f>
        <v>0</v>
      </c>
      <c r="K4" s="52">
        <f>SUMIFS(데이터!$G:$G,데이터!$F:$F,$D4,데이터!$N:$N,$A$1,데이터!$O:$O,J$1)</f>
        <v>0</v>
      </c>
      <c r="L4" s="51">
        <f>COUNTIFS(데이터!$F:$F,$D4,데이터!$N:$N,$A$1,데이터!$O:$O,L$1)</f>
        <v>0</v>
      </c>
      <c r="M4" s="52">
        <f>SUMIFS(데이터!$G:$G,데이터!$F:$F,$D4,데이터!$N:$N,$A$1,데이터!$O:$O,L$1)</f>
        <v>0</v>
      </c>
      <c r="N4" s="51">
        <f>COUNTIFS(데이터!$F:$F,$D4,데이터!$N:$N,$A$1,데이터!$O:$O,N$1)</f>
        <v>0</v>
      </c>
      <c r="O4" s="52">
        <f>SUMIFS(데이터!$G:$G,데이터!$F:$F,$D4,데이터!$N:$N,$A$1,데이터!$O:$O,N$1)</f>
        <v>0</v>
      </c>
      <c r="P4" s="51">
        <f>COUNTIFS(데이터!$F:$F,$D4,데이터!$N:$N,$A$1,데이터!$O:$O,P$1)</f>
        <v>0</v>
      </c>
      <c r="Q4" s="52">
        <f>SUMIFS(데이터!$G:$G,데이터!$F:$F,$D4,데이터!$N:$N,$A$1,데이터!$O:$O,P$1)</f>
        <v>0</v>
      </c>
      <c r="R4" s="51">
        <f>COUNTIFS(데이터!$F:$F,$D4,데이터!$N:$N,$A$1,데이터!$O:$O,R$1)</f>
        <v>0</v>
      </c>
      <c r="S4" s="52">
        <f>SUMIFS(데이터!$G:$G,데이터!$F:$F,$D4,데이터!$N:$N,$A$1,데이터!$O:$O,R$1)</f>
        <v>0</v>
      </c>
      <c r="T4" s="51">
        <f>COUNTIFS(데이터!$F:$F,$D4,데이터!$N:$N,$A$1,데이터!$O:$O,T$1)</f>
        <v>0</v>
      </c>
      <c r="U4" s="52">
        <f>SUMIFS(데이터!$G:$G,데이터!$F:$F,$D4,데이터!$N:$N,$A$1,데이터!$O:$O,T$1)</f>
        <v>0</v>
      </c>
      <c r="V4" s="51">
        <f>COUNTIFS(데이터!$F:$F,$D4,데이터!$N:$N,$A$1,데이터!$O:$O,V$1)</f>
        <v>0</v>
      </c>
      <c r="W4" s="52">
        <f>SUMIFS(데이터!$G:$G,데이터!$F:$F,$D4,데이터!$N:$N,$A$1,데이터!$O:$O,V$1)</f>
        <v>0</v>
      </c>
      <c r="X4" s="51">
        <f>COUNTIFS(데이터!$F:$F,$D4,데이터!$N:$N,$A$1,데이터!$O:$O,X$1)</f>
        <v>6</v>
      </c>
      <c r="Y4" s="52">
        <f>SUMIFS(데이터!$G:$G,데이터!$F:$F,$D4,데이터!$N:$N,$A$1,데이터!$O:$O,X$1)</f>
        <v>21</v>
      </c>
      <c r="Z4" s="51">
        <f>COUNTIFS(데이터!$F:$F,$D4,데이터!$N:$N,$A$1,데이터!$O:$O,Z$1)</f>
        <v>4</v>
      </c>
      <c r="AA4" s="52">
        <f>SUMIFS(데이터!$G:$G,데이터!$F:$F,$D4,데이터!$N:$N,$A$1,데이터!$O:$O,Z$1)</f>
        <v>4</v>
      </c>
      <c r="AB4" s="51">
        <f>COUNTIFS(데이터!$F:$F,$D4,데이터!$N:$N,$A$1,데이터!$O:$O,AB$1)</f>
        <v>2</v>
      </c>
      <c r="AC4" s="52">
        <f>SUMIFS(데이터!$G:$G,데이터!$F:$F,$D4,데이터!$N:$N,$A$1,데이터!$O:$O,AB$1)</f>
        <v>2</v>
      </c>
      <c r="AD4" s="51">
        <f>COUNTIFS(데이터!$F:$F,$D4,데이터!$N:$N,$A$1,데이터!$O:$O,AD$1)</f>
        <v>4</v>
      </c>
      <c r="AE4" s="52">
        <f>SUMIFS(데이터!$G:$G,데이터!$F:$F,$D4,데이터!$N:$N,$A$1,데이터!$O:$O,AD$1)</f>
        <v>35</v>
      </c>
      <c r="AF4" s="51">
        <f>COUNTIFS(데이터!$F:$F,$D4,데이터!$N:$N,$A$1,데이터!$O:$O,AF$1)</f>
        <v>1</v>
      </c>
      <c r="AG4" s="52">
        <f>SUMIFS(데이터!$G:$G,데이터!$F:$F,$D4,데이터!$N:$N,$A$1,데이터!$O:$O,AF$1)</f>
        <v>1</v>
      </c>
    </row>
    <row r="5" spans="1:33">
      <c r="A5" s="233"/>
      <c r="B5" s="233"/>
      <c r="C5" s="233"/>
      <c r="D5" s="49" t="str">
        <f>연간집계!D5</f>
        <v>PCMS_150_210 (PCMS_150_210_하드커버_무광 / 150x210 | 하드커버무광 | 없음 | 22p)</v>
      </c>
      <c r="E5" s="50" t="str">
        <f>연간집계!E5</f>
        <v>스탠다드 포토북 6*8 (하드/무광)</v>
      </c>
      <c r="F5" s="51">
        <f>COUNTIFS(데이터!F:F,D5,데이터!$N:$N,$A$1)</f>
        <v>349</v>
      </c>
      <c r="G5" s="52">
        <f>SUMIFS(데이터!G:G,데이터!F:F,D5,데이터!$N:$N,$A$1)</f>
        <v>803</v>
      </c>
      <c r="H5" s="55">
        <f t="shared" si="2"/>
        <v>5.9139784946236562E-2</v>
      </c>
      <c r="I5" s="233"/>
      <c r="J5" s="51">
        <f>COUNTIFS(데이터!$F:$F,$D5,데이터!$N:$N,$A$1,데이터!$O:$O,J$1)</f>
        <v>0</v>
      </c>
      <c r="K5" s="52">
        <f>SUMIFS(데이터!$G:$G,데이터!$F:$F,$D5,데이터!$N:$N,$A$1,데이터!$O:$O,J$1)</f>
        <v>0</v>
      </c>
      <c r="L5" s="51">
        <f>COUNTIFS(데이터!$F:$F,$D5,데이터!$N:$N,$A$1,데이터!$O:$O,L$1)</f>
        <v>0</v>
      </c>
      <c r="M5" s="52">
        <f>SUMIFS(데이터!$G:$G,데이터!$F:$F,$D5,데이터!$N:$N,$A$1,데이터!$O:$O,L$1)</f>
        <v>0</v>
      </c>
      <c r="N5" s="51">
        <f>COUNTIFS(데이터!$F:$F,$D5,데이터!$N:$N,$A$1,데이터!$O:$O,N$1)</f>
        <v>0</v>
      </c>
      <c r="O5" s="52">
        <f>SUMIFS(데이터!$G:$G,데이터!$F:$F,$D5,데이터!$N:$N,$A$1,데이터!$O:$O,N$1)</f>
        <v>0</v>
      </c>
      <c r="P5" s="51">
        <f>COUNTIFS(데이터!$F:$F,$D5,데이터!$N:$N,$A$1,데이터!$O:$O,P$1)</f>
        <v>0</v>
      </c>
      <c r="Q5" s="52">
        <f>SUMIFS(데이터!$G:$G,데이터!$F:$F,$D5,데이터!$N:$N,$A$1,데이터!$O:$O,P$1)</f>
        <v>0</v>
      </c>
      <c r="R5" s="51">
        <f>COUNTIFS(데이터!$F:$F,$D5,데이터!$N:$N,$A$1,데이터!$O:$O,R$1)</f>
        <v>0</v>
      </c>
      <c r="S5" s="52">
        <f>SUMIFS(데이터!$G:$G,데이터!$F:$F,$D5,데이터!$N:$N,$A$1,데이터!$O:$O,R$1)</f>
        <v>0</v>
      </c>
      <c r="T5" s="51">
        <f>COUNTIFS(데이터!$F:$F,$D5,데이터!$N:$N,$A$1,데이터!$O:$O,T$1)</f>
        <v>0</v>
      </c>
      <c r="U5" s="52">
        <f>SUMIFS(데이터!$G:$G,데이터!$F:$F,$D5,데이터!$N:$N,$A$1,데이터!$O:$O,T$1)</f>
        <v>0</v>
      </c>
      <c r="V5" s="51">
        <f>COUNTIFS(데이터!$F:$F,$D5,데이터!$N:$N,$A$1,데이터!$O:$O,V$1)</f>
        <v>0</v>
      </c>
      <c r="W5" s="52">
        <f>SUMIFS(데이터!$G:$G,데이터!$F:$F,$D5,데이터!$N:$N,$A$1,데이터!$O:$O,V$1)</f>
        <v>0</v>
      </c>
      <c r="X5" s="51">
        <f>COUNTIFS(데이터!$F:$F,$D5,데이터!$N:$N,$A$1,데이터!$O:$O,X$1)</f>
        <v>7</v>
      </c>
      <c r="Y5" s="52">
        <f>SUMIFS(데이터!$G:$G,데이터!$F:$F,$D5,데이터!$N:$N,$A$1,데이터!$O:$O,X$1)</f>
        <v>7</v>
      </c>
      <c r="Z5" s="51">
        <f>COUNTIFS(데이터!$F:$F,$D5,데이터!$N:$N,$A$1,데이터!$O:$O,Z$1)</f>
        <v>82</v>
      </c>
      <c r="AA5" s="52">
        <f>SUMIFS(데이터!$G:$G,데이터!$F:$F,$D5,데이터!$N:$N,$A$1,데이터!$O:$O,Z$1)</f>
        <v>217</v>
      </c>
      <c r="AB5" s="51">
        <f>COUNTIFS(데이터!$F:$F,$D5,데이터!$N:$N,$A$1,데이터!$O:$O,AB$1)</f>
        <v>40</v>
      </c>
      <c r="AC5" s="52">
        <f>SUMIFS(데이터!$G:$G,데이터!$F:$F,$D5,데이터!$N:$N,$A$1,데이터!$O:$O,AB$1)</f>
        <v>64</v>
      </c>
      <c r="AD5" s="51">
        <f>COUNTIFS(데이터!$F:$F,$D5,데이터!$N:$N,$A$1,데이터!$O:$O,AD$1)</f>
        <v>66</v>
      </c>
      <c r="AE5" s="52">
        <f>SUMIFS(데이터!$G:$G,데이터!$F:$F,$D5,데이터!$N:$N,$A$1,데이터!$O:$O,AD$1)</f>
        <v>135</v>
      </c>
      <c r="AF5" s="51">
        <f>COUNTIFS(데이터!$F:$F,$D5,데이터!$N:$N,$A$1,데이터!$O:$O,AF$1)</f>
        <v>154</v>
      </c>
      <c r="AG5" s="52">
        <f>SUMIFS(데이터!$G:$G,데이터!$F:$F,$D5,데이터!$N:$N,$A$1,데이터!$O:$O,AF$1)</f>
        <v>380</v>
      </c>
    </row>
    <row r="6" spans="1:33">
      <c r="A6" s="233"/>
      <c r="B6" s="233"/>
      <c r="C6" s="233"/>
      <c r="D6" s="49" t="str">
        <f>연간집계!D6</f>
        <v>PCMS_150_210 (PCMS_150_210_하드커버_유광 / 150x210 | 하드커버유광 | 없음 | 22p)</v>
      </c>
      <c r="E6" s="50" t="str">
        <f>연간집계!E6</f>
        <v>스탠다드 포토북 6*8 (하드/유광)</v>
      </c>
      <c r="F6" s="51">
        <f>COUNTIFS(데이터!F:F,D6,데이터!$N:$N,$A$1)</f>
        <v>44</v>
      </c>
      <c r="G6" s="52">
        <f>SUMIFS(데이터!G:G,데이터!F:F,D6,데이터!$N:$N,$A$1)</f>
        <v>87</v>
      </c>
      <c r="H6" s="55">
        <f t="shared" si="2"/>
        <v>6.4074237737516571E-3</v>
      </c>
      <c r="I6" s="233"/>
      <c r="J6" s="51">
        <f>COUNTIFS(데이터!$F:$F,$D6,데이터!$N:$N,$A$1,데이터!$O:$O,J$1)</f>
        <v>0</v>
      </c>
      <c r="K6" s="52">
        <f>SUMIFS(데이터!$G:$G,데이터!$F:$F,$D6,데이터!$N:$N,$A$1,데이터!$O:$O,J$1)</f>
        <v>0</v>
      </c>
      <c r="L6" s="51">
        <f>COUNTIFS(데이터!$F:$F,$D6,데이터!$N:$N,$A$1,데이터!$O:$O,L$1)</f>
        <v>0</v>
      </c>
      <c r="M6" s="52">
        <f>SUMIFS(데이터!$G:$G,데이터!$F:$F,$D6,데이터!$N:$N,$A$1,데이터!$O:$O,L$1)</f>
        <v>0</v>
      </c>
      <c r="N6" s="51">
        <f>COUNTIFS(데이터!$F:$F,$D6,데이터!$N:$N,$A$1,데이터!$O:$O,N$1)</f>
        <v>0</v>
      </c>
      <c r="O6" s="52">
        <f>SUMIFS(데이터!$G:$G,데이터!$F:$F,$D6,데이터!$N:$N,$A$1,데이터!$O:$O,N$1)</f>
        <v>0</v>
      </c>
      <c r="P6" s="51">
        <f>COUNTIFS(데이터!$F:$F,$D6,데이터!$N:$N,$A$1,데이터!$O:$O,P$1)</f>
        <v>0</v>
      </c>
      <c r="Q6" s="52">
        <f>SUMIFS(데이터!$G:$G,데이터!$F:$F,$D6,데이터!$N:$N,$A$1,데이터!$O:$O,P$1)</f>
        <v>0</v>
      </c>
      <c r="R6" s="51">
        <f>COUNTIFS(데이터!$F:$F,$D6,데이터!$N:$N,$A$1,데이터!$O:$O,R$1)</f>
        <v>0</v>
      </c>
      <c r="S6" s="52">
        <f>SUMIFS(데이터!$G:$G,데이터!$F:$F,$D6,데이터!$N:$N,$A$1,데이터!$O:$O,R$1)</f>
        <v>0</v>
      </c>
      <c r="T6" s="51">
        <f>COUNTIFS(데이터!$F:$F,$D6,데이터!$N:$N,$A$1,데이터!$O:$O,T$1)</f>
        <v>0</v>
      </c>
      <c r="U6" s="52">
        <f>SUMIFS(데이터!$G:$G,데이터!$F:$F,$D6,데이터!$N:$N,$A$1,데이터!$O:$O,T$1)</f>
        <v>0</v>
      </c>
      <c r="V6" s="51">
        <f>COUNTIFS(데이터!$F:$F,$D6,데이터!$N:$N,$A$1,데이터!$O:$O,V$1)</f>
        <v>0</v>
      </c>
      <c r="W6" s="52">
        <f>SUMIFS(데이터!$G:$G,데이터!$F:$F,$D6,데이터!$N:$N,$A$1,데이터!$O:$O,V$1)</f>
        <v>0</v>
      </c>
      <c r="X6" s="51">
        <f>COUNTIFS(데이터!$F:$F,$D6,데이터!$N:$N,$A$1,데이터!$O:$O,X$1)</f>
        <v>0</v>
      </c>
      <c r="Y6" s="52">
        <f>SUMIFS(데이터!$G:$G,데이터!$F:$F,$D6,데이터!$N:$N,$A$1,데이터!$O:$O,X$1)</f>
        <v>0</v>
      </c>
      <c r="Z6" s="51">
        <f>COUNTIFS(데이터!$F:$F,$D6,데이터!$N:$N,$A$1,데이터!$O:$O,Z$1)</f>
        <v>6</v>
      </c>
      <c r="AA6" s="52">
        <f>SUMIFS(데이터!$G:$G,데이터!$F:$F,$D6,데이터!$N:$N,$A$1,데이터!$O:$O,Z$1)</f>
        <v>8</v>
      </c>
      <c r="AB6" s="51">
        <f>COUNTIFS(데이터!$F:$F,$D6,데이터!$N:$N,$A$1,데이터!$O:$O,AB$1)</f>
        <v>4</v>
      </c>
      <c r="AC6" s="52">
        <f>SUMIFS(데이터!$G:$G,데이터!$F:$F,$D6,데이터!$N:$N,$A$1,데이터!$O:$O,AB$1)</f>
        <v>5</v>
      </c>
      <c r="AD6" s="51">
        <f>COUNTIFS(데이터!$F:$F,$D6,데이터!$N:$N,$A$1,데이터!$O:$O,AD$1)</f>
        <v>21</v>
      </c>
      <c r="AE6" s="52">
        <f>SUMIFS(데이터!$G:$G,데이터!$F:$F,$D6,데이터!$N:$N,$A$1,데이터!$O:$O,AD$1)</f>
        <v>40</v>
      </c>
      <c r="AF6" s="51">
        <f>COUNTIFS(데이터!$F:$F,$D6,데이터!$N:$N,$A$1,데이터!$O:$O,AF$1)</f>
        <v>13</v>
      </c>
      <c r="AG6" s="52">
        <f>SUMIFS(데이터!$G:$G,데이터!$F:$F,$D6,데이터!$N:$N,$A$1,데이터!$O:$O,AF$1)</f>
        <v>34</v>
      </c>
    </row>
    <row r="7" spans="1:33">
      <c r="A7" s="233"/>
      <c r="B7" s="233"/>
      <c r="C7" s="240" t="s">
        <v>842</v>
      </c>
      <c r="D7" s="56" t="str">
        <f>연간집계!D7</f>
        <v>PCMS_197_278 (PCMS_197_278_소프트커버_무광 / 197x278 | 소프트커버무광 | 없음 | 22p)</v>
      </c>
      <c r="E7" s="57" t="str">
        <f>연간집계!E7</f>
        <v>스탠다드 포토북 8*11 (소프트/무광)</v>
      </c>
      <c r="F7" s="58">
        <f>COUNTIFS(데이터!F:F,D7,데이터!$N:$N,$A$1)</f>
        <v>38</v>
      </c>
      <c r="G7" s="59">
        <f>SUMIFS(데이터!G:G,데이터!F:F,D7,데이터!$N:$N,$A$1)</f>
        <v>190</v>
      </c>
      <c r="H7" s="62">
        <f t="shared" si="2"/>
        <v>1.3993224333480631E-2</v>
      </c>
      <c r="I7" s="248">
        <f>SUM(G7:G10)</f>
        <v>871</v>
      </c>
      <c r="J7" s="51">
        <f>COUNTIFS(데이터!$F:$F,$D7,데이터!$N:$N,$A$1,데이터!$O:$O,J$1)</f>
        <v>0</v>
      </c>
      <c r="K7" s="52">
        <f>SUMIFS(데이터!$G:$G,데이터!$F:$F,$D7,데이터!$N:$N,$A$1,데이터!$O:$O,J$1)</f>
        <v>0</v>
      </c>
      <c r="L7" s="51">
        <f>COUNTIFS(데이터!$F:$F,$D7,데이터!$N:$N,$A$1,데이터!$O:$O,L$1)</f>
        <v>0</v>
      </c>
      <c r="M7" s="52">
        <f>SUMIFS(데이터!$G:$G,데이터!$F:$F,$D7,데이터!$N:$N,$A$1,데이터!$O:$O,L$1)</f>
        <v>0</v>
      </c>
      <c r="N7" s="51">
        <f>COUNTIFS(데이터!$F:$F,$D7,데이터!$N:$N,$A$1,데이터!$O:$O,N$1)</f>
        <v>0</v>
      </c>
      <c r="O7" s="52">
        <f>SUMIFS(데이터!$G:$G,데이터!$F:$F,$D7,데이터!$N:$N,$A$1,데이터!$O:$O,N$1)</f>
        <v>0</v>
      </c>
      <c r="P7" s="51">
        <f>COUNTIFS(데이터!$F:$F,$D7,데이터!$N:$N,$A$1,데이터!$O:$O,P$1)</f>
        <v>0</v>
      </c>
      <c r="Q7" s="52">
        <f>SUMIFS(데이터!$G:$G,데이터!$F:$F,$D7,데이터!$N:$N,$A$1,데이터!$O:$O,P$1)</f>
        <v>0</v>
      </c>
      <c r="R7" s="51">
        <f>COUNTIFS(데이터!$F:$F,$D7,데이터!$N:$N,$A$1,데이터!$O:$O,R$1)</f>
        <v>0</v>
      </c>
      <c r="S7" s="52">
        <f>SUMIFS(데이터!$G:$G,데이터!$F:$F,$D7,데이터!$N:$N,$A$1,데이터!$O:$O,R$1)</f>
        <v>0</v>
      </c>
      <c r="T7" s="51">
        <f>COUNTIFS(데이터!$F:$F,$D7,데이터!$N:$N,$A$1,데이터!$O:$O,T$1)</f>
        <v>0</v>
      </c>
      <c r="U7" s="52">
        <f>SUMIFS(데이터!$G:$G,데이터!$F:$F,$D7,데이터!$N:$N,$A$1,데이터!$O:$O,T$1)</f>
        <v>0</v>
      </c>
      <c r="V7" s="51">
        <f>COUNTIFS(데이터!$F:$F,$D7,데이터!$N:$N,$A$1,데이터!$O:$O,V$1)</f>
        <v>0</v>
      </c>
      <c r="W7" s="52">
        <f>SUMIFS(데이터!$G:$G,데이터!$F:$F,$D7,데이터!$N:$N,$A$1,데이터!$O:$O,V$1)</f>
        <v>0</v>
      </c>
      <c r="X7" s="51">
        <f>COUNTIFS(데이터!$F:$F,$D7,데이터!$N:$N,$A$1,데이터!$O:$O,X$1)</f>
        <v>1</v>
      </c>
      <c r="Y7" s="52">
        <f>SUMIFS(데이터!$G:$G,데이터!$F:$F,$D7,데이터!$N:$N,$A$1,데이터!$O:$O,X$1)</f>
        <v>1</v>
      </c>
      <c r="Z7" s="51">
        <f>COUNTIFS(데이터!$F:$F,$D7,데이터!$N:$N,$A$1,데이터!$O:$O,Z$1)</f>
        <v>3</v>
      </c>
      <c r="AA7" s="52">
        <f>SUMIFS(데이터!$G:$G,데이터!$F:$F,$D7,데이터!$N:$N,$A$1,데이터!$O:$O,Z$1)</f>
        <v>3</v>
      </c>
      <c r="AB7" s="51">
        <f>COUNTIFS(데이터!$F:$F,$D7,데이터!$N:$N,$A$1,데이터!$O:$O,AB$1)</f>
        <v>8</v>
      </c>
      <c r="AC7" s="52">
        <f>SUMIFS(데이터!$G:$G,데이터!$F:$F,$D7,데이터!$N:$N,$A$1,데이터!$O:$O,AB$1)</f>
        <v>16</v>
      </c>
      <c r="AD7" s="51">
        <f>COUNTIFS(데이터!$F:$F,$D7,데이터!$N:$N,$A$1,데이터!$O:$O,AD$1)</f>
        <v>7</v>
      </c>
      <c r="AE7" s="52">
        <f>SUMIFS(데이터!$G:$G,데이터!$F:$F,$D7,데이터!$N:$N,$A$1,데이터!$O:$O,AD$1)</f>
        <v>50</v>
      </c>
      <c r="AF7" s="51">
        <f>COUNTIFS(데이터!$F:$F,$D7,데이터!$N:$N,$A$1,데이터!$O:$O,AF$1)</f>
        <v>19</v>
      </c>
      <c r="AG7" s="52">
        <f>SUMIFS(데이터!$G:$G,데이터!$F:$F,$D7,데이터!$N:$N,$A$1,데이터!$O:$O,AF$1)</f>
        <v>120</v>
      </c>
    </row>
    <row r="8" spans="1:33">
      <c r="A8" s="233"/>
      <c r="B8" s="233"/>
      <c r="C8" s="233"/>
      <c r="D8" s="49" t="str">
        <f>연간집계!D8</f>
        <v>PCMS_197_278 (PCMS_197_278_소프트커버_유광 / 197x278 | 소프트커버유광 | 없음 | 22p)</v>
      </c>
      <c r="E8" s="50" t="str">
        <f>연간집계!E8</f>
        <v>스탠다드 포토북 8*11 (소프트/유광)</v>
      </c>
      <c r="F8" s="51">
        <f>COUNTIFS(데이터!F:F,D8,데이터!$N:$N,$A$1)</f>
        <v>20</v>
      </c>
      <c r="G8" s="52">
        <f>SUMIFS(데이터!G:G,데이터!F:F,D8,데이터!$N:$N,$A$1)</f>
        <v>33</v>
      </c>
      <c r="H8" s="55">
        <f t="shared" si="2"/>
        <v>2.4304021210782146E-3</v>
      </c>
      <c r="I8" s="233"/>
      <c r="J8" s="51">
        <f>COUNTIFS(데이터!$F:$F,$D8,데이터!$N:$N,$A$1,데이터!$O:$O,J$1)</f>
        <v>0</v>
      </c>
      <c r="K8" s="52">
        <f>SUMIFS(데이터!$G:$G,데이터!$F:$F,$D8,데이터!$N:$N,$A$1,데이터!$O:$O,J$1)</f>
        <v>0</v>
      </c>
      <c r="L8" s="51">
        <f>COUNTIFS(데이터!$F:$F,$D8,데이터!$N:$N,$A$1,데이터!$O:$O,L$1)</f>
        <v>0</v>
      </c>
      <c r="M8" s="52">
        <f>SUMIFS(데이터!$G:$G,데이터!$F:$F,$D8,데이터!$N:$N,$A$1,데이터!$O:$O,L$1)</f>
        <v>0</v>
      </c>
      <c r="N8" s="51">
        <f>COUNTIFS(데이터!$F:$F,$D8,데이터!$N:$N,$A$1,데이터!$O:$O,N$1)</f>
        <v>0</v>
      </c>
      <c r="O8" s="52">
        <f>SUMIFS(데이터!$G:$G,데이터!$F:$F,$D8,데이터!$N:$N,$A$1,데이터!$O:$O,N$1)</f>
        <v>0</v>
      </c>
      <c r="P8" s="51">
        <f>COUNTIFS(데이터!$F:$F,$D8,데이터!$N:$N,$A$1,데이터!$O:$O,P$1)</f>
        <v>0</v>
      </c>
      <c r="Q8" s="52">
        <f>SUMIFS(데이터!$G:$G,데이터!$F:$F,$D8,데이터!$N:$N,$A$1,데이터!$O:$O,P$1)</f>
        <v>0</v>
      </c>
      <c r="R8" s="51">
        <f>COUNTIFS(데이터!$F:$F,$D8,데이터!$N:$N,$A$1,데이터!$O:$O,R$1)</f>
        <v>0</v>
      </c>
      <c r="S8" s="52">
        <f>SUMIFS(데이터!$G:$G,데이터!$F:$F,$D8,데이터!$N:$N,$A$1,데이터!$O:$O,R$1)</f>
        <v>0</v>
      </c>
      <c r="T8" s="51">
        <f>COUNTIFS(데이터!$F:$F,$D8,데이터!$N:$N,$A$1,데이터!$O:$O,T$1)</f>
        <v>0</v>
      </c>
      <c r="U8" s="52">
        <f>SUMIFS(데이터!$G:$G,데이터!$F:$F,$D8,데이터!$N:$N,$A$1,데이터!$O:$O,T$1)</f>
        <v>0</v>
      </c>
      <c r="V8" s="51">
        <f>COUNTIFS(데이터!$F:$F,$D8,데이터!$N:$N,$A$1,데이터!$O:$O,V$1)</f>
        <v>0</v>
      </c>
      <c r="W8" s="52">
        <f>SUMIFS(데이터!$G:$G,데이터!$F:$F,$D8,데이터!$N:$N,$A$1,데이터!$O:$O,V$1)</f>
        <v>0</v>
      </c>
      <c r="X8" s="51">
        <f>COUNTIFS(데이터!$F:$F,$D8,데이터!$N:$N,$A$1,데이터!$O:$O,X$1)</f>
        <v>3</v>
      </c>
      <c r="Y8" s="52">
        <f>SUMIFS(데이터!$G:$G,데이터!$F:$F,$D8,데이터!$N:$N,$A$1,데이터!$O:$O,X$1)</f>
        <v>3</v>
      </c>
      <c r="Z8" s="51">
        <f>COUNTIFS(데이터!$F:$F,$D8,데이터!$N:$N,$A$1,데이터!$O:$O,Z$1)</f>
        <v>3</v>
      </c>
      <c r="AA8" s="52">
        <f>SUMIFS(데이터!$G:$G,데이터!$F:$F,$D8,데이터!$N:$N,$A$1,데이터!$O:$O,Z$1)</f>
        <v>3</v>
      </c>
      <c r="AB8" s="51">
        <f>COUNTIFS(데이터!$F:$F,$D8,데이터!$N:$N,$A$1,데이터!$O:$O,AB$1)</f>
        <v>6</v>
      </c>
      <c r="AC8" s="52">
        <f>SUMIFS(데이터!$G:$G,데이터!$F:$F,$D8,데이터!$N:$N,$A$1,데이터!$O:$O,AB$1)</f>
        <v>15</v>
      </c>
      <c r="AD8" s="51">
        <f>COUNTIFS(데이터!$F:$F,$D8,데이터!$N:$N,$A$1,데이터!$O:$O,AD$1)</f>
        <v>3</v>
      </c>
      <c r="AE8" s="52">
        <f>SUMIFS(데이터!$G:$G,데이터!$F:$F,$D8,데이터!$N:$N,$A$1,데이터!$O:$O,AD$1)</f>
        <v>5</v>
      </c>
      <c r="AF8" s="51">
        <f>COUNTIFS(데이터!$F:$F,$D8,데이터!$N:$N,$A$1,데이터!$O:$O,AF$1)</f>
        <v>5</v>
      </c>
      <c r="AG8" s="52">
        <f>SUMIFS(데이터!$G:$G,데이터!$F:$F,$D8,데이터!$N:$N,$A$1,데이터!$O:$O,AF$1)</f>
        <v>7</v>
      </c>
    </row>
    <row r="9" spans="1:33">
      <c r="A9" s="233"/>
      <c r="B9" s="233"/>
      <c r="C9" s="233"/>
      <c r="D9" s="49" t="str">
        <f>연간집계!D9</f>
        <v>PCMS_197_278 (PCMS_197_278_하드커버_무광 / 197x278 | 하드커버무광 | 없음 | 22p)</v>
      </c>
      <c r="E9" s="50" t="str">
        <f>연간집계!E9</f>
        <v>스탠다드 포토북 8*11 (하드/무광)</v>
      </c>
      <c r="F9" s="51">
        <f>COUNTIFS(데이터!F:F,D9,데이터!$N:$N,$A$1)</f>
        <v>220</v>
      </c>
      <c r="G9" s="52">
        <f>SUMIFS(데이터!G:G,데이터!F:F,D9,데이터!$N:$N,$A$1)</f>
        <v>475</v>
      </c>
      <c r="H9" s="55">
        <f t="shared" si="2"/>
        <v>3.4983060833701576E-2</v>
      </c>
      <c r="I9" s="233"/>
      <c r="J9" s="51">
        <f>COUNTIFS(데이터!$F:$F,$D9,데이터!$N:$N,$A$1,데이터!$O:$O,J$1)</f>
        <v>0</v>
      </c>
      <c r="K9" s="52">
        <f>SUMIFS(데이터!$G:$G,데이터!$F:$F,$D9,데이터!$N:$N,$A$1,데이터!$O:$O,J$1)</f>
        <v>0</v>
      </c>
      <c r="L9" s="51">
        <f>COUNTIFS(데이터!$F:$F,$D9,데이터!$N:$N,$A$1,데이터!$O:$O,L$1)</f>
        <v>0</v>
      </c>
      <c r="M9" s="52">
        <f>SUMIFS(데이터!$G:$G,데이터!$F:$F,$D9,데이터!$N:$N,$A$1,데이터!$O:$O,L$1)</f>
        <v>0</v>
      </c>
      <c r="N9" s="51">
        <f>COUNTIFS(데이터!$F:$F,$D9,데이터!$N:$N,$A$1,데이터!$O:$O,N$1)</f>
        <v>0</v>
      </c>
      <c r="O9" s="52">
        <f>SUMIFS(데이터!$G:$G,데이터!$F:$F,$D9,데이터!$N:$N,$A$1,데이터!$O:$O,N$1)</f>
        <v>0</v>
      </c>
      <c r="P9" s="51">
        <f>COUNTIFS(데이터!$F:$F,$D9,데이터!$N:$N,$A$1,데이터!$O:$O,P$1)</f>
        <v>0</v>
      </c>
      <c r="Q9" s="52">
        <f>SUMIFS(데이터!$G:$G,데이터!$F:$F,$D9,데이터!$N:$N,$A$1,데이터!$O:$O,P$1)</f>
        <v>0</v>
      </c>
      <c r="R9" s="51">
        <f>COUNTIFS(데이터!$F:$F,$D9,데이터!$N:$N,$A$1,데이터!$O:$O,R$1)</f>
        <v>0</v>
      </c>
      <c r="S9" s="52">
        <f>SUMIFS(데이터!$G:$G,데이터!$F:$F,$D9,데이터!$N:$N,$A$1,데이터!$O:$O,R$1)</f>
        <v>0</v>
      </c>
      <c r="T9" s="51">
        <f>COUNTIFS(데이터!$F:$F,$D9,데이터!$N:$N,$A$1,데이터!$O:$O,T$1)</f>
        <v>0</v>
      </c>
      <c r="U9" s="52">
        <f>SUMIFS(데이터!$G:$G,데이터!$F:$F,$D9,데이터!$N:$N,$A$1,데이터!$O:$O,T$1)</f>
        <v>0</v>
      </c>
      <c r="V9" s="51">
        <f>COUNTIFS(데이터!$F:$F,$D9,데이터!$N:$N,$A$1,데이터!$O:$O,V$1)</f>
        <v>0</v>
      </c>
      <c r="W9" s="52">
        <f>SUMIFS(데이터!$G:$G,데이터!$F:$F,$D9,데이터!$N:$N,$A$1,데이터!$O:$O,V$1)</f>
        <v>0</v>
      </c>
      <c r="X9" s="51">
        <f>COUNTIFS(데이터!$F:$F,$D9,데이터!$N:$N,$A$1,데이터!$O:$O,X$1)</f>
        <v>8</v>
      </c>
      <c r="Y9" s="52">
        <f>SUMIFS(데이터!$G:$G,데이터!$F:$F,$D9,데이터!$N:$N,$A$1,데이터!$O:$O,X$1)</f>
        <v>14</v>
      </c>
      <c r="Z9" s="51">
        <f>COUNTIFS(데이터!$F:$F,$D9,데이터!$N:$N,$A$1,데이터!$O:$O,Z$1)</f>
        <v>48</v>
      </c>
      <c r="AA9" s="52">
        <f>SUMIFS(데이터!$G:$G,데이터!$F:$F,$D9,데이터!$N:$N,$A$1,데이터!$O:$O,Z$1)</f>
        <v>91</v>
      </c>
      <c r="AB9" s="51">
        <f>COUNTIFS(데이터!$F:$F,$D9,데이터!$N:$N,$A$1,데이터!$O:$O,AB$1)</f>
        <v>28</v>
      </c>
      <c r="AC9" s="52">
        <f>SUMIFS(데이터!$G:$G,데이터!$F:$F,$D9,데이터!$N:$N,$A$1,데이터!$O:$O,AB$1)</f>
        <v>38</v>
      </c>
      <c r="AD9" s="51">
        <f>COUNTIFS(데이터!$F:$F,$D9,데이터!$N:$N,$A$1,데이터!$O:$O,AD$1)</f>
        <v>61</v>
      </c>
      <c r="AE9" s="52">
        <f>SUMIFS(데이터!$G:$G,데이터!$F:$F,$D9,데이터!$N:$N,$A$1,데이터!$O:$O,AD$1)</f>
        <v>122</v>
      </c>
      <c r="AF9" s="51">
        <f>COUNTIFS(데이터!$F:$F,$D9,데이터!$N:$N,$A$1,데이터!$O:$O,AF$1)</f>
        <v>75</v>
      </c>
      <c r="AG9" s="52">
        <f>SUMIFS(데이터!$G:$G,데이터!$F:$F,$D9,데이터!$N:$N,$A$1,데이터!$O:$O,AF$1)</f>
        <v>210</v>
      </c>
    </row>
    <row r="10" spans="1:33">
      <c r="A10" s="233"/>
      <c r="B10" s="233"/>
      <c r="C10" s="241"/>
      <c r="D10" s="66" t="str">
        <f>연간집계!D10</f>
        <v>PCMS_197_278 (PCMS_197_278_하드커버_유광 / 197x278 | 하드커버유광 | 없음 | 22p)</v>
      </c>
      <c r="E10" s="67" t="str">
        <f>연간집계!E10</f>
        <v>스탠다드 포토북 8*11 (하드/유광)</v>
      </c>
      <c r="F10" s="68">
        <f>COUNTIFS(데이터!F:F,D10,데이터!$N:$N,$A$1)</f>
        <v>88</v>
      </c>
      <c r="G10" s="69">
        <f>SUMIFS(데이터!G:G,데이터!F:F,D10,데이터!$N:$N,$A$1)</f>
        <v>173</v>
      </c>
      <c r="H10" s="72">
        <f t="shared" si="2"/>
        <v>1.2741198998379732E-2</v>
      </c>
      <c r="I10" s="241"/>
      <c r="J10" s="51">
        <f>COUNTIFS(데이터!$F:$F,$D10,데이터!$N:$N,$A$1,데이터!$O:$O,J$1)</f>
        <v>0</v>
      </c>
      <c r="K10" s="52">
        <f>SUMIFS(데이터!$G:$G,데이터!$F:$F,$D10,데이터!$N:$N,$A$1,데이터!$O:$O,J$1)</f>
        <v>0</v>
      </c>
      <c r="L10" s="51">
        <f>COUNTIFS(데이터!$F:$F,$D10,데이터!$N:$N,$A$1,데이터!$O:$O,L$1)</f>
        <v>0</v>
      </c>
      <c r="M10" s="52">
        <f>SUMIFS(데이터!$G:$G,데이터!$F:$F,$D10,데이터!$N:$N,$A$1,데이터!$O:$O,L$1)</f>
        <v>0</v>
      </c>
      <c r="N10" s="51">
        <f>COUNTIFS(데이터!$F:$F,$D10,데이터!$N:$N,$A$1,데이터!$O:$O,N$1)</f>
        <v>0</v>
      </c>
      <c r="O10" s="52">
        <f>SUMIFS(데이터!$G:$G,데이터!$F:$F,$D10,데이터!$N:$N,$A$1,데이터!$O:$O,N$1)</f>
        <v>0</v>
      </c>
      <c r="P10" s="51">
        <f>COUNTIFS(데이터!$F:$F,$D10,데이터!$N:$N,$A$1,데이터!$O:$O,P$1)</f>
        <v>0</v>
      </c>
      <c r="Q10" s="52">
        <f>SUMIFS(데이터!$G:$G,데이터!$F:$F,$D10,데이터!$N:$N,$A$1,데이터!$O:$O,P$1)</f>
        <v>0</v>
      </c>
      <c r="R10" s="51">
        <f>COUNTIFS(데이터!$F:$F,$D10,데이터!$N:$N,$A$1,데이터!$O:$O,R$1)</f>
        <v>0</v>
      </c>
      <c r="S10" s="52">
        <f>SUMIFS(데이터!$G:$G,데이터!$F:$F,$D10,데이터!$N:$N,$A$1,데이터!$O:$O,R$1)</f>
        <v>0</v>
      </c>
      <c r="T10" s="51">
        <f>COUNTIFS(데이터!$F:$F,$D10,데이터!$N:$N,$A$1,데이터!$O:$O,T$1)</f>
        <v>0</v>
      </c>
      <c r="U10" s="52">
        <f>SUMIFS(데이터!$G:$G,데이터!$F:$F,$D10,데이터!$N:$N,$A$1,데이터!$O:$O,T$1)</f>
        <v>0</v>
      </c>
      <c r="V10" s="51">
        <f>COUNTIFS(데이터!$F:$F,$D10,데이터!$N:$N,$A$1,데이터!$O:$O,V$1)</f>
        <v>0</v>
      </c>
      <c r="W10" s="52">
        <f>SUMIFS(데이터!$G:$G,데이터!$F:$F,$D10,데이터!$N:$N,$A$1,데이터!$O:$O,V$1)</f>
        <v>0</v>
      </c>
      <c r="X10" s="51">
        <f>COUNTIFS(데이터!$F:$F,$D10,데이터!$N:$N,$A$1,데이터!$O:$O,X$1)</f>
        <v>2</v>
      </c>
      <c r="Y10" s="52">
        <f>SUMIFS(데이터!$G:$G,데이터!$F:$F,$D10,데이터!$N:$N,$A$1,데이터!$O:$O,X$1)</f>
        <v>3</v>
      </c>
      <c r="Z10" s="51">
        <f>COUNTIFS(데이터!$F:$F,$D10,데이터!$N:$N,$A$1,데이터!$O:$O,Z$1)</f>
        <v>21</v>
      </c>
      <c r="AA10" s="52">
        <f>SUMIFS(데이터!$G:$G,데이터!$F:$F,$D10,데이터!$N:$N,$A$1,데이터!$O:$O,Z$1)</f>
        <v>22</v>
      </c>
      <c r="AB10" s="51">
        <f>COUNTIFS(데이터!$F:$F,$D10,데이터!$N:$N,$A$1,데이터!$O:$O,AB$1)</f>
        <v>29</v>
      </c>
      <c r="AC10" s="52">
        <f>SUMIFS(데이터!$G:$G,데이터!$F:$F,$D10,데이터!$N:$N,$A$1,데이터!$O:$O,AB$1)</f>
        <v>54</v>
      </c>
      <c r="AD10" s="51">
        <f>COUNTIFS(데이터!$F:$F,$D10,데이터!$N:$N,$A$1,데이터!$O:$O,AD$1)</f>
        <v>7</v>
      </c>
      <c r="AE10" s="52">
        <f>SUMIFS(데이터!$G:$G,데이터!$F:$F,$D10,데이터!$N:$N,$A$1,데이터!$O:$O,AD$1)</f>
        <v>11</v>
      </c>
      <c r="AF10" s="51">
        <f>COUNTIFS(데이터!$F:$F,$D10,데이터!$N:$N,$A$1,데이터!$O:$O,AF$1)</f>
        <v>29</v>
      </c>
      <c r="AG10" s="52">
        <f>SUMIFS(데이터!$G:$G,데이터!$F:$F,$D10,데이터!$N:$N,$A$1,데이터!$O:$O,AF$1)</f>
        <v>83</v>
      </c>
    </row>
    <row r="11" spans="1:33">
      <c r="A11" s="233"/>
      <c r="B11" s="233"/>
      <c r="C11" s="242" t="s">
        <v>851</v>
      </c>
      <c r="D11" s="49" t="str">
        <f>연간집계!D11</f>
        <v>PCMS_198_198 (PCMS_198_198_소프트커버_무광 / 198x198 | 소프트커버무광 | 없음 | 22p)</v>
      </c>
      <c r="E11" s="50" t="str">
        <f>연간집계!E11</f>
        <v>스탠다드 포토북 8*8 (소프트/무광)</v>
      </c>
      <c r="F11" s="51">
        <f>COUNTIFS(데이터!F:F,D11,데이터!$N:$N,$A$1)</f>
        <v>47</v>
      </c>
      <c r="G11" s="52">
        <f>SUMIFS(데이터!G:G,데이터!F:F,D11,데이터!$N:$N,$A$1)</f>
        <v>83</v>
      </c>
      <c r="H11" s="55">
        <f t="shared" si="2"/>
        <v>6.1128295772573281E-3</v>
      </c>
      <c r="I11" s="232">
        <f>SUM(G11:G14)</f>
        <v>524</v>
      </c>
      <c r="J11" s="51">
        <f>COUNTIFS(데이터!$F:$F,$D11,데이터!$N:$N,$A$1,데이터!$O:$O,J$1)</f>
        <v>0</v>
      </c>
      <c r="K11" s="52">
        <f>SUMIFS(데이터!$G:$G,데이터!$F:$F,$D11,데이터!$N:$N,$A$1,데이터!$O:$O,J$1)</f>
        <v>0</v>
      </c>
      <c r="L11" s="51">
        <f>COUNTIFS(데이터!$F:$F,$D11,데이터!$N:$N,$A$1,데이터!$O:$O,L$1)</f>
        <v>0</v>
      </c>
      <c r="M11" s="52">
        <f>SUMIFS(데이터!$G:$G,데이터!$F:$F,$D11,데이터!$N:$N,$A$1,데이터!$O:$O,L$1)</f>
        <v>0</v>
      </c>
      <c r="N11" s="51">
        <f>COUNTIFS(데이터!$F:$F,$D11,데이터!$N:$N,$A$1,데이터!$O:$O,N$1)</f>
        <v>0</v>
      </c>
      <c r="O11" s="52">
        <f>SUMIFS(데이터!$G:$G,데이터!$F:$F,$D11,데이터!$N:$N,$A$1,데이터!$O:$O,N$1)</f>
        <v>0</v>
      </c>
      <c r="P11" s="51">
        <f>COUNTIFS(데이터!$F:$F,$D11,데이터!$N:$N,$A$1,데이터!$O:$O,P$1)</f>
        <v>0</v>
      </c>
      <c r="Q11" s="52">
        <f>SUMIFS(데이터!$G:$G,데이터!$F:$F,$D11,데이터!$N:$N,$A$1,데이터!$O:$O,P$1)</f>
        <v>0</v>
      </c>
      <c r="R11" s="51">
        <f>COUNTIFS(데이터!$F:$F,$D11,데이터!$N:$N,$A$1,데이터!$O:$O,R$1)</f>
        <v>0</v>
      </c>
      <c r="S11" s="52">
        <f>SUMIFS(데이터!$G:$G,데이터!$F:$F,$D11,데이터!$N:$N,$A$1,데이터!$O:$O,R$1)</f>
        <v>0</v>
      </c>
      <c r="T11" s="51">
        <f>COUNTIFS(데이터!$F:$F,$D11,데이터!$N:$N,$A$1,데이터!$O:$O,T$1)</f>
        <v>0</v>
      </c>
      <c r="U11" s="52">
        <f>SUMIFS(데이터!$G:$G,데이터!$F:$F,$D11,데이터!$N:$N,$A$1,데이터!$O:$O,T$1)</f>
        <v>0</v>
      </c>
      <c r="V11" s="51">
        <f>COUNTIFS(데이터!$F:$F,$D11,데이터!$N:$N,$A$1,데이터!$O:$O,V$1)</f>
        <v>0</v>
      </c>
      <c r="W11" s="52">
        <f>SUMIFS(데이터!$G:$G,데이터!$F:$F,$D11,데이터!$N:$N,$A$1,데이터!$O:$O,V$1)</f>
        <v>0</v>
      </c>
      <c r="X11" s="51">
        <f>COUNTIFS(데이터!$F:$F,$D11,데이터!$N:$N,$A$1,데이터!$O:$O,X$1)</f>
        <v>0</v>
      </c>
      <c r="Y11" s="52">
        <f>SUMIFS(데이터!$G:$G,데이터!$F:$F,$D11,데이터!$N:$N,$A$1,데이터!$O:$O,X$1)</f>
        <v>0</v>
      </c>
      <c r="Z11" s="51">
        <f>COUNTIFS(데이터!$F:$F,$D11,데이터!$N:$N,$A$1,데이터!$O:$O,Z$1)</f>
        <v>25</v>
      </c>
      <c r="AA11" s="52">
        <f>SUMIFS(데이터!$G:$G,데이터!$F:$F,$D11,데이터!$N:$N,$A$1,데이터!$O:$O,Z$1)</f>
        <v>26</v>
      </c>
      <c r="AB11" s="51">
        <f>COUNTIFS(데이터!$F:$F,$D11,데이터!$N:$N,$A$1,데이터!$O:$O,AB$1)</f>
        <v>4</v>
      </c>
      <c r="AC11" s="52">
        <f>SUMIFS(데이터!$G:$G,데이터!$F:$F,$D11,데이터!$N:$N,$A$1,데이터!$O:$O,AB$1)</f>
        <v>4</v>
      </c>
      <c r="AD11" s="51">
        <f>COUNTIFS(데이터!$F:$F,$D11,데이터!$N:$N,$A$1,데이터!$O:$O,AD$1)</f>
        <v>6</v>
      </c>
      <c r="AE11" s="52">
        <f>SUMIFS(데이터!$G:$G,데이터!$F:$F,$D11,데이터!$N:$N,$A$1,데이터!$O:$O,AD$1)</f>
        <v>8</v>
      </c>
      <c r="AF11" s="51">
        <f>COUNTIFS(데이터!$F:$F,$D11,데이터!$N:$N,$A$1,데이터!$O:$O,AF$1)</f>
        <v>12</v>
      </c>
      <c r="AG11" s="52">
        <f>SUMIFS(데이터!$G:$G,데이터!$F:$F,$D11,데이터!$N:$N,$A$1,데이터!$O:$O,AF$1)</f>
        <v>45</v>
      </c>
    </row>
    <row r="12" spans="1:33">
      <c r="A12" s="233"/>
      <c r="B12" s="233"/>
      <c r="C12" s="233"/>
      <c r="D12" s="49" t="str">
        <f>연간집계!D12</f>
        <v>PCMS_198_198 (PCMS_198_198_소프트커버_유광 / 198x198 | 소프트커버유광 | 없음 | 22p)</v>
      </c>
      <c r="E12" s="50" t="str">
        <f>연간집계!E12</f>
        <v>스탠다드 포토북 8*8 (소프트/유광)</v>
      </c>
      <c r="F12" s="51">
        <f>COUNTIFS(데이터!F:F,D12,데이터!$N:$N,$A$1)</f>
        <v>16</v>
      </c>
      <c r="G12" s="52">
        <f>SUMIFS(데이터!G:G,데이터!F:F,D12,데이터!$N:$N,$A$1)</f>
        <v>16</v>
      </c>
      <c r="H12" s="55">
        <f t="shared" si="2"/>
        <v>1.1783767859773163E-3</v>
      </c>
      <c r="I12" s="233"/>
      <c r="J12" s="51">
        <f>COUNTIFS(데이터!$F:$F,$D12,데이터!$N:$N,$A$1,데이터!$O:$O,J$1)</f>
        <v>0</v>
      </c>
      <c r="K12" s="52">
        <f>SUMIFS(데이터!$G:$G,데이터!$F:$F,$D12,데이터!$N:$N,$A$1,데이터!$O:$O,J$1)</f>
        <v>0</v>
      </c>
      <c r="L12" s="51">
        <f>COUNTIFS(데이터!$F:$F,$D12,데이터!$N:$N,$A$1,데이터!$O:$O,L$1)</f>
        <v>0</v>
      </c>
      <c r="M12" s="52">
        <f>SUMIFS(데이터!$G:$G,데이터!$F:$F,$D12,데이터!$N:$N,$A$1,데이터!$O:$O,L$1)</f>
        <v>0</v>
      </c>
      <c r="N12" s="51">
        <f>COUNTIFS(데이터!$F:$F,$D12,데이터!$N:$N,$A$1,데이터!$O:$O,N$1)</f>
        <v>0</v>
      </c>
      <c r="O12" s="52">
        <f>SUMIFS(데이터!$G:$G,데이터!$F:$F,$D12,데이터!$N:$N,$A$1,데이터!$O:$O,N$1)</f>
        <v>0</v>
      </c>
      <c r="P12" s="51">
        <f>COUNTIFS(데이터!$F:$F,$D12,데이터!$N:$N,$A$1,데이터!$O:$O,P$1)</f>
        <v>0</v>
      </c>
      <c r="Q12" s="52">
        <f>SUMIFS(데이터!$G:$G,데이터!$F:$F,$D12,데이터!$N:$N,$A$1,데이터!$O:$O,P$1)</f>
        <v>0</v>
      </c>
      <c r="R12" s="51">
        <f>COUNTIFS(데이터!$F:$F,$D12,데이터!$N:$N,$A$1,데이터!$O:$O,R$1)</f>
        <v>0</v>
      </c>
      <c r="S12" s="52">
        <f>SUMIFS(데이터!$G:$G,데이터!$F:$F,$D12,데이터!$N:$N,$A$1,데이터!$O:$O,R$1)</f>
        <v>0</v>
      </c>
      <c r="T12" s="51">
        <f>COUNTIFS(데이터!$F:$F,$D12,데이터!$N:$N,$A$1,데이터!$O:$O,T$1)</f>
        <v>0</v>
      </c>
      <c r="U12" s="52">
        <f>SUMIFS(데이터!$G:$G,데이터!$F:$F,$D12,데이터!$N:$N,$A$1,데이터!$O:$O,T$1)</f>
        <v>0</v>
      </c>
      <c r="V12" s="51">
        <f>COUNTIFS(데이터!$F:$F,$D12,데이터!$N:$N,$A$1,데이터!$O:$O,V$1)</f>
        <v>0</v>
      </c>
      <c r="W12" s="52">
        <f>SUMIFS(데이터!$G:$G,데이터!$F:$F,$D12,데이터!$N:$N,$A$1,데이터!$O:$O,V$1)</f>
        <v>0</v>
      </c>
      <c r="X12" s="51">
        <f>COUNTIFS(데이터!$F:$F,$D12,데이터!$N:$N,$A$1,데이터!$O:$O,X$1)</f>
        <v>0</v>
      </c>
      <c r="Y12" s="52">
        <f>SUMIFS(데이터!$G:$G,데이터!$F:$F,$D12,데이터!$N:$N,$A$1,데이터!$O:$O,X$1)</f>
        <v>0</v>
      </c>
      <c r="Z12" s="51">
        <f>COUNTIFS(데이터!$F:$F,$D12,데이터!$N:$N,$A$1,데이터!$O:$O,Z$1)</f>
        <v>2</v>
      </c>
      <c r="AA12" s="52">
        <f>SUMIFS(데이터!$G:$G,데이터!$F:$F,$D12,데이터!$N:$N,$A$1,데이터!$O:$O,Z$1)</f>
        <v>2</v>
      </c>
      <c r="AB12" s="51">
        <f>COUNTIFS(데이터!$F:$F,$D12,데이터!$N:$N,$A$1,데이터!$O:$O,AB$1)</f>
        <v>3</v>
      </c>
      <c r="AC12" s="52">
        <f>SUMIFS(데이터!$G:$G,데이터!$F:$F,$D12,데이터!$N:$N,$A$1,데이터!$O:$O,AB$1)</f>
        <v>3</v>
      </c>
      <c r="AD12" s="51">
        <f>COUNTIFS(데이터!$F:$F,$D12,데이터!$N:$N,$A$1,데이터!$O:$O,AD$1)</f>
        <v>1</v>
      </c>
      <c r="AE12" s="52">
        <f>SUMIFS(데이터!$G:$G,데이터!$F:$F,$D12,데이터!$N:$N,$A$1,데이터!$O:$O,AD$1)</f>
        <v>1</v>
      </c>
      <c r="AF12" s="51">
        <f>COUNTIFS(데이터!$F:$F,$D12,데이터!$N:$N,$A$1,데이터!$O:$O,AF$1)</f>
        <v>10</v>
      </c>
      <c r="AG12" s="52">
        <f>SUMIFS(데이터!$G:$G,데이터!$F:$F,$D12,데이터!$N:$N,$A$1,데이터!$O:$O,AF$1)</f>
        <v>10</v>
      </c>
    </row>
    <row r="13" spans="1:33">
      <c r="A13" s="233"/>
      <c r="B13" s="233"/>
      <c r="C13" s="233"/>
      <c r="D13" s="49" t="str">
        <f>연간집계!D13</f>
        <v>PCMS_198_198 (PCMS_198_198_하드커버_무광 / 198x198 | 하드커버무광 | 없음 | 22p)</v>
      </c>
      <c r="E13" s="50" t="str">
        <f>연간집계!E13</f>
        <v>스탠다드 포토북 8*8 (하드/무광)</v>
      </c>
      <c r="F13" s="51">
        <f>COUNTIFS(데이터!F:F,D13,데이터!$N:$N,$A$1)</f>
        <v>175</v>
      </c>
      <c r="G13" s="52">
        <f>SUMIFS(데이터!G:G,데이터!F:F,D13,데이터!$N:$N,$A$1)</f>
        <v>393</v>
      </c>
      <c r="H13" s="55">
        <f t="shared" si="2"/>
        <v>2.894387980556783E-2</v>
      </c>
      <c r="I13" s="233"/>
      <c r="J13" s="51">
        <f>COUNTIFS(데이터!$F:$F,$D13,데이터!$N:$N,$A$1,데이터!$O:$O,J$1)</f>
        <v>0</v>
      </c>
      <c r="K13" s="52">
        <f>SUMIFS(데이터!$G:$G,데이터!$F:$F,$D13,데이터!$N:$N,$A$1,데이터!$O:$O,J$1)</f>
        <v>0</v>
      </c>
      <c r="L13" s="51">
        <f>COUNTIFS(데이터!$F:$F,$D13,데이터!$N:$N,$A$1,데이터!$O:$O,L$1)</f>
        <v>0</v>
      </c>
      <c r="M13" s="52">
        <f>SUMIFS(데이터!$G:$G,데이터!$F:$F,$D13,데이터!$N:$N,$A$1,데이터!$O:$O,L$1)</f>
        <v>0</v>
      </c>
      <c r="N13" s="51">
        <f>COUNTIFS(데이터!$F:$F,$D13,데이터!$N:$N,$A$1,데이터!$O:$O,N$1)</f>
        <v>0</v>
      </c>
      <c r="O13" s="52">
        <f>SUMIFS(데이터!$G:$G,데이터!$F:$F,$D13,데이터!$N:$N,$A$1,데이터!$O:$O,N$1)</f>
        <v>0</v>
      </c>
      <c r="P13" s="51">
        <f>COUNTIFS(데이터!$F:$F,$D13,데이터!$N:$N,$A$1,데이터!$O:$O,P$1)</f>
        <v>0</v>
      </c>
      <c r="Q13" s="52">
        <f>SUMIFS(데이터!$G:$G,데이터!$F:$F,$D13,데이터!$N:$N,$A$1,데이터!$O:$O,P$1)</f>
        <v>0</v>
      </c>
      <c r="R13" s="51">
        <f>COUNTIFS(데이터!$F:$F,$D13,데이터!$N:$N,$A$1,데이터!$O:$O,R$1)</f>
        <v>0</v>
      </c>
      <c r="S13" s="52">
        <f>SUMIFS(데이터!$G:$G,데이터!$F:$F,$D13,데이터!$N:$N,$A$1,데이터!$O:$O,R$1)</f>
        <v>0</v>
      </c>
      <c r="T13" s="51">
        <f>COUNTIFS(데이터!$F:$F,$D13,데이터!$N:$N,$A$1,데이터!$O:$O,T$1)</f>
        <v>0</v>
      </c>
      <c r="U13" s="52">
        <f>SUMIFS(데이터!$G:$G,데이터!$F:$F,$D13,데이터!$N:$N,$A$1,데이터!$O:$O,T$1)</f>
        <v>0</v>
      </c>
      <c r="V13" s="51">
        <f>COUNTIFS(데이터!$F:$F,$D13,데이터!$N:$N,$A$1,데이터!$O:$O,V$1)</f>
        <v>0</v>
      </c>
      <c r="W13" s="52">
        <f>SUMIFS(데이터!$G:$G,데이터!$F:$F,$D13,데이터!$N:$N,$A$1,데이터!$O:$O,V$1)</f>
        <v>0</v>
      </c>
      <c r="X13" s="51">
        <f>COUNTIFS(데이터!$F:$F,$D13,데이터!$N:$N,$A$1,데이터!$O:$O,X$1)</f>
        <v>4</v>
      </c>
      <c r="Y13" s="52">
        <f>SUMIFS(데이터!$G:$G,데이터!$F:$F,$D13,데이터!$N:$N,$A$1,데이터!$O:$O,X$1)</f>
        <v>8</v>
      </c>
      <c r="Z13" s="51">
        <f>COUNTIFS(데이터!$F:$F,$D13,데이터!$N:$N,$A$1,데이터!$O:$O,Z$1)</f>
        <v>44</v>
      </c>
      <c r="AA13" s="52">
        <f>SUMIFS(데이터!$G:$G,데이터!$F:$F,$D13,데이터!$N:$N,$A$1,데이터!$O:$O,Z$1)</f>
        <v>89</v>
      </c>
      <c r="AB13" s="51">
        <f>COUNTIFS(데이터!$F:$F,$D13,데이터!$N:$N,$A$1,데이터!$O:$O,AB$1)</f>
        <v>32</v>
      </c>
      <c r="AC13" s="52">
        <f>SUMIFS(데이터!$G:$G,데이터!$F:$F,$D13,데이터!$N:$N,$A$1,데이터!$O:$O,AB$1)</f>
        <v>69</v>
      </c>
      <c r="AD13" s="51">
        <f>COUNTIFS(데이터!$F:$F,$D13,데이터!$N:$N,$A$1,데이터!$O:$O,AD$1)</f>
        <v>30</v>
      </c>
      <c r="AE13" s="52">
        <f>SUMIFS(데이터!$G:$G,데이터!$F:$F,$D13,데이터!$N:$N,$A$1,데이터!$O:$O,AD$1)</f>
        <v>45</v>
      </c>
      <c r="AF13" s="51">
        <f>COUNTIFS(데이터!$F:$F,$D13,데이터!$N:$N,$A$1,데이터!$O:$O,AF$1)</f>
        <v>65</v>
      </c>
      <c r="AG13" s="52">
        <f>SUMIFS(데이터!$G:$G,데이터!$F:$F,$D13,데이터!$N:$N,$A$1,데이터!$O:$O,AF$1)</f>
        <v>182</v>
      </c>
    </row>
    <row r="14" spans="1:33">
      <c r="A14" s="233"/>
      <c r="B14" s="233"/>
      <c r="C14" s="233"/>
      <c r="D14" s="49" t="str">
        <f>연간집계!D14</f>
        <v>PCMS_198_198 (PCMS_198_198_하드커버_유광 / 198x198 | 하드커버유광 | 없음 | 22p)</v>
      </c>
      <c r="E14" s="50" t="str">
        <f>연간집계!E14</f>
        <v>스탠다드 포토북 8*8 (하드/유광)</v>
      </c>
      <c r="F14" s="51">
        <f>COUNTIFS(데이터!F:F,D14,데이터!$N:$N,$A$1)</f>
        <v>28</v>
      </c>
      <c r="G14" s="52">
        <f>SUMIFS(데이터!G:G,데이터!F:F,D14,데이터!$N:$N,$A$1)</f>
        <v>32</v>
      </c>
      <c r="H14" s="55">
        <f t="shared" si="2"/>
        <v>2.3567535719546326E-3</v>
      </c>
      <c r="I14" s="233"/>
      <c r="J14" s="51">
        <f>COUNTIFS(데이터!$F:$F,$D14,데이터!$N:$N,$A$1,데이터!$O:$O,J$1)</f>
        <v>0</v>
      </c>
      <c r="K14" s="52">
        <f>SUMIFS(데이터!$G:$G,데이터!$F:$F,$D14,데이터!$N:$N,$A$1,데이터!$O:$O,J$1)</f>
        <v>0</v>
      </c>
      <c r="L14" s="51">
        <f>COUNTIFS(데이터!$F:$F,$D14,데이터!$N:$N,$A$1,데이터!$O:$O,L$1)</f>
        <v>0</v>
      </c>
      <c r="M14" s="52">
        <f>SUMIFS(데이터!$G:$G,데이터!$F:$F,$D14,데이터!$N:$N,$A$1,데이터!$O:$O,L$1)</f>
        <v>0</v>
      </c>
      <c r="N14" s="51">
        <f>COUNTIFS(데이터!$F:$F,$D14,데이터!$N:$N,$A$1,데이터!$O:$O,N$1)</f>
        <v>0</v>
      </c>
      <c r="O14" s="52">
        <f>SUMIFS(데이터!$G:$G,데이터!$F:$F,$D14,데이터!$N:$N,$A$1,데이터!$O:$O,N$1)</f>
        <v>0</v>
      </c>
      <c r="P14" s="51">
        <f>COUNTIFS(데이터!$F:$F,$D14,데이터!$N:$N,$A$1,데이터!$O:$O,P$1)</f>
        <v>0</v>
      </c>
      <c r="Q14" s="52">
        <f>SUMIFS(데이터!$G:$G,데이터!$F:$F,$D14,데이터!$N:$N,$A$1,데이터!$O:$O,P$1)</f>
        <v>0</v>
      </c>
      <c r="R14" s="51">
        <f>COUNTIFS(데이터!$F:$F,$D14,데이터!$N:$N,$A$1,데이터!$O:$O,R$1)</f>
        <v>0</v>
      </c>
      <c r="S14" s="52">
        <f>SUMIFS(데이터!$G:$G,데이터!$F:$F,$D14,데이터!$N:$N,$A$1,데이터!$O:$O,R$1)</f>
        <v>0</v>
      </c>
      <c r="T14" s="51">
        <f>COUNTIFS(데이터!$F:$F,$D14,데이터!$N:$N,$A$1,데이터!$O:$O,T$1)</f>
        <v>0</v>
      </c>
      <c r="U14" s="52">
        <f>SUMIFS(데이터!$G:$G,데이터!$F:$F,$D14,데이터!$N:$N,$A$1,데이터!$O:$O,T$1)</f>
        <v>0</v>
      </c>
      <c r="V14" s="51">
        <f>COUNTIFS(데이터!$F:$F,$D14,데이터!$N:$N,$A$1,데이터!$O:$O,V$1)</f>
        <v>0</v>
      </c>
      <c r="W14" s="52">
        <f>SUMIFS(데이터!$G:$G,데이터!$F:$F,$D14,데이터!$N:$N,$A$1,데이터!$O:$O,V$1)</f>
        <v>0</v>
      </c>
      <c r="X14" s="51">
        <f>COUNTIFS(데이터!$F:$F,$D14,데이터!$N:$N,$A$1,데이터!$O:$O,X$1)</f>
        <v>1</v>
      </c>
      <c r="Y14" s="52">
        <f>SUMIFS(데이터!$G:$G,데이터!$F:$F,$D14,데이터!$N:$N,$A$1,데이터!$O:$O,X$1)</f>
        <v>1</v>
      </c>
      <c r="Z14" s="51">
        <f>COUNTIFS(데이터!$F:$F,$D14,데이터!$N:$N,$A$1,데이터!$O:$O,Z$1)</f>
        <v>11</v>
      </c>
      <c r="AA14" s="52">
        <f>SUMIFS(데이터!$G:$G,데이터!$F:$F,$D14,데이터!$N:$N,$A$1,데이터!$O:$O,Z$1)</f>
        <v>12</v>
      </c>
      <c r="AB14" s="51">
        <f>COUNTIFS(데이터!$F:$F,$D14,데이터!$N:$N,$A$1,데이터!$O:$O,AB$1)</f>
        <v>8</v>
      </c>
      <c r="AC14" s="52">
        <f>SUMIFS(데이터!$G:$G,데이터!$F:$F,$D14,데이터!$N:$N,$A$1,데이터!$O:$O,AB$1)</f>
        <v>8</v>
      </c>
      <c r="AD14" s="51">
        <f>COUNTIFS(데이터!$F:$F,$D14,데이터!$N:$N,$A$1,데이터!$O:$O,AD$1)</f>
        <v>2</v>
      </c>
      <c r="AE14" s="52">
        <f>SUMIFS(데이터!$G:$G,데이터!$F:$F,$D14,데이터!$N:$N,$A$1,데이터!$O:$O,AD$1)</f>
        <v>2</v>
      </c>
      <c r="AF14" s="51">
        <f>COUNTIFS(데이터!$F:$F,$D14,데이터!$N:$N,$A$1,데이터!$O:$O,AF$1)</f>
        <v>6</v>
      </c>
      <c r="AG14" s="52">
        <f>SUMIFS(데이터!$G:$G,데이터!$F:$F,$D14,데이터!$N:$N,$A$1,데이터!$O:$O,AF$1)</f>
        <v>9</v>
      </c>
    </row>
    <row r="15" spans="1:33">
      <c r="A15" s="233"/>
      <c r="B15" s="233"/>
      <c r="C15" s="240" t="s">
        <v>860</v>
      </c>
      <c r="D15" s="56" t="str">
        <f>연간집계!D15</f>
        <v>PCMS_200_147 (PCMS_200_147_소프트커버_무광 / 200x147 | 소프트커버무광 | 없음 | 22p)</v>
      </c>
      <c r="E15" s="57" t="str">
        <f>연간집계!E15</f>
        <v>스탠다드 포토북 8*6 (소프트/무광)</v>
      </c>
      <c r="F15" s="58">
        <f>COUNTIFS(데이터!F:F,D15,데이터!$N:$N,$A$1)</f>
        <v>26</v>
      </c>
      <c r="G15" s="59">
        <f>SUMIFS(데이터!G:G,데이터!F:F,D15,데이터!$N:$N,$A$1)</f>
        <v>118</v>
      </c>
      <c r="H15" s="62">
        <f t="shared" si="2"/>
        <v>8.6905287965827072E-3</v>
      </c>
      <c r="I15" s="248">
        <f>SUM(G15:G18)</f>
        <v>318</v>
      </c>
      <c r="J15" s="51">
        <f>COUNTIFS(데이터!$F:$F,$D15,데이터!$N:$N,$A$1,데이터!$O:$O,J$1)</f>
        <v>0</v>
      </c>
      <c r="K15" s="52">
        <f>SUMIFS(데이터!$G:$G,데이터!$F:$F,$D15,데이터!$N:$N,$A$1,데이터!$O:$O,J$1)</f>
        <v>0</v>
      </c>
      <c r="L15" s="51">
        <f>COUNTIFS(데이터!$F:$F,$D15,데이터!$N:$N,$A$1,데이터!$O:$O,L$1)</f>
        <v>0</v>
      </c>
      <c r="M15" s="52">
        <f>SUMIFS(데이터!$G:$G,데이터!$F:$F,$D15,데이터!$N:$N,$A$1,데이터!$O:$O,L$1)</f>
        <v>0</v>
      </c>
      <c r="N15" s="51">
        <f>COUNTIFS(데이터!$F:$F,$D15,데이터!$N:$N,$A$1,데이터!$O:$O,N$1)</f>
        <v>0</v>
      </c>
      <c r="O15" s="52">
        <f>SUMIFS(데이터!$G:$G,데이터!$F:$F,$D15,데이터!$N:$N,$A$1,데이터!$O:$O,N$1)</f>
        <v>0</v>
      </c>
      <c r="P15" s="51">
        <f>COUNTIFS(데이터!$F:$F,$D15,데이터!$N:$N,$A$1,데이터!$O:$O,P$1)</f>
        <v>0</v>
      </c>
      <c r="Q15" s="52">
        <f>SUMIFS(데이터!$G:$G,데이터!$F:$F,$D15,데이터!$N:$N,$A$1,데이터!$O:$O,P$1)</f>
        <v>0</v>
      </c>
      <c r="R15" s="51">
        <f>COUNTIFS(데이터!$F:$F,$D15,데이터!$N:$N,$A$1,데이터!$O:$O,R$1)</f>
        <v>0</v>
      </c>
      <c r="S15" s="52">
        <f>SUMIFS(데이터!$G:$G,데이터!$F:$F,$D15,데이터!$N:$N,$A$1,데이터!$O:$O,R$1)</f>
        <v>0</v>
      </c>
      <c r="T15" s="51">
        <f>COUNTIFS(데이터!$F:$F,$D15,데이터!$N:$N,$A$1,데이터!$O:$O,T$1)</f>
        <v>0</v>
      </c>
      <c r="U15" s="52">
        <f>SUMIFS(데이터!$G:$G,데이터!$F:$F,$D15,데이터!$N:$N,$A$1,데이터!$O:$O,T$1)</f>
        <v>0</v>
      </c>
      <c r="V15" s="51">
        <f>COUNTIFS(데이터!$F:$F,$D15,데이터!$N:$N,$A$1,데이터!$O:$O,V$1)</f>
        <v>0</v>
      </c>
      <c r="W15" s="52">
        <f>SUMIFS(데이터!$G:$G,데이터!$F:$F,$D15,데이터!$N:$N,$A$1,데이터!$O:$O,V$1)</f>
        <v>0</v>
      </c>
      <c r="X15" s="51">
        <f>COUNTIFS(데이터!$F:$F,$D15,데이터!$N:$N,$A$1,데이터!$O:$O,X$1)</f>
        <v>0</v>
      </c>
      <c r="Y15" s="52">
        <f>SUMIFS(데이터!$G:$G,데이터!$F:$F,$D15,데이터!$N:$N,$A$1,데이터!$O:$O,X$1)</f>
        <v>0</v>
      </c>
      <c r="Z15" s="51">
        <f>COUNTIFS(데이터!$F:$F,$D15,데이터!$N:$N,$A$1,데이터!$O:$O,Z$1)</f>
        <v>0</v>
      </c>
      <c r="AA15" s="52">
        <f>SUMIFS(데이터!$G:$G,데이터!$F:$F,$D15,데이터!$N:$N,$A$1,데이터!$O:$O,Z$1)</f>
        <v>0</v>
      </c>
      <c r="AB15" s="51">
        <f>COUNTIFS(데이터!$F:$F,$D15,데이터!$N:$N,$A$1,데이터!$O:$O,AB$1)</f>
        <v>10</v>
      </c>
      <c r="AC15" s="52">
        <f>SUMIFS(데이터!$G:$G,데이터!$F:$F,$D15,데이터!$N:$N,$A$1,데이터!$O:$O,AB$1)</f>
        <v>12</v>
      </c>
      <c r="AD15" s="51">
        <f>COUNTIFS(데이터!$F:$F,$D15,데이터!$N:$N,$A$1,데이터!$O:$O,AD$1)</f>
        <v>1</v>
      </c>
      <c r="AE15" s="52">
        <f>SUMIFS(데이터!$G:$G,데이터!$F:$F,$D15,데이터!$N:$N,$A$1,데이터!$O:$O,AD$1)</f>
        <v>1</v>
      </c>
      <c r="AF15" s="51">
        <f>COUNTIFS(데이터!$F:$F,$D15,데이터!$N:$N,$A$1,데이터!$O:$O,AF$1)</f>
        <v>15</v>
      </c>
      <c r="AG15" s="52">
        <f>SUMIFS(데이터!$G:$G,데이터!$F:$F,$D15,데이터!$N:$N,$A$1,데이터!$O:$O,AF$1)</f>
        <v>105</v>
      </c>
    </row>
    <row r="16" spans="1:33">
      <c r="A16" s="233"/>
      <c r="B16" s="233"/>
      <c r="C16" s="233"/>
      <c r="D16" s="49" t="str">
        <f>연간집계!D16</f>
        <v>PCMS_200_147 (PCMS_200_147_소프트커버_유광 / 200x147 | 소프트커버유광 | 없음 | 22p)</v>
      </c>
      <c r="E16" s="50" t="str">
        <f>연간집계!E16</f>
        <v>스탠다드 포토북 8*6 (소프트/유광)</v>
      </c>
      <c r="F16" s="51">
        <f>COUNTIFS(데이터!F:F,D16,데이터!$N:$N,$A$1)</f>
        <v>0</v>
      </c>
      <c r="G16" s="52">
        <f>SUMIFS(데이터!G:G,데이터!F:F,D16,데이터!$N:$N,$A$1)</f>
        <v>0</v>
      </c>
      <c r="H16" s="55">
        <f t="shared" si="2"/>
        <v>0</v>
      </c>
      <c r="I16" s="233"/>
      <c r="J16" s="51">
        <f>COUNTIFS(데이터!$F:$F,$D16,데이터!$N:$N,$A$1,데이터!$O:$O,J$1)</f>
        <v>0</v>
      </c>
      <c r="K16" s="52">
        <f>SUMIFS(데이터!$G:$G,데이터!$F:$F,$D16,데이터!$N:$N,$A$1,데이터!$O:$O,J$1)</f>
        <v>0</v>
      </c>
      <c r="L16" s="51">
        <f>COUNTIFS(데이터!$F:$F,$D16,데이터!$N:$N,$A$1,데이터!$O:$O,L$1)</f>
        <v>0</v>
      </c>
      <c r="M16" s="52">
        <f>SUMIFS(데이터!$G:$G,데이터!$F:$F,$D16,데이터!$N:$N,$A$1,데이터!$O:$O,L$1)</f>
        <v>0</v>
      </c>
      <c r="N16" s="51">
        <f>COUNTIFS(데이터!$F:$F,$D16,데이터!$N:$N,$A$1,데이터!$O:$O,N$1)</f>
        <v>0</v>
      </c>
      <c r="O16" s="52">
        <f>SUMIFS(데이터!$G:$G,데이터!$F:$F,$D16,데이터!$N:$N,$A$1,데이터!$O:$O,N$1)</f>
        <v>0</v>
      </c>
      <c r="P16" s="51">
        <f>COUNTIFS(데이터!$F:$F,$D16,데이터!$N:$N,$A$1,데이터!$O:$O,P$1)</f>
        <v>0</v>
      </c>
      <c r="Q16" s="52">
        <f>SUMIFS(데이터!$G:$G,데이터!$F:$F,$D16,데이터!$N:$N,$A$1,데이터!$O:$O,P$1)</f>
        <v>0</v>
      </c>
      <c r="R16" s="51">
        <f>COUNTIFS(데이터!$F:$F,$D16,데이터!$N:$N,$A$1,데이터!$O:$O,R$1)</f>
        <v>0</v>
      </c>
      <c r="S16" s="52">
        <f>SUMIFS(데이터!$G:$G,데이터!$F:$F,$D16,데이터!$N:$N,$A$1,데이터!$O:$O,R$1)</f>
        <v>0</v>
      </c>
      <c r="T16" s="51">
        <f>COUNTIFS(데이터!$F:$F,$D16,데이터!$N:$N,$A$1,데이터!$O:$O,T$1)</f>
        <v>0</v>
      </c>
      <c r="U16" s="52">
        <f>SUMIFS(데이터!$G:$G,데이터!$F:$F,$D16,데이터!$N:$N,$A$1,데이터!$O:$O,T$1)</f>
        <v>0</v>
      </c>
      <c r="V16" s="51">
        <f>COUNTIFS(데이터!$F:$F,$D16,데이터!$N:$N,$A$1,데이터!$O:$O,V$1)</f>
        <v>0</v>
      </c>
      <c r="W16" s="52">
        <f>SUMIFS(데이터!$G:$G,데이터!$F:$F,$D16,데이터!$N:$N,$A$1,데이터!$O:$O,V$1)</f>
        <v>0</v>
      </c>
      <c r="X16" s="51">
        <f>COUNTIFS(데이터!$F:$F,$D16,데이터!$N:$N,$A$1,데이터!$O:$O,X$1)</f>
        <v>0</v>
      </c>
      <c r="Y16" s="52">
        <f>SUMIFS(데이터!$G:$G,데이터!$F:$F,$D16,데이터!$N:$N,$A$1,데이터!$O:$O,X$1)</f>
        <v>0</v>
      </c>
      <c r="Z16" s="51">
        <f>COUNTIFS(데이터!$F:$F,$D16,데이터!$N:$N,$A$1,데이터!$O:$O,Z$1)</f>
        <v>0</v>
      </c>
      <c r="AA16" s="52">
        <f>SUMIFS(데이터!$G:$G,데이터!$F:$F,$D16,데이터!$N:$N,$A$1,데이터!$O:$O,Z$1)</f>
        <v>0</v>
      </c>
      <c r="AB16" s="51">
        <f>COUNTIFS(데이터!$F:$F,$D16,데이터!$N:$N,$A$1,데이터!$O:$O,AB$1)</f>
        <v>0</v>
      </c>
      <c r="AC16" s="52">
        <f>SUMIFS(데이터!$G:$G,데이터!$F:$F,$D16,데이터!$N:$N,$A$1,데이터!$O:$O,AB$1)</f>
        <v>0</v>
      </c>
      <c r="AD16" s="51">
        <f>COUNTIFS(데이터!$F:$F,$D16,데이터!$N:$N,$A$1,데이터!$O:$O,AD$1)</f>
        <v>0</v>
      </c>
      <c r="AE16" s="52">
        <f>SUMIFS(데이터!$G:$G,데이터!$F:$F,$D16,데이터!$N:$N,$A$1,데이터!$O:$O,AD$1)</f>
        <v>0</v>
      </c>
      <c r="AF16" s="51">
        <f>COUNTIFS(데이터!$F:$F,$D16,데이터!$N:$N,$A$1,데이터!$O:$O,AF$1)</f>
        <v>0</v>
      </c>
      <c r="AG16" s="52">
        <f>SUMIFS(데이터!$G:$G,데이터!$F:$F,$D16,데이터!$N:$N,$A$1,데이터!$O:$O,AF$1)</f>
        <v>0</v>
      </c>
    </row>
    <row r="17" spans="1:33">
      <c r="A17" s="233"/>
      <c r="B17" s="233"/>
      <c r="C17" s="233"/>
      <c r="D17" s="49" t="str">
        <f>연간집계!D17</f>
        <v>PCMS_200_147 (PCMS_200_147_하드커버_무광 / 200x147 | 하드커버무광 | 없음 | 22p)</v>
      </c>
      <c r="E17" s="50" t="str">
        <f>연간집계!E17</f>
        <v>스탠다드 포토북 8*6 (하드/무광)</v>
      </c>
      <c r="F17" s="51">
        <f>COUNTIFS(데이터!F:F,D17,데이터!$N:$N,$A$1)</f>
        <v>50</v>
      </c>
      <c r="G17" s="52">
        <f>SUMIFS(데이터!G:G,데이터!F:F,D17,데이터!$N:$N,$A$1)</f>
        <v>198</v>
      </c>
      <c r="H17" s="55">
        <f t="shared" si="2"/>
        <v>1.4582412726469289E-2</v>
      </c>
      <c r="I17" s="233"/>
      <c r="J17" s="51">
        <f>COUNTIFS(데이터!$F:$F,$D17,데이터!$N:$N,$A$1,데이터!$O:$O,J$1)</f>
        <v>0</v>
      </c>
      <c r="K17" s="52">
        <f>SUMIFS(데이터!$G:$G,데이터!$F:$F,$D17,데이터!$N:$N,$A$1,데이터!$O:$O,J$1)</f>
        <v>0</v>
      </c>
      <c r="L17" s="51">
        <f>COUNTIFS(데이터!$F:$F,$D17,데이터!$N:$N,$A$1,데이터!$O:$O,L$1)</f>
        <v>0</v>
      </c>
      <c r="M17" s="52">
        <f>SUMIFS(데이터!$G:$G,데이터!$F:$F,$D17,데이터!$N:$N,$A$1,데이터!$O:$O,L$1)</f>
        <v>0</v>
      </c>
      <c r="N17" s="51">
        <f>COUNTIFS(데이터!$F:$F,$D17,데이터!$N:$N,$A$1,데이터!$O:$O,N$1)</f>
        <v>0</v>
      </c>
      <c r="O17" s="52">
        <f>SUMIFS(데이터!$G:$G,데이터!$F:$F,$D17,데이터!$N:$N,$A$1,데이터!$O:$O,N$1)</f>
        <v>0</v>
      </c>
      <c r="P17" s="51">
        <f>COUNTIFS(데이터!$F:$F,$D17,데이터!$N:$N,$A$1,데이터!$O:$O,P$1)</f>
        <v>0</v>
      </c>
      <c r="Q17" s="52">
        <f>SUMIFS(데이터!$G:$G,데이터!$F:$F,$D17,데이터!$N:$N,$A$1,데이터!$O:$O,P$1)</f>
        <v>0</v>
      </c>
      <c r="R17" s="51">
        <f>COUNTIFS(데이터!$F:$F,$D17,데이터!$N:$N,$A$1,데이터!$O:$O,R$1)</f>
        <v>0</v>
      </c>
      <c r="S17" s="52">
        <f>SUMIFS(데이터!$G:$G,데이터!$F:$F,$D17,데이터!$N:$N,$A$1,데이터!$O:$O,R$1)</f>
        <v>0</v>
      </c>
      <c r="T17" s="51">
        <f>COUNTIFS(데이터!$F:$F,$D17,데이터!$N:$N,$A$1,데이터!$O:$O,T$1)</f>
        <v>0</v>
      </c>
      <c r="U17" s="52">
        <f>SUMIFS(데이터!$G:$G,데이터!$F:$F,$D17,데이터!$N:$N,$A$1,데이터!$O:$O,T$1)</f>
        <v>0</v>
      </c>
      <c r="V17" s="51">
        <f>COUNTIFS(데이터!$F:$F,$D17,데이터!$N:$N,$A$1,데이터!$O:$O,V$1)</f>
        <v>0</v>
      </c>
      <c r="W17" s="52">
        <f>SUMIFS(데이터!$G:$G,데이터!$F:$F,$D17,데이터!$N:$N,$A$1,데이터!$O:$O,V$1)</f>
        <v>0</v>
      </c>
      <c r="X17" s="51">
        <f>COUNTIFS(데이터!$F:$F,$D17,데이터!$N:$N,$A$1,데이터!$O:$O,X$1)</f>
        <v>3</v>
      </c>
      <c r="Y17" s="52">
        <f>SUMIFS(데이터!$G:$G,데이터!$F:$F,$D17,데이터!$N:$N,$A$1,데이터!$O:$O,X$1)</f>
        <v>3</v>
      </c>
      <c r="Z17" s="51">
        <f>COUNTIFS(데이터!$F:$F,$D17,데이터!$N:$N,$A$1,데이터!$O:$O,Z$1)</f>
        <v>8</v>
      </c>
      <c r="AA17" s="52">
        <f>SUMIFS(데이터!$G:$G,데이터!$F:$F,$D17,데이터!$N:$N,$A$1,데이터!$O:$O,Z$1)</f>
        <v>28</v>
      </c>
      <c r="AB17" s="51">
        <f>COUNTIFS(데이터!$F:$F,$D17,데이터!$N:$N,$A$1,데이터!$O:$O,AB$1)</f>
        <v>9</v>
      </c>
      <c r="AC17" s="52">
        <f>SUMIFS(데이터!$G:$G,데이터!$F:$F,$D17,데이터!$N:$N,$A$1,데이터!$O:$O,AB$1)</f>
        <v>29</v>
      </c>
      <c r="AD17" s="51">
        <f>COUNTIFS(데이터!$F:$F,$D17,데이터!$N:$N,$A$1,데이터!$O:$O,AD$1)</f>
        <v>16</v>
      </c>
      <c r="AE17" s="52">
        <f>SUMIFS(데이터!$G:$G,데이터!$F:$F,$D17,데이터!$N:$N,$A$1,데이터!$O:$O,AD$1)</f>
        <v>32</v>
      </c>
      <c r="AF17" s="51">
        <f>COUNTIFS(데이터!$F:$F,$D17,데이터!$N:$N,$A$1,데이터!$O:$O,AF$1)</f>
        <v>14</v>
      </c>
      <c r="AG17" s="52">
        <f>SUMIFS(데이터!$G:$G,데이터!$F:$F,$D17,데이터!$N:$N,$A$1,데이터!$O:$O,AF$1)</f>
        <v>106</v>
      </c>
    </row>
    <row r="18" spans="1:33">
      <c r="A18" s="233"/>
      <c r="B18" s="233"/>
      <c r="C18" s="241"/>
      <c r="D18" s="66" t="str">
        <f>연간집계!D18</f>
        <v>PCMS_200_147 (PCMS_200_147_하드커버_유광 / 200x147 | 하드커버유광 | 없음 | 22p)</v>
      </c>
      <c r="E18" s="67" t="str">
        <f>연간집계!E18</f>
        <v>스탠다드 포토북 8*6 (하드/유광)</v>
      </c>
      <c r="F18" s="68">
        <f>COUNTIFS(데이터!F:F,D18,데이터!$N:$N,$A$1)</f>
        <v>2</v>
      </c>
      <c r="G18" s="69">
        <f>SUMIFS(데이터!G:G,데이터!F:F,D18,데이터!$N:$N,$A$1)</f>
        <v>2</v>
      </c>
      <c r="H18" s="72">
        <f t="shared" si="2"/>
        <v>1.4729709824716454E-4</v>
      </c>
      <c r="I18" s="241"/>
      <c r="J18" s="51">
        <f>COUNTIFS(데이터!$F:$F,$D18,데이터!$N:$N,$A$1,데이터!$O:$O,J$1)</f>
        <v>0</v>
      </c>
      <c r="K18" s="52">
        <f>SUMIFS(데이터!$G:$G,데이터!$F:$F,$D18,데이터!$N:$N,$A$1,데이터!$O:$O,J$1)</f>
        <v>0</v>
      </c>
      <c r="L18" s="51">
        <f>COUNTIFS(데이터!$F:$F,$D18,데이터!$N:$N,$A$1,데이터!$O:$O,L$1)</f>
        <v>0</v>
      </c>
      <c r="M18" s="52">
        <f>SUMIFS(데이터!$G:$G,데이터!$F:$F,$D18,데이터!$N:$N,$A$1,데이터!$O:$O,L$1)</f>
        <v>0</v>
      </c>
      <c r="N18" s="51">
        <f>COUNTIFS(데이터!$F:$F,$D18,데이터!$N:$N,$A$1,데이터!$O:$O,N$1)</f>
        <v>0</v>
      </c>
      <c r="O18" s="52">
        <f>SUMIFS(데이터!$G:$G,데이터!$F:$F,$D18,데이터!$N:$N,$A$1,데이터!$O:$O,N$1)</f>
        <v>0</v>
      </c>
      <c r="P18" s="51">
        <f>COUNTIFS(데이터!$F:$F,$D18,데이터!$N:$N,$A$1,데이터!$O:$O,P$1)</f>
        <v>0</v>
      </c>
      <c r="Q18" s="52">
        <f>SUMIFS(데이터!$G:$G,데이터!$F:$F,$D18,데이터!$N:$N,$A$1,데이터!$O:$O,P$1)</f>
        <v>0</v>
      </c>
      <c r="R18" s="51">
        <f>COUNTIFS(데이터!$F:$F,$D18,데이터!$N:$N,$A$1,데이터!$O:$O,R$1)</f>
        <v>0</v>
      </c>
      <c r="S18" s="52">
        <f>SUMIFS(데이터!$G:$G,데이터!$F:$F,$D18,데이터!$N:$N,$A$1,데이터!$O:$O,R$1)</f>
        <v>0</v>
      </c>
      <c r="T18" s="51">
        <f>COUNTIFS(데이터!$F:$F,$D18,데이터!$N:$N,$A$1,데이터!$O:$O,T$1)</f>
        <v>0</v>
      </c>
      <c r="U18" s="52">
        <f>SUMIFS(데이터!$G:$G,데이터!$F:$F,$D18,데이터!$N:$N,$A$1,데이터!$O:$O,T$1)</f>
        <v>0</v>
      </c>
      <c r="V18" s="51">
        <f>COUNTIFS(데이터!$F:$F,$D18,데이터!$N:$N,$A$1,데이터!$O:$O,V$1)</f>
        <v>0</v>
      </c>
      <c r="W18" s="52">
        <f>SUMIFS(데이터!$G:$G,데이터!$F:$F,$D18,데이터!$N:$N,$A$1,데이터!$O:$O,V$1)</f>
        <v>0</v>
      </c>
      <c r="X18" s="51">
        <f>COUNTIFS(데이터!$F:$F,$D18,데이터!$N:$N,$A$1,데이터!$O:$O,X$1)</f>
        <v>0</v>
      </c>
      <c r="Y18" s="52">
        <f>SUMIFS(데이터!$G:$G,데이터!$F:$F,$D18,데이터!$N:$N,$A$1,데이터!$O:$O,X$1)</f>
        <v>0</v>
      </c>
      <c r="Z18" s="51">
        <f>COUNTIFS(데이터!$F:$F,$D18,데이터!$N:$N,$A$1,데이터!$O:$O,Z$1)</f>
        <v>0</v>
      </c>
      <c r="AA18" s="52">
        <f>SUMIFS(데이터!$G:$G,데이터!$F:$F,$D18,데이터!$N:$N,$A$1,데이터!$O:$O,Z$1)</f>
        <v>0</v>
      </c>
      <c r="AB18" s="51">
        <f>COUNTIFS(데이터!$F:$F,$D18,데이터!$N:$N,$A$1,데이터!$O:$O,AB$1)</f>
        <v>1</v>
      </c>
      <c r="AC18" s="52">
        <f>SUMIFS(데이터!$G:$G,데이터!$F:$F,$D18,데이터!$N:$N,$A$1,데이터!$O:$O,AB$1)</f>
        <v>1</v>
      </c>
      <c r="AD18" s="51">
        <f>COUNTIFS(데이터!$F:$F,$D18,데이터!$N:$N,$A$1,데이터!$O:$O,AD$1)</f>
        <v>1</v>
      </c>
      <c r="AE18" s="52">
        <f>SUMIFS(데이터!$G:$G,데이터!$F:$F,$D18,데이터!$N:$N,$A$1,데이터!$O:$O,AD$1)</f>
        <v>1</v>
      </c>
      <c r="AF18" s="51">
        <f>COUNTIFS(데이터!$F:$F,$D18,데이터!$N:$N,$A$1,데이터!$O:$O,AF$1)</f>
        <v>0</v>
      </c>
      <c r="AG18" s="52">
        <f>SUMIFS(데이터!$G:$G,데이터!$F:$F,$D18,데이터!$N:$N,$A$1,데이터!$O:$O,AF$1)</f>
        <v>0</v>
      </c>
    </row>
    <row r="19" spans="1:33">
      <c r="A19" s="233"/>
      <c r="B19" s="233"/>
      <c r="C19" s="242" t="s">
        <v>1416</v>
      </c>
      <c r="D19" s="49" t="str">
        <f>연간집계!D19</f>
        <v>PCMS_270_200 (PCMS_270_200_소프트커버_무광 / 270x200 | 소프트커버무광 | 없음 | 22p)</v>
      </c>
      <c r="E19" s="50" t="str">
        <f>연간집계!E19</f>
        <v>스탠다드 포토북 11*8 (소프트/무광)</v>
      </c>
      <c r="F19" s="51">
        <f>COUNTIFS(데이터!F:F,D19,데이터!$N:$N,$A$1)</f>
        <v>20</v>
      </c>
      <c r="G19" s="52">
        <f>SUMIFS(데이터!G:G,데이터!F:F,D19,데이터!$N:$N,$A$1)</f>
        <v>36</v>
      </c>
      <c r="H19" s="55">
        <f t="shared" si="2"/>
        <v>2.6513477684489617E-3</v>
      </c>
      <c r="I19" s="232">
        <f>SUM(G19:G22)</f>
        <v>209</v>
      </c>
      <c r="J19" s="51">
        <f>COUNTIFS(데이터!$F:$F,$D19,데이터!$N:$N,$A$1,데이터!$O:$O,J$1)</f>
        <v>0</v>
      </c>
      <c r="K19" s="52">
        <f>SUMIFS(데이터!$G:$G,데이터!$F:$F,$D19,데이터!$N:$N,$A$1,데이터!$O:$O,J$1)</f>
        <v>0</v>
      </c>
      <c r="L19" s="51">
        <f>COUNTIFS(데이터!$F:$F,$D19,데이터!$N:$N,$A$1,데이터!$O:$O,L$1)</f>
        <v>0</v>
      </c>
      <c r="M19" s="52">
        <f>SUMIFS(데이터!$G:$G,데이터!$F:$F,$D19,데이터!$N:$N,$A$1,데이터!$O:$O,L$1)</f>
        <v>0</v>
      </c>
      <c r="N19" s="51">
        <f>COUNTIFS(데이터!$F:$F,$D19,데이터!$N:$N,$A$1,데이터!$O:$O,N$1)</f>
        <v>0</v>
      </c>
      <c r="O19" s="52">
        <f>SUMIFS(데이터!$G:$G,데이터!$F:$F,$D19,데이터!$N:$N,$A$1,데이터!$O:$O,N$1)</f>
        <v>0</v>
      </c>
      <c r="P19" s="51">
        <f>COUNTIFS(데이터!$F:$F,$D19,데이터!$N:$N,$A$1,데이터!$O:$O,P$1)</f>
        <v>0</v>
      </c>
      <c r="Q19" s="52">
        <f>SUMIFS(데이터!$G:$G,데이터!$F:$F,$D19,데이터!$N:$N,$A$1,데이터!$O:$O,P$1)</f>
        <v>0</v>
      </c>
      <c r="R19" s="51">
        <f>COUNTIFS(데이터!$F:$F,$D19,데이터!$N:$N,$A$1,데이터!$O:$O,R$1)</f>
        <v>0</v>
      </c>
      <c r="S19" s="52">
        <f>SUMIFS(데이터!$G:$G,데이터!$F:$F,$D19,데이터!$N:$N,$A$1,데이터!$O:$O,R$1)</f>
        <v>0</v>
      </c>
      <c r="T19" s="51">
        <f>COUNTIFS(데이터!$F:$F,$D19,데이터!$N:$N,$A$1,데이터!$O:$O,T$1)</f>
        <v>0</v>
      </c>
      <c r="U19" s="52">
        <f>SUMIFS(데이터!$G:$G,데이터!$F:$F,$D19,데이터!$N:$N,$A$1,데이터!$O:$O,T$1)</f>
        <v>0</v>
      </c>
      <c r="V19" s="51">
        <f>COUNTIFS(데이터!$F:$F,$D19,데이터!$N:$N,$A$1,데이터!$O:$O,V$1)</f>
        <v>0</v>
      </c>
      <c r="W19" s="52">
        <f>SUMIFS(데이터!$G:$G,데이터!$F:$F,$D19,데이터!$N:$N,$A$1,데이터!$O:$O,V$1)</f>
        <v>0</v>
      </c>
      <c r="X19" s="51">
        <f>COUNTIFS(데이터!$F:$F,$D19,데이터!$N:$N,$A$1,데이터!$O:$O,X$1)</f>
        <v>1</v>
      </c>
      <c r="Y19" s="52">
        <f>SUMIFS(데이터!$G:$G,데이터!$F:$F,$D19,데이터!$N:$N,$A$1,데이터!$O:$O,X$1)</f>
        <v>1</v>
      </c>
      <c r="Z19" s="51">
        <f>COUNTIFS(데이터!$F:$F,$D19,데이터!$N:$N,$A$1,데이터!$O:$O,Z$1)</f>
        <v>8</v>
      </c>
      <c r="AA19" s="52">
        <f>SUMIFS(데이터!$G:$G,데이터!$F:$F,$D19,데이터!$N:$N,$A$1,데이터!$O:$O,Z$1)</f>
        <v>11</v>
      </c>
      <c r="AB19" s="51">
        <f>COUNTIFS(데이터!$F:$F,$D19,데이터!$N:$N,$A$1,데이터!$O:$O,AB$1)</f>
        <v>2</v>
      </c>
      <c r="AC19" s="52">
        <f>SUMIFS(데이터!$G:$G,데이터!$F:$F,$D19,데이터!$N:$N,$A$1,데이터!$O:$O,AB$1)</f>
        <v>3</v>
      </c>
      <c r="AD19" s="51">
        <f>COUNTIFS(데이터!$F:$F,$D19,데이터!$N:$N,$A$1,데이터!$O:$O,AD$1)</f>
        <v>4</v>
      </c>
      <c r="AE19" s="52">
        <f>SUMIFS(데이터!$G:$G,데이터!$F:$F,$D19,데이터!$N:$N,$A$1,데이터!$O:$O,AD$1)</f>
        <v>9</v>
      </c>
      <c r="AF19" s="51">
        <f>COUNTIFS(데이터!$F:$F,$D19,데이터!$N:$N,$A$1,데이터!$O:$O,AF$1)</f>
        <v>5</v>
      </c>
      <c r="AG19" s="52">
        <f>SUMIFS(데이터!$G:$G,데이터!$F:$F,$D19,데이터!$N:$N,$A$1,데이터!$O:$O,AF$1)</f>
        <v>12</v>
      </c>
    </row>
    <row r="20" spans="1:33">
      <c r="A20" s="233"/>
      <c r="B20" s="233"/>
      <c r="C20" s="233"/>
      <c r="D20" s="49" t="str">
        <f>연간집계!D20</f>
        <v>PCMS_270_200 (PCMS_270_200_소프트커버_유광 / 270x200 | 소프트커버유광 | 없음 | 22p)</v>
      </c>
      <c r="E20" s="50" t="str">
        <f>연간집계!E20</f>
        <v>스탠다드 포토북 11*8 (소프트/유광)</v>
      </c>
      <c r="F20" s="51">
        <f>COUNTIFS(데이터!F:F,D20,데이터!$N:$N,$A$1)</f>
        <v>3</v>
      </c>
      <c r="G20" s="52">
        <f>SUMIFS(데이터!G:G,데이터!F:F,D20,데이터!$N:$N,$A$1)</f>
        <v>3</v>
      </c>
      <c r="H20" s="55">
        <f t="shared" si="2"/>
        <v>2.2094564737074681E-4</v>
      </c>
      <c r="I20" s="233"/>
      <c r="J20" s="51">
        <f>COUNTIFS(데이터!$F:$F,$D20,데이터!$N:$N,$A$1,데이터!$O:$O,J$1)</f>
        <v>0</v>
      </c>
      <c r="K20" s="52">
        <f>SUMIFS(데이터!$G:$G,데이터!$F:$F,$D20,데이터!$N:$N,$A$1,데이터!$O:$O,J$1)</f>
        <v>0</v>
      </c>
      <c r="L20" s="51">
        <f>COUNTIFS(데이터!$F:$F,$D20,데이터!$N:$N,$A$1,데이터!$O:$O,L$1)</f>
        <v>0</v>
      </c>
      <c r="M20" s="52">
        <f>SUMIFS(데이터!$G:$G,데이터!$F:$F,$D20,데이터!$N:$N,$A$1,데이터!$O:$O,L$1)</f>
        <v>0</v>
      </c>
      <c r="N20" s="51">
        <f>COUNTIFS(데이터!$F:$F,$D20,데이터!$N:$N,$A$1,데이터!$O:$O,N$1)</f>
        <v>0</v>
      </c>
      <c r="O20" s="52">
        <f>SUMIFS(데이터!$G:$G,데이터!$F:$F,$D20,데이터!$N:$N,$A$1,데이터!$O:$O,N$1)</f>
        <v>0</v>
      </c>
      <c r="P20" s="51">
        <f>COUNTIFS(데이터!$F:$F,$D20,데이터!$N:$N,$A$1,데이터!$O:$O,P$1)</f>
        <v>0</v>
      </c>
      <c r="Q20" s="52">
        <f>SUMIFS(데이터!$G:$G,데이터!$F:$F,$D20,데이터!$N:$N,$A$1,데이터!$O:$O,P$1)</f>
        <v>0</v>
      </c>
      <c r="R20" s="51">
        <f>COUNTIFS(데이터!$F:$F,$D20,데이터!$N:$N,$A$1,데이터!$O:$O,R$1)</f>
        <v>0</v>
      </c>
      <c r="S20" s="52">
        <f>SUMIFS(데이터!$G:$G,데이터!$F:$F,$D20,데이터!$N:$N,$A$1,데이터!$O:$O,R$1)</f>
        <v>0</v>
      </c>
      <c r="T20" s="51">
        <f>COUNTIFS(데이터!$F:$F,$D20,데이터!$N:$N,$A$1,데이터!$O:$O,T$1)</f>
        <v>0</v>
      </c>
      <c r="U20" s="52">
        <f>SUMIFS(데이터!$G:$G,데이터!$F:$F,$D20,데이터!$N:$N,$A$1,데이터!$O:$O,T$1)</f>
        <v>0</v>
      </c>
      <c r="V20" s="51">
        <f>COUNTIFS(데이터!$F:$F,$D20,데이터!$N:$N,$A$1,데이터!$O:$O,V$1)</f>
        <v>0</v>
      </c>
      <c r="W20" s="52">
        <f>SUMIFS(데이터!$G:$G,데이터!$F:$F,$D20,데이터!$N:$N,$A$1,데이터!$O:$O,V$1)</f>
        <v>0</v>
      </c>
      <c r="X20" s="51">
        <f>COUNTIFS(데이터!$F:$F,$D20,데이터!$N:$N,$A$1,데이터!$O:$O,X$1)</f>
        <v>0</v>
      </c>
      <c r="Y20" s="52">
        <f>SUMIFS(데이터!$G:$G,데이터!$F:$F,$D20,데이터!$N:$N,$A$1,데이터!$O:$O,X$1)</f>
        <v>0</v>
      </c>
      <c r="Z20" s="51">
        <f>COUNTIFS(데이터!$F:$F,$D20,데이터!$N:$N,$A$1,데이터!$O:$O,Z$1)</f>
        <v>1</v>
      </c>
      <c r="AA20" s="52">
        <f>SUMIFS(데이터!$G:$G,데이터!$F:$F,$D20,데이터!$N:$N,$A$1,데이터!$O:$O,Z$1)</f>
        <v>1</v>
      </c>
      <c r="AB20" s="51">
        <f>COUNTIFS(데이터!$F:$F,$D20,데이터!$N:$N,$A$1,데이터!$O:$O,AB$1)</f>
        <v>1</v>
      </c>
      <c r="AC20" s="52">
        <f>SUMIFS(데이터!$G:$G,데이터!$F:$F,$D20,데이터!$N:$N,$A$1,데이터!$O:$O,AB$1)</f>
        <v>1</v>
      </c>
      <c r="AD20" s="51">
        <f>COUNTIFS(데이터!$F:$F,$D20,데이터!$N:$N,$A$1,데이터!$O:$O,AD$1)</f>
        <v>1</v>
      </c>
      <c r="AE20" s="52">
        <f>SUMIFS(데이터!$G:$G,데이터!$F:$F,$D20,데이터!$N:$N,$A$1,데이터!$O:$O,AD$1)</f>
        <v>1</v>
      </c>
      <c r="AF20" s="51">
        <f>COUNTIFS(데이터!$F:$F,$D20,데이터!$N:$N,$A$1,데이터!$O:$O,AF$1)</f>
        <v>0</v>
      </c>
      <c r="AG20" s="52">
        <f>SUMIFS(데이터!$G:$G,데이터!$F:$F,$D20,데이터!$N:$N,$A$1,데이터!$O:$O,AF$1)</f>
        <v>0</v>
      </c>
    </row>
    <row r="21" spans="1:33">
      <c r="A21" s="233"/>
      <c r="B21" s="233"/>
      <c r="C21" s="233"/>
      <c r="D21" s="49" t="str">
        <f>연간집계!D21</f>
        <v>PCMS_270_200 (PCMS_270_200_하드커버_무광 / 270x200 | 하드커버무광 | 없음 | 22p)</v>
      </c>
      <c r="E21" s="50" t="str">
        <f>연간집계!E21</f>
        <v>스탠다드 포토북 11*8 (하드/무광)</v>
      </c>
      <c r="F21" s="51">
        <f>COUNTIFS(데이터!F:F,D21,데이터!$N:$N,$A$1)</f>
        <v>69</v>
      </c>
      <c r="G21" s="52">
        <f>SUMIFS(데이터!G:G,데이터!F:F,D21,데이터!$N:$N,$A$1)</f>
        <v>134</v>
      </c>
      <c r="H21" s="55">
        <f t="shared" si="2"/>
        <v>9.8689055825600235E-3</v>
      </c>
      <c r="I21" s="233"/>
      <c r="J21" s="51">
        <f>COUNTIFS(데이터!$F:$F,$D21,데이터!$N:$N,$A$1,데이터!$O:$O,J$1)</f>
        <v>0</v>
      </c>
      <c r="K21" s="52">
        <f>SUMIFS(데이터!$G:$G,데이터!$F:$F,$D21,데이터!$N:$N,$A$1,데이터!$O:$O,J$1)</f>
        <v>0</v>
      </c>
      <c r="L21" s="51">
        <f>COUNTIFS(데이터!$F:$F,$D21,데이터!$N:$N,$A$1,데이터!$O:$O,L$1)</f>
        <v>0</v>
      </c>
      <c r="M21" s="52">
        <f>SUMIFS(데이터!$G:$G,데이터!$F:$F,$D21,데이터!$N:$N,$A$1,데이터!$O:$O,L$1)</f>
        <v>0</v>
      </c>
      <c r="N21" s="51">
        <f>COUNTIFS(데이터!$F:$F,$D21,데이터!$N:$N,$A$1,데이터!$O:$O,N$1)</f>
        <v>0</v>
      </c>
      <c r="O21" s="52">
        <f>SUMIFS(데이터!$G:$G,데이터!$F:$F,$D21,데이터!$N:$N,$A$1,데이터!$O:$O,N$1)</f>
        <v>0</v>
      </c>
      <c r="P21" s="51">
        <f>COUNTIFS(데이터!$F:$F,$D21,데이터!$N:$N,$A$1,데이터!$O:$O,P$1)</f>
        <v>0</v>
      </c>
      <c r="Q21" s="52">
        <f>SUMIFS(데이터!$G:$G,데이터!$F:$F,$D21,데이터!$N:$N,$A$1,데이터!$O:$O,P$1)</f>
        <v>0</v>
      </c>
      <c r="R21" s="51">
        <f>COUNTIFS(데이터!$F:$F,$D21,데이터!$N:$N,$A$1,데이터!$O:$O,R$1)</f>
        <v>0</v>
      </c>
      <c r="S21" s="52">
        <f>SUMIFS(데이터!$G:$G,데이터!$F:$F,$D21,데이터!$N:$N,$A$1,데이터!$O:$O,R$1)</f>
        <v>0</v>
      </c>
      <c r="T21" s="51">
        <f>COUNTIFS(데이터!$F:$F,$D21,데이터!$N:$N,$A$1,데이터!$O:$O,T$1)</f>
        <v>0</v>
      </c>
      <c r="U21" s="52">
        <f>SUMIFS(데이터!$G:$G,데이터!$F:$F,$D21,데이터!$N:$N,$A$1,데이터!$O:$O,T$1)</f>
        <v>0</v>
      </c>
      <c r="V21" s="51">
        <f>COUNTIFS(데이터!$F:$F,$D21,데이터!$N:$N,$A$1,데이터!$O:$O,V$1)</f>
        <v>0</v>
      </c>
      <c r="W21" s="52">
        <f>SUMIFS(데이터!$G:$G,데이터!$F:$F,$D21,데이터!$N:$N,$A$1,데이터!$O:$O,V$1)</f>
        <v>0</v>
      </c>
      <c r="X21" s="51">
        <f>COUNTIFS(데이터!$F:$F,$D21,데이터!$N:$N,$A$1,데이터!$O:$O,X$1)</f>
        <v>2</v>
      </c>
      <c r="Y21" s="52">
        <f>SUMIFS(데이터!$G:$G,데이터!$F:$F,$D21,데이터!$N:$N,$A$1,데이터!$O:$O,X$1)</f>
        <v>2</v>
      </c>
      <c r="Z21" s="51">
        <f>COUNTIFS(데이터!$F:$F,$D21,데이터!$N:$N,$A$1,데이터!$O:$O,Z$1)</f>
        <v>11</v>
      </c>
      <c r="AA21" s="52">
        <f>SUMIFS(데이터!$G:$G,데이터!$F:$F,$D21,데이터!$N:$N,$A$1,데이터!$O:$O,Z$1)</f>
        <v>29</v>
      </c>
      <c r="AB21" s="51">
        <f>COUNTIFS(데이터!$F:$F,$D21,데이터!$N:$N,$A$1,데이터!$O:$O,AB$1)</f>
        <v>7</v>
      </c>
      <c r="AC21" s="52">
        <f>SUMIFS(데이터!$G:$G,데이터!$F:$F,$D21,데이터!$N:$N,$A$1,데이터!$O:$O,AB$1)</f>
        <v>10</v>
      </c>
      <c r="AD21" s="51">
        <f>COUNTIFS(데이터!$F:$F,$D21,데이터!$N:$N,$A$1,데이터!$O:$O,AD$1)</f>
        <v>12</v>
      </c>
      <c r="AE21" s="52">
        <f>SUMIFS(데이터!$G:$G,데이터!$F:$F,$D21,데이터!$N:$N,$A$1,데이터!$O:$O,AD$1)</f>
        <v>34</v>
      </c>
      <c r="AF21" s="51">
        <f>COUNTIFS(데이터!$F:$F,$D21,데이터!$N:$N,$A$1,데이터!$O:$O,AF$1)</f>
        <v>37</v>
      </c>
      <c r="AG21" s="52">
        <f>SUMIFS(데이터!$G:$G,데이터!$F:$F,$D21,데이터!$N:$N,$A$1,데이터!$O:$O,AF$1)</f>
        <v>59</v>
      </c>
    </row>
    <row r="22" spans="1:33">
      <c r="A22" s="233"/>
      <c r="B22" s="236"/>
      <c r="C22" s="236"/>
      <c r="D22" s="78" t="str">
        <f>연간집계!D22</f>
        <v>PCMS_270_200 (PCMS_270_200_하드커버_유광 / 270x200 | 하드커버유광 | 없음 | 22p)</v>
      </c>
      <c r="E22" s="106" t="str">
        <f>연간집계!E22</f>
        <v>스탠다드 포토북 11*8 (하드/유광)</v>
      </c>
      <c r="F22" s="79">
        <f>COUNTIFS(데이터!F:F,D22,데이터!$N:$N,$A$1)</f>
        <v>25</v>
      </c>
      <c r="G22" s="80">
        <f>SUMIFS(데이터!G:G,데이터!F:F,D22,데이터!$N:$N,$A$1)</f>
        <v>36</v>
      </c>
      <c r="H22" s="55">
        <f t="shared" si="2"/>
        <v>2.6513477684489617E-3</v>
      </c>
      <c r="I22" s="233"/>
      <c r="J22" s="51">
        <f>COUNTIFS(데이터!$F:$F,$D22,데이터!$N:$N,$A$1,데이터!$O:$O,J$1)</f>
        <v>0</v>
      </c>
      <c r="K22" s="52">
        <f>SUMIFS(데이터!$G:$G,데이터!$F:$F,$D22,데이터!$N:$N,$A$1,데이터!$O:$O,J$1)</f>
        <v>0</v>
      </c>
      <c r="L22" s="51">
        <f>COUNTIFS(데이터!$F:$F,$D22,데이터!$N:$N,$A$1,데이터!$O:$O,L$1)</f>
        <v>0</v>
      </c>
      <c r="M22" s="52">
        <f>SUMIFS(데이터!$G:$G,데이터!$F:$F,$D22,데이터!$N:$N,$A$1,데이터!$O:$O,L$1)</f>
        <v>0</v>
      </c>
      <c r="N22" s="51">
        <f>COUNTIFS(데이터!$F:$F,$D22,데이터!$N:$N,$A$1,데이터!$O:$O,N$1)</f>
        <v>0</v>
      </c>
      <c r="O22" s="52">
        <f>SUMIFS(데이터!$G:$G,데이터!$F:$F,$D22,데이터!$N:$N,$A$1,데이터!$O:$O,N$1)</f>
        <v>0</v>
      </c>
      <c r="P22" s="51">
        <f>COUNTIFS(데이터!$F:$F,$D22,데이터!$N:$N,$A$1,데이터!$O:$O,P$1)</f>
        <v>0</v>
      </c>
      <c r="Q22" s="52">
        <f>SUMIFS(데이터!$G:$G,데이터!$F:$F,$D22,데이터!$N:$N,$A$1,데이터!$O:$O,P$1)</f>
        <v>0</v>
      </c>
      <c r="R22" s="51">
        <f>COUNTIFS(데이터!$F:$F,$D22,데이터!$N:$N,$A$1,데이터!$O:$O,R$1)</f>
        <v>0</v>
      </c>
      <c r="S22" s="52">
        <f>SUMIFS(데이터!$G:$G,데이터!$F:$F,$D22,데이터!$N:$N,$A$1,데이터!$O:$O,R$1)</f>
        <v>0</v>
      </c>
      <c r="T22" s="51">
        <f>COUNTIFS(데이터!$F:$F,$D22,데이터!$N:$N,$A$1,데이터!$O:$O,T$1)</f>
        <v>0</v>
      </c>
      <c r="U22" s="52">
        <f>SUMIFS(데이터!$G:$G,데이터!$F:$F,$D22,데이터!$N:$N,$A$1,데이터!$O:$O,T$1)</f>
        <v>0</v>
      </c>
      <c r="V22" s="51">
        <f>COUNTIFS(데이터!$F:$F,$D22,데이터!$N:$N,$A$1,데이터!$O:$O,V$1)</f>
        <v>0</v>
      </c>
      <c r="W22" s="52">
        <f>SUMIFS(데이터!$G:$G,데이터!$F:$F,$D22,데이터!$N:$N,$A$1,데이터!$O:$O,V$1)</f>
        <v>0</v>
      </c>
      <c r="X22" s="51">
        <f>COUNTIFS(데이터!$F:$F,$D22,데이터!$N:$N,$A$1,데이터!$O:$O,X$1)</f>
        <v>0</v>
      </c>
      <c r="Y22" s="52">
        <f>SUMIFS(데이터!$G:$G,데이터!$F:$F,$D22,데이터!$N:$N,$A$1,데이터!$O:$O,X$1)</f>
        <v>0</v>
      </c>
      <c r="Z22" s="51">
        <f>COUNTIFS(데이터!$F:$F,$D22,데이터!$N:$N,$A$1,데이터!$O:$O,Z$1)</f>
        <v>0</v>
      </c>
      <c r="AA22" s="52">
        <f>SUMIFS(데이터!$G:$G,데이터!$F:$F,$D22,데이터!$N:$N,$A$1,데이터!$O:$O,Z$1)</f>
        <v>0</v>
      </c>
      <c r="AB22" s="51">
        <f>COUNTIFS(데이터!$F:$F,$D22,데이터!$N:$N,$A$1,데이터!$O:$O,AB$1)</f>
        <v>4</v>
      </c>
      <c r="AC22" s="52">
        <f>SUMIFS(데이터!$G:$G,데이터!$F:$F,$D22,데이터!$N:$N,$A$1,데이터!$O:$O,AB$1)</f>
        <v>4</v>
      </c>
      <c r="AD22" s="51">
        <f>COUNTIFS(데이터!$F:$F,$D22,데이터!$N:$N,$A$1,데이터!$O:$O,AD$1)</f>
        <v>16</v>
      </c>
      <c r="AE22" s="52">
        <f>SUMIFS(데이터!$G:$G,데이터!$F:$F,$D22,데이터!$N:$N,$A$1,데이터!$O:$O,AD$1)</f>
        <v>27</v>
      </c>
      <c r="AF22" s="51">
        <f>COUNTIFS(데이터!$F:$F,$D22,데이터!$N:$N,$A$1,데이터!$O:$O,AF$1)</f>
        <v>5</v>
      </c>
      <c r="AG22" s="52">
        <f>SUMIFS(데이터!$G:$G,데이터!$F:$F,$D22,데이터!$N:$N,$A$1,데이터!$O:$O,AF$1)</f>
        <v>5</v>
      </c>
    </row>
    <row r="23" spans="1:33">
      <c r="A23" s="233"/>
      <c r="B23" s="238" t="s">
        <v>878</v>
      </c>
      <c r="C23" s="249" t="s">
        <v>879</v>
      </c>
      <c r="D23" s="31" t="str">
        <f>연간집계!D23</f>
        <v>레코드북 (레코드북_150_210_가변 하드커버+기성 소프트 자켓 커버_무광 / 150X210 | 하드커버 | 없음 | 56p | 쟈켓색상  1)</v>
      </c>
      <c r="E23" s="32" t="str">
        <f>연간집계!E23</f>
        <v>레코드북 150</v>
      </c>
      <c r="F23" s="33">
        <f>COUNTIFS(데이터!F:F,D23,데이터!$N:$N,$A$1)</f>
        <v>53</v>
      </c>
      <c r="G23" s="34">
        <f>SUMIFS(데이터!G:G,데이터!F:F,D23,데이터!$N:$N,$A$1)</f>
        <v>115</v>
      </c>
      <c r="H23" s="62">
        <f t="shared" si="2"/>
        <v>8.4695831492119598E-3</v>
      </c>
      <c r="I23" s="248">
        <f>SUM(G23:G24)</f>
        <v>135</v>
      </c>
      <c r="J23" s="51">
        <f>COUNTIFS(데이터!$F:$F,$D23,데이터!$N:$N,$A$1,데이터!$O:$O,J$1)</f>
        <v>0</v>
      </c>
      <c r="K23" s="52">
        <f>SUMIFS(데이터!$G:$G,데이터!$F:$F,$D23,데이터!$N:$N,$A$1,데이터!$O:$O,J$1)</f>
        <v>0</v>
      </c>
      <c r="L23" s="51">
        <f>COUNTIFS(데이터!$F:$F,$D23,데이터!$N:$N,$A$1,데이터!$O:$O,L$1)</f>
        <v>0</v>
      </c>
      <c r="M23" s="52">
        <f>SUMIFS(데이터!$G:$G,데이터!$F:$F,$D23,데이터!$N:$N,$A$1,데이터!$O:$O,L$1)</f>
        <v>0</v>
      </c>
      <c r="N23" s="51">
        <f>COUNTIFS(데이터!$F:$F,$D23,데이터!$N:$N,$A$1,데이터!$O:$O,N$1)</f>
        <v>0</v>
      </c>
      <c r="O23" s="52">
        <f>SUMIFS(데이터!$G:$G,데이터!$F:$F,$D23,데이터!$N:$N,$A$1,데이터!$O:$O,N$1)</f>
        <v>0</v>
      </c>
      <c r="P23" s="51">
        <f>COUNTIFS(데이터!$F:$F,$D23,데이터!$N:$N,$A$1,데이터!$O:$O,P$1)</f>
        <v>0</v>
      </c>
      <c r="Q23" s="52">
        <f>SUMIFS(데이터!$G:$G,데이터!$F:$F,$D23,데이터!$N:$N,$A$1,데이터!$O:$O,P$1)</f>
        <v>0</v>
      </c>
      <c r="R23" s="51">
        <f>COUNTIFS(데이터!$F:$F,$D23,데이터!$N:$N,$A$1,데이터!$O:$O,R$1)</f>
        <v>0</v>
      </c>
      <c r="S23" s="52">
        <f>SUMIFS(데이터!$G:$G,데이터!$F:$F,$D23,데이터!$N:$N,$A$1,데이터!$O:$O,R$1)</f>
        <v>0</v>
      </c>
      <c r="T23" s="51">
        <f>COUNTIFS(데이터!$F:$F,$D23,데이터!$N:$N,$A$1,데이터!$O:$O,T$1)</f>
        <v>0</v>
      </c>
      <c r="U23" s="52">
        <f>SUMIFS(데이터!$G:$G,데이터!$F:$F,$D23,데이터!$N:$N,$A$1,데이터!$O:$O,T$1)</f>
        <v>0</v>
      </c>
      <c r="V23" s="51">
        <f>COUNTIFS(데이터!$F:$F,$D23,데이터!$N:$N,$A$1,데이터!$O:$O,V$1)</f>
        <v>0</v>
      </c>
      <c r="W23" s="52">
        <f>SUMIFS(데이터!$G:$G,데이터!$F:$F,$D23,데이터!$N:$N,$A$1,데이터!$O:$O,V$1)</f>
        <v>0</v>
      </c>
      <c r="X23" s="51">
        <f>COUNTIFS(데이터!$F:$F,$D23,데이터!$N:$N,$A$1,데이터!$O:$O,X$1)</f>
        <v>1</v>
      </c>
      <c r="Y23" s="52">
        <f>SUMIFS(데이터!$G:$G,데이터!$F:$F,$D23,데이터!$N:$N,$A$1,데이터!$O:$O,X$1)</f>
        <v>3</v>
      </c>
      <c r="Z23" s="51">
        <f>COUNTIFS(데이터!$F:$F,$D23,데이터!$N:$N,$A$1,데이터!$O:$O,Z$1)</f>
        <v>17</v>
      </c>
      <c r="AA23" s="52">
        <f>SUMIFS(데이터!$G:$G,데이터!$F:$F,$D23,데이터!$N:$N,$A$1,데이터!$O:$O,Z$1)</f>
        <v>18</v>
      </c>
      <c r="AB23" s="51">
        <f>COUNTIFS(데이터!$F:$F,$D23,데이터!$N:$N,$A$1,데이터!$O:$O,AB$1)</f>
        <v>9</v>
      </c>
      <c r="AC23" s="52">
        <f>SUMIFS(데이터!$G:$G,데이터!$F:$F,$D23,데이터!$N:$N,$A$1,데이터!$O:$O,AB$1)</f>
        <v>11</v>
      </c>
      <c r="AD23" s="51">
        <f>COUNTIFS(데이터!$F:$F,$D23,데이터!$N:$N,$A$1,데이터!$O:$O,AD$1)</f>
        <v>11</v>
      </c>
      <c r="AE23" s="52">
        <f>SUMIFS(데이터!$G:$G,데이터!$F:$F,$D23,데이터!$N:$N,$A$1,데이터!$O:$O,AD$1)</f>
        <v>15</v>
      </c>
      <c r="AF23" s="51">
        <f>COUNTIFS(데이터!$F:$F,$D23,데이터!$N:$N,$A$1,데이터!$O:$O,AF$1)</f>
        <v>15</v>
      </c>
      <c r="AG23" s="52">
        <f>SUMIFS(데이터!$G:$G,데이터!$F:$F,$D23,데이터!$N:$N,$A$1,데이터!$O:$O,AF$1)</f>
        <v>68</v>
      </c>
    </row>
    <row r="24" spans="1:33">
      <c r="A24" s="233"/>
      <c r="B24" s="233"/>
      <c r="C24" s="233"/>
      <c r="D24" s="49" t="str">
        <f>연간집계!D24</f>
        <v>레코드북 (레코드북_198_198_가변 하드커버+기성 소프트 자켓 커버_무광 / 198X198 | 하드커버 | 없음 | 56p | 쟈켓색상  1)</v>
      </c>
      <c r="E24" s="50" t="str">
        <f>연간집계!E24</f>
        <v>레코드북 198</v>
      </c>
      <c r="F24" s="51">
        <f>COUNTIFS(데이터!F:F,D24,데이터!$N:$N,$A$1)</f>
        <v>7</v>
      </c>
      <c r="G24" s="52">
        <f>SUMIFS(데이터!G:G,데이터!F:F,D24,데이터!$N:$N,$A$1)</f>
        <v>20</v>
      </c>
      <c r="H24" s="55">
        <f t="shared" si="2"/>
        <v>1.4729709824716454E-3</v>
      </c>
      <c r="I24" s="233"/>
      <c r="J24" s="51">
        <f>COUNTIFS(데이터!$F:$F,$D24,데이터!$N:$N,$A$1,데이터!$O:$O,J$1)</f>
        <v>0</v>
      </c>
      <c r="K24" s="52">
        <f>SUMIFS(데이터!$G:$G,데이터!$F:$F,$D24,데이터!$N:$N,$A$1,데이터!$O:$O,J$1)</f>
        <v>0</v>
      </c>
      <c r="L24" s="51">
        <f>COUNTIFS(데이터!$F:$F,$D24,데이터!$N:$N,$A$1,데이터!$O:$O,L$1)</f>
        <v>0</v>
      </c>
      <c r="M24" s="52">
        <f>SUMIFS(데이터!$G:$G,데이터!$F:$F,$D24,데이터!$N:$N,$A$1,데이터!$O:$O,L$1)</f>
        <v>0</v>
      </c>
      <c r="N24" s="51">
        <f>COUNTIFS(데이터!$F:$F,$D24,데이터!$N:$N,$A$1,데이터!$O:$O,N$1)</f>
        <v>0</v>
      </c>
      <c r="O24" s="52">
        <f>SUMIFS(데이터!$G:$G,데이터!$F:$F,$D24,데이터!$N:$N,$A$1,데이터!$O:$O,N$1)</f>
        <v>0</v>
      </c>
      <c r="P24" s="51">
        <f>COUNTIFS(데이터!$F:$F,$D24,데이터!$N:$N,$A$1,데이터!$O:$O,P$1)</f>
        <v>0</v>
      </c>
      <c r="Q24" s="52">
        <f>SUMIFS(데이터!$G:$G,데이터!$F:$F,$D24,데이터!$N:$N,$A$1,데이터!$O:$O,P$1)</f>
        <v>0</v>
      </c>
      <c r="R24" s="51">
        <f>COUNTIFS(데이터!$F:$F,$D24,데이터!$N:$N,$A$1,데이터!$O:$O,R$1)</f>
        <v>0</v>
      </c>
      <c r="S24" s="52">
        <f>SUMIFS(데이터!$G:$G,데이터!$F:$F,$D24,데이터!$N:$N,$A$1,데이터!$O:$O,R$1)</f>
        <v>0</v>
      </c>
      <c r="T24" s="51">
        <f>COUNTIFS(데이터!$F:$F,$D24,데이터!$N:$N,$A$1,데이터!$O:$O,T$1)</f>
        <v>0</v>
      </c>
      <c r="U24" s="52">
        <f>SUMIFS(데이터!$G:$G,데이터!$F:$F,$D24,데이터!$N:$N,$A$1,데이터!$O:$O,T$1)</f>
        <v>0</v>
      </c>
      <c r="V24" s="51">
        <f>COUNTIFS(데이터!$F:$F,$D24,데이터!$N:$N,$A$1,데이터!$O:$O,V$1)</f>
        <v>0</v>
      </c>
      <c r="W24" s="52">
        <f>SUMIFS(데이터!$G:$G,데이터!$F:$F,$D24,데이터!$N:$N,$A$1,데이터!$O:$O,V$1)</f>
        <v>0</v>
      </c>
      <c r="X24" s="51">
        <f>COUNTIFS(데이터!$F:$F,$D24,데이터!$N:$N,$A$1,데이터!$O:$O,X$1)</f>
        <v>0</v>
      </c>
      <c r="Y24" s="52">
        <f>SUMIFS(데이터!$G:$G,데이터!$F:$F,$D24,데이터!$N:$N,$A$1,데이터!$O:$O,X$1)</f>
        <v>0</v>
      </c>
      <c r="Z24" s="51">
        <f>COUNTIFS(데이터!$F:$F,$D24,데이터!$N:$N,$A$1,데이터!$O:$O,Z$1)</f>
        <v>0</v>
      </c>
      <c r="AA24" s="52">
        <f>SUMIFS(데이터!$G:$G,데이터!$F:$F,$D24,데이터!$N:$N,$A$1,데이터!$O:$O,Z$1)</f>
        <v>0</v>
      </c>
      <c r="AB24" s="51">
        <f>COUNTIFS(데이터!$F:$F,$D24,데이터!$N:$N,$A$1,데이터!$O:$O,AB$1)</f>
        <v>1</v>
      </c>
      <c r="AC24" s="52">
        <f>SUMIFS(데이터!$G:$G,데이터!$F:$F,$D24,데이터!$N:$N,$A$1,데이터!$O:$O,AB$1)</f>
        <v>4</v>
      </c>
      <c r="AD24" s="51">
        <f>COUNTIFS(데이터!$F:$F,$D24,데이터!$N:$N,$A$1,데이터!$O:$O,AD$1)</f>
        <v>0</v>
      </c>
      <c r="AE24" s="52">
        <f>SUMIFS(데이터!$G:$G,데이터!$F:$F,$D24,데이터!$N:$N,$A$1,데이터!$O:$O,AD$1)</f>
        <v>0</v>
      </c>
      <c r="AF24" s="51">
        <f>COUNTIFS(데이터!$F:$F,$D24,데이터!$N:$N,$A$1,데이터!$O:$O,AF$1)</f>
        <v>6</v>
      </c>
      <c r="AG24" s="52">
        <f>SUMIFS(데이터!$G:$G,데이터!$F:$F,$D24,데이터!$N:$N,$A$1,데이터!$O:$O,AF$1)</f>
        <v>16</v>
      </c>
    </row>
    <row r="25" spans="1:33">
      <c r="A25" s="233"/>
      <c r="B25" s="233"/>
      <c r="C25" s="242" t="s">
        <v>884</v>
      </c>
      <c r="D25" s="49" t="str">
        <f>연간집계!D25</f>
        <v>마이트립북 (마이트립북_150_210_하드커버_무광_린넨텍스트 / 150X210 | 하드커버 | 없음 | 50p)</v>
      </c>
      <c r="E25" s="50" t="str">
        <f>연간집계!E25</f>
        <v>마이트립북 150</v>
      </c>
      <c r="F25" s="51">
        <f>COUNTIFS(데이터!F:F,D25,데이터!$N:$N,$A$1)</f>
        <v>33</v>
      </c>
      <c r="G25" s="52">
        <f>SUMIFS(데이터!G:G,데이터!F:F,D25,데이터!$N:$N,$A$1)</f>
        <v>39</v>
      </c>
      <c r="H25" s="55">
        <f t="shared" si="2"/>
        <v>2.8722934158197082E-3</v>
      </c>
      <c r="I25" s="232">
        <f>SUM(G25:G26)</f>
        <v>63</v>
      </c>
      <c r="J25" s="51">
        <f>COUNTIFS(데이터!$F:$F,$D25,데이터!$N:$N,$A$1,데이터!$O:$O,J$1)</f>
        <v>0</v>
      </c>
      <c r="K25" s="52">
        <f>SUMIFS(데이터!$G:$G,데이터!$F:$F,$D25,데이터!$N:$N,$A$1,데이터!$O:$O,J$1)</f>
        <v>0</v>
      </c>
      <c r="L25" s="51">
        <f>COUNTIFS(데이터!$F:$F,$D25,데이터!$N:$N,$A$1,데이터!$O:$O,L$1)</f>
        <v>0</v>
      </c>
      <c r="M25" s="52">
        <f>SUMIFS(데이터!$G:$G,데이터!$F:$F,$D25,데이터!$N:$N,$A$1,데이터!$O:$O,L$1)</f>
        <v>0</v>
      </c>
      <c r="N25" s="51">
        <f>COUNTIFS(데이터!$F:$F,$D25,데이터!$N:$N,$A$1,데이터!$O:$O,N$1)</f>
        <v>0</v>
      </c>
      <c r="O25" s="52">
        <f>SUMIFS(데이터!$G:$G,데이터!$F:$F,$D25,데이터!$N:$N,$A$1,데이터!$O:$O,N$1)</f>
        <v>0</v>
      </c>
      <c r="P25" s="51">
        <f>COUNTIFS(데이터!$F:$F,$D25,데이터!$N:$N,$A$1,데이터!$O:$O,P$1)</f>
        <v>0</v>
      </c>
      <c r="Q25" s="52">
        <f>SUMIFS(데이터!$G:$G,데이터!$F:$F,$D25,데이터!$N:$N,$A$1,데이터!$O:$O,P$1)</f>
        <v>0</v>
      </c>
      <c r="R25" s="51">
        <f>COUNTIFS(데이터!$F:$F,$D25,데이터!$N:$N,$A$1,데이터!$O:$O,R$1)</f>
        <v>0</v>
      </c>
      <c r="S25" s="52">
        <f>SUMIFS(데이터!$G:$G,데이터!$F:$F,$D25,데이터!$N:$N,$A$1,데이터!$O:$O,R$1)</f>
        <v>0</v>
      </c>
      <c r="T25" s="51">
        <f>COUNTIFS(데이터!$F:$F,$D25,데이터!$N:$N,$A$1,데이터!$O:$O,T$1)</f>
        <v>0</v>
      </c>
      <c r="U25" s="52">
        <f>SUMIFS(데이터!$G:$G,데이터!$F:$F,$D25,데이터!$N:$N,$A$1,데이터!$O:$O,T$1)</f>
        <v>0</v>
      </c>
      <c r="V25" s="51">
        <f>COUNTIFS(데이터!$F:$F,$D25,데이터!$N:$N,$A$1,데이터!$O:$O,V$1)</f>
        <v>0</v>
      </c>
      <c r="W25" s="52">
        <f>SUMIFS(데이터!$G:$G,데이터!$F:$F,$D25,데이터!$N:$N,$A$1,데이터!$O:$O,V$1)</f>
        <v>0</v>
      </c>
      <c r="X25" s="51">
        <f>COUNTIFS(데이터!$F:$F,$D25,데이터!$N:$N,$A$1,데이터!$O:$O,X$1)</f>
        <v>2</v>
      </c>
      <c r="Y25" s="52">
        <f>SUMIFS(데이터!$G:$G,데이터!$F:$F,$D25,데이터!$N:$N,$A$1,데이터!$O:$O,X$1)</f>
        <v>2</v>
      </c>
      <c r="Z25" s="51">
        <f>COUNTIFS(데이터!$F:$F,$D25,데이터!$N:$N,$A$1,데이터!$O:$O,Z$1)</f>
        <v>6</v>
      </c>
      <c r="AA25" s="52">
        <f>SUMIFS(데이터!$G:$G,데이터!$F:$F,$D25,데이터!$N:$N,$A$1,데이터!$O:$O,Z$1)</f>
        <v>8</v>
      </c>
      <c r="AB25" s="51">
        <f>COUNTIFS(데이터!$F:$F,$D25,데이터!$N:$N,$A$1,데이터!$O:$O,AB$1)</f>
        <v>5</v>
      </c>
      <c r="AC25" s="52">
        <f>SUMIFS(데이터!$G:$G,데이터!$F:$F,$D25,데이터!$N:$N,$A$1,데이터!$O:$O,AB$1)</f>
        <v>5</v>
      </c>
      <c r="AD25" s="51">
        <f>COUNTIFS(데이터!$F:$F,$D25,데이터!$N:$N,$A$1,데이터!$O:$O,AD$1)</f>
        <v>11</v>
      </c>
      <c r="AE25" s="52">
        <f>SUMIFS(데이터!$G:$G,데이터!$F:$F,$D25,데이터!$N:$N,$A$1,데이터!$O:$O,AD$1)</f>
        <v>11</v>
      </c>
      <c r="AF25" s="51">
        <f>COUNTIFS(데이터!$F:$F,$D25,데이터!$N:$N,$A$1,데이터!$O:$O,AF$1)</f>
        <v>9</v>
      </c>
      <c r="AG25" s="52">
        <f>SUMIFS(데이터!$G:$G,데이터!$F:$F,$D25,데이터!$N:$N,$A$1,데이터!$O:$O,AF$1)</f>
        <v>13</v>
      </c>
    </row>
    <row r="26" spans="1:33">
      <c r="A26" s="233"/>
      <c r="B26" s="233"/>
      <c r="C26" s="233"/>
      <c r="D26" s="49" t="str">
        <f>연간집계!D26</f>
        <v>마이트립북 (마이트립북_198_198_하드커버_무광_린넨텍스트 / 198X198 | 하드커버 | 없음 | 50p)</v>
      </c>
      <c r="E26" s="50" t="str">
        <f>연간집계!E26</f>
        <v>마이트립북 198</v>
      </c>
      <c r="F26" s="51">
        <f>COUNTIFS(데이터!F:F,D26,데이터!$N:$N,$A$1)</f>
        <v>20</v>
      </c>
      <c r="G26" s="52">
        <f>SUMIFS(데이터!G:G,데이터!F:F,D26,데이터!$N:$N,$A$1)</f>
        <v>24</v>
      </c>
      <c r="H26" s="55">
        <f t="shared" si="2"/>
        <v>1.7675651789659744E-3</v>
      </c>
      <c r="I26" s="233"/>
      <c r="J26" s="51">
        <f>COUNTIFS(데이터!$F:$F,$D26,데이터!$N:$N,$A$1,데이터!$O:$O,J$1)</f>
        <v>0</v>
      </c>
      <c r="K26" s="52">
        <f>SUMIFS(데이터!$G:$G,데이터!$F:$F,$D26,데이터!$N:$N,$A$1,데이터!$O:$O,J$1)</f>
        <v>0</v>
      </c>
      <c r="L26" s="51">
        <f>COUNTIFS(데이터!$F:$F,$D26,데이터!$N:$N,$A$1,데이터!$O:$O,L$1)</f>
        <v>0</v>
      </c>
      <c r="M26" s="52">
        <f>SUMIFS(데이터!$G:$G,데이터!$F:$F,$D26,데이터!$N:$N,$A$1,데이터!$O:$O,L$1)</f>
        <v>0</v>
      </c>
      <c r="N26" s="51">
        <f>COUNTIFS(데이터!$F:$F,$D26,데이터!$N:$N,$A$1,데이터!$O:$O,N$1)</f>
        <v>0</v>
      </c>
      <c r="O26" s="52">
        <f>SUMIFS(데이터!$G:$G,데이터!$F:$F,$D26,데이터!$N:$N,$A$1,데이터!$O:$O,N$1)</f>
        <v>0</v>
      </c>
      <c r="P26" s="51">
        <f>COUNTIFS(데이터!$F:$F,$D26,데이터!$N:$N,$A$1,데이터!$O:$O,P$1)</f>
        <v>0</v>
      </c>
      <c r="Q26" s="52">
        <f>SUMIFS(데이터!$G:$G,데이터!$F:$F,$D26,데이터!$N:$N,$A$1,데이터!$O:$O,P$1)</f>
        <v>0</v>
      </c>
      <c r="R26" s="51">
        <f>COUNTIFS(데이터!$F:$F,$D26,데이터!$N:$N,$A$1,데이터!$O:$O,R$1)</f>
        <v>0</v>
      </c>
      <c r="S26" s="52">
        <f>SUMIFS(데이터!$G:$G,데이터!$F:$F,$D26,데이터!$N:$N,$A$1,데이터!$O:$O,R$1)</f>
        <v>0</v>
      </c>
      <c r="T26" s="51">
        <f>COUNTIFS(데이터!$F:$F,$D26,데이터!$N:$N,$A$1,데이터!$O:$O,T$1)</f>
        <v>0</v>
      </c>
      <c r="U26" s="52">
        <f>SUMIFS(데이터!$G:$G,데이터!$F:$F,$D26,데이터!$N:$N,$A$1,데이터!$O:$O,T$1)</f>
        <v>0</v>
      </c>
      <c r="V26" s="51">
        <f>COUNTIFS(데이터!$F:$F,$D26,데이터!$N:$N,$A$1,데이터!$O:$O,V$1)</f>
        <v>0</v>
      </c>
      <c r="W26" s="52">
        <f>SUMIFS(데이터!$G:$G,데이터!$F:$F,$D26,데이터!$N:$N,$A$1,데이터!$O:$O,V$1)</f>
        <v>0</v>
      </c>
      <c r="X26" s="51">
        <f>COUNTIFS(데이터!$F:$F,$D26,데이터!$N:$N,$A$1,데이터!$O:$O,X$1)</f>
        <v>4</v>
      </c>
      <c r="Y26" s="52">
        <f>SUMIFS(데이터!$G:$G,데이터!$F:$F,$D26,데이터!$N:$N,$A$1,데이터!$O:$O,X$1)</f>
        <v>4</v>
      </c>
      <c r="Z26" s="51">
        <f>COUNTIFS(데이터!$F:$F,$D26,데이터!$N:$N,$A$1,데이터!$O:$O,Z$1)</f>
        <v>4</v>
      </c>
      <c r="AA26" s="52">
        <f>SUMIFS(데이터!$G:$G,데이터!$F:$F,$D26,데이터!$N:$N,$A$1,데이터!$O:$O,Z$1)</f>
        <v>4</v>
      </c>
      <c r="AB26" s="51">
        <f>COUNTIFS(데이터!$F:$F,$D26,데이터!$N:$N,$A$1,데이터!$O:$O,AB$1)</f>
        <v>7</v>
      </c>
      <c r="AC26" s="52">
        <f>SUMIFS(데이터!$G:$G,데이터!$F:$F,$D26,데이터!$N:$N,$A$1,데이터!$O:$O,AB$1)</f>
        <v>7</v>
      </c>
      <c r="AD26" s="51">
        <f>COUNTIFS(데이터!$F:$F,$D26,데이터!$N:$N,$A$1,데이터!$O:$O,AD$1)</f>
        <v>4</v>
      </c>
      <c r="AE26" s="52">
        <f>SUMIFS(데이터!$G:$G,데이터!$F:$F,$D26,데이터!$N:$N,$A$1,데이터!$O:$O,AD$1)</f>
        <v>8</v>
      </c>
      <c r="AF26" s="51">
        <f>COUNTIFS(데이터!$F:$F,$D26,데이터!$N:$N,$A$1,데이터!$O:$O,AF$1)</f>
        <v>1</v>
      </c>
      <c r="AG26" s="52">
        <f>SUMIFS(데이터!$G:$G,데이터!$F:$F,$D26,데이터!$N:$N,$A$1,데이터!$O:$O,AF$1)</f>
        <v>1</v>
      </c>
    </row>
    <row r="27" spans="1:33">
      <c r="A27" s="233"/>
      <c r="B27" s="233"/>
      <c r="C27" s="84" t="s">
        <v>889</v>
      </c>
      <c r="D27" s="49" t="str">
        <f>연간집계!D27</f>
        <v>메모리북 (가족북(메모리북)_150_210_기성하드+가변 띠지_무광 / 150X210 | 하드커버 | 없음 | 46p)</v>
      </c>
      <c r="E27" s="50" t="str">
        <f>연간집계!E27</f>
        <v>메모리북</v>
      </c>
      <c r="F27" s="51">
        <f>COUNTIFS(데이터!F:F,D27,데이터!$N:$N,$A$1)</f>
        <v>53</v>
      </c>
      <c r="G27" s="52">
        <f>SUMIFS(데이터!G:G,데이터!F:F,D27,데이터!$N:$N,$A$1)</f>
        <v>119</v>
      </c>
      <c r="H27" s="55">
        <f t="shared" si="2"/>
        <v>8.7641773457062897E-3</v>
      </c>
      <c r="I27" s="77">
        <f t="shared" ref="I27:I31" si="3">G27</f>
        <v>119</v>
      </c>
      <c r="J27" s="51">
        <f>COUNTIFS(데이터!$F:$F,$D27,데이터!$N:$N,$A$1,데이터!$O:$O,J$1)</f>
        <v>0</v>
      </c>
      <c r="K27" s="52">
        <f>SUMIFS(데이터!$G:$G,데이터!$F:$F,$D27,데이터!$N:$N,$A$1,데이터!$O:$O,J$1)</f>
        <v>0</v>
      </c>
      <c r="L27" s="51">
        <f>COUNTIFS(데이터!$F:$F,$D27,데이터!$N:$N,$A$1,데이터!$O:$O,L$1)</f>
        <v>0</v>
      </c>
      <c r="M27" s="52">
        <f>SUMIFS(데이터!$G:$G,데이터!$F:$F,$D27,데이터!$N:$N,$A$1,데이터!$O:$O,L$1)</f>
        <v>0</v>
      </c>
      <c r="N27" s="51">
        <f>COUNTIFS(데이터!$F:$F,$D27,데이터!$N:$N,$A$1,데이터!$O:$O,N$1)</f>
        <v>0</v>
      </c>
      <c r="O27" s="52">
        <f>SUMIFS(데이터!$G:$G,데이터!$F:$F,$D27,데이터!$N:$N,$A$1,데이터!$O:$O,N$1)</f>
        <v>0</v>
      </c>
      <c r="P27" s="51">
        <f>COUNTIFS(데이터!$F:$F,$D27,데이터!$N:$N,$A$1,데이터!$O:$O,P$1)</f>
        <v>0</v>
      </c>
      <c r="Q27" s="52">
        <f>SUMIFS(데이터!$G:$G,데이터!$F:$F,$D27,데이터!$N:$N,$A$1,데이터!$O:$O,P$1)</f>
        <v>0</v>
      </c>
      <c r="R27" s="51">
        <f>COUNTIFS(데이터!$F:$F,$D27,데이터!$N:$N,$A$1,데이터!$O:$O,R$1)</f>
        <v>0</v>
      </c>
      <c r="S27" s="52">
        <f>SUMIFS(데이터!$G:$G,데이터!$F:$F,$D27,데이터!$N:$N,$A$1,데이터!$O:$O,R$1)</f>
        <v>0</v>
      </c>
      <c r="T27" s="51">
        <f>COUNTIFS(데이터!$F:$F,$D27,데이터!$N:$N,$A$1,데이터!$O:$O,T$1)</f>
        <v>0</v>
      </c>
      <c r="U27" s="52">
        <f>SUMIFS(데이터!$G:$G,데이터!$F:$F,$D27,데이터!$N:$N,$A$1,데이터!$O:$O,T$1)</f>
        <v>0</v>
      </c>
      <c r="V27" s="51">
        <f>COUNTIFS(데이터!$F:$F,$D27,데이터!$N:$N,$A$1,데이터!$O:$O,V$1)</f>
        <v>0</v>
      </c>
      <c r="W27" s="52">
        <f>SUMIFS(데이터!$G:$G,데이터!$F:$F,$D27,데이터!$N:$N,$A$1,데이터!$O:$O,V$1)</f>
        <v>0</v>
      </c>
      <c r="X27" s="51">
        <f>COUNTIFS(데이터!$F:$F,$D27,데이터!$N:$N,$A$1,데이터!$O:$O,X$1)</f>
        <v>3</v>
      </c>
      <c r="Y27" s="52">
        <f>SUMIFS(데이터!$G:$G,데이터!$F:$F,$D27,데이터!$N:$N,$A$1,데이터!$O:$O,X$1)</f>
        <v>3</v>
      </c>
      <c r="Z27" s="51">
        <f>COUNTIFS(데이터!$F:$F,$D27,데이터!$N:$N,$A$1,데이터!$O:$O,Z$1)</f>
        <v>9</v>
      </c>
      <c r="AA27" s="52">
        <f>SUMIFS(데이터!$G:$G,데이터!$F:$F,$D27,데이터!$N:$N,$A$1,데이터!$O:$O,Z$1)</f>
        <v>10</v>
      </c>
      <c r="AB27" s="51">
        <f>COUNTIFS(데이터!$F:$F,$D27,데이터!$N:$N,$A$1,데이터!$O:$O,AB$1)</f>
        <v>10</v>
      </c>
      <c r="AC27" s="52">
        <f>SUMIFS(데이터!$G:$G,데이터!$F:$F,$D27,데이터!$N:$N,$A$1,데이터!$O:$O,AB$1)</f>
        <v>14</v>
      </c>
      <c r="AD27" s="51">
        <f>COUNTIFS(데이터!$F:$F,$D27,데이터!$N:$N,$A$1,데이터!$O:$O,AD$1)</f>
        <v>12</v>
      </c>
      <c r="AE27" s="52">
        <f>SUMIFS(데이터!$G:$G,데이터!$F:$F,$D27,데이터!$N:$N,$A$1,데이터!$O:$O,AD$1)</f>
        <v>45</v>
      </c>
      <c r="AF27" s="51">
        <f>COUNTIFS(데이터!$F:$F,$D27,데이터!$N:$N,$A$1,데이터!$O:$O,AF$1)</f>
        <v>19</v>
      </c>
      <c r="AG27" s="52">
        <f>SUMIFS(데이터!$G:$G,데이터!$F:$F,$D27,데이터!$N:$N,$A$1,데이터!$O:$O,AF$1)</f>
        <v>47</v>
      </c>
    </row>
    <row r="28" spans="1:33">
      <c r="A28" s="233"/>
      <c r="B28" s="233"/>
      <c r="C28" s="76" t="s">
        <v>891</v>
      </c>
      <c r="D28" s="49" t="str">
        <f>연간집계!D28</f>
        <v>모임북 (모임북_150_210_가변하드 무광 / 150X210 | 하드커버 | 없음 | 38p)</v>
      </c>
      <c r="E28" s="50" t="str">
        <f>연간집계!E28</f>
        <v>모임북</v>
      </c>
      <c r="F28" s="51">
        <f>COUNTIFS(데이터!F:F,D28,데이터!$N:$N,$A$1)</f>
        <v>3</v>
      </c>
      <c r="G28" s="52">
        <f>SUMIFS(데이터!G:G,데이터!F:F,D28,데이터!$N:$N,$A$1)</f>
        <v>3</v>
      </c>
      <c r="H28" s="55">
        <f t="shared" si="2"/>
        <v>2.2094564737074681E-4</v>
      </c>
      <c r="I28" s="77">
        <f t="shared" si="3"/>
        <v>3</v>
      </c>
      <c r="J28" s="51">
        <f>COUNTIFS(데이터!$F:$F,$D28,데이터!$N:$N,$A$1,데이터!$O:$O,J$1)</f>
        <v>0</v>
      </c>
      <c r="K28" s="52">
        <f>SUMIFS(데이터!$G:$G,데이터!$F:$F,$D28,데이터!$N:$N,$A$1,데이터!$O:$O,J$1)</f>
        <v>0</v>
      </c>
      <c r="L28" s="51">
        <f>COUNTIFS(데이터!$F:$F,$D28,데이터!$N:$N,$A$1,데이터!$O:$O,L$1)</f>
        <v>0</v>
      </c>
      <c r="M28" s="52">
        <f>SUMIFS(데이터!$G:$G,데이터!$F:$F,$D28,데이터!$N:$N,$A$1,데이터!$O:$O,L$1)</f>
        <v>0</v>
      </c>
      <c r="N28" s="51">
        <f>COUNTIFS(데이터!$F:$F,$D28,데이터!$N:$N,$A$1,데이터!$O:$O,N$1)</f>
        <v>0</v>
      </c>
      <c r="O28" s="52">
        <f>SUMIFS(데이터!$G:$G,데이터!$F:$F,$D28,데이터!$N:$N,$A$1,데이터!$O:$O,N$1)</f>
        <v>0</v>
      </c>
      <c r="P28" s="51">
        <f>COUNTIFS(데이터!$F:$F,$D28,데이터!$N:$N,$A$1,데이터!$O:$O,P$1)</f>
        <v>0</v>
      </c>
      <c r="Q28" s="52">
        <f>SUMIFS(데이터!$G:$G,데이터!$F:$F,$D28,데이터!$N:$N,$A$1,데이터!$O:$O,P$1)</f>
        <v>0</v>
      </c>
      <c r="R28" s="51">
        <f>COUNTIFS(데이터!$F:$F,$D28,데이터!$N:$N,$A$1,데이터!$O:$O,R$1)</f>
        <v>0</v>
      </c>
      <c r="S28" s="52">
        <f>SUMIFS(데이터!$G:$G,데이터!$F:$F,$D28,데이터!$N:$N,$A$1,데이터!$O:$O,R$1)</f>
        <v>0</v>
      </c>
      <c r="T28" s="51">
        <f>COUNTIFS(데이터!$F:$F,$D28,데이터!$N:$N,$A$1,데이터!$O:$O,T$1)</f>
        <v>0</v>
      </c>
      <c r="U28" s="52">
        <f>SUMIFS(데이터!$G:$G,데이터!$F:$F,$D28,데이터!$N:$N,$A$1,데이터!$O:$O,T$1)</f>
        <v>0</v>
      </c>
      <c r="V28" s="51">
        <f>COUNTIFS(데이터!$F:$F,$D28,데이터!$N:$N,$A$1,데이터!$O:$O,V$1)</f>
        <v>0</v>
      </c>
      <c r="W28" s="52">
        <f>SUMIFS(데이터!$G:$G,데이터!$F:$F,$D28,데이터!$N:$N,$A$1,데이터!$O:$O,V$1)</f>
        <v>0</v>
      </c>
      <c r="X28" s="51">
        <f>COUNTIFS(데이터!$F:$F,$D28,데이터!$N:$N,$A$1,데이터!$O:$O,X$1)</f>
        <v>0</v>
      </c>
      <c r="Y28" s="52">
        <f>SUMIFS(데이터!$G:$G,데이터!$F:$F,$D28,데이터!$N:$N,$A$1,데이터!$O:$O,X$1)</f>
        <v>0</v>
      </c>
      <c r="Z28" s="51">
        <f>COUNTIFS(데이터!$F:$F,$D28,데이터!$N:$N,$A$1,데이터!$O:$O,Z$1)</f>
        <v>0</v>
      </c>
      <c r="AA28" s="52">
        <f>SUMIFS(데이터!$G:$G,데이터!$F:$F,$D28,데이터!$N:$N,$A$1,데이터!$O:$O,Z$1)</f>
        <v>0</v>
      </c>
      <c r="AB28" s="51">
        <f>COUNTIFS(데이터!$F:$F,$D28,데이터!$N:$N,$A$1,데이터!$O:$O,AB$1)</f>
        <v>0</v>
      </c>
      <c r="AC28" s="52">
        <f>SUMIFS(데이터!$G:$G,데이터!$F:$F,$D28,데이터!$N:$N,$A$1,데이터!$O:$O,AB$1)</f>
        <v>0</v>
      </c>
      <c r="AD28" s="51">
        <f>COUNTIFS(데이터!$F:$F,$D28,데이터!$N:$N,$A$1,데이터!$O:$O,AD$1)</f>
        <v>0</v>
      </c>
      <c r="AE28" s="52">
        <f>SUMIFS(데이터!$G:$G,데이터!$F:$F,$D28,데이터!$N:$N,$A$1,데이터!$O:$O,AD$1)</f>
        <v>0</v>
      </c>
      <c r="AF28" s="51">
        <f>COUNTIFS(데이터!$F:$F,$D28,데이터!$N:$N,$A$1,데이터!$O:$O,AF$1)</f>
        <v>3</v>
      </c>
      <c r="AG28" s="52">
        <f>SUMIFS(데이터!$G:$G,데이터!$F:$F,$D28,데이터!$N:$N,$A$1,데이터!$O:$O,AF$1)</f>
        <v>3</v>
      </c>
    </row>
    <row r="29" spans="1:33">
      <c r="A29" s="233"/>
      <c r="B29" s="233"/>
      <c r="C29" s="76" t="s">
        <v>893</v>
      </c>
      <c r="D29" s="49" t="str">
        <f>연간집계!D29</f>
        <v>반려스토리북 (반려스토리북_130_185_PUR제본_가변 하드_무광 / 130X185 | 하드커버 | 없음 | 46p)</v>
      </c>
      <c r="E29" s="50" t="str">
        <f>연간집계!E29</f>
        <v>반려스토리북</v>
      </c>
      <c r="F29" s="51">
        <f>COUNTIFS(데이터!F:F,D29,데이터!$N:$N,$A$1)</f>
        <v>3</v>
      </c>
      <c r="G29" s="52">
        <f>SUMIFS(데이터!G:G,데이터!F:F,D29,데이터!$N:$N,$A$1)</f>
        <v>3</v>
      </c>
      <c r="H29" s="55">
        <f t="shared" si="2"/>
        <v>2.2094564737074681E-4</v>
      </c>
      <c r="I29" s="77">
        <f t="shared" si="3"/>
        <v>3</v>
      </c>
      <c r="J29" s="51">
        <f>COUNTIFS(데이터!$F:$F,$D29,데이터!$N:$N,$A$1,데이터!$O:$O,J$1)</f>
        <v>0</v>
      </c>
      <c r="K29" s="52">
        <f>SUMIFS(데이터!$G:$G,데이터!$F:$F,$D29,데이터!$N:$N,$A$1,데이터!$O:$O,J$1)</f>
        <v>0</v>
      </c>
      <c r="L29" s="51">
        <f>COUNTIFS(데이터!$F:$F,$D29,데이터!$N:$N,$A$1,데이터!$O:$O,L$1)</f>
        <v>0</v>
      </c>
      <c r="M29" s="52">
        <f>SUMIFS(데이터!$G:$G,데이터!$F:$F,$D29,데이터!$N:$N,$A$1,데이터!$O:$O,L$1)</f>
        <v>0</v>
      </c>
      <c r="N29" s="51">
        <f>COUNTIFS(데이터!$F:$F,$D29,데이터!$N:$N,$A$1,데이터!$O:$O,N$1)</f>
        <v>0</v>
      </c>
      <c r="O29" s="52">
        <f>SUMIFS(데이터!$G:$G,데이터!$F:$F,$D29,데이터!$N:$N,$A$1,데이터!$O:$O,N$1)</f>
        <v>0</v>
      </c>
      <c r="P29" s="51">
        <f>COUNTIFS(데이터!$F:$F,$D29,데이터!$N:$N,$A$1,데이터!$O:$O,P$1)</f>
        <v>0</v>
      </c>
      <c r="Q29" s="52">
        <f>SUMIFS(데이터!$G:$G,데이터!$F:$F,$D29,데이터!$N:$N,$A$1,데이터!$O:$O,P$1)</f>
        <v>0</v>
      </c>
      <c r="R29" s="51">
        <f>COUNTIFS(데이터!$F:$F,$D29,데이터!$N:$N,$A$1,데이터!$O:$O,R$1)</f>
        <v>0</v>
      </c>
      <c r="S29" s="52">
        <f>SUMIFS(데이터!$G:$G,데이터!$F:$F,$D29,데이터!$N:$N,$A$1,데이터!$O:$O,R$1)</f>
        <v>0</v>
      </c>
      <c r="T29" s="51">
        <f>COUNTIFS(데이터!$F:$F,$D29,데이터!$N:$N,$A$1,데이터!$O:$O,T$1)</f>
        <v>0</v>
      </c>
      <c r="U29" s="52">
        <f>SUMIFS(데이터!$G:$G,데이터!$F:$F,$D29,데이터!$N:$N,$A$1,데이터!$O:$O,T$1)</f>
        <v>0</v>
      </c>
      <c r="V29" s="51">
        <f>COUNTIFS(데이터!$F:$F,$D29,데이터!$N:$N,$A$1,데이터!$O:$O,V$1)</f>
        <v>0</v>
      </c>
      <c r="W29" s="52">
        <f>SUMIFS(데이터!$G:$G,데이터!$F:$F,$D29,데이터!$N:$N,$A$1,데이터!$O:$O,V$1)</f>
        <v>0</v>
      </c>
      <c r="X29" s="51">
        <f>COUNTIFS(데이터!$F:$F,$D29,데이터!$N:$N,$A$1,데이터!$O:$O,X$1)</f>
        <v>0</v>
      </c>
      <c r="Y29" s="52">
        <f>SUMIFS(데이터!$G:$G,데이터!$F:$F,$D29,데이터!$N:$N,$A$1,데이터!$O:$O,X$1)</f>
        <v>0</v>
      </c>
      <c r="Z29" s="51">
        <f>COUNTIFS(데이터!$F:$F,$D29,데이터!$N:$N,$A$1,데이터!$O:$O,Z$1)</f>
        <v>0</v>
      </c>
      <c r="AA29" s="52">
        <f>SUMIFS(데이터!$G:$G,데이터!$F:$F,$D29,데이터!$N:$N,$A$1,데이터!$O:$O,Z$1)</f>
        <v>0</v>
      </c>
      <c r="AB29" s="51">
        <f>COUNTIFS(데이터!$F:$F,$D29,데이터!$N:$N,$A$1,데이터!$O:$O,AB$1)</f>
        <v>2</v>
      </c>
      <c r="AC29" s="52">
        <f>SUMIFS(데이터!$G:$G,데이터!$F:$F,$D29,데이터!$N:$N,$A$1,데이터!$O:$O,AB$1)</f>
        <v>2</v>
      </c>
      <c r="AD29" s="51">
        <f>COUNTIFS(데이터!$F:$F,$D29,데이터!$N:$N,$A$1,데이터!$O:$O,AD$1)</f>
        <v>0</v>
      </c>
      <c r="AE29" s="52">
        <f>SUMIFS(데이터!$G:$G,데이터!$F:$F,$D29,데이터!$N:$N,$A$1,데이터!$O:$O,AD$1)</f>
        <v>0</v>
      </c>
      <c r="AF29" s="51">
        <f>COUNTIFS(데이터!$F:$F,$D29,데이터!$N:$N,$A$1,데이터!$O:$O,AF$1)</f>
        <v>1</v>
      </c>
      <c r="AG29" s="52">
        <f>SUMIFS(데이터!$G:$G,데이터!$F:$F,$D29,데이터!$N:$N,$A$1,데이터!$O:$O,AF$1)</f>
        <v>1</v>
      </c>
    </row>
    <row r="30" spans="1:33">
      <c r="A30" s="233"/>
      <c r="B30" s="233"/>
      <c r="C30" s="76" t="s">
        <v>895</v>
      </c>
      <c r="D30" s="49" t="str">
        <f>연간집계!D30</f>
        <v>반려화보북 (반려화보북_197_278_PUR제본_가변 소프트압축_무광 / 197X278 | 소프트압축커버 | 없음 | 46p)</v>
      </c>
      <c r="E30" s="50" t="str">
        <f>연간집계!E30</f>
        <v>반려화보북</v>
      </c>
      <c r="F30" s="51">
        <f>COUNTIFS(데이터!F:F,D30,데이터!$N:$N,$A$1)</f>
        <v>2</v>
      </c>
      <c r="G30" s="52">
        <f>SUMIFS(데이터!G:G,데이터!F:F,D30,데이터!$N:$N,$A$1)</f>
        <v>4</v>
      </c>
      <c r="H30" s="55">
        <f t="shared" si="2"/>
        <v>2.9459419649432907E-4</v>
      </c>
      <c r="I30" s="77">
        <f t="shared" si="3"/>
        <v>4</v>
      </c>
      <c r="J30" s="51">
        <f>COUNTIFS(데이터!$F:$F,$D30,데이터!$N:$N,$A$1,데이터!$O:$O,J$1)</f>
        <v>0</v>
      </c>
      <c r="K30" s="52">
        <f>SUMIFS(데이터!$G:$G,데이터!$F:$F,$D30,데이터!$N:$N,$A$1,데이터!$O:$O,J$1)</f>
        <v>0</v>
      </c>
      <c r="L30" s="51">
        <f>COUNTIFS(데이터!$F:$F,$D30,데이터!$N:$N,$A$1,데이터!$O:$O,L$1)</f>
        <v>0</v>
      </c>
      <c r="M30" s="52">
        <f>SUMIFS(데이터!$G:$G,데이터!$F:$F,$D30,데이터!$N:$N,$A$1,데이터!$O:$O,L$1)</f>
        <v>0</v>
      </c>
      <c r="N30" s="51">
        <f>COUNTIFS(데이터!$F:$F,$D30,데이터!$N:$N,$A$1,데이터!$O:$O,N$1)</f>
        <v>0</v>
      </c>
      <c r="O30" s="52">
        <f>SUMIFS(데이터!$G:$G,데이터!$F:$F,$D30,데이터!$N:$N,$A$1,데이터!$O:$O,N$1)</f>
        <v>0</v>
      </c>
      <c r="P30" s="51">
        <f>COUNTIFS(데이터!$F:$F,$D30,데이터!$N:$N,$A$1,데이터!$O:$O,P$1)</f>
        <v>0</v>
      </c>
      <c r="Q30" s="52">
        <f>SUMIFS(데이터!$G:$G,데이터!$F:$F,$D30,데이터!$N:$N,$A$1,데이터!$O:$O,P$1)</f>
        <v>0</v>
      </c>
      <c r="R30" s="51">
        <f>COUNTIFS(데이터!$F:$F,$D30,데이터!$N:$N,$A$1,데이터!$O:$O,R$1)</f>
        <v>0</v>
      </c>
      <c r="S30" s="52">
        <f>SUMIFS(데이터!$G:$G,데이터!$F:$F,$D30,데이터!$N:$N,$A$1,데이터!$O:$O,R$1)</f>
        <v>0</v>
      </c>
      <c r="T30" s="51">
        <f>COUNTIFS(데이터!$F:$F,$D30,데이터!$N:$N,$A$1,데이터!$O:$O,T$1)</f>
        <v>0</v>
      </c>
      <c r="U30" s="52">
        <f>SUMIFS(데이터!$G:$G,데이터!$F:$F,$D30,데이터!$N:$N,$A$1,데이터!$O:$O,T$1)</f>
        <v>0</v>
      </c>
      <c r="V30" s="51">
        <f>COUNTIFS(데이터!$F:$F,$D30,데이터!$N:$N,$A$1,데이터!$O:$O,V$1)</f>
        <v>0</v>
      </c>
      <c r="W30" s="52">
        <f>SUMIFS(데이터!$G:$G,데이터!$F:$F,$D30,데이터!$N:$N,$A$1,데이터!$O:$O,V$1)</f>
        <v>0</v>
      </c>
      <c r="X30" s="51">
        <f>COUNTIFS(데이터!$F:$F,$D30,데이터!$N:$N,$A$1,데이터!$O:$O,X$1)</f>
        <v>0</v>
      </c>
      <c r="Y30" s="52">
        <f>SUMIFS(데이터!$G:$G,데이터!$F:$F,$D30,데이터!$N:$N,$A$1,데이터!$O:$O,X$1)</f>
        <v>0</v>
      </c>
      <c r="Z30" s="51">
        <f>COUNTIFS(데이터!$F:$F,$D30,데이터!$N:$N,$A$1,데이터!$O:$O,Z$1)</f>
        <v>0</v>
      </c>
      <c r="AA30" s="52">
        <f>SUMIFS(데이터!$G:$G,데이터!$F:$F,$D30,데이터!$N:$N,$A$1,데이터!$O:$O,Z$1)</f>
        <v>0</v>
      </c>
      <c r="AB30" s="51">
        <f>COUNTIFS(데이터!$F:$F,$D30,데이터!$N:$N,$A$1,데이터!$O:$O,AB$1)</f>
        <v>0</v>
      </c>
      <c r="AC30" s="52">
        <f>SUMIFS(데이터!$G:$G,데이터!$F:$F,$D30,데이터!$N:$N,$A$1,데이터!$O:$O,AB$1)</f>
        <v>0</v>
      </c>
      <c r="AD30" s="51">
        <f>COUNTIFS(데이터!$F:$F,$D30,데이터!$N:$N,$A$1,데이터!$O:$O,AD$1)</f>
        <v>0</v>
      </c>
      <c r="AE30" s="52">
        <f>SUMIFS(데이터!$G:$G,데이터!$F:$F,$D30,데이터!$N:$N,$A$1,데이터!$O:$O,AD$1)</f>
        <v>0</v>
      </c>
      <c r="AF30" s="51">
        <f>COUNTIFS(데이터!$F:$F,$D30,데이터!$N:$N,$A$1,데이터!$O:$O,AF$1)</f>
        <v>2</v>
      </c>
      <c r="AG30" s="52">
        <f>SUMIFS(데이터!$G:$G,데이터!$F:$F,$D30,데이터!$N:$N,$A$1,데이터!$O:$O,AF$1)</f>
        <v>4</v>
      </c>
    </row>
    <row r="31" spans="1:33">
      <c r="A31" s="233"/>
      <c r="B31" s="233"/>
      <c r="C31" s="76" t="s">
        <v>897</v>
      </c>
      <c r="D31" s="49" t="str">
        <f>연간집계!D31</f>
        <v>불교교_반야북_6색_198_198_가변 쿠션하드_무광 / 198X198 | 쿠션하드커버 | 없음 | 58p</v>
      </c>
      <c r="E31" s="50" t="str">
        <f>연간집계!E31</f>
        <v>반야북</v>
      </c>
      <c r="F31" s="51">
        <f>COUNTIFS(데이터!F:F,D31,데이터!$N:$N,$A$1)</f>
        <v>0</v>
      </c>
      <c r="G31" s="52">
        <f>SUMIFS(데이터!G:G,데이터!F:F,D31,데이터!$N:$N,$A$1)</f>
        <v>0</v>
      </c>
      <c r="H31" s="55">
        <f t="shared" si="2"/>
        <v>0</v>
      </c>
      <c r="I31" s="77">
        <f t="shared" si="3"/>
        <v>0</v>
      </c>
      <c r="J31" s="51">
        <f>COUNTIFS(데이터!$F:$F,$D31,데이터!$N:$N,$A$1,데이터!$O:$O,J$1)</f>
        <v>0</v>
      </c>
      <c r="K31" s="52">
        <f>SUMIFS(데이터!$G:$G,데이터!$F:$F,$D31,데이터!$N:$N,$A$1,데이터!$O:$O,J$1)</f>
        <v>0</v>
      </c>
      <c r="L31" s="51">
        <f>COUNTIFS(데이터!$F:$F,$D31,데이터!$N:$N,$A$1,데이터!$O:$O,L$1)</f>
        <v>0</v>
      </c>
      <c r="M31" s="52">
        <f>SUMIFS(데이터!$G:$G,데이터!$F:$F,$D31,데이터!$N:$N,$A$1,데이터!$O:$O,L$1)</f>
        <v>0</v>
      </c>
      <c r="N31" s="51">
        <f>COUNTIFS(데이터!$F:$F,$D31,데이터!$N:$N,$A$1,데이터!$O:$O,N$1)</f>
        <v>0</v>
      </c>
      <c r="O31" s="52">
        <f>SUMIFS(데이터!$G:$G,데이터!$F:$F,$D31,데이터!$N:$N,$A$1,데이터!$O:$O,N$1)</f>
        <v>0</v>
      </c>
      <c r="P31" s="51">
        <f>COUNTIFS(데이터!$F:$F,$D31,데이터!$N:$N,$A$1,데이터!$O:$O,P$1)</f>
        <v>0</v>
      </c>
      <c r="Q31" s="52">
        <f>SUMIFS(데이터!$G:$G,데이터!$F:$F,$D31,데이터!$N:$N,$A$1,데이터!$O:$O,P$1)</f>
        <v>0</v>
      </c>
      <c r="R31" s="51">
        <f>COUNTIFS(데이터!$F:$F,$D31,데이터!$N:$N,$A$1,데이터!$O:$O,R$1)</f>
        <v>0</v>
      </c>
      <c r="S31" s="52">
        <f>SUMIFS(데이터!$G:$G,데이터!$F:$F,$D31,데이터!$N:$N,$A$1,데이터!$O:$O,R$1)</f>
        <v>0</v>
      </c>
      <c r="T31" s="51">
        <f>COUNTIFS(데이터!$F:$F,$D31,데이터!$N:$N,$A$1,데이터!$O:$O,T$1)</f>
        <v>0</v>
      </c>
      <c r="U31" s="52">
        <f>SUMIFS(데이터!$G:$G,데이터!$F:$F,$D31,데이터!$N:$N,$A$1,데이터!$O:$O,T$1)</f>
        <v>0</v>
      </c>
      <c r="V31" s="51">
        <f>COUNTIFS(데이터!$F:$F,$D31,데이터!$N:$N,$A$1,데이터!$O:$O,V$1)</f>
        <v>0</v>
      </c>
      <c r="W31" s="52">
        <f>SUMIFS(데이터!$G:$G,데이터!$F:$F,$D31,데이터!$N:$N,$A$1,데이터!$O:$O,V$1)</f>
        <v>0</v>
      </c>
      <c r="X31" s="51">
        <f>COUNTIFS(데이터!$F:$F,$D31,데이터!$N:$N,$A$1,데이터!$O:$O,X$1)</f>
        <v>0</v>
      </c>
      <c r="Y31" s="52">
        <f>SUMIFS(데이터!$G:$G,데이터!$F:$F,$D31,데이터!$N:$N,$A$1,데이터!$O:$O,X$1)</f>
        <v>0</v>
      </c>
      <c r="Z31" s="51">
        <f>COUNTIFS(데이터!$F:$F,$D31,데이터!$N:$N,$A$1,데이터!$O:$O,Z$1)</f>
        <v>0</v>
      </c>
      <c r="AA31" s="52">
        <f>SUMIFS(데이터!$G:$G,데이터!$F:$F,$D31,데이터!$N:$N,$A$1,데이터!$O:$O,Z$1)</f>
        <v>0</v>
      </c>
      <c r="AB31" s="51">
        <f>COUNTIFS(데이터!$F:$F,$D31,데이터!$N:$N,$A$1,데이터!$O:$O,AB$1)</f>
        <v>0</v>
      </c>
      <c r="AC31" s="52">
        <f>SUMIFS(데이터!$G:$G,데이터!$F:$F,$D31,데이터!$N:$N,$A$1,데이터!$O:$O,AB$1)</f>
        <v>0</v>
      </c>
      <c r="AD31" s="51">
        <f>COUNTIFS(데이터!$F:$F,$D31,데이터!$N:$N,$A$1,데이터!$O:$O,AD$1)</f>
        <v>0</v>
      </c>
      <c r="AE31" s="52">
        <f>SUMIFS(데이터!$G:$G,데이터!$F:$F,$D31,데이터!$N:$N,$A$1,데이터!$O:$O,AD$1)</f>
        <v>0</v>
      </c>
      <c r="AF31" s="51">
        <f>COUNTIFS(데이터!$F:$F,$D31,데이터!$N:$N,$A$1,데이터!$O:$O,AF$1)</f>
        <v>0</v>
      </c>
      <c r="AG31" s="52">
        <f>SUMIFS(데이터!$G:$G,데이터!$F:$F,$D31,데이터!$N:$N,$A$1,데이터!$O:$O,AF$1)</f>
        <v>0</v>
      </c>
    </row>
    <row r="32" spans="1:33">
      <c r="A32" s="233"/>
      <c r="B32" s="233"/>
      <c r="C32" s="242" t="s">
        <v>899</v>
      </c>
      <c r="D32" s="49" t="str">
        <f>연간집계!D32</f>
        <v>베이비북_198_198_가변 쿠션하드 (베이비북_198_198_78p_가변 쿠션하드 / 198X198 | 쿠션하드커버 | 없음 | 78p)</v>
      </c>
      <c r="E32" s="50" t="str">
        <f>연간집계!E32</f>
        <v>베이비북 198 (쿠션하드/78p)</v>
      </c>
      <c r="F32" s="51">
        <f>COUNTIFS(데이터!F:F,D32,데이터!$N:$N,$A$1)</f>
        <v>1</v>
      </c>
      <c r="G32" s="52">
        <f>SUMIFS(데이터!G:G,데이터!F:F,D32,데이터!$N:$N,$A$1)</f>
        <v>1</v>
      </c>
      <c r="H32" s="55">
        <f t="shared" si="2"/>
        <v>7.3648549123582268E-5</v>
      </c>
      <c r="I32" s="232">
        <f>SUM(G32:G37)</f>
        <v>7</v>
      </c>
      <c r="J32" s="51">
        <f>COUNTIFS(데이터!$F:$F,$D32,데이터!$N:$N,$A$1,데이터!$O:$O,J$1)</f>
        <v>0</v>
      </c>
      <c r="K32" s="52">
        <f>SUMIFS(데이터!$G:$G,데이터!$F:$F,$D32,데이터!$N:$N,$A$1,데이터!$O:$O,J$1)</f>
        <v>0</v>
      </c>
      <c r="L32" s="51">
        <f>COUNTIFS(데이터!$F:$F,$D32,데이터!$N:$N,$A$1,데이터!$O:$O,L$1)</f>
        <v>0</v>
      </c>
      <c r="M32" s="52">
        <f>SUMIFS(데이터!$G:$G,데이터!$F:$F,$D32,데이터!$N:$N,$A$1,데이터!$O:$O,L$1)</f>
        <v>0</v>
      </c>
      <c r="N32" s="51">
        <f>COUNTIFS(데이터!$F:$F,$D32,데이터!$N:$N,$A$1,데이터!$O:$O,N$1)</f>
        <v>0</v>
      </c>
      <c r="O32" s="52">
        <f>SUMIFS(데이터!$G:$G,데이터!$F:$F,$D32,데이터!$N:$N,$A$1,데이터!$O:$O,N$1)</f>
        <v>0</v>
      </c>
      <c r="P32" s="51">
        <f>COUNTIFS(데이터!$F:$F,$D32,데이터!$N:$N,$A$1,데이터!$O:$O,P$1)</f>
        <v>0</v>
      </c>
      <c r="Q32" s="52">
        <f>SUMIFS(데이터!$G:$G,데이터!$F:$F,$D32,데이터!$N:$N,$A$1,데이터!$O:$O,P$1)</f>
        <v>0</v>
      </c>
      <c r="R32" s="51">
        <f>COUNTIFS(데이터!$F:$F,$D32,데이터!$N:$N,$A$1,데이터!$O:$O,R$1)</f>
        <v>0</v>
      </c>
      <c r="S32" s="52">
        <f>SUMIFS(데이터!$G:$G,데이터!$F:$F,$D32,데이터!$N:$N,$A$1,데이터!$O:$O,R$1)</f>
        <v>0</v>
      </c>
      <c r="T32" s="51">
        <f>COUNTIFS(데이터!$F:$F,$D32,데이터!$N:$N,$A$1,데이터!$O:$O,T$1)</f>
        <v>0</v>
      </c>
      <c r="U32" s="52">
        <f>SUMIFS(데이터!$G:$G,데이터!$F:$F,$D32,데이터!$N:$N,$A$1,데이터!$O:$O,T$1)</f>
        <v>0</v>
      </c>
      <c r="V32" s="51">
        <f>COUNTIFS(데이터!$F:$F,$D32,데이터!$N:$N,$A$1,데이터!$O:$O,V$1)</f>
        <v>0</v>
      </c>
      <c r="W32" s="52">
        <f>SUMIFS(데이터!$G:$G,데이터!$F:$F,$D32,데이터!$N:$N,$A$1,데이터!$O:$O,V$1)</f>
        <v>0</v>
      </c>
      <c r="X32" s="51">
        <f>COUNTIFS(데이터!$F:$F,$D32,데이터!$N:$N,$A$1,데이터!$O:$O,X$1)</f>
        <v>0</v>
      </c>
      <c r="Y32" s="52">
        <f>SUMIFS(데이터!$G:$G,데이터!$F:$F,$D32,데이터!$N:$N,$A$1,데이터!$O:$O,X$1)</f>
        <v>0</v>
      </c>
      <c r="Z32" s="51">
        <f>COUNTIFS(데이터!$F:$F,$D32,데이터!$N:$N,$A$1,데이터!$O:$O,Z$1)</f>
        <v>0</v>
      </c>
      <c r="AA32" s="52">
        <f>SUMIFS(데이터!$G:$G,데이터!$F:$F,$D32,데이터!$N:$N,$A$1,데이터!$O:$O,Z$1)</f>
        <v>0</v>
      </c>
      <c r="AB32" s="51">
        <f>COUNTIFS(데이터!$F:$F,$D32,데이터!$N:$N,$A$1,데이터!$O:$O,AB$1)</f>
        <v>1</v>
      </c>
      <c r="AC32" s="52">
        <f>SUMIFS(데이터!$G:$G,데이터!$F:$F,$D32,데이터!$N:$N,$A$1,데이터!$O:$O,AB$1)</f>
        <v>1</v>
      </c>
      <c r="AD32" s="51">
        <f>COUNTIFS(데이터!$F:$F,$D32,데이터!$N:$N,$A$1,데이터!$O:$O,AD$1)</f>
        <v>0</v>
      </c>
      <c r="AE32" s="52">
        <f>SUMIFS(데이터!$G:$G,데이터!$F:$F,$D32,데이터!$N:$N,$A$1,데이터!$O:$O,AD$1)</f>
        <v>0</v>
      </c>
      <c r="AF32" s="51">
        <f>COUNTIFS(데이터!$F:$F,$D32,데이터!$N:$N,$A$1,데이터!$O:$O,AF$1)</f>
        <v>0</v>
      </c>
      <c r="AG32" s="52">
        <f>SUMIFS(데이터!$G:$G,데이터!$F:$F,$D32,데이터!$N:$N,$A$1,데이터!$O:$O,AF$1)</f>
        <v>0</v>
      </c>
    </row>
    <row r="33" spans="1:33">
      <c r="A33" s="233"/>
      <c r="B33" s="233"/>
      <c r="C33" s="233"/>
      <c r="D33" s="49" t="str">
        <f>연간집계!D33</f>
        <v>베이비북_198_198_가변 쿠션하드 (베이비북_198_198_58p_가변 쿠션하드 / 198X198 | 쿠션하드커버 | 없음 | 58p)</v>
      </c>
      <c r="E33" s="50" t="str">
        <f>연간집계!E33</f>
        <v>베이비북 198 (쿠션하드/58p)</v>
      </c>
      <c r="F33" s="51">
        <f>COUNTIFS(데이터!F:F,D33,데이터!$N:$N,$A$1)</f>
        <v>4</v>
      </c>
      <c r="G33" s="52">
        <f>SUMIFS(데이터!G:G,데이터!F:F,D33,데이터!$N:$N,$A$1)</f>
        <v>4</v>
      </c>
      <c r="H33" s="55">
        <f t="shared" si="2"/>
        <v>2.9459419649432907E-4</v>
      </c>
      <c r="I33" s="233"/>
      <c r="J33" s="51">
        <f>COUNTIFS(데이터!$F:$F,$D33,데이터!$N:$N,$A$1,데이터!$O:$O,J$1)</f>
        <v>0</v>
      </c>
      <c r="K33" s="52">
        <f>SUMIFS(데이터!$G:$G,데이터!$F:$F,$D33,데이터!$N:$N,$A$1,데이터!$O:$O,J$1)</f>
        <v>0</v>
      </c>
      <c r="L33" s="51">
        <f>COUNTIFS(데이터!$F:$F,$D33,데이터!$N:$N,$A$1,데이터!$O:$O,L$1)</f>
        <v>0</v>
      </c>
      <c r="M33" s="52">
        <f>SUMIFS(데이터!$G:$G,데이터!$F:$F,$D33,데이터!$N:$N,$A$1,데이터!$O:$O,L$1)</f>
        <v>0</v>
      </c>
      <c r="N33" s="51">
        <f>COUNTIFS(데이터!$F:$F,$D33,데이터!$N:$N,$A$1,데이터!$O:$O,N$1)</f>
        <v>0</v>
      </c>
      <c r="O33" s="52">
        <f>SUMIFS(데이터!$G:$G,데이터!$F:$F,$D33,데이터!$N:$N,$A$1,데이터!$O:$O,N$1)</f>
        <v>0</v>
      </c>
      <c r="P33" s="51">
        <f>COUNTIFS(데이터!$F:$F,$D33,데이터!$N:$N,$A$1,데이터!$O:$O,P$1)</f>
        <v>0</v>
      </c>
      <c r="Q33" s="52">
        <f>SUMIFS(데이터!$G:$G,데이터!$F:$F,$D33,데이터!$N:$N,$A$1,데이터!$O:$O,P$1)</f>
        <v>0</v>
      </c>
      <c r="R33" s="51">
        <f>COUNTIFS(데이터!$F:$F,$D33,데이터!$N:$N,$A$1,데이터!$O:$O,R$1)</f>
        <v>0</v>
      </c>
      <c r="S33" s="52">
        <f>SUMIFS(데이터!$G:$G,데이터!$F:$F,$D33,데이터!$N:$N,$A$1,데이터!$O:$O,R$1)</f>
        <v>0</v>
      </c>
      <c r="T33" s="51">
        <f>COUNTIFS(데이터!$F:$F,$D33,데이터!$N:$N,$A$1,데이터!$O:$O,T$1)</f>
        <v>0</v>
      </c>
      <c r="U33" s="52">
        <f>SUMIFS(데이터!$G:$G,데이터!$F:$F,$D33,데이터!$N:$N,$A$1,데이터!$O:$O,T$1)</f>
        <v>0</v>
      </c>
      <c r="V33" s="51">
        <f>COUNTIFS(데이터!$F:$F,$D33,데이터!$N:$N,$A$1,데이터!$O:$O,V$1)</f>
        <v>0</v>
      </c>
      <c r="W33" s="52">
        <f>SUMIFS(데이터!$G:$G,데이터!$F:$F,$D33,데이터!$N:$N,$A$1,데이터!$O:$O,V$1)</f>
        <v>0</v>
      </c>
      <c r="X33" s="51">
        <f>COUNTIFS(데이터!$F:$F,$D33,데이터!$N:$N,$A$1,데이터!$O:$O,X$1)</f>
        <v>0</v>
      </c>
      <c r="Y33" s="52">
        <f>SUMIFS(데이터!$G:$G,데이터!$F:$F,$D33,데이터!$N:$N,$A$1,데이터!$O:$O,X$1)</f>
        <v>0</v>
      </c>
      <c r="Z33" s="51">
        <f>COUNTIFS(데이터!$F:$F,$D33,데이터!$N:$N,$A$1,데이터!$O:$O,Z$1)</f>
        <v>1</v>
      </c>
      <c r="AA33" s="52">
        <f>SUMIFS(데이터!$G:$G,데이터!$F:$F,$D33,데이터!$N:$N,$A$1,데이터!$O:$O,Z$1)</f>
        <v>1</v>
      </c>
      <c r="AB33" s="51">
        <f>COUNTIFS(데이터!$F:$F,$D33,데이터!$N:$N,$A$1,데이터!$O:$O,AB$1)</f>
        <v>3</v>
      </c>
      <c r="AC33" s="52">
        <f>SUMIFS(데이터!$G:$G,데이터!$F:$F,$D33,데이터!$N:$N,$A$1,데이터!$O:$O,AB$1)</f>
        <v>3</v>
      </c>
      <c r="AD33" s="51">
        <f>COUNTIFS(데이터!$F:$F,$D33,데이터!$N:$N,$A$1,데이터!$O:$O,AD$1)</f>
        <v>0</v>
      </c>
      <c r="AE33" s="52">
        <f>SUMIFS(데이터!$G:$G,데이터!$F:$F,$D33,데이터!$N:$N,$A$1,데이터!$O:$O,AD$1)</f>
        <v>0</v>
      </c>
      <c r="AF33" s="51">
        <f>COUNTIFS(데이터!$F:$F,$D33,데이터!$N:$N,$A$1,데이터!$O:$O,AF$1)</f>
        <v>0</v>
      </c>
      <c r="AG33" s="52">
        <f>SUMIFS(데이터!$G:$G,데이터!$F:$F,$D33,데이터!$N:$N,$A$1,데이터!$O:$O,AF$1)</f>
        <v>0</v>
      </c>
    </row>
    <row r="34" spans="1:33">
      <c r="A34" s="233"/>
      <c r="B34" s="233"/>
      <c r="C34" s="233"/>
      <c r="D34" s="49" t="str">
        <f>연간집계!D34</f>
        <v>베이비북_198_198_가변 쿠션하드 (베이비북_198_198_38p_가변 쿠션하드 / 198X198 | 쿠션하드커버 | 없음 | 38p)</v>
      </c>
      <c r="E34" s="50" t="str">
        <f>연간집계!E34</f>
        <v>베이비북 198 (쿠션하드/38p)</v>
      </c>
      <c r="F34" s="51">
        <f>COUNTIFS(데이터!F:F,D34,데이터!$N:$N,$A$1)</f>
        <v>2</v>
      </c>
      <c r="G34" s="52">
        <f>SUMIFS(데이터!G:G,데이터!F:F,D34,데이터!$N:$N,$A$1)</f>
        <v>2</v>
      </c>
      <c r="H34" s="55">
        <f t="shared" si="2"/>
        <v>1.4729709824716454E-4</v>
      </c>
      <c r="I34" s="233"/>
      <c r="J34" s="51">
        <f>COUNTIFS(데이터!$F:$F,$D34,데이터!$N:$N,$A$1,데이터!$O:$O,J$1)</f>
        <v>0</v>
      </c>
      <c r="K34" s="52">
        <f>SUMIFS(데이터!$G:$G,데이터!$F:$F,$D34,데이터!$N:$N,$A$1,데이터!$O:$O,J$1)</f>
        <v>0</v>
      </c>
      <c r="L34" s="51">
        <f>COUNTIFS(데이터!$F:$F,$D34,데이터!$N:$N,$A$1,데이터!$O:$O,L$1)</f>
        <v>0</v>
      </c>
      <c r="M34" s="52">
        <f>SUMIFS(데이터!$G:$G,데이터!$F:$F,$D34,데이터!$N:$N,$A$1,데이터!$O:$O,L$1)</f>
        <v>0</v>
      </c>
      <c r="N34" s="51">
        <f>COUNTIFS(데이터!$F:$F,$D34,데이터!$N:$N,$A$1,데이터!$O:$O,N$1)</f>
        <v>0</v>
      </c>
      <c r="O34" s="52">
        <f>SUMIFS(데이터!$G:$G,데이터!$F:$F,$D34,데이터!$N:$N,$A$1,데이터!$O:$O,N$1)</f>
        <v>0</v>
      </c>
      <c r="P34" s="51">
        <f>COUNTIFS(데이터!$F:$F,$D34,데이터!$N:$N,$A$1,데이터!$O:$O,P$1)</f>
        <v>0</v>
      </c>
      <c r="Q34" s="52">
        <f>SUMIFS(데이터!$G:$G,데이터!$F:$F,$D34,데이터!$N:$N,$A$1,데이터!$O:$O,P$1)</f>
        <v>0</v>
      </c>
      <c r="R34" s="51">
        <f>COUNTIFS(데이터!$F:$F,$D34,데이터!$N:$N,$A$1,데이터!$O:$O,R$1)</f>
        <v>0</v>
      </c>
      <c r="S34" s="52">
        <f>SUMIFS(데이터!$G:$G,데이터!$F:$F,$D34,데이터!$N:$N,$A$1,데이터!$O:$O,R$1)</f>
        <v>0</v>
      </c>
      <c r="T34" s="51">
        <f>COUNTIFS(데이터!$F:$F,$D34,데이터!$N:$N,$A$1,데이터!$O:$O,T$1)</f>
        <v>0</v>
      </c>
      <c r="U34" s="52">
        <f>SUMIFS(데이터!$G:$G,데이터!$F:$F,$D34,데이터!$N:$N,$A$1,데이터!$O:$O,T$1)</f>
        <v>0</v>
      </c>
      <c r="V34" s="51">
        <f>COUNTIFS(데이터!$F:$F,$D34,데이터!$N:$N,$A$1,데이터!$O:$O,V$1)</f>
        <v>0</v>
      </c>
      <c r="W34" s="52">
        <f>SUMIFS(데이터!$G:$G,데이터!$F:$F,$D34,데이터!$N:$N,$A$1,데이터!$O:$O,V$1)</f>
        <v>0</v>
      </c>
      <c r="X34" s="51">
        <f>COUNTIFS(데이터!$F:$F,$D34,데이터!$N:$N,$A$1,데이터!$O:$O,X$1)</f>
        <v>1</v>
      </c>
      <c r="Y34" s="52">
        <f>SUMIFS(데이터!$G:$G,데이터!$F:$F,$D34,데이터!$N:$N,$A$1,데이터!$O:$O,X$1)</f>
        <v>1</v>
      </c>
      <c r="Z34" s="51">
        <f>COUNTIFS(데이터!$F:$F,$D34,데이터!$N:$N,$A$1,데이터!$O:$O,Z$1)</f>
        <v>0</v>
      </c>
      <c r="AA34" s="52">
        <f>SUMIFS(데이터!$G:$G,데이터!$F:$F,$D34,데이터!$N:$N,$A$1,데이터!$O:$O,Z$1)</f>
        <v>0</v>
      </c>
      <c r="AB34" s="51">
        <f>COUNTIFS(데이터!$F:$F,$D34,데이터!$N:$N,$A$1,데이터!$O:$O,AB$1)</f>
        <v>0</v>
      </c>
      <c r="AC34" s="52">
        <f>SUMIFS(데이터!$G:$G,데이터!$F:$F,$D34,데이터!$N:$N,$A$1,데이터!$O:$O,AB$1)</f>
        <v>0</v>
      </c>
      <c r="AD34" s="51">
        <f>COUNTIFS(데이터!$F:$F,$D34,데이터!$N:$N,$A$1,데이터!$O:$O,AD$1)</f>
        <v>1</v>
      </c>
      <c r="AE34" s="52">
        <f>SUMIFS(데이터!$G:$G,데이터!$F:$F,$D34,데이터!$N:$N,$A$1,데이터!$O:$O,AD$1)</f>
        <v>1</v>
      </c>
      <c r="AF34" s="51">
        <f>COUNTIFS(데이터!$F:$F,$D34,데이터!$N:$N,$A$1,데이터!$O:$O,AF$1)</f>
        <v>0</v>
      </c>
      <c r="AG34" s="52">
        <f>SUMIFS(데이터!$G:$G,데이터!$F:$F,$D34,데이터!$N:$N,$A$1,데이터!$O:$O,AF$1)</f>
        <v>0</v>
      </c>
    </row>
    <row r="35" spans="1:33">
      <c r="A35" s="233"/>
      <c r="B35" s="233"/>
      <c r="C35" s="233"/>
      <c r="D35" s="49" t="str">
        <f>연간집계!D35</f>
        <v>베이비북_198_198_78p_가변 소프트 / 198X198| 소프트커버 | 없음 | 78p</v>
      </c>
      <c r="E35" s="50" t="str">
        <f>연간집계!E35</f>
        <v>베이비북 198 (소프트/78p)</v>
      </c>
      <c r="F35" s="51">
        <f>COUNTIFS(데이터!F:F,D35,데이터!$N:$N,$A$1)</f>
        <v>0</v>
      </c>
      <c r="G35" s="52">
        <f>SUMIFS(데이터!G:G,데이터!F:F,D35,데이터!$N:$N,$A$1)</f>
        <v>0</v>
      </c>
      <c r="H35" s="55">
        <f t="shared" si="2"/>
        <v>0</v>
      </c>
      <c r="I35" s="233"/>
      <c r="J35" s="51">
        <f>COUNTIFS(데이터!$F:$F,$D35,데이터!$N:$N,$A$1,데이터!$O:$O,J$1)</f>
        <v>0</v>
      </c>
      <c r="K35" s="52">
        <f>SUMIFS(데이터!$G:$G,데이터!$F:$F,$D35,데이터!$N:$N,$A$1,데이터!$O:$O,J$1)</f>
        <v>0</v>
      </c>
      <c r="L35" s="51">
        <f>COUNTIFS(데이터!$F:$F,$D35,데이터!$N:$N,$A$1,데이터!$O:$O,L$1)</f>
        <v>0</v>
      </c>
      <c r="M35" s="52">
        <f>SUMIFS(데이터!$G:$G,데이터!$F:$F,$D35,데이터!$N:$N,$A$1,데이터!$O:$O,L$1)</f>
        <v>0</v>
      </c>
      <c r="N35" s="51">
        <f>COUNTIFS(데이터!$F:$F,$D35,데이터!$N:$N,$A$1,데이터!$O:$O,N$1)</f>
        <v>0</v>
      </c>
      <c r="O35" s="52">
        <f>SUMIFS(데이터!$G:$G,데이터!$F:$F,$D35,데이터!$N:$N,$A$1,데이터!$O:$O,N$1)</f>
        <v>0</v>
      </c>
      <c r="P35" s="51">
        <f>COUNTIFS(데이터!$F:$F,$D35,데이터!$N:$N,$A$1,데이터!$O:$O,P$1)</f>
        <v>0</v>
      </c>
      <c r="Q35" s="52">
        <f>SUMIFS(데이터!$G:$G,데이터!$F:$F,$D35,데이터!$N:$N,$A$1,데이터!$O:$O,P$1)</f>
        <v>0</v>
      </c>
      <c r="R35" s="51">
        <f>COUNTIFS(데이터!$F:$F,$D35,데이터!$N:$N,$A$1,데이터!$O:$O,R$1)</f>
        <v>0</v>
      </c>
      <c r="S35" s="52">
        <f>SUMIFS(데이터!$G:$G,데이터!$F:$F,$D35,데이터!$N:$N,$A$1,데이터!$O:$O,R$1)</f>
        <v>0</v>
      </c>
      <c r="T35" s="51">
        <f>COUNTIFS(데이터!$F:$F,$D35,데이터!$N:$N,$A$1,데이터!$O:$O,T$1)</f>
        <v>0</v>
      </c>
      <c r="U35" s="52">
        <f>SUMIFS(데이터!$G:$G,데이터!$F:$F,$D35,데이터!$N:$N,$A$1,데이터!$O:$O,T$1)</f>
        <v>0</v>
      </c>
      <c r="V35" s="51">
        <f>COUNTIFS(데이터!$F:$F,$D35,데이터!$N:$N,$A$1,데이터!$O:$O,V$1)</f>
        <v>0</v>
      </c>
      <c r="W35" s="52">
        <f>SUMIFS(데이터!$G:$G,데이터!$F:$F,$D35,데이터!$N:$N,$A$1,데이터!$O:$O,V$1)</f>
        <v>0</v>
      </c>
      <c r="X35" s="51">
        <f>COUNTIFS(데이터!$F:$F,$D35,데이터!$N:$N,$A$1,데이터!$O:$O,X$1)</f>
        <v>0</v>
      </c>
      <c r="Y35" s="52">
        <f>SUMIFS(데이터!$G:$G,데이터!$F:$F,$D35,데이터!$N:$N,$A$1,데이터!$O:$O,X$1)</f>
        <v>0</v>
      </c>
      <c r="Z35" s="51">
        <f>COUNTIFS(데이터!$F:$F,$D35,데이터!$N:$N,$A$1,데이터!$O:$O,Z$1)</f>
        <v>0</v>
      </c>
      <c r="AA35" s="52">
        <f>SUMIFS(데이터!$G:$G,데이터!$F:$F,$D35,데이터!$N:$N,$A$1,데이터!$O:$O,Z$1)</f>
        <v>0</v>
      </c>
      <c r="AB35" s="51">
        <f>COUNTIFS(데이터!$F:$F,$D35,데이터!$N:$N,$A$1,데이터!$O:$O,AB$1)</f>
        <v>0</v>
      </c>
      <c r="AC35" s="52">
        <f>SUMIFS(데이터!$G:$G,데이터!$F:$F,$D35,데이터!$N:$N,$A$1,데이터!$O:$O,AB$1)</f>
        <v>0</v>
      </c>
      <c r="AD35" s="51">
        <f>COUNTIFS(데이터!$F:$F,$D35,데이터!$N:$N,$A$1,데이터!$O:$O,AD$1)</f>
        <v>0</v>
      </c>
      <c r="AE35" s="52">
        <f>SUMIFS(데이터!$G:$G,데이터!$F:$F,$D35,데이터!$N:$N,$A$1,데이터!$O:$O,AD$1)</f>
        <v>0</v>
      </c>
      <c r="AF35" s="51">
        <f>COUNTIFS(데이터!$F:$F,$D35,데이터!$N:$N,$A$1,데이터!$O:$O,AF$1)</f>
        <v>0</v>
      </c>
      <c r="AG35" s="52">
        <f>SUMIFS(데이터!$G:$G,데이터!$F:$F,$D35,데이터!$N:$N,$A$1,데이터!$O:$O,AF$1)</f>
        <v>0</v>
      </c>
    </row>
    <row r="36" spans="1:33">
      <c r="A36" s="233"/>
      <c r="B36" s="233"/>
      <c r="C36" s="233"/>
      <c r="D36" s="49" t="str">
        <f>연간집계!D36</f>
        <v>베이비북_198_198_가변 소프트 (베이비북_198_198_58p_가변 소프트 / 198X198|소프트커버|없음|58p)</v>
      </c>
      <c r="E36" s="50" t="str">
        <f>연간집계!E36</f>
        <v>베이비북 198 (소프트/58p)</v>
      </c>
      <c r="F36" s="51">
        <f>COUNTIFS(데이터!F:F,D36,데이터!$N:$N,$A$1)</f>
        <v>0</v>
      </c>
      <c r="G36" s="52">
        <f>SUMIFS(데이터!G:G,데이터!F:F,D36,데이터!$N:$N,$A$1)</f>
        <v>0</v>
      </c>
      <c r="H36" s="55">
        <f t="shared" si="2"/>
        <v>0</v>
      </c>
      <c r="I36" s="233"/>
      <c r="J36" s="51">
        <f>COUNTIFS(데이터!$F:$F,$D36,데이터!$N:$N,$A$1,데이터!$O:$O,J$1)</f>
        <v>0</v>
      </c>
      <c r="K36" s="52">
        <f>SUMIFS(데이터!$G:$G,데이터!$F:$F,$D36,데이터!$N:$N,$A$1,데이터!$O:$O,J$1)</f>
        <v>0</v>
      </c>
      <c r="L36" s="51">
        <f>COUNTIFS(데이터!$F:$F,$D36,데이터!$N:$N,$A$1,데이터!$O:$O,L$1)</f>
        <v>0</v>
      </c>
      <c r="M36" s="52">
        <f>SUMIFS(데이터!$G:$G,데이터!$F:$F,$D36,데이터!$N:$N,$A$1,데이터!$O:$O,L$1)</f>
        <v>0</v>
      </c>
      <c r="N36" s="51">
        <f>COUNTIFS(데이터!$F:$F,$D36,데이터!$N:$N,$A$1,데이터!$O:$O,N$1)</f>
        <v>0</v>
      </c>
      <c r="O36" s="52">
        <f>SUMIFS(데이터!$G:$G,데이터!$F:$F,$D36,데이터!$N:$N,$A$1,데이터!$O:$O,N$1)</f>
        <v>0</v>
      </c>
      <c r="P36" s="51">
        <f>COUNTIFS(데이터!$F:$F,$D36,데이터!$N:$N,$A$1,데이터!$O:$O,P$1)</f>
        <v>0</v>
      </c>
      <c r="Q36" s="52">
        <f>SUMIFS(데이터!$G:$G,데이터!$F:$F,$D36,데이터!$N:$N,$A$1,데이터!$O:$O,P$1)</f>
        <v>0</v>
      </c>
      <c r="R36" s="51">
        <f>COUNTIFS(데이터!$F:$F,$D36,데이터!$N:$N,$A$1,데이터!$O:$O,R$1)</f>
        <v>0</v>
      </c>
      <c r="S36" s="52">
        <f>SUMIFS(데이터!$G:$G,데이터!$F:$F,$D36,데이터!$N:$N,$A$1,데이터!$O:$O,R$1)</f>
        <v>0</v>
      </c>
      <c r="T36" s="51">
        <f>COUNTIFS(데이터!$F:$F,$D36,데이터!$N:$N,$A$1,데이터!$O:$O,T$1)</f>
        <v>0</v>
      </c>
      <c r="U36" s="52">
        <f>SUMIFS(데이터!$G:$G,데이터!$F:$F,$D36,데이터!$N:$N,$A$1,데이터!$O:$O,T$1)</f>
        <v>0</v>
      </c>
      <c r="V36" s="51">
        <f>COUNTIFS(데이터!$F:$F,$D36,데이터!$N:$N,$A$1,데이터!$O:$O,V$1)</f>
        <v>0</v>
      </c>
      <c r="W36" s="52">
        <f>SUMIFS(데이터!$G:$G,데이터!$F:$F,$D36,데이터!$N:$N,$A$1,데이터!$O:$O,V$1)</f>
        <v>0</v>
      </c>
      <c r="X36" s="51">
        <f>COUNTIFS(데이터!$F:$F,$D36,데이터!$N:$N,$A$1,데이터!$O:$O,X$1)</f>
        <v>0</v>
      </c>
      <c r="Y36" s="52">
        <f>SUMIFS(데이터!$G:$G,데이터!$F:$F,$D36,데이터!$N:$N,$A$1,데이터!$O:$O,X$1)</f>
        <v>0</v>
      </c>
      <c r="Z36" s="51">
        <f>COUNTIFS(데이터!$F:$F,$D36,데이터!$N:$N,$A$1,데이터!$O:$O,Z$1)</f>
        <v>0</v>
      </c>
      <c r="AA36" s="52">
        <f>SUMIFS(데이터!$G:$G,데이터!$F:$F,$D36,데이터!$N:$N,$A$1,데이터!$O:$O,Z$1)</f>
        <v>0</v>
      </c>
      <c r="AB36" s="51">
        <f>COUNTIFS(데이터!$F:$F,$D36,데이터!$N:$N,$A$1,데이터!$O:$O,AB$1)</f>
        <v>0</v>
      </c>
      <c r="AC36" s="52">
        <f>SUMIFS(데이터!$G:$G,데이터!$F:$F,$D36,데이터!$N:$N,$A$1,데이터!$O:$O,AB$1)</f>
        <v>0</v>
      </c>
      <c r="AD36" s="51">
        <f>COUNTIFS(데이터!$F:$F,$D36,데이터!$N:$N,$A$1,데이터!$O:$O,AD$1)</f>
        <v>0</v>
      </c>
      <c r="AE36" s="52">
        <f>SUMIFS(데이터!$G:$G,데이터!$F:$F,$D36,데이터!$N:$N,$A$1,데이터!$O:$O,AD$1)</f>
        <v>0</v>
      </c>
      <c r="AF36" s="51">
        <f>COUNTIFS(데이터!$F:$F,$D36,데이터!$N:$N,$A$1,데이터!$O:$O,AF$1)</f>
        <v>0</v>
      </c>
      <c r="AG36" s="52">
        <f>SUMIFS(데이터!$G:$G,데이터!$F:$F,$D36,데이터!$N:$N,$A$1,데이터!$O:$O,AF$1)</f>
        <v>0</v>
      </c>
    </row>
    <row r="37" spans="1:33">
      <c r="A37" s="233"/>
      <c r="B37" s="233"/>
      <c r="C37" s="233"/>
      <c r="D37" s="49" t="str">
        <f>연간집계!D37</f>
        <v>베이비북_198_198_38p_가변 소프트 / 198X198| 소프트커버 | 없음 | 38p</v>
      </c>
      <c r="E37" s="50" t="str">
        <f>연간집계!E37</f>
        <v>베이비북 198 (소프트/38p)</v>
      </c>
      <c r="F37" s="51">
        <f>COUNTIFS(데이터!F:F,D37,데이터!$N:$N,$A$1)</f>
        <v>0</v>
      </c>
      <c r="G37" s="52">
        <f>SUMIFS(데이터!G:G,데이터!F:F,D37,데이터!$N:$N,$A$1)</f>
        <v>0</v>
      </c>
      <c r="H37" s="55">
        <f t="shared" si="2"/>
        <v>0</v>
      </c>
      <c r="I37" s="233"/>
      <c r="J37" s="51">
        <f>COUNTIFS(데이터!$F:$F,$D37,데이터!$N:$N,$A$1,데이터!$O:$O,J$1)</f>
        <v>0</v>
      </c>
      <c r="K37" s="52">
        <f>SUMIFS(데이터!$G:$G,데이터!$F:$F,$D37,데이터!$N:$N,$A$1,데이터!$O:$O,J$1)</f>
        <v>0</v>
      </c>
      <c r="L37" s="51">
        <f>COUNTIFS(데이터!$F:$F,$D37,데이터!$N:$N,$A$1,데이터!$O:$O,L$1)</f>
        <v>0</v>
      </c>
      <c r="M37" s="52">
        <f>SUMIFS(데이터!$G:$G,데이터!$F:$F,$D37,데이터!$N:$N,$A$1,데이터!$O:$O,L$1)</f>
        <v>0</v>
      </c>
      <c r="N37" s="51">
        <f>COUNTIFS(데이터!$F:$F,$D37,데이터!$N:$N,$A$1,데이터!$O:$O,N$1)</f>
        <v>0</v>
      </c>
      <c r="O37" s="52">
        <f>SUMIFS(데이터!$G:$G,데이터!$F:$F,$D37,데이터!$N:$N,$A$1,데이터!$O:$O,N$1)</f>
        <v>0</v>
      </c>
      <c r="P37" s="51">
        <f>COUNTIFS(데이터!$F:$F,$D37,데이터!$N:$N,$A$1,데이터!$O:$O,P$1)</f>
        <v>0</v>
      </c>
      <c r="Q37" s="52">
        <f>SUMIFS(데이터!$G:$G,데이터!$F:$F,$D37,데이터!$N:$N,$A$1,데이터!$O:$O,P$1)</f>
        <v>0</v>
      </c>
      <c r="R37" s="51">
        <f>COUNTIFS(데이터!$F:$F,$D37,데이터!$N:$N,$A$1,데이터!$O:$O,R$1)</f>
        <v>0</v>
      </c>
      <c r="S37" s="52">
        <f>SUMIFS(데이터!$G:$G,데이터!$F:$F,$D37,데이터!$N:$N,$A$1,데이터!$O:$O,R$1)</f>
        <v>0</v>
      </c>
      <c r="T37" s="51">
        <f>COUNTIFS(데이터!$F:$F,$D37,데이터!$N:$N,$A$1,데이터!$O:$O,T$1)</f>
        <v>0</v>
      </c>
      <c r="U37" s="52">
        <f>SUMIFS(데이터!$G:$G,데이터!$F:$F,$D37,데이터!$N:$N,$A$1,데이터!$O:$O,T$1)</f>
        <v>0</v>
      </c>
      <c r="V37" s="51">
        <f>COUNTIFS(데이터!$F:$F,$D37,데이터!$N:$N,$A$1,데이터!$O:$O,V$1)</f>
        <v>0</v>
      </c>
      <c r="W37" s="52">
        <f>SUMIFS(데이터!$G:$G,데이터!$F:$F,$D37,데이터!$N:$N,$A$1,데이터!$O:$O,V$1)</f>
        <v>0</v>
      </c>
      <c r="X37" s="51">
        <f>COUNTIFS(데이터!$F:$F,$D37,데이터!$N:$N,$A$1,데이터!$O:$O,X$1)</f>
        <v>0</v>
      </c>
      <c r="Y37" s="52">
        <f>SUMIFS(데이터!$G:$G,데이터!$F:$F,$D37,데이터!$N:$N,$A$1,데이터!$O:$O,X$1)</f>
        <v>0</v>
      </c>
      <c r="Z37" s="51">
        <f>COUNTIFS(데이터!$F:$F,$D37,데이터!$N:$N,$A$1,데이터!$O:$O,Z$1)</f>
        <v>0</v>
      </c>
      <c r="AA37" s="52">
        <f>SUMIFS(데이터!$G:$G,데이터!$F:$F,$D37,데이터!$N:$N,$A$1,데이터!$O:$O,Z$1)</f>
        <v>0</v>
      </c>
      <c r="AB37" s="51">
        <f>COUNTIFS(데이터!$F:$F,$D37,데이터!$N:$N,$A$1,데이터!$O:$O,AB$1)</f>
        <v>0</v>
      </c>
      <c r="AC37" s="52">
        <f>SUMIFS(데이터!$G:$G,데이터!$F:$F,$D37,데이터!$N:$N,$A$1,데이터!$O:$O,AB$1)</f>
        <v>0</v>
      </c>
      <c r="AD37" s="51">
        <f>COUNTIFS(데이터!$F:$F,$D37,데이터!$N:$N,$A$1,데이터!$O:$O,AD$1)</f>
        <v>0</v>
      </c>
      <c r="AE37" s="52">
        <f>SUMIFS(데이터!$G:$G,데이터!$F:$F,$D37,데이터!$N:$N,$A$1,데이터!$O:$O,AD$1)</f>
        <v>0</v>
      </c>
      <c r="AF37" s="51">
        <f>COUNTIFS(데이터!$F:$F,$D37,데이터!$N:$N,$A$1,데이터!$O:$O,AF$1)</f>
        <v>0</v>
      </c>
      <c r="AG37" s="52">
        <f>SUMIFS(데이터!$G:$G,데이터!$F:$F,$D37,데이터!$N:$N,$A$1,데이터!$O:$O,AF$1)</f>
        <v>0</v>
      </c>
    </row>
    <row r="38" spans="1:33">
      <c r="A38" s="233"/>
      <c r="B38" s="233"/>
      <c r="C38" s="242" t="s">
        <v>912</v>
      </c>
      <c r="D38" s="49" t="str">
        <f>연간집계!D38</f>
        <v>베이비북_197_278_가변 쿠션하드 (베이비북_197_278_78p_가변 쿠션하드 / 197X278 | 쿠션하드커버 | 없음 | 78p)</v>
      </c>
      <c r="E38" s="50" t="str">
        <f>연간집계!E38</f>
        <v>베이비북 197 (쿠션하드/78p)</v>
      </c>
      <c r="F38" s="51">
        <f>COUNTIFS(데이터!F:F,D38,데이터!$N:$N,$A$1)</f>
        <v>2</v>
      </c>
      <c r="G38" s="52">
        <f>SUMIFS(데이터!G:G,데이터!F:F,D38,데이터!$N:$N,$A$1)</f>
        <v>2</v>
      </c>
      <c r="H38" s="55">
        <f t="shared" si="2"/>
        <v>1.4729709824716454E-4</v>
      </c>
      <c r="I38" s="232">
        <f>SUM(G38:G43)</f>
        <v>2</v>
      </c>
      <c r="J38" s="51">
        <f>COUNTIFS(데이터!$F:$F,$D38,데이터!$N:$N,$A$1,데이터!$O:$O,J$1)</f>
        <v>0</v>
      </c>
      <c r="K38" s="52">
        <f>SUMIFS(데이터!$G:$G,데이터!$F:$F,$D38,데이터!$N:$N,$A$1,데이터!$O:$O,J$1)</f>
        <v>0</v>
      </c>
      <c r="L38" s="51">
        <f>COUNTIFS(데이터!$F:$F,$D38,데이터!$N:$N,$A$1,데이터!$O:$O,L$1)</f>
        <v>0</v>
      </c>
      <c r="M38" s="52">
        <f>SUMIFS(데이터!$G:$G,데이터!$F:$F,$D38,데이터!$N:$N,$A$1,데이터!$O:$O,L$1)</f>
        <v>0</v>
      </c>
      <c r="N38" s="51">
        <f>COUNTIFS(데이터!$F:$F,$D38,데이터!$N:$N,$A$1,데이터!$O:$O,N$1)</f>
        <v>0</v>
      </c>
      <c r="O38" s="52">
        <f>SUMIFS(데이터!$G:$G,데이터!$F:$F,$D38,데이터!$N:$N,$A$1,데이터!$O:$O,N$1)</f>
        <v>0</v>
      </c>
      <c r="P38" s="51">
        <f>COUNTIFS(데이터!$F:$F,$D38,데이터!$N:$N,$A$1,데이터!$O:$O,P$1)</f>
        <v>0</v>
      </c>
      <c r="Q38" s="52">
        <f>SUMIFS(데이터!$G:$G,데이터!$F:$F,$D38,데이터!$N:$N,$A$1,데이터!$O:$O,P$1)</f>
        <v>0</v>
      </c>
      <c r="R38" s="51">
        <f>COUNTIFS(데이터!$F:$F,$D38,데이터!$N:$N,$A$1,데이터!$O:$O,R$1)</f>
        <v>0</v>
      </c>
      <c r="S38" s="52">
        <f>SUMIFS(데이터!$G:$G,데이터!$F:$F,$D38,데이터!$N:$N,$A$1,데이터!$O:$O,R$1)</f>
        <v>0</v>
      </c>
      <c r="T38" s="51">
        <f>COUNTIFS(데이터!$F:$F,$D38,데이터!$N:$N,$A$1,데이터!$O:$O,T$1)</f>
        <v>0</v>
      </c>
      <c r="U38" s="52">
        <f>SUMIFS(데이터!$G:$G,데이터!$F:$F,$D38,데이터!$N:$N,$A$1,데이터!$O:$O,T$1)</f>
        <v>0</v>
      </c>
      <c r="V38" s="51">
        <f>COUNTIFS(데이터!$F:$F,$D38,데이터!$N:$N,$A$1,데이터!$O:$O,V$1)</f>
        <v>0</v>
      </c>
      <c r="W38" s="52">
        <f>SUMIFS(데이터!$G:$G,데이터!$F:$F,$D38,데이터!$N:$N,$A$1,데이터!$O:$O,V$1)</f>
        <v>0</v>
      </c>
      <c r="X38" s="51">
        <f>COUNTIFS(데이터!$F:$F,$D38,데이터!$N:$N,$A$1,데이터!$O:$O,X$1)</f>
        <v>1</v>
      </c>
      <c r="Y38" s="52">
        <f>SUMIFS(데이터!$G:$G,데이터!$F:$F,$D38,데이터!$N:$N,$A$1,데이터!$O:$O,X$1)</f>
        <v>1</v>
      </c>
      <c r="Z38" s="51">
        <f>COUNTIFS(데이터!$F:$F,$D38,데이터!$N:$N,$A$1,데이터!$O:$O,Z$1)</f>
        <v>0</v>
      </c>
      <c r="AA38" s="52">
        <f>SUMIFS(데이터!$G:$G,데이터!$F:$F,$D38,데이터!$N:$N,$A$1,데이터!$O:$O,Z$1)</f>
        <v>0</v>
      </c>
      <c r="AB38" s="51">
        <f>COUNTIFS(데이터!$F:$F,$D38,데이터!$N:$N,$A$1,데이터!$O:$O,AB$1)</f>
        <v>0</v>
      </c>
      <c r="AC38" s="52">
        <f>SUMIFS(데이터!$G:$G,데이터!$F:$F,$D38,데이터!$N:$N,$A$1,데이터!$O:$O,AB$1)</f>
        <v>0</v>
      </c>
      <c r="AD38" s="51">
        <f>COUNTIFS(데이터!$F:$F,$D38,데이터!$N:$N,$A$1,데이터!$O:$O,AD$1)</f>
        <v>0</v>
      </c>
      <c r="AE38" s="52">
        <f>SUMIFS(데이터!$G:$G,데이터!$F:$F,$D38,데이터!$N:$N,$A$1,데이터!$O:$O,AD$1)</f>
        <v>0</v>
      </c>
      <c r="AF38" s="51">
        <f>COUNTIFS(데이터!$F:$F,$D38,데이터!$N:$N,$A$1,데이터!$O:$O,AF$1)</f>
        <v>1</v>
      </c>
      <c r="AG38" s="52">
        <f>SUMIFS(데이터!$G:$G,데이터!$F:$F,$D38,데이터!$N:$N,$A$1,데이터!$O:$O,AF$1)</f>
        <v>1</v>
      </c>
    </row>
    <row r="39" spans="1:33">
      <c r="A39" s="233"/>
      <c r="B39" s="233"/>
      <c r="C39" s="233"/>
      <c r="D39" s="49" t="str">
        <f>연간집계!D39</f>
        <v>베이비북_198_198_58p_가변 쿠션하드 / 198X198 | 쿠션하드커버 | 없음 | 58p</v>
      </c>
      <c r="E39" s="50" t="str">
        <f>연간집계!E39</f>
        <v>베이비북 197 (쿠션하드/58p)</v>
      </c>
      <c r="F39" s="51">
        <f>COUNTIFS(데이터!F:F,D39,데이터!$N:$N,$A$1)</f>
        <v>0</v>
      </c>
      <c r="G39" s="52">
        <f>SUMIFS(데이터!G:G,데이터!F:F,D39,데이터!$N:$N,$A$1)</f>
        <v>0</v>
      </c>
      <c r="H39" s="55">
        <f t="shared" si="2"/>
        <v>0</v>
      </c>
      <c r="I39" s="233"/>
      <c r="J39" s="51">
        <f>COUNTIFS(데이터!$F:$F,$D39,데이터!$N:$N,$A$1,데이터!$O:$O,J$1)</f>
        <v>0</v>
      </c>
      <c r="K39" s="52">
        <f>SUMIFS(데이터!$G:$G,데이터!$F:$F,$D39,데이터!$N:$N,$A$1,데이터!$O:$O,J$1)</f>
        <v>0</v>
      </c>
      <c r="L39" s="51">
        <f>COUNTIFS(데이터!$F:$F,$D39,데이터!$N:$N,$A$1,데이터!$O:$O,L$1)</f>
        <v>0</v>
      </c>
      <c r="M39" s="52">
        <f>SUMIFS(데이터!$G:$G,데이터!$F:$F,$D39,데이터!$N:$N,$A$1,데이터!$O:$O,L$1)</f>
        <v>0</v>
      </c>
      <c r="N39" s="51">
        <f>COUNTIFS(데이터!$F:$F,$D39,데이터!$N:$N,$A$1,데이터!$O:$O,N$1)</f>
        <v>0</v>
      </c>
      <c r="O39" s="52">
        <f>SUMIFS(데이터!$G:$G,데이터!$F:$F,$D39,데이터!$N:$N,$A$1,데이터!$O:$O,N$1)</f>
        <v>0</v>
      </c>
      <c r="P39" s="51">
        <f>COUNTIFS(데이터!$F:$F,$D39,데이터!$N:$N,$A$1,데이터!$O:$O,P$1)</f>
        <v>0</v>
      </c>
      <c r="Q39" s="52">
        <f>SUMIFS(데이터!$G:$G,데이터!$F:$F,$D39,데이터!$N:$N,$A$1,데이터!$O:$O,P$1)</f>
        <v>0</v>
      </c>
      <c r="R39" s="51">
        <f>COUNTIFS(데이터!$F:$F,$D39,데이터!$N:$N,$A$1,데이터!$O:$O,R$1)</f>
        <v>0</v>
      </c>
      <c r="S39" s="52">
        <f>SUMIFS(데이터!$G:$G,데이터!$F:$F,$D39,데이터!$N:$N,$A$1,데이터!$O:$O,R$1)</f>
        <v>0</v>
      </c>
      <c r="T39" s="51">
        <f>COUNTIFS(데이터!$F:$F,$D39,데이터!$N:$N,$A$1,데이터!$O:$O,T$1)</f>
        <v>0</v>
      </c>
      <c r="U39" s="52">
        <f>SUMIFS(데이터!$G:$G,데이터!$F:$F,$D39,데이터!$N:$N,$A$1,데이터!$O:$O,T$1)</f>
        <v>0</v>
      </c>
      <c r="V39" s="51">
        <f>COUNTIFS(데이터!$F:$F,$D39,데이터!$N:$N,$A$1,데이터!$O:$O,V$1)</f>
        <v>0</v>
      </c>
      <c r="W39" s="52">
        <f>SUMIFS(데이터!$G:$G,데이터!$F:$F,$D39,데이터!$N:$N,$A$1,데이터!$O:$O,V$1)</f>
        <v>0</v>
      </c>
      <c r="X39" s="51">
        <f>COUNTIFS(데이터!$F:$F,$D39,데이터!$N:$N,$A$1,데이터!$O:$O,X$1)</f>
        <v>0</v>
      </c>
      <c r="Y39" s="52">
        <f>SUMIFS(데이터!$G:$G,데이터!$F:$F,$D39,데이터!$N:$N,$A$1,데이터!$O:$O,X$1)</f>
        <v>0</v>
      </c>
      <c r="Z39" s="51">
        <f>COUNTIFS(데이터!$F:$F,$D39,데이터!$N:$N,$A$1,데이터!$O:$O,Z$1)</f>
        <v>0</v>
      </c>
      <c r="AA39" s="52">
        <f>SUMIFS(데이터!$G:$G,데이터!$F:$F,$D39,데이터!$N:$N,$A$1,데이터!$O:$O,Z$1)</f>
        <v>0</v>
      </c>
      <c r="AB39" s="51">
        <f>COUNTIFS(데이터!$F:$F,$D39,데이터!$N:$N,$A$1,데이터!$O:$O,AB$1)</f>
        <v>0</v>
      </c>
      <c r="AC39" s="52">
        <f>SUMIFS(데이터!$G:$G,데이터!$F:$F,$D39,데이터!$N:$N,$A$1,데이터!$O:$O,AB$1)</f>
        <v>0</v>
      </c>
      <c r="AD39" s="51">
        <f>COUNTIFS(데이터!$F:$F,$D39,데이터!$N:$N,$A$1,데이터!$O:$O,AD$1)</f>
        <v>0</v>
      </c>
      <c r="AE39" s="52">
        <f>SUMIFS(데이터!$G:$G,데이터!$F:$F,$D39,데이터!$N:$N,$A$1,데이터!$O:$O,AD$1)</f>
        <v>0</v>
      </c>
      <c r="AF39" s="51">
        <f>COUNTIFS(데이터!$F:$F,$D39,데이터!$N:$N,$A$1,데이터!$O:$O,AF$1)</f>
        <v>0</v>
      </c>
      <c r="AG39" s="52">
        <f>SUMIFS(데이터!$G:$G,데이터!$F:$F,$D39,데이터!$N:$N,$A$1,데이터!$O:$O,AF$1)</f>
        <v>0</v>
      </c>
    </row>
    <row r="40" spans="1:33">
      <c r="A40" s="233"/>
      <c r="B40" s="233"/>
      <c r="C40" s="233"/>
      <c r="D40" s="49" t="str">
        <f>연간집계!D40</f>
        <v>베이비북_198_198_38p_가변 쿠션하드 / 198X198 | 쿠션하드커버 | 없음 | 38p</v>
      </c>
      <c r="E40" s="50" t="str">
        <f>연간집계!E40</f>
        <v>베이비북 197 (쿠션하드/38p)</v>
      </c>
      <c r="F40" s="51">
        <f>COUNTIFS(데이터!F:F,D40,데이터!$N:$N,$A$1)</f>
        <v>0</v>
      </c>
      <c r="G40" s="52">
        <f>SUMIFS(데이터!G:G,데이터!F:F,D40,데이터!$N:$N,$A$1)</f>
        <v>0</v>
      </c>
      <c r="H40" s="55">
        <f t="shared" si="2"/>
        <v>0</v>
      </c>
      <c r="I40" s="233"/>
      <c r="J40" s="51">
        <f>COUNTIFS(데이터!$F:$F,$D40,데이터!$N:$N,$A$1,데이터!$O:$O,J$1)</f>
        <v>0</v>
      </c>
      <c r="K40" s="52">
        <f>SUMIFS(데이터!$G:$G,데이터!$F:$F,$D40,데이터!$N:$N,$A$1,데이터!$O:$O,J$1)</f>
        <v>0</v>
      </c>
      <c r="L40" s="51">
        <f>COUNTIFS(데이터!$F:$F,$D40,데이터!$N:$N,$A$1,데이터!$O:$O,L$1)</f>
        <v>0</v>
      </c>
      <c r="M40" s="52">
        <f>SUMIFS(데이터!$G:$G,데이터!$F:$F,$D40,데이터!$N:$N,$A$1,데이터!$O:$O,L$1)</f>
        <v>0</v>
      </c>
      <c r="N40" s="51">
        <f>COUNTIFS(데이터!$F:$F,$D40,데이터!$N:$N,$A$1,데이터!$O:$O,N$1)</f>
        <v>0</v>
      </c>
      <c r="O40" s="52">
        <f>SUMIFS(데이터!$G:$G,데이터!$F:$F,$D40,데이터!$N:$N,$A$1,데이터!$O:$O,N$1)</f>
        <v>0</v>
      </c>
      <c r="P40" s="51">
        <f>COUNTIFS(데이터!$F:$F,$D40,데이터!$N:$N,$A$1,데이터!$O:$O,P$1)</f>
        <v>0</v>
      </c>
      <c r="Q40" s="52">
        <f>SUMIFS(데이터!$G:$G,데이터!$F:$F,$D40,데이터!$N:$N,$A$1,데이터!$O:$O,P$1)</f>
        <v>0</v>
      </c>
      <c r="R40" s="51">
        <f>COUNTIFS(데이터!$F:$F,$D40,데이터!$N:$N,$A$1,데이터!$O:$O,R$1)</f>
        <v>0</v>
      </c>
      <c r="S40" s="52">
        <f>SUMIFS(데이터!$G:$G,데이터!$F:$F,$D40,데이터!$N:$N,$A$1,데이터!$O:$O,R$1)</f>
        <v>0</v>
      </c>
      <c r="T40" s="51">
        <f>COUNTIFS(데이터!$F:$F,$D40,데이터!$N:$N,$A$1,데이터!$O:$O,T$1)</f>
        <v>0</v>
      </c>
      <c r="U40" s="52">
        <f>SUMIFS(데이터!$G:$G,데이터!$F:$F,$D40,데이터!$N:$N,$A$1,데이터!$O:$O,T$1)</f>
        <v>0</v>
      </c>
      <c r="V40" s="51">
        <f>COUNTIFS(데이터!$F:$F,$D40,데이터!$N:$N,$A$1,데이터!$O:$O,V$1)</f>
        <v>0</v>
      </c>
      <c r="W40" s="52">
        <f>SUMIFS(데이터!$G:$G,데이터!$F:$F,$D40,데이터!$N:$N,$A$1,데이터!$O:$O,V$1)</f>
        <v>0</v>
      </c>
      <c r="X40" s="51">
        <f>COUNTIFS(데이터!$F:$F,$D40,데이터!$N:$N,$A$1,데이터!$O:$O,X$1)</f>
        <v>0</v>
      </c>
      <c r="Y40" s="52">
        <f>SUMIFS(데이터!$G:$G,데이터!$F:$F,$D40,데이터!$N:$N,$A$1,데이터!$O:$O,X$1)</f>
        <v>0</v>
      </c>
      <c r="Z40" s="51">
        <f>COUNTIFS(데이터!$F:$F,$D40,데이터!$N:$N,$A$1,데이터!$O:$O,Z$1)</f>
        <v>0</v>
      </c>
      <c r="AA40" s="52">
        <f>SUMIFS(데이터!$G:$G,데이터!$F:$F,$D40,데이터!$N:$N,$A$1,데이터!$O:$O,Z$1)</f>
        <v>0</v>
      </c>
      <c r="AB40" s="51">
        <f>COUNTIFS(데이터!$F:$F,$D40,데이터!$N:$N,$A$1,데이터!$O:$O,AB$1)</f>
        <v>0</v>
      </c>
      <c r="AC40" s="52">
        <f>SUMIFS(데이터!$G:$G,데이터!$F:$F,$D40,데이터!$N:$N,$A$1,데이터!$O:$O,AB$1)</f>
        <v>0</v>
      </c>
      <c r="AD40" s="51">
        <f>COUNTIFS(데이터!$F:$F,$D40,데이터!$N:$N,$A$1,데이터!$O:$O,AD$1)</f>
        <v>0</v>
      </c>
      <c r="AE40" s="52">
        <f>SUMIFS(데이터!$G:$G,데이터!$F:$F,$D40,데이터!$N:$N,$A$1,데이터!$O:$O,AD$1)</f>
        <v>0</v>
      </c>
      <c r="AF40" s="51">
        <f>COUNTIFS(데이터!$F:$F,$D40,데이터!$N:$N,$A$1,데이터!$O:$O,AF$1)</f>
        <v>0</v>
      </c>
      <c r="AG40" s="52">
        <f>SUMIFS(데이터!$G:$G,데이터!$F:$F,$D40,데이터!$N:$N,$A$1,데이터!$O:$O,AF$1)</f>
        <v>0</v>
      </c>
    </row>
    <row r="41" spans="1:33">
      <c r="A41" s="233"/>
      <c r="B41" s="233"/>
      <c r="C41" s="233"/>
      <c r="D41" s="49" t="str">
        <f>연간집계!D41</f>
        <v>베이비북_198_198_78p_가변 소프트 / 198X198| 소프트커버 | 없음 | 78p</v>
      </c>
      <c r="E41" s="50" t="str">
        <f>연간집계!E41</f>
        <v>베이비북 197 (소프트/78p)</v>
      </c>
      <c r="F41" s="51">
        <f>COUNTIFS(데이터!F:F,D41,데이터!$N:$N,$A$1)</f>
        <v>0</v>
      </c>
      <c r="G41" s="52">
        <f>SUMIFS(데이터!G:G,데이터!F:F,D41,데이터!$N:$N,$A$1)</f>
        <v>0</v>
      </c>
      <c r="H41" s="55">
        <f t="shared" si="2"/>
        <v>0</v>
      </c>
      <c r="I41" s="233"/>
      <c r="J41" s="51">
        <f>COUNTIFS(데이터!$F:$F,$D41,데이터!$N:$N,$A$1,데이터!$O:$O,J$1)</f>
        <v>0</v>
      </c>
      <c r="K41" s="52">
        <f>SUMIFS(데이터!$G:$G,데이터!$F:$F,$D41,데이터!$N:$N,$A$1,데이터!$O:$O,J$1)</f>
        <v>0</v>
      </c>
      <c r="L41" s="51">
        <f>COUNTIFS(데이터!$F:$F,$D41,데이터!$N:$N,$A$1,데이터!$O:$O,L$1)</f>
        <v>0</v>
      </c>
      <c r="M41" s="52">
        <f>SUMIFS(데이터!$G:$G,데이터!$F:$F,$D41,데이터!$N:$N,$A$1,데이터!$O:$O,L$1)</f>
        <v>0</v>
      </c>
      <c r="N41" s="51">
        <f>COUNTIFS(데이터!$F:$F,$D41,데이터!$N:$N,$A$1,데이터!$O:$O,N$1)</f>
        <v>0</v>
      </c>
      <c r="O41" s="52">
        <f>SUMIFS(데이터!$G:$G,데이터!$F:$F,$D41,데이터!$N:$N,$A$1,데이터!$O:$O,N$1)</f>
        <v>0</v>
      </c>
      <c r="P41" s="51">
        <f>COUNTIFS(데이터!$F:$F,$D41,데이터!$N:$N,$A$1,데이터!$O:$O,P$1)</f>
        <v>0</v>
      </c>
      <c r="Q41" s="52">
        <f>SUMIFS(데이터!$G:$G,데이터!$F:$F,$D41,데이터!$N:$N,$A$1,데이터!$O:$O,P$1)</f>
        <v>0</v>
      </c>
      <c r="R41" s="51">
        <f>COUNTIFS(데이터!$F:$F,$D41,데이터!$N:$N,$A$1,데이터!$O:$O,R$1)</f>
        <v>0</v>
      </c>
      <c r="S41" s="52">
        <f>SUMIFS(데이터!$G:$G,데이터!$F:$F,$D41,데이터!$N:$N,$A$1,데이터!$O:$O,R$1)</f>
        <v>0</v>
      </c>
      <c r="T41" s="51">
        <f>COUNTIFS(데이터!$F:$F,$D41,데이터!$N:$N,$A$1,데이터!$O:$O,T$1)</f>
        <v>0</v>
      </c>
      <c r="U41" s="52">
        <f>SUMIFS(데이터!$G:$G,데이터!$F:$F,$D41,데이터!$N:$N,$A$1,데이터!$O:$O,T$1)</f>
        <v>0</v>
      </c>
      <c r="V41" s="51">
        <f>COUNTIFS(데이터!$F:$F,$D41,데이터!$N:$N,$A$1,데이터!$O:$O,V$1)</f>
        <v>0</v>
      </c>
      <c r="W41" s="52">
        <f>SUMIFS(데이터!$G:$G,데이터!$F:$F,$D41,데이터!$N:$N,$A$1,데이터!$O:$O,V$1)</f>
        <v>0</v>
      </c>
      <c r="X41" s="51">
        <f>COUNTIFS(데이터!$F:$F,$D41,데이터!$N:$N,$A$1,데이터!$O:$O,X$1)</f>
        <v>0</v>
      </c>
      <c r="Y41" s="52">
        <f>SUMIFS(데이터!$G:$G,데이터!$F:$F,$D41,데이터!$N:$N,$A$1,데이터!$O:$O,X$1)</f>
        <v>0</v>
      </c>
      <c r="Z41" s="51">
        <f>COUNTIFS(데이터!$F:$F,$D41,데이터!$N:$N,$A$1,데이터!$O:$O,Z$1)</f>
        <v>0</v>
      </c>
      <c r="AA41" s="52">
        <f>SUMIFS(데이터!$G:$G,데이터!$F:$F,$D41,데이터!$N:$N,$A$1,데이터!$O:$O,Z$1)</f>
        <v>0</v>
      </c>
      <c r="AB41" s="51">
        <f>COUNTIFS(데이터!$F:$F,$D41,데이터!$N:$N,$A$1,데이터!$O:$O,AB$1)</f>
        <v>0</v>
      </c>
      <c r="AC41" s="52">
        <f>SUMIFS(데이터!$G:$G,데이터!$F:$F,$D41,데이터!$N:$N,$A$1,데이터!$O:$O,AB$1)</f>
        <v>0</v>
      </c>
      <c r="AD41" s="51">
        <f>COUNTIFS(데이터!$F:$F,$D41,데이터!$N:$N,$A$1,데이터!$O:$O,AD$1)</f>
        <v>0</v>
      </c>
      <c r="AE41" s="52">
        <f>SUMIFS(데이터!$G:$G,데이터!$F:$F,$D41,데이터!$N:$N,$A$1,데이터!$O:$O,AD$1)</f>
        <v>0</v>
      </c>
      <c r="AF41" s="51">
        <f>COUNTIFS(데이터!$F:$F,$D41,데이터!$N:$N,$A$1,데이터!$O:$O,AF$1)</f>
        <v>0</v>
      </c>
      <c r="AG41" s="52">
        <f>SUMIFS(데이터!$G:$G,데이터!$F:$F,$D41,데이터!$N:$N,$A$1,데이터!$O:$O,AF$1)</f>
        <v>0</v>
      </c>
    </row>
    <row r="42" spans="1:33">
      <c r="A42" s="233"/>
      <c r="B42" s="233"/>
      <c r="C42" s="233"/>
      <c r="D42" s="49" t="str">
        <f>연간집계!D42</f>
        <v>베이비북_198_198_58p_가변 소프트 / 198X198| 소프트커버 | 없음 | 58p</v>
      </c>
      <c r="E42" s="50" t="str">
        <f>연간집계!E42</f>
        <v>베이비북 197 (소프트/58p)</v>
      </c>
      <c r="F42" s="51">
        <f>COUNTIFS(데이터!F:F,D42,데이터!$N:$N,$A$1)</f>
        <v>0</v>
      </c>
      <c r="G42" s="52">
        <f>SUMIFS(데이터!G:G,데이터!F:F,D42,데이터!$N:$N,$A$1)</f>
        <v>0</v>
      </c>
      <c r="H42" s="55">
        <f t="shared" si="2"/>
        <v>0</v>
      </c>
      <c r="I42" s="233"/>
      <c r="J42" s="51">
        <f>COUNTIFS(데이터!$F:$F,$D42,데이터!$N:$N,$A$1,데이터!$O:$O,J$1)</f>
        <v>0</v>
      </c>
      <c r="K42" s="52">
        <f>SUMIFS(데이터!$G:$G,데이터!$F:$F,$D42,데이터!$N:$N,$A$1,데이터!$O:$O,J$1)</f>
        <v>0</v>
      </c>
      <c r="L42" s="51">
        <f>COUNTIFS(데이터!$F:$F,$D42,데이터!$N:$N,$A$1,데이터!$O:$O,L$1)</f>
        <v>0</v>
      </c>
      <c r="M42" s="52">
        <f>SUMIFS(데이터!$G:$G,데이터!$F:$F,$D42,데이터!$N:$N,$A$1,데이터!$O:$O,L$1)</f>
        <v>0</v>
      </c>
      <c r="N42" s="51">
        <f>COUNTIFS(데이터!$F:$F,$D42,데이터!$N:$N,$A$1,데이터!$O:$O,N$1)</f>
        <v>0</v>
      </c>
      <c r="O42" s="52">
        <f>SUMIFS(데이터!$G:$G,데이터!$F:$F,$D42,데이터!$N:$N,$A$1,데이터!$O:$O,N$1)</f>
        <v>0</v>
      </c>
      <c r="P42" s="51">
        <f>COUNTIFS(데이터!$F:$F,$D42,데이터!$N:$N,$A$1,데이터!$O:$O,P$1)</f>
        <v>0</v>
      </c>
      <c r="Q42" s="52">
        <f>SUMIFS(데이터!$G:$G,데이터!$F:$F,$D42,데이터!$N:$N,$A$1,데이터!$O:$O,P$1)</f>
        <v>0</v>
      </c>
      <c r="R42" s="51">
        <f>COUNTIFS(데이터!$F:$F,$D42,데이터!$N:$N,$A$1,데이터!$O:$O,R$1)</f>
        <v>0</v>
      </c>
      <c r="S42" s="52">
        <f>SUMIFS(데이터!$G:$G,데이터!$F:$F,$D42,데이터!$N:$N,$A$1,데이터!$O:$O,R$1)</f>
        <v>0</v>
      </c>
      <c r="T42" s="51">
        <f>COUNTIFS(데이터!$F:$F,$D42,데이터!$N:$N,$A$1,데이터!$O:$O,T$1)</f>
        <v>0</v>
      </c>
      <c r="U42" s="52">
        <f>SUMIFS(데이터!$G:$G,데이터!$F:$F,$D42,데이터!$N:$N,$A$1,데이터!$O:$O,T$1)</f>
        <v>0</v>
      </c>
      <c r="V42" s="51">
        <f>COUNTIFS(데이터!$F:$F,$D42,데이터!$N:$N,$A$1,데이터!$O:$O,V$1)</f>
        <v>0</v>
      </c>
      <c r="W42" s="52">
        <f>SUMIFS(데이터!$G:$G,데이터!$F:$F,$D42,데이터!$N:$N,$A$1,데이터!$O:$O,V$1)</f>
        <v>0</v>
      </c>
      <c r="X42" s="51">
        <f>COUNTIFS(데이터!$F:$F,$D42,데이터!$N:$N,$A$1,데이터!$O:$O,X$1)</f>
        <v>0</v>
      </c>
      <c r="Y42" s="52">
        <f>SUMIFS(데이터!$G:$G,데이터!$F:$F,$D42,데이터!$N:$N,$A$1,데이터!$O:$O,X$1)</f>
        <v>0</v>
      </c>
      <c r="Z42" s="51">
        <f>COUNTIFS(데이터!$F:$F,$D42,데이터!$N:$N,$A$1,데이터!$O:$O,Z$1)</f>
        <v>0</v>
      </c>
      <c r="AA42" s="52">
        <f>SUMIFS(데이터!$G:$G,데이터!$F:$F,$D42,데이터!$N:$N,$A$1,데이터!$O:$O,Z$1)</f>
        <v>0</v>
      </c>
      <c r="AB42" s="51">
        <f>COUNTIFS(데이터!$F:$F,$D42,데이터!$N:$N,$A$1,데이터!$O:$O,AB$1)</f>
        <v>0</v>
      </c>
      <c r="AC42" s="52">
        <f>SUMIFS(데이터!$G:$G,데이터!$F:$F,$D42,데이터!$N:$N,$A$1,데이터!$O:$O,AB$1)</f>
        <v>0</v>
      </c>
      <c r="AD42" s="51">
        <f>COUNTIFS(데이터!$F:$F,$D42,데이터!$N:$N,$A$1,데이터!$O:$O,AD$1)</f>
        <v>0</v>
      </c>
      <c r="AE42" s="52">
        <f>SUMIFS(데이터!$G:$G,데이터!$F:$F,$D42,데이터!$N:$N,$A$1,데이터!$O:$O,AD$1)</f>
        <v>0</v>
      </c>
      <c r="AF42" s="51">
        <f>COUNTIFS(데이터!$F:$F,$D42,데이터!$N:$N,$A$1,데이터!$O:$O,AF$1)</f>
        <v>0</v>
      </c>
      <c r="AG42" s="52">
        <f>SUMIFS(데이터!$G:$G,데이터!$F:$F,$D42,데이터!$N:$N,$A$1,데이터!$O:$O,AF$1)</f>
        <v>0</v>
      </c>
    </row>
    <row r="43" spans="1:33">
      <c r="A43" s="233"/>
      <c r="B43" s="233"/>
      <c r="C43" s="233"/>
      <c r="D43" s="49" t="str">
        <f>연간집계!D43</f>
        <v>베이비북_198_198_38p_가변 소프트 / 198X198| 소프트커버 | 없음 | 38p</v>
      </c>
      <c r="E43" s="50" t="str">
        <f>연간집계!E43</f>
        <v>베이비북 197 (소프트/38p)</v>
      </c>
      <c r="F43" s="51">
        <f>COUNTIFS(데이터!F:F,D43,데이터!$N:$N,$A$1)</f>
        <v>0</v>
      </c>
      <c r="G43" s="52">
        <f>SUMIFS(데이터!G:G,데이터!F:F,D43,데이터!$N:$N,$A$1)</f>
        <v>0</v>
      </c>
      <c r="H43" s="55">
        <f t="shared" si="2"/>
        <v>0</v>
      </c>
      <c r="I43" s="233"/>
      <c r="J43" s="51">
        <f>COUNTIFS(데이터!$F:$F,$D43,데이터!$N:$N,$A$1,데이터!$O:$O,J$1)</f>
        <v>0</v>
      </c>
      <c r="K43" s="52">
        <f>SUMIFS(데이터!$G:$G,데이터!$F:$F,$D43,데이터!$N:$N,$A$1,데이터!$O:$O,J$1)</f>
        <v>0</v>
      </c>
      <c r="L43" s="51">
        <f>COUNTIFS(데이터!$F:$F,$D43,데이터!$N:$N,$A$1,데이터!$O:$O,L$1)</f>
        <v>0</v>
      </c>
      <c r="M43" s="52">
        <f>SUMIFS(데이터!$G:$G,데이터!$F:$F,$D43,데이터!$N:$N,$A$1,데이터!$O:$O,L$1)</f>
        <v>0</v>
      </c>
      <c r="N43" s="51">
        <f>COUNTIFS(데이터!$F:$F,$D43,데이터!$N:$N,$A$1,데이터!$O:$O,N$1)</f>
        <v>0</v>
      </c>
      <c r="O43" s="52">
        <f>SUMIFS(데이터!$G:$G,데이터!$F:$F,$D43,데이터!$N:$N,$A$1,데이터!$O:$O,N$1)</f>
        <v>0</v>
      </c>
      <c r="P43" s="51">
        <f>COUNTIFS(데이터!$F:$F,$D43,데이터!$N:$N,$A$1,데이터!$O:$O,P$1)</f>
        <v>0</v>
      </c>
      <c r="Q43" s="52">
        <f>SUMIFS(데이터!$G:$G,데이터!$F:$F,$D43,데이터!$N:$N,$A$1,데이터!$O:$O,P$1)</f>
        <v>0</v>
      </c>
      <c r="R43" s="51">
        <f>COUNTIFS(데이터!$F:$F,$D43,데이터!$N:$N,$A$1,데이터!$O:$O,R$1)</f>
        <v>0</v>
      </c>
      <c r="S43" s="52">
        <f>SUMIFS(데이터!$G:$G,데이터!$F:$F,$D43,데이터!$N:$N,$A$1,데이터!$O:$O,R$1)</f>
        <v>0</v>
      </c>
      <c r="T43" s="51">
        <f>COUNTIFS(데이터!$F:$F,$D43,데이터!$N:$N,$A$1,데이터!$O:$O,T$1)</f>
        <v>0</v>
      </c>
      <c r="U43" s="52">
        <f>SUMIFS(데이터!$G:$G,데이터!$F:$F,$D43,데이터!$N:$N,$A$1,데이터!$O:$O,T$1)</f>
        <v>0</v>
      </c>
      <c r="V43" s="51">
        <f>COUNTIFS(데이터!$F:$F,$D43,데이터!$N:$N,$A$1,데이터!$O:$O,V$1)</f>
        <v>0</v>
      </c>
      <c r="W43" s="52">
        <f>SUMIFS(데이터!$G:$G,데이터!$F:$F,$D43,데이터!$N:$N,$A$1,데이터!$O:$O,V$1)</f>
        <v>0</v>
      </c>
      <c r="X43" s="51">
        <f>COUNTIFS(데이터!$F:$F,$D43,데이터!$N:$N,$A$1,데이터!$O:$O,X$1)</f>
        <v>0</v>
      </c>
      <c r="Y43" s="52">
        <f>SUMIFS(데이터!$G:$G,데이터!$F:$F,$D43,데이터!$N:$N,$A$1,데이터!$O:$O,X$1)</f>
        <v>0</v>
      </c>
      <c r="Z43" s="51">
        <f>COUNTIFS(데이터!$F:$F,$D43,데이터!$N:$N,$A$1,데이터!$O:$O,Z$1)</f>
        <v>0</v>
      </c>
      <c r="AA43" s="52">
        <f>SUMIFS(데이터!$G:$G,데이터!$F:$F,$D43,데이터!$N:$N,$A$1,데이터!$O:$O,Z$1)</f>
        <v>0</v>
      </c>
      <c r="AB43" s="51">
        <f>COUNTIFS(데이터!$F:$F,$D43,데이터!$N:$N,$A$1,데이터!$O:$O,AB$1)</f>
        <v>0</v>
      </c>
      <c r="AC43" s="52">
        <f>SUMIFS(데이터!$G:$G,데이터!$F:$F,$D43,데이터!$N:$N,$A$1,데이터!$O:$O,AB$1)</f>
        <v>0</v>
      </c>
      <c r="AD43" s="51">
        <f>COUNTIFS(데이터!$F:$F,$D43,데이터!$N:$N,$A$1,데이터!$O:$O,AD$1)</f>
        <v>0</v>
      </c>
      <c r="AE43" s="52">
        <f>SUMIFS(데이터!$G:$G,데이터!$F:$F,$D43,데이터!$N:$N,$A$1,데이터!$O:$O,AD$1)</f>
        <v>0</v>
      </c>
      <c r="AF43" s="51">
        <f>COUNTIFS(데이터!$F:$F,$D43,데이터!$N:$N,$A$1,데이터!$O:$O,AF$1)</f>
        <v>0</v>
      </c>
      <c r="AG43" s="52">
        <f>SUMIFS(데이터!$G:$G,데이터!$F:$F,$D43,데이터!$N:$N,$A$1,데이터!$O:$O,AF$1)</f>
        <v>0</v>
      </c>
    </row>
    <row r="44" spans="1:33">
      <c r="A44" s="233"/>
      <c r="B44" s="233"/>
      <c r="C44" s="242" t="s">
        <v>923</v>
      </c>
      <c r="D44" s="49" t="str">
        <f>연간집계!D44</f>
        <v>베이비진_210_297_중철 (베이비진_210_297_16p_중철 / 210X297 | 중철 | 없음 | 14p)</v>
      </c>
      <c r="E44" s="50" t="str">
        <f>연간집계!E44</f>
        <v>베이비진 210 (14p)</v>
      </c>
      <c r="F44" s="51">
        <f>COUNTIFS(데이터!F:F,D44,데이터!$N:$N,$A$1)</f>
        <v>169</v>
      </c>
      <c r="G44" s="52">
        <f>SUMIFS(데이터!G:G,데이터!F:F,D44,데이터!$N:$N,$A$1)</f>
        <v>169</v>
      </c>
      <c r="H44" s="55">
        <f t="shared" si="2"/>
        <v>1.2446604801885404E-2</v>
      </c>
      <c r="I44" s="232">
        <f>SUM(G44:G45)</f>
        <v>169</v>
      </c>
      <c r="J44" s="51">
        <f>COUNTIFS(데이터!$F:$F,$D44,데이터!$N:$N,$A$1,데이터!$O:$O,J$1)</f>
        <v>0</v>
      </c>
      <c r="K44" s="52">
        <f>SUMIFS(데이터!$G:$G,데이터!$F:$F,$D44,데이터!$N:$N,$A$1,데이터!$O:$O,J$1)</f>
        <v>0</v>
      </c>
      <c r="L44" s="51">
        <f>COUNTIFS(데이터!$F:$F,$D44,데이터!$N:$N,$A$1,데이터!$O:$O,L$1)</f>
        <v>0</v>
      </c>
      <c r="M44" s="52">
        <f>SUMIFS(데이터!$G:$G,데이터!$F:$F,$D44,데이터!$N:$N,$A$1,데이터!$O:$O,L$1)</f>
        <v>0</v>
      </c>
      <c r="N44" s="51">
        <f>COUNTIFS(데이터!$F:$F,$D44,데이터!$N:$N,$A$1,데이터!$O:$O,N$1)</f>
        <v>0</v>
      </c>
      <c r="O44" s="52">
        <f>SUMIFS(데이터!$G:$G,데이터!$F:$F,$D44,데이터!$N:$N,$A$1,데이터!$O:$O,N$1)</f>
        <v>0</v>
      </c>
      <c r="P44" s="51">
        <f>COUNTIFS(데이터!$F:$F,$D44,데이터!$N:$N,$A$1,데이터!$O:$O,P$1)</f>
        <v>0</v>
      </c>
      <c r="Q44" s="52">
        <f>SUMIFS(데이터!$G:$G,데이터!$F:$F,$D44,데이터!$N:$N,$A$1,데이터!$O:$O,P$1)</f>
        <v>0</v>
      </c>
      <c r="R44" s="51">
        <f>COUNTIFS(데이터!$F:$F,$D44,데이터!$N:$N,$A$1,데이터!$O:$O,R$1)</f>
        <v>0</v>
      </c>
      <c r="S44" s="52">
        <f>SUMIFS(데이터!$G:$G,데이터!$F:$F,$D44,데이터!$N:$N,$A$1,데이터!$O:$O,R$1)</f>
        <v>0</v>
      </c>
      <c r="T44" s="51">
        <f>COUNTIFS(데이터!$F:$F,$D44,데이터!$N:$N,$A$1,데이터!$O:$O,T$1)</f>
        <v>0</v>
      </c>
      <c r="U44" s="52">
        <f>SUMIFS(데이터!$G:$G,데이터!$F:$F,$D44,데이터!$N:$N,$A$1,데이터!$O:$O,T$1)</f>
        <v>0</v>
      </c>
      <c r="V44" s="51">
        <f>COUNTIFS(데이터!$F:$F,$D44,데이터!$N:$N,$A$1,데이터!$O:$O,V$1)</f>
        <v>0</v>
      </c>
      <c r="W44" s="52">
        <f>SUMIFS(데이터!$G:$G,데이터!$F:$F,$D44,데이터!$N:$N,$A$1,데이터!$O:$O,V$1)</f>
        <v>0</v>
      </c>
      <c r="X44" s="51">
        <f>COUNTIFS(데이터!$F:$F,$D44,데이터!$N:$N,$A$1,데이터!$O:$O,X$1)</f>
        <v>18</v>
      </c>
      <c r="Y44" s="52">
        <f>SUMIFS(데이터!$G:$G,데이터!$F:$F,$D44,데이터!$N:$N,$A$1,데이터!$O:$O,X$1)</f>
        <v>18</v>
      </c>
      <c r="Z44" s="51">
        <f>COUNTIFS(데이터!$F:$F,$D44,데이터!$N:$N,$A$1,데이터!$O:$O,Z$1)</f>
        <v>38</v>
      </c>
      <c r="AA44" s="52">
        <f>SUMIFS(데이터!$G:$G,데이터!$F:$F,$D44,데이터!$N:$N,$A$1,데이터!$O:$O,Z$1)</f>
        <v>38</v>
      </c>
      <c r="AB44" s="51">
        <f>COUNTIFS(데이터!$F:$F,$D44,데이터!$N:$N,$A$1,데이터!$O:$O,AB$1)</f>
        <v>28</v>
      </c>
      <c r="AC44" s="52">
        <f>SUMIFS(데이터!$G:$G,데이터!$F:$F,$D44,데이터!$N:$N,$A$1,데이터!$O:$O,AB$1)</f>
        <v>28</v>
      </c>
      <c r="AD44" s="51">
        <f>COUNTIFS(데이터!$F:$F,$D44,데이터!$N:$N,$A$1,데이터!$O:$O,AD$1)</f>
        <v>39</v>
      </c>
      <c r="AE44" s="52">
        <f>SUMIFS(데이터!$G:$G,데이터!$F:$F,$D44,데이터!$N:$N,$A$1,데이터!$O:$O,AD$1)</f>
        <v>39</v>
      </c>
      <c r="AF44" s="51">
        <f>COUNTIFS(데이터!$F:$F,$D44,데이터!$N:$N,$A$1,데이터!$O:$O,AF$1)</f>
        <v>46</v>
      </c>
      <c r="AG44" s="52">
        <f>SUMIFS(데이터!$G:$G,데이터!$F:$F,$D44,데이터!$N:$N,$A$1,데이터!$O:$O,AF$1)</f>
        <v>46</v>
      </c>
    </row>
    <row r="45" spans="1:33">
      <c r="A45" s="233"/>
      <c r="B45" s="233"/>
      <c r="C45" s="233"/>
      <c r="D45" s="49" t="str">
        <f>연간집계!D45</f>
        <v>베이비진_210_297_22p_중철 / 210X297 | 중철 | 없음 | 22p</v>
      </c>
      <c r="E45" s="50" t="str">
        <f>연간집계!E45</f>
        <v>베이비진 210 (22p)</v>
      </c>
      <c r="F45" s="51">
        <f>COUNTIFS(데이터!F:F,D45,데이터!$N:$N,$A$1)</f>
        <v>0</v>
      </c>
      <c r="G45" s="52">
        <f>SUMIFS(데이터!G:G,데이터!F:F,D45,데이터!$N:$N,$A$1)</f>
        <v>0</v>
      </c>
      <c r="H45" s="55">
        <f t="shared" si="2"/>
        <v>0</v>
      </c>
      <c r="I45" s="233"/>
      <c r="J45" s="51">
        <f>COUNTIFS(데이터!$F:$F,$D45,데이터!$N:$N,$A$1,데이터!$O:$O,J$1)</f>
        <v>0</v>
      </c>
      <c r="K45" s="52">
        <f>SUMIFS(데이터!$G:$G,데이터!$F:$F,$D45,데이터!$N:$N,$A$1,데이터!$O:$O,J$1)</f>
        <v>0</v>
      </c>
      <c r="L45" s="51">
        <f>COUNTIFS(데이터!$F:$F,$D45,데이터!$N:$N,$A$1,데이터!$O:$O,L$1)</f>
        <v>0</v>
      </c>
      <c r="M45" s="52">
        <f>SUMIFS(데이터!$G:$G,데이터!$F:$F,$D45,데이터!$N:$N,$A$1,데이터!$O:$O,L$1)</f>
        <v>0</v>
      </c>
      <c r="N45" s="51">
        <f>COUNTIFS(데이터!$F:$F,$D45,데이터!$N:$N,$A$1,데이터!$O:$O,N$1)</f>
        <v>0</v>
      </c>
      <c r="O45" s="52">
        <f>SUMIFS(데이터!$G:$G,데이터!$F:$F,$D45,데이터!$N:$N,$A$1,데이터!$O:$O,N$1)</f>
        <v>0</v>
      </c>
      <c r="P45" s="51">
        <f>COUNTIFS(데이터!$F:$F,$D45,데이터!$N:$N,$A$1,데이터!$O:$O,P$1)</f>
        <v>0</v>
      </c>
      <c r="Q45" s="52">
        <f>SUMIFS(데이터!$G:$G,데이터!$F:$F,$D45,데이터!$N:$N,$A$1,데이터!$O:$O,P$1)</f>
        <v>0</v>
      </c>
      <c r="R45" s="51">
        <f>COUNTIFS(데이터!$F:$F,$D45,데이터!$N:$N,$A$1,데이터!$O:$O,R$1)</f>
        <v>0</v>
      </c>
      <c r="S45" s="52">
        <f>SUMIFS(데이터!$G:$G,데이터!$F:$F,$D45,데이터!$N:$N,$A$1,데이터!$O:$O,R$1)</f>
        <v>0</v>
      </c>
      <c r="T45" s="51">
        <f>COUNTIFS(데이터!$F:$F,$D45,데이터!$N:$N,$A$1,데이터!$O:$O,T$1)</f>
        <v>0</v>
      </c>
      <c r="U45" s="52">
        <f>SUMIFS(데이터!$G:$G,데이터!$F:$F,$D45,데이터!$N:$N,$A$1,데이터!$O:$O,T$1)</f>
        <v>0</v>
      </c>
      <c r="V45" s="51">
        <f>COUNTIFS(데이터!$F:$F,$D45,데이터!$N:$N,$A$1,데이터!$O:$O,V$1)</f>
        <v>0</v>
      </c>
      <c r="W45" s="52">
        <f>SUMIFS(데이터!$G:$G,데이터!$F:$F,$D45,데이터!$N:$N,$A$1,데이터!$O:$O,V$1)</f>
        <v>0</v>
      </c>
      <c r="X45" s="51">
        <f>COUNTIFS(데이터!$F:$F,$D45,데이터!$N:$N,$A$1,데이터!$O:$O,X$1)</f>
        <v>0</v>
      </c>
      <c r="Y45" s="52">
        <f>SUMIFS(데이터!$G:$G,데이터!$F:$F,$D45,데이터!$N:$N,$A$1,데이터!$O:$O,X$1)</f>
        <v>0</v>
      </c>
      <c r="Z45" s="51">
        <f>COUNTIFS(데이터!$F:$F,$D45,데이터!$N:$N,$A$1,데이터!$O:$O,Z$1)</f>
        <v>0</v>
      </c>
      <c r="AA45" s="52">
        <f>SUMIFS(데이터!$G:$G,데이터!$F:$F,$D45,데이터!$N:$N,$A$1,데이터!$O:$O,Z$1)</f>
        <v>0</v>
      </c>
      <c r="AB45" s="51">
        <f>COUNTIFS(데이터!$F:$F,$D45,데이터!$N:$N,$A$1,데이터!$O:$O,AB$1)</f>
        <v>0</v>
      </c>
      <c r="AC45" s="52">
        <f>SUMIFS(데이터!$G:$G,데이터!$F:$F,$D45,데이터!$N:$N,$A$1,데이터!$O:$O,AB$1)</f>
        <v>0</v>
      </c>
      <c r="AD45" s="51">
        <f>COUNTIFS(데이터!$F:$F,$D45,데이터!$N:$N,$A$1,데이터!$O:$O,AD$1)</f>
        <v>0</v>
      </c>
      <c r="AE45" s="52">
        <f>SUMIFS(데이터!$G:$G,데이터!$F:$F,$D45,데이터!$N:$N,$A$1,데이터!$O:$O,AD$1)</f>
        <v>0</v>
      </c>
      <c r="AF45" s="51">
        <f>COUNTIFS(데이터!$F:$F,$D45,데이터!$N:$N,$A$1,데이터!$O:$O,AF$1)</f>
        <v>0</v>
      </c>
      <c r="AG45" s="52">
        <f>SUMIFS(데이터!$G:$G,데이터!$F:$F,$D45,데이터!$N:$N,$A$1,데이터!$O:$O,AF$1)</f>
        <v>0</v>
      </c>
    </row>
    <row r="46" spans="1:33">
      <c r="A46" s="233"/>
      <c r="B46" s="233"/>
      <c r="C46" s="76" t="s">
        <v>928</v>
      </c>
      <c r="D46" s="49" t="str">
        <f>연간집계!D46</f>
        <v>종교북 (기독교_샬롬북_6색_198_198_가변 쿠션하드_무광 / 198X198 | 쿠션하드커버 | 없음 | 58p)</v>
      </c>
      <c r="E46" s="50" t="str">
        <f>연간집계!E46</f>
        <v>샬롬북</v>
      </c>
      <c r="F46" s="51">
        <f>COUNTIFS(데이터!F:F,D46,데이터!$N:$N,$A$1)</f>
        <v>5</v>
      </c>
      <c r="G46" s="52">
        <f>SUMIFS(데이터!G:G,데이터!F:F,D46,데이터!$N:$N,$A$1)</f>
        <v>8</v>
      </c>
      <c r="H46" s="55">
        <f t="shared" si="2"/>
        <v>5.8918839298865815E-4</v>
      </c>
      <c r="I46" s="77">
        <f>G46</f>
        <v>8</v>
      </c>
      <c r="J46" s="51">
        <f>COUNTIFS(데이터!$F:$F,$D46,데이터!$N:$N,$A$1,데이터!$O:$O,J$1)</f>
        <v>0</v>
      </c>
      <c r="K46" s="52">
        <f>SUMIFS(데이터!$G:$G,데이터!$F:$F,$D46,데이터!$N:$N,$A$1,데이터!$O:$O,J$1)</f>
        <v>0</v>
      </c>
      <c r="L46" s="51">
        <f>COUNTIFS(데이터!$F:$F,$D46,데이터!$N:$N,$A$1,데이터!$O:$O,L$1)</f>
        <v>0</v>
      </c>
      <c r="M46" s="52">
        <f>SUMIFS(데이터!$G:$G,데이터!$F:$F,$D46,데이터!$N:$N,$A$1,데이터!$O:$O,L$1)</f>
        <v>0</v>
      </c>
      <c r="N46" s="51">
        <f>COUNTIFS(데이터!$F:$F,$D46,데이터!$N:$N,$A$1,데이터!$O:$O,N$1)</f>
        <v>0</v>
      </c>
      <c r="O46" s="52">
        <f>SUMIFS(데이터!$G:$G,데이터!$F:$F,$D46,데이터!$N:$N,$A$1,데이터!$O:$O,N$1)</f>
        <v>0</v>
      </c>
      <c r="P46" s="51">
        <f>COUNTIFS(데이터!$F:$F,$D46,데이터!$N:$N,$A$1,데이터!$O:$O,P$1)</f>
        <v>0</v>
      </c>
      <c r="Q46" s="52">
        <f>SUMIFS(데이터!$G:$G,데이터!$F:$F,$D46,데이터!$N:$N,$A$1,데이터!$O:$O,P$1)</f>
        <v>0</v>
      </c>
      <c r="R46" s="51">
        <f>COUNTIFS(데이터!$F:$F,$D46,데이터!$N:$N,$A$1,데이터!$O:$O,R$1)</f>
        <v>0</v>
      </c>
      <c r="S46" s="52">
        <f>SUMIFS(데이터!$G:$G,데이터!$F:$F,$D46,데이터!$N:$N,$A$1,데이터!$O:$O,R$1)</f>
        <v>0</v>
      </c>
      <c r="T46" s="51">
        <f>COUNTIFS(데이터!$F:$F,$D46,데이터!$N:$N,$A$1,데이터!$O:$O,T$1)</f>
        <v>0</v>
      </c>
      <c r="U46" s="52">
        <f>SUMIFS(데이터!$G:$G,데이터!$F:$F,$D46,데이터!$N:$N,$A$1,데이터!$O:$O,T$1)</f>
        <v>0</v>
      </c>
      <c r="V46" s="51">
        <f>COUNTIFS(데이터!$F:$F,$D46,데이터!$N:$N,$A$1,데이터!$O:$O,V$1)</f>
        <v>0</v>
      </c>
      <c r="W46" s="52">
        <f>SUMIFS(데이터!$G:$G,데이터!$F:$F,$D46,데이터!$N:$N,$A$1,데이터!$O:$O,V$1)</f>
        <v>0</v>
      </c>
      <c r="X46" s="51">
        <f>COUNTIFS(데이터!$F:$F,$D46,데이터!$N:$N,$A$1,데이터!$O:$O,X$1)</f>
        <v>0</v>
      </c>
      <c r="Y46" s="52">
        <f>SUMIFS(데이터!$G:$G,데이터!$F:$F,$D46,데이터!$N:$N,$A$1,데이터!$O:$O,X$1)</f>
        <v>0</v>
      </c>
      <c r="Z46" s="51">
        <f>COUNTIFS(데이터!$F:$F,$D46,데이터!$N:$N,$A$1,데이터!$O:$O,Z$1)</f>
        <v>0</v>
      </c>
      <c r="AA46" s="52">
        <f>SUMIFS(데이터!$G:$G,데이터!$F:$F,$D46,데이터!$N:$N,$A$1,데이터!$O:$O,Z$1)</f>
        <v>0</v>
      </c>
      <c r="AB46" s="51">
        <f>COUNTIFS(데이터!$F:$F,$D46,데이터!$N:$N,$A$1,데이터!$O:$O,AB$1)</f>
        <v>4</v>
      </c>
      <c r="AC46" s="52">
        <f>SUMIFS(데이터!$G:$G,데이터!$F:$F,$D46,데이터!$N:$N,$A$1,데이터!$O:$O,AB$1)</f>
        <v>7</v>
      </c>
      <c r="AD46" s="51">
        <f>COUNTIFS(데이터!$F:$F,$D46,데이터!$N:$N,$A$1,데이터!$O:$O,AD$1)</f>
        <v>1</v>
      </c>
      <c r="AE46" s="52">
        <f>SUMIFS(데이터!$G:$G,데이터!$F:$F,$D46,데이터!$N:$N,$A$1,데이터!$O:$O,AD$1)</f>
        <v>1</v>
      </c>
      <c r="AF46" s="51">
        <f>COUNTIFS(데이터!$F:$F,$D46,데이터!$N:$N,$A$1,데이터!$O:$O,AF$1)</f>
        <v>0</v>
      </c>
      <c r="AG46" s="52">
        <f>SUMIFS(데이터!$G:$G,데이터!$F:$F,$D46,데이터!$N:$N,$A$1,데이터!$O:$O,AF$1)</f>
        <v>0</v>
      </c>
    </row>
    <row r="47" spans="1:33">
      <c r="A47" s="233"/>
      <c r="B47" s="233"/>
      <c r="C47" s="242" t="s">
        <v>930</v>
      </c>
      <c r="D47" s="49" t="str">
        <f>연간집계!D47</f>
        <v>스쿨북_197_278_18p_가변 하드 / 197X278 | 하드커버 | 없음 | 18p</v>
      </c>
      <c r="E47" s="50" t="str">
        <f>연간집계!E47</f>
        <v>스쿨북 197 (하드/18p)</v>
      </c>
      <c r="F47" s="51">
        <f>COUNTIFS(데이터!F:F,D47,데이터!$N:$N,$A$1)</f>
        <v>0</v>
      </c>
      <c r="G47" s="52">
        <f>SUMIFS(데이터!G:G,데이터!F:F,D47,데이터!$N:$N,$A$1)</f>
        <v>0</v>
      </c>
      <c r="H47" s="55">
        <f t="shared" si="2"/>
        <v>0</v>
      </c>
      <c r="I47" s="232">
        <f>SUM(G47:G50)</f>
        <v>0</v>
      </c>
      <c r="J47" s="51">
        <f>COUNTIFS(데이터!$F:$F,$D47,데이터!$N:$N,$A$1,데이터!$O:$O,J$1)</f>
        <v>0</v>
      </c>
      <c r="K47" s="52">
        <f>SUMIFS(데이터!$G:$G,데이터!$F:$F,$D47,데이터!$N:$N,$A$1,데이터!$O:$O,J$1)</f>
        <v>0</v>
      </c>
      <c r="L47" s="51">
        <f>COUNTIFS(데이터!$F:$F,$D47,데이터!$N:$N,$A$1,데이터!$O:$O,L$1)</f>
        <v>0</v>
      </c>
      <c r="M47" s="52">
        <f>SUMIFS(데이터!$G:$G,데이터!$F:$F,$D47,데이터!$N:$N,$A$1,데이터!$O:$O,L$1)</f>
        <v>0</v>
      </c>
      <c r="N47" s="51">
        <f>COUNTIFS(데이터!$F:$F,$D47,데이터!$N:$N,$A$1,데이터!$O:$O,N$1)</f>
        <v>0</v>
      </c>
      <c r="O47" s="52">
        <f>SUMIFS(데이터!$G:$G,데이터!$F:$F,$D47,데이터!$N:$N,$A$1,데이터!$O:$O,N$1)</f>
        <v>0</v>
      </c>
      <c r="P47" s="51">
        <f>COUNTIFS(데이터!$F:$F,$D47,데이터!$N:$N,$A$1,데이터!$O:$O,P$1)</f>
        <v>0</v>
      </c>
      <c r="Q47" s="52">
        <f>SUMIFS(데이터!$G:$G,데이터!$F:$F,$D47,데이터!$N:$N,$A$1,데이터!$O:$O,P$1)</f>
        <v>0</v>
      </c>
      <c r="R47" s="51">
        <f>COUNTIFS(데이터!$F:$F,$D47,데이터!$N:$N,$A$1,데이터!$O:$O,R$1)</f>
        <v>0</v>
      </c>
      <c r="S47" s="52">
        <f>SUMIFS(데이터!$G:$G,데이터!$F:$F,$D47,데이터!$N:$N,$A$1,데이터!$O:$O,R$1)</f>
        <v>0</v>
      </c>
      <c r="T47" s="51">
        <f>COUNTIFS(데이터!$F:$F,$D47,데이터!$N:$N,$A$1,데이터!$O:$O,T$1)</f>
        <v>0</v>
      </c>
      <c r="U47" s="52">
        <f>SUMIFS(데이터!$G:$G,데이터!$F:$F,$D47,데이터!$N:$N,$A$1,데이터!$O:$O,T$1)</f>
        <v>0</v>
      </c>
      <c r="V47" s="51">
        <f>COUNTIFS(데이터!$F:$F,$D47,데이터!$N:$N,$A$1,데이터!$O:$O,V$1)</f>
        <v>0</v>
      </c>
      <c r="W47" s="52">
        <f>SUMIFS(데이터!$G:$G,데이터!$F:$F,$D47,데이터!$N:$N,$A$1,데이터!$O:$O,V$1)</f>
        <v>0</v>
      </c>
      <c r="X47" s="51">
        <f>COUNTIFS(데이터!$F:$F,$D47,데이터!$N:$N,$A$1,데이터!$O:$O,X$1)</f>
        <v>0</v>
      </c>
      <c r="Y47" s="52">
        <f>SUMIFS(데이터!$G:$G,데이터!$F:$F,$D47,데이터!$N:$N,$A$1,데이터!$O:$O,X$1)</f>
        <v>0</v>
      </c>
      <c r="Z47" s="51">
        <f>COUNTIFS(데이터!$F:$F,$D47,데이터!$N:$N,$A$1,데이터!$O:$O,Z$1)</f>
        <v>0</v>
      </c>
      <c r="AA47" s="52">
        <f>SUMIFS(데이터!$G:$G,데이터!$F:$F,$D47,데이터!$N:$N,$A$1,데이터!$O:$O,Z$1)</f>
        <v>0</v>
      </c>
      <c r="AB47" s="51">
        <f>COUNTIFS(데이터!$F:$F,$D47,데이터!$N:$N,$A$1,데이터!$O:$O,AB$1)</f>
        <v>0</v>
      </c>
      <c r="AC47" s="52">
        <f>SUMIFS(데이터!$G:$G,데이터!$F:$F,$D47,데이터!$N:$N,$A$1,데이터!$O:$O,AB$1)</f>
        <v>0</v>
      </c>
      <c r="AD47" s="51">
        <f>COUNTIFS(데이터!$F:$F,$D47,데이터!$N:$N,$A$1,데이터!$O:$O,AD$1)</f>
        <v>0</v>
      </c>
      <c r="AE47" s="52">
        <f>SUMIFS(데이터!$G:$G,데이터!$F:$F,$D47,데이터!$N:$N,$A$1,데이터!$O:$O,AD$1)</f>
        <v>0</v>
      </c>
      <c r="AF47" s="51">
        <f>COUNTIFS(데이터!$F:$F,$D47,데이터!$N:$N,$A$1,데이터!$O:$O,AF$1)</f>
        <v>0</v>
      </c>
      <c r="AG47" s="52">
        <f>SUMIFS(데이터!$G:$G,데이터!$F:$F,$D47,데이터!$N:$N,$A$1,데이터!$O:$O,AF$1)</f>
        <v>0</v>
      </c>
    </row>
    <row r="48" spans="1:33">
      <c r="A48" s="233"/>
      <c r="B48" s="233"/>
      <c r="C48" s="233"/>
      <c r="D48" s="49" t="str">
        <f>연간집계!D48</f>
        <v>스쿨북_197_278_42p_가변 하드 / 197X278 | 하드커버 | 없음 | 42p</v>
      </c>
      <c r="E48" s="50" t="str">
        <f>연간집계!E48</f>
        <v>스쿨북 197 (하드/42p)</v>
      </c>
      <c r="F48" s="51">
        <f>COUNTIFS(데이터!F:F,D48,데이터!$N:$N,$A$1)</f>
        <v>0</v>
      </c>
      <c r="G48" s="52">
        <f>SUMIFS(데이터!G:G,데이터!F:F,D48,데이터!$N:$N,$A$1)</f>
        <v>0</v>
      </c>
      <c r="H48" s="55">
        <f t="shared" si="2"/>
        <v>0</v>
      </c>
      <c r="I48" s="233"/>
      <c r="J48" s="51">
        <f>COUNTIFS(데이터!$F:$F,$D48,데이터!$N:$N,$A$1,데이터!$O:$O,J$1)</f>
        <v>0</v>
      </c>
      <c r="K48" s="52">
        <f>SUMIFS(데이터!$G:$G,데이터!$F:$F,$D48,데이터!$N:$N,$A$1,데이터!$O:$O,J$1)</f>
        <v>0</v>
      </c>
      <c r="L48" s="51">
        <f>COUNTIFS(데이터!$F:$F,$D48,데이터!$N:$N,$A$1,데이터!$O:$O,L$1)</f>
        <v>0</v>
      </c>
      <c r="M48" s="52">
        <f>SUMIFS(데이터!$G:$G,데이터!$F:$F,$D48,데이터!$N:$N,$A$1,데이터!$O:$O,L$1)</f>
        <v>0</v>
      </c>
      <c r="N48" s="51">
        <f>COUNTIFS(데이터!$F:$F,$D48,데이터!$N:$N,$A$1,데이터!$O:$O,N$1)</f>
        <v>0</v>
      </c>
      <c r="O48" s="52">
        <f>SUMIFS(데이터!$G:$G,데이터!$F:$F,$D48,데이터!$N:$N,$A$1,데이터!$O:$O,N$1)</f>
        <v>0</v>
      </c>
      <c r="P48" s="51">
        <f>COUNTIFS(데이터!$F:$F,$D48,데이터!$N:$N,$A$1,데이터!$O:$O,P$1)</f>
        <v>0</v>
      </c>
      <c r="Q48" s="52">
        <f>SUMIFS(데이터!$G:$G,데이터!$F:$F,$D48,데이터!$N:$N,$A$1,데이터!$O:$O,P$1)</f>
        <v>0</v>
      </c>
      <c r="R48" s="51">
        <f>COUNTIFS(데이터!$F:$F,$D48,데이터!$N:$N,$A$1,데이터!$O:$O,R$1)</f>
        <v>0</v>
      </c>
      <c r="S48" s="52">
        <f>SUMIFS(데이터!$G:$G,데이터!$F:$F,$D48,데이터!$N:$N,$A$1,데이터!$O:$O,R$1)</f>
        <v>0</v>
      </c>
      <c r="T48" s="51">
        <f>COUNTIFS(데이터!$F:$F,$D48,데이터!$N:$N,$A$1,데이터!$O:$O,T$1)</f>
        <v>0</v>
      </c>
      <c r="U48" s="52">
        <f>SUMIFS(데이터!$G:$G,데이터!$F:$F,$D48,데이터!$N:$N,$A$1,데이터!$O:$O,T$1)</f>
        <v>0</v>
      </c>
      <c r="V48" s="51">
        <f>COUNTIFS(데이터!$F:$F,$D48,데이터!$N:$N,$A$1,데이터!$O:$O,V$1)</f>
        <v>0</v>
      </c>
      <c r="W48" s="52">
        <f>SUMIFS(데이터!$G:$G,데이터!$F:$F,$D48,데이터!$N:$N,$A$1,데이터!$O:$O,V$1)</f>
        <v>0</v>
      </c>
      <c r="X48" s="51">
        <f>COUNTIFS(데이터!$F:$F,$D48,데이터!$N:$N,$A$1,데이터!$O:$O,X$1)</f>
        <v>0</v>
      </c>
      <c r="Y48" s="52">
        <f>SUMIFS(데이터!$G:$G,데이터!$F:$F,$D48,데이터!$N:$N,$A$1,데이터!$O:$O,X$1)</f>
        <v>0</v>
      </c>
      <c r="Z48" s="51">
        <f>COUNTIFS(데이터!$F:$F,$D48,데이터!$N:$N,$A$1,데이터!$O:$O,Z$1)</f>
        <v>0</v>
      </c>
      <c r="AA48" s="52">
        <f>SUMIFS(데이터!$G:$G,데이터!$F:$F,$D48,데이터!$N:$N,$A$1,데이터!$O:$O,Z$1)</f>
        <v>0</v>
      </c>
      <c r="AB48" s="51">
        <f>COUNTIFS(데이터!$F:$F,$D48,데이터!$N:$N,$A$1,데이터!$O:$O,AB$1)</f>
        <v>0</v>
      </c>
      <c r="AC48" s="52">
        <f>SUMIFS(데이터!$G:$G,데이터!$F:$F,$D48,데이터!$N:$N,$A$1,데이터!$O:$O,AB$1)</f>
        <v>0</v>
      </c>
      <c r="AD48" s="51">
        <f>COUNTIFS(데이터!$F:$F,$D48,데이터!$N:$N,$A$1,데이터!$O:$O,AD$1)</f>
        <v>0</v>
      </c>
      <c r="AE48" s="52">
        <f>SUMIFS(데이터!$G:$G,데이터!$F:$F,$D48,데이터!$N:$N,$A$1,데이터!$O:$O,AD$1)</f>
        <v>0</v>
      </c>
      <c r="AF48" s="51">
        <f>COUNTIFS(데이터!$F:$F,$D48,데이터!$N:$N,$A$1,데이터!$O:$O,AF$1)</f>
        <v>0</v>
      </c>
      <c r="AG48" s="52">
        <f>SUMIFS(데이터!$G:$G,데이터!$F:$F,$D48,데이터!$N:$N,$A$1,데이터!$O:$O,AF$1)</f>
        <v>0</v>
      </c>
    </row>
    <row r="49" spans="1:38">
      <c r="A49" s="233"/>
      <c r="B49" s="233"/>
      <c r="C49" s="233"/>
      <c r="D49" s="49" t="str">
        <f>연간집계!D49</f>
        <v>스쿨북_197_278_가변 소프트 (스쿨북_197_278_18p_가변 소프트 / 197X278 | 소프트커버 | 없음 | 18p)</v>
      </c>
      <c r="E49" s="50" t="str">
        <f>연간집계!E49</f>
        <v>스쿨북 197 (소프트/18p)</v>
      </c>
      <c r="F49" s="51">
        <f>COUNTIFS(데이터!F:F,D49,데이터!$N:$N,$A$1)</f>
        <v>0</v>
      </c>
      <c r="G49" s="52">
        <f>SUMIFS(데이터!G:G,데이터!F:F,D49,데이터!$N:$N,$A$1)</f>
        <v>0</v>
      </c>
      <c r="H49" s="55">
        <f t="shared" si="2"/>
        <v>0</v>
      </c>
      <c r="I49" s="233"/>
      <c r="J49" s="51">
        <f>COUNTIFS(데이터!$F:$F,$D49,데이터!$N:$N,$A$1,데이터!$O:$O,J$1)</f>
        <v>0</v>
      </c>
      <c r="K49" s="52">
        <f>SUMIFS(데이터!$G:$G,데이터!$F:$F,$D49,데이터!$N:$N,$A$1,데이터!$O:$O,J$1)</f>
        <v>0</v>
      </c>
      <c r="L49" s="51">
        <f>COUNTIFS(데이터!$F:$F,$D49,데이터!$N:$N,$A$1,데이터!$O:$O,L$1)</f>
        <v>0</v>
      </c>
      <c r="M49" s="52">
        <f>SUMIFS(데이터!$G:$G,데이터!$F:$F,$D49,데이터!$N:$N,$A$1,데이터!$O:$O,L$1)</f>
        <v>0</v>
      </c>
      <c r="N49" s="51">
        <f>COUNTIFS(데이터!$F:$F,$D49,데이터!$N:$N,$A$1,데이터!$O:$O,N$1)</f>
        <v>0</v>
      </c>
      <c r="O49" s="52">
        <f>SUMIFS(데이터!$G:$G,데이터!$F:$F,$D49,데이터!$N:$N,$A$1,데이터!$O:$O,N$1)</f>
        <v>0</v>
      </c>
      <c r="P49" s="51">
        <f>COUNTIFS(데이터!$F:$F,$D49,데이터!$N:$N,$A$1,데이터!$O:$O,P$1)</f>
        <v>0</v>
      </c>
      <c r="Q49" s="52">
        <f>SUMIFS(데이터!$G:$G,데이터!$F:$F,$D49,데이터!$N:$N,$A$1,데이터!$O:$O,P$1)</f>
        <v>0</v>
      </c>
      <c r="R49" s="51">
        <f>COUNTIFS(데이터!$F:$F,$D49,데이터!$N:$N,$A$1,데이터!$O:$O,R$1)</f>
        <v>0</v>
      </c>
      <c r="S49" s="52">
        <f>SUMIFS(데이터!$G:$G,데이터!$F:$F,$D49,데이터!$N:$N,$A$1,데이터!$O:$O,R$1)</f>
        <v>0</v>
      </c>
      <c r="T49" s="51">
        <f>COUNTIFS(데이터!$F:$F,$D49,데이터!$N:$N,$A$1,데이터!$O:$O,T$1)</f>
        <v>0</v>
      </c>
      <c r="U49" s="52">
        <f>SUMIFS(데이터!$G:$G,데이터!$F:$F,$D49,데이터!$N:$N,$A$1,데이터!$O:$O,T$1)</f>
        <v>0</v>
      </c>
      <c r="V49" s="51">
        <f>COUNTIFS(데이터!$F:$F,$D49,데이터!$N:$N,$A$1,데이터!$O:$O,V$1)</f>
        <v>0</v>
      </c>
      <c r="W49" s="52">
        <f>SUMIFS(데이터!$G:$G,데이터!$F:$F,$D49,데이터!$N:$N,$A$1,데이터!$O:$O,V$1)</f>
        <v>0</v>
      </c>
      <c r="X49" s="51">
        <f>COUNTIFS(데이터!$F:$F,$D49,데이터!$N:$N,$A$1,데이터!$O:$O,X$1)</f>
        <v>0</v>
      </c>
      <c r="Y49" s="52">
        <f>SUMIFS(데이터!$G:$G,데이터!$F:$F,$D49,데이터!$N:$N,$A$1,데이터!$O:$O,X$1)</f>
        <v>0</v>
      </c>
      <c r="Z49" s="51">
        <f>COUNTIFS(데이터!$F:$F,$D49,데이터!$N:$N,$A$1,데이터!$O:$O,Z$1)</f>
        <v>0</v>
      </c>
      <c r="AA49" s="52">
        <f>SUMIFS(데이터!$G:$G,데이터!$F:$F,$D49,데이터!$N:$N,$A$1,데이터!$O:$O,Z$1)</f>
        <v>0</v>
      </c>
      <c r="AB49" s="51">
        <f>COUNTIFS(데이터!$F:$F,$D49,데이터!$N:$N,$A$1,데이터!$O:$O,AB$1)</f>
        <v>0</v>
      </c>
      <c r="AC49" s="52">
        <f>SUMIFS(데이터!$G:$G,데이터!$F:$F,$D49,데이터!$N:$N,$A$1,데이터!$O:$O,AB$1)</f>
        <v>0</v>
      </c>
      <c r="AD49" s="51">
        <f>COUNTIFS(데이터!$F:$F,$D49,데이터!$N:$N,$A$1,데이터!$O:$O,AD$1)</f>
        <v>0</v>
      </c>
      <c r="AE49" s="52">
        <f>SUMIFS(데이터!$G:$G,데이터!$F:$F,$D49,데이터!$N:$N,$A$1,데이터!$O:$O,AD$1)</f>
        <v>0</v>
      </c>
      <c r="AF49" s="51">
        <f>COUNTIFS(데이터!$F:$F,$D49,데이터!$N:$N,$A$1,데이터!$O:$O,AF$1)</f>
        <v>0</v>
      </c>
      <c r="AG49" s="52">
        <f>SUMIFS(데이터!$G:$G,데이터!$F:$F,$D49,데이터!$N:$N,$A$1,데이터!$O:$O,AF$1)</f>
        <v>0</v>
      </c>
    </row>
    <row r="50" spans="1:38">
      <c r="A50" s="233"/>
      <c r="B50" s="233"/>
      <c r="C50" s="233"/>
      <c r="D50" s="49" t="str">
        <f>연간집계!D50</f>
        <v>스쿨북_197_278_42p_가변 소프트 / 197X278 | 소프트커버 | 없음 | 42p</v>
      </c>
      <c r="E50" s="50" t="str">
        <f>연간집계!E50</f>
        <v>스쿨북 197 (소프트/42p)</v>
      </c>
      <c r="F50" s="51">
        <f>COUNTIFS(데이터!F:F,D50,데이터!$N:$N,$A$1)</f>
        <v>0</v>
      </c>
      <c r="G50" s="52">
        <f>SUMIFS(데이터!G:G,데이터!F:F,D50,데이터!$N:$N,$A$1)</f>
        <v>0</v>
      </c>
      <c r="H50" s="55">
        <f t="shared" si="2"/>
        <v>0</v>
      </c>
      <c r="I50" s="233"/>
      <c r="J50" s="51">
        <f>COUNTIFS(데이터!$F:$F,$D50,데이터!$N:$N,$A$1,데이터!$O:$O,J$1)</f>
        <v>0</v>
      </c>
      <c r="K50" s="52">
        <f>SUMIFS(데이터!$G:$G,데이터!$F:$F,$D50,데이터!$N:$N,$A$1,데이터!$O:$O,J$1)</f>
        <v>0</v>
      </c>
      <c r="L50" s="51">
        <f>COUNTIFS(데이터!$F:$F,$D50,데이터!$N:$N,$A$1,데이터!$O:$O,L$1)</f>
        <v>0</v>
      </c>
      <c r="M50" s="52">
        <f>SUMIFS(데이터!$G:$G,데이터!$F:$F,$D50,데이터!$N:$N,$A$1,데이터!$O:$O,L$1)</f>
        <v>0</v>
      </c>
      <c r="N50" s="51">
        <f>COUNTIFS(데이터!$F:$F,$D50,데이터!$N:$N,$A$1,데이터!$O:$O,N$1)</f>
        <v>0</v>
      </c>
      <c r="O50" s="52">
        <f>SUMIFS(데이터!$G:$G,데이터!$F:$F,$D50,데이터!$N:$N,$A$1,데이터!$O:$O,N$1)</f>
        <v>0</v>
      </c>
      <c r="P50" s="51">
        <f>COUNTIFS(데이터!$F:$F,$D50,데이터!$N:$N,$A$1,데이터!$O:$O,P$1)</f>
        <v>0</v>
      </c>
      <c r="Q50" s="52">
        <f>SUMIFS(데이터!$G:$G,데이터!$F:$F,$D50,데이터!$N:$N,$A$1,데이터!$O:$O,P$1)</f>
        <v>0</v>
      </c>
      <c r="R50" s="51">
        <f>COUNTIFS(데이터!$F:$F,$D50,데이터!$N:$N,$A$1,데이터!$O:$O,R$1)</f>
        <v>0</v>
      </c>
      <c r="S50" s="52">
        <f>SUMIFS(데이터!$G:$G,데이터!$F:$F,$D50,데이터!$N:$N,$A$1,데이터!$O:$O,R$1)</f>
        <v>0</v>
      </c>
      <c r="T50" s="51">
        <f>COUNTIFS(데이터!$F:$F,$D50,데이터!$N:$N,$A$1,데이터!$O:$O,T$1)</f>
        <v>0</v>
      </c>
      <c r="U50" s="52">
        <f>SUMIFS(데이터!$G:$G,데이터!$F:$F,$D50,데이터!$N:$N,$A$1,데이터!$O:$O,T$1)</f>
        <v>0</v>
      </c>
      <c r="V50" s="51">
        <f>COUNTIFS(데이터!$F:$F,$D50,데이터!$N:$N,$A$1,데이터!$O:$O,V$1)</f>
        <v>0</v>
      </c>
      <c r="W50" s="52">
        <f>SUMIFS(데이터!$G:$G,데이터!$F:$F,$D50,데이터!$N:$N,$A$1,데이터!$O:$O,V$1)</f>
        <v>0</v>
      </c>
      <c r="X50" s="51">
        <f>COUNTIFS(데이터!$F:$F,$D50,데이터!$N:$N,$A$1,데이터!$O:$O,X$1)</f>
        <v>0</v>
      </c>
      <c r="Y50" s="52">
        <f>SUMIFS(데이터!$G:$G,데이터!$F:$F,$D50,데이터!$N:$N,$A$1,데이터!$O:$O,X$1)</f>
        <v>0</v>
      </c>
      <c r="Z50" s="51">
        <f>COUNTIFS(데이터!$F:$F,$D50,데이터!$N:$N,$A$1,데이터!$O:$O,Z$1)</f>
        <v>0</v>
      </c>
      <c r="AA50" s="52">
        <f>SUMIFS(데이터!$G:$G,데이터!$F:$F,$D50,데이터!$N:$N,$A$1,데이터!$O:$O,Z$1)</f>
        <v>0</v>
      </c>
      <c r="AB50" s="51">
        <f>COUNTIFS(데이터!$F:$F,$D50,데이터!$N:$N,$A$1,데이터!$O:$O,AB$1)</f>
        <v>0</v>
      </c>
      <c r="AC50" s="52">
        <f>SUMIFS(데이터!$G:$G,데이터!$F:$F,$D50,데이터!$N:$N,$A$1,데이터!$O:$O,AB$1)</f>
        <v>0</v>
      </c>
      <c r="AD50" s="51">
        <f>COUNTIFS(데이터!$F:$F,$D50,데이터!$N:$N,$A$1,데이터!$O:$O,AD$1)</f>
        <v>0</v>
      </c>
      <c r="AE50" s="52">
        <f>SUMIFS(데이터!$G:$G,데이터!$F:$F,$D50,데이터!$N:$N,$A$1,데이터!$O:$O,AD$1)</f>
        <v>0</v>
      </c>
      <c r="AF50" s="51">
        <f>COUNTIFS(데이터!$F:$F,$D50,데이터!$N:$N,$A$1,데이터!$O:$O,AF$1)</f>
        <v>0</v>
      </c>
      <c r="AG50" s="52">
        <f>SUMIFS(데이터!$G:$G,데이터!$F:$F,$D50,데이터!$N:$N,$A$1,데이터!$O:$O,AF$1)</f>
        <v>0</v>
      </c>
    </row>
    <row r="51" spans="1:38">
      <c r="A51" s="233"/>
      <c r="B51" s="233"/>
      <c r="C51" s="242" t="s">
        <v>939</v>
      </c>
      <c r="D51" s="49" t="str">
        <f>연간집계!D51</f>
        <v>스쿨북_198_198_18p_가변 하드 / 198X198 | 하드커버 | 없음 | 18p</v>
      </c>
      <c r="E51" s="50" t="str">
        <f>연간집계!E51</f>
        <v>스쿨북 198 (하드/18p)</v>
      </c>
      <c r="F51" s="51">
        <f>COUNTIFS(데이터!F:F,D51,데이터!$N:$N,$A$1)</f>
        <v>0</v>
      </c>
      <c r="G51" s="52">
        <f>SUMIFS(데이터!G:G,데이터!F:F,D51,데이터!$N:$N,$A$1)</f>
        <v>0</v>
      </c>
      <c r="H51" s="55">
        <f t="shared" si="2"/>
        <v>0</v>
      </c>
      <c r="I51" s="232">
        <f>SUM(G51:G54)</f>
        <v>1</v>
      </c>
      <c r="J51" s="51">
        <f>COUNTIFS(데이터!$F:$F,$D51,데이터!$N:$N,$A$1,데이터!$O:$O,J$1)</f>
        <v>0</v>
      </c>
      <c r="K51" s="52">
        <f>SUMIFS(데이터!$G:$G,데이터!$F:$F,$D51,데이터!$N:$N,$A$1,데이터!$O:$O,J$1)</f>
        <v>0</v>
      </c>
      <c r="L51" s="51">
        <f>COUNTIFS(데이터!$F:$F,$D51,데이터!$N:$N,$A$1,데이터!$O:$O,L$1)</f>
        <v>0</v>
      </c>
      <c r="M51" s="52">
        <f>SUMIFS(데이터!$G:$G,데이터!$F:$F,$D51,데이터!$N:$N,$A$1,데이터!$O:$O,L$1)</f>
        <v>0</v>
      </c>
      <c r="N51" s="51">
        <f>COUNTIFS(데이터!$F:$F,$D51,데이터!$N:$N,$A$1,데이터!$O:$O,N$1)</f>
        <v>0</v>
      </c>
      <c r="O51" s="52">
        <f>SUMIFS(데이터!$G:$G,데이터!$F:$F,$D51,데이터!$N:$N,$A$1,데이터!$O:$O,N$1)</f>
        <v>0</v>
      </c>
      <c r="P51" s="51">
        <f>COUNTIFS(데이터!$F:$F,$D51,데이터!$N:$N,$A$1,데이터!$O:$O,P$1)</f>
        <v>0</v>
      </c>
      <c r="Q51" s="52">
        <f>SUMIFS(데이터!$G:$G,데이터!$F:$F,$D51,데이터!$N:$N,$A$1,데이터!$O:$O,P$1)</f>
        <v>0</v>
      </c>
      <c r="R51" s="51">
        <f>COUNTIFS(데이터!$F:$F,$D51,데이터!$N:$N,$A$1,데이터!$O:$O,R$1)</f>
        <v>0</v>
      </c>
      <c r="S51" s="52">
        <f>SUMIFS(데이터!$G:$G,데이터!$F:$F,$D51,데이터!$N:$N,$A$1,데이터!$O:$O,R$1)</f>
        <v>0</v>
      </c>
      <c r="T51" s="51">
        <f>COUNTIFS(데이터!$F:$F,$D51,데이터!$N:$N,$A$1,데이터!$O:$O,T$1)</f>
        <v>0</v>
      </c>
      <c r="U51" s="52">
        <f>SUMIFS(데이터!$G:$G,데이터!$F:$F,$D51,데이터!$N:$N,$A$1,데이터!$O:$O,T$1)</f>
        <v>0</v>
      </c>
      <c r="V51" s="51">
        <f>COUNTIFS(데이터!$F:$F,$D51,데이터!$N:$N,$A$1,데이터!$O:$O,V$1)</f>
        <v>0</v>
      </c>
      <c r="W51" s="52">
        <f>SUMIFS(데이터!$G:$G,데이터!$F:$F,$D51,데이터!$N:$N,$A$1,데이터!$O:$O,V$1)</f>
        <v>0</v>
      </c>
      <c r="X51" s="51">
        <f>COUNTIFS(데이터!$F:$F,$D51,데이터!$N:$N,$A$1,데이터!$O:$O,X$1)</f>
        <v>0</v>
      </c>
      <c r="Y51" s="52">
        <f>SUMIFS(데이터!$G:$G,데이터!$F:$F,$D51,데이터!$N:$N,$A$1,데이터!$O:$O,X$1)</f>
        <v>0</v>
      </c>
      <c r="Z51" s="51">
        <f>COUNTIFS(데이터!$F:$F,$D51,데이터!$N:$N,$A$1,데이터!$O:$O,Z$1)</f>
        <v>0</v>
      </c>
      <c r="AA51" s="52">
        <f>SUMIFS(데이터!$G:$G,데이터!$F:$F,$D51,데이터!$N:$N,$A$1,데이터!$O:$O,Z$1)</f>
        <v>0</v>
      </c>
      <c r="AB51" s="51">
        <f>COUNTIFS(데이터!$F:$F,$D51,데이터!$N:$N,$A$1,데이터!$O:$O,AB$1)</f>
        <v>0</v>
      </c>
      <c r="AC51" s="52">
        <f>SUMIFS(데이터!$G:$G,데이터!$F:$F,$D51,데이터!$N:$N,$A$1,데이터!$O:$O,AB$1)</f>
        <v>0</v>
      </c>
      <c r="AD51" s="51">
        <f>COUNTIFS(데이터!$F:$F,$D51,데이터!$N:$N,$A$1,데이터!$O:$O,AD$1)</f>
        <v>0</v>
      </c>
      <c r="AE51" s="52">
        <f>SUMIFS(데이터!$G:$G,데이터!$F:$F,$D51,데이터!$N:$N,$A$1,데이터!$O:$O,AD$1)</f>
        <v>0</v>
      </c>
      <c r="AF51" s="51">
        <f>COUNTIFS(데이터!$F:$F,$D51,데이터!$N:$N,$A$1,데이터!$O:$O,AF$1)</f>
        <v>0</v>
      </c>
      <c r="AG51" s="52">
        <f>SUMIFS(데이터!$G:$G,데이터!$F:$F,$D51,데이터!$N:$N,$A$1,데이터!$O:$O,AF$1)</f>
        <v>0</v>
      </c>
    </row>
    <row r="52" spans="1:38">
      <c r="A52" s="233"/>
      <c r="B52" s="233"/>
      <c r="C52" s="233"/>
      <c r="D52" s="49" t="str">
        <f>연간집계!D52</f>
        <v>스쿨북_198_198_가변 하드 (스쿨북_198_198_42p_가변 하드 / 198X198 | 하드커버 | 없음 | 42p)</v>
      </c>
      <c r="E52" s="50" t="str">
        <f>연간집계!E52</f>
        <v>스쿨북 198 (하드/42p)</v>
      </c>
      <c r="F52" s="51">
        <f>COUNTIFS(데이터!F:F,D52,데이터!$N:$N,$A$1)</f>
        <v>0</v>
      </c>
      <c r="G52" s="52">
        <f>SUMIFS(데이터!G:G,데이터!F:F,D52,데이터!$N:$N,$A$1)</f>
        <v>0</v>
      </c>
      <c r="H52" s="55">
        <f t="shared" si="2"/>
        <v>0</v>
      </c>
      <c r="I52" s="233"/>
      <c r="J52" s="51">
        <f>COUNTIFS(데이터!$F:$F,$D52,데이터!$N:$N,$A$1,데이터!$O:$O,J$1)</f>
        <v>0</v>
      </c>
      <c r="K52" s="52">
        <f>SUMIFS(데이터!$G:$G,데이터!$F:$F,$D52,데이터!$N:$N,$A$1,데이터!$O:$O,J$1)</f>
        <v>0</v>
      </c>
      <c r="L52" s="51">
        <f>COUNTIFS(데이터!$F:$F,$D52,데이터!$N:$N,$A$1,데이터!$O:$O,L$1)</f>
        <v>0</v>
      </c>
      <c r="M52" s="52">
        <f>SUMIFS(데이터!$G:$G,데이터!$F:$F,$D52,데이터!$N:$N,$A$1,데이터!$O:$O,L$1)</f>
        <v>0</v>
      </c>
      <c r="N52" s="51">
        <f>COUNTIFS(데이터!$F:$F,$D52,데이터!$N:$N,$A$1,데이터!$O:$O,N$1)</f>
        <v>0</v>
      </c>
      <c r="O52" s="52">
        <f>SUMIFS(데이터!$G:$G,데이터!$F:$F,$D52,데이터!$N:$N,$A$1,데이터!$O:$O,N$1)</f>
        <v>0</v>
      </c>
      <c r="P52" s="51">
        <f>COUNTIFS(데이터!$F:$F,$D52,데이터!$N:$N,$A$1,데이터!$O:$O,P$1)</f>
        <v>0</v>
      </c>
      <c r="Q52" s="52">
        <f>SUMIFS(데이터!$G:$G,데이터!$F:$F,$D52,데이터!$N:$N,$A$1,데이터!$O:$O,P$1)</f>
        <v>0</v>
      </c>
      <c r="R52" s="51">
        <f>COUNTIFS(데이터!$F:$F,$D52,데이터!$N:$N,$A$1,데이터!$O:$O,R$1)</f>
        <v>0</v>
      </c>
      <c r="S52" s="52">
        <f>SUMIFS(데이터!$G:$G,데이터!$F:$F,$D52,데이터!$N:$N,$A$1,데이터!$O:$O,R$1)</f>
        <v>0</v>
      </c>
      <c r="T52" s="51">
        <f>COUNTIFS(데이터!$F:$F,$D52,데이터!$N:$N,$A$1,데이터!$O:$O,T$1)</f>
        <v>0</v>
      </c>
      <c r="U52" s="52">
        <f>SUMIFS(데이터!$G:$G,데이터!$F:$F,$D52,데이터!$N:$N,$A$1,데이터!$O:$O,T$1)</f>
        <v>0</v>
      </c>
      <c r="V52" s="51">
        <f>COUNTIFS(데이터!$F:$F,$D52,데이터!$N:$N,$A$1,데이터!$O:$O,V$1)</f>
        <v>0</v>
      </c>
      <c r="W52" s="52">
        <f>SUMIFS(데이터!$G:$G,데이터!$F:$F,$D52,데이터!$N:$N,$A$1,데이터!$O:$O,V$1)</f>
        <v>0</v>
      </c>
      <c r="X52" s="51">
        <f>COUNTIFS(데이터!$F:$F,$D52,데이터!$N:$N,$A$1,데이터!$O:$O,X$1)</f>
        <v>0</v>
      </c>
      <c r="Y52" s="52">
        <f>SUMIFS(데이터!$G:$G,데이터!$F:$F,$D52,데이터!$N:$N,$A$1,데이터!$O:$O,X$1)</f>
        <v>0</v>
      </c>
      <c r="Z52" s="51">
        <f>COUNTIFS(데이터!$F:$F,$D52,데이터!$N:$N,$A$1,데이터!$O:$O,Z$1)</f>
        <v>0</v>
      </c>
      <c r="AA52" s="52">
        <f>SUMIFS(데이터!$G:$G,데이터!$F:$F,$D52,데이터!$N:$N,$A$1,데이터!$O:$O,Z$1)</f>
        <v>0</v>
      </c>
      <c r="AB52" s="51">
        <f>COUNTIFS(데이터!$F:$F,$D52,데이터!$N:$N,$A$1,데이터!$O:$O,AB$1)</f>
        <v>0</v>
      </c>
      <c r="AC52" s="52">
        <f>SUMIFS(데이터!$G:$G,데이터!$F:$F,$D52,데이터!$N:$N,$A$1,데이터!$O:$O,AB$1)</f>
        <v>0</v>
      </c>
      <c r="AD52" s="51">
        <f>COUNTIFS(데이터!$F:$F,$D52,데이터!$N:$N,$A$1,데이터!$O:$O,AD$1)</f>
        <v>0</v>
      </c>
      <c r="AE52" s="52">
        <f>SUMIFS(데이터!$G:$G,데이터!$F:$F,$D52,데이터!$N:$N,$A$1,데이터!$O:$O,AD$1)</f>
        <v>0</v>
      </c>
      <c r="AF52" s="51">
        <f>COUNTIFS(데이터!$F:$F,$D52,데이터!$N:$N,$A$1,데이터!$O:$O,AF$1)</f>
        <v>0</v>
      </c>
      <c r="AG52" s="52">
        <f>SUMIFS(데이터!$G:$G,데이터!$F:$F,$D52,데이터!$N:$N,$A$1,데이터!$O:$O,AF$1)</f>
        <v>0</v>
      </c>
    </row>
    <row r="53" spans="1:38">
      <c r="A53" s="233"/>
      <c r="B53" s="233"/>
      <c r="C53" s="233"/>
      <c r="D53" s="49" t="str">
        <f>연간집계!D53</f>
        <v>스쿨북_198_198_가변 소프트 (스쿨북_198_198_18p_가변 소프트 / 198X198 | 소프트커버 | 없음 | 18p)</v>
      </c>
      <c r="E53" s="50" t="str">
        <f>연간집계!E53</f>
        <v>스쿨북 198 (소프트/18p)</v>
      </c>
      <c r="F53" s="51">
        <f>COUNTIFS(데이터!F:F,D53,데이터!$N:$N,$A$1)</f>
        <v>0</v>
      </c>
      <c r="G53" s="52">
        <f>SUMIFS(데이터!G:G,데이터!F:F,D53,데이터!$N:$N,$A$1)</f>
        <v>0</v>
      </c>
      <c r="H53" s="55">
        <f t="shared" si="2"/>
        <v>0</v>
      </c>
      <c r="I53" s="233"/>
      <c r="J53" s="51">
        <f>COUNTIFS(데이터!$F:$F,$D53,데이터!$N:$N,$A$1,데이터!$O:$O,J$1)</f>
        <v>0</v>
      </c>
      <c r="K53" s="52">
        <f>SUMIFS(데이터!$G:$G,데이터!$F:$F,$D53,데이터!$N:$N,$A$1,데이터!$O:$O,J$1)</f>
        <v>0</v>
      </c>
      <c r="L53" s="51">
        <f>COUNTIFS(데이터!$F:$F,$D53,데이터!$N:$N,$A$1,데이터!$O:$O,L$1)</f>
        <v>0</v>
      </c>
      <c r="M53" s="52">
        <f>SUMIFS(데이터!$G:$G,데이터!$F:$F,$D53,데이터!$N:$N,$A$1,데이터!$O:$O,L$1)</f>
        <v>0</v>
      </c>
      <c r="N53" s="51">
        <f>COUNTIFS(데이터!$F:$F,$D53,데이터!$N:$N,$A$1,데이터!$O:$O,N$1)</f>
        <v>0</v>
      </c>
      <c r="O53" s="52">
        <f>SUMIFS(데이터!$G:$G,데이터!$F:$F,$D53,데이터!$N:$N,$A$1,데이터!$O:$O,N$1)</f>
        <v>0</v>
      </c>
      <c r="P53" s="51">
        <f>COUNTIFS(데이터!$F:$F,$D53,데이터!$N:$N,$A$1,데이터!$O:$O,P$1)</f>
        <v>0</v>
      </c>
      <c r="Q53" s="52">
        <f>SUMIFS(데이터!$G:$G,데이터!$F:$F,$D53,데이터!$N:$N,$A$1,데이터!$O:$O,P$1)</f>
        <v>0</v>
      </c>
      <c r="R53" s="51">
        <f>COUNTIFS(데이터!$F:$F,$D53,데이터!$N:$N,$A$1,데이터!$O:$O,R$1)</f>
        <v>0</v>
      </c>
      <c r="S53" s="52">
        <f>SUMIFS(데이터!$G:$G,데이터!$F:$F,$D53,데이터!$N:$N,$A$1,데이터!$O:$O,R$1)</f>
        <v>0</v>
      </c>
      <c r="T53" s="51">
        <f>COUNTIFS(데이터!$F:$F,$D53,데이터!$N:$N,$A$1,데이터!$O:$O,T$1)</f>
        <v>0</v>
      </c>
      <c r="U53" s="52">
        <f>SUMIFS(데이터!$G:$G,데이터!$F:$F,$D53,데이터!$N:$N,$A$1,데이터!$O:$O,T$1)</f>
        <v>0</v>
      </c>
      <c r="V53" s="51">
        <f>COUNTIFS(데이터!$F:$F,$D53,데이터!$N:$N,$A$1,데이터!$O:$O,V$1)</f>
        <v>0</v>
      </c>
      <c r="W53" s="52">
        <f>SUMIFS(데이터!$G:$G,데이터!$F:$F,$D53,데이터!$N:$N,$A$1,데이터!$O:$O,V$1)</f>
        <v>0</v>
      </c>
      <c r="X53" s="51">
        <f>COUNTIFS(데이터!$F:$F,$D53,데이터!$N:$N,$A$1,데이터!$O:$O,X$1)</f>
        <v>0</v>
      </c>
      <c r="Y53" s="52">
        <f>SUMIFS(데이터!$G:$G,데이터!$F:$F,$D53,데이터!$N:$N,$A$1,데이터!$O:$O,X$1)</f>
        <v>0</v>
      </c>
      <c r="Z53" s="51">
        <f>COUNTIFS(데이터!$F:$F,$D53,데이터!$N:$N,$A$1,데이터!$O:$O,Z$1)</f>
        <v>0</v>
      </c>
      <c r="AA53" s="52">
        <f>SUMIFS(데이터!$G:$G,데이터!$F:$F,$D53,데이터!$N:$N,$A$1,데이터!$O:$O,Z$1)</f>
        <v>0</v>
      </c>
      <c r="AB53" s="51">
        <f>COUNTIFS(데이터!$F:$F,$D53,데이터!$N:$N,$A$1,데이터!$O:$O,AB$1)</f>
        <v>0</v>
      </c>
      <c r="AC53" s="52">
        <f>SUMIFS(데이터!$G:$G,데이터!$F:$F,$D53,데이터!$N:$N,$A$1,데이터!$O:$O,AB$1)</f>
        <v>0</v>
      </c>
      <c r="AD53" s="51">
        <f>COUNTIFS(데이터!$F:$F,$D53,데이터!$N:$N,$A$1,데이터!$O:$O,AD$1)</f>
        <v>0</v>
      </c>
      <c r="AE53" s="52">
        <f>SUMIFS(데이터!$G:$G,데이터!$F:$F,$D53,데이터!$N:$N,$A$1,데이터!$O:$O,AD$1)</f>
        <v>0</v>
      </c>
      <c r="AF53" s="51">
        <f>COUNTIFS(데이터!$F:$F,$D53,데이터!$N:$N,$A$1,데이터!$O:$O,AF$1)</f>
        <v>0</v>
      </c>
      <c r="AG53" s="52">
        <f>SUMIFS(데이터!$G:$G,데이터!$F:$F,$D53,데이터!$N:$N,$A$1,데이터!$O:$O,AF$1)</f>
        <v>0</v>
      </c>
    </row>
    <row r="54" spans="1:38">
      <c r="A54" s="233"/>
      <c r="B54" s="233"/>
      <c r="C54" s="233"/>
      <c r="D54" s="49" t="str">
        <f>연간집계!D54</f>
        <v>스쿨북_197_278_가변 소프트 (스쿨북_197_278_42p_가변 소프트 / 197X278 | 소프트커버 | 없음 | 42p)</v>
      </c>
      <c r="E54" s="50" t="str">
        <f>연간집계!E54</f>
        <v>스쿨북 198 (소프트/42p)</v>
      </c>
      <c r="F54" s="51">
        <f>COUNTIFS(데이터!F:F,D54,데이터!$N:$N,$A$1)</f>
        <v>1</v>
      </c>
      <c r="G54" s="52">
        <f>SUMIFS(데이터!G:G,데이터!F:F,D54,데이터!$N:$N,$A$1)</f>
        <v>1</v>
      </c>
      <c r="H54" s="55">
        <f t="shared" si="2"/>
        <v>7.3648549123582268E-5</v>
      </c>
      <c r="I54" s="233"/>
      <c r="J54" s="51">
        <f>COUNTIFS(데이터!$F:$F,$D54,데이터!$N:$N,$A$1,데이터!$O:$O,J$1)</f>
        <v>0</v>
      </c>
      <c r="K54" s="52">
        <f>SUMIFS(데이터!$G:$G,데이터!$F:$F,$D54,데이터!$N:$N,$A$1,데이터!$O:$O,J$1)</f>
        <v>0</v>
      </c>
      <c r="L54" s="51">
        <f>COUNTIFS(데이터!$F:$F,$D54,데이터!$N:$N,$A$1,데이터!$O:$O,L$1)</f>
        <v>0</v>
      </c>
      <c r="M54" s="52">
        <f>SUMIFS(데이터!$G:$G,데이터!$F:$F,$D54,데이터!$N:$N,$A$1,데이터!$O:$O,L$1)</f>
        <v>0</v>
      </c>
      <c r="N54" s="51">
        <f>COUNTIFS(데이터!$F:$F,$D54,데이터!$N:$N,$A$1,데이터!$O:$O,N$1)</f>
        <v>0</v>
      </c>
      <c r="O54" s="52">
        <f>SUMIFS(데이터!$G:$G,데이터!$F:$F,$D54,데이터!$N:$N,$A$1,데이터!$O:$O,N$1)</f>
        <v>0</v>
      </c>
      <c r="P54" s="51">
        <f>COUNTIFS(데이터!$F:$F,$D54,데이터!$N:$N,$A$1,데이터!$O:$O,P$1)</f>
        <v>0</v>
      </c>
      <c r="Q54" s="52">
        <f>SUMIFS(데이터!$G:$G,데이터!$F:$F,$D54,데이터!$N:$N,$A$1,데이터!$O:$O,P$1)</f>
        <v>0</v>
      </c>
      <c r="R54" s="51">
        <f>COUNTIFS(데이터!$F:$F,$D54,데이터!$N:$N,$A$1,데이터!$O:$O,R$1)</f>
        <v>0</v>
      </c>
      <c r="S54" s="52">
        <f>SUMIFS(데이터!$G:$G,데이터!$F:$F,$D54,데이터!$N:$N,$A$1,데이터!$O:$O,R$1)</f>
        <v>0</v>
      </c>
      <c r="T54" s="51">
        <f>COUNTIFS(데이터!$F:$F,$D54,데이터!$N:$N,$A$1,데이터!$O:$O,T$1)</f>
        <v>0</v>
      </c>
      <c r="U54" s="52">
        <f>SUMIFS(데이터!$G:$G,데이터!$F:$F,$D54,데이터!$N:$N,$A$1,데이터!$O:$O,T$1)</f>
        <v>0</v>
      </c>
      <c r="V54" s="51">
        <f>COUNTIFS(데이터!$F:$F,$D54,데이터!$N:$N,$A$1,데이터!$O:$O,V$1)</f>
        <v>0</v>
      </c>
      <c r="W54" s="52">
        <f>SUMIFS(데이터!$G:$G,데이터!$F:$F,$D54,데이터!$N:$N,$A$1,데이터!$O:$O,V$1)</f>
        <v>0</v>
      </c>
      <c r="X54" s="51">
        <f>COUNTIFS(데이터!$F:$F,$D54,데이터!$N:$N,$A$1,데이터!$O:$O,X$1)</f>
        <v>0</v>
      </c>
      <c r="Y54" s="52">
        <f>SUMIFS(데이터!$G:$G,데이터!$F:$F,$D54,데이터!$N:$N,$A$1,데이터!$O:$O,X$1)</f>
        <v>0</v>
      </c>
      <c r="Z54" s="51">
        <f>COUNTIFS(데이터!$F:$F,$D54,데이터!$N:$N,$A$1,데이터!$O:$O,Z$1)</f>
        <v>0</v>
      </c>
      <c r="AA54" s="52">
        <f>SUMIFS(데이터!$G:$G,데이터!$F:$F,$D54,데이터!$N:$N,$A$1,데이터!$O:$O,Z$1)</f>
        <v>0</v>
      </c>
      <c r="AB54" s="51">
        <f>COUNTIFS(데이터!$F:$F,$D54,데이터!$N:$N,$A$1,데이터!$O:$O,AB$1)</f>
        <v>0</v>
      </c>
      <c r="AC54" s="52">
        <f>SUMIFS(데이터!$G:$G,데이터!$F:$F,$D54,데이터!$N:$N,$A$1,데이터!$O:$O,AB$1)</f>
        <v>0</v>
      </c>
      <c r="AD54" s="51">
        <f>COUNTIFS(데이터!$F:$F,$D54,데이터!$N:$N,$A$1,데이터!$O:$O,AD$1)</f>
        <v>0</v>
      </c>
      <c r="AE54" s="52">
        <f>SUMIFS(데이터!$G:$G,데이터!$F:$F,$D54,데이터!$N:$N,$A$1,데이터!$O:$O,AD$1)</f>
        <v>0</v>
      </c>
      <c r="AF54" s="51">
        <f>COUNTIFS(데이터!$F:$F,$D54,데이터!$N:$N,$A$1,데이터!$O:$O,AF$1)</f>
        <v>1</v>
      </c>
      <c r="AG54" s="52">
        <f>SUMIFS(데이터!$G:$G,데이터!$F:$F,$D54,데이터!$N:$N,$A$1,데이터!$O:$O,AF$1)</f>
        <v>1</v>
      </c>
    </row>
    <row r="55" spans="1:38">
      <c r="A55" s="233"/>
      <c r="B55" s="233"/>
      <c r="C55" s="242" t="s">
        <v>948</v>
      </c>
      <c r="D55" s="49" t="str">
        <f>연간집계!D55</f>
        <v>스탑진_198_198_8p_중철 / 198X198 | 중철 | 없음 | 6p</v>
      </c>
      <c r="E55" s="50" t="str">
        <f>연간집계!E55</f>
        <v>스탑진 198 (6p)</v>
      </c>
      <c r="F55" s="51">
        <f>COUNTIFS(데이터!F:F,D55,데이터!$N:$N,$A$1)</f>
        <v>0</v>
      </c>
      <c r="G55" s="52">
        <f>SUMIFS(데이터!G:G,데이터!F:F,D55,데이터!$N:$N,$A$1)</f>
        <v>0</v>
      </c>
      <c r="H55" s="55">
        <f t="shared" si="2"/>
        <v>0</v>
      </c>
      <c r="I55" s="232">
        <f>SUM(G55:G57)</f>
        <v>12</v>
      </c>
      <c r="J55" s="51">
        <f>COUNTIFS(데이터!$F:$F,$D55,데이터!$N:$N,$A$1,데이터!$O:$O,J$1)</f>
        <v>0</v>
      </c>
      <c r="K55" s="52">
        <f>SUMIFS(데이터!$G:$G,데이터!$F:$F,$D55,데이터!$N:$N,$A$1,데이터!$O:$O,J$1)</f>
        <v>0</v>
      </c>
      <c r="L55" s="51">
        <f>COUNTIFS(데이터!$F:$F,$D55,데이터!$N:$N,$A$1,데이터!$O:$O,L$1)</f>
        <v>0</v>
      </c>
      <c r="M55" s="52">
        <f>SUMIFS(데이터!$G:$G,데이터!$F:$F,$D55,데이터!$N:$N,$A$1,데이터!$O:$O,L$1)</f>
        <v>0</v>
      </c>
      <c r="N55" s="51">
        <f>COUNTIFS(데이터!$F:$F,$D55,데이터!$N:$N,$A$1,데이터!$O:$O,N$1)</f>
        <v>0</v>
      </c>
      <c r="O55" s="52">
        <f>SUMIFS(데이터!$G:$G,데이터!$F:$F,$D55,데이터!$N:$N,$A$1,데이터!$O:$O,N$1)</f>
        <v>0</v>
      </c>
      <c r="P55" s="51">
        <f>COUNTIFS(데이터!$F:$F,$D55,데이터!$N:$N,$A$1,데이터!$O:$O,P$1)</f>
        <v>0</v>
      </c>
      <c r="Q55" s="52">
        <f>SUMIFS(데이터!$G:$G,데이터!$F:$F,$D55,데이터!$N:$N,$A$1,데이터!$O:$O,P$1)</f>
        <v>0</v>
      </c>
      <c r="R55" s="51">
        <f>COUNTIFS(데이터!$F:$F,$D55,데이터!$N:$N,$A$1,데이터!$O:$O,R$1)</f>
        <v>0</v>
      </c>
      <c r="S55" s="52">
        <f>SUMIFS(데이터!$G:$G,데이터!$F:$F,$D55,데이터!$N:$N,$A$1,데이터!$O:$O,R$1)</f>
        <v>0</v>
      </c>
      <c r="T55" s="51">
        <f>COUNTIFS(데이터!$F:$F,$D55,데이터!$N:$N,$A$1,데이터!$O:$O,T$1)</f>
        <v>0</v>
      </c>
      <c r="U55" s="52">
        <f>SUMIFS(데이터!$G:$G,데이터!$F:$F,$D55,데이터!$N:$N,$A$1,데이터!$O:$O,T$1)</f>
        <v>0</v>
      </c>
      <c r="V55" s="51">
        <f>COUNTIFS(데이터!$F:$F,$D55,데이터!$N:$N,$A$1,데이터!$O:$O,V$1)</f>
        <v>0</v>
      </c>
      <c r="W55" s="52">
        <f>SUMIFS(데이터!$G:$G,데이터!$F:$F,$D55,데이터!$N:$N,$A$1,데이터!$O:$O,V$1)</f>
        <v>0</v>
      </c>
      <c r="X55" s="51">
        <f>COUNTIFS(데이터!$F:$F,$D55,데이터!$N:$N,$A$1,데이터!$O:$O,X$1)</f>
        <v>0</v>
      </c>
      <c r="Y55" s="52">
        <f>SUMIFS(데이터!$G:$G,데이터!$F:$F,$D55,데이터!$N:$N,$A$1,데이터!$O:$O,X$1)</f>
        <v>0</v>
      </c>
      <c r="Z55" s="51">
        <f>COUNTIFS(데이터!$F:$F,$D55,데이터!$N:$N,$A$1,데이터!$O:$O,Z$1)</f>
        <v>0</v>
      </c>
      <c r="AA55" s="52">
        <f>SUMIFS(데이터!$G:$G,데이터!$F:$F,$D55,데이터!$N:$N,$A$1,데이터!$O:$O,Z$1)</f>
        <v>0</v>
      </c>
      <c r="AB55" s="51">
        <f>COUNTIFS(데이터!$F:$F,$D55,데이터!$N:$N,$A$1,데이터!$O:$O,AB$1)</f>
        <v>0</v>
      </c>
      <c r="AC55" s="52">
        <f>SUMIFS(데이터!$G:$G,데이터!$F:$F,$D55,데이터!$N:$N,$A$1,데이터!$O:$O,AB$1)</f>
        <v>0</v>
      </c>
      <c r="AD55" s="51">
        <f>COUNTIFS(데이터!$F:$F,$D55,데이터!$N:$N,$A$1,데이터!$O:$O,AD$1)</f>
        <v>0</v>
      </c>
      <c r="AE55" s="52">
        <f>SUMIFS(데이터!$G:$G,데이터!$F:$F,$D55,데이터!$N:$N,$A$1,데이터!$O:$O,AD$1)</f>
        <v>0</v>
      </c>
      <c r="AF55" s="51">
        <f>COUNTIFS(데이터!$F:$F,$D55,데이터!$N:$N,$A$1,데이터!$O:$O,AF$1)</f>
        <v>0</v>
      </c>
      <c r="AG55" s="52">
        <f>SUMIFS(데이터!$G:$G,데이터!$F:$F,$D55,데이터!$N:$N,$A$1,데이터!$O:$O,AF$1)</f>
        <v>0</v>
      </c>
    </row>
    <row r="56" spans="1:38">
      <c r="A56" s="233"/>
      <c r="B56" s="233"/>
      <c r="C56" s="233"/>
      <c r="D56" s="49" t="str">
        <f>연간집계!D56</f>
        <v>스탑진_198_198_중철 (스탑진_198_198_16p_중철 / 198X198 | 중철 | 없음 | 14p)</v>
      </c>
      <c r="E56" s="50" t="str">
        <f>연간집계!E56</f>
        <v>스탑진 198 (14p)</v>
      </c>
      <c r="F56" s="51">
        <f>COUNTIFS(데이터!F:F,D56,데이터!$N:$N,$A$1)</f>
        <v>2</v>
      </c>
      <c r="G56" s="52">
        <f>SUMIFS(데이터!G:G,데이터!F:F,D56,데이터!$N:$N,$A$1)</f>
        <v>9</v>
      </c>
      <c r="H56" s="55">
        <f t="shared" si="2"/>
        <v>6.6283694211224042E-4</v>
      </c>
      <c r="I56" s="233"/>
      <c r="J56" s="51">
        <f>COUNTIFS(데이터!$F:$F,$D56,데이터!$N:$N,$A$1,데이터!$O:$O,J$1)</f>
        <v>0</v>
      </c>
      <c r="K56" s="52">
        <f>SUMIFS(데이터!$G:$G,데이터!$F:$F,$D56,데이터!$N:$N,$A$1,데이터!$O:$O,J$1)</f>
        <v>0</v>
      </c>
      <c r="L56" s="51">
        <f>COUNTIFS(데이터!$F:$F,$D56,데이터!$N:$N,$A$1,데이터!$O:$O,L$1)</f>
        <v>0</v>
      </c>
      <c r="M56" s="52">
        <f>SUMIFS(데이터!$G:$G,데이터!$F:$F,$D56,데이터!$N:$N,$A$1,데이터!$O:$O,L$1)</f>
        <v>0</v>
      </c>
      <c r="N56" s="51">
        <f>COUNTIFS(데이터!$F:$F,$D56,데이터!$N:$N,$A$1,데이터!$O:$O,N$1)</f>
        <v>0</v>
      </c>
      <c r="O56" s="52">
        <f>SUMIFS(데이터!$G:$G,데이터!$F:$F,$D56,데이터!$N:$N,$A$1,데이터!$O:$O,N$1)</f>
        <v>0</v>
      </c>
      <c r="P56" s="51">
        <f>COUNTIFS(데이터!$F:$F,$D56,데이터!$N:$N,$A$1,데이터!$O:$O,P$1)</f>
        <v>0</v>
      </c>
      <c r="Q56" s="52">
        <f>SUMIFS(데이터!$G:$G,데이터!$F:$F,$D56,데이터!$N:$N,$A$1,데이터!$O:$O,P$1)</f>
        <v>0</v>
      </c>
      <c r="R56" s="51">
        <f>COUNTIFS(데이터!$F:$F,$D56,데이터!$N:$N,$A$1,데이터!$O:$O,R$1)</f>
        <v>0</v>
      </c>
      <c r="S56" s="52">
        <f>SUMIFS(데이터!$G:$G,데이터!$F:$F,$D56,데이터!$N:$N,$A$1,데이터!$O:$O,R$1)</f>
        <v>0</v>
      </c>
      <c r="T56" s="51">
        <f>COUNTIFS(데이터!$F:$F,$D56,데이터!$N:$N,$A$1,데이터!$O:$O,T$1)</f>
        <v>0</v>
      </c>
      <c r="U56" s="52">
        <f>SUMIFS(데이터!$G:$G,데이터!$F:$F,$D56,데이터!$N:$N,$A$1,데이터!$O:$O,T$1)</f>
        <v>0</v>
      </c>
      <c r="V56" s="51">
        <f>COUNTIFS(데이터!$F:$F,$D56,데이터!$N:$N,$A$1,데이터!$O:$O,V$1)</f>
        <v>0</v>
      </c>
      <c r="W56" s="52">
        <f>SUMIFS(데이터!$G:$G,데이터!$F:$F,$D56,데이터!$N:$N,$A$1,데이터!$O:$O,V$1)</f>
        <v>0</v>
      </c>
      <c r="X56" s="51">
        <f>COUNTIFS(데이터!$F:$F,$D56,데이터!$N:$N,$A$1,데이터!$O:$O,X$1)</f>
        <v>0</v>
      </c>
      <c r="Y56" s="52">
        <f>SUMIFS(데이터!$G:$G,데이터!$F:$F,$D56,데이터!$N:$N,$A$1,데이터!$O:$O,X$1)</f>
        <v>0</v>
      </c>
      <c r="Z56" s="51">
        <f>COUNTIFS(데이터!$F:$F,$D56,데이터!$N:$N,$A$1,데이터!$O:$O,Z$1)</f>
        <v>0</v>
      </c>
      <c r="AA56" s="52">
        <f>SUMIFS(데이터!$G:$G,데이터!$F:$F,$D56,데이터!$N:$N,$A$1,데이터!$O:$O,Z$1)</f>
        <v>0</v>
      </c>
      <c r="AB56" s="51">
        <f>COUNTIFS(데이터!$F:$F,$D56,데이터!$N:$N,$A$1,데이터!$O:$O,AB$1)</f>
        <v>1</v>
      </c>
      <c r="AC56" s="52">
        <f>SUMIFS(데이터!$G:$G,데이터!$F:$F,$D56,데이터!$N:$N,$A$1,데이터!$O:$O,AB$1)</f>
        <v>8</v>
      </c>
      <c r="AD56" s="51">
        <f>COUNTIFS(데이터!$F:$F,$D56,데이터!$N:$N,$A$1,데이터!$O:$O,AD$1)</f>
        <v>1</v>
      </c>
      <c r="AE56" s="52">
        <f>SUMIFS(데이터!$G:$G,데이터!$F:$F,$D56,데이터!$N:$N,$A$1,데이터!$O:$O,AD$1)</f>
        <v>1</v>
      </c>
      <c r="AF56" s="51">
        <f>COUNTIFS(데이터!$F:$F,$D56,데이터!$N:$N,$A$1,데이터!$O:$O,AF$1)</f>
        <v>0</v>
      </c>
      <c r="AG56" s="52">
        <f>SUMIFS(데이터!$G:$G,데이터!$F:$F,$D56,데이터!$N:$N,$A$1,데이터!$O:$O,AF$1)</f>
        <v>0</v>
      </c>
    </row>
    <row r="57" spans="1:38">
      <c r="A57" s="233"/>
      <c r="B57" s="233"/>
      <c r="C57" s="233"/>
      <c r="D57" s="49" t="str">
        <f>연간집계!D57</f>
        <v>스탑진_198_198_중철 (스탑진_198_198_24p_중철 / 198X198 | 중철 | 없음 | 22p)</v>
      </c>
      <c r="E57" s="50" t="str">
        <f>연간집계!E57</f>
        <v>스탑진 198 (22p)</v>
      </c>
      <c r="F57" s="51">
        <f>COUNTIFS(데이터!F:F,D57,데이터!$N:$N,$A$1)</f>
        <v>2</v>
      </c>
      <c r="G57" s="52">
        <f>SUMIFS(데이터!G:G,데이터!F:F,D57,데이터!$N:$N,$A$1)</f>
        <v>3</v>
      </c>
      <c r="H57" s="55">
        <f t="shared" si="2"/>
        <v>2.2094564737074681E-4</v>
      </c>
      <c r="I57" s="233"/>
      <c r="J57" s="51">
        <f>COUNTIFS(데이터!$F:$F,$D57,데이터!$N:$N,$A$1,데이터!$O:$O,J$1)</f>
        <v>0</v>
      </c>
      <c r="K57" s="52">
        <f>SUMIFS(데이터!$G:$G,데이터!$F:$F,$D57,데이터!$N:$N,$A$1,데이터!$O:$O,J$1)</f>
        <v>0</v>
      </c>
      <c r="L57" s="51">
        <f>COUNTIFS(데이터!$F:$F,$D57,데이터!$N:$N,$A$1,데이터!$O:$O,L$1)</f>
        <v>0</v>
      </c>
      <c r="M57" s="52">
        <f>SUMIFS(데이터!$G:$G,데이터!$F:$F,$D57,데이터!$N:$N,$A$1,데이터!$O:$O,L$1)</f>
        <v>0</v>
      </c>
      <c r="N57" s="51">
        <f>COUNTIFS(데이터!$F:$F,$D57,데이터!$N:$N,$A$1,데이터!$O:$O,N$1)</f>
        <v>0</v>
      </c>
      <c r="O57" s="52">
        <f>SUMIFS(데이터!$G:$G,데이터!$F:$F,$D57,데이터!$N:$N,$A$1,데이터!$O:$O,N$1)</f>
        <v>0</v>
      </c>
      <c r="P57" s="51">
        <f>COUNTIFS(데이터!$F:$F,$D57,데이터!$N:$N,$A$1,데이터!$O:$O,P$1)</f>
        <v>0</v>
      </c>
      <c r="Q57" s="52">
        <f>SUMIFS(데이터!$G:$G,데이터!$F:$F,$D57,데이터!$N:$N,$A$1,데이터!$O:$O,P$1)</f>
        <v>0</v>
      </c>
      <c r="R57" s="51">
        <f>COUNTIFS(데이터!$F:$F,$D57,데이터!$N:$N,$A$1,데이터!$O:$O,R$1)</f>
        <v>0</v>
      </c>
      <c r="S57" s="52">
        <f>SUMIFS(데이터!$G:$G,데이터!$F:$F,$D57,데이터!$N:$N,$A$1,데이터!$O:$O,R$1)</f>
        <v>0</v>
      </c>
      <c r="T57" s="51">
        <f>COUNTIFS(데이터!$F:$F,$D57,데이터!$N:$N,$A$1,데이터!$O:$O,T$1)</f>
        <v>0</v>
      </c>
      <c r="U57" s="52">
        <f>SUMIFS(데이터!$G:$G,데이터!$F:$F,$D57,데이터!$N:$N,$A$1,데이터!$O:$O,T$1)</f>
        <v>0</v>
      </c>
      <c r="V57" s="51">
        <f>COUNTIFS(데이터!$F:$F,$D57,데이터!$N:$N,$A$1,데이터!$O:$O,V$1)</f>
        <v>0</v>
      </c>
      <c r="W57" s="52">
        <f>SUMIFS(데이터!$G:$G,데이터!$F:$F,$D57,데이터!$N:$N,$A$1,데이터!$O:$O,V$1)</f>
        <v>0</v>
      </c>
      <c r="X57" s="51">
        <f>COUNTIFS(데이터!$F:$F,$D57,데이터!$N:$N,$A$1,데이터!$O:$O,X$1)</f>
        <v>0</v>
      </c>
      <c r="Y57" s="52">
        <f>SUMIFS(데이터!$G:$G,데이터!$F:$F,$D57,데이터!$N:$N,$A$1,데이터!$O:$O,X$1)</f>
        <v>0</v>
      </c>
      <c r="Z57" s="51">
        <f>COUNTIFS(데이터!$F:$F,$D57,데이터!$N:$N,$A$1,데이터!$O:$O,Z$1)</f>
        <v>0</v>
      </c>
      <c r="AA57" s="52">
        <f>SUMIFS(데이터!$G:$G,데이터!$F:$F,$D57,데이터!$N:$N,$A$1,데이터!$O:$O,Z$1)</f>
        <v>0</v>
      </c>
      <c r="AB57" s="51">
        <f>COUNTIFS(데이터!$F:$F,$D57,데이터!$N:$N,$A$1,데이터!$O:$O,AB$1)</f>
        <v>0</v>
      </c>
      <c r="AC57" s="52">
        <f>SUMIFS(데이터!$G:$G,데이터!$F:$F,$D57,데이터!$N:$N,$A$1,데이터!$O:$O,AB$1)</f>
        <v>0</v>
      </c>
      <c r="AD57" s="51">
        <f>COUNTIFS(데이터!$F:$F,$D57,데이터!$N:$N,$A$1,데이터!$O:$O,AD$1)</f>
        <v>0</v>
      </c>
      <c r="AE57" s="52">
        <f>SUMIFS(데이터!$G:$G,데이터!$F:$F,$D57,데이터!$N:$N,$A$1,데이터!$O:$O,AD$1)</f>
        <v>0</v>
      </c>
      <c r="AF57" s="51">
        <f>COUNTIFS(데이터!$F:$F,$D57,데이터!$N:$N,$A$1,데이터!$O:$O,AF$1)</f>
        <v>2</v>
      </c>
      <c r="AG57" s="52">
        <f>SUMIFS(데이터!$G:$G,데이터!$F:$F,$D57,데이터!$N:$N,$A$1,데이터!$O:$O,AF$1)</f>
        <v>3</v>
      </c>
    </row>
    <row r="58" spans="1:38">
      <c r="A58" s="233"/>
      <c r="B58" s="233"/>
      <c r="C58" s="242" t="s">
        <v>955</v>
      </c>
      <c r="D58" s="49" t="str">
        <f>연간집계!D58</f>
        <v>스탑진_210_297_8p_중철 / 210X297 | 중철 | 없음 | 6p</v>
      </c>
      <c r="E58" s="50" t="str">
        <f>연간집계!E58</f>
        <v>스탑진 210 (6p)</v>
      </c>
      <c r="F58" s="51">
        <f>COUNTIFS(데이터!F:F,D58,데이터!$N:$N,$A$1)</f>
        <v>0</v>
      </c>
      <c r="G58" s="52">
        <f>SUMIFS(데이터!G:G,데이터!F:F,D58,데이터!$N:$N,$A$1)</f>
        <v>0</v>
      </c>
      <c r="H58" s="55">
        <f t="shared" si="2"/>
        <v>0</v>
      </c>
      <c r="I58" s="232">
        <f>SUM(G58:G60)</f>
        <v>63</v>
      </c>
      <c r="J58" s="51">
        <f>COUNTIFS(데이터!$F:$F,$D58,데이터!$N:$N,$A$1,데이터!$O:$O,J$1)</f>
        <v>0</v>
      </c>
      <c r="K58" s="52">
        <f>SUMIFS(데이터!$G:$G,데이터!$F:$F,$D58,데이터!$N:$N,$A$1,데이터!$O:$O,J$1)</f>
        <v>0</v>
      </c>
      <c r="L58" s="51">
        <f>COUNTIFS(데이터!$F:$F,$D58,데이터!$N:$N,$A$1,데이터!$O:$O,L$1)</f>
        <v>0</v>
      </c>
      <c r="M58" s="52">
        <f>SUMIFS(데이터!$G:$G,데이터!$F:$F,$D58,데이터!$N:$N,$A$1,데이터!$O:$O,L$1)</f>
        <v>0</v>
      </c>
      <c r="N58" s="51">
        <f>COUNTIFS(데이터!$F:$F,$D58,데이터!$N:$N,$A$1,데이터!$O:$O,N$1)</f>
        <v>0</v>
      </c>
      <c r="O58" s="52">
        <f>SUMIFS(데이터!$G:$G,데이터!$F:$F,$D58,데이터!$N:$N,$A$1,데이터!$O:$O,N$1)</f>
        <v>0</v>
      </c>
      <c r="P58" s="51">
        <f>COUNTIFS(데이터!$F:$F,$D58,데이터!$N:$N,$A$1,데이터!$O:$O,P$1)</f>
        <v>0</v>
      </c>
      <c r="Q58" s="52">
        <f>SUMIFS(데이터!$G:$G,데이터!$F:$F,$D58,데이터!$N:$N,$A$1,데이터!$O:$O,P$1)</f>
        <v>0</v>
      </c>
      <c r="R58" s="51">
        <f>COUNTIFS(데이터!$F:$F,$D58,데이터!$N:$N,$A$1,데이터!$O:$O,R$1)</f>
        <v>0</v>
      </c>
      <c r="S58" s="52">
        <f>SUMIFS(데이터!$G:$G,데이터!$F:$F,$D58,데이터!$N:$N,$A$1,데이터!$O:$O,R$1)</f>
        <v>0</v>
      </c>
      <c r="T58" s="51">
        <f>COUNTIFS(데이터!$F:$F,$D58,데이터!$N:$N,$A$1,데이터!$O:$O,T$1)</f>
        <v>0</v>
      </c>
      <c r="U58" s="52">
        <f>SUMIFS(데이터!$G:$G,데이터!$F:$F,$D58,데이터!$N:$N,$A$1,데이터!$O:$O,T$1)</f>
        <v>0</v>
      </c>
      <c r="V58" s="51">
        <f>COUNTIFS(데이터!$F:$F,$D58,데이터!$N:$N,$A$1,데이터!$O:$O,V$1)</f>
        <v>0</v>
      </c>
      <c r="W58" s="52">
        <f>SUMIFS(데이터!$G:$G,데이터!$F:$F,$D58,데이터!$N:$N,$A$1,데이터!$O:$O,V$1)</f>
        <v>0</v>
      </c>
      <c r="X58" s="51">
        <f>COUNTIFS(데이터!$F:$F,$D58,데이터!$N:$N,$A$1,데이터!$O:$O,X$1)</f>
        <v>0</v>
      </c>
      <c r="Y58" s="52">
        <f>SUMIFS(데이터!$G:$G,데이터!$F:$F,$D58,데이터!$N:$N,$A$1,데이터!$O:$O,X$1)</f>
        <v>0</v>
      </c>
      <c r="Z58" s="51">
        <f>COUNTIFS(데이터!$F:$F,$D58,데이터!$N:$N,$A$1,데이터!$O:$O,Z$1)</f>
        <v>0</v>
      </c>
      <c r="AA58" s="52">
        <f>SUMIFS(데이터!$G:$G,데이터!$F:$F,$D58,데이터!$N:$N,$A$1,데이터!$O:$O,Z$1)</f>
        <v>0</v>
      </c>
      <c r="AB58" s="51">
        <f>COUNTIFS(데이터!$F:$F,$D58,데이터!$N:$N,$A$1,데이터!$O:$O,AB$1)</f>
        <v>0</v>
      </c>
      <c r="AC58" s="52">
        <f>SUMIFS(데이터!$G:$G,데이터!$F:$F,$D58,데이터!$N:$N,$A$1,데이터!$O:$O,AB$1)</f>
        <v>0</v>
      </c>
      <c r="AD58" s="51">
        <f>COUNTIFS(데이터!$F:$F,$D58,데이터!$N:$N,$A$1,데이터!$O:$O,AD$1)</f>
        <v>0</v>
      </c>
      <c r="AE58" s="52">
        <f>SUMIFS(데이터!$G:$G,데이터!$F:$F,$D58,데이터!$N:$N,$A$1,데이터!$O:$O,AD$1)</f>
        <v>0</v>
      </c>
      <c r="AF58" s="51">
        <f>COUNTIFS(데이터!$F:$F,$D58,데이터!$N:$N,$A$1,데이터!$O:$O,AF$1)</f>
        <v>0</v>
      </c>
      <c r="AG58" s="52">
        <f>SUMIFS(데이터!$G:$G,데이터!$F:$F,$D58,데이터!$N:$N,$A$1,데이터!$O:$O,AF$1)</f>
        <v>0</v>
      </c>
    </row>
    <row r="59" spans="1:38">
      <c r="A59" s="233"/>
      <c r="B59" s="233"/>
      <c r="C59" s="233"/>
      <c r="D59" s="49" t="str">
        <f>연간집계!D59</f>
        <v>스탑진_210_297_16p_중철 / 210X297 | 중철 | 없음 | 14p</v>
      </c>
      <c r="E59" s="50" t="str">
        <f>연간집계!E59</f>
        <v>스탑진 210 (14p)</v>
      </c>
      <c r="F59" s="51">
        <f>COUNTIFS(데이터!F:F,D59,데이터!$N:$N,$A$1)</f>
        <v>0</v>
      </c>
      <c r="G59" s="52">
        <f>SUMIFS(데이터!G:G,데이터!F:F,D59,데이터!$N:$N,$A$1)</f>
        <v>0</v>
      </c>
      <c r="H59" s="55">
        <f t="shared" si="2"/>
        <v>0</v>
      </c>
      <c r="I59" s="233"/>
      <c r="J59" s="51">
        <f>COUNTIFS(데이터!$F:$F,$D59,데이터!$N:$N,$A$1,데이터!$O:$O,J$1)</f>
        <v>0</v>
      </c>
      <c r="K59" s="52">
        <f>SUMIFS(데이터!$G:$G,데이터!$F:$F,$D59,데이터!$N:$N,$A$1,데이터!$O:$O,J$1)</f>
        <v>0</v>
      </c>
      <c r="L59" s="51">
        <f>COUNTIFS(데이터!$F:$F,$D59,데이터!$N:$N,$A$1,데이터!$O:$O,L$1)</f>
        <v>0</v>
      </c>
      <c r="M59" s="52">
        <f>SUMIFS(데이터!$G:$G,데이터!$F:$F,$D59,데이터!$N:$N,$A$1,데이터!$O:$O,L$1)</f>
        <v>0</v>
      </c>
      <c r="N59" s="51">
        <f>COUNTIFS(데이터!$F:$F,$D59,데이터!$N:$N,$A$1,데이터!$O:$O,N$1)</f>
        <v>0</v>
      </c>
      <c r="O59" s="52">
        <f>SUMIFS(데이터!$G:$G,데이터!$F:$F,$D59,데이터!$N:$N,$A$1,데이터!$O:$O,N$1)</f>
        <v>0</v>
      </c>
      <c r="P59" s="51">
        <f>COUNTIFS(데이터!$F:$F,$D59,데이터!$N:$N,$A$1,데이터!$O:$O,P$1)</f>
        <v>0</v>
      </c>
      <c r="Q59" s="52">
        <f>SUMIFS(데이터!$G:$G,데이터!$F:$F,$D59,데이터!$N:$N,$A$1,데이터!$O:$O,P$1)</f>
        <v>0</v>
      </c>
      <c r="R59" s="51">
        <f>COUNTIFS(데이터!$F:$F,$D59,데이터!$N:$N,$A$1,데이터!$O:$O,R$1)</f>
        <v>0</v>
      </c>
      <c r="S59" s="52">
        <f>SUMIFS(데이터!$G:$G,데이터!$F:$F,$D59,데이터!$N:$N,$A$1,데이터!$O:$O,R$1)</f>
        <v>0</v>
      </c>
      <c r="T59" s="51">
        <f>COUNTIFS(데이터!$F:$F,$D59,데이터!$N:$N,$A$1,데이터!$O:$O,T$1)</f>
        <v>0</v>
      </c>
      <c r="U59" s="52">
        <f>SUMIFS(데이터!$G:$G,데이터!$F:$F,$D59,데이터!$N:$N,$A$1,데이터!$O:$O,T$1)</f>
        <v>0</v>
      </c>
      <c r="V59" s="51">
        <f>COUNTIFS(데이터!$F:$F,$D59,데이터!$N:$N,$A$1,데이터!$O:$O,V$1)</f>
        <v>0</v>
      </c>
      <c r="W59" s="52">
        <f>SUMIFS(데이터!$G:$G,데이터!$F:$F,$D59,데이터!$N:$N,$A$1,데이터!$O:$O,V$1)</f>
        <v>0</v>
      </c>
      <c r="X59" s="51">
        <f>COUNTIFS(데이터!$F:$F,$D59,데이터!$N:$N,$A$1,데이터!$O:$O,X$1)</f>
        <v>0</v>
      </c>
      <c r="Y59" s="52">
        <f>SUMIFS(데이터!$G:$G,데이터!$F:$F,$D59,데이터!$N:$N,$A$1,데이터!$O:$O,X$1)</f>
        <v>0</v>
      </c>
      <c r="Z59" s="51">
        <f>COUNTIFS(데이터!$F:$F,$D59,데이터!$N:$N,$A$1,데이터!$O:$O,Z$1)</f>
        <v>0</v>
      </c>
      <c r="AA59" s="52">
        <f>SUMIFS(데이터!$G:$G,데이터!$F:$F,$D59,데이터!$N:$N,$A$1,데이터!$O:$O,Z$1)</f>
        <v>0</v>
      </c>
      <c r="AB59" s="51">
        <f>COUNTIFS(데이터!$F:$F,$D59,데이터!$N:$N,$A$1,데이터!$O:$O,AB$1)</f>
        <v>0</v>
      </c>
      <c r="AC59" s="52">
        <f>SUMIFS(데이터!$G:$G,데이터!$F:$F,$D59,데이터!$N:$N,$A$1,데이터!$O:$O,AB$1)</f>
        <v>0</v>
      </c>
      <c r="AD59" s="51">
        <f>COUNTIFS(데이터!$F:$F,$D59,데이터!$N:$N,$A$1,데이터!$O:$O,AD$1)</f>
        <v>0</v>
      </c>
      <c r="AE59" s="52">
        <f>SUMIFS(데이터!$G:$G,데이터!$F:$F,$D59,데이터!$N:$N,$A$1,데이터!$O:$O,AD$1)</f>
        <v>0</v>
      </c>
      <c r="AF59" s="51">
        <f>COUNTIFS(데이터!$F:$F,$D59,데이터!$N:$N,$A$1,데이터!$O:$O,AF$1)</f>
        <v>0</v>
      </c>
      <c r="AG59" s="52">
        <f>SUMIFS(데이터!$G:$G,데이터!$F:$F,$D59,데이터!$N:$N,$A$1,데이터!$O:$O,AF$1)</f>
        <v>0</v>
      </c>
    </row>
    <row r="60" spans="1:38">
      <c r="A60" s="233"/>
      <c r="B60" s="233"/>
      <c r="C60" s="233"/>
      <c r="D60" s="49" t="str">
        <f>연간집계!D60</f>
        <v>스탑진_210_297_중철 (스탑진_210_297_24p_중철 / 210X297 | 중철 | 없음 | 22p)</v>
      </c>
      <c r="E60" s="50" t="str">
        <f>연간집계!E60</f>
        <v>스탑진 210 (22p)</v>
      </c>
      <c r="F60" s="51">
        <f>COUNTIFS(데이터!F:F,D60,데이터!$N:$N,$A$1)</f>
        <v>7</v>
      </c>
      <c r="G60" s="52">
        <f>SUMIFS(데이터!G:G,데이터!F:F,D60,데이터!$N:$N,$A$1)</f>
        <v>63</v>
      </c>
      <c r="H60" s="55">
        <f t="shared" si="2"/>
        <v>4.6398585947856827E-3</v>
      </c>
      <c r="I60" s="233"/>
      <c r="J60" s="51">
        <f>COUNTIFS(데이터!$F:$F,$D60,데이터!$N:$N,$A$1,데이터!$O:$O,J$1)</f>
        <v>0</v>
      </c>
      <c r="K60" s="52">
        <f>SUMIFS(데이터!$G:$G,데이터!$F:$F,$D60,데이터!$N:$N,$A$1,데이터!$O:$O,J$1)</f>
        <v>0</v>
      </c>
      <c r="L60" s="51">
        <f>COUNTIFS(데이터!$F:$F,$D60,데이터!$N:$N,$A$1,데이터!$O:$O,L$1)</f>
        <v>0</v>
      </c>
      <c r="M60" s="52">
        <f>SUMIFS(데이터!$G:$G,데이터!$F:$F,$D60,데이터!$N:$N,$A$1,데이터!$O:$O,L$1)</f>
        <v>0</v>
      </c>
      <c r="N60" s="51">
        <f>COUNTIFS(데이터!$F:$F,$D60,데이터!$N:$N,$A$1,데이터!$O:$O,N$1)</f>
        <v>0</v>
      </c>
      <c r="O60" s="52">
        <f>SUMIFS(데이터!$G:$G,데이터!$F:$F,$D60,데이터!$N:$N,$A$1,데이터!$O:$O,N$1)</f>
        <v>0</v>
      </c>
      <c r="P60" s="51">
        <f>COUNTIFS(데이터!$F:$F,$D60,데이터!$N:$N,$A$1,데이터!$O:$O,P$1)</f>
        <v>0</v>
      </c>
      <c r="Q60" s="52">
        <f>SUMIFS(데이터!$G:$G,데이터!$F:$F,$D60,데이터!$N:$N,$A$1,데이터!$O:$O,P$1)</f>
        <v>0</v>
      </c>
      <c r="R60" s="51">
        <f>COUNTIFS(데이터!$F:$F,$D60,데이터!$N:$N,$A$1,데이터!$O:$O,R$1)</f>
        <v>0</v>
      </c>
      <c r="S60" s="52">
        <f>SUMIFS(데이터!$G:$G,데이터!$F:$F,$D60,데이터!$N:$N,$A$1,데이터!$O:$O,R$1)</f>
        <v>0</v>
      </c>
      <c r="T60" s="51">
        <f>COUNTIFS(데이터!$F:$F,$D60,데이터!$N:$N,$A$1,데이터!$O:$O,T$1)</f>
        <v>0</v>
      </c>
      <c r="U60" s="52">
        <f>SUMIFS(데이터!$G:$G,데이터!$F:$F,$D60,데이터!$N:$N,$A$1,데이터!$O:$O,T$1)</f>
        <v>0</v>
      </c>
      <c r="V60" s="51">
        <f>COUNTIFS(데이터!$F:$F,$D60,데이터!$N:$N,$A$1,데이터!$O:$O,V$1)</f>
        <v>0</v>
      </c>
      <c r="W60" s="52">
        <f>SUMIFS(데이터!$G:$G,데이터!$F:$F,$D60,데이터!$N:$N,$A$1,데이터!$O:$O,V$1)</f>
        <v>0</v>
      </c>
      <c r="X60" s="51">
        <f>COUNTIFS(데이터!$F:$F,$D60,데이터!$N:$N,$A$1,데이터!$O:$O,X$1)</f>
        <v>0</v>
      </c>
      <c r="Y60" s="52">
        <f>SUMIFS(데이터!$G:$G,데이터!$F:$F,$D60,데이터!$N:$N,$A$1,데이터!$O:$O,X$1)</f>
        <v>0</v>
      </c>
      <c r="Z60" s="51">
        <f>COUNTIFS(데이터!$F:$F,$D60,데이터!$N:$N,$A$1,데이터!$O:$O,Z$1)</f>
        <v>0</v>
      </c>
      <c r="AA60" s="52">
        <f>SUMIFS(데이터!$G:$G,데이터!$F:$F,$D60,데이터!$N:$N,$A$1,데이터!$O:$O,Z$1)</f>
        <v>0</v>
      </c>
      <c r="AB60" s="51">
        <f>COUNTIFS(데이터!$F:$F,$D60,데이터!$N:$N,$A$1,데이터!$O:$O,AB$1)</f>
        <v>0</v>
      </c>
      <c r="AC60" s="52">
        <f>SUMIFS(데이터!$G:$G,데이터!$F:$F,$D60,데이터!$N:$N,$A$1,데이터!$O:$O,AB$1)</f>
        <v>0</v>
      </c>
      <c r="AD60" s="51">
        <f>COUNTIFS(데이터!$F:$F,$D60,데이터!$N:$N,$A$1,데이터!$O:$O,AD$1)</f>
        <v>0</v>
      </c>
      <c r="AE60" s="52">
        <f>SUMIFS(데이터!$G:$G,데이터!$F:$F,$D60,데이터!$N:$N,$A$1,데이터!$O:$O,AD$1)</f>
        <v>0</v>
      </c>
      <c r="AF60" s="51">
        <f>COUNTIFS(데이터!$F:$F,$D60,데이터!$N:$N,$A$1,데이터!$O:$O,AF$1)</f>
        <v>7</v>
      </c>
      <c r="AG60" s="52">
        <f>SUMIFS(데이터!$G:$G,데이터!$F:$F,$D60,데이터!$N:$N,$A$1,데이터!$O:$O,AF$1)</f>
        <v>63</v>
      </c>
    </row>
    <row r="61" spans="1:38">
      <c r="A61" s="233"/>
      <c r="B61" s="233"/>
      <c r="C61" s="249" t="s">
        <v>962</v>
      </c>
      <c r="D61" s="49" t="str">
        <f>연간집계!D61</f>
        <v>시티북_210_148_기성커버 (시티북_210_148_78p_기성 커버 / 210X148 | 쿠션하드커버 | 없음 | 78p</v>
      </c>
      <c r="E61" s="50" t="str">
        <f>연간집계!E61</f>
        <v>시티북 210 (쿠션하드/78p)</v>
      </c>
      <c r="F61" s="51">
        <f>COUNTIFS(데이터!F:F,D61,데이터!$N:$N,$A$1)</f>
        <v>38</v>
      </c>
      <c r="G61" s="52">
        <f>SUMIFS(데이터!G:G,데이터!F:F,D61,데이터!$N:$N,$A$1)</f>
        <v>73</v>
      </c>
      <c r="H61" s="55">
        <f t="shared" si="2"/>
        <v>5.3763440860215058E-3</v>
      </c>
      <c r="I61" s="232">
        <f>SUM(G61:G64)</f>
        <v>184</v>
      </c>
      <c r="J61" s="51">
        <f>COUNTIFS(데이터!$F:$F,$D61,데이터!$N:$N,$A$1,데이터!$O:$O,J$1)</f>
        <v>0</v>
      </c>
      <c r="K61" s="52">
        <f>SUMIFS(데이터!$G:$G,데이터!$F:$F,$D61,데이터!$N:$N,$A$1,데이터!$O:$O,J$1)</f>
        <v>0</v>
      </c>
      <c r="L61" s="51">
        <f>COUNTIFS(데이터!$F:$F,$D61,데이터!$N:$N,$A$1,데이터!$O:$O,L$1)</f>
        <v>0</v>
      </c>
      <c r="M61" s="52">
        <f>SUMIFS(데이터!$G:$G,데이터!$F:$F,$D61,데이터!$N:$N,$A$1,데이터!$O:$O,L$1)</f>
        <v>0</v>
      </c>
      <c r="N61" s="51">
        <f>COUNTIFS(데이터!$F:$F,$D61,데이터!$N:$N,$A$1,데이터!$O:$O,N$1)</f>
        <v>0</v>
      </c>
      <c r="O61" s="52">
        <f>SUMIFS(데이터!$G:$G,데이터!$F:$F,$D61,데이터!$N:$N,$A$1,데이터!$O:$O,N$1)</f>
        <v>0</v>
      </c>
      <c r="P61" s="51">
        <f>COUNTIFS(데이터!$F:$F,$D61,데이터!$N:$N,$A$1,데이터!$O:$O,P$1)</f>
        <v>0</v>
      </c>
      <c r="Q61" s="52">
        <f>SUMIFS(데이터!$G:$G,데이터!$F:$F,$D61,데이터!$N:$N,$A$1,데이터!$O:$O,P$1)</f>
        <v>0</v>
      </c>
      <c r="R61" s="51">
        <f>COUNTIFS(데이터!$F:$F,$D61,데이터!$N:$N,$A$1,데이터!$O:$O,R$1)</f>
        <v>0</v>
      </c>
      <c r="S61" s="52">
        <f>SUMIFS(데이터!$G:$G,데이터!$F:$F,$D61,데이터!$N:$N,$A$1,데이터!$O:$O,R$1)</f>
        <v>0</v>
      </c>
      <c r="T61" s="51">
        <f>COUNTIFS(데이터!$F:$F,$D61,데이터!$N:$N,$A$1,데이터!$O:$O,T$1)</f>
        <v>0</v>
      </c>
      <c r="U61" s="52">
        <f>SUMIFS(데이터!$G:$G,데이터!$F:$F,$D61,데이터!$N:$N,$A$1,데이터!$O:$O,T$1)</f>
        <v>0</v>
      </c>
      <c r="V61" s="51">
        <f>COUNTIFS(데이터!$F:$F,$D61,데이터!$N:$N,$A$1,데이터!$O:$O,V$1)</f>
        <v>0</v>
      </c>
      <c r="W61" s="52">
        <f>SUMIFS(데이터!$G:$G,데이터!$F:$F,$D61,데이터!$N:$N,$A$1,데이터!$O:$O,V$1)</f>
        <v>0</v>
      </c>
      <c r="X61" s="51">
        <f>COUNTIFS(데이터!$F:$F,$D61,데이터!$N:$N,$A$1,데이터!$O:$O,X$1)</f>
        <v>2</v>
      </c>
      <c r="Y61" s="52">
        <f>SUMIFS(데이터!$G:$G,데이터!$F:$F,$D61,데이터!$N:$N,$A$1,데이터!$O:$O,X$1)</f>
        <v>5</v>
      </c>
      <c r="Z61" s="51">
        <f>COUNTIFS(데이터!$F:$F,$D61,데이터!$N:$N,$A$1,데이터!$O:$O,Z$1)</f>
        <v>10</v>
      </c>
      <c r="AA61" s="52">
        <f>SUMIFS(데이터!$G:$G,데이터!$F:$F,$D61,데이터!$N:$N,$A$1,데이터!$O:$O,Z$1)</f>
        <v>10</v>
      </c>
      <c r="AB61" s="51">
        <f>COUNTIFS(데이터!$F:$F,$D61,데이터!$N:$N,$A$1,데이터!$O:$O,AB$1)</f>
        <v>7</v>
      </c>
      <c r="AC61" s="52">
        <f>SUMIFS(데이터!$G:$G,데이터!$F:$F,$D61,데이터!$N:$N,$A$1,데이터!$O:$O,AB$1)</f>
        <v>7</v>
      </c>
      <c r="AD61" s="51">
        <f>COUNTIFS(데이터!$F:$F,$D61,데이터!$N:$N,$A$1,데이터!$O:$O,AD$1)</f>
        <v>11</v>
      </c>
      <c r="AE61" s="52">
        <f>SUMIFS(데이터!$G:$G,데이터!$F:$F,$D61,데이터!$N:$N,$A$1,데이터!$O:$O,AD$1)</f>
        <v>37</v>
      </c>
      <c r="AF61" s="51">
        <f>COUNTIFS(데이터!$F:$F,$D61,데이터!$N:$N,$A$1,데이터!$O:$O,AF$1)</f>
        <v>8</v>
      </c>
      <c r="AG61" s="52">
        <f>SUMIFS(데이터!$G:$G,데이터!$F:$F,$D61,데이터!$N:$N,$A$1,데이터!$O:$O,AF$1)</f>
        <v>14</v>
      </c>
    </row>
    <row r="62" spans="1:38">
      <c r="A62" s="233"/>
      <c r="B62" s="233"/>
      <c r="C62" s="233"/>
      <c r="D62" s="49" t="str">
        <f>연간집계!D62</f>
        <v>시티북_210_148_기성커버 (시티북_210_148_46p_기성 커버 / 210X148 | 쿠션하드커버 | 없음 | 46p</v>
      </c>
      <c r="E62" s="50" t="str">
        <f>연간집계!E62</f>
        <v>시티북 210 (쿠션하드/46p)</v>
      </c>
      <c r="F62" s="51">
        <f>COUNTIFS(데이터!F:F,D62,데이터!$N:$N,$A$1)</f>
        <v>6</v>
      </c>
      <c r="G62" s="52">
        <f>SUMIFS(데이터!G:G,데이터!F:F,D62,데이터!$N:$N,$A$1)</f>
        <v>9</v>
      </c>
      <c r="H62" s="55">
        <f t="shared" si="2"/>
        <v>6.6283694211224042E-4</v>
      </c>
      <c r="I62" s="233"/>
      <c r="J62" s="51">
        <f>COUNTIFS(데이터!$F:$F,$D62,데이터!$N:$N,$A$1,데이터!$O:$O,J$1)</f>
        <v>0</v>
      </c>
      <c r="K62" s="52">
        <f>SUMIFS(데이터!$G:$G,데이터!$F:$F,$D62,데이터!$N:$N,$A$1,데이터!$O:$O,J$1)</f>
        <v>0</v>
      </c>
      <c r="L62" s="51">
        <f>COUNTIFS(데이터!$F:$F,$D62,데이터!$N:$N,$A$1,데이터!$O:$O,L$1)</f>
        <v>0</v>
      </c>
      <c r="M62" s="52">
        <f>SUMIFS(데이터!$G:$G,데이터!$F:$F,$D62,데이터!$N:$N,$A$1,데이터!$O:$O,L$1)</f>
        <v>0</v>
      </c>
      <c r="N62" s="51">
        <f>COUNTIFS(데이터!$F:$F,$D62,데이터!$N:$N,$A$1,데이터!$O:$O,N$1)</f>
        <v>0</v>
      </c>
      <c r="O62" s="52">
        <f>SUMIFS(데이터!$G:$G,데이터!$F:$F,$D62,데이터!$N:$N,$A$1,데이터!$O:$O,N$1)</f>
        <v>0</v>
      </c>
      <c r="P62" s="51">
        <f>COUNTIFS(데이터!$F:$F,$D62,데이터!$N:$N,$A$1,데이터!$O:$O,P$1)</f>
        <v>0</v>
      </c>
      <c r="Q62" s="52">
        <f>SUMIFS(데이터!$G:$G,데이터!$F:$F,$D62,데이터!$N:$N,$A$1,데이터!$O:$O,P$1)</f>
        <v>0</v>
      </c>
      <c r="R62" s="51">
        <f>COUNTIFS(데이터!$F:$F,$D62,데이터!$N:$N,$A$1,데이터!$O:$O,R$1)</f>
        <v>0</v>
      </c>
      <c r="S62" s="52">
        <f>SUMIFS(데이터!$G:$G,데이터!$F:$F,$D62,데이터!$N:$N,$A$1,데이터!$O:$O,R$1)</f>
        <v>0</v>
      </c>
      <c r="T62" s="51">
        <f>COUNTIFS(데이터!$F:$F,$D62,데이터!$N:$N,$A$1,데이터!$O:$O,T$1)</f>
        <v>0</v>
      </c>
      <c r="U62" s="52">
        <f>SUMIFS(데이터!$G:$G,데이터!$F:$F,$D62,데이터!$N:$N,$A$1,데이터!$O:$O,T$1)</f>
        <v>0</v>
      </c>
      <c r="V62" s="51">
        <f>COUNTIFS(데이터!$F:$F,$D62,데이터!$N:$N,$A$1,데이터!$O:$O,V$1)</f>
        <v>0</v>
      </c>
      <c r="W62" s="52">
        <f>SUMIFS(데이터!$G:$G,데이터!$F:$F,$D62,데이터!$N:$N,$A$1,데이터!$O:$O,V$1)</f>
        <v>0</v>
      </c>
      <c r="X62" s="51">
        <f>COUNTIFS(데이터!$F:$F,$D62,데이터!$N:$N,$A$1,데이터!$O:$O,X$1)</f>
        <v>0</v>
      </c>
      <c r="Y62" s="52">
        <f>SUMIFS(데이터!$G:$G,데이터!$F:$F,$D62,데이터!$N:$N,$A$1,데이터!$O:$O,X$1)</f>
        <v>0</v>
      </c>
      <c r="Z62" s="51">
        <f>COUNTIFS(데이터!$F:$F,$D62,데이터!$N:$N,$A$1,데이터!$O:$O,Z$1)</f>
        <v>3</v>
      </c>
      <c r="AA62" s="52">
        <f>SUMIFS(데이터!$G:$G,데이터!$F:$F,$D62,데이터!$N:$N,$A$1,데이터!$O:$O,Z$1)</f>
        <v>6</v>
      </c>
      <c r="AB62" s="51">
        <f>COUNTIFS(데이터!$F:$F,$D62,데이터!$N:$N,$A$1,데이터!$O:$O,AB$1)</f>
        <v>0</v>
      </c>
      <c r="AC62" s="52">
        <f>SUMIFS(데이터!$G:$G,데이터!$F:$F,$D62,데이터!$N:$N,$A$1,데이터!$O:$O,AB$1)</f>
        <v>0</v>
      </c>
      <c r="AD62" s="51">
        <f>COUNTIFS(데이터!$F:$F,$D62,데이터!$N:$N,$A$1,데이터!$O:$O,AD$1)</f>
        <v>3</v>
      </c>
      <c r="AE62" s="52">
        <f>SUMIFS(데이터!$G:$G,데이터!$F:$F,$D62,데이터!$N:$N,$A$1,데이터!$O:$O,AD$1)</f>
        <v>3</v>
      </c>
      <c r="AF62" s="51">
        <f>COUNTIFS(데이터!$F:$F,$D62,데이터!$N:$N,$A$1,데이터!$O:$O,AF$1)</f>
        <v>0</v>
      </c>
      <c r="AG62" s="52">
        <f>SUMIFS(데이터!$G:$G,데이터!$F:$F,$D62,데이터!$N:$N,$A$1,데이터!$O:$O,AF$1)</f>
        <v>0</v>
      </c>
    </row>
    <row r="63" spans="1:38">
      <c r="A63" s="233"/>
      <c r="B63" s="233"/>
      <c r="C63" s="233"/>
      <c r="D63" s="49" t="str">
        <f>연간집계!D63</f>
        <v>시티북_210_148_기성커버 (시티북_210_148_78p_기성 커버 / 210X148 | 소프트커버 | 없음 | 78p</v>
      </c>
      <c r="E63" s="50" t="str">
        <f>연간집계!E63</f>
        <v>시티북 210 (소프트/78p)</v>
      </c>
      <c r="F63" s="51">
        <f>COUNTIFS(데이터!F:F,D63,데이터!$N:$N,$A$1)</f>
        <v>20</v>
      </c>
      <c r="G63" s="52">
        <f>SUMIFS(데이터!G:G,데이터!F:F,D63,데이터!$N:$N,$A$1)</f>
        <v>84</v>
      </c>
      <c r="H63" s="55">
        <f t="shared" si="2"/>
        <v>6.1864781263809105E-3</v>
      </c>
      <c r="I63" s="233"/>
      <c r="J63" s="51">
        <f>COUNTIFS(데이터!$F:$F,$D63,데이터!$N:$N,$A$1,데이터!$O:$O,J$1)</f>
        <v>0</v>
      </c>
      <c r="K63" s="52">
        <f>SUMIFS(데이터!$G:$G,데이터!$F:$F,$D63,데이터!$N:$N,$A$1,데이터!$O:$O,J$1)</f>
        <v>0</v>
      </c>
      <c r="L63" s="51">
        <f>COUNTIFS(데이터!$F:$F,$D63,데이터!$N:$N,$A$1,데이터!$O:$O,L$1)</f>
        <v>0</v>
      </c>
      <c r="M63" s="52">
        <f>SUMIFS(데이터!$G:$G,데이터!$F:$F,$D63,데이터!$N:$N,$A$1,데이터!$O:$O,L$1)</f>
        <v>0</v>
      </c>
      <c r="N63" s="51">
        <f>COUNTIFS(데이터!$F:$F,$D63,데이터!$N:$N,$A$1,데이터!$O:$O,N$1)</f>
        <v>0</v>
      </c>
      <c r="O63" s="52">
        <f>SUMIFS(데이터!$G:$G,데이터!$F:$F,$D63,데이터!$N:$N,$A$1,데이터!$O:$O,N$1)</f>
        <v>0</v>
      </c>
      <c r="P63" s="51">
        <f>COUNTIFS(데이터!$F:$F,$D63,데이터!$N:$N,$A$1,데이터!$O:$O,P$1)</f>
        <v>0</v>
      </c>
      <c r="Q63" s="52">
        <f>SUMIFS(데이터!$G:$G,데이터!$F:$F,$D63,데이터!$N:$N,$A$1,데이터!$O:$O,P$1)</f>
        <v>0</v>
      </c>
      <c r="R63" s="51">
        <f>COUNTIFS(데이터!$F:$F,$D63,데이터!$N:$N,$A$1,데이터!$O:$O,R$1)</f>
        <v>0</v>
      </c>
      <c r="S63" s="52">
        <f>SUMIFS(데이터!$G:$G,데이터!$F:$F,$D63,데이터!$N:$N,$A$1,데이터!$O:$O,R$1)</f>
        <v>0</v>
      </c>
      <c r="T63" s="51">
        <f>COUNTIFS(데이터!$F:$F,$D63,데이터!$N:$N,$A$1,데이터!$O:$O,T$1)</f>
        <v>0</v>
      </c>
      <c r="U63" s="52">
        <f>SUMIFS(데이터!$G:$G,데이터!$F:$F,$D63,데이터!$N:$N,$A$1,데이터!$O:$O,T$1)</f>
        <v>0</v>
      </c>
      <c r="V63" s="51">
        <f>COUNTIFS(데이터!$F:$F,$D63,데이터!$N:$N,$A$1,데이터!$O:$O,V$1)</f>
        <v>0</v>
      </c>
      <c r="W63" s="52">
        <f>SUMIFS(데이터!$G:$G,데이터!$F:$F,$D63,데이터!$N:$N,$A$1,데이터!$O:$O,V$1)</f>
        <v>0</v>
      </c>
      <c r="X63" s="51">
        <f>COUNTIFS(데이터!$F:$F,$D63,데이터!$N:$N,$A$1,데이터!$O:$O,X$1)</f>
        <v>0</v>
      </c>
      <c r="Y63" s="52">
        <f>SUMIFS(데이터!$G:$G,데이터!$F:$F,$D63,데이터!$N:$N,$A$1,데이터!$O:$O,X$1)</f>
        <v>0</v>
      </c>
      <c r="Z63" s="51">
        <f>COUNTIFS(데이터!$F:$F,$D63,데이터!$N:$N,$A$1,데이터!$O:$O,Z$1)</f>
        <v>4</v>
      </c>
      <c r="AA63" s="52">
        <f>SUMIFS(데이터!$G:$G,데이터!$F:$F,$D63,데이터!$N:$N,$A$1,데이터!$O:$O,Z$1)</f>
        <v>4</v>
      </c>
      <c r="AB63" s="51">
        <f>COUNTIFS(데이터!$F:$F,$D63,데이터!$N:$N,$A$1,데이터!$O:$O,AB$1)</f>
        <v>3</v>
      </c>
      <c r="AC63" s="52">
        <f>SUMIFS(데이터!$G:$G,데이터!$F:$F,$D63,데이터!$N:$N,$A$1,데이터!$O:$O,AB$1)</f>
        <v>11</v>
      </c>
      <c r="AD63" s="51">
        <f>COUNTIFS(데이터!$F:$F,$D63,데이터!$N:$N,$A$1,데이터!$O:$O,AD$1)</f>
        <v>4</v>
      </c>
      <c r="AE63" s="52">
        <f>SUMIFS(데이터!$G:$G,데이터!$F:$F,$D63,데이터!$N:$N,$A$1,데이터!$O:$O,AD$1)</f>
        <v>46</v>
      </c>
      <c r="AF63" s="51">
        <f>COUNTIFS(데이터!$F:$F,$D63,데이터!$N:$N,$A$1,데이터!$O:$O,AF$1)</f>
        <v>9</v>
      </c>
      <c r="AG63" s="52">
        <f>SUMIFS(데이터!$G:$G,데이터!$F:$F,$D63,데이터!$N:$N,$A$1,데이터!$O:$O,AF$1)</f>
        <v>23</v>
      </c>
    </row>
    <row r="64" spans="1:38">
      <c r="A64" s="233"/>
      <c r="B64" s="233"/>
      <c r="C64" s="233"/>
      <c r="D64" s="49" t="str">
        <f>연간집계!D64</f>
        <v>시티북_210_148_기성커버 (시티북_210_148_46p_기성 커버 / 210X148 | 소프트커버 | 없음 | 46p</v>
      </c>
      <c r="E64" s="50" t="str">
        <f>연간집계!E64</f>
        <v>시티북 210 (소프트/46p)</v>
      </c>
      <c r="F64" s="51">
        <f>COUNTIFS(데이터!F:F,D64,데이터!$N:$N,$A$1)</f>
        <v>16</v>
      </c>
      <c r="G64" s="52">
        <f>SUMIFS(데이터!G:G,데이터!F:F,D64,데이터!$N:$N,$A$1)</f>
        <v>18</v>
      </c>
      <c r="H64" s="55">
        <f t="shared" si="2"/>
        <v>1.3256738842244808E-3</v>
      </c>
      <c r="I64" s="233"/>
      <c r="J64" s="51">
        <f>COUNTIFS(데이터!$F:$F,$D64,데이터!$N:$N,$A$1,데이터!$O:$O,J$1)</f>
        <v>0</v>
      </c>
      <c r="K64" s="52">
        <f>SUMIFS(데이터!$G:$G,데이터!$F:$F,$D64,데이터!$N:$N,$A$1,데이터!$O:$O,J$1)</f>
        <v>0</v>
      </c>
      <c r="L64" s="51">
        <f>COUNTIFS(데이터!$F:$F,$D64,데이터!$N:$N,$A$1,데이터!$O:$O,L$1)</f>
        <v>0</v>
      </c>
      <c r="M64" s="52">
        <f>SUMIFS(데이터!$G:$G,데이터!$F:$F,$D64,데이터!$N:$N,$A$1,데이터!$O:$O,L$1)</f>
        <v>0</v>
      </c>
      <c r="N64" s="51">
        <f>COUNTIFS(데이터!$F:$F,$D64,데이터!$N:$N,$A$1,데이터!$O:$O,N$1)</f>
        <v>0</v>
      </c>
      <c r="O64" s="52">
        <f>SUMIFS(데이터!$G:$G,데이터!$F:$F,$D64,데이터!$N:$N,$A$1,데이터!$O:$O,N$1)</f>
        <v>0</v>
      </c>
      <c r="P64" s="51">
        <f>COUNTIFS(데이터!$F:$F,$D64,데이터!$N:$N,$A$1,데이터!$O:$O,P$1)</f>
        <v>0</v>
      </c>
      <c r="Q64" s="52">
        <f>SUMIFS(데이터!$G:$G,데이터!$F:$F,$D64,데이터!$N:$N,$A$1,데이터!$O:$O,P$1)</f>
        <v>0</v>
      </c>
      <c r="R64" s="51">
        <f>COUNTIFS(데이터!$F:$F,$D64,데이터!$N:$N,$A$1,데이터!$O:$O,R$1)</f>
        <v>0</v>
      </c>
      <c r="S64" s="52">
        <f>SUMIFS(데이터!$G:$G,데이터!$F:$F,$D64,데이터!$N:$N,$A$1,데이터!$O:$O,R$1)</f>
        <v>0</v>
      </c>
      <c r="T64" s="51">
        <f>COUNTIFS(데이터!$F:$F,$D64,데이터!$N:$N,$A$1,데이터!$O:$O,T$1)</f>
        <v>0</v>
      </c>
      <c r="U64" s="52">
        <f>SUMIFS(데이터!$G:$G,데이터!$F:$F,$D64,데이터!$N:$N,$A$1,데이터!$O:$O,T$1)</f>
        <v>0</v>
      </c>
      <c r="V64" s="51">
        <f>COUNTIFS(데이터!$F:$F,$D64,데이터!$N:$N,$A$1,데이터!$O:$O,V$1)</f>
        <v>0</v>
      </c>
      <c r="W64" s="52">
        <f>SUMIFS(데이터!$G:$G,데이터!$F:$F,$D64,데이터!$N:$N,$A$1,데이터!$O:$O,V$1)</f>
        <v>0</v>
      </c>
      <c r="X64" s="51">
        <f>COUNTIFS(데이터!$F:$F,$D64,데이터!$N:$N,$A$1,데이터!$O:$O,X$1)</f>
        <v>2</v>
      </c>
      <c r="Y64" s="52">
        <f>SUMIFS(데이터!$G:$G,데이터!$F:$F,$D64,데이터!$N:$N,$A$1,데이터!$O:$O,X$1)</f>
        <v>2</v>
      </c>
      <c r="Z64" s="51">
        <f>COUNTIFS(데이터!$F:$F,$D64,데이터!$N:$N,$A$1,데이터!$O:$O,Z$1)</f>
        <v>11</v>
      </c>
      <c r="AA64" s="52">
        <f>SUMIFS(데이터!$G:$G,데이터!$F:$F,$D64,데이터!$N:$N,$A$1,데이터!$O:$O,Z$1)</f>
        <v>12</v>
      </c>
      <c r="AB64" s="51">
        <f>COUNTIFS(데이터!$F:$F,$D64,데이터!$N:$N,$A$1,데이터!$O:$O,AB$1)</f>
        <v>2</v>
      </c>
      <c r="AC64" s="52">
        <f>SUMIFS(데이터!$G:$G,데이터!$F:$F,$D64,데이터!$N:$N,$A$1,데이터!$O:$O,AB$1)</f>
        <v>2</v>
      </c>
      <c r="AD64" s="51">
        <f>COUNTIFS(데이터!$F:$F,$D64,데이터!$N:$N,$A$1,데이터!$O:$O,AD$1)</f>
        <v>0</v>
      </c>
      <c r="AE64" s="52">
        <f>SUMIFS(데이터!$G:$G,데이터!$F:$F,$D64,데이터!$N:$N,$A$1,데이터!$O:$O,AD$1)</f>
        <v>0</v>
      </c>
      <c r="AF64" s="51">
        <f>COUNTIFS(데이터!$F:$F,$D64,데이터!$N:$N,$A$1,데이터!$O:$O,AF$1)</f>
        <v>1</v>
      </c>
      <c r="AG64" s="52">
        <f>SUMIFS(데이터!$G:$G,데이터!$F:$F,$D64,데이터!$N:$N,$A$1,데이터!$O:$O,AF$1)</f>
        <v>2</v>
      </c>
      <c r="AH64" s="92"/>
      <c r="AI64" s="92"/>
      <c r="AJ64" s="92"/>
      <c r="AK64" s="92"/>
      <c r="AL64" s="92"/>
    </row>
    <row r="65" spans="1:33">
      <c r="A65" s="233"/>
      <c r="B65" s="233"/>
      <c r="C65" s="249" t="s">
        <v>971</v>
      </c>
      <c r="D65" s="49" t="str">
        <f>연간집계!D65</f>
        <v>시티북_198_198_기성커버 (시티북_198_198_78p_기성 커버 / 198X198 | 쿠션하드커버 | 없음 | 78p</v>
      </c>
      <c r="E65" s="50" t="str">
        <f>연간집계!E65</f>
        <v>시티북 198 (쿠션하드/78p)</v>
      </c>
      <c r="F65" s="51">
        <f>COUNTIFS(데이터!F:F,D65,데이터!$N:$N,$A$1)</f>
        <v>27</v>
      </c>
      <c r="G65" s="52">
        <f>SUMIFS(데이터!G:G,데이터!F:F,D65,데이터!$N:$N,$A$1)</f>
        <v>35</v>
      </c>
      <c r="H65" s="55">
        <f t="shared" si="2"/>
        <v>2.5776992193253792E-3</v>
      </c>
      <c r="I65" s="232">
        <f>SUM(G65:G68)</f>
        <v>67</v>
      </c>
      <c r="J65" s="51">
        <f>COUNTIFS(데이터!$F:$F,$D65,데이터!$N:$N,$A$1,데이터!$O:$O,J$1)</f>
        <v>0</v>
      </c>
      <c r="K65" s="52">
        <f>SUMIFS(데이터!$G:$G,데이터!$F:$F,$D65,데이터!$N:$N,$A$1,데이터!$O:$O,J$1)</f>
        <v>0</v>
      </c>
      <c r="L65" s="51">
        <f>COUNTIFS(데이터!$F:$F,$D65,데이터!$N:$N,$A$1,데이터!$O:$O,L$1)</f>
        <v>0</v>
      </c>
      <c r="M65" s="52">
        <f>SUMIFS(데이터!$G:$G,데이터!$F:$F,$D65,데이터!$N:$N,$A$1,데이터!$O:$O,L$1)</f>
        <v>0</v>
      </c>
      <c r="N65" s="51">
        <f>COUNTIFS(데이터!$F:$F,$D65,데이터!$N:$N,$A$1,데이터!$O:$O,N$1)</f>
        <v>0</v>
      </c>
      <c r="O65" s="52">
        <f>SUMIFS(데이터!$G:$G,데이터!$F:$F,$D65,데이터!$N:$N,$A$1,데이터!$O:$O,N$1)</f>
        <v>0</v>
      </c>
      <c r="P65" s="51">
        <f>COUNTIFS(데이터!$F:$F,$D65,데이터!$N:$N,$A$1,데이터!$O:$O,P$1)</f>
        <v>0</v>
      </c>
      <c r="Q65" s="52">
        <f>SUMIFS(데이터!$G:$G,데이터!$F:$F,$D65,데이터!$N:$N,$A$1,데이터!$O:$O,P$1)</f>
        <v>0</v>
      </c>
      <c r="R65" s="51">
        <f>COUNTIFS(데이터!$F:$F,$D65,데이터!$N:$N,$A$1,데이터!$O:$O,R$1)</f>
        <v>0</v>
      </c>
      <c r="S65" s="52">
        <f>SUMIFS(데이터!$G:$G,데이터!$F:$F,$D65,데이터!$N:$N,$A$1,데이터!$O:$O,R$1)</f>
        <v>0</v>
      </c>
      <c r="T65" s="51">
        <f>COUNTIFS(데이터!$F:$F,$D65,데이터!$N:$N,$A$1,데이터!$O:$O,T$1)</f>
        <v>0</v>
      </c>
      <c r="U65" s="52">
        <f>SUMIFS(데이터!$G:$G,데이터!$F:$F,$D65,데이터!$N:$N,$A$1,데이터!$O:$O,T$1)</f>
        <v>0</v>
      </c>
      <c r="V65" s="51">
        <f>COUNTIFS(데이터!$F:$F,$D65,데이터!$N:$N,$A$1,데이터!$O:$O,V$1)</f>
        <v>0</v>
      </c>
      <c r="W65" s="52">
        <f>SUMIFS(데이터!$G:$G,데이터!$F:$F,$D65,데이터!$N:$N,$A$1,데이터!$O:$O,V$1)</f>
        <v>0</v>
      </c>
      <c r="X65" s="51">
        <f>COUNTIFS(데이터!$F:$F,$D65,데이터!$N:$N,$A$1,데이터!$O:$O,X$1)</f>
        <v>0</v>
      </c>
      <c r="Y65" s="52">
        <f>SUMIFS(데이터!$G:$G,데이터!$F:$F,$D65,데이터!$N:$N,$A$1,데이터!$O:$O,X$1)</f>
        <v>0</v>
      </c>
      <c r="Z65" s="51">
        <f>COUNTIFS(데이터!$F:$F,$D65,데이터!$N:$N,$A$1,데이터!$O:$O,Z$1)</f>
        <v>7</v>
      </c>
      <c r="AA65" s="52">
        <f>SUMIFS(데이터!$G:$G,데이터!$F:$F,$D65,데이터!$N:$N,$A$1,데이터!$O:$O,Z$1)</f>
        <v>8</v>
      </c>
      <c r="AB65" s="51">
        <f>COUNTIFS(데이터!$F:$F,$D65,데이터!$N:$N,$A$1,데이터!$O:$O,AB$1)</f>
        <v>6</v>
      </c>
      <c r="AC65" s="52">
        <f>SUMIFS(데이터!$G:$G,데이터!$F:$F,$D65,데이터!$N:$N,$A$1,데이터!$O:$O,AB$1)</f>
        <v>6</v>
      </c>
      <c r="AD65" s="51">
        <f>COUNTIFS(데이터!$F:$F,$D65,데이터!$N:$N,$A$1,데이터!$O:$O,AD$1)</f>
        <v>8</v>
      </c>
      <c r="AE65" s="52">
        <f>SUMIFS(데이터!$G:$G,데이터!$F:$F,$D65,데이터!$N:$N,$A$1,데이터!$O:$O,AD$1)</f>
        <v>15</v>
      </c>
      <c r="AF65" s="51">
        <f>COUNTIFS(데이터!$F:$F,$D65,데이터!$N:$N,$A$1,데이터!$O:$O,AF$1)</f>
        <v>6</v>
      </c>
      <c r="AG65" s="52">
        <f>SUMIFS(데이터!$G:$G,데이터!$F:$F,$D65,데이터!$N:$N,$A$1,데이터!$O:$O,AF$1)</f>
        <v>6</v>
      </c>
    </row>
    <row r="66" spans="1:33">
      <c r="A66" s="233"/>
      <c r="B66" s="233"/>
      <c r="C66" s="233"/>
      <c r="D66" s="49" t="str">
        <f>연간집계!D66</f>
        <v>시티북_198_198_기성커버 (시티북_198_198_46p_기성 커버 / 198X198 | 쿠션하드커버 | 없음 | 46p</v>
      </c>
      <c r="E66" s="50" t="str">
        <f>연간집계!E66</f>
        <v>시티북 198 (쿠션하드/46p)</v>
      </c>
      <c r="F66" s="51">
        <f>COUNTIFS(데이터!F:F,D66,데이터!$N:$N,$A$1)</f>
        <v>11</v>
      </c>
      <c r="G66" s="52">
        <f>SUMIFS(데이터!G:G,데이터!F:F,D66,데이터!$N:$N,$A$1)</f>
        <v>16</v>
      </c>
      <c r="H66" s="55">
        <f t="shared" si="2"/>
        <v>1.1783767859773163E-3</v>
      </c>
      <c r="I66" s="233"/>
      <c r="J66" s="51">
        <f>COUNTIFS(데이터!$F:$F,$D66,데이터!$N:$N,$A$1,데이터!$O:$O,J$1)</f>
        <v>0</v>
      </c>
      <c r="K66" s="52">
        <f>SUMIFS(데이터!$G:$G,데이터!$F:$F,$D66,데이터!$N:$N,$A$1,데이터!$O:$O,J$1)</f>
        <v>0</v>
      </c>
      <c r="L66" s="51">
        <f>COUNTIFS(데이터!$F:$F,$D66,데이터!$N:$N,$A$1,데이터!$O:$O,L$1)</f>
        <v>0</v>
      </c>
      <c r="M66" s="52">
        <f>SUMIFS(데이터!$G:$G,데이터!$F:$F,$D66,데이터!$N:$N,$A$1,데이터!$O:$O,L$1)</f>
        <v>0</v>
      </c>
      <c r="N66" s="51">
        <f>COUNTIFS(데이터!$F:$F,$D66,데이터!$N:$N,$A$1,데이터!$O:$O,N$1)</f>
        <v>0</v>
      </c>
      <c r="O66" s="52">
        <f>SUMIFS(데이터!$G:$G,데이터!$F:$F,$D66,데이터!$N:$N,$A$1,데이터!$O:$O,N$1)</f>
        <v>0</v>
      </c>
      <c r="P66" s="51">
        <f>COUNTIFS(데이터!$F:$F,$D66,데이터!$N:$N,$A$1,데이터!$O:$O,P$1)</f>
        <v>0</v>
      </c>
      <c r="Q66" s="52">
        <f>SUMIFS(데이터!$G:$G,데이터!$F:$F,$D66,데이터!$N:$N,$A$1,데이터!$O:$O,P$1)</f>
        <v>0</v>
      </c>
      <c r="R66" s="51">
        <f>COUNTIFS(데이터!$F:$F,$D66,데이터!$N:$N,$A$1,데이터!$O:$O,R$1)</f>
        <v>0</v>
      </c>
      <c r="S66" s="52">
        <f>SUMIFS(데이터!$G:$G,데이터!$F:$F,$D66,데이터!$N:$N,$A$1,데이터!$O:$O,R$1)</f>
        <v>0</v>
      </c>
      <c r="T66" s="51">
        <f>COUNTIFS(데이터!$F:$F,$D66,데이터!$N:$N,$A$1,데이터!$O:$O,T$1)</f>
        <v>0</v>
      </c>
      <c r="U66" s="52">
        <f>SUMIFS(데이터!$G:$G,데이터!$F:$F,$D66,데이터!$N:$N,$A$1,데이터!$O:$O,T$1)</f>
        <v>0</v>
      </c>
      <c r="V66" s="51">
        <f>COUNTIFS(데이터!$F:$F,$D66,데이터!$N:$N,$A$1,데이터!$O:$O,V$1)</f>
        <v>0</v>
      </c>
      <c r="W66" s="52">
        <f>SUMIFS(데이터!$G:$G,데이터!$F:$F,$D66,데이터!$N:$N,$A$1,데이터!$O:$O,V$1)</f>
        <v>0</v>
      </c>
      <c r="X66" s="51">
        <f>COUNTIFS(데이터!$F:$F,$D66,데이터!$N:$N,$A$1,데이터!$O:$O,X$1)</f>
        <v>1</v>
      </c>
      <c r="Y66" s="52">
        <f>SUMIFS(데이터!$G:$G,데이터!$F:$F,$D66,데이터!$N:$N,$A$1,데이터!$O:$O,X$1)</f>
        <v>1</v>
      </c>
      <c r="Z66" s="51">
        <f>COUNTIFS(데이터!$F:$F,$D66,데이터!$N:$N,$A$1,데이터!$O:$O,Z$1)</f>
        <v>4</v>
      </c>
      <c r="AA66" s="52">
        <f>SUMIFS(데이터!$G:$G,데이터!$F:$F,$D66,데이터!$N:$N,$A$1,데이터!$O:$O,Z$1)</f>
        <v>4</v>
      </c>
      <c r="AB66" s="51">
        <f>COUNTIFS(데이터!$F:$F,$D66,데이터!$N:$N,$A$1,데이터!$O:$O,AB$1)</f>
        <v>4</v>
      </c>
      <c r="AC66" s="52">
        <f>SUMIFS(데이터!$G:$G,데이터!$F:$F,$D66,데이터!$N:$N,$A$1,데이터!$O:$O,AB$1)</f>
        <v>7</v>
      </c>
      <c r="AD66" s="51">
        <f>COUNTIFS(데이터!$F:$F,$D66,데이터!$N:$N,$A$1,데이터!$O:$O,AD$1)</f>
        <v>1</v>
      </c>
      <c r="AE66" s="52">
        <f>SUMIFS(데이터!$G:$G,데이터!$F:$F,$D66,데이터!$N:$N,$A$1,데이터!$O:$O,AD$1)</f>
        <v>3</v>
      </c>
      <c r="AF66" s="51">
        <f>COUNTIFS(데이터!$F:$F,$D66,데이터!$N:$N,$A$1,데이터!$O:$O,AF$1)</f>
        <v>1</v>
      </c>
      <c r="AG66" s="52">
        <f>SUMIFS(데이터!$G:$G,데이터!$F:$F,$D66,데이터!$N:$N,$A$1,데이터!$O:$O,AF$1)</f>
        <v>1</v>
      </c>
    </row>
    <row r="67" spans="1:33">
      <c r="A67" s="233"/>
      <c r="B67" s="233"/>
      <c r="C67" s="233"/>
      <c r="D67" s="49" t="str">
        <f>연간집계!D67</f>
        <v>시티북_198_198_기성커버 (시티북_198_198_78p_기성 커버 / 198X198 | 소프트커버 | 없음 | 78p</v>
      </c>
      <c r="E67" s="50" t="str">
        <f>연간집계!E67</f>
        <v>시티북 198 (소프트/78p)</v>
      </c>
      <c r="F67" s="51">
        <f>COUNTIFS(데이터!F:F,D67,데이터!$N:$N,$A$1)</f>
        <v>4</v>
      </c>
      <c r="G67" s="52">
        <f>SUMIFS(데이터!G:G,데이터!F:F,D67,데이터!$N:$N,$A$1)</f>
        <v>5</v>
      </c>
      <c r="H67" s="55">
        <f t="shared" si="2"/>
        <v>3.6824274561791134E-4</v>
      </c>
      <c r="I67" s="233"/>
      <c r="J67" s="51">
        <f>COUNTIFS(데이터!$F:$F,$D67,데이터!$N:$N,$A$1,데이터!$O:$O,J$1)</f>
        <v>0</v>
      </c>
      <c r="K67" s="52">
        <f>SUMIFS(데이터!$G:$G,데이터!$F:$F,$D67,데이터!$N:$N,$A$1,데이터!$O:$O,J$1)</f>
        <v>0</v>
      </c>
      <c r="L67" s="51">
        <f>COUNTIFS(데이터!$F:$F,$D67,데이터!$N:$N,$A$1,데이터!$O:$O,L$1)</f>
        <v>0</v>
      </c>
      <c r="M67" s="52">
        <f>SUMIFS(데이터!$G:$G,데이터!$F:$F,$D67,데이터!$N:$N,$A$1,데이터!$O:$O,L$1)</f>
        <v>0</v>
      </c>
      <c r="N67" s="51">
        <f>COUNTIFS(데이터!$F:$F,$D67,데이터!$N:$N,$A$1,데이터!$O:$O,N$1)</f>
        <v>0</v>
      </c>
      <c r="O67" s="52">
        <f>SUMIFS(데이터!$G:$G,데이터!$F:$F,$D67,데이터!$N:$N,$A$1,데이터!$O:$O,N$1)</f>
        <v>0</v>
      </c>
      <c r="P67" s="51">
        <f>COUNTIFS(데이터!$F:$F,$D67,데이터!$N:$N,$A$1,데이터!$O:$O,P$1)</f>
        <v>0</v>
      </c>
      <c r="Q67" s="52">
        <f>SUMIFS(데이터!$G:$G,데이터!$F:$F,$D67,데이터!$N:$N,$A$1,데이터!$O:$O,P$1)</f>
        <v>0</v>
      </c>
      <c r="R67" s="51">
        <f>COUNTIFS(데이터!$F:$F,$D67,데이터!$N:$N,$A$1,데이터!$O:$O,R$1)</f>
        <v>0</v>
      </c>
      <c r="S67" s="52">
        <f>SUMIFS(데이터!$G:$G,데이터!$F:$F,$D67,데이터!$N:$N,$A$1,데이터!$O:$O,R$1)</f>
        <v>0</v>
      </c>
      <c r="T67" s="51">
        <f>COUNTIFS(데이터!$F:$F,$D67,데이터!$N:$N,$A$1,데이터!$O:$O,T$1)</f>
        <v>0</v>
      </c>
      <c r="U67" s="52">
        <f>SUMIFS(데이터!$G:$G,데이터!$F:$F,$D67,데이터!$N:$N,$A$1,데이터!$O:$O,T$1)</f>
        <v>0</v>
      </c>
      <c r="V67" s="51">
        <f>COUNTIFS(데이터!$F:$F,$D67,데이터!$N:$N,$A$1,데이터!$O:$O,V$1)</f>
        <v>0</v>
      </c>
      <c r="W67" s="52">
        <f>SUMIFS(데이터!$G:$G,데이터!$F:$F,$D67,데이터!$N:$N,$A$1,데이터!$O:$O,V$1)</f>
        <v>0</v>
      </c>
      <c r="X67" s="51">
        <f>COUNTIFS(데이터!$F:$F,$D67,데이터!$N:$N,$A$1,데이터!$O:$O,X$1)</f>
        <v>0</v>
      </c>
      <c r="Y67" s="52">
        <f>SUMIFS(데이터!$G:$G,데이터!$F:$F,$D67,데이터!$N:$N,$A$1,데이터!$O:$O,X$1)</f>
        <v>0</v>
      </c>
      <c r="Z67" s="51">
        <f>COUNTIFS(데이터!$F:$F,$D67,데이터!$N:$N,$A$1,데이터!$O:$O,Z$1)</f>
        <v>2</v>
      </c>
      <c r="AA67" s="52">
        <f>SUMIFS(데이터!$G:$G,데이터!$F:$F,$D67,데이터!$N:$N,$A$1,데이터!$O:$O,Z$1)</f>
        <v>2</v>
      </c>
      <c r="AB67" s="51">
        <f>COUNTIFS(데이터!$F:$F,$D67,데이터!$N:$N,$A$1,데이터!$O:$O,AB$1)</f>
        <v>2</v>
      </c>
      <c r="AC67" s="52">
        <f>SUMIFS(데이터!$G:$G,데이터!$F:$F,$D67,데이터!$N:$N,$A$1,데이터!$O:$O,AB$1)</f>
        <v>3</v>
      </c>
      <c r="AD67" s="51">
        <f>COUNTIFS(데이터!$F:$F,$D67,데이터!$N:$N,$A$1,데이터!$O:$O,AD$1)</f>
        <v>0</v>
      </c>
      <c r="AE67" s="52">
        <f>SUMIFS(데이터!$G:$G,데이터!$F:$F,$D67,데이터!$N:$N,$A$1,데이터!$O:$O,AD$1)</f>
        <v>0</v>
      </c>
      <c r="AF67" s="51">
        <f>COUNTIFS(데이터!$F:$F,$D67,데이터!$N:$N,$A$1,데이터!$O:$O,AF$1)</f>
        <v>0</v>
      </c>
      <c r="AG67" s="52">
        <f>SUMIFS(데이터!$G:$G,데이터!$F:$F,$D67,데이터!$N:$N,$A$1,데이터!$O:$O,AF$1)</f>
        <v>0</v>
      </c>
    </row>
    <row r="68" spans="1:33">
      <c r="A68" s="233"/>
      <c r="B68" s="233"/>
      <c r="C68" s="233"/>
      <c r="D68" s="49" t="str">
        <f>연간집계!D68</f>
        <v>시티북_198_198_기성커버 (시티북_198_198_46p_기성 커버 / 198X198 | 소프트커버 | 없음 | 46p</v>
      </c>
      <c r="E68" s="50" t="str">
        <f>연간집계!E68</f>
        <v>시티북 198 (소프트/46p)</v>
      </c>
      <c r="F68" s="51">
        <f>COUNTIFS(데이터!F:F,D68,데이터!$N:$N,$A$1)</f>
        <v>4</v>
      </c>
      <c r="G68" s="52">
        <f>SUMIFS(데이터!G:G,데이터!F:F,D68,데이터!$N:$N,$A$1)</f>
        <v>11</v>
      </c>
      <c r="H68" s="55">
        <f t="shared" si="2"/>
        <v>8.1013404035940495E-4</v>
      </c>
      <c r="I68" s="233"/>
      <c r="J68" s="51">
        <f>COUNTIFS(데이터!$F:$F,$D68,데이터!$N:$N,$A$1,데이터!$O:$O,J$1)</f>
        <v>0</v>
      </c>
      <c r="K68" s="52">
        <f>SUMIFS(데이터!$G:$G,데이터!$F:$F,$D68,데이터!$N:$N,$A$1,데이터!$O:$O,J$1)</f>
        <v>0</v>
      </c>
      <c r="L68" s="51">
        <f>COUNTIFS(데이터!$F:$F,$D68,데이터!$N:$N,$A$1,데이터!$O:$O,L$1)</f>
        <v>0</v>
      </c>
      <c r="M68" s="52">
        <f>SUMIFS(데이터!$G:$G,데이터!$F:$F,$D68,데이터!$N:$N,$A$1,데이터!$O:$O,L$1)</f>
        <v>0</v>
      </c>
      <c r="N68" s="51">
        <f>COUNTIFS(데이터!$F:$F,$D68,데이터!$N:$N,$A$1,데이터!$O:$O,N$1)</f>
        <v>0</v>
      </c>
      <c r="O68" s="52">
        <f>SUMIFS(데이터!$G:$G,데이터!$F:$F,$D68,데이터!$N:$N,$A$1,데이터!$O:$O,N$1)</f>
        <v>0</v>
      </c>
      <c r="P68" s="51">
        <f>COUNTIFS(데이터!$F:$F,$D68,데이터!$N:$N,$A$1,데이터!$O:$O,P$1)</f>
        <v>0</v>
      </c>
      <c r="Q68" s="52">
        <f>SUMIFS(데이터!$G:$G,데이터!$F:$F,$D68,데이터!$N:$N,$A$1,데이터!$O:$O,P$1)</f>
        <v>0</v>
      </c>
      <c r="R68" s="51">
        <f>COUNTIFS(데이터!$F:$F,$D68,데이터!$N:$N,$A$1,데이터!$O:$O,R$1)</f>
        <v>0</v>
      </c>
      <c r="S68" s="52">
        <f>SUMIFS(데이터!$G:$G,데이터!$F:$F,$D68,데이터!$N:$N,$A$1,데이터!$O:$O,R$1)</f>
        <v>0</v>
      </c>
      <c r="T68" s="51">
        <f>COUNTIFS(데이터!$F:$F,$D68,데이터!$N:$N,$A$1,데이터!$O:$O,T$1)</f>
        <v>0</v>
      </c>
      <c r="U68" s="52">
        <f>SUMIFS(데이터!$G:$G,데이터!$F:$F,$D68,데이터!$N:$N,$A$1,데이터!$O:$O,T$1)</f>
        <v>0</v>
      </c>
      <c r="V68" s="51">
        <f>COUNTIFS(데이터!$F:$F,$D68,데이터!$N:$N,$A$1,데이터!$O:$O,V$1)</f>
        <v>0</v>
      </c>
      <c r="W68" s="52">
        <f>SUMIFS(데이터!$G:$G,데이터!$F:$F,$D68,데이터!$N:$N,$A$1,데이터!$O:$O,V$1)</f>
        <v>0</v>
      </c>
      <c r="X68" s="51">
        <f>COUNTIFS(데이터!$F:$F,$D68,데이터!$N:$N,$A$1,데이터!$O:$O,X$1)</f>
        <v>0</v>
      </c>
      <c r="Y68" s="52">
        <f>SUMIFS(데이터!$G:$G,데이터!$F:$F,$D68,데이터!$N:$N,$A$1,데이터!$O:$O,X$1)</f>
        <v>0</v>
      </c>
      <c r="Z68" s="51">
        <f>COUNTIFS(데이터!$F:$F,$D68,데이터!$N:$N,$A$1,데이터!$O:$O,Z$1)</f>
        <v>1</v>
      </c>
      <c r="AA68" s="52">
        <f>SUMIFS(데이터!$G:$G,데이터!$F:$F,$D68,데이터!$N:$N,$A$1,데이터!$O:$O,Z$1)</f>
        <v>2</v>
      </c>
      <c r="AB68" s="51">
        <f>COUNTIFS(데이터!$F:$F,$D68,데이터!$N:$N,$A$1,데이터!$O:$O,AB$1)</f>
        <v>2</v>
      </c>
      <c r="AC68" s="52">
        <f>SUMIFS(데이터!$G:$G,데이터!$F:$F,$D68,데이터!$N:$N,$A$1,데이터!$O:$O,AB$1)</f>
        <v>5</v>
      </c>
      <c r="AD68" s="51">
        <f>COUNTIFS(데이터!$F:$F,$D68,데이터!$N:$N,$A$1,데이터!$O:$O,AD$1)</f>
        <v>1</v>
      </c>
      <c r="AE68" s="52">
        <f>SUMIFS(데이터!$G:$G,데이터!$F:$F,$D68,데이터!$N:$N,$A$1,데이터!$O:$O,AD$1)</f>
        <v>4</v>
      </c>
      <c r="AF68" s="51">
        <f>COUNTIFS(데이터!$F:$F,$D68,데이터!$N:$N,$A$1,데이터!$O:$O,AF$1)</f>
        <v>0</v>
      </c>
      <c r="AG68" s="52">
        <f>SUMIFS(데이터!$G:$G,데이터!$F:$F,$D68,데이터!$N:$N,$A$1,데이터!$O:$O,AF$1)</f>
        <v>0</v>
      </c>
    </row>
    <row r="69" spans="1:33">
      <c r="A69" s="233"/>
      <c r="B69" s="233"/>
      <c r="C69" s="76" t="s">
        <v>980</v>
      </c>
      <c r="D69" s="49" t="str">
        <f>연간집계!D69</f>
        <v>단체북 (워크샵북_251_186_가변하드(드림라보 출력) / 251X186 | 하드커버 | 없음 | 82p)</v>
      </c>
      <c r="E69" s="50" t="str">
        <f>연간집계!E69</f>
        <v>워크샵북</v>
      </c>
      <c r="F69" s="51">
        <f>COUNTIFS(데이터!F:F,D69,데이터!$N:$N,$A$1)</f>
        <v>17</v>
      </c>
      <c r="G69" s="52">
        <f>SUMIFS(데이터!G:G,데이터!F:F,D69,데이터!$N:$N,$A$1)</f>
        <v>65</v>
      </c>
      <c r="H69" s="55">
        <f t="shared" si="2"/>
        <v>4.7871556930328477E-3</v>
      </c>
      <c r="I69" s="77">
        <f>G69</f>
        <v>65</v>
      </c>
      <c r="J69" s="51">
        <f>COUNTIFS(데이터!$F:$F,$D69,데이터!$N:$N,$A$1,데이터!$O:$O,J$1)</f>
        <v>0</v>
      </c>
      <c r="K69" s="52">
        <f>SUMIFS(데이터!$G:$G,데이터!$F:$F,$D69,데이터!$N:$N,$A$1,데이터!$O:$O,J$1)</f>
        <v>0</v>
      </c>
      <c r="L69" s="51">
        <f>COUNTIFS(데이터!$F:$F,$D69,데이터!$N:$N,$A$1,데이터!$O:$O,L$1)</f>
        <v>0</v>
      </c>
      <c r="M69" s="52">
        <f>SUMIFS(데이터!$G:$G,데이터!$F:$F,$D69,데이터!$N:$N,$A$1,데이터!$O:$O,L$1)</f>
        <v>0</v>
      </c>
      <c r="N69" s="51">
        <f>COUNTIFS(데이터!$F:$F,$D69,데이터!$N:$N,$A$1,데이터!$O:$O,N$1)</f>
        <v>0</v>
      </c>
      <c r="O69" s="52">
        <f>SUMIFS(데이터!$G:$G,데이터!$F:$F,$D69,데이터!$N:$N,$A$1,데이터!$O:$O,N$1)</f>
        <v>0</v>
      </c>
      <c r="P69" s="51">
        <f>COUNTIFS(데이터!$F:$F,$D69,데이터!$N:$N,$A$1,데이터!$O:$O,P$1)</f>
        <v>0</v>
      </c>
      <c r="Q69" s="52">
        <f>SUMIFS(데이터!$G:$G,데이터!$F:$F,$D69,데이터!$N:$N,$A$1,데이터!$O:$O,P$1)</f>
        <v>0</v>
      </c>
      <c r="R69" s="51">
        <f>COUNTIFS(데이터!$F:$F,$D69,데이터!$N:$N,$A$1,데이터!$O:$O,R$1)</f>
        <v>0</v>
      </c>
      <c r="S69" s="52">
        <f>SUMIFS(데이터!$G:$G,데이터!$F:$F,$D69,데이터!$N:$N,$A$1,데이터!$O:$O,R$1)</f>
        <v>0</v>
      </c>
      <c r="T69" s="51">
        <f>COUNTIFS(데이터!$F:$F,$D69,데이터!$N:$N,$A$1,데이터!$O:$O,T$1)</f>
        <v>0</v>
      </c>
      <c r="U69" s="52">
        <f>SUMIFS(데이터!$G:$G,데이터!$F:$F,$D69,데이터!$N:$N,$A$1,데이터!$O:$O,T$1)</f>
        <v>0</v>
      </c>
      <c r="V69" s="51">
        <f>COUNTIFS(데이터!$F:$F,$D69,데이터!$N:$N,$A$1,데이터!$O:$O,V$1)</f>
        <v>0</v>
      </c>
      <c r="W69" s="52">
        <f>SUMIFS(데이터!$G:$G,데이터!$F:$F,$D69,데이터!$N:$N,$A$1,데이터!$O:$O,V$1)</f>
        <v>0</v>
      </c>
      <c r="X69" s="51">
        <f>COUNTIFS(데이터!$F:$F,$D69,데이터!$N:$N,$A$1,데이터!$O:$O,X$1)</f>
        <v>1</v>
      </c>
      <c r="Y69" s="52">
        <f>SUMIFS(데이터!$G:$G,데이터!$F:$F,$D69,데이터!$N:$N,$A$1,데이터!$O:$O,X$1)</f>
        <v>18</v>
      </c>
      <c r="Z69" s="51">
        <f>COUNTIFS(데이터!$F:$F,$D69,데이터!$N:$N,$A$1,데이터!$O:$O,Z$1)</f>
        <v>11</v>
      </c>
      <c r="AA69" s="52">
        <f>SUMIFS(데이터!$G:$G,데이터!$F:$F,$D69,데이터!$N:$N,$A$1,데이터!$O:$O,Z$1)</f>
        <v>23</v>
      </c>
      <c r="AB69" s="51">
        <f>COUNTIFS(데이터!$F:$F,$D69,데이터!$N:$N,$A$1,데이터!$O:$O,AB$1)</f>
        <v>0</v>
      </c>
      <c r="AC69" s="52">
        <f>SUMIFS(데이터!$G:$G,데이터!$F:$F,$D69,데이터!$N:$N,$A$1,데이터!$O:$O,AB$1)</f>
        <v>0</v>
      </c>
      <c r="AD69" s="51">
        <f>COUNTIFS(데이터!$F:$F,$D69,데이터!$N:$N,$A$1,데이터!$O:$O,AD$1)</f>
        <v>2</v>
      </c>
      <c r="AE69" s="52">
        <f>SUMIFS(데이터!$G:$G,데이터!$F:$F,$D69,데이터!$N:$N,$A$1,데이터!$O:$O,AD$1)</f>
        <v>2</v>
      </c>
      <c r="AF69" s="51">
        <f>COUNTIFS(데이터!$F:$F,$D69,데이터!$N:$N,$A$1,데이터!$O:$O,AF$1)</f>
        <v>3</v>
      </c>
      <c r="AG69" s="52">
        <f>SUMIFS(데이터!$G:$G,데이터!$F:$F,$D69,데이터!$N:$N,$A$1,데이터!$O:$O,AF$1)</f>
        <v>22</v>
      </c>
    </row>
    <row r="70" spans="1:33">
      <c r="A70" s="233"/>
      <c r="B70" s="233"/>
      <c r="C70" s="242" t="s">
        <v>982</v>
      </c>
      <c r="D70" s="49" t="str">
        <f>연간집계!D70</f>
        <v>졸업북_197_278_가변하드 (졸업북_197_278_하드커버 _갈색 혜드밴드 / 197X278 | 하드커버무광 | 없음 | 22p)</v>
      </c>
      <c r="E70" s="50" t="str">
        <f>연간집계!E70</f>
        <v>졸업북 (무광)</v>
      </c>
      <c r="F70" s="51">
        <f>COUNTIFS(데이터!F:F,D70,데이터!$N:$N,$A$1)</f>
        <v>14</v>
      </c>
      <c r="G70" s="52">
        <f>SUMIFS(데이터!G:G,데이터!F:F,D70,데이터!$N:$N,$A$1)</f>
        <v>98</v>
      </c>
      <c r="H70" s="55">
        <f t="shared" si="2"/>
        <v>7.2175578141110619E-3</v>
      </c>
      <c r="I70" s="232">
        <f>SUM(G70:G71)</f>
        <v>133</v>
      </c>
      <c r="J70" s="51">
        <f>COUNTIFS(데이터!$F:$F,$D70,데이터!$N:$N,$A$1,데이터!$O:$O,J$1)</f>
        <v>0</v>
      </c>
      <c r="K70" s="52">
        <f>SUMIFS(데이터!$G:$G,데이터!$F:$F,$D70,데이터!$N:$N,$A$1,데이터!$O:$O,J$1)</f>
        <v>0</v>
      </c>
      <c r="L70" s="51">
        <f>COUNTIFS(데이터!$F:$F,$D70,데이터!$N:$N,$A$1,데이터!$O:$O,L$1)</f>
        <v>0</v>
      </c>
      <c r="M70" s="52">
        <f>SUMIFS(데이터!$G:$G,데이터!$F:$F,$D70,데이터!$N:$N,$A$1,데이터!$O:$O,L$1)</f>
        <v>0</v>
      </c>
      <c r="N70" s="51">
        <f>COUNTIFS(데이터!$F:$F,$D70,데이터!$N:$N,$A$1,데이터!$O:$O,N$1)</f>
        <v>0</v>
      </c>
      <c r="O70" s="52">
        <f>SUMIFS(데이터!$G:$G,데이터!$F:$F,$D70,데이터!$N:$N,$A$1,데이터!$O:$O,N$1)</f>
        <v>0</v>
      </c>
      <c r="P70" s="51">
        <f>COUNTIFS(데이터!$F:$F,$D70,데이터!$N:$N,$A$1,데이터!$O:$O,P$1)</f>
        <v>0</v>
      </c>
      <c r="Q70" s="52">
        <f>SUMIFS(데이터!$G:$G,데이터!$F:$F,$D70,데이터!$N:$N,$A$1,데이터!$O:$O,P$1)</f>
        <v>0</v>
      </c>
      <c r="R70" s="51">
        <f>COUNTIFS(데이터!$F:$F,$D70,데이터!$N:$N,$A$1,데이터!$O:$O,R$1)</f>
        <v>0</v>
      </c>
      <c r="S70" s="52">
        <f>SUMIFS(데이터!$G:$G,데이터!$F:$F,$D70,데이터!$N:$N,$A$1,데이터!$O:$O,R$1)</f>
        <v>0</v>
      </c>
      <c r="T70" s="51">
        <f>COUNTIFS(데이터!$F:$F,$D70,데이터!$N:$N,$A$1,데이터!$O:$O,T$1)</f>
        <v>0</v>
      </c>
      <c r="U70" s="52">
        <f>SUMIFS(데이터!$G:$G,데이터!$F:$F,$D70,데이터!$N:$N,$A$1,데이터!$O:$O,T$1)</f>
        <v>0</v>
      </c>
      <c r="V70" s="51">
        <f>COUNTIFS(데이터!$F:$F,$D70,데이터!$N:$N,$A$1,데이터!$O:$O,V$1)</f>
        <v>0</v>
      </c>
      <c r="W70" s="52">
        <f>SUMIFS(데이터!$G:$G,데이터!$F:$F,$D70,데이터!$N:$N,$A$1,데이터!$O:$O,V$1)</f>
        <v>0</v>
      </c>
      <c r="X70" s="51">
        <f>COUNTIFS(데이터!$F:$F,$D70,데이터!$N:$N,$A$1,데이터!$O:$O,X$1)</f>
        <v>0</v>
      </c>
      <c r="Y70" s="52">
        <f>SUMIFS(데이터!$G:$G,데이터!$F:$F,$D70,데이터!$N:$N,$A$1,데이터!$O:$O,X$1)</f>
        <v>0</v>
      </c>
      <c r="Z70" s="51">
        <f>COUNTIFS(데이터!$F:$F,$D70,데이터!$N:$N,$A$1,데이터!$O:$O,Z$1)</f>
        <v>0</v>
      </c>
      <c r="AA70" s="52">
        <f>SUMIFS(데이터!$G:$G,데이터!$F:$F,$D70,데이터!$N:$N,$A$1,데이터!$O:$O,Z$1)</f>
        <v>0</v>
      </c>
      <c r="AB70" s="51">
        <f>COUNTIFS(데이터!$F:$F,$D70,데이터!$N:$N,$A$1,데이터!$O:$O,AB$1)</f>
        <v>0</v>
      </c>
      <c r="AC70" s="52">
        <f>SUMIFS(데이터!$G:$G,데이터!$F:$F,$D70,데이터!$N:$N,$A$1,데이터!$O:$O,AB$1)</f>
        <v>0</v>
      </c>
      <c r="AD70" s="51">
        <f>COUNTIFS(데이터!$F:$F,$D70,데이터!$N:$N,$A$1,데이터!$O:$O,AD$1)</f>
        <v>1</v>
      </c>
      <c r="AE70" s="52">
        <f>SUMIFS(데이터!$G:$G,데이터!$F:$F,$D70,데이터!$N:$N,$A$1,데이터!$O:$O,AD$1)</f>
        <v>4</v>
      </c>
      <c r="AF70" s="51">
        <f>COUNTIFS(데이터!$F:$F,$D70,데이터!$N:$N,$A$1,데이터!$O:$O,AF$1)</f>
        <v>13</v>
      </c>
      <c r="AG70" s="52">
        <f>SUMIFS(데이터!$G:$G,데이터!$F:$F,$D70,데이터!$N:$N,$A$1,데이터!$O:$O,AF$1)</f>
        <v>94</v>
      </c>
    </row>
    <row r="71" spans="1:33">
      <c r="A71" s="233"/>
      <c r="B71" s="233"/>
      <c r="C71" s="233"/>
      <c r="D71" s="49" t="str">
        <f>연간집계!D71</f>
        <v>졸업북_197_278_가변하드 (졸업북_197_278_하드커버 _갈색 혜드밴드 / 197X278 | 하드커버유광 | 없음 | 22p)</v>
      </c>
      <c r="E71" s="50" t="str">
        <f>연간집계!E71</f>
        <v>졸업북 (유광)</v>
      </c>
      <c r="F71" s="51">
        <f>COUNTIFS(데이터!F:F,D71,데이터!$N:$N,$A$1)</f>
        <v>11</v>
      </c>
      <c r="G71" s="52">
        <f>SUMIFS(데이터!G:G,데이터!F:F,D71,데이터!$N:$N,$A$1)</f>
        <v>35</v>
      </c>
      <c r="H71" s="55">
        <f t="shared" si="2"/>
        <v>2.5776992193253792E-3</v>
      </c>
      <c r="I71" s="233"/>
      <c r="J71" s="51">
        <f>COUNTIFS(데이터!$F:$F,$D71,데이터!$N:$N,$A$1,데이터!$O:$O,J$1)</f>
        <v>0</v>
      </c>
      <c r="K71" s="52">
        <f>SUMIFS(데이터!$G:$G,데이터!$F:$F,$D71,데이터!$N:$N,$A$1,데이터!$O:$O,J$1)</f>
        <v>0</v>
      </c>
      <c r="L71" s="51">
        <f>COUNTIFS(데이터!$F:$F,$D71,데이터!$N:$N,$A$1,데이터!$O:$O,L$1)</f>
        <v>0</v>
      </c>
      <c r="M71" s="52">
        <f>SUMIFS(데이터!$G:$G,데이터!$F:$F,$D71,데이터!$N:$N,$A$1,데이터!$O:$O,L$1)</f>
        <v>0</v>
      </c>
      <c r="N71" s="51">
        <f>COUNTIFS(데이터!$F:$F,$D71,데이터!$N:$N,$A$1,데이터!$O:$O,N$1)</f>
        <v>0</v>
      </c>
      <c r="O71" s="52">
        <f>SUMIFS(데이터!$G:$G,데이터!$F:$F,$D71,데이터!$N:$N,$A$1,데이터!$O:$O,N$1)</f>
        <v>0</v>
      </c>
      <c r="P71" s="51">
        <f>COUNTIFS(데이터!$F:$F,$D71,데이터!$N:$N,$A$1,데이터!$O:$O,P$1)</f>
        <v>0</v>
      </c>
      <c r="Q71" s="52">
        <f>SUMIFS(데이터!$G:$G,데이터!$F:$F,$D71,데이터!$N:$N,$A$1,데이터!$O:$O,P$1)</f>
        <v>0</v>
      </c>
      <c r="R71" s="51">
        <f>COUNTIFS(데이터!$F:$F,$D71,데이터!$N:$N,$A$1,데이터!$O:$O,R$1)</f>
        <v>0</v>
      </c>
      <c r="S71" s="52">
        <f>SUMIFS(데이터!$G:$G,데이터!$F:$F,$D71,데이터!$N:$N,$A$1,데이터!$O:$O,R$1)</f>
        <v>0</v>
      </c>
      <c r="T71" s="51">
        <f>COUNTIFS(데이터!$F:$F,$D71,데이터!$N:$N,$A$1,데이터!$O:$O,T$1)</f>
        <v>0</v>
      </c>
      <c r="U71" s="52">
        <f>SUMIFS(데이터!$G:$G,데이터!$F:$F,$D71,데이터!$N:$N,$A$1,데이터!$O:$O,T$1)</f>
        <v>0</v>
      </c>
      <c r="V71" s="51">
        <f>COUNTIFS(데이터!$F:$F,$D71,데이터!$N:$N,$A$1,데이터!$O:$O,V$1)</f>
        <v>0</v>
      </c>
      <c r="W71" s="52">
        <f>SUMIFS(데이터!$G:$G,데이터!$F:$F,$D71,데이터!$N:$N,$A$1,데이터!$O:$O,V$1)</f>
        <v>0</v>
      </c>
      <c r="X71" s="51">
        <f>COUNTIFS(데이터!$F:$F,$D71,데이터!$N:$N,$A$1,데이터!$O:$O,X$1)</f>
        <v>0</v>
      </c>
      <c r="Y71" s="52">
        <f>SUMIFS(데이터!$G:$G,데이터!$F:$F,$D71,데이터!$N:$N,$A$1,데이터!$O:$O,X$1)</f>
        <v>0</v>
      </c>
      <c r="Z71" s="51">
        <f>COUNTIFS(데이터!$F:$F,$D71,데이터!$N:$N,$A$1,데이터!$O:$O,Z$1)</f>
        <v>0</v>
      </c>
      <c r="AA71" s="52">
        <f>SUMIFS(데이터!$G:$G,데이터!$F:$F,$D71,데이터!$N:$N,$A$1,데이터!$O:$O,Z$1)</f>
        <v>0</v>
      </c>
      <c r="AB71" s="51">
        <f>COUNTIFS(데이터!$F:$F,$D71,데이터!$N:$N,$A$1,데이터!$O:$O,AB$1)</f>
        <v>0</v>
      </c>
      <c r="AC71" s="52">
        <f>SUMIFS(데이터!$G:$G,데이터!$F:$F,$D71,데이터!$N:$N,$A$1,데이터!$O:$O,AB$1)</f>
        <v>0</v>
      </c>
      <c r="AD71" s="51">
        <f>COUNTIFS(데이터!$F:$F,$D71,데이터!$N:$N,$A$1,데이터!$O:$O,AD$1)</f>
        <v>0</v>
      </c>
      <c r="AE71" s="52">
        <f>SUMIFS(데이터!$G:$G,데이터!$F:$F,$D71,데이터!$N:$N,$A$1,데이터!$O:$O,AD$1)</f>
        <v>0</v>
      </c>
      <c r="AF71" s="51">
        <f>COUNTIFS(데이터!$F:$F,$D71,데이터!$N:$N,$A$1,데이터!$O:$O,AF$1)</f>
        <v>11</v>
      </c>
      <c r="AG71" s="52">
        <f>SUMIFS(데이터!$G:$G,데이터!$F:$F,$D71,데이터!$N:$N,$A$1,데이터!$O:$O,AF$1)</f>
        <v>35</v>
      </c>
    </row>
    <row r="72" spans="1:33">
      <c r="A72" s="233"/>
      <c r="B72" s="233"/>
      <c r="C72" s="76" t="s">
        <v>987</v>
      </c>
      <c r="D72" s="49" t="str">
        <f>연간집계!D72</f>
        <v>초콜릿북_210_148_58p_기성 커버 / 210X148 | 쿠션하드커버 | 없음 | 58p</v>
      </c>
      <c r="E72" s="50" t="str">
        <f>연간집계!E72</f>
        <v>초콜릿북</v>
      </c>
      <c r="F72" s="51">
        <f>COUNTIFS(데이터!F:F,D72,데이터!$N:$N,$A$1)</f>
        <v>0</v>
      </c>
      <c r="G72" s="52">
        <f>SUMIFS(데이터!G:G,데이터!F:F,D72,데이터!$N:$N,$A$1)</f>
        <v>0</v>
      </c>
      <c r="H72" s="55">
        <f t="shared" si="2"/>
        <v>0</v>
      </c>
      <c r="I72" s="77">
        <f>G72</f>
        <v>0</v>
      </c>
      <c r="J72" s="51">
        <f>COUNTIFS(데이터!$F:$F,$D72,데이터!$N:$N,$A$1,데이터!$O:$O,J$1)</f>
        <v>0</v>
      </c>
      <c r="K72" s="52">
        <f>SUMIFS(데이터!$G:$G,데이터!$F:$F,$D72,데이터!$N:$N,$A$1,데이터!$O:$O,J$1)</f>
        <v>0</v>
      </c>
      <c r="L72" s="51">
        <f>COUNTIFS(데이터!$F:$F,$D72,데이터!$N:$N,$A$1,데이터!$O:$O,L$1)</f>
        <v>0</v>
      </c>
      <c r="M72" s="52">
        <f>SUMIFS(데이터!$G:$G,데이터!$F:$F,$D72,데이터!$N:$N,$A$1,데이터!$O:$O,L$1)</f>
        <v>0</v>
      </c>
      <c r="N72" s="51">
        <f>COUNTIFS(데이터!$F:$F,$D72,데이터!$N:$N,$A$1,데이터!$O:$O,N$1)</f>
        <v>0</v>
      </c>
      <c r="O72" s="52">
        <f>SUMIFS(데이터!$G:$G,데이터!$F:$F,$D72,데이터!$N:$N,$A$1,데이터!$O:$O,N$1)</f>
        <v>0</v>
      </c>
      <c r="P72" s="51">
        <f>COUNTIFS(데이터!$F:$F,$D72,데이터!$N:$N,$A$1,데이터!$O:$O,P$1)</f>
        <v>0</v>
      </c>
      <c r="Q72" s="52">
        <f>SUMIFS(데이터!$G:$G,데이터!$F:$F,$D72,데이터!$N:$N,$A$1,데이터!$O:$O,P$1)</f>
        <v>0</v>
      </c>
      <c r="R72" s="51">
        <f>COUNTIFS(데이터!$F:$F,$D72,데이터!$N:$N,$A$1,데이터!$O:$O,R$1)</f>
        <v>0</v>
      </c>
      <c r="S72" s="52">
        <f>SUMIFS(데이터!$G:$G,데이터!$F:$F,$D72,데이터!$N:$N,$A$1,데이터!$O:$O,R$1)</f>
        <v>0</v>
      </c>
      <c r="T72" s="51">
        <f>COUNTIFS(데이터!$F:$F,$D72,데이터!$N:$N,$A$1,데이터!$O:$O,T$1)</f>
        <v>0</v>
      </c>
      <c r="U72" s="52">
        <f>SUMIFS(데이터!$G:$G,데이터!$F:$F,$D72,데이터!$N:$N,$A$1,데이터!$O:$O,T$1)</f>
        <v>0</v>
      </c>
      <c r="V72" s="51">
        <f>COUNTIFS(데이터!$F:$F,$D72,데이터!$N:$N,$A$1,데이터!$O:$O,V$1)</f>
        <v>0</v>
      </c>
      <c r="W72" s="52">
        <f>SUMIFS(데이터!$G:$G,데이터!$F:$F,$D72,데이터!$N:$N,$A$1,데이터!$O:$O,V$1)</f>
        <v>0</v>
      </c>
      <c r="X72" s="51">
        <f>COUNTIFS(데이터!$F:$F,$D72,데이터!$N:$N,$A$1,데이터!$O:$O,X$1)</f>
        <v>0</v>
      </c>
      <c r="Y72" s="52">
        <f>SUMIFS(데이터!$G:$G,데이터!$F:$F,$D72,데이터!$N:$N,$A$1,데이터!$O:$O,X$1)</f>
        <v>0</v>
      </c>
      <c r="Z72" s="51">
        <f>COUNTIFS(데이터!$F:$F,$D72,데이터!$N:$N,$A$1,데이터!$O:$O,Z$1)</f>
        <v>0</v>
      </c>
      <c r="AA72" s="52">
        <f>SUMIFS(데이터!$G:$G,데이터!$F:$F,$D72,데이터!$N:$N,$A$1,데이터!$O:$O,Z$1)</f>
        <v>0</v>
      </c>
      <c r="AB72" s="51">
        <f>COUNTIFS(데이터!$F:$F,$D72,데이터!$N:$N,$A$1,데이터!$O:$O,AB$1)</f>
        <v>0</v>
      </c>
      <c r="AC72" s="52">
        <f>SUMIFS(데이터!$G:$G,데이터!$F:$F,$D72,데이터!$N:$N,$A$1,데이터!$O:$O,AB$1)</f>
        <v>0</v>
      </c>
      <c r="AD72" s="51">
        <f>COUNTIFS(데이터!$F:$F,$D72,데이터!$N:$N,$A$1,데이터!$O:$O,AD$1)</f>
        <v>0</v>
      </c>
      <c r="AE72" s="52">
        <f>SUMIFS(데이터!$G:$G,데이터!$F:$F,$D72,데이터!$N:$N,$A$1,데이터!$O:$O,AD$1)</f>
        <v>0</v>
      </c>
      <c r="AF72" s="51">
        <f>COUNTIFS(데이터!$F:$F,$D72,데이터!$N:$N,$A$1,데이터!$O:$O,AF$1)</f>
        <v>0</v>
      </c>
      <c r="AG72" s="52">
        <f>SUMIFS(데이터!$G:$G,데이터!$F:$F,$D72,데이터!$N:$N,$A$1,데이터!$O:$O,AF$1)</f>
        <v>0</v>
      </c>
    </row>
    <row r="73" spans="1:33">
      <c r="A73" s="233"/>
      <c r="B73" s="233"/>
      <c r="C73" s="242" t="s">
        <v>989</v>
      </c>
      <c r="D73" s="49" t="str">
        <f>연간집계!D73</f>
        <v>키즈북_198_198_가변 쿠션하드 (키즈북_198_198_70p_가변 쿠션하드 / 198X198 | 쿠션하드커버 | 없음 | 70p)</v>
      </c>
      <c r="E73" s="50" t="str">
        <f>연간집계!E73</f>
        <v>키즈북 198 (쿠션하드/70p)</v>
      </c>
      <c r="F73" s="51">
        <f>COUNTIFS(데이터!F:F,D73,데이터!$N:$N,$A$1)</f>
        <v>2</v>
      </c>
      <c r="G73" s="52">
        <f>SUMIFS(데이터!G:G,데이터!F:F,D73,데이터!$N:$N,$A$1)</f>
        <v>2</v>
      </c>
      <c r="H73" s="55">
        <f t="shared" si="2"/>
        <v>1.4729709824716454E-4</v>
      </c>
      <c r="I73" s="232">
        <f>SUM(G73:G76)</f>
        <v>10</v>
      </c>
      <c r="J73" s="51">
        <f>COUNTIFS(데이터!$F:$F,$D73,데이터!$N:$N,$A$1,데이터!$O:$O,J$1)</f>
        <v>0</v>
      </c>
      <c r="K73" s="52">
        <f>SUMIFS(데이터!$G:$G,데이터!$F:$F,$D73,데이터!$N:$N,$A$1,데이터!$O:$O,J$1)</f>
        <v>0</v>
      </c>
      <c r="L73" s="51">
        <f>COUNTIFS(데이터!$F:$F,$D73,데이터!$N:$N,$A$1,데이터!$O:$O,L$1)</f>
        <v>0</v>
      </c>
      <c r="M73" s="52">
        <f>SUMIFS(데이터!$G:$G,데이터!$F:$F,$D73,데이터!$N:$N,$A$1,데이터!$O:$O,L$1)</f>
        <v>0</v>
      </c>
      <c r="N73" s="51">
        <f>COUNTIFS(데이터!$F:$F,$D73,데이터!$N:$N,$A$1,데이터!$O:$O,N$1)</f>
        <v>0</v>
      </c>
      <c r="O73" s="52">
        <f>SUMIFS(데이터!$G:$G,데이터!$F:$F,$D73,데이터!$N:$N,$A$1,데이터!$O:$O,N$1)</f>
        <v>0</v>
      </c>
      <c r="P73" s="51">
        <f>COUNTIFS(데이터!$F:$F,$D73,데이터!$N:$N,$A$1,데이터!$O:$O,P$1)</f>
        <v>0</v>
      </c>
      <c r="Q73" s="52">
        <f>SUMIFS(데이터!$G:$G,데이터!$F:$F,$D73,데이터!$N:$N,$A$1,데이터!$O:$O,P$1)</f>
        <v>0</v>
      </c>
      <c r="R73" s="51">
        <f>COUNTIFS(데이터!$F:$F,$D73,데이터!$N:$N,$A$1,데이터!$O:$O,R$1)</f>
        <v>0</v>
      </c>
      <c r="S73" s="52">
        <f>SUMIFS(데이터!$G:$G,데이터!$F:$F,$D73,데이터!$N:$N,$A$1,데이터!$O:$O,R$1)</f>
        <v>0</v>
      </c>
      <c r="T73" s="51">
        <f>COUNTIFS(데이터!$F:$F,$D73,데이터!$N:$N,$A$1,데이터!$O:$O,T$1)</f>
        <v>0</v>
      </c>
      <c r="U73" s="52">
        <f>SUMIFS(데이터!$G:$G,데이터!$F:$F,$D73,데이터!$N:$N,$A$1,데이터!$O:$O,T$1)</f>
        <v>0</v>
      </c>
      <c r="V73" s="51">
        <f>COUNTIFS(데이터!$F:$F,$D73,데이터!$N:$N,$A$1,데이터!$O:$O,V$1)</f>
        <v>0</v>
      </c>
      <c r="W73" s="52">
        <f>SUMIFS(데이터!$G:$G,데이터!$F:$F,$D73,데이터!$N:$N,$A$1,데이터!$O:$O,V$1)</f>
        <v>0</v>
      </c>
      <c r="X73" s="51">
        <f>COUNTIFS(데이터!$F:$F,$D73,데이터!$N:$N,$A$1,데이터!$O:$O,X$1)</f>
        <v>0</v>
      </c>
      <c r="Y73" s="52">
        <f>SUMIFS(데이터!$G:$G,데이터!$F:$F,$D73,데이터!$N:$N,$A$1,데이터!$O:$O,X$1)</f>
        <v>0</v>
      </c>
      <c r="Z73" s="51">
        <f>COUNTIFS(데이터!$F:$F,$D73,데이터!$N:$N,$A$1,데이터!$O:$O,Z$1)</f>
        <v>0</v>
      </c>
      <c r="AA73" s="52">
        <f>SUMIFS(데이터!$G:$G,데이터!$F:$F,$D73,데이터!$N:$N,$A$1,데이터!$O:$O,Z$1)</f>
        <v>0</v>
      </c>
      <c r="AB73" s="51">
        <f>COUNTIFS(데이터!$F:$F,$D73,데이터!$N:$N,$A$1,데이터!$O:$O,AB$1)</f>
        <v>1</v>
      </c>
      <c r="AC73" s="52">
        <f>SUMIFS(데이터!$G:$G,데이터!$F:$F,$D73,데이터!$N:$N,$A$1,데이터!$O:$O,AB$1)</f>
        <v>1</v>
      </c>
      <c r="AD73" s="51">
        <f>COUNTIFS(데이터!$F:$F,$D73,데이터!$N:$N,$A$1,데이터!$O:$O,AD$1)</f>
        <v>1</v>
      </c>
      <c r="AE73" s="52">
        <f>SUMIFS(데이터!$G:$G,데이터!$F:$F,$D73,데이터!$N:$N,$A$1,데이터!$O:$O,AD$1)</f>
        <v>1</v>
      </c>
      <c r="AF73" s="51">
        <f>COUNTIFS(데이터!$F:$F,$D73,데이터!$N:$N,$A$1,데이터!$O:$O,AF$1)</f>
        <v>0</v>
      </c>
      <c r="AG73" s="52">
        <f>SUMIFS(데이터!$G:$G,데이터!$F:$F,$D73,데이터!$N:$N,$A$1,데이터!$O:$O,AF$1)</f>
        <v>0</v>
      </c>
    </row>
    <row r="74" spans="1:33">
      <c r="A74" s="233"/>
      <c r="B74" s="233"/>
      <c r="C74" s="233"/>
      <c r="D74" s="49" t="str">
        <f>연간집계!D74</f>
        <v>키즈북_198_198_34p_가변 쿠션하드 / 198X198 | 쿠션하드커버  | 없음 | 34p</v>
      </c>
      <c r="E74" s="50" t="str">
        <f>연간집계!E74</f>
        <v>키즈북 198 (쿠션하드/34p)</v>
      </c>
      <c r="F74" s="51">
        <f>COUNTIFS(데이터!F:F,D74,데이터!$N:$N,$A$1)</f>
        <v>0</v>
      </c>
      <c r="G74" s="52">
        <f>SUMIFS(데이터!G:G,데이터!F:F,D74,데이터!$N:$N,$A$1)</f>
        <v>0</v>
      </c>
      <c r="H74" s="55">
        <f t="shared" si="2"/>
        <v>0</v>
      </c>
      <c r="I74" s="233"/>
      <c r="J74" s="51">
        <f>COUNTIFS(데이터!$F:$F,$D74,데이터!$N:$N,$A$1,데이터!$O:$O,J$1)</f>
        <v>0</v>
      </c>
      <c r="K74" s="52">
        <f>SUMIFS(데이터!$G:$G,데이터!$F:$F,$D74,데이터!$N:$N,$A$1,데이터!$O:$O,J$1)</f>
        <v>0</v>
      </c>
      <c r="L74" s="51">
        <f>COUNTIFS(데이터!$F:$F,$D74,데이터!$N:$N,$A$1,데이터!$O:$O,L$1)</f>
        <v>0</v>
      </c>
      <c r="M74" s="52">
        <f>SUMIFS(데이터!$G:$G,데이터!$F:$F,$D74,데이터!$N:$N,$A$1,데이터!$O:$O,L$1)</f>
        <v>0</v>
      </c>
      <c r="N74" s="51">
        <f>COUNTIFS(데이터!$F:$F,$D74,데이터!$N:$N,$A$1,데이터!$O:$O,N$1)</f>
        <v>0</v>
      </c>
      <c r="O74" s="52">
        <f>SUMIFS(데이터!$G:$G,데이터!$F:$F,$D74,데이터!$N:$N,$A$1,데이터!$O:$O,N$1)</f>
        <v>0</v>
      </c>
      <c r="P74" s="51">
        <f>COUNTIFS(데이터!$F:$F,$D74,데이터!$N:$N,$A$1,데이터!$O:$O,P$1)</f>
        <v>0</v>
      </c>
      <c r="Q74" s="52">
        <f>SUMIFS(데이터!$G:$G,데이터!$F:$F,$D74,데이터!$N:$N,$A$1,데이터!$O:$O,P$1)</f>
        <v>0</v>
      </c>
      <c r="R74" s="51">
        <f>COUNTIFS(데이터!$F:$F,$D74,데이터!$N:$N,$A$1,데이터!$O:$O,R$1)</f>
        <v>0</v>
      </c>
      <c r="S74" s="52">
        <f>SUMIFS(데이터!$G:$G,데이터!$F:$F,$D74,데이터!$N:$N,$A$1,데이터!$O:$O,R$1)</f>
        <v>0</v>
      </c>
      <c r="T74" s="51">
        <f>COUNTIFS(데이터!$F:$F,$D74,데이터!$N:$N,$A$1,데이터!$O:$O,T$1)</f>
        <v>0</v>
      </c>
      <c r="U74" s="52">
        <f>SUMIFS(데이터!$G:$G,데이터!$F:$F,$D74,데이터!$N:$N,$A$1,데이터!$O:$O,T$1)</f>
        <v>0</v>
      </c>
      <c r="V74" s="51">
        <f>COUNTIFS(데이터!$F:$F,$D74,데이터!$N:$N,$A$1,데이터!$O:$O,V$1)</f>
        <v>0</v>
      </c>
      <c r="W74" s="52">
        <f>SUMIFS(데이터!$G:$G,데이터!$F:$F,$D74,데이터!$N:$N,$A$1,데이터!$O:$O,V$1)</f>
        <v>0</v>
      </c>
      <c r="X74" s="51">
        <f>COUNTIFS(데이터!$F:$F,$D74,데이터!$N:$N,$A$1,데이터!$O:$O,X$1)</f>
        <v>0</v>
      </c>
      <c r="Y74" s="52">
        <f>SUMIFS(데이터!$G:$G,데이터!$F:$F,$D74,데이터!$N:$N,$A$1,데이터!$O:$O,X$1)</f>
        <v>0</v>
      </c>
      <c r="Z74" s="51">
        <f>COUNTIFS(데이터!$F:$F,$D74,데이터!$N:$N,$A$1,데이터!$O:$O,Z$1)</f>
        <v>0</v>
      </c>
      <c r="AA74" s="52">
        <f>SUMIFS(데이터!$G:$G,데이터!$F:$F,$D74,데이터!$N:$N,$A$1,데이터!$O:$O,Z$1)</f>
        <v>0</v>
      </c>
      <c r="AB74" s="51">
        <f>COUNTIFS(데이터!$F:$F,$D74,데이터!$N:$N,$A$1,데이터!$O:$O,AB$1)</f>
        <v>0</v>
      </c>
      <c r="AC74" s="52">
        <f>SUMIFS(데이터!$G:$G,데이터!$F:$F,$D74,데이터!$N:$N,$A$1,데이터!$O:$O,AB$1)</f>
        <v>0</v>
      </c>
      <c r="AD74" s="51">
        <f>COUNTIFS(데이터!$F:$F,$D74,데이터!$N:$N,$A$1,데이터!$O:$O,AD$1)</f>
        <v>0</v>
      </c>
      <c r="AE74" s="52">
        <f>SUMIFS(데이터!$G:$G,데이터!$F:$F,$D74,데이터!$N:$N,$A$1,데이터!$O:$O,AD$1)</f>
        <v>0</v>
      </c>
      <c r="AF74" s="51">
        <f>COUNTIFS(데이터!$F:$F,$D74,데이터!$N:$N,$A$1,데이터!$O:$O,AF$1)</f>
        <v>0</v>
      </c>
      <c r="AG74" s="52">
        <f>SUMIFS(데이터!$G:$G,데이터!$F:$F,$D74,데이터!$N:$N,$A$1,데이터!$O:$O,AF$1)</f>
        <v>0</v>
      </c>
    </row>
    <row r="75" spans="1:33">
      <c r="A75" s="233"/>
      <c r="B75" s="233"/>
      <c r="C75" s="233"/>
      <c r="D75" s="49" t="str">
        <f>연간집계!D75</f>
        <v>키즈북_198_198_가변 소프트 (키즈북_198_198_70p_가변 소프트 / 198X198 | 소프트커버 | 없음 | 70p)</v>
      </c>
      <c r="E75" s="50" t="str">
        <f>연간집계!E75</f>
        <v>키즈북 198 (소프트/70p)</v>
      </c>
      <c r="F75" s="51">
        <f>COUNTIFS(데이터!F:F,D75,데이터!$N:$N,$A$1)</f>
        <v>1</v>
      </c>
      <c r="G75" s="52">
        <f>SUMIFS(데이터!G:G,데이터!F:F,D75,데이터!$N:$N,$A$1)</f>
        <v>7</v>
      </c>
      <c r="H75" s="55">
        <f t="shared" si="2"/>
        <v>5.1553984386507588E-4</v>
      </c>
      <c r="I75" s="233"/>
      <c r="J75" s="51">
        <f>COUNTIFS(데이터!$F:$F,$D75,데이터!$N:$N,$A$1,데이터!$O:$O,J$1)</f>
        <v>0</v>
      </c>
      <c r="K75" s="52">
        <f>SUMIFS(데이터!$G:$G,데이터!$F:$F,$D75,데이터!$N:$N,$A$1,데이터!$O:$O,J$1)</f>
        <v>0</v>
      </c>
      <c r="L75" s="51">
        <f>COUNTIFS(데이터!$F:$F,$D75,데이터!$N:$N,$A$1,데이터!$O:$O,L$1)</f>
        <v>0</v>
      </c>
      <c r="M75" s="52">
        <f>SUMIFS(데이터!$G:$G,데이터!$F:$F,$D75,데이터!$N:$N,$A$1,데이터!$O:$O,L$1)</f>
        <v>0</v>
      </c>
      <c r="N75" s="51">
        <f>COUNTIFS(데이터!$F:$F,$D75,데이터!$N:$N,$A$1,데이터!$O:$O,N$1)</f>
        <v>0</v>
      </c>
      <c r="O75" s="52">
        <f>SUMIFS(데이터!$G:$G,데이터!$F:$F,$D75,데이터!$N:$N,$A$1,데이터!$O:$O,N$1)</f>
        <v>0</v>
      </c>
      <c r="P75" s="51">
        <f>COUNTIFS(데이터!$F:$F,$D75,데이터!$N:$N,$A$1,데이터!$O:$O,P$1)</f>
        <v>0</v>
      </c>
      <c r="Q75" s="52">
        <f>SUMIFS(데이터!$G:$G,데이터!$F:$F,$D75,데이터!$N:$N,$A$1,데이터!$O:$O,P$1)</f>
        <v>0</v>
      </c>
      <c r="R75" s="51">
        <f>COUNTIFS(데이터!$F:$F,$D75,데이터!$N:$N,$A$1,데이터!$O:$O,R$1)</f>
        <v>0</v>
      </c>
      <c r="S75" s="52">
        <f>SUMIFS(데이터!$G:$G,데이터!$F:$F,$D75,데이터!$N:$N,$A$1,데이터!$O:$O,R$1)</f>
        <v>0</v>
      </c>
      <c r="T75" s="51">
        <f>COUNTIFS(데이터!$F:$F,$D75,데이터!$N:$N,$A$1,데이터!$O:$O,T$1)</f>
        <v>0</v>
      </c>
      <c r="U75" s="52">
        <f>SUMIFS(데이터!$G:$G,데이터!$F:$F,$D75,데이터!$N:$N,$A$1,데이터!$O:$O,T$1)</f>
        <v>0</v>
      </c>
      <c r="V75" s="51">
        <f>COUNTIFS(데이터!$F:$F,$D75,데이터!$N:$N,$A$1,데이터!$O:$O,V$1)</f>
        <v>0</v>
      </c>
      <c r="W75" s="52">
        <f>SUMIFS(데이터!$G:$G,데이터!$F:$F,$D75,데이터!$N:$N,$A$1,데이터!$O:$O,V$1)</f>
        <v>0</v>
      </c>
      <c r="X75" s="51">
        <f>COUNTIFS(데이터!$F:$F,$D75,데이터!$N:$N,$A$1,데이터!$O:$O,X$1)</f>
        <v>0</v>
      </c>
      <c r="Y75" s="52">
        <f>SUMIFS(데이터!$G:$G,데이터!$F:$F,$D75,데이터!$N:$N,$A$1,데이터!$O:$O,X$1)</f>
        <v>0</v>
      </c>
      <c r="Z75" s="51">
        <f>COUNTIFS(데이터!$F:$F,$D75,데이터!$N:$N,$A$1,데이터!$O:$O,Z$1)</f>
        <v>0</v>
      </c>
      <c r="AA75" s="52">
        <f>SUMIFS(데이터!$G:$G,데이터!$F:$F,$D75,데이터!$N:$N,$A$1,데이터!$O:$O,Z$1)</f>
        <v>0</v>
      </c>
      <c r="AB75" s="51">
        <f>COUNTIFS(데이터!$F:$F,$D75,데이터!$N:$N,$A$1,데이터!$O:$O,AB$1)</f>
        <v>0</v>
      </c>
      <c r="AC75" s="52">
        <f>SUMIFS(데이터!$G:$G,데이터!$F:$F,$D75,데이터!$N:$N,$A$1,데이터!$O:$O,AB$1)</f>
        <v>0</v>
      </c>
      <c r="AD75" s="51">
        <f>COUNTIFS(데이터!$F:$F,$D75,데이터!$N:$N,$A$1,데이터!$O:$O,AD$1)</f>
        <v>1</v>
      </c>
      <c r="AE75" s="52">
        <f>SUMIFS(데이터!$G:$G,데이터!$F:$F,$D75,데이터!$N:$N,$A$1,데이터!$O:$O,AD$1)</f>
        <v>7</v>
      </c>
      <c r="AF75" s="51">
        <f>COUNTIFS(데이터!$F:$F,$D75,데이터!$N:$N,$A$1,데이터!$O:$O,AF$1)</f>
        <v>0</v>
      </c>
      <c r="AG75" s="52">
        <f>SUMIFS(데이터!$G:$G,데이터!$F:$F,$D75,데이터!$N:$N,$A$1,데이터!$O:$O,AF$1)</f>
        <v>0</v>
      </c>
    </row>
    <row r="76" spans="1:33">
      <c r="A76" s="233"/>
      <c r="B76" s="233"/>
      <c r="C76" s="233"/>
      <c r="D76" s="49" t="str">
        <f>연간집계!D76</f>
        <v>키즈북_198_198_가변 소프트 (키즈북_198_198_34p_가변 소프트 / 198X198 | 소프트커버 | 없음 | 34p)</v>
      </c>
      <c r="E76" s="50" t="str">
        <f>연간집계!E76</f>
        <v>키즈북 198 (소프트/34p)</v>
      </c>
      <c r="F76" s="51">
        <f>COUNTIFS(데이터!F:F,D76,데이터!$N:$N,$A$1)</f>
        <v>1</v>
      </c>
      <c r="G76" s="52">
        <f>SUMIFS(데이터!G:G,데이터!F:F,D76,데이터!$N:$N,$A$1)</f>
        <v>1</v>
      </c>
      <c r="H76" s="55">
        <f t="shared" si="2"/>
        <v>7.3648549123582268E-5</v>
      </c>
      <c r="I76" s="233"/>
      <c r="J76" s="51">
        <f>COUNTIFS(데이터!$F:$F,$D76,데이터!$N:$N,$A$1,데이터!$O:$O,J$1)</f>
        <v>0</v>
      </c>
      <c r="K76" s="52">
        <f>SUMIFS(데이터!$G:$G,데이터!$F:$F,$D76,데이터!$N:$N,$A$1,데이터!$O:$O,J$1)</f>
        <v>0</v>
      </c>
      <c r="L76" s="51">
        <f>COUNTIFS(데이터!$F:$F,$D76,데이터!$N:$N,$A$1,데이터!$O:$O,L$1)</f>
        <v>0</v>
      </c>
      <c r="M76" s="52">
        <f>SUMIFS(데이터!$G:$G,데이터!$F:$F,$D76,데이터!$N:$N,$A$1,데이터!$O:$O,L$1)</f>
        <v>0</v>
      </c>
      <c r="N76" s="51">
        <f>COUNTIFS(데이터!$F:$F,$D76,데이터!$N:$N,$A$1,데이터!$O:$O,N$1)</f>
        <v>0</v>
      </c>
      <c r="O76" s="52">
        <f>SUMIFS(데이터!$G:$G,데이터!$F:$F,$D76,데이터!$N:$N,$A$1,데이터!$O:$O,N$1)</f>
        <v>0</v>
      </c>
      <c r="P76" s="51">
        <f>COUNTIFS(데이터!$F:$F,$D76,데이터!$N:$N,$A$1,데이터!$O:$O,P$1)</f>
        <v>0</v>
      </c>
      <c r="Q76" s="52">
        <f>SUMIFS(데이터!$G:$G,데이터!$F:$F,$D76,데이터!$N:$N,$A$1,데이터!$O:$O,P$1)</f>
        <v>0</v>
      </c>
      <c r="R76" s="51">
        <f>COUNTIFS(데이터!$F:$F,$D76,데이터!$N:$N,$A$1,데이터!$O:$O,R$1)</f>
        <v>0</v>
      </c>
      <c r="S76" s="52">
        <f>SUMIFS(데이터!$G:$G,데이터!$F:$F,$D76,데이터!$N:$N,$A$1,데이터!$O:$O,R$1)</f>
        <v>0</v>
      </c>
      <c r="T76" s="51">
        <f>COUNTIFS(데이터!$F:$F,$D76,데이터!$N:$N,$A$1,데이터!$O:$O,T$1)</f>
        <v>0</v>
      </c>
      <c r="U76" s="52">
        <f>SUMIFS(데이터!$G:$G,데이터!$F:$F,$D76,데이터!$N:$N,$A$1,데이터!$O:$O,T$1)</f>
        <v>0</v>
      </c>
      <c r="V76" s="51">
        <f>COUNTIFS(데이터!$F:$F,$D76,데이터!$N:$N,$A$1,데이터!$O:$O,V$1)</f>
        <v>0</v>
      </c>
      <c r="W76" s="52">
        <f>SUMIFS(데이터!$G:$G,데이터!$F:$F,$D76,데이터!$N:$N,$A$1,데이터!$O:$O,V$1)</f>
        <v>0</v>
      </c>
      <c r="X76" s="51">
        <f>COUNTIFS(데이터!$F:$F,$D76,데이터!$N:$N,$A$1,데이터!$O:$O,X$1)</f>
        <v>0</v>
      </c>
      <c r="Y76" s="52">
        <f>SUMIFS(데이터!$G:$G,데이터!$F:$F,$D76,데이터!$N:$N,$A$1,데이터!$O:$O,X$1)</f>
        <v>0</v>
      </c>
      <c r="Z76" s="51">
        <f>COUNTIFS(데이터!$F:$F,$D76,데이터!$N:$N,$A$1,데이터!$O:$O,Z$1)</f>
        <v>1</v>
      </c>
      <c r="AA76" s="52">
        <f>SUMIFS(데이터!$G:$G,데이터!$F:$F,$D76,데이터!$N:$N,$A$1,데이터!$O:$O,Z$1)</f>
        <v>1</v>
      </c>
      <c r="AB76" s="51">
        <f>COUNTIFS(데이터!$F:$F,$D76,데이터!$N:$N,$A$1,데이터!$O:$O,AB$1)</f>
        <v>0</v>
      </c>
      <c r="AC76" s="52">
        <f>SUMIFS(데이터!$G:$G,데이터!$F:$F,$D76,데이터!$N:$N,$A$1,데이터!$O:$O,AB$1)</f>
        <v>0</v>
      </c>
      <c r="AD76" s="51">
        <f>COUNTIFS(데이터!$F:$F,$D76,데이터!$N:$N,$A$1,데이터!$O:$O,AD$1)</f>
        <v>0</v>
      </c>
      <c r="AE76" s="52">
        <f>SUMIFS(데이터!$G:$G,데이터!$F:$F,$D76,데이터!$N:$N,$A$1,데이터!$O:$O,AD$1)</f>
        <v>0</v>
      </c>
      <c r="AF76" s="51">
        <f>COUNTIFS(데이터!$F:$F,$D76,데이터!$N:$N,$A$1,데이터!$O:$O,AF$1)</f>
        <v>0</v>
      </c>
      <c r="AG76" s="52">
        <f>SUMIFS(데이터!$G:$G,데이터!$F:$F,$D76,데이터!$N:$N,$A$1,데이터!$O:$O,AF$1)</f>
        <v>0</v>
      </c>
    </row>
    <row r="77" spans="1:33">
      <c r="A77" s="233"/>
      <c r="B77" s="233"/>
      <c r="C77" s="242" t="s">
        <v>998</v>
      </c>
      <c r="D77" s="49" t="str">
        <f>연간집계!D77</f>
        <v>키즈북_197_278_70p_가변 쿠션하드 / 197X278 | 쿠션하드커버 | 없음 | 70p</v>
      </c>
      <c r="E77" s="50" t="str">
        <f>연간집계!E77</f>
        <v>키즈북 197 (쿠션하드/70p)</v>
      </c>
      <c r="F77" s="51">
        <f>COUNTIFS(데이터!F:F,D77,데이터!$N:$N,$A$1)</f>
        <v>0</v>
      </c>
      <c r="G77" s="52">
        <f>SUMIFS(데이터!G:G,데이터!F:F,D77,데이터!$N:$N,$A$1)</f>
        <v>0</v>
      </c>
      <c r="H77" s="55">
        <f t="shared" si="2"/>
        <v>0</v>
      </c>
      <c r="I77" s="232">
        <f>SUM(G77:G80)</f>
        <v>0</v>
      </c>
      <c r="J77" s="51">
        <f>COUNTIFS(데이터!$F:$F,$D77,데이터!$N:$N,$A$1,데이터!$O:$O,J$1)</f>
        <v>0</v>
      </c>
      <c r="K77" s="52">
        <f>SUMIFS(데이터!$G:$G,데이터!$F:$F,$D77,데이터!$N:$N,$A$1,데이터!$O:$O,J$1)</f>
        <v>0</v>
      </c>
      <c r="L77" s="51">
        <f>COUNTIFS(데이터!$F:$F,$D77,데이터!$N:$N,$A$1,데이터!$O:$O,L$1)</f>
        <v>0</v>
      </c>
      <c r="M77" s="52">
        <f>SUMIFS(데이터!$G:$G,데이터!$F:$F,$D77,데이터!$N:$N,$A$1,데이터!$O:$O,L$1)</f>
        <v>0</v>
      </c>
      <c r="N77" s="51">
        <f>COUNTIFS(데이터!$F:$F,$D77,데이터!$N:$N,$A$1,데이터!$O:$O,N$1)</f>
        <v>0</v>
      </c>
      <c r="O77" s="52">
        <f>SUMIFS(데이터!$G:$G,데이터!$F:$F,$D77,데이터!$N:$N,$A$1,데이터!$O:$O,N$1)</f>
        <v>0</v>
      </c>
      <c r="P77" s="51">
        <f>COUNTIFS(데이터!$F:$F,$D77,데이터!$N:$N,$A$1,데이터!$O:$O,P$1)</f>
        <v>0</v>
      </c>
      <c r="Q77" s="52">
        <f>SUMIFS(데이터!$G:$G,데이터!$F:$F,$D77,데이터!$N:$N,$A$1,데이터!$O:$O,P$1)</f>
        <v>0</v>
      </c>
      <c r="R77" s="51">
        <f>COUNTIFS(데이터!$F:$F,$D77,데이터!$N:$N,$A$1,데이터!$O:$O,R$1)</f>
        <v>0</v>
      </c>
      <c r="S77" s="52">
        <f>SUMIFS(데이터!$G:$G,데이터!$F:$F,$D77,데이터!$N:$N,$A$1,데이터!$O:$O,R$1)</f>
        <v>0</v>
      </c>
      <c r="T77" s="51">
        <f>COUNTIFS(데이터!$F:$F,$D77,데이터!$N:$N,$A$1,데이터!$O:$O,T$1)</f>
        <v>0</v>
      </c>
      <c r="U77" s="52">
        <f>SUMIFS(데이터!$G:$G,데이터!$F:$F,$D77,데이터!$N:$N,$A$1,데이터!$O:$O,T$1)</f>
        <v>0</v>
      </c>
      <c r="V77" s="51">
        <f>COUNTIFS(데이터!$F:$F,$D77,데이터!$N:$N,$A$1,데이터!$O:$O,V$1)</f>
        <v>0</v>
      </c>
      <c r="W77" s="52">
        <f>SUMIFS(데이터!$G:$G,데이터!$F:$F,$D77,데이터!$N:$N,$A$1,데이터!$O:$O,V$1)</f>
        <v>0</v>
      </c>
      <c r="X77" s="51">
        <f>COUNTIFS(데이터!$F:$F,$D77,데이터!$N:$N,$A$1,데이터!$O:$O,X$1)</f>
        <v>0</v>
      </c>
      <c r="Y77" s="52">
        <f>SUMIFS(데이터!$G:$G,데이터!$F:$F,$D77,데이터!$N:$N,$A$1,데이터!$O:$O,X$1)</f>
        <v>0</v>
      </c>
      <c r="Z77" s="51">
        <f>COUNTIFS(데이터!$F:$F,$D77,데이터!$N:$N,$A$1,데이터!$O:$O,Z$1)</f>
        <v>0</v>
      </c>
      <c r="AA77" s="52">
        <f>SUMIFS(데이터!$G:$G,데이터!$F:$F,$D77,데이터!$N:$N,$A$1,데이터!$O:$O,Z$1)</f>
        <v>0</v>
      </c>
      <c r="AB77" s="51">
        <f>COUNTIFS(데이터!$F:$F,$D77,데이터!$N:$N,$A$1,데이터!$O:$O,AB$1)</f>
        <v>0</v>
      </c>
      <c r="AC77" s="52">
        <f>SUMIFS(데이터!$G:$G,데이터!$F:$F,$D77,데이터!$N:$N,$A$1,데이터!$O:$O,AB$1)</f>
        <v>0</v>
      </c>
      <c r="AD77" s="51">
        <f>COUNTIFS(데이터!$F:$F,$D77,데이터!$N:$N,$A$1,데이터!$O:$O,AD$1)</f>
        <v>0</v>
      </c>
      <c r="AE77" s="52">
        <f>SUMIFS(데이터!$G:$G,데이터!$F:$F,$D77,데이터!$N:$N,$A$1,데이터!$O:$O,AD$1)</f>
        <v>0</v>
      </c>
      <c r="AF77" s="51">
        <f>COUNTIFS(데이터!$F:$F,$D77,데이터!$N:$N,$A$1,데이터!$O:$O,AF$1)</f>
        <v>0</v>
      </c>
      <c r="AG77" s="52">
        <f>SUMIFS(데이터!$G:$G,데이터!$F:$F,$D77,데이터!$N:$N,$A$1,데이터!$O:$O,AF$1)</f>
        <v>0</v>
      </c>
    </row>
    <row r="78" spans="1:33">
      <c r="A78" s="233"/>
      <c r="B78" s="233"/>
      <c r="C78" s="233"/>
      <c r="D78" s="49" t="str">
        <f>연간집계!D78</f>
        <v>키즈북_197_278_34p_가변 쿠션하드 / 197X278 | 쿠션하드커버  | 없음 | 34p</v>
      </c>
      <c r="E78" s="50" t="str">
        <f>연간집계!E78</f>
        <v>키즈북 197 (쿠션하드/34p)</v>
      </c>
      <c r="F78" s="51">
        <f>COUNTIFS(데이터!F:F,D78,데이터!$N:$N,$A$1)</f>
        <v>0</v>
      </c>
      <c r="G78" s="52">
        <f>SUMIFS(데이터!G:G,데이터!F:F,D78,데이터!$N:$N,$A$1)</f>
        <v>0</v>
      </c>
      <c r="H78" s="55">
        <f t="shared" si="2"/>
        <v>0</v>
      </c>
      <c r="I78" s="233"/>
      <c r="J78" s="51">
        <f>COUNTIFS(데이터!$F:$F,$D78,데이터!$N:$N,$A$1,데이터!$O:$O,J$1)</f>
        <v>0</v>
      </c>
      <c r="K78" s="52">
        <f>SUMIFS(데이터!$G:$G,데이터!$F:$F,$D78,데이터!$N:$N,$A$1,데이터!$O:$O,J$1)</f>
        <v>0</v>
      </c>
      <c r="L78" s="51">
        <f>COUNTIFS(데이터!$F:$F,$D78,데이터!$N:$N,$A$1,데이터!$O:$O,L$1)</f>
        <v>0</v>
      </c>
      <c r="M78" s="52">
        <f>SUMIFS(데이터!$G:$G,데이터!$F:$F,$D78,데이터!$N:$N,$A$1,데이터!$O:$O,L$1)</f>
        <v>0</v>
      </c>
      <c r="N78" s="51">
        <f>COUNTIFS(데이터!$F:$F,$D78,데이터!$N:$N,$A$1,데이터!$O:$O,N$1)</f>
        <v>0</v>
      </c>
      <c r="O78" s="52">
        <f>SUMIFS(데이터!$G:$G,데이터!$F:$F,$D78,데이터!$N:$N,$A$1,데이터!$O:$O,N$1)</f>
        <v>0</v>
      </c>
      <c r="P78" s="51">
        <f>COUNTIFS(데이터!$F:$F,$D78,데이터!$N:$N,$A$1,데이터!$O:$O,P$1)</f>
        <v>0</v>
      </c>
      <c r="Q78" s="52">
        <f>SUMIFS(데이터!$G:$G,데이터!$F:$F,$D78,데이터!$N:$N,$A$1,데이터!$O:$O,P$1)</f>
        <v>0</v>
      </c>
      <c r="R78" s="51">
        <f>COUNTIFS(데이터!$F:$F,$D78,데이터!$N:$N,$A$1,데이터!$O:$O,R$1)</f>
        <v>0</v>
      </c>
      <c r="S78" s="52">
        <f>SUMIFS(데이터!$G:$G,데이터!$F:$F,$D78,데이터!$N:$N,$A$1,데이터!$O:$O,R$1)</f>
        <v>0</v>
      </c>
      <c r="T78" s="51">
        <f>COUNTIFS(데이터!$F:$F,$D78,데이터!$N:$N,$A$1,데이터!$O:$O,T$1)</f>
        <v>0</v>
      </c>
      <c r="U78" s="52">
        <f>SUMIFS(데이터!$G:$G,데이터!$F:$F,$D78,데이터!$N:$N,$A$1,데이터!$O:$O,T$1)</f>
        <v>0</v>
      </c>
      <c r="V78" s="51">
        <f>COUNTIFS(데이터!$F:$F,$D78,데이터!$N:$N,$A$1,데이터!$O:$O,V$1)</f>
        <v>0</v>
      </c>
      <c r="W78" s="52">
        <f>SUMIFS(데이터!$G:$G,데이터!$F:$F,$D78,데이터!$N:$N,$A$1,데이터!$O:$O,V$1)</f>
        <v>0</v>
      </c>
      <c r="X78" s="51">
        <f>COUNTIFS(데이터!$F:$F,$D78,데이터!$N:$N,$A$1,데이터!$O:$O,X$1)</f>
        <v>0</v>
      </c>
      <c r="Y78" s="52">
        <f>SUMIFS(데이터!$G:$G,데이터!$F:$F,$D78,데이터!$N:$N,$A$1,데이터!$O:$O,X$1)</f>
        <v>0</v>
      </c>
      <c r="Z78" s="51">
        <f>COUNTIFS(데이터!$F:$F,$D78,데이터!$N:$N,$A$1,데이터!$O:$O,Z$1)</f>
        <v>0</v>
      </c>
      <c r="AA78" s="52">
        <f>SUMIFS(데이터!$G:$G,데이터!$F:$F,$D78,데이터!$N:$N,$A$1,데이터!$O:$O,Z$1)</f>
        <v>0</v>
      </c>
      <c r="AB78" s="51">
        <f>COUNTIFS(데이터!$F:$F,$D78,데이터!$N:$N,$A$1,데이터!$O:$O,AB$1)</f>
        <v>0</v>
      </c>
      <c r="AC78" s="52">
        <f>SUMIFS(데이터!$G:$G,데이터!$F:$F,$D78,데이터!$N:$N,$A$1,데이터!$O:$O,AB$1)</f>
        <v>0</v>
      </c>
      <c r="AD78" s="51">
        <f>COUNTIFS(데이터!$F:$F,$D78,데이터!$N:$N,$A$1,데이터!$O:$O,AD$1)</f>
        <v>0</v>
      </c>
      <c r="AE78" s="52">
        <f>SUMIFS(데이터!$G:$G,데이터!$F:$F,$D78,데이터!$N:$N,$A$1,데이터!$O:$O,AD$1)</f>
        <v>0</v>
      </c>
      <c r="AF78" s="51">
        <f>COUNTIFS(데이터!$F:$F,$D78,데이터!$N:$N,$A$1,데이터!$O:$O,AF$1)</f>
        <v>0</v>
      </c>
      <c r="AG78" s="52">
        <f>SUMIFS(데이터!$G:$G,데이터!$F:$F,$D78,데이터!$N:$N,$A$1,데이터!$O:$O,AF$1)</f>
        <v>0</v>
      </c>
    </row>
    <row r="79" spans="1:33">
      <c r="A79" s="233"/>
      <c r="B79" s="233"/>
      <c r="C79" s="233"/>
      <c r="D79" s="49" t="str">
        <f>연간집계!D79</f>
        <v>키즈북_197_278_가변 소프트 (키즈북_197_278_70p_가변 소프트 / 197X278 | 소프트커버 | 없음 | 70p)</v>
      </c>
      <c r="E79" s="50" t="str">
        <f>연간집계!E79</f>
        <v>키즈북 197 (소프트/70p)</v>
      </c>
      <c r="F79" s="51">
        <f>COUNTIFS(데이터!F:F,D79,데이터!$N:$N,$A$1)</f>
        <v>0</v>
      </c>
      <c r="G79" s="52">
        <f>SUMIFS(데이터!G:G,데이터!F:F,D79,데이터!$N:$N,$A$1)</f>
        <v>0</v>
      </c>
      <c r="H79" s="55">
        <f t="shared" si="2"/>
        <v>0</v>
      </c>
      <c r="I79" s="233"/>
      <c r="J79" s="51">
        <f>COUNTIFS(데이터!$F:$F,$D79,데이터!$N:$N,$A$1,데이터!$O:$O,J$1)</f>
        <v>0</v>
      </c>
      <c r="K79" s="52">
        <f>SUMIFS(데이터!$G:$G,데이터!$F:$F,$D79,데이터!$N:$N,$A$1,데이터!$O:$O,J$1)</f>
        <v>0</v>
      </c>
      <c r="L79" s="51">
        <f>COUNTIFS(데이터!$F:$F,$D79,데이터!$N:$N,$A$1,데이터!$O:$O,L$1)</f>
        <v>0</v>
      </c>
      <c r="M79" s="52">
        <f>SUMIFS(데이터!$G:$G,데이터!$F:$F,$D79,데이터!$N:$N,$A$1,데이터!$O:$O,L$1)</f>
        <v>0</v>
      </c>
      <c r="N79" s="51">
        <f>COUNTIFS(데이터!$F:$F,$D79,데이터!$N:$N,$A$1,데이터!$O:$O,N$1)</f>
        <v>0</v>
      </c>
      <c r="O79" s="52">
        <f>SUMIFS(데이터!$G:$G,데이터!$F:$F,$D79,데이터!$N:$N,$A$1,데이터!$O:$O,N$1)</f>
        <v>0</v>
      </c>
      <c r="P79" s="51">
        <f>COUNTIFS(데이터!$F:$F,$D79,데이터!$N:$N,$A$1,데이터!$O:$O,P$1)</f>
        <v>0</v>
      </c>
      <c r="Q79" s="52">
        <f>SUMIFS(데이터!$G:$G,데이터!$F:$F,$D79,데이터!$N:$N,$A$1,데이터!$O:$O,P$1)</f>
        <v>0</v>
      </c>
      <c r="R79" s="51">
        <f>COUNTIFS(데이터!$F:$F,$D79,데이터!$N:$N,$A$1,데이터!$O:$O,R$1)</f>
        <v>0</v>
      </c>
      <c r="S79" s="52">
        <f>SUMIFS(데이터!$G:$G,데이터!$F:$F,$D79,데이터!$N:$N,$A$1,데이터!$O:$O,R$1)</f>
        <v>0</v>
      </c>
      <c r="T79" s="51">
        <f>COUNTIFS(데이터!$F:$F,$D79,데이터!$N:$N,$A$1,데이터!$O:$O,T$1)</f>
        <v>0</v>
      </c>
      <c r="U79" s="52">
        <f>SUMIFS(데이터!$G:$G,데이터!$F:$F,$D79,데이터!$N:$N,$A$1,데이터!$O:$O,T$1)</f>
        <v>0</v>
      </c>
      <c r="V79" s="51">
        <f>COUNTIFS(데이터!$F:$F,$D79,데이터!$N:$N,$A$1,데이터!$O:$O,V$1)</f>
        <v>0</v>
      </c>
      <c r="W79" s="52">
        <f>SUMIFS(데이터!$G:$G,데이터!$F:$F,$D79,데이터!$N:$N,$A$1,데이터!$O:$O,V$1)</f>
        <v>0</v>
      </c>
      <c r="X79" s="51">
        <f>COUNTIFS(데이터!$F:$F,$D79,데이터!$N:$N,$A$1,데이터!$O:$O,X$1)</f>
        <v>0</v>
      </c>
      <c r="Y79" s="52">
        <f>SUMIFS(데이터!$G:$G,데이터!$F:$F,$D79,데이터!$N:$N,$A$1,데이터!$O:$O,X$1)</f>
        <v>0</v>
      </c>
      <c r="Z79" s="51">
        <f>COUNTIFS(데이터!$F:$F,$D79,데이터!$N:$N,$A$1,데이터!$O:$O,Z$1)</f>
        <v>0</v>
      </c>
      <c r="AA79" s="52">
        <f>SUMIFS(데이터!$G:$G,데이터!$F:$F,$D79,데이터!$N:$N,$A$1,데이터!$O:$O,Z$1)</f>
        <v>0</v>
      </c>
      <c r="AB79" s="51">
        <f>COUNTIFS(데이터!$F:$F,$D79,데이터!$N:$N,$A$1,데이터!$O:$O,AB$1)</f>
        <v>0</v>
      </c>
      <c r="AC79" s="52">
        <f>SUMIFS(데이터!$G:$G,데이터!$F:$F,$D79,데이터!$N:$N,$A$1,데이터!$O:$O,AB$1)</f>
        <v>0</v>
      </c>
      <c r="AD79" s="51">
        <f>COUNTIFS(데이터!$F:$F,$D79,데이터!$N:$N,$A$1,데이터!$O:$O,AD$1)</f>
        <v>0</v>
      </c>
      <c r="AE79" s="52">
        <f>SUMIFS(데이터!$G:$G,데이터!$F:$F,$D79,데이터!$N:$N,$A$1,데이터!$O:$O,AD$1)</f>
        <v>0</v>
      </c>
      <c r="AF79" s="51">
        <f>COUNTIFS(데이터!$F:$F,$D79,데이터!$N:$N,$A$1,데이터!$O:$O,AF$1)</f>
        <v>0</v>
      </c>
      <c r="AG79" s="52">
        <f>SUMIFS(데이터!$G:$G,데이터!$F:$F,$D79,데이터!$N:$N,$A$1,데이터!$O:$O,AF$1)</f>
        <v>0</v>
      </c>
    </row>
    <row r="80" spans="1:33">
      <c r="A80" s="233"/>
      <c r="B80" s="233"/>
      <c r="C80" s="233"/>
      <c r="D80" s="49" t="str">
        <f>연간집계!D80</f>
        <v>키즈북_197_278_34p_가변 소프트 / 197X278 | 소프트커버 | 없음 | 34p</v>
      </c>
      <c r="E80" s="50" t="str">
        <f>연간집계!E80</f>
        <v>키즈북 197 (소프트/34p)</v>
      </c>
      <c r="F80" s="51">
        <f>COUNTIFS(데이터!F:F,D80,데이터!$N:$N,$A$1)</f>
        <v>0</v>
      </c>
      <c r="G80" s="52">
        <f>SUMIFS(데이터!G:G,데이터!F:F,D80,데이터!$N:$N,$A$1)</f>
        <v>0</v>
      </c>
      <c r="H80" s="55">
        <f t="shared" si="2"/>
        <v>0</v>
      </c>
      <c r="I80" s="233"/>
      <c r="J80" s="51">
        <f>COUNTIFS(데이터!$F:$F,$D80,데이터!$N:$N,$A$1,데이터!$O:$O,J$1)</f>
        <v>0</v>
      </c>
      <c r="K80" s="52">
        <f>SUMIFS(데이터!$G:$G,데이터!$F:$F,$D80,데이터!$N:$N,$A$1,데이터!$O:$O,J$1)</f>
        <v>0</v>
      </c>
      <c r="L80" s="51">
        <f>COUNTIFS(데이터!$F:$F,$D80,데이터!$N:$N,$A$1,데이터!$O:$O,L$1)</f>
        <v>0</v>
      </c>
      <c r="M80" s="52">
        <f>SUMIFS(데이터!$G:$G,데이터!$F:$F,$D80,데이터!$N:$N,$A$1,데이터!$O:$O,L$1)</f>
        <v>0</v>
      </c>
      <c r="N80" s="51">
        <f>COUNTIFS(데이터!$F:$F,$D80,데이터!$N:$N,$A$1,데이터!$O:$O,N$1)</f>
        <v>0</v>
      </c>
      <c r="O80" s="52">
        <f>SUMIFS(데이터!$G:$G,데이터!$F:$F,$D80,데이터!$N:$N,$A$1,데이터!$O:$O,N$1)</f>
        <v>0</v>
      </c>
      <c r="P80" s="51">
        <f>COUNTIFS(데이터!$F:$F,$D80,데이터!$N:$N,$A$1,데이터!$O:$O,P$1)</f>
        <v>0</v>
      </c>
      <c r="Q80" s="52">
        <f>SUMIFS(데이터!$G:$G,데이터!$F:$F,$D80,데이터!$N:$N,$A$1,데이터!$O:$O,P$1)</f>
        <v>0</v>
      </c>
      <c r="R80" s="51">
        <f>COUNTIFS(데이터!$F:$F,$D80,데이터!$N:$N,$A$1,데이터!$O:$O,R$1)</f>
        <v>0</v>
      </c>
      <c r="S80" s="52">
        <f>SUMIFS(데이터!$G:$G,데이터!$F:$F,$D80,데이터!$N:$N,$A$1,데이터!$O:$O,R$1)</f>
        <v>0</v>
      </c>
      <c r="T80" s="51">
        <f>COUNTIFS(데이터!$F:$F,$D80,데이터!$N:$N,$A$1,데이터!$O:$O,T$1)</f>
        <v>0</v>
      </c>
      <c r="U80" s="52">
        <f>SUMIFS(데이터!$G:$G,데이터!$F:$F,$D80,데이터!$N:$N,$A$1,데이터!$O:$O,T$1)</f>
        <v>0</v>
      </c>
      <c r="V80" s="51">
        <f>COUNTIFS(데이터!$F:$F,$D80,데이터!$N:$N,$A$1,데이터!$O:$O,V$1)</f>
        <v>0</v>
      </c>
      <c r="W80" s="52">
        <f>SUMIFS(데이터!$G:$G,데이터!$F:$F,$D80,데이터!$N:$N,$A$1,데이터!$O:$O,V$1)</f>
        <v>0</v>
      </c>
      <c r="X80" s="51">
        <f>COUNTIFS(데이터!$F:$F,$D80,데이터!$N:$N,$A$1,데이터!$O:$O,X$1)</f>
        <v>0</v>
      </c>
      <c r="Y80" s="52">
        <f>SUMIFS(데이터!$G:$G,데이터!$F:$F,$D80,데이터!$N:$N,$A$1,데이터!$O:$O,X$1)</f>
        <v>0</v>
      </c>
      <c r="Z80" s="51">
        <f>COUNTIFS(데이터!$F:$F,$D80,데이터!$N:$N,$A$1,데이터!$O:$O,Z$1)</f>
        <v>0</v>
      </c>
      <c r="AA80" s="52">
        <f>SUMIFS(데이터!$G:$G,데이터!$F:$F,$D80,데이터!$N:$N,$A$1,데이터!$O:$O,Z$1)</f>
        <v>0</v>
      </c>
      <c r="AB80" s="51">
        <f>COUNTIFS(데이터!$F:$F,$D80,데이터!$N:$N,$A$1,데이터!$O:$O,AB$1)</f>
        <v>0</v>
      </c>
      <c r="AC80" s="52">
        <f>SUMIFS(데이터!$G:$G,데이터!$F:$F,$D80,데이터!$N:$N,$A$1,데이터!$O:$O,AB$1)</f>
        <v>0</v>
      </c>
      <c r="AD80" s="51">
        <f>COUNTIFS(데이터!$F:$F,$D80,데이터!$N:$N,$A$1,데이터!$O:$O,AD$1)</f>
        <v>0</v>
      </c>
      <c r="AE80" s="52">
        <f>SUMIFS(데이터!$G:$G,데이터!$F:$F,$D80,데이터!$N:$N,$A$1,데이터!$O:$O,AD$1)</f>
        <v>0</v>
      </c>
      <c r="AF80" s="51">
        <f>COUNTIFS(데이터!$F:$F,$D80,데이터!$N:$N,$A$1,데이터!$O:$O,AF$1)</f>
        <v>0</v>
      </c>
      <c r="AG80" s="52">
        <f>SUMIFS(데이터!$G:$G,데이터!$F:$F,$D80,데이터!$N:$N,$A$1,데이터!$O:$O,AF$1)</f>
        <v>0</v>
      </c>
    </row>
    <row r="81" spans="1:38">
      <c r="A81" s="233"/>
      <c r="B81" s="233"/>
      <c r="C81" s="242" t="s">
        <v>1007</v>
      </c>
      <c r="D81" s="49" t="str">
        <f>연간집계!D81</f>
        <v>키즈진_150_210_중철 (키즈진_150_210_16p_중철 / 150X210 | 중철 | 없음 | 14p)</v>
      </c>
      <c r="E81" s="50" t="str">
        <f>연간집계!E81</f>
        <v>키즈진 150 (14p)</v>
      </c>
      <c r="F81" s="51">
        <f>COUNTIFS(데이터!F:F,D81,데이터!$N:$N,$A$1)</f>
        <v>6</v>
      </c>
      <c r="G81" s="52">
        <f>SUMIFS(데이터!G:G,데이터!F:F,D81,데이터!$N:$N,$A$1)</f>
        <v>91</v>
      </c>
      <c r="H81" s="55">
        <f t="shared" si="2"/>
        <v>6.7020179702459862E-3</v>
      </c>
      <c r="I81" s="232">
        <f>SUM(G81:G82)</f>
        <v>115</v>
      </c>
      <c r="J81" s="51">
        <f>COUNTIFS(데이터!$F:$F,$D81,데이터!$N:$N,$A$1,데이터!$O:$O,J$1)</f>
        <v>0</v>
      </c>
      <c r="K81" s="52">
        <f>SUMIFS(데이터!$G:$G,데이터!$F:$F,$D81,데이터!$N:$N,$A$1,데이터!$O:$O,J$1)</f>
        <v>0</v>
      </c>
      <c r="L81" s="51">
        <f>COUNTIFS(데이터!$F:$F,$D81,데이터!$N:$N,$A$1,데이터!$O:$O,L$1)</f>
        <v>0</v>
      </c>
      <c r="M81" s="52">
        <f>SUMIFS(데이터!$G:$G,데이터!$F:$F,$D81,데이터!$N:$N,$A$1,데이터!$O:$O,L$1)</f>
        <v>0</v>
      </c>
      <c r="N81" s="51">
        <f>COUNTIFS(데이터!$F:$F,$D81,데이터!$N:$N,$A$1,데이터!$O:$O,N$1)</f>
        <v>0</v>
      </c>
      <c r="O81" s="52">
        <f>SUMIFS(데이터!$G:$G,데이터!$F:$F,$D81,데이터!$N:$N,$A$1,데이터!$O:$O,N$1)</f>
        <v>0</v>
      </c>
      <c r="P81" s="51">
        <f>COUNTIFS(데이터!$F:$F,$D81,데이터!$N:$N,$A$1,데이터!$O:$O,P$1)</f>
        <v>0</v>
      </c>
      <c r="Q81" s="52">
        <f>SUMIFS(데이터!$G:$G,데이터!$F:$F,$D81,데이터!$N:$N,$A$1,데이터!$O:$O,P$1)</f>
        <v>0</v>
      </c>
      <c r="R81" s="51">
        <f>COUNTIFS(데이터!$F:$F,$D81,데이터!$N:$N,$A$1,데이터!$O:$O,R$1)</f>
        <v>0</v>
      </c>
      <c r="S81" s="52">
        <f>SUMIFS(데이터!$G:$G,데이터!$F:$F,$D81,데이터!$N:$N,$A$1,데이터!$O:$O,R$1)</f>
        <v>0</v>
      </c>
      <c r="T81" s="51">
        <f>COUNTIFS(데이터!$F:$F,$D81,데이터!$N:$N,$A$1,데이터!$O:$O,T$1)</f>
        <v>0</v>
      </c>
      <c r="U81" s="52">
        <f>SUMIFS(데이터!$G:$G,데이터!$F:$F,$D81,데이터!$N:$N,$A$1,데이터!$O:$O,T$1)</f>
        <v>0</v>
      </c>
      <c r="V81" s="51">
        <f>COUNTIFS(데이터!$F:$F,$D81,데이터!$N:$N,$A$1,데이터!$O:$O,V$1)</f>
        <v>0</v>
      </c>
      <c r="W81" s="52">
        <f>SUMIFS(데이터!$G:$G,데이터!$F:$F,$D81,데이터!$N:$N,$A$1,데이터!$O:$O,V$1)</f>
        <v>0</v>
      </c>
      <c r="X81" s="51">
        <f>COUNTIFS(데이터!$F:$F,$D81,데이터!$N:$N,$A$1,데이터!$O:$O,X$1)</f>
        <v>0</v>
      </c>
      <c r="Y81" s="52">
        <f>SUMIFS(데이터!$G:$G,데이터!$F:$F,$D81,데이터!$N:$N,$A$1,데이터!$O:$O,X$1)</f>
        <v>0</v>
      </c>
      <c r="Z81" s="51">
        <f>COUNTIFS(데이터!$F:$F,$D81,데이터!$N:$N,$A$1,데이터!$O:$O,Z$1)</f>
        <v>0</v>
      </c>
      <c r="AA81" s="52">
        <f>SUMIFS(데이터!$G:$G,데이터!$F:$F,$D81,데이터!$N:$N,$A$1,데이터!$O:$O,Z$1)</f>
        <v>0</v>
      </c>
      <c r="AB81" s="51">
        <f>COUNTIFS(데이터!$F:$F,$D81,데이터!$N:$N,$A$1,데이터!$O:$O,AB$1)</f>
        <v>2</v>
      </c>
      <c r="AC81" s="52">
        <f>SUMIFS(데이터!$G:$G,데이터!$F:$F,$D81,데이터!$N:$N,$A$1,데이터!$O:$O,AB$1)</f>
        <v>14</v>
      </c>
      <c r="AD81" s="51">
        <f>COUNTIFS(데이터!$F:$F,$D81,데이터!$N:$N,$A$1,데이터!$O:$O,AD$1)</f>
        <v>1</v>
      </c>
      <c r="AE81" s="52">
        <f>SUMIFS(데이터!$G:$G,데이터!$F:$F,$D81,데이터!$N:$N,$A$1,데이터!$O:$O,AD$1)</f>
        <v>1</v>
      </c>
      <c r="AF81" s="51">
        <f>COUNTIFS(데이터!$F:$F,$D81,데이터!$N:$N,$A$1,데이터!$O:$O,AF$1)</f>
        <v>3</v>
      </c>
      <c r="AG81" s="52">
        <f>SUMIFS(데이터!$G:$G,데이터!$F:$F,$D81,데이터!$N:$N,$A$1,데이터!$O:$O,AF$1)</f>
        <v>76</v>
      </c>
    </row>
    <row r="82" spans="1:38">
      <c r="A82" s="233"/>
      <c r="B82" s="233"/>
      <c r="C82" s="233"/>
      <c r="D82" s="49" t="str">
        <f>연간집계!D82</f>
        <v>키즈진_150_210_중철 (키즈진_150_210_24p_중철 / 150X210 | 중철 | 없음 | 22p)</v>
      </c>
      <c r="E82" s="50" t="str">
        <f>연간집계!E82</f>
        <v>키즈진 150 (22p)</v>
      </c>
      <c r="F82" s="51">
        <f>COUNTIFS(데이터!F:F,D82,데이터!$N:$N,$A$1)</f>
        <v>1</v>
      </c>
      <c r="G82" s="52">
        <f>SUMIFS(데이터!G:G,데이터!F:F,D82,데이터!$N:$N,$A$1)</f>
        <v>24</v>
      </c>
      <c r="H82" s="55">
        <f t="shared" si="2"/>
        <v>1.7675651789659744E-3</v>
      </c>
      <c r="I82" s="233"/>
      <c r="J82" s="51">
        <f>COUNTIFS(데이터!$F:$F,$D82,데이터!$N:$N,$A$1,데이터!$O:$O,J$1)</f>
        <v>0</v>
      </c>
      <c r="K82" s="52">
        <f>SUMIFS(데이터!$G:$G,데이터!$F:$F,$D82,데이터!$N:$N,$A$1,데이터!$O:$O,J$1)</f>
        <v>0</v>
      </c>
      <c r="L82" s="51">
        <f>COUNTIFS(데이터!$F:$F,$D82,데이터!$N:$N,$A$1,데이터!$O:$O,L$1)</f>
        <v>0</v>
      </c>
      <c r="M82" s="52">
        <f>SUMIFS(데이터!$G:$G,데이터!$F:$F,$D82,데이터!$N:$N,$A$1,데이터!$O:$O,L$1)</f>
        <v>0</v>
      </c>
      <c r="N82" s="51">
        <f>COUNTIFS(데이터!$F:$F,$D82,데이터!$N:$N,$A$1,데이터!$O:$O,N$1)</f>
        <v>0</v>
      </c>
      <c r="O82" s="52">
        <f>SUMIFS(데이터!$G:$G,데이터!$F:$F,$D82,데이터!$N:$N,$A$1,데이터!$O:$O,N$1)</f>
        <v>0</v>
      </c>
      <c r="P82" s="51">
        <f>COUNTIFS(데이터!$F:$F,$D82,데이터!$N:$N,$A$1,데이터!$O:$O,P$1)</f>
        <v>0</v>
      </c>
      <c r="Q82" s="52">
        <f>SUMIFS(데이터!$G:$G,데이터!$F:$F,$D82,데이터!$N:$N,$A$1,데이터!$O:$O,P$1)</f>
        <v>0</v>
      </c>
      <c r="R82" s="51">
        <f>COUNTIFS(데이터!$F:$F,$D82,데이터!$N:$N,$A$1,데이터!$O:$O,R$1)</f>
        <v>0</v>
      </c>
      <c r="S82" s="52">
        <f>SUMIFS(데이터!$G:$G,데이터!$F:$F,$D82,데이터!$N:$N,$A$1,데이터!$O:$O,R$1)</f>
        <v>0</v>
      </c>
      <c r="T82" s="51">
        <f>COUNTIFS(데이터!$F:$F,$D82,데이터!$N:$N,$A$1,데이터!$O:$O,T$1)</f>
        <v>0</v>
      </c>
      <c r="U82" s="52">
        <f>SUMIFS(데이터!$G:$G,데이터!$F:$F,$D82,데이터!$N:$N,$A$1,데이터!$O:$O,T$1)</f>
        <v>0</v>
      </c>
      <c r="V82" s="51">
        <f>COUNTIFS(데이터!$F:$F,$D82,데이터!$N:$N,$A$1,데이터!$O:$O,V$1)</f>
        <v>0</v>
      </c>
      <c r="W82" s="52">
        <f>SUMIFS(데이터!$G:$G,데이터!$F:$F,$D82,데이터!$N:$N,$A$1,데이터!$O:$O,V$1)</f>
        <v>0</v>
      </c>
      <c r="X82" s="51">
        <f>COUNTIFS(데이터!$F:$F,$D82,데이터!$N:$N,$A$1,데이터!$O:$O,X$1)</f>
        <v>0</v>
      </c>
      <c r="Y82" s="52">
        <f>SUMIFS(데이터!$G:$G,데이터!$F:$F,$D82,데이터!$N:$N,$A$1,데이터!$O:$O,X$1)</f>
        <v>0</v>
      </c>
      <c r="Z82" s="51">
        <f>COUNTIFS(데이터!$F:$F,$D82,데이터!$N:$N,$A$1,데이터!$O:$O,Z$1)</f>
        <v>0</v>
      </c>
      <c r="AA82" s="52">
        <f>SUMIFS(데이터!$G:$G,데이터!$F:$F,$D82,데이터!$N:$N,$A$1,데이터!$O:$O,Z$1)</f>
        <v>0</v>
      </c>
      <c r="AB82" s="51">
        <f>COUNTIFS(데이터!$F:$F,$D82,데이터!$N:$N,$A$1,데이터!$O:$O,AB$1)</f>
        <v>0</v>
      </c>
      <c r="AC82" s="52">
        <f>SUMIFS(데이터!$G:$G,데이터!$F:$F,$D82,데이터!$N:$N,$A$1,데이터!$O:$O,AB$1)</f>
        <v>0</v>
      </c>
      <c r="AD82" s="51">
        <f>COUNTIFS(데이터!$F:$F,$D82,데이터!$N:$N,$A$1,데이터!$O:$O,AD$1)</f>
        <v>0</v>
      </c>
      <c r="AE82" s="52">
        <f>SUMIFS(데이터!$G:$G,데이터!$F:$F,$D82,데이터!$N:$N,$A$1,데이터!$O:$O,AD$1)</f>
        <v>0</v>
      </c>
      <c r="AF82" s="51">
        <f>COUNTIFS(데이터!$F:$F,$D82,데이터!$N:$N,$A$1,데이터!$O:$O,AF$1)</f>
        <v>1</v>
      </c>
      <c r="AG82" s="52">
        <f>SUMIFS(데이터!$G:$G,데이터!$F:$F,$D82,데이터!$N:$N,$A$1,데이터!$O:$O,AF$1)</f>
        <v>24</v>
      </c>
    </row>
    <row r="83" spans="1:38">
      <c r="A83" s="233"/>
      <c r="B83" s="233"/>
      <c r="C83" s="242" t="s">
        <v>1012</v>
      </c>
      <c r="D83" s="49" t="str">
        <f>연간집계!D83</f>
        <v>키즈진_210_297_16p_중철 / 210X297 | 중철 | 없음 | 14p</v>
      </c>
      <c r="E83" s="50" t="str">
        <f>연간집계!E83</f>
        <v>키즈진 210 (14p)</v>
      </c>
      <c r="F83" s="51">
        <f>COUNTIFS(데이터!F:F,D83,데이터!$N:$N,$A$1)</f>
        <v>0</v>
      </c>
      <c r="G83" s="52">
        <f>SUMIFS(데이터!G:G,데이터!F:F,D83,데이터!$N:$N,$A$1)</f>
        <v>0</v>
      </c>
      <c r="H83" s="55">
        <f t="shared" si="2"/>
        <v>0</v>
      </c>
      <c r="I83" s="232">
        <f>SUM(G83:G84)</f>
        <v>0</v>
      </c>
      <c r="J83" s="51">
        <f>COUNTIFS(데이터!$F:$F,$D83,데이터!$N:$N,$A$1,데이터!$O:$O,J$1)</f>
        <v>0</v>
      </c>
      <c r="K83" s="52">
        <f>SUMIFS(데이터!$G:$G,데이터!$F:$F,$D83,데이터!$N:$N,$A$1,데이터!$O:$O,J$1)</f>
        <v>0</v>
      </c>
      <c r="L83" s="51">
        <f>COUNTIFS(데이터!$F:$F,$D83,데이터!$N:$N,$A$1,데이터!$O:$O,L$1)</f>
        <v>0</v>
      </c>
      <c r="M83" s="52">
        <f>SUMIFS(데이터!$G:$G,데이터!$F:$F,$D83,데이터!$N:$N,$A$1,데이터!$O:$O,L$1)</f>
        <v>0</v>
      </c>
      <c r="N83" s="51">
        <f>COUNTIFS(데이터!$F:$F,$D83,데이터!$N:$N,$A$1,데이터!$O:$O,N$1)</f>
        <v>0</v>
      </c>
      <c r="O83" s="52">
        <f>SUMIFS(데이터!$G:$G,데이터!$F:$F,$D83,데이터!$N:$N,$A$1,데이터!$O:$O,N$1)</f>
        <v>0</v>
      </c>
      <c r="P83" s="51">
        <f>COUNTIFS(데이터!$F:$F,$D83,데이터!$N:$N,$A$1,데이터!$O:$O,P$1)</f>
        <v>0</v>
      </c>
      <c r="Q83" s="52">
        <f>SUMIFS(데이터!$G:$G,데이터!$F:$F,$D83,데이터!$N:$N,$A$1,데이터!$O:$O,P$1)</f>
        <v>0</v>
      </c>
      <c r="R83" s="51">
        <f>COUNTIFS(데이터!$F:$F,$D83,데이터!$N:$N,$A$1,데이터!$O:$O,R$1)</f>
        <v>0</v>
      </c>
      <c r="S83" s="52">
        <f>SUMIFS(데이터!$G:$G,데이터!$F:$F,$D83,데이터!$N:$N,$A$1,데이터!$O:$O,R$1)</f>
        <v>0</v>
      </c>
      <c r="T83" s="51">
        <f>COUNTIFS(데이터!$F:$F,$D83,데이터!$N:$N,$A$1,데이터!$O:$O,T$1)</f>
        <v>0</v>
      </c>
      <c r="U83" s="52">
        <f>SUMIFS(데이터!$G:$G,데이터!$F:$F,$D83,데이터!$N:$N,$A$1,데이터!$O:$O,T$1)</f>
        <v>0</v>
      </c>
      <c r="V83" s="51">
        <f>COUNTIFS(데이터!$F:$F,$D83,데이터!$N:$N,$A$1,데이터!$O:$O,V$1)</f>
        <v>0</v>
      </c>
      <c r="W83" s="52">
        <f>SUMIFS(데이터!$G:$G,데이터!$F:$F,$D83,데이터!$N:$N,$A$1,데이터!$O:$O,V$1)</f>
        <v>0</v>
      </c>
      <c r="X83" s="51">
        <f>COUNTIFS(데이터!$F:$F,$D83,데이터!$N:$N,$A$1,데이터!$O:$O,X$1)</f>
        <v>0</v>
      </c>
      <c r="Y83" s="52">
        <f>SUMIFS(데이터!$G:$G,데이터!$F:$F,$D83,데이터!$N:$N,$A$1,데이터!$O:$O,X$1)</f>
        <v>0</v>
      </c>
      <c r="Z83" s="51">
        <f>COUNTIFS(데이터!$F:$F,$D83,데이터!$N:$N,$A$1,데이터!$O:$O,Z$1)</f>
        <v>0</v>
      </c>
      <c r="AA83" s="52">
        <f>SUMIFS(데이터!$G:$G,데이터!$F:$F,$D83,데이터!$N:$N,$A$1,데이터!$O:$O,Z$1)</f>
        <v>0</v>
      </c>
      <c r="AB83" s="51">
        <f>COUNTIFS(데이터!$F:$F,$D83,데이터!$N:$N,$A$1,데이터!$O:$O,AB$1)</f>
        <v>0</v>
      </c>
      <c r="AC83" s="52">
        <f>SUMIFS(데이터!$G:$G,데이터!$F:$F,$D83,데이터!$N:$N,$A$1,데이터!$O:$O,AB$1)</f>
        <v>0</v>
      </c>
      <c r="AD83" s="51">
        <f>COUNTIFS(데이터!$F:$F,$D83,데이터!$N:$N,$A$1,데이터!$O:$O,AD$1)</f>
        <v>0</v>
      </c>
      <c r="AE83" s="52">
        <f>SUMIFS(데이터!$G:$G,데이터!$F:$F,$D83,데이터!$N:$N,$A$1,데이터!$O:$O,AD$1)</f>
        <v>0</v>
      </c>
      <c r="AF83" s="51">
        <f>COUNTIFS(데이터!$F:$F,$D83,데이터!$N:$N,$A$1,데이터!$O:$O,AF$1)</f>
        <v>0</v>
      </c>
      <c r="AG83" s="52">
        <f>SUMIFS(데이터!$G:$G,데이터!$F:$F,$D83,데이터!$N:$N,$A$1,데이터!$O:$O,AF$1)</f>
        <v>0</v>
      </c>
    </row>
    <row r="84" spans="1:38">
      <c r="A84" s="233"/>
      <c r="B84" s="233"/>
      <c r="C84" s="233"/>
      <c r="D84" s="49" t="str">
        <f>연간집계!D84</f>
        <v>키즈진_210_297_24p_중철 / 210X297 | 중철 | 없음 | 22p</v>
      </c>
      <c r="E84" s="50" t="str">
        <f>연간집계!E84</f>
        <v>키즈진 210 (22p)</v>
      </c>
      <c r="F84" s="51">
        <f>COUNTIFS(데이터!F:F,D84,데이터!$N:$N,$A$1)</f>
        <v>0</v>
      </c>
      <c r="G84" s="52">
        <f>SUMIFS(데이터!G:G,데이터!F:F,D84,데이터!$N:$N,$A$1)</f>
        <v>0</v>
      </c>
      <c r="H84" s="55">
        <f t="shared" si="2"/>
        <v>0</v>
      </c>
      <c r="I84" s="233"/>
      <c r="J84" s="51">
        <f>COUNTIFS(데이터!$F:$F,$D84,데이터!$N:$N,$A$1,데이터!$O:$O,J$1)</f>
        <v>0</v>
      </c>
      <c r="K84" s="52">
        <f>SUMIFS(데이터!$G:$G,데이터!$F:$F,$D84,데이터!$N:$N,$A$1,데이터!$O:$O,J$1)</f>
        <v>0</v>
      </c>
      <c r="L84" s="51">
        <f>COUNTIFS(데이터!$F:$F,$D84,데이터!$N:$N,$A$1,데이터!$O:$O,L$1)</f>
        <v>0</v>
      </c>
      <c r="M84" s="52">
        <f>SUMIFS(데이터!$G:$G,데이터!$F:$F,$D84,데이터!$N:$N,$A$1,데이터!$O:$O,L$1)</f>
        <v>0</v>
      </c>
      <c r="N84" s="51">
        <f>COUNTIFS(데이터!$F:$F,$D84,데이터!$N:$N,$A$1,데이터!$O:$O,N$1)</f>
        <v>0</v>
      </c>
      <c r="O84" s="52">
        <f>SUMIFS(데이터!$G:$G,데이터!$F:$F,$D84,데이터!$N:$N,$A$1,데이터!$O:$O,N$1)</f>
        <v>0</v>
      </c>
      <c r="P84" s="51">
        <f>COUNTIFS(데이터!$F:$F,$D84,데이터!$N:$N,$A$1,데이터!$O:$O,P$1)</f>
        <v>0</v>
      </c>
      <c r="Q84" s="52">
        <f>SUMIFS(데이터!$G:$G,데이터!$F:$F,$D84,데이터!$N:$N,$A$1,데이터!$O:$O,P$1)</f>
        <v>0</v>
      </c>
      <c r="R84" s="51">
        <f>COUNTIFS(데이터!$F:$F,$D84,데이터!$N:$N,$A$1,데이터!$O:$O,R$1)</f>
        <v>0</v>
      </c>
      <c r="S84" s="52">
        <f>SUMIFS(데이터!$G:$G,데이터!$F:$F,$D84,데이터!$N:$N,$A$1,데이터!$O:$O,R$1)</f>
        <v>0</v>
      </c>
      <c r="T84" s="51">
        <f>COUNTIFS(데이터!$F:$F,$D84,데이터!$N:$N,$A$1,데이터!$O:$O,T$1)</f>
        <v>0</v>
      </c>
      <c r="U84" s="52">
        <f>SUMIFS(데이터!$G:$G,데이터!$F:$F,$D84,데이터!$N:$N,$A$1,데이터!$O:$O,T$1)</f>
        <v>0</v>
      </c>
      <c r="V84" s="51">
        <f>COUNTIFS(데이터!$F:$F,$D84,데이터!$N:$N,$A$1,데이터!$O:$O,V$1)</f>
        <v>0</v>
      </c>
      <c r="W84" s="52">
        <f>SUMIFS(데이터!$G:$G,데이터!$F:$F,$D84,데이터!$N:$N,$A$1,데이터!$O:$O,V$1)</f>
        <v>0</v>
      </c>
      <c r="X84" s="51">
        <f>COUNTIFS(데이터!$F:$F,$D84,데이터!$N:$N,$A$1,데이터!$O:$O,X$1)</f>
        <v>0</v>
      </c>
      <c r="Y84" s="52">
        <f>SUMIFS(데이터!$G:$G,데이터!$F:$F,$D84,데이터!$N:$N,$A$1,데이터!$O:$O,X$1)</f>
        <v>0</v>
      </c>
      <c r="Z84" s="51">
        <f>COUNTIFS(데이터!$F:$F,$D84,데이터!$N:$N,$A$1,데이터!$O:$O,Z$1)</f>
        <v>0</v>
      </c>
      <c r="AA84" s="52">
        <f>SUMIFS(데이터!$G:$G,데이터!$F:$F,$D84,데이터!$N:$N,$A$1,데이터!$O:$O,Z$1)</f>
        <v>0</v>
      </c>
      <c r="AB84" s="51">
        <f>COUNTIFS(데이터!$F:$F,$D84,데이터!$N:$N,$A$1,데이터!$O:$O,AB$1)</f>
        <v>0</v>
      </c>
      <c r="AC84" s="52">
        <f>SUMIFS(데이터!$G:$G,데이터!$F:$F,$D84,데이터!$N:$N,$A$1,데이터!$O:$O,AB$1)</f>
        <v>0</v>
      </c>
      <c r="AD84" s="51">
        <f>COUNTIFS(데이터!$F:$F,$D84,데이터!$N:$N,$A$1,데이터!$O:$O,AD$1)</f>
        <v>0</v>
      </c>
      <c r="AE84" s="52">
        <f>SUMIFS(데이터!$G:$G,데이터!$F:$F,$D84,데이터!$N:$N,$A$1,데이터!$O:$O,AD$1)</f>
        <v>0</v>
      </c>
      <c r="AF84" s="51">
        <f>COUNTIFS(데이터!$F:$F,$D84,데이터!$N:$N,$A$1,데이터!$O:$O,AF$1)</f>
        <v>0</v>
      </c>
      <c r="AG84" s="52">
        <f>SUMIFS(데이터!$G:$G,데이터!$F:$F,$D84,데이터!$N:$N,$A$1,데이터!$O:$O,AF$1)</f>
        <v>0</v>
      </c>
    </row>
    <row r="85" spans="1:38">
      <c r="A85" s="233"/>
      <c r="B85" s="233"/>
      <c r="C85" s="250" t="s">
        <v>1017</v>
      </c>
      <c r="D85" s="49" t="str">
        <f>연간집계!D85</f>
        <v>트래블북_210_148_기성커버 (트래블북_210_148_78p_기성 커버 / 210X148 | 쿠션하드커버 | 없음 | 78p</v>
      </c>
      <c r="E85" s="50" t="str">
        <f>연간집계!E85</f>
        <v>트래블북 A5 (쿠션하드/78p)</v>
      </c>
      <c r="F85" s="98">
        <f>COUNTIFS(데이터!F:F,D85,데이터!$N:$N,$A$1)</f>
        <v>9</v>
      </c>
      <c r="G85" s="99">
        <f>SUMIFS(데이터!G:G,데이터!F:F,D85,데이터!$N:$N,$A$1)</f>
        <v>28</v>
      </c>
      <c r="H85" s="102">
        <f t="shared" si="2"/>
        <v>2.0621593754603035E-3</v>
      </c>
      <c r="I85" s="234">
        <f>SUM(G85:G88)</f>
        <v>40</v>
      </c>
      <c r="J85" s="51">
        <f>COUNTIFS(데이터!$F:$F,$D85,데이터!$N:$N,$A$1,데이터!$O:$O,J$1)</f>
        <v>0</v>
      </c>
      <c r="K85" s="52">
        <f>SUMIFS(데이터!$G:$G,데이터!$F:$F,$D85,데이터!$N:$N,$A$1,데이터!$O:$O,J$1)</f>
        <v>0</v>
      </c>
      <c r="L85" s="51">
        <f>COUNTIFS(데이터!$F:$F,$D85,데이터!$N:$N,$A$1,데이터!$O:$O,L$1)</f>
        <v>0</v>
      </c>
      <c r="M85" s="52">
        <f>SUMIFS(데이터!$G:$G,데이터!$F:$F,$D85,데이터!$N:$N,$A$1,데이터!$O:$O,L$1)</f>
        <v>0</v>
      </c>
      <c r="N85" s="51">
        <f>COUNTIFS(데이터!$F:$F,$D85,데이터!$N:$N,$A$1,데이터!$O:$O,N$1)</f>
        <v>0</v>
      </c>
      <c r="O85" s="52">
        <f>SUMIFS(데이터!$G:$G,데이터!$F:$F,$D85,데이터!$N:$N,$A$1,데이터!$O:$O,N$1)</f>
        <v>0</v>
      </c>
      <c r="P85" s="51">
        <f>COUNTIFS(데이터!$F:$F,$D85,데이터!$N:$N,$A$1,데이터!$O:$O,P$1)</f>
        <v>0</v>
      </c>
      <c r="Q85" s="52">
        <f>SUMIFS(데이터!$G:$G,데이터!$F:$F,$D85,데이터!$N:$N,$A$1,데이터!$O:$O,P$1)</f>
        <v>0</v>
      </c>
      <c r="R85" s="51">
        <f>COUNTIFS(데이터!$F:$F,$D85,데이터!$N:$N,$A$1,데이터!$O:$O,R$1)</f>
        <v>0</v>
      </c>
      <c r="S85" s="52">
        <f>SUMIFS(데이터!$G:$G,데이터!$F:$F,$D85,데이터!$N:$N,$A$1,데이터!$O:$O,R$1)</f>
        <v>0</v>
      </c>
      <c r="T85" s="51">
        <f>COUNTIFS(데이터!$F:$F,$D85,데이터!$N:$N,$A$1,데이터!$O:$O,T$1)</f>
        <v>0</v>
      </c>
      <c r="U85" s="52">
        <f>SUMIFS(데이터!$G:$G,데이터!$F:$F,$D85,데이터!$N:$N,$A$1,데이터!$O:$O,T$1)</f>
        <v>0</v>
      </c>
      <c r="V85" s="51">
        <f>COUNTIFS(데이터!$F:$F,$D85,데이터!$N:$N,$A$1,데이터!$O:$O,V$1)</f>
        <v>0</v>
      </c>
      <c r="W85" s="52">
        <f>SUMIFS(데이터!$G:$G,데이터!$F:$F,$D85,데이터!$N:$N,$A$1,데이터!$O:$O,V$1)</f>
        <v>0</v>
      </c>
      <c r="X85" s="51">
        <f>COUNTIFS(데이터!$F:$F,$D85,데이터!$N:$N,$A$1,데이터!$O:$O,X$1)</f>
        <v>1</v>
      </c>
      <c r="Y85" s="52">
        <f>SUMIFS(데이터!$G:$G,데이터!$F:$F,$D85,데이터!$N:$N,$A$1,데이터!$O:$O,X$1)</f>
        <v>1</v>
      </c>
      <c r="Z85" s="51">
        <f>COUNTIFS(데이터!$F:$F,$D85,데이터!$N:$N,$A$1,데이터!$O:$O,Z$1)</f>
        <v>2</v>
      </c>
      <c r="AA85" s="52">
        <f>SUMIFS(데이터!$G:$G,데이터!$F:$F,$D85,데이터!$N:$N,$A$1,데이터!$O:$O,Z$1)</f>
        <v>12</v>
      </c>
      <c r="AB85" s="51">
        <f>COUNTIFS(데이터!$F:$F,$D85,데이터!$N:$N,$A$1,데이터!$O:$O,AB$1)</f>
        <v>3</v>
      </c>
      <c r="AC85" s="52">
        <f>SUMIFS(데이터!$G:$G,데이터!$F:$F,$D85,데이터!$N:$N,$A$1,데이터!$O:$O,AB$1)</f>
        <v>4</v>
      </c>
      <c r="AD85" s="51">
        <f>COUNTIFS(데이터!$F:$F,$D85,데이터!$N:$N,$A$1,데이터!$O:$O,AD$1)</f>
        <v>1</v>
      </c>
      <c r="AE85" s="52">
        <f>SUMIFS(데이터!$G:$G,데이터!$F:$F,$D85,데이터!$N:$N,$A$1,데이터!$O:$O,AD$1)</f>
        <v>1</v>
      </c>
      <c r="AF85" s="51">
        <f>COUNTIFS(데이터!$F:$F,$D85,데이터!$N:$N,$A$1,데이터!$O:$O,AF$1)</f>
        <v>2</v>
      </c>
      <c r="AG85" s="52">
        <f>SUMIFS(데이터!$G:$G,데이터!$F:$F,$D85,데이터!$N:$N,$A$1,데이터!$O:$O,AF$1)</f>
        <v>10</v>
      </c>
      <c r="AH85" s="92"/>
      <c r="AI85" s="92"/>
      <c r="AJ85" s="92"/>
      <c r="AK85" s="92"/>
      <c r="AL85" s="92"/>
    </row>
    <row r="86" spans="1:38">
      <c r="A86" s="233"/>
      <c r="B86" s="233"/>
      <c r="C86" s="233"/>
      <c r="D86" s="49" t="str">
        <f>연간집계!D86</f>
        <v>트래블북_210_148_기성커버 (트래블북_210_148_46p_기성 커버 / 210X148 | 쿠션하드커버 | 없음 | 46p</v>
      </c>
      <c r="E86" s="50" t="str">
        <f>연간집계!E86</f>
        <v>트래블북 A5 (쿠션하드/46p)</v>
      </c>
      <c r="F86" s="98">
        <f>COUNTIFS(데이터!F:F,D86,데이터!$N:$N,$A$1)</f>
        <v>3</v>
      </c>
      <c r="G86" s="99">
        <f>SUMIFS(데이터!G:G,데이터!F:F,D86,데이터!$N:$N,$A$1)</f>
        <v>4</v>
      </c>
      <c r="H86" s="102">
        <f t="shared" si="2"/>
        <v>2.9459419649432907E-4</v>
      </c>
      <c r="I86" s="233"/>
      <c r="J86" s="51">
        <f>COUNTIFS(데이터!$F:$F,$D86,데이터!$N:$N,$A$1,데이터!$O:$O,J$1)</f>
        <v>0</v>
      </c>
      <c r="K86" s="52">
        <f>SUMIFS(데이터!$G:$G,데이터!$F:$F,$D86,데이터!$N:$N,$A$1,데이터!$O:$O,J$1)</f>
        <v>0</v>
      </c>
      <c r="L86" s="51">
        <f>COUNTIFS(데이터!$F:$F,$D86,데이터!$N:$N,$A$1,데이터!$O:$O,L$1)</f>
        <v>0</v>
      </c>
      <c r="M86" s="52">
        <f>SUMIFS(데이터!$G:$G,데이터!$F:$F,$D86,데이터!$N:$N,$A$1,데이터!$O:$O,L$1)</f>
        <v>0</v>
      </c>
      <c r="N86" s="51">
        <f>COUNTIFS(데이터!$F:$F,$D86,데이터!$N:$N,$A$1,데이터!$O:$O,N$1)</f>
        <v>0</v>
      </c>
      <c r="O86" s="52">
        <f>SUMIFS(데이터!$G:$G,데이터!$F:$F,$D86,데이터!$N:$N,$A$1,데이터!$O:$O,N$1)</f>
        <v>0</v>
      </c>
      <c r="P86" s="51">
        <f>COUNTIFS(데이터!$F:$F,$D86,데이터!$N:$N,$A$1,데이터!$O:$O,P$1)</f>
        <v>0</v>
      </c>
      <c r="Q86" s="52">
        <f>SUMIFS(데이터!$G:$G,데이터!$F:$F,$D86,데이터!$N:$N,$A$1,데이터!$O:$O,P$1)</f>
        <v>0</v>
      </c>
      <c r="R86" s="51">
        <f>COUNTIFS(데이터!$F:$F,$D86,데이터!$N:$N,$A$1,데이터!$O:$O,R$1)</f>
        <v>0</v>
      </c>
      <c r="S86" s="52">
        <f>SUMIFS(데이터!$G:$G,데이터!$F:$F,$D86,데이터!$N:$N,$A$1,데이터!$O:$O,R$1)</f>
        <v>0</v>
      </c>
      <c r="T86" s="51">
        <f>COUNTIFS(데이터!$F:$F,$D86,데이터!$N:$N,$A$1,데이터!$O:$O,T$1)</f>
        <v>0</v>
      </c>
      <c r="U86" s="52">
        <f>SUMIFS(데이터!$G:$G,데이터!$F:$F,$D86,데이터!$N:$N,$A$1,데이터!$O:$O,T$1)</f>
        <v>0</v>
      </c>
      <c r="V86" s="51">
        <f>COUNTIFS(데이터!$F:$F,$D86,데이터!$N:$N,$A$1,데이터!$O:$O,V$1)</f>
        <v>0</v>
      </c>
      <c r="W86" s="52">
        <f>SUMIFS(데이터!$G:$G,데이터!$F:$F,$D86,데이터!$N:$N,$A$1,데이터!$O:$O,V$1)</f>
        <v>0</v>
      </c>
      <c r="X86" s="51">
        <f>COUNTIFS(데이터!$F:$F,$D86,데이터!$N:$N,$A$1,데이터!$O:$O,X$1)</f>
        <v>0</v>
      </c>
      <c r="Y86" s="52">
        <f>SUMIFS(데이터!$G:$G,데이터!$F:$F,$D86,데이터!$N:$N,$A$1,데이터!$O:$O,X$1)</f>
        <v>0</v>
      </c>
      <c r="Z86" s="51">
        <f>COUNTIFS(데이터!$F:$F,$D86,데이터!$N:$N,$A$1,데이터!$O:$O,Z$1)</f>
        <v>0</v>
      </c>
      <c r="AA86" s="52">
        <f>SUMIFS(데이터!$G:$G,데이터!$F:$F,$D86,데이터!$N:$N,$A$1,데이터!$O:$O,Z$1)</f>
        <v>0</v>
      </c>
      <c r="AB86" s="51">
        <f>COUNTIFS(데이터!$F:$F,$D86,데이터!$N:$N,$A$1,데이터!$O:$O,AB$1)</f>
        <v>0</v>
      </c>
      <c r="AC86" s="52">
        <f>SUMIFS(데이터!$G:$G,데이터!$F:$F,$D86,데이터!$N:$N,$A$1,데이터!$O:$O,AB$1)</f>
        <v>0</v>
      </c>
      <c r="AD86" s="51">
        <f>COUNTIFS(데이터!$F:$F,$D86,데이터!$N:$N,$A$1,데이터!$O:$O,AD$1)</f>
        <v>2</v>
      </c>
      <c r="AE86" s="52">
        <f>SUMIFS(데이터!$G:$G,데이터!$F:$F,$D86,데이터!$N:$N,$A$1,데이터!$O:$O,AD$1)</f>
        <v>3</v>
      </c>
      <c r="AF86" s="51">
        <f>COUNTIFS(데이터!$F:$F,$D86,데이터!$N:$N,$A$1,데이터!$O:$O,AF$1)</f>
        <v>1</v>
      </c>
      <c r="AG86" s="52">
        <f>SUMIFS(데이터!$G:$G,데이터!$F:$F,$D86,데이터!$N:$N,$A$1,데이터!$O:$O,AF$1)</f>
        <v>1</v>
      </c>
      <c r="AH86" s="92"/>
      <c r="AI86" s="92"/>
      <c r="AJ86" s="92"/>
      <c r="AK86" s="92"/>
      <c r="AL86" s="92"/>
    </row>
    <row r="87" spans="1:38">
      <c r="A87" s="233"/>
      <c r="B87" s="233"/>
      <c r="C87" s="233"/>
      <c r="D87" s="49" t="str">
        <f>연간집계!D87</f>
        <v>트래블북_210_148_기성커버 (트래블북_210_148_78p_기성 커버 / 210X148 | 소프트커버 | 없음 | 78p</v>
      </c>
      <c r="E87" s="50" t="str">
        <f>연간집계!E87</f>
        <v>트래블북 A5 (소프트/78p)</v>
      </c>
      <c r="F87" s="98">
        <f>COUNTIFS(데이터!F:F,D87,데이터!$N:$N,$A$1)</f>
        <v>3</v>
      </c>
      <c r="G87" s="99">
        <f>SUMIFS(데이터!G:G,데이터!F:F,D87,데이터!$N:$N,$A$1)</f>
        <v>5</v>
      </c>
      <c r="H87" s="102">
        <f t="shared" si="2"/>
        <v>3.6824274561791134E-4</v>
      </c>
      <c r="I87" s="233"/>
      <c r="J87" s="51">
        <f>COUNTIFS(데이터!$F:$F,$D87,데이터!$N:$N,$A$1,데이터!$O:$O,J$1)</f>
        <v>0</v>
      </c>
      <c r="K87" s="52">
        <f>SUMIFS(데이터!$G:$G,데이터!$F:$F,$D87,데이터!$N:$N,$A$1,데이터!$O:$O,J$1)</f>
        <v>0</v>
      </c>
      <c r="L87" s="51">
        <f>COUNTIFS(데이터!$F:$F,$D87,데이터!$N:$N,$A$1,데이터!$O:$O,L$1)</f>
        <v>0</v>
      </c>
      <c r="M87" s="52">
        <f>SUMIFS(데이터!$G:$G,데이터!$F:$F,$D87,데이터!$N:$N,$A$1,데이터!$O:$O,L$1)</f>
        <v>0</v>
      </c>
      <c r="N87" s="51">
        <f>COUNTIFS(데이터!$F:$F,$D87,데이터!$N:$N,$A$1,데이터!$O:$O,N$1)</f>
        <v>0</v>
      </c>
      <c r="O87" s="52">
        <f>SUMIFS(데이터!$G:$G,데이터!$F:$F,$D87,데이터!$N:$N,$A$1,데이터!$O:$O,N$1)</f>
        <v>0</v>
      </c>
      <c r="P87" s="51">
        <f>COUNTIFS(데이터!$F:$F,$D87,데이터!$N:$N,$A$1,데이터!$O:$O,P$1)</f>
        <v>0</v>
      </c>
      <c r="Q87" s="52">
        <f>SUMIFS(데이터!$G:$G,데이터!$F:$F,$D87,데이터!$N:$N,$A$1,데이터!$O:$O,P$1)</f>
        <v>0</v>
      </c>
      <c r="R87" s="51">
        <f>COUNTIFS(데이터!$F:$F,$D87,데이터!$N:$N,$A$1,데이터!$O:$O,R$1)</f>
        <v>0</v>
      </c>
      <c r="S87" s="52">
        <f>SUMIFS(데이터!$G:$G,데이터!$F:$F,$D87,데이터!$N:$N,$A$1,데이터!$O:$O,R$1)</f>
        <v>0</v>
      </c>
      <c r="T87" s="51">
        <f>COUNTIFS(데이터!$F:$F,$D87,데이터!$N:$N,$A$1,데이터!$O:$O,T$1)</f>
        <v>0</v>
      </c>
      <c r="U87" s="52">
        <f>SUMIFS(데이터!$G:$G,데이터!$F:$F,$D87,데이터!$N:$N,$A$1,데이터!$O:$O,T$1)</f>
        <v>0</v>
      </c>
      <c r="V87" s="51">
        <f>COUNTIFS(데이터!$F:$F,$D87,데이터!$N:$N,$A$1,데이터!$O:$O,V$1)</f>
        <v>0</v>
      </c>
      <c r="W87" s="52">
        <f>SUMIFS(데이터!$G:$G,데이터!$F:$F,$D87,데이터!$N:$N,$A$1,데이터!$O:$O,V$1)</f>
        <v>0</v>
      </c>
      <c r="X87" s="51">
        <f>COUNTIFS(데이터!$F:$F,$D87,데이터!$N:$N,$A$1,데이터!$O:$O,X$1)</f>
        <v>0</v>
      </c>
      <c r="Y87" s="52">
        <f>SUMIFS(데이터!$G:$G,데이터!$F:$F,$D87,데이터!$N:$N,$A$1,데이터!$O:$O,X$1)</f>
        <v>0</v>
      </c>
      <c r="Z87" s="51">
        <f>COUNTIFS(데이터!$F:$F,$D87,데이터!$N:$N,$A$1,데이터!$O:$O,Z$1)</f>
        <v>0</v>
      </c>
      <c r="AA87" s="52">
        <f>SUMIFS(데이터!$G:$G,데이터!$F:$F,$D87,데이터!$N:$N,$A$1,데이터!$O:$O,Z$1)</f>
        <v>0</v>
      </c>
      <c r="AB87" s="51">
        <f>COUNTIFS(데이터!$F:$F,$D87,데이터!$N:$N,$A$1,데이터!$O:$O,AB$1)</f>
        <v>3</v>
      </c>
      <c r="AC87" s="52">
        <f>SUMIFS(데이터!$G:$G,데이터!$F:$F,$D87,데이터!$N:$N,$A$1,데이터!$O:$O,AB$1)</f>
        <v>5</v>
      </c>
      <c r="AD87" s="51">
        <f>COUNTIFS(데이터!$F:$F,$D87,데이터!$N:$N,$A$1,데이터!$O:$O,AD$1)</f>
        <v>0</v>
      </c>
      <c r="AE87" s="52">
        <f>SUMIFS(데이터!$G:$G,데이터!$F:$F,$D87,데이터!$N:$N,$A$1,데이터!$O:$O,AD$1)</f>
        <v>0</v>
      </c>
      <c r="AF87" s="51">
        <f>COUNTIFS(데이터!$F:$F,$D87,데이터!$N:$N,$A$1,데이터!$O:$O,AF$1)</f>
        <v>0</v>
      </c>
      <c r="AG87" s="52">
        <f>SUMIFS(데이터!$G:$G,데이터!$F:$F,$D87,데이터!$N:$N,$A$1,데이터!$O:$O,AF$1)</f>
        <v>0</v>
      </c>
      <c r="AH87" s="92"/>
      <c r="AI87" s="92"/>
      <c r="AJ87" s="92"/>
      <c r="AK87" s="92"/>
      <c r="AL87" s="92"/>
    </row>
    <row r="88" spans="1:38">
      <c r="A88" s="233"/>
      <c r="B88" s="233"/>
      <c r="C88" s="233"/>
      <c r="D88" s="49" t="str">
        <f>연간집계!D88</f>
        <v>트래블북_210_148_기성커버 (트래블북_210_148_46p_기성 커버 / 210X148 | 소프트커버 | 없음 | 46p</v>
      </c>
      <c r="E88" s="50" t="str">
        <f>연간집계!E88</f>
        <v>트래블북 A5 (소프트/46p)</v>
      </c>
      <c r="F88" s="51">
        <f>COUNTIFS(데이터!F:F,D88,데이터!$N:$N,$A$1)</f>
        <v>3</v>
      </c>
      <c r="G88" s="52">
        <f>SUMIFS(데이터!G:G,데이터!F:F,D88,데이터!$N:$N,$A$1)</f>
        <v>3</v>
      </c>
      <c r="H88" s="55">
        <f t="shared" si="2"/>
        <v>2.2094564737074681E-4</v>
      </c>
      <c r="I88" s="233"/>
      <c r="J88" s="51">
        <f>COUNTIFS(데이터!$F:$F,$D88,데이터!$N:$N,$A$1,데이터!$O:$O,J$1)</f>
        <v>0</v>
      </c>
      <c r="K88" s="52">
        <f>SUMIFS(데이터!$G:$G,데이터!$F:$F,$D88,데이터!$N:$N,$A$1,데이터!$O:$O,J$1)</f>
        <v>0</v>
      </c>
      <c r="L88" s="51">
        <f>COUNTIFS(데이터!$F:$F,$D88,데이터!$N:$N,$A$1,데이터!$O:$O,L$1)</f>
        <v>0</v>
      </c>
      <c r="M88" s="52">
        <f>SUMIFS(데이터!$G:$G,데이터!$F:$F,$D88,데이터!$N:$N,$A$1,데이터!$O:$O,L$1)</f>
        <v>0</v>
      </c>
      <c r="N88" s="51">
        <f>COUNTIFS(데이터!$F:$F,$D88,데이터!$N:$N,$A$1,데이터!$O:$O,N$1)</f>
        <v>0</v>
      </c>
      <c r="O88" s="52">
        <f>SUMIFS(데이터!$G:$G,데이터!$F:$F,$D88,데이터!$N:$N,$A$1,데이터!$O:$O,N$1)</f>
        <v>0</v>
      </c>
      <c r="P88" s="51">
        <f>COUNTIFS(데이터!$F:$F,$D88,데이터!$N:$N,$A$1,데이터!$O:$O,P$1)</f>
        <v>0</v>
      </c>
      <c r="Q88" s="52">
        <f>SUMIFS(데이터!$G:$G,데이터!$F:$F,$D88,데이터!$N:$N,$A$1,데이터!$O:$O,P$1)</f>
        <v>0</v>
      </c>
      <c r="R88" s="51">
        <f>COUNTIFS(데이터!$F:$F,$D88,데이터!$N:$N,$A$1,데이터!$O:$O,R$1)</f>
        <v>0</v>
      </c>
      <c r="S88" s="52">
        <f>SUMIFS(데이터!$G:$G,데이터!$F:$F,$D88,데이터!$N:$N,$A$1,데이터!$O:$O,R$1)</f>
        <v>0</v>
      </c>
      <c r="T88" s="51">
        <f>COUNTIFS(데이터!$F:$F,$D88,데이터!$N:$N,$A$1,데이터!$O:$O,T$1)</f>
        <v>0</v>
      </c>
      <c r="U88" s="52">
        <f>SUMIFS(데이터!$G:$G,데이터!$F:$F,$D88,데이터!$N:$N,$A$1,데이터!$O:$O,T$1)</f>
        <v>0</v>
      </c>
      <c r="V88" s="51">
        <f>COUNTIFS(데이터!$F:$F,$D88,데이터!$N:$N,$A$1,데이터!$O:$O,V$1)</f>
        <v>0</v>
      </c>
      <c r="W88" s="52">
        <f>SUMIFS(데이터!$G:$G,데이터!$F:$F,$D88,데이터!$N:$N,$A$1,데이터!$O:$O,V$1)</f>
        <v>0</v>
      </c>
      <c r="X88" s="51">
        <f>COUNTIFS(데이터!$F:$F,$D88,데이터!$N:$N,$A$1,데이터!$O:$O,X$1)</f>
        <v>1</v>
      </c>
      <c r="Y88" s="52">
        <f>SUMIFS(데이터!$G:$G,데이터!$F:$F,$D88,데이터!$N:$N,$A$1,데이터!$O:$O,X$1)</f>
        <v>1</v>
      </c>
      <c r="Z88" s="51">
        <f>COUNTIFS(데이터!$F:$F,$D88,데이터!$N:$N,$A$1,데이터!$O:$O,Z$1)</f>
        <v>0</v>
      </c>
      <c r="AA88" s="52">
        <f>SUMIFS(데이터!$G:$G,데이터!$F:$F,$D88,데이터!$N:$N,$A$1,데이터!$O:$O,Z$1)</f>
        <v>0</v>
      </c>
      <c r="AB88" s="51">
        <f>COUNTIFS(데이터!$F:$F,$D88,데이터!$N:$N,$A$1,데이터!$O:$O,AB$1)</f>
        <v>1</v>
      </c>
      <c r="AC88" s="52">
        <f>SUMIFS(데이터!$G:$G,데이터!$F:$F,$D88,데이터!$N:$N,$A$1,데이터!$O:$O,AB$1)</f>
        <v>1</v>
      </c>
      <c r="AD88" s="51">
        <f>COUNTIFS(데이터!$F:$F,$D88,데이터!$N:$N,$A$1,데이터!$O:$O,AD$1)</f>
        <v>1</v>
      </c>
      <c r="AE88" s="52">
        <f>SUMIFS(데이터!$G:$G,데이터!$F:$F,$D88,데이터!$N:$N,$A$1,데이터!$O:$O,AD$1)</f>
        <v>1</v>
      </c>
      <c r="AF88" s="51">
        <f>COUNTIFS(데이터!$F:$F,$D88,데이터!$N:$N,$A$1,데이터!$O:$O,AF$1)</f>
        <v>0</v>
      </c>
      <c r="AG88" s="52">
        <f>SUMIFS(데이터!$G:$G,데이터!$F:$F,$D88,데이터!$N:$N,$A$1,데이터!$O:$O,AF$1)</f>
        <v>0</v>
      </c>
      <c r="AH88" s="92"/>
      <c r="AI88" s="92"/>
      <c r="AJ88" s="92"/>
      <c r="AK88" s="92"/>
      <c r="AL88" s="92"/>
    </row>
    <row r="89" spans="1:38">
      <c r="A89" s="233"/>
      <c r="B89" s="233"/>
      <c r="C89" s="249" t="s">
        <v>1026</v>
      </c>
      <c r="D89" s="49" t="str">
        <f>연간집계!D89</f>
        <v>트래블북_198_198_기성커버 (트래블북_198_198_78p_기성 커버 / 198X198 | 쿠션하드커버 | 없음 | 78p</v>
      </c>
      <c r="E89" s="50" t="str">
        <f>연간집계!E89</f>
        <v>트래블북 198 (쿠션하드/78p)</v>
      </c>
      <c r="F89" s="51">
        <f>COUNTIFS(데이터!F:F,D89,데이터!$N:$N,$A$1)</f>
        <v>18</v>
      </c>
      <c r="G89" s="52">
        <f>SUMIFS(데이터!G:G,데이터!F:F,D89,데이터!$N:$N,$A$1)</f>
        <v>22</v>
      </c>
      <c r="H89" s="55">
        <f t="shared" si="2"/>
        <v>1.6202680807188099E-3</v>
      </c>
      <c r="I89" s="232">
        <f>SUM(G89:G92)</f>
        <v>40</v>
      </c>
      <c r="J89" s="51">
        <f>COUNTIFS(데이터!$F:$F,$D89,데이터!$N:$N,$A$1,데이터!$O:$O,J$1)</f>
        <v>0</v>
      </c>
      <c r="K89" s="52">
        <f>SUMIFS(데이터!$G:$G,데이터!$F:$F,$D89,데이터!$N:$N,$A$1,데이터!$O:$O,J$1)</f>
        <v>0</v>
      </c>
      <c r="L89" s="51">
        <f>COUNTIFS(데이터!$F:$F,$D89,데이터!$N:$N,$A$1,데이터!$O:$O,L$1)</f>
        <v>0</v>
      </c>
      <c r="M89" s="52">
        <f>SUMIFS(데이터!$G:$G,데이터!$F:$F,$D89,데이터!$N:$N,$A$1,데이터!$O:$O,L$1)</f>
        <v>0</v>
      </c>
      <c r="N89" s="51">
        <f>COUNTIFS(데이터!$F:$F,$D89,데이터!$N:$N,$A$1,데이터!$O:$O,N$1)</f>
        <v>0</v>
      </c>
      <c r="O89" s="52">
        <f>SUMIFS(데이터!$G:$G,데이터!$F:$F,$D89,데이터!$N:$N,$A$1,데이터!$O:$O,N$1)</f>
        <v>0</v>
      </c>
      <c r="P89" s="51">
        <f>COUNTIFS(데이터!$F:$F,$D89,데이터!$N:$N,$A$1,데이터!$O:$O,P$1)</f>
        <v>0</v>
      </c>
      <c r="Q89" s="52">
        <f>SUMIFS(데이터!$G:$G,데이터!$F:$F,$D89,데이터!$N:$N,$A$1,데이터!$O:$O,P$1)</f>
        <v>0</v>
      </c>
      <c r="R89" s="51">
        <f>COUNTIFS(데이터!$F:$F,$D89,데이터!$N:$N,$A$1,데이터!$O:$O,R$1)</f>
        <v>0</v>
      </c>
      <c r="S89" s="52">
        <f>SUMIFS(데이터!$G:$G,데이터!$F:$F,$D89,데이터!$N:$N,$A$1,데이터!$O:$O,R$1)</f>
        <v>0</v>
      </c>
      <c r="T89" s="51">
        <f>COUNTIFS(데이터!$F:$F,$D89,데이터!$N:$N,$A$1,데이터!$O:$O,T$1)</f>
        <v>0</v>
      </c>
      <c r="U89" s="52">
        <f>SUMIFS(데이터!$G:$G,데이터!$F:$F,$D89,데이터!$N:$N,$A$1,데이터!$O:$O,T$1)</f>
        <v>0</v>
      </c>
      <c r="V89" s="51">
        <f>COUNTIFS(데이터!$F:$F,$D89,데이터!$N:$N,$A$1,데이터!$O:$O,V$1)</f>
        <v>0</v>
      </c>
      <c r="W89" s="52">
        <f>SUMIFS(데이터!$G:$G,데이터!$F:$F,$D89,데이터!$N:$N,$A$1,데이터!$O:$O,V$1)</f>
        <v>0</v>
      </c>
      <c r="X89" s="51">
        <f>COUNTIFS(데이터!$F:$F,$D89,데이터!$N:$N,$A$1,데이터!$O:$O,X$1)</f>
        <v>2</v>
      </c>
      <c r="Y89" s="52">
        <f>SUMIFS(데이터!$G:$G,데이터!$F:$F,$D89,데이터!$N:$N,$A$1,데이터!$O:$O,X$1)</f>
        <v>3</v>
      </c>
      <c r="Z89" s="51">
        <f>COUNTIFS(데이터!$F:$F,$D89,데이터!$N:$N,$A$1,데이터!$O:$O,Z$1)</f>
        <v>3</v>
      </c>
      <c r="AA89" s="52">
        <f>SUMIFS(데이터!$G:$G,데이터!$F:$F,$D89,데이터!$N:$N,$A$1,데이터!$O:$O,Z$1)</f>
        <v>3</v>
      </c>
      <c r="AB89" s="51">
        <f>COUNTIFS(데이터!$F:$F,$D89,데이터!$N:$N,$A$1,데이터!$O:$O,AB$1)</f>
        <v>4</v>
      </c>
      <c r="AC89" s="52">
        <f>SUMIFS(데이터!$G:$G,데이터!$F:$F,$D89,데이터!$N:$N,$A$1,데이터!$O:$O,AB$1)</f>
        <v>7</v>
      </c>
      <c r="AD89" s="51">
        <f>COUNTIFS(데이터!$F:$F,$D89,데이터!$N:$N,$A$1,데이터!$O:$O,AD$1)</f>
        <v>0</v>
      </c>
      <c r="AE89" s="52">
        <f>SUMIFS(데이터!$G:$G,데이터!$F:$F,$D89,데이터!$N:$N,$A$1,데이터!$O:$O,AD$1)</f>
        <v>0</v>
      </c>
      <c r="AF89" s="51">
        <f>COUNTIFS(데이터!$F:$F,$D89,데이터!$N:$N,$A$1,데이터!$O:$O,AF$1)</f>
        <v>9</v>
      </c>
      <c r="AG89" s="52">
        <f>SUMIFS(데이터!$G:$G,데이터!$F:$F,$D89,데이터!$N:$N,$A$1,데이터!$O:$O,AF$1)</f>
        <v>9</v>
      </c>
    </row>
    <row r="90" spans="1:38">
      <c r="A90" s="233"/>
      <c r="B90" s="233"/>
      <c r="C90" s="233"/>
      <c r="D90" s="49" t="str">
        <f>연간집계!D90</f>
        <v>트래블북_198_198_기성커버 (트래블북_198_198_46p_기성 커버 / 198X198 | 쿠션하드커버 | 없음 | 46p</v>
      </c>
      <c r="E90" s="50" t="str">
        <f>연간집계!E90</f>
        <v>트래블북 198 (쿠션하드/46p)</v>
      </c>
      <c r="F90" s="51">
        <f>COUNTIFS(데이터!F:F,D90,데이터!$N:$N,$A$1)</f>
        <v>4</v>
      </c>
      <c r="G90" s="52">
        <f>SUMIFS(데이터!G:G,데이터!F:F,D90,데이터!$N:$N,$A$1)</f>
        <v>4</v>
      </c>
      <c r="H90" s="55">
        <f t="shared" si="2"/>
        <v>2.9459419649432907E-4</v>
      </c>
      <c r="I90" s="233"/>
      <c r="J90" s="51">
        <f>COUNTIFS(데이터!$F:$F,$D90,데이터!$N:$N,$A$1,데이터!$O:$O,J$1)</f>
        <v>0</v>
      </c>
      <c r="K90" s="52">
        <f>SUMIFS(데이터!$G:$G,데이터!$F:$F,$D90,데이터!$N:$N,$A$1,데이터!$O:$O,J$1)</f>
        <v>0</v>
      </c>
      <c r="L90" s="51">
        <f>COUNTIFS(데이터!$F:$F,$D90,데이터!$N:$N,$A$1,데이터!$O:$O,L$1)</f>
        <v>0</v>
      </c>
      <c r="M90" s="52">
        <f>SUMIFS(데이터!$G:$G,데이터!$F:$F,$D90,데이터!$N:$N,$A$1,데이터!$O:$O,L$1)</f>
        <v>0</v>
      </c>
      <c r="N90" s="51">
        <f>COUNTIFS(데이터!$F:$F,$D90,데이터!$N:$N,$A$1,데이터!$O:$O,N$1)</f>
        <v>0</v>
      </c>
      <c r="O90" s="52">
        <f>SUMIFS(데이터!$G:$G,데이터!$F:$F,$D90,데이터!$N:$N,$A$1,데이터!$O:$O,N$1)</f>
        <v>0</v>
      </c>
      <c r="P90" s="51">
        <f>COUNTIFS(데이터!$F:$F,$D90,데이터!$N:$N,$A$1,데이터!$O:$O,P$1)</f>
        <v>0</v>
      </c>
      <c r="Q90" s="52">
        <f>SUMIFS(데이터!$G:$G,데이터!$F:$F,$D90,데이터!$N:$N,$A$1,데이터!$O:$O,P$1)</f>
        <v>0</v>
      </c>
      <c r="R90" s="51">
        <f>COUNTIFS(데이터!$F:$F,$D90,데이터!$N:$N,$A$1,데이터!$O:$O,R$1)</f>
        <v>0</v>
      </c>
      <c r="S90" s="52">
        <f>SUMIFS(데이터!$G:$G,데이터!$F:$F,$D90,데이터!$N:$N,$A$1,데이터!$O:$O,R$1)</f>
        <v>0</v>
      </c>
      <c r="T90" s="51">
        <f>COUNTIFS(데이터!$F:$F,$D90,데이터!$N:$N,$A$1,데이터!$O:$O,T$1)</f>
        <v>0</v>
      </c>
      <c r="U90" s="52">
        <f>SUMIFS(데이터!$G:$G,데이터!$F:$F,$D90,데이터!$N:$N,$A$1,데이터!$O:$O,T$1)</f>
        <v>0</v>
      </c>
      <c r="V90" s="51">
        <f>COUNTIFS(데이터!$F:$F,$D90,데이터!$N:$N,$A$1,데이터!$O:$O,V$1)</f>
        <v>0</v>
      </c>
      <c r="W90" s="52">
        <f>SUMIFS(데이터!$G:$G,데이터!$F:$F,$D90,데이터!$N:$N,$A$1,데이터!$O:$O,V$1)</f>
        <v>0</v>
      </c>
      <c r="X90" s="51">
        <f>COUNTIFS(데이터!$F:$F,$D90,데이터!$N:$N,$A$1,데이터!$O:$O,X$1)</f>
        <v>0</v>
      </c>
      <c r="Y90" s="52">
        <f>SUMIFS(데이터!$G:$G,데이터!$F:$F,$D90,데이터!$N:$N,$A$1,데이터!$O:$O,X$1)</f>
        <v>0</v>
      </c>
      <c r="Z90" s="51">
        <f>COUNTIFS(데이터!$F:$F,$D90,데이터!$N:$N,$A$1,데이터!$O:$O,Z$1)</f>
        <v>0</v>
      </c>
      <c r="AA90" s="52">
        <f>SUMIFS(데이터!$G:$G,데이터!$F:$F,$D90,데이터!$N:$N,$A$1,데이터!$O:$O,Z$1)</f>
        <v>0</v>
      </c>
      <c r="AB90" s="51">
        <f>COUNTIFS(데이터!$F:$F,$D90,데이터!$N:$N,$A$1,데이터!$O:$O,AB$1)</f>
        <v>1</v>
      </c>
      <c r="AC90" s="52">
        <f>SUMIFS(데이터!$G:$G,데이터!$F:$F,$D90,데이터!$N:$N,$A$1,데이터!$O:$O,AB$1)</f>
        <v>1</v>
      </c>
      <c r="AD90" s="51">
        <f>COUNTIFS(데이터!$F:$F,$D90,데이터!$N:$N,$A$1,데이터!$O:$O,AD$1)</f>
        <v>1</v>
      </c>
      <c r="AE90" s="52">
        <f>SUMIFS(데이터!$G:$G,데이터!$F:$F,$D90,데이터!$N:$N,$A$1,데이터!$O:$O,AD$1)</f>
        <v>1</v>
      </c>
      <c r="AF90" s="51">
        <f>COUNTIFS(데이터!$F:$F,$D90,데이터!$N:$N,$A$1,데이터!$O:$O,AF$1)</f>
        <v>2</v>
      </c>
      <c r="AG90" s="52">
        <f>SUMIFS(데이터!$G:$G,데이터!$F:$F,$D90,데이터!$N:$N,$A$1,데이터!$O:$O,AF$1)</f>
        <v>2</v>
      </c>
    </row>
    <row r="91" spans="1:38">
      <c r="A91" s="233"/>
      <c r="B91" s="233"/>
      <c r="C91" s="233"/>
      <c r="D91" s="49" t="str">
        <f>연간집계!D91</f>
        <v>트래블북_198_198_기성커버 (트래블북_198_198_78p_기성 커버 / 198X198 | 소프트커버 | 없음 | 78p</v>
      </c>
      <c r="E91" s="50" t="str">
        <f>연간집계!E91</f>
        <v>트래블북 198 (소프트/78p)</v>
      </c>
      <c r="F91" s="51">
        <f>COUNTIFS(데이터!F:F,D91,데이터!$N:$N,$A$1)</f>
        <v>4</v>
      </c>
      <c r="G91" s="52">
        <f>SUMIFS(데이터!G:G,데이터!F:F,D91,데이터!$N:$N,$A$1)</f>
        <v>4</v>
      </c>
      <c r="H91" s="55">
        <f t="shared" si="2"/>
        <v>2.9459419649432907E-4</v>
      </c>
      <c r="I91" s="233"/>
      <c r="J91" s="51">
        <f>COUNTIFS(데이터!$F:$F,$D91,데이터!$N:$N,$A$1,데이터!$O:$O,J$1)</f>
        <v>0</v>
      </c>
      <c r="K91" s="52">
        <f>SUMIFS(데이터!$G:$G,데이터!$F:$F,$D91,데이터!$N:$N,$A$1,데이터!$O:$O,J$1)</f>
        <v>0</v>
      </c>
      <c r="L91" s="51">
        <f>COUNTIFS(데이터!$F:$F,$D91,데이터!$N:$N,$A$1,데이터!$O:$O,L$1)</f>
        <v>0</v>
      </c>
      <c r="M91" s="52">
        <f>SUMIFS(데이터!$G:$G,데이터!$F:$F,$D91,데이터!$N:$N,$A$1,데이터!$O:$O,L$1)</f>
        <v>0</v>
      </c>
      <c r="N91" s="51">
        <f>COUNTIFS(데이터!$F:$F,$D91,데이터!$N:$N,$A$1,데이터!$O:$O,N$1)</f>
        <v>0</v>
      </c>
      <c r="O91" s="52">
        <f>SUMIFS(데이터!$G:$G,데이터!$F:$F,$D91,데이터!$N:$N,$A$1,데이터!$O:$O,N$1)</f>
        <v>0</v>
      </c>
      <c r="P91" s="51">
        <f>COUNTIFS(데이터!$F:$F,$D91,데이터!$N:$N,$A$1,데이터!$O:$O,P$1)</f>
        <v>0</v>
      </c>
      <c r="Q91" s="52">
        <f>SUMIFS(데이터!$G:$G,데이터!$F:$F,$D91,데이터!$N:$N,$A$1,데이터!$O:$O,P$1)</f>
        <v>0</v>
      </c>
      <c r="R91" s="51">
        <f>COUNTIFS(데이터!$F:$F,$D91,데이터!$N:$N,$A$1,데이터!$O:$O,R$1)</f>
        <v>0</v>
      </c>
      <c r="S91" s="52">
        <f>SUMIFS(데이터!$G:$G,데이터!$F:$F,$D91,데이터!$N:$N,$A$1,데이터!$O:$O,R$1)</f>
        <v>0</v>
      </c>
      <c r="T91" s="51">
        <f>COUNTIFS(데이터!$F:$F,$D91,데이터!$N:$N,$A$1,데이터!$O:$O,T$1)</f>
        <v>0</v>
      </c>
      <c r="U91" s="52">
        <f>SUMIFS(데이터!$G:$G,데이터!$F:$F,$D91,데이터!$N:$N,$A$1,데이터!$O:$O,T$1)</f>
        <v>0</v>
      </c>
      <c r="V91" s="51">
        <f>COUNTIFS(데이터!$F:$F,$D91,데이터!$N:$N,$A$1,데이터!$O:$O,V$1)</f>
        <v>0</v>
      </c>
      <c r="W91" s="52">
        <f>SUMIFS(데이터!$G:$G,데이터!$F:$F,$D91,데이터!$N:$N,$A$1,데이터!$O:$O,V$1)</f>
        <v>0</v>
      </c>
      <c r="X91" s="51">
        <f>COUNTIFS(데이터!$F:$F,$D91,데이터!$N:$N,$A$1,데이터!$O:$O,X$1)</f>
        <v>1</v>
      </c>
      <c r="Y91" s="52">
        <f>SUMIFS(데이터!$G:$G,데이터!$F:$F,$D91,데이터!$N:$N,$A$1,데이터!$O:$O,X$1)</f>
        <v>1</v>
      </c>
      <c r="Z91" s="51">
        <f>COUNTIFS(데이터!$F:$F,$D91,데이터!$N:$N,$A$1,데이터!$O:$O,Z$1)</f>
        <v>0</v>
      </c>
      <c r="AA91" s="52">
        <f>SUMIFS(데이터!$G:$G,데이터!$F:$F,$D91,데이터!$N:$N,$A$1,데이터!$O:$O,Z$1)</f>
        <v>0</v>
      </c>
      <c r="AB91" s="51">
        <f>COUNTIFS(데이터!$F:$F,$D91,데이터!$N:$N,$A$1,데이터!$O:$O,AB$1)</f>
        <v>1</v>
      </c>
      <c r="AC91" s="52">
        <f>SUMIFS(데이터!$G:$G,데이터!$F:$F,$D91,데이터!$N:$N,$A$1,데이터!$O:$O,AB$1)</f>
        <v>1</v>
      </c>
      <c r="AD91" s="51">
        <f>COUNTIFS(데이터!$F:$F,$D91,데이터!$N:$N,$A$1,데이터!$O:$O,AD$1)</f>
        <v>0</v>
      </c>
      <c r="AE91" s="52">
        <f>SUMIFS(데이터!$G:$G,데이터!$F:$F,$D91,데이터!$N:$N,$A$1,데이터!$O:$O,AD$1)</f>
        <v>0</v>
      </c>
      <c r="AF91" s="51">
        <f>COUNTIFS(데이터!$F:$F,$D91,데이터!$N:$N,$A$1,데이터!$O:$O,AF$1)</f>
        <v>2</v>
      </c>
      <c r="AG91" s="52">
        <f>SUMIFS(데이터!$G:$G,데이터!$F:$F,$D91,데이터!$N:$N,$A$1,데이터!$O:$O,AF$1)</f>
        <v>2</v>
      </c>
    </row>
    <row r="92" spans="1:38">
      <c r="A92" s="233"/>
      <c r="B92" s="233"/>
      <c r="C92" s="233"/>
      <c r="D92" s="49" t="str">
        <f>연간집계!D92</f>
        <v>트래블북_198_198_기성커버 (트래블북_198_198_46p_기성 커버 / 198X198 | 소프트커버 | 없음 | 46p</v>
      </c>
      <c r="E92" s="50" t="str">
        <f>연간집계!E92</f>
        <v>트래블북 198 (소프트/46p)</v>
      </c>
      <c r="F92" s="51">
        <f>COUNTIFS(데이터!F:F,D92,데이터!$N:$N,$A$1)</f>
        <v>5</v>
      </c>
      <c r="G92" s="52">
        <f>SUMIFS(데이터!G:G,데이터!F:F,D92,데이터!$N:$N,$A$1)</f>
        <v>10</v>
      </c>
      <c r="H92" s="55">
        <f t="shared" si="2"/>
        <v>7.3648549123582268E-4</v>
      </c>
      <c r="I92" s="233"/>
      <c r="J92" s="51">
        <f>COUNTIFS(데이터!$F:$F,$D92,데이터!$N:$N,$A$1,데이터!$O:$O,J$1)</f>
        <v>0</v>
      </c>
      <c r="K92" s="52">
        <f>SUMIFS(데이터!$G:$G,데이터!$F:$F,$D92,데이터!$N:$N,$A$1,데이터!$O:$O,J$1)</f>
        <v>0</v>
      </c>
      <c r="L92" s="51">
        <f>COUNTIFS(데이터!$F:$F,$D92,데이터!$N:$N,$A$1,데이터!$O:$O,L$1)</f>
        <v>0</v>
      </c>
      <c r="M92" s="52">
        <f>SUMIFS(데이터!$G:$G,데이터!$F:$F,$D92,데이터!$N:$N,$A$1,데이터!$O:$O,L$1)</f>
        <v>0</v>
      </c>
      <c r="N92" s="51">
        <f>COUNTIFS(데이터!$F:$F,$D92,데이터!$N:$N,$A$1,데이터!$O:$O,N$1)</f>
        <v>0</v>
      </c>
      <c r="O92" s="52">
        <f>SUMIFS(데이터!$G:$G,데이터!$F:$F,$D92,데이터!$N:$N,$A$1,데이터!$O:$O,N$1)</f>
        <v>0</v>
      </c>
      <c r="P92" s="51">
        <f>COUNTIFS(데이터!$F:$F,$D92,데이터!$N:$N,$A$1,데이터!$O:$O,P$1)</f>
        <v>0</v>
      </c>
      <c r="Q92" s="52">
        <f>SUMIFS(데이터!$G:$G,데이터!$F:$F,$D92,데이터!$N:$N,$A$1,데이터!$O:$O,P$1)</f>
        <v>0</v>
      </c>
      <c r="R92" s="51">
        <f>COUNTIFS(데이터!$F:$F,$D92,데이터!$N:$N,$A$1,데이터!$O:$O,R$1)</f>
        <v>0</v>
      </c>
      <c r="S92" s="52">
        <f>SUMIFS(데이터!$G:$G,데이터!$F:$F,$D92,데이터!$N:$N,$A$1,데이터!$O:$O,R$1)</f>
        <v>0</v>
      </c>
      <c r="T92" s="51">
        <f>COUNTIFS(데이터!$F:$F,$D92,데이터!$N:$N,$A$1,데이터!$O:$O,T$1)</f>
        <v>0</v>
      </c>
      <c r="U92" s="52">
        <f>SUMIFS(데이터!$G:$G,데이터!$F:$F,$D92,데이터!$N:$N,$A$1,데이터!$O:$O,T$1)</f>
        <v>0</v>
      </c>
      <c r="V92" s="51">
        <f>COUNTIFS(데이터!$F:$F,$D92,데이터!$N:$N,$A$1,데이터!$O:$O,V$1)</f>
        <v>0</v>
      </c>
      <c r="W92" s="52">
        <f>SUMIFS(데이터!$G:$G,데이터!$F:$F,$D92,데이터!$N:$N,$A$1,데이터!$O:$O,V$1)</f>
        <v>0</v>
      </c>
      <c r="X92" s="51">
        <f>COUNTIFS(데이터!$F:$F,$D92,데이터!$N:$N,$A$1,데이터!$O:$O,X$1)</f>
        <v>1</v>
      </c>
      <c r="Y92" s="52">
        <f>SUMIFS(데이터!$G:$G,데이터!$F:$F,$D92,데이터!$N:$N,$A$1,데이터!$O:$O,X$1)</f>
        <v>1</v>
      </c>
      <c r="Z92" s="51">
        <f>COUNTIFS(데이터!$F:$F,$D92,데이터!$N:$N,$A$1,데이터!$O:$O,Z$1)</f>
        <v>1</v>
      </c>
      <c r="AA92" s="52">
        <f>SUMIFS(데이터!$G:$G,데이터!$F:$F,$D92,데이터!$N:$N,$A$1,데이터!$O:$O,Z$1)</f>
        <v>1</v>
      </c>
      <c r="AB92" s="51">
        <f>COUNTIFS(데이터!$F:$F,$D92,데이터!$N:$N,$A$1,데이터!$O:$O,AB$1)</f>
        <v>0</v>
      </c>
      <c r="AC92" s="52">
        <f>SUMIFS(데이터!$G:$G,데이터!$F:$F,$D92,데이터!$N:$N,$A$1,데이터!$O:$O,AB$1)</f>
        <v>0</v>
      </c>
      <c r="AD92" s="51">
        <f>COUNTIFS(데이터!$F:$F,$D92,데이터!$N:$N,$A$1,데이터!$O:$O,AD$1)</f>
        <v>1</v>
      </c>
      <c r="AE92" s="52">
        <f>SUMIFS(데이터!$G:$G,데이터!$F:$F,$D92,데이터!$N:$N,$A$1,데이터!$O:$O,AD$1)</f>
        <v>4</v>
      </c>
      <c r="AF92" s="51">
        <f>COUNTIFS(데이터!$F:$F,$D92,데이터!$N:$N,$A$1,데이터!$O:$O,AF$1)</f>
        <v>2</v>
      </c>
      <c r="AG92" s="52">
        <f>SUMIFS(데이터!$G:$G,데이터!$F:$F,$D92,데이터!$N:$N,$A$1,데이터!$O:$O,AF$1)</f>
        <v>4</v>
      </c>
    </row>
    <row r="93" spans="1:38">
      <c r="A93" s="233"/>
      <c r="B93" s="233"/>
      <c r="C93" s="249" t="s">
        <v>1035</v>
      </c>
      <c r="D93" s="49" t="str">
        <f>연간집계!D93</f>
        <v>포토로그북_198_198 기성 쿠션바인더 (뉴_포토로그북_198_198_르느와르화이트190_가변 쿠션바인더 / 198X198 | 바인더/내지 | 없음 | 50p)</v>
      </c>
      <c r="E93" s="50" t="str">
        <f>연간집계!E93</f>
        <v>포토로그북 (바인더)</v>
      </c>
      <c r="F93" s="51">
        <f>COUNTIFS(데이터!F:F,D93,데이터!$N:$N,$A$1)</f>
        <v>27</v>
      </c>
      <c r="G93" s="52">
        <f>SUMIFS(데이터!G:G,데이터!F:F,D93,데이터!$N:$N,$A$1)</f>
        <v>31</v>
      </c>
      <c r="H93" s="55">
        <f t="shared" si="2"/>
        <v>2.2831050228310501E-3</v>
      </c>
      <c r="I93" s="77">
        <f t="shared" ref="I93:I94" si="4">G93</f>
        <v>31</v>
      </c>
      <c r="J93" s="51">
        <f>COUNTIFS(데이터!$F:$F,$D93,데이터!$N:$N,$A$1,데이터!$O:$O,J$1)</f>
        <v>0</v>
      </c>
      <c r="K93" s="52">
        <f>SUMIFS(데이터!$G:$G,데이터!$F:$F,$D93,데이터!$N:$N,$A$1,데이터!$O:$O,J$1)</f>
        <v>0</v>
      </c>
      <c r="L93" s="51">
        <f>COUNTIFS(데이터!$F:$F,$D93,데이터!$N:$N,$A$1,데이터!$O:$O,L$1)</f>
        <v>0</v>
      </c>
      <c r="M93" s="52">
        <f>SUMIFS(데이터!$G:$G,데이터!$F:$F,$D93,데이터!$N:$N,$A$1,데이터!$O:$O,L$1)</f>
        <v>0</v>
      </c>
      <c r="N93" s="51">
        <f>COUNTIFS(데이터!$F:$F,$D93,데이터!$N:$N,$A$1,데이터!$O:$O,N$1)</f>
        <v>0</v>
      </c>
      <c r="O93" s="52">
        <f>SUMIFS(데이터!$G:$G,데이터!$F:$F,$D93,데이터!$N:$N,$A$1,데이터!$O:$O,N$1)</f>
        <v>0</v>
      </c>
      <c r="P93" s="51">
        <f>COUNTIFS(데이터!$F:$F,$D93,데이터!$N:$N,$A$1,데이터!$O:$O,P$1)</f>
        <v>0</v>
      </c>
      <c r="Q93" s="52">
        <f>SUMIFS(데이터!$G:$G,데이터!$F:$F,$D93,데이터!$N:$N,$A$1,데이터!$O:$O,P$1)</f>
        <v>0</v>
      </c>
      <c r="R93" s="51">
        <f>COUNTIFS(데이터!$F:$F,$D93,데이터!$N:$N,$A$1,데이터!$O:$O,R$1)</f>
        <v>0</v>
      </c>
      <c r="S93" s="52">
        <f>SUMIFS(데이터!$G:$G,데이터!$F:$F,$D93,데이터!$N:$N,$A$1,데이터!$O:$O,R$1)</f>
        <v>0</v>
      </c>
      <c r="T93" s="51">
        <f>COUNTIFS(데이터!$F:$F,$D93,데이터!$N:$N,$A$1,데이터!$O:$O,T$1)</f>
        <v>0</v>
      </c>
      <c r="U93" s="52">
        <f>SUMIFS(데이터!$G:$G,데이터!$F:$F,$D93,데이터!$N:$N,$A$1,데이터!$O:$O,T$1)</f>
        <v>0</v>
      </c>
      <c r="V93" s="51">
        <f>COUNTIFS(데이터!$F:$F,$D93,데이터!$N:$N,$A$1,데이터!$O:$O,V$1)</f>
        <v>0</v>
      </c>
      <c r="W93" s="52">
        <f>SUMIFS(데이터!$G:$G,데이터!$F:$F,$D93,데이터!$N:$N,$A$1,데이터!$O:$O,V$1)</f>
        <v>0</v>
      </c>
      <c r="X93" s="51">
        <f>COUNTIFS(데이터!$F:$F,$D93,데이터!$N:$N,$A$1,데이터!$O:$O,X$1)</f>
        <v>2</v>
      </c>
      <c r="Y93" s="52">
        <f>SUMIFS(데이터!$G:$G,데이터!$F:$F,$D93,데이터!$N:$N,$A$1,데이터!$O:$O,X$1)</f>
        <v>2</v>
      </c>
      <c r="Z93" s="51">
        <f>COUNTIFS(데이터!$F:$F,$D93,데이터!$N:$N,$A$1,데이터!$O:$O,Z$1)</f>
        <v>5</v>
      </c>
      <c r="AA93" s="52">
        <f>SUMIFS(데이터!$G:$G,데이터!$F:$F,$D93,데이터!$N:$N,$A$1,데이터!$O:$O,Z$1)</f>
        <v>7</v>
      </c>
      <c r="AB93" s="51">
        <f>COUNTIFS(데이터!$F:$F,$D93,데이터!$N:$N,$A$1,데이터!$O:$O,AB$1)</f>
        <v>5</v>
      </c>
      <c r="AC93" s="52">
        <f>SUMIFS(데이터!$G:$G,데이터!$F:$F,$D93,데이터!$N:$N,$A$1,데이터!$O:$O,AB$1)</f>
        <v>6</v>
      </c>
      <c r="AD93" s="51">
        <f>COUNTIFS(데이터!$F:$F,$D93,데이터!$N:$N,$A$1,데이터!$O:$O,AD$1)</f>
        <v>8</v>
      </c>
      <c r="AE93" s="52">
        <f>SUMIFS(데이터!$G:$G,데이터!$F:$F,$D93,데이터!$N:$N,$A$1,데이터!$O:$O,AD$1)</f>
        <v>8</v>
      </c>
      <c r="AF93" s="51">
        <f>COUNTIFS(데이터!$F:$F,$D93,데이터!$N:$N,$A$1,데이터!$O:$O,AF$1)</f>
        <v>7</v>
      </c>
      <c r="AG93" s="52">
        <f>SUMIFS(데이터!$G:$G,데이터!$F:$F,$D93,데이터!$N:$N,$A$1,데이터!$O:$O,AF$1)</f>
        <v>8</v>
      </c>
    </row>
    <row r="94" spans="1:38">
      <c r="A94" s="233"/>
      <c r="B94" s="233"/>
      <c r="C94" s="233"/>
      <c r="D94" s="49" t="str">
        <f>연간집계!D94</f>
        <v>포토로그북_198_198 기성 쿠션바인더 (뉴_포토로그북_198_198_르느와르화이트190_(내지만) / 198X198 | 내지만(표지없음) | 없음 | 50p)</v>
      </c>
      <c r="E94" s="50" t="str">
        <f>연간집계!E94</f>
        <v>포토로그북 (내지)</v>
      </c>
      <c r="F94" s="51">
        <f>COUNTIFS(데이터!F:F,D94,데이터!$N:$N,$A$1)</f>
        <v>0</v>
      </c>
      <c r="G94" s="52">
        <f>SUMIFS(데이터!G:G,데이터!F:F,D94,데이터!$N:$N,$A$1)</f>
        <v>0</v>
      </c>
      <c r="H94" s="55">
        <f t="shared" si="2"/>
        <v>0</v>
      </c>
      <c r="I94" s="77">
        <f t="shared" si="4"/>
        <v>0</v>
      </c>
      <c r="J94" s="51">
        <f>COUNTIFS(데이터!$F:$F,$D94,데이터!$N:$N,$A$1,데이터!$O:$O,J$1)</f>
        <v>0</v>
      </c>
      <c r="K94" s="52">
        <f>SUMIFS(데이터!$G:$G,데이터!$F:$F,$D94,데이터!$N:$N,$A$1,데이터!$O:$O,J$1)</f>
        <v>0</v>
      </c>
      <c r="L94" s="51">
        <f>COUNTIFS(데이터!$F:$F,$D94,데이터!$N:$N,$A$1,데이터!$O:$O,L$1)</f>
        <v>0</v>
      </c>
      <c r="M94" s="52">
        <f>SUMIFS(데이터!$G:$G,데이터!$F:$F,$D94,데이터!$N:$N,$A$1,데이터!$O:$O,L$1)</f>
        <v>0</v>
      </c>
      <c r="N94" s="51">
        <f>COUNTIFS(데이터!$F:$F,$D94,데이터!$N:$N,$A$1,데이터!$O:$O,N$1)</f>
        <v>0</v>
      </c>
      <c r="O94" s="52">
        <f>SUMIFS(데이터!$G:$G,데이터!$F:$F,$D94,데이터!$N:$N,$A$1,데이터!$O:$O,N$1)</f>
        <v>0</v>
      </c>
      <c r="P94" s="51">
        <f>COUNTIFS(데이터!$F:$F,$D94,데이터!$N:$N,$A$1,데이터!$O:$O,P$1)</f>
        <v>0</v>
      </c>
      <c r="Q94" s="52">
        <f>SUMIFS(데이터!$G:$G,데이터!$F:$F,$D94,데이터!$N:$N,$A$1,데이터!$O:$O,P$1)</f>
        <v>0</v>
      </c>
      <c r="R94" s="51">
        <f>COUNTIFS(데이터!$F:$F,$D94,데이터!$N:$N,$A$1,데이터!$O:$O,R$1)</f>
        <v>0</v>
      </c>
      <c r="S94" s="52">
        <f>SUMIFS(데이터!$G:$G,데이터!$F:$F,$D94,데이터!$N:$N,$A$1,데이터!$O:$O,R$1)</f>
        <v>0</v>
      </c>
      <c r="T94" s="51">
        <f>COUNTIFS(데이터!$F:$F,$D94,데이터!$N:$N,$A$1,데이터!$O:$O,T$1)</f>
        <v>0</v>
      </c>
      <c r="U94" s="52">
        <f>SUMIFS(데이터!$G:$G,데이터!$F:$F,$D94,데이터!$N:$N,$A$1,데이터!$O:$O,T$1)</f>
        <v>0</v>
      </c>
      <c r="V94" s="51">
        <f>COUNTIFS(데이터!$F:$F,$D94,데이터!$N:$N,$A$1,데이터!$O:$O,V$1)</f>
        <v>0</v>
      </c>
      <c r="W94" s="52">
        <f>SUMIFS(데이터!$G:$G,데이터!$F:$F,$D94,데이터!$N:$N,$A$1,데이터!$O:$O,V$1)</f>
        <v>0</v>
      </c>
      <c r="X94" s="51">
        <f>COUNTIFS(데이터!$F:$F,$D94,데이터!$N:$N,$A$1,데이터!$O:$O,X$1)</f>
        <v>0</v>
      </c>
      <c r="Y94" s="52">
        <f>SUMIFS(데이터!$G:$G,데이터!$F:$F,$D94,데이터!$N:$N,$A$1,데이터!$O:$O,X$1)</f>
        <v>0</v>
      </c>
      <c r="Z94" s="51">
        <f>COUNTIFS(데이터!$F:$F,$D94,데이터!$N:$N,$A$1,데이터!$O:$O,Z$1)</f>
        <v>0</v>
      </c>
      <c r="AA94" s="52">
        <f>SUMIFS(데이터!$G:$G,데이터!$F:$F,$D94,데이터!$N:$N,$A$1,데이터!$O:$O,Z$1)</f>
        <v>0</v>
      </c>
      <c r="AB94" s="51">
        <f>COUNTIFS(데이터!$F:$F,$D94,데이터!$N:$N,$A$1,데이터!$O:$O,AB$1)</f>
        <v>0</v>
      </c>
      <c r="AC94" s="52">
        <f>SUMIFS(데이터!$G:$G,데이터!$F:$F,$D94,데이터!$N:$N,$A$1,데이터!$O:$O,AB$1)</f>
        <v>0</v>
      </c>
      <c r="AD94" s="51">
        <f>COUNTIFS(데이터!$F:$F,$D94,데이터!$N:$N,$A$1,데이터!$O:$O,AD$1)</f>
        <v>0</v>
      </c>
      <c r="AE94" s="52">
        <f>SUMIFS(데이터!$G:$G,데이터!$F:$F,$D94,데이터!$N:$N,$A$1,데이터!$O:$O,AD$1)</f>
        <v>0</v>
      </c>
      <c r="AF94" s="51">
        <f>COUNTIFS(데이터!$F:$F,$D94,데이터!$N:$N,$A$1,데이터!$O:$O,AF$1)</f>
        <v>0</v>
      </c>
      <c r="AG94" s="52">
        <f>SUMIFS(데이터!$G:$G,데이터!$F:$F,$D94,데이터!$N:$N,$A$1,데이터!$O:$O,AF$1)</f>
        <v>0</v>
      </c>
    </row>
    <row r="95" spans="1:38">
      <c r="A95" s="233"/>
      <c r="B95" s="233"/>
      <c r="C95" s="242" t="s">
        <v>1040</v>
      </c>
      <c r="D95" s="49" t="str">
        <f>연간집계!D95</f>
        <v>프리북_198_198_가변 소프트 (프리북198_198_198_가변 소프트 / 198X198 | 소프트커버 | 없음 | 66p)</v>
      </c>
      <c r="E95" s="50" t="str">
        <f>연간집계!E95</f>
        <v>프리북 198 (소프트)</v>
      </c>
      <c r="F95" s="51">
        <f>COUNTIFS(데이터!F:F,D95,데이터!$N:$N,$A$1)</f>
        <v>26</v>
      </c>
      <c r="G95" s="52">
        <f>SUMIFS(데이터!G:G,데이터!F:F,D95,데이터!$N:$N,$A$1)</f>
        <v>49</v>
      </c>
      <c r="H95" s="55">
        <f t="shared" si="2"/>
        <v>3.6087789070555309E-3</v>
      </c>
      <c r="I95" s="232">
        <f>SUM(G95:G96)</f>
        <v>167</v>
      </c>
      <c r="J95" s="51">
        <f>COUNTIFS(데이터!$F:$F,$D95,데이터!$N:$N,$A$1,데이터!$O:$O,J$1)</f>
        <v>0</v>
      </c>
      <c r="K95" s="52">
        <f>SUMIFS(데이터!$G:$G,데이터!$F:$F,$D95,데이터!$N:$N,$A$1,데이터!$O:$O,J$1)</f>
        <v>0</v>
      </c>
      <c r="L95" s="51">
        <f>COUNTIFS(데이터!$F:$F,$D95,데이터!$N:$N,$A$1,데이터!$O:$O,L$1)</f>
        <v>0</v>
      </c>
      <c r="M95" s="52">
        <f>SUMIFS(데이터!$G:$G,데이터!$F:$F,$D95,데이터!$N:$N,$A$1,데이터!$O:$O,L$1)</f>
        <v>0</v>
      </c>
      <c r="N95" s="51">
        <f>COUNTIFS(데이터!$F:$F,$D95,데이터!$N:$N,$A$1,데이터!$O:$O,N$1)</f>
        <v>0</v>
      </c>
      <c r="O95" s="52">
        <f>SUMIFS(데이터!$G:$G,데이터!$F:$F,$D95,데이터!$N:$N,$A$1,데이터!$O:$O,N$1)</f>
        <v>0</v>
      </c>
      <c r="P95" s="51">
        <f>COUNTIFS(데이터!$F:$F,$D95,데이터!$N:$N,$A$1,데이터!$O:$O,P$1)</f>
        <v>0</v>
      </c>
      <c r="Q95" s="52">
        <f>SUMIFS(데이터!$G:$G,데이터!$F:$F,$D95,데이터!$N:$N,$A$1,데이터!$O:$O,P$1)</f>
        <v>0</v>
      </c>
      <c r="R95" s="51">
        <f>COUNTIFS(데이터!$F:$F,$D95,데이터!$N:$N,$A$1,데이터!$O:$O,R$1)</f>
        <v>0</v>
      </c>
      <c r="S95" s="52">
        <f>SUMIFS(데이터!$G:$G,데이터!$F:$F,$D95,데이터!$N:$N,$A$1,데이터!$O:$O,R$1)</f>
        <v>0</v>
      </c>
      <c r="T95" s="51">
        <f>COUNTIFS(데이터!$F:$F,$D95,데이터!$N:$N,$A$1,데이터!$O:$O,T$1)</f>
        <v>0</v>
      </c>
      <c r="U95" s="52">
        <f>SUMIFS(데이터!$G:$G,데이터!$F:$F,$D95,데이터!$N:$N,$A$1,데이터!$O:$O,T$1)</f>
        <v>0</v>
      </c>
      <c r="V95" s="51">
        <f>COUNTIFS(데이터!$F:$F,$D95,데이터!$N:$N,$A$1,데이터!$O:$O,V$1)</f>
        <v>0</v>
      </c>
      <c r="W95" s="52">
        <f>SUMIFS(데이터!$G:$G,데이터!$F:$F,$D95,데이터!$N:$N,$A$1,데이터!$O:$O,V$1)</f>
        <v>0</v>
      </c>
      <c r="X95" s="51">
        <f>COUNTIFS(데이터!$F:$F,$D95,데이터!$N:$N,$A$1,데이터!$O:$O,X$1)</f>
        <v>1</v>
      </c>
      <c r="Y95" s="52">
        <f>SUMIFS(데이터!$G:$G,데이터!$F:$F,$D95,데이터!$N:$N,$A$1,데이터!$O:$O,X$1)</f>
        <v>1</v>
      </c>
      <c r="Z95" s="51">
        <f>COUNTIFS(데이터!$F:$F,$D95,데이터!$N:$N,$A$1,데이터!$O:$O,Z$1)</f>
        <v>3</v>
      </c>
      <c r="AA95" s="52">
        <f>SUMIFS(데이터!$G:$G,데이터!$F:$F,$D95,데이터!$N:$N,$A$1,데이터!$O:$O,Z$1)</f>
        <v>3</v>
      </c>
      <c r="AB95" s="51">
        <f>COUNTIFS(데이터!$F:$F,$D95,데이터!$N:$N,$A$1,데이터!$O:$O,AB$1)</f>
        <v>10</v>
      </c>
      <c r="AC95" s="52">
        <f>SUMIFS(데이터!$G:$G,데이터!$F:$F,$D95,데이터!$N:$N,$A$1,데이터!$O:$O,AB$1)</f>
        <v>23</v>
      </c>
      <c r="AD95" s="51">
        <f>COUNTIFS(데이터!$F:$F,$D95,데이터!$N:$N,$A$1,데이터!$O:$O,AD$1)</f>
        <v>4</v>
      </c>
      <c r="AE95" s="52">
        <f>SUMIFS(데이터!$G:$G,데이터!$F:$F,$D95,데이터!$N:$N,$A$1,데이터!$O:$O,AD$1)</f>
        <v>14</v>
      </c>
      <c r="AF95" s="51">
        <f>COUNTIFS(데이터!$F:$F,$D95,데이터!$N:$N,$A$1,데이터!$O:$O,AF$1)</f>
        <v>8</v>
      </c>
      <c r="AG95" s="52">
        <f>SUMIFS(데이터!$G:$G,데이터!$F:$F,$D95,데이터!$N:$N,$A$1,데이터!$O:$O,AF$1)</f>
        <v>8</v>
      </c>
    </row>
    <row r="96" spans="1:38">
      <c r="A96" s="233"/>
      <c r="B96" s="233"/>
      <c r="C96" s="233"/>
      <c r="D96" s="49" t="str">
        <f>연간집계!D96</f>
        <v>프리북_198_198_가변 하드 (프리북198_198_198_가변 하드 / 198X198 | 하드커버 | 없음 | 66p)</v>
      </c>
      <c r="E96" s="50" t="str">
        <f>연간집계!E96</f>
        <v>프리북 198 (하드)</v>
      </c>
      <c r="F96" s="51">
        <f>COUNTIFS(데이터!F:F,D96,데이터!$N:$N,$A$1)</f>
        <v>55</v>
      </c>
      <c r="G96" s="52">
        <f>SUMIFS(데이터!G:G,데이터!F:F,D96,데이터!$N:$N,$A$1)</f>
        <v>118</v>
      </c>
      <c r="H96" s="55">
        <f t="shared" si="2"/>
        <v>8.6905287965827072E-3</v>
      </c>
      <c r="I96" s="233"/>
      <c r="J96" s="51">
        <f>COUNTIFS(데이터!$F:$F,$D96,데이터!$N:$N,$A$1,데이터!$O:$O,J$1)</f>
        <v>0</v>
      </c>
      <c r="K96" s="52">
        <f>SUMIFS(데이터!$G:$G,데이터!$F:$F,$D96,데이터!$N:$N,$A$1,데이터!$O:$O,J$1)</f>
        <v>0</v>
      </c>
      <c r="L96" s="51">
        <f>COUNTIFS(데이터!$F:$F,$D96,데이터!$N:$N,$A$1,데이터!$O:$O,L$1)</f>
        <v>0</v>
      </c>
      <c r="M96" s="52">
        <f>SUMIFS(데이터!$G:$G,데이터!$F:$F,$D96,데이터!$N:$N,$A$1,데이터!$O:$O,L$1)</f>
        <v>0</v>
      </c>
      <c r="N96" s="51">
        <f>COUNTIFS(데이터!$F:$F,$D96,데이터!$N:$N,$A$1,데이터!$O:$O,N$1)</f>
        <v>0</v>
      </c>
      <c r="O96" s="52">
        <f>SUMIFS(데이터!$G:$G,데이터!$F:$F,$D96,데이터!$N:$N,$A$1,데이터!$O:$O,N$1)</f>
        <v>0</v>
      </c>
      <c r="P96" s="51">
        <f>COUNTIFS(데이터!$F:$F,$D96,데이터!$N:$N,$A$1,데이터!$O:$O,P$1)</f>
        <v>0</v>
      </c>
      <c r="Q96" s="52">
        <f>SUMIFS(데이터!$G:$G,데이터!$F:$F,$D96,데이터!$N:$N,$A$1,데이터!$O:$O,P$1)</f>
        <v>0</v>
      </c>
      <c r="R96" s="51">
        <f>COUNTIFS(데이터!$F:$F,$D96,데이터!$N:$N,$A$1,데이터!$O:$O,R$1)</f>
        <v>0</v>
      </c>
      <c r="S96" s="52">
        <f>SUMIFS(데이터!$G:$G,데이터!$F:$F,$D96,데이터!$N:$N,$A$1,데이터!$O:$O,R$1)</f>
        <v>0</v>
      </c>
      <c r="T96" s="51">
        <f>COUNTIFS(데이터!$F:$F,$D96,데이터!$N:$N,$A$1,데이터!$O:$O,T$1)</f>
        <v>0</v>
      </c>
      <c r="U96" s="52">
        <f>SUMIFS(데이터!$G:$G,데이터!$F:$F,$D96,데이터!$N:$N,$A$1,데이터!$O:$O,T$1)</f>
        <v>0</v>
      </c>
      <c r="V96" s="51">
        <f>COUNTIFS(데이터!$F:$F,$D96,데이터!$N:$N,$A$1,데이터!$O:$O,V$1)</f>
        <v>0</v>
      </c>
      <c r="W96" s="52">
        <f>SUMIFS(데이터!$G:$G,데이터!$F:$F,$D96,데이터!$N:$N,$A$1,데이터!$O:$O,V$1)</f>
        <v>0</v>
      </c>
      <c r="X96" s="51">
        <f>COUNTIFS(데이터!$F:$F,$D96,데이터!$N:$N,$A$1,데이터!$O:$O,X$1)</f>
        <v>2</v>
      </c>
      <c r="Y96" s="52">
        <f>SUMIFS(데이터!$G:$G,데이터!$F:$F,$D96,데이터!$N:$N,$A$1,데이터!$O:$O,X$1)</f>
        <v>4</v>
      </c>
      <c r="Z96" s="51">
        <f>COUNTIFS(데이터!$F:$F,$D96,데이터!$N:$N,$A$1,데이터!$O:$O,Z$1)</f>
        <v>4</v>
      </c>
      <c r="AA96" s="52">
        <f>SUMIFS(데이터!$G:$G,데이터!$F:$F,$D96,데이터!$N:$N,$A$1,데이터!$O:$O,Z$1)</f>
        <v>5</v>
      </c>
      <c r="AB96" s="51">
        <f>COUNTIFS(데이터!$F:$F,$D96,데이터!$N:$N,$A$1,데이터!$O:$O,AB$1)</f>
        <v>18</v>
      </c>
      <c r="AC96" s="52">
        <f>SUMIFS(데이터!$G:$G,데이터!$F:$F,$D96,데이터!$N:$N,$A$1,데이터!$O:$O,AB$1)</f>
        <v>18</v>
      </c>
      <c r="AD96" s="51">
        <f>COUNTIFS(데이터!$F:$F,$D96,데이터!$N:$N,$A$1,데이터!$O:$O,AD$1)</f>
        <v>16</v>
      </c>
      <c r="AE96" s="52">
        <f>SUMIFS(데이터!$G:$G,데이터!$F:$F,$D96,데이터!$N:$N,$A$1,데이터!$O:$O,AD$1)</f>
        <v>63</v>
      </c>
      <c r="AF96" s="51">
        <f>COUNTIFS(데이터!$F:$F,$D96,데이터!$N:$N,$A$1,데이터!$O:$O,AF$1)</f>
        <v>15</v>
      </c>
      <c r="AG96" s="52">
        <f>SUMIFS(데이터!$G:$G,데이터!$F:$F,$D96,데이터!$N:$N,$A$1,데이터!$O:$O,AF$1)</f>
        <v>28</v>
      </c>
    </row>
    <row r="97" spans="1:33">
      <c r="A97" s="233"/>
      <c r="B97" s="233"/>
      <c r="C97" s="242" t="s">
        <v>1045</v>
      </c>
      <c r="D97" s="49" t="str">
        <f>연간집계!D97</f>
        <v>프리북와이드_251_186_가변 소프트 (프리북와이드_251_186_가변 소프트 / 251X186 | 소프트커버 | 없음 | 38p)</v>
      </c>
      <c r="E97" s="50" t="str">
        <f>연간집계!E97</f>
        <v>프리북와이드 (소프트)</v>
      </c>
      <c r="F97" s="51">
        <f>COUNTIFS(데이터!F:F,D97,데이터!$N:$N,$A$1)</f>
        <v>20</v>
      </c>
      <c r="G97" s="52">
        <f>SUMIFS(데이터!G:G,데이터!F:F,D97,데이터!$N:$N,$A$1)</f>
        <v>30</v>
      </c>
      <c r="H97" s="55">
        <f t="shared" si="2"/>
        <v>2.2094564737074681E-3</v>
      </c>
      <c r="I97" s="232">
        <f>SUM(G97:G98)</f>
        <v>86</v>
      </c>
      <c r="J97" s="51">
        <f>COUNTIFS(데이터!$F:$F,$D97,데이터!$N:$N,$A$1,데이터!$O:$O,J$1)</f>
        <v>0</v>
      </c>
      <c r="K97" s="52">
        <f>SUMIFS(데이터!$G:$G,데이터!$F:$F,$D97,데이터!$N:$N,$A$1,데이터!$O:$O,J$1)</f>
        <v>0</v>
      </c>
      <c r="L97" s="51">
        <f>COUNTIFS(데이터!$F:$F,$D97,데이터!$N:$N,$A$1,데이터!$O:$O,L$1)</f>
        <v>0</v>
      </c>
      <c r="M97" s="52">
        <f>SUMIFS(데이터!$G:$G,데이터!$F:$F,$D97,데이터!$N:$N,$A$1,데이터!$O:$O,L$1)</f>
        <v>0</v>
      </c>
      <c r="N97" s="51">
        <f>COUNTIFS(데이터!$F:$F,$D97,데이터!$N:$N,$A$1,데이터!$O:$O,N$1)</f>
        <v>0</v>
      </c>
      <c r="O97" s="52">
        <f>SUMIFS(데이터!$G:$G,데이터!$F:$F,$D97,데이터!$N:$N,$A$1,데이터!$O:$O,N$1)</f>
        <v>0</v>
      </c>
      <c r="P97" s="51">
        <f>COUNTIFS(데이터!$F:$F,$D97,데이터!$N:$N,$A$1,데이터!$O:$O,P$1)</f>
        <v>0</v>
      </c>
      <c r="Q97" s="52">
        <f>SUMIFS(데이터!$G:$G,데이터!$F:$F,$D97,데이터!$N:$N,$A$1,데이터!$O:$O,P$1)</f>
        <v>0</v>
      </c>
      <c r="R97" s="51">
        <f>COUNTIFS(데이터!$F:$F,$D97,데이터!$N:$N,$A$1,데이터!$O:$O,R$1)</f>
        <v>0</v>
      </c>
      <c r="S97" s="52">
        <f>SUMIFS(데이터!$G:$G,데이터!$F:$F,$D97,데이터!$N:$N,$A$1,데이터!$O:$O,R$1)</f>
        <v>0</v>
      </c>
      <c r="T97" s="51">
        <f>COUNTIFS(데이터!$F:$F,$D97,데이터!$N:$N,$A$1,데이터!$O:$O,T$1)</f>
        <v>0</v>
      </c>
      <c r="U97" s="52">
        <f>SUMIFS(데이터!$G:$G,데이터!$F:$F,$D97,데이터!$N:$N,$A$1,데이터!$O:$O,T$1)</f>
        <v>0</v>
      </c>
      <c r="V97" s="51">
        <f>COUNTIFS(데이터!$F:$F,$D97,데이터!$N:$N,$A$1,데이터!$O:$O,V$1)</f>
        <v>0</v>
      </c>
      <c r="W97" s="52">
        <f>SUMIFS(데이터!$G:$G,데이터!$F:$F,$D97,데이터!$N:$N,$A$1,데이터!$O:$O,V$1)</f>
        <v>0</v>
      </c>
      <c r="X97" s="51">
        <f>COUNTIFS(데이터!$F:$F,$D97,데이터!$N:$N,$A$1,데이터!$O:$O,X$1)</f>
        <v>1</v>
      </c>
      <c r="Y97" s="52">
        <f>SUMIFS(데이터!$G:$G,데이터!$F:$F,$D97,데이터!$N:$N,$A$1,데이터!$O:$O,X$1)</f>
        <v>1</v>
      </c>
      <c r="Z97" s="51">
        <f>COUNTIFS(데이터!$F:$F,$D97,데이터!$N:$N,$A$1,데이터!$O:$O,Z$1)</f>
        <v>0</v>
      </c>
      <c r="AA97" s="52">
        <f>SUMIFS(데이터!$G:$G,데이터!$F:$F,$D97,데이터!$N:$N,$A$1,데이터!$O:$O,Z$1)</f>
        <v>0</v>
      </c>
      <c r="AB97" s="51">
        <f>COUNTIFS(데이터!$F:$F,$D97,데이터!$N:$N,$A$1,데이터!$O:$O,AB$1)</f>
        <v>5</v>
      </c>
      <c r="AC97" s="52">
        <f>SUMIFS(데이터!$G:$G,데이터!$F:$F,$D97,데이터!$N:$N,$A$1,데이터!$O:$O,AB$1)</f>
        <v>10</v>
      </c>
      <c r="AD97" s="51">
        <f>COUNTIFS(데이터!$F:$F,$D97,데이터!$N:$N,$A$1,데이터!$O:$O,AD$1)</f>
        <v>7</v>
      </c>
      <c r="AE97" s="52">
        <f>SUMIFS(데이터!$G:$G,데이터!$F:$F,$D97,데이터!$N:$N,$A$1,데이터!$O:$O,AD$1)</f>
        <v>10</v>
      </c>
      <c r="AF97" s="51">
        <f>COUNTIFS(데이터!$F:$F,$D97,데이터!$N:$N,$A$1,데이터!$O:$O,AF$1)</f>
        <v>7</v>
      </c>
      <c r="AG97" s="52">
        <f>SUMIFS(데이터!$G:$G,데이터!$F:$F,$D97,데이터!$N:$N,$A$1,데이터!$O:$O,AF$1)</f>
        <v>9</v>
      </c>
    </row>
    <row r="98" spans="1:33">
      <c r="A98" s="233"/>
      <c r="B98" s="233"/>
      <c r="C98" s="233"/>
      <c r="D98" s="49" t="str">
        <f>연간집계!D98</f>
        <v>프리북와이드_251_186_가변하드 (프리북와이드_251_186_가변 하드커버 / 251X186 | 하드커버 | 없음 | 38p)</v>
      </c>
      <c r="E98" s="50" t="str">
        <f>연간집계!E98</f>
        <v>프리북와이드 (하드)</v>
      </c>
      <c r="F98" s="51">
        <f>COUNTIFS(데이터!F:F,D98,데이터!$N:$N,$A$1)</f>
        <v>42</v>
      </c>
      <c r="G98" s="52">
        <f>SUMIFS(데이터!G:G,데이터!F:F,D98,데이터!$N:$N,$A$1)</f>
        <v>56</v>
      </c>
      <c r="H98" s="55">
        <f t="shared" si="2"/>
        <v>4.124318750920607E-3</v>
      </c>
      <c r="I98" s="233"/>
      <c r="J98" s="51">
        <f>COUNTIFS(데이터!$F:$F,$D98,데이터!$N:$N,$A$1,데이터!$O:$O,J$1)</f>
        <v>0</v>
      </c>
      <c r="K98" s="52">
        <f>SUMIFS(데이터!$G:$G,데이터!$F:$F,$D98,데이터!$N:$N,$A$1,데이터!$O:$O,J$1)</f>
        <v>0</v>
      </c>
      <c r="L98" s="51">
        <f>COUNTIFS(데이터!$F:$F,$D98,데이터!$N:$N,$A$1,데이터!$O:$O,L$1)</f>
        <v>0</v>
      </c>
      <c r="M98" s="52">
        <f>SUMIFS(데이터!$G:$G,데이터!$F:$F,$D98,데이터!$N:$N,$A$1,데이터!$O:$O,L$1)</f>
        <v>0</v>
      </c>
      <c r="N98" s="51">
        <f>COUNTIFS(데이터!$F:$F,$D98,데이터!$N:$N,$A$1,데이터!$O:$O,N$1)</f>
        <v>0</v>
      </c>
      <c r="O98" s="52">
        <f>SUMIFS(데이터!$G:$G,데이터!$F:$F,$D98,데이터!$N:$N,$A$1,데이터!$O:$O,N$1)</f>
        <v>0</v>
      </c>
      <c r="P98" s="51">
        <f>COUNTIFS(데이터!$F:$F,$D98,데이터!$N:$N,$A$1,데이터!$O:$O,P$1)</f>
        <v>0</v>
      </c>
      <c r="Q98" s="52">
        <f>SUMIFS(데이터!$G:$G,데이터!$F:$F,$D98,데이터!$N:$N,$A$1,데이터!$O:$O,P$1)</f>
        <v>0</v>
      </c>
      <c r="R98" s="51">
        <f>COUNTIFS(데이터!$F:$F,$D98,데이터!$N:$N,$A$1,데이터!$O:$O,R$1)</f>
        <v>0</v>
      </c>
      <c r="S98" s="52">
        <f>SUMIFS(데이터!$G:$G,데이터!$F:$F,$D98,데이터!$N:$N,$A$1,데이터!$O:$O,R$1)</f>
        <v>0</v>
      </c>
      <c r="T98" s="51">
        <f>COUNTIFS(데이터!$F:$F,$D98,데이터!$N:$N,$A$1,데이터!$O:$O,T$1)</f>
        <v>0</v>
      </c>
      <c r="U98" s="52">
        <f>SUMIFS(데이터!$G:$G,데이터!$F:$F,$D98,데이터!$N:$N,$A$1,데이터!$O:$O,T$1)</f>
        <v>0</v>
      </c>
      <c r="V98" s="51">
        <f>COUNTIFS(데이터!$F:$F,$D98,데이터!$N:$N,$A$1,데이터!$O:$O,V$1)</f>
        <v>0</v>
      </c>
      <c r="W98" s="52">
        <f>SUMIFS(데이터!$G:$G,데이터!$F:$F,$D98,데이터!$N:$N,$A$1,데이터!$O:$O,V$1)</f>
        <v>0</v>
      </c>
      <c r="X98" s="51">
        <f>COUNTIFS(데이터!$F:$F,$D98,데이터!$N:$N,$A$1,데이터!$O:$O,X$1)</f>
        <v>1</v>
      </c>
      <c r="Y98" s="52">
        <f>SUMIFS(데이터!$G:$G,데이터!$F:$F,$D98,데이터!$N:$N,$A$1,데이터!$O:$O,X$1)</f>
        <v>1</v>
      </c>
      <c r="Z98" s="51">
        <f>COUNTIFS(데이터!$F:$F,$D98,데이터!$N:$N,$A$1,데이터!$O:$O,Z$1)</f>
        <v>8</v>
      </c>
      <c r="AA98" s="52">
        <f>SUMIFS(데이터!$G:$G,데이터!$F:$F,$D98,데이터!$N:$N,$A$1,데이터!$O:$O,Z$1)</f>
        <v>12</v>
      </c>
      <c r="AB98" s="51">
        <f>COUNTIFS(데이터!$F:$F,$D98,데이터!$N:$N,$A$1,데이터!$O:$O,AB$1)</f>
        <v>13</v>
      </c>
      <c r="AC98" s="52">
        <f>SUMIFS(데이터!$G:$G,데이터!$F:$F,$D98,데이터!$N:$N,$A$1,데이터!$O:$O,AB$1)</f>
        <v>18</v>
      </c>
      <c r="AD98" s="51">
        <f>COUNTIFS(데이터!$F:$F,$D98,데이터!$N:$N,$A$1,데이터!$O:$O,AD$1)</f>
        <v>11</v>
      </c>
      <c r="AE98" s="52">
        <f>SUMIFS(데이터!$G:$G,데이터!$F:$F,$D98,데이터!$N:$N,$A$1,데이터!$O:$O,AD$1)</f>
        <v>16</v>
      </c>
      <c r="AF98" s="51">
        <f>COUNTIFS(데이터!$F:$F,$D98,데이터!$N:$N,$A$1,데이터!$O:$O,AF$1)</f>
        <v>9</v>
      </c>
      <c r="AG98" s="52">
        <f>SUMIFS(데이터!$G:$G,데이터!$F:$F,$D98,데이터!$N:$N,$A$1,데이터!$O:$O,AF$1)</f>
        <v>9</v>
      </c>
    </row>
    <row r="99" spans="1:33">
      <c r="A99" s="233"/>
      <c r="B99" s="233"/>
      <c r="C99" s="242" t="s">
        <v>1050</v>
      </c>
      <c r="D99" s="49" t="str">
        <f>연간집계!D99</f>
        <v>프리북A4_197_278_가변 하드 (프리북A4_197_278_가변 하드 / 197X278 | 하드커버 | 없음 | 66p)</v>
      </c>
      <c r="E99" s="50" t="str">
        <f>연간집계!E99</f>
        <v>프리북A4 (하드)</v>
      </c>
      <c r="F99" s="51">
        <f>COUNTIFS(데이터!F:F,D99,데이터!$N:$N,$A$1)</f>
        <v>67</v>
      </c>
      <c r="G99" s="52">
        <f>SUMIFS(데이터!G:G,데이터!F:F,D99,데이터!$N:$N,$A$1)</f>
        <v>88</v>
      </c>
      <c r="H99" s="55">
        <f t="shared" si="2"/>
        <v>6.4810723228752396E-3</v>
      </c>
      <c r="I99" s="232">
        <f>SUM(G99:G100)</f>
        <v>115</v>
      </c>
      <c r="J99" s="51">
        <f>COUNTIFS(데이터!$F:$F,$D99,데이터!$N:$N,$A$1,데이터!$O:$O,J$1)</f>
        <v>0</v>
      </c>
      <c r="K99" s="52">
        <f>SUMIFS(데이터!$G:$G,데이터!$F:$F,$D99,데이터!$N:$N,$A$1,데이터!$O:$O,J$1)</f>
        <v>0</v>
      </c>
      <c r="L99" s="51">
        <f>COUNTIFS(데이터!$F:$F,$D99,데이터!$N:$N,$A$1,데이터!$O:$O,L$1)</f>
        <v>0</v>
      </c>
      <c r="M99" s="52">
        <f>SUMIFS(데이터!$G:$G,데이터!$F:$F,$D99,데이터!$N:$N,$A$1,데이터!$O:$O,L$1)</f>
        <v>0</v>
      </c>
      <c r="N99" s="51">
        <f>COUNTIFS(데이터!$F:$F,$D99,데이터!$N:$N,$A$1,데이터!$O:$O,N$1)</f>
        <v>0</v>
      </c>
      <c r="O99" s="52">
        <f>SUMIFS(데이터!$G:$G,데이터!$F:$F,$D99,데이터!$N:$N,$A$1,데이터!$O:$O,N$1)</f>
        <v>0</v>
      </c>
      <c r="P99" s="51">
        <f>COUNTIFS(데이터!$F:$F,$D99,데이터!$N:$N,$A$1,데이터!$O:$O,P$1)</f>
        <v>0</v>
      </c>
      <c r="Q99" s="52">
        <f>SUMIFS(데이터!$G:$G,데이터!$F:$F,$D99,데이터!$N:$N,$A$1,데이터!$O:$O,P$1)</f>
        <v>0</v>
      </c>
      <c r="R99" s="51">
        <f>COUNTIFS(데이터!$F:$F,$D99,데이터!$N:$N,$A$1,데이터!$O:$O,R$1)</f>
        <v>0</v>
      </c>
      <c r="S99" s="52">
        <f>SUMIFS(데이터!$G:$G,데이터!$F:$F,$D99,데이터!$N:$N,$A$1,데이터!$O:$O,R$1)</f>
        <v>0</v>
      </c>
      <c r="T99" s="51">
        <f>COUNTIFS(데이터!$F:$F,$D99,데이터!$N:$N,$A$1,데이터!$O:$O,T$1)</f>
        <v>0</v>
      </c>
      <c r="U99" s="52">
        <f>SUMIFS(데이터!$G:$G,데이터!$F:$F,$D99,데이터!$N:$N,$A$1,데이터!$O:$O,T$1)</f>
        <v>0</v>
      </c>
      <c r="V99" s="51">
        <f>COUNTIFS(데이터!$F:$F,$D99,데이터!$N:$N,$A$1,데이터!$O:$O,V$1)</f>
        <v>0</v>
      </c>
      <c r="W99" s="52">
        <f>SUMIFS(데이터!$G:$G,데이터!$F:$F,$D99,데이터!$N:$N,$A$1,데이터!$O:$O,V$1)</f>
        <v>0</v>
      </c>
      <c r="X99" s="51">
        <f>COUNTIFS(데이터!$F:$F,$D99,데이터!$N:$N,$A$1,데이터!$O:$O,X$1)</f>
        <v>4</v>
      </c>
      <c r="Y99" s="52">
        <f>SUMIFS(데이터!$G:$G,데이터!$F:$F,$D99,데이터!$N:$N,$A$1,데이터!$O:$O,X$1)</f>
        <v>4</v>
      </c>
      <c r="Z99" s="51">
        <f>COUNTIFS(데이터!$F:$F,$D99,데이터!$N:$N,$A$1,데이터!$O:$O,Z$1)</f>
        <v>13</v>
      </c>
      <c r="AA99" s="52">
        <f>SUMIFS(데이터!$G:$G,데이터!$F:$F,$D99,데이터!$N:$N,$A$1,데이터!$O:$O,Z$1)</f>
        <v>26</v>
      </c>
      <c r="AB99" s="51">
        <f>COUNTIFS(데이터!$F:$F,$D99,데이터!$N:$N,$A$1,데이터!$O:$O,AB$1)</f>
        <v>17</v>
      </c>
      <c r="AC99" s="52">
        <f>SUMIFS(데이터!$G:$G,데이터!$F:$F,$D99,데이터!$N:$N,$A$1,데이터!$O:$O,AB$1)</f>
        <v>17</v>
      </c>
      <c r="AD99" s="51">
        <f>COUNTIFS(데이터!$F:$F,$D99,데이터!$N:$N,$A$1,데이터!$O:$O,AD$1)</f>
        <v>12</v>
      </c>
      <c r="AE99" s="52">
        <f>SUMIFS(데이터!$G:$G,데이터!$F:$F,$D99,데이터!$N:$N,$A$1,데이터!$O:$O,AD$1)</f>
        <v>17</v>
      </c>
      <c r="AF99" s="51">
        <f>COUNTIFS(데이터!$F:$F,$D99,데이터!$N:$N,$A$1,데이터!$O:$O,AF$1)</f>
        <v>21</v>
      </c>
      <c r="AG99" s="52">
        <f>SUMIFS(데이터!$G:$G,데이터!$F:$F,$D99,데이터!$N:$N,$A$1,데이터!$O:$O,AF$1)</f>
        <v>24</v>
      </c>
    </row>
    <row r="100" spans="1:33">
      <c r="A100" s="233"/>
      <c r="B100" s="233"/>
      <c r="C100" s="233"/>
      <c r="D100" s="49" t="str">
        <f>연간집계!D100</f>
        <v>프리북A4_197_278_가변 소프트 (프리북A4_197_278_가변 소프트 / 197X278 | 소프트커버 | 없음 | 66p)</v>
      </c>
      <c r="E100" s="50" t="str">
        <f>연간집계!E100</f>
        <v>프리북A4 (소프트)</v>
      </c>
      <c r="F100" s="51">
        <f>COUNTIFS(데이터!F:F,D100,데이터!$N:$N,$A$1)</f>
        <v>17</v>
      </c>
      <c r="G100" s="52">
        <f>SUMIFS(데이터!G:G,데이터!F:F,D100,데이터!$N:$N,$A$1)</f>
        <v>27</v>
      </c>
      <c r="H100" s="55">
        <f t="shared" si="2"/>
        <v>1.988510826336721E-3</v>
      </c>
      <c r="I100" s="233"/>
      <c r="J100" s="51">
        <f>COUNTIFS(데이터!$F:$F,$D100,데이터!$N:$N,$A$1,데이터!$O:$O,J$1)</f>
        <v>0</v>
      </c>
      <c r="K100" s="52">
        <f>SUMIFS(데이터!$G:$G,데이터!$F:$F,$D100,데이터!$N:$N,$A$1,데이터!$O:$O,J$1)</f>
        <v>0</v>
      </c>
      <c r="L100" s="51">
        <f>COUNTIFS(데이터!$F:$F,$D100,데이터!$N:$N,$A$1,데이터!$O:$O,L$1)</f>
        <v>0</v>
      </c>
      <c r="M100" s="52">
        <f>SUMIFS(데이터!$G:$G,데이터!$F:$F,$D100,데이터!$N:$N,$A$1,데이터!$O:$O,L$1)</f>
        <v>0</v>
      </c>
      <c r="N100" s="51">
        <f>COUNTIFS(데이터!$F:$F,$D100,데이터!$N:$N,$A$1,데이터!$O:$O,N$1)</f>
        <v>0</v>
      </c>
      <c r="O100" s="52">
        <f>SUMIFS(데이터!$G:$G,데이터!$F:$F,$D100,데이터!$N:$N,$A$1,데이터!$O:$O,N$1)</f>
        <v>0</v>
      </c>
      <c r="P100" s="51">
        <f>COUNTIFS(데이터!$F:$F,$D100,데이터!$N:$N,$A$1,데이터!$O:$O,P$1)</f>
        <v>0</v>
      </c>
      <c r="Q100" s="52">
        <f>SUMIFS(데이터!$G:$G,데이터!$F:$F,$D100,데이터!$N:$N,$A$1,데이터!$O:$O,P$1)</f>
        <v>0</v>
      </c>
      <c r="R100" s="51">
        <f>COUNTIFS(데이터!$F:$F,$D100,데이터!$N:$N,$A$1,데이터!$O:$O,R$1)</f>
        <v>0</v>
      </c>
      <c r="S100" s="52">
        <f>SUMIFS(데이터!$G:$G,데이터!$F:$F,$D100,데이터!$N:$N,$A$1,데이터!$O:$O,R$1)</f>
        <v>0</v>
      </c>
      <c r="T100" s="51">
        <f>COUNTIFS(데이터!$F:$F,$D100,데이터!$N:$N,$A$1,데이터!$O:$O,T$1)</f>
        <v>0</v>
      </c>
      <c r="U100" s="52">
        <f>SUMIFS(데이터!$G:$G,데이터!$F:$F,$D100,데이터!$N:$N,$A$1,데이터!$O:$O,T$1)</f>
        <v>0</v>
      </c>
      <c r="V100" s="51">
        <f>COUNTIFS(데이터!$F:$F,$D100,데이터!$N:$N,$A$1,데이터!$O:$O,V$1)</f>
        <v>0</v>
      </c>
      <c r="W100" s="52">
        <f>SUMIFS(데이터!$G:$G,데이터!$F:$F,$D100,데이터!$N:$N,$A$1,데이터!$O:$O,V$1)</f>
        <v>0</v>
      </c>
      <c r="X100" s="51">
        <f>COUNTIFS(데이터!$F:$F,$D100,데이터!$N:$N,$A$1,데이터!$O:$O,X$1)</f>
        <v>2</v>
      </c>
      <c r="Y100" s="52">
        <f>SUMIFS(데이터!$G:$G,데이터!$F:$F,$D100,데이터!$N:$N,$A$1,데이터!$O:$O,X$1)</f>
        <v>2</v>
      </c>
      <c r="Z100" s="51">
        <f>COUNTIFS(데이터!$F:$F,$D100,데이터!$N:$N,$A$1,데이터!$O:$O,Z$1)</f>
        <v>3</v>
      </c>
      <c r="AA100" s="52">
        <f>SUMIFS(데이터!$G:$G,데이터!$F:$F,$D100,데이터!$N:$N,$A$1,데이터!$O:$O,Z$1)</f>
        <v>5</v>
      </c>
      <c r="AB100" s="51">
        <f>COUNTIFS(데이터!$F:$F,$D100,데이터!$N:$N,$A$1,데이터!$O:$O,AB$1)</f>
        <v>3</v>
      </c>
      <c r="AC100" s="52">
        <f>SUMIFS(데이터!$G:$G,데이터!$F:$F,$D100,데이터!$N:$N,$A$1,데이터!$O:$O,AB$1)</f>
        <v>5</v>
      </c>
      <c r="AD100" s="51">
        <f>COUNTIFS(데이터!$F:$F,$D100,데이터!$N:$N,$A$1,데이터!$O:$O,AD$1)</f>
        <v>1</v>
      </c>
      <c r="AE100" s="52">
        <f>SUMIFS(데이터!$G:$G,데이터!$F:$F,$D100,데이터!$N:$N,$A$1,데이터!$O:$O,AD$1)</f>
        <v>1</v>
      </c>
      <c r="AF100" s="51">
        <f>COUNTIFS(데이터!$F:$F,$D100,데이터!$N:$N,$A$1,데이터!$O:$O,AF$1)</f>
        <v>8</v>
      </c>
      <c r="AG100" s="52">
        <f>SUMIFS(데이터!$G:$G,데이터!$F:$F,$D100,데이터!$N:$N,$A$1,데이터!$O:$O,AF$1)</f>
        <v>14</v>
      </c>
    </row>
    <row r="101" spans="1:33">
      <c r="A101" s="233"/>
      <c r="B101" s="233"/>
      <c r="C101" s="242" t="s">
        <v>1055</v>
      </c>
      <c r="D101" s="49" t="str">
        <f>연간집계!D101</f>
        <v>프리북A5_150_210_가변 소프트 (프리북A5_150_210_가변 소프트 / 150X210 | 소프트커버 | 없음 | 118p)</v>
      </c>
      <c r="E101" s="50" t="str">
        <f>연간집계!E101</f>
        <v>프리북 150 (소프트)</v>
      </c>
      <c r="F101" s="51">
        <f>COUNTIFS(데이터!F:F,D101,데이터!$N:$N,$A$1)</f>
        <v>43</v>
      </c>
      <c r="G101" s="52">
        <f>SUMIFS(데이터!G:G,데이터!F:F,D101,데이터!$N:$N,$A$1)</f>
        <v>75</v>
      </c>
      <c r="H101" s="55">
        <f t="shared" si="2"/>
        <v>5.5236411842686699E-3</v>
      </c>
      <c r="I101" s="232">
        <f>SUM(G101:G102)</f>
        <v>265</v>
      </c>
      <c r="J101" s="51">
        <f>COUNTIFS(데이터!$F:$F,$D101,데이터!$N:$N,$A$1,데이터!$O:$O,J$1)</f>
        <v>0</v>
      </c>
      <c r="K101" s="52">
        <f>SUMIFS(데이터!$G:$G,데이터!$F:$F,$D101,데이터!$N:$N,$A$1,데이터!$O:$O,J$1)</f>
        <v>0</v>
      </c>
      <c r="L101" s="51">
        <f>COUNTIFS(데이터!$F:$F,$D101,데이터!$N:$N,$A$1,데이터!$O:$O,L$1)</f>
        <v>0</v>
      </c>
      <c r="M101" s="52">
        <f>SUMIFS(데이터!$G:$G,데이터!$F:$F,$D101,데이터!$N:$N,$A$1,데이터!$O:$O,L$1)</f>
        <v>0</v>
      </c>
      <c r="N101" s="51">
        <f>COUNTIFS(데이터!$F:$F,$D101,데이터!$N:$N,$A$1,데이터!$O:$O,N$1)</f>
        <v>0</v>
      </c>
      <c r="O101" s="52">
        <f>SUMIFS(데이터!$G:$G,데이터!$F:$F,$D101,데이터!$N:$N,$A$1,데이터!$O:$O,N$1)</f>
        <v>0</v>
      </c>
      <c r="P101" s="51">
        <f>COUNTIFS(데이터!$F:$F,$D101,데이터!$N:$N,$A$1,데이터!$O:$O,P$1)</f>
        <v>0</v>
      </c>
      <c r="Q101" s="52">
        <f>SUMIFS(데이터!$G:$G,데이터!$F:$F,$D101,데이터!$N:$N,$A$1,데이터!$O:$O,P$1)</f>
        <v>0</v>
      </c>
      <c r="R101" s="51">
        <f>COUNTIFS(데이터!$F:$F,$D101,데이터!$N:$N,$A$1,데이터!$O:$O,R$1)</f>
        <v>0</v>
      </c>
      <c r="S101" s="52">
        <f>SUMIFS(데이터!$G:$G,데이터!$F:$F,$D101,데이터!$N:$N,$A$1,데이터!$O:$O,R$1)</f>
        <v>0</v>
      </c>
      <c r="T101" s="51">
        <f>COUNTIFS(데이터!$F:$F,$D101,데이터!$N:$N,$A$1,데이터!$O:$O,T$1)</f>
        <v>0</v>
      </c>
      <c r="U101" s="52">
        <f>SUMIFS(데이터!$G:$G,데이터!$F:$F,$D101,데이터!$N:$N,$A$1,데이터!$O:$O,T$1)</f>
        <v>0</v>
      </c>
      <c r="V101" s="51">
        <f>COUNTIFS(데이터!$F:$F,$D101,데이터!$N:$N,$A$1,데이터!$O:$O,V$1)</f>
        <v>0</v>
      </c>
      <c r="W101" s="52">
        <f>SUMIFS(데이터!$G:$G,데이터!$F:$F,$D101,데이터!$N:$N,$A$1,데이터!$O:$O,V$1)</f>
        <v>0</v>
      </c>
      <c r="X101" s="51">
        <f>COUNTIFS(데이터!$F:$F,$D101,데이터!$N:$N,$A$1,데이터!$O:$O,X$1)</f>
        <v>2</v>
      </c>
      <c r="Y101" s="52">
        <f>SUMIFS(데이터!$G:$G,데이터!$F:$F,$D101,데이터!$N:$N,$A$1,데이터!$O:$O,X$1)</f>
        <v>2</v>
      </c>
      <c r="Z101" s="51">
        <f>COUNTIFS(데이터!$F:$F,$D101,데이터!$N:$N,$A$1,데이터!$O:$O,Z$1)</f>
        <v>4</v>
      </c>
      <c r="AA101" s="52">
        <f>SUMIFS(데이터!$G:$G,데이터!$F:$F,$D101,데이터!$N:$N,$A$1,데이터!$O:$O,Z$1)</f>
        <v>4</v>
      </c>
      <c r="AB101" s="51">
        <f>COUNTIFS(데이터!$F:$F,$D101,데이터!$N:$N,$A$1,데이터!$O:$O,AB$1)</f>
        <v>14</v>
      </c>
      <c r="AC101" s="52">
        <f>SUMIFS(데이터!$G:$G,데이터!$F:$F,$D101,데이터!$N:$N,$A$1,데이터!$O:$O,AB$1)</f>
        <v>43</v>
      </c>
      <c r="AD101" s="51">
        <f>COUNTIFS(데이터!$F:$F,$D101,데이터!$N:$N,$A$1,데이터!$O:$O,AD$1)</f>
        <v>3</v>
      </c>
      <c r="AE101" s="52">
        <f>SUMIFS(데이터!$G:$G,데이터!$F:$F,$D101,데이터!$N:$N,$A$1,데이터!$O:$O,AD$1)</f>
        <v>6</v>
      </c>
      <c r="AF101" s="51">
        <f>COUNTIFS(데이터!$F:$F,$D101,데이터!$N:$N,$A$1,데이터!$O:$O,AF$1)</f>
        <v>20</v>
      </c>
      <c r="AG101" s="52">
        <f>SUMIFS(데이터!$G:$G,데이터!$F:$F,$D101,데이터!$N:$N,$A$1,데이터!$O:$O,AF$1)</f>
        <v>20</v>
      </c>
    </row>
    <row r="102" spans="1:33">
      <c r="A102" s="233"/>
      <c r="B102" s="236"/>
      <c r="C102" s="233"/>
      <c r="D102" s="49" t="str">
        <f>연간집계!D102</f>
        <v>프리북A5_150_210_가변 하드 (프리북A5_150_210_가변 하드 / 150X210 | 하드커버 | 없음 | 118p)</v>
      </c>
      <c r="E102" s="50" t="str">
        <f>연간집계!E102</f>
        <v>프리북 150 (하드)</v>
      </c>
      <c r="F102" s="79">
        <f>COUNTIFS(데이터!F:F,D102,데이터!$N:$N,$A$1)</f>
        <v>99</v>
      </c>
      <c r="G102" s="80">
        <f>SUMIFS(데이터!G:G,데이터!F:F,D102,데이터!$N:$N,$A$1)</f>
        <v>190</v>
      </c>
      <c r="H102" s="72">
        <f t="shared" si="2"/>
        <v>1.3993224333480631E-2</v>
      </c>
      <c r="I102" s="241"/>
      <c r="J102" s="51">
        <f>COUNTIFS(데이터!$F:$F,$D102,데이터!$N:$N,$A$1,데이터!$O:$O,J$1)</f>
        <v>0</v>
      </c>
      <c r="K102" s="52">
        <f>SUMIFS(데이터!$G:$G,데이터!$F:$F,$D102,데이터!$N:$N,$A$1,데이터!$O:$O,J$1)</f>
        <v>0</v>
      </c>
      <c r="L102" s="51">
        <f>COUNTIFS(데이터!$F:$F,$D102,데이터!$N:$N,$A$1,데이터!$O:$O,L$1)</f>
        <v>0</v>
      </c>
      <c r="M102" s="52">
        <f>SUMIFS(데이터!$G:$G,데이터!$F:$F,$D102,데이터!$N:$N,$A$1,데이터!$O:$O,L$1)</f>
        <v>0</v>
      </c>
      <c r="N102" s="51">
        <f>COUNTIFS(데이터!$F:$F,$D102,데이터!$N:$N,$A$1,데이터!$O:$O,N$1)</f>
        <v>0</v>
      </c>
      <c r="O102" s="52">
        <f>SUMIFS(데이터!$G:$G,데이터!$F:$F,$D102,데이터!$N:$N,$A$1,데이터!$O:$O,N$1)</f>
        <v>0</v>
      </c>
      <c r="P102" s="51">
        <f>COUNTIFS(데이터!$F:$F,$D102,데이터!$N:$N,$A$1,데이터!$O:$O,P$1)</f>
        <v>0</v>
      </c>
      <c r="Q102" s="52">
        <f>SUMIFS(데이터!$G:$G,데이터!$F:$F,$D102,데이터!$N:$N,$A$1,데이터!$O:$O,P$1)</f>
        <v>0</v>
      </c>
      <c r="R102" s="51">
        <f>COUNTIFS(데이터!$F:$F,$D102,데이터!$N:$N,$A$1,데이터!$O:$O,R$1)</f>
        <v>0</v>
      </c>
      <c r="S102" s="52">
        <f>SUMIFS(데이터!$G:$G,데이터!$F:$F,$D102,데이터!$N:$N,$A$1,데이터!$O:$O,R$1)</f>
        <v>0</v>
      </c>
      <c r="T102" s="51">
        <f>COUNTIFS(데이터!$F:$F,$D102,데이터!$N:$N,$A$1,데이터!$O:$O,T$1)</f>
        <v>0</v>
      </c>
      <c r="U102" s="52">
        <f>SUMIFS(데이터!$G:$G,데이터!$F:$F,$D102,데이터!$N:$N,$A$1,데이터!$O:$O,T$1)</f>
        <v>0</v>
      </c>
      <c r="V102" s="51">
        <f>COUNTIFS(데이터!$F:$F,$D102,데이터!$N:$N,$A$1,데이터!$O:$O,V$1)</f>
        <v>0</v>
      </c>
      <c r="W102" s="52">
        <f>SUMIFS(데이터!$G:$G,데이터!$F:$F,$D102,데이터!$N:$N,$A$1,데이터!$O:$O,V$1)</f>
        <v>0</v>
      </c>
      <c r="X102" s="51">
        <f>COUNTIFS(데이터!$F:$F,$D102,데이터!$N:$N,$A$1,데이터!$O:$O,X$1)</f>
        <v>4</v>
      </c>
      <c r="Y102" s="52">
        <f>SUMIFS(데이터!$G:$G,데이터!$F:$F,$D102,데이터!$N:$N,$A$1,데이터!$O:$O,X$1)</f>
        <v>18</v>
      </c>
      <c r="Z102" s="51">
        <f>COUNTIFS(데이터!$F:$F,$D102,데이터!$N:$N,$A$1,데이터!$O:$O,Z$1)</f>
        <v>15</v>
      </c>
      <c r="AA102" s="52">
        <f>SUMIFS(데이터!$G:$G,데이터!$F:$F,$D102,데이터!$N:$N,$A$1,데이터!$O:$O,Z$1)</f>
        <v>33</v>
      </c>
      <c r="AB102" s="51">
        <f>COUNTIFS(데이터!$F:$F,$D102,데이터!$N:$N,$A$1,데이터!$O:$O,AB$1)</f>
        <v>16</v>
      </c>
      <c r="AC102" s="52">
        <f>SUMIFS(데이터!$G:$G,데이터!$F:$F,$D102,데이터!$N:$N,$A$1,데이터!$O:$O,AB$1)</f>
        <v>18</v>
      </c>
      <c r="AD102" s="51">
        <f>COUNTIFS(데이터!$F:$F,$D102,데이터!$N:$N,$A$1,데이터!$O:$O,AD$1)</f>
        <v>18</v>
      </c>
      <c r="AE102" s="52">
        <f>SUMIFS(데이터!$G:$G,데이터!$F:$F,$D102,데이터!$N:$N,$A$1,데이터!$O:$O,AD$1)</f>
        <v>22</v>
      </c>
      <c r="AF102" s="51">
        <f>COUNTIFS(데이터!$F:$F,$D102,데이터!$N:$N,$A$1,데이터!$O:$O,AF$1)</f>
        <v>46</v>
      </c>
      <c r="AG102" s="52">
        <f>SUMIFS(데이터!$G:$G,데이터!$F:$F,$D102,데이터!$N:$N,$A$1,데이터!$O:$O,AF$1)</f>
        <v>99</v>
      </c>
    </row>
    <row r="103" spans="1:33">
      <c r="A103" s="233"/>
      <c r="B103" s="238" t="s">
        <v>1060</v>
      </c>
      <c r="C103" s="239" t="s">
        <v>1061</v>
      </c>
      <c r="D103" s="31" t="str">
        <f>연간집계!D103</f>
        <v>러브데이북 (러브데이북_280_210_기성커버 / 280X210 | 기본금박(무료) | 없음 | 38p | 퓨어아이보리(기본금박))</v>
      </c>
      <c r="E103" s="32" t="str">
        <f>연간집계!E103</f>
        <v>러브데이북 (퓨어아이보리/기본)</v>
      </c>
      <c r="F103" s="33">
        <f>COUNTIFS(데이터!F:F,D103,데이터!$N:$N,$A$1)</f>
        <v>5</v>
      </c>
      <c r="G103" s="34">
        <f>SUMIFS(데이터!G:G,데이터!F:F,D103,데이터!$N:$N,$A$1)</f>
        <v>6</v>
      </c>
      <c r="H103" s="55">
        <f t="shared" si="2"/>
        <v>4.4189129474149361E-4</v>
      </c>
      <c r="I103" s="232">
        <f>SUM(G103:G108)</f>
        <v>29</v>
      </c>
      <c r="J103" s="51">
        <f>COUNTIFS(데이터!$F:$F,$D103,데이터!$N:$N,$A$1,데이터!$O:$O,J$1)</f>
        <v>0</v>
      </c>
      <c r="K103" s="52">
        <f>SUMIFS(데이터!$G:$G,데이터!$F:$F,$D103,데이터!$N:$N,$A$1,데이터!$O:$O,J$1)</f>
        <v>0</v>
      </c>
      <c r="L103" s="51">
        <f>COUNTIFS(데이터!$F:$F,$D103,데이터!$N:$N,$A$1,데이터!$O:$O,L$1)</f>
        <v>0</v>
      </c>
      <c r="M103" s="52">
        <f>SUMIFS(데이터!$G:$G,데이터!$F:$F,$D103,데이터!$N:$N,$A$1,데이터!$O:$O,L$1)</f>
        <v>0</v>
      </c>
      <c r="N103" s="51">
        <f>COUNTIFS(데이터!$F:$F,$D103,데이터!$N:$N,$A$1,데이터!$O:$O,N$1)</f>
        <v>0</v>
      </c>
      <c r="O103" s="52">
        <f>SUMIFS(데이터!$G:$G,데이터!$F:$F,$D103,데이터!$N:$N,$A$1,데이터!$O:$O,N$1)</f>
        <v>0</v>
      </c>
      <c r="P103" s="51">
        <f>COUNTIFS(데이터!$F:$F,$D103,데이터!$N:$N,$A$1,데이터!$O:$O,P$1)</f>
        <v>0</v>
      </c>
      <c r="Q103" s="52">
        <f>SUMIFS(데이터!$G:$G,데이터!$F:$F,$D103,데이터!$N:$N,$A$1,데이터!$O:$O,P$1)</f>
        <v>0</v>
      </c>
      <c r="R103" s="51">
        <f>COUNTIFS(데이터!$F:$F,$D103,데이터!$N:$N,$A$1,데이터!$O:$O,R$1)</f>
        <v>0</v>
      </c>
      <c r="S103" s="52">
        <f>SUMIFS(데이터!$G:$G,데이터!$F:$F,$D103,데이터!$N:$N,$A$1,데이터!$O:$O,R$1)</f>
        <v>0</v>
      </c>
      <c r="T103" s="51">
        <f>COUNTIFS(데이터!$F:$F,$D103,데이터!$N:$N,$A$1,데이터!$O:$O,T$1)</f>
        <v>0</v>
      </c>
      <c r="U103" s="52">
        <f>SUMIFS(데이터!$G:$G,데이터!$F:$F,$D103,데이터!$N:$N,$A$1,데이터!$O:$O,T$1)</f>
        <v>0</v>
      </c>
      <c r="V103" s="51">
        <f>COUNTIFS(데이터!$F:$F,$D103,데이터!$N:$N,$A$1,데이터!$O:$O,V$1)</f>
        <v>0</v>
      </c>
      <c r="W103" s="52">
        <f>SUMIFS(데이터!$G:$G,데이터!$F:$F,$D103,데이터!$N:$N,$A$1,데이터!$O:$O,V$1)</f>
        <v>0</v>
      </c>
      <c r="X103" s="51">
        <f>COUNTIFS(데이터!$F:$F,$D103,데이터!$N:$N,$A$1,데이터!$O:$O,X$1)</f>
        <v>0</v>
      </c>
      <c r="Y103" s="52">
        <f>SUMIFS(데이터!$G:$G,데이터!$F:$F,$D103,데이터!$N:$N,$A$1,데이터!$O:$O,X$1)</f>
        <v>0</v>
      </c>
      <c r="Z103" s="51">
        <f>COUNTIFS(데이터!$F:$F,$D103,데이터!$N:$N,$A$1,데이터!$O:$O,Z$1)</f>
        <v>0</v>
      </c>
      <c r="AA103" s="52">
        <f>SUMIFS(데이터!$G:$G,데이터!$F:$F,$D103,데이터!$N:$N,$A$1,데이터!$O:$O,Z$1)</f>
        <v>0</v>
      </c>
      <c r="AB103" s="51">
        <f>COUNTIFS(데이터!$F:$F,$D103,데이터!$N:$N,$A$1,데이터!$O:$O,AB$1)</f>
        <v>3</v>
      </c>
      <c r="AC103" s="52">
        <f>SUMIFS(데이터!$G:$G,데이터!$F:$F,$D103,데이터!$N:$N,$A$1,데이터!$O:$O,AB$1)</f>
        <v>4</v>
      </c>
      <c r="AD103" s="51">
        <f>COUNTIFS(데이터!$F:$F,$D103,데이터!$N:$N,$A$1,데이터!$O:$O,AD$1)</f>
        <v>1</v>
      </c>
      <c r="AE103" s="52">
        <f>SUMIFS(데이터!$G:$G,데이터!$F:$F,$D103,데이터!$N:$N,$A$1,데이터!$O:$O,AD$1)</f>
        <v>1</v>
      </c>
      <c r="AF103" s="51">
        <f>COUNTIFS(데이터!$F:$F,$D103,데이터!$N:$N,$A$1,데이터!$O:$O,AF$1)</f>
        <v>1</v>
      </c>
      <c r="AG103" s="52">
        <f>SUMIFS(데이터!$G:$G,데이터!$F:$F,$D103,데이터!$N:$N,$A$1,데이터!$O:$O,AF$1)</f>
        <v>1</v>
      </c>
    </row>
    <row r="104" spans="1:33">
      <c r="A104" s="233"/>
      <c r="B104" s="233"/>
      <c r="C104" s="233"/>
      <c r="D104" s="49" t="str">
        <f>연간집계!D104</f>
        <v>러브데이북_280_210_기성커버 / 280X210 | 기본금박(무료) | 없음 | 38p | 퓨어아이보리(맞춤금박)</v>
      </c>
      <c r="E104" s="50" t="str">
        <f>연간집계!E104</f>
        <v>러브데이북 (퓨어아이보리/맞춤)</v>
      </c>
      <c r="F104" s="51">
        <f>COUNTIFS(데이터!F:F,D104,데이터!$N:$N,$A$1)</f>
        <v>0</v>
      </c>
      <c r="G104" s="52">
        <f>SUMIFS(데이터!G:G,데이터!F:F,D104,데이터!$N:$N,$A$1)</f>
        <v>0</v>
      </c>
      <c r="H104" s="55">
        <f t="shared" si="2"/>
        <v>0</v>
      </c>
      <c r="I104" s="233"/>
      <c r="J104" s="51">
        <f>COUNTIFS(데이터!$F:$F,$D104,데이터!$N:$N,$A$1,데이터!$O:$O,J$1)</f>
        <v>0</v>
      </c>
      <c r="K104" s="52">
        <f>SUMIFS(데이터!$G:$G,데이터!$F:$F,$D104,데이터!$N:$N,$A$1,데이터!$O:$O,J$1)</f>
        <v>0</v>
      </c>
      <c r="L104" s="51">
        <f>COUNTIFS(데이터!$F:$F,$D104,데이터!$N:$N,$A$1,데이터!$O:$O,L$1)</f>
        <v>0</v>
      </c>
      <c r="M104" s="52">
        <f>SUMIFS(데이터!$G:$G,데이터!$F:$F,$D104,데이터!$N:$N,$A$1,데이터!$O:$O,L$1)</f>
        <v>0</v>
      </c>
      <c r="N104" s="51">
        <f>COUNTIFS(데이터!$F:$F,$D104,데이터!$N:$N,$A$1,데이터!$O:$O,N$1)</f>
        <v>0</v>
      </c>
      <c r="O104" s="52">
        <f>SUMIFS(데이터!$G:$G,데이터!$F:$F,$D104,데이터!$N:$N,$A$1,데이터!$O:$O,N$1)</f>
        <v>0</v>
      </c>
      <c r="P104" s="51">
        <f>COUNTIFS(데이터!$F:$F,$D104,데이터!$N:$N,$A$1,데이터!$O:$O,P$1)</f>
        <v>0</v>
      </c>
      <c r="Q104" s="52">
        <f>SUMIFS(데이터!$G:$G,데이터!$F:$F,$D104,데이터!$N:$N,$A$1,데이터!$O:$O,P$1)</f>
        <v>0</v>
      </c>
      <c r="R104" s="51">
        <f>COUNTIFS(데이터!$F:$F,$D104,데이터!$N:$N,$A$1,데이터!$O:$O,R$1)</f>
        <v>0</v>
      </c>
      <c r="S104" s="52">
        <f>SUMIFS(데이터!$G:$G,데이터!$F:$F,$D104,데이터!$N:$N,$A$1,데이터!$O:$O,R$1)</f>
        <v>0</v>
      </c>
      <c r="T104" s="51">
        <f>COUNTIFS(데이터!$F:$F,$D104,데이터!$N:$N,$A$1,데이터!$O:$O,T$1)</f>
        <v>0</v>
      </c>
      <c r="U104" s="52">
        <f>SUMIFS(데이터!$G:$G,데이터!$F:$F,$D104,데이터!$N:$N,$A$1,데이터!$O:$O,T$1)</f>
        <v>0</v>
      </c>
      <c r="V104" s="51">
        <f>COUNTIFS(데이터!$F:$F,$D104,데이터!$N:$N,$A$1,데이터!$O:$O,V$1)</f>
        <v>0</v>
      </c>
      <c r="W104" s="52">
        <f>SUMIFS(데이터!$G:$G,데이터!$F:$F,$D104,데이터!$N:$N,$A$1,데이터!$O:$O,V$1)</f>
        <v>0</v>
      </c>
      <c r="X104" s="51">
        <f>COUNTIFS(데이터!$F:$F,$D104,데이터!$N:$N,$A$1,데이터!$O:$O,X$1)</f>
        <v>0</v>
      </c>
      <c r="Y104" s="52">
        <f>SUMIFS(데이터!$G:$G,데이터!$F:$F,$D104,데이터!$N:$N,$A$1,데이터!$O:$O,X$1)</f>
        <v>0</v>
      </c>
      <c r="Z104" s="51">
        <f>COUNTIFS(데이터!$F:$F,$D104,데이터!$N:$N,$A$1,데이터!$O:$O,Z$1)</f>
        <v>0</v>
      </c>
      <c r="AA104" s="52">
        <f>SUMIFS(데이터!$G:$G,데이터!$F:$F,$D104,데이터!$N:$N,$A$1,데이터!$O:$O,Z$1)</f>
        <v>0</v>
      </c>
      <c r="AB104" s="51">
        <f>COUNTIFS(데이터!$F:$F,$D104,데이터!$N:$N,$A$1,데이터!$O:$O,AB$1)</f>
        <v>0</v>
      </c>
      <c r="AC104" s="52">
        <f>SUMIFS(데이터!$G:$G,데이터!$F:$F,$D104,데이터!$N:$N,$A$1,데이터!$O:$O,AB$1)</f>
        <v>0</v>
      </c>
      <c r="AD104" s="51">
        <f>COUNTIFS(데이터!$F:$F,$D104,데이터!$N:$N,$A$1,데이터!$O:$O,AD$1)</f>
        <v>0</v>
      </c>
      <c r="AE104" s="52">
        <f>SUMIFS(데이터!$G:$G,데이터!$F:$F,$D104,데이터!$N:$N,$A$1,데이터!$O:$O,AD$1)</f>
        <v>0</v>
      </c>
      <c r="AF104" s="51">
        <f>COUNTIFS(데이터!$F:$F,$D104,데이터!$N:$N,$A$1,데이터!$O:$O,AF$1)</f>
        <v>0</v>
      </c>
      <c r="AG104" s="52">
        <f>SUMIFS(데이터!$G:$G,데이터!$F:$F,$D104,데이터!$N:$N,$A$1,데이터!$O:$O,AF$1)</f>
        <v>0</v>
      </c>
    </row>
    <row r="105" spans="1:33">
      <c r="A105" s="233"/>
      <c r="B105" s="233"/>
      <c r="C105" s="233"/>
      <c r="D105" s="49" t="str">
        <f>연간집계!D105</f>
        <v>러브데이북 (러브데이북_280_210_기성커버 / 280X210 | 기본금박(무료) | 없음 | 38p | 모던그레이(기본금박))</v>
      </c>
      <c r="E105" s="50" t="str">
        <f>연간집계!E105</f>
        <v>러브데이북 (모던그레이/기본)</v>
      </c>
      <c r="F105" s="51">
        <f>COUNTIFS(데이터!F:F,D105,데이터!$N:$N,$A$1)</f>
        <v>9</v>
      </c>
      <c r="G105" s="52">
        <f>SUMIFS(데이터!G:G,데이터!F:F,D105,데이터!$N:$N,$A$1)</f>
        <v>21</v>
      </c>
      <c r="H105" s="55">
        <f t="shared" si="2"/>
        <v>1.5466195315952276E-3</v>
      </c>
      <c r="I105" s="233"/>
      <c r="J105" s="51">
        <f>COUNTIFS(데이터!$F:$F,$D105,데이터!$N:$N,$A$1,데이터!$O:$O,J$1)</f>
        <v>0</v>
      </c>
      <c r="K105" s="52">
        <f>SUMIFS(데이터!$G:$G,데이터!$F:$F,$D105,데이터!$N:$N,$A$1,데이터!$O:$O,J$1)</f>
        <v>0</v>
      </c>
      <c r="L105" s="51">
        <f>COUNTIFS(데이터!$F:$F,$D105,데이터!$N:$N,$A$1,데이터!$O:$O,L$1)</f>
        <v>0</v>
      </c>
      <c r="M105" s="52">
        <f>SUMIFS(데이터!$G:$G,데이터!$F:$F,$D105,데이터!$N:$N,$A$1,데이터!$O:$O,L$1)</f>
        <v>0</v>
      </c>
      <c r="N105" s="51">
        <f>COUNTIFS(데이터!$F:$F,$D105,데이터!$N:$N,$A$1,데이터!$O:$O,N$1)</f>
        <v>0</v>
      </c>
      <c r="O105" s="52">
        <f>SUMIFS(데이터!$G:$G,데이터!$F:$F,$D105,데이터!$N:$N,$A$1,데이터!$O:$O,N$1)</f>
        <v>0</v>
      </c>
      <c r="P105" s="51">
        <f>COUNTIFS(데이터!$F:$F,$D105,데이터!$N:$N,$A$1,데이터!$O:$O,P$1)</f>
        <v>0</v>
      </c>
      <c r="Q105" s="52">
        <f>SUMIFS(데이터!$G:$G,데이터!$F:$F,$D105,데이터!$N:$N,$A$1,데이터!$O:$O,P$1)</f>
        <v>0</v>
      </c>
      <c r="R105" s="51">
        <f>COUNTIFS(데이터!$F:$F,$D105,데이터!$N:$N,$A$1,데이터!$O:$O,R$1)</f>
        <v>0</v>
      </c>
      <c r="S105" s="52">
        <f>SUMIFS(데이터!$G:$G,데이터!$F:$F,$D105,데이터!$N:$N,$A$1,데이터!$O:$O,R$1)</f>
        <v>0</v>
      </c>
      <c r="T105" s="51">
        <f>COUNTIFS(데이터!$F:$F,$D105,데이터!$N:$N,$A$1,데이터!$O:$O,T$1)</f>
        <v>0</v>
      </c>
      <c r="U105" s="52">
        <f>SUMIFS(데이터!$G:$G,데이터!$F:$F,$D105,데이터!$N:$N,$A$1,데이터!$O:$O,T$1)</f>
        <v>0</v>
      </c>
      <c r="V105" s="51">
        <f>COUNTIFS(데이터!$F:$F,$D105,데이터!$N:$N,$A$1,데이터!$O:$O,V$1)</f>
        <v>0</v>
      </c>
      <c r="W105" s="52">
        <f>SUMIFS(데이터!$G:$G,데이터!$F:$F,$D105,데이터!$N:$N,$A$1,데이터!$O:$O,V$1)</f>
        <v>0</v>
      </c>
      <c r="X105" s="51">
        <f>COUNTIFS(데이터!$F:$F,$D105,데이터!$N:$N,$A$1,데이터!$O:$O,X$1)</f>
        <v>0</v>
      </c>
      <c r="Y105" s="52">
        <f>SUMIFS(데이터!$G:$G,데이터!$F:$F,$D105,데이터!$N:$N,$A$1,데이터!$O:$O,X$1)</f>
        <v>0</v>
      </c>
      <c r="Z105" s="51">
        <f>COUNTIFS(데이터!$F:$F,$D105,데이터!$N:$N,$A$1,데이터!$O:$O,Z$1)</f>
        <v>1</v>
      </c>
      <c r="AA105" s="52">
        <f>SUMIFS(데이터!$G:$G,데이터!$F:$F,$D105,데이터!$N:$N,$A$1,데이터!$O:$O,Z$1)</f>
        <v>1</v>
      </c>
      <c r="AB105" s="51">
        <f>COUNTIFS(데이터!$F:$F,$D105,데이터!$N:$N,$A$1,데이터!$O:$O,AB$1)</f>
        <v>0</v>
      </c>
      <c r="AC105" s="52">
        <f>SUMIFS(데이터!$G:$G,데이터!$F:$F,$D105,데이터!$N:$N,$A$1,데이터!$O:$O,AB$1)</f>
        <v>0</v>
      </c>
      <c r="AD105" s="51">
        <f>COUNTIFS(데이터!$F:$F,$D105,데이터!$N:$N,$A$1,데이터!$O:$O,AD$1)</f>
        <v>4</v>
      </c>
      <c r="AE105" s="52">
        <f>SUMIFS(데이터!$G:$G,데이터!$F:$F,$D105,데이터!$N:$N,$A$1,데이터!$O:$O,AD$1)</f>
        <v>4</v>
      </c>
      <c r="AF105" s="51">
        <f>COUNTIFS(데이터!$F:$F,$D105,데이터!$N:$N,$A$1,데이터!$O:$O,AF$1)</f>
        <v>4</v>
      </c>
      <c r="AG105" s="52">
        <f>SUMIFS(데이터!$G:$G,데이터!$F:$F,$D105,데이터!$N:$N,$A$1,데이터!$O:$O,AF$1)</f>
        <v>16</v>
      </c>
    </row>
    <row r="106" spans="1:33">
      <c r="A106" s="233"/>
      <c r="B106" s="233"/>
      <c r="C106" s="233"/>
      <c r="D106" s="49" t="str">
        <f>연간집계!D106</f>
        <v>러브데이북_280_210_기성커버 / 280X210 | 기본금박(무료) | 없음 | 38p | 모던그레이(맞춤금박)</v>
      </c>
      <c r="E106" s="50" t="str">
        <f>연간집계!E106</f>
        <v>러브데이북 (모던그레이/맞춤)</v>
      </c>
      <c r="F106" s="51">
        <f>COUNTIFS(데이터!F:F,D106,데이터!$N:$N,$A$1)</f>
        <v>0</v>
      </c>
      <c r="G106" s="52">
        <f>SUMIFS(데이터!G:G,데이터!F:F,D106,데이터!$N:$N,$A$1)</f>
        <v>0</v>
      </c>
      <c r="H106" s="55">
        <f t="shared" si="2"/>
        <v>0</v>
      </c>
      <c r="I106" s="233"/>
      <c r="J106" s="51">
        <f>COUNTIFS(데이터!$F:$F,$D106,데이터!$N:$N,$A$1,데이터!$O:$O,J$1)</f>
        <v>0</v>
      </c>
      <c r="K106" s="52">
        <f>SUMIFS(데이터!$G:$G,데이터!$F:$F,$D106,데이터!$N:$N,$A$1,데이터!$O:$O,J$1)</f>
        <v>0</v>
      </c>
      <c r="L106" s="51">
        <f>COUNTIFS(데이터!$F:$F,$D106,데이터!$N:$N,$A$1,데이터!$O:$O,L$1)</f>
        <v>0</v>
      </c>
      <c r="M106" s="52">
        <f>SUMIFS(데이터!$G:$G,데이터!$F:$F,$D106,데이터!$N:$N,$A$1,데이터!$O:$O,L$1)</f>
        <v>0</v>
      </c>
      <c r="N106" s="51">
        <f>COUNTIFS(데이터!$F:$F,$D106,데이터!$N:$N,$A$1,데이터!$O:$O,N$1)</f>
        <v>0</v>
      </c>
      <c r="O106" s="52">
        <f>SUMIFS(데이터!$G:$G,데이터!$F:$F,$D106,데이터!$N:$N,$A$1,데이터!$O:$O,N$1)</f>
        <v>0</v>
      </c>
      <c r="P106" s="51">
        <f>COUNTIFS(데이터!$F:$F,$D106,데이터!$N:$N,$A$1,데이터!$O:$O,P$1)</f>
        <v>0</v>
      </c>
      <c r="Q106" s="52">
        <f>SUMIFS(데이터!$G:$G,데이터!$F:$F,$D106,데이터!$N:$N,$A$1,데이터!$O:$O,P$1)</f>
        <v>0</v>
      </c>
      <c r="R106" s="51">
        <f>COUNTIFS(데이터!$F:$F,$D106,데이터!$N:$N,$A$1,데이터!$O:$O,R$1)</f>
        <v>0</v>
      </c>
      <c r="S106" s="52">
        <f>SUMIFS(데이터!$G:$G,데이터!$F:$F,$D106,데이터!$N:$N,$A$1,데이터!$O:$O,R$1)</f>
        <v>0</v>
      </c>
      <c r="T106" s="51">
        <f>COUNTIFS(데이터!$F:$F,$D106,데이터!$N:$N,$A$1,데이터!$O:$O,T$1)</f>
        <v>0</v>
      </c>
      <c r="U106" s="52">
        <f>SUMIFS(데이터!$G:$G,데이터!$F:$F,$D106,데이터!$N:$N,$A$1,데이터!$O:$O,T$1)</f>
        <v>0</v>
      </c>
      <c r="V106" s="51">
        <f>COUNTIFS(데이터!$F:$F,$D106,데이터!$N:$N,$A$1,데이터!$O:$O,V$1)</f>
        <v>0</v>
      </c>
      <c r="W106" s="52">
        <f>SUMIFS(데이터!$G:$G,데이터!$F:$F,$D106,데이터!$N:$N,$A$1,데이터!$O:$O,V$1)</f>
        <v>0</v>
      </c>
      <c r="X106" s="51">
        <f>COUNTIFS(데이터!$F:$F,$D106,데이터!$N:$N,$A$1,데이터!$O:$O,X$1)</f>
        <v>0</v>
      </c>
      <c r="Y106" s="52">
        <f>SUMIFS(데이터!$G:$G,데이터!$F:$F,$D106,데이터!$N:$N,$A$1,데이터!$O:$O,X$1)</f>
        <v>0</v>
      </c>
      <c r="Z106" s="51">
        <f>COUNTIFS(데이터!$F:$F,$D106,데이터!$N:$N,$A$1,데이터!$O:$O,Z$1)</f>
        <v>0</v>
      </c>
      <c r="AA106" s="52">
        <f>SUMIFS(데이터!$G:$G,데이터!$F:$F,$D106,데이터!$N:$N,$A$1,데이터!$O:$O,Z$1)</f>
        <v>0</v>
      </c>
      <c r="AB106" s="51">
        <f>COUNTIFS(데이터!$F:$F,$D106,데이터!$N:$N,$A$1,데이터!$O:$O,AB$1)</f>
        <v>0</v>
      </c>
      <c r="AC106" s="52">
        <f>SUMIFS(데이터!$G:$G,데이터!$F:$F,$D106,데이터!$N:$N,$A$1,데이터!$O:$O,AB$1)</f>
        <v>0</v>
      </c>
      <c r="AD106" s="51">
        <f>COUNTIFS(데이터!$F:$F,$D106,데이터!$N:$N,$A$1,데이터!$O:$O,AD$1)</f>
        <v>0</v>
      </c>
      <c r="AE106" s="52">
        <f>SUMIFS(데이터!$G:$G,데이터!$F:$F,$D106,데이터!$N:$N,$A$1,데이터!$O:$O,AD$1)</f>
        <v>0</v>
      </c>
      <c r="AF106" s="51">
        <f>COUNTIFS(데이터!$F:$F,$D106,데이터!$N:$N,$A$1,데이터!$O:$O,AF$1)</f>
        <v>0</v>
      </c>
      <c r="AG106" s="52">
        <f>SUMIFS(데이터!$G:$G,데이터!$F:$F,$D106,데이터!$N:$N,$A$1,데이터!$O:$O,AF$1)</f>
        <v>0</v>
      </c>
    </row>
    <row r="107" spans="1:33">
      <c r="A107" s="233"/>
      <c r="B107" s="233"/>
      <c r="C107" s="233"/>
      <c r="D107" s="49" t="str">
        <f>연간집계!D107</f>
        <v>러브데이북 (러브데이북_280_210_기성커버 / 280X210 | 기본금박(무료) | 없음 | 38p | 러블리핑크(기본금박))</v>
      </c>
      <c r="E107" s="50" t="str">
        <f>연간집계!E107</f>
        <v>러브데이북 (러블리핑크/기본)</v>
      </c>
      <c r="F107" s="51">
        <f>COUNTIFS(데이터!F:F,D107,데이터!$N:$N,$A$1)</f>
        <v>2</v>
      </c>
      <c r="G107" s="52">
        <f>SUMIFS(데이터!G:G,데이터!F:F,D107,데이터!$N:$N,$A$1)</f>
        <v>2</v>
      </c>
      <c r="H107" s="55">
        <f t="shared" si="2"/>
        <v>1.4729709824716454E-4</v>
      </c>
      <c r="I107" s="233"/>
      <c r="J107" s="51">
        <f>COUNTIFS(데이터!$F:$F,$D107,데이터!$N:$N,$A$1,데이터!$O:$O,J$1)</f>
        <v>0</v>
      </c>
      <c r="K107" s="52">
        <f>SUMIFS(데이터!$G:$G,데이터!$F:$F,$D107,데이터!$N:$N,$A$1,데이터!$O:$O,J$1)</f>
        <v>0</v>
      </c>
      <c r="L107" s="51">
        <f>COUNTIFS(데이터!$F:$F,$D107,데이터!$N:$N,$A$1,데이터!$O:$O,L$1)</f>
        <v>0</v>
      </c>
      <c r="M107" s="52">
        <f>SUMIFS(데이터!$G:$G,데이터!$F:$F,$D107,데이터!$N:$N,$A$1,데이터!$O:$O,L$1)</f>
        <v>0</v>
      </c>
      <c r="N107" s="51">
        <f>COUNTIFS(데이터!$F:$F,$D107,데이터!$N:$N,$A$1,데이터!$O:$O,N$1)</f>
        <v>0</v>
      </c>
      <c r="O107" s="52">
        <f>SUMIFS(데이터!$G:$G,데이터!$F:$F,$D107,데이터!$N:$N,$A$1,데이터!$O:$O,N$1)</f>
        <v>0</v>
      </c>
      <c r="P107" s="51">
        <f>COUNTIFS(데이터!$F:$F,$D107,데이터!$N:$N,$A$1,데이터!$O:$O,P$1)</f>
        <v>0</v>
      </c>
      <c r="Q107" s="52">
        <f>SUMIFS(데이터!$G:$G,데이터!$F:$F,$D107,데이터!$N:$N,$A$1,데이터!$O:$O,P$1)</f>
        <v>0</v>
      </c>
      <c r="R107" s="51">
        <f>COUNTIFS(데이터!$F:$F,$D107,데이터!$N:$N,$A$1,데이터!$O:$O,R$1)</f>
        <v>0</v>
      </c>
      <c r="S107" s="52">
        <f>SUMIFS(데이터!$G:$G,데이터!$F:$F,$D107,데이터!$N:$N,$A$1,데이터!$O:$O,R$1)</f>
        <v>0</v>
      </c>
      <c r="T107" s="51">
        <f>COUNTIFS(데이터!$F:$F,$D107,데이터!$N:$N,$A$1,데이터!$O:$O,T$1)</f>
        <v>0</v>
      </c>
      <c r="U107" s="52">
        <f>SUMIFS(데이터!$G:$G,데이터!$F:$F,$D107,데이터!$N:$N,$A$1,데이터!$O:$O,T$1)</f>
        <v>0</v>
      </c>
      <c r="V107" s="51">
        <f>COUNTIFS(데이터!$F:$F,$D107,데이터!$N:$N,$A$1,데이터!$O:$O,V$1)</f>
        <v>0</v>
      </c>
      <c r="W107" s="52">
        <f>SUMIFS(데이터!$G:$G,데이터!$F:$F,$D107,데이터!$N:$N,$A$1,데이터!$O:$O,V$1)</f>
        <v>0</v>
      </c>
      <c r="X107" s="51">
        <f>COUNTIFS(데이터!$F:$F,$D107,데이터!$N:$N,$A$1,데이터!$O:$O,X$1)</f>
        <v>0</v>
      </c>
      <c r="Y107" s="52">
        <f>SUMIFS(데이터!$G:$G,데이터!$F:$F,$D107,데이터!$N:$N,$A$1,데이터!$O:$O,X$1)</f>
        <v>0</v>
      </c>
      <c r="Z107" s="51">
        <f>COUNTIFS(데이터!$F:$F,$D107,데이터!$N:$N,$A$1,데이터!$O:$O,Z$1)</f>
        <v>0</v>
      </c>
      <c r="AA107" s="52">
        <f>SUMIFS(데이터!$G:$G,데이터!$F:$F,$D107,데이터!$N:$N,$A$1,데이터!$O:$O,Z$1)</f>
        <v>0</v>
      </c>
      <c r="AB107" s="51">
        <f>COUNTIFS(데이터!$F:$F,$D107,데이터!$N:$N,$A$1,데이터!$O:$O,AB$1)</f>
        <v>1</v>
      </c>
      <c r="AC107" s="52">
        <f>SUMIFS(데이터!$G:$G,데이터!$F:$F,$D107,데이터!$N:$N,$A$1,데이터!$O:$O,AB$1)</f>
        <v>1</v>
      </c>
      <c r="AD107" s="51">
        <f>COUNTIFS(데이터!$F:$F,$D107,데이터!$N:$N,$A$1,데이터!$O:$O,AD$1)</f>
        <v>1</v>
      </c>
      <c r="AE107" s="52">
        <f>SUMIFS(데이터!$G:$G,데이터!$F:$F,$D107,데이터!$N:$N,$A$1,데이터!$O:$O,AD$1)</f>
        <v>1</v>
      </c>
      <c r="AF107" s="51">
        <f>COUNTIFS(데이터!$F:$F,$D107,데이터!$N:$N,$A$1,데이터!$O:$O,AF$1)</f>
        <v>0</v>
      </c>
      <c r="AG107" s="52">
        <f>SUMIFS(데이터!$G:$G,데이터!$F:$F,$D107,데이터!$N:$N,$A$1,데이터!$O:$O,AF$1)</f>
        <v>0</v>
      </c>
    </row>
    <row r="108" spans="1:33">
      <c r="A108" s="233"/>
      <c r="B108" s="233"/>
      <c r="C108" s="233"/>
      <c r="D108" s="49" t="str">
        <f>연간집계!D108</f>
        <v>러브데이북 (러브데이북_280_210_기성커버 / 280X210 | 기본금박(무료) | 없음 | 38p | 러블리핑크(맞춤금박))</v>
      </c>
      <c r="E108" s="50" t="str">
        <f>연간집계!E108</f>
        <v>러브데이북 (러블리핑크/맞춤)</v>
      </c>
      <c r="F108" s="51">
        <f>COUNTIFS(데이터!F:F,D108,데이터!$N:$N,$A$1)</f>
        <v>0</v>
      </c>
      <c r="G108" s="52">
        <f>SUMIFS(데이터!G:G,데이터!F:F,D108,데이터!$N:$N,$A$1)</f>
        <v>0</v>
      </c>
      <c r="H108" s="55">
        <f t="shared" si="2"/>
        <v>0</v>
      </c>
      <c r="I108" s="233"/>
      <c r="J108" s="51">
        <f>COUNTIFS(데이터!$F:$F,$D108,데이터!$N:$N,$A$1,데이터!$O:$O,J$1)</f>
        <v>0</v>
      </c>
      <c r="K108" s="52">
        <f>SUMIFS(데이터!$G:$G,데이터!$F:$F,$D108,데이터!$N:$N,$A$1,데이터!$O:$O,J$1)</f>
        <v>0</v>
      </c>
      <c r="L108" s="51">
        <f>COUNTIFS(데이터!$F:$F,$D108,데이터!$N:$N,$A$1,데이터!$O:$O,L$1)</f>
        <v>0</v>
      </c>
      <c r="M108" s="52">
        <f>SUMIFS(데이터!$G:$G,데이터!$F:$F,$D108,데이터!$N:$N,$A$1,데이터!$O:$O,L$1)</f>
        <v>0</v>
      </c>
      <c r="N108" s="51">
        <f>COUNTIFS(데이터!$F:$F,$D108,데이터!$N:$N,$A$1,데이터!$O:$O,N$1)</f>
        <v>0</v>
      </c>
      <c r="O108" s="52">
        <f>SUMIFS(데이터!$G:$G,데이터!$F:$F,$D108,데이터!$N:$N,$A$1,데이터!$O:$O,N$1)</f>
        <v>0</v>
      </c>
      <c r="P108" s="51">
        <f>COUNTIFS(데이터!$F:$F,$D108,데이터!$N:$N,$A$1,데이터!$O:$O,P$1)</f>
        <v>0</v>
      </c>
      <c r="Q108" s="52">
        <f>SUMIFS(데이터!$G:$G,데이터!$F:$F,$D108,데이터!$N:$N,$A$1,데이터!$O:$O,P$1)</f>
        <v>0</v>
      </c>
      <c r="R108" s="51">
        <f>COUNTIFS(데이터!$F:$F,$D108,데이터!$N:$N,$A$1,데이터!$O:$O,R$1)</f>
        <v>0</v>
      </c>
      <c r="S108" s="52">
        <f>SUMIFS(데이터!$G:$G,데이터!$F:$F,$D108,데이터!$N:$N,$A$1,데이터!$O:$O,R$1)</f>
        <v>0</v>
      </c>
      <c r="T108" s="51">
        <f>COUNTIFS(데이터!$F:$F,$D108,데이터!$N:$N,$A$1,데이터!$O:$O,T$1)</f>
        <v>0</v>
      </c>
      <c r="U108" s="52">
        <f>SUMIFS(데이터!$G:$G,데이터!$F:$F,$D108,데이터!$N:$N,$A$1,데이터!$O:$O,T$1)</f>
        <v>0</v>
      </c>
      <c r="V108" s="51">
        <f>COUNTIFS(데이터!$F:$F,$D108,데이터!$N:$N,$A$1,데이터!$O:$O,V$1)</f>
        <v>0</v>
      </c>
      <c r="W108" s="52">
        <f>SUMIFS(데이터!$G:$G,데이터!$F:$F,$D108,데이터!$N:$N,$A$1,데이터!$O:$O,V$1)</f>
        <v>0</v>
      </c>
      <c r="X108" s="51">
        <f>COUNTIFS(데이터!$F:$F,$D108,데이터!$N:$N,$A$1,데이터!$O:$O,X$1)</f>
        <v>0</v>
      </c>
      <c r="Y108" s="52">
        <f>SUMIFS(데이터!$G:$G,데이터!$F:$F,$D108,데이터!$N:$N,$A$1,데이터!$O:$O,X$1)</f>
        <v>0</v>
      </c>
      <c r="Z108" s="51">
        <f>COUNTIFS(데이터!$F:$F,$D108,데이터!$N:$N,$A$1,데이터!$O:$O,Z$1)</f>
        <v>0</v>
      </c>
      <c r="AA108" s="52">
        <f>SUMIFS(데이터!$G:$G,데이터!$F:$F,$D108,데이터!$N:$N,$A$1,데이터!$O:$O,Z$1)</f>
        <v>0</v>
      </c>
      <c r="AB108" s="51">
        <f>COUNTIFS(데이터!$F:$F,$D108,데이터!$N:$N,$A$1,데이터!$O:$O,AB$1)</f>
        <v>0</v>
      </c>
      <c r="AC108" s="52">
        <f>SUMIFS(데이터!$G:$G,데이터!$F:$F,$D108,데이터!$N:$N,$A$1,데이터!$O:$O,AB$1)</f>
        <v>0</v>
      </c>
      <c r="AD108" s="51">
        <f>COUNTIFS(데이터!$F:$F,$D108,데이터!$N:$N,$A$1,데이터!$O:$O,AD$1)</f>
        <v>0</v>
      </c>
      <c r="AE108" s="52">
        <f>SUMIFS(데이터!$G:$G,데이터!$F:$F,$D108,데이터!$N:$N,$A$1,데이터!$O:$O,AD$1)</f>
        <v>0</v>
      </c>
      <c r="AF108" s="51">
        <f>COUNTIFS(데이터!$F:$F,$D108,데이터!$N:$N,$A$1,데이터!$O:$O,AF$1)</f>
        <v>0</v>
      </c>
      <c r="AG108" s="52">
        <f>SUMIFS(데이터!$G:$G,데이터!$F:$F,$D108,데이터!$N:$N,$A$1,데이터!$O:$O,AF$1)</f>
        <v>0</v>
      </c>
    </row>
    <row r="109" spans="1:33">
      <c r="A109" s="233"/>
      <c r="B109" s="233"/>
      <c r="C109" s="242" t="s">
        <v>1071</v>
      </c>
      <c r="D109" s="49" t="str">
        <f>연간집계!D109</f>
        <v>레더북 (레더북_210_280_원단커버 포토북 / 210X280 | 레더커버 | 없음 | 38p | 커버타이틀 1 | 딥그린)</v>
      </c>
      <c r="E109" s="50" t="str">
        <f>연간집계!E109</f>
        <v>레더북 (딥그린)</v>
      </c>
      <c r="F109" s="51">
        <f>COUNTIFS(데이터!F:F,D109,데이터!$N:$N,$A$1)</f>
        <v>8</v>
      </c>
      <c r="G109" s="52">
        <f>SUMIFS(데이터!G:G,데이터!F:F,D109,데이터!$N:$N,$A$1)</f>
        <v>9</v>
      </c>
      <c r="H109" s="55">
        <f t="shared" si="2"/>
        <v>6.6283694211224042E-4</v>
      </c>
      <c r="I109" s="232">
        <f>SUM(G109:G112)</f>
        <v>134</v>
      </c>
      <c r="J109" s="51">
        <f>COUNTIFS(데이터!$F:$F,$D109,데이터!$N:$N,$A$1,데이터!$O:$O,J$1)</f>
        <v>0</v>
      </c>
      <c r="K109" s="52">
        <f>SUMIFS(데이터!$G:$G,데이터!$F:$F,$D109,데이터!$N:$N,$A$1,데이터!$O:$O,J$1)</f>
        <v>0</v>
      </c>
      <c r="L109" s="51">
        <f>COUNTIFS(데이터!$F:$F,$D109,데이터!$N:$N,$A$1,데이터!$O:$O,L$1)</f>
        <v>0</v>
      </c>
      <c r="M109" s="52">
        <f>SUMIFS(데이터!$G:$G,데이터!$F:$F,$D109,데이터!$N:$N,$A$1,데이터!$O:$O,L$1)</f>
        <v>0</v>
      </c>
      <c r="N109" s="51">
        <f>COUNTIFS(데이터!$F:$F,$D109,데이터!$N:$N,$A$1,데이터!$O:$O,N$1)</f>
        <v>0</v>
      </c>
      <c r="O109" s="52">
        <f>SUMIFS(데이터!$G:$G,데이터!$F:$F,$D109,데이터!$N:$N,$A$1,데이터!$O:$O,N$1)</f>
        <v>0</v>
      </c>
      <c r="P109" s="51">
        <f>COUNTIFS(데이터!$F:$F,$D109,데이터!$N:$N,$A$1,데이터!$O:$O,P$1)</f>
        <v>0</v>
      </c>
      <c r="Q109" s="52">
        <f>SUMIFS(데이터!$G:$G,데이터!$F:$F,$D109,데이터!$N:$N,$A$1,데이터!$O:$O,P$1)</f>
        <v>0</v>
      </c>
      <c r="R109" s="51">
        <f>COUNTIFS(데이터!$F:$F,$D109,데이터!$N:$N,$A$1,데이터!$O:$O,R$1)</f>
        <v>0</v>
      </c>
      <c r="S109" s="52">
        <f>SUMIFS(데이터!$G:$G,데이터!$F:$F,$D109,데이터!$N:$N,$A$1,데이터!$O:$O,R$1)</f>
        <v>0</v>
      </c>
      <c r="T109" s="51">
        <f>COUNTIFS(데이터!$F:$F,$D109,데이터!$N:$N,$A$1,데이터!$O:$O,T$1)</f>
        <v>0</v>
      </c>
      <c r="U109" s="52">
        <f>SUMIFS(데이터!$G:$G,데이터!$F:$F,$D109,데이터!$N:$N,$A$1,데이터!$O:$O,T$1)</f>
        <v>0</v>
      </c>
      <c r="V109" s="51">
        <f>COUNTIFS(데이터!$F:$F,$D109,데이터!$N:$N,$A$1,데이터!$O:$O,V$1)</f>
        <v>0</v>
      </c>
      <c r="W109" s="52">
        <f>SUMIFS(데이터!$G:$G,데이터!$F:$F,$D109,데이터!$N:$N,$A$1,데이터!$O:$O,V$1)</f>
        <v>0</v>
      </c>
      <c r="X109" s="51">
        <f>COUNTIFS(데이터!$F:$F,$D109,데이터!$N:$N,$A$1,데이터!$O:$O,X$1)</f>
        <v>0</v>
      </c>
      <c r="Y109" s="52">
        <f>SUMIFS(데이터!$G:$G,데이터!$F:$F,$D109,데이터!$N:$N,$A$1,데이터!$O:$O,X$1)</f>
        <v>0</v>
      </c>
      <c r="Z109" s="51">
        <f>COUNTIFS(데이터!$F:$F,$D109,데이터!$N:$N,$A$1,데이터!$O:$O,Z$1)</f>
        <v>2</v>
      </c>
      <c r="AA109" s="52">
        <f>SUMIFS(데이터!$G:$G,데이터!$F:$F,$D109,데이터!$N:$N,$A$1,데이터!$O:$O,Z$1)</f>
        <v>3</v>
      </c>
      <c r="AB109" s="51">
        <f>COUNTIFS(데이터!$F:$F,$D109,데이터!$N:$N,$A$1,데이터!$O:$O,AB$1)</f>
        <v>1</v>
      </c>
      <c r="AC109" s="52">
        <f>SUMIFS(데이터!$G:$G,데이터!$F:$F,$D109,데이터!$N:$N,$A$1,데이터!$O:$O,AB$1)</f>
        <v>1</v>
      </c>
      <c r="AD109" s="51">
        <f>COUNTIFS(데이터!$F:$F,$D109,데이터!$N:$N,$A$1,데이터!$O:$O,AD$1)</f>
        <v>4</v>
      </c>
      <c r="AE109" s="52">
        <f>SUMIFS(데이터!$G:$G,데이터!$F:$F,$D109,데이터!$N:$N,$A$1,데이터!$O:$O,AD$1)</f>
        <v>4</v>
      </c>
      <c r="AF109" s="51">
        <f>COUNTIFS(데이터!$F:$F,$D109,데이터!$N:$N,$A$1,데이터!$O:$O,AF$1)</f>
        <v>1</v>
      </c>
      <c r="AG109" s="52">
        <f>SUMIFS(데이터!$G:$G,데이터!$F:$F,$D109,데이터!$N:$N,$A$1,데이터!$O:$O,AF$1)</f>
        <v>1</v>
      </c>
    </row>
    <row r="110" spans="1:33">
      <c r="A110" s="233"/>
      <c r="B110" s="233"/>
      <c r="C110" s="233"/>
      <c r="D110" s="49" t="str">
        <f>연간집계!D110</f>
        <v>레더북 (레더북_210_280_원단커버 포토북 / 210X280 | 레더커버 | 없음 | 38p | 커버타이틀 1 | 로얄와인)</v>
      </c>
      <c r="E110" s="50" t="str">
        <f>연간집계!E110</f>
        <v>레더북 (로얄와인)</v>
      </c>
      <c r="F110" s="51">
        <f>COUNTIFS(데이터!F:F,D110,데이터!$N:$N,$A$1)</f>
        <v>6</v>
      </c>
      <c r="G110" s="52">
        <f>SUMIFS(데이터!G:G,데이터!F:F,D110,데이터!$N:$N,$A$1)</f>
        <v>15</v>
      </c>
      <c r="H110" s="55">
        <f t="shared" si="2"/>
        <v>1.104728236853734E-3</v>
      </c>
      <c r="I110" s="233"/>
      <c r="J110" s="51">
        <f>COUNTIFS(데이터!$F:$F,$D110,데이터!$N:$N,$A$1,데이터!$O:$O,J$1)</f>
        <v>0</v>
      </c>
      <c r="K110" s="52">
        <f>SUMIFS(데이터!$G:$G,데이터!$F:$F,$D110,데이터!$N:$N,$A$1,데이터!$O:$O,J$1)</f>
        <v>0</v>
      </c>
      <c r="L110" s="51">
        <f>COUNTIFS(데이터!$F:$F,$D110,데이터!$N:$N,$A$1,데이터!$O:$O,L$1)</f>
        <v>0</v>
      </c>
      <c r="M110" s="52">
        <f>SUMIFS(데이터!$G:$G,데이터!$F:$F,$D110,데이터!$N:$N,$A$1,데이터!$O:$O,L$1)</f>
        <v>0</v>
      </c>
      <c r="N110" s="51">
        <f>COUNTIFS(데이터!$F:$F,$D110,데이터!$N:$N,$A$1,데이터!$O:$O,N$1)</f>
        <v>0</v>
      </c>
      <c r="O110" s="52">
        <f>SUMIFS(데이터!$G:$G,데이터!$F:$F,$D110,데이터!$N:$N,$A$1,데이터!$O:$O,N$1)</f>
        <v>0</v>
      </c>
      <c r="P110" s="51">
        <f>COUNTIFS(데이터!$F:$F,$D110,데이터!$N:$N,$A$1,데이터!$O:$O,P$1)</f>
        <v>0</v>
      </c>
      <c r="Q110" s="52">
        <f>SUMIFS(데이터!$G:$G,데이터!$F:$F,$D110,데이터!$N:$N,$A$1,데이터!$O:$O,P$1)</f>
        <v>0</v>
      </c>
      <c r="R110" s="51">
        <f>COUNTIFS(데이터!$F:$F,$D110,데이터!$N:$N,$A$1,데이터!$O:$O,R$1)</f>
        <v>0</v>
      </c>
      <c r="S110" s="52">
        <f>SUMIFS(데이터!$G:$G,데이터!$F:$F,$D110,데이터!$N:$N,$A$1,데이터!$O:$O,R$1)</f>
        <v>0</v>
      </c>
      <c r="T110" s="51">
        <f>COUNTIFS(데이터!$F:$F,$D110,데이터!$N:$N,$A$1,데이터!$O:$O,T$1)</f>
        <v>0</v>
      </c>
      <c r="U110" s="52">
        <f>SUMIFS(데이터!$G:$G,데이터!$F:$F,$D110,데이터!$N:$N,$A$1,데이터!$O:$O,T$1)</f>
        <v>0</v>
      </c>
      <c r="V110" s="51">
        <f>COUNTIFS(데이터!$F:$F,$D110,데이터!$N:$N,$A$1,데이터!$O:$O,V$1)</f>
        <v>0</v>
      </c>
      <c r="W110" s="52">
        <f>SUMIFS(데이터!$G:$G,데이터!$F:$F,$D110,데이터!$N:$N,$A$1,데이터!$O:$O,V$1)</f>
        <v>0</v>
      </c>
      <c r="X110" s="51">
        <f>COUNTIFS(데이터!$F:$F,$D110,데이터!$N:$N,$A$1,데이터!$O:$O,X$1)</f>
        <v>1</v>
      </c>
      <c r="Y110" s="52">
        <f>SUMIFS(데이터!$G:$G,데이터!$F:$F,$D110,데이터!$N:$N,$A$1,데이터!$O:$O,X$1)</f>
        <v>4</v>
      </c>
      <c r="Z110" s="51">
        <f>COUNTIFS(데이터!$F:$F,$D110,데이터!$N:$N,$A$1,데이터!$O:$O,Z$1)</f>
        <v>4</v>
      </c>
      <c r="AA110" s="52">
        <f>SUMIFS(데이터!$G:$G,데이터!$F:$F,$D110,데이터!$N:$N,$A$1,데이터!$O:$O,Z$1)</f>
        <v>7</v>
      </c>
      <c r="AB110" s="51">
        <f>COUNTIFS(데이터!$F:$F,$D110,데이터!$N:$N,$A$1,데이터!$O:$O,AB$1)</f>
        <v>0</v>
      </c>
      <c r="AC110" s="52">
        <f>SUMIFS(데이터!$G:$G,데이터!$F:$F,$D110,데이터!$N:$N,$A$1,데이터!$O:$O,AB$1)</f>
        <v>0</v>
      </c>
      <c r="AD110" s="51">
        <f>COUNTIFS(데이터!$F:$F,$D110,데이터!$N:$N,$A$1,데이터!$O:$O,AD$1)</f>
        <v>0</v>
      </c>
      <c r="AE110" s="52">
        <f>SUMIFS(데이터!$G:$G,데이터!$F:$F,$D110,데이터!$N:$N,$A$1,데이터!$O:$O,AD$1)</f>
        <v>0</v>
      </c>
      <c r="AF110" s="51">
        <f>COUNTIFS(데이터!$F:$F,$D110,데이터!$N:$N,$A$1,데이터!$O:$O,AF$1)</f>
        <v>1</v>
      </c>
      <c r="AG110" s="52">
        <f>SUMIFS(데이터!$G:$G,데이터!$F:$F,$D110,데이터!$N:$N,$A$1,데이터!$O:$O,AF$1)</f>
        <v>4</v>
      </c>
    </row>
    <row r="111" spans="1:33">
      <c r="A111" s="233"/>
      <c r="B111" s="233"/>
      <c r="C111" s="233"/>
      <c r="D111" s="49" t="str">
        <f>연간집계!D111</f>
        <v>레더북 (레더북_210_280_원단커버 포토북 / 210X280 | 레더커버 | 없음 | 38p | 커버타이틀 1 | 다크네이비)</v>
      </c>
      <c r="E111" s="50" t="str">
        <f>연간집계!E111</f>
        <v>레더북 (다크네이비)</v>
      </c>
      <c r="F111" s="51">
        <f>COUNTIFS(데이터!F:F,D111,데이터!$N:$N,$A$1)</f>
        <v>11</v>
      </c>
      <c r="G111" s="52">
        <f>SUMIFS(데이터!G:G,데이터!F:F,D111,데이터!$N:$N,$A$1)</f>
        <v>106</v>
      </c>
      <c r="H111" s="55">
        <f t="shared" si="2"/>
        <v>7.80674620709972E-3</v>
      </c>
      <c r="I111" s="233"/>
      <c r="J111" s="51">
        <f>COUNTIFS(데이터!$F:$F,$D111,데이터!$N:$N,$A$1,데이터!$O:$O,J$1)</f>
        <v>0</v>
      </c>
      <c r="K111" s="52">
        <f>SUMIFS(데이터!$G:$G,데이터!$F:$F,$D111,데이터!$N:$N,$A$1,데이터!$O:$O,J$1)</f>
        <v>0</v>
      </c>
      <c r="L111" s="51">
        <f>COUNTIFS(데이터!$F:$F,$D111,데이터!$N:$N,$A$1,데이터!$O:$O,L$1)</f>
        <v>0</v>
      </c>
      <c r="M111" s="52">
        <f>SUMIFS(데이터!$G:$G,데이터!$F:$F,$D111,데이터!$N:$N,$A$1,데이터!$O:$O,L$1)</f>
        <v>0</v>
      </c>
      <c r="N111" s="51">
        <f>COUNTIFS(데이터!$F:$F,$D111,데이터!$N:$N,$A$1,데이터!$O:$O,N$1)</f>
        <v>0</v>
      </c>
      <c r="O111" s="52">
        <f>SUMIFS(데이터!$G:$G,데이터!$F:$F,$D111,데이터!$N:$N,$A$1,데이터!$O:$O,N$1)</f>
        <v>0</v>
      </c>
      <c r="P111" s="51">
        <f>COUNTIFS(데이터!$F:$F,$D111,데이터!$N:$N,$A$1,데이터!$O:$O,P$1)</f>
        <v>0</v>
      </c>
      <c r="Q111" s="52">
        <f>SUMIFS(데이터!$G:$G,데이터!$F:$F,$D111,데이터!$N:$N,$A$1,데이터!$O:$O,P$1)</f>
        <v>0</v>
      </c>
      <c r="R111" s="51">
        <f>COUNTIFS(데이터!$F:$F,$D111,데이터!$N:$N,$A$1,데이터!$O:$O,R$1)</f>
        <v>0</v>
      </c>
      <c r="S111" s="52">
        <f>SUMIFS(데이터!$G:$G,데이터!$F:$F,$D111,데이터!$N:$N,$A$1,데이터!$O:$O,R$1)</f>
        <v>0</v>
      </c>
      <c r="T111" s="51">
        <f>COUNTIFS(데이터!$F:$F,$D111,데이터!$N:$N,$A$1,데이터!$O:$O,T$1)</f>
        <v>0</v>
      </c>
      <c r="U111" s="52">
        <f>SUMIFS(데이터!$G:$G,데이터!$F:$F,$D111,데이터!$N:$N,$A$1,데이터!$O:$O,T$1)</f>
        <v>0</v>
      </c>
      <c r="V111" s="51">
        <f>COUNTIFS(데이터!$F:$F,$D111,데이터!$N:$N,$A$1,데이터!$O:$O,V$1)</f>
        <v>0</v>
      </c>
      <c r="W111" s="52">
        <f>SUMIFS(데이터!$G:$G,데이터!$F:$F,$D111,데이터!$N:$N,$A$1,데이터!$O:$O,V$1)</f>
        <v>0</v>
      </c>
      <c r="X111" s="51">
        <f>COUNTIFS(데이터!$F:$F,$D111,데이터!$N:$N,$A$1,데이터!$O:$O,X$1)</f>
        <v>0</v>
      </c>
      <c r="Y111" s="52">
        <f>SUMIFS(데이터!$G:$G,데이터!$F:$F,$D111,데이터!$N:$N,$A$1,데이터!$O:$O,X$1)</f>
        <v>0</v>
      </c>
      <c r="Z111" s="51">
        <f>COUNTIFS(데이터!$F:$F,$D111,데이터!$N:$N,$A$1,데이터!$O:$O,Z$1)</f>
        <v>0</v>
      </c>
      <c r="AA111" s="52">
        <f>SUMIFS(데이터!$G:$G,데이터!$F:$F,$D111,데이터!$N:$N,$A$1,데이터!$O:$O,Z$1)</f>
        <v>0</v>
      </c>
      <c r="AB111" s="51">
        <f>COUNTIFS(데이터!$F:$F,$D111,데이터!$N:$N,$A$1,데이터!$O:$O,AB$1)</f>
        <v>1</v>
      </c>
      <c r="AC111" s="52">
        <f>SUMIFS(데이터!$G:$G,데이터!$F:$F,$D111,데이터!$N:$N,$A$1,데이터!$O:$O,AB$1)</f>
        <v>1</v>
      </c>
      <c r="AD111" s="51">
        <f>COUNTIFS(데이터!$F:$F,$D111,데이터!$N:$N,$A$1,데이터!$O:$O,AD$1)</f>
        <v>0</v>
      </c>
      <c r="AE111" s="52">
        <f>SUMIFS(데이터!$G:$G,데이터!$F:$F,$D111,데이터!$N:$N,$A$1,데이터!$O:$O,AD$1)</f>
        <v>0</v>
      </c>
      <c r="AF111" s="51">
        <f>COUNTIFS(데이터!$F:$F,$D111,데이터!$N:$N,$A$1,데이터!$O:$O,AF$1)</f>
        <v>10</v>
      </c>
      <c r="AG111" s="52">
        <f>SUMIFS(데이터!$G:$G,데이터!$F:$F,$D111,데이터!$N:$N,$A$1,데이터!$O:$O,AF$1)</f>
        <v>105</v>
      </c>
    </row>
    <row r="112" spans="1:33">
      <c r="A112" s="233"/>
      <c r="B112" s="233"/>
      <c r="C112" s="233"/>
      <c r="D112" s="49" t="str">
        <f>연간집계!D112</f>
        <v>레더북 (레더북_210_280_원단커버 포토북 / 210X280 | 레더커버 | 없음 | 38p | 커버타이틀 1 | 카멜브라운)</v>
      </c>
      <c r="E112" s="50" t="str">
        <f>연간집계!E112</f>
        <v>레더북 (카멜브라운)</v>
      </c>
      <c r="F112" s="51">
        <f>COUNTIFS(데이터!F:F,D112,데이터!$N:$N,$A$1)</f>
        <v>4</v>
      </c>
      <c r="G112" s="52">
        <f>SUMIFS(데이터!G:G,데이터!F:F,D112,데이터!$N:$N,$A$1)</f>
        <v>4</v>
      </c>
      <c r="H112" s="55">
        <f t="shared" si="2"/>
        <v>2.9459419649432907E-4</v>
      </c>
      <c r="I112" s="233"/>
      <c r="J112" s="51">
        <f>COUNTIFS(데이터!$F:$F,$D112,데이터!$N:$N,$A$1,데이터!$O:$O,J$1)</f>
        <v>0</v>
      </c>
      <c r="K112" s="52">
        <f>SUMIFS(데이터!$G:$G,데이터!$F:$F,$D112,데이터!$N:$N,$A$1,데이터!$O:$O,J$1)</f>
        <v>0</v>
      </c>
      <c r="L112" s="51">
        <f>COUNTIFS(데이터!$F:$F,$D112,데이터!$N:$N,$A$1,데이터!$O:$O,L$1)</f>
        <v>0</v>
      </c>
      <c r="M112" s="52">
        <f>SUMIFS(데이터!$G:$G,데이터!$F:$F,$D112,데이터!$N:$N,$A$1,데이터!$O:$O,L$1)</f>
        <v>0</v>
      </c>
      <c r="N112" s="51">
        <f>COUNTIFS(데이터!$F:$F,$D112,데이터!$N:$N,$A$1,데이터!$O:$O,N$1)</f>
        <v>0</v>
      </c>
      <c r="O112" s="52">
        <f>SUMIFS(데이터!$G:$G,데이터!$F:$F,$D112,데이터!$N:$N,$A$1,데이터!$O:$O,N$1)</f>
        <v>0</v>
      </c>
      <c r="P112" s="51">
        <f>COUNTIFS(데이터!$F:$F,$D112,데이터!$N:$N,$A$1,데이터!$O:$O,P$1)</f>
        <v>0</v>
      </c>
      <c r="Q112" s="52">
        <f>SUMIFS(데이터!$G:$G,데이터!$F:$F,$D112,데이터!$N:$N,$A$1,데이터!$O:$O,P$1)</f>
        <v>0</v>
      </c>
      <c r="R112" s="51">
        <f>COUNTIFS(데이터!$F:$F,$D112,데이터!$N:$N,$A$1,데이터!$O:$O,R$1)</f>
        <v>0</v>
      </c>
      <c r="S112" s="52">
        <f>SUMIFS(데이터!$G:$G,데이터!$F:$F,$D112,데이터!$N:$N,$A$1,데이터!$O:$O,R$1)</f>
        <v>0</v>
      </c>
      <c r="T112" s="51">
        <f>COUNTIFS(데이터!$F:$F,$D112,데이터!$N:$N,$A$1,데이터!$O:$O,T$1)</f>
        <v>0</v>
      </c>
      <c r="U112" s="52">
        <f>SUMIFS(데이터!$G:$G,데이터!$F:$F,$D112,데이터!$N:$N,$A$1,데이터!$O:$O,T$1)</f>
        <v>0</v>
      </c>
      <c r="V112" s="51">
        <f>COUNTIFS(데이터!$F:$F,$D112,데이터!$N:$N,$A$1,데이터!$O:$O,V$1)</f>
        <v>0</v>
      </c>
      <c r="W112" s="52">
        <f>SUMIFS(데이터!$G:$G,데이터!$F:$F,$D112,데이터!$N:$N,$A$1,데이터!$O:$O,V$1)</f>
        <v>0</v>
      </c>
      <c r="X112" s="51">
        <f>COUNTIFS(데이터!$F:$F,$D112,데이터!$N:$N,$A$1,데이터!$O:$O,X$1)</f>
        <v>0</v>
      </c>
      <c r="Y112" s="52">
        <f>SUMIFS(데이터!$G:$G,데이터!$F:$F,$D112,데이터!$N:$N,$A$1,데이터!$O:$O,X$1)</f>
        <v>0</v>
      </c>
      <c r="Z112" s="51">
        <f>COUNTIFS(데이터!$F:$F,$D112,데이터!$N:$N,$A$1,데이터!$O:$O,Z$1)</f>
        <v>1</v>
      </c>
      <c r="AA112" s="52">
        <f>SUMIFS(데이터!$G:$G,데이터!$F:$F,$D112,데이터!$N:$N,$A$1,데이터!$O:$O,Z$1)</f>
        <v>1</v>
      </c>
      <c r="AB112" s="51">
        <f>COUNTIFS(데이터!$F:$F,$D112,데이터!$N:$N,$A$1,데이터!$O:$O,AB$1)</f>
        <v>0</v>
      </c>
      <c r="AC112" s="52">
        <f>SUMIFS(데이터!$G:$G,데이터!$F:$F,$D112,데이터!$N:$N,$A$1,데이터!$O:$O,AB$1)</f>
        <v>0</v>
      </c>
      <c r="AD112" s="51">
        <f>COUNTIFS(데이터!$F:$F,$D112,데이터!$N:$N,$A$1,데이터!$O:$O,AD$1)</f>
        <v>2</v>
      </c>
      <c r="AE112" s="52">
        <f>SUMIFS(데이터!$G:$G,데이터!$F:$F,$D112,데이터!$N:$N,$A$1,데이터!$O:$O,AD$1)</f>
        <v>2</v>
      </c>
      <c r="AF112" s="51">
        <f>COUNTIFS(데이터!$F:$F,$D112,데이터!$N:$N,$A$1,데이터!$O:$O,AF$1)</f>
        <v>1</v>
      </c>
      <c r="AG112" s="52">
        <f>SUMIFS(데이터!$G:$G,데이터!$F:$F,$D112,데이터!$N:$N,$A$1,데이터!$O:$O,AF$1)</f>
        <v>1</v>
      </c>
    </row>
    <row r="113" spans="1:33">
      <c r="A113" s="233"/>
      <c r="B113" s="233"/>
      <c r="C113" s="242" t="s">
        <v>1080</v>
      </c>
      <c r="D113" s="49" t="str">
        <f>연간집계!D113</f>
        <v>시크북(북타입)_210_280_58p_기성 원단커버 / 210X280 | 하드커버 | 없음 | 58p | 시크블랙</v>
      </c>
      <c r="E113" s="50" t="str">
        <f>연간집계!E113</f>
        <v>시크북(북) 210 (시크블랙/58p)</v>
      </c>
      <c r="F113" s="51">
        <f>COUNTIFS(데이터!F:F,D113,데이터!$N:$N,$A$1)</f>
        <v>0</v>
      </c>
      <c r="G113" s="52">
        <f>SUMIFS(데이터!G:G,데이터!F:F,D113,데이터!$N:$N,$A$1)</f>
        <v>0</v>
      </c>
      <c r="H113" s="55">
        <f t="shared" si="2"/>
        <v>0</v>
      </c>
      <c r="I113" s="232">
        <f>SUM(G113:G118)</f>
        <v>3</v>
      </c>
      <c r="J113" s="51">
        <f>COUNTIFS(데이터!$F:$F,$D113,데이터!$N:$N,$A$1,데이터!$O:$O,J$1)</f>
        <v>0</v>
      </c>
      <c r="K113" s="52">
        <f>SUMIFS(데이터!$G:$G,데이터!$F:$F,$D113,데이터!$N:$N,$A$1,데이터!$O:$O,J$1)</f>
        <v>0</v>
      </c>
      <c r="L113" s="51">
        <f>COUNTIFS(데이터!$F:$F,$D113,데이터!$N:$N,$A$1,데이터!$O:$O,L$1)</f>
        <v>0</v>
      </c>
      <c r="M113" s="52">
        <f>SUMIFS(데이터!$G:$G,데이터!$F:$F,$D113,데이터!$N:$N,$A$1,데이터!$O:$O,L$1)</f>
        <v>0</v>
      </c>
      <c r="N113" s="51">
        <f>COUNTIFS(데이터!$F:$F,$D113,데이터!$N:$N,$A$1,데이터!$O:$O,N$1)</f>
        <v>0</v>
      </c>
      <c r="O113" s="52">
        <f>SUMIFS(데이터!$G:$G,데이터!$F:$F,$D113,데이터!$N:$N,$A$1,데이터!$O:$O,N$1)</f>
        <v>0</v>
      </c>
      <c r="P113" s="51">
        <f>COUNTIFS(데이터!$F:$F,$D113,데이터!$N:$N,$A$1,데이터!$O:$O,P$1)</f>
        <v>0</v>
      </c>
      <c r="Q113" s="52">
        <f>SUMIFS(데이터!$G:$G,데이터!$F:$F,$D113,데이터!$N:$N,$A$1,데이터!$O:$O,P$1)</f>
        <v>0</v>
      </c>
      <c r="R113" s="51">
        <f>COUNTIFS(데이터!$F:$F,$D113,데이터!$N:$N,$A$1,데이터!$O:$O,R$1)</f>
        <v>0</v>
      </c>
      <c r="S113" s="52">
        <f>SUMIFS(데이터!$G:$G,데이터!$F:$F,$D113,데이터!$N:$N,$A$1,데이터!$O:$O,R$1)</f>
        <v>0</v>
      </c>
      <c r="T113" s="51">
        <f>COUNTIFS(데이터!$F:$F,$D113,데이터!$N:$N,$A$1,데이터!$O:$O,T$1)</f>
        <v>0</v>
      </c>
      <c r="U113" s="52">
        <f>SUMIFS(데이터!$G:$G,데이터!$F:$F,$D113,데이터!$N:$N,$A$1,데이터!$O:$O,T$1)</f>
        <v>0</v>
      </c>
      <c r="V113" s="51">
        <f>COUNTIFS(데이터!$F:$F,$D113,데이터!$N:$N,$A$1,데이터!$O:$O,V$1)</f>
        <v>0</v>
      </c>
      <c r="W113" s="52">
        <f>SUMIFS(데이터!$G:$G,데이터!$F:$F,$D113,데이터!$N:$N,$A$1,데이터!$O:$O,V$1)</f>
        <v>0</v>
      </c>
      <c r="X113" s="51">
        <f>COUNTIFS(데이터!$F:$F,$D113,데이터!$N:$N,$A$1,데이터!$O:$O,X$1)</f>
        <v>0</v>
      </c>
      <c r="Y113" s="52">
        <f>SUMIFS(데이터!$G:$G,데이터!$F:$F,$D113,데이터!$N:$N,$A$1,데이터!$O:$O,X$1)</f>
        <v>0</v>
      </c>
      <c r="Z113" s="51">
        <f>COUNTIFS(데이터!$F:$F,$D113,데이터!$N:$N,$A$1,데이터!$O:$O,Z$1)</f>
        <v>0</v>
      </c>
      <c r="AA113" s="52">
        <f>SUMIFS(데이터!$G:$G,데이터!$F:$F,$D113,데이터!$N:$N,$A$1,데이터!$O:$O,Z$1)</f>
        <v>0</v>
      </c>
      <c r="AB113" s="51">
        <f>COUNTIFS(데이터!$F:$F,$D113,데이터!$N:$N,$A$1,데이터!$O:$O,AB$1)</f>
        <v>0</v>
      </c>
      <c r="AC113" s="52">
        <f>SUMIFS(데이터!$G:$G,데이터!$F:$F,$D113,데이터!$N:$N,$A$1,데이터!$O:$O,AB$1)</f>
        <v>0</v>
      </c>
      <c r="AD113" s="51">
        <f>COUNTIFS(데이터!$F:$F,$D113,데이터!$N:$N,$A$1,데이터!$O:$O,AD$1)</f>
        <v>0</v>
      </c>
      <c r="AE113" s="52">
        <f>SUMIFS(데이터!$G:$G,데이터!$F:$F,$D113,데이터!$N:$N,$A$1,데이터!$O:$O,AD$1)</f>
        <v>0</v>
      </c>
      <c r="AF113" s="51">
        <f>COUNTIFS(데이터!$F:$F,$D113,데이터!$N:$N,$A$1,데이터!$O:$O,AF$1)</f>
        <v>0</v>
      </c>
      <c r="AG113" s="52">
        <f>SUMIFS(데이터!$G:$G,데이터!$F:$F,$D113,데이터!$N:$N,$A$1,데이터!$O:$O,AF$1)</f>
        <v>0</v>
      </c>
    </row>
    <row r="114" spans="1:33">
      <c r="A114" s="233"/>
      <c r="B114" s="233"/>
      <c r="C114" s="233"/>
      <c r="D114" s="49" t="str">
        <f>연간집계!D114</f>
        <v>시크북(북타입)_210_280_38p_기성 원단커버 / 210X280 | 하드커버 | 없음 | 38p | 시크블랙</v>
      </c>
      <c r="E114" s="50" t="str">
        <f>연간집계!E114</f>
        <v>시크북(북) 210 (시크블랙/38p)</v>
      </c>
      <c r="F114" s="51">
        <f>COUNTIFS(데이터!F:F,D114,데이터!$N:$N,$A$1)</f>
        <v>0</v>
      </c>
      <c r="G114" s="52">
        <f>SUMIFS(데이터!G:G,데이터!F:F,D114,데이터!$N:$N,$A$1)</f>
        <v>0</v>
      </c>
      <c r="H114" s="55">
        <f t="shared" si="2"/>
        <v>0</v>
      </c>
      <c r="I114" s="233"/>
      <c r="J114" s="51">
        <f>COUNTIFS(데이터!$F:$F,$D114,데이터!$N:$N,$A$1,데이터!$O:$O,J$1)</f>
        <v>0</v>
      </c>
      <c r="K114" s="52">
        <f>SUMIFS(데이터!$G:$G,데이터!$F:$F,$D114,데이터!$N:$N,$A$1,데이터!$O:$O,J$1)</f>
        <v>0</v>
      </c>
      <c r="L114" s="51">
        <f>COUNTIFS(데이터!$F:$F,$D114,데이터!$N:$N,$A$1,데이터!$O:$O,L$1)</f>
        <v>0</v>
      </c>
      <c r="M114" s="52">
        <f>SUMIFS(데이터!$G:$G,데이터!$F:$F,$D114,데이터!$N:$N,$A$1,데이터!$O:$O,L$1)</f>
        <v>0</v>
      </c>
      <c r="N114" s="51">
        <f>COUNTIFS(데이터!$F:$F,$D114,데이터!$N:$N,$A$1,데이터!$O:$O,N$1)</f>
        <v>0</v>
      </c>
      <c r="O114" s="52">
        <f>SUMIFS(데이터!$G:$G,데이터!$F:$F,$D114,데이터!$N:$N,$A$1,데이터!$O:$O,N$1)</f>
        <v>0</v>
      </c>
      <c r="P114" s="51">
        <f>COUNTIFS(데이터!$F:$F,$D114,데이터!$N:$N,$A$1,데이터!$O:$O,P$1)</f>
        <v>0</v>
      </c>
      <c r="Q114" s="52">
        <f>SUMIFS(데이터!$G:$G,데이터!$F:$F,$D114,데이터!$N:$N,$A$1,데이터!$O:$O,P$1)</f>
        <v>0</v>
      </c>
      <c r="R114" s="51">
        <f>COUNTIFS(데이터!$F:$F,$D114,데이터!$N:$N,$A$1,데이터!$O:$O,R$1)</f>
        <v>0</v>
      </c>
      <c r="S114" s="52">
        <f>SUMIFS(데이터!$G:$G,데이터!$F:$F,$D114,데이터!$N:$N,$A$1,데이터!$O:$O,R$1)</f>
        <v>0</v>
      </c>
      <c r="T114" s="51">
        <f>COUNTIFS(데이터!$F:$F,$D114,데이터!$N:$N,$A$1,데이터!$O:$O,T$1)</f>
        <v>0</v>
      </c>
      <c r="U114" s="52">
        <f>SUMIFS(데이터!$G:$G,데이터!$F:$F,$D114,데이터!$N:$N,$A$1,데이터!$O:$O,T$1)</f>
        <v>0</v>
      </c>
      <c r="V114" s="51">
        <f>COUNTIFS(데이터!$F:$F,$D114,데이터!$N:$N,$A$1,데이터!$O:$O,V$1)</f>
        <v>0</v>
      </c>
      <c r="W114" s="52">
        <f>SUMIFS(데이터!$G:$G,데이터!$F:$F,$D114,데이터!$N:$N,$A$1,데이터!$O:$O,V$1)</f>
        <v>0</v>
      </c>
      <c r="X114" s="51">
        <f>COUNTIFS(데이터!$F:$F,$D114,데이터!$N:$N,$A$1,데이터!$O:$O,X$1)</f>
        <v>0</v>
      </c>
      <c r="Y114" s="52">
        <f>SUMIFS(데이터!$G:$G,데이터!$F:$F,$D114,데이터!$N:$N,$A$1,데이터!$O:$O,X$1)</f>
        <v>0</v>
      </c>
      <c r="Z114" s="51">
        <f>COUNTIFS(데이터!$F:$F,$D114,데이터!$N:$N,$A$1,데이터!$O:$O,Z$1)</f>
        <v>0</v>
      </c>
      <c r="AA114" s="52">
        <f>SUMIFS(데이터!$G:$G,데이터!$F:$F,$D114,데이터!$N:$N,$A$1,데이터!$O:$O,Z$1)</f>
        <v>0</v>
      </c>
      <c r="AB114" s="51">
        <f>COUNTIFS(데이터!$F:$F,$D114,데이터!$N:$N,$A$1,데이터!$O:$O,AB$1)</f>
        <v>0</v>
      </c>
      <c r="AC114" s="52">
        <f>SUMIFS(데이터!$G:$G,데이터!$F:$F,$D114,데이터!$N:$N,$A$1,데이터!$O:$O,AB$1)</f>
        <v>0</v>
      </c>
      <c r="AD114" s="51">
        <f>COUNTIFS(데이터!$F:$F,$D114,데이터!$N:$N,$A$1,데이터!$O:$O,AD$1)</f>
        <v>0</v>
      </c>
      <c r="AE114" s="52">
        <f>SUMIFS(데이터!$G:$G,데이터!$F:$F,$D114,데이터!$N:$N,$A$1,데이터!$O:$O,AD$1)</f>
        <v>0</v>
      </c>
      <c r="AF114" s="51">
        <f>COUNTIFS(데이터!$F:$F,$D114,데이터!$N:$N,$A$1,데이터!$O:$O,AF$1)</f>
        <v>0</v>
      </c>
      <c r="AG114" s="52">
        <f>SUMIFS(데이터!$G:$G,데이터!$F:$F,$D114,데이터!$N:$N,$A$1,데이터!$O:$O,AF$1)</f>
        <v>0</v>
      </c>
    </row>
    <row r="115" spans="1:33">
      <c r="A115" s="233"/>
      <c r="B115" s="233"/>
      <c r="C115" s="233"/>
      <c r="D115" s="49" t="str">
        <f>연간집계!D115</f>
        <v>시크북(북타입)_210_280_기성 원단커버 (시크북(북타입)_210_280_58p_기성 원단커버 / 210X280 | 하드커버 | 없음 | 58p | 로만브라운)</v>
      </c>
      <c r="E115" s="50" t="str">
        <f>연간집계!E115</f>
        <v>시크북(북) 210 (로만브라운/58p)</v>
      </c>
      <c r="F115" s="51">
        <f>COUNTIFS(데이터!F:F,D115,데이터!$N:$N,$A$1)</f>
        <v>3</v>
      </c>
      <c r="G115" s="52">
        <f>SUMIFS(데이터!G:G,데이터!F:F,D115,데이터!$N:$N,$A$1)</f>
        <v>3</v>
      </c>
      <c r="H115" s="55">
        <f t="shared" si="2"/>
        <v>2.2094564737074681E-4</v>
      </c>
      <c r="I115" s="233"/>
      <c r="J115" s="51">
        <f>COUNTIFS(데이터!$F:$F,$D115,데이터!$N:$N,$A$1,데이터!$O:$O,J$1)</f>
        <v>0</v>
      </c>
      <c r="K115" s="52">
        <f>SUMIFS(데이터!$G:$G,데이터!$F:$F,$D115,데이터!$N:$N,$A$1,데이터!$O:$O,J$1)</f>
        <v>0</v>
      </c>
      <c r="L115" s="51">
        <f>COUNTIFS(데이터!$F:$F,$D115,데이터!$N:$N,$A$1,데이터!$O:$O,L$1)</f>
        <v>0</v>
      </c>
      <c r="M115" s="52">
        <f>SUMIFS(데이터!$G:$G,데이터!$F:$F,$D115,데이터!$N:$N,$A$1,데이터!$O:$O,L$1)</f>
        <v>0</v>
      </c>
      <c r="N115" s="51">
        <f>COUNTIFS(데이터!$F:$F,$D115,데이터!$N:$N,$A$1,데이터!$O:$O,N$1)</f>
        <v>0</v>
      </c>
      <c r="O115" s="52">
        <f>SUMIFS(데이터!$G:$G,데이터!$F:$F,$D115,데이터!$N:$N,$A$1,데이터!$O:$O,N$1)</f>
        <v>0</v>
      </c>
      <c r="P115" s="51">
        <f>COUNTIFS(데이터!$F:$F,$D115,데이터!$N:$N,$A$1,데이터!$O:$O,P$1)</f>
        <v>0</v>
      </c>
      <c r="Q115" s="52">
        <f>SUMIFS(데이터!$G:$G,데이터!$F:$F,$D115,데이터!$N:$N,$A$1,데이터!$O:$O,P$1)</f>
        <v>0</v>
      </c>
      <c r="R115" s="51">
        <f>COUNTIFS(데이터!$F:$F,$D115,데이터!$N:$N,$A$1,데이터!$O:$O,R$1)</f>
        <v>0</v>
      </c>
      <c r="S115" s="52">
        <f>SUMIFS(데이터!$G:$G,데이터!$F:$F,$D115,데이터!$N:$N,$A$1,데이터!$O:$O,R$1)</f>
        <v>0</v>
      </c>
      <c r="T115" s="51">
        <f>COUNTIFS(데이터!$F:$F,$D115,데이터!$N:$N,$A$1,데이터!$O:$O,T$1)</f>
        <v>0</v>
      </c>
      <c r="U115" s="52">
        <f>SUMIFS(데이터!$G:$G,데이터!$F:$F,$D115,데이터!$N:$N,$A$1,데이터!$O:$O,T$1)</f>
        <v>0</v>
      </c>
      <c r="V115" s="51">
        <f>COUNTIFS(데이터!$F:$F,$D115,데이터!$N:$N,$A$1,데이터!$O:$O,V$1)</f>
        <v>0</v>
      </c>
      <c r="W115" s="52">
        <f>SUMIFS(데이터!$G:$G,데이터!$F:$F,$D115,데이터!$N:$N,$A$1,데이터!$O:$O,V$1)</f>
        <v>0</v>
      </c>
      <c r="X115" s="51">
        <f>COUNTIFS(데이터!$F:$F,$D115,데이터!$N:$N,$A$1,데이터!$O:$O,X$1)</f>
        <v>0</v>
      </c>
      <c r="Y115" s="52">
        <f>SUMIFS(데이터!$G:$G,데이터!$F:$F,$D115,데이터!$N:$N,$A$1,데이터!$O:$O,X$1)</f>
        <v>0</v>
      </c>
      <c r="Z115" s="51">
        <f>COUNTIFS(데이터!$F:$F,$D115,데이터!$N:$N,$A$1,데이터!$O:$O,Z$1)</f>
        <v>0</v>
      </c>
      <c r="AA115" s="52">
        <f>SUMIFS(데이터!$G:$G,데이터!$F:$F,$D115,데이터!$N:$N,$A$1,데이터!$O:$O,Z$1)</f>
        <v>0</v>
      </c>
      <c r="AB115" s="51">
        <f>COUNTIFS(데이터!$F:$F,$D115,데이터!$N:$N,$A$1,데이터!$O:$O,AB$1)</f>
        <v>0</v>
      </c>
      <c r="AC115" s="52">
        <f>SUMIFS(데이터!$G:$G,데이터!$F:$F,$D115,데이터!$N:$N,$A$1,데이터!$O:$O,AB$1)</f>
        <v>0</v>
      </c>
      <c r="AD115" s="51">
        <f>COUNTIFS(데이터!$F:$F,$D115,데이터!$N:$N,$A$1,데이터!$O:$O,AD$1)</f>
        <v>0</v>
      </c>
      <c r="AE115" s="52">
        <f>SUMIFS(데이터!$G:$G,데이터!$F:$F,$D115,데이터!$N:$N,$A$1,데이터!$O:$O,AD$1)</f>
        <v>0</v>
      </c>
      <c r="AF115" s="51">
        <f>COUNTIFS(데이터!$F:$F,$D115,데이터!$N:$N,$A$1,데이터!$O:$O,AF$1)</f>
        <v>3</v>
      </c>
      <c r="AG115" s="52">
        <f>SUMIFS(데이터!$G:$G,데이터!$F:$F,$D115,데이터!$N:$N,$A$1,데이터!$O:$O,AF$1)</f>
        <v>3</v>
      </c>
    </row>
    <row r="116" spans="1:33">
      <c r="A116" s="233"/>
      <c r="B116" s="233"/>
      <c r="C116" s="233"/>
      <c r="D116" s="49" t="str">
        <f>연간집계!D116</f>
        <v>시크북(북타입)_210_280_38p_기성 원단커버 / 210X280 | 하드커버 | 없음 | 38p | 로만브라운</v>
      </c>
      <c r="E116" s="50" t="str">
        <f>연간집계!E116</f>
        <v>시크북(북) 210 (로만브라운/38p)</v>
      </c>
      <c r="F116" s="51">
        <f>COUNTIFS(데이터!F:F,D116,데이터!$N:$N,$A$1)</f>
        <v>0</v>
      </c>
      <c r="G116" s="52">
        <f>SUMIFS(데이터!G:G,데이터!F:F,D116,데이터!$N:$N,$A$1)</f>
        <v>0</v>
      </c>
      <c r="H116" s="55">
        <f t="shared" si="2"/>
        <v>0</v>
      </c>
      <c r="I116" s="233"/>
      <c r="J116" s="51">
        <f>COUNTIFS(데이터!$F:$F,$D116,데이터!$N:$N,$A$1,데이터!$O:$O,J$1)</f>
        <v>0</v>
      </c>
      <c r="K116" s="52">
        <f>SUMIFS(데이터!$G:$G,데이터!$F:$F,$D116,데이터!$N:$N,$A$1,데이터!$O:$O,J$1)</f>
        <v>0</v>
      </c>
      <c r="L116" s="51">
        <f>COUNTIFS(데이터!$F:$F,$D116,데이터!$N:$N,$A$1,데이터!$O:$O,L$1)</f>
        <v>0</v>
      </c>
      <c r="M116" s="52">
        <f>SUMIFS(데이터!$G:$G,데이터!$F:$F,$D116,데이터!$N:$N,$A$1,데이터!$O:$O,L$1)</f>
        <v>0</v>
      </c>
      <c r="N116" s="51">
        <f>COUNTIFS(데이터!$F:$F,$D116,데이터!$N:$N,$A$1,데이터!$O:$O,N$1)</f>
        <v>0</v>
      </c>
      <c r="O116" s="52">
        <f>SUMIFS(데이터!$G:$G,데이터!$F:$F,$D116,데이터!$N:$N,$A$1,데이터!$O:$O,N$1)</f>
        <v>0</v>
      </c>
      <c r="P116" s="51">
        <f>COUNTIFS(데이터!$F:$F,$D116,데이터!$N:$N,$A$1,데이터!$O:$O,P$1)</f>
        <v>0</v>
      </c>
      <c r="Q116" s="52">
        <f>SUMIFS(데이터!$G:$G,데이터!$F:$F,$D116,데이터!$N:$N,$A$1,데이터!$O:$O,P$1)</f>
        <v>0</v>
      </c>
      <c r="R116" s="51">
        <f>COUNTIFS(데이터!$F:$F,$D116,데이터!$N:$N,$A$1,데이터!$O:$O,R$1)</f>
        <v>0</v>
      </c>
      <c r="S116" s="52">
        <f>SUMIFS(데이터!$G:$G,데이터!$F:$F,$D116,데이터!$N:$N,$A$1,데이터!$O:$O,R$1)</f>
        <v>0</v>
      </c>
      <c r="T116" s="51">
        <f>COUNTIFS(데이터!$F:$F,$D116,데이터!$N:$N,$A$1,데이터!$O:$O,T$1)</f>
        <v>0</v>
      </c>
      <c r="U116" s="52">
        <f>SUMIFS(데이터!$G:$G,데이터!$F:$F,$D116,데이터!$N:$N,$A$1,데이터!$O:$O,T$1)</f>
        <v>0</v>
      </c>
      <c r="V116" s="51">
        <f>COUNTIFS(데이터!$F:$F,$D116,데이터!$N:$N,$A$1,데이터!$O:$O,V$1)</f>
        <v>0</v>
      </c>
      <c r="W116" s="52">
        <f>SUMIFS(데이터!$G:$G,데이터!$F:$F,$D116,데이터!$N:$N,$A$1,데이터!$O:$O,V$1)</f>
        <v>0</v>
      </c>
      <c r="X116" s="51">
        <f>COUNTIFS(데이터!$F:$F,$D116,데이터!$N:$N,$A$1,데이터!$O:$O,X$1)</f>
        <v>0</v>
      </c>
      <c r="Y116" s="52">
        <f>SUMIFS(데이터!$G:$G,데이터!$F:$F,$D116,데이터!$N:$N,$A$1,데이터!$O:$O,X$1)</f>
        <v>0</v>
      </c>
      <c r="Z116" s="51">
        <f>COUNTIFS(데이터!$F:$F,$D116,데이터!$N:$N,$A$1,데이터!$O:$O,Z$1)</f>
        <v>0</v>
      </c>
      <c r="AA116" s="52">
        <f>SUMIFS(데이터!$G:$G,데이터!$F:$F,$D116,데이터!$N:$N,$A$1,데이터!$O:$O,Z$1)</f>
        <v>0</v>
      </c>
      <c r="AB116" s="51">
        <f>COUNTIFS(데이터!$F:$F,$D116,데이터!$N:$N,$A$1,데이터!$O:$O,AB$1)</f>
        <v>0</v>
      </c>
      <c r="AC116" s="52">
        <f>SUMIFS(데이터!$G:$G,데이터!$F:$F,$D116,데이터!$N:$N,$A$1,데이터!$O:$O,AB$1)</f>
        <v>0</v>
      </c>
      <c r="AD116" s="51">
        <f>COUNTIFS(데이터!$F:$F,$D116,데이터!$N:$N,$A$1,데이터!$O:$O,AD$1)</f>
        <v>0</v>
      </c>
      <c r="AE116" s="52">
        <f>SUMIFS(데이터!$G:$G,데이터!$F:$F,$D116,데이터!$N:$N,$A$1,데이터!$O:$O,AD$1)</f>
        <v>0</v>
      </c>
      <c r="AF116" s="51">
        <f>COUNTIFS(데이터!$F:$F,$D116,데이터!$N:$N,$A$1,데이터!$O:$O,AF$1)</f>
        <v>0</v>
      </c>
      <c r="AG116" s="52">
        <f>SUMIFS(데이터!$G:$G,데이터!$F:$F,$D116,데이터!$N:$N,$A$1,데이터!$O:$O,AF$1)</f>
        <v>0</v>
      </c>
    </row>
    <row r="117" spans="1:33">
      <c r="A117" s="233"/>
      <c r="B117" s="233"/>
      <c r="C117" s="233"/>
      <c r="D117" s="49" t="str">
        <f>연간집계!D117</f>
        <v>시크북(북타입)_210_280_58p_기성 원단커버 / 210X280 | 하드커버 | 없음 | 58p | 로얄레드</v>
      </c>
      <c r="E117" s="50" t="str">
        <f>연간집계!E117</f>
        <v>시크북(북) 210 (로얄레드/58p)</v>
      </c>
      <c r="F117" s="51">
        <f>COUNTIFS(데이터!F:F,D117,데이터!$N:$N,$A$1)</f>
        <v>0</v>
      </c>
      <c r="G117" s="52">
        <f>SUMIFS(데이터!G:G,데이터!F:F,D117,데이터!$N:$N,$A$1)</f>
        <v>0</v>
      </c>
      <c r="H117" s="55">
        <f t="shared" si="2"/>
        <v>0</v>
      </c>
      <c r="I117" s="233"/>
      <c r="J117" s="51">
        <f>COUNTIFS(데이터!$F:$F,$D117,데이터!$N:$N,$A$1,데이터!$O:$O,J$1)</f>
        <v>0</v>
      </c>
      <c r="K117" s="52">
        <f>SUMIFS(데이터!$G:$G,데이터!$F:$F,$D117,데이터!$N:$N,$A$1,데이터!$O:$O,J$1)</f>
        <v>0</v>
      </c>
      <c r="L117" s="51">
        <f>COUNTIFS(데이터!$F:$F,$D117,데이터!$N:$N,$A$1,데이터!$O:$O,L$1)</f>
        <v>0</v>
      </c>
      <c r="M117" s="52">
        <f>SUMIFS(데이터!$G:$G,데이터!$F:$F,$D117,데이터!$N:$N,$A$1,데이터!$O:$O,L$1)</f>
        <v>0</v>
      </c>
      <c r="N117" s="51">
        <f>COUNTIFS(데이터!$F:$F,$D117,데이터!$N:$N,$A$1,데이터!$O:$O,N$1)</f>
        <v>0</v>
      </c>
      <c r="O117" s="52">
        <f>SUMIFS(데이터!$G:$G,데이터!$F:$F,$D117,데이터!$N:$N,$A$1,데이터!$O:$O,N$1)</f>
        <v>0</v>
      </c>
      <c r="P117" s="51">
        <f>COUNTIFS(데이터!$F:$F,$D117,데이터!$N:$N,$A$1,데이터!$O:$O,P$1)</f>
        <v>0</v>
      </c>
      <c r="Q117" s="52">
        <f>SUMIFS(데이터!$G:$G,데이터!$F:$F,$D117,데이터!$N:$N,$A$1,데이터!$O:$O,P$1)</f>
        <v>0</v>
      </c>
      <c r="R117" s="51">
        <f>COUNTIFS(데이터!$F:$F,$D117,데이터!$N:$N,$A$1,데이터!$O:$O,R$1)</f>
        <v>0</v>
      </c>
      <c r="S117" s="52">
        <f>SUMIFS(데이터!$G:$G,데이터!$F:$F,$D117,데이터!$N:$N,$A$1,데이터!$O:$O,R$1)</f>
        <v>0</v>
      </c>
      <c r="T117" s="51">
        <f>COUNTIFS(데이터!$F:$F,$D117,데이터!$N:$N,$A$1,데이터!$O:$O,T$1)</f>
        <v>0</v>
      </c>
      <c r="U117" s="52">
        <f>SUMIFS(데이터!$G:$G,데이터!$F:$F,$D117,데이터!$N:$N,$A$1,데이터!$O:$O,T$1)</f>
        <v>0</v>
      </c>
      <c r="V117" s="51">
        <f>COUNTIFS(데이터!$F:$F,$D117,데이터!$N:$N,$A$1,데이터!$O:$O,V$1)</f>
        <v>0</v>
      </c>
      <c r="W117" s="52">
        <f>SUMIFS(데이터!$G:$G,데이터!$F:$F,$D117,데이터!$N:$N,$A$1,데이터!$O:$O,V$1)</f>
        <v>0</v>
      </c>
      <c r="X117" s="51">
        <f>COUNTIFS(데이터!$F:$F,$D117,데이터!$N:$N,$A$1,데이터!$O:$O,X$1)</f>
        <v>0</v>
      </c>
      <c r="Y117" s="52">
        <f>SUMIFS(데이터!$G:$G,데이터!$F:$F,$D117,데이터!$N:$N,$A$1,데이터!$O:$O,X$1)</f>
        <v>0</v>
      </c>
      <c r="Z117" s="51">
        <f>COUNTIFS(데이터!$F:$F,$D117,데이터!$N:$N,$A$1,데이터!$O:$O,Z$1)</f>
        <v>0</v>
      </c>
      <c r="AA117" s="52">
        <f>SUMIFS(데이터!$G:$G,데이터!$F:$F,$D117,데이터!$N:$N,$A$1,데이터!$O:$O,Z$1)</f>
        <v>0</v>
      </c>
      <c r="AB117" s="51">
        <f>COUNTIFS(데이터!$F:$F,$D117,데이터!$N:$N,$A$1,데이터!$O:$O,AB$1)</f>
        <v>0</v>
      </c>
      <c r="AC117" s="52">
        <f>SUMIFS(데이터!$G:$G,데이터!$F:$F,$D117,데이터!$N:$N,$A$1,데이터!$O:$O,AB$1)</f>
        <v>0</v>
      </c>
      <c r="AD117" s="51">
        <f>COUNTIFS(데이터!$F:$F,$D117,데이터!$N:$N,$A$1,데이터!$O:$O,AD$1)</f>
        <v>0</v>
      </c>
      <c r="AE117" s="52">
        <f>SUMIFS(데이터!$G:$G,데이터!$F:$F,$D117,데이터!$N:$N,$A$1,데이터!$O:$O,AD$1)</f>
        <v>0</v>
      </c>
      <c r="AF117" s="51">
        <f>COUNTIFS(데이터!$F:$F,$D117,데이터!$N:$N,$A$1,데이터!$O:$O,AF$1)</f>
        <v>0</v>
      </c>
      <c r="AG117" s="52">
        <f>SUMIFS(데이터!$G:$G,데이터!$F:$F,$D117,데이터!$N:$N,$A$1,데이터!$O:$O,AF$1)</f>
        <v>0</v>
      </c>
    </row>
    <row r="118" spans="1:33">
      <c r="A118" s="233"/>
      <c r="B118" s="233"/>
      <c r="C118" s="233"/>
      <c r="D118" s="49" t="str">
        <f>연간집계!D118</f>
        <v>시크북(북타입)_210_280_기성 원단커버 (시크북(북타입)_210_280_38p_기성 원단커버 / 210X280 | 하드커버 | 없음 | 38p | 로얄레드)</v>
      </c>
      <c r="E118" s="50" t="str">
        <f>연간집계!E118</f>
        <v>시크북(북) 210 (로얄레드/38p)</v>
      </c>
      <c r="F118" s="51">
        <f>COUNTIFS(데이터!F:F,D118,데이터!$N:$N,$A$1)</f>
        <v>0</v>
      </c>
      <c r="G118" s="52">
        <f>SUMIFS(데이터!G:G,데이터!F:F,D118,데이터!$N:$N,$A$1)</f>
        <v>0</v>
      </c>
      <c r="H118" s="55">
        <f t="shared" si="2"/>
        <v>0</v>
      </c>
      <c r="I118" s="233"/>
      <c r="J118" s="51">
        <f>COUNTIFS(데이터!$F:$F,$D118,데이터!$N:$N,$A$1,데이터!$O:$O,J$1)</f>
        <v>0</v>
      </c>
      <c r="K118" s="52">
        <f>SUMIFS(데이터!$G:$G,데이터!$F:$F,$D118,데이터!$N:$N,$A$1,데이터!$O:$O,J$1)</f>
        <v>0</v>
      </c>
      <c r="L118" s="51">
        <f>COUNTIFS(데이터!$F:$F,$D118,데이터!$N:$N,$A$1,데이터!$O:$O,L$1)</f>
        <v>0</v>
      </c>
      <c r="M118" s="52">
        <f>SUMIFS(데이터!$G:$G,데이터!$F:$F,$D118,데이터!$N:$N,$A$1,데이터!$O:$O,L$1)</f>
        <v>0</v>
      </c>
      <c r="N118" s="51">
        <f>COUNTIFS(데이터!$F:$F,$D118,데이터!$N:$N,$A$1,데이터!$O:$O,N$1)</f>
        <v>0</v>
      </c>
      <c r="O118" s="52">
        <f>SUMIFS(데이터!$G:$G,데이터!$F:$F,$D118,데이터!$N:$N,$A$1,데이터!$O:$O,N$1)</f>
        <v>0</v>
      </c>
      <c r="P118" s="51">
        <f>COUNTIFS(데이터!$F:$F,$D118,데이터!$N:$N,$A$1,데이터!$O:$O,P$1)</f>
        <v>0</v>
      </c>
      <c r="Q118" s="52">
        <f>SUMIFS(데이터!$G:$G,데이터!$F:$F,$D118,데이터!$N:$N,$A$1,데이터!$O:$O,P$1)</f>
        <v>0</v>
      </c>
      <c r="R118" s="51">
        <f>COUNTIFS(데이터!$F:$F,$D118,데이터!$N:$N,$A$1,데이터!$O:$O,R$1)</f>
        <v>0</v>
      </c>
      <c r="S118" s="52">
        <f>SUMIFS(데이터!$G:$G,데이터!$F:$F,$D118,데이터!$N:$N,$A$1,데이터!$O:$O,R$1)</f>
        <v>0</v>
      </c>
      <c r="T118" s="51">
        <f>COUNTIFS(데이터!$F:$F,$D118,데이터!$N:$N,$A$1,데이터!$O:$O,T$1)</f>
        <v>0</v>
      </c>
      <c r="U118" s="52">
        <f>SUMIFS(데이터!$G:$G,데이터!$F:$F,$D118,데이터!$N:$N,$A$1,데이터!$O:$O,T$1)</f>
        <v>0</v>
      </c>
      <c r="V118" s="51">
        <f>COUNTIFS(데이터!$F:$F,$D118,데이터!$N:$N,$A$1,데이터!$O:$O,V$1)</f>
        <v>0</v>
      </c>
      <c r="W118" s="52">
        <f>SUMIFS(데이터!$G:$G,데이터!$F:$F,$D118,데이터!$N:$N,$A$1,데이터!$O:$O,V$1)</f>
        <v>0</v>
      </c>
      <c r="X118" s="51">
        <f>COUNTIFS(데이터!$F:$F,$D118,데이터!$N:$N,$A$1,데이터!$O:$O,X$1)</f>
        <v>0</v>
      </c>
      <c r="Y118" s="52">
        <f>SUMIFS(데이터!$G:$G,데이터!$F:$F,$D118,데이터!$N:$N,$A$1,데이터!$O:$O,X$1)</f>
        <v>0</v>
      </c>
      <c r="Z118" s="51">
        <f>COUNTIFS(데이터!$F:$F,$D118,데이터!$N:$N,$A$1,데이터!$O:$O,Z$1)</f>
        <v>0</v>
      </c>
      <c r="AA118" s="52">
        <f>SUMIFS(데이터!$G:$G,데이터!$F:$F,$D118,데이터!$N:$N,$A$1,데이터!$O:$O,Z$1)</f>
        <v>0</v>
      </c>
      <c r="AB118" s="51">
        <f>COUNTIFS(데이터!$F:$F,$D118,데이터!$N:$N,$A$1,데이터!$O:$O,AB$1)</f>
        <v>0</v>
      </c>
      <c r="AC118" s="52">
        <f>SUMIFS(데이터!$G:$G,데이터!$F:$F,$D118,데이터!$N:$N,$A$1,데이터!$O:$O,AB$1)</f>
        <v>0</v>
      </c>
      <c r="AD118" s="51">
        <f>COUNTIFS(데이터!$F:$F,$D118,데이터!$N:$N,$A$1,데이터!$O:$O,AD$1)</f>
        <v>0</v>
      </c>
      <c r="AE118" s="52">
        <f>SUMIFS(데이터!$G:$G,데이터!$F:$F,$D118,데이터!$N:$N,$A$1,데이터!$O:$O,AD$1)</f>
        <v>0</v>
      </c>
      <c r="AF118" s="51">
        <f>COUNTIFS(데이터!$F:$F,$D118,데이터!$N:$N,$A$1,데이터!$O:$O,AF$1)</f>
        <v>0</v>
      </c>
      <c r="AG118" s="52">
        <f>SUMIFS(데이터!$G:$G,데이터!$F:$F,$D118,데이터!$N:$N,$A$1,데이터!$O:$O,AF$1)</f>
        <v>0</v>
      </c>
    </row>
    <row r="119" spans="1:33">
      <c r="A119" s="233"/>
      <c r="B119" s="233"/>
      <c r="C119" s="242" t="s">
        <v>1092</v>
      </c>
      <c r="D119" s="49" t="str">
        <f>연간집계!D119</f>
        <v>시크북(북타입)_277_352_기성 원단커버 (시크북(북타입)_277_352_88p_기성 원단커버 / 277X352 | 하드커버 | 없음 | 58p | 시크블랙)</v>
      </c>
      <c r="E119" s="50" t="str">
        <f>연간집계!E119</f>
        <v>시크북(북) 277 (시크블랙/58p)</v>
      </c>
      <c r="F119" s="51">
        <f>COUNTIFS(데이터!F:F,D119,데이터!$N:$N,$A$1)</f>
        <v>2</v>
      </c>
      <c r="G119" s="52">
        <f>SUMIFS(데이터!G:G,데이터!F:F,D119,데이터!$N:$N,$A$1)</f>
        <v>3</v>
      </c>
      <c r="H119" s="55">
        <f t="shared" si="2"/>
        <v>2.2094564737074681E-4</v>
      </c>
      <c r="I119" s="232">
        <f>SUM(G119:G124)</f>
        <v>3</v>
      </c>
      <c r="J119" s="51">
        <f>COUNTIFS(데이터!$F:$F,$D119,데이터!$N:$N,$A$1,데이터!$O:$O,J$1)</f>
        <v>0</v>
      </c>
      <c r="K119" s="52">
        <f>SUMIFS(데이터!$G:$G,데이터!$F:$F,$D119,데이터!$N:$N,$A$1,데이터!$O:$O,J$1)</f>
        <v>0</v>
      </c>
      <c r="L119" s="51">
        <f>COUNTIFS(데이터!$F:$F,$D119,데이터!$N:$N,$A$1,데이터!$O:$O,L$1)</f>
        <v>0</v>
      </c>
      <c r="M119" s="52">
        <f>SUMIFS(데이터!$G:$G,데이터!$F:$F,$D119,데이터!$N:$N,$A$1,데이터!$O:$O,L$1)</f>
        <v>0</v>
      </c>
      <c r="N119" s="51">
        <f>COUNTIFS(데이터!$F:$F,$D119,데이터!$N:$N,$A$1,데이터!$O:$O,N$1)</f>
        <v>0</v>
      </c>
      <c r="O119" s="52">
        <f>SUMIFS(데이터!$G:$G,데이터!$F:$F,$D119,데이터!$N:$N,$A$1,데이터!$O:$O,N$1)</f>
        <v>0</v>
      </c>
      <c r="P119" s="51">
        <f>COUNTIFS(데이터!$F:$F,$D119,데이터!$N:$N,$A$1,데이터!$O:$O,P$1)</f>
        <v>0</v>
      </c>
      <c r="Q119" s="52">
        <f>SUMIFS(데이터!$G:$G,데이터!$F:$F,$D119,데이터!$N:$N,$A$1,데이터!$O:$O,P$1)</f>
        <v>0</v>
      </c>
      <c r="R119" s="51">
        <f>COUNTIFS(데이터!$F:$F,$D119,데이터!$N:$N,$A$1,데이터!$O:$O,R$1)</f>
        <v>0</v>
      </c>
      <c r="S119" s="52">
        <f>SUMIFS(데이터!$G:$G,데이터!$F:$F,$D119,데이터!$N:$N,$A$1,데이터!$O:$O,R$1)</f>
        <v>0</v>
      </c>
      <c r="T119" s="51">
        <f>COUNTIFS(데이터!$F:$F,$D119,데이터!$N:$N,$A$1,데이터!$O:$O,T$1)</f>
        <v>0</v>
      </c>
      <c r="U119" s="52">
        <f>SUMIFS(데이터!$G:$G,데이터!$F:$F,$D119,데이터!$N:$N,$A$1,데이터!$O:$O,T$1)</f>
        <v>0</v>
      </c>
      <c r="V119" s="51">
        <f>COUNTIFS(데이터!$F:$F,$D119,데이터!$N:$N,$A$1,데이터!$O:$O,V$1)</f>
        <v>0</v>
      </c>
      <c r="W119" s="52">
        <f>SUMIFS(데이터!$G:$G,데이터!$F:$F,$D119,데이터!$N:$N,$A$1,데이터!$O:$O,V$1)</f>
        <v>0</v>
      </c>
      <c r="X119" s="51">
        <f>COUNTIFS(데이터!$F:$F,$D119,데이터!$N:$N,$A$1,데이터!$O:$O,X$1)</f>
        <v>0</v>
      </c>
      <c r="Y119" s="52">
        <f>SUMIFS(데이터!$G:$G,데이터!$F:$F,$D119,데이터!$N:$N,$A$1,데이터!$O:$O,X$1)</f>
        <v>0</v>
      </c>
      <c r="Z119" s="51">
        <f>COUNTIFS(데이터!$F:$F,$D119,데이터!$N:$N,$A$1,데이터!$O:$O,Z$1)</f>
        <v>0</v>
      </c>
      <c r="AA119" s="52">
        <f>SUMIFS(데이터!$G:$G,데이터!$F:$F,$D119,데이터!$N:$N,$A$1,데이터!$O:$O,Z$1)</f>
        <v>0</v>
      </c>
      <c r="AB119" s="51">
        <f>COUNTIFS(데이터!$F:$F,$D119,데이터!$N:$N,$A$1,데이터!$O:$O,AB$1)</f>
        <v>1</v>
      </c>
      <c r="AC119" s="52">
        <f>SUMIFS(데이터!$G:$G,데이터!$F:$F,$D119,데이터!$N:$N,$A$1,데이터!$O:$O,AB$1)</f>
        <v>2</v>
      </c>
      <c r="AD119" s="51">
        <f>COUNTIFS(데이터!$F:$F,$D119,데이터!$N:$N,$A$1,데이터!$O:$O,AD$1)</f>
        <v>0</v>
      </c>
      <c r="AE119" s="52">
        <f>SUMIFS(데이터!$G:$G,데이터!$F:$F,$D119,데이터!$N:$N,$A$1,데이터!$O:$O,AD$1)</f>
        <v>0</v>
      </c>
      <c r="AF119" s="51">
        <f>COUNTIFS(데이터!$F:$F,$D119,데이터!$N:$N,$A$1,데이터!$O:$O,AF$1)</f>
        <v>1</v>
      </c>
      <c r="AG119" s="52">
        <f>SUMIFS(데이터!$G:$G,데이터!$F:$F,$D119,데이터!$N:$N,$A$1,데이터!$O:$O,AF$1)</f>
        <v>1</v>
      </c>
    </row>
    <row r="120" spans="1:33">
      <c r="A120" s="233"/>
      <c r="B120" s="233"/>
      <c r="C120" s="233"/>
      <c r="D120" s="49" t="str">
        <f>연간집계!D120</f>
        <v>시크북(북타입)_277_352_38p_기성 원단커버 / 277X352 | 하드커버 | 없음 | 38p | 시크블랙</v>
      </c>
      <c r="E120" s="50" t="str">
        <f>연간집계!E120</f>
        <v>시크북(북) 277 (시크블랙/38p)</v>
      </c>
      <c r="F120" s="51">
        <f>COUNTIFS(데이터!F:F,D120,데이터!$N:$N,$A$1)</f>
        <v>0</v>
      </c>
      <c r="G120" s="52">
        <f>SUMIFS(데이터!G:G,데이터!F:F,D120,데이터!$N:$N,$A$1)</f>
        <v>0</v>
      </c>
      <c r="H120" s="55">
        <f t="shared" si="2"/>
        <v>0</v>
      </c>
      <c r="I120" s="233"/>
      <c r="J120" s="51">
        <f>COUNTIFS(데이터!$F:$F,$D120,데이터!$N:$N,$A$1,데이터!$O:$O,J$1)</f>
        <v>0</v>
      </c>
      <c r="K120" s="52">
        <f>SUMIFS(데이터!$G:$G,데이터!$F:$F,$D120,데이터!$N:$N,$A$1,데이터!$O:$O,J$1)</f>
        <v>0</v>
      </c>
      <c r="L120" s="51">
        <f>COUNTIFS(데이터!$F:$F,$D120,데이터!$N:$N,$A$1,데이터!$O:$O,L$1)</f>
        <v>0</v>
      </c>
      <c r="M120" s="52">
        <f>SUMIFS(데이터!$G:$G,데이터!$F:$F,$D120,데이터!$N:$N,$A$1,데이터!$O:$O,L$1)</f>
        <v>0</v>
      </c>
      <c r="N120" s="51">
        <f>COUNTIFS(데이터!$F:$F,$D120,데이터!$N:$N,$A$1,데이터!$O:$O,N$1)</f>
        <v>0</v>
      </c>
      <c r="O120" s="52">
        <f>SUMIFS(데이터!$G:$G,데이터!$F:$F,$D120,데이터!$N:$N,$A$1,데이터!$O:$O,N$1)</f>
        <v>0</v>
      </c>
      <c r="P120" s="51">
        <f>COUNTIFS(데이터!$F:$F,$D120,데이터!$N:$N,$A$1,데이터!$O:$O,P$1)</f>
        <v>0</v>
      </c>
      <c r="Q120" s="52">
        <f>SUMIFS(데이터!$G:$G,데이터!$F:$F,$D120,데이터!$N:$N,$A$1,데이터!$O:$O,P$1)</f>
        <v>0</v>
      </c>
      <c r="R120" s="51">
        <f>COUNTIFS(데이터!$F:$F,$D120,데이터!$N:$N,$A$1,데이터!$O:$O,R$1)</f>
        <v>0</v>
      </c>
      <c r="S120" s="52">
        <f>SUMIFS(데이터!$G:$G,데이터!$F:$F,$D120,데이터!$N:$N,$A$1,데이터!$O:$O,R$1)</f>
        <v>0</v>
      </c>
      <c r="T120" s="51">
        <f>COUNTIFS(데이터!$F:$F,$D120,데이터!$N:$N,$A$1,데이터!$O:$O,T$1)</f>
        <v>0</v>
      </c>
      <c r="U120" s="52">
        <f>SUMIFS(데이터!$G:$G,데이터!$F:$F,$D120,데이터!$N:$N,$A$1,데이터!$O:$O,T$1)</f>
        <v>0</v>
      </c>
      <c r="V120" s="51">
        <f>COUNTIFS(데이터!$F:$F,$D120,데이터!$N:$N,$A$1,데이터!$O:$O,V$1)</f>
        <v>0</v>
      </c>
      <c r="W120" s="52">
        <f>SUMIFS(데이터!$G:$G,데이터!$F:$F,$D120,데이터!$N:$N,$A$1,데이터!$O:$O,V$1)</f>
        <v>0</v>
      </c>
      <c r="X120" s="51">
        <f>COUNTIFS(데이터!$F:$F,$D120,데이터!$N:$N,$A$1,데이터!$O:$O,X$1)</f>
        <v>0</v>
      </c>
      <c r="Y120" s="52">
        <f>SUMIFS(데이터!$G:$G,데이터!$F:$F,$D120,데이터!$N:$N,$A$1,데이터!$O:$O,X$1)</f>
        <v>0</v>
      </c>
      <c r="Z120" s="51">
        <f>COUNTIFS(데이터!$F:$F,$D120,데이터!$N:$N,$A$1,데이터!$O:$O,Z$1)</f>
        <v>0</v>
      </c>
      <c r="AA120" s="52">
        <f>SUMIFS(데이터!$G:$G,데이터!$F:$F,$D120,데이터!$N:$N,$A$1,데이터!$O:$O,Z$1)</f>
        <v>0</v>
      </c>
      <c r="AB120" s="51">
        <f>COUNTIFS(데이터!$F:$F,$D120,데이터!$N:$N,$A$1,데이터!$O:$O,AB$1)</f>
        <v>0</v>
      </c>
      <c r="AC120" s="52">
        <f>SUMIFS(데이터!$G:$G,데이터!$F:$F,$D120,데이터!$N:$N,$A$1,데이터!$O:$O,AB$1)</f>
        <v>0</v>
      </c>
      <c r="AD120" s="51">
        <f>COUNTIFS(데이터!$F:$F,$D120,데이터!$N:$N,$A$1,데이터!$O:$O,AD$1)</f>
        <v>0</v>
      </c>
      <c r="AE120" s="52">
        <f>SUMIFS(데이터!$G:$G,데이터!$F:$F,$D120,데이터!$N:$N,$A$1,데이터!$O:$O,AD$1)</f>
        <v>0</v>
      </c>
      <c r="AF120" s="51">
        <f>COUNTIFS(데이터!$F:$F,$D120,데이터!$N:$N,$A$1,데이터!$O:$O,AF$1)</f>
        <v>0</v>
      </c>
      <c r="AG120" s="52">
        <f>SUMIFS(데이터!$G:$G,데이터!$F:$F,$D120,데이터!$N:$N,$A$1,데이터!$O:$O,AF$1)</f>
        <v>0</v>
      </c>
    </row>
    <row r="121" spans="1:33">
      <c r="A121" s="233"/>
      <c r="B121" s="233"/>
      <c r="C121" s="233"/>
      <c r="D121" s="49" t="str">
        <f>연간집계!D121</f>
        <v>시크북(북타입)_277_352_58p_기성 원단커버 / 277X352 | 하드커버 | 없음 | 58p | 로만브라운</v>
      </c>
      <c r="E121" s="50" t="str">
        <f>연간집계!E121</f>
        <v>시크북(북) 277 (로만브라운/58p)</v>
      </c>
      <c r="F121" s="51">
        <f>COUNTIFS(데이터!F:F,D121,데이터!$N:$N,$A$1)</f>
        <v>0</v>
      </c>
      <c r="G121" s="52">
        <f>SUMIFS(데이터!G:G,데이터!F:F,D121,데이터!$N:$N,$A$1)</f>
        <v>0</v>
      </c>
      <c r="H121" s="55">
        <f t="shared" si="2"/>
        <v>0</v>
      </c>
      <c r="I121" s="233"/>
      <c r="J121" s="51">
        <f>COUNTIFS(데이터!$F:$F,$D121,데이터!$N:$N,$A$1,데이터!$O:$O,J$1)</f>
        <v>0</v>
      </c>
      <c r="K121" s="52">
        <f>SUMIFS(데이터!$G:$G,데이터!$F:$F,$D121,데이터!$N:$N,$A$1,데이터!$O:$O,J$1)</f>
        <v>0</v>
      </c>
      <c r="L121" s="51">
        <f>COUNTIFS(데이터!$F:$F,$D121,데이터!$N:$N,$A$1,데이터!$O:$O,L$1)</f>
        <v>0</v>
      </c>
      <c r="M121" s="52">
        <f>SUMIFS(데이터!$G:$G,데이터!$F:$F,$D121,데이터!$N:$N,$A$1,데이터!$O:$O,L$1)</f>
        <v>0</v>
      </c>
      <c r="N121" s="51">
        <f>COUNTIFS(데이터!$F:$F,$D121,데이터!$N:$N,$A$1,데이터!$O:$O,N$1)</f>
        <v>0</v>
      </c>
      <c r="O121" s="52">
        <f>SUMIFS(데이터!$G:$G,데이터!$F:$F,$D121,데이터!$N:$N,$A$1,데이터!$O:$O,N$1)</f>
        <v>0</v>
      </c>
      <c r="P121" s="51">
        <f>COUNTIFS(데이터!$F:$F,$D121,데이터!$N:$N,$A$1,데이터!$O:$O,P$1)</f>
        <v>0</v>
      </c>
      <c r="Q121" s="52">
        <f>SUMIFS(데이터!$G:$G,데이터!$F:$F,$D121,데이터!$N:$N,$A$1,데이터!$O:$O,P$1)</f>
        <v>0</v>
      </c>
      <c r="R121" s="51">
        <f>COUNTIFS(데이터!$F:$F,$D121,데이터!$N:$N,$A$1,데이터!$O:$O,R$1)</f>
        <v>0</v>
      </c>
      <c r="S121" s="52">
        <f>SUMIFS(데이터!$G:$G,데이터!$F:$F,$D121,데이터!$N:$N,$A$1,데이터!$O:$O,R$1)</f>
        <v>0</v>
      </c>
      <c r="T121" s="51">
        <f>COUNTIFS(데이터!$F:$F,$D121,데이터!$N:$N,$A$1,데이터!$O:$O,T$1)</f>
        <v>0</v>
      </c>
      <c r="U121" s="52">
        <f>SUMIFS(데이터!$G:$G,데이터!$F:$F,$D121,데이터!$N:$N,$A$1,데이터!$O:$O,T$1)</f>
        <v>0</v>
      </c>
      <c r="V121" s="51">
        <f>COUNTIFS(데이터!$F:$F,$D121,데이터!$N:$N,$A$1,데이터!$O:$O,V$1)</f>
        <v>0</v>
      </c>
      <c r="W121" s="52">
        <f>SUMIFS(데이터!$G:$G,데이터!$F:$F,$D121,데이터!$N:$N,$A$1,데이터!$O:$O,V$1)</f>
        <v>0</v>
      </c>
      <c r="X121" s="51">
        <f>COUNTIFS(데이터!$F:$F,$D121,데이터!$N:$N,$A$1,데이터!$O:$O,X$1)</f>
        <v>0</v>
      </c>
      <c r="Y121" s="52">
        <f>SUMIFS(데이터!$G:$G,데이터!$F:$F,$D121,데이터!$N:$N,$A$1,데이터!$O:$O,X$1)</f>
        <v>0</v>
      </c>
      <c r="Z121" s="51">
        <f>COUNTIFS(데이터!$F:$F,$D121,데이터!$N:$N,$A$1,데이터!$O:$O,Z$1)</f>
        <v>0</v>
      </c>
      <c r="AA121" s="52">
        <f>SUMIFS(데이터!$G:$G,데이터!$F:$F,$D121,데이터!$N:$N,$A$1,데이터!$O:$O,Z$1)</f>
        <v>0</v>
      </c>
      <c r="AB121" s="51">
        <f>COUNTIFS(데이터!$F:$F,$D121,데이터!$N:$N,$A$1,데이터!$O:$O,AB$1)</f>
        <v>0</v>
      </c>
      <c r="AC121" s="52">
        <f>SUMIFS(데이터!$G:$G,데이터!$F:$F,$D121,데이터!$N:$N,$A$1,데이터!$O:$O,AB$1)</f>
        <v>0</v>
      </c>
      <c r="AD121" s="51">
        <f>COUNTIFS(데이터!$F:$F,$D121,데이터!$N:$N,$A$1,데이터!$O:$O,AD$1)</f>
        <v>0</v>
      </c>
      <c r="AE121" s="52">
        <f>SUMIFS(데이터!$G:$G,데이터!$F:$F,$D121,데이터!$N:$N,$A$1,데이터!$O:$O,AD$1)</f>
        <v>0</v>
      </c>
      <c r="AF121" s="51">
        <f>COUNTIFS(데이터!$F:$F,$D121,데이터!$N:$N,$A$1,데이터!$O:$O,AF$1)</f>
        <v>0</v>
      </c>
      <c r="AG121" s="52">
        <f>SUMIFS(데이터!$G:$G,데이터!$F:$F,$D121,데이터!$N:$N,$A$1,데이터!$O:$O,AF$1)</f>
        <v>0</v>
      </c>
    </row>
    <row r="122" spans="1:33">
      <c r="A122" s="233"/>
      <c r="B122" s="233"/>
      <c r="C122" s="233"/>
      <c r="D122" s="49" t="str">
        <f>연간집계!D122</f>
        <v>시크북(북타입)_277_352_38p_기성 원단커버 / 277X352 | 하드커버 | 없음 | 38p | 로만브라운</v>
      </c>
      <c r="E122" s="50" t="str">
        <f>연간집계!E122</f>
        <v>시크북(북) 277 (로만브라운/38p)</v>
      </c>
      <c r="F122" s="51">
        <f>COUNTIFS(데이터!F:F,D122,데이터!$N:$N,$A$1)</f>
        <v>0</v>
      </c>
      <c r="G122" s="52">
        <f>SUMIFS(데이터!G:G,데이터!F:F,D122,데이터!$N:$N,$A$1)</f>
        <v>0</v>
      </c>
      <c r="H122" s="55">
        <f t="shared" si="2"/>
        <v>0</v>
      </c>
      <c r="I122" s="233"/>
      <c r="J122" s="51">
        <f>COUNTIFS(데이터!$F:$F,$D122,데이터!$N:$N,$A$1,데이터!$O:$O,J$1)</f>
        <v>0</v>
      </c>
      <c r="K122" s="52">
        <f>SUMIFS(데이터!$G:$G,데이터!$F:$F,$D122,데이터!$N:$N,$A$1,데이터!$O:$O,J$1)</f>
        <v>0</v>
      </c>
      <c r="L122" s="51">
        <f>COUNTIFS(데이터!$F:$F,$D122,데이터!$N:$N,$A$1,데이터!$O:$O,L$1)</f>
        <v>0</v>
      </c>
      <c r="M122" s="52">
        <f>SUMIFS(데이터!$G:$G,데이터!$F:$F,$D122,데이터!$N:$N,$A$1,데이터!$O:$O,L$1)</f>
        <v>0</v>
      </c>
      <c r="N122" s="51">
        <f>COUNTIFS(데이터!$F:$F,$D122,데이터!$N:$N,$A$1,데이터!$O:$O,N$1)</f>
        <v>0</v>
      </c>
      <c r="O122" s="52">
        <f>SUMIFS(데이터!$G:$G,데이터!$F:$F,$D122,데이터!$N:$N,$A$1,데이터!$O:$O,N$1)</f>
        <v>0</v>
      </c>
      <c r="P122" s="51">
        <f>COUNTIFS(데이터!$F:$F,$D122,데이터!$N:$N,$A$1,데이터!$O:$O,P$1)</f>
        <v>0</v>
      </c>
      <c r="Q122" s="52">
        <f>SUMIFS(데이터!$G:$G,데이터!$F:$F,$D122,데이터!$N:$N,$A$1,데이터!$O:$O,P$1)</f>
        <v>0</v>
      </c>
      <c r="R122" s="51">
        <f>COUNTIFS(데이터!$F:$F,$D122,데이터!$N:$N,$A$1,데이터!$O:$O,R$1)</f>
        <v>0</v>
      </c>
      <c r="S122" s="52">
        <f>SUMIFS(데이터!$G:$G,데이터!$F:$F,$D122,데이터!$N:$N,$A$1,데이터!$O:$O,R$1)</f>
        <v>0</v>
      </c>
      <c r="T122" s="51">
        <f>COUNTIFS(데이터!$F:$F,$D122,데이터!$N:$N,$A$1,데이터!$O:$O,T$1)</f>
        <v>0</v>
      </c>
      <c r="U122" s="52">
        <f>SUMIFS(데이터!$G:$G,데이터!$F:$F,$D122,데이터!$N:$N,$A$1,데이터!$O:$O,T$1)</f>
        <v>0</v>
      </c>
      <c r="V122" s="51">
        <f>COUNTIFS(데이터!$F:$F,$D122,데이터!$N:$N,$A$1,데이터!$O:$O,V$1)</f>
        <v>0</v>
      </c>
      <c r="W122" s="52">
        <f>SUMIFS(데이터!$G:$G,데이터!$F:$F,$D122,데이터!$N:$N,$A$1,데이터!$O:$O,V$1)</f>
        <v>0</v>
      </c>
      <c r="X122" s="51">
        <f>COUNTIFS(데이터!$F:$F,$D122,데이터!$N:$N,$A$1,데이터!$O:$O,X$1)</f>
        <v>0</v>
      </c>
      <c r="Y122" s="52">
        <f>SUMIFS(데이터!$G:$G,데이터!$F:$F,$D122,데이터!$N:$N,$A$1,데이터!$O:$O,X$1)</f>
        <v>0</v>
      </c>
      <c r="Z122" s="51">
        <f>COUNTIFS(데이터!$F:$F,$D122,데이터!$N:$N,$A$1,데이터!$O:$O,Z$1)</f>
        <v>0</v>
      </c>
      <c r="AA122" s="52">
        <f>SUMIFS(데이터!$G:$G,데이터!$F:$F,$D122,데이터!$N:$N,$A$1,데이터!$O:$O,Z$1)</f>
        <v>0</v>
      </c>
      <c r="AB122" s="51">
        <f>COUNTIFS(데이터!$F:$F,$D122,데이터!$N:$N,$A$1,데이터!$O:$O,AB$1)</f>
        <v>0</v>
      </c>
      <c r="AC122" s="52">
        <f>SUMIFS(데이터!$G:$G,데이터!$F:$F,$D122,데이터!$N:$N,$A$1,데이터!$O:$O,AB$1)</f>
        <v>0</v>
      </c>
      <c r="AD122" s="51">
        <f>COUNTIFS(데이터!$F:$F,$D122,데이터!$N:$N,$A$1,데이터!$O:$O,AD$1)</f>
        <v>0</v>
      </c>
      <c r="AE122" s="52">
        <f>SUMIFS(데이터!$G:$G,데이터!$F:$F,$D122,데이터!$N:$N,$A$1,데이터!$O:$O,AD$1)</f>
        <v>0</v>
      </c>
      <c r="AF122" s="51">
        <f>COUNTIFS(데이터!$F:$F,$D122,데이터!$N:$N,$A$1,데이터!$O:$O,AF$1)</f>
        <v>0</v>
      </c>
      <c r="AG122" s="52">
        <f>SUMIFS(데이터!$G:$G,데이터!$F:$F,$D122,데이터!$N:$N,$A$1,데이터!$O:$O,AF$1)</f>
        <v>0</v>
      </c>
    </row>
    <row r="123" spans="1:33">
      <c r="A123" s="233"/>
      <c r="B123" s="233"/>
      <c r="C123" s="233"/>
      <c r="D123" s="49" t="str">
        <f>연간집계!D123</f>
        <v>시크북(북타입)_277_352_58p_기성 원단커버 / 277X352 | 하드커버 | 없음 | 58p | 로얄레드</v>
      </c>
      <c r="E123" s="50" t="str">
        <f>연간집계!E123</f>
        <v>시크북(북) 277 (로얄레드/58p)</v>
      </c>
      <c r="F123" s="51">
        <f>COUNTIFS(데이터!F:F,D123,데이터!$N:$N,$A$1)</f>
        <v>0</v>
      </c>
      <c r="G123" s="52">
        <f>SUMIFS(데이터!G:G,데이터!F:F,D123,데이터!$N:$N,$A$1)</f>
        <v>0</v>
      </c>
      <c r="H123" s="55">
        <f t="shared" si="2"/>
        <v>0</v>
      </c>
      <c r="I123" s="233"/>
      <c r="J123" s="51">
        <f>COUNTIFS(데이터!$F:$F,$D123,데이터!$N:$N,$A$1,데이터!$O:$O,J$1)</f>
        <v>0</v>
      </c>
      <c r="K123" s="52">
        <f>SUMIFS(데이터!$G:$G,데이터!$F:$F,$D123,데이터!$N:$N,$A$1,데이터!$O:$O,J$1)</f>
        <v>0</v>
      </c>
      <c r="L123" s="51">
        <f>COUNTIFS(데이터!$F:$F,$D123,데이터!$N:$N,$A$1,데이터!$O:$O,L$1)</f>
        <v>0</v>
      </c>
      <c r="M123" s="52">
        <f>SUMIFS(데이터!$G:$G,데이터!$F:$F,$D123,데이터!$N:$N,$A$1,데이터!$O:$O,L$1)</f>
        <v>0</v>
      </c>
      <c r="N123" s="51">
        <f>COUNTIFS(데이터!$F:$F,$D123,데이터!$N:$N,$A$1,데이터!$O:$O,N$1)</f>
        <v>0</v>
      </c>
      <c r="O123" s="52">
        <f>SUMIFS(데이터!$G:$G,데이터!$F:$F,$D123,데이터!$N:$N,$A$1,데이터!$O:$O,N$1)</f>
        <v>0</v>
      </c>
      <c r="P123" s="51">
        <f>COUNTIFS(데이터!$F:$F,$D123,데이터!$N:$N,$A$1,데이터!$O:$O,P$1)</f>
        <v>0</v>
      </c>
      <c r="Q123" s="52">
        <f>SUMIFS(데이터!$G:$G,데이터!$F:$F,$D123,데이터!$N:$N,$A$1,데이터!$O:$O,P$1)</f>
        <v>0</v>
      </c>
      <c r="R123" s="51">
        <f>COUNTIFS(데이터!$F:$F,$D123,데이터!$N:$N,$A$1,데이터!$O:$O,R$1)</f>
        <v>0</v>
      </c>
      <c r="S123" s="52">
        <f>SUMIFS(데이터!$G:$G,데이터!$F:$F,$D123,데이터!$N:$N,$A$1,데이터!$O:$O,R$1)</f>
        <v>0</v>
      </c>
      <c r="T123" s="51">
        <f>COUNTIFS(데이터!$F:$F,$D123,데이터!$N:$N,$A$1,데이터!$O:$O,T$1)</f>
        <v>0</v>
      </c>
      <c r="U123" s="52">
        <f>SUMIFS(데이터!$G:$G,데이터!$F:$F,$D123,데이터!$N:$N,$A$1,데이터!$O:$O,T$1)</f>
        <v>0</v>
      </c>
      <c r="V123" s="51">
        <f>COUNTIFS(데이터!$F:$F,$D123,데이터!$N:$N,$A$1,데이터!$O:$O,V$1)</f>
        <v>0</v>
      </c>
      <c r="W123" s="52">
        <f>SUMIFS(데이터!$G:$G,데이터!$F:$F,$D123,데이터!$N:$N,$A$1,데이터!$O:$O,V$1)</f>
        <v>0</v>
      </c>
      <c r="X123" s="51">
        <f>COUNTIFS(데이터!$F:$F,$D123,데이터!$N:$N,$A$1,데이터!$O:$O,X$1)</f>
        <v>0</v>
      </c>
      <c r="Y123" s="52">
        <f>SUMIFS(데이터!$G:$G,데이터!$F:$F,$D123,데이터!$N:$N,$A$1,데이터!$O:$O,X$1)</f>
        <v>0</v>
      </c>
      <c r="Z123" s="51">
        <f>COUNTIFS(데이터!$F:$F,$D123,데이터!$N:$N,$A$1,데이터!$O:$O,Z$1)</f>
        <v>0</v>
      </c>
      <c r="AA123" s="52">
        <f>SUMIFS(데이터!$G:$G,데이터!$F:$F,$D123,데이터!$N:$N,$A$1,데이터!$O:$O,Z$1)</f>
        <v>0</v>
      </c>
      <c r="AB123" s="51">
        <f>COUNTIFS(데이터!$F:$F,$D123,데이터!$N:$N,$A$1,데이터!$O:$O,AB$1)</f>
        <v>0</v>
      </c>
      <c r="AC123" s="52">
        <f>SUMIFS(데이터!$G:$G,데이터!$F:$F,$D123,데이터!$N:$N,$A$1,데이터!$O:$O,AB$1)</f>
        <v>0</v>
      </c>
      <c r="AD123" s="51">
        <f>COUNTIFS(데이터!$F:$F,$D123,데이터!$N:$N,$A$1,데이터!$O:$O,AD$1)</f>
        <v>0</v>
      </c>
      <c r="AE123" s="52">
        <f>SUMIFS(데이터!$G:$G,데이터!$F:$F,$D123,데이터!$N:$N,$A$1,데이터!$O:$O,AD$1)</f>
        <v>0</v>
      </c>
      <c r="AF123" s="51">
        <f>COUNTIFS(데이터!$F:$F,$D123,데이터!$N:$N,$A$1,데이터!$O:$O,AF$1)</f>
        <v>0</v>
      </c>
      <c r="AG123" s="52">
        <f>SUMIFS(데이터!$G:$G,데이터!$F:$F,$D123,데이터!$N:$N,$A$1,데이터!$O:$O,AF$1)</f>
        <v>0</v>
      </c>
    </row>
    <row r="124" spans="1:33">
      <c r="A124" s="233"/>
      <c r="B124" s="233"/>
      <c r="C124" s="233"/>
      <c r="D124" s="49" t="str">
        <f>연간집계!D124</f>
        <v>시크북(북타입)_277_352_38p_기성 원단커버 / 277X352 | 하드커버 | 없음 | 38p | 로얄레드</v>
      </c>
      <c r="E124" s="50" t="str">
        <f>연간집계!E124</f>
        <v>시크북(북) 277 (로얄레드/38p)</v>
      </c>
      <c r="F124" s="51">
        <f>COUNTIFS(데이터!F:F,D124,데이터!$N:$N,$A$1)</f>
        <v>0</v>
      </c>
      <c r="G124" s="52">
        <f>SUMIFS(데이터!G:G,데이터!F:F,D124,데이터!$N:$N,$A$1)</f>
        <v>0</v>
      </c>
      <c r="H124" s="55">
        <f t="shared" si="2"/>
        <v>0</v>
      </c>
      <c r="I124" s="233"/>
      <c r="J124" s="51">
        <f>COUNTIFS(데이터!$F:$F,$D124,데이터!$N:$N,$A$1,데이터!$O:$O,J$1)</f>
        <v>0</v>
      </c>
      <c r="K124" s="52">
        <f>SUMIFS(데이터!$G:$G,데이터!$F:$F,$D124,데이터!$N:$N,$A$1,데이터!$O:$O,J$1)</f>
        <v>0</v>
      </c>
      <c r="L124" s="51">
        <f>COUNTIFS(데이터!$F:$F,$D124,데이터!$N:$N,$A$1,데이터!$O:$O,L$1)</f>
        <v>0</v>
      </c>
      <c r="M124" s="52">
        <f>SUMIFS(데이터!$G:$G,데이터!$F:$F,$D124,데이터!$N:$N,$A$1,데이터!$O:$O,L$1)</f>
        <v>0</v>
      </c>
      <c r="N124" s="51">
        <f>COUNTIFS(데이터!$F:$F,$D124,데이터!$N:$N,$A$1,데이터!$O:$O,N$1)</f>
        <v>0</v>
      </c>
      <c r="O124" s="52">
        <f>SUMIFS(데이터!$G:$G,데이터!$F:$F,$D124,데이터!$N:$N,$A$1,데이터!$O:$O,N$1)</f>
        <v>0</v>
      </c>
      <c r="P124" s="51">
        <f>COUNTIFS(데이터!$F:$F,$D124,데이터!$N:$N,$A$1,데이터!$O:$O,P$1)</f>
        <v>0</v>
      </c>
      <c r="Q124" s="52">
        <f>SUMIFS(데이터!$G:$G,데이터!$F:$F,$D124,데이터!$N:$N,$A$1,데이터!$O:$O,P$1)</f>
        <v>0</v>
      </c>
      <c r="R124" s="51">
        <f>COUNTIFS(데이터!$F:$F,$D124,데이터!$N:$N,$A$1,데이터!$O:$O,R$1)</f>
        <v>0</v>
      </c>
      <c r="S124" s="52">
        <f>SUMIFS(데이터!$G:$G,데이터!$F:$F,$D124,데이터!$N:$N,$A$1,데이터!$O:$O,R$1)</f>
        <v>0</v>
      </c>
      <c r="T124" s="51">
        <f>COUNTIFS(데이터!$F:$F,$D124,데이터!$N:$N,$A$1,데이터!$O:$O,T$1)</f>
        <v>0</v>
      </c>
      <c r="U124" s="52">
        <f>SUMIFS(데이터!$G:$G,데이터!$F:$F,$D124,데이터!$N:$N,$A$1,데이터!$O:$O,T$1)</f>
        <v>0</v>
      </c>
      <c r="V124" s="51">
        <f>COUNTIFS(데이터!$F:$F,$D124,데이터!$N:$N,$A$1,데이터!$O:$O,V$1)</f>
        <v>0</v>
      </c>
      <c r="W124" s="52">
        <f>SUMIFS(데이터!$G:$G,데이터!$F:$F,$D124,데이터!$N:$N,$A$1,데이터!$O:$O,V$1)</f>
        <v>0</v>
      </c>
      <c r="X124" s="51">
        <f>COUNTIFS(데이터!$F:$F,$D124,데이터!$N:$N,$A$1,데이터!$O:$O,X$1)</f>
        <v>0</v>
      </c>
      <c r="Y124" s="52">
        <f>SUMIFS(데이터!$G:$G,데이터!$F:$F,$D124,데이터!$N:$N,$A$1,데이터!$O:$O,X$1)</f>
        <v>0</v>
      </c>
      <c r="Z124" s="51">
        <f>COUNTIFS(데이터!$F:$F,$D124,데이터!$N:$N,$A$1,데이터!$O:$O,Z$1)</f>
        <v>0</v>
      </c>
      <c r="AA124" s="52">
        <f>SUMIFS(데이터!$G:$G,데이터!$F:$F,$D124,데이터!$N:$N,$A$1,데이터!$O:$O,Z$1)</f>
        <v>0</v>
      </c>
      <c r="AB124" s="51">
        <f>COUNTIFS(데이터!$F:$F,$D124,데이터!$N:$N,$A$1,데이터!$O:$O,AB$1)</f>
        <v>0</v>
      </c>
      <c r="AC124" s="52">
        <f>SUMIFS(데이터!$G:$G,데이터!$F:$F,$D124,데이터!$N:$N,$A$1,데이터!$O:$O,AB$1)</f>
        <v>0</v>
      </c>
      <c r="AD124" s="51">
        <f>COUNTIFS(데이터!$F:$F,$D124,데이터!$N:$N,$A$1,데이터!$O:$O,AD$1)</f>
        <v>0</v>
      </c>
      <c r="AE124" s="52">
        <f>SUMIFS(데이터!$G:$G,데이터!$F:$F,$D124,데이터!$N:$N,$A$1,데이터!$O:$O,AD$1)</f>
        <v>0</v>
      </c>
      <c r="AF124" s="51">
        <f>COUNTIFS(데이터!$F:$F,$D124,데이터!$N:$N,$A$1,데이터!$O:$O,AF$1)</f>
        <v>0</v>
      </c>
      <c r="AG124" s="52">
        <f>SUMIFS(데이터!$G:$G,데이터!$F:$F,$D124,데이터!$N:$N,$A$1,데이터!$O:$O,AF$1)</f>
        <v>0</v>
      </c>
    </row>
    <row r="125" spans="1:33">
      <c r="A125" s="233"/>
      <c r="B125" s="233"/>
      <c r="C125" s="242" t="s">
        <v>1104</v>
      </c>
      <c r="D125" s="49" t="str">
        <f>연간집계!D125</f>
        <v>시크북(북타입)_280_210_58p_기성 원단커버 / 280X210 | 하드커버 | 없음 | 58p | 시크블랙</v>
      </c>
      <c r="E125" s="50" t="str">
        <f>연간집계!E125</f>
        <v>시크북(북) 280 (시크블랙/58p)</v>
      </c>
      <c r="F125" s="51">
        <f>COUNTIFS(데이터!F:F,D125,데이터!$N:$N,$A$1)</f>
        <v>0</v>
      </c>
      <c r="G125" s="52">
        <f>SUMIFS(데이터!G:G,데이터!F:F,D125,데이터!$N:$N,$A$1)</f>
        <v>0</v>
      </c>
      <c r="H125" s="55">
        <f t="shared" si="2"/>
        <v>0</v>
      </c>
      <c r="I125" s="232">
        <f>SUM(G125:G130)</f>
        <v>9</v>
      </c>
      <c r="J125" s="51">
        <f>COUNTIFS(데이터!$F:$F,$D125,데이터!$N:$N,$A$1,데이터!$O:$O,J$1)</f>
        <v>0</v>
      </c>
      <c r="K125" s="52">
        <f>SUMIFS(데이터!$G:$G,데이터!$F:$F,$D125,데이터!$N:$N,$A$1,데이터!$O:$O,J$1)</f>
        <v>0</v>
      </c>
      <c r="L125" s="51">
        <f>COUNTIFS(데이터!$F:$F,$D125,데이터!$N:$N,$A$1,데이터!$O:$O,L$1)</f>
        <v>0</v>
      </c>
      <c r="M125" s="52">
        <f>SUMIFS(데이터!$G:$G,데이터!$F:$F,$D125,데이터!$N:$N,$A$1,데이터!$O:$O,L$1)</f>
        <v>0</v>
      </c>
      <c r="N125" s="51">
        <f>COUNTIFS(데이터!$F:$F,$D125,데이터!$N:$N,$A$1,데이터!$O:$O,N$1)</f>
        <v>0</v>
      </c>
      <c r="O125" s="52">
        <f>SUMIFS(데이터!$G:$G,데이터!$F:$F,$D125,데이터!$N:$N,$A$1,데이터!$O:$O,N$1)</f>
        <v>0</v>
      </c>
      <c r="P125" s="51">
        <f>COUNTIFS(데이터!$F:$F,$D125,데이터!$N:$N,$A$1,데이터!$O:$O,P$1)</f>
        <v>0</v>
      </c>
      <c r="Q125" s="52">
        <f>SUMIFS(데이터!$G:$G,데이터!$F:$F,$D125,데이터!$N:$N,$A$1,데이터!$O:$O,P$1)</f>
        <v>0</v>
      </c>
      <c r="R125" s="51">
        <f>COUNTIFS(데이터!$F:$F,$D125,데이터!$N:$N,$A$1,데이터!$O:$O,R$1)</f>
        <v>0</v>
      </c>
      <c r="S125" s="52">
        <f>SUMIFS(데이터!$G:$G,데이터!$F:$F,$D125,데이터!$N:$N,$A$1,데이터!$O:$O,R$1)</f>
        <v>0</v>
      </c>
      <c r="T125" s="51">
        <f>COUNTIFS(데이터!$F:$F,$D125,데이터!$N:$N,$A$1,데이터!$O:$O,T$1)</f>
        <v>0</v>
      </c>
      <c r="U125" s="52">
        <f>SUMIFS(데이터!$G:$G,데이터!$F:$F,$D125,데이터!$N:$N,$A$1,데이터!$O:$O,T$1)</f>
        <v>0</v>
      </c>
      <c r="V125" s="51">
        <f>COUNTIFS(데이터!$F:$F,$D125,데이터!$N:$N,$A$1,데이터!$O:$O,V$1)</f>
        <v>0</v>
      </c>
      <c r="W125" s="52">
        <f>SUMIFS(데이터!$G:$G,데이터!$F:$F,$D125,데이터!$N:$N,$A$1,데이터!$O:$O,V$1)</f>
        <v>0</v>
      </c>
      <c r="X125" s="51">
        <f>COUNTIFS(데이터!$F:$F,$D125,데이터!$N:$N,$A$1,데이터!$O:$O,X$1)</f>
        <v>0</v>
      </c>
      <c r="Y125" s="52">
        <f>SUMIFS(데이터!$G:$G,데이터!$F:$F,$D125,데이터!$N:$N,$A$1,데이터!$O:$O,X$1)</f>
        <v>0</v>
      </c>
      <c r="Z125" s="51">
        <f>COUNTIFS(데이터!$F:$F,$D125,데이터!$N:$N,$A$1,데이터!$O:$O,Z$1)</f>
        <v>0</v>
      </c>
      <c r="AA125" s="52">
        <f>SUMIFS(데이터!$G:$G,데이터!$F:$F,$D125,데이터!$N:$N,$A$1,데이터!$O:$O,Z$1)</f>
        <v>0</v>
      </c>
      <c r="AB125" s="51">
        <f>COUNTIFS(데이터!$F:$F,$D125,데이터!$N:$N,$A$1,데이터!$O:$O,AB$1)</f>
        <v>0</v>
      </c>
      <c r="AC125" s="52">
        <f>SUMIFS(데이터!$G:$G,데이터!$F:$F,$D125,데이터!$N:$N,$A$1,데이터!$O:$O,AB$1)</f>
        <v>0</v>
      </c>
      <c r="AD125" s="51">
        <f>COUNTIFS(데이터!$F:$F,$D125,데이터!$N:$N,$A$1,데이터!$O:$O,AD$1)</f>
        <v>0</v>
      </c>
      <c r="AE125" s="52">
        <f>SUMIFS(데이터!$G:$G,데이터!$F:$F,$D125,데이터!$N:$N,$A$1,데이터!$O:$O,AD$1)</f>
        <v>0</v>
      </c>
      <c r="AF125" s="51">
        <f>COUNTIFS(데이터!$F:$F,$D125,데이터!$N:$N,$A$1,데이터!$O:$O,AF$1)</f>
        <v>0</v>
      </c>
      <c r="AG125" s="52">
        <f>SUMIFS(데이터!$G:$G,데이터!$F:$F,$D125,데이터!$N:$N,$A$1,데이터!$O:$O,AF$1)</f>
        <v>0</v>
      </c>
    </row>
    <row r="126" spans="1:33">
      <c r="A126" s="233"/>
      <c r="B126" s="233"/>
      <c r="C126" s="233"/>
      <c r="D126" s="49" t="str">
        <f>연간집계!D126</f>
        <v>시크북(북타입)_280_210_38p_기성 원단커버 / 280X210 | 하드커버 | 없음 | 38p | 시크블랙</v>
      </c>
      <c r="E126" s="50" t="str">
        <f>연간집계!E126</f>
        <v>시크북(북) 280 (시크블랙/38p)</v>
      </c>
      <c r="F126" s="51">
        <f>COUNTIFS(데이터!F:F,D126,데이터!$N:$N,$A$1)</f>
        <v>0</v>
      </c>
      <c r="G126" s="52">
        <f>SUMIFS(데이터!G:G,데이터!F:F,D126,데이터!$N:$N,$A$1)</f>
        <v>0</v>
      </c>
      <c r="H126" s="55">
        <f t="shared" si="2"/>
        <v>0</v>
      </c>
      <c r="I126" s="233"/>
      <c r="J126" s="51">
        <f>COUNTIFS(데이터!$F:$F,$D126,데이터!$N:$N,$A$1,데이터!$O:$O,J$1)</f>
        <v>0</v>
      </c>
      <c r="K126" s="52">
        <f>SUMIFS(데이터!$G:$G,데이터!$F:$F,$D126,데이터!$N:$N,$A$1,데이터!$O:$O,J$1)</f>
        <v>0</v>
      </c>
      <c r="L126" s="51">
        <f>COUNTIFS(데이터!$F:$F,$D126,데이터!$N:$N,$A$1,데이터!$O:$O,L$1)</f>
        <v>0</v>
      </c>
      <c r="M126" s="52">
        <f>SUMIFS(데이터!$G:$G,데이터!$F:$F,$D126,데이터!$N:$N,$A$1,데이터!$O:$O,L$1)</f>
        <v>0</v>
      </c>
      <c r="N126" s="51">
        <f>COUNTIFS(데이터!$F:$F,$D126,데이터!$N:$N,$A$1,데이터!$O:$O,N$1)</f>
        <v>0</v>
      </c>
      <c r="O126" s="52">
        <f>SUMIFS(데이터!$G:$G,데이터!$F:$F,$D126,데이터!$N:$N,$A$1,데이터!$O:$O,N$1)</f>
        <v>0</v>
      </c>
      <c r="P126" s="51">
        <f>COUNTIFS(데이터!$F:$F,$D126,데이터!$N:$N,$A$1,데이터!$O:$O,P$1)</f>
        <v>0</v>
      </c>
      <c r="Q126" s="52">
        <f>SUMIFS(데이터!$G:$G,데이터!$F:$F,$D126,데이터!$N:$N,$A$1,데이터!$O:$O,P$1)</f>
        <v>0</v>
      </c>
      <c r="R126" s="51">
        <f>COUNTIFS(데이터!$F:$F,$D126,데이터!$N:$N,$A$1,데이터!$O:$O,R$1)</f>
        <v>0</v>
      </c>
      <c r="S126" s="52">
        <f>SUMIFS(데이터!$G:$G,데이터!$F:$F,$D126,데이터!$N:$N,$A$1,데이터!$O:$O,R$1)</f>
        <v>0</v>
      </c>
      <c r="T126" s="51">
        <f>COUNTIFS(데이터!$F:$F,$D126,데이터!$N:$N,$A$1,데이터!$O:$O,T$1)</f>
        <v>0</v>
      </c>
      <c r="U126" s="52">
        <f>SUMIFS(데이터!$G:$G,데이터!$F:$F,$D126,데이터!$N:$N,$A$1,데이터!$O:$O,T$1)</f>
        <v>0</v>
      </c>
      <c r="V126" s="51">
        <f>COUNTIFS(데이터!$F:$F,$D126,데이터!$N:$N,$A$1,데이터!$O:$O,V$1)</f>
        <v>0</v>
      </c>
      <c r="W126" s="52">
        <f>SUMIFS(데이터!$G:$G,데이터!$F:$F,$D126,데이터!$N:$N,$A$1,데이터!$O:$O,V$1)</f>
        <v>0</v>
      </c>
      <c r="X126" s="51">
        <f>COUNTIFS(데이터!$F:$F,$D126,데이터!$N:$N,$A$1,데이터!$O:$O,X$1)</f>
        <v>0</v>
      </c>
      <c r="Y126" s="52">
        <f>SUMIFS(데이터!$G:$G,데이터!$F:$F,$D126,데이터!$N:$N,$A$1,데이터!$O:$O,X$1)</f>
        <v>0</v>
      </c>
      <c r="Z126" s="51">
        <f>COUNTIFS(데이터!$F:$F,$D126,데이터!$N:$N,$A$1,데이터!$O:$O,Z$1)</f>
        <v>0</v>
      </c>
      <c r="AA126" s="52">
        <f>SUMIFS(데이터!$G:$G,데이터!$F:$F,$D126,데이터!$N:$N,$A$1,데이터!$O:$O,Z$1)</f>
        <v>0</v>
      </c>
      <c r="AB126" s="51">
        <f>COUNTIFS(데이터!$F:$F,$D126,데이터!$N:$N,$A$1,데이터!$O:$O,AB$1)</f>
        <v>0</v>
      </c>
      <c r="AC126" s="52">
        <f>SUMIFS(데이터!$G:$G,데이터!$F:$F,$D126,데이터!$N:$N,$A$1,데이터!$O:$O,AB$1)</f>
        <v>0</v>
      </c>
      <c r="AD126" s="51">
        <f>COUNTIFS(데이터!$F:$F,$D126,데이터!$N:$N,$A$1,데이터!$O:$O,AD$1)</f>
        <v>0</v>
      </c>
      <c r="AE126" s="52">
        <f>SUMIFS(데이터!$G:$G,데이터!$F:$F,$D126,데이터!$N:$N,$A$1,데이터!$O:$O,AD$1)</f>
        <v>0</v>
      </c>
      <c r="AF126" s="51">
        <f>COUNTIFS(데이터!$F:$F,$D126,데이터!$N:$N,$A$1,데이터!$O:$O,AF$1)</f>
        <v>0</v>
      </c>
      <c r="AG126" s="52">
        <f>SUMIFS(데이터!$G:$G,데이터!$F:$F,$D126,데이터!$N:$N,$A$1,데이터!$O:$O,AF$1)</f>
        <v>0</v>
      </c>
    </row>
    <row r="127" spans="1:33">
      <c r="A127" s="233"/>
      <c r="B127" s="233"/>
      <c r="C127" s="233"/>
      <c r="D127" s="49" t="str">
        <f>연간집계!D127</f>
        <v>시크북(북타입)_280_210_기성 원단커버 (시크북(북타입)_280_210_58p_기성 원단커버 / 280X210 | 하드커버 | 없음 | 58p | 로만브라운)</v>
      </c>
      <c r="E127" s="50" t="str">
        <f>연간집계!E127</f>
        <v>시크북(북) 280 (로만브라운/58p)</v>
      </c>
      <c r="F127" s="51">
        <f>COUNTIFS(데이터!F:F,D127,데이터!$N:$N,$A$1)</f>
        <v>0</v>
      </c>
      <c r="G127" s="52">
        <f>SUMIFS(데이터!G:G,데이터!F:F,D127,데이터!$N:$N,$A$1)</f>
        <v>0</v>
      </c>
      <c r="H127" s="55">
        <f t="shared" si="2"/>
        <v>0</v>
      </c>
      <c r="I127" s="233"/>
      <c r="J127" s="51">
        <f>COUNTIFS(데이터!$F:$F,$D127,데이터!$N:$N,$A$1,데이터!$O:$O,J$1)</f>
        <v>0</v>
      </c>
      <c r="K127" s="52">
        <f>SUMIFS(데이터!$G:$G,데이터!$F:$F,$D127,데이터!$N:$N,$A$1,데이터!$O:$O,J$1)</f>
        <v>0</v>
      </c>
      <c r="L127" s="51">
        <f>COUNTIFS(데이터!$F:$F,$D127,데이터!$N:$N,$A$1,데이터!$O:$O,L$1)</f>
        <v>0</v>
      </c>
      <c r="M127" s="52">
        <f>SUMIFS(데이터!$G:$G,데이터!$F:$F,$D127,데이터!$N:$N,$A$1,데이터!$O:$O,L$1)</f>
        <v>0</v>
      </c>
      <c r="N127" s="51">
        <f>COUNTIFS(데이터!$F:$F,$D127,데이터!$N:$N,$A$1,데이터!$O:$O,N$1)</f>
        <v>0</v>
      </c>
      <c r="O127" s="52">
        <f>SUMIFS(데이터!$G:$G,데이터!$F:$F,$D127,데이터!$N:$N,$A$1,데이터!$O:$O,N$1)</f>
        <v>0</v>
      </c>
      <c r="P127" s="51">
        <f>COUNTIFS(데이터!$F:$F,$D127,데이터!$N:$N,$A$1,데이터!$O:$O,P$1)</f>
        <v>0</v>
      </c>
      <c r="Q127" s="52">
        <f>SUMIFS(데이터!$G:$G,데이터!$F:$F,$D127,데이터!$N:$N,$A$1,데이터!$O:$O,P$1)</f>
        <v>0</v>
      </c>
      <c r="R127" s="51">
        <f>COUNTIFS(데이터!$F:$F,$D127,데이터!$N:$N,$A$1,데이터!$O:$O,R$1)</f>
        <v>0</v>
      </c>
      <c r="S127" s="52">
        <f>SUMIFS(데이터!$G:$G,데이터!$F:$F,$D127,데이터!$N:$N,$A$1,데이터!$O:$O,R$1)</f>
        <v>0</v>
      </c>
      <c r="T127" s="51">
        <f>COUNTIFS(데이터!$F:$F,$D127,데이터!$N:$N,$A$1,데이터!$O:$O,T$1)</f>
        <v>0</v>
      </c>
      <c r="U127" s="52">
        <f>SUMIFS(데이터!$G:$G,데이터!$F:$F,$D127,데이터!$N:$N,$A$1,데이터!$O:$O,T$1)</f>
        <v>0</v>
      </c>
      <c r="V127" s="51">
        <f>COUNTIFS(데이터!$F:$F,$D127,데이터!$N:$N,$A$1,데이터!$O:$O,V$1)</f>
        <v>0</v>
      </c>
      <c r="W127" s="52">
        <f>SUMIFS(데이터!$G:$G,데이터!$F:$F,$D127,데이터!$N:$N,$A$1,데이터!$O:$O,V$1)</f>
        <v>0</v>
      </c>
      <c r="X127" s="51">
        <f>COUNTIFS(데이터!$F:$F,$D127,데이터!$N:$N,$A$1,데이터!$O:$O,X$1)</f>
        <v>0</v>
      </c>
      <c r="Y127" s="52">
        <f>SUMIFS(데이터!$G:$G,데이터!$F:$F,$D127,데이터!$N:$N,$A$1,데이터!$O:$O,X$1)</f>
        <v>0</v>
      </c>
      <c r="Z127" s="51">
        <f>COUNTIFS(데이터!$F:$F,$D127,데이터!$N:$N,$A$1,데이터!$O:$O,Z$1)</f>
        <v>0</v>
      </c>
      <c r="AA127" s="52">
        <f>SUMIFS(데이터!$G:$G,데이터!$F:$F,$D127,데이터!$N:$N,$A$1,데이터!$O:$O,Z$1)</f>
        <v>0</v>
      </c>
      <c r="AB127" s="51">
        <f>COUNTIFS(데이터!$F:$F,$D127,데이터!$N:$N,$A$1,데이터!$O:$O,AB$1)</f>
        <v>0</v>
      </c>
      <c r="AC127" s="52">
        <f>SUMIFS(데이터!$G:$G,데이터!$F:$F,$D127,데이터!$N:$N,$A$1,데이터!$O:$O,AB$1)</f>
        <v>0</v>
      </c>
      <c r="AD127" s="51">
        <f>COUNTIFS(데이터!$F:$F,$D127,데이터!$N:$N,$A$1,데이터!$O:$O,AD$1)</f>
        <v>0</v>
      </c>
      <c r="AE127" s="52">
        <f>SUMIFS(데이터!$G:$G,데이터!$F:$F,$D127,데이터!$N:$N,$A$1,데이터!$O:$O,AD$1)</f>
        <v>0</v>
      </c>
      <c r="AF127" s="51">
        <f>COUNTIFS(데이터!$F:$F,$D127,데이터!$N:$N,$A$1,데이터!$O:$O,AF$1)</f>
        <v>0</v>
      </c>
      <c r="AG127" s="52">
        <f>SUMIFS(데이터!$G:$G,데이터!$F:$F,$D127,데이터!$N:$N,$A$1,데이터!$O:$O,AF$1)</f>
        <v>0</v>
      </c>
    </row>
    <row r="128" spans="1:33">
      <c r="A128" s="233"/>
      <c r="B128" s="233"/>
      <c r="C128" s="233"/>
      <c r="D128" s="49" t="str">
        <f>연간집계!D128</f>
        <v>시크북(북타입)_280_210_기성 원단커버 (시크북(북타입)_280_210_38p_기성 원단커버 / 280X210 | 하드커버 | 없음 | 38p | 로만브라운)</v>
      </c>
      <c r="E128" s="50" t="str">
        <f>연간집계!E128</f>
        <v>시크북(북) 280 (로만브라운/38p)</v>
      </c>
      <c r="F128" s="51">
        <f>COUNTIFS(데이터!F:F,D128,데이터!$N:$N,$A$1)</f>
        <v>7</v>
      </c>
      <c r="G128" s="52">
        <f>SUMIFS(데이터!G:G,데이터!F:F,D128,데이터!$N:$N,$A$1)</f>
        <v>8</v>
      </c>
      <c r="H128" s="55">
        <f t="shared" si="2"/>
        <v>5.8918839298865815E-4</v>
      </c>
      <c r="I128" s="233"/>
      <c r="J128" s="51">
        <f>COUNTIFS(데이터!$F:$F,$D128,데이터!$N:$N,$A$1,데이터!$O:$O,J$1)</f>
        <v>0</v>
      </c>
      <c r="K128" s="52">
        <f>SUMIFS(데이터!$G:$G,데이터!$F:$F,$D128,데이터!$N:$N,$A$1,데이터!$O:$O,J$1)</f>
        <v>0</v>
      </c>
      <c r="L128" s="51">
        <f>COUNTIFS(데이터!$F:$F,$D128,데이터!$N:$N,$A$1,데이터!$O:$O,L$1)</f>
        <v>0</v>
      </c>
      <c r="M128" s="52">
        <f>SUMIFS(데이터!$G:$G,데이터!$F:$F,$D128,데이터!$N:$N,$A$1,데이터!$O:$O,L$1)</f>
        <v>0</v>
      </c>
      <c r="N128" s="51">
        <f>COUNTIFS(데이터!$F:$F,$D128,데이터!$N:$N,$A$1,데이터!$O:$O,N$1)</f>
        <v>0</v>
      </c>
      <c r="O128" s="52">
        <f>SUMIFS(데이터!$G:$G,데이터!$F:$F,$D128,데이터!$N:$N,$A$1,데이터!$O:$O,N$1)</f>
        <v>0</v>
      </c>
      <c r="P128" s="51">
        <f>COUNTIFS(데이터!$F:$F,$D128,데이터!$N:$N,$A$1,데이터!$O:$O,P$1)</f>
        <v>0</v>
      </c>
      <c r="Q128" s="52">
        <f>SUMIFS(데이터!$G:$G,데이터!$F:$F,$D128,데이터!$N:$N,$A$1,데이터!$O:$O,P$1)</f>
        <v>0</v>
      </c>
      <c r="R128" s="51">
        <f>COUNTIFS(데이터!$F:$F,$D128,데이터!$N:$N,$A$1,데이터!$O:$O,R$1)</f>
        <v>0</v>
      </c>
      <c r="S128" s="52">
        <f>SUMIFS(데이터!$G:$G,데이터!$F:$F,$D128,데이터!$N:$N,$A$1,데이터!$O:$O,R$1)</f>
        <v>0</v>
      </c>
      <c r="T128" s="51">
        <f>COUNTIFS(데이터!$F:$F,$D128,데이터!$N:$N,$A$1,데이터!$O:$O,T$1)</f>
        <v>0</v>
      </c>
      <c r="U128" s="52">
        <f>SUMIFS(데이터!$G:$G,데이터!$F:$F,$D128,데이터!$N:$N,$A$1,데이터!$O:$O,T$1)</f>
        <v>0</v>
      </c>
      <c r="V128" s="51">
        <f>COUNTIFS(데이터!$F:$F,$D128,데이터!$N:$N,$A$1,데이터!$O:$O,V$1)</f>
        <v>0</v>
      </c>
      <c r="W128" s="52">
        <f>SUMIFS(데이터!$G:$G,데이터!$F:$F,$D128,데이터!$N:$N,$A$1,데이터!$O:$O,V$1)</f>
        <v>0</v>
      </c>
      <c r="X128" s="51">
        <f>COUNTIFS(데이터!$F:$F,$D128,데이터!$N:$N,$A$1,데이터!$O:$O,X$1)</f>
        <v>0</v>
      </c>
      <c r="Y128" s="52">
        <f>SUMIFS(데이터!$G:$G,데이터!$F:$F,$D128,데이터!$N:$N,$A$1,데이터!$O:$O,X$1)</f>
        <v>0</v>
      </c>
      <c r="Z128" s="51">
        <f>COUNTIFS(데이터!$F:$F,$D128,데이터!$N:$N,$A$1,데이터!$O:$O,Z$1)</f>
        <v>0</v>
      </c>
      <c r="AA128" s="52">
        <f>SUMIFS(데이터!$G:$G,데이터!$F:$F,$D128,데이터!$N:$N,$A$1,데이터!$O:$O,Z$1)</f>
        <v>0</v>
      </c>
      <c r="AB128" s="51">
        <f>COUNTIFS(데이터!$F:$F,$D128,데이터!$N:$N,$A$1,데이터!$O:$O,AB$1)</f>
        <v>0</v>
      </c>
      <c r="AC128" s="52">
        <f>SUMIFS(데이터!$G:$G,데이터!$F:$F,$D128,데이터!$N:$N,$A$1,데이터!$O:$O,AB$1)</f>
        <v>0</v>
      </c>
      <c r="AD128" s="51">
        <f>COUNTIFS(데이터!$F:$F,$D128,데이터!$N:$N,$A$1,데이터!$O:$O,AD$1)</f>
        <v>0</v>
      </c>
      <c r="AE128" s="52">
        <f>SUMIFS(데이터!$G:$G,데이터!$F:$F,$D128,데이터!$N:$N,$A$1,데이터!$O:$O,AD$1)</f>
        <v>0</v>
      </c>
      <c r="AF128" s="51">
        <f>COUNTIFS(데이터!$F:$F,$D128,데이터!$N:$N,$A$1,데이터!$O:$O,AF$1)</f>
        <v>7</v>
      </c>
      <c r="AG128" s="52">
        <f>SUMIFS(데이터!$G:$G,데이터!$F:$F,$D128,데이터!$N:$N,$A$1,데이터!$O:$O,AF$1)</f>
        <v>8</v>
      </c>
    </row>
    <row r="129" spans="1:33">
      <c r="A129" s="233"/>
      <c r="B129" s="233"/>
      <c r="C129" s="233"/>
      <c r="D129" s="49" t="str">
        <f>연간집계!D129</f>
        <v>시크북(북타입)_280_210_58p_기성 원단커버 / 280X210 | 하드커버 | 없음 | 58p | 로얄레드</v>
      </c>
      <c r="E129" s="50" t="str">
        <f>연간집계!E129</f>
        <v>시크북(북) 280 (로얄레드/58p)</v>
      </c>
      <c r="F129" s="51">
        <f>COUNTIFS(데이터!F:F,D129,데이터!$N:$N,$A$1)</f>
        <v>0</v>
      </c>
      <c r="G129" s="52">
        <f>SUMIFS(데이터!G:G,데이터!F:F,D129,데이터!$N:$N,$A$1)</f>
        <v>0</v>
      </c>
      <c r="H129" s="55">
        <f t="shared" si="2"/>
        <v>0</v>
      </c>
      <c r="I129" s="233"/>
      <c r="J129" s="51">
        <f>COUNTIFS(데이터!$F:$F,$D129,데이터!$N:$N,$A$1,데이터!$O:$O,J$1)</f>
        <v>0</v>
      </c>
      <c r="K129" s="52">
        <f>SUMIFS(데이터!$G:$G,데이터!$F:$F,$D129,데이터!$N:$N,$A$1,데이터!$O:$O,J$1)</f>
        <v>0</v>
      </c>
      <c r="L129" s="51">
        <f>COUNTIFS(데이터!$F:$F,$D129,데이터!$N:$N,$A$1,데이터!$O:$O,L$1)</f>
        <v>0</v>
      </c>
      <c r="M129" s="52">
        <f>SUMIFS(데이터!$G:$G,데이터!$F:$F,$D129,데이터!$N:$N,$A$1,데이터!$O:$O,L$1)</f>
        <v>0</v>
      </c>
      <c r="N129" s="51">
        <f>COUNTIFS(데이터!$F:$F,$D129,데이터!$N:$N,$A$1,데이터!$O:$O,N$1)</f>
        <v>0</v>
      </c>
      <c r="O129" s="52">
        <f>SUMIFS(데이터!$G:$G,데이터!$F:$F,$D129,데이터!$N:$N,$A$1,데이터!$O:$O,N$1)</f>
        <v>0</v>
      </c>
      <c r="P129" s="51">
        <f>COUNTIFS(데이터!$F:$F,$D129,데이터!$N:$N,$A$1,데이터!$O:$O,P$1)</f>
        <v>0</v>
      </c>
      <c r="Q129" s="52">
        <f>SUMIFS(데이터!$G:$G,데이터!$F:$F,$D129,데이터!$N:$N,$A$1,데이터!$O:$O,P$1)</f>
        <v>0</v>
      </c>
      <c r="R129" s="51">
        <f>COUNTIFS(데이터!$F:$F,$D129,데이터!$N:$N,$A$1,데이터!$O:$O,R$1)</f>
        <v>0</v>
      </c>
      <c r="S129" s="52">
        <f>SUMIFS(데이터!$G:$G,데이터!$F:$F,$D129,데이터!$N:$N,$A$1,데이터!$O:$O,R$1)</f>
        <v>0</v>
      </c>
      <c r="T129" s="51">
        <f>COUNTIFS(데이터!$F:$F,$D129,데이터!$N:$N,$A$1,데이터!$O:$O,T$1)</f>
        <v>0</v>
      </c>
      <c r="U129" s="52">
        <f>SUMIFS(데이터!$G:$G,데이터!$F:$F,$D129,데이터!$N:$N,$A$1,데이터!$O:$O,T$1)</f>
        <v>0</v>
      </c>
      <c r="V129" s="51">
        <f>COUNTIFS(데이터!$F:$F,$D129,데이터!$N:$N,$A$1,데이터!$O:$O,V$1)</f>
        <v>0</v>
      </c>
      <c r="W129" s="52">
        <f>SUMIFS(데이터!$G:$G,데이터!$F:$F,$D129,데이터!$N:$N,$A$1,데이터!$O:$O,V$1)</f>
        <v>0</v>
      </c>
      <c r="X129" s="51">
        <f>COUNTIFS(데이터!$F:$F,$D129,데이터!$N:$N,$A$1,데이터!$O:$O,X$1)</f>
        <v>0</v>
      </c>
      <c r="Y129" s="52">
        <f>SUMIFS(데이터!$G:$G,데이터!$F:$F,$D129,데이터!$N:$N,$A$1,데이터!$O:$O,X$1)</f>
        <v>0</v>
      </c>
      <c r="Z129" s="51">
        <f>COUNTIFS(데이터!$F:$F,$D129,데이터!$N:$N,$A$1,데이터!$O:$O,Z$1)</f>
        <v>0</v>
      </c>
      <c r="AA129" s="52">
        <f>SUMIFS(데이터!$G:$G,데이터!$F:$F,$D129,데이터!$N:$N,$A$1,데이터!$O:$O,Z$1)</f>
        <v>0</v>
      </c>
      <c r="AB129" s="51">
        <f>COUNTIFS(데이터!$F:$F,$D129,데이터!$N:$N,$A$1,데이터!$O:$O,AB$1)</f>
        <v>0</v>
      </c>
      <c r="AC129" s="52">
        <f>SUMIFS(데이터!$G:$G,데이터!$F:$F,$D129,데이터!$N:$N,$A$1,데이터!$O:$O,AB$1)</f>
        <v>0</v>
      </c>
      <c r="AD129" s="51">
        <f>COUNTIFS(데이터!$F:$F,$D129,데이터!$N:$N,$A$1,데이터!$O:$O,AD$1)</f>
        <v>0</v>
      </c>
      <c r="AE129" s="52">
        <f>SUMIFS(데이터!$G:$G,데이터!$F:$F,$D129,데이터!$N:$N,$A$1,데이터!$O:$O,AD$1)</f>
        <v>0</v>
      </c>
      <c r="AF129" s="51">
        <f>COUNTIFS(데이터!$F:$F,$D129,데이터!$N:$N,$A$1,데이터!$O:$O,AF$1)</f>
        <v>0</v>
      </c>
      <c r="AG129" s="52">
        <f>SUMIFS(데이터!$G:$G,데이터!$F:$F,$D129,데이터!$N:$N,$A$1,데이터!$O:$O,AF$1)</f>
        <v>0</v>
      </c>
    </row>
    <row r="130" spans="1:33">
      <c r="A130" s="233"/>
      <c r="B130" s="233"/>
      <c r="C130" s="233"/>
      <c r="D130" s="49" t="str">
        <f>연간집계!D130</f>
        <v>시크북(북타입)_280_210_기성 원단커버 (시크북(북타입)_280_210_38p_기성 원단커버 / 280X210 | 하드커버 | 없음 | 38p | 로얄레드)</v>
      </c>
      <c r="E130" s="50" t="str">
        <f>연간집계!E130</f>
        <v>시크북(북) 280 (로얄레드/38p)</v>
      </c>
      <c r="F130" s="51">
        <f>COUNTIFS(데이터!F:F,D130,데이터!$N:$N,$A$1)</f>
        <v>1</v>
      </c>
      <c r="G130" s="52">
        <f>SUMIFS(데이터!G:G,데이터!F:F,D130,데이터!$N:$N,$A$1)</f>
        <v>1</v>
      </c>
      <c r="H130" s="55">
        <f t="shared" si="2"/>
        <v>7.3648549123582268E-5</v>
      </c>
      <c r="I130" s="233"/>
      <c r="J130" s="51">
        <f>COUNTIFS(데이터!$F:$F,$D130,데이터!$N:$N,$A$1,데이터!$O:$O,J$1)</f>
        <v>0</v>
      </c>
      <c r="K130" s="52">
        <f>SUMIFS(데이터!$G:$G,데이터!$F:$F,$D130,데이터!$N:$N,$A$1,데이터!$O:$O,J$1)</f>
        <v>0</v>
      </c>
      <c r="L130" s="51">
        <f>COUNTIFS(데이터!$F:$F,$D130,데이터!$N:$N,$A$1,데이터!$O:$O,L$1)</f>
        <v>0</v>
      </c>
      <c r="M130" s="52">
        <f>SUMIFS(데이터!$G:$G,데이터!$F:$F,$D130,데이터!$N:$N,$A$1,데이터!$O:$O,L$1)</f>
        <v>0</v>
      </c>
      <c r="N130" s="51">
        <f>COUNTIFS(데이터!$F:$F,$D130,데이터!$N:$N,$A$1,데이터!$O:$O,N$1)</f>
        <v>0</v>
      </c>
      <c r="O130" s="52">
        <f>SUMIFS(데이터!$G:$G,데이터!$F:$F,$D130,데이터!$N:$N,$A$1,데이터!$O:$O,N$1)</f>
        <v>0</v>
      </c>
      <c r="P130" s="51">
        <f>COUNTIFS(데이터!$F:$F,$D130,데이터!$N:$N,$A$1,데이터!$O:$O,P$1)</f>
        <v>0</v>
      </c>
      <c r="Q130" s="52">
        <f>SUMIFS(데이터!$G:$G,데이터!$F:$F,$D130,데이터!$N:$N,$A$1,데이터!$O:$O,P$1)</f>
        <v>0</v>
      </c>
      <c r="R130" s="51">
        <f>COUNTIFS(데이터!$F:$F,$D130,데이터!$N:$N,$A$1,데이터!$O:$O,R$1)</f>
        <v>0</v>
      </c>
      <c r="S130" s="52">
        <f>SUMIFS(데이터!$G:$G,데이터!$F:$F,$D130,데이터!$N:$N,$A$1,데이터!$O:$O,R$1)</f>
        <v>0</v>
      </c>
      <c r="T130" s="51">
        <f>COUNTIFS(데이터!$F:$F,$D130,데이터!$N:$N,$A$1,데이터!$O:$O,T$1)</f>
        <v>0</v>
      </c>
      <c r="U130" s="52">
        <f>SUMIFS(데이터!$G:$G,데이터!$F:$F,$D130,데이터!$N:$N,$A$1,데이터!$O:$O,T$1)</f>
        <v>0</v>
      </c>
      <c r="V130" s="51">
        <f>COUNTIFS(데이터!$F:$F,$D130,데이터!$N:$N,$A$1,데이터!$O:$O,V$1)</f>
        <v>0</v>
      </c>
      <c r="W130" s="52">
        <f>SUMIFS(데이터!$G:$G,데이터!$F:$F,$D130,데이터!$N:$N,$A$1,데이터!$O:$O,V$1)</f>
        <v>0</v>
      </c>
      <c r="X130" s="51">
        <f>COUNTIFS(데이터!$F:$F,$D130,데이터!$N:$N,$A$1,데이터!$O:$O,X$1)</f>
        <v>0</v>
      </c>
      <c r="Y130" s="52">
        <f>SUMIFS(데이터!$G:$G,데이터!$F:$F,$D130,데이터!$N:$N,$A$1,데이터!$O:$O,X$1)</f>
        <v>0</v>
      </c>
      <c r="Z130" s="51">
        <f>COUNTIFS(데이터!$F:$F,$D130,데이터!$N:$N,$A$1,데이터!$O:$O,Z$1)</f>
        <v>0</v>
      </c>
      <c r="AA130" s="52">
        <f>SUMIFS(데이터!$G:$G,데이터!$F:$F,$D130,데이터!$N:$N,$A$1,데이터!$O:$O,Z$1)</f>
        <v>0</v>
      </c>
      <c r="AB130" s="51">
        <f>COUNTIFS(데이터!$F:$F,$D130,데이터!$N:$N,$A$1,데이터!$O:$O,AB$1)</f>
        <v>0</v>
      </c>
      <c r="AC130" s="52">
        <f>SUMIFS(데이터!$G:$G,데이터!$F:$F,$D130,데이터!$N:$N,$A$1,데이터!$O:$O,AB$1)</f>
        <v>0</v>
      </c>
      <c r="AD130" s="51">
        <f>COUNTIFS(데이터!$F:$F,$D130,데이터!$N:$N,$A$1,데이터!$O:$O,AD$1)</f>
        <v>0</v>
      </c>
      <c r="AE130" s="52">
        <f>SUMIFS(데이터!$G:$G,데이터!$F:$F,$D130,데이터!$N:$N,$A$1,데이터!$O:$O,AD$1)</f>
        <v>0</v>
      </c>
      <c r="AF130" s="51">
        <f>COUNTIFS(데이터!$F:$F,$D130,데이터!$N:$N,$A$1,데이터!$O:$O,AF$1)</f>
        <v>1</v>
      </c>
      <c r="AG130" s="52">
        <f>SUMIFS(데이터!$G:$G,데이터!$F:$F,$D130,데이터!$N:$N,$A$1,데이터!$O:$O,AF$1)</f>
        <v>1</v>
      </c>
    </row>
    <row r="131" spans="1:33">
      <c r="A131" s="233"/>
      <c r="B131" s="233"/>
      <c r="C131" s="242" t="s">
        <v>1116</v>
      </c>
      <c r="D131" s="49" t="str">
        <f>연간집계!D131</f>
        <v>시크북(북타입)_352_277_기성 원단커버 (시크북(북타입)_352_277_58p_기성 원단커버 / 352X277 | 하드커버 | 없음 | 58p | 시크블랙)</v>
      </c>
      <c r="E131" s="50" t="str">
        <f>연간집계!E131</f>
        <v>시크북(북) 352 (시크블랙/58p)</v>
      </c>
      <c r="F131" s="51">
        <f>COUNTIFS(데이터!F:F,D131,데이터!$N:$N,$A$1)</f>
        <v>1</v>
      </c>
      <c r="G131" s="52">
        <f>SUMIFS(데이터!G:G,데이터!F:F,D131,데이터!$N:$N,$A$1)</f>
        <v>1</v>
      </c>
      <c r="H131" s="55">
        <f t="shared" si="2"/>
        <v>7.3648549123582268E-5</v>
      </c>
      <c r="I131" s="232">
        <f>SUM(G131:G136)</f>
        <v>2</v>
      </c>
      <c r="J131" s="51">
        <f>COUNTIFS(데이터!$F:$F,$D131,데이터!$N:$N,$A$1,데이터!$O:$O,J$1)</f>
        <v>0</v>
      </c>
      <c r="K131" s="52">
        <f>SUMIFS(데이터!$G:$G,데이터!$F:$F,$D131,데이터!$N:$N,$A$1,데이터!$O:$O,J$1)</f>
        <v>0</v>
      </c>
      <c r="L131" s="51">
        <f>COUNTIFS(데이터!$F:$F,$D131,데이터!$N:$N,$A$1,데이터!$O:$O,L$1)</f>
        <v>0</v>
      </c>
      <c r="M131" s="52">
        <f>SUMIFS(데이터!$G:$G,데이터!$F:$F,$D131,데이터!$N:$N,$A$1,데이터!$O:$O,L$1)</f>
        <v>0</v>
      </c>
      <c r="N131" s="51">
        <f>COUNTIFS(데이터!$F:$F,$D131,데이터!$N:$N,$A$1,데이터!$O:$O,N$1)</f>
        <v>0</v>
      </c>
      <c r="O131" s="52">
        <f>SUMIFS(데이터!$G:$G,데이터!$F:$F,$D131,데이터!$N:$N,$A$1,데이터!$O:$O,N$1)</f>
        <v>0</v>
      </c>
      <c r="P131" s="51">
        <f>COUNTIFS(데이터!$F:$F,$D131,데이터!$N:$N,$A$1,데이터!$O:$O,P$1)</f>
        <v>0</v>
      </c>
      <c r="Q131" s="52">
        <f>SUMIFS(데이터!$G:$G,데이터!$F:$F,$D131,데이터!$N:$N,$A$1,데이터!$O:$O,P$1)</f>
        <v>0</v>
      </c>
      <c r="R131" s="51">
        <f>COUNTIFS(데이터!$F:$F,$D131,데이터!$N:$N,$A$1,데이터!$O:$O,R$1)</f>
        <v>0</v>
      </c>
      <c r="S131" s="52">
        <f>SUMIFS(데이터!$G:$G,데이터!$F:$F,$D131,데이터!$N:$N,$A$1,데이터!$O:$O,R$1)</f>
        <v>0</v>
      </c>
      <c r="T131" s="51">
        <f>COUNTIFS(데이터!$F:$F,$D131,데이터!$N:$N,$A$1,데이터!$O:$O,T$1)</f>
        <v>0</v>
      </c>
      <c r="U131" s="52">
        <f>SUMIFS(데이터!$G:$G,데이터!$F:$F,$D131,데이터!$N:$N,$A$1,데이터!$O:$O,T$1)</f>
        <v>0</v>
      </c>
      <c r="V131" s="51">
        <f>COUNTIFS(데이터!$F:$F,$D131,데이터!$N:$N,$A$1,데이터!$O:$O,V$1)</f>
        <v>0</v>
      </c>
      <c r="W131" s="52">
        <f>SUMIFS(데이터!$G:$G,데이터!$F:$F,$D131,데이터!$N:$N,$A$1,데이터!$O:$O,V$1)</f>
        <v>0</v>
      </c>
      <c r="X131" s="51">
        <f>COUNTIFS(데이터!$F:$F,$D131,데이터!$N:$N,$A$1,데이터!$O:$O,X$1)</f>
        <v>1</v>
      </c>
      <c r="Y131" s="52">
        <f>SUMIFS(데이터!$G:$G,데이터!$F:$F,$D131,데이터!$N:$N,$A$1,데이터!$O:$O,X$1)</f>
        <v>1</v>
      </c>
      <c r="Z131" s="51">
        <f>COUNTIFS(데이터!$F:$F,$D131,데이터!$N:$N,$A$1,데이터!$O:$O,Z$1)</f>
        <v>0</v>
      </c>
      <c r="AA131" s="52">
        <f>SUMIFS(데이터!$G:$G,데이터!$F:$F,$D131,데이터!$N:$N,$A$1,데이터!$O:$O,Z$1)</f>
        <v>0</v>
      </c>
      <c r="AB131" s="51">
        <f>COUNTIFS(데이터!$F:$F,$D131,데이터!$N:$N,$A$1,데이터!$O:$O,AB$1)</f>
        <v>0</v>
      </c>
      <c r="AC131" s="52">
        <f>SUMIFS(데이터!$G:$G,데이터!$F:$F,$D131,데이터!$N:$N,$A$1,데이터!$O:$O,AB$1)</f>
        <v>0</v>
      </c>
      <c r="AD131" s="51">
        <f>COUNTIFS(데이터!$F:$F,$D131,데이터!$N:$N,$A$1,데이터!$O:$O,AD$1)</f>
        <v>0</v>
      </c>
      <c r="AE131" s="52">
        <f>SUMIFS(데이터!$G:$G,데이터!$F:$F,$D131,데이터!$N:$N,$A$1,데이터!$O:$O,AD$1)</f>
        <v>0</v>
      </c>
      <c r="AF131" s="51">
        <f>COUNTIFS(데이터!$F:$F,$D131,데이터!$N:$N,$A$1,데이터!$O:$O,AF$1)</f>
        <v>0</v>
      </c>
      <c r="AG131" s="52">
        <f>SUMIFS(데이터!$G:$G,데이터!$F:$F,$D131,데이터!$N:$N,$A$1,데이터!$O:$O,AF$1)</f>
        <v>0</v>
      </c>
    </row>
    <row r="132" spans="1:33">
      <c r="A132" s="233"/>
      <c r="B132" s="233"/>
      <c r="C132" s="233"/>
      <c r="D132" s="49" t="str">
        <f>연간집계!D132</f>
        <v>시크북(북타입)_352_277_38p_기성 원단커버 / 277X352 | 하드커버 | 없음 | 38p | 시크블랙</v>
      </c>
      <c r="E132" s="50" t="str">
        <f>연간집계!E132</f>
        <v>시크북(북) 352 (시크블랙/38p)</v>
      </c>
      <c r="F132" s="51">
        <f>COUNTIFS(데이터!F:F,D132,데이터!$N:$N,$A$1)</f>
        <v>0</v>
      </c>
      <c r="G132" s="52">
        <f>SUMIFS(데이터!G:G,데이터!F:F,D132,데이터!$N:$N,$A$1)</f>
        <v>0</v>
      </c>
      <c r="H132" s="55">
        <f t="shared" si="2"/>
        <v>0</v>
      </c>
      <c r="I132" s="233"/>
      <c r="J132" s="51">
        <f>COUNTIFS(데이터!$F:$F,$D132,데이터!$N:$N,$A$1,데이터!$O:$O,J$1)</f>
        <v>0</v>
      </c>
      <c r="K132" s="52">
        <f>SUMIFS(데이터!$G:$G,데이터!$F:$F,$D132,데이터!$N:$N,$A$1,데이터!$O:$O,J$1)</f>
        <v>0</v>
      </c>
      <c r="L132" s="51">
        <f>COUNTIFS(데이터!$F:$F,$D132,데이터!$N:$N,$A$1,데이터!$O:$O,L$1)</f>
        <v>0</v>
      </c>
      <c r="M132" s="52">
        <f>SUMIFS(데이터!$G:$G,데이터!$F:$F,$D132,데이터!$N:$N,$A$1,데이터!$O:$O,L$1)</f>
        <v>0</v>
      </c>
      <c r="N132" s="51">
        <f>COUNTIFS(데이터!$F:$F,$D132,데이터!$N:$N,$A$1,데이터!$O:$O,N$1)</f>
        <v>0</v>
      </c>
      <c r="O132" s="52">
        <f>SUMIFS(데이터!$G:$G,데이터!$F:$F,$D132,데이터!$N:$N,$A$1,데이터!$O:$O,N$1)</f>
        <v>0</v>
      </c>
      <c r="P132" s="51">
        <f>COUNTIFS(데이터!$F:$F,$D132,데이터!$N:$N,$A$1,데이터!$O:$O,P$1)</f>
        <v>0</v>
      </c>
      <c r="Q132" s="52">
        <f>SUMIFS(데이터!$G:$G,데이터!$F:$F,$D132,데이터!$N:$N,$A$1,데이터!$O:$O,P$1)</f>
        <v>0</v>
      </c>
      <c r="R132" s="51">
        <f>COUNTIFS(데이터!$F:$F,$D132,데이터!$N:$N,$A$1,데이터!$O:$O,R$1)</f>
        <v>0</v>
      </c>
      <c r="S132" s="52">
        <f>SUMIFS(데이터!$G:$G,데이터!$F:$F,$D132,데이터!$N:$N,$A$1,데이터!$O:$O,R$1)</f>
        <v>0</v>
      </c>
      <c r="T132" s="51">
        <f>COUNTIFS(데이터!$F:$F,$D132,데이터!$N:$N,$A$1,데이터!$O:$O,T$1)</f>
        <v>0</v>
      </c>
      <c r="U132" s="52">
        <f>SUMIFS(데이터!$G:$G,데이터!$F:$F,$D132,데이터!$N:$N,$A$1,데이터!$O:$O,T$1)</f>
        <v>0</v>
      </c>
      <c r="V132" s="51">
        <f>COUNTIFS(데이터!$F:$F,$D132,데이터!$N:$N,$A$1,데이터!$O:$O,V$1)</f>
        <v>0</v>
      </c>
      <c r="W132" s="52">
        <f>SUMIFS(데이터!$G:$G,데이터!$F:$F,$D132,데이터!$N:$N,$A$1,데이터!$O:$O,V$1)</f>
        <v>0</v>
      </c>
      <c r="X132" s="51">
        <f>COUNTIFS(데이터!$F:$F,$D132,데이터!$N:$N,$A$1,데이터!$O:$O,X$1)</f>
        <v>0</v>
      </c>
      <c r="Y132" s="52">
        <f>SUMIFS(데이터!$G:$G,데이터!$F:$F,$D132,데이터!$N:$N,$A$1,데이터!$O:$O,X$1)</f>
        <v>0</v>
      </c>
      <c r="Z132" s="51">
        <f>COUNTIFS(데이터!$F:$F,$D132,데이터!$N:$N,$A$1,데이터!$O:$O,Z$1)</f>
        <v>0</v>
      </c>
      <c r="AA132" s="52">
        <f>SUMIFS(데이터!$G:$G,데이터!$F:$F,$D132,데이터!$N:$N,$A$1,데이터!$O:$O,Z$1)</f>
        <v>0</v>
      </c>
      <c r="AB132" s="51">
        <f>COUNTIFS(데이터!$F:$F,$D132,데이터!$N:$N,$A$1,데이터!$O:$O,AB$1)</f>
        <v>0</v>
      </c>
      <c r="AC132" s="52">
        <f>SUMIFS(데이터!$G:$G,데이터!$F:$F,$D132,데이터!$N:$N,$A$1,데이터!$O:$O,AB$1)</f>
        <v>0</v>
      </c>
      <c r="AD132" s="51">
        <f>COUNTIFS(데이터!$F:$F,$D132,데이터!$N:$N,$A$1,데이터!$O:$O,AD$1)</f>
        <v>0</v>
      </c>
      <c r="AE132" s="52">
        <f>SUMIFS(데이터!$G:$G,데이터!$F:$F,$D132,데이터!$N:$N,$A$1,데이터!$O:$O,AD$1)</f>
        <v>0</v>
      </c>
      <c r="AF132" s="51">
        <f>COUNTIFS(데이터!$F:$F,$D132,데이터!$N:$N,$A$1,데이터!$O:$O,AF$1)</f>
        <v>0</v>
      </c>
      <c r="AG132" s="52">
        <f>SUMIFS(데이터!$G:$G,데이터!$F:$F,$D132,데이터!$N:$N,$A$1,데이터!$O:$O,AF$1)</f>
        <v>0</v>
      </c>
    </row>
    <row r="133" spans="1:33">
      <c r="A133" s="233"/>
      <c r="B133" s="233"/>
      <c r="C133" s="233"/>
      <c r="D133" s="49" t="str">
        <f>연간집계!D133</f>
        <v>시크북(북타입)_352_277_기성 원단커버 (시크북(북타입)_352_277_58p_기성 원단커버 / 352X277 | 하드커버 | 없음 | 58p | 로만브라운)</v>
      </c>
      <c r="E133" s="50" t="str">
        <f>연간집계!E133</f>
        <v>시크북(북) 352 (로만브라운/58p)</v>
      </c>
      <c r="F133" s="51">
        <f>COUNTIFS(데이터!F:F,D133,데이터!$N:$N,$A$1)</f>
        <v>1</v>
      </c>
      <c r="G133" s="52">
        <f>SUMIFS(데이터!G:G,데이터!F:F,D133,데이터!$N:$N,$A$1)</f>
        <v>1</v>
      </c>
      <c r="H133" s="55">
        <f t="shared" si="2"/>
        <v>7.3648549123582268E-5</v>
      </c>
      <c r="I133" s="233"/>
      <c r="J133" s="51">
        <f>COUNTIFS(데이터!$F:$F,$D133,데이터!$N:$N,$A$1,데이터!$O:$O,J$1)</f>
        <v>0</v>
      </c>
      <c r="K133" s="52">
        <f>SUMIFS(데이터!$G:$G,데이터!$F:$F,$D133,데이터!$N:$N,$A$1,데이터!$O:$O,J$1)</f>
        <v>0</v>
      </c>
      <c r="L133" s="51">
        <f>COUNTIFS(데이터!$F:$F,$D133,데이터!$N:$N,$A$1,데이터!$O:$O,L$1)</f>
        <v>0</v>
      </c>
      <c r="M133" s="52">
        <f>SUMIFS(데이터!$G:$G,데이터!$F:$F,$D133,데이터!$N:$N,$A$1,데이터!$O:$O,L$1)</f>
        <v>0</v>
      </c>
      <c r="N133" s="51">
        <f>COUNTIFS(데이터!$F:$F,$D133,데이터!$N:$N,$A$1,데이터!$O:$O,N$1)</f>
        <v>0</v>
      </c>
      <c r="O133" s="52">
        <f>SUMIFS(데이터!$G:$G,데이터!$F:$F,$D133,데이터!$N:$N,$A$1,데이터!$O:$O,N$1)</f>
        <v>0</v>
      </c>
      <c r="P133" s="51">
        <f>COUNTIFS(데이터!$F:$F,$D133,데이터!$N:$N,$A$1,데이터!$O:$O,P$1)</f>
        <v>0</v>
      </c>
      <c r="Q133" s="52">
        <f>SUMIFS(데이터!$G:$G,데이터!$F:$F,$D133,데이터!$N:$N,$A$1,데이터!$O:$O,P$1)</f>
        <v>0</v>
      </c>
      <c r="R133" s="51">
        <f>COUNTIFS(데이터!$F:$F,$D133,데이터!$N:$N,$A$1,데이터!$O:$O,R$1)</f>
        <v>0</v>
      </c>
      <c r="S133" s="52">
        <f>SUMIFS(데이터!$G:$G,데이터!$F:$F,$D133,데이터!$N:$N,$A$1,데이터!$O:$O,R$1)</f>
        <v>0</v>
      </c>
      <c r="T133" s="51">
        <f>COUNTIFS(데이터!$F:$F,$D133,데이터!$N:$N,$A$1,데이터!$O:$O,T$1)</f>
        <v>0</v>
      </c>
      <c r="U133" s="52">
        <f>SUMIFS(데이터!$G:$G,데이터!$F:$F,$D133,데이터!$N:$N,$A$1,데이터!$O:$O,T$1)</f>
        <v>0</v>
      </c>
      <c r="V133" s="51">
        <f>COUNTIFS(데이터!$F:$F,$D133,데이터!$N:$N,$A$1,데이터!$O:$O,V$1)</f>
        <v>0</v>
      </c>
      <c r="W133" s="52">
        <f>SUMIFS(데이터!$G:$G,데이터!$F:$F,$D133,데이터!$N:$N,$A$1,데이터!$O:$O,V$1)</f>
        <v>0</v>
      </c>
      <c r="X133" s="51">
        <f>COUNTIFS(데이터!$F:$F,$D133,데이터!$N:$N,$A$1,데이터!$O:$O,X$1)</f>
        <v>1</v>
      </c>
      <c r="Y133" s="52">
        <f>SUMIFS(데이터!$G:$G,데이터!$F:$F,$D133,데이터!$N:$N,$A$1,데이터!$O:$O,X$1)</f>
        <v>1</v>
      </c>
      <c r="Z133" s="51">
        <f>COUNTIFS(데이터!$F:$F,$D133,데이터!$N:$N,$A$1,데이터!$O:$O,Z$1)</f>
        <v>0</v>
      </c>
      <c r="AA133" s="52">
        <f>SUMIFS(데이터!$G:$G,데이터!$F:$F,$D133,데이터!$N:$N,$A$1,데이터!$O:$O,Z$1)</f>
        <v>0</v>
      </c>
      <c r="AB133" s="51">
        <f>COUNTIFS(데이터!$F:$F,$D133,데이터!$N:$N,$A$1,데이터!$O:$O,AB$1)</f>
        <v>0</v>
      </c>
      <c r="AC133" s="52">
        <f>SUMIFS(데이터!$G:$G,데이터!$F:$F,$D133,데이터!$N:$N,$A$1,데이터!$O:$O,AB$1)</f>
        <v>0</v>
      </c>
      <c r="AD133" s="51">
        <f>COUNTIFS(데이터!$F:$F,$D133,데이터!$N:$N,$A$1,데이터!$O:$O,AD$1)</f>
        <v>0</v>
      </c>
      <c r="AE133" s="52">
        <f>SUMIFS(데이터!$G:$G,데이터!$F:$F,$D133,데이터!$N:$N,$A$1,데이터!$O:$O,AD$1)</f>
        <v>0</v>
      </c>
      <c r="AF133" s="51">
        <f>COUNTIFS(데이터!$F:$F,$D133,데이터!$N:$N,$A$1,데이터!$O:$O,AF$1)</f>
        <v>0</v>
      </c>
      <c r="AG133" s="52">
        <f>SUMIFS(데이터!$G:$G,데이터!$F:$F,$D133,데이터!$N:$N,$A$1,데이터!$O:$O,AF$1)</f>
        <v>0</v>
      </c>
    </row>
    <row r="134" spans="1:33">
      <c r="A134" s="233"/>
      <c r="B134" s="233"/>
      <c r="C134" s="233"/>
      <c r="D134" s="49" t="str">
        <f>연간집계!D134</f>
        <v>시크북(북타입)_352_277_38p_기성 원단커버 / 277X352 | 하드커버 | 없음 | 38p | 로만브라운</v>
      </c>
      <c r="E134" s="50" t="str">
        <f>연간집계!E134</f>
        <v>시크북(북) 352 (로만브라운/38p)</v>
      </c>
      <c r="F134" s="51">
        <f>COUNTIFS(데이터!F:F,D134,데이터!$N:$N,$A$1)</f>
        <v>0</v>
      </c>
      <c r="G134" s="52">
        <f>SUMIFS(데이터!G:G,데이터!F:F,D134,데이터!$N:$N,$A$1)</f>
        <v>0</v>
      </c>
      <c r="H134" s="55">
        <f t="shared" si="2"/>
        <v>0</v>
      </c>
      <c r="I134" s="233"/>
      <c r="J134" s="51">
        <f>COUNTIFS(데이터!$F:$F,$D134,데이터!$N:$N,$A$1,데이터!$O:$O,J$1)</f>
        <v>0</v>
      </c>
      <c r="K134" s="52">
        <f>SUMIFS(데이터!$G:$G,데이터!$F:$F,$D134,데이터!$N:$N,$A$1,데이터!$O:$O,J$1)</f>
        <v>0</v>
      </c>
      <c r="L134" s="51">
        <f>COUNTIFS(데이터!$F:$F,$D134,데이터!$N:$N,$A$1,데이터!$O:$O,L$1)</f>
        <v>0</v>
      </c>
      <c r="M134" s="52">
        <f>SUMIFS(데이터!$G:$G,데이터!$F:$F,$D134,데이터!$N:$N,$A$1,데이터!$O:$O,L$1)</f>
        <v>0</v>
      </c>
      <c r="N134" s="51">
        <f>COUNTIFS(데이터!$F:$F,$D134,데이터!$N:$N,$A$1,데이터!$O:$O,N$1)</f>
        <v>0</v>
      </c>
      <c r="O134" s="52">
        <f>SUMIFS(데이터!$G:$G,데이터!$F:$F,$D134,데이터!$N:$N,$A$1,데이터!$O:$O,N$1)</f>
        <v>0</v>
      </c>
      <c r="P134" s="51">
        <f>COUNTIFS(데이터!$F:$F,$D134,데이터!$N:$N,$A$1,데이터!$O:$O,P$1)</f>
        <v>0</v>
      </c>
      <c r="Q134" s="52">
        <f>SUMIFS(데이터!$G:$G,데이터!$F:$F,$D134,데이터!$N:$N,$A$1,데이터!$O:$O,P$1)</f>
        <v>0</v>
      </c>
      <c r="R134" s="51">
        <f>COUNTIFS(데이터!$F:$F,$D134,데이터!$N:$N,$A$1,데이터!$O:$O,R$1)</f>
        <v>0</v>
      </c>
      <c r="S134" s="52">
        <f>SUMIFS(데이터!$G:$G,데이터!$F:$F,$D134,데이터!$N:$N,$A$1,데이터!$O:$O,R$1)</f>
        <v>0</v>
      </c>
      <c r="T134" s="51">
        <f>COUNTIFS(데이터!$F:$F,$D134,데이터!$N:$N,$A$1,데이터!$O:$O,T$1)</f>
        <v>0</v>
      </c>
      <c r="U134" s="52">
        <f>SUMIFS(데이터!$G:$G,데이터!$F:$F,$D134,데이터!$N:$N,$A$1,데이터!$O:$O,T$1)</f>
        <v>0</v>
      </c>
      <c r="V134" s="51">
        <f>COUNTIFS(데이터!$F:$F,$D134,데이터!$N:$N,$A$1,데이터!$O:$O,V$1)</f>
        <v>0</v>
      </c>
      <c r="W134" s="52">
        <f>SUMIFS(데이터!$G:$G,데이터!$F:$F,$D134,데이터!$N:$N,$A$1,데이터!$O:$O,V$1)</f>
        <v>0</v>
      </c>
      <c r="X134" s="51">
        <f>COUNTIFS(데이터!$F:$F,$D134,데이터!$N:$N,$A$1,데이터!$O:$O,X$1)</f>
        <v>0</v>
      </c>
      <c r="Y134" s="52">
        <f>SUMIFS(데이터!$G:$G,데이터!$F:$F,$D134,데이터!$N:$N,$A$1,데이터!$O:$O,X$1)</f>
        <v>0</v>
      </c>
      <c r="Z134" s="51">
        <f>COUNTIFS(데이터!$F:$F,$D134,데이터!$N:$N,$A$1,데이터!$O:$O,Z$1)</f>
        <v>0</v>
      </c>
      <c r="AA134" s="52">
        <f>SUMIFS(데이터!$G:$G,데이터!$F:$F,$D134,데이터!$N:$N,$A$1,데이터!$O:$O,Z$1)</f>
        <v>0</v>
      </c>
      <c r="AB134" s="51">
        <f>COUNTIFS(데이터!$F:$F,$D134,데이터!$N:$N,$A$1,데이터!$O:$O,AB$1)</f>
        <v>0</v>
      </c>
      <c r="AC134" s="52">
        <f>SUMIFS(데이터!$G:$G,데이터!$F:$F,$D134,데이터!$N:$N,$A$1,데이터!$O:$O,AB$1)</f>
        <v>0</v>
      </c>
      <c r="AD134" s="51">
        <f>COUNTIFS(데이터!$F:$F,$D134,데이터!$N:$N,$A$1,데이터!$O:$O,AD$1)</f>
        <v>0</v>
      </c>
      <c r="AE134" s="52">
        <f>SUMIFS(데이터!$G:$G,데이터!$F:$F,$D134,데이터!$N:$N,$A$1,데이터!$O:$O,AD$1)</f>
        <v>0</v>
      </c>
      <c r="AF134" s="51">
        <f>COUNTIFS(데이터!$F:$F,$D134,데이터!$N:$N,$A$1,데이터!$O:$O,AF$1)</f>
        <v>0</v>
      </c>
      <c r="AG134" s="52">
        <f>SUMIFS(데이터!$G:$G,데이터!$F:$F,$D134,데이터!$N:$N,$A$1,데이터!$O:$O,AF$1)</f>
        <v>0</v>
      </c>
    </row>
    <row r="135" spans="1:33">
      <c r="A135" s="233"/>
      <c r="B135" s="233"/>
      <c r="C135" s="233"/>
      <c r="D135" s="49" t="str">
        <f>연간집계!D135</f>
        <v>시크북(북타입)_352_277_58p_기성 원단커버 / 277X352 | 하드커버 | 없음 | 58p | 로얄레드</v>
      </c>
      <c r="E135" s="50" t="str">
        <f>연간집계!E135</f>
        <v>시크북(북) 352 (로얄레드/58p)</v>
      </c>
      <c r="F135" s="51">
        <f>COUNTIFS(데이터!F:F,D135,데이터!$N:$N,$A$1)</f>
        <v>0</v>
      </c>
      <c r="G135" s="52">
        <f>SUMIFS(데이터!G:G,데이터!F:F,D135,데이터!$N:$N,$A$1)</f>
        <v>0</v>
      </c>
      <c r="H135" s="55">
        <f t="shared" si="2"/>
        <v>0</v>
      </c>
      <c r="I135" s="233"/>
      <c r="J135" s="51">
        <f>COUNTIFS(데이터!$F:$F,$D135,데이터!$N:$N,$A$1,데이터!$O:$O,J$1)</f>
        <v>0</v>
      </c>
      <c r="K135" s="52">
        <f>SUMIFS(데이터!$G:$G,데이터!$F:$F,$D135,데이터!$N:$N,$A$1,데이터!$O:$O,J$1)</f>
        <v>0</v>
      </c>
      <c r="L135" s="51">
        <f>COUNTIFS(데이터!$F:$F,$D135,데이터!$N:$N,$A$1,데이터!$O:$O,L$1)</f>
        <v>0</v>
      </c>
      <c r="M135" s="52">
        <f>SUMIFS(데이터!$G:$G,데이터!$F:$F,$D135,데이터!$N:$N,$A$1,데이터!$O:$O,L$1)</f>
        <v>0</v>
      </c>
      <c r="N135" s="51">
        <f>COUNTIFS(데이터!$F:$F,$D135,데이터!$N:$N,$A$1,데이터!$O:$O,N$1)</f>
        <v>0</v>
      </c>
      <c r="O135" s="52">
        <f>SUMIFS(데이터!$G:$G,데이터!$F:$F,$D135,데이터!$N:$N,$A$1,데이터!$O:$O,N$1)</f>
        <v>0</v>
      </c>
      <c r="P135" s="51">
        <f>COUNTIFS(데이터!$F:$F,$D135,데이터!$N:$N,$A$1,데이터!$O:$O,P$1)</f>
        <v>0</v>
      </c>
      <c r="Q135" s="52">
        <f>SUMIFS(데이터!$G:$G,데이터!$F:$F,$D135,데이터!$N:$N,$A$1,데이터!$O:$O,P$1)</f>
        <v>0</v>
      </c>
      <c r="R135" s="51">
        <f>COUNTIFS(데이터!$F:$F,$D135,데이터!$N:$N,$A$1,데이터!$O:$O,R$1)</f>
        <v>0</v>
      </c>
      <c r="S135" s="52">
        <f>SUMIFS(데이터!$G:$G,데이터!$F:$F,$D135,데이터!$N:$N,$A$1,데이터!$O:$O,R$1)</f>
        <v>0</v>
      </c>
      <c r="T135" s="51">
        <f>COUNTIFS(데이터!$F:$F,$D135,데이터!$N:$N,$A$1,데이터!$O:$O,T$1)</f>
        <v>0</v>
      </c>
      <c r="U135" s="52">
        <f>SUMIFS(데이터!$G:$G,데이터!$F:$F,$D135,데이터!$N:$N,$A$1,데이터!$O:$O,T$1)</f>
        <v>0</v>
      </c>
      <c r="V135" s="51">
        <f>COUNTIFS(데이터!$F:$F,$D135,데이터!$N:$N,$A$1,데이터!$O:$O,V$1)</f>
        <v>0</v>
      </c>
      <c r="W135" s="52">
        <f>SUMIFS(데이터!$G:$G,데이터!$F:$F,$D135,데이터!$N:$N,$A$1,데이터!$O:$O,V$1)</f>
        <v>0</v>
      </c>
      <c r="X135" s="51">
        <f>COUNTIFS(데이터!$F:$F,$D135,데이터!$N:$N,$A$1,데이터!$O:$O,X$1)</f>
        <v>0</v>
      </c>
      <c r="Y135" s="52">
        <f>SUMIFS(데이터!$G:$G,데이터!$F:$F,$D135,데이터!$N:$N,$A$1,데이터!$O:$O,X$1)</f>
        <v>0</v>
      </c>
      <c r="Z135" s="51">
        <f>COUNTIFS(데이터!$F:$F,$D135,데이터!$N:$N,$A$1,데이터!$O:$O,Z$1)</f>
        <v>0</v>
      </c>
      <c r="AA135" s="52">
        <f>SUMIFS(데이터!$G:$G,데이터!$F:$F,$D135,데이터!$N:$N,$A$1,데이터!$O:$O,Z$1)</f>
        <v>0</v>
      </c>
      <c r="AB135" s="51">
        <f>COUNTIFS(데이터!$F:$F,$D135,데이터!$N:$N,$A$1,데이터!$O:$O,AB$1)</f>
        <v>0</v>
      </c>
      <c r="AC135" s="52">
        <f>SUMIFS(데이터!$G:$G,데이터!$F:$F,$D135,데이터!$N:$N,$A$1,데이터!$O:$O,AB$1)</f>
        <v>0</v>
      </c>
      <c r="AD135" s="51">
        <f>COUNTIFS(데이터!$F:$F,$D135,데이터!$N:$N,$A$1,데이터!$O:$O,AD$1)</f>
        <v>0</v>
      </c>
      <c r="AE135" s="52">
        <f>SUMIFS(데이터!$G:$G,데이터!$F:$F,$D135,데이터!$N:$N,$A$1,데이터!$O:$O,AD$1)</f>
        <v>0</v>
      </c>
      <c r="AF135" s="51">
        <f>COUNTIFS(데이터!$F:$F,$D135,데이터!$N:$N,$A$1,데이터!$O:$O,AF$1)</f>
        <v>0</v>
      </c>
      <c r="AG135" s="52">
        <f>SUMIFS(데이터!$G:$G,데이터!$F:$F,$D135,데이터!$N:$N,$A$1,데이터!$O:$O,AF$1)</f>
        <v>0</v>
      </c>
    </row>
    <row r="136" spans="1:33">
      <c r="A136" s="233"/>
      <c r="B136" s="233"/>
      <c r="C136" s="233"/>
      <c r="D136" s="49" t="str">
        <f>연간집계!D136</f>
        <v>시크북(북타입)_352_277_38p_기성 원단커버 / 277X352 | 하드커버 | 없음 | 38p | 로얄레드</v>
      </c>
      <c r="E136" s="50" t="str">
        <f>연간집계!E136</f>
        <v>시크북(북) 352 (로얄레드/38p)</v>
      </c>
      <c r="F136" s="51">
        <f>COUNTIFS(데이터!F:F,D136,데이터!$N:$N,$A$1)</f>
        <v>0</v>
      </c>
      <c r="G136" s="52">
        <f>SUMIFS(데이터!G:G,데이터!F:F,D136,데이터!$N:$N,$A$1)</f>
        <v>0</v>
      </c>
      <c r="H136" s="55">
        <f t="shared" si="2"/>
        <v>0</v>
      </c>
      <c r="I136" s="233"/>
      <c r="J136" s="51">
        <f>COUNTIFS(데이터!$F:$F,$D136,데이터!$N:$N,$A$1,데이터!$O:$O,J$1)</f>
        <v>0</v>
      </c>
      <c r="K136" s="52">
        <f>SUMIFS(데이터!$G:$G,데이터!$F:$F,$D136,데이터!$N:$N,$A$1,데이터!$O:$O,J$1)</f>
        <v>0</v>
      </c>
      <c r="L136" s="51">
        <f>COUNTIFS(데이터!$F:$F,$D136,데이터!$N:$N,$A$1,데이터!$O:$O,L$1)</f>
        <v>0</v>
      </c>
      <c r="M136" s="52">
        <f>SUMIFS(데이터!$G:$G,데이터!$F:$F,$D136,데이터!$N:$N,$A$1,데이터!$O:$O,L$1)</f>
        <v>0</v>
      </c>
      <c r="N136" s="51">
        <f>COUNTIFS(데이터!$F:$F,$D136,데이터!$N:$N,$A$1,데이터!$O:$O,N$1)</f>
        <v>0</v>
      </c>
      <c r="O136" s="52">
        <f>SUMIFS(데이터!$G:$G,데이터!$F:$F,$D136,데이터!$N:$N,$A$1,데이터!$O:$O,N$1)</f>
        <v>0</v>
      </c>
      <c r="P136" s="51">
        <f>COUNTIFS(데이터!$F:$F,$D136,데이터!$N:$N,$A$1,데이터!$O:$O,P$1)</f>
        <v>0</v>
      </c>
      <c r="Q136" s="52">
        <f>SUMIFS(데이터!$G:$G,데이터!$F:$F,$D136,데이터!$N:$N,$A$1,데이터!$O:$O,P$1)</f>
        <v>0</v>
      </c>
      <c r="R136" s="51">
        <f>COUNTIFS(데이터!$F:$F,$D136,데이터!$N:$N,$A$1,데이터!$O:$O,R$1)</f>
        <v>0</v>
      </c>
      <c r="S136" s="52">
        <f>SUMIFS(데이터!$G:$G,데이터!$F:$F,$D136,데이터!$N:$N,$A$1,데이터!$O:$O,R$1)</f>
        <v>0</v>
      </c>
      <c r="T136" s="51">
        <f>COUNTIFS(데이터!$F:$F,$D136,데이터!$N:$N,$A$1,데이터!$O:$O,T$1)</f>
        <v>0</v>
      </c>
      <c r="U136" s="52">
        <f>SUMIFS(데이터!$G:$G,데이터!$F:$F,$D136,데이터!$N:$N,$A$1,데이터!$O:$O,T$1)</f>
        <v>0</v>
      </c>
      <c r="V136" s="51">
        <f>COUNTIFS(데이터!$F:$F,$D136,데이터!$N:$N,$A$1,데이터!$O:$O,V$1)</f>
        <v>0</v>
      </c>
      <c r="W136" s="52">
        <f>SUMIFS(데이터!$G:$G,데이터!$F:$F,$D136,데이터!$N:$N,$A$1,데이터!$O:$O,V$1)</f>
        <v>0</v>
      </c>
      <c r="X136" s="51">
        <f>COUNTIFS(데이터!$F:$F,$D136,데이터!$N:$N,$A$1,데이터!$O:$O,X$1)</f>
        <v>0</v>
      </c>
      <c r="Y136" s="52">
        <f>SUMIFS(데이터!$G:$G,데이터!$F:$F,$D136,데이터!$N:$N,$A$1,데이터!$O:$O,X$1)</f>
        <v>0</v>
      </c>
      <c r="Z136" s="51">
        <f>COUNTIFS(데이터!$F:$F,$D136,데이터!$N:$N,$A$1,데이터!$O:$O,Z$1)</f>
        <v>0</v>
      </c>
      <c r="AA136" s="52">
        <f>SUMIFS(데이터!$G:$G,데이터!$F:$F,$D136,데이터!$N:$N,$A$1,데이터!$O:$O,Z$1)</f>
        <v>0</v>
      </c>
      <c r="AB136" s="51">
        <f>COUNTIFS(데이터!$F:$F,$D136,데이터!$N:$N,$A$1,데이터!$O:$O,AB$1)</f>
        <v>0</v>
      </c>
      <c r="AC136" s="52">
        <f>SUMIFS(데이터!$G:$G,데이터!$F:$F,$D136,데이터!$N:$N,$A$1,데이터!$O:$O,AB$1)</f>
        <v>0</v>
      </c>
      <c r="AD136" s="51">
        <f>COUNTIFS(데이터!$F:$F,$D136,데이터!$N:$N,$A$1,데이터!$O:$O,AD$1)</f>
        <v>0</v>
      </c>
      <c r="AE136" s="52">
        <f>SUMIFS(데이터!$G:$G,데이터!$F:$F,$D136,데이터!$N:$N,$A$1,데이터!$O:$O,AD$1)</f>
        <v>0</v>
      </c>
      <c r="AF136" s="51">
        <f>COUNTIFS(데이터!$F:$F,$D136,데이터!$N:$N,$A$1,데이터!$O:$O,AF$1)</f>
        <v>0</v>
      </c>
      <c r="AG136" s="52">
        <f>SUMIFS(데이터!$G:$G,데이터!$F:$F,$D136,데이터!$N:$N,$A$1,데이터!$O:$O,AF$1)</f>
        <v>0</v>
      </c>
    </row>
    <row r="137" spans="1:33">
      <c r="A137" s="233"/>
      <c r="B137" s="233"/>
      <c r="C137" s="242" t="s">
        <v>1128</v>
      </c>
      <c r="D137" s="49" t="str">
        <f>연간집계!D137</f>
        <v>시크북(앨범타입)_210_280_기성원단커버 (시크북(앨범타입)_210_280_10p_기성 원단커버 / 210X280 | 압축앨범 | 없음 | 10p | 시크블랙)</v>
      </c>
      <c r="E137" s="50" t="str">
        <f>연간집계!E137</f>
        <v>시크북(앨범) 210 (시크블랙/10p)</v>
      </c>
      <c r="F137" s="51">
        <f>COUNTIFS(데이터!F:F,D137,데이터!$N:$N,$A$1)</f>
        <v>2</v>
      </c>
      <c r="G137" s="52">
        <f>SUMIFS(데이터!G:G,데이터!F:F,D137,데이터!$N:$N,$A$1)</f>
        <v>2</v>
      </c>
      <c r="H137" s="55">
        <f t="shared" si="2"/>
        <v>1.4729709824716454E-4</v>
      </c>
      <c r="I137" s="232">
        <f>SUM(G137:G145)</f>
        <v>10</v>
      </c>
      <c r="J137" s="51">
        <f>COUNTIFS(데이터!$F:$F,$D137,데이터!$N:$N,$A$1,데이터!$O:$O,J$1)</f>
        <v>0</v>
      </c>
      <c r="K137" s="52">
        <f>SUMIFS(데이터!$G:$G,데이터!$F:$F,$D137,데이터!$N:$N,$A$1,데이터!$O:$O,J$1)</f>
        <v>0</v>
      </c>
      <c r="L137" s="51">
        <f>COUNTIFS(데이터!$F:$F,$D137,데이터!$N:$N,$A$1,데이터!$O:$O,L$1)</f>
        <v>0</v>
      </c>
      <c r="M137" s="52">
        <f>SUMIFS(데이터!$G:$G,데이터!$F:$F,$D137,데이터!$N:$N,$A$1,데이터!$O:$O,L$1)</f>
        <v>0</v>
      </c>
      <c r="N137" s="51">
        <f>COUNTIFS(데이터!$F:$F,$D137,데이터!$N:$N,$A$1,데이터!$O:$O,N$1)</f>
        <v>0</v>
      </c>
      <c r="O137" s="52">
        <f>SUMIFS(데이터!$G:$G,데이터!$F:$F,$D137,데이터!$N:$N,$A$1,데이터!$O:$O,N$1)</f>
        <v>0</v>
      </c>
      <c r="P137" s="51">
        <f>COUNTIFS(데이터!$F:$F,$D137,데이터!$N:$N,$A$1,데이터!$O:$O,P$1)</f>
        <v>0</v>
      </c>
      <c r="Q137" s="52">
        <f>SUMIFS(데이터!$G:$G,데이터!$F:$F,$D137,데이터!$N:$N,$A$1,데이터!$O:$O,P$1)</f>
        <v>0</v>
      </c>
      <c r="R137" s="51">
        <f>COUNTIFS(데이터!$F:$F,$D137,데이터!$N:$N,$A$1,데이터!$O:$O,R$1)</f>
        <v>0</v>
      </c>
      <c r="S137" s="52">
        <f>SUMIFS(데이터!$G:$G,데이터!$F:$F,$D137,데이터!$N:$N,$A$1,데이터!$O:$O,R$1)</f>
        <v>0</v>
      </c>
      <c r="T137" s="51">
        <f>COUNTIFS(데이터!$F:$F,$D137,데이터!$N:$N,$A$1,데이터!$O:$O,T$1)</f>
        <v>0</v>
      </c>
      <c r="U137" s="52">
        <f>SUMIFS(데이터!$G:$G,데이터!$F:$F,$D137,데이터!$N:$N,$A$1,데이터!$O:$O,T$1)</f>
        <v>0</v>
      </c>
      <c r="V137" s="51">
        <f>COUNTIFS(데이터!$F:$F,$D137,데이터!$N:$N,$A$1,데이터!$O:$O,V$1)</f>
        <v>0</v>
      </c>
      <c r="W137" s="52">
        <f>SUMIFS(데이터!$G:$G,데이터!$F:$F,$D137,데이터!$N:$N,$A$1,데이터!$O:$O,V$1)</f>
        <v>0</v>
      </c>
      <c r="X137" s="51">
        <f>COUNTIFS(데이터!$F:$F,$D137,데이터!$N:$N,$A$1,데이터!$O:$O,X$1)</f>
        <v>0</v>
      </c>
      <c r="Y137" s="52">
        <f>SUMIFS(데이터!$G:$G,데이터!$F:$F,$D137,데이터!$N:$N,$A$1,데이터!$O:$O,X$1)</f>
        <v>0</v>
      </c>
      <c r="Z137" s="51">
        <f>COUNTIFS(데이터!$F:$F,$D137,데이터!$N:$N,$A$1,데이터!$O:$O,Z$1)</f>
        <v>0</v>
      </c>
      <c r="AA137" s="52">
        <f>SUMIFS(데이터!$G:$G,데이터!$F:$F,$D137,데이터!$N:$N,$A$1,데이터!$O:$O,Z$1)</f>
        <v>0</v>
      </c>
      <c r="AB137" s="51">
        <f>COUNTIFS(데이터!$F:$F,$D137,데이터!$N:$N,$A$1,데이터!$O:$O,AB$1)</f>
        <v>0</v>
      </c>
      <c r="AC137" s="52">
        <f>SUMIFS(데이터!$G:$G,데이터!$F:$F,$D137,데이터!$N:$N,$A$1,데이터!$O:$O,AB$1)</f>
        <v>0</v>
      </c>
      <c r="AD137" s="51">
        <f>COUNTIFS(데이터!$F:$F,$D137,데이터!$N:$N,$A$1,데이터!$O:$O,AD$1)</f>
        <v>0</v>
      </c>
      <c r="AE137" s="52">
        <f>SUMIFS(데이터!$G:$G,데이터!$F:$F,$D137,데이터!$N:$N,$A$1,데이터!$O:$O,AD$1)</f>
        <v>0</v>
      </c>
      <c r="AF137" s="51">
        <f>COUNTIFS(데이터!$F:$F,$D137,데이터!$N:$N,$A$1,데이터!$O:$O,AF$1)</f>
        <v>2</v>
      </c>
      <c r="AG137" s="52">
        <f>SUMIFS(데이터!$G:$G,데이터!$F:$F,$D137,데이터!$N:$N,$A$1,데이터!$O:$O,AF$1)</f>
        <v>2</v>
      </c>
    </row>
    <row r="138" spans="1:33">
      <c r="A138" s="233"/>
      <c r="B138" s="233"/>
      <c r="C138" s="233"/>
      <c r="D138" s="49" t="str">
        <f>연간집계!D138</f>
        <v>시크북(앨범타입)_210_280_기성원단커버 (시크북(앨범타입)_210_280_10p_기성 원단커버 / 210X280 | 압축앨범 | 없음 | 10p | 로만브라운)</v>
      </c>
      <c r="E138" s="50" t="str">
        <f>연간집계!E138</f>
        <v>시크북(앨범) 210 (로만브라운/10p)</v>
      </c>
      <c r="F138" s="51">
        <f>COUNTIFS(데이터!F:F,D138,데이터!$N:$N,$A$1)</f>
        <v>0</v>
      </c>
      <c r="G138" s="52">
        <f>SUMIFS(데이터!G:G,데이터!F:F,D138,데이터!$N:$N,$A$1)</f>
        <v>0</v>
      </c>
      <c r="H138" s="55">
        <f t="shared" si="2"/>
        <v>0</v>
      </c>
      <c r="I138" s="233"/>
      <c r="J138" s="51">
        <f>COUNTIFS(데이터!$F:$F,$D138,데이터!$N:$N,$A$1,데이터!$O:$O,J$1)</f>
        <v>0</v>
      </c>
      <c r="K138" s="52">
        <f>SUMIFS(데이터!$G:$G,데이터!$F:$F,$D138,데이터!$N:$N,$A$1,데이터!$O:$O,J$1)</f>
        <v>0</v>
      </c>
      <c r="L138" s="51">
        <f>COUNTIFS(데이터!$F:$F,$D138,데이터!$N:$N,$A$1,데이터!$O:$O,L$1)</f>
        <v>0</v>
      </c>
      <c r="M138" s="52">
        <f>SUMIFS(데이터!$G:$G,데이터!$F:$F,$D138,데이터!$N:$N,$A$1,데이터!$O:$O,L$1)</f>
        <v>0</v>
      </c>
      <c r="N138" s="51">
        <f>COUNTIFS(데이터!$F:$F,$D138,데이터!$N:$N,$A$1,데이터!$O:$O,N$1)</f>
        <v>0</v>
      </c>
      <c r="O138" s="52">
        <f>SUMIFS(데이터!$G:$G,데이터!$F:$F,$D138,데이터!$N:$N,$A$1,데이터!$O:$O,N$1)</f>
        <v>0</v>
      </c>
      <c r="P138" s="51">
        <f>COUNTIFS(데이터!$F:$F,$D138,데이터!$N:$N,$A$1,데이터!$O:$O,P$1)</f>
        <v>0</v>
      </c>
      <c r="Q138" s="52">
        <f>SUMIFS(데이터!$G:$G,데이터!$F:$F,$D138,데이터!$N:$N,$A$1,데이터!$O:$O,P$1)</f>
        <v>0</v>
      </c>
      <c r="R138" s="51">
        <f>COUNTIFS(데이터!$F:$F,$D138,데이터!$N:$N,$A$1,데이터!$O:$O,R$1)</f>
        <v>0</v>
      </c>
      <c r="S138" s="52">
        <f>SUMIFS(데이터!$G:$G,데이터!$F:$F,$D138,데이터!$N:$N,$A$1,데이터!$O:$O,R$1)</f>
        <v>0</v>
      </c>
      <c r="T138" s="51">
        <f>COUNTIFS(데이터!$F:$F,$D138,데이터!$N:$N,$A$1,데이터!$O:$O,T$1)</f>
        <v>0</v>
      </c>
      <c r="U138" s="52">
        <f>SUMIFS(데이터!$G:$G,데이터!$F:$F,$D138,데이터!$N:$N,$A$1,데이터!$O:$O,T$1)</f>
        <v>0</v>
      </c>
      <c r="V138" s="51">
        <f>COUNTIFS(데이터!$F:$F,$D138,데이터!$N:$N,$A$1,데이터!$O:$O,V$1)</f>
        <v>0</v>
      </c>
      <c r="W138" s="52">
        <f>SUMIFS(데이터!$G:$G,데이터!$F:$F,$D138,데이터!$N:$N,$A$1,데이터!$O:$O,V$1)</f>
        <v>0</v>
      </c>
      <c r="X138" s="51">
        <f>COUNTIFS(데이터!$F:$F,$D138,데이터!$N:$N,$A$1,데이터!$O:$O,X$1)</f>
        <v>0</v>
      </c>
      <c r="Y138" s="52">
        <f>SUMIFS(데이터!$G:$G,데이터!$F:$F,$D138,데이터!$N:$N,$A$1,데이터!$O:$O,X$1)</f>
        <v>0</v>
      </c>
      <c r="Z138" s="51">
        <f>COUNTIFS(데이터!$F:$F,$D138,데이터!$N:$N,$A$1,데이터!$O:$O,Z$1)</f>
        <v>0</v>
      </c>
      <c r="AA138" s="52">
        <f>SUMIFS(데이터!$G:$G,데이터!$F:$F,$D138,데이터!$N:$N,$A$1,데이터!$O:$O,Z$1)</f>
        <v>0</v>
      </c>
      <c r="AB138" s="51">
        <f>COUNTIFS(데이터!$F:$F,$D138,데이터!$N:$N,$A$1,데이터!$O:$O,AB$1)</f>
        <v>0</v>
      </c>
      <c r="AC138" s="52">
        <f>SUMIFS(데이터!$G:$G,데이터!$F:$F,$D138,데이터!$N:$N,$A$1,데이터!$O:$O,AB$1)</f>
        <v>0</v>
      </c>
      <c r="AD138" s="51">
        <f>COUNTIFS(데이터!$F:$F,$D138,데이터!$N:$N,$A$1,데이터!$O:$O,AD$1)</f>
        <v>0</v>
      </c>
      <c r="AE138" s="52">
        <f>SUMIFS(데이터!$G:$G,데이터!$F:$F,$D138,데이터!$N:$N,$A$1,데이터!$O:$O,AD$1)</f>
        <v>0</v>
      </c>
      <c r="AF138" s="51">
        <f>COUNTIFS(데이터!$F:$F,$D138,데이터!$N:$N,$A$1,데이터!$O:$O,AF$1)</f>
        <v>0</v>
      </c>
      <c r="AG138" s="52">
        <f>SUMIFS(데이터!$G:$G,데이터!$F:$F,$D138,데이터!$N:$N,$A$1,데이터!$O:$O,AF$1)</f>
        <v>0</v>
      </c>
    </row>
    <row r="139" spans="1:33">
      <c r="A139" s="233"/>
      <c r="B139" s="233"/>
      <c r="C139" s="233"/>
      <c r="D139" s="49" t="str">
        <f>연간집계!D139</f>
        <v>시크북(앨범타입)_210_280_10p_기성 원단커버 / 210X280 | 압축앨범 | 없음 | 10p | 로얄레드</v>
      </c>
      <c r="E139" s="50" t="str">
        <f>연간집계!E139</f>
        <v>시크북(앨범) 210 (로얄레드/10p)</v>
      </c>
      <c r="F139" s="51">
        <f>COUNTIFS(데이터!F:F,D139,데이터!$N:$N,$A$1)</f>
        <v>0</v>
      </c>
      <c r="G139" s="52">
        <f>SUMIFS(데이터!G:G,데이터!F:F,D139,데이터!$N:$N,$A$1)</f>
        <v>0</v>
      </c>
      <c r="H139" s="55">
        <f t="shared" si="2"/>
        <v>0</v>
      </c>
      <c r="I139" s="233"/>
      <c r="J139" s="51">
        <f>COUNTIFS(데이터!$F:$F,$D139,데이터!$N:$N,$A$1,데이터!$O:$O,J$1)</f>
        <v>0</v>
      </c>
      <c r="K139" s="52">
        <f>SUMIFS(데이터!$G:$G,데이터!$F:$F,$D139,데이터!$N:$N,$A$1,데이터!$O:$O,J$1)</f>
        <v>0</v>
      </c>
      <c r="L139" s="51">
        <f>COUNTIFS(데이터!$F:$F,$D139,데이터!$N:$N,$A$1,데이터!$O:$O,L$1)</f>
        <v>0</v>
      </c>
      <c r="M139" s="52">
        <f>SUMIFS(데이터!$G:$G,데이터!$F:$F,$D139,데이터!$N:$N,$A$1,데이터!$O:$O,L$1)</f>
        <v>0</v>
      </c>
      <c r="N139" s="51">
        <f>COUNTIFS(데이터!$F:$F,$D139,데이터!$N:$N,$A$1,데이터!$O:$O,N$1)</f>
        <v>0</v>
      </c>
      <c r="O139" s="52">
        <f>SUMIFS(데이터!$G:$G,데이터!$F:$F,$D139,데이터!$N:$N,$A$1,데이터!$O:$O,N$1)</f>
        <v>0</v>
      </c>
      <c r="P139" s="51">
        <f>COUNTIFS(데이터!$F:$F,$D139,데이터!$N:$N,$A$1,데이터!$O:$O,P$1)</f>
        <v>0</v>
      </c>
      <c r="Q139" s="52">
        <f>SUMIFS(데이터!$G:$G,데이터!$F:$F,$D139,데이터!$N:$N,$A$1,데이터!$O:$O,P$1)</f>
        <v>0</v>
      </c>
      <c r="R139" s="51">
        <f>COUNTIFS(데이터!$F:$F,$D139,데이터!$N:$N,$A$1,데이터!$O:$O,R$1)</f>
        <v>0</v>
      </c>
      <c r="S139" s="52">
        <f>SUMIFS(데이터!$G:$G,데이터!$F:$F,$D139,데이터!$N:$N,$A$1,데이터!$O:$O,R$1)</f>
        <v>0</v>
      </c>
      <c r="T139" s="51">
        <f>COUNTIFS(데이터!$F:$F,$D139,데이터!$N:$N,$A$1,데이터!$O:$O,T$1)</f>
        <v>0</v>
      </c>
      <c r="U139" s="52">
        <f>SUMIFS(데이터!$G:$G,데이터!$F:$F,$D139,데이터!$N:$N,$A$1,데이터!$O:$O,T$1)</f>
        <v>0</v>
      </c>
      <c r="V139" s="51">
        <f>COUNTIFS(데이터!$F:$F,$D139,데이터!$N:$N,$A$1,데이터!$O:$O,V$1)</f>
        <v>0</v>
      </c>
      <c r="W139" s="52">
        <f>SUMIFS(데이터!$G:$G,데이터!$F:$F,$D139,데이터!$N:$N,$A$1,데이터!$O:$O,V$1)</f>
        <v>0</v>
      </c>
      <c r="X139" s="51">
        <f>COUNTIFS(데이터!$F:$F,$D139,데이터!$N:$N,$A$1,데이터!$O:$O,X$1)</f>
        <v>0</v>
      </c>
      <c r="Y139" s="52">
        <f>SUMIFS(데이터!$G:$G,데이터!$F:$F,$D139,데이터!$N:$N,$A$1,데이터!$O:$O,X$1)</f>
        <v>0</v>
      </c>
      <c r="Z139" s="51">
        <f>COUNTIFS(데이터!$F:$F,$D139,데이터!$N:$N,$A$1,데이터!$O:$O,Z$1)</f>
        <v>0</v>
      </c>
      <c r="AA139" s="52">
        <f>SUMIFS(데이터!$G:$G,데이터!$F:$F,$D139,데이터!$N:$N,$A$1,데이터!$O:$O,Z$1)</f>
        <v>0</v>
      </c>
      <c r="AB139" s="51">
        <f>COUNTIFS(데이터!$F:$F,$D139,데이터!$N:$N,$A$1,데이터!$O:$O,AB$1)</f>
        <v>0</v>
      </c>
      <c r="AC139" s="52">
        <f>SUMIFS(데이터!$G:$G,데이터!$F:$F,$D139,데이터!$N:$N,$A$1,데이터!$O:$O,AB$1)</f>
        <v>0</v>
      </c>
      <c r="AD139" s="51">
        <f>COUNTIFS(데이터!$F:$F,$D139,데이터!$N:$N,$A$1,데이터!$O:$O,AD$1)</f>
        <v>0</v>
      </c>
      <c r="AE139" s="52">
        <f>SUMIFS(데이터!$G:$G,데이터!$F:$F,$D139,데이터!$N:$N,$A$1,데이터!$O:$O,AD$1)</f>
        <v>0</v>
      </c>
      <c r="AF139" s="51">
        <f>COUNTIFS(데이터!$F:$F,$D139,데이터!$N:$N,$A$1,데이터!$O:$O,AF$1)</f>
        <v>0</v>
      </c>
      <c r="AG139" s="52">
        <f>SUMIFS(데이터!$G:$G,데이터!$F:$F,$D139,데이터!$N:$N,$A$1,데이터!$O:$O,AF$1)</f>
        <v>0</v>
      </c>
    </row>
    <row r="140" spans="1:33">
      <c r="A140" s="233"/>
      <c r="B140" s="233"/>
      <c r="C140" s="233"/>
      <c r="D140" s="49" t="str">
        <f>연간집계!D140</f>
        <v>시크북(앨범타입)_210_280_기성원단커버 (시크북(앨범타입)_210_280_20p_기성 원단커버 / 210X280 | 압축앨범 | 없음 | 20p | 시크블랙)</v>
      </c>
      <c r="E140" s="50" t="str">
        <f>연간집계!E140</f>
        <v>시크북(앨범) 210 (시크블랙/20p)</v>
      </c>
      <c r="F140" s="51">
        <f>COUNTIFS(데이터!F:F,D140,데이터!$N:$N,$A$1)</f>
        <v>0</v>
      </c>
      <c r="G140" s="52">
        <f>SUMIFS(데이터!G:G,데이터!F:F,D140,데이터!$N:$N,$A$1)</f>
        <v>0</v>
      </c>
      <c r="H140" s="55">
        <f t="shared" si="2"/>
        <v>0</v>
      </c>
      <c r="I140" s="233"/>
      <c r="J140" s="51">
        <f>COUNTIFS(데이터!$F:$F,$D140,데이터!$N:$N,$A$1,데이터!$O:$O,J$1)</f>
        <v>0</v>
      </c>
      <c r="K140" s="52">
        <f>SUMIFS(데이터!$G:$G,데이터!$F:$F,$D140,데이터!$N:$N,$A$1,데이터!$O:$O,J$1)</f>
        <v>0</v>
      </c>
      <c r="L140" s="51">
        <f>COUNTIFS(데이터!$F:$F,$D140,데이터!$N:$N,$A$1,데이터!$O:$O,L$1)</f>
        <v>0</v>
      </c>
      <c r="M140" s="52">
        <f>SUMIFS(데이터!$G:$G,데이터!$F:$F,$D140,데이터!$N:$N,$A$1,데이터!$O:$O,L$1)</f>
        <v>0</v>
      </c>
      <c r="N140" s="51">
        <f>COUNTIFS(데이터!$F:$F,$D140,데이터!$N:$N,$A$1,데이터!$O:$O,N$1)</f>
        <v>0</v>
      </c>
      <c r="O140" s="52">
        <f>SUMIFS(데이터!$G:$G,데이터!$F:$F,$D140,데이터!$N:$N,$A$1,데이터!$O:$O,N$1)</f>
        <v>0</v>
      </c>
      <c r="P140" s="51">
        <f>COUNTIFS(데이터!$F:$F,$D140,데이터!$N:$N,$A$1,데이터!$O:$O,P$1)</f>
        <v>0</v>
      </c>
      <c r="Q140" s="52">
        <f>SUMIFS(데이터!$G:$G,데이터!$F:$F,$D140,데이터!$N:$N,$A$1,데이터!$O:$O,P$1)</f>
        <v>0</v>
      </c>
      <c r="R140" s="51">
        <f>COUNTIFS(데이터!$F:$F,$D140,데이터!$N:$N,$A$1,데이터!$O:$O,R$1)</f>
        <v>0</v>
      </c>
      <c r="S140" s="52">
        <f>SUMIFS(데이터!$G:$G,데이터!$F:$F,$D140,데이터!$N:$N,$A$1,데이터!$O:$O,R$1)</f>
        <v>0</v>
      </c>
      <c r="T140" s="51">
        <f>COUNTIFS(데이터!$F:$F,$D140,데이터!$N:$N,$A$1,데이터!$O:$O,T$1)</f>
        <v>0</v>
      </c>
      <c r="U140" s="52">
        <f>SUMIFS(데이터!$G:$G,데이터!$F:$F,$D140,데이터!$N:$N,$A$1,데이터!$O:$O,T$1)</f>
        <v>0</v>
      </c>
      <c r="V140" s="51">
        <f>COUNTIFS(데이터!$F:$F,$D140,데이터!$N:$N,$A$1,데이터!$O:$O,V$1)</f>
        <v>0</v>
      </c>
      <c r="W140" s="52">
        <f>SUMIFS(데이터!$G:$G,데이터!$F:$F,$D140,데이터!$N:$N,$A$1,데이터!$O:$O,V$1)</f>
        <v>0</v>
      </c>
      <c r="X140" s="51">
        <f>COUNTIFS(데이터!$F:$F,$D140,데이터!$N:$N,$A$1,데이터!$O:$O,X$1)</f>
        <v>0</v>
      </c>
      <c r="Y140" s="52">
        <f>SUMIFS(데이터!$G:$G,데이터!$F:$F,$D140,데이터!$N:$N,$A$1,데이터!$O:$O,X$1)</f>
        <v>0</v>
      </c>
      <c r="Z140" s="51">
        <f>COUNTIFS(데이터!$F:$F,$D140,데이터!$N:$N,$A$1,데이터!$O:$O,Z$1)</f>
        <v>0</v>
      </c>
      <c r="AA140" s="52">
        <f>SUMIFS(데이터!$G:$G,데이터!$F:$F,$D140,데이터!$N:$N,$A$1,데이터!$O:$O,Z$1)</f>
        <v>0</v>
      </c>
      <c r="AB140" s="51">
        <f>COUNTIFS(데이터!$F:$F,$D140,데이터!$N:$N,$A$1,데이터!$O:$O,AB$1)</f>
        <v>0</v>
      </c>
      <c r="AC140" s="52">
        <f>SUMIFS(데이터!$G:$G,데이터!$F:$F,$D140,데이터!$N:$N,$A$1,데이터!$O:$O,AB$1)</f>
        <v>0</v>
      </c>
      <c r="AD140" s="51">
        <f>COUNTIFS(데이터!$F:$F,$D140,데이터!$N:$N,$A$1,데이터!$O:$O,AD$1)</f>
        <v>0</v>
      </c>
      <c r="AE140" s="52">
        <f>SUMIFS(데이터!$G:$G,데이터!$F:$F,$D140,데이터!$N:$N,$A$1,데이터!$O:$O,AD$1)</f>
        <v>0</v>
      </c>
      <c r="AF140" s="51">
        <f>COUNTIFS(데이터!$F:$F,$D140,데이터!$N:$N,$A$1,데이터!$O:$O,AF$1)</f>
        <v>0</v>
      </c>
      <c r="AG140" s="52">
        <f>SUMIFS(데이터!$G:$G,데이터!$F:$F,$D140,데이터!$N:$N,$A$1,데이터!$O:$O,AF$1)</f>
        <v>0</v>
      </c>
    </row>
    <row r="141" spans="1:33">
      <c r="A141" s="233"/>
      <c r="B141" s="233"/>
      <c r="C141" s="233"/>
      <c r="D141" s="49" t="str">
        <f>연간집계!D141</f>
        <v>시크북(앨범타입)_210_280_기성원단커버 (시크북(앨범타입)_210_280_20p_기성 원단커버 / 210X280 | 압축앨범 | 없음 | 20p | 로만브라운)</v>
      </c>
      <c r="E141" s="50" t="str">
        <f>연간집계!E141</f>
        <v>시크북(앨범) 210 (로만브라운/20p)</v>
      </c>
      <c r="F141" s="51">
        <f>COUNTIFS(데이터!F:F,D141,데이터!$N:$N,$A$1)</f>
        <v>1</v>
      </c>
      <c r="G141" s="52">
        <f>SUMIFS(데이터!G:G,데이터!F:F,D141,데이터!$N:$N,$A$1)</f>
        <v>1</v>
      </c>
      <c r="H141" s="55">
        <f t="shared" si="2"/>
        <v>7.3648549123582268E-5</v>
      </c>
      <c r="I141" s="233"/>
      <c r="J141" s="51">
        <f>COUNTIFS(데이터!$F:$F,$D141,데이터!$N:$N,$A$1,데이터!$O:$O,J$1)</f>
        <v>0</v>
      </c>
      <c r="K141" s="52">
        <f>SUMIFS(데이터!$G:$G,데이터!$F:$F,$D141,데이터!$N:$N,$A$1,데이터!$O:$O,J$1)</f>
        <v>0</v>
      </c>
      <c r="L141" s="51">
        <f>COUNTIFS(데이터!$F:$F,$D141,데이터!$N:$N,$A$1,데이터!$O:$O,L$1)</f>
        <v>0</v>
      </c>
      <c r="M141" s="52">
        <f>SUMIFS(데이터!$G:$G,데이터!$F:$F,$D141,데이터!$N:$N,$A$1,데이터!$O:$O,L$1)</f>
        <v>0</v>
      </c>
      <c r="N141" s="51">
        <f>COUNTIFS(데이터!$F:$F,$D141,데이터!$N:$N,$A$1,데이터!$O:$O,N$1)</f>
        <v>0</v>
      </c>
      <c r="O141" s="52">
        <f>SUMIFS(데이터!$G:$G,데이터!$F:$F,$D141,데이터!$N:$N,$A$1,데이터!$O:$O,N$1)</f>
        <v>0</v>
      </c>
      <c r="P141" s="51">
        <f>COUNTIFS(데이터!$F:$F,$D141,데이터!$N:$N,$A$1,데이터!$O:$O,P$1)</f>
        <v>0</v>
      </c>
      <c r="Q141" s="52">
        <f>SUMIFS(데이터!$G:$G,데이터!$F:$F,$D141,데이터!$N:$N,$A$1,데이터!$O:$O,P$1)</f>
        <v>0</v>
      </c>
      <c r="R141" s="51">
        <f>COUNTIFS(데이터!$F:$F,$D141,데이터!$N:$N,$A$1,데이터!$O:$O,R$1)</f>
        <v>0</v>
      </c>
      <c r="S141" s="52">
        <f>SUMIFS(데이터!$G:$G,데이터!$F:$F,$D141,데이터!$N:$N,$A$1,데이터!$O:$O,R$1)</f>
        <v>0</v>
      </c>
      <c r="T141" s="51">
        <f>COUNTIFS(데이터!$F:$F,$D141,데이터!$N:$N,$A$1,데이터!$O:$O,T$1)</f>
        <v>0</v>
      </c>
      <c r="U141" s="52">
        <f>SUMIFS(데이터!$G:$G,데이터!$F:$F,$D141,데이터!$N:$N,$A$1,데이터!$O:$O,T$1)</f>
        <v>0</v>
      </c>
      <c r="V141" s="51">
        <f>COUNTIFS(데이터!$F:$F,$D141,데이터!$N:$N,$A$1,데이터!$O:$O,V$1)</f>
        <v>0</v>
      </c>
      <c r="W141" s="52">
        <f>SUMIFS(데이터!$G:$G,데이터!$F:$F,$D141,데이터!$N:$N,$A$1,데이터!$O:$O,V$1)</f>
        <v>0</v>
      </c>
      <c r="X141" s="51">
        <f>COUNTIFS(데이터!$F:$F,$D141,데이터!$N:$N,$A$1,데이터!$O:$O,X$1)</f>
        <v>0</v>
      </c>
      <c r="Y141" s="52">
        <f>SUMIFS(데이터!$G:$G,데이터!$F:$F,$D141,데이터!$N:$N,$A$1,데이터!$O:$O,X$1)</f>
        <v>0</v>
      </c>
      <c r="Z141" s="51">
        <f>COUNTIFS(데이터!$F:$F,$D141,데이터!$N:$N,$A$1,데이터!$O:$O,Z$1)</f>
        <v>0</v>
      </c>
      <c r="AA141" s="52">
        <f>SUMIFS(데이터!$G:$G,데이터!$F:$F,$D141,데이터!$N:$N,$A$1,데이터!$O:$O,Z$1)</f>
        <v>0</v>
      </c>
      <c r="AB141" s="51">
        <f>COUNTIFS(데이터!$F:$F,$D141,데이터!$N:$N,$A$1,데이터!$O:$O,AB$1)</f>
        <v>0</v>
      </c>
      <c r="AC141" s="52">
        <f>SUMIFS(데이터!$G:$G,데이터!$F:$F,$D141,데이터!$N:$N,$A$1,데이터!$O:$O,AB$1)</f>
        <v>0</v>
      </c>
      <c r="AD141" s="51">
        <f>COUNTIFS(데이터!$F:$F,$D141,데이터!$N:$N,$A$1,데이터!$O:$O,AD$1)</f>
        <v>0</v>
      </c>
      <c r="AE141" s="52">
        <f>SUMIFS(데이터!$G:$G,데이터!$F:$F,$D141,데이터!$N:$N,$A$1,데이터!$O:$O,AD$1)</f>
        <v>0</v>
      </c>
      <c r="AF141" s="51">
        <f>COUNTIFS(데이터!$F:$F,$D141,데이터!$N:$N,$A$1,데이터!$O:$O,AF$1)</f>
        <v>1</v>
      </c>
      <c r="AG141" s="52">
        <f>SUMIFS(데이터!$G:$G,데이터!$F:$F,$D141,데이터!$N:$N,$A$1,데이터!$O:$O,AF$1)</f>
        <v>1</v>
      </c>
    </row>
    <row r="142" spans="1:33">
      <c r="A142" s="233"/>
      <c r="B142" s="233"/>
      <c r="C142" s="233"/>
      <c r="D142" s="49" t="str">
        <f>연간집계!D142</f>
        <v>시크북(앨범타입)_210_280_20p_기성 원단커버 / 210X280 | 압축앨범 | 없음 | 20p | 로얄레드</v>
      </c>
      <c r="E142" s="50" t="str">
        <f>연간집계!E142</f>
        <v>시크북(앨범) 210 (로얄레드/20p)</v>
      </c>
      <c r="F142" s="51">
        <f>COUNTIFS(데이터!F:F,D142,데이터!$N:$N,$A$1)</f>
        <v>0</v>
      </c>
      <c r="G142" s="52">
        <f>SUMIFS(데이터!G:G,데이터!F:F,D142,데이터!$N:$N,$A$1)</f>
        <v>0</v>
      </c>
      <c r="H142" s="55">
        <f t="shared" si="2"/>
        <v>0</v>
      </c>
      <c r="I142" s="233"/>
      <c r="J142" s="51">
        <f>COUNTIFS(데이터!$F:$F,$D142,데이터!$N:$N,$A$1,데이터!$O:$O,J$1)</f>
        <v>0</v>
      </c>
      <c r="K142" s="52">
        <f>SUMIFS(데이터!$G:$G,데이터!$F:$F,$D142,데이터!$N:$N,$A$1,데이터!$O:$O,J$1)</f>
        <v>0</v>
      </c>
      <c r="L142" s="51">
        <f>COUNTIFS(데이터!$F:$F,$D142,데이터!$N:$N,$A$1,데이터!$O:$O,L$1)</f>
        <v>0</v>
      </c>
      <c r="M142" s="52">
        <f>SUMIFS(데이터!$G:$G,데이터!$F:$F,$D142,데이터!$N:$N,$A$1,데이터!$O:$O,L$1)</f>
        <v>0</v>
      </c>
      <c r="N142" s="51">
        <f>COUNTIFS(데이터!$F:$F,$D142,데이터!$N:$N,$A$1,데이터!$O:$O,N$1)</f>
        <v>0</v>
      </c>
      <c r="O142" s="52">
        <f>SUMIFS(데이터!$G:$G,데이터!$F:$F,$D142,데이터!$N:$N,$A$1,데이터!$O:$O,N$1)</f>
        <v>0</v>
      </c>
      <c r="P142" s="51">
        <f>COUNTIFS(데이터!$F:$F,$D142,데이터!$N:$N,$A$1,데이터!$O:$O,P$1)</f>
        <v>0</v>
      </c>
      <c r="Q142" s="52">
        <f>SUMIFS(데이터!$G:$G,데이터!$F:$F,$D142,데이터!$N:$N,$A$1,데이터!$O:$O,P$1)</f>
        <v>0</v>
      </c>
      <c r="R142" s="51">
        <f>COUNTIFS(데이터!$F:$F,$D142,데이터!$N:$N,$A$1,데이터!$O:$O,R$1)</f>
        <v>0</v>
      </c>
      <c r="S142" s="52">
        <f>SUMIFS(데이터!$G:$G,데이터!$F:$F,$D142,데이터!$N:$N,$A$1,데이터!$O:$O,R$1)</f>
        <v>0</v>
      </c>
      <c r="T142" s="51">
        <f>COUNTIFS(데이터!$F:$F,$D142,데이터!$N:$N,$A$1,데이터!$O:$O,T$1)</f>
        <v>0</v>
      </c>
      <c r="U142" s="52">
        <f>SUMIFS(데이터!$G:$G,데이터!$F:$F,$D142,데이터!$N:$N,$A$1,데이터!$O:$O,T$1)</f>
        <v>0</v>
      </c>
      <c r="V142" s="51">
        <f>COUNTIFS(데이터!$F:$F,$D142,데이터!$N:$N,$A$1,데이터!$O:$O,V$1)</f>
        <v>0</v>
      </c>
      <c r="W142" s="52">
        <f>SUMIFS(데이터!$G:$G,데이터!$F:$F,$D142,데이터!$N:$N,$A$1,데이터!$O:$O,V$1)</f>
        <v>0</v>
      </c>
      <c r="X142" s="51">
        <f>COUNTIFS(데이터!$F:$F,$D142,데이터!$N:$N,$A$1,데이터!$O:$O,X$1)</f>
        <v>0</v>
      </c>
      <c r="Y142" s="52">
        <f>SUMIFS(데이터!$G:$G,데이터!$F:$F,$D142,데이터!$N:$N,$A$1,데이터!$O:$O,X$1)</f>
        <v>0</v>
      </c>
      <c r="Z142" s="51">
        <f>COUNTIFS(데이터!$F:$F,$D142,데이터!$N:$N,$A$1,데이터!$O:$O,Z$1)</f>
        <v>0</v>
      </c>
      <c r="AA142" s="52">
        <f>SUMIFS(데이터!$G:$G,데이터!$F:$F,$D142,데이터!$N:$N,$A$1,데이터!$O:$O,Z$1)</f>
        <v>0</v>
      </c>
      <c r="AB142" s="51">
        <f>COUNTIFS(데이터!$F:$F,$D142,데이터!$N:$N,$A$1,데이터!$O:$O,AB$1)</f>
        <v>0</v>
      </c>
      <c r="AC142" s="52">
        <f>SUMIFS(데이터!$G:$G,데이터!$F:$F,$D142,데이터!$N:$N,$A$1,데이터!$O:$O,AB$1)</f>
        <v>0</v>
      </c>
      <c r="AD142" s="51">
        <f>COUNTIFS(데이터!$F:$F,$D142,데이터!$N:$N,$A$1,데이터!$O:$O,AD$1)</f>
        <v>0</v>
      </c>
      <c r="AE142" s="52">
        <f>SUMIFS(데이터!$G:$G,데이터!$F:$F,$D142,데이터!$N:$N,$A$1,데이터!$O:$O,AD$1)</f>
        <v>0</v>
      </c>
      <c r="AF142" s="51">
        <f>COUNTIFS(데이터!$F:$F,$D142,데이터!$N:$N,$A$1,데이터!$O:$O,AF$1)</f>
        <v>0</v>
      </c>
      <c r="AG142" s="52">
        <f>SUMIFS(데이터!$G:$G,데이터!$F:$F,$D142,데이터!$N:$N,$A$1,데이터!$O:$O,AF$1)</f>
        <v>0</v>
      </c>
    </row>
    <row r="143" spans="1:33">
      <c r="A143" s="233"/>
      <c r="B143" s="233"/>
      <c r="C143" s="233"/>
      <c r="D143" s="49" t="str">
        <f>연간집계!D143</f>
        <v>시크북(앨범타입)_210_280_기성원단커버 (시크북(앨범타입)_210_280_30p_기성 원단커버 / 210X280 | 압축앨범 | 없음 | 30p)</v>
      </c>
      <c r="E143" s="50" t="str">
        <f>연간집계!E143</f>
        <v>시크북(앨범) 210 (시크블랙/30p)</v>
      </c>
      <c r="F143" s="51">
        <f>COUNTIFS(데이터!F:F,D143,데이터!$N:$N,$A$1)</f>
        <v>1</v>
      </c>
      <c r="G143" s="52">
        <f>SUMIFS(데이터!G:G,데이터!F:F,D143,데이터!$N:$N,$A$1)</f>
        <v>7</v>
      </c>
      <c r="H143" s="55">
        <f t="shared" si="2"/>
        <v>5.1553984386507588E-4</v>
      </c>
      <c r="I143" s="233"/>
      <c r="J143" s="51">
        <f>COUNTIFS(데이터!$F:$F,$D143,데이터!$N:$N,$A$1,데이터!$O:$O,J$1)</f>
        <v>0</v>
      </c>
      <c r="K143" s="52">
        <f>SUMIFS(데이터!$G:$G,데이터!$F:$F,$D143,데이터!$N:$N,$A$1,데이터!$O:$O,J$1)</f>
        <v>0</v>
      </c>
      <c r="L143" s="51">
        <f>COUNTIFS(데이터!$F:$F,$D143,데이터!$N:$N,$A$1,데이터!$O:$O,L$1)</f>
        <v>0</v>
      </c>
      <c r="M143" s="52">
        <f>SUMIFS(데이터!$G:$G,데이터!$F:$F,$D143,데이터!$N:$N,$A$1,데이터!$O:$O,L$1)</f>
        <v>0</v>
      </c>
      <c r="N143" s="51">
        <f>COUNTIFS(데이터!$F:$F,$D143,데이터!$N:$N,$A$1,데이터!$O:$O,N$1)</f>
        <v>0</v>
      </c>
      <c r="O143" s="52">
        <f>SUMIFS(데이터!$G:$G,데이터!$F:$F,$D143,데이터!$N:$N,$A$1,데이터!$O:$O,N$1)</f>
        <v>0</v>
      </c>
      <c r="P143" s="51">
        <f>COUNTIFS(데이터!$F:$F,$D143,데이터!$N:$N,$A$1,데이터!$O:$O,P$1)</f>
        <v>0</v>
      </c>
      <c r="Q143" s="52">
        <f>SUMIFS(데이터!$G:$G,데이터!$F:$F,$D143,데이터!$N:$N,$A$1,데이터!$O:$O,P$1)</f>
        <v>0</v>
      </c>
      <c r="R143" s="51">
        <f>COUNTIFS(데이터!$F:$F,$D143,데이터!$N:$N,$A$1,데이터!$O:$O,R$1)</f>
        <v>0</v>
      </c>
      <c r="S143" s="52">
        <f>SUMIFS(데이터!$G:$G,데이터!$F:$F,$D143,데이터!$N:$N,$A$1,데이터!$O:$O,R$1)</f>
        <v>0</v>
      </c>
      <c r="T143" s="51">
        <f>COUNTIFS(데이터!$F:$F,$D143,데이터!$N:$N,$A$1,데이터!$O:$O,T$1)</f>
        <v>0</v>
      </c>
      <c r="U143" s="52">
        <f>SUMIFS(데이터!$G:$G,데이터!$F:$F,$D143,데이터!$N:$N,$A$1,데이터!$O:$O,T$1)</f>
        <v>0</v>
      </c>
      <c r="V143" s="51">
        <f>COUNTIFS(데이터!$F:$F,$D143,데이터!$N:$N,$A$1,데이터!$O:$O,V$1)</f>
        <v>0</v>
      </c>
      <c r="W143" s="52">
        <f>SUMIFS(데이터!$G:$G,데이터!$F:$F,$D143,데이터!$N:$N,$A$1,데이터!$O:$O,V$1)</f>
        <v>0</v>
      </c>
      <c r="X143" s="51">
        <f>COUNTIFS(데이터!$F:$F,$D143,데이터!$N:$N,$A$1,데이터!$O:$O,X$1)</f>
        <v>0</v>
      </c>
      <c r="Y143" s="52">
        <f>SUMIFS(데이터!$G:$G,데이터!$F:$F,$D143,데이터!$N:$N,$A$1,데이터!$O:$O,X$1)</f>
        <v>0</v>
      </c>
      <c r="Z143" s="51">
        <f>COUNTIFS(데이터!$F:$F,$D143,데이터!$N:$N,$A$1,데이터!$O:$O,Z$1)</f>
        <v>0</v>
      </c>
      <c r="AA143" s="52">
        <f>SUMIFS(데이터!$G:$G,데이터!$F:$F,$D143,데이터!$N:$N,$A$1,데이터!$O:$O,Z$1)</f>
        <v>0</v>
      </c>
      <c r="AB143" s="51">
        <f>COUNTIFS(데이터!$F:$F,$D143,데이터!$N:$N,$A$1,데이터!$O:$O,AB$1)</f>
        <v>0</v>
      </c>
      <c r="AC143" s="52">
        <f>SUMIFS(데이터!$G:$G,데이터!$F:$F,$D143,데이터!$N:$N,$A$1,데이터!$O:$O,AB$1)</f>
        <v>0</v>
      </c>
      <c r="AD143" s="51">
        <f>COUNTIFS(데이터!$F:$F,$D143,데이터!$N:$N,$A$1,데이터!$O:$O,AD$1)</f>
        <v>0</v>
      </c>
      <c r="AE143" s="52">
        <f>SUMIFS(데이터!$G:$G,데이터!$F:$F,$D143,데이터!$N:$N,$A$1,데이터!$O:$O,AD$1)</f>
        <v>0</v>
      </c>
      <c r="AF143" s="51">
        <f>COUNTIFS(데이터!$F:$F,$D143,데이터!$N:$N,$A$1,데이터!$O:$O,AF$1)</f>
        <v>1</v>
      </c>
      <c r="AG143" s="52">
        <f>SUMIFS(데이터!$G:$G,데이터!$F:$F,$D143,데이터!$N:$N,$A$1,데이터!$O:$O,AF$1)</f>
        <v>7</v>
      </c>
    </row>
    <row r="144" spans="1:33">
      <c r="A144" s="233"/>
      <c r="B144" s="233"/>
      <c r="C144" s="233"/>
      <c r="D144" s="49" t="str">
        <f>연간집계!D144</f>
        <v>시크북(앨범타입)_210_280_30p_기성 원단커버 / 210X280 | 압축앨범 | 없음 | 30p | 로만브라운</v>
      </c>
      <c r="E144" s="50" t="str">
        <f>연간집계!E144</f>
        <v>시크북(앨범) 210 (로만브라운/30p)</v>
      </c>
      <c r="F144" s="51">
        <f>COUNTIFS(데이터!F:F,D144,데이터!$N:$N,$A$1)</f>
        <v>0</v>
      </c>
      <c r="G144" s="52">
        <f>SUMIFS(데이터!G:G,데이터!F:F,D144,데이터!$N:$N,$A$1)</f>
        <v>0</v>
      </c>
      <c r="H144" s="55">
        <f t="shared" si="2"/>
        <v>0</v>
      </c>
      <c r="I144" s="233"/>
      <c r="J144" s="51">
        <f>COUNTIFS(데이터!$F:$F,$D144,데이터!$N:$N,$A$1,데이터!$O:$O,J$1)</f>
        <v>0</v>
      </c>
      <c r="K144" s="52">
        <f>SUMIFS(데이터!$G:$G,데이터!$F:$F,$D144,데이터!$N:$N,$A$1,데이터!$O:$O,J$1)</f>
        <v>0</v>
      </c>
      <c r="L144" s="51">
        <f>COUNTIFS(데이터!$F:$F,$D144,데이터!$N:$N,$A$1,데이터!$O:$O,L$1)</f>
        <v>0</v>
      </c>
      <c r="M144" s="52">
        <f>SUMIFS(데이터!$G:$G,데이터!$F:$F,$D144,데이터!$N:$N,$A$1,데이터!$O:$O,L$1)</f>
        <v>0</v>
      </c>
      <c r="N144" s="51">
        <f>COUNTIFS(데이터!$F:$F,$D144,데이터!$N:$N,$A$1,데이터!$O:$O,N$1)</f>
        <v>0</v>
      </c>
      <c r="O144" s="52">
        <f>SUMIFS(데이터!$G:$G,데이터!$F:$F,$D144,데이터!$N:$N,$A$1,데이터!$O:$O,N$1)</f>
        <v>0</v>
      </c>
      <c r="P144" s="51">
        <f>COUNTIFS(데이터!$F:$F,$D144,데이터!$N:$N,$A$1,데이터!$O:$O,P$1)</f>
        <v>0</v>
      </c>
      <c r="Q144" s="52">
        <f>SUMIFS(데이터!$G:$G,데이터!$F:$F,$D144,데이터!$N:$N,$A$1,데이터!$O:$O,P$1)</f>
        <v>0</v>
      </c>
      <c r="R144" s="51">
        <f>COUNTIFS(데이터!$F:$F,$D144,데이터!$N:$N,$A$1,데이터!$O:$O,R$1)</f>
        <v>0</v>
      </c>
      <c r="S144" s="52">
        <f>SUMIFS(데이터!$G:$G,데이터!$F:$F,$D144,데이터!$N:$N,$A$1,데이터!$O:$O,R$1)</f>
        <v>0</v>
      </c>
      <c r="T144" s="51">
        <f>COUNTIFS(데이터!$F:$F,$D144,데이터!$N:$N,$A$1,데이터!$O:$O,T$1)</f>
        <v>0</v>
      </c>
      <c r="U144" s="52">
        <f>SUMIFS(데이터!$G:$G,데이터!$F:$F,$D144,데이터!$N:$N,$A$1,데이터!$O:$O,T$1)</f>
        <v>0</v>
      </c>
      <c r="V144" s="51">
        <f>COUNTIFS(데이터!$F:$F,$D144,데이터!$N:$N,$A$1,데이터!$O:$O,V$1)</f>
        <v>0</v>
      </c>
      <c r="W144" s="52">
        <f>SUMIFS(데이터!$G:$G,데이터!$F:$F,$D144,데이터!$N:$N,$A$1,데이터!$O:$O,V$1)</f>
        <v>0</v>
      </c>
      <c r="X144" s="51">
        <f>COUNTIFS(데이터!$F:$F,$D144,데이터!$N:$N,$A$1,데이터!$O:$O,X$1)</f>
        <v>0</v>
      </c>
      <c r="Y144" s="52">
        <f>SUMIFS(데이터!$G:$G,데이터!$F:$F,$D144,데이터!$N:$N,$A$1,데이터!$O:$O,X$1)</f>
        <v>0</v>
      </c>
      <c r="Z144" s="51">
        <f>COUNTIFS(데이터!$F:$F,$D144,데이터!$N:$N,$A$1,데이터!$O:$O,Z$1)</f>
        <v>0</v>
      </c>
      <c r="AA144" s="52">
        <f>SUMIFS(데이터!$G:$G,데이터!$F:$F,$D144,데이터!$N:$N,$A$1,데이터!$O:$O,Z$1)</f>
        <v>0</v>
      </c>
      <c r="AB144" s="51">
        <f>COUNTIFS(데이터!$F:$F,$D144,데이터!$N:$N,$A$1,데이터!$O:$O,AB$1)</f>
        <v>0</v>
      </c>
      <c r="AC144" s="52">
        <f>SUMIFS(데이터!$G:$G,데이터!$F:$F,$D144,데이터!$N:$N,$A$1,데이터!$O:$O,AB$1)</f>
        <v>0</v>
      </c>
      <c r="AD144" s="51">
        <f>COUNTIFS(데이터!$F:$F,$D144,데이터!$N:$N,$A$1,데이터!$O:$O,AD$1)</f>
        <v>0</v>
      </c>
      <c r="AE144" s="52">
        <f>SUMIFS(데이터!$G:$G,데이터!$F:$F,$D144,데이터!$N:$N,$A$1,데이터!$O:$O,AD$1)</f>
        <v>0</v>
      </c>
      <c r="AF144" s="51">
        <f>COUNTIFS(데이터!$F:$F,$D144,데이터!$N:$N,$A$1,데이터!$O:$O,AF$1)</f>
        <v>0</v>
      </c>
      <c r="AG144" s="52">
        <f>SUMIFS(데이터!$G:$G,데이터!$F:$F,$D144,데이터!$N:$N,$A$1,데이터!$O:$O,AF$1)</f>
        <v>0</v>
      </c>
    </row>
    <row r="145" spans="1:33">
      <c r="A145" s="233"/>
      <c r="B145" s="233"/>
      <c r="C145" s="233"/>
      <c r="D145" s="49" t="str">
        <f>연간집계!D145</f>
        <v>시크북(앨범타입)_210_280_30p_기성 원단커버 / 210X280 | 압축앨범 | 없음 | 30p | 로얄레드</v>
      </c>
      <c r="E145" s="50" t="str">
        <f>연간집계!E145</f>
        <v>시크북(앨범) 210 (로얄레드/30p)</v>
      </c>
      <c r="F145" s="51">
        <f>COUNTIFS(데이터!F:F,D145,데이터!$N:$N,$A$1)</f>
        <v>0</v>
      </c>
      <c r="G145" s="52">
        <f>SUMIFS(데이터!G:G,데이터!F:F,D145,데이터!$N:$N,$A$1)</f>
        <v>0</v>
      </c>
      <c r="H145" s="55">
        <f t="shared" si="2"/>
        <v>0</v>
      </c>
      <c r="I145" s="233"/>
      <c r="J145" s="51">
        <f>COUNTIFS(데이터!$F:$F,$D145,데이터!$N:$N,$A$1,데이터!$O:$O,J$1)</f>
        <v>0</v>
      </c>
      <c r="K145" s="52">
        <f>SUMIFS(데이터!$G:$G,데이터!$F:$F,$D145,데이터!$N:$N,$A$1,데이터!$O:$O,J$1)</f>
        <v>0</v>
      </c>
      <c r="L145" s="51">
        <f>COUNTIFS(데이터!$F:$F,$D145,데이터!$N:$N,$A$1,데이터!$O:$O,L$1)</f>
        <v>0</v>
      </c>
      <c r="M145" s="52">
        <f>SUMIFS(데이터!$G:$G,데이터!$F:$F,$D145,데이터!$N:$N,$A$1,데이터!$O:$O,L$1)</f>
        <v>0</v>
      </c>
      <c r="N145" s="51">
        <f>COUNTIFS(데이터!$F:$F,$D145,데이터!$N:$N,$A$1,데이터!$O:$O,N$1)</f>
        <v>0</v>
      </c>
      <c r="O145" s="52">
        <f>SUMIFS(데이터!$G:$G,데이터!$F:$F,$D145,데이터!$N:$N,$A$1,데이터!$O:$O,N$1)</f>
        <v>0</v>
      </c>
      <c r="P145" s="51">
        <f>COUNTIFS(데이터!$F:$F,$D145,데이터!$N:$N,$A$1,데이터!$O:$O,P$1)</f>
        <v>0</v>
      </c>
      <c r="Q145" s="52">
        <f>SUMIFS(데이터!$G:$G,데이터!$F:$F,$D145,데이터!$N:$N,$A$1,데이터!$O:$O,P$1)</f>
        <v>0</v>
      </c>
      <c r="R145" s="51">
        <f>COUNTIFS(데이터!$F:$F,$D145,데이터!$N:$N,$A$1,데이터!$O:$O,R$1)</f>
        <v>0</v>
      </c>
      <c r="S145" s="52">
        <f>SUMIFS(데이터!$G:$G,데이터!$F:$F,$D145,데이터!$N:$N,$A$1,데이터!$O:$O,R$1)</f>
        <v>0</v>
      </c>
      <c r="T145" s="51">
        <f>COUNTIFS(데이터!$F:$F,$D145,데이터!$N:$N,$A$1,데이터!$O:$O,T$1)</f>
        <v>0</v>
      </c>
      <c r="U145" s="52">
        <f>SUMIFS(데이터!$G:$G,데이터!$F:$F,$D145,데이터!$N:$N,$A$1,데이터!$O:$O,T$1)</f>
        <v>0</v>
      </c>
      <c r="V145" s="51">
        <f>COUNTIFS(데이터!$F:$F,$D145,데이터!$N:$N,$A$1,데이터!$O:$O,V$1)</f>
        <v>0</v>
      </c>
      <c r="W145" s="52">
        <f>SUMIFS(데이터!$G:$G,데이터!$F:$F,$D145,데이터!$N:$N,$A$1,데이터!$O:$O,V$1)</f>
        <v>0</v>
      </c>
      <c r="X145" s="51">
        <f>COUNTIFS(데이터!$F:$F,$D145,데이터!$N:$N,$A$1,데이터!$O:$O,X$1)</f>
        <v>0</v>
      </c>
      <c r="Y145" s="52">
        <f>SUMIFS(데이터!$G:$G,데이터!$F:$F,$D145,데이터!$N:$N,$A$1,데이터!$O:$O,X$1)</f>
        <v>0</v>
      </c>
      <c r="Z145" s="51">
        <f>COUNTIFS(데이터!$F:$F,$D145,데이터!$N:$N,$A$1,데이터!$O:$O,Z$1)</f>
        <v>0</v>
      </c>
      <c r="AA145" s="52">
        <f>SUMIFS(데이터!$G:$G,데이터!$F:$F,$D145,데이터!$N:$N,$A$1,데이터!$O:$O,Z$1)</f>
        <v>0</v>
      </c>
      <c r="AB145" s="51">
        <f>COUNTIFS(데이터!$F:$F,$D145,데이터!$N:$N,$A$1,데이터!$O:$O,AB$1)</f>
        <v>0</v>
      </c>
      <c r="AC145" s="52">
        <f>SUMIFS(데이터!$G:$G,데이터!$F:$F,$D145,데이터!$N:$N,$A$1,데이터!$O:$O,AB$1)</f>
        <v>0</v>
      </c>
      <c r="AD145" s="51">
        <f>COUNTIFS(데이터!$F:$F,$D145,데이터!$N:$N,$A$1,데이터!$O:$O,AD$1)</f>
        <v>0</v>
      </c>
      <c r="AE145" s="52">
        <f>SUMIFS(데이터!$G:$G,데이터!$F:$F,$D145,데이터!$N:$N,$A$1,데이터!$O:$O,AD$1)</f>
        <v>0</v>
      </c>
      <c r="AF145" s="51">
        <f>COUNTIFS(데이터!$F:$F,$D145,데이터!$N:$N,$A$1,데이터!$O:$O,AF$1)</f>
        <v>0</v>
      </c>
      <c r="AG145" s="52">
        <f>SUMIFS(데이터!$G:$G,데이터!$F:$F,$D145,데이터!$N:$N,$A$1,데이터!$O:$O,AF$1)</f>
        <v>0</v>
      </c>
    </row>
    <row r="146" spans="1:33">
      <c r="A146" s="233"/>
      <c r="B146" s="233"/>
      <c r="C146" s="242" t="s">
        <v>1145</v>
      </c>
      <c r="D146" s="49" t="str">
        <f>연간집계!D146</f>
        <v>시크북(앨범타입)_280_210_기성원단커버 (시크북(앨범타입)_280_210_10p_기성 원단커버 / 280X210 | 압축앨범 | 없음 | 10p | 시크블랙)</v>
      </c>
      <c r="E146" s="50" t="str">
        <f>연간집계!E146</f>
        <v>시크북(앨범) 280 (시크블랙/10p)</v>
      </c>
      <c r="F146" s="51">
        <f>COUNTIFS(데이터!F:F,D146,데이터!$N:$N,$A$1)</f>
        <v>1</v>
      </c>
      <c r="G146" s="52">
        <f>SUMIFS(데이터!G:G,데이터!F:F,D146,데이터!$N:$N,$A$1)</f>
        <v>1</v>
      </c>
      <c r="H146" s="55">
        <f t="shared" si="2"/>
        <v>7.3648549123582268E-5</v>
      </c>
      <c r="I146" s="232">
        <f>SUM(G146:G154)</f>
        <v>1</v>
      </c>
      <c r="J146" s="51">
        <f>COUNTIFS(데이터!$F:$F,$D146,데이터!$N:$N,$A$1,데이터!$O:$O,J$1)</f>
        <v>0</v>
      </c>
      <c r="K146" s="52">
        <f>SUMIFS(데이터!$G:$G,데이터!$F:$F,$D146,데이터!$N:$N,$A$1,데이터!$O:$O,J$1)</f>
        <v>0</v>
      </c>
      <c r="L146" s="51">
        <f>COUNTIFS(데이터!$F:$F,$D146,데이터!$N:$N,$A$1,데이터!$O:$O,L$1)</f>
        <v>0</v>
      </c>
      <c r="M146" s="52">
        <f>SUMIFS(데이터!$G:$G,데이터!$F:$F,$D146,데이터!$N:$N,$A$1,데이터!$O:$O,L$1)</f>
        <v>0</v>
      </c>
      <c r="N146" s="51">
        <f>COUNTIFS(데이터!$F:$F,$D146,데이터!$N:$N,$A$1,데이터!$O:$O,N$1)</f>
        <v>0</v>
      </c>
      <c r="O146" s="52">
        <f>SUMIFS(데이터!$G:$G,데이터!$F:$F,$D146,데이터!$N:$N,$A$1,데이터!$O:$O,N$1)</f>
        <v>0</v>
      </c>
      <c r="P146" s="51">
        <f>COUNTIFS(데이터!$F:$F,$D146,데이터!$N:$N,$A$1,데이터!$O:$O,P$1)</f>
        <v>0</v>
      </c>
      <c r="Q146" s="52">
        <f>SUMIFS(데이터!$G:$G,데이터!$F:$F,$D146,데이터!$N:$N,$A$1,데이터!$O:$O,P$1)</f>
        <v>0</v>
      </c>
      <c r="R146" s="51">
        <f>COUNTIFS(데이터!$F:$F,$D146,데이터!$N:$N,$A$1,데이터!$O:$O,R$1)</f>
        <v>0</v>
      </c>
      <c r="S146" s="52">
        <f>SUMIFS(데이터!$G:$G,데이터!$F:$F,$D146,데이터!$N:$N,$A$1,데이터!$O:$O,R$1)</f>
        <v>0</v>
      </c>
      <c r="T146" s="51">
        <f>COUNTIFS(데이터!$F:$F,$D146,데이터!$N:$N,$A$1,데이터!$O:$O,T$1)</f>
        <v>0</v>
      </c>
      <c r="U146" s="52">
        <f>SUMIFS(데이터!$G:$G,데이터!$F:$F,$D146,데이터!$N:$N,$A$1,데이터!$O:$O,T$1)</f>
        <v>0</v>
      </c>
      <c r="V146" s="51">
        <f>COUNTIFS(데이터!$F:$F,$D146,데이터!$N:$N,$A$1,데이터!$O:$O,V$1)</f>
        <v>0</v>
      </c>
      <c r="W146" s="52">
        <f>SUMIFS(데이터!$G:$G,데이터!$F:$F,$D146,데이터!$N:$N,$A$1,데이터!$O:$O,V$1)</f>
        <v>0</v>
      </c>
      <c r="X146" s="51">
        <f>COUNTIFS(데이터!$F:$F,$D146,데이터!$N:$N,$A$1,데이터!$O:$O,X$1)</f>
        <v>0</v>
      </c>
      <c r="Y146" s="52">
        <f>SUMIFS(데이터!$G:$G,데이터!$F:$F,$D146,데이터!$N:$N,$A$1,데이터!$O:$O,X$1)</f>
        <v>0</v>
      </c>
      <c r="Z146" s="51">
        <f>COUNTIFS(데이터!$F:$F,$D146,데이터!$N:$N,$A$1,데이터!$O:$O,Z$1)</f>
        <v>0</v>
      </c>
      <c r="AA146" s="52">
        <f>SUMIFS(데이터!$G:$G,데이터!$F:$F,$D146,데이터!$N:$N,$A$1,데이터!$O:$O,Z$1)</f>
        <v>0</v>
      </c>
      <c r="AB146" s="51">
        <f>COUNTIFS(데이터!$F:$F,$D146,데이터!$N:$N,$A$1,데이터!$O:$O,AB$1)</f>
        <v>0</v>
      </c>
      <c r="AC146" s="52">
        <f>SUMIFS(데이터!$G:$G,데이터!$F:$F,$D146,데이터!$N:$N,$A$1,데이터!$O:$O,AB$1)</f>
        <v>0</v>
      </c>
      <c r="AD146" s="51">
        <f>COUNTIFS(데이터!$F:$F,$D146,데이터!$N:$N,$A$1,데이터!$O:$O,AD$1)</f>
        <v>1</v>
      </c>
      <c r="AE146" s="52">
        <f>SUMIFS(데이터!$G:$G,데이터!$F:$F,$D146,데이터!$N:$N,$A$1,데이터!$O:$O,AD$1)</f>
        <v>1</v>
      </c>
      <c r="AF146" s="51">
        <f>COUNTIFS(데이터!$F:$F,$D146,데이터!$N:$N,$A$1,데이터!$O:$O,AF$1)</f>
        <v>0</v>
      </c>
      <c r="AG146" s="52">
        <f>SUMIFS(데이터!$G:$G,데이터!$F:$F,$D146,데이터!$N:$N,$A$1,데이터!$O:$O,AF$1)</f>
        <v>0</v>
      </c>
    </row>
    <row r="147" spans="1:33">
      <c r="A147" s="233"/>
      <c r="B147" s="233"/>
      <c r="C147" s="233"/>
      <c r="D147" s="49" t="str">
        <f>연간집계!D147</f>
        <v>시크북(앨범타입)_280_210_기성원단커버 (시크북(앨범타입)_280_210_10p_기성 원단커버 / 280X210 | 압축앨범 | 없음 | 10p | 로만브라운)</v>
      </c>
      <c r="E147" s="50" t="str">
        <f>연간집계!E147</f>
        <v>시크북(앨범) 280 (로만브라운/10p)</v>
      </c>
      <c r="F147" s="51">
        <f>COUNTIFS(데이터!F:F,D147,데이터!$N:$N,$A$1)</f>
        <v>0</v>
      </c>
      <c r="G147" s="52">
        <f>SUMIFS(데이터!G:G,데이터!F:F,D147,데이터!$N:$N,$A$1)</f>
        <v>0</v>
      </c>
      <c r="H147" s="55">
        <f t="shared" si="2"/>
        <v>0</v>
      </c>
      <c r="I147" s="233"/>
      <c r="J147" s="51">
        <f>COUNTIFS(데이터!$F:$F,$D147,데이터!$N:$N,$A$1,데이터!$O:$O,J$1)</f>
        <v>0</v>
      </c>
      <c r="K147" s="52">
        <f>SUMIFS(데이터!$G:$G,데이터!$F:$F,$D147,데이터!$N:$N,$A$1,데이터!$O:$O,J$1)</f>
        <v>0</v>
      </c>
      <c r="L147" s="51">
        <f>COUNTIFS(데이터!$F:$F,$D147,데이터!$N:$N,$A$1,데이터!$O:$O,L$1)</f>
        <v>0</v>
      </c>
      <c r="M147" s="52">
        <f>SUMIFS(데이터!$G:$G,데이터!$F:$F,$D147,데이터!$N:$N,$A$1,데이터!$O:$O,L$1)</f>
        <v>0</v>
      </c>
      <c r="N147" s="51">
        <f>COUNTIFS(데이터!$F:$F,$D147,데이터!$N:$N,$A$1,데이터!$O:$O,N$1)</f>
        <v>0</v>
      </c>
      <c r="O147" s="52">
        <f>SUMIFS(데이터!$G:$G,데이터!$F:$F,$D147,데이터!$N:$N,$A$1,데이터!$O:$O,N$1)</f>
        <v>0</v>
      </c>
      <c r="P147" s="51">
        <f>COUNTIFS(데이터!$F:$F,$D147,데이터!$N:$N,$A$1,데이터!$O:$O,P$1)</f>
        <v>0</v>
      </c>
      <c r="Q147" s="52">
        <f>SUMIFS(데이터!$G:$G,데이터!$F:$F,$D147,데이터!$N:$N,$A$1,데이터!$O:$O,P$1)</f>
        <v>0</v>
      </c>
      <c r="R147" s="51">
        <f>COUNTIFS(데이터!$F:$F,$D147,데이터!$N:$N,$A$1,데이터!$O:$O,R$1)</f>
        <v>0</v>
      </c>
      <c r="S147" s="52">
        <f>SUMIFS(데이터!$G:$G,데이터!$F:$F,$D147,데이터!$N:$N,$A$1,데이터!$O:$O,R$1)</f>
        <v>0</v>
      </c>
      <c r="T147" s="51">
        <f>COUNTIFS(데이터!$F:$F,$D147,데이터!$N:$N,$A$1,데이터!$O:$O,T$1)</f>
        <v>0</v>
      </c>
      <c r="U147" s="52">
        <f>SUMIFS(데이터!$G:$G,데이터!$F:$F,$D147,데이터!$N:$N,$A$1,데이터!$O:$O,T$1)</f>
        <v>0</v>
      </c>
      <c r="V147" s="51">
        <f>COUNTIFS(데이터!$F:$F,$D147,데이터!$N:$N,$A$1,데이터!$O:$O,V$1)</f>
        <v>0</v>
      </c>
      <c r="W147" s="52">
        <f>SUMIFS(데이터!$G:$G,데이터!$F:$F,$D147,데이터!$N:$N,$A$1,데이터!$O:$O,V$1)</f>
        <v>0</v>
      </c>
      <c r="X147" s="51">
        <f>COUNTIFS(데이터!$F:$F,$D147,데이터!$N:$N,$A$1,데이터!$O:$O,X$1)</f>
        <v>0</v>
      </c>
      <c r="Y147" s="52">
        <f>SUMIFS(데이터!$G:$G,데이터!$F:$F,$D147,데이터!$N:$N,$A$1,데이터!$O:$O,X$1)</f>
        <v>0</v>
      </c>
      <c r="Z147" s="51">
        <f>COUNTIFS(데이터!$F:$F,$D147,데이터!$N:$N,$A$1,데이터!$O:$O,Z$1)</f>
        <v>0</v>
      </c>
      <c r="AA147" s="52">
        <f>SUMIFS(데이터!$G:$G,데이터!$F:$F,$D147,데이터!$N:$N,$A$1,데이터!$O:$O,Z$1)</f>
        <v>0</v>
      </c>
      <c r="AB147" s="51">
        <f>COUNTIFS(데이터!$F:$F,$D147,데이터!$N:$N,$A$1,데이터!$O:$O,AB$1)</f>
        <v>0</v>
      </c>
      <c r="AC147" s="52">
        <f>SUMIFS(데이터!$G:$G,데이터!$F:$F,$D147,데이터!$N:$N,$A$1,데이터!$O:$O,AB$1)</f>
        <v>0</v>
      </c>
      <c r="AD147" s="51">
        <f>COUNTIFS(데이터!$F:$F,$D147,데이터!$N:$N,$A$1,데이터!$O:$O,AD$1)</f>
        <v>0</v>
      </c>
      <c r="AE147" s="52">
        <f>SUMIFS(데이터!$G:$G,데이터!$F:$F,$D147,데이터!$N:$N,$A$1,데이터!$O:$O,AD$1)</f>
        <v>0</v>
      </c>
      <c r="AF147" s="51">
        <f>COUNTIFS(데이터!$F:$F,$D147,데이터!$N:$N,$A$1,데이터!$O:$O,AF$1)</f>
        <v>0</v>
      </c>
      <c r="AG147" s="52">
        <f>SUMIFS(데이터!$G:$G,데이터!$F:$F,$D147,데이터!$N:$N,$A$1,데이터!$O:$O,AF$1)</f>
        <v>0</v>
      </c>
    </row>
    <row r="148" spans="1:33">
      <c r="A148" s="233"/>
      <c r="B148" s="233"/>
      <c r="C148" s="233"/>
      <c r="D148" s="49" t="str">
        <f>연간집계!D148</f>
        <v>시크북(앨범타입)_280_210_10p_기성 원단커버 / 280X210 | 압축앨범 | 없음 | 10p | 로얄레드</v>
      </c>
      <c r="E148" s="50" t="str">
        <f>연간집계!E148</f>
        <v>시크북(앨범) 280 (로얄레드/10p)</v>
      </c>
      <c r="F148" s="51">
        <f>COUNTIFS(데이터!F:F,D148,데이터!$N:$N,$A$1)</f>
        <v>0</v>
      </c>
      <c r="G148" s="52">
        <f>SUMIFS(데이터!G:G,데이터!F:F,D148,데이터!$N:$N,$A$1)</f>
        <v>0</v>
      </c>
      <c r="H148" s="55">
        <f t="shared" si="2"/>
        <v>0</v>
      </c>
      <c r="I148" s="233"/>
      <c r="J148" s="51">
        <f>COUNTIFS(데이터!$F:$F,$D148,데이터!$N:$N,$A$1,데이터!$O:$O,J$1)</f>
        <v>0</v>
      </c>
      <c r="K148" s="52">
        <f>SUMIFS(데이터!$G:$G,데이터!$F:$F,$D148,데이터!$N:$N,$A$1,데이터!$O:$O,J$1)</f>
        <v>0</v>
      </c>
      <c r="L148" s="51">
        <f>COUNTIFS(데이터!$F:$F,$D148,데이터!$N:$N,$A$1,데이터!$O:$O,L$1)</f>
        <v>0</v>
      </c>
      <c r="M148" s="52">
        <f>SUMIFS(데이터!$G:$G,데이터!$F:$F,$D148,데이터!$N:$N,$A$1,데이터!$O:$O,L$1)</f>
        <v>0</v>
      </c>
      <c r="N148" s="51">
        <f>COUNTIFS(데이터!$F:$F,$D148,데이터!$N:$N,$A$1,데이터!$O:$O,N$1)</f>
        <v>0</v>
      </c>
      <c r="O148" s="52">
        <f>SUMIFS(데이터!$G:$G,데이터!$F:$F,$D148,데이터!$N:$N,$A$1,데이터!$O:$O,N$1)</f>
        <v>0</v>
      </c>
      <c r="P148" s="51">
        <f>COUNTIFS(데이터!$F:$F,$D148,데이터!$N:$N,$A$1,데이터!$O:$O,P$1)</f>
        <v>0</v>
      </c>
      <c r="Q148" s="52">
        <f>SUMIFS(데이터!$G:$G,데이터!$F:$F,$D148,데이터!$N:$N,$A$1,데이터!$O:$O,P$1)</f>
        <v>0</v>
      </c>
      <c r="R148" s="51">
        <f>COUNTIFS(데이터!$F:$F,$D148,데이터!$N:$N,$A$1,데이터!$O:$O,R$1)</f>
        <v>0</v>
      </c>
      <c r="S148" s="52">
        <f>SUMIFS(데이터!$G:$G,데이터!$F:$F,$D148,데이터!$N:$N,$A$1,데이터!$O:$O,R$1)</f>
        <v>0</v>
      </c>
      <c r="T148" s="51">
        <f>COUNTIFS(데이터!$F:$F,$D148,데이터!$N:$N,$A$1,데이터!$O:$O,T$1)</f>
        <v>0</v>
      </c>
      <c r="U148" s="52">
        <f>SUMIFS(데이터!$G:$G,데이터!$F:$F,$D148,데이터!$N:$N,$A$1,데이터!$O:$O,T$1)</f>
        <v>0</v>
      </c>
      <c r="V148" s="51">
        <f>COUNTIFS(데이터!$F:$F,$D148,데이터!$N:$N,$A$1,데이터!$O:$O,V$1)</f>
        <v>0</v>
      </c>
      <c r="W148" s="52">
        <f>SUMIFS(데이터!$G:$G,데이터!$F:$F,$D148,데이터!$N:$N,$A$1,데이터!$O:$O,V$1)</f>
        <v>0</v>
      </c>
      <c r="X148" s="51">
        <f>COUNTIFS(데이터!$F:$F,$D148,데이터!$N:$N,$A$1,데이터!$O:$O,X$1)</f>
        <v>0</v>
      </c>
      <c r="Y148" s="52">
        <f>SUMIFS(데이터!$G:$G,데이터!$F:$F,$D148,데이터!$N:$N,$A$1,데이터!$O:$O,X$1)</f>
        <v>0</v>
      </c>
      <c r="Z148" s="51">
        <f>COUNTIFS(데이터!$F:$F,$D148,데이터!$N:$N,$A$1,데이터!$O:$O,Z$1)</f>
        <v>0</v>
      </c>
      <c r="AA148" s="52">
        <f>SUMIFS(데이터!$G:$G,데이터!$F:$F,$D148,데이터!$N:$N,$A$1,데이터!$O:$O,Z$1)</f>
        <v>0</v>
      </c>
      <c r="AB148" s="51">
        <f>COUNTIFS(데이터!$F:$F,$D148,데이터!$N:$N,$A$1,데이터!$O:$O,AB$1)</f>
        <v>0</v>
      </c>
      <c r="AC148" s="52">
        <f>SUMIFS(데이터!$G:$G,데이터!$F:$F,$D148,데이터!$N:$N,$A$1,데이터!$O:$O,AB$1)</f>
        <v>0</v>
      </c>
      <c r="AD148" s="51">
        <f>COUNTIFS(데이터!$F:$F,$D148,데이터!$N:$N,$A$1,데이터!$O:$O,AD$1)</f>
        <v>0</v>
      </c>
      <c r="AE148" s="52">
        <f>SUMIFS(데이터!$G:$G,데이터!$F:$F,$D148,데이터!$N:$N,$A$1,데이터!$O:$O,AD$1)</f>
        <v>0</v>
      </c>
      <c r="AF148" s="51">
        <f>COUNTIFS(데이터!$F:$F,$D148,데이터!$N:$N,$A$1,데이터!$O:$O,AF$1)</f>
        <v>0</v>
      </c>
      <c r="AG148" s="52">
        <f>SUMIFS(데이터!$G:$G,데이터!$F:$F,$D148,데이터!$N:$N,$A$1,데이터!$O:$O,AF$1)</f>
        <v>0</v>
      </c>
    </row>
    <row r="149" spans="1:33">
      <c r="A149" s="233"/>
      <c r="B149" s="233"/>
      <c r="C149" s="233"/>
      <c r="D149" s="49" t="str">
        <f>연간집계!D149</f>
        <v>시크북(앨범타입)_280_210_20p_기성 원단커버 / 280X210 | 압축앨범 | 없음 | 20p | 시크블랙</v>
      </c>
      <c r="E149" s="50" t="str">
        <f>연간집계!E149</f>
        <v>시크북(앨범) 280 (시크블랙/20p)</v>
      </c>
      <c r="F149" s="51">
        <f>COUNTIFS(데이터!F:F,D149,데이터!$N:$N,$A$1)</f>
        <v>0</v>
      </c>
      <c r="G149" s="52">
        <f>SUMIFS(데이터!G:G,데이터!F:F,D149,데이터!$N:$N,$A$1)</f>
        <v>0</v>
      </c>
      <c r="H149" s="55">
        <f t="shared" si="2"/>
        <v>0</v>
      </c>
      <c r="I149" s="233"/>
      <c r="J149" s="51">
        <f>COUNTIFS(데이터!$F:$F,$D149,데이터!$N:$N,$A$1,데이터!$O:$O,J$1)</f>
        <v>0</v>
      </c>
      <c r="K149" s="52">
        <f>SUMIFS(데이터!$G:$G,데이터!$F:$F,$D149,데이터!$N:$N,$A$1,데이터!$O:$O,J$1)</f>
        <v>0</v>
      </c>
      <c r="L149" s="51">
        <f>COUNTIFS(데이터!$F:$F,$D149,데이터!$N:$N,$A$1,데이터!$O:$O,L$1)</f>
        <v>0</v>
      </c>
      <c r="M149" s="52">
        <f>SUMIFS(데이터!$G:$G,데이터!$F:$F,$D149,데이터!$N:$N,$A$1,데이터!$O:$O,L$1)</f>
        <v>0</v>
      </c>
      <c r="N149" s="51">
        <f>COUNTIFS(데이터!$F:$F,$D149,데이터!$N:$N,$A$1,데이터!$O:$O,N$1)</f>
        <v>0</v>
      </c>
      <c r="O149" s="52">
        <f>SUMIFS(데이터!$G:$G,데이터!$F:$F,$D149,데이터!$N:$N,$A$1,데이터!$O:$O,N$1)</f>
        <v>0</v>
      </c>
      <c r="P149" s="51">
        <f>COUNTIFS(데이터!$F:$F,$D149,데이터!$N:$N,$A$1,데이터!$O:$O,P$1)</f>
        <v>0</v>
      </c>
      <c r="Q149" s="52">
        <f>SUMIFS(데이터!$G:$G,데이터!$F:$F,$D149,데이터!$N:$N,$A$1,데이터!$O:$O,P$1)</f>
        <v>0</v>
      </c>
      <c r="R149" s="51">
        <f>COUNTIFS(데이터!$F:$F,$D149,데이터!$N:$N,$A$1,데이터!$O:$O,R$1)</f>
        <v>0</v>
      </c>
      <c r="S149" s="52">
        <f>SUMIFS(데이터!$G:$G,데이터!$F:$F,$D149,데이터!$N:$N,$A$1,데이터!$O:$O,R$1)</f>
        <v>0</v>
      </c>
      <c r="T149" s="51">
        <f>COUNTIFS(데이터!$F:$F,$D149,데이터!$N:$N,$A$1,데이터!$O:$O,T$1)</f>
        <v>0</v>
      </c>
      <c r="U149" s="52">
        <f>SUMIFS(데이터!$G:$G,데이터!$F:$F,$D149,데이터!$N:$N,$A$1,데이터!$O:$O,T$1)</f>
        <v>0</v>
      </c>
      <c r="V149" s="51">
        <f>COUNTIFS(데이터!$F:$F,$D149,데이터!$N:$N,$A$1,데이터!$O:$O,V$1)</f>
        <v>0</v>
      </c>
      <c r="W149" s="52">
        <f>SUMIFS(데이터!$G:$G,데이터!$F:$F,$D149,데이터!$N:$N,$A$1,데이터!$O:$O,V$1)</f>
        <v>0</v>
      </c>
      <c r="X149" s="51">
        <f>COUNTIFS(데이터!$F:$F,$D149,데이터!$N:$N,$A$1,데이터!$O:$O,X$1)</f>
        <v>0</v>
      </c>
      <c r="Y149" s="52">
        <f>SUMIFS(데이터!$G:$G,데이터!$F:$F,$D149,데이터!$N:$N,$A$1,데이터!$O:$O,X$1)</f>
        <v>0</v>
      </c>
      <c r="Z149" s="51">
        <f>COUNTIFS(데이터!$F:$F,$D149,데이터!$N:$N,$A$1,데이터!$O:$O,Z$1)</f>
        <v>0</v>
      </c>
      <c r="AA149" s="52">
        <f>SUMIFS(데이터!$G:$G,데이터!$F:$F,$D149,데이터!$N:$N,$A$1,데이터!$O:$O,Z$1)</f>
        <v>0</v>
      </c>
      <c r="AB149" s="51">
        <f>COUNTIFS(데이터!$F:$F,$D149,데이터!$N:$N,$A$1,데이터!$O:$O,AB$1)</f>
        <v>0</v>
      </c>
      <c r="AC149" s="52">
        <f>SUMIFS(데이터!$G:$G,데이터!$F:$F,$D149,데이터!$N:$N,$A$1,데이터!$O:$O,AB$1)</f>
        <v>0</v>
      </c>
      <c r="AD149" s="51">
        <f>COUNTIFS(데이터!$F:$F,$D149,데이터!$N:$N,$A$1,데이터!$O:$O,AD$1)</f>
        <v>0</v>
      </c>
      <c r="AE149" s="52">
        <f>SUMIFS(데이터!$G:$G,데이터!$F:$F,$D149,데이터!$N:$N,$A$1,데이터!$O:$O,AD$1)</f>
        <v>0</v>
      </c>
      <c r="AF149" s="51">
        <f>COUNTIFS(데이터!$F:$F,$D149,데이터!$N:$N,$A$1,데이터!$O:$O,AF$1)</f>
        <v>0</v>
      </c>
      <c r="AG149" s="52">
        <f>SUMIFS(데이터!$G:$G,데이터!$F:$F,$D149,데이터!$N:$N,$A$1,데이터!$O:$O,AF$1)</f>
        <v>0</v>
      </c>
    </row>
    <row r="150" spans="1:33">
      <c r="A150" s="233"/>
      <c r="B150" s="233"/>
      <c r="C150" s="233"/>
      <c r="D150" s="49" t="str">
        <f>연간집계!D150</f>
        <v>시크북(앨범타입)_280_210_20p_기성 원단커버 / 280X210 | 압축앨범 | 없음 | 20p | 로만브라운</v>
      </c>
      <c r="E150" s="50" t="str">
        <f>연간집계!E150</f>
        <v>시크북(앨범) 280 (로만브라운/20p)</v>
      </c>
      <c r="F150" s="51">
        <f>COUNTIFS(데이터!F:F,D150,데이터!$N:$N,$A$1)</f>
        <v>0</v>
      </c>
      <c r="G150" s="52">
        <f>SUMIFS(데이터!G:G,데이터!F:F,D150,데이터!$N:$N,$A$1)</f>
        <v>0</v>
      </c>
      <c r="H150" s="55">
        <f t="shared" si="2"/>
        <v>0</v>
      </c>
      <c r="I150" s="233"/>
      <c r="J150" s="51">
        <f>COUNTIFS(데이터!$F:$F,$D150,데이터!$N:$N,$A$1,데이터!$O:$O,J$1)</f>
        <v>0</v>
      </c>
      <c r="K150" s="52">
        <f>SUMIFS(데이터!$G:$G,데이터!$F:$F,$D150,데이터!$N:$N,$A$1,데이터!$O:$O,J$1)</f>
        <v>0</v>
      </c>
      <c r="L150" s="51">
        <f>COUNTIFS(데이터!$F:$F,$D150,데이터!$N:$N,$A$1,데이터!$O:$O,L$1)</f>
        <v>0</v>
      </c>
      <c r="M150" s="52">
        <f>SUMIFS(데이터!$G:$G,데이터!$F:$F,$D150,데이터!$N:$N,$A$1,데이터!$O:$O,L$1)</f>
        <v>0</v>
      </c>
      <c r="N150" s="51">
        <f>COUNTIFS(데이터!$F:$F,$D150,데이터!$N:$N,$A$1,데이터!$O:$O,N$1)</f>
        <v>0</v>
      </c>
      <c r="O150" s="52">
        <f>SUMIFS(데이터!$G:$G,데이터!$F:$F,$D150,데이터!$N:$N,$A$1,데이터!$O:$O,N$1)</f>
        <v>0</v>
      </c>
      <c r="P150" s="51">
        <f>COUNTIFS(데이터!$F:$F,$D150,데이터!$N:$N,$A$1,데이터!$O:$O,P$1)</f>
        <v>0</v>
      </c>
      <c r="Q150" s="52">
        <f>SUMIFS(데이터!$G:$G,데이터!$F:$F,$D150,데이터!$N:$N,$A$1,데이터!$O:$O,P$1)</f>
        <v>0</v>
      </c>
      <c r="R150" s="51">
        <f>COUNTIFS(데이터!$F:$F,$D150,데이터!$N:$N,$A$1,데이터!$O:$O,R$1)</f>
        <v>0</v>
      </c>
      <c r="S150" s="52">
        <f>SUMIFS(데이터!$G:$G,데이터!$F:$F,$D150,데이터!$N:$N,$A$1,데이터!$O:$O,R$1)</f>
        <v>0</v>
      </c>
      <c r="T150" s="51">
        <f>COUNTIFS(데이터!$F:$F,$D150,데이터!$N:$N,$A$1,데이터!$O:$O,T$1)</f>
        <v>0</v>
      </c>
      <c r="U150" s="52">
        <f>SUMIFS(데이터!$G:$G,데이터!$F:$F,$D150,데이터!$N:$N,$A$1,데이터!$O:$O,T$1)</f>
        <v>0</v>
      </c>
      <c r="V150" s="51">
        <f>COUNTIFS(데이터!$F:$F,$D150,데이터!$N:$N,$A$1,데이터!$O:$O,V$1)</f>
        <v>0</v>
      </c>
      <c r="W150" s="52">
        <f>SUMIFS(데이터!$G:$G,데이터!$F:$F,$D150,데이터!$N:$N,$A$1,데이터!$O:$O,V$1)</f>
        <v>0</v>
      </c>
      <c r="X150" s="51">
        <f>COUNTIFS(데이터!$F:$F,$D150,데이터!$N:$N,$A$1,데이터!$O:$O,X$1)</f>
        <v>0</v>
      </c>
      <c r="Y150" s="52">
        <f>SUMIFS(데이터!$G:$G,데이터!$F:$F,$D150,데이터!$N:$N,$A$1,데이터!$O:$O,X$1)</f>
        <v>0</v>
      </c>
      <c r="Z150" s="51">
        <f>COUNTIFS(데이터!$F:$F,$D150,데이터!$N:$N,$A$1,데이터!$O:$O,Z$1)</f>
        <v>0</v>
      </c>
      <c r="AA150" s="52">
        <f>SUMIFS(데이터!$G:$G,데이터!$F:$F,$D150,데이터!$N:$N,$A$1,데이터!$O:$O,Z$1)</f>
        <v>0</v>
      </c>
      <c r="AB150" s="51">
        <f>COUNTIFS(데이터!$F:$F,$D150,데이터!$N:$N,$A$1,데이터!$O:$O,AB$1)</f>
        <v>0</v>
      </c>
      <c r="AC150" s="52">
        <f>SUMIFS(데이터!$G:$G,데이터!$F:$F,$D150,데이터!$N:$N,$A$1,데이터!$O:$O,AB$1)</f>
        <v>0</v>
      </c>
      <c r="AD150" s="51">
        <f>COUNTIFS(데이터!$F:$F,$D150,데이터!$N:$N,$A$1,데이터!$O:$O,AD$1)</f>
        <v>0</v>
      </c>
      <c r="AE150" s="52">
        <f>SUMIFS(데이터!$G:$G,데이터!$F:$F,$D150,데이터!$N:$N,$A$1,데이터!$O:$O,AD$1)</f>
        <v>0</v>
      </c>
      <c r="AF150" s="51">
        <f>COUNTIFS(데이터!$F:$F,$D150,데이터!$N:$N,$A$1,데이터!$O:$O,AF$1)</f>
        <v>0</v>
      </c>
      <c r="AG150" s="52">
        <f>SUMIFS(데이터!$G:$G,데이터!$F:$F,$D150,데이터!$N:$N,$A$1,데이터!$O:$O,AF$1)</f>
        <v>0</v>
      </c>
    </row>
    <row r="151" spans="1:33">
      <c r="A151" s="233"/>
      <c r="B151" s="233"/>
      <c r="C151" s="233"/>
      <c r="D151" s="49" t="str">
        <f>연간집계!D151</f>
        <v>시크북(앨범타입)_280_210_20p_기성 원단커버 / 280X210 | 압축앨범 | 없음 | 20p | 로얄레드</v>
      </c>
      <c r="E151" s="50" t="str">
        <f>연간집계!E151</f>
        <v>시크북(앨범) 280 (로얄레드/20p)</v>
      </c>
      <c r="F151" s="51">
        <f>COUNTIFS(데이터!F:F,D151,데이터!$N:$N,$A$1)</f>
        <v>0</v>
      </c>
      <c r="G151" s="52">
        <f>SUMIFS(데이터!G:G,데이터!F:F,D151,데이터!$N:$N,$A$1)</f>
        <v>0</v>
      </c>
      <c r="H151" s="55">
        <f t="shared" si="2"/>
        <v>0</v>
      </c>
      <c r="I151" s="233"/>
      <c r="J151" s="51">
        <f>COUNTIFS(데이터!$F:$F,$D151,데이터!$N:$N,$A$1,데이터!$O:$O,J$1)</f>
        <v>0</v>
      </c>
      <c r="K151" s="52">
        <f>SUMIFS(데이터!$G:$G,데이터!$F:$F,$D151,데이터!$N:$N,$A$1,데이터!$O:$O,J$1)</f>
        <v>0</v>
      </c>
      <c r="L151" s="51">
        <f>COUNTIFS(데이터!$F:$F,$D151,데이터!$N:$N,$A$1,데이터!$O:$O,L$1)</f>
        <v>0</v>
      </c>
      <c r="M151" s="52">
        <f>SUMIFS(데이터!$G:$G,데이터!$F:$F,$D151,데이터!$N:$N,$A$1,데이터!$O:$O,L$1)</f>
        <v>0</v>
      </c>
      <c r="N151" s="51">
        <f>COUNTIFS(데이터!$F:$F,$D151,데이터!$N:$N,$A$1,데이터!$O:$O,N$1)</f>
        <v>0</v>
      </c>
      <c r="O151" s="52">
        <f>SUMIFS(데이터!$G:$G,데이터!$F:$F,$D151,데이터!$N:$N,$A$1,데이터!$O:$O,N$1)</f>
        <v>0</v>
      </c>
      <c r="P151" s="51">
        <f>COUNTIFS(데이터!$F:$F,$D151,데이터!$N:$N,$A$1,데이터!$O:$O,P$1)</f>
        <v>0</v>
      </c>
      <c r="Q151" s="52">
        <f>SUMIFS(데이터!$G:$G,데이터!$F:$F,$D151,데이터!$N:$N,$A$1,데이터!$O:$O,P$1)</f>
        <v>0</v>
      </c>
      <c r="R151" s="51">
        <f>COUNTIFS(데이터!$F:$F,$D151,데이터!$N:$N,$A$1,데이터!$O:$O,R$1)</f>
        <v>0</v>
      </c>
      <c r="S151" s="52">
        <f>SUMIFS(데이터!$G:$G,데이터!$F:$F,$D151,데이터!$N:$N,$A$1,데이터!$O:$O,R$1)</f>
        <v>0</v>
      </c>
      <c r="T151" s="51">
        <f>COUNTIFS(데이터!$F:$F,$D151,데이터!$N:$N,$A$1,데이터!$O:$O,T$1)</f>
        <v>0</v>
      </c>
      <c r="U151" s="52">
        <f>SUMIFS(데이터!$G:$G,데이터!$F:$F,$D151,데이터!$N:$N,$A$1,데이터!$O:$O,T$1)</f>
        <v>0</v>
      </c>
      <c r="V151" s="51">
        <f>COUNTIFS(데이터!$F:$F,$D151,데이터!$N:$N,$A$1,데이터!$O:$O,V$1)</f>
        <v>0</v>
      </c>
      <c r="W151" s="52">
        <f>SUMIFS(데이터!$G:$G,데이터!$F:$F,$D151,데이터!$N:$N,$A$1,데이터!$O:$O,V$1)</f>
        <v>0</v>
      </c>
      <c r="X151" s="51">
        <f>COUNTIFS(데이터!$F:$F,$D151,데이터!$N:$N,$A$1,데이터!$O:$O,X$1)</f>
        <v>0</v>
      </c>
      <c r="Y151" s="52">
        <f>SUMIFS(데이터!$G:$G,데이터!$F:$F,$D151,데이터!$N:$N,$A$1,데이터!$O:$O,X$1)</f>
        <v>0</v>
      </c>
      <c r="Z151" s="51">
        <f>COUNTIFS(데이터!$F:$F,$D151,데이터!$N:$N,$A$1,데이터!$O:$O,Z$1)</f>
        <v>0</v>
      </c>
      <c r="AA151" s="52">
        <f>SUMIFS(데이터!$G:$G,데이터!$F:$F,$D151,데이터!$N:$N,$A$1,데이터!$O:$O,Z$1)</f>
        <v>0</v>
      </c>
      <c r="AB151" s="51">
        <f>COUNTIFS(데이터!$F:$F,$D151,데이터!$N:$N,$A$1,데이터!$O:$O,AB$1)</f>
        <v>0</v>
      </c>
      <c r="AC151" s="52">
        <f>SUMIFS(데이터!$G:$G,데이터!$F:$F,$D151,데이터!$N:$N,$A$1,데이터!$O:$O,AB$1)</f>
        <v>0</v>
      </c>
      <c r="AD151" s="51">
        <f>COUNTIFS(데이터!$F:$F,$D151,데이터!$N:$N,$A$1,데이터!$O:$O,AD$1)</f>
        <v>0</v>
      </c>
      <c r="AE151" s="52">
        <f>SUMIFS(데이터!$G:$G,데이터!$F:$F,$D151,데이터!$N:$N,$A$1,데이터!$O:$O,AD$1)</f>
        <v>0</v>
      </c>
      <c r="AF151" s="51">
        <f>COUNTIFS(데이터!$F:$F,$D151,데이터!$N:$N,$A$1,데이터!$O:$O,AF$1)</f>
        <v>0</v>
      </c>
      <c r="AG151" s="52">
        <f>SUMIFS(데이터!$G:$G,데이터!$F:$F,$D151,데이터!$N:$N,$A$1,데이터!$O:$O,AF$1)</f>
        <v>0</v>
      </c>
    </row>
    <row r="152" spans="1:33">
      <c r="A152" s="233"/>
      <c r="B152" s="233"/>
      <c r="C152" s="233"/>
      <c r="D152" s="49" t="str">
        <f>연간집계!D152</f>
        <v>시크북(앨범타입)_280_210_30p_기성 원단커버 / 280X210 | 압축앨범 | 없음 | 30p | 시크블랙</v>
      </c>
      <c r="E152" s="50" t="str">
        <f>연간집계!E152</f>
        <v>시크북(앨범) 280 (시크블랙/30p)</v>
      </c>
      <c r="F152" s="51">
        <f>COUNTIFS(데이터!F:F,D152,데이터!$N:$N,$A$1)</f>
        <v>0</v>
      </c>
      <c r="G152" s="52">
        <f>SUMIFS(데이터!G:G,데이터!F:F,D152,데이터!$N:$N,$A$1)</f>
        <v>0</v>
      </c>
      <c r="H152" s="55">
        <f t="shared" si="2"/>
        <v>0</v>
      </c>
      <c r="I152" s="233"/>
      <c r="J152" s="51">
        <f>COUNTIFS(데이터!$F:$F,$D152,데이터!$N:$N,$A$1,데이터!$O:$O,J$1)</f>
        <v>0</v>
      </c>
      <c r="K152" s="52">
        <f>SUMIFS(데이터!$G:$G,데이터!$F:$F,$D152,데이터!$N:$N,$A$1,데이터!$O:$O,J$1)</f>
        <v>0</v>
      </c>
      <c r="L152" s="51">
        <f>COUNTIFS(데이터!$F:$F,$D152,데이터!$N:$N,$A$1,데이터!$O:$O,L$1)</f>
        <v>0</v>
      </c>
      <c r="M152" s="52">
        <f>SUMIFS(데이터!$G:$G,데이터!$F:$F,$D152,데이터!$N:$N,$A$1,데이터!$O:$O,L$1)</f>
        <v>0</v>
      </c>
      <c r="N152" s="51">
        <f>COUNTIFS(데이터!$F:$F,$D152,데이터!$N:$N,$A$1,데이터!$O:$O,N$1)</f>
        <v>0</v>
      </c>
      <c r="O152" s="52">
        <f>SUMIFS(데이터!$G:$G,데이터!$F:$F,$D152,데이터!$N:$N,$A$1,데이터!$O:$O,N$1)</f>
        <v>0</v>
      </c>
      <c r="P152" s="51">
        <f>COUNTIFS(데이터!$F:$F,$D152,데이터!$N:$N,$A$1,데이터!$O:$O,P$1)</f>
        <v>0</v>
      </c>
      <c r="Q152" s="52">
        <f>SUMIFS(데이터!$G:$G,데이터!$F:$F,$D152,데이터!$N:$N,$A$1,데이터!$O:$O,P$1)</f>
        <v>0</v>
      </c>
      <c r="R152" s="51">
        <f>COUNTIFS(데이터!$F:$F,$D152,데이터!$N:$N,$A$1,데이터!$O:$O,R$1)</f>
        <v>0</v>
      </c>
      <c r="S152" s="52">
        <f>SUMIFS(데이터!$G:$G,데이터!$F:$F,$D152,데이터!$N:$N,$A$1,데이터!$O:$O,R$1)</f>
        <v>0</v>
      </c>
      <c r="T152" s="51">
        <f>COUNTIFS(데이터!$F:$F,$D152,데이터!$N:$N,$A$1,데이터!$O:$O,T$1)</f>
        <v>0</v>
      </c>
      <c r="U152" s="52">
        <f>SUMIFS(데이터!$G:$G,데이터!$F:$F,$D152,데이터!$N:$N,$A$1,데이터!$O:$O,T$1)</f>
        <v>0</v>
      </c>
      <c r="V152" s="51">
        <f>COUNTIFS(데이터!$F:$F,$D152,데이터!$N:$N,$A$1,데이터!$O:$O,V$1)</f>
        <v>0</v>
      </c>
      <c r="W152" s="52">
        <f>SUMIFS(데이터!$G:$G,데이터!$F:$F,$D152,데이터!$N:$N,$A$1,데이터!$O:$O,V$1)</f>
        <v>0</v>
      </c>
      <c r="X152" s="51">
        <f>COUNTIFS(데이터!$F:$F,$D152,데이터!$N:$N,$A$1,데이터!$O:$O,X$1)</f>
        <v>0</v>
      </c>
      <c r="Y152" s="52">
        <f>SUMIFS(데이터!$G:$G,데이터!$F:$F,$D152,데이터!$N:$N,$A$1,데이터!$O:$O,X$1)</f>
        <v>0</v>
      </c>
      <c r="Z152" s="51">
        <f>COUNTIFS(데이터!$F:$F,$D152,데이터!$N:$N,$A$1,데이터!$O:$O,Z$1)</f>
        <v>0</v>
      </c>
      <c r="AA152" s="52">
        <f>SUMIFS(데이터!$G:$G,데이터!$F:$F,$D152,데이터!$N:$N,$A$1,데이터!$O:$O,Z$1)</f>
        <v>0</v>
      </c>
      <c r="AB152" s="51">
        <f>COUNTIFS(데이터!$F:$F,$D152,데이터!$N:$N,$A$1,데이터!$O:$O,AB$1)</f>
        <v>0</v>
      </c>
      <c r="AC152" s="52">
        <f>SUMIFS(데이터!$G:$G,데이터!$F:$F,$D152,데이터!$N:$N,$A$1,데이터!$O:$O,AB$1)</f>
        <v>0</v>
      </c>
      <c r="AD152" s="51">
        <f>COUNTIFS(데이터!$F:$F,$D152,데이터!$N:$N,$A$1,데이터!$O:$O,AD$1)</f>
        <v>0</v>
      </c>
      <c r="AE152" s="52">
        <f>SUMIFS(데이터!$G:$G,데이터!$F:$F,$D152,데이터!$N:$N,$A$1,데이터!$O:$O,AD$1)</f>
        <v>0</v>
      </c>
      <c r="AF152" s="51">
        <f>COUNTIFS(데이터!$F:$F,$D152,데이터!$N:$N,$A$1,데이터!$O:$O,AF$1)</f>
        <v>0</v>
      </c>
      <c r="AG152" s="52">
        <f>SUMIFS(데이터!$G:$G,데이터!$F:$F,$D152,데이터!$N:$N,$A$1,데이터!$O:$O,AF$1)</f>
        <v>0</v>
      </c>
    </row>
    <row r="153" spans="1:33">
      <c r="A153" s="233"/>
      <c r="B153" s="233"/>
      <c r="C153" s="233"/>
      <c r="D153" s="49" t="str">
        <f>연간집계!D153</f>
        <v>시크북(앨범타입)_280_210_30p_기성 원단커버 / 280X210 | 압축앨범 | 없음 | 30p | 로만브라운</v>
      </c>
      <c r="E153" s="50" t="str">
        <f>연간집계!E153</f>
        <v>시크북(앨범) 280 (로만브라운/30p)</v>
      </c>
      <c r="F153" s="51">
        <f>COUNTIFS(데이터!F:F,D153,데이터!$N:$N,$A$1)</f>
        <v>0</v>
      </c>
      <c r="G153" s="52">
        <f>SUMIFS(데이터!G:G,데이터!F:F,D153,데이터!$N:$N,$A$1)</f>
        <v>0</v>
      </c>
      <c r="H153" s="55">
        <f t="shared" si="2"/>
        <v>0</v>
      </c>
      <c r="I153" s="233"/>
      <c r="J153" s="51">
        <f>COUNTIFS(데이터!$F:$F,$D153,데이터!$N:$N,$A$1,데이터!$O:$O,J$1)</f>
        <v>0</v>
      </c>
      <c r="K153" s="52">
        <f>SUMIFS(데이터!$G:$G,데이터!$F:$F,$D153,데이터!$N:$N,$A$1,데이터!$O:$O,J$1)</f>
        <v>0</v>
      </c>
      <c r="L153" s="51">
        <f>COUNTIFS(데이터!$F:$F,$D153,데이터!$N:$N,$A$1,데이터!$O:$O,L$1)</f>
        <v>0</v>
      </c>
      <c r="M153" s="52">
        <f>SUMIFS(데이터!$G:$G,데이터!$F:$F,$D153,데이터!$N:$N,$A$1,데이터!$O:$O,L$1)</f>
        <v>0</v>
      </c>
      <c r="N153" s="51">
        <f>COUNTIFS(데이터!$F:$F,$D153,데이터!$N:$N,$A$1,데이터!$O:$O,N$1)</f>
        <v>0</v>
      </c>
      <c r="O153" s="52">
        <f>SUMIFS(데이터!$G:$G,데이터!$F:$F,$D153,데이터!$N:$N,$A$1,데이터!$O:$O,N$1)</f>
        <v>0</v>
      </c>
      <c r="P153" s="51">
        <f>COUNTIFS(데이터!$F:$F,$D153,데이터!$N:$N,$A$1,데이터!$O:$O,P$1)</f>
        <v>0</v>
      </c>
      <c r="Q153" s="52">
        <f>SUMIFS(데이터!$G:$G,데이터!$F:$F,$D153,데이터!$N:$N,$A$1,데이터!$O:$O,P$1)</f>
        <v>0</v>
      </c>
      <c r="R153" s="51">
        <f>COUNTIFS(데이터!$F:$F,$D153,데이터!$N:$N,$A$1,데이터!$O:$O,R$1)</f>
        <v>0</v>
      </c>
      <c r="S153" s="52">
        <f>SUMIFS(데이터!$G:$G,데이터!$F:$F,$D153,데이터!$N:$N,$A$1,데이터!$O:$O,R$1)</f>
        <v>0</v>
      </c>
      <c r="T153" s="51">
        <f>COUNTIFS(데이터!$F:$F,$D153,데이터!$N:$N,$A$1,데이터!$O:$O,T$1)</f>
        <v>0</v>
      </c>
      <c r="U153" s="52">
        <f>SUMIFS(데이터!$G:$G,데이터!$F:$F,$D153,데이터!$N:$N,$A$1,데이터!$O:$O,T$1)</f>
        <v>0</v>
      </c>
      <c r="V153" s="51">
        <f>COUNTIFS(데이터!$F:$F,$D153,데이터!$N:$N,$A$1,데이터!$O:$O,V$1)</f>
        <v>0</v>
      </c>
      <c r="W153" s="52">
        <f>SUMIFS(데이터!$G:$G,데이터!$F:$F,$D153,데이터!$N:$N,$A$1,데이터!$O:$O,V$1)</f>
        <v>0</v>
      </c>
      <c r="X153" s="51">
        <f>COUNTIFS(데이터!$F:$F,$D153,데이터!$N:$N,$A$1,데이터!$O:$O,X$1)</f>
        <v>0</v>
      </c>
      <c r="Y153" s="52">
        <f>SUMIFS(데이터!$G:$G,데이터!$F:$F,$D153,데이터!$N:$N,$A$1,데이터!$O:$O,X$1)</f>
        <v>0</v>
      </c>
      <c r="Z153" s="51">
        <f>COUNTIFS(데이터!$F:$F,$D153,데이터!$N:$N,$A$1,데이터!$O:$O,Z$1)</f>
        <v>0</v>
      </c>
      <c r="AA153" s="52">
        <f>SUMIFS(데이터!$G:$G,데이터!$F:$F,$D153,데이터!$N:$N,$A$1,데이터!$O:$O,Z$1)</f>
        <v>0</v>
      </c>
      <c r="AB153" s="51">
        <f>COUNTIFS(데이터!$F:$F,$D153,데이터!$N:$N,$A$1,데이터!$O:$O,AB$1)</f>
        <v>0</v>
      </c>
      <c r="AC153" s="52">
        <f>SUMIFS(데이터!$G:$G,데이터!$F:$F,$D153,데이터!$N:$N,$A$1,데이터!$O:$O,AB$1)</f>
        <v>0</v>
      </c>
      <c r="AD153" s="51">
        <f>COUNTIFS(데이터!$F:$F,$D153,데이터!$N:$N,$A$1,데이터!$O:$O,AD$1)</f>
        <v>0</v>
      </c>
      <c r="AE153" s="52">
        <f>SUMIFS(데이터!$G:$G,데이터!$F:$F,$D153,데이터!$N:$N,$A$1,데이터!$O:$O,AD$1)</f>
        <v>0</v>
      </c>
      <c r="AF153" s="51">
        <f>COUNTIFS(데이터!$F:$F,$D153,데이터!$N:$N,$A$1,데이터!$O:$O,AF$1)</f>
        <v>0</v>
      </c>
      <c r="AG153" s="52">
        <f>SUMIFS(데이터!$G:$G,데이터!$F:$F,$D153,데이터!$N:$N,$A$1,데이터!$O:$O,AF$1)</f>
        <v>0</v>
      </c>
    </row>
    <row r="154" spans="1:33">
      <c r="A154" s="233"/>
      <c r="B154" s="233"/>
      <c r="C154" s="233"/>
      <c r="D154" s="49" t="str">
        <f>연간집계!D154</f>
        <v>시크북(앨범타입)_280_210_기성원단커버 (시크북(앨범타입)_280_210_30p_기성 원단커버 / 280X210 | 압축앨범 | 없음 | 30p | 로얄레드)</v>
      </c>
      <c r="E154" s="50" t="str">
        <f>연간집계!E154</f>
        <v>시크북(앨범) 280 (로얄레드/30p)</v>
      </c>
      <c r="F154" s="51">
        <f>COUNTIFS(데이터!F:F,D154,데이터!$N:$N,$A$1)</f>
        <v>0</v>
      </c>
      <c r="G154" s="52">
        <f>SUMIFS(데이터!G:G,데이터!F:F,D154,데이터!$N:$N,$A$1)</f>
        <v>0</v>
      </c>
      <c r="H154" s="55">
        <f t="shared" si="2"/>
        <v>0</v>
      </c>
      <c r="I154" s="233"/>
      <c r="J154" s="51">
        <f>COUNTIFS(데이터!$F:$F,$D154,데이터!$N:$N,$A$1,데이터!$O:$O,J$1)</f>
        <v>0</v>
      </c>
      <c r="K154" s="52">
        <f>SUMIFS(데이터!$G:$G,데이터!$F:$F,$D154,데이터!$N:$N,$A$1,데이터!$O:$O,J$1)</f>
        <v>0</v>
      </c>
      <c r="L154" s="51">
        <f>COUNTIFS(데이터!$F:$F,$D154,데이터!$N:$N,$A$1,데이터!$O:$O,L$1)</f>
        <v>0</v>
      </c>
      <c r="M154" s="52">
        <f>SUMIFS(데이터!$G:$G,데이터!$F:$F,$D154,데이터!$N:$N,$A$1,데이터!$O:$O,L$1)</f>
        <v>0</v>
      </c>
      <c r="N154" s="51">
        <f>COUNTIFS(데이터!$F:$F,$D154,데이터!$N:$N,$A$1,데이터!$O:$O,N$1)</f>
        <v>0</v>
      </c>
      <c r="O154" s="52">
        <f>SUMIFS(데이터!$G:$G,데이터!$F:$F,$D154,데이터!$N:$N,$A$1,데이터!$O:$O,N$1)</f>
        <v>0</v>
      </c>
      <c r="P154" s="51">
        <f>COUNTIFS(데이터!$F:$F,$D154,데이터!$N:$N,$A$1,데이터!$O:$O,P$1)</f>
        <v>0</v>
      </c>
      <c r="Q154" s="52">
        <f>SUMIFS(데이터!$G:$G,데이터!$F:$F,$D154,데이터!$N:$N,$A$1,데이터!$O:$O,P$1)</f>
        <v>0</v>
      </c>
      <c r="R154" s="51">
        <f>COUNTIFS(데이터!$F:$F,$D154,데이터!$N:$N,$A$1,데이터!$O:$O,R$1)</f>
        <v>0</v>
      </c>
      <c r="S154" s="52">
        <f>SUMIFS(데이터!$G:$G,데이터!$F:$F,$D154,데이터!$N:$N,$A$1,데이터!$O:$O,R$1)</f>
        <v>0</v>
      </c>
      <c r="T154" s="51">
        <f>COUNTIFS(데이터!$F:$F,$D154,데이터!$N:$N,$A$1,데이터!$O:$O,T$1)</f>
        <v>0</v>
      </c>
      <c r="U154" s="52">
        <f>SUMIFS(데이터!$G:$G,데이터!$F:$F,$D154,데이터!$N:$N,$A$1,데이터!$O:$O,T$1)</f>
        <v>0</v>
      </c>
      <c r="V154" s="51">
        <f>COUNTIFS(데이터!$F:$F,$D154,데이터!$N:$N,$A$1,데이터!$O:$O,V$1)</f>
        <v>0</v>
      </c>
      <c r="W154" s="52">
        <f>SUMIFS(데이터!$G:$G,데이터!$F:$F,$D154,데이터!$N:$N,$A$1,데이터!$O:$O,V$1)</f>
        <v>0</v>
      </c>
      <c r="X154" s="51">
        <f>COUNTIFS(데이터!$F:$F,$D154,데이터!$N:$N,$A$1,데이터!$O:$O,X$1)</f>
        <v>0</v>
      </c>
      <c r="Y154" s="52">
        <f>SUMIFS(데이터!$G:$G,데이터!$F:$F,$D154,데이터!$N:$N,$A$1,데이터!$O:$O,X$1)</f>
        <v>0</v>
      </c>
      <c r="Z154" s="51">
        <f>COUNTIFS(데이터!$F:$F,$D154,데이터!$N:$N,$A$1,데이터!$O:$O,Z$1)</f>
        <v>0</v>
      </c>
      <c r="AA154" s="52">
        <f>SUMIFS(데이터!$G:$G,데이터!$F:$F,$D154,데이터!$N:$N,$A$1,데이터!$O:$O,Z$1)</f>
        <v>0</v>
      </c>
      <c r="AB154" s="51">
        <f>COUNTIFS(데이터!$F:$F,$D154,데이터!$N:$N,$A$1,데이터!$O:$O,AB$1)</f>
        <v>0</v>
      </c>
      <c r="AC154" s="52">
        <f>SUMIFS(데이터!$G:$G,데이터!$F:$F,$D154,데이터!$N:$N,$A$1,데이터!$O:$O,AB$1)</f>
        <v>0</v>
      </c>
      <c r="AD154" s="51">
        <f>COUNTIFS(데이터!$F:$F,$D154,데이터!$N:$N,$A$1,데이터!$O:$O,AD$1)</f>
        <v>0</v>
      </c>
      <c r="AE154" s="52">
        <f>SUMIFS(데이터!$G:$G,데이터!$F:$F,$D154,데이터!$N:$N,$A$1,데이터!$O:$O,AD$1)</f>
        <v>0</v>
      </c>
      <c r="AF154" s="51">
        <f>COUNTIFS(데이터!$F:$F,$D154,데이터!$N:$N,$A$1,데이터!$O:$O,AF$1)</f>
        <v>0</v>
      </c>
      <c r="AG154" s="52">
        <f>SUMIFS(데이터!$G:$G,데이터!$F:$F,$D154,데이터!$N:$N,$A$1,데이터!$O:$O,AF$1)</f>
        <v>0</v>
      </c>
    </row>
    <row r="155" spans="1:33">
      <c r="A155" s="233"/>
      <c r="B155" s="233"/>
      <c r="C155" s="242" t="s">
        <v>1163</v>
      </c>
      <c r="D155" s="49" t="str">
        <f>연간집계!D155</f>
        <v>시크북(앨범타입)_277_352_10p_기성 원단커버 / 277X352 | 압축앨범 | 없음 | 10p | 시크블랙</v>
      </c>
      <c r="E155" s="50" t="str">
        <f>연간집계!E155</f>
        <v>시크북(앨범) 277(시크블랙/10p)</v>
      </c>
      <c r="F155" s="51">
        <f>COUNTIFS(데이터!F:F,D155,데이터!$N:$N,$A$1)</f>
        <v>0</v>
      </c>
      <c r="G155" s="52">
        <f>SUMIFS(데이터!G:G,데이터!F:F,D155,데이터!$N:$N,$A$1)</f>
        <v>0</v>
      </c>
      <c r="H155" s="55">
        <f t="shared" si="2"/>
        <v>0</v>
      </c>
      <c r="I155" s="232">
        <f>SUM(G155:G163)</f>
        <v>1</v>
      </c>
      <c r="J155" s="51">
        <f>COUNTIFS(데이터!$F:$F,$D155,데이터!$N:$N,$A$1,데이터!$O:$O,J$1)</f>
        <v>0</v>
      </c>
      <c r="K155" s="52">
        <f>SUMIFS(데이터!$G:$G,데이터!$F:$F,$D155,데이터!$N:$N,$A$1,데이터!$O:$O,J$1)</f>
        <v>0</v>
      </c>
      <c r="L155" s="51">
        <f>COUNTIFS(데이터!$F:$F,$D155,데이터!$N:$N,$A$1,데이터!$O:$O,L$1)</f>
        <v>0</v>
      </c>
      <c r="M155" s="52">
        <f>SUMIFS(데이터!$G:$G,데이터!$F:$F,$D155,데이터!$N:$N,$A$1,데이터!$O:$O,L$1)</f>
        <v>0</v>
      </c>
      <c r="N155" s="51">
        <f>COUNTIFS(데이터!$F:$F,$D155,데이터!$N:$N,$A$1,데이터!$O:$O,N$1)</f>
        <v>0</v>
      </c>
      <c r="O155" s="52">
        <f>SUMIFS(데이터!$G:$G,데이터!$F:$F,$D155,데이터!$N:$N,$A$1,데이터!$O:$O,N$1)</f>
        <v>0</v>
      </c>
      <c r="P155" s="51">
        <f>COUNTIFS(데이터!$F:$F,$D155,데이터!$N:$N,$A$1,데이터!$O:$O,P$1)</f>
        <v>0</v>
      </c>
      <c r="Q155" s="52">
        <f>SUMIFS(데이터!$G:$G,데이터!$F:$F,$D155,데이터!$N:$N,$A$1,데이터!$O:$O,P$1)</f>
        <v>0</v>
      </c>
      <c r="R155" s="51">
        <f>COUNTIFS(데이터!$F:$F,$D155,데이터!$N:$N,$A$1,데이터!$O:$O,R$1)</f>
        <v>0</v>
      </c>
      <c r="S155" s="52">
        <f>SUMIFS(데이터!$G:$G,데이터!$F:$F,$D155,데이터!$N:$N,$A$1,데이터!$O:$O,R$1)</f>
        <v>0</v>
      </c>
      <c r="T155" s="51">
        <f>COUNTIFS(데이터!$F:$F,$D155,데이터!$N:$N,$A$1,데이터!$O:$O,T$1)</f>
        <v>0</v>
      </c>
      <c r="U155" s="52">
        <f>SUMIFS(데이터!$G:$G,데이터!$F:$F,$D155,데이터!$N:$N,$A$1,데이터!$O:$O,T$1)</f>
        <v>0</v>
      </c>
      <c r="V155" s="51">
        <f>COUNTIFS(데이터!$F:$F,$D155,데이터!$N:$N,$A$1,데이터!$O:$O,V$1)</f>
        <v>0</v>
      </c>
      <c r="W155" s="52">
        <f>SUMIFS(데이터!$G:$G,데이터!$F:$F,$D155,데이터!$N:$N,$A$1,데이터!$O:$O,V$1)</f>
        <v>0</v>
      </c>
      <c r="X155" s="51">
        <f>COUNTIFS(데이터!$F:$F,$D155,데이터!$N:$N,$A$1,데이터!$O:$O,X$1)</f>
        <v>0</v>
      </c>
      <c r="Y155" s="52">
        <f>SUMIFS(데이터!$G:$G,데이터!$F:$F,$D155,데이터!$N:$N,$A$1,데이터!$O:$O,X$1)</f>
        <v>0</v>
      </c>
      <c r="Z155" s="51">
        <f>COUNTIFS(데이터!$F:$F,$D155,데이터!$N:$N,$A$1,데이터!$O:$O,Z$1)</f>
        <v>0</v>
      </c>
      <c r="AA155" s="52">
        <f>SUMIFS(데이터!$G:$G,데이터!$F:$F,$D155,데이터!$N:$N,$A$1,데이터!$O:$O,Z$1)</f>
        <v>0</v>
      </c>
      <c r="AB155" s="51">
        <f>COUNTIFS(데이터!$F:$F,$D155,데이터!$N:$N,$A$1,데이터!$O:$O,AB$1)</f>
        <v>0</v>
      </c>
      <c r="AC155" s="52">
        <f>SUMIFS(데이터!$G:$G,데이터!$F:$F,$D155,데이터!$N:$N,$A$1,데이터!$O:$O,AB$1)</f>
        <v>0</v>
      </c>
      <c r="AD155" s="51">
        <f>COUNTIFS(데이터!$F:$F,$D155,데이터!$N:$N,$A$1,데이터!$O:$O,AD$1)</f>
        <v>0</v>
      </c>
      <c r="AE155" s="52">
        <f>SUMIFS(데이터!$G:$G,데이터!$F:$F,$D155,데이터!$N:$N,$A$1,데이터!$O:$O,AD$1)</f>
        <v>0</v>
      </c>
      <c r="AF155" s="51">
        <f>COUNTIFS(데이터!$F:$F,$D155,데이터!$N:$N,$A$1,데이터!$O:$O,AF$1)</f>
        <v>0</v>
      </c>
      <c r="AG155" s="52">
        <f>SUMIFS(데이터!$G:$G,데이터!$F:$F,$D155,데이터!$N:$N,$A$1,데이터!$O:$O,AF$1)</f>
        <v>0</v>
      </c>
    </row>
    <row r="156" spans="1:33">
      <c r="A156" s="233"/>
      <c r="B156" s="233"/>
      <c r="C156" s="233"/>
      <c r="D156" s="49" t="str">
        <f>연간집계!D156</f>
        <v>시크북(앨범타입)_277_352_10p_기성 원단커버 / 277X352 | 압축앨범 | 없음 | 10p | 로만브라운</v>
      </c>
      <c r="E156" s="50" t="str">
        <f>연간집계!E156</f>
        <v>시크북(앨범) 277 (로만브라운/10p)</v>
      </c>
      <c r="F156" s="51">
        <f>COUNTIFS(데이터!F:F,D156,데이터!$N:$N,$A$1)</f>
        <v>0</v>
      </c>
      <c r="G156" s="52">
        <f>SUMIFS(데이터!G:G,데이터!F:F,D156,데이터!$N:$N,$A$1)</f>
        <v>0</v>
      </c>
      <c r="H156" s="55">
        <f t="shared" si="2"/>
        <v>0</v>
      </c>
      <c r="I156" s="233"/>
      <c r="J156" s="51">
        <f>COUNTIFS(데이터!$F:$F,$D156,데이터!$N:$N,$A$1,데이터!$O:$O,J$1)</f>
        <v>0</v>
      </c>
      <c r="K156" s="52">
        <f>SUMIFS(데이터!$G:$G,데이터!$F:$F,$D156,데이터!$N:$N,$A$1,데이터!$O:$O,J$1)</f>
        <v>0</v>
      </c>
      <c r="L156" s="51">
        <f>COUNTIFS(데이터!$F:$F,$D156,데이터!$N:$N,$A$1,데이터!$O:$O,L$1)</f>
        <v>0</v>
      </c>
      <c r="M156" s="52">
        <f>SUMIFS(데이터!$G:$G,데이터!$F:$F,$D156,데이터!$N:$N,$A$1,데이터!$O:$O,L$1)</f>
        <v>0</v>
      </c>
      <c r="N156" s="51">
        <f>COUNTIFS(데이터!$F:$F,$D156,데이터!$N:$N,$A$1,데이터!$O:$O,N$1)</f>
        <v>0</v>
      </c>
      <c r="O156" s="52">
        <f>SUMIFS(데이터!$G:$G,데이터!$F:$F,$D156,데이터!$N:$N,$A$1,데이터!$O:$O,N$1)</f>
        <v>0</v>
      </c>
      <c r="P156" s="51">
        <f>COUNTIFS(데이터!$F:$F,$D156,데이터!$N:$N,$A$1,데이터!$O:$O,P$1)</f>
        <v>0</v>
      </c>
      <c r="Q156" s="52">
        <f>SUMIFS(데이터!$G:$G,데이터!$F:$F,$D156,데이터!$N:$N,$A$1,데이터!$O:$O,P$1)</f>
        <v>0</v>
      </c>
      <c r="R156" s="51">
        <f>COUNTIFS(데이터!$F:$F,$D156,데이터!$N:$N,$A$1,데이터!$O:$O,R$1)</f>
        <v>0</v>
      </c>
      <c r="S156" s="52">
        <f>SUMIFS(데이터!$G:$G,데이터!$F:$F,$D156,데이터!$N:$N,$A$1,데이터!$O:$O,R$1)</f>
        <v>0</v>
      </c>
      <c r="T156" s="51">
        <f>COUNTIFS(데이터!$F:$F,$D156,데이터!$N:$N,$A$1,데이터!$O:$O,T$1)</f>
        <v>0</v>
      </c>
      <c r="U156" s="52">
        <f>SUMIFS(데이터!$G:$G,데이터!$F:$F,$D156,데이터!$N:$N,$A$1,데이터!$O:$O,T$1)</f>
        <v>0</v>
      </c>
      <c r="V156" s="51">
        <f>COUNTIFS(데이터!$F:$F,$D156,데이터!$N:$N,$A$1,데이터!$O:$O,V$1)</f>
        <v>0</v>
      </c>
      <c r="W156" s="52">
        <f>SUMIFS(데이터!$G:$G,데이터!$F:$F,$D156,데이터!$N:$N,$A$1,데이터!$O:$O,V$1)</f>
        <v>0</v>
      </c>
      <c r="X156" s="51">
        <f>COUNTIFS(데이터!$F:$F,$D156,데이터!$N:$N,$A$1,데이터!$O:$O,X$1)</f>
        <v>0</v>
      </c>
      <c r="Y156" s="52">
        <f>SUMIFS(데이터!$G:$G,데이터!$F:$F,$D156,데이터!$N:$N,$A$1,데이터!$O:$O,X$1)</f>
        <v>0</v>
      </c>
      <c r="Z156" s="51">
        <f>COUNTIFS(데이터!$F:$F,$D156,데이터!$N:$N,$A$1,데이터!$O:$O,Z$1)</f>
        <v>0</v>
      </c>
      <c r="AA156" s="52">
        <f>SUMIFS(데이터!$G:$G,데이터!$F:$F,$D156,데이터!$N:$N,$A$1,데이터!$O:$O,Z$1)</f>
        <v>0</v>
      </c>
      <c r="AB156" s="51">
        <f>COUNTIFS(데이터!$F:$F,$D156,데이터!$N:$N,$A$1,데이터!$O:$O,AB$1)</f>
        <v>0</v>
      </c>
      <c r="AC156" s="52">
        <f>SUMIFS(데이터!$G:$G,데이터!$F:$F,$D156,데이터!$N:$N,$A$1,데이터!$O:$O,AB$1)</f>
        <v>0</v>
      </c>
      <c r="AD156" s="51">
        <f>COUNTIFS(데이터!$F:$F,$D156,데이터!$N:$N,$A$1,데이터!$O:$O,AD$1)</f>
        <v>0</v>
      </c>
      <c r="AE156" s="52">
        <f>SUMIFS(데이터!$G:$G,데이터!$F:$F,$D156,데이터!$N:$N,$A$1,데이터!$O:$O,AD$1)</f>
        <v>0</v>
      </c>
      <c r="AF156" s="51">
        <f>COUNTIFS(데이터!$F:$F,$D156,데이터!$N:$N,$A$1,데이터!$O:$O,AF$1)</f>
        <v>0</v>
      </c>
      <c r="AG156" s="52">
        <f>SUMIFS(데이터!$G:$G,데이터!$F:$F,$D156,데이터!$N:$N,$A$1,데이터!$O:$O,AF$1)</f>
        <v>0</v>
      </c>
    </row>
    <row r="157" spans="1:33">
      <c r="A157" s="233"/>
      <c r="B157" s="233"/>
      <c r="C157" s="233"/>
      <c r="D157" s="49" t="str">
        <f>연간집계!D157</f>
        <v>시크북(앨범타입)_277_352_10p_기성 원단커버 / 277X352 | 압축앨범 | 없음 | 10p | 로얄레드</v>
      </c>
      <c r="E157" s="50" t="str">
        <f>연간집계!E157</f>
        <v>시크북(앨범) 277 (로얄레드/10p)</v>
      </c>
      <c r="F157" s="51">
        <f>COUNTIFS(데이터!F:F,D157,데이터!$N:$N,$A$1)</f>
        <v>0</v>
      </c>
      <c r="G157" s="52">
        <f>SUMIFS(데이터!G:G,데이터!F:F,D157,데이터!$N:$N,$A$1)</f>
        <v>0</v>
      </c>
      <c r="H157" s="55">
        <f t="shared" si="2"/>
        <v>0</v>
      </c>
      <c r="I157" s="233"/>
      <c r="J157" s="51">
        <f>COUNTIFS(데이터!$F:$F,$D157,데이터!$N:$N,$A$1,데이터!$O:$O,J$1)</f>
        <v>0</v>
      </c>
      <c r="K157" s="52">
        <f>SUMIFS(데이터!$G:$G,데이터!$F:$F,$D157,데이터!$N:$N,$A$1,데이터!$O:$O,J$1)</f>
        <v>0</v>
      </c>
      <c r="L157" s="51">
        <f>COUNTIFS(데이터!$F:$F,$D157,데이터!$N:$N,$A$1,데이터!$O:$O,L$1)</f>
        <v>0</v>
      </c>
      <c r="M157" s="52">
        <f>SUMIFS(데이터!$G:$G,데이터!$F:$F,$D157,데이터!$N:$N,$A$1,데이터!$O:$O,L$1)</f>
        <v>0</v>
      </c>
      <c r="N157" s="51">
        <f>COUNTIFS(데이터!$F:$F,$D157,데이터!$N:$N,$A$1,데이터!$O:$O,N$1)</f>
        <v>0</v>
      </c>
      <c r="O157" s="52">
        <f>SUMIFS(데이터!$G:$G,데이터!$F:$F,$D157,데이터!$N:$N,$A$1,데이터!$O:$O,N$1)</f>
        <v>0</v>
      </c>
      <c r="P157" s="51">
        <f>COUNTIFS(데이터!$F:$F,$D157,데이터!$N:$N,$A$1,데이터!$O:$O,P$1)</f>
        <v>0</v>
      </c>
      <c r="Q157" s="52">
        <f>SUMIFS(데이터!$G:$G,데이터!$F:$F,$D157,데이터!$N:$N,$A$1,데이터!$O:$O,P$1)</f>
        <v>0</v>
      </c>
      <c r="R157" s="51">
        <f>COUNTIFS(데이터!$F:$F,$D157,데이터!$N:$N,$A$1,데이터!$O:$O,R$1)</f>
        <v>0</v>
      </c>
      <c r="S157" s="52">
        <f>SUMIFS(데이터!$G:$G,데이터!$F:$F,$D157,데이터!$N:$N,$A$1,데이터!$O:$O,R$1)</f>
        <v>0</v>
      </c>
      <c r="T157" s="51">
        <f>COUNTIFS(데이터!$F:$F,$D157,데이터!$N:$N,$A$1,데이터!$O:$O,T$1)</f>
        <v>0</v>
      </c>
      <c r="U157" s="52">
        <f>SUMIFS(데이터!$G:$G,데이터!$F:$F,$D157,데이터!$N:$N,$A$1,데이터!$O:$O,T$1)</f>
        <v>0</v>
      </c>
      <c r="V157" s="51">
        <f>COUNTIFS(데이터!$F:$F,$D157,데이터!$N:$N,$A$1,데이터!$O:$O,V$1)</f>
        <v>0</v>
      </c>
      <c r="W157" s="52">
        <f>SUMIFS(데이터!$G:$G,데이터!$F:$F,$D157,데이터!$N:$N,$A$1,데이터!$O:$O,V$1)</f>
        <v>0</v>
      </c>
      <c r="X157" s="51">
        <f>COUNTIFS(데이터!$F:$F,$D157,데이터!$N:$N,$A$1,데이터!$O:$O,X$1)</f>
        <v>0</v>
      </c>
      <c r="Y157" s="52">
        <f>SUMIFS(데이터!$G:$G,데이터!$F:$F,$D157,데이터!$N:$N,$A$1,데이터!$O:$O,X$1)</f>
        <v>0</v>
      </c>
      <c r="Z157" s="51">
        <f>COUNTIFS(데이터!$F:$F,$D157,데이터!$N:$N,$A$1,데이터!$O:$O,Z$1)</f>
        <v>0</v>
      </c>
      <c r="AA157" s="52">
        <f>SUMIFS(데이터!$G:$G,데이터!$F:$F,$D157,데이터!$N:$N,$A$1,데이터!$O:$O,Z$1)</f>
        <v>0</v>
      </c>
      <c r="AB157" s="51">
        <f>COUNTIFS(데이터!$F:$F,$D157,데이터!$N:$N,$A$1,데이터!$O:$O,AB$1)</f>
        <v>0</v>
      </c>
      <c r="AC157" s="52">
        <f>SUMIFS(데이터!$G:$G,데이터!$F:$F,$D157,데이터!$N:$N,$A$1,데이터!$O:$O,AB$1)</f>
        <v>0</v>
      </c>
      <c r="AD157" s="51">
        <f>COUNTIFS(데이터!$F:$F,$D157,데이터!$N:$N,$A$1,데이터!$O:$O,AD$1)</f>
        <v>0</v>
      </c>
      <c r="AE157" s="52">
        <f>SUMIFS(데이터!$G:$G,데이터!$F:$F,$D157,데이터!$N:$N,$A$1,데이터!$O:$O,AD$1)</f>
        <v>0</v>
      </c>
      <c r="AF157" s="51">
        <f>COUNTIFS(데이터!$F:$F,$D157,데이터!$N:$N,$A$1,데이터!$O:$O,AF$1)</f>
        <v>0</v>
      </c>
      <c r="AG157" s="52">
        <f>SUMIFS(데이터!$G:$G,데이터!$F:$F,$D157,데이터!$N:$N,$A$1,데이터!$O:$O,AF$1)</f>
        <v>0</v>
      </c>
    </row>
    <row r="158" spans="1:33">
      <c r="A158" s="233"/>
      <c r="B158" s="233"/>
      <c r="C158" s="233"/>
      <c r="D158" s="49" t="str">
        <f>연간집계!D158</f>
        <v>시크북(앨범타입)_277_352_20p_기성 원단커버 / 277X352 | 압축앨범 | 없음 | 20p | 시크블랙</v>
      </c>
      <c r="E158" s="50" t="str">
        <f>연간집계!E158</f>
        <v>시크북(앨범) 277 (시크블랙/20p)</v>
      </c>
      <c r="F158" s="51">
        <f>COUNTIFS(데이터!F:F,D158,데이터!$N:$N,$A$1)</f>
        <v>0</v>
      </c>
      <c r="G158" s="52">
        <f>SUMIFS(데이터!G:G,데이터!F:F,D158,데이터!$N:$N,$A$1)</f>
        <v>0</v>
      </c>
      <c r="H158" s="55">
        <f t="shared" si="2"/>
        <v>0</v>
      </c>
      <c r="I158" s="233"/>
      <c r="J158" s="51">
        <f>COUNTIFS(데이터!$F:$F,$D158,데이터!$N:$N,$A$1,데이터!$O:$O,J$1)</f>
        <v>0</v>
      </c>
      <c r="K158" s="52">
        <f>SUMIFS(데이터!$G:$G,데이터!$F:$F,$D158,데이터!$N:$N,$A$1,데이터!$O:$O,J$1)</f>
        <v>0</v>
      </c>
      <c r="L158" s="51">
        <f>COUNTIFS(데이터!$F:$F,$D158,데이터!$N:$N,$A$1,데이터!$O:$O,L$1)</f>
        <v>0</v>
      </c>
      <c r="M158" s="52">
        <f>SUMIFS(데이터!$G:$G,데이터!$F:$F,$D158,데이터!$N:$N,$A$1,데이터!$O:$O,L$1)</f>
        <v>0</v>
      </c>
      <c r="N158" s="51">
        <f>COUNTIFS(데이터!$F:$F,$D158,데이터!$N:$N,$A$1,데이터!$O:$O,N$1)</f>
        <v>0</v>
      </c>
      <c r="O158" s="52">
        <f>SUMIFS(데이터!$G:$G,데이터!$F:$F,$D158,데이터!$N:$N,$A$1,데이터!$O:$O,N$1)</f>
        <v>0</v>
      </c>
      <c r="P158" s="51">
        <f>COUNTIFS(데이터!$F:$F,$D158,데이터!$N:$N,$A$1,데이터!$O:$O,P$1)</f>
        <v>0</v>
      </c>
      <c r="Q158" s="52">
        <f>SUMIFS(데이터!$G:$G,데이터!$F:$F,$D158,데이터!$N:$N,$A$1,데이터!$O:$O,P$1)</f>
        <v>0</v>
      </c>
      <c r="R158" s="51">
        <f>COUNTIFS(데이터!$F:$F,$D158,데이터!$N:$N,$A$1,데이터!$O:$O,R$1)</f>
        <v>0</v>
      </c>
      <c r="S158" s="52">
        <f>SUMIFS(데이터!$G:$G,데이터!$F:$F,$D158,데이터!$N:$N,$A$1,데이터!$O:$O,R$1)</f>
        <v>0</v>
      </c>
      <c r="T158" s="51">
        <f>COUNTIFS(데이터!$F:$F,$D158,데이터!$N:$N,$A$1,데이터!$O:$O,T$1)</f>
        <v>0</v>
      </c>
      <c r="U158" s="52">
        <f>SUMIFS(데이터!$G:$G,데이터!$F:$F,$D158,데이터!$N:$N,$A$1,데이터!$O:$O,T$1)</f>
        <v>0</v>
      </c>
      <c r="V158" s="51">
        <f>COUNTIFS(데이터!$F:$F,$D158,데이터!$N:$N,$A$1,데이터!$O:$O,V$1)</f>
        <v>0</v>
      </c>
      <c r="W158" s="52">
        <f>SUMIFS(데이터!$G:$G,데이터!$F:$F,$D158,데이터!$N:$N,$A$1,데이터!$O:$O,V$1)</f>
        <v>0</v>
      </c>
      <c r="X158" s="51">
        <f>COUNTIFS(데이터!$F:$F,$D158,데이터!$N:$N,$A$1,데이터!$O:$O,X$1)</f>
        <v>0</v>
      </c>
      <c r="Y158" s="52">
        <f>SUMIFS(데이터!$G:$G,데이터!$F:$F,$D158,데이터!$N:$N,$A$1,데이터!$O:$O,X$1)</f>
        <v>0</v>
      </c>
      <c r="Z158" s="51">
        <f>COUNTIFS(데이터!$F:$F,$D158,데이터!$N:$N,$A$1,데이터!$O:$O,Z$1)</f>
        <v>0</v>
      </c>
      <c r="AA158" s="52">
        <f>SUMIFS(데이터!$G:$G,데이터!$F:$F,$D158,데이터!$N:$N,$A$1,데이터!$O:$O,Z$1)</f>
        <v>0</v>
      </c>
      <c r="AB158" s="51">
        <f>COUNTIFS(데이터!$F:$F,$D158,데이터!$N:$N,$A$1,데이터!$O:$O,AB$1)</f>
        <v>0</v>
      </c>
      <c r="AC158" s="52">
        <f>SUMIFS(데이터!$G:$G,데이터!$F:$F,$D158,데이터!$N:$N,$A$1,데이터!$O:$O,AB$1)</f>
        <v>0</v>
      </c>
      <c r="AD158" s="51">
        <f>COUNTIFS(데이터!$F:$F,$D158,데이터!$N:$N,$A$1,데이터!$O:$O,AD$1)</f>
        <v>0</v>
      </c>
      <c r="AE158" s="52">
        <f>SUMIFS(데이터!$G:$G,데이터!$F:$F,$D158,데이터!$N:$N,$A$1,데이터!$O:$O,AD$1)</f>
        <v>0</v>
      </c>
      <c r="AF158" s="51">
        <f>COUNTIFS(데이터!$F:$F,$D158,데이터!$N:$N,$A$1,데이터!$O:$O,AF$1)</f>
        <v>0</v>
      </c>
      <c r="AG158" s="52">
        <f>SUMIFS(데이터!$G:$G,데이터!$F:$F,$D158,데이터!$N:$N,$A$1,데이터!$O:$O,AF$1)</f>
        <v>0</v>
      </c>
    </row>
    <row r="159" spans="1:33">
      <c r="A159" s="233"/>
      <c r="B159" s="233"/>
      <c r="C159" s="233"/>
      <c r="D159" s="49" t="str">
        <f>연간집계!D159</f>
        <v>시크북(앨범타입)_277_352_기성원단커버 (시크북(앨범타입)_277_352_20p_기성 원단커버 / 277X352 | 압축앨범 | 없음 | 20p | 로만브라운)</v>
      </c>
      <c r="E159" s="50" t="str">
        <f>연간집계!E159</f>
        <v>시크북(앨범) 277 (로만브라운/20p)</v>
      </c>
      <c r="F159" s="51">
        <f>COUNTIFS(데이터!F:F,D159,데이터!$N:$N,$A$1)</f>
        <v>1</v>
      </c>
      <c r="G159" s="52">
        <f>SUMIFS(데이터!G:G,데이터!F:F,D159,데이터!$N:$N,$A$1)</f>
        <v>1</v>
      </c>
      <c r="H159" s="55">
        <f t="shared" si="2"/>
        <v>7.3648549123582268E-5</v>
      </c>
      <c r="I159" s="233"/>
      <c r="J159" s="51">
        <f>COUNTIFS(데이터!$F:$F,$D159,데이터!$N:$N,$A$1,데이터!$O:$O,J$1)</f>
        <v>0</v>
      </c>
      <c r="K159" s="52">
        <f>SUMIFS(데이터!$G:$G,데이터!$F:$F,$D159,데이터!$N:$N,$A$1,데이터!$O:$O,J$1)</f>
        <v>0</v>
      </c>
      <c r="L159" s="51">
        <f>COUNTIFS(데이터!$F:$F,$D159,데이터!$N:$N,$A$1,데이터!$O:$O,L$1)</f>
        <v>0</v>
      </c>
      <c r="M159" s="52">
        <f>SUMIFS(데이터!$G:$G,데이터!$F:$F,$D159,데이터!$N:$N,$A$1,데이터!$O:$O,L$1)</f>
        <v>0</v>
      </c>
      <c r="N159" s="51">
        <f>COUNTIFS(데이터!$F:$F,$D159,데이터!$N:$N,$A$1,데이터!$O:$O,N$1)</f>
        <v>0</v>
      </c>
      <c r="O159" s="52">
        <f>SUMIFS(데이터!$G:$G,데이터!$F:$F,$D159,데이터!$N:$N,$A$1,데이터!$O:$O,N$1)</f>
        <v>0</v>
      </c>
      <c r="P159" s="51">
        <f>COUNTIFS(데이터!$F:$F,$D159,데이터!$N:$N,$A$1,데이터!$O:$O,P$1)</f>
        <v>0</v>
      </c>
      <c r="Q159" s="52">
        <f>SUMIFS(데이터!$G:$G,데이터!$F:$F,$D159,데이터!$N:$N,$A$1,데이터!$O:$O,P$1)</f>
        <v>0</v>
      </c>
      <c r="R159" s="51">
        <f>COUNTIFS(데이터!$F:$F,$D159,데이터!$N:$N,$A$1,데이터!$O:$O,R$1)</f>
        <v>0</v>
      </c>
      <c r="S159" s="52">
        <f>SUMIFS(데이터!$G:$G,데이터!$F:$F,$D159,데이터!$N:$N,$A$1,데이터!$O:$O,R$1)</f>
        <v>0</v>
      </c>
      <c r="T159" s="51">
        <f>COUNTIFS(데이터!$F:$F,$D159,데이터!$N:$N,$A$1,데이터!$O:$O,T$1)</f>
        <v>0</v>
      </c>
      <c r="U159" s="52">
        <f>SUMIFS(데이터!$G:$G,데이터!$F:$F,$D159,데이터!$N:$N,$A$1,데이터!$O:$O,T$1)</f>
        <v>0</v>
      </c>
      <c r="V159" s="51">
        <f>COUNTIFS(데이터!$F:$F,$D159,데이터!$N:$N,$A$1,데이터!$O:$O,V$1)</f>
        <v>0</v>
      </c>
      <c r="W159" s="52">
        <f>SUMIFS(데이터!$G:$G,데이터!$F:$F,$D159,데이터!$N:$N,$A$1,데이터!$O:$O,V$1)</f>
        <v>0</v>
      </c>
      <c r="X159" s="51">
        <f>COUNTIFS(데이터!$F:$F,$D159,데이터!$N:$N,$A$1,데이터!$O:$O,X$1)</f>
        <v>0</v>
      </c>
      <c r="Y159" s="52">
        <f>SUMIFS(데이터!$G:$G,데이터!$F:$F,$D159,데이터!$N:$N,$A$1,데이터!$O:$O,X$1)</f>
        <v>0</v>
      </c>
      <c r="Z159" s="51">
        <f>COUNTIFS(데이터!$F:$F,$D159,데이터!$N:$N,$A$1,데이터!$O:$O,Z$1)</f>
        <v>0</v>
      </c>
      <c r="AA159" s="52">
        <f>SUMIFS(데이터!$G:$G,데이터!$F:$F,$D159,데이터!$N:$N,$A$1,데이터!$O:$O,Z$1)</f>
        <v>0</v>
      </c>
      <c r="AB159" s="51">
        <f>COUNTIFS(데이터!$F:$F,$D159,데이터!$N:$N,$A$1,데이터!$O:$O,AB$1)</f>
        <v>0</v>
      </c>
      <c r="AC159" s="52">
        <f>SUMIFS(데이터!$G:$G,데이터!$F:$F,$D159,데이터!$N:$N,$A$1,데이터!$O:$O,AB$1)</f>
        <v>0</v>
      </c>
      <c r="AD159" s="51">
        <f>COUNTIFS(데이터!$F:$F,$D159,데이터!$N:$N,$A$1,데이터!$O:$O,AD$1)</f>
        <v>1</v>
      </c>
      <c r="AE159" s="52">
        <f>SUMIFS(데이터!$G:$G,데이터!$F:$F,$D159,데이터!$N:$N,$A$1,데이터!$O:$O,AD$1)</f>
        <v>1</v>
      </c>
      <c r="AF159" s="51">
        <f>COUNTIFS(데이터!$F:$F,$D159,데이터!$N:$N,$A$1,데이터!$O:$O,AF$1)</f>
        <v>0</v>
      </c>
      <c r="AG159" s="52">
        <f>SUMIFS(데이터!$G:$G,데이터!$F:$F,$D159,데이터!$N:$N,$A$1,데이터!$O:$O,AF$1)</f>
        <v>0</v>
      </c>
    </row>
    <row r="160" spans="1:33">
      <c r="A160" s="233"/>
      <c r="B160" s="233"/>
      <c r="C160" s="233"/>
      <c r="D160" s="49" t="str">
        <f>연간집계!D160</f>
        <v>시크북(앨범타입)_277_352_20p_기성 원단커버 / 277X352 | 압축앨범 | 없음 | 20p | 로얄레드</v>
      </c>
      <c r="E160" s="50" t="str">
        <f>연간집계!E160</f>
        <v>시크북(앨범) 277 (로얄레드/20p)</v>
      </c>
      <c r="F160" s="51">
        <f>COUNTIFS(데이터!F:F,D160,데이터!$N:$N,$A$1)</f>
        <v>0</v>
      </c>
      <c r="G160" s="52">
        <f>SUMIFS(데이터!G:G,데이터!F:F,D160,데이터!$N:$N,$A$1)</f>
        <v>0</v>
      </c>
      <c r="H160" s="55">
        <f t="shared" si="2"/>
        <v>0</v>
      </c>
      <c r="I160" s="233"/>
      <c r="J160" s="51">
        <f>COUNTIFS(데이터!$F:$F,$D160,데이터!$N:$N,$A$1,데이터!$O:$O,J$1)</f>
        <v>0</v>
      </c>
      <c r="K160" s="52">
        <f>SUMIFS(데이터!$G:$G,데이터!$F:$F,$D160,데이터!$N:$N,$A$1,데이터!$O:$O,J$1)</f>
        <v>0</v>
      </c>
      <c r="L160" s="51">
        <f>COUNTIFS(데이터!$F:$F,$D160,데이터!$N:$N,$A$1,데이터!$O:$O,L$1)</f>
        <v>0</v>
      </c>
      <c r="M160" s="52">
        <f>SUMIFS(데이터!$G:$G,데이터!$F:$F,$D160,데이터!$N:$N,$A$1,데이터!$O:$O,L$1)</f>
        <v>0</v>
      </c>
      <c r="N160" s="51">
        <f>COUNTIFS(데이터!$F:$F,$D160,데이터!$N:$N,$A$1,데이터!$O:$O,N$1)</f>
        <v>0</v>
      </c>
      <c r="O160" s="52">
        <f>SUMIFS(데이터!$G:$G,데이터!$F:$F,$D160,데이터!$N:$N,$A$1,데이터!$O:$O,N$1)</f>
        <v>0</v>
      </c>
      <c r="P160" s="51">
        <f>COUNTIFS(데이터!$F:$F,$D160,데이터!$N:$N,$A$1,데이터!$O:$O,P$1)</f>
        <v>0</v>
      </c>
      <c r="Q160" s="52">
        <f>SUMIFS(데이터!$G:$G,데이터!$F:$F,$D160,데이터!$N:$N,$A$1,데이터!$O:$O,P$1)</f>
        <v>0</v>
      </c>
      <c r="R160" s="51">
        <f>COUNTIFS(데이터!$F:$F,$D160,데이터!$N:$N,$A$1,데이터!$O:$O,R$1)</f>
        <v>0</v>
      </c>
      <c r="S160" s="52">
        <f>SUMIFS(데이터!$G:$G,데이터!$F:$F,$D160,데이터!$N:$N,$A$1,데이터!$O:$O,R$1)</f>
        <v>0</v>
      </c>
      <c r="T160" s="51">
        <f>COUNTIFS(데이터!$F:$F,$D160,데이터!$N:$N,$A$1,데이터!$O:$O,T$1)</f>
        <v>0</v>
      </c>
      <c r="U160" s="52">
        <f>SUMIFS(데이터!$G:$G,데이터!$F:$F,$D160,데이터!$N:$N,$A$1,데이터!$O:$O,T$1)</f>
        <v>0</v>
      </c>
      <c r="V160" s="51">
        <f>COUNTIFS(데이터!$F:$F,$D160,데이터!$N:$N,$A$1,데이터!$O:$O,V$1)</f>
        <v>0</v>
      </c>
      <c r="W160" s="52">
        <f>SUMIFS(데이터!$G:$G,데이터!$F:$F,$D160,데이터!$N:$N,$A$1,데이터!$O:$O,V$1)</f>
        <v>0</v>
      </c>
      <c r="X160" s="51">
        <f>COUNTIFS(데이터!$F:$F,$D160,데이터!$N:$N,$A$1,데이터!$O:$O,X$1)</f>
        <v>0</v>
      </c>
      <c r="Y160" s="52">
        <f>SUMIFS(데이터!$G:$G,데이터!$F:$F,$D160,데이터!$N:$N,$A$1,데이터!$O:$O,X$1)</f>
        <v>0</v>
      </c>
      <c r="Z160" s="51">
        <f>COUNTIFS(데이터!$F:$F,$D160,데이터!$N:$N,$A$1,데이터!$O:$O,Z$1)</f>
        <v>0</v>
      </c>
      <c r="AA160" s="52">
        <f>SUMIFS(데이터!$G:$G,데이터!$F:$F,$D160,데이터!$N:$N,$A$1,데이터!$O:$O,Z$1)</f>
        <v>0</v>
      </c>
      <c r="AB160" s="51">
        <f>COUNTIFS(데이터!$F:$F,$D160,데이터!$N:$N,$A$1,데이터!$O:$O,AB$1)</f>
        <v>0</v>
      </c>
      <c r="AC160" s="52">
        <f>SUMIFS(데이터!$G:$G,데이터!$F:$F,$D160,데이터!$N:$N,$A$1,데이터!$O:$O,AB$1)</f>
        <v>0</v>
      </c>
      <c r="AD160" s="51">
        <f>COUNTIFS(데이터!$F:$F,$D160,데이터!$N:$N,$A$1,데이터!$O:$O,AD$1)</f>
        <v>0</v>
      </c>
      <c r="AE160" s="52">
        <f>SUMIFS(데이터!$G:$G,데이터!$F:$F,$D160,데이터!$N:$N,$A$1,데이터!$O:$O,AD$1)</f>
        <v>0</v>
      </c>
      <c r="AF160" s="51">
        <f>COUNTIFS(데이터!$F:$F,$D160,데이터!$N:$N,$A$1,데이터!$O:$O,AF$1)</f>
        <v>0</v>
      </c>
      <c r="AG160" s="52">
        <f>SUMIFS(데이터!$G:$G,데이터!$F:$F,$D160,데이터!$N:$N,$A$1,데이터!$O:$O,AF$1)</f>
        <v>0</v>
      </c>
    </row>
    <row r="161" spans="1:33">
      <c r="A161" s="233"/>
      <c r="B161" s="233"/>
      <c r="C161" s="233"/>
      <c r="D161" s="49" t="str">
        <f>연간집계!D161</f>
        <v>시크북(앨범타입)_277_352_30p_기성 원단커버 / 277X352 | 압축앨범 | 없음 | 30p | 시크블랙</v>
      </c>
      <c r="E161" s="50" t="str">
        <f>연간집계!E161</f>
        <v>시크북(앨범) 277 (시크블랙/30p)</v>
      </c>
      <c r="F161" s="51">
        <f>COUNTIFS(데이터!F:F,D161,데이터!$N:$N,$A$1)</f>
        <v>0</v>
      </c>
      <c r="G161" s="52">
        <f>SUMIFS(데이터!G:G,데이터!F:F,D161,데이터!$N:$N,$A$1)</f>
        <v>0</v>
      </c>
      <c r="H161" s="55">
        <f t="shared" si="2"/>
        <v>0</v>
      </c>
      <c r="I161" s="233"/>
      <c r="J161" s="51">
        <f>COUNTIFS(데이터!$F:$F,$D161,데이터!$N:$N,$A$1,데이터!$O:$O,J$1)</f>
        <v>0</v>
      </c>
      <c r="K161" s="52">
        <f>SUMIFS(데이터!$G:$G,데이터!$F:$F,$D161,데이터!$N:$N,$A$1,데이터!$O:$O,J$1)</f>
        <v>0</v>
      </c>
      <c r="L161" s="51">
        <f>COUNTIFS(데이터!$F:$F,$D161,데이터!$N:$N,$A$1,데이터!$O:$O,L$1)</f>
        <v>0</v>
      </c>
      <c r="M161" s="52">
        <f>SUMIFS(데이터!$G:$G,데이터!$F:$F,$D161,데이터!$N:$N,$A$1,데이터!$O:$O,L$1)</f>
        <v>0</v>
      </c>
      <c r="N161" s="51">
        <f>COUNTIFS(데이터!$F:$F,$D161,데이터!$N:$N,$A$1,데이터!$O:$O,N$1)</f>
        <v>0</v>
      </c>
      <c r="O161" s="52">
        <f>SUMIFS(데이터!$G:$G,데이터!$F:$F,$D161,데이터!$N:$N,$A$1,데이터!$O:$O,N$1)</f>
        <v>0</v>
      </c>
      <c r="P161" s="51">
        <f>COUNTIFS(데이터!$F:$F,$D161,데이터!$N:$N,$A$1,데이터!$O:$O,P$1)</f>
        <v>0</v>
      </c>
      <c r="Q161" s="52">
        <f>SUMIFS(데이터!$G:$G,데이터!$F:$F,$D161,데이터!$N:$N,$A$1,데이터!$O:$O,P$1)</f>
        <v>0</v>
      </c>
      <c r="R161" s="51">
        <f>COUNTIFS(데이터!$F:$F,$D161,데이터!$N:$N,$A$1,데이터!$O:$O,R$1)</f>
        <v>0</v>
      </c>
      <c r="S161" s="52">
        <f>SUMIFS(데이터!$G:$G,데이터!$F:$F,$D161,데이터!$N:$N,$A$1,데이터!$O:$O,R$1)</f>
        <v>0</v>
      </c>
      <c r="T161" s="51">
        <f>COUNTIFS(데이터!$F:$F,$D161,데이터!$N:$N,$A$1,데이터!$O:$O,T$1)</f>
        <v>0</v>
      </c>
      <c r="U161" s="52">
        <f>SUMIFS(데이터!$G:$G,데이터!$F:$F,$D161,데이터!$N:$N,$A$1,데이터!$O:$O,T$1)</f>
        <v>0</v>
      </c>
      <c r="V161" s="51">
        <f>COUNTIFS(데이터!$F:$F,$D161,데이터!$N:$N,$A$1,데이터!$O:$O,V$1)</f>
        <v>0</v>
      </c>
      <c r="W161" s="52">
        <f>SUMIFS(데이터!$G:$G,데이터!$F:$F,$D161,데이터!$N:$N,$A$1,데이터!$O:$O,V$1)</f>
        <v>0</v>
      </c>
      <c r="X161" s="51">
        <f>COUNTIFS(데이터!$F:$F,$D161,데이터!$N:$N,$A$1,데이터!$O:$O,X$1)</f>
        <v>0</v>
      </c>
      <c r="Y161" s="52">
        <f>SUMIFS(데이터!$G:$G,데이터!$F:$F,$D161,데이터!$N:$N,$A$1,데이터!$O:$O,X$1)</f>
        <v>0</v>
      </c>
      <c r="Z161" s="51">
        <f>COUNTIFS(데이터!$F:$F,$D161,데이터!$N:$N,$A$1,데이터!$O:$O,Z$1)</f>
        <v>0</v>
      </c>
      <c r="AA161" s="52">
        <f>SUMIFS(데이터!$G:$G,데이터!$F:$F,$D161,데이터!$N:$N,$A$1,데이터!$O:$O,Z$1)</f>
        <v>0</v>
      </c>
      <c r="AB161" s="51">
        <f>COUNTIFS(데이터!$F:$F,$D161,데이터!$N:$N,$A$1,데이터!$O:$O,AB$1)</f>
        <v>0</v>
      </c>
      <c r="AC161" s="52">
        <f>SUMIFS(데이터!$G:$G,데이터!$F:$F,$D161,데이터!$N:$N,$A$1,데이터!$O:$O,AB$1)</f>
        <v>0</v>
      </c>
      <c r="AD161" s="51">
        <f>COUNTIFS(데이터!$F:$F,$D161,데이터!$N:$N,$A$1,데이터!$O:$O,AD$1)</f>
        <v>0</v>
      </c>
      <c r="AE161" s="52">
        <f>SUMIFS(데이터!$G:$G,데이터!$F:$F,$D161,데이터!$N:$N,$A$1,데이터!$O:$O,AD$1)</f>
        <v>0</v>
      </c>
      <c r="AF161" s="51">
        <f>COUNTIFS(데이터!$F:$F,$D161,데이터!$N:$N,$A$1,데이터!$O:$O,AF$1)</f>
        <v>0</v>
      </c>
      <c r="AG161" s="52">
        <f>SUMIFS(데이터!$G:$G,데이터!$F:$F,$D161,데이터!$N:$N,$A$1,데이터!$O:$O,AF$1)</f>
        <v>0</v>
      </c>
    </row>
    <row r="162" spans="1:33">
      <c r="A162" s="233"/>
      <c r="B162" s="233"/>
      <c r="C162" s="233"/>
      <c r="D162" s="49" t="str">
        <f>연간집계!D162</f>
        <v>시크북(앨범타입)_277_352_기성원단커버 (시크북(앨범타입)_277_352_30p_기성 원단커버 / 277X352 | 압축앨범 | 없음 | 30p | 로만브라운)</v>
      </c>
      <c r="E162" s="50" t="str">
        <f>연간집계!E162</f>
        <v>시크북(앨범) 277 (로만브라운/30p)</v>
      </c>
      <c r="F162" s="51">
        <f>COUNTIFS(데이터!F:F,D162,데이터!$N:$N,$A$1)</f>
        <v>0</v>
      </c>
      <c r="G162" s="52">
        <f>SUMIFS(데이터!G:G,데이터!F:F,D162,데이터!$N:$N,$A$1)</f>
        <v>0</v>
      </c>
      <c r="H162" s="55">
        <f t="shared" si="2"/>
        <v>0</v>
      </c>
      <c r="I162" s="233"/>
      <c r="J162" s="51">
        <f>COUNTIFS(데이터!$F:$F,$D162,데이터!$N:$N,$A$1,데이터!$O:$O,J$1)</f>
        <v>0</v>
      </c>
      <c r="K162" s="52">
        <f>SUMIFS(데이터!$G:$G,데이터!$F:$F,$D162,데이터!$N:$N,$A$1,데이터!$O:$O,J$1)</f>
        <v>0</v>
      </c>
      <c r="L162" s="51">
        <f>COUNTIFS(데이터!$F:$F,$D162,데이터!$N:$N,$A$1,데이터!$O:$O,L$1)</f>
        <v>0</v>
      </c>
      <c r="M162" s="52">
        <f>SUMIFS(데이터!$G:$G,데이터!$F:$F,$D162,데이터!$N:$N,$A$1,데이터!$O:$O,L$1)</f>
        <v>0</v>
      </c>
      <c r="N162" s="51">
        <f>COUNTIFS(데이터!$F:$F,$D162,데이터!$N:$N,$A$1,데이터!$O:$O,N$1)</f>
        <v>0</v>
      </c>
      <c r="O162" s="52">
        <f>SUMIFS(데이터!$G:$G,데이터!$F:$F,$D162,데이터!$N:$N,$A$1,데이터!$O:$O,N$1)</f>
        <v>0</v>
      </c>
      <c r="P162" s="51">
        <f>COUNTIFS(데이터!$F:$F,$D162,데이터!$N:$N,$A$1,데이터!$O:$O,P$1)</f>
        <v>0</v>
      </c>
      <c r="Q162" s="52">
        <f>SUMIFS(데이터!$G:$G,데이터!$F:$F,$D162,데이터!$N:$N,$A$1,데이터!$O:$O,P$1)</f>
        <v>0</v>
      </c>
      <c r="R162" s="51">
        <f>COUNTIFS(데이터!$F:$F,$D162,데이터!$N:$N,$A$1,데이터!$O:$O,R$1)</f>
        <v>0</v>
      </c>
      <c r="S162" s="52">
        <f>SUMIFS(데이터!$G:$G,데이터!$F:$F,$D162,데이터!$N:$N,$A$1,데이터!$O:$O,R$1)</f>
        <v>0</v>
      </c>
      <c r="T162" s="51">
        <f>COUNTIFS(데이터!$F:$F,$D162,데이터!$N:$N,$A$1,데이터!$O:$O,T$1)</f>
        <v>0</v>
      </c>
      <c r="U162" s="52">
        <f>SUMIFS(데이터!$G:$G,데이터!$F:$F,$D162,데이터!$N:$N,$A$1,데이터!$O:$O,T$1)</f>
        <v>0</v>
      </c>
      <c r="V162" s="51">
        <f>COUNTIFS(데이터!$F:$F,$D162,데이터!$N:$N,$A$1,데이터!$O:$O,V$1)</f>
        <v>0</v>
      </c>
      <c r="W162" s="52">
        <f>SUMIFS(데이터!$G:$G,데이터!$F:$F,$D162,데이터!$N:$N,$A$1,데이터!$O:$O,V$1)</f>
        <v>0</v>
      </c>
      <c r="X162" s="51">
        <f>COUNTIFS(데이터!$F:$F,$D162,데이터!$N:$N,$A$1,데이터!$O:$O,X$1)</f>
        <v>0</v>
      </c>
      <c r="Y162" s="52">
        <f>SUMIFS(데이터!$G:$G,데이터!$F:$F,$D162,데이터!$N:$N,$A$1,데이터!$O:$O,X$1)</f>
        <v>0</v>
      </c>
      <c r="Z162" s="51">
        <f>COUNTIFS(데이터!$F:$F,$D162,데이터!$N:$N,$A$1,데이터!$O:$O,Z$1)</f>
        <v>0</v>
      </c>
      <c r="AA162" s="52">
        <f>SUMIFS(데이터!$G:$G,데이터!$F:$F,$D162,데이터!$N:$N,$A$1,데이터!$O:$O,Z$1)</f>
        <v>0</v>
      </c>
      <c r="AB162" s="51">
        <f>COUNTIFS(데이터!$F:$F,$D162,데이터!$N:$N,$A$1,데이터!$O:$O,AB$1)</f>
        <v>0</v>
      </c>
      <c r="AC162" s="52">
        <f>SUMIFS(데이터!$G:$G,데이터!$F:$F,$D162,데이터!$N:$N,$A$1,데이터!$O:$O,AB$1)</f>
        <v>0</v>
      </c>
      <c r="AD162" s="51">
        <f>COUNTIFS(데이터!$F:$F,$D162,데이터!$N:$N,$A$1,데이터!$O:$O,AD$1)</f>
        <v>0</v>
      </c>
      <c r="AE162" s="52">
        <f>SUMIFS(데이터!$G:$G,데이터!$F:$F,$D162,데이터!$N:$N,$A$1,데이터!$O:$O,AD$1)</f>
        <v>0</v>
      </c>
      <c r="AF162" s="51">
        <f>COUNTIFS(데이터!$F:$F,$D162,데이터!$N:$N,$A$1,데이터!$O:$O,AF$1)</f>
        <v>0</v>
      </c>
      <c r="AG162" s="52">
        <f>SUMIFS(데이터!$G:$G,데이터!$F:$F,$D162,데이터!$N:$N,$A$1,데이터!$O:$O,AF$1)</f>
        <v>0</v>
      </c>
    </row>
    <row r="163" spans="1:33">
      <c r="A163" s="233"/>
      <c r="B163" s="233"/>
      <c r="C163" s="233"/>
      <c r="D163" s="49" t="str">
        <f>연간집계!D163</f>
        <v>시크북(앨범타입)_277_352_30p_기성 원단커버 / 277X352 | 압축앨범 | 없음 | 30p | 로얄레드</v>
      </c>
      <c r="E163" s="50" t="str">
        <f>연간집계!E163</f>
        <v>시크북(앨범) 277 (로얄레드/30p)</v>
      </c>
      <c r="F163" s="51">
        <f>COUNTIFS(데이터!F:F,D163,데이터!$N:$N,$A$1)</f>
        <v>0</v>
      </c>
      <c r="G163" s="52">
        <f>SUMIFS(데이터!G:G,데이터!F:F,D163,데이터!$N:$N,$A$1)</f>
        <v>0</v>
      </c>
      <c r="H163" s="55">
        <f t="shared" si="2"/>
        <v>0</v>
      </c>
      <c r="I163" s="233"/>
      <c r="J163" s="51">
        <f>COUNTIFS(데이터!$F:$F,$D163,데이터!$N:$N,$A$1,데이터!$O:$O,J$1)</f>
        <v>0</v>
      </c>
      <c r="K163" s="52">
        <f>SUMIFS(데이터!$G:$G,데이터!$F:$F,$D163,데이터!$N:$N,$A$1,데이터!$O:$O,J$1)</f>
        <v>0</v>
      </c>
      <c r="L163" s="51">
        <f>COUNTIFS(데이터!$F:$F,$D163,데이터!$N:$N,$A$1,데이터!$O:$O,L$1)</f>
        <v>0</v>
      </c>
      <c r="M163" s="52">
        <f>SUMIFS(데이터!$G:$G,데이터!$F:$F,$D163,데이터!$N:$N,$A$1,데이터!$O:$O,L$1)</f>
        <v>0</v>
      </c>
      <c r="N163" s="51">
        <f>COUNTIFS(데이터!$F:$F,$D163,데이터!$N:$N,$A$1,데이터!$O:$O,N$1)</f>
        <v>0</v>
      </c>
      <c r="O163" s="52">
        <f>SUMIFS(데이터!$G:$G,데이터!$F:$F,$D163,데이터!$N:$N,$A$1,데이터!$O:$O,N$1)</f>
        <v>0</v>
      </c>
      <c r="P163" s="51">
        <f>COUNTIFS(데이터!$F:$F,$D163,데이터!$N:$N,$A$1,데이터!$O:$O,P$1)</f>
        <v>0</v>
      </c>
      <c r="Q163" s="52">
        <f>SUMIFS(데이터!$G:$G,데이터!$F:$F,$D163,데이터!$N:$N,$A$1,데이터!$O:$O,P$1)</f>
        <v>0</v>
      </c>
      <c r="R163" s="51">
        <f>COUNTIFS(데이터!$F:$F,$D163,데이터!$N:$N,$A$1,데이터!$O:$O,R$1)</f>
        <v>0</v>
      </c>
      <c r="S163" s="52">
        <f>SUMIFS(데이터!$G:$G,데이터!$F:$F,$D163,데이터!$N:$N,$A$1,데이터!$O:$O,R$1)</f>
        <v>0</v>
      </c>
      <c r="T163" s="51">
        <f>COUNTIFS(데이터!$F:$F,$D163,데이터!$N:$N,$A$1,데이터!$O:$O,T$1)</f>
        <v>0</v>
      </c>
      <c r="U163" s="52">
        <f>SUMIFS(데이터!$G:$G,데이터!$F:$F,$D163,데이터!$N:$N,$A$1,데이터!$O:$O,T$1)</f>
        <v>0</v>
      </c>
      <c r="V163" s="51">
        <f>COUNTIFS(데이터!$F:$F,$D163,데이터!$N:$N,$A$1,데이터!$O:$O,V$1)</f>
        <v>0</v>
      </c>
      <c r="W163" s="52">
        <f>SUMIFS(데이터!$G:$G,데이터!$F:$F,$D163,데이터!$N:$N,$A$1,데이터!$O:$O,V$1)</f>
        <v>0</v>
      </c>
      <c r="X163" s="51">
        <f>COUNTIFS(데이터!$F:$F,$D163,데이터!$N:$N,$A$1,데이터!$O:$O,X$1)</f>
        <v>0</v>
      </c>
      <c r="Y163" s="52">
        <f>SUMIFS(데이터!$G:$G,데이터!$F:$F,$D163,데이터!$N:$N,$A$1,데이터!$O:$O,X$1)</f>
        <v>0</v>
      </c>
      <c r="Z163" s="51">
        <f>COUNTIFS(데이터!$F:$F,$D163,데이터!$N:$N,$A$1,데이터!$O:$O,Z$1)</f>
        <v>0</v>
      </c>
      <c r="AA163" s="52">
        <f>SUMIFS(데이터!$G:$G,데이터!$F:$F,$D163,데이터!$N:$N,$A$1,데이터!$O:$O,Z$1)</f>
        <v>0</v>
      </c>
      <c r="AB163" s="51">
        <f>COUNTIFS(데이터!$F:$F,$D163,데이터!$N:$N,$A$1,데이터!$O:$O,AB$1)</f>
        <v>0</v>
      </c>
      <c r="AC163" s="52">
        <f>SUMIFS(데이터!$G:$G,데이터!$F:$F,$D163,데이터!$N:$N,$A$1,데이터!$O:$O,AB$1)</f>
        <v>0</v>
      </c>
      <c r="AD163" s="51">
        <f>COUNTIFS(데이터!$F:$F,$D163,데이터!$N:$N,$A$1,데이터!$O:$O,AD$1)</f>
        <v>0</v>
      </c>
      <c r="AE163" s="52">
        <f>SUMIFS(데이터!$G:$G,데이터!$F:$F,$D163,데이터!$N:$N,$A$1,데이터!$O:$O,AD$1)</f>
        <v>0</v>
      </c>
      <c r="AF163" s="51">
        <f>COUNTIFS(데이터!$F:$F,$D163,데이터!$N:$N,$A$1,데이터!$O:$O,AF$1)</f>
        <v>0</v>
      </c>
      <c r="AG163" s="52">
        <f>SUMIFS(데이터!$G:$G,데이터!$F:$F,$D163,데이터!$N:$N,$A$1,데이터!$O:$O,AF$1)</f>
        <v>0</v>
      </c>
    </row>
    <row r="164" spans="1:33">
      <c r="A164" s="233"/>
      <c r="B164" s="233"/>
      <c r="C164" s="242" t="s">
        <v>1182</v>
      </c>
      <c r="D164" s="49" t="str">
        <f>연간집계!D164</f>
        <v>시크북(앨범타입)_352_277_10p_기성 원단커버 / 352X277 | 압축앨범 | 없음 | 10p | 시크블랙</v>
      </c>
      <c r="E164" s="50" t="str">
        <f>연간집계!E164</f>
        <v>시크북(앨범) 352 (시크블랙/10p)</v>
      </c>
      <c r="F164" s="51">
        <f>COUNTIFS(데이터!F:F,D164,데이터!$N:$N,$A$1)</f>
        <v>0</v>
      </c>
      <c r="G164" s="52">
        <f>SUMIFS(데이터!G:G,데이터!F:F,D164,데이터!$N:$N,$A$1)</f>
        <v>0</v>
      </c>
      <c r="H164" s="55">
        <f t="shared" si="2"/>
        <v>0</v>
      </c>
      <c r="I164" s="232">
        <f>SUM(G164:G172)</f>
        <v>1</v>
      </c>
      <c r="J164" s="51">
        <f>COUNTIFS(데이터!$F:$F,$D164,데이터!$N:$N,$A$1,데이터!$O:$O,J$1)</f>
        <v>0</v>
      </c>
      <c r="K164" s="52">
        <f>SUMIFS(데이터!$G:$G,데이터!$F:$F,$D164,데이터!$N:$N,$A$1,데이터!$O:$O,J$1)</f>
        <v>0</v>
      </c>
      <c r="L164" s="51">
        <f>COUNTIFS(데이터!$F:$F,$D164,데이터!$N:$N,$A$1,데이터!$O:$O,L$1)</f>
        <v>0</v>
      </c>
      <c r="M164" s="52">
        <f>SUMIFS(데이터!$G:$G,데이터!$F:$F,$D164,데이터!$N:$N,$A$1,데이터!$O:$O,L$1)</f>
        <v>0</v>
      </c>
      <c r="N164" s="51">
        <f>COUNTIFS(데이터!$F:$F,$D164,데이터!$N:$N,$A$1,데이터!$O:$O,N$1)</f>
        <v>0</v>
      </c>
      <c r="O164" s="52">
        <f>SUMIFS(데이터!$G:$G,데이터!$F:$F,$D164,데이터!$N:$N,$A$1,데이터!$O:$O,N$1)</f>
        <v>0</v>
      </c>
      <c r="P164" s="51">
        <f>COUNTIFS(데이터!$F:$F,$D164,데이터!$N:$N,$A$1,데이터!$O:$O,P$1)</f>
        <v>0</v>
      </c>
      <c r="Q164" s="52">
        <f>SUMIFS(데이터!$G:$G,데이터!$F:$F,$D164,데이터!$N:$N,$A$1,데이터!$O:$O,P$1)</f>
        <v>0</v>
      </c>
      <c r="R164" s="51">
        <f>COUNTIFS(데이터!$F:$F,$D164,데이터!$N:$N,$A$1,데이터!$O:$O,R$1)</f>
        <v>0</v>
      </c>
      <c r="S164" s="52">
        <f>SUMIFS(데이터!$G:$G,데이터!$F:$F,$D164,데이터!$N:$N,$A$1,데이터!$O:$O,R$1)</f>
        <v>0</v>
      </c>
      <c r="T164" s="51">
        <f>COUNTIFS(데이터!$F:$F,$D164,데이터!$N:$N,$A$1,데이터!$O:$O,T$1)</f>
        <v>0</v>
      </c>
      <c r="U164" s="52">
        <f>SUMIFS(데이터!$G:$G,데이터!$F:$F,$D164,데이터!$N:$N,$A$1,데이터!$O:$O,T$1)</f>
        <v>0</v>
      </c>
      <c r="V164" s="51">
        <f>COUNTIFS(데이터!$F:$F,$D164,데이터!$N:$N,$A$1,데이터!$O:$O,V$1)</f>
        <v>0</v>
      </c>
      <c r="W164" s="52">
        <f>SUMIFS(데이터!$G:$G,데이터!$F:$F,$D164,데이터!$N:$N,$A$1,데이터!$O:$O,V$1)</f>
        <v>0</v>
      </c>
      <c r="X164" s="51">
        <f>COUNTIFS(데이터!$F:$F,$D164,데이터!$N:$N,$A$1,데이터!$O:$O,X$1)</f>
        <v>0</v>
      </c>
      <c r="Y164" s="52">
        <f>SUMIFS(데이터!$G:$G,데이터!$F:$F,$D164,데이터!$N:$N,$A$1,데이터!$O:$O,X$1)</f>
        <v>0</v>
      </c>
      <c r="Z164" s="51">
        <f>COUNTIFS(데이터!$F:$F,$D164,데이터!$N:$N,$A$1,데이터!$O:$O,Z$1)</f>
        <v>0</v>
      </c>
      <c r="AA164" s="52">
        <f>SUMIFS(데이터!$G:$G,데이터!$F:$F,$D164,데이터!$N:$N,$A$1,데이터!$O:$O,Z$1)</f>
        <v>0</v>
      </c>
      <c r="AB164" s="51">
        <f>COUNTIFS(데이터!$F:$F,$D164,데이터!$N:$N,$A$1,데이터!$O:$O,AB$1)</f>
        <v>0</v>
      </c>
      <c r="AC164" s="52">
        <f>SUMIFS(데이터!$G:$G,데이터!$F:$F,$D164,데이터!$N:$N,$A$1,데이터!$O:$O,AB$1)</f>
        <v>0</v>
      </c>
      <c r="AD164" s="51">
        <f>COUNTIFS(데이터!$F:$F,$D164,데이터!$N:$N,$A$1,데이터!$O:$O,AD$1)</f>
        <v>0</v>
      </c>
      <c r="AE164" s="52">
        <f>SUMIFS(데이터!$G:$G,데이터!$F:$F,$D164,데이터!$N:$N,$A$1,데이터!$O:$O,AD$1)</f>
        <v>0</v>
      </c>
      <c r="AF164" s="51">
        <f>COUNTIFS(데이터!$F:$F,$D164,데이터!$N:$N,$A$1,데이터!$O:$O,AF$1)</f>
        <v>0</v>
      </c>
      <c r="AG164" s="52">
        <f>SUMIFS(데이터!$G:$G,데이터!$F:$F,$D164,데이터!$N:$N,$A$1,데이터!$O:$O,AF$1)</f>
        <v>0</v>
      </c>
    </row>
    <row r="165" spans="1:33">
      <c r="A165" s="233"/>
      <c r="B165" s="233"/>
      <c r="C165" s="233"/>
      <c r="D165" s="49" t="str">
        <f>연간집계!D165</f>
        <v>시크북(앨범타입)_352_277_10p_기성 원단커버 / 352X277 | 압축앨범 | 없음 | 10p | 로만브라운</v>
      </c>
      <c r="E165" s="50" t="str">
        <f>연간집계!E165</f>
        <v>시크북(앨범) 352 (로만브라운/10p)</v>
      </c>
      <c r="F165" s="51">
        <f>COUNTIFS(데이터!F:F,D165,데이터!$N:$N,$A$1)</f>
        <v>0</v>
      </c>
      <c r="G165" s="52">
        <f>SUMIFS(데이터!G:G,데이터!F:F,D165,데이터!$N:$N,$A$1)</f>
        <v>0</v>
      </c>
      <c r="H165" s="55">
        <f t="shared" si="2"/>
        <v>0</v>
      </c>
      <c r="I165" s="233"/>
      <c r="J165" s="51">
        <f>COUNTIFS(데이터!$F:$F,$D165,데이터!$N:$N,$A$1,데이터!$O:$O,J$1)</f>
        <v>0</v>
      </c>
      <c r="K165" s="52">
        <f>SUMIFS(데이터!$G:$G,데이터!$F:$F,$D165,데이터!$N:$N,$A$1,데이터!$O:$O,J$1)</f>
        <v>0</v>
      </c>
      <c r="L165" s="51">
        <f>COUNTIFS(데이터!$F:$F,$D165,데이터!$N:$N,$A$1,데이터!$O:$O,L$1)</f>
        <v>0</v>
      </c>
      <c r="M165" s="52">
        <f>SUMIFS(데이터!$G:$G,데이터!$F:$F,$D165,데이터!$N:$N,$A$1,데이터!$O:$O,L$1)</f>
        <v>0</v>
      </c>
      <c r="N165" s="51">
        <f>COUNTIFS(데이터!$F:$F,$D165,데이터!$N:$N,$A$1,데이터!$O:$O,N$1)</f>
        <v>0</v>
      </c>
      <c r="O165" s="52">
        <f>SUMIFS(데이터!$G:$G,데이터!$F:$F,$D165,데이터!$N:$N,$A$1,데이터!$O:$O,N$1)</f>
        <v>0</v>
      </c>
      <c r="P165" s="51">
        <f>COUNTIFS(데이터!$F:$F,$D165,데이터!$N:$N,$A$1,데이터!$O:$O,P$1)</f>
        <v>0</v>
      </c>
      <c r="Q165" s="52">
        <f>SUMIFS(데이터!$G:$G,데이터!$F:$F,$D165,데이터!$N:$N,$A$1,데이터!$O:$O,P$1)</f>
        <v>0</v>
      </c>
      <c r="R165" s="51">
        <f>COUNTIFS(데이터!$F:$F,$D165,데이터!$N:$N,$A$1,데이터!$O:$O,R$1)</f>
        <v>0</v>
      </c>
      <c r="S165" s="52">
        <f>SUMIFS(데이터!$G:$G,데이터!$F:$F,$D165,데이터!$N:$N,$A$1,데이터!$O:$O,R$1)</f>
        <v>0</v>
      </c>
      <c r="T165" s="51">
        <f>COUNTIFS(데이터!$F:$F,$D165,데이터!$N:$N,$A$1,데이터!$O:$O,T$1)</f>
        <v>0</v>
      </c>
      <c r="U165" s="52">
        <f>SUMIFS(데이터!$G:$G,데이터!$F:$F,$D165,데이터!$N:$N,$A$1,데이터!$O:$O,T$1)</f>
        <v>0</v>
      </c>
      <c r="V165" s="51">
        <f>COUNTIFS(데이터!$F:$F,$D165,데이터!$N:$N,$A$1,데이터!$O:$O,V$1)</f>
        <v>0</v>
      </c>
      <c r="W165" s="52">
        <f>SUMIFS(데이터!$G:$G,데이터!$F:$F,$D165,데이터!$N:$N,$A$1,데이터!$O:$O,V$1)</f>
        <v>0</v>
      </c>
      <c r="X165" s="51">
        <f>COUNTIFS(데이터!$F:$F,$D165,데이터!$N:$N,$A$1,데이터!$O:$O,X$1)</f>
        <v>0</v>
      </c>
      <c r="Y165" s="52">
        <f>SUMIFS(데이터!$G:$G,데이터!$F:$F,$D165,데이터!$N:$N,$A$1,데이터!$O:$O,X$1)</f>
        <v>0</v>
      </c>
      <c r="Z165" s="51">
        <f>COUNTIFS(데이터!$F:$F,$D165,데이터!$N:$N,$A$1,데이터!$O:$O,Z$1)</f>
        <v>0</v>
      </c>
      <c r="AA165" s="52">
        <f>SUMIFS(데이터!$G:$G,데이터!$F:$F,$D165,데이터!$N:$N,$A$1,데이터!$O:$O,Z$1)</f>
        <v>0</v>
      </c>
      <c r="AB165" s="51">
        <f>COUNTIFS(데이터!$F:$F,$D165,데이터!$N:$N,$A$1,데이터!$O:$O,AB$1)</f>
        <v>0</v>
      </c>
      <c r="AC165" s="52">
        <f>SUMIFS(데이터!$G:$G,데이터!$F:$F,$D165,데이터!$N:$N,$A$1,데이터!$O:$O,AB$1)</f>
        <v>0</v>
      </c>
      <c r="AD165" s="51">
        <f>COUNTIFS(데이터!$F:$F,$D165,데이터!$N:$N,$A$1,데이터!$O:$O,AD$1)</f>
        <v>0</v>
      </c>
      <c r="AE165" s="52">
        <f>SUMIFS(데이터!$G:$G,데이터!$F:$F,$D165,데이터!$N:$N,$A$1,데이터!$O:$O,AD$1)</f>
        <v>0</v>
      </c>
      <c r="AF165" s="51">
        <f>COUNTIFS(데이터!$F:$F,$D165,데이터!$N:$N,$A$1,데이터!$O:$O,AF$1)</f>
        <v>0</v>
      </c>
      <c r="AG165" s="52">
        <f>SUMIFS(데이터!$G:$G,데이터!$F:$F,$D165,데이터!$N:$N,$A$1,데이터!$O:$O,AF$1)</f>
        <v>0</v>
      </c>
    </row>
    <row r="166" spans="1:33">
      <c r="A166" s="233"/>
      <c r="B166" s="233"/>
      <c r="C166" s="233"/>
      <c r="D166" s="49" t="str">
        <f>연간집계!D166</f>
        <v>시크북(앨범타입)_352_277_10p_기성 원단커버 / 352X277 | 압축앨범 | 없음 | 10p | 로얄레드</v>
      </c>
      <c r="E166" s="50" t="str">
        <f>연간집계!E166</f>
        <v>시크북(앨범) 352 (로얄레드/10p)</v>
      </c>
      <c r="F166" s="51">
        <f>COUNTIFS(데이터!F:F,D166,데이터!$N:$N,$A$1)</f>
        <v>0</v>
      </c>
      <c r="G166" s="52">
        <f>SUMIFS(데이터!G:G,데이터!F:F,D166,데이터!$N:$N,$A$1)</f>
        <v>0</v>
      </c>
      <c r="H166" s="55">
        <f t="shared" si="2"/>
        <v>0</v>
      </c>
      <c r="I166" s="233"/>
      <c r="J166" s="51">
        <f>COUNTIFS(데이터!$F:$F,$D166,데이터!$N:$N,$A$1,데이터!$O:$O,J$1)</f>
        <v>0</v>
      </c>
      <c r="K166" s="52">
        <f>SUMIFS(데이터!$G:$G,데이터!$F:$F,$D166,데이터!$N:$N,$A$1,데이터!$O:$O,J$1)</f>
        <v>0</v>
      </c>
      <c r="L166" s="51">
        <f>COUNTIFS(데이터!$F:$F,$D166,데이터!$N:$N,$A$1,데이터!$O:$O,L$1)</f>
        <v>0</v>
      </c>
      <c r="M166" s="52">
        <f>SUMIFS(데이터!$G:$G,데이터!$F:$F,$D166,데이터!$N:$N,$A$1,데이터!$O:$O,L$1)</f>
        <v>0</v>
      </c>
      <c r="N166" s="51">
        <f>COUNTIFS(데이터!$F:$F,$D166,데이터!$N:$N,$A$1,데이터!$O:$O,N$1)</f>
        <v>0</v>
      </c>
      <c r="O166" s="52">
        <f>SUMIFS(데이터!$G:$G,데이터!$F:$F,$D166,데이터!$N:$N,$A$1,데이터!$O:$O,N$1)</f>
        <v>0</v>
      </c>
      <c r="P166" s="51">
        <f>COUNTIFS(데이터!$F:$F,$D166,데이터!$N:$N,$A$1,데이터!$O:$O,P$1)</f>
        <v>0</v>
      </c>
      <c r="Q166" s="52">
        <f>SUMIFS(데이터!$G:$G,데이터!$F:$F,$D166,데이터!$N:$N,$A$1,데이터!$O:$O,P$1)</f>
        <v>0</v>
      </c>
      <c r="R166" s="51">
        <f>COUNTIFS(데이터!$F:$F,$D166,데이터!$N:$N,$A$1,데이터!$O:$O,R$1)</f>
        <v>0</v>
      </c>
      <c r="S166" s="52">
        <f>SUMIFS(데이터!$G:$G,데이터!$F:$F,$D166,데이터!$N:$N,$A$1,데이터!$O:$O,R$1)</f>
        <v>0</v>
      </c>
      <c r="T166" s="51">
        <f>COUNTIFS(데이터!$F:$F,$D166,데이터!$N:$N,$A$1,데이터!$O:$O,T$1)</f>
        <v>0</v>
      </c>
      <c r="U166" s="52">
        <f>SUMIFS(데이터!$G:$G,데이터!$F:$F,$D166,데이터!$N:$N,$A$1,데이터!$O:$O,T$1)</f>
        <v>0</v>
      </c>
      <c r="V166" s="51">
        <f>COUNTIFS(데이터!$F:$F,$D166,데이터!$N:$N,$A$1,데이터!$O:$O,V$1)</f>
        <v>0</v>
      </c>
      <c r="W166" s="52">
        <f>SUMIFS(데이터!$G:$G,데이터!$F:$F,$D166,데이터!$N:$N,$A$1,데이터!$O:$O,V$1)</f>
        <v>0</v>
      </c>
      <c r="X166" s="51">
        <f>COUNTIFS(데이터!$F:$F,$D166,데이터!$N:$N,$A$1,데이터!$O:$O,X$1)</f>
        <v>0</v>
      </c>
      <c r="Y166" s="52">
        <f>SUMIFS(데이터!$G:$G,데이터!$F:$F,$D166,데이터!$N:$N,$A$1,데이터!$O:$O,X$1)</f>
        <v>0</v>
      </c>
      <c r="Z166" s="51">
        <f>COUNTIFS(데이터!$F:$F,$D166,데이터!$N:$N,$A$1,데이터!$O:$O,Z$1)</f>
        <v>0</v>
      </c>
      <c r="AA166" s="52">
        <f>SUMIFS(데이터!$G:$G,데이터!$F:$F,$D166,데이터!$N:$N,$A$1,데이터!$O:$O,Z$1)</f>
        <v>0</v>
      </c>
      <c r="AB166" s="51">
        <f>COUNTIFS(데이터!$F:$F,$D166,데이터!$N:$N,$A$1,데이터!$O:$O,AB$1)</f>
        <v>0</v>
      </c>
      <c r="AC166" s="52">
        <f>SUMIFS(데이터!$G:$G,데이터!$F:$F,$D166,데이터!$N:$N,$A$1,데이터!$O:$O,AB$1)</f>
        <v>0</v>
      </c>
      <c r="AD166" s="51">
        <f>COUNTIFS(데이터!$F:$F,$D166,데이터!$N:$N,$A$1,데이터!$O:$O,AD$1)</f>
        <v>0</v>
      </c>
      <c r="AE166" s="52">
        <f>SUMIFS(데이터!$G:$G,데이터!$F:$F,$D166,데이터!$N:$N,$A$1,데이터!$O:$O,AD$1)</f>
        <v>0</v>
      </c>
      <c r="AF166" s="51">
        <f>COUNTIFS(데이터!$F:$F,$D166,데이터!$N:$N,$A$1,데이터!$O:$O,AF$1)</f>
        <v>0</v>
      </c>
      <c r="AG166" s="52">
        <f>SUMIFS(데이터!$G:$G,데이터!$F:$F,$D166,데이터!$N:$N,$A$1,데이터!$O:$O,AF$1)</f>
        <v>0</v>
      </c>
    </row>
    <row r="167" spans="1:33">
      <c r="A167" s="233"/>
      <c r="B167" s="233"/>
      <c r="C167" s="233"/>
      <c r="D167" s="49" t="str">
        <f>연간집계!D167</f>
        <v>시크북(앨범타입)_352_277_20p_기성 원단커버 / 352X277 | 압축앨범 | 없음 | 20p | 시크블랙</v>
      </c>
      <c r="E167" s="50" t="str">
        <f>연간집계!E167</f>
        <v>시크북(앨범) 352 (시크블랙/20p)</v>
      </c>
      <c r="F167" s="51">
        <f>COUNTIFS(데이터!F:F,D167,데이터!$N:$N,$A$1)</f>
        <v>0</v>
      </c>
      <c r="G167" s="52">
        <f>SUMIFS(데이터!G:G,데이터!F:F,D167,데이터!$N:$N,$A$1)</f>
        <v>0</v>
      </c>
      <c r="H167" s="55">
        <f t="shared" si="2"/>
        <v>0</v>
      </c>
      <c r="I167" s="233"/>
      <c r="J167" s="51">
        <f>COUNTIFS(데이터!$F:$F,$D167,데이터!$N:$N,$A$1,데이터!$O:$O,J$1)</f>
        <v>0</v>
      </c>
      <c r="K167" s="52">
        <f>SUMIFS(데이터!$G:$G,데이터!$F:$F,$D167,데이터!$N:$N,$A$1,데이터!$O:$O,J$1)</f>
        <v>0</v>
      </c>
      <c r="L167" s="51">
        <f>COUNTIFS(데이터!$F:$F,$D167,데이터!$N:$N,$A$1,데이터!$O:$O,L$1)</f>
        <v>0</v>
      </c>
      <c r="M167" s="52">
        <f>SUMIFS(데이터!$G:$G,데이터!$F:$F,$D167,데이터!$N:$N,$A$1,데이터!$O:$O,L$1)</f>
        <v>0</v>
      </c>
      <c r="N167" s="51">
        <f>COUNTIFS(데이터!$F:$F,$D167,데이터!$N:$N,$A$1,데이터!$O:$O,N$1)</f>
        <v>0</v>
      </c>
      <c r="O167" s="52">
        <f>SUMIFS(데이터!$G:$G,데이터!$F:$F,$D167,데이터!$N:$N,$A$1,데이터!$O:$O,N$1)</f>
        <v>0</v>
      </c>
      <c r="P167" s="51">
        <f>COUNTIFS(데이터!$F:$F,$D167,데이터!$N:$N,$A$1,데이터!$O:$O,P$1)</f>
        <v>0</v>
      </c>
      <c r="Q167" s="52">
        <f>SUMIFS(데이터!$G:$G,데이터!$F:$F,$D167,데이터!$N:$N,$A$1,데이터!$O:$O,P$1)</f>
        <v>0</v>
      </c>
      <c r="R167" s="51">
        <f>COUNTIFS(데이터!$F:$F,$D167,데이터!$N:$N,$A$1,데이터!$O:$O,R$1)</f>
        <v>0</v>
      </c>
      <c r="S167" s="52">
        <f>SUMIFS(데이터!$G:$G,데이터!$F:$F,$D167,데이터!$N:$N,$A$1,데이터!$O:$O,R$1)</f>
        <v>0</v>
      </c>
      <c r="T167" s="51">
        <f>COUNTIFS(데이터!$F:$F,$D167,데이터!$N:$N,$A$1,데이터!$O:$O,T$1)</f>
        <v>0</v>
      </c>
      <c r="U167" s="52">
        <f>SUMIFS(데이터!$G:$G,데이터!$F:$F,$D167,데이터!$N:$N,$A$1,데이터!$O:$O,T$1)</f>
        <v>0</v>
      </c>
      <c r="V167" s="51">
        <f>COUNTIFS(데이터!$F:$F,$D167,데이터!$N:$N,$A$1,데이터!$O:$O,V$1)</f>
        <v>0</v>
      </c>
      <c r="W167" s="52">
        <f>SUMIFS(데이터!$G:$G,데이터!$F:$F,$D167,데이터!$N:$N,$A$1,데이터!$O:$O,V$1)</f>
        <v>0</v>
      </c>
      <c r="X167" s="51">
        <f>COUNTIFS(데이터!$F:$F,$D167,데이터!$N:$N,$A$1,데이터!$O:$O,X$1)</f>
        <v>0</v>
      </c>
      <c r="Y167" s="52">
        <f>SUMIFS(데이터!$G:$G,데이터!$F:$F,$D167,데이터!$N:$N,$A$1,데이터!$O:$O,X$1)</f>
        <v>0</v>
      </c>
      <c r="Z167" s="51">
        <f>COUNTIFS(데이터!$F:$F,$D167,데이터!$N:$N,$A$1,데이터!$O:$O,Z$1)</f>
        <v>0</v>
      </c>
      <c r="AA167" s="52">
        <f>SUMIFS(데이터!$G:$G,데이터!$F:$F,$D167,데이터!$N:$N,$A$1,데이터!$O:$O,Z$1)</f>
        <v>0</v>
      </c>
      <c r="AB167" s="51">
        <f>COUNTIFS(데이터!$F:$F,$D167,데이터!$N:$N,$A$1,데이터!$O:$O,AB$1)</f>
        <v>0</v>
      </c>
      <c r="AC167" s="52">
        <f>SUMIFS(데이터!$G:$G,데이터!$F:$F,$D167,데이터!$N:$N,$A$1,데이터!$O:$O,AB$1)</f>
        <v>0</v>
      </c>
      <c r="AD167" s="51">
        <f>COUNTIFS(데이터!$F:$F,$D167,데이터!$N:$N,$A$1,데이터!$O:$O,AD$1)</f>
        <v>0</v>
      </c>
      <c r="AE167" s="52">
        <f>SUMIFS(데이터!$G:$G,데이터!$F:$F,$D167,데이터!$N:$N,$A$1,데이터!$O:$O,AD$1)</f>
        <v>0</v>
      </c>
      <c r="AF167" s="51">
        <f>COUNTIFS(데이터!$F:$F,$D167,데이터!$N:$N,$A$1,데이터!$O:$O,AF$1)</f>
        <v>0</v>
      </c>
      <c r="AG167" s="52">
        <f>SUMIFS(데이터!$G:$G,데이터!$F:$F,$D167,데이터!$N:$N,$A$1,데이터!$O:$O,AF$1)</f>
        <v>0</v>
      </c>
    </row>
    <row r="168" spans="1:33">
      <c r="A168" s="233"/>
      <c r="B168" s="233"/>
      <c r="C168" s="233"/>
      <c r="D168" s="49" t="str">
        <f>연간집계!D168</f>
        <v>시크북(앨범타입)_352_277_기성원단커버 (시크북(앨범타입)_352_277_20p_기성 원단커버 / 352X277 | 압축앨범 | 없음 | 20p | 로만브라운)</v>
      </c>
      <c r="E168" s="50" t="str">
        <f>연간집계!E168</f>
        <v>시크북(앨범) 352 (로만브라운/20p)</v>
      </c>
      <c r="F168" s="51">
        <f>COUNTIFS(데이터!F:F,D168,데이터!$N:$N,$A$1)</f>
        <v>1</v>
      </c>
      <c r="G168" s="52">
        <f>SUMIFS(데이터!G:G,데이터!F:F,D168,데이터!$N:$N,$A$1)</f>
        <v>1</v>
      </c>
      <c r="H168" s="55">
        <f t="shared" si="2"/>
        <v>7.3648549123582268E-5</v>
      </c>
      <c r="I168" s="233"/>
      <c r="J168" s="51">
        <f>COUNTIFS(데이터!$F:$F,$D168,데이터!$N:$N,$A$1,데이터!$O:$O,J$1)</f>
        <v>0</v>
      </c>
      <c r="K168" s="52">
        <f>SUMIFS(데이터!$G:$G,데이터!$F:$F,$D168,데이터!$N:$N,$A$1,데이터!$O:$O,J$1)</f>
        <v>0</v>
      </c>
      <c r="L168" s="51">
        <f>COUNTIFS(데이터!$F:$F,$D168,데이터!$N:$N,$A$1,데이터!$O:$O,L$1)</f>
        <v>0</v>
      </c>
      <c r="M168" s="52">
        <f>SUMIFS(데이터!$G:$G,데이터!$F:$F,$D168,데이터!$N:$N,$A$1,데이터!$O:$O,L$1)</f>
        <v>0</v>
      </c>
      <c r="N168" s="51">
        <f>COUNTIFS(데이터!$F:$F,$D168,데이터!$N:$N,$A$1,데이터!$O:$O,N$1)</f>
        <v>0</v>
      </c>
      <c r="O168" s="52">
        <f>SUMIFS(데이터!$G:$G,데이터!$F:$F,$D168,데이터!$N:$N,$A$1,데이터!$O:$O,N$1)</f>
        <v>0</v>
      </c>
      <c r="P168" s="51">
        <f>COUNTIFS(데이터!$F:$F,$D168,데이터!$N:$N,$A$1,데이터!$O:$O,P$1)</f>
        <v>0</v>
      </c>
      <c r="Q168" s="52">
        <f>SUMIFS(데이터!$G:$G,데이터!$F:$F,$D168,데이터!$N:$N,$A$1,데이터!$O:$O,P$1)</f>
        <v>0</v>
      </c>
      <c r="R168" s="51">
        <f>COUNTIFS(데이터!$F:$F,$D168,데이터!$N:$N,$A$1,데이터!$O:$O,R$1)</f>
        <v>0</v>
      </c>
      <c r="S168" s="52">
        <f>SUMIFS(데이터!$G:$G,데이터!$F:$F,$D168,데이터!$N:$N,$A$1,데이터!$O:$O,R$1)</f>
        <v>0</v>
      </c>
      <c r="T168" s="51">
        <f>COUNTIFS(데이터!$F:$F,$D168,데이터!$N:$N,$A$1,데이터!$O:$O,T$1)</f>
        <v>0</v>
      </c>
      <c r="U168" s="52">
        <f>SUMIFS(데이터!$G:$G,데이터!$F:$F,$D168,데이터!$N:$N,$A$1,데이터!$O:$O,T$1)</f>
        <v>0</v>
      </c>
      <c r="V168" s="51">
        <f>COUNTIFS(데이터!$F:$F,$D168,데이터!$N:$N,$A$1,데이터!$O:$O,V$1)</f>
        <v>0</v>
      </c>
      <c r="W168" s="52">
        <f>SUMIFS(데이터!$G:$G,데이터!$F:$F,$D168,데이터!$N:$N,$A$1,데이터!$O:$O,V$1)</f>
        <v>0</v>
      </c>
      <c r="X168" s="51">
        <f>COUNTIFS(데이터!$F:$F,$D168,데이터!$N:$N,$A$1,데이터!$O:$O,X$1)</f>
        <v>0</v>
      </c>
      <c r="Y168" s="52">
        <f>SUMIFS(데이터!$G:$G,데이터!$F:$F,$D168,데이터!$N:$N,$A$1,데이터!$O:$O,X$1)</f>
        <v>0</v>
      </c>
      <c r="Z168" s="51">
        <f>COUNTIFS(데이터!$F:$F,$D168,데이터!$N:$N,$A$1,데이터!$O:$O,Z$1)</f>
        <v>1</v>
      </c>
      <c r="AA168" s="52">
        <f>SUMIFS(데이터!$G:$G,데이터!$F:$F,$D168,데이터!$N:$N,$A$1,데이터!$O:$O,Z$1)</f>
        <v>1</v>
      </c>
      <c r="AB168" s="51">
        <f>COUNTIFS(데이터!$F:$F,$D168,데이터!$N:$N,$A$1,데이터!$O:$O,AB$1)</f>
        <v>0</v>
      </c>
      <c r="AC168" s="52">
        <f>SUMIFS(데이터!$G:$G,데이터!$F:$F,$D168,데이터!$N:$N,$A$1,데이터!$O:$O,AB$1)</f>
        <v>0</v>
      </c>
      <c r="AD168" s="51">
        <f>COUNTIFS(데이터!$F:$F,$D168,데이터!$N:$N,$A$1,데이터!$O:$O,AD$1)</f>
        <v>0</v>
      </c>
      <c r="AE168" s="52">
        <f>SUMIFS(데이터!$G:$G,데이터!$F:$F,$D168,데이터!$N:$N,$A$1,데이터!$O:$O,AD$1)</f>
        <v>0</v>
      </c>
      <c r="AF168" s="51">
        <f>COUNTIFS(데이터!$F:$F,$D168,데이터!$N:$N,$A$1,데이터!$O:$O,AF$1)</f>
        <v>0</v>
      </c>
      <c r="AG168" s="52">
        <f>SUMIFS(데이터!$G:$G,데이터!$F:$F,$D168,데이터!$N:$N,$A$1,데이터!$O:$O,AF$1)</f>
        <v>0</v>
      </c>
    </row>
    <row r="169" spans="1:33">
      <c r="A169" s="233"/>
      <c r="B169" s="233"/>
      <c r="C169" s="233"/>
      <c r="D169" s="49" t="str">
        <f>연간집계!D169</f>
        <v>시크북(앨범타입)_352_277_20p_기성 원단커버 / 352X277 | 압축앨범 | 없음 | 20p | 로얄레드</v>
      </c>
      <c r="E169" s="50" t="str">
        <f>연간집계!E169</f>
        <v>시크북(앨범) 352 (로얄레드/20p)</v>
      </c>
      <c r="F169" s="51">
        <f>COUNTIFS(데이터!F:F,D169,데이터!$N:$N,$A$1)</f>
        <v>0</v>
      </c>
      <c r="G169" s="52">
        <f>SUMIFS(데이터!G:G,데이터!F:F,D169,데이터!$N:$N,$A$1)</f>
        <v>0</v>
      </c>
      <c r="H169" s="55">
        <f t="shared" si="2"/>
        <v>0</v>
      </c>
      <c r="I169" s="233"/>
      <c r="J169" s="51">
        <f>COUNTIFS(데이터!$F:$F,$D169,데이터!$N:$N,$A$1,데이터!$O:$O,J$1)</f>
        <v>0</v>
      </c>
      <c r="K169" s="52">
        <f>SUMIFS(데이터!$G:$G,데이터!$F:$F,$D169,데이터!$N:$N,$A$1,데이터!$O:$O,J$1)</f>
        <v>0</v>
      </c>
      <c r="L169" s="51">
        <f>COUNTIFS(데이터!$F:$F,$D169,데이터!$N:$N,$A$1,데이터!$O:$O,L$1)</f>
        <v>0</v>
      </c>
      <c r="M169" s="52">
        <f>SUMIFS(데이터!$G:$G,데이터!$F:$F,$D169,데이터!$N:$N,$A$1,데이터!$O:$O,L$1)</f>
        <v>0</v>
      </c>
      <c r="N169" s="51">
        <f>COUNTIFS(데이터!$F:$F,$D169,데이터!$N:$N,$A$1,데이터!$O:$O,N$1)</f>
        <v>0</v>
      </c>
      <c r="O169" s="52">
        <f>SUMIFS(데이터!$G:$G,데이터!$F:$F,$D169,데이터!$N:$N,$A$1,데이터!$O:$O,N$1)</f>
        <v>0</v>
      </c>
      <c r="P169" s="51">
        <f>COUNTIFS(데이터!$F:$F,$D169,데이터!$N:$N,$A$1,데이터!$O:$O,P$1)</f>
        <v>0</v>
      </c>
      <c r="Q169" s="52">
        <f>SUMIFS(데이터!$G:$G,데이터!$F:$F,$D169,데이터!$N:$N,$A$1,데이터!$O:$O,P$1)</f>
        <v>0</v>
      </c>
      <c r="R169" s="51">
        <f>COUNTIFS(데이터!$F:$F,$D169,데이터!$N:$N,$A$1,데이터!$O:$O,R$1)</f>
        <v>0</v>
      </c>
      <c r="S169" s="52">
        <f>SUMIFS(데이터!$G:$G,데이터!$F:$F,$D169,데이터!$N:$N,$A$1,데이터!$O:$O,R$1)</f>
        <v>0</v>
      </c>
      <c r="T169" s="51">
        <f>COUNTIFS(데이터!$F:$F,$D169,데이터!$N:$N,$A$1,데이터!$O:$O,T$1)</f>
        <v>0</v>
      </c>
      <c r="U169" s="52">
        <f>SUMIFS(데이터!$G:$G,데이터!$F:$F,$D169,데이터!$N:$N,$A$1,데이터!$O:$O,T$1)</f>
        <v>0</v>
      </c>
      <c r="V169" s="51">
        <f>COUNTIFS(데이터!$F:$F,$D169,데이터!$N:$N,$A$1,데이터!$O:$O,V$1)</f>
        <v>0</v>
      </c>
      <c r="W169" s="52">
        <f>SUMIFS(데이터!$G:$G,데이터!$F:$F,$D169,데이터!$N:$N,$A$1,데이터!$O:$O,V$1)</f>
        <v>0</v>
      </c>
      <c r="X169" s="51">
        <f>COUNTIFS(데이터!$F:$F,$D169,데이터!$N:$N,$A$1,데이터!$O:$O,X$1)</f>
        <v>0</v>
      </c>
      <c r="Y169" s="52">
        <f>SUMIFS(데이터!$G:$G,데이터!$F:$F,$D169,데이터!$N:$N,$A$1,데이터!$O:$O,X$1)</f>
        <v>0</v>
      </c>
      <c r="Z169" s="51">
        <f>COUNTIFS(데이터!$F:$F,$D169,데이터!$N:$N,$A$1,데이터!$O:$O,Z$1)</f>
        <v>0</v>
      </c>
      <c r="AA169" s="52">
        <f>SUMIFS(데이터!$G:$G,데이터!$F:$F,$D169,데이터!$N:$N,$A$1,데이터!$O:$O,Z$1)</f>
        <v>0</v>
      </c>
      <c r="AB169" s="51">
        <f>COUNTIFS(데이터!$F:$F,$D169,데이터!$N:$N,$A$1,데이터!$O:$O,AB$1)</f>
        <v>0</v>
      </c>
      <c r="AC169" s="52">
        <f>SUMIFS(데이터!$G:$G,데이터!$F:$F,$D169,데이터!$N:$N,$A$1,데이터!$O:$O,AB$1)</f>
        <v>0</v>
      </c>
      <c r="AD169" s="51">
        <f>COUNTIFS(데이터!$F:$F,$D169,데이터!$N:$N,$A$1,데이터!$O:$O,AD$1)</f>
        <v>0</v>
      </c>
      <c r="AE169" s="52">
        <f>SUMIFS(데이터!$G:$G,데이터!$F:$F,$D169,데이터!$N:$N,$A$1,데이터!$O:$O,AD$1)</f>
        <v>0</v>
      </c>
      <c r="AF169" s="51">
        <f>COUNTIFS(데이터!$F:$F,$D169,데이터!$N:$N,$A$1,데이터!$O:$O,AF$1)</f>
        <v>0</v>
      </c>
      <c r="AG169" s="52">
        <f>SUMIFS(데이터!$G:$G,데이터!$F:$F,$D169,데이터!$N:$N,$A$1,데이터!$O:$O,AF$1)</f>
        <v>0</v>
      </c>
    </row>
    <row r="170" spans="1:33">
      <c r="A170" s="233"/>
      <c r="B170" s="233"/>
      <c r="C170" s="233"/>
      <c r="D170" s="49" t="str">
        <f>연간집계!D170</f>
        <v>시크북(앨범타입)_352_277_기성원단커버 (시크북(앨범타입)_352_277_30p_기성 원단커버 / 352X277 | 압축앨범 | 없음 | 30p | 시크블랙)</v>
      </c>
      <c r="E170" s="50" t="str">
        <f>연간집계!E170</f>
        <v>시크북(앨범) 352 (시크블랙/30p)</v>
      </c>
      <c r="F170" s="51">
        <f>COUNTIFS(데이터!F:F,D170,데이터!$N:$N,$A$1)</f>
        <v>0</v>
      </c>
      <c r="G170" s="52">
        <f>SUMIFS(데이터!G:G,데이터!F:F,D170,데이터!$N:$N,$A$1)</f>
        <v>0</v>
      </c>
      <c r="H170" s="55">
        <f t="shared" si="2"/>
        <v>0</v>
      </c>
      <c r="I170" s="233"/>
      <c r="J170" s="51">
        <f>COUNTIFS(데이터!$F:$F,$D170,데이터!$N:$N,$A$1,데이터!$O:$O,J$1)</f>
        <v>0</v>
      </c>
      <c r="K170" s="52">
        <f>SUMIFS(데이터!$G:$G,데이터!$F:$F,$D170,데이터!$N:$N,$A$1,데이터!$O:$O,J$1)</f>
        <v>0</v>
      </c>
      <c r="L170" s="51">
        <f>COUNTIFS(데이터!$F:$F,$D170,데이터!$N:$N,$A$1,데이터!$O:$O,L$1)</f>
        <v>0</v>
      </c>
      <c r="M170" s="52">
        <f>SUMIFS(데이터!$G:$G,데이터!$F:$F,$D170,데이터!$N:$N,$A$1,데이터!$O:$O,L$1)</f>
        <v>0</v>
      </c>
      <c r="N170" s="51">
        <f>COUNTIFS(데이터!$F:$F,$D170,데이터!$N:$N,$A$1,데이터!$O:$O,N$1)</f>
        <v>0</v>
      </c>
      <c r="O170" s="52">
        <f>SUMIFS(데이터!$G:$G,데이터!$F:$F,$D170,데이터!$N:$N,$A$1,데이터!$O:$O,N$1)</f>
        <v>0</v>
      </c>
      <c r="P170" s="51">
        <f>COUNTIFS(데이터!$F:$F,$D170,데이터!$N:$N,$A$1,데이터!$O:$O,P$1)</f>
        <v>0</v>
      </c>
      <c r="Q170" s="52">
        <f>SUMIFS(데이터!$G:$G,데이터!$F:$F,$D170,데이터!$N:$N,$A$1,데이터!$O:$O,P$1)</f>
        <v>0</v>
      </c>
      <c r="R170" s="51">
        <f>COUNTIFS(데이터!$F:$F,$D170,데이터!$N:$N,$A$1,데이터!$O:$O,R$1)</f>
        <v>0</v>
      </c>
      <c r="S170" s="52">
        <f>SUMIFS(데이터!$G:$G,데이터!$F:$F,$D170,데이터!$N:$N,$A$1,데이터!$O:$O,R$1)</f>
        <v>0</v>
      </c>
      <c r="T170" s="51">
        <f>COUNTIFS(데이터!$F:$F,$D170,데이터!$N:$N,$A$1,데이터!$O:$O,T$1)</f>
        <v>0</v>
      </c>
      <c r="U170" s="52">
        <f>SUMIFS(데이터!$G:$G,데이터!$F:$F,$D170,데이터!$N:$N,$A$1,데이터!$O:$O,T$1)</f>
        <v>0</v>
      </c>
      <c r="V170" s="51">
        <f>COUNTIFS(데이터!$F:$F,$D170,데이터!$N:$N,$A$1,데이터!$O:$O,V$1)</f>
        <v>0</v>
      </c>
      <c r="W170" s="52">
        <f>SUMIFS(데이터!$G:$G,데이터!$F:$F,$D170,데이터!$N:$N,$A$1,데이터!$O:$O,V$1)</f>
        <v>0</v>
      </c>
      <c r="X170" s="51">
        <f>COUNTIFS(데이터!$F:$F,$D170,데이터!$N:$N,$A$1,데이터!$O:$O,X$1)</f>
        <v>0</v>
      </c>
      <c r="Y170" s="52">
        <f>SUMIFS(데이터!$G:$G,데이터!$F:$F,$D170,데이터!$N:$N,$A$1,데이터!$O:$O,X$1)</f>
        <v>0</v>
      </c>
      <c r="Z170" s="51">
        <f>COUNTIFS(데이터!$F:$F,$D170,데이터!$N:$N,$A$1,데이터!$O:$O,Z$1)</f>
        <v>0</v>
      </c>
      <c r="AA170" s="52">
        <f>SUMIFS(데이터!$G:$G,데이터!$F:$F,$D170,데이터!$N:$N,$A$1,데이터!$O:$O,Z$1)</f>
        <v>0</v>
      </c>
      <c r="AB170" s="51">
        <f>COUNTIFS(데이터!$F:$F,$D170,데이터!$N:$N,$A$1,데이터!$O:$O,AB$1)</f>
        <v>0</v>
      </c>
      <c r="AC170" s="52">
        <f>SUMIFS(데이터!$G:$G,데이터!$F:$F,$D170,데이터!$N:$N,$A$1,데이터!$O:$O,AB$1)</f>
        <v>0</v>
      </c>
      <c r="AD170" s="51">
        <f>COUNTIFS(데이터!$F:$F,$D170,데이터!$N:$N,$A$1,데이터!$O:$O,AD$1)</f>
        <v>0</v>
      </c>
      <c r="AE170" s="52">
        <f>SUMIFS(데이터!$G:$G,데이터!$F:$F,$D170,데이터!$N:$N,$A$1,데이터!$O:$O,AD$1)</f>
        <v>0</v>
      </c>
      <c r="AF170" s="51">
        <f>COUNTIFS(데이터!$F:$F,$D170,데이터!$N:$N,$A$1,데이터!$O:$O,AF$1)</f>
        <v>0</v>
      </c>
      <c r="AG170" s="52">
        <f>SUMIFS(데이터!$G:$G,데이터!$F:$F,$D170,데이터!$N:$N,$A$1,데이터!$O:$O,AF$1)</f>
        <v>0</v>
      </c>
    </row>
    <row r="171" spans="1:33">
      <c r="A171" s="233"/>
      <c r="B171" s="233"/>
      <c r="C171" s="233"/>
      <c r="D171" s="49" t="str">
        <f>연간집계!D171</f>
        <v>시크북(앨범타입)_352_277_30p_기성 원단커버 / 352X277 | 압축앨범 | 없음 | 30p | 로만브라운</v>
      </c>
      <c r="E171" s="50" t="str">
        <f>연간집계!E171</f>
        <v>시크북(앨범) 352 (로만브라운/30p)</v>
      </c>
      <c r="F171" s="51">
        <f>COUNTIFS(데이터!F:F,D171,데이터!$N:$N,$A$1)</f>
        <v>0</v>
      </c>
      <c r="G171" s="52">
        <f>SUMIFS(데이터!G:G,데이터!F:F,D171,데이터!$N:$N,$A$1)</f>
        <v>0</v>
      </c>
      <c r="H171" s="55">
        <f t="shared" si="2"/>
        <v>0</v>
      </c>
      <c r="I171" s="233"/>
      <c r="J171" s="51">
        <f>COUNTIFS(데이터!$F:$F,$D171,데이터!$N:$N,$A$1,데이터!$O:$O,J$1)</f>
        <v>0</v>
      </c>
      <c r="K171" s="52">
        <f>SUMIFS(데이터!$G:$G,데이터!$F:$F,$D171,데이터!$N:$N,$A$1,데이터!$O:$O,J$1)</f>
        <v>0</v>
      </c>
      <c r="L171" s="51">
        <f>COUNTIFS(데이터!$F:$F,$D171,데이터!$N:$N,$A$1,데이터!$O:$O,L$1)</f>
        <v>0</v>
      </c>
      <c r="M171" s="52">
        <f>SUMIFS(데이터!$G:$G,데이터!$F:$F,$D171,데이터!$N:$N,$A$1,데이터!$O:$O,L$1)</f>
        <v>0</v>
      </c>
      <c r="N171" s="51">
        <f>COUNTIFS(데이터!$F:$F,$D171,데이터!$N:$N,$A$1,데이터!$O:$O,N$1)</f>
        <v>0</v>
      </c>
      <c r="O171" s="52">
        <f>SUMIFS(데이터!$G:$G,데이터!$F:$F,$D171,데이터!$N:$N,$A$1,데이터!$O:$O,N$1)</f>
        <v>0</v>
      </c>
      <c r="P171" s="51">
        <f>COUNTIFS(데이터!$F:$F,$D171,데이터!$N:$N,$A$1,데이터!$O:$O,P$1)</f>
        <v>0</v>
      </c>
      <c r="Q171" s="52">
        <f>SUMIFS(데이터!$G:$G,데이터!$F:$F,$D171,데이터!$N:$N,$A$1,데이터!$O:$O,P$1)</f>
        <v>0</v>
      </c>
      <c r="R171" s="51">
        <f>COUNTIFS(데이터!$F:$F,$D171,데이터!$N:$N,$A$1,데이터!$O:$O,R$1)</f>
        <v>0</v>
      </c>
      <c r="S171" s="52">
        <f>SUMIFS(데이터!$G:$G,데이터!$F:$F,$D171,데이터!$N:$N,$A$1,데이터!$O:$O,R$1)</f>
        <v>0</v>
      </c>
      <c r="T171" s="51">
        <f>COUNTIFS(데이터!$F:$F,$D171,데이터!$N:$N,$A$1,데이터!$O:$O,T$1)</f>
        <v>0</v>
      </c>
      <c r="U171" s="52">
        <f>SUMIFS(데이터!$G:$G,데이터!$F:$F,$D171,데이터!$N:$N,$A$1,데이터!$O:$O,T$1)</f>
        <v>0</v>
      </c>
      <c r="V171" s="51">
        <f>COUNTIFS(데이터!$F:$F,$D171,데이터!$N:$N,$A$1,데이터!$O:$O,V$1)</f>
        <v>0</v>
      </c>
      <c r="W171" s="52">
        <f>SUMIFS(데이터!$G:$G,데이터!$F:$F,$D171,데이터!$N:$N,$A$1,데이터!$O:$O,V$1)</f>
        <v>0</v>
      </c>
      <c r="X171" s="51">
        <f>COUNTIFS(데이터!$F:$F,$D171,데이터!$N:$N,$A$1,데이터!$O:$O,X$1)</f>
        <v>0</v>
      </c>
      <c r="Y171" s="52">
        <f>SUMIFS(데이터!$G:$G,데이터!$F:$F,$D171,데이터!$N:$N,$A$1,데이터!$O:$O,X$1)</f>
        <v>0</v>
      </c>
      <c r="Z171" s="51">
        <f>COUNTIFS(데이터!$F:$F,$D171,데이터!$N:$N,$A$1,데이터!$O:$O,Z$1)</f>
        <v>0</v>
      </c>
      <c r="AA171" s="52">
        <f>SUMIFS(데이터!$G:$G,데이터!$F:$F,$D171,데이터!$N:$N,$A$1,데이터!$O:$O,Z$1)</f>
        <v>0</v>
      </c>
      <c r="AB171" s="51">
        <f>COUNTIFS(데이터!$F:$F,$D171,데이터!$N:$N,$A$1,데이터!$O:$O,AB$1)</f>
        <v>0</v>
      </c>
      <c r="AC171" s="52">
        <f>SUMIFS(데이터!$G:$G,데이터!$F:$F,$D171,데이터!$N:$N,$A$1,데이터!$O:$O,AB$1)</f>
        <v>0</v>
      </c>
      <c r="AD171" s="51">
        <f>COUNTIFS(데이터!$F:$F,$D171,데이터!$N:$N,$A$1,데이터!$O:$O,AD$1)</f>
        <v>0</v>
      </c>
      <c r="AE171" s="52">
        <f>SUMIFS(데이터!$G:$G,데이터!$F:$F,$D171,데이터!$N:$N,$A$1,데이터!$O:$O,AD$1)</f>
        <v>0</v>
      </c>
      <c r="AF171" s="51">
        <f>COUNTIFS(데이터!$F:$F,$D171,데이터!$N:$N,$A$1,데이터!$O:$O,AF$1)</f>
        <v>0</v>
      </c>
      <c r="AG171" s="52">
        <f>SUMIFS(데이터!$G:$G,데이터!$F:$F,$D171,데이터!$N:$N,$A$1,데이터!$O:$O,AF$1)</f>
        <v>0</v>
      </c>
    </row>
    <row r="172" spans="1:33">
      <c r="A172" s="233"/>
      <c r="B172" s="233"/>
      <c r="C172" s="233"/>
      <c r="D172" s="49" t="str">
        <f>연간집계!D172</f>
        <v>시크북(앨범타입)_352_277_30p_기성 원단커버 / 352X277 | 압축앨범 | 없음 | 30p | 로얄레드</v>
      </c>
      <c r="E172" s="50" t="str">
        <f>연간집계!E172</f>
        <v>시크북(앨범) 352 (로얄레드/30p)</v>
      </c>
      <c r="F172" s="51">
        <f>COUNTIFS(데이터!F:F,D172,데이터!$N:$N,$A$1)</f>
        <v>0</v>
      </c>
      <c r="G172" s="52">
        <f>SUMIFS(데이터!G:G,데이터!F:F,D172,데이터!$N:$N,$A$1)</f>
        <v>0</v>
      </c>
      <c r="H172" s="55">
        <f t="shared" si="2"/>
        <v>0</v>
      </c>
      <c r="I172" s="233"/>
      <c r="J172" s="51">
        <f>COUNTIFS(데이터!$F:$F,$D172,데이터!$N:$N,$A$1,데이터!$O:$O,J$1)</f>
        <v>0</v>
      </c>
      <c r="K172" s="52">
        <f>SUMIFS(데이터!$G:$G,데이터!$F:$F,$D172,데이터!$N:$N,$A$1,데이터!$O:$O,J$1)</f>
        <v>0</v>
      </c>
      <c r="L172" s="51">
        <f>COUNTIFS(데이터!$F:$F,$D172,데이터!$N:$N,$A$1,데이터!$O:$O,L$1)</f>
        <v>0</v>
      </c>
      <c r="M172" s="52">
        <f>SUMIFS(데이터!$G:$G,데이터!$F:$F,$D172,데이터!$N:$N,$A$1,데이터!$O:$O,L$1)</f>
        <v>0</v>
      </c>
      <c r="N172" s="51">
        <f>COUNTIFS(데이터!$F:$F,$D172,데이터!$N:$N,$A$1,데이터!$O:$O,N$1)</f>
        <v>0</v>
      </c>
      <c r="O172" s="52">
        <f>SUMIFS(데이터!$G:$G,데이터!$F:$F,$D172,데이터!$N:$N,$A$1,데이터!$O:$O,N$1)</f>
        <v>0</v>
      </c>
      <c r="P172" s="51">
        <f>COUNTIFS(데이터!$F:$F,$D172,데이터!$N:$N,$A$1,데이터!$O:$O,P$1)</f>
        <v>0</v>
      </c>
      <c r="Q172" s="52">
        <f>SUMIFS(데이터!$G:$G,데이터!$F:$F,$D172,데이터!$N:$N,$A$1,데이터!$O:$O,P$1)</f>
        <v>0</v>
      </c>
      <c r="R172" s="51">
        <f>COUNTIFS(데이터!$F:$F,$D172,데이터!$N:$N,$A$1,데이터!$O:$O,R$1)</f>
        <v>0</v>
      </c>
      <c r="S172" s="52">
        <f>SUMIFS(데이터!$G:$G,데이터!$F:$F,$D172,데이터!$N:$N,$A$1,데이터!$O:$O,R$1)</f>
        <v>0</v>
      </c>
      <c r="T172" s="51">
        <f>COUNTIFS(데이터!$F:$F,$D172,데이터!$N:$N,$A$1,데이터!$O:$O,T$1)</f>
        <v>0</v>
      </c>
      <c r="U172" s="52">
        <f>SUMIFS(데이터!$G:$G,데이터!$F:$F,$D172,데이터!$N:$N,$A$1,데이터!$O:$O,T$1)</f>
        <v>0</v>
      </c>
      <c r="V172" s="51">
        <f>COUNTIFS(데이터!$F:$F,$D172,데이터!$N:$N,$A$1,데이터!$O:$O,V$1)</f>
        <v>0</v>
      </c>
      <c r="W172" s="52">
        <f>SUMIFS(데이터!$G:$G,데이터!$F:$F,$D172,데이터!$N:$N,$A$1,데이터!$O:$O,V$1)</f>
        <v>0</v>
      </c>
      <c r="X172" s="51">
        <f>COUNTIFS(데이터!$F:$F,$D172,데이터!$N:$N,$A$1,데이터!$O:$O,X$1)</f>
        <v>0</v>
      </c>
      <c r="Y172" s="52">
        <f>SUMIFS(데이터!$G:$G,데이터!$F:$F,$D172,데이터!$N:$N,$A$1,데이터!$O:$O,X$1)</f>
        <v>0</v>
      </c>
      <c r="Z172" s="51">
        <f>COUNTIFS(데이터!$F:$F,$D172,데이터!$N:$N,$A$1,데이터!$O:$O,Z$1)</f>
        <v>0</v>
      </c>
      <c r="AA172" s="52">
        <f>SUMIFS(데이터!$G:$G,데이터!$F:$F,$D172,데이터!$N:$N,$A$1,데이터!$O:$O,Z$1)</f>
        <v>0</v>
      </c>
      <c r="AB172" s="51">
        <f>COUNTIFS(데이터!$F:$F,$D172,데이터!$N:$N,$A$1,데이터!$O:$O,AB$1)</f>
        <v>0</v>
      </c>
      <c r="AC172" s="52">
        <f>SUMIFS(데이터!$G:$G,데이터!$F:$F,$D172,데이터!$N:$N,$A$1,데이터!$O:$O,AB$1)</f>
        <v>0</v>
      </c>
      <c r="AD172" s="51">
        <f>COUNTIFS(데이터!$F:$F,$D172,데이터!$N:$N,$A$1,데이터!$O:$O,AD$1)</f>
        <v>0</v>
      </c>
      <c r="AE172" s="52">
        <f>SUMIFS(데이터!$G:$G,데이터!$F:$F,$D172,데이터!$N:$N,$A$1,데이터!$O:$O,AD$1)</f>
        <v>0</v>
      </c>
      <c r="AF172" s="51">
        <f>COUNTIFS(데이터!$F:$F,$D172,데이터!$N:$N,$A$1,데이터!$O:$O,AF$1)</f>
        <v>0</v>
      </c>
      <c r="AG172" s="52">
        <f>SUMIFS(데이터!$G:$G,데이터!$F:$F,$D172,데이터!$N:$N,$A$1,데이터!$O:$O,AF$1)</f>
        <v>0</v>
      </c>
    </row>
    <row r="173" spans="1:33">
      <c r="A173" s="233"/>
      <c r="B173" s="233"/>
      <c r="C173" s="76" t="s">
        <v>1200</v>
      </c>
      <c r="D173" s="49" t="str">
        <f>연간집계!D173</f>
        <v>졸업앨범_210_280_기성 원단커버 (졸업앨범(북타입)_210_280_기성 원단커버 / 210X280|둥근쿠션하드커버|없음|34p | 올리브트리)</v>
      </c>
      <c r="E173" s="50" t="str">
        <f>연간집계!E173</f>
        <v>졸업앨범 (북) 올리브그린</v>
      </c>
      <c r="F173" s="51">
        <f>COUNTIFS(데이터!F:F,D173,데이터!$N:$N,$A$1)</f>
        <v>17</v>
      </c>
      <c r="G173" s="52">
        <f>SUMIFS(데이터!G:G,데이터!F:F,D173,데이터!$N:$N,$A$1)</f>
        <v>17</v>
      </c>
      <c r="H173" s="55">
        <f t="shared" si="2"/>
        <v>1.2520253351008986E-3</v>
      </c>
      <c r="I173" s="77">
        <f>G173</f>
        <v>17</v>
      </c>
      <c r="J173" s="51">
        <f>COUNTIFS(데이터!$F:$F,$D173,데이터!$N:$N,$A$1,데이터!$O:$O,J$1)</f>
        <v>0</v>
      </c>
      <c r="K173" s="52">
        <f>SUMIFS(데이터!$G:$G,데이터!$F:$F,$D173,데이터!$N:$N,$A$1,데이터!$O:$O,J$1)</f>
        <v>0</v>
      </c>
      <c r="L173" s="51">
        <f>COUNTIFS(데이터!$F:$F,$D173,데이터!$N:$N,$A$1,데이터!$O:$O,L$1)</f>
        <v>0</v>
      </c>
      <c r="M173" s="52">
        <f>SUMIFS(데이터!$G:$G,데이터!$F:$F,$D173,데이터!$N:$N,$A$1,데이터!$O:$O,L$1)</f>
        <v>0</v>
      </c>
      <c r="N173" s="51">
        <f>COUNTIFS(데이터!$F:$F,$D173,데이터!$N:$N,$A$1,데이터!$O:$O,N$1)</f>
        <v>0</v>
      </c>
      <c r="O173" s="52">
        <f>SUMIFS(데이터!$G:$G,데이터!$F:$F,$D173,데이터!$N:$N,$A$1,데이터!$O:$O,N$1)</f>
        <v>0</v>
      </c>
      <c r="P173" s="51">
        <f>COUNTIFS(데이터!$F:$F,$D173,데이터!$N:$N,$A$1,데이터!$O:$O,P$1)</f>
        <v>0</v>
      </c>
      <c r="Q173" s="52">
        <f>SUMIFS(데이터!$G:$G,데이터!$F:$F,$D173,데이터!$N:$N,$A$1,데이터!$O:$O,P$1)</f>
        <v>0</v>
      </c>
      <c r="R173" s="51">
        <f>COUNTIFS(데이터!$F:$F,$D173,데이터!$N:$N,$A$1,데이터!$O:$O,R$1)</f>
        <v>0</v>
      </c>
      <c r="S173" s="52">
        <f>SUMIFS(데이터!$G:$G,데이터!$F:$F,$D173,데이터!$N:$N,$A$1,데이터!$O:$O,R$1)</f>
        <v>0</v>
      </c>
      <c r="T173" s="51">
        <f>COUNTIFS(데이터!$F:$F,$D173,데이터!$N:$N,$A$1,데이터!$O:$O,T$1)</f>
        <v>0</v>
      </c>
      <c r="U173" s="52">
        <f>SUMIFS(데이터!$G:$G,데이터!$F:$F,$D173,데이터!$N:$N,$A$1,데이터!$O:$O,T$1)</f>
        <v>0</v>
      </c>
      <c r="V173" s="51">
        <f>COUNTIFS(데이터!$F:$F,$D173,데이터!$N:$N,$A$1,데이터!$O:$O,V$1)</f>
        <v>0</v>
      </c>
      <c r="W173" s="52">
        <f>SUMIFS(데이터!$G:$G,데이터!$F:$F,$D173,데이터!$N:$N,$A$1,데이터!$O:$O,V$1)</f>
        <v>0</v>
      </c>
      <c r="X173" s="51">
        <f>COUNTIFS(데이터!$F:$F,$D173,데이터!$N:$N,$A$1,데이터!$O:$O,X$1)</f>
        <v>12</v>
      </c>
      <c r="Y173" s="52">
        <f>SUMIFS(데이터!$G:$G,데이터!$F:$F,$D173,데이터!$N:$N,$A$1,데이터!$O:$O,X$1)</f>
        <v>12</v>
      </c>
      <c r="Z173" s="51">
        <f>COUNTIFS(데이터!$F:$F,$D173,데이터!$N:$N,$A$1,데이터!$O:$O,Z$1)</f>
        <v>0</v>
      </c>
      <c r="AA173" s="52">
        <f>SUMIFS(데이터!$G:$G,데이터!$F:$F,$D173,데이터!$N:$N,$A$1,데이터!$O:$O,Z$1)</f>
        <v>0</v>
      </c>
      <c r="AB173" s="51">
        <f>COUNTIFS(데이터!$F:$F,$D173,데이터!$N:$N,$A$1,데이터!$O:$O,AB$1)</f>
        <v>0</v>
      </c>
      <c r="AC173" s="52">
        <f>SUMIFS(데이터!$G:$G,데이터!$F:$F,$D173,데이터!$N:$N,$A$1,데이터!$O:$O,AB$1)</f>
        <v>0</v>
      </c>
      <c r="AD173" s="51">
        <f>COUNTIFS(데이터!$F:$F,$D173,데이터!$N:$N,$A$1,데이터!$O:$O,AD$1)</f>
        <v>5</v>
      </c>
      <c r="AE173" s="52">
        <f>SUMIFS(데이터!$G:$G,데이터!$F:$F,$D173,데이터!$N:$N,$A$1,데이터!$O:$O,AD$1)</f>
        <v>5</v>
      </c>
      <c r="AF173" s="51">
        <f>COUNTIFS(데이터!$F:$F,$D173,데이터!$N:$N,$A$1,데이터!$O:$O,AF$1)</f>
        <v>0</v>
      </c>
      <c r="AG173" s="52">
        <f>SUMIFS(데이터!$G:$G,데이터!$F:$F,$D173,데이터!$N:$N,$A$1,데이터!$O:$O,AF$1)</f>
        <v>0</v>
      </c>
    </row>
    <row r="174" spans="1:33">
      <c r="A174" s="233"/>
      <c r="B174" s="233"/>
      <c r="C174" s="242" t="s">
        <v>1203</v>
      </c>
      <c r="D174" s="49" t="str">
        <f>연간집계!D174</f>
        <v>히스토리북 (가족북(히스토리북)_280_210_기성원단커버+가변 커버 사진 / 280X210 | 레더커버 | 없음 | 38p)</v>
      </c>
      <c r="E174" s="50" t="str">
        <f>연간집계!E174</f>
        <v>히스토리북_블랙</v>
      </c>
      <c r="F174" s="51">
        <f>COUNTIFS(데이터!F:F,D174,데이터!$N:$N,$A$1,데이터!$J:$J,"블랙")</f>
        <v>4</v>
      </c>
      <c r="G174" s="52">
        <f>SUMIFS(데이터!G:G,데이터!F:F,D174,데이터!$N:$N,$A$1,데이터!$J:$J,"블랙")</f>
        <v>8</v>
      </c>
      <c r="H174" s="55">
        <f t="shared" si="2"/>
        <v>5.8918839298865815E-4</v>
      </c>
      <c r="I174" s="232">
        <f>SUM(G174:G176)</f>
        <v>54</v>
      </c>
      <c r="J174" s="51">
        <f>COUNTIFS(데이터!$F:$F,$D174,데이터!$N:$N,$A$1,데이터!$O:$O,J$1,데이터!$J:$J,"블랙")</f>
        <v>0</v>
      </c>
      <c r="K174" s="52">
        <f>SUMIFS(데이터!$G:$G,데이터!$F:$F,$D174,데이터!$N:$N,$A$1,데이터!$O:$O,J$1,데이터!$J:$J,"블랙")</f>
        <v>0</v>
      </c>
      <c r="L174" s="51">
        <f>COUNTIFS(데이터!$F:$F,$D174,데이터!$N:$N,$A$1,데이터!$O:$O,L$1,데이터!$J:$J,"블랙")</f>
        <v>0</v>
      </c>
      <c r="M174" s="52">
        <f>SUMIFS(데이터!$G:$G,데이터!$F:$F,$D174,데이터!$N:$N,$A$1,데이터!$O:$O,L$1,데이터!$J:$J,"블랙")</f>
        <v>0</v>
      </c>
      <c r="N174" s="51">
        <f>COUNTIFS(데이터!$F:$F,$D174,데이터!$N:$N,$A$1,데이터!$O:$O,N$1,데이터!$J:$J,"블랙")</f>
        <v>0</v>
      </c>
      <c r="O174" s="52">
        <f>SUMIFS(데이터!$G:$G,데이터!$F:$F,$D174,데이터!$N:$N,$A$1,데이터!$O:$O,N$1,데이터!$J:$J,"블랙")</f>
        <v>0</v>
      </c>
      <c r="P174" s="51">
        <f>COUNTIFS(데이터!$F:$F,$D174,데이터!$N:$N,$A$1,데이터!$O:$O,P$1,데이터!$J:$J,"블랙")</f>
        <v>0</v>
      </c>
      <c r="Q174" s="52">
        <f>SUMIFS(데이터!$G:$G,데이터!$F:$F,$D174,데이터!$N:$N,$A$1,데이터!$O:$O,P$1,데이터!$J:$J,"블랙")</f>
        <v>0</v>
      </c>
      <c r="R174" s="51">
        <f>COUNTIFS(데이터!$F:$F,$D174,데이터!$N:$N,$A$1,데이터!$O:$O,R$1,데이터!$J:$J,"블랙")</f>
        <v>0</v>
      </c>
      <c r="S174" s="52">
        <f>SUMIFS(데이터!$G:$G,데이터!$F:$F,$D174,데이터!$N:$N,$A$1,데이터!$O:$O,R$1,데이터!$J:$J,"블랙")</f>
        <v>0</v>
      </c>
      <c r="T174" s="51">
        <f>COUNTIFS(데이터!$F:$F,$D174,데이터!$N:$N,$A$1,데이터!$O:$O,T$1,데이터!$J:$J,"블랙")</f>
        <v>0</v>
      </c>
      <c r="U174" s="52">
        <f>SUMIFS(데이터!$G:$G,데이터!$F:$F,$D174,데이터!$N:$N,$A$1,데이터!$O:$O,T$1,데이터!$J:$J,"블랙")</f>
        <v>0</v>
      </c>
      <c r="V174" s="51">
        <f>COUNTIFS(데이터!$F:$F,$D174,데이터!$N:$N,$A$1,데이터!$O:$O,V$1,데이터!$J:$J,"블랙")</f>
        <v>0</v>
      </c>
      <c r="W174" s="52">
        <f>SUMIFS(데이터!$G:$G,데이터!$F:$F,$D174,데이터!$N:$N,$A$1,데이터!$O:$O,V$1,데이터!$J:$J,"블랙")</f>
        <v>0</v>
      </c>
      <c r="X174" s="51">
        <f>COUNTIFS(데이터!$F:$F,$D174,데이터!$N:$N,$A$1,데이터!$O:$O,X$1,데이터!$J:$J,"블랙")</f>
        <v>1</v>
      </c>
      <c r="Y174" s="52">
        <f>SUMIFS(데이터!$G:$G,데이터!$F:$F,$D174,데이터!$N:$N,$A$1,데이터!$O:$O,X$1,데이터!$J:$J,"블랙")</f>
        <v>5</v>
      </c>
      <c r="Z174" s="51">
        <f>COUNTIFS(데이터!$F:$F,$D174,데이터!$N:$N,$A$1,데이터!$O:$O,Z$1,데이터!$J:$J,"블랙")</f>
        <v>0</v>
      </c>
      <c r="AA174" s="52">
        <f>SUMIFS(데이터!$G:$G,데이터!$F:$F,$D174,데이터!$N:$N,$A$1,데이터!$O:$O,Z$1,데이터!$J:$J,"블랙")</f>
        <v>0</v>
      </c>
      <c r="AB174" s="51">
        <f>COUNTIFS(데이터!$F:$F,$D174,데이터!$N:$N,$A$1,데이터!$O:$O,AB$1,데이터!$J:$J,"블랙")</f>
        <v>0</v>
      </c>
      <c r="AC174" s="52">
        <f>SUMIFS(데이터!$G:$G,데이터!$F:$F,$D174,데이터!$N:$N,$A$1,데이터!$O:$O,AB$1,데이터!$J:$J,"블랙")</f>
        <v>0</v>
      </c>
      <c r="AD174" s="51">
        <f>COUNTIFS(데이터!$F:$F,$D174,데이터!$N:$N,$A$1,데이터!$O:$O,AD$1,데이터!$J:$J,"블랙")</f>
        <v>2</v>
      </c>
      <c r="AE174" s="52">
        <f>SUMIFS(데이터!$G:$G,데이터!$F:$F,$D174,데이터!$N:$N,$A$1,데이터!$O:$O,AD$1,데이터!$J:$J,"블랙")</f>
        <v>2</v>
      </c>
      <c r="AF174" s="51">
        <f>COUNTIFS(데이터!$F:$F,$D174,데이터!$N:$N,$A$1,데이터!$O:$O,AF$1,데이터!$J:$J,"블랙")</f>
        <v>1</v>
      </c>
      <c r="AG174" s="52">
        <f>SUMIFS(데이터!$G:$G,데이터!$F:$F,$D174,데이터!$N:$N,$A$1,데이터!$O:$O,AF$1,데이터!$J:$J,"블랙")</f>
        <v>1</v>
      </c>
    </row>
    <row r="175" spans="1:33">
      <c r="A175" s="233"/>
      <c r="B175" s="233"/>
      <c r="C175" s="233"/>
      <c r="D175" s="49" t="str">
        <f>연간집계!D175</f>
        <v>히스토리북 (가족북(히스토리북)_280_210_기성원단커버+가변 커버 사진 / 280X210 | 레더커버 | 없음 | 38p)</v>
      </c>
      <c r="E175" s="50" t="str">
        <f>연간집계!E175</f>
        <v>히스토리북_레드</v>
      </c>
      <c r="F175" s="51">
        <f>COUNTIFS(데이터!F:F,D175,데이터!$N:$N,$A$1,데이터!$J:$J,"레드")</f>
        <v>14</v>
      </c>
      <c r="G175" s="52">
        <f>SUMIFS(데이터!G:G,데이터!F:F,D175,데이터!$N:$N,$A$1,데이터!$J:$J,"레드")</f>
        <v>17</v>
      </c>
      <c r="H175" s="55">
        <f t="shared" si="2"/>
        <v>1.2520253351008986E-3</v>
      </c>
      <c r="I175" s="233"/>
      <c r="J175" s="51">
        <f>COUNTIFS(데이터!$F:$F,$D175,데이터!$N:$N,$A$1,데이터!$O:$O,J$1,데이터!$J:$J,"레드")</f>
        <v>0</v>
      </c>
      <c r="K175" s="52">
        <f>SUMIFS(데이터!$G:$G,데이터!$F:$F,$D175,데이터!$N:$N,$A$1,데이터!$O:$O,J$1,데이터!$J:$J,"레드")</f>
        <v>0</v>
      </c>
      <c r="L175" s="51">
        <f>COUNTIFS(데이터!$F:$F,$D175,데이터!$N:$N,$A$1,데이터!$O:$O,L$1,데이터!$J:$J,"레드")</f>
        <v>0</v>
      </c>
      <c r="M175" s="52">
        <f>SUMIFS(데이터!$G:$G,데이터!$F:$F,$D175,데이터!$N:$N,$A$1,데이터!$O:$O,L$1,데이터!$J:$J,"레드")</f>
        <v>0</v>
      </c>
      <c r="N175" s="51">
        <f>COUNTIFS(데이터!$F:$F,$D175,데이터!$N:$N,$A$1,데이터!$O:$O,N$1,데이터!$J:$J,"레드")</f>
        <v>0</v>
      </c>
      <c r="O175" s="52">
        <f>SUMIFS(데이터!$G:$G,데이터!$F:$F,$D175,데이터!$N:$N,$A$1,데이터!$O:$O,N$1,데이터!$J:$J,"레드")</f>
        <v>0</v>
      </c>
      <c r="P175" s="51">
        <f>COUNTIFS(데이터!$F:$F,$D175,데이터!$N:$N,$A$1,데이터!$O:$O,P$1,데이터!$J:$J,"레드")</f>
        <v>0</v>
      </c>
      <c r="Q175" s="52">
        <f>SUMIFS(데이터!$G:$G,데이터!$F:$F,$D175,데이터!$N:$N,$A$1,데이터!$O:$O,P$1,데이터!$J:$J,"레드")</f>
        <v>0</v>
      </c>
      <c r="R175" s="51">
        <f>COUNTIFS(데이터!$F:$F,$D175,데이터!$N:$N,$A$1,데이터!$O:$O,R$1,데이터!$J:$J,"레드")</f>
        <v>0</v>
      </c>
      <c r="S175" s="52">
        <f>SUMIFS(데이터!$G:$G,데이터!$F:$F,$D175,데이터!$N:$N,$A$1,데이터!$O:$O,R$1,데이터!$J:$J,"레드")</f>
        <v>0</v>
      </c>
      <c r="T175" s="51">
        <f>COUNTIFS(데이터!$F:$F,$D175,데이터!$N:$N,$A$1,데이터!$O:$O,T$1,데이터!$J:$J,"레드")</f>
        <v>0</v>
      </c>
      <c r="U175" s="52">
        <f>SUMIFS(데이터!$G:$G,데이터!$F:$F,$D175,데이터!$N:$N,$A$1,데이터!$O:$O,T$1,데이터!$J:$J,"레드")</f>
        <v>0</v>
      </c>
      <c r="V175" s="51">
        <f>COUNTIFS(데이터!$F:$F,$D175,데이터!$N:$N,$A$1,데이터!$O:$O,V$1,데이터!$J:$J,"레드")</f>
        <v>0</v>
      </c>
      <c r="W175" s="52">
        <f>SUMIFS(데이터!$G:$G,데이터!$F:$F,$D175,데이터!$N:$N,$A$1,데이터!$O:$O,V$1,데이터!$J:$J,"레드")</f>
        <v>0</v>
      </c>
      <c r="X175" s="51">
        <f>COUNTIFS(데이터!$F:$F,$D175,데이터!$N:$N,$A$1,데이터!$O:$O,X$1,데이터!$J:$J,"레드")</f>
        <v>1</v>
      </c>
      <c r="Y175" s="52">
        <f>SUMIFS(데이터!$G:$G,데이터!$F:$F,$D175,데이터!$N:$N,$A$1,데이터!$O:$O,X$1,데이터!$J:$J,"레드")</f>
        <v>1</v>
      </c>
      <c r="Z175" s="51">
        <f>COUNTIFS(데이터!$F:$F,$D175,데이터!$N:$N,$A$1,데이터!$O:$O,Z$1,데이터!$J:$J,"레드")</f>
        <v>2</v>
      </c>
      <c r="AA175" s="52">
        <f>SUMIFS(데이터!$G:$G,데이터!$F:$F,$D175,데이터!$N:$N,$A$1,데이터!$O:$O,Z$1,데이터!$J:$J,"레드")</f>
        <v>2</v>
      </c>
      <c r="AB175" s="51">
        <f>COUNTIFS(데이터!$F:$F,$D175,데이터!$N:$N,$A$1,데이터!$O:$O,AB$1,데이터!$J:$J,"레드")</f>
        <v>0</v>
      </c>
      <c r="AC175" s="52">
        <f>SUMIFS(데이터!$G:$G,데이터!$F:$F,$D175,데이터!$N:$N,$A$1,데이터!$O:$O,AB$1,데이터!$J:$J,"레드")</f>
        <v>0</v>
      </c>
      <c r="AD175" s="51">
        <f>COUNTIFS(데이터!$F:$F,$D175,데이터!$N:$N,$A$1,데이터!$O:$O,AD$1,데이터!$J:$J,"레드")</f>
        <v>0</v>
      </c>
      <c r="AE175" s="52">
        <f>SUMIFS(데이터!$G:$G,데이터!$F:$F,$D175,데이터!$N:$N,$A$1,데이터!$O:$O,AD$1,데이터!$J:$J,"레드")</f>
        <v>0</v>
      </c>
      <c r="AF175" s="51">
        <f>COUNTIFS(데이터!$F:$F,$D175,데이터!$N:$N,$A$1,데이터!$O:$O,AF$1,데이터!$J:$J,"레드")</f>
        <v>11</v>
      </c>
      <c r="AG175" s="52">
        <f>SUMIFS(데이터!$G:$G,데이터!$F:$F,$D175,데이터!$N:$N,$A$1,데이터!$O:$O,AF$1,데이터!$J:$J,"레드")</f>
        <v>14</v>
      </c>
    </row>
    <row r="176" spans="1:33">
      <c r="A176" s="233"/>
      <c r="B176" s="236"/>
      <c r="C176" s="233"/>
      <c r="D176" s="49" t="str">
        <f>연간집계!D176</f>
        <v>히스토리북 (가족북(히스토리북)_280_210_기성원단커버+가변 커버 사진 / 280X210 | 레더커버 | 없음 | 38p)</v>
      </c>
      <c r="E176" s="50" t="str">
        <f>연간집계!E176</f>
        <v>히스토리북_브라운</v>
      </c>
      <c r="F176" s="51">
        <f>COUNTIFS(데이터!F:F,D176,데이터!$N:$N,$A$1,데이터!$J:$J,"브라운")</f>
        <v>29</v>
      </c>
      <c r="G176" s="52">
        <f>SUMIFS(데이터!G:G,데이터!F:F,D176,데이터!$N:$N,$A$1,데이터!$J:$J,"브라운")</f>
        <v>29</v>
      </c>
      <c r="H176" s="55">
        <f t="shared" si="2"/>
        <v>2.1358079245838856E-3</v>
      </c>
      <c r="I176" s="233"/>
      <c r="J176" s="51">
        <f>COUNTIFS(데이터!$F:$F,$D176,데이터!$N:$N,$A$1,데이터!$O:$O,J$1,데이터!$J:$J,"브라운")</f>
        <v>0</v>
      </c>
      <c r="K176" s="52">
        <f>SUMIFS(데이터!$G:$G,데이터!$F:$F,$D176,데이터!$N:$N,$A$1,데이터!$O:$O,J$1,데이터!$J:$J,"브라운")</f>
        <v>0</v>
      </c>
      <c r="L176" s="51">
        <f>COUNTIFS(데이터!$F:$F,$D176,데이터!$N:$N,$A$1,데이터!$O:$O,L$1,데이터!$J:$J,"브라운")</f>
        <v>0</v>
      </c>
      <c r="M176" s="52">
        <f>SUMIFS(데이터!$G:$G,데이터!$F:$F,$D176,데이터!$N:$N,$A$1,데이터!$O:$O,L$1,데이터!$J:$J,"브라운")</f>
        <v>0</v>
      </c>
      <c r="N176" s="51">
        <f>COUNTIFS(데이터!$F:$F,$D176,데이터!$N:$N,$A$1,데이터!$O:$O,N$1,데이터!$J:$J,"브라운")</f>
        <v>0</v>
      </c>
      <c r="O176" s="52">
        <f>SUMIFS(데이터!$G:$G,데이터!$F:$F,$D176,데이터!$N:$N,$A$1,데이터!$O:$O,N$1,데이터!$J:$J,"브라운")</f>
        <v>0</v>
      </c>
      <c r="P176" s="51">
        <f>COUNTIFS(데이터!$F:$F,$D176,데이터!$N:$N,$A$1,데이터!$O:$O,P$1,데이터!$J:$J,"브라운")</f>
        <v>0</v>
      </c>
      <c r="Q176" s="52">
        <f>SUMIFS(데이터!$G:$G,데이터!$F:$F,$D176,데이터!$N:$N,$A$1,데이터!$O:$O,P$1,데이터!$J:$J,"브라운")</f>
        <v>0</v>
      </c>
      <c r="R176" s="51">
        <f>COUNTIFS(데이터!$F:$F,$D176,데이터!$N:$N,$A$1,데이터!$O:$O,R$1,데이터!$J:$J,"브라운")</f>
        <v>0</v>
      </c>
      <c r="S176" s="52">
        <f>SUMIFS(데이터!$G:$G,데이터!$F:$F,$D176,데이터!$N:$N,$A$1,데이터!$O:$O,R$1,데이터!$J:$J,"브라운")</f>
        <v>0</v>
      </c>
      <c r="T176" s="51">
        <f>COUNTIFS(데이터!$F:$F,$D176,데이터!$N:$N,$A$1,데이터!$O:$O,T$1,데이터!$J:$J,"브라운")</f>
        <v>0</v>
      </c>
      <c r="U176" s="52">
        <f>SUMIFS(데이터!$G:$G,데이터!$F:$F,$D176,데이터!$N:$N,$A$1,데이터!$O:$O,T$1,데이터!$J:$J,"브라운")</f>
        <v>0</v>
      </c>
      <c r="V176" s="51">
        <f>COUNTIFS(데이터!$F:$F,$D176,데이터!$N:$N,$A$1,데이터!$O:$O,V$1,데이터!$J:$J,"브라운")</f>
        <v>0</v>
      </c>
      <c r="W176" s="52">
        <f>SUMIFS(데이터!$G:$G,데이터!$F:$F,$D176,데이터!$N:$N,$A$1,데이터!$O:$O,V$1,데이터!$J:$J,"브라운")</f>
        <v>0</v>
      </c>
      <c r="X176" s="51">
        <f>COUNTIFS(데이터!$F:$F,$D176,데이터!$N:$N,$A$1,데이터!$O:$O,X$1,데이터!$J:$J,"브라운")</f>
        <v>0</v>
      </c>
      <c r="Y176" s="52">
        <f>SUMIFS(데이터!$G:$G,데이터!$F:$F,$D176,데이터!$N:$N,$A$1,데이터!$O:$O,X$1,데이터!$J:$J,"브라운")</f>
        <v>0</v>
      </c>
      <c r="Z176" s="51">
        <f>COUNTIFS(데이터!$F:$F,$D176,데이터!$N:$N,$A$1,데이터!$O:$O,Z$1,데이터!$J:$J,"브라운")</f>
        <v>1</v>
      </c>
      <c r="AA176" s="52">
        <f>SUMIFS(데이터!$G:$G,데이터!$F:$F,$D176,데이터!$N:$N,$A$1,데이터!$O:$O,Z$1,데이터!$J:$J,"브라운")</f>
        <v>1</v>
      </c>
      <c r="AB176" s="51">
        <f>COUNTIFS(데이터!$F:$F,$D176,데이터!$N:$N,$A$1,데이터!$O:$O,AB$1,데이터!$J:$J,"브라운")</f>
        <v>0</v>
      </c>
      <c r="AC176" s="52">
        <f>SUMIFS(데이터!$G:$G,데이터!$F:$F,$D176,데이터!$N:$N,$A$1,데이터!$O:$O,AB$1,데이터!$J:$J,"브라운")</f>
        <v>0</v>
      </c>
      <c r="AD176" s="51">
        <f>COUNTIFS(데이터!$F:$F,$D176,데이터!$N:$N,$A$1,데이터!$O:$O,AD$1,데이터!$J:$J,"브라운")</f>
        <v>27</v>
      </c>
      <c r="AE176" s="52">
        <f>SUMIFS(데이터!$G:$G,데이터!$F:$F,$D176,데이터!$N:$N,$A$1,데이터!$O:$O,AD$1,데이터!$J:$J,"브라운")</f>
        <v>27</v>
      </c>
      <c r="AF176" s="51">
        <f>COUNTIFS(데이터!$F:$F,$D176,데이터!$N:$N,$A$1,데이터!$O:$O,AF$1,데이터!$J:$J,"브라운")</f>
        <v>1</v>
      </c>
      <c r="AG176" s="52">
        <f>SUMIFS(데이터!$G:$G,데이터!$F:$F,$D176,데이터!$N:$N,$A$1,데이터!$O:$O,AF$1,데이터!$J:$J,"브라운")</f>
        <v>1</v>
      </c>
    </row>
    <row r="177" spans="1:33">
      <c r="A177" s="233"/>
      <c r="B177" s="238" t="s">
        <v>1208</v>
      </c>
      <c r="C177" s="239" t="s">
        <v>1209</v>
      </c>
      <c r="D177" s="31" t="str">
        <f>연간집계!D177</f>
        <v>드림클래스_세로타입_210_273 (포토그랩스_210_273_기성 원단커버(가변 스티커) / 210X273 | 하드커버 | 없음 | 48p)</v>
      </c>
      <c r="E177" s="32" t="str">
        <f>연간집계!E177</f>
        <v xml:space="preserve">포토그랩스 210 </v>
      </c>
      <c r="F177" s="33">
        <f>COUNTIFS(데이터!F:F,D177,데이터!$N:$N,$A$1)</f>
        <v>5</v>
      </c>
      <c r="G177" s="34">
        <f>SUMIFS(데이터!G:G,데이터!F:F,D177,데이터!$N:$N,$A$1)</f>
        <v>5</v>
      </c>
      <c r="H177" s="37">
        <f t="shared" si="2"/>
        <v>3.6824274561791134E-4</v>
      </c>
      <c r="I177" s="235">
        <f>SUM(G177:G179)</f>
        <v>30</v>
      </c>
      <c r="J177" s="51">
        <f>COUNTIFS(데이터!$F:$F,$D177,데이터!$N:$N,$A$1,데이터!$O:$O,J$1)</f>
        <v>0</v>
      </c>
      <c r="K177" s="52">
        <f>SUMIFS(데이터!$G:$G,데이터!$F:$F,$D177,데이터!$N:$N,$A$1,데이터!$O:$O,J$1)</f>
        <v>0</v>
      </c>
      <c r="L177" s="51">
        <f>COUNTIFS(데이터!$F:$F,$D177,데이터!$N:$N,$A$1,데이터!$O:$O,L$1)</f>
        <v>0</v>
      </c>
      <c r="M177" s="52">
        <f>SUMIFS(데이터!$G:$G,데이터!$F:$F,$D177,데이터!$N:$N,$A$1,데이터!$O:$O,L$1)</f>
        <v>0</v>
      </c>
      <c r="N177" s="51">
        <f>COUNTIFS(데이터!$F:$F,$D177,데이터!$N:$N,$A$1,데이터!$O:$O,N$1)</f>
        <v>0</v>
      </c>
      <c r="O177" s="52">
        <f>SUMIFS(데이터!$G:$G,데이터!$F:$F,$D177,데이터!$N:$N,$A$1,데이터!$O:$O,N$1)</f>
        <v>0</v>
      </c>
      <c r="P177" s="51">
        <f>COUNTIFS(데이터!$F:$F,$D177,데이터!$N:$N,$A$1,데이터!$O:$O,P$1)</f>
        <v>0</v>
      </c>
      <c r="Q177" s="52">
        <f>SUMIFS(데이터!$G:$G,데이터!$F:$F,$D177,데이터!$N:$N,$A$1,데이터!$O:$O,P$1)</f>
        <v>0</v>
      </c>
      <c r="R177" s="51">
        <f>COUNTIFS(데이터!$F:$F,$D177,데이터!$N:$N,$A$1,데이터!$O:$O,R$1)</f>
        <v>0</v>
      </c>
      <c r="S177" s="52">
        <f>SUMIFS(데이터!$G:$G,데이터!$F:$F,$D177,데이터!$N:$N,$A$1,데이터!$O:$O,R$1)</f>
        <v>0</v>
      </c>
      <c r="T177" s="51">
        <f>COUNTIFS(데이터!$F:$F,$D177,데이터!$N:$N,$A$1,데이터!$O:$O,T$1)</f>
        <v>0</v>
      </c>
      <c r="U177" s="52">
        <f>SUMIFS(데이터!$G:$G,데이터!$F:$F,$D177,데이터!$N:$N,$A$1,데이터!$O:$O,T$1)</f>
        <v>0</v>
      </c>
      <c r="V177" s="51">
        <f>COUNTIFS(데이터!$F:$F,$D177,데이터!$N:$N,$A$1,데이터!$O:$O,V$1)</f>
        <v>0</v>
      </c>
      <c r="W177" s="52">
        <f>SUMIFS(데이터!$G:$G,데이터!$F:$F,$D177,데이터!$N:$N,$A$1,데이터!$O:$O,V$1)</f>
        <v>0</v>
      </c>
      <c r="X177" s="51">
        <f>COUNTIFS(데이터!$F:$F,$D177,데이터!$N:$N,$A$1,데이터!$O:$O,X$1)</f>
        <v>1</v>
      </c>
      <c r="Y177" s="52">
        <f>SUMIFS(데이터!$G:$G,데이터!$F:$F,$D177,데이터!$N:$N,$A$1,데이터!$O:$O,X$1)</f>
        <v>1</v>
      </c>
      <c r="Z177" s="51">
        <f>COUNTIFS(데이터!$F:$F,$D177,데이터!$N:$N,$A$1,데이터!$O:$O,Z$1)</f>
        <v>0</v>
      </c>
      <c r="AA177" s="52">
        <f>SUMIFS(데이터!$G:$G,데이터!$F:$F,$D177,데이터!$N:$N,$A$1,데이터!$O:$O,Z$1)</f>
        <v>0</v>
      </c>
      <c r="AB177" s="51">
        <f>COUNTIFS(데이터!$F:$F,$D177,데이터!$N:$N,$A$1,데이터!$O:$O,AB$1)</f>
        <v>2</v>
      </c>
      <c r="AC177" s="52">
        <f>SUMIFS(데이터!$G:$G,데이터!$F:$F,$D177,데이터!$N:$N,$A$1,데이터!$O:$O,AB$1)</f>
        <v>2</v>
      </c>
      <c r="AD177" s="51">
        <f>COUNTIFS(데이터!$F:$F,$D177,데이터!$N:$N,$A$1,데이터!$O:$O,AD$1)</f>
        <v>1</v>
      </c>
      <c r="AE177" s="52">
        <f>SUMIFS(데이터!$G:$G,데이터!$F:$F,$D177,데이터!$N:$N,$A$1,데이터!$O:$O,AD$1)</f>
        <v>1</v>
      </c>
      <c r="AF177" s="51">
        <f>COUNTIFS(데이터!$F:$F,$D177,데이터!$N:$N,$A$1,데이터!$O:$O,AF$1)</f>
        <v>1</v>
      </c>
      <c r="AG177" s="52">
        <f>SUMIFS(데이터!$G:$G,데이터!$F:$F,$D177,데이터!$N:$N,$A$1,데이터!$O:$O,AF$1)</f>
        <v>1</v>
      </c>
    </row>
    <row r="178" spans="1:33">
      <c r="A178" s="233"/>
      <c r="B178" s="233"/>
      <c r="C178" s="233"/>
      <c r="D178" s="49" t="str">
        <f>연간집계!D178</f>
        <v>드림클래스_정사각 타입_248_248 (포토그랩스_248_248_기성 원단커버(가변 스티커) / 248X248 | 하드커버 | 없음 | 48p)</v>
      </c>
      <c r="E178" s="50" t="str">
        <f>연간집계!E178</f>
        <v>포토그랩스 248</v>
      </c>
      <c r="F178" s="51">
        <f>COUNTIFS(데이터!F:F,D178,데이터!$N:$N,$A$1)</f>
        <v>3</v>
      </c>
      <c r="G178" s="52">
        <f>SUMIFS(데이터!G:G,데이터!F:F,D178,데이터!$N:$N,$A$1)</f>
        <v>3</v>
      </c>
      <c r="H178" s="55">
        <f t="shared" si="2"/>
        <v>2.2094564737074681E-4</v>
      </c>
      <c r="I178" s="233"/>
      <c r="J178" s="51">
        <f>COUNTIFS(데이터!$F:$F,$D178,데이터!$N:$N,$A$1,데이터!$O:$O,J$1)</f>
        <v>0</v>
      </c>
      <c r="K178" s="52">
        <f>SUMIFS(데이터!$G:$G,데이터!$F:$F,$D178,데이터!$N:$N,$A$1,데이터!$O:$O,J$1)</f>
        <v>0</v>
      </c>
      <c r="L178" s="51">
        <f>COUNTIFS(데이터!$F:$F,$D178,데이터!$N:$N,$A$1,데이터!$O:$O,L$1)</f>
        <v>0</v>
      </c>
      <c r="M178" s="52">
        <f>SUMIFS(데이터!$G:$G,데이터!$F:$F,$D178,데이터!$N:$N,$A$1,데이터!$O:$O,L$1)</f>
        <v>0</v>
      </c>
      <c r="N178" s="51">
        <f>COUNTIFS(데이터!$F:$F,$D178,데이터!$N:$N,$A$1,데이터!$O:$O,N$1)</f>
        <v>0</v>
      </c>
      <c r="O178" s="52">
        <f>SUMIFS(데이터!$G:$G,데이터!$F:$F,$D178,데이터!$N:$N,$A$1,데이터!$O:$O,N$1)</f>
        <v>0</v>
      </c>
      <c r="P178" s="51">
        <f>COUNTIFS(데이터!$F:$F,$D178,데이터!$N:$N,$A$1,데이터!$O:$O,P$1)</f>
        <v>0</v>
      </c>
      <c r="Q178" s="52">
        <f>SUMIFS(데이터!$G:$G,데이터!$F:$F,$D178,데이터!$N:$N,$A$1,데이터!$O:$O,P$1)</f>
        <v>0</v>
      </c>
      <c r="R178" s="51">
        <f>COUNTIFS(데이터!$F:$F,$D178,데이터!$N:$N,$A$1,데이터!$O:$O,R$1)</f>
        <v>0</v>
      </c>
      <c r="S178" s="52">
        <f>SUMIFS(데이터!$G:$G,데이터!$F:$F,$D178,데이터!$N:$N,$A$1,데이터!$O:$O,R$1)</f>
        <v>0</v>
      </c>
      <c r="T178" s="51">
        <f>COUNTIFS(데이터!$F:$F,$D178,데이터!$N:$N,$A$1,데이터!$O:$O,T$1)</f>
        <v>0</v>
      </c>
      <c r="U178" s="52">
        <f>SUMIFS(데이터!$G:$G,데이터!$F:$F,$D178,데이터!$N:$N,$A$1,데이터!$O:$O,T$1)</f>
        <v>0</v>
      </c>
      <c r="V178" s="51">
        <f>COUNTIFS(데이터!$F:$F,$D178,데이터!$N:$N,$A$1,데이터!$O:$O,V$1)</f>
        <v>0</v>
      </c>
      <c r="W178" s="52">
        <f>SUMIFS(데이터!$G:$G,데이터!$F:$F,$D178,데이터!$N:$N,$A$1,데이터!$O:$O,V$1)</f>
        <v>0</v>
      </c>
      <c r="X178" s="51">
        <f>COUNTIFS(데이터!$F:$F,$D178,데이터!$N:$N,$A$1,데이터!$O:$O,X$1)</f>
        <v>1</v>
      </c>
      <c r="Y178" s="52">
        <f>SUMIFS(데이터!$G:$G,데이터!$F:$F,$D178,데이터!$N:$N,$A$1,데이터!$O:$O,X$1)</f>
        <v>1</v>
      </c>
      <c r="Z178" s="51">
        <f>COUNTIFS(데이터!$F:$F,$D178,데이터!$N:$N,$A$1,데이터!$O:$O,Z$1)</f>
        <v>1</v>
      </c>
      <c r="AA178" s="52">
        <f>SUMIFS(데이터!$G:$G,데이터!$F:$F,$D178,데이터!$N:$N,$A$1,데이터!$O:$O,Z$1)</f>
        <v>1</v>
      </c>
      <c r="AB178" s="51">
        <f>COUNTIFS(데이터!$F:$F,$D178,데이터!$N:$N,$A$1,데이터!$O:$O,AB$1)</f>
        <v>0</v>
      </c>
      <c r="AC178" s="52">
        <f>SUMIFS(데이터!$G:$G,데이터!$F:$F,$D178,데이터!$N:$N,$A$1,데이터!$O:$O,AB$1)</f>
        <v>0</v>
      </c>
      <c r="AD178" s="51">
        <f>COUNTIFS(데이터!$F:$F,$D178,데이터!$N:$N,$A$1,데이터!$O:$O,AD$1)</f>
        <v>1</v>
      </c>
      <c r="AE178" s="52">
        <f>SUMIFS(데이터!$G:$G,데이터!$F:$F,$D178,데이터!$N:$N,$A$1,데이터!$O:$O,AD$1)</f>
        <v>1</v>
      </c>
      <c r="AF178" s="51">
        <f>COUNTIFS(데이터!$F:$F,$D178,데이터!$N:$N,$A$1,데이터!$O:$O,AF$1)</f>
        <v>0</v>
      </c>
      <c r="AG178" s="52">
        <f>SUMIFS(데이터!$G:$G,데이터!$F:$F,$D178,데이터!$N:$N,$A$1,데이터!$O:$O,AF$1)</f>
        <v>0</v>
      </c>
    </row>
    <row r="179" spans="1:33">
      <c r="A179" s="233"/>
      <c r="B179" s="233"/>
      <c r="C179" s="233"/>
      <c r="D179" s="49" t="str">
        <f>연간집계!D179</f>
        <v>드림클래스_가로타입_276_197 (포토그랩스_276_197_기성 원단커버(가변 스티커) / 276X197 | 하드커버 | 없음 | 48p)</v>
      </c>
      <c r="E179" s="50" t="str">
        <f>연간집계!E179</f>
        <v>포토그랩스 276</v>
      </c>
      <c r="F179" s="51">
        <f>COUNTIFS(데이터!F:F,D179,데이터!$N:$N,$A$1)</f>
        <v>15</v>
      </c>
      <c r="G179" s="52">
        <f>SUMIFS(데이터!G:G,데이터!F:F,D179,데이터!$N:$N,$A$1)</f>
        <v>22</v>
      </c>
      <c r="H179" s="55">
        <f t="shared" si="2"/>
        <v>1.6202680807188099E-3</v>
      </c>
      <c r="I179" s="233"/>
      <c r="J179" s="51">
        <f>COUNTIFS(데이터!$F:$F,$D179,데이터!$N:$N,$A$1,데이터!$O:$O,J$1)</f>
        <v>0</v>
      </c>
      <c r="K179" s="52">
        <f>SUMIFS(데이터!$G:$G,데이터!$F:$F,$D179,데이터!$N:$N,$A$1,데이터!$O:$O,J$1)</f>
        <v>0</v>
      </c>
      <c r="L179" s="51">
        <f>COUNTIFS(데이터!$F:$F,$D179,데이터!$N:$N,$A$1,데이터!$O:$O,L$1)</f>
        <v>0</v>
      </c>
      <c r="M179" s="52">
        <f>SUMIFS(데이터!$G:$G,데이터!$F:$F,$D179,데이터!$N:$N,$A$1,데이터!$O:$O,L$1)</f>
        <v>0</v>
      </c>
      <c r="N179" s="51">
        <f>COUNTIFS(데이터!$F:$F,$D179,데이터!$N:$N,$A$1,데이터!$O:$O,N$1)</f>
        <v>0</v>
      </c>
      <c r="O179" s="52">
        <f>SUMIFS(데이터!$G:$G,데이터!$F:$F,$D179,데이터!$N:$N,$A$1,데이터!$O:$O,N$1)</f>
        <v>0</v>
      </c>
      <c r="P179" s="51">
        <f>COUNTIFS(데이터!$F:$F,$D179,데이터!$N:$N,$A$1,데이터!$O:$O,P$1)</f>
        <v>0</v>
      </c>
      <c r="Q179" s="52">
        <f>SUMIFS(데이터!$G:$G,데이터!$F:$F,$D179,데이터!$N:$N,$A$1,데이터!$O:$O,P$1)</f>
        <v>0</v>
      </c>
      <c r="R179" s="51">
        <f>COUNTIFS(데이터!$F:$F,$D179,데이터!$N:$N,$A$1,데이터!$O:$O,R$1)</f>
        <v>0</v>
      </c>
      <c r="S179" s="52">
        <f>SUMIFS(데이터!$G:$G,데이터!$F:$F,$D179,데이터!$N:$N,$A$1,데이터!$O:$O,R$1)</f>
        <v>0</v>
      </c>
      <c r="T179" s="51">
        <f>COUNTIFS(데이터!$F:$F,$D179,데이터!$N:$N,$A$1,데이터!$O:$O,T$1)</f>
        <v>0</v>
      </c>
      <c r="U179" s="52">
        <f>SUMIFS(데이터!$G:$G,데이터!$F:$F,$D179,데이터!$N:$N,$A$1,데이터!$O:$O,T$1)</f>
        <v>0</v>
      </c>
      <c r="V179" s="51">
        <f>COUNTIFS(데이터!$F:$F,$D179,데이터!$N:$N,$A$1,데이터!$O:$O,V$1)</f>
        <v>0</v>
      </c>
      <c r="W179" s="52">
        <f>SUMIFS(데이터!$G:$G,데이터!$F:$F,$D179,데이터!$N:$N,$A$1,데이터!$O:$O,V$1)</f>
        <v>0</v>
      </c>
      <c r="X179" s="51">
        <f>COUNTIFS(데이터!$F:$F,$D179,데이터!$N:$N,$A$1,데이터!$O:$O,X$1)</f>
        <v>3</v>
      </c>
      <c r="Y179" s="52">
        <f>SUMIFS(데이터!$G:$G,데이터!$F:$F,$D179,데이터!$N:$N,$A$1,데이터!$O:$O,X$1)</f>
        <v>3</v>
      </c>
      <c r="Z179" s="51">
        <f>COUNTIFS(데이터!$F:$F,$D179,데이터!$N:$N,$A$1,데이터!$O:$O,Z$1)</f>
        <v>6</v>
      </c>
      <c r="AA179" s="52">
        <f>SUMIFS(데이터!$G:$G,데이터!$F:$F,$D179,데이터!$N:$N,$A$1,데이터!$O:$O,Z$1)</f>
        <v>8</v>
      </c>
      <c r="AB179" s="51">
        <f>COUNTIFS(데이터!$F:$F,$D179,데이터!$N:$N,$A$1,데이터!$O:$O,AB$1)</f>
        <v>1</v>
      </c>
      <c r="AC179" s="52">
        <f>SUMIFS(데이터!$G:$G,데이터!$F:$F,$D179,데이터!$N:$N,$A$1,데이터!$O:$O,AB$1)</f>
        <v>1</v>
      </c>
      <c r="AD179" s="51">
        <f>COUNTIFS(데이터!$F:$F,$D179,데이터!$N:$N,$A$1,데이터!$O:$O,AD$1)</f>
        <v>4</v>
      </c>
      <c r="AE179" s="52">
        <f>SUMIFS(데이터!$G:$G,데이터!$F:$F,$D179,데이터!$N:$N,$A$1,데이터!$O:$O,AD$1)</f>
        <v>8</v>
      </c>
      <c r="AF179" s="51">
        <f>COUNTIFS(데이터!$F:$F,$D179,데이터!$N:$N,$A$1,데이터!$O:$O,AF$1)</f>
        <v>1</v>
      </c>
      <c r="AG179" s="52">
        <f>SUMIFS(데이터!$G:$G,데이터!$F:$F,$D179,데이터!$N:$N,$A$1,데이터!$O:$O,AF$1)</f>
        <v>2</v>
      </c>
    </row>
    <row r="180" spans="1:33">
      <c r="A180" s="233"/>
      <c r="B180" s="233"/>
      <c r="C180" s="242" t="s">
        <v>1213</v>
      </c>
      <c r="D180" s="49" t="str">
        <f>연간집계!D180</f>
        <v>드림클래스_세로타입_210_273 (포토그랩스pro_210_273_기성 원단커버(가변 스티커) / 210X273 | 하드커버 | 없음 | 48p)</v>
      </c>
      <c r="E180" s="50" t="str">
        <f>연간집계!E180</f>
        <v>포토그랩스pro 210</v>
      </c>
      <c r="F180" s="51">
        <f>COUNTIFS(데이터!F:F,D180,데이터!$N:$N,$A$1)</f>
        <v>8</v>
      </c>
      <c r="G180" s="52">
        <f>SUMIFS(데이터!G:G,데이터!F:F,D180,데이터!$N:$N,$A$1)</f>
        <v>11</v>
      </c>
      <c r="H180" s="55">
        <f t="shared" si="2"/>
        <v>8.1013404035940495E-4</v>
      </c>
      <c r="I180" s="232">
        <f>SUM(G180:G182)</f>
        <v>34</v>
      </c>
      <c r="J180" s="51">
        <f>COUNTIFS(데이터!$F:$F,$D180,데이터!$N:$N,$A$1,데이터!$O:$O,J$1)</f>
        <v>0</v>
      </c>
      <c r="K180" s="52">
        <f>SUMIFS(데이터!$G:$G,데이터!$F:$F,$D180,데이터!$N:$N,$A$1,데이터!$O:$O,J$1)</f>
        <v>0</v>
      </c>
      <c r="L180" s="51">
        <f>COUNTIFS(데이터!$F:$F,$D180,데이터!$N:$N,$A$1,데이터!$O:$O,L$1)</f>
        <v>0</v>
      </c>
      <c r="M180" s="52">
        <f>SUMIFS(데이터!$G:$G,데이터!$F:$F,$D180,데이터!$N:$N,$A$1,데이터!$O:$O,L$1)</f>
        <v>0</v>
      </c>
      <c r="N180" s="51">
        <f>COUNTIFS(데이터!$F:$F,$D180,데이터!$N:$N,$A$1,데이터!$O:$O,N$1)</f>
        <v>0</v>
      </c>
      <c r="O180" s="52">
        <f>SUMIFS(데이터!$G:$G,데이터!$F:$F,$D180,데이터!$N:$N,$A$1,데이터!$O:$O,N$1)</f>
        <v>0</v>
      </c>
      <c r="P180" s="51">
        <f>COUNTIFS(데이터!$F:$F,$D180,데이터!$N:$N,$A$1,데이터!$O:$O,P$1)</f>
        <v>0</v>
      </c>
      <c r="Q180" s="52">
        <f>SUMIFS(데이터!$G:$G,데이터!$F:$F,$D180,데이터!$N:$N,$A$1,데이터!$O:$O,P$1)</f>
        <v>0</v>
      </c>
      <c r="R180" s="51">
        <f>COUNTIFS(데이터!$F:$F,$D180,데이터!$N:$N,$A$1,데이터!$O:$O,R$1)</f>
        <v>0</v>
      </c>
      <c r="S180" s="52">
        <f>SUMIFS(데이터!$G:$G,데이터!$F:$F,$D180,데이터!$N:$N,$A$1,데이터!$O:$O,R$1)</f>
        <v>0</v>
      </c>
      <c r="T180" s="51">
        <f>COUNTIFS(데이터!$F:$F,$D180,데이터!$N:$N,$A$1,데이터!$O:$O,T$1)</f>
        <v>0</v>
      </c>
      <c r="U180" s="52">
        <f>SUMIFS(데이터!$G:$G,데이터!$F:$F,$D180,데이터!$N:$N,$A$1,데이터!$O:$O,T$1)</f>
        <v>0</v>
      </c>
      <c r="V180" s="51">
        <f>COUNTIFS(데이터!$F:$F,$D180,데이터!$N:$N,$A$1,데이터!$O:$O,V$1)</f>
        <v>0</v>
      </c>
      <c r="W180" s="52">
        <f>SUMIFS(데이터!$G:$G,데이터!$F:$F,$D180,데이터!$N:$N,$A$1,데이터!$O:$O,V$1)</f>
        <v>0</v>
      </c>
      <c r="X180" s="51">
        <f>COUNTIFS(데이터!$F:$F,$D180,데이터!$N:$N,$A$1,데이터!$O:$O,X$1)</f>
        <v>0</v>
      </c>
      <c r="Y180" s="52">
        <f>SUMIFS(데이터!$G:$G,데이터!$F:$F,$D180,데이터!$N:$N,$A$1,데이터!$O:$O,X$1)</f>
        <v>0</v>
      </c>
      <c r="Z180" s="51">
        <f>COUNTIFS(데이터!$F:$F,$D180,데이터!$N:$N,$A$1,데이터!$O:$O,Z$1)</f>
        <v>1</v>
      </c>
      <c r="AA180" s="52">
        <f>SUMIFS(데이터!$G:$G,데이터!$F:$F,$D180,데이터!$N:$N,$A$1,데이터!$O:$O,Z$1)</f>
        <v>1</v>
      </c>
      <c r="AB180" s="51">
        <f>COUNTIFS(데이터!$F:$F,$D180,데이터!$N:$N,$A$1,데이터!$O:$O,AB$1)</f>
        <v>5</v>
      </c>
      <c r="AC180" s="52">
        <f>SUMIFS(데이터!$G:$G,데이터!$F:$F,$D180,데이터!$N:$N,$A$1,데이터!$O:$O,AB$1)</f>
        <v>5</v>
      </c>
      <c r="AD180" s="51">
        <f>COUNTIFS(데이터!$F:$F,$D180,데이터!$N:$N,$A$1,데이터!$O:$O,AD$1)</f>
        <v>1</v>
      </c>
      <c r="AE180" s="52">
        <f>SUMIFS(데이터!$G:$G,데이터!$F:$F,$D180,데이터!$N:$N,$A$1,데이터!$O:$O,AD$1)</f>
        <v>4</v>
      </c>
      <c r="AF180" s="51">
        <f>COUNTIFS(데이터!$F:$F,$D180,데이터!$N:$N,$A$1,데이터!$O:$O,AF$1)</f>
        <v>1</v>
      </c>
      <c r="AG180" s="52">
        <f>SUMIFS(데이터!$G:$G,데이터!$F:$F,$D180,데이터!$N:$N,$A$1,데이터!$O:$O,AF$1)</f>
        <v>1</v>
      </c>
    </row>
    <row r="181" spans="1:33">
      <c r="A181" s="233"/>
      <c r="B181" s="233"/>
      <c r="C181" s="233"/>
      <c r="D181" s="49" t="str">
        <f>연간집계!D181</f>
        <v>드림클래스_정사각 타입_248_248 (포토그랩스pro_248_248_기성 원단커버(가변 스티커) / 248X248 | 하드커버 | 없음 | 48p)</v>
      </c>
      <c r="E181" s="50" t="str">
        <f>연간집계!E181</f>
        <v>포토그랩스pro 248</v>
      </c>
      <c r="F181" s="51">
        <f>COUNTIFS(데이터!F:F,D181,데이터!$N:$N,$A$1)</f>
        <v>7</v>
      </c>
      <c r="G181" s="52">
        <f>SUMIFS(데이터!G:G,데이터!F:F,D181,데이터!$N:$N,$A$1)</f>
        <v>7</v>
      </c>
      <c r="H181" s="55">
        <f t="shared" si="2"/>
        <v>5.1553984386507588E-4</v>
      </c>
      <c r="I181" s="233"/>
      <c r="J181" s="51">
        <f>COUNTIFS(데이터!$F:$F,$D181,데이터!$N:$N,$A$1,데이터!$O:$O,J$1)</f>
        <v>0</v>
      </c>
      <c r="K181" s="52">
        <f>SUMIFS(데이터!$G:$G,데이터!$F:$F,$D181,데이터!$N:$N,$A$1,데이터!$O:$O,J$1)</f>
        <v>0</v>
      </c>
      <c r="L181" s="51">
        <f>COUNTIFS(데이터!$F:$F,$D181,데이터!$N:$N,$A$1,데이터!$O:$O,L$1)</f>
        <v>0</v>
      </c>
      <c r="M181" s="52">
        <f>SUMIFS(데이터!$G:$G,데이터!$F:$F,$D181,데이터!$N:$N,$A$1,데이터!$O:$O,L$1)</f>
        <v>0</v>
      </c>
      <c r="N181" s="51">
        <f>COUNTIFS(데이터!$F:$F,$D181,데이터!$N:$N,$A$1,데이터!$O:$O,N$1)</f>
        <v>0</v>
      </c>
      <c r="O181" s="52">
        <f>SUMIFS(데이터!$G:$G,데이터!$F:$F,$D181,데이터!$N:$N,$A$1,데이터!$O:$O,N$1)</f>
        <v>0</v>
      </c>
      <c r="P181" s="51">
        <f>COUNTIFS(데이터!$F:$F,$D181,데이터!$N:$N,$A$1,데이터!$O:$O,P$1)</f>
        <v>0</v>
      </c>
      <c r="Q181" s="52">
        <f>SUMIFS(데이터!$G:$G,데이터!$F:$F,$D181,데이터!$N:$N,$A$1,데이터!$O:$O,P$1)</f>
        <v>0</v>
      </c>
      <c r="R181" s="51">
        <f>COUNTIFS(데이터!$F:$F,$D181,데이터!$N:$N,$A$1,데이터!$O:$O,R$1)</f>
        <v>0</v>
      </c>
      <c r="S181" s="52">
        <f>SUMIFS(데이터!$G:$G,데이터!$F:$F,$D181,데이터!$N:$N,$A$1,데이터!$O:$O,R$1)</f>
        <v>0</v>
      </c>
      <c r="T181" s="51">
        <f>COUNTIFS(데이터!$F:$F,$D181,데이터!$N:$N,$A$1,데이터!$O:$O,T$1)</f>
        <v>0</v>
      </c>
      <c r="U181" s="52">
        <f>SUMIFS(데이터!$G:$G,데이터!$F:$F,$D181,데이터!$N:$N,$A$1,데이터!$O:$O,T$1)</f>
        <v>0</v>
      </c>
      <c r="V181" s="51">
        <f>COUNTIFS(데이터!$F:$F,$D181,데이터!$N:$N,$A$1,데이터!$O:$O,V$1)</f>
        <v>0</v>
      </c>
      <c r="W181" s="52">
        <f>SUMIFS(데이터!$G:$G,데이터!$F:$F,$D181,데이터!$N:$N,$A$1,데이터!$O:$O,V$1)</f>
        <v>0</v>
      </c>
      <c r="X181" s="51">
        <f>COUNTIFS(데이터!$F:$F,$D181,데이터!$N:$N,$A$1,데이터!$O:$O,X$1)</f>
        <v>1</v>
      </c>
      <c r="Y181" s="52">
        <f>SUMIFS(데이터!$G:$G,데이터!$F:$F,$D181,데이터!$N:$N,$A$1,데이터!$O:$O,X$1)</f>
        <v>1</v>
      </c>
      <c r="Z181" s="51">
        <f>COUNTIFS(데이터!$F:$F,$D181,데이터!$N:$N,$A$1,데이터!$O:$O,Z$1)</f>
        <v>1</v>
      </c>
      <c r="AA181" s="52">
        <f>SUMIFS(데이터!$G:$G,데이터!$F:$F,$D181,데이터!$N:$N,$A$1,데이터!$O:$O,Z$1)</f>
        <v>1</v>
      </c>
      <c r="AB181" s="51">
        <f>COUNTIFS(데이터!$F:$F,$D181,데이터!$N:$N,$A$1,데이터!$O:$O,AB$1)</f>
        <v>3</v>
      </c>
      <c r="AC181" s="52">
        <f>SUMIFS(데이터!$G:$G,데이터!$F:$F,$D181,데이터!$N:$N,$A$1,데이터!$O:$O,AB$1)</f>
        <v>3</v>
      </c>
      <c r="AD181" s="51">
        <f>COUNTIFS(데이터!$F:$F,$D181,데이터!$N:$N,$A$1,데이터!$O:$O,AD$1)</f>
        <v>1</v>
      </c>
      <c r="AE181" s="52">
        <f>SUMIFS(데이터!$G:$G,데이터!$F:$F,$D181,데이터!$N:$N,$A$1,데이터!$O:$O,AD$1)</f>
        <v>1</v>
      </c>
      <c r="AF181" s="51">
        <f>COUNTIFS(데이터!$F:$F,$D181,데이터!$N:$N,$A$1,데이터!$O:$O,AF$1)</f>
        <v>1</v>
      </c>
      <c r="AG181" s="52">
        <f>SUMIFS(데이터!$G:$G,데이터!$F:$F,$D181,데이터!$N:$N,$A$1,데이터!$O:$O,AF$1)</f>
        <v>1</v>
      </c>
    </row>
    <row r="182" spans="1:33">
      <c r="A182" s="233"/>
      <c r="B182" s="233"/>
      <c r="C182" s="233"/>
      <c r="D182" s="49" t="str">
        <f>연간집계!D182</f>
        <v>드림클래스_가로타입_276_197 (포토그랩스pro_276_197_기성 원단커버(가변 스티커) / 276X197 | 하드커버 | 없음 | 48p)</v>
      </c>
      <c r="E182" s="50" t="str">
        <f>연간집계!E182</f>
        <v>포토그랩스pro 276</v>
      </c>
      <c r="F182" s="51">
        <f>COUNTIFS(데이터!F:F,D182,데이터!$N:$N,$A$1)</f>
        <v>11</v>
      </c>
      <c r="G182" s="52">
        <f>SUMIFS(데이터!G:G,데이터!F:F,D182,데이터!$N:$N,$A$1)</f>
        <v>16</v>
      </c>
      <c r="H182" s="55">
        <f t="shared" si="2"/>
        <v>1.1783767859773163E-3</v>
      </c>
      <c r="I182" s="233"/>
      <c r="J182" s="51">
        <f>COUNTIFS(데이터!$F:$F,$D182,데이터!$N:$N,$A$1,데이터!$O:$O,J$1)</f>
        <v>0</v>
      </c>
      <c r="K182" s="52">
        <f>SUMIFS(데이터!$G:$G,데이터!$F:$F,$D182,데이터!$N:$N,$A$1,데이터!$O:$O,J$1)</f>
        <v>0</v>
      </c>
      <c r="L182" s="51">
        <f>COUNTIFS(데이터!$F:$F,$D182,데이터!$N:$N,$A$1,데이터!$O:$O,L$1)</f>
        <v>0</v>
      </c>
      <c r="M182" s="52">
        <f>SUMIFS(데이터!$G:$G,데이터!$F:$F,$D182,데이터!$N:$N,$A$1,데이터!$O:$O,L$1)</f>
        <v>0</v>
      </c>
      <c r="N182" s="51">
        <f>COUNTIFS(데이터!$F:$F,$D182,데이터!$N:$N,$A$1,데이터!$O:$O,N$1)</f>
        <v>0</v>
      </c>
      <c r="O182" s="52">
        <f>SUMIFS(데이터!$G:$G,데이터!$F:$F,$D182,데이터!$N:$N,$A$1,데이터!$O:$O,N$1)</f>
        <v>0</v>
      </c>
      <c r="P182" s="51">
        <f>COUNTIFS(데이터!$F:$F,$D182,데이터!$N:$N,$A$1,데이터!$O:$O,P$1)</f>
        <v>0</v>
      </c>
      <c r="Q182" s="52">
        <f>SUMIFS(데이터!$G:$G,데이터!$F:$F,$D182,데이터!$N:$N,$A$1,데이터!$O:$O,P$1)</f>
        <v>0</v>
      </c>
      <c r="R182" s="51">
        <f>COUNTIFS(데이터!$F:$F,$D182,데이터!$N:$N,$A$1,데이터!$O:$O,R$1)</f>
        <v>0</v>
      </c>
      <c r="S182" s="52">
        <f>SUMIFS(데이터!$G:$G,데이터!$F:$F,$D182,데이터!$N:$N,$A$1,데이터!$O:$O,R$1)</f>
        <v>0</v>
      </c>
      <c r="T182" s="51">
        <f>COUNTIFS(데이터!$F:$F,$D182,데이터!$N:$N,$A$1,데이터!$O:$O,T$1)</f>
        <v>0</v>
      </c>
      <c r="U182" s="52">
        <f>SUMIFS(데이터!$G:$G,데이터!$F:$F,$D182,데이터!$N:$N,$A$1,데이터!$O:$O,T$1)</f>
        <v>0</v>
      </c>
      <c r="V182" s="51">
        <f>COUNTIFS(데이터!$F:$F,$D182,데이터!$N:$N,$A$1,데이터!$O:$O,V$1)</f>
        <v>0</v>
      </c>
      <c r="W182" s="52">
        <f>SUMIFS(데이터!$G:$G,데이터!$F:$F,$D182,데이터!$N:$N,$A$1,데이터!$O:$O,V$1)</f>
        <v>0</v>
      </c>
      <c r="X182" s="51">
        <f>COUNTIFS(데이터!$F:$F,$D182,데이터!$N:$N,$A$1,데이터!$O:$O,X$1)</f>
        <v>2</v>
      </c>
      <c r="Y182" s="52">
        <f>SUMIFS(데이터!$G:$G,데이터!$F:$F,$D182,데이터!$N:$N,$A$1,데이터!$O:$O,X$1)</f>
        <v>2</v>
      </c>
      <c r="Z182" s="51">
        <f>COUNTIFS(데이터!$F:$F,$D182,데이터!$N:$N,$A$1,데이터!$O:$O,Z$1)</f>
        <v>2</v>
      </c>
      <c r="AA182" s="52">
        <f>SUMIFS(데이터!$G:$G,데이터!$F:$F,$D182,데이터!$N:$N,$A$1,데이터!$O:$O,Z$1)</f>
        <v>2</v>
      </c>
      <c r="AB182" s="51">
        <f>COUNTIFS(데이터!$F:$F,$D182,데이터!$N:$N,$A$1,데이터!$O:$O,AB$1)</f>
        <v>0</v>
      </c>
      <c r="AC182" s="52">
        <f>SUMIFS(데이터!$G:$G,데이터!$F:$F,$D182,데이터!$N:$N,$A$1,데이터!$O:$O,AB$1)</f>
        <v>0</v>
      </c>
      <c r="AD182" s="51">
        <f>COUNTIFS(데이터!$F:$F,$D182,데이터!$N:$N,$A$1,데이터!$O:$O,AD$1)</f>
        <v>4</v>
      </c>
      <c r="AE182" s="52">
        <f>SUMIFS(데이터!$G:$G,데이터!$F:$F,$D182,데이터!$N:$N,$A$1,데이터!$O:$O,AD$1)</f>
        <v>9</v>
      </c>
      <c r="AF182" s="51">
        <f>COUNTIFS(데이터!$F:$F,$D182,데이터!$N:$N,$A$1,데이터!$O:$O,AF$1)</f>
        <v>3</v>
      </c>
      <c r="AG182" s="52">
        <f>SUMIFS(데이터!$G:$G,데이터!$F:$F,$D182,데이터!$N:$N,$A$1,데이터!$O:$O,AF$1)</f>
        <v>3</v>
      </c>
    </row>
    <row r="183" spans="1:33">
      <c r="A183" s="233"/>
      <c r="B183" s="233"/>
      <c r="C183" s="242" t="s">
        <v>1217</v>
      </c>
      <c r="D183" s="49" t="str">
        <f>연간집계!D183</f>
        <v>드림클래스_세로타입_210_273 (플라이트북_210_273_소프트 압축 커버 / 210X273 | 소프트압축커버 | 없음 | 48p)</v>
      </c>
      <c r="E183" s="50" t="str">
        <f>연간집계!E183</f>
        <v>플라이트북 210</v>
      </c>
      <c r="F183" s="51">
        <f>COUNTIFS(데이터!F:F,D183,데이터!$N:$N,$A$1)</f>
        <v>28</v>
      </c>
      <c r="G183" s="52">
        <f>SUMIFS(데이터!G:G,데이터!F:F,D183,데이터!$N:$N,$A$1)</f>
        <v>33</v>
      </c>
      <c r="H183" s="55">
        <f t="shared" si="2"/>
        <v>2.4304021210782146E-3</v>
      </c>
      <c r="I183" s="232">
        <f>SUM(G183:G185)</f>
        <v>55</v>
      </c>
      <c r="J183" s="51">
        <f>COUNTIFS(데이터!$F:$F,$D183,데이터!$N:$N,$A$1,데이터!$O:$O,J$1)</f>
        <v>0</v>
      </c>
      <c r="K183" s="52">
        <f>SUMIFS(데이터!$G:$G,데이터!$F:$F,$D183,데이터!$N:$N,$A$1,데이터!$O:$O,J$1)</f>
        <v>0</v>
      </c>
      <c r="L183" s="51">
        <f>COUNTIFS(데이터!$F:$F,$D183,데이터!$N:$N,$A$1,데이터!$O:$O,L$1)</f>
        <v>0</v>
      </c>
      <c r="M183" s="52">
        <f>SUMIFS(데이터!$G:$G,데이터!$F:$F,$D183,데이터!$N:$N,$A$1,데이터!$O:$O,L$1)</f>
        <v>0</v>
      </c>
      <c r="N183" s="51">
        <f>COUNTIFS(데이터!$F:$F,$D183,데이터!$N:$N,$A$1,데이터!$O:$O,N$1)</f>
        <v>0</v>
      </c>
      <c r="O183" s="52">
        <f>SUMIFS(데이터!$G:$G,데이터!$F:$F,$D183,데이터!$N:$N,$A$1,데이터!$O:$O,N$1)</f>
        <v>0</v>
      </c>
      <c r="P183" s="51">
        <f>COUNTIFS(데이터!$F:$F,$D183,데이터!$N:$N,$A$1,데이터!$O:$O,P$1)</f>
        <v>0</v>
      </c>
      <c r="Q183" s="52">
        <f>SUMIFS(데이터!$G:$G,데이터!$F:$F,$D183,데이터!$N:$N,$A$1,데이터!$O:$O,P$1)</f>
        <v>0</v>
      </c>
      <c r="R183" s="51">
        <f>COUNTIFS(데이터!$F:$F,$D183,데이터!$N:$N,$A$1,데이터!$O:$O,R$1)</f>
        <v>0</v>
      </c>
      <c r="S183" s="52">
        <f>SUMIFS(데이터!$G:$G,데이터!$F:$F,$D183,데이터!$N:$N,$A$1,데이터!$O:$O,R$1)</f>
        <v>0</v>
      </c>
      <c r="T183" s="51">
        <f>COUNTIFS(데이터!$F:$F,$D183,데이터!$N:$N,$A$1,데이터!$O:$O,T$1)</f>
        <v>0</v>
      </c>
      <c r="U183" s="52">
        <f>SUMIFS(데이터!$G:$G,데이터!$F:$F,$D183,데이터!$N:$N,$A$1,데이터!$O:$O,T$1)</f>
        <v>0</v>
      </c>
      <c r="V183" s="51">
        <f>COUNTIFS(데이터!$F:$F,$D183,데이터!$N:$N,$A$1,데이터!$O:$O,V$1)</f>
        <v>0</v>
      </c>
      <c r="W183" s="52">
        <f>SUMIFS(데이터!$G:$G,데이터!$F:$F,$D183,데이터!$N:$N,$A$1,데이터!$O:$O,V$1)</f>
        <v>0</v>
      </c>
      <c r="X183" s="51">
        <f>COUNTIFS(데이터!$F:$F,$D183,데이터!$N:$N,$A$1,데이터!$O:$O,X$1)</f>
        <v>1</v>
      </c>
      <c r="Y183" s="52">
        <f>SUMIFS(데이터!$G:$G,데이터!$F:$F,$D183,데이터!$N:$N,$A$1,데이터!$O:$O,X$1)</f>
        <v>1</v>
      </c>
      <c r="Z183" s="51">
        <f>COUNTIFS(데이터!$F:$F,$D183,데이터!$N:$N,$A$1,데이터!$O:$O,Z$1)</f>
        <v>6</v>
      </c>
      <c r="AA183" s="52">
        <f>SUMIFS(데이터!$G:$G,데이터!$F:$F,$D183,데이터!$N:$N,$A$1,데이터!$O:$O,Z$1)</f>
        <v>8</v>
      </c>
      <c r="AB183" s="51">
        <f>COUNTIFS(데이터!$F:$F,$D183,데이터!$N:$N,$A$1,데이터!$O:$O,AB$1)</f>
        <v>9</v>
      </c>
      <c r="AC183" s="52">
        <f>SUMIFS(데이터!$G:$G,데이터!$F:$F,$D183,데이터!$N:$N,$A$1,데이터!$O:$O,AB$1)</f>
        <v>12</v>
      </c>
      <c r="AD183" s="51">
        <f>COUNTIFS(데이터!$F:$F,$D183,데이터!$N:$N,$A$1,데이터!$O:$O,AD$1)</f>
        <v>4</v>
      </c>
      <c r="AE183" s="52">
        <f>SUMIFS(데이터!$G:$G,데이터!$F:$F,$D183,데이터!$N:$N,$A$1,데이터!$O:$O,AD$1)</f>
        <v>4</v>
      </c>
      <c r="AF183" s="51">
        <f>COUNTIFS(데이터!$F:$F,$D183,데이터!$N:$N,$A$1,데이터!$O:$O,AF$1)</f>
        <v>8</v>
      </c>
      <c r="AG183" s="52">
        <f>SUMIFS(데이터!$G:$G,데이터!$F:$F,$D183,데이터!$N:$N,$A$1,데이터!$O:$O,AF$1)</f>
        <v>8</v>
      </c>
    </row>
    <row r="184" spans="1:33">
      <c r="A184" s="233"/>
      <c r="B184" s="233"/>
      <c r="C184" s="233"/>
      <c r="D184" s="49" t="str">
        <f>연간집계!D184</f>
        <v>드림클래스_정사각 타입_248_248 (플라이트북_248_248_소프트 압축 커버 / 248X248 | 소프트압축커버 | 없음 | 48p)</v>
      </c>
      <c r="E184" s="50" t="str">
        <f>연간집계!E184</f>
        <v>플라이트북 248</v>
      </c>
      <c r="F184" s="51">
        <f>COUNTIFS(데이터!F:F,D184,데이터!$N:$N,$A$1)</f>
        <v>3</v>
      </c>
      <c r="G184" s="52">
        <f>SUMIFS(데이터!G:G,데이터!F:F,D184,데이터!$N:$N,$A$1)</f>
        <v>8</v>
      </c>
      <c r="H184" s="55">
        <f t="shared" si="2"/>
        <v>5.8918839298865815E-4</v>
      </c>
      <c r="I184" s="233"/>
      <c r="J184" s="51">
        <f>COUNTIFS(데이터!$F:$F,$D184,데이터!$N:$N,$A$1,데이터!$O:$O,J$1)</f>
        <v>0</v>
      </c>
      <c r="K184" s="52">
        <f>SUMIFS(데이터!$G:$G,데이터!$F:$F,$D184,데이터!$N:$N,$A$1,데이터!$O:$O,J$1)</f>
        <v>0</v>
      </c>
      <c r="L184" s="51">
        <f>COUNTIFS(데이터!$F:$F,$D184,데이터!$N:$N,$A$1,데이터!$O:$O,L$1)</f>
        <v>0</v>
      </c>
      <c r="M184" s="52">
        <f>SUMIFS(데이터!$G:$G,데이터!$F:$F,$D184,데이터!$N:$N,$A$1,데이터!$O:$O,L$1)</f>
        <v>0</v>
      </c>
      <c r="N184" s="51">
        <f>COUNTIFS(데이터!$F:$F,$D184,데이터!$N:$N,$A$1,데이터!$O:$O,N$1)</f>
        <v>0</v>
      </c>
      <c r="O184" s="52">
        <f>SUMIFS(데이터!$G:$G,데이터!$F:$F,$D184,데이터!$N:$N,$A$1,데이터!$O:$O,N$1)</f>
        <v>0</v>
      </c>
      <c r="P184" s="51">
        <f>COUNTIFS(데이터!$F:$F,$D184,데이터!$N:$N,$A$1,데이터!$O:$O,P$1)</f>
        <v>0</v>
      </c>
      <c r="Q184" s="52">
        <f>SUMIFS(데이터!$G:$G,데이터!$F:$F,$D184,데이터!$N:$N,$A$1,데이터!$O:$O,P$1)</f>
        <v>0</v>
      </c>
      <c r="R184" s="51">
        <f>COUNTIFS(데이터!$F:$F,$D184,데이터!$N:$N,$A$1,데이터!$O:$O,R$1)</f>
        <v>0</v>
      </c>
      <c r="S184" s="52">
        <f>SUMIFS(데이터!$G:$G,데이터!$F:$F,$D184,데이터!$N:$N,$A$1,데이터!$O:$O,R$1)</f>
        <v>0</v>
      </c>
      <c r="T184" s="51">
        <f>COUNTIFS(데이터!$F:$F,$D184,데이터!$N:$N,$A$1,데이터!$O:$O,T$1)</f>
        <v>0</v>
      </c>
      <c r="U184" s="52">
        <f>SUMIFS(데이터!$G:$G,데이터!$F:$F,$D184,데이터!$N:$N,$A$1,데이터!$O:$O,T$1)</f>
        <v>0</v>
      </c>
      <c r="V184" s="51">
        <f>COUNTIFS(데이터!$F:$F,$D184,데이터!$N:$N,$A$1,데이터!$O:$O,V$1)</f>
        <v>0</v>
      </c>
      <c r="W184" s="52">
        <f>SUMIFS(데이터!$G:$G,데이터!$F:$F,$D184,데이터!$N:$N,$A$1,데이터!$O:$O,V$1)</f>
        <v>0</v>
      </c>
      <c r="X184" s="51">
        <f>COUNTIFS(데이터!$F:$F,$D184,데이터!$N:$N,$A$1,데이터!$O:$O,X$1)</f>
        <v>0</v>
      </c>
      <c r="Y184" s="52">
        <f>SUMIFS(데이터!$G:$G,데이터!$F:$F,$D184,데이터!$N:$N,$A$1,데이터!$O:$O,X$1)</f>
        <v>0</v>
      </c>
      <c r="Z184" s="51">
        <f>COUNTIFS(데이터!$F:$F,$D184,데이터!$N:$N,$A$1,데이터!$O:$O,Z$1)</f>
        <v>0</v>
      </c>
      <c r="AA184" s="52">
        <f>SUMIFS(데이터!$G:$G,데이터!$F:$F,$D184,데이터!$N:$N,$A$1,데이터!$O:$O,Z$1)</f>
        <v>0</v>
      </c>
      <c r="AB184" s="51">
        <f>COUNTIFS(데이터!$F:$F,$D184,데이터!$N:$N,$A$1,데이터!$O:$O,AB$1)</f>
        <v>2</v>
      </c>
      <c r="AC184" s="52">
        <f>SUMIFS(데이터!$G:$G,데이터!$F:$F,$D184,데이터!$N:$N,$A$1,데이터!$O:$O,AB$1)</f>
        <v>3</v>
      </c>
      <c r="AD184" s="51">
        <f>COUNTIFS(데이터!$F:$F,$D184,데이터!$N:$N,$A$1,데이터!$O:$O,AD$1)</f>
        <v>0</v>
      </c>
      <c r="AE184" s="52">
        <f>SUMIFS(데이터!$G:$G,데이터!$F:$F,$D184,데이터!$N:$N,$A$1,데이터!$O:$O,AD$1)</f>
        <v>0</v>
      </c>
      <c r="AF184" s="51">
        <f>COUNTIFS(데이터!$F:$F,$D184,데이터!$N:$N,$A$1,데이터!$O:$O,AF$1)</f>
        <v>1</v>
      </c>
      <c r="AG184" s="52">
        <f>SUMIFS(데이터!$G:$G,데이터!$F:$F,$D184,데이터!$N:$N,$A$1,데이터!$O:$O,AF$1)</f>
        <v>5</v>
      </c>
    </row>
    <row r="185" spans="1:33">
      <c r="A185" s="233"/>
      <c r="B185" s="233"/>
      <c r="C185" s="233"/>
      <c r="D185" s="49" t="str">
        <f>연간집계!D185</f>
        <v>드림클래스_가로타입_276_197 (플라이트북_276_197_소프트 압축 커버 / 276X197 | 소프트압축커버 | 없음 | 48p)</v>
      </c>
      <c r="E185" s="50" t="str">
        <f>연간집계!E185</f>
        <v>플라이트북 276</v>
      </c>
      <c r="F185" s="51">
        <f>COUNTIFS(데이터!F:F,D185,데이터!$N:$N,$A$1)</f>
        <v>13</v>
      </c>
      <c r="G185" s="52">
        <f>SUMIFS(데이터!G:G,데이터!F:F,D185,데이터!$N:$N,$A$1)</f>
        <v>14</v>
      </c>
      <c r="H185" s="55">
        <f t="shared" si="2"/>
        <v>1.0310796877301518E-3</v>
      </c>
      <c r="I185" s="233"/>
      <c r="J185" s="51">
        <f>COUNTIFS(데이터!$F:$F,$D185,데이터!$N:$N,$A$1,데이터!$O:$O,J$1)</f>
        <v>0</v>
      </c>
      <c r="K185" s="52">
        <f>SUMIFS(데이터!$G:$G,데이터!$F:$F,$D185,데이터!$N:$N,$A$1,데이터!$O:$O,J$1)</f>
        <v>0</v>
      </c>
      <c r="L185" s="51">
        <f>COUNTIFS(데이터!$F:$F,$D185,데이터!$N:$N,$A$1,데이터!$O:$O,L$1)</f>
        <v>0</v>
      </c>
      <c r="M185" s="52">
        <f>SUMIFS(데이터!$G:$G,데이터!$F:$F,$D185,데이터!$N:$N,$A$1,데이터!$O:$O,L$1)</f>
        <v>0</v>
      </c>
      <c r="N185" s="51">
        <f>COUNTIFS(데이터!$F:$F,$D185,데이터!$N:$N,$A$1,데이터!$O:$O,N$1)</f>
        <v>0</v>
      </c>
      <c r="O185" s="52">
        <f>SUMIFS(데이터!$G:$G,데이터!$F:$F,$D185,데이터!$N:$N,$A$1,데이터!$O:$O,N$1)</f>
        <v>0</v>
      </c>
      <c r="P185" s="51">
        <f>COUNTIFS(데이터!$F:$F,$D185,데이터!$N:$N,$A$1,데이터!$O:$O,P$1)</f>
        <v>0</v>
      </c>
      <c r="Q185" s="52">
        <f>SUMIFS(데이터!$G:$G,데이터!$F:$F,$D185,데이터!$N:$N,$A$1,데이터!$O:$O,P$1)</f>
        <v>0</v>
      </c>
      <c r="R185" s="51">
        <f>COUNTIFS(데이터!$F:$F,$D185,데이터!$N:$N,$A$1,데이터!$O:$O,R$1)</f>
        <v>0</v>
      </c>
      <c r="S185" s="52">
        <f>SUMIFS(데이터!$G:$G,데이터!$F:$F,$D185,데이터!$N:$N,$A$1,데이터!$O:$O,R$1)</f>
        <v>0</v>
      </c>
      <c r="T185" s="51">
        <f>COUNTIFS(데이터!$F:$F,$D185,데이터!$N:$N,$A$1,데이터!$O:$O,T$1)</f>
        <v>0</v>
      </c>
      <c r="U185" s="52">
        <f>SUMIFS(데이터!$G:$G,데이터!$F:$F,$D185,데이터!$N:$N,$A$1,데이터!$O:$O,T$1)</f>
        <v>0</v>
      </c>
      <c r="V185" s="51">
        <f>COUNTIFS(데이터!$F:$F,$D185,데이터!$N:$N,$A$1,데이터!$O:$O,V$1)</f>
        <v>0</v>
      </c>
      <c r="W185" s="52">
        <f>SUMIFS(데이터!$G:$G,데이터!$F:$F,$D185,데이터!$N:$N,$A$1,데이터!$O:$O,V$1)</f>
        <v>0</v>
      </c>
      <c r="X185" s="51">
        <f>COUNTIFS(데이터!$F:$F,$D185,데이터!$N:$N,$A$1,데이터!$O:$O,X$1)</f>
        <v>1</v>
      </c>
      <c r="Y185" s="52">
        <f>SUMIFS(데이터!$G:$G,데이터!$F:$F,$D185,데이터!$N:$N,$A$1,데이터!$O:$O,X$1)</f>
        <v>2</v>
      </c>
      <c r="Z185" s="51">
        <f>COUNTIFS(데이터!$F:$F,$D185,데이터!$N:$N,$A$1,데이터!$O:$O,Z$1)</f>
        <v>5</v>
      </c>
      <c r="AA185" s="52">
        <f>SUMIFS(데이터!$G:$G,데이터!$F:$F,$D185,데이터!$N:$N,$A$1,데이터!$O:$O,Z$1)</f>
        <v>5</v>
      </c>
      <c r="AB185" s="51">
        <f>COUNTIFS(데이터!$F:$F,$D185,데이터!$N:$N,$A$1,데이터!$O:$O,AB$1)</f>
        <v>3</v>
      </c>
      <c r="AC185" s="52">
        <f>SUMIFS(데이터!$G:$G,데이터!$F:$F,$D185,데이터!$N:$N,$A$1,데이터!$O:$O,AB$1)</f>
        <v>3</v>
      </c>
      <c r="AD185" s="51">
        <f>COUNTIFS(데이터!$F:$F,$D185,데이터!$N:$N,$A$1,데이터!$O:$O,AD$1)</f>
        <v>2</v>
      </c>
      <c r="AE185" s="52">
        <f>SUMIFS(데이터!$G:$G,데이터!$F:$F,$D185,데이터!$N:$N,$A$1,데이터!$O:$O,AD$1)</f>
        <v>2</v>
      </c>
      <c r="AF185" s="51">
        <f>COUNTIFS(데이터!$F:$F,$D185,데이터!$N:$N,$A$1,데이터!$O:$O,AF$1)</f>
        <v>2</v>
      </c>
      <c r="AG185" s="52">
        <f>SUMIFS(데이터!$G:$G,데이터!$F:$F,$D185,데이터!$N:$N,$A$1,데이터!$O:$O,AF$1)</f>
        <v>2</v>
      </c>
    </row>
    <row r="186" spans="1:33">
      <c r="A186" s="233"/>
      <c r="B186" s="233"/>
      <c r="C186" s="242" t="s">
        <v>1221</v>
      </c>
      <c r="D186" s="49" t="str">
        <f>연간집계!D186</f>
        <v>셀프스튜디오(앨범타입)__302_212_기성 원단커버 (셀프스튜디오앨범_302_212_30p_기성 원단커버(가변 스티커) / 302X212 | 압축앨범 | 무광인화지 | 30p)</v>
      </c>
      <c r="E186" s="50" t="str">
        <f>연간집계!E186</f>
        <v>셀프스튜디오앨범 12*8 (무광)</v>
      </c>
      <c r="F186" s="51">
        <f>COUNTIFS(데이터!F:F,D186,데이터!$N:$N,$A$1)</f>
        <v>7</v>
      </c>
      <c r="G186" s="52">
        <f>SUMIFS(데이터!G:G,데이터!F:F,D186,데이터!$N:$N,$A$1)</f>
        <v>7</v>
      </c>
      <c r="H186" s="55">
        <f t="shared" si="2"/>
        <v>5.1553984386507588E-4</v>
      </c>
      <c r="I186" s="232">
        <f>SUM(G186:G191)</f>
        <v>16</v>
      </c>
      <c r="J186" s="51">
        <f>COUNTIFS(데이터!$F:$F,$D186,데이터!$N:$N,$A$1,데이터!$O:$O,J$1)</f>
        <v>0</v>
      </c>
      <c r="K186" s="52">
        <f>SUMIFS(데이터!$G:$G,데이터!$F:$F,$D186,데이터!$N:$N,$A$1,데이터!$O:$O,J$1)</f>
        <v>0</v>
      </c>
      <c r="L186" s="51">
        <f>COUNTIFS(데이터!$F:$F,$D186,데이터!$N:$N,$A$1,데이터!$O:$O,L$1)</f>
        <v>0</v>
      </c>
      <c r="M186" s="52">
        <f>SUMIFS(데이터!$G:$G,데이터!$F:$F,$D186,데이터!$N:$N,$A$1,데이터!$O:$O,L$1)</f>
        <v>0</v>
      </c>
      <c r="N186" s="51">
        <f>COUNTIFS(데이터!$F:$F,$D186,데이터!$N:$N,$A$1,데이터!$O:$O,N$1)</f>
        <v>0</v>
      </c>
      <c r="O186" s="52">
        <f>SUMIFS(데이터!$G:$G,데이터!$F:$F,$D186,데이터!$N:$N,$A$1,데이터!$O:$O,N$1)</f>
        <v>0</v>
      </c>
      <c r="P186" s="51">
        <f>COUNTIFS(데이터!$F:$F,$D186,데이터!$N:$N,$A$1,데이터!$O:$O,P$1)</f>
        <v>0</v>
      </c>
      <c r="Q186" s="52">
        <f>SUMIFS(데이터!$G:$G,데이터!$F:$F,$D186,데이터!$N:$N,$A$1,데이터!$O:$O,P$1)</f>
        <v>0</v>
      </c>
      <c r="R186" s="51">
        <f>COUNTIFS(데이터!$F:$F,$D186,데이터!$N:$N,$A$1,데이터!$O:$O,R$1)</f>
        <v>0</v>
      </c>
      <c r="S186" s="52">
        <f>SUMIFS(데이터!$G:$G,데이터!$F:$F,$D186,데이터!$N:$N,$A$1,데이터!$O:$O,R$1)</f>
        <v>0</v>
      </c>
      <c r="T186" s="51">
        <f>COUNTIFS(데이터!$F:$F,$D186,데이터!$N:$N,$A$1,데이터!$O:$O,T$1)</f>
        <v>0</v>
      </c>
      <c r="U186" s="52">
        <f>SUMIFS(데이터!$G:$G,데이터!$F:$F,$D186,데이터!$N:$N,$A$1,데이터!$O:$O,T$1)</f>
        <v>0</v>
      </c>
      <c r="V186" s="51">
        <f>COUNTIFS(데이터!$F:$F,$D186,데이터!$N:$N,$A$1,데이터!$O:$O,V$1)</f>
        <v>0</v>
      </c>
      <c r="W186" s="52">
        <f>SUMIFS(데이터!$G:$G,데이터!$F:$F,$D186,데이터!$N:$N,$A$1,데이터!$O:$O,V$1)</f>
        <v>0</v>
      </c>
      <c r="X186" s="51">
        <f>COUNTIFS(데이터!$F:$F,$D186,데이터!$N:$N,$A$1,데이터!$O:$O,X$1)</f>
        <v>0</v>
      </c>
      <c r="Y186" s="52">
        <f>SUMIFS(데이터!$G:$G,데이터!$F:$F,$D186,데이터!$N:$N,$A$1,데이터!$O:$O,X$1)</f>
        <v>0</v>
      </c>
      <c r="Z186" s="51">
        <f>COUNTIFS(데이터!$F:$F,$D186,데이터!$N:$N,$A$1,데이터!$O:$O,Z$1)</f>
        <v>1</v>
      </c>
      <c r="AA186" s="52">
        <f>SUMIFS(데이터!$G:$G,데이터!$F:$F,$D186,데이터!$N:$N,$A$1,데이터!$O:$O,Z$1)</f>
        <v>1</v>
      </c>
      <c r="AB186" s="51">
        <f>COUNTIFS(데이터!$F:$F,$D186,데이터!$N:$N,$A$1,데이터!$O:$O,AB$1)</f>
        <v>1</v>
      </c>
      <c r="AC186" s="52">
        <f>SUMIFS(데이터!$G:$G,데이터!$F:$F,$D186,데이터!$N:$N,$A$1,데이터!$O:$O,AB$1)</f>
        <v>1</v>
      </c>
      <c r="AD186" s="51">
        <f>COUNTIFS(데이터!$F:$F,$D186,데이터!$N:$N,$A$1,데이터!$O:$O,AD$1)</f>
        <v>0</v>
      </c>
      <c r="AE186" s="52">
        <f>SUMIFS(데이터!$G:$G,데이터!$F:$F,$D186,데이터!$N:$N,$A$1,데이터!$O:$O,AD$1)</f>
        <v>0</v>
      </c>
      <c r="AF186" s="51">
        <f>COUNTIFS(데이터!$F:$F,$D186,데이터!$N:$N,$A$1,데이터!$O:$O,AF$1)</f>
        <v>5</v>
      </c>
      <c r="AG186" s="52">
        <f>SUMIFS(데이터!$G:$G,데이터!$F:$F,$D186,데이터!$N:$N,$A$1,데이터!$O:$O,AF$1)</f>
        <v>5</v>
      </c>
    </row>
    <row r="187" spans="1:33">
      <c r="A187" s="233"/>
      <c r="B187" s="233"/>
      <c r="C187" s="233"/>
      <c r="D187" s="49" t="str">
        <f>연간집계!D187</f>
        <v>셀프스튜디오(앨범타입)__302_212_기성 원단커버 (셀프스튜디오앨범_302_212_30p_기성 원단커버(가변 스티커) / 302X212 | 압축앨범 | 유광인화지 | 30p)</v>
      </c>
      <c r="E187" s="50" t="str">
        <f>연간집계!E187</f>
        <v>셀프스튜디오앨범 12*8 (유광)</v>
      </c>
      <c r="F187" s="51">
        <f>COUNTIFS(데이터!F:F,D187,데이터!$N:$N,$A$1)</f>
        <v>2</v>
      </c>
      <c r="G187" s="52">
        <f>SUMIFS(데이터!G:G,데이터!F:F,D187,데이터!$N:$N,$A$1)</f>
        <v>2</v>
      </c>
      <c r="H187" s="55">
        <f t="shared" si="2"/>
        <v>1.4729709824716454E-4</v>
      </c>
      <c r="I187" s="233"/>
      <c r="J187" s="51">
        <f>COUNTIFS(데이터!$F:$F,$D187,데이터!$N:$N,$A$1,데이터!$O:$O,J$1)</f>
        <v>0</v>
      </c>
      <c r="K187" s="52">
        <f>SUMIFS(데이터!$G:$G,데이터!$F:$F,$D187,데이터!$N:$N,$A$1,데이터!$O:$O,J$1)</f>
        <v>0</v>
      </c>
      <c r="L187" s="51">
        <f>COUNTIFS(데이터!$F:$F,$D187,데이터!$N:$N,$A$1,데이터!$O:$O,L$1)</f>
        <v>0</v>
      </c>
      <c r="M187" s="52">
        <f>SUMIFS(데이터!$G:$G,데이터!$F:$F,$D187,데이터!$N:$N,$A$1,데이터!$O:$O,L$1)</f>
        <v>0</v>
      </c>
      <c r="N187" s="51">
        <f>COUNTIFS(데이터!$F:$F,$D187,데이터!$N:$N,$A$1,데이터!$O:$O,N$1)</f>
        <v>0</v>
      </c>
      <c r="O187" s="52">
        <f>SUMIFS(데이터!$G:$G,데이터!$F:$F,$D187,데이터!$N:$N,$A$1,데이터!$O:$O,N$1)</f>
        <v>0</v>
      </c>
      <c r="P187" s="51">
        <f>COUNTIFS(데이터!$F:$F,$D187,데이터!$N:$N,$A$1,데이터!$O:$O,P$1)</f>
        <v>0</v>
      </c>
      <c r="Q187" s="52">
        <f>SUMIFS(데이터!$G:$G,데이터!$F:$F,$D187,데이터!$N:$N,$A$1,데이터!$O:$O,P$1)</f>
        <v>0</v>
      </c>
      <c r="R187" s="51">
        <f>COUNTIFS(데이터!$F:$F,$D187,데이터!$N:$N,$A$1,데이터!$O:$O,R$1)</f>
        <v>0</v>
      </c>
      <c r="S187" s="52">
        <f>SUMIFS(데이터!$G:$G,데이터!$F:$F,$D187,데이터!$N:$N,$A$1,데이터!$O:$O,R$1)</f>
        <v>0</v>
      </c>
      <c r="T187" s="51">
        <f>COUNTIFS(데이터!$F:$F,$D187,데이터!$N:$N,$A$1,데이터!$O:$O,T$1)</f>
        <v>0</v>
      </c>
      <c r="U187" s="52">
        <f>SUMIFS(데이터!$G:$G,데이터!$F:$F,$D187,데이터!$N:$N,$A$1,데이터!$O:$O,T$1)</f>
        <v>0</v>
      </c>
      <c r="V187" s="51">
        <f>COUNTIFS(데이터!$F:$F,$D187,데이터!$N:$N,$A$1,데이터!$O:$O,V$1)</f>
        <v>0</v>
      </c>
      <c r="W187" s="52">
        <f>SUMIFS(데이터!$G:$G,데이터!$F:$F,$D187,데이터!$N:$N,$A$1,데이터!$O:$O,V$1)</f>
        <v>0</v>
      </c>
      <c r="X187" s="51">
        <f>COUNTIFS(데이터!$F:$F,$D187,데이터!$N:$N,$A$1,데이터!$O:$O,X$1)</f>
        <v>0</v>
      </c>
      <c r="Y187" s="52">
        <f>SUMIFS(데이터!$G:$G,데이터!$F:$F,$D187,데이터!$N:$N,$A$1,데이터!$O:$O,X$1)</f>
        <v>0</v>
      </c>
      <c r="Z187" s="51">
        <f>COUNTIFS(데이터!$F:$F,$D187,데이터!$N:$N,$A$1,데이터!$O:$O,Z$1)</f>
        <v>1</v>
      </c>
      <c r="AA187" s="52">
        <f>SUMIFS(데이터!$G:$G,데이터!$F:$F,$D187,데이터!$N:$N,$A$1,데이터!$O:$O,Z$1)</f>
        <v>1</v>
      </c>
      <c r="AB187" s="51">
        <f>COUNTIFS(데이터!$F:$F,$D187,데이터!$N:$N,$A$1,데이터!$O:$O,AB$1)</f>
        <v>1</v>
      </c>
      <c r="AC187" s="52">
        <f>SUMIFS(데이터!$G:$G,데이터!$F:$F,$D187,데이터!$N:$N,$A$1,데이터!$O:$O,AB$1)</f>
        <v>1</v>
      </c>
      <c r="AD187" s="51">
        <f>COUNTIFS(데이터!$F:$F,$D187,데이터!$N:$N,$A$1,데이터!$O:$O,AD$1)</f>
        <v>0</v>
      </c>
      <c r="AE187" s="52">
        <f>SUMIFS(데이터!$G:$G,데이터!$F:$F,$D187,데이터!$N:$N,$A$1,데이터!$O:$O,AD$1)</f>
        <v>0</v>
      </c>
      <c r="AF187" s="51">
        <f>COUNTIFS(데이터!$F:$F,$D187,데이터!$N:$N,$A$1,데이터!$O:$O,AF$1)</f>
        <v>0</v>
      </c>
      <c r="AG187" s="52">
        <f>SUMIFS(데이터!$G:$G,데이터!$F:$F,$D187,데이터!$N:$N,$A$1,데이터!$O:$O,AF$1)</f>
        <v>0</v>
      </c>
    </row>
    <row r="188" spans="1:33">
      <c r="A188" s="233"/>
      <c r="B188" s="233"/>
      <c r="C188" s="233"/>
      <c r="D188" s="49" t="str">
        <f>연간집계!D188</f>
        <v>셀프스튜디오(앨범타입)__251_248_기성 원단커버 (셀프스튜디오앨범_251_248_20p_기성 원단커버(가변 스티커) / 251X248|압축앨범|없음|20p)</v>
      </c>
      <c r="E188" s="50" t="str">
        <f>연간집계!E188</f>
        <v>셀프스튜디오앨범 10*10</v>
      </c>
      <c r="F188" s="51">
        <f>COUNTIFS(데이터!F:F,D188,데이터!$N:$N,$A$1)</f>
        <v>3</v>
      </c>
      <c r="G188" s="52">
        <f>SUMIFS(데이터!G:G,데이터!F:F,D188,데이터!$N:$N,$A$1)</f>
        <v>3</v>
      </c>
      <c r="H188" s="55">
        <f t="shared" si="2"/>
        <v>2.2094564737074681E-4</v>
      </c>
      <c r="I188" s="233"/>
      <c r="J188" s="51">
        <f>COUNTIFS(데이터!$F:$F,$D188,데이터!$N:$N,$A$1,데이터!$O:$O,J$1)</f>
        <v>0</v>
      </c>
      <c r="K188" s="52">
        <f>SUMIFS(데이터!$G:$G,데이터!$F:$F,$D188,데이터!$N:$N,$A$1,데이터!$O:$O,J$1)</f>
        <v>0</v>
      </c>
      <c r="L188" s="51">
        <f>COUNTIFS(데이터!$F:$F,$D188,데이터!$N:$N,$A$1,데이터!$O:$O,L$1)</f>
        <v>0</v>
      </c>
      <c r="M188" s="52">
        <f>SUMIFS(데이터!$G:$G,데이터!$F:$F,$D188,데이터!$N:$N,$A$1,데이터!$O:$O,L$1)</f>
        <v>0</v>
      </c>
      <c r="N188" s="51">
        <f>COUNTIFS(데이터!$F:$F,$D188,데이터!$N:$N,$A$1,데이터!$O:$O,N$1)</f>
        <v>0</v>
      </c>
      <c r="O188" s="52">
        <f>SUMIFS(데이터!$G:$G,데이터!$F:$F,$D188,데이터!$N:$N,$A$1,데이터!$O:$O,N$1)</f>
        <v>0</v>
      </c>
      <c r="P188" s="51">
        <f>COUNTIFS(데이터!$F:$F,$D188,데이터!$N:$N,$A$1,데이터!$O:$O,P$1)</f>
        <v>0</v>
      </c>
      <c r="Q188" s="52">
        <f>SUMIFS(데이터!$G:$G,데이터!$F:$F,$D188,데이터!$N:$N,$A$1,데이터!$O:$O,P$1)</f>
        <v>0</v>
      </c>
      <c r="R188" s="51">
        <f>COUNTIFS(데이터!$F:$F,$D188,데이터!$N:$N,$A$1,데이터!$O:$O,R$1)</f>
        <v>0</v>
      </c>
      <c r="S188" s="52">
        <f>SUMIFS(데이터!$G:$G,데이터!$F:$F,$D188,데이터!$N:$N,$A$1,데이터!$O:$O,R$1)</f>
        <v>0</v>
      </c>
      <c r="T188" s="51">
        <f>COUNTIFS(데이터!$F:$F,$D188,데이터!$N:$N,$A$1,데이터!$O:$O,T$1)</f>
        <v>0</v>
      </c>
      <c r="U188" s="52">
        <f>SUMIFS(데이터!$G:$G,데이터!$F:$F,$D188,데이터!$N:$N,$A$1,데이터!$O:$O,T$1)</f>
        <v>0</v>
      </c>
      <c r="V188" s="51">
        <f>COUNTIFS(데이터!$F:$F,$D188,데이터!$N:$N,$A$1,데이터!$O:$O,V$1)</f>
        <v>0</v>
      </c>
      <c r="W188" s="52">
        <f>SUMIFS(데이터!$G:$G,데이터!$F:$F,$D188,데이터!$N:$N,$A$1,데이터!$O:$O,V$1)</f>
        <v>0</v>
      </c>
      <c r="X188" s="51">
        <f>COUNTIFS(데이터!$F:$F,$D188,데이터!$N:$N,$A$1,데이터!$O:$O,X$1)</f>
        <v>0</v>
      </c>
      <c r="Y188" s="52">
        <f>SUMIFS(데이터!$G:$G,데이터!$F:$F,$D188,데이터!$N:$N,$A$1,데이터!$O:$O,X$1)</f>
        <v>0</v>
      </c>
      <c r="Z188" s="51">
        <f>COUNTIFS(데이터!$F:$F,$D188,데이터!$N:$N,$A$1,데이터!$O:$O,Z$1)</f>
        <v>0</v>
      </c>
      <c r="AA188" s="52">
        <f>SUMIFS(데이터!$G:$G,데이터!$F:$F,$D188,데이터!$N:$N,$A$1,데이터!$O:$O,Z$1)</f>
        <v>0</v>
      </c>
      <c r="AB188" s="51">
        <f>COUNTIFS(데이터!$F:$F,$D188,데이터!$N:$N,$A$1,데이터!$O:$O,AB$1)</f>
        <v>0</v>
      </c>
      <c r="AC188" s="52">
        <f>SUMIFS(데이터!$G:$G,데이터!$F:$F,$D188,데이터!$N:$N,$A$1,데이터!$O:$O,AB$1)</f>
        <v>0</v>
      </c>
      <c r="AD188" s="51">
        <f>COUNTIFS(데이터!$F:$F,$D188,데이터!$N:$N,$A$1,데이터!$O:$O,AD$1)</f>
        <v>1</v>
      </c>
      <c r="AE188" s="52">
        <f>SUMIFS(데이터!$G:$G,데이터!$F:$F,$D188,데이터!$N:$N,$A$1,데이터!$O:$O,AD$1)</f>
        <v>1</v>
      </c>
      <c r="AF188" s="51">
        <f>COUNTIFS(데이터!$F:$F,$D188,데이터!$N:$N,$A$1,데이터!$O:$O,AF$1)</f>
        <v>2</v>
      </c>
      <c r="AG188" s="52">
        <f>SUMIFS(데이터!$G:$G,데이터!$F:$F,$D188,데이터!$N:$N,$A$1,데이터!$O:$O,AF$1)</f>
        <v>2</v>
      </c>
    </row>
    <row r="189" spans="1:33">
      <c r="A189" s="233"/>
      <c r="B189" s="233"/>
      <c r="C189" s="233"/>
      <c r="D189" s="49" t="str">
        <f>연간집계!D189</f>
        <v>셀프스튜디오(앨범타입)__302_299_기성 원단커버 (셀프스튜디오앨범_302_299_20p_기성 원단커버(가변 스티커) / 302X299 | 압축앨범 | 없음 | 20p)</v>
      </c>
      <c r="E189" s="50" t="str">
        <f>연간집계!E189</f>
        <v>셀프스튜디오앨범 12*12</v>
      </c>
      <c r="F189" s="51">
        <f>COUNTIFS(데이터!F:F,D189,데이터!$N:$N,$A$1)</f>
        <v>1</v>
      </c>
      <c r="G189" s="52">
        <f>SUMIFS(데이터!G:G,데이터!F:F,D189,데이터!$N:$N,$A$1)</f>
        <v>1</v>
      </c>
      <c r="H189" s="55">
        <f t="shared" si="2"/>
        <v>7.3648549123582268E-5</v>
      </c>
      <c r="I189" s="233"/>
      <c r="J189" s="51">
        <f>COUNTIFS(데이터!$F:$F,$D189,데이터!$N:$N,$A$1,데이터!$O:$O,J$1)</f>
        <v>0</v>
      </c>
      <c r="K189" s="52">
        <f>SUMIFS(데이터!$G:$G,데이터!$F:$F,$D189,데이터!$N:$N,$A$1,데이터!$O:$O,J$1)</f>
        <v>0</v>
      </c>
      <c r="L189" s="51">
        <f>COUNTIFS(데이터!$F:$F,$D189,데이터!$N:$N,$A$1,데이터!$O:$O,L$1)</f>
        <v>0</v>
      </c>
      <c r="M189" s="52">
        <f>SUMIFS(데이터!$G:$G,데이터!$F:$F,$D189,데이터!$N:$N,$A$1,데이터!$O:$O,L$1)</f>
        <v>0</v>
      </c>
      <c r="N189" s="51">
        <f>COUNTIFS(데이터!$F:$F,$D189,데이터!$N:$N,$A$1,데이터!$O:$O,N$1)</f>
        <v>0</v>
      </c>
      <c r="O189" s="52">
        <f>SUMIFS(데이터!$G:$G,데이터!$F:$F,$D189,데이터!$N:$N,$A$1,데이터!$O:$O,N$1)</f>
        <v>0</v>
      </c>
      <c r="P189" s="51">
        <f>COUNTIFS(데이터!$F:$F,$D189,데이터!$N:$N,$A$1,데이터!$O:$O,P$1)</f>
        <v>0</v>
      </c>
      <c r="Q189" s="52">
        <f>SUMIFS(데이터!$G:$G,데이터!$F:$F,$D189,데이터!$N:$N,$A$1,데이터!$O:$O,P$1)</f>
        <v>0</v>
      </c>
      <c r="R189" s="51">
        <f>COUNTIFS(데이터!$F:$F,$D189,데이터!$N:$N,$A$1,데이터!$O:$O,R$1)</f>
        <v>0</v>
      </c>
      <c r="S189" s="52">
        <f>SUMIFS(데이터!$G:$G,데이터!$F:$F,$D189,데이터!$N:$N,$A$1,데이터!$O:$O,R$1)</f>
        <v>0</v>
      </c>
      <c r="T189" s="51">
        <f>COUNTIFS(데이터!$F:$F,$D189,데이터!$N:$N,$A$1,데이터!$O:$O,T$1)</f>
        <v>0</v>
      </c>
      <c r="U189" s="52">
        <f>SUMIFS(데이터!$G:$G,데이터!$F:$F,$D189,데이터!$N:$N,$A$1,데이터!$O:$O,T$1)</f>
        <v>0</v>
      </c>
      <c r="V189" s="51">
        <f>COUNTIFS(데이터!$F:$F,$D189,데이터!$N:$N,$A$1,데이터!$O:$O,V$1)</f>
        <v>0</v>
      </c>
      <c r="W189" s="52">
        <f>SUMIFS(데이터!$G:$G,데이터!$F:$F,$D189,데이터!$N:$N,$A$1,데이터!$O:$O,V$1)</f>
        <v>0</v>
      </c>
      <c r="X189" s="51">
        <f>COUNTIFS(데이터!$F:$F,$D189,데이터!$N:$N,$A$1,데이터!$O:$O,X$1)</f>
        <v>0</v>
      </c>
      <c r="Y189" s="52">
        <f>SUMIFS(데이터!$G:$G,데이터!$F:$F,$D189,데이터!$N:$N,$A$1,데이터!$O:$O,X$1)</f>
        <v>0</v>
      </c>
      <c r="Z189" s="51">
        <f>COUNTIFS(데이터!$F:$F,$D189,데이터!$N:$N,$A$1,데이터!$O:$O,Z$1)</f>
        <v>0</v>
      </c>
      <c r="AA189" s="52">
        <f>SUMIFS(데이터!$G:$G,데이터!$F:$F,$D189,데이터!$N:$N,$A$1,데이터!$O:$O,Z$1)</f>
        <v>0</v>
      </c>
      <c r="AB189" s="51">
        <f>COUNTIFS(데이터!$F:$F,$D189,데이터!$N:$N,$A$1,데이터!$O:$O,AB$1)</f>
        <v>1</v>
      </c>
      <c r="AC189" s="52">
        <f>SUMIFS(데이터!$G:$G,데이터!$F:$F,$D189,데이터!$N:$N,$A$1,데이터!$O:$O,AB$1)</f>
        <v>1</v>
      </c>
      <c r="AD189" s="51">
        <f>COUNTIFS(데이터!$F:$F,$D189,데이터!$N:$N,$A$1,데이터!$O:$O,AD$1)</f>
        <v>0</v>
      </c>
      <c r="AE189" s="52">
        <f>SUMIFS(데이터!$G:$G,데이터!$F:$F,$D189,데이터!$N:$N,$A$1,데이터!$O:$O,AD$1)</f>
        <v>0</v>
      </c>
      <c r="AF189" s="51">
        <f>COUNTIFS(데이터!$F:$F,$D189,데이터!$N:$N,$A$1,데이터!$O:$O,AF$1)</f>
        <v>0</v>
      </c>
      <c r="AG189" s="52">
        <f>SUMIFS(데이터!$G:$G,데이터!$F:$F,$D189,데이터!$N:$N,$A$1,데이터!$O:$O,AF$1)</f>
        <v>0</v>
      </c>
    </row>
    <row r="190" spans="1:33">
      <c r="A190" s="233"/>
      <c r="B190" s="233"/>
      <c r="C190" s="233"/>
      <c r="D190" s="49" t="str">
        <f>연간집계!D190</f>
        <v>셀프스튜디오(앨범타입)__345_254_기성 원단커버 (셀프스튜디오앨범_345_254_30p_기성 원단커버(가변 스티커) / 345X254 | 압축앨범 | 유광인화지 | 30p)</v>
      </c>
      <c r="E190" s="50" t="str">
        <f>연간집계!E190</f>
        <v>셀프스튜디오앨범 14*10 (유광)</v>
      </c>
      <c r="F190" s="51">
        <f>COUNTIFS(데이터!F:F,D190,데이터!$N:$N,$A$1)</f>
        <v>1</v>
      </c>
      <c r="G190" s="52">
        <f>SUMIFS(데이터!G:G,데이터!F:F,D190,데이터!$N:$N,$A$1)</f>
        <v>1</v>
      </c>
      <c r="H190" s="55">
        <f t="shared" si="2"/>
        <v>7.3648549123582268E-5</v>
      </c>
      <c r="I190" s="233"/>
      <c r="J190" s="51">
        <f>COUNTIFS(데이터!$F:$F,$D190,데이터!$N:$N,$A$1,데이터!$O:$O,J$1)</f>
        <v>0</v>
      </c>
      <c r="K190" s="52">
        <f>SUMIFS(데이터!$G:$G,데이터!$F:$F,$D190,데이터!$N:$N,$A$1,데이터!$O:$O,J$1)</f>
        <v>0</v>
      </c>
      <c r="L190" s="51">
        <f>COUNTIFS(데이터!$F:$F,$D190,데이터!$N:$N,$A$1,데이터!$O:$O,L$1)</f>
        <v>0</v>
      </c>
      <c r="M190" s="52">
        <f>SUMIFS(데이터!$G:$G,데이터!$F:$F,$D190,데이터!$N:$N,$A$1,데이터!$O:$O,L$1)</f>
        <v>0</v>
      </c>
      <c r="N190" s="51">
        <f>COUNTIFS(데이터!$F:$F,$D190,데이터!$N:$N,$A$1,데이터!$O:$O,N$1)</f>
        <v>0</v>
      </c>
      <c r="O190" s="52">
        <f>SUMIFS(데이터!$G:$G,데이터!$F:$F,$D190,데이터!$N:$N,$A$1,데이터!$O:$O,N$1)</f>
        <v>0</v>
      </c>
      <c r="P190" s="51">
        <f>COUNTIFS(데이터!$F:$F,$D190,데이터!$N:$N,$A$1,데이터!$O:$O,P$1)</f>
        <v>0</v>
      </c>
      <c r="Q190" s="52">
        <f>SUMIFS(데이터!$G:$G,데이터!$F:$F,$D190,데이터!$N:$N,$A$1,데이터!$O:$O,P$1)</f>
        <v>0</v>
      </c>
      <c r="R190" s="51">
        <f>COUNTIFS(데이터!$F:$F,$D190,데이터!$N:$N,$A$1,데이터!$O:$O,R$1)</f>
        <v>0</v>
      </c>
      <c r="S190" s="52">
        <f>SUMIFS(데이터!$G:$G,데이터!$F:$F,$D190,데이터!$N:$N,$A$1,데이터!$O:$O,R$1)</f>
        <v>0</v>
      </c>
      <c r="T190" s="51">
        <f>COUNTIFS(데이터!$F:$F,$D190,데이터!$N:$N,$A$1,데이터!$O:$O,T$1)</f>
        <v>0</v>
      </c>
      <c r="U190" s="52">
        <f>SUMIFS(데이터!$G:$G,데이터!$F:$F,$D190,데이터!$N:$N,$A$1,데이터!$O:$O,T$1)</f>
        <v>0</v>
      </c>
      <c r="V190" s="51">
        <f>COUNTIFS(데이터!$F:$F,$D190,데이터!$N:$N,$A$1,데이터!$O:$O,V$1)</f>
        <v>0</v>
      </c>
      <c r="W190" s="52">
        <f>SUMIFS(데이터!$G:$G,데이터!$F:$F,$D190,데이터!$N:$N,$A$1,데이터!$O:$O,V$1)</f>
        <v>0</v>
      </c>
      <c r="X190" s="51">
        <f>COUNTIFS(데이터!$F:$F,$D190,데이터!$N:$N,$A$1,데이터!$O:$O,X$1)</f>
        <v>1</v>
      </c>
      <c r="Y190" s="52">
        <f>SUMIFS(데이터!$G:$G,데이터!$F:$F,$D190,데이터!$N:$N,$A$1,데이터!$O:$O,X$1)</f>
        <v>1</v>
      </c>
      <c r="Z190" s="51">
        <f>COUNTIFS(데이터!$F:$F,$D190,데이터!$N:$N,$A$1,데이터!$O:$O,Z$1)</f>
        <v>0</v>
      </c>
      <c r="AA190" s="52">
        <f>SUMIFS(데이터!$G:$G,데이터!$F:$F,$D190,데이터!$N:$N,$A$1,데이터!$O:$O,Z$1)</f>
        <v>0</v>
      </c>
      <c r="AB190" s="51">
        <f>COUNTIFS(데이터!$F:$F,$D190,데이터!$N:$N,$A$1,데이터!$O:$O,AB$1)</f>
        <v>0</v>
      </c>
      <c r="AC190" s="52">
        <f>SUMIFS(데이터!$G:$G,데이터!$F:$F,$D190,데이터!$N:$N,$A$1,데이터!$O:$O,AB$1)</f>
        <v>0</v>
      </c>
      <c r="AD190" s="51">
        <f>COUNTIFS(데이터!$F:$F,$D190,데이터!$N:$N,$A$1,데이터!$O:$O,AD$1)</f>
        <v>0</v>
      </c>
      <c r="AE190" s="52">
        <f>SUMIFS(데이터!$G:$G,데이터!$F:$F,$D190,데이터!$N:$N,$A$1,데이터!$O:$O,AD$1)</f>
        <v>0</v>
      </c>
      <c r="AF190" s="51">
        <f>COUNTIFS(데이터!$F:$F,$D190,데이터!$N:$N,$A$1,데이터!$O:$O,AF$1)</f>
        <v>0</v>
      </c>
      <c r="AG190" s="52">
        <f>SUMIFS(데이터!$G:$G,데이터!$F:$F,$D190,데이터!$N:$N,$A$1,데이터!$O:$O,AF$1)</f>
        <v>0</v>
      </c>
    </row>
    <row r="191" spans="1:33">
      <c r="A191" s="233"/>
      <c r="B191" s="236"/>
      <c r="C191" s="236"/>
      <c r="D191" s="49" t="str">
        <f>연간집계!D191</f>
        <v>셀프스튜디오(앨범타입)__345_254_기성 원단커버 (셀프스튜디오앨범_345_254_30p_기성 원단커버(가변 스티커) / 345X254 | 압축앨범 | 무광인화지 | 30p)</v>
      </c>
      <c r="E191" s="50" t="str">
        <f>연간집계!E191</f>
        <v>셀프스튜디오앨범 14*10 (무광)</v>
      </c>
      <c r="F191" s="51">
        <f>COUNTIFS(데이터!F:F,D191,데이터!$N:$N,$A$1)</f>
        <v>2</v>
      </c>
      <c r="G191" s="52">
        <f>SUMIFS(데이터!G:G,데이터!F:F,D191,데이터!$N:$N,$A$1)</f>
        <v>2</v>
      </c>
      <c r="H191" s="55">
        <f t="shared" si="2"/>
        <v>1.4729709824716454E-4</v>
      </c>
      <c r="I191" s="236"/>
      <c r="J191" s="51">
        <f>COUNTIFS(데이터!$F:$F,$D191,데이터!$N:$N,$A$1,데이터!$O:$O,J$1)</f>
        <v>0</v>
      </c>
      <c r="K191" s="52">
        <f>SUMIFS(데이터!$G:$G,데이터!$F:$F,$D191,데이터!$N:$N,$A$1,데이터!$O:$O,J$1)</f>
        <v>0</v>
      </c>
      <c r="L191" s="51">
        <f>COUNTIFS(데이터!$F:$F,$D191,데이터!$N:$N,$A$1,데이터!$O:$O,L$1)</f>
        <v>0</v>
      </c>
      <c r="M191" s="52">
        <f>SUMIFS(데이터!$G:$G,데이터!$F:$F,$D191,데이터!$N:$N,$A$1,데이터!$O:$O,L$1)</f>
        <v>0</v>
      </c>
      <c r="N191" s="51">
        <f>COUNTIFS(데이터!$F:$F,$D191,데이터!$N:$N,$A$1,데이터!$O:$O,N$1)</f>
        <v>0</v>
      </c>
      <c r="O191" s="52">
        <f>SUMIFS(데이터!$G:$G,데이터!$F:$F,$D191,데이터!$N:$N,$A$1,데이터!$O:$O,N$1)</f>
        <v>0</v>
      </c>
      <c r="P191" s="51">
        <f>COUNTIFS(데이터!$F:$F,$D191,데이터!$N:$N,$A$1,데이터!$O:$O,P$1)</f>
        <v>0</v>
      </c>
      <c r="Q191" s="52">
        <f>SUMIFS(데이터!$G:$G,데이터!$F:$F,$D191,데이터!$N:$N,$A$1,데이터!$O:$O,P$1)</f>
        <v>0</v>
      </c>
      <c r="R191" s="51">
        <f>COUNTIFS(데이터!$F:$F,$D191,데이터!$N:$N,$A$1,데이터!$O:$O,R$1)</f>
        <v>0</v>
      </c>
      <c r="S191" s="52">
        <f>SUMIFS(데이터!$G:$G,데이터!$F:$F,$D191,데이터!$N:$N,$A$1,데이터!$O:$O,R$1)</f>
        <v>0</v>
      </c>
      <c r="T191" s="51">
        <f>COUNTIFS(데이터!$F:$F,$D191,데이터!$N:$N,$A$1,데이터!$O:$O,T$1)</f>
        <v>0</v>
      </c>
      <c r="U191" s="52">
        <f>SUMIFS(데이터!$G:$G,데이터!$F:$F,$D191,데이터!$N:$N,$A$1,데이터!$O:$O,T$1)</f>
        <v>0</v>
      </c>
      <c r="V191" s="51">
        <f>COUNTIFS(데이터!$F:$F,$D191,데이터!$N:$N,$A$1,데이터!$O:$O,V$1)</f>
        <v>0</v>
      </c>
      <c r="W191" s="52">
        <f>SUMIFS(데이터!$G:$G,데이터!$F:$F,$D191,데이터!$N:$N,$A$1,데이터!$O:$O,V$1)</f>
        <v>0</v>
      </c>
      <c r="X191" s="51">
        <f>COUNTIFS(데이터!$F:$F,$D191,데이터!$N:$N,$A$1,데이터!$O:$O,X$1)</f>
        <v>1</v>
      </c>
      <c r="Y191" s="52">
        <f>SUMIFS(데이터!$G:$G,데이터!$F:$F,$D191,데이터!$N:$N,$A$1,데이터!$O:$O,X$1)</f>
        <v>1</v>
      </c>
      <c r="Z191" s="51">
        <f>COUNTIFS(데이터!$F:$F,$D191,데이터!$N:$N,$A$1,데이터!$O:$O,Z$1)</f>
        <v>0</v>
      </c>
      <c r="AA191" s="52">
        <f>SUMIFS(데이터!$G:$G,데이터!$F:$F,$D191,데이터!$N:$N,$A$1,데이터!$O:$O,Z$1)</f>
        <v>0</v>
      </c>
      <c r="AB191" s="51">
        <f>COUNTIFS(데이터!$F:$F,$D191,데이터!$N:$N,$A$1,데이터!$O:$O,AB$1)</f>
        <v>0</v>
      </c>
      <c r="AC191" s="52">
        <f>SUMIFS(데이터!$G:$G,데이터!$F:$F,$D191,데이터!$N:$N,$A$1,데이터!$O:$O,AB$1)</f>
        <v>0</v>
      </c>
      <c r="AD191" s="51">
        <f>COUNTIFS(데이터!$F:$F,$D191,데이터!$N:$N,$A$1,데이터!$O:$O,AD$1)</f>
        <v>0</v>
      </c>
      <c r="AE191" s="52">
        <f>SUMIFS(데이터!$G:$G,데이터!$F:$F,$D191,데이터!$N:$N,$A$1,데이터!$O:$O,AD$1)</f>
        <v>0</v>
      </c>
      <c r="AF191" s="51">
        <f>COUNTIFS(데이터!$F:$F,$D191,데이터!$N:$N,$A$1,데이터!$O:$O,AF$1)</f>
        <v>1</v>
      </c>
      <c r="AG191" s="52">
        <f>SUMIFS(데이터!$G:$G,데이터!$F:$F,$D191,데이터!$N:$N,$A$1,데이터!$O:$O,AF$1)</f>
        <v>1</v>
      </c>
    </row>
    <row r="192" spans="1:33">
      <c r="A192" s="233"/>
      <c r="B192" s="238" t="s">
        <v>1234</v>
      </c>
      <c r="C192" s="239" t="s">
        <v>1235</v>
      </c>
      <c r="D192" s="31" t="str">
        <f>연간집계!D192</f>
        <v>스탑북_모바일_150_210 (베이비_가족_150_210_일반하드 무광 / 150X210 | 하드커버 | 없음 | 22p)</v>
      </c>
      <c r="E192" s="32" t="str">
        <f>연간집계!E192</f>
        <v>모바일 포토북 150 (베이비)</v>
      </c>
      <c r="F192" s="33">
        <f>COUNTIFS(데이터!F:F,D192,데이터!$N:$N,$A$1)</f>
        <v>14</v>
      </c>
      <c r="G192" s="34">
        <f>SUMIFS(데이터!G:G,데이터!F:F,D192,데이터!$N:$N,$A$1)</f>
        <v>16</v>
      </c>
      <c r="H192" s="37">
        <f t="shared" si="2"/>
        <v>1.1783767859773163E-3</v>
      </c>
      <c r="I192" s="235">
        <f>SUM(G192:G194)</f>
        <v>64</v>
      </c>
      <c r="J192" s="51">
        <f>COUNTIFS(데이터!$F:$F,$D192,데이터!$N:$N,$A$1,데이터!$O:$O,J$1)</f>
        <v>0</v>
      </c>
      <c r="K192" s="52">
        <f>SUMIFS(데이터!$G:$G,데이터!$F:$F,$D192,데이터!$N:$N,$A$1,데이터!$O:$O,J$1)</f>
        <v>0</v>
      </c>
      <c r="L192" s="51">
        <f>COUNTIFS(데이터!$F:$F,$D192,데이터!$N:$N,$A$1,데이터!$O:$O,L$1)</f>
        <v>0</v>
      </c>
      <c r="M192" s="52">
        <f>SUMIFS(데이터!$G:$G,데이터!$F:$F,$D192,데이터!$N:$N,$A$1,데이터!$O:$O,L$1)</f>
        <v>0</v>
      </c>
      <c r="N192" s="51">
        <f>COUNTIFS(데이터!$F:$F,$D192,데이터!$N:$N,$A$1,데이터!$O:$O,N$1)</f>
        <v>0</v>
      </c>
      <c r="O192" s="52">
        <f>SUMIFS(데이터!$G:$G,데이터!$F:$F,$D192,데이터!$N:$N,$A$1,데이터!$O:$O,N$1)</f>
        <v>0</v>
      </c>
      <c r="P192" s="51">
        <f>COUNTIFS(데이터!$F:$F,$D192,데이터!$N:$N,$A$1,데이터!$O:$O,P$1)</f>
        <v>0</v>
      </c>
      <c r="Q192" s="52">
        <f>SUMIFS(데이터!$G:$G,데이터!$F:$F,$D192,데이터!$N:$N,$A$1,데이터!$O:$O,P$1)</f>
        <v>0</v>
      </c>
      <c r="R192" s="51">
        <f>COUNTIFS(데이터!$F:$F,$D192,데이터!$N:$N,$A$1,데이터!$O:$O,R$1)</f>
        <v>0</v>
      </c>
      <c r="S192" s="52">
        <f>SUMIFS(데이터!$G:$G,데이터!$F:$F,$D192,데이터!$N:$N,$A$1,데이터!$O:$O,R$1)</f>
        <v>0</v>
      </c>
      <c r="T192" s="51">
        <f>COUNTIFS(데이터!$F:$F,$D192,데이터!$N:$N,$A$1,데이터!$O:$O,T$1)</f>
        <v>0</v>
      </c>
      <c r="U192" s="52">
        <f>SUMIFS(데이터!$G:$G,데이터!$F:$F,$D192,데이터!$N:$N,$A$1,데이터!$O:$O,T$1)</f>
        <v>0</v>
      </c>
      <c r="V192" s="51">
        <f>COUNTIFS(데이터!$F:$F,$D192,데이터!$N:$N,$A$1,데이터!$O:$O,V$1)</f>
        <v>0</v>
      </c>
      <c r="W192" s="52">
        <f>SUMIFS(데이터!$G:$G,데이터!$F:$F,$D192,데이터!$N:$N,$A$1,데이터!$O:$O,V$1)</f>
        <v>0</v>
      </c>
      <c r="X192" s="51">
        <f>COUNTIFS(데이터!$F:$F,$D192,데이터!$N:$N,$A$1,데이터!$O:$O,X$1)</f>
        <v>0</v>
      </c>
      <c r="Y192" s="52">
        <f>SUMIFS(데이터!$G:$G,데이터!$F:$F,$D192,데이터!$N:$N,$A$1,데이터!$O:$O,X$1)</f>
        <v>0</v>
      </c>
      <c r="Z192" s="51">
        <f>COUNTIFS(데이터!$F:$F,$D192,데이터!$N:$N,$A$1,데이터!$O:$O,Z$1)</f>
        <v>2</v>
      </c>
      <c r="AA192" s="52">
        <f>SUMIFS(데이터!$G:$G,데이터!$F:$F,$D192,데이터!$N:$N,$A$1,데이터!$O:$O,Z$1)</f>
        <v>2</v>
      </c>
      <c r="AB192" s="51">
        <f>COUNTIFS(데이터!$F:$F,$D192,데이터!$N:$N,$A$1,데이터!$O:$O,AB$1)</f>
        <v>3</v>
      </c>
      <c r="AC192" s="52">
        <f>SUMIFS(데이터!$G:$G,데이터!$F:$F,$D192,데이터!$N:$N,$A$1,데이터!$O:$O,AB$1)</f>
        <v>3</v>
      </c>
      <c r="AD192" s="51">
        <f>COUNTIFS(데이터!$F:$F,$D192,데이터!$N:$N,$A$1,데이터!$O:$O,AD$1)</f>
        <v>6</v>
      </c>
      <c r="AE192" s="52">
        <f>SUMIFS(데이터!$G:$G,데이터!$F:$F,$D192,데이터!$N:$N,$A$1,데이터!$O:$O,AD$1)</f>
        <v>6</v>
      </c>
      <c r="AF192" s="51">
        <f>COUNTIFS(데이터!$F:$F,$D192,데이터!$N:$N,$A$1,데이터!$O:$O,AF$1)</f>
        <v>3</v>
      </c>
      <c r="AG192" s="52">
        <f>SUMIFS(데이터!$G:$G,데이터!$F:$F,$D192,데이터!$N:$N,$A$1,데이터!$O:$O,AF$1)</f>
        <v>5</v>
      </c>
    </row>
    <row r="193" spans="1:33">
      <c r="A193" s="233"/>
      <c r="B193" s="233"/>
      <c r="C193" s="233"/>
      <c r="D193" s="49" t="str">
        <f>연간집계!D193</f>
        <v>모바일 포토북 (베이비_가족_198_198_하드커버 무광 / 198X198 | 하드커버 | 없음 | 22p)</v>
      </c>
      <c r="E193" s="50" t="str">
        <f>연간집계!E193</f>
        <v>모바일 포토북 198 (베이비)</v>
      </c>
      <c r="F193" s="51">
        <f>COUNTIFS(데이터!F:F,D193,데이터!$N:$N,$A$1)</f>
        <v>32</v>
      </c>
      <c r="G193" s="52">
        <f>SUMIFS(데이터!G:G,데이터!F:F,D193,데이터!$N:$N,$A$1)</f>
        <v>41</v>
      </c>
      <c r="H193" s="55">
        <f t="shared" si="2"/>
        <v>3.0195905140668728E-3</v>
      </c>
      <c r="I193" s="233"/>
      <c r="J193" s="51">
        <f>COUNTIFS(데이터!$F:$F,$D193,데이터!$N:$N,$A$1,데이터!$O:$O,J$1)</f>
        <v>0</v>
      </c>
      <c r="K193" s="52">
        <f>SUMIFS(데이터!$G:$G,데이터!$F:$F,$D193,데이터!$N:$N,$A$1,데이터!$O:$O,J$1)</f>
        <v>0</v>
      </c>
      <c r="L193" s="51">
        <f>COUNTIFS(데이터!$F:$F,$D193,데이터!$N:$N,$A$1,데이터!$O:$O,L$1)</f>
        <v>0</v>
      </c>
      <c r="M193" s="52">
        <f>SUMIFS(데이터!$G:$G,데이터!$F:$F,$D193,데이터!$N:$N,$A$1,데이터!$O:$O,L$1)</f>
        <v>0</v>
      </c>
      <c r="N193" s="51">
        <f>COUNTIFS(데이터!$F:$F,$D193,데이터!$N:$N,$A$1,데이터!$O:$O,N$1)</f>
        <v>0</v>
      </c>
      <c r="O193" s="52">
        <f>SUMIFS(데이터!$G:$G,데이터!$F:$F,$D193,데이터!$N:$N,$A$1,데이터!$O:$O,N$1)</f>
        <v>0</v>
      </c>
      <c r="P193" s="51">
        <f>COUNTIFS(데이터!$F:$F,$D193,데이터!$N:$N,$A$1,데이터!$O:$O,P$1)</f>
        <v>0</v>
      </c>
      <c r="Q193" s="52">
        <f>SUMIFS(데이터!$G:$G,데이터!$F:$F,$D193,데이터!$N:$N,$A$1,데이터!$O:$O,P$1)</f>
        <v>0</v>
      </c>
      <c r="R193" s="51">
        <f>COUNTIFS(데이터!$F:$F,$D193,데이터!$N:$N,$A$1,데이터!$O:$O,R$1)</f>
        <v>0</v>
      </c>
      <c r="S193" s="52">
        <f>SUMIFS(데이터!$G:$G,데이터!$F:$F,$D193,데이터!$N:$N,$A$1,데이터!$O:$O,R$1)</f>
        <v>0</v>
      </c>
      <c r="T193" s="51">
        <f>COUNTIFS(데이터!$F:$F,$D193,데이터!$N:$N,$A$1,데이터!$O:$O,T$1)</f>
        <v>0</v>
      </c>
      <c r="U193" s="52">
        <f>SUMIFS(데이터!$G:$G,데이터!$F:$F,$D193,데이터!$N:$N,$A$1,데이터!$O:$O,T$1)</f>
        <v>0</v>
      </c>
      <c r="V193" s="51">
        <f>COUNTIFS(데이터!$F:$F,$D193,데이터!$N:$N,$A$1,데이터!$O:$O,V$1)</f>
        <v>0</v>
      </c>
      <c r="W193" s="52">
        <f>SUMIFS(데이터!$G:$G,데이터!$F:$F,$D193,데이터!$N:$N,$A$1,데이터!$O:$O,V$1)</f>
        <v>0</v>
      </c>
      <c r="X193" s="51">
        <f>COUNTIFS(데이터!$F:$F,$D193,데이터!$N:$N,$A$1,데이터!$O:$O,X$1)</f>
        <v>0</v>
      </c>
      <c r="Y193" s="52">
        <f>SUMIFS(데이터!$G:$G,데이터!$F:$F,$D193,데이터!$N:$N,$A$1,데이터!$O:$O,X$1)</f>
        <v>0</v>
      </c>
      <c r="Z193" s="51">
        <f>COUNTIFS(데이터!$F:$F,$D193,데이터!$N:$N,$A$1,데이터!$O:$O,Z$1)</f>
        <v>6</v>
      </c>
      <c r="AA193" s="52">
        <f>SUMIFS(데이터!$G:$G,데이터!$F:$F,$D193,데이터!$N:$N,$A$1,데이터!$O:$O,Z$1)</f>
        <v>11</v>
      </c>
      <c r="AB193" s="51">
        <f>COUNTIFS(데이터!$F:$F,$D193,데이터!$N:$N,$A$1,데이터!$O:$O,AB$1)</f>
        <v>16</v>
      </c>
      <c r="AC193" s="52">
        <f>SUMIFS(데이터!$G:$G,데이터!$F:$F,$D193,데이터!$N:$N,$A$1,데이터!$O:$O,AB$1)</f>
        <v>17</v>
      </c>
      <c r="AD193" s="51">
        <f>COUNTIFS(데이터!$F:$F,$D193,데이터!$N:$N,$A$1,데이터!$O:$O,AD$1)</f>
        <v>7</v>
      </c>
      <c r="AE193" s="52">
        <f>SUMIFS(데이터!$G:$G,데이터!$F:$F,$D193,데이터!$N:$N,$A$1,데이터!$O:$O,AD$1)</f>
        <v>7</v>
      </c>
      <c r="AF193" s="51">
        <f>COUNTIFS(데이터!$F:$F,$D193,데이터!$N:$N,$A$1,데이터!$O:$O,AF$1)</f>
        <v>3</v>
      </c>
      <c r="AG193" s="52">
        <f>SUMIFS(데이터!$G:$G,데이터!$F:$F,$D193,데이터!$N:$N,$A$1,데이터!$O:$O,AF$1)</f>
        <v>6</v>
      </c>
    </row>
    <row r="194" spans="1:33">
      <c r="A194" s="233"/>
      <c r="B194" s="233"/>
      <c r="C194" s="233"/>
      <c r="D194" s="49" t="str">
        <f>연간집계!D194</f>
        <v>모바일 포토북 (베이비_가족_197_278_하드커버 무광 / 197X278 | 하드커버 | 없음 | 22p)</v>
      </c>
      <c r="E194" s="50" t="str">
        <f>연간집계!E194</f>
        <v>모바일 포토북 197 (베이비)</v>
      </c>
      <c r="F194" s="51">
        <f>COUNTIFS(데이터!F:F,D194,데이터!$N:$N,$A$1)</f>
        <v>6</v>
      </c>
      <c r="G194" s="52">
        <f>SUMIFS(데이터!G:G,데이터!F:F,D194,데이터!$N:$N,$A$1)</f>
        <v>7</v>
      </c>
      <c r="H194" s="55">
        <f t="shared" si="2"/>
        <v>5.1553984386507588E-4</v>
      </c>
      <c r="I194" s="233"/>
      <c r="J194" s="51">
        <f>COUNTIFS(데이터!$F:$F,$D194,데이터!$N:$N,$A$1,데이터!$O:$O,J$1)</f>
        <v>0</v>
      </c>
      <c r="K194" s="52">
        <f>SUMIFS(데이터!$G:$G,데이터!$F:$F,$D194,데이터!$N:$N,$A$1,데이터!$O:$O,J$1)</f>
        <v>0</v>
      </c>
      <c r="L194" s="51">
        <f>COUNTIFS(데이터!$F:$F,$D194,데이터!$N:$N,$A$1,데이터!$O:$O,L$1)</f>
        <v>0</v>
      </c>
      <c r="M194" s="52">
        <f>SUMIFS(데이터!$G:$G,데이터!$F:$F,$D194,데이터!$N:$N,$A$1,데이터!$O:$O,L$1)</f>
        <v>0</v>
      </c>
      <c r="N194" s="51">
        <f>COUNTIFS(데이터!$F:$F,$D194,데이터!$N:$N,$A$1,데이터!$O:$O,N$1)</f>
        <v>0</v>
      </c>
      <c r="O194" s="52">
        <f>SUMIFS(데이터!$G:$G,데이터!$F:$F,$D194,데이터!$N:$N,$A$1,데이터!$O:$O,N$1)</f>
        <v>0</v>
      </c>
      <c r="P194" s="51">
        <f>COUNTIFS(데이터!$F:$F,$D194,데이터!$N:$N,$A$1,데이터!$O:$O,P$1)</f>
        <v>0</v>
      </c>
      <c r="Q194" s="52">
        <f>SUMIFS(데이터!$G:$G,데이터!$F:$F,$D194,데이터!$N:$N,$A$1,데이터!$O:$O,P$1)</f>
        <v>0</v>
      </c>
      <c r="R194" s="51">
        <f>COUNTIFS(데이터!$F:$F,$D194,데이터!$N:$N,$A$1,데이터!$O:$O,R$1)</f>
        <v>0</v>
      </c>
      <c r="S194" s="52">
        <f>SUMIFS(데이터!$G:$G,데이터!$F:$F,$D194,데이터!$N:$N,$A$1,데이터!$O:$O,R$1)</f>
        <v>0</v>
      </c>
      <c r="T194" s="51">
        <f>COUNTIFS(데이터!$F:$F,$D194,데이터!$N:$N,$A$1,데이터!$O:$O,T$1)</f>
        <v>0</v>
      </c>
      <c r="U194" s="52">
        <f>SUMIFS(데이터!$G:$G,데이터!$F:$F,$D194,데이터!$N:$N,$A$1,데이터!$O:$O,T$1)</f>
        <v>0</v>
      </c>
      <c r="V194" s="51">
        <f>COUNTIFS(데이터!$F:$F,$D194,데이터!$N:$N,$A$1,데이터!$O:$O,V$1)</f>
        <v>0</v>
      </c>
      <c r="W194" s="52">
        <f>SUMIFS(데이터!$G:$G,데이터!$F:$F,$D194,데이터!$N:$N,$A$1,데이터!$O:$O,V$1)</f>
        <v>0</v>
      </c>
      <c r="X194" s="51">
        <f>COUNTIFS(데이터!$F:$F,$D194,데이터!$N:$N,$A$1,데이터!$O:$O,X$1)</f>
        <v>0</v>
      </c>
      <c r="Y194" s="52">
        <f>SUMIFS(데이터!$G:$G,데이터!$F:$F,$D194,데이터!$N:$N,$A$1,데이터!$O:$O,X$1)</f>
        <v>0</v>
      </c>
      <c r="Z194" s="51">
        <f>COUNTIFS(데이터!$F:$F,$D194,데이터!$N:$N,$A$1,데이터!$O:$O,Z$1)</f>
        <v>2</v>
      </c>
      <c r="AA194" s="52">
        <f>SUMIFS(데이터!$G:$G,데이터!$F:$F,$D194,데이터!$N:$N,$A$1,데이터!$O:$O,Z$1)</f>
        <v>2</v>
      </c>
      <c r="AB194" s="51">
        <f>COUNTIFS(데이터!$F:$F,$D194,데이터!$N:$N,$A$1,데이터!$O:$O,AB$1)</f>
        <v>1</v>
      </c>
      <c r="AC194" s="52">
        <f>SUMIFS(데이터!$G:$G,데이터!$F:$F,$D194,데이터!$N:$N,$A$1,데이터!$O:$O,AB$1)</f>
        <v>1</v>
      </c>
      <c r="AD194" s="51">
        <f>COUNTIFS(데이터!$F:$F,$D194,데이터!$N:$N,$A$1,데이터!$O:$O,AD$1)</f>
        <v>0</v>
      </c>
      <c r="AE194" s="52">
        <f>SUMIFS(데이터!$G:$G,데이터!$F:$F,$D194,데이터!$N:$N,$A$1,데이터!$O:$O,AD$1)</f>
        <v>0</v>
      </c>
      <c r="AF194" s="51">
        <f>COUNTIFS(데이터!$F:$F,$D194,데이터!$N:$N,$A$1,데이터!$O:$O,AF$1)</f>
        <v>3</v>
      </c>
      <c r="AG194" s="52">
        <f>SUMIFS(데이터!$G:$G,데이터!$F:$F,$D194,데이터!$N:$N,$A$1,데이터!$O:$O,AF$1)</f>
        <v>4</v>
      </c>
    </row>
    <row r="195" spans="1:33">
      <c r="A195" s="233"/>
      <c r="B195" s="233"/>
      <c r="C195" s="242" t="s">
        <v>1242</v>
      </c>
      <c r="D195" s="49" t="str">
        <f>연간집계!D195</f>
        <v>스탑북_모바일_150_210 (여행_150_210_하드커버 무광 / 150X210 | 하드커버 | 없음 | 22p)</v>
      </c>
      <c r="E195" s="50" t="str">
        <f>연간집계!E195</f>
        <v>모바일 포토북 150 (여행)</v>
      </c>
      <c r="F195" s="51">
        <f>COUNTIFS(데이터!F:F,D195,데이터!$N:$N,$A$1)</f>
        <v>131</v>
      </c>
      <c r="G195" s="52">
        <f>SUMIFS(데이터!G:G,데이터!F:F,D195,데이터!$N:$N,$A$1)</f>
        <v>178</v>
      </c>
      <c r="H195" s="55">
        <f t="shared" si="2"/>
        <v>1.3109441743997642E-2</v>
      </c>
      <c r="I195" s="232">
        <f>SUM(G195:G197)</f>
        <v>422</v>
      </c>
      <c r="J195" s="51">
        <f>COUNTIFS(데이터!$F:$F,$D195,데이터!$N:$N,$A$1,데이터!$O:$O,J$1)</f>
        <v>0</v>
      </c>
      <c r="K195" s="52">
        <f>SUMIFS(데이터!$G:$G,데이터!$F:$F,$D195,데이터!$N:$N,$A$1,데이터!$O:$O,J$1)</f>
        <v>0</v>
      </c>
      <c r="L195" s="51">
        <f>COUNTIFS(데이터!$F:$F,$D195,데이터!$N:$N,$A$1,데이터!$O:$O,L$1)</f>
        <v>0</v>
      </c>
      <c r="M195" s="52">
        <f>SUMIFS(데이터!$G:$G,데이터!$F:$F,$D195,데이터!$N:$N,$A$1,데이터!$O:$O,L$1)</f>
        <v>0</v>
      </c>
      <c r="N195" s="51">
        <f>COUNTIFS(데이터!$F:$F,$D195,데이터!$N:$N,$A$1,데이터!$O:$O,N$1)</f>
        <v>0</v>
      </c>
      <c r="O195" s="52">
        <f>SUMIFS(데이터!$G:$G,데이터!$F:$F,$D195,데이터!$N:$N,$A$1,데이터!$O:$O,N$1)</f>
        <v>0</v>
      </c>
      <c r="P195" s="51">
        <f>COUNTIFS(데이터!$F:$F,$D195,데이터!$N:$N,$A$1,데이터!$O:$O,P$1)</f>
        <v>0</v>
      </c>
      <c r="Q195" s="52">
        <f>SUMIFS(데이터!$G:$G,데이터!$F:$F,$D195,데이터!$N:$N,$A$1,데이터!$O:$O,P$1)</f>
        <v>0</v>
      </c>
      <c r="R195" s="51">
        <f>COUNTIFS(데이터!$F:$F,$D195,데이터!$N:$N,$A$1,데이터!$O:$O,R$1)</f>
        <v>0</v>
      </c>
      <c r="S195" s="52">
        <f>SUMIFS(데이터!$G:$G,데이터!$F:$F,$D195,데이터!$N:$N,$A$1,데이터!$O:$O,R$1)</f>
        <v>0</v>
      </c>
      <c r="T195" s="51">
        <f>COUNTIFS(데이터!$F:$F,$D195,데이터!$N:$N,$A$1,데이터!$O:$O,T$1)</f>
        <v>0</v>
      </c>
      <c r="U195" s="52">
        <f>SUMIFS(데이터!$G:$G,데이터!$F:$F,$D195,데이터!$N:$N,$A$1,데이터!$O:$O,T$1)</f>
        <v>0</v>
      </c>
      <c r="V195" s="51">
        <f>COUNTIFS(데이터!$F:$F,$D195,데이터!$N:$N,$A$1,데이터!$O:$O,V$1)</f>
        <v>0</v>
      </c>
      <c r="W195" s="52">
        <f>SUMIFS(데이터!$G:$G,데이터!$F:$F,$D195,데이터!$N:$N,$A$1,데이터!$O:$O,V$1)</f>
        <v>0</v>
      </c>
      <c r="X195" s="51">
        <f>COUNTIFS(데이터!$F:$F,$D195,데이터!$N:$N,$A$1,데이터!$O:$O,X$1)</f>
        <v>3</v>
      </c>
      <c r="Y195" s="52">
        <f>SUMIFS(데이터!$G:$G,데이터!$F:$F,$D195,데이터!$N:$N,$A$1,데이터!$O:$O,X$1)</f>
        <v>3</v>
      </c>
      <c r="Z195" s="51">
        <f>COUNTIFS(데이터!$F:$F,$D195,데이터!$N:$N,$A$1,데이터!$O:$O,Z$1)</f>
        <v>27</v>
      </c>
      <c r="AA195" s="52">
        <f>SUMIFS(데이터!$G:$G,데이터!$F:$F,$D195,데이터!$N:$N,$A$1,데이터!$O:$O,Z$1)</f>
        <v>35</v>
      </c>
      <c r="AB195" s="51">
        <f>COUNTIFS(데이터!$F:$F,$D195,데이터!$N:$N,$A$1,데이터!$O:$O,AB$1)</f>
        <v>35</v>
      </c>
      <c r="AC195" s="52">
        <f>SUMIFS(데이터!$G:$G,데이터!$F:$F,$D195,데이터!$N:$N,$A$1,데이터!$O:$O,AB$1)</f>
        <v>47</v>
      </c>
      <c r="AD195" s="51">
        <f>COUNTIFS(데이터!$F:$F,$D195,데이터!$N:$N,$A$1,데이터!$O:$O,AD$1)</f>
        <v>39</v>
      </c>
      <c r="AE195" s="52">
        <f>SUMIFS(데이터!$G:$G,데이터!$F:$F,$D195,데이터!$N:$N,$A$1,데이터!$O:$O,AD$1)</f>
        <v>48</v>
      </c>
      <c r="AF195" s="51">
        <f>COUNTIFS(데이터!$F:$F,$D195,데이터!$N:$N,$A$1,데이터!$O:$O,AF$1)</f>
        <v>27</v>
      </c>
      <c r="AG195" s="52">
        <f>SUMIFS(데이터!$G:$G,데이터!$F:$F,$D195,데이터!$N:$N,$A$1,데이터!$O:$O,AF$1)</f>
        <v>45</v>
      </c>
    </row>
    <row r="196" spans="1:33">
      <c r="A196" s="233"/>
      <c r="B196" s="233"/>
      <c r="C196" s="233"/>
      <c r="D196" s="49" t="str">
        <f>연간집계!D196</f>
        <v>모바일 포토북 (여행_198_198_하드커버 무광 / 198X198 | 하드커버 | 없음 | 22p)</v>
      </c>
      <c r="E196" s="50" t="str">
        <f>연간집계!E196</f>
        <v>모바일 포토북 198 (여행)</v>
      </c>
      <c r="F196" s="51">
        <f>COUNTIFS(데이터!F:F,D196,데이터!$N:$N,$A$1)</f>
        <v>76</v>
      </c>
      <c r="G196" s="52">
        <f>SUMIFS(데이터!G:G,데이터!F:F,D196,데이터!$N:$N,$A$1)</f>
        <v>106</v>
      </c>
      <c r="H196" s="55">
        <f t="shared" si="2"/>
        <v>7.80674620709972E-3</v>
      </c>
      <c r="I196" s="233"/>
      <c r="J196" s="51">
        <f>COUNTIFS(데이터!$F:$F,$D196,데이터!$N:$N,$A$1,데이터!$O:$O,J$1)</f>
        <v>0</v>
      </c>
      <c r="K196" s="52">
        <f>SUMIFS(데이터!$G:$G,데이터!$F:$F,$D196,데이터!$N:$N,$A$1,데이터!$O:$O,J$1)</f>
        <v>0</v>
      </c>
      <c r="L196" s="51">
        <f>COUNTIFS(데이터!$F:$F,$D196,데이터!$N:$N,$A$1,데이터!$O:$O,L$1)</f>
        <v>0</v>
      </c>
      <c r="M196" s="52">
        <f>SUMIFS(데이터!$G:$G,데이터!$F:$F,$D196,데이터!$N:$N,$A$1,데이터!$O:$O,L$1)</f>
        <v>0</v>
      </c>
      <c r="N196" s="51">
        <f>COUNTIFS(데이터!$F:$F,$D196,데이터!$N:$N,$A$1,데이터!$O:$O,N$1)</f>
        <v>0</v>
      </c>
      <c r="O196" s="52">
        <f>SUMIFS(데이터!$G:$G,데이터!$F:$F,$D196,데이터!$N:$N,$A$1,데이터!$O:$O,N$1)</f>
        <v>0</v>
      </c>
      <c r="P196" s="51">
        <f>COUNTIFS(데이터!$F:$F,$D196,데이터!$N:$N,$A$1,데이터!$O:$O,P$1)</f>
        <v>0</v>
      </c>
      <c r="Q196" s="52">
        <f>SUMIFS(데이터!$G:$G,데이터!$F:$F,$D196,데이터!$N:$N,$A$1,데이터!$O:$O,P$1)</f>
        <v>0</v>
      </c>
      <c r="R196" s="51">
        <f>COUNTIFS(데이터!$F:$F,$D196,데이터!$N:$N,$A$1,데이터!$O:$O,R$1)</f>
        <v>0</v>
      </c>
      <c r="S196" s="52">
        <f>SUMIFS(데이터!$G:$G,데이터!$F:$F,$D196,데이터!$N:$N,$A$1,데이터!$O:$O,R$1)</f>
        <v>0</v>
      </c>
      <c r="T196" s="51">
        <f>COUNTIFS(데이터!$F:$F,$D196,데이터!$N:$N,$A$1,데이터!$O:$O,T$1)</f>
        <v>0</v>
      </c>
      <c r="U196" s="52">
        <f>SUMIFS(데이터!$G:$G,데이터!$F:$F,$D196,데이터!$N:$N,$A$1,데이터!$O:$O,T$1)</f>
        <v>0</v>
      </c>
      <c r="V196" s="51">
        <f>COUNTIFS(데이터!$F:$F,$D196,데이터!$N:$N,$A$1,데이터!$O:$O,V$1)</f>
        <v>0</v>
      </c>
      <c r="W196" s="52">
        <f>SUMIFS(데이터!$G:$G,데이터!$F:$F,$D196,데이터!$N:$N,$A$1,데이터!$O:$O,V$1)</f>
        <v>0</v>
      </c>
      <c r="X196" s="51">
        <f>COUNTIFS(데이터!$F:$F,$D196,데이터!$N:$N,$A$1,데이터!$O:$O,X$1)</f>
        <v>5</v>
      </c>
      <c r="Y196" s="52">
        <f>SUMIFS(데이터!$G:$G,데이터!$F:$F,$D196,데이터!$N:$N,$A$1,데이터!$O:$O,X$1)</f>
        <v>8</v>
      </c>
      <c r="Z196" s="51">
        <f>COUNTIFS(데이터!$F:$F,$D196,데이터!$N:$N,$A$1,데이터!$O:$O,Z$1)</f>
        <v>16</v>
      </c>
      <c r="AA196" s="52">
        <f>SUMIFS(데이터!$G:$G,데이터!$F:$F,$D196,데이터!$N:$N,$A$1,데이터!$O:$O,Z$1)</f>
        <v>27</v>
      </c>
      <c r="AB196" s="51">
        <f>COUNTIFS(데이터!$F:$F,$D196,데이터!$N:$N,$A$1,데이터!$O:$O,AB$1)</f>
        <v>22</v>
      </c>
      <c r="AC196" s="52">
        <f>SUMIFS(데이터!$G:$G,데이터!$F:$F,$D196,데이터!$N:$N,$A$1,데이터!$O:$O,AB$1)</f>
        <v>25</v>
      </c>
      <c r="AD196" s="51">
        <f>COUNTIFS(데이터!$F:$F,$D196,데이터!$N:$N,$A$1,데이터!$O:$O,AD$1)</f>
        <v>17</v>
      </c>
      <c r="AE196" s="52">
        <f>SUMIFS(데이터!$G:$G,데이터!$F:$F,$D196,데이터!$N:$N,$A$1,데이터!$O:$O,AD$1)</f>
        <v>28</v>
      </c>
      <c r="AF196" s="51">
        <f>COUNTIFS(데이터!$F:$F,$D196,데이터!$N:$N,$A$1,데이터!$O:$O,AF$1)</f>
        <v>16</v>
      </c>
      <c r="AG196" s="52">
        <f>SUMIFS(데이터!$G:$G,데이터!$F:$F,$D196,데이터!$N:$N,$A$1,데이터!$O:$O,AF$1)</f>
        <v>18</v>
      </c>
    </row>
    <row r="197" spans="1:33">
      <c r="A197" s="233"/>
      <c r="B197" s="233"/>
      <c r="C197" s="233"/>
      <c r="D197" s="49" t="str">
        <f>연간집계!D197</f>
        <v>모바일 포토북 (여행_197_278_하드커버 무광 / 197X278 | 하드커버 | 없음 | 22p)</v>
      </c>
      <c r="E197" s="50" t="str">
        <f>연간집계!E197</f>
        <v>모바일 포토북 197 (여행)</v>
      </c>
      <c r="F197" s="51">
        <f>COUNTIFS(데이터!F:F,D197,데이터!$N:$N,$A$1)</f>
        <v>121</v>
      </c>
      <c r="G197" s="52">
        <f>SUMIFS(데이터!G:G,데이터!F:F,D197,데이터!$N:$N,$A$1)</f>
        <v>138</v>
      </c>
      <c r="H197" s="55">
        <f t="shared" si="2"/>
        <v>1.0163499779054353E-2</v>
      </c>
      <c r="I197" s="233"/>
      <c r="J197" s="51">
        <f>COUNTIFS(데이터!$F:$F,$D197,데이터!$N:$N,$A$1,데이터!$O:$O,J$1)</f>
        <v>0</v>
      </c>
      <c r="K197" s="52">
        <f>SUMIFS(데이터!$G:$G,데이터!$F:$F,$D197,데이터!$N:$N,$A$1,데이터!$O:$O,J$1)</f>
        <v>0</v>
      </c>
      <c r="L197" s="51">
        <f>COUNTIFS(데이터!$F:$F,$D197,데이터!$N:$N,$A$1,데이터!$O:$O,L$1)</f>
        <v>0</v>
      </c>
      <c r="M197" s="52">
        <f>SUMIFS(데이터!$G:$G,데이터!$F:$F,$D197,데이터!$N:$N,$A$1,데이터!$O:$O,L$1)</f>
        <v>0</v>
      </c>
      <c r="N197" s="51">
        <f>COUNTIFS(데이터!$F:$F,$D197,데이터!$N:$N,$A$1,데이터!$O:$O,N$1)</f>
        <v>0</v>
      </c>
      <c r="O197" s="52">
        <f>SUMIFS(데이터!$G:$G,데이터!$F:$F,$D197,데이터!$N:$N,$A$1,데이터!$O:$O,N$1)</f>
        <v>0</v>
      </c>
      <c r="P197" s="51">
        <f>COUNTIFS(데이터!$F:$F,$D197,데이터!$N:$N,$A$1,데이터!$O:$O,P$1)</f>
        <v>0</v>
      </c>
      <c r="Q197" s="52">
        <f>SUMIFS(데이터!$G:$G,데이터!$F:$F,$D197,데이터!$N:$N,$A$1,데이터!$O:$O,P$1)</f>
        <v>0</v>
      </c>
      <c r="R197" s="51">
        <f>COUNTIFS(데이터!$F:$F,$D197,데이터!$N:$N,$A$1,데이터!$O:$O,R$1)</f>
        <v>0</v>
      </c>
      <c r="S197" s="52">
        <f>SUMIFS(데이터!$G:$G,데이터!$F:$F,$D197,데이터!$N:$N,$A$1,데이터!$O:$O,R$1)</f>
        <v>0</v>
      </c>
      <c r="T197" s="51">
        <f>COUNTIFS(데이터!$F:$F,$D197,데이터!$N:$N,$A$1,데이터!$O:$O,T$1)</f>
        <v>0</v>
      </c>
      <c r="U197" s="52">
        <f>SUMIFS(데이터!$G:$G,데이터!$F:$F,$D197,데이터!$N:$N,$A$1,데이터!$O:$O,T$1)</f>
        <v>0</v>
      </c>
      <c r="V197" s="51">
        <f>COUNTIFS(데이터!$F:$F,$D197,데이터!$N:$N,$A$1,데이터!$O:$O,V$1)</f>
        <v>0</v>
      </c>
      <c r="W197" s="52">
        <f>SUMIFS(데이터!$G:$G,데이터!$F:$F,$D197,데이터!$N:$N,$A$1,데이터!$O:$O,V$1)</f>
        <v>0</v>
      </c>
      <c r="X197" s="51">
        <f>COUNTIFS(데이터!$F:$F,$D197,데이터!$N:$N,$A$1,데이터!$O:$O,X$1)</f>
        <v>4</v>
      </c>
      <c r="Y197" s="52">
        <f>SUMIFS(데이터!$G:$G,데이터!$F:$F,$D197,데이터!$N:$N,$A$1,데이터!$O:$O,X$1)</f>
        <v>7</v>
      </c>
      <c r="Z197" s="51">
        <f>COUNTIFS(데이터!$F:$F,$D197,데이터!$N:$N,$A$1,데이터!$O:$O,Z$1)</f>
        <v>27</v>
      </c>
      <c r="AA197" s="52">
        <f>SUMIFS(데이터!$G:$G,데이터!$F:$F,$D197,데이터!$N:$N,$A$1,데이터!$O:$O,Z$1)</f>
        <v>33</v>
      </c>
      <c r="AB197" s="51">
        <f>COUNTIFS(데이터!$F:$F,$D197,데이터!$N:$N,$A$1,데이터!$O:$O,AB$1)</f>
        <v>32</v>
      </c>
      <c r="AC197" s="52">
        <f>SUMIFS(데이터!$G:$G,데이터!$F:$F,$D197,데이터!$N:$N,$A$1,데이터!$O:$O,AB$1)</f>
        <v>36</v>
      </c>
      <c r="AD197" s="51">
        <f>COUNTIFS(데이터!$F:$F,$D197,데이터!$N:$N,$A$1,데이터!$O:$O,AD$1)</f>
        <v>22</v>
      </c>
      <c r="AE197" s="52">
        <f>SUMIFS(데이터!$G:$G,데이터!$F:$F,$D197,데이터!$N:$N,$A$1,데이터!$O:$O,AD$1)</f>
        <v>22</v>
      </c>
      <c r="AF197" s="51">
        <f>COUNTIFS(데이터!$F:$F,$D197,데이터!$N:$N,$A$1,데이터!$O:$O,AF$1)</f>
        <v>36</v>
      </c>
      <c r="AG197" s="52">
        <f>SUMIFS(데이터!$G:$G,데이터!$F:$F,$D197,데이터!$N:$N,$A$1,데이터!$O:$O,AF$1)</f>
        <v>40</v>
      </c>
    </row>
    <row r="198" spans="1:33">
      <c r="A198" s="233"/>
      <c r="B198" s="233"/>
      <c r="C198" s="242" t="s">
        <v>1249</v>
      </c>
      <c r="D198" s="49" t="str">
        <f>연간집계!D198</f>
        <v>스탑북_모바일_150_210 (단체_모임_150_210_일반하드 무광 / 150X210 | 하드커버 | 없음 | 22p)</v>
      </c>
      <c r="E198" s="50" t="str">
        <f>연간집계!E198</f>
        <v>모바일 포토북 150 (단체/모임)</v>
      </c>
      <c r="F198" s="51">
        <f>COUNTIFS(데이터!F:F,D198,데이터!$N:$N,$A$1)</f>
        <v>18</v>
      </c>
      <c r="G198" s="52">
        <f>SUMIFS(데이터!G:G,데이터!F:F,D198,데이터!$N:$N,$A$1)</f>
        <v>28</v>
      </c>
      <c r="H198" s="55">
        <f t="shared" si="2"/>
        <v>2.0621593754603035E-3</v>
      </c>
      <c r="I198" s="232">
        <f>SUM(G198:G200)</f>
        <v>45</v>
      </c>
      <c r="J198" s="51">
        <f>COUNTIFS(데이터!$F:$F,$D198,데이터!$N:$N,$A$1,데이터!$O:$O,J$1)</f>
        <v>0</v>
      </c>
      <c r="K198" s="52">
        <f>SUMIFS(데이터!$G:$G,데이터!$F:$F,$D198,데이터!$N:$N,$A$1,데이터!$O:$O,J$1)</f>
        <v>0</v>
      </c>
      <c r="L198" s="51">
        <f>COUNTIFS(데이터!$F:$F,$D198,데이터!$N:$N,$A$1,데이터!$O:$O,L$1)</f>
        <v>0</v>
      </c>
      <c r="M198" s="52">
        <f>SUMIFS(데이터!$G:$G,데이터!$F:$F,$D198,데이터!$N:$N,$A$1,데이터!$O:$O,L$1)</f>
        <v>0</v>
      </c>
      <c r="N198" s="51">
        <f>COUNTIFS(데이터!$F:$F,$D198,데이터!$N:$N,$A$1,데이터!$O:$O,N$1)</f>
        <v>0</v>
      </c>
      <c r="O198" s="52">
        <f>SUMIFS(데이터!$G:$G,데이터!$F:$F,$D198,데이터!$N:$N,$A$1,데이터!$O:$O,N$1)</f>
        <v>0</v>
      </c>
      <c r="P198" s="51">
        <f>COUNTIFS(데이터!$F:$F,$D198,데이터!$N:$N,$A$1,데이터!$O:$O,P$1)</f>
        <v>0</v>
      </c>
      <c r="Q198" s="52">
        <f>SUMIFS(데이터!$G:$G,데이터!$F:$F,$D198,데이터!$N:$N,$A$1,데이터!$O:$O,P$1)</f>
        <v>0</v>
      </c>
      <c r="R198" s="51">
        <f>COUNTIFS(데이터!$F:$F,$D198,데이터!$N:$N,$A$1,데이터!$O:$O,R$1)</f>
        <v>0</v>
      </c>
      <c r="S198" s="52">
        <f>SUMIFS(데이터!$G:$G,데이터!$F:$F,$D198,데이터!$N:$N,$A$1,데이터!$O:$O,R$1)</f>
        <v>0</v>
      </c>
      <c r="T198" s="51">
        <f>COUNTIFS(데이터!$F:$F,$D198,데이터!$N:$N,$A$1,데이터!$O:$O,T$1)</f>
        <v>0</v>
      </c>
      <c r="U198" s="52">
        <f>SUMIFS(데이터!$G:$G,데이터!$F:$F,$D198,데이터!$N:$N,$A$1,데이터!$O:$O,T$1)</f>
        <v>0</v>
      </c>
      <c r="V198" s="51">
        <f>COUNTIFS(데이터!$F:$F,$D198,데이터!$N:$N,$A$1,데이터!$O:$O,V$1)</f>
        <v>0</v>
      </c>
      <c r="W198" s="52">
        <f>SUMIFS(데이터!$G:$G,데이터!$F:$F,$D198,데이터!$N:$N,$A$1,데이터!$O:$O,V$1)</f>
        <v>0</v>
      </c>
      <c r="X198" s="51">
        <f>COUNTIFS(데이터!$F:$F,$D198,데이터!$N:$N,$A$1,데이터!$O:$O,X$1)</f>
        <v>4</v>
      </c>
      <c r="Y198" s="52">
        <f>SUMIFS(데이터!$G:$G,데이터!$F:$F,$D198,데이터!$N:$N,$A$1,데이터!$O:$O,X$1)</f>
        <v>4</v>
      </c>
      <c r="Z198" s="51">
        <f>COUNTIFS(데이터!$F:$F,$D198,데이터!$N:$N,$A$1,데이터!$O:$O,Z$1)</f>
        <v>5</v>
      </c>
      <c r="AA198" s="52">
        <f>SUMIFS(데이터!$G:$G,데이터!$F:$F,$D198,데이터!$N:$N,$A$1,데이터!$O:$O,Z$1)</f>
        <v>12</v>
      </c>
      <c r="AB198" s="51">
        <f>COUNTIFS(데이터!$F:$F,$D198,데이터!$N:$N,$A$1,데이터!$O:$O,AB$1)</f>
        <v>4</v>
      </c>
      <c r="AC198" s="52">
        <f>SUMIFS(데이터!$G:$G,데이터!$F:$F,$D198,데이터!$N:$N,$A$1,데이터!$O:$O,AB$1)</f>
        <v>4</v>
      </c>
      <c r="AD198" s="51">
        <f>COUNTIFS(데이터!$F:$F,$D198,데이터!$N:$N,$A$1,데이터!$O:$O,AD$1)</f>
        <v>2</v>
      </c>
      <c r="AE198" s="52">
        <f>SUMIFS(데이터!$G:$G,데이터!$F:$F,$D198,데이터!$N:$N,$A$1,데이터!$O:$O,AD$1)</f>
        <v>2</v>
      </c>
      <c r="AF198" s="51">
        <f>COUNTIFS(데이터!$F:$F,$D198,데이터!$N:$N,$A$1,데이터!$O:$O,AF$1)</f>
        <v>3</v>
      </c>
      <c r="AG198" s="52">
        <f>SUMIFS(데이터!$G:$G,데이터!$F:$F,$D198,데이터!$N:$N,$A$1,데이터!$O:$O,AF$1)</f>
        <v>6</v>
      </c>
    </row>
    <row r="199" spans="1:33">
      <c r="A199" s="233"/>
      <c r="B199" s="233"/>
      <c r="C199" s="233"/>
      <c r="D199" s="49" t="str">
        <f>연간집계!D199</f>
        <v>모바일 포토북 (단체_모임_198_198_하드커버 무광 / 198X198 | 하드커버 | 없음 | 22p)</v>
      </c>
      <c r="E199" s="50" t="str">
        <f>연간집계!E199</f>
        <v>모바일 포토북 198 (단체/모임)</v>
      </c>
      <c r="F199" s="51">
        <f>COUNTIFS(데이터!F:F,D199,데이터!$N:$N,$A$1)</f>
        <v>6</v>
      </c>
      <c r="G199" s="52">
        <f>SUMIFS(데이터!G:G,데이터!F:F,D199,데이터!$N:$N,$A$1)</f>
        <v>11</v>
      </c>
      <c r="H199" s="55">
        <f t="shared" si="2"/>
        <v>8.1013404035940495E-4</v>
      </c>
      <c r="I199" s="233"/>
      <c r="J199" s="51">
        <f>COUNTIFS(데이터!$F:$F,$D199,데이터!$N:$N,$A$1,데이터!$O:$O,J$1)</f>
        <v>0</v>
      </c>
      <c r="K199" s="52">
        <f>SUMIFS(데이터!$G:$G,데이터!$F:$F,$D199,데이터!$N:$N,$A$1,데이터!$O:$O,J$1)</f>
        <v>0</v>
      </c>
      <c r="L199" s="51">
        <f>COUNTIFS(데이터!$F:$F,$D199,데이터!$N:$N,$A$1,데이터!$O:$O,L$1)</f>
        <v>0</v>
      </c>
      <c r="M199" s="52">
        <f>SUMIFS(데이터!$G:$G,데이터!$F:$F,$D199,데이터!$N:$N,$A$1,데이터!$O:$O,L$1)</f>
        <v>0</v>
      </c>
      <c r="N199" s="51">
        <f>COUNTIFS(데이터!$F:$F,$D199,데이터!$N:$N,$A$1,데이터!$O:$O,N$1)</f>
        <v>0</v>
      </c>
      <c r="O199" s="52">
        <f>SUMIFS(데이터!$G:$G,데이터!$F:$F,$D199,데이터!$N:$N,$A$1,데이터!$O:$O,N$1)</f>
        <v>0</v>
      </c>
      <c r="P199" s="51">
        <f>COUNTIFS(데이터!$F:$F,$D199,데이터!$N:$N,$A$1,데이터!$O:$O,P$1)</f>
        <v>0</v>
      </c>
      <c r="Q199" s="52">
        <f>SUMIFS(데이터!$G:$G,데이터!$F:$F,$D199,데이터!$N:$N,$A$1,데이터!$O:$O,P$1)</f>
        <v>0</v>
      </c>
      <c r="R199" s="51">
        <f>COUNTIFS(데이터!$F:$F,$D199,데이터!$N:$N,$A$1,데이터!$O:$O,R$1)</f>
        <v>0</v>
      </c>
      <c r="S199" s="52">
        <f>SUMIFS(데이터!$G:$G,데이터!$F:$F,$D199,데이터!$N:$N,$A$1,데이터!$O:$O,R$1)</f>
        <v>0</v>
      </c>
      <c r="T199" s="51">
        <f>COUNTIFS(데이터!$F:$F,$D199,데이터!$N:$N,$A$1,데이터!$O:$O,T$1)</f>
        <v>0</v>
      </c>
      <c r="U199" s="52">
        <f>SUMIFS(데이터!$G:$G,데이터!$F:$F,$D199,데이터!$N:$N,$A$1,데이터!$O:$O,T$1)</f>
        <v>0</v>
      </c>
      <c r="V199" s="51">
        <f>COUNTIFS(데이터!$F:$F,$D199,데이터!$N:$N,$A$1,데이터!$O:$O,V$1)</f>
        <v>0</v>
      </c>
      <c r="W199" s="52">
        <f>SUMIFS(데이터!$G:$G,데이터!$F:$F,$D199,데이터!$N:$N,$A$1,데이터!$O:$O,V$1)</f>
        <v>0</v>
      </c>
      <c r="X199" s="51">
        <f>COUNTIFS(데이터!$F:$F,$D199,데이터!$N:$N,$A$1,데이터!$O:$O,X$1)</f>
        <v>0</v>
      </c>
      <c r="Y199" s="52">
        <f>SUMIFS(데이터!$G:$G,데이터!$F:$F,$D199,데이터!$N:$N,$A$1,데이터!$O:$O,X$1)</f>
        <v>0</v>
      </c>
      <c r="Z199" s="51">
        <f>COUNTIFS(데이터!$F:$F,$D199,데이터!$N:$N,$A$1,데이터!$O:$O,Z$1)</f>
        <v>2</v>
      </c>
      <c r="AA199" s="52">
        <f>SUMIFS(데이터!$G:$G,데이터!$F:$F,$D199,데이터!$N:$N,$A$1,데이터!$O:$O,Z$1)</f>
        <v>2</v>
      </c>
      <c r="AB199" s="51">
        <f>COUNTIFS(데이터!$F:$F,$D199,데이터!$N:$N,$A$1,데이터!$O:$O,AB$1)</f>
        <v>1</v>
      </c>
      <c r="AC199" s="52">
        <f>SUMIFS(데이터!$G:$G,데이터!$F:$F,$D199,데이터!$N:$N,$A$1,데이터!$O:$O,AB$1)</f>
        <v>4</v>
      </c>
      <c r="AD199" s="51">
        <f>COUNTIFS(데이터!$F:$F,$D199,데이터!$N:$N,$A$1,데이터!$O:$O,AD$1)</f>
        <v>2</v>
      </c>
      <c r="AE199" s="52">
        <f>SUMIFS(데이터!$G:$G,데이터!$F:$F,$D199,데이터!$N:$N,$A$1,데이터!$O:$O,AD$1)</f>
        <v>2</v>
      </c>
      <c r="AF199" s="51">
        <f>COUNTIFS(데이터!$F:$F,$D199,데이터!$N:$N,$A$1,데이터!$O:$O,AF$1)</f>
        <v>1</v>
      </c>
      <c r="AG199" s="52">
        <f>SUMIFS(데이터!$G:$G,데이터!$F:$F,$D199,데이터!$N:$N,$A$1,데이터!$O:$O,AF$1)</f>
        <v>3</v>
      </c>
    </row>
    <row r="200" spans="1:33">
      <c r="A200" s="233"/>
      <c r="B200" s="233"/>
      <c r="C200" s="233"/>
      <c r="D200" s="49" t="str">
        <f>연간집계!D200</f>
        <v>모바일 포토북 (단체_모임_197_278_하드커버 무광 / 197X278 | 하드커버 | 없음 | 22p)</v>
      </c>
      <c r="E200" s="50" t="str">
        <f>연간집계!E200</f>
        <v>모바일 포토북 197 (단체/모임)</v>
      </c>
      <c r="F200" s="51">
        <f>COUNTIFS(데이터!F:F,D200,데이터!$N:$N,$A$1)</f>
        <v>6</v>
      </c>
      <c r="G200" s="52">
        <f>SUMIFS(데이터!G:G,데이터!F:F,D200,데이터!$N:$N,$A$1)</f>
        <v>6</v>
      </c>
      <c r="H200" s="55">
        <f t="shared" si="2"/>
        <v>4.4189129474149361E-4</v>
      </c>
      <c r="I200" s="233"/>
      <c r="J200" s="51">
        <f>COUNTIFS(데이터!$F:$F,$D200,데이터!$N:$N,$A$1,데이터!$O:$O,J$1)</f>
        <v>0</v>
      </c>
      <c r="K200" s="52">
        <f>SUMIFS(데이터!$G:$G,데이터!$F:$F,$D200,데이터!$N:$N,$A$1,데이터!$O:$O,J$1)</f>
        <v>0</v>
      </c>
      <c r="L200" s="51">
        <f>COUNTIFS(데이터!$F:$F,$D200,데이터!$N:$N,$A$1,데이터!$O:$O,L$1)</f>
        <v>0</v>
      </c>
      <c r="M200" s="52">
        <f>SUMIFS(데이터!$G:$G,데이터!$F:$F,$D200,데이터!$N:$N,$A$1,데이터!$O:$O,L$1)</f>
        <v>0</v>
      </c>
      <c r="N200" s="51">
        <f>COUNTIFS(데이터!$F:$F,$D200,데이터!$N:$N,$A$1,데이터!$O:$O,N$1)</f>
        <v>0</v>
      </c>
      <c r="O200" s="52">
        <f>SUMIFS(데이터!$G:$G,데이터!$F:$F,$D200,데이터!$N:$N,$A$1,데이터!$O:$O,N$1)</f>
        <v>0</v>
      </c>
      <c r="P200" s="51">
        <f>COUNTIFS(데이터!$F:$F,$D200,데이터!$N:$N,$A$1,데이터!$O:$O,P$1)</f>
        <v>0</v>
      </c>
      <c r="Q200" s="52">
        <f>SUMIFS(데이터!$G:$G,데이터!$F:$F,$D200,데이터!$N:$N,$A$1,데이터!$O:$O,P$1)</f>
        <v>0</v>
      </c>
      <c r="R200" s="51">
        <f>COUNTIFS(데이터!$F:$F,$D200,데이터!$N:$N,$A$1,데이터!$O:$O,R$1)</f>
        <v>0</v>
      </c>
      <c r="S200" s="52">
        <f>SUMIFS(데이터!$G:$G,데이터!$F:$F,$D200,데이터!$N:$N,$A$1,데이터!$O:$O,R$1)</f>
        <v>0</v>
      </c>
      <c r="T200" s="51">
        <f>COUNTIFS(데이터!$F:$F,$D200,데이터!$N:$N,$A$1,데이터!$O:$O,T$1)</f>
        <v>0</v>
      </c>
      <c r="U200" s="52">
        <f>SUMIFS(데이터!$G:$G,데이터!$F:$F,$D200,데이터!$N:$N,$A$1,데이터!$O:$O,T$1)</f>
        <v>0</v>
      </c>
      <c r="V200" s="51">
        <f>COUNTIFS(데이터!$F:$F,$D200,데이터!$N:$N,$A$1,데이터!$O:$O,V$1)</f>
        <v>0</v>
      </c>
      <c r="W200" s="52">
        <f>SUMIFS(데이터!$G:$G,데이터!$F:$F,$D200,데이터!$N:$N,$A$1,데이터!$O:$O,V$1)</f>
        <v>0</v>
      </c>
      <c r="X200" s="51">
        <f>COUNTIFS(데이터!$F:$F,$D200,데이터!$N:$N,$A$1,데이터!$O:$O,X$1)</f>
        <v>0</v>
      </c>
      <c r="Y200" s="52">
        <f>SUMIFS(데이터!$G:$G,데이터!$F:$F,$D200,데이터!$N:$N,$A$1,데이터!$O:$O,X$1)</f>
        <v>0</v>
      </c>
      <c r="Z200" s="51">
        <f>COUNTIFS(데이터!$F:$F,$D200,데이터!$N:$N,$A$1,데이터!$O:$O,Z$1)</f>
        <v>0</v>
      </c>
      <c r="AA200" s="52">
        <f>SUMIFS(데이터!$G:$G,데이터!$F:$F,$D200,데이터!$N:$N,$A$1,데이터!$O:$O,Z$1)</f>
        <v>0</v>
      </c>
      <c r="AB200" s="51">
        <f>COUNTIFS(데이터!$F:$F,$D200,데이터!$N:$N,$A$1,데이터!$O:$O,AB$1)</f>
        <v>1</v>
      </c>
      <c r="AC200" s="52">
        <f>SUMIFS(데이터!$G:$G,데이터!$F:$F,$D200,데이터!$N:$N,$A$1,데이터!$O:$O,AB$1)</f>
        <v>1</v>
      </c>
      <c r="AD200" s="51">
        <f>COUNTIFS(데이터!$F:$F,$D200,데이터!$N:$N,$A$1,데이터!$O:$O,AD$1)</f>
        <v>1</v>
      </c>
      <c r="AE200" s="52">
        <f>SUMIFS(데이터!$G:$G,데이터!$F:$F,$D200,데이터!$N:$N,$A$1,데이터!$O:$O,AD$1)</f>
        <v>1</v>
      </c>
      <c r="AF200" s="51">
        <f>COUNTIFS(데이터!$F:$F,$D200,데이터!$N:$N,$A$1,데이터!$O:$O,AF$1)</f>
        <v>4</v>
      </c>
      <c r="AG200" s="52">
        <f>SUMIFS(데이터!$G:$G,데이터!$F:$F,$D200,데이터!$N:$N,$A$1,데이터!$O:$O,AF$1)</f>
        <v>4</v>
      </c>
    </row>
    <row r="201" spans="1:33">
      <c r="A201" s="233"/>
      <c r="B201" s="233"/>
      <c r="C201" s="242" t="s">
        <v>1256</v>
      </c>
      <c r="D201" s="49" t="str">
        <f>연간집계!D201</f>
        <v>스탑북_모바일_150_210 (커플_웨딩_150_210_하드커버 무광 / 150X210 | 하드커버 | 없음 | 22p)</v>
      </c>
      <c r="E201" s="50" t="str">
        <f>연간집계!E201</f>
        <v>모바일 포토북 150 (커플)</v>
      </c>
      <c r="F201" s="51">
        <f>COUNTIFS(데이터!F:F,D201,데이터!$N:$N,$A$1)</f>
        <v>18</v>
      </c>
      <c r="G201" s="52">
        <f>SUMIFS(데이터!G:G,데이터!F:F,D201,데이터!$N:$N,$A$1)</f>
        <v>18</v>
      </c>
      <c r="H201" s="55">
        <f t="shared" si="2"/>
        <v>1.3256738842244808E-3</v>
      </c>
      <c r="I201" s="232">
        <f>SUM(G201:G203)</f>
        <v>37</v>
      </c>
      <c r="J201" s="51">
        <f>COUNTIFS(데이터!$F:$F,$D201,데이터!$N:$N,$A$1,데이터!$O:$O,J$1)</f>
        <v>0</v>
      </c>
      <c r="K201" s="52">
        <f>SUMIFS(데이터!$G:$G,데이터!$F:$F,$D201,데이터!$N:$N,$A$1,데이터!$O:$O,J$1)</f>
        <v>0</v>
      </c>
      <c r="L201" s="51">
        <f>COUNTIFS(데이터!$F:$F,$D201,데이터!$N:$N,$A$1,데이터!$O:$O,L$1)</f>
        <v>0</v>
      </c>
      <c r="M201" s="52">
        <f>SUMIFS(데이터!$G:$G,데이터!$F:$F,$D201,데이터!$N:$N,$A$1,데이터!$O:$O,L$1)</f>
        <v>0</v>
      </c>
      <c r="N201" s="51">
        <f>COUNTIFS(데이터!$F:$F,$D201,데이터!$N:$N,$A$1,데이터!$O:$O,N$1)</f>
        <v>0</v>
      </c>
      <c r="O201" s="52">
        <f>SUMIFS(데이터!$G:$G,데이터!$F:$F,$D201,데이터!$N:$N,$A$1,데이터!$O:$O,N$1)</f>
        <v>0</v>
      </c>
      <c r="P201" s="51">
        <f>COUNTIFS(데이터!$F:$F,$D201,데이터!$N:$N,$A$1,데이터!$O:$O,P$1)</f>
        <v>0</v>
      </c>
      <c r="Q201" s="52">
        <f>SUMIFS(데이터!$G:$G,데이터!$F:$F,$D201,데이터!$N:$N,$A$1,데이터!$O:$O,P$1)</f>
        <v>0</v>
      </c>
      <c r="R201" s="51">
        <f>COUNTIFS(데이터!$F:$F,$D201,데이터!$N:$N,$A$1,데이터!$O:$O,R$1)</f>
        <v>0</v>
      </c>
      <c r="S201" s="52">
        <f>SUMIFS(데이터!$G:$G,데이터!$F:$F,$D201,데이터!$N:$N,$A$1,데이터!$O:$O,R$1)</f>
        <v>0</v>
      </c>
      <c r="T201" s="51">
        <f>COUNTIFS(데이터!$F:$F,$D201,데이터!$N:$N,$A$1,데이터!$O:$O,T$1)</f>
        <v>0</v>
      </c>
      <c r="U201" s="52">
        <f>SUMIFS(데이터!$G:$G,데이터!$F:$F,$D201,데이터!$N:$N,$A$1,데이터!$O:$O,T$1)</f>
        <v>0</v>
      </c>
      <c r="V201" s="51">
        <f>COUNTIFS(데이터!$F:$F,$D201,데이터!$N:$N,$A$1,데이터!$O:$O,V$1)</f>
        <v>0</v>
      </c>
      <c r="W201" s="52">
        <f>SUMIFS(데이터!$G:$G,데이터!$F:$F,$D201,데이터!$N:$N,$A$1,데이터!$O:$O,V$1)</f>
        <v>0</v>
      </c>
      <c r="X201" s="51">
        <f>COUNTIFS(데이터!$F:$F,$D201,데이터!$N:$N,$A$1,데이터!$O:$O,X$1)</f>
        <v>0</v>
      </c>
      <c r="Y201" s="52">
        <f>SUMIFS(데이터!$G:$G,데이터!$F:$F,$D201,데이터!$N:$N,$A$1,데이터!$O:$O,X$1)</f>
        <v>0</v>
      </c>
      <c r="Z201" s="51">
        <f>COUNTIFS(데이터!$F:$F,$D201,데이터!$N:$N,$A$1,데이터!$O:$O,Z$1)</f>
        <v>8</v>
      </c>
      <c r="AA201" s="52">
        <f>SUMIFS(데이터!$G:$G,데이터!$F:$F,$D201,데이터!$N:$N,$A$1,데이터!$O:$O,Z$1)</f>
        <v>8</v>
      </c>
      <c r="AB201" s="51">
        <f>COUNTIFS(데이터!$F:$F,$D201,데이터!$N:$N,$A$1,데이터!$O:$O,AB$1)</f>
        <v>1</v>
      </c>
      <c r="AC201" s="52">
        <f>SUMIFS(데이터!$G:$G,데이터!$F:$F,$D201,데이터!$N:$N,$A$1,데이터!$O:$O,AB$1)</f>
        <v>1</v>
      </c>
      <c r="AD201" s="51">
        <f>COUNTIFS(데이터!$F:$F,$D201,데이터!$N:$N,$A$1,데이터!$O:$O,AD$1)</f>
        <v>6</v>
      </c>
      <c r="AE201" s="52">
        <f>SUMIFS(데이터!$G:$G,데이터!$F:$F,$D201,데이터!$N:$N,$A$1,데이터!$O:$O,AD$1)</f>
        <v>6</v>
      </c>
      <c r="AF201" s="51">
        <f>COUNTIFS(데이터!$F:$F,$D201,데이터!$N:$N,$A$1,데이터!$O:$O,AF$1)</f>
        <v>3</v>
      </c>
      <c r="AG201" s="52">
        <f>SUMIFS(데이터!$G:$G,데이터!$F:$F,$D201,데이터!$N:$N,$A$1,데이터!$O:$O,AF$1)</f>
        <v>3</v>
      </c>
    </row>
    <row r="202" spans="1:33">
      <c r="A202" s="233"/>
      <c r="B202" s="233"/>
      <c r="C202" s="233"/>
      <c r="D202" s="49" t="str">
        <f>연간집계!D202</f>
        <v>모바일 포토북 (커플_웨딩_198_198_하드커버 무광 / 198X198 | 하드커버 | 없음 | 22p)</v>
      </c>
      <c r="E202" s="50" t="str">
        <f>연간집계!E202</f>
        <v>모바일 포토북 198 (커플)</v>
      </c>
      <c r="F202" s="51">
        <f>COUNTIFS(데이터!F:F,D202,데이터!$N:$N,$A$1)</f>
        <v>3</v>
      </c>
      <c r="G202" s="52">
        <f>SUMIFS(데이터!G:G,데이터!F:F,D202,데이터!$N:$N,$A$1)</f>
        <v>3</v>
      </c>
      <c r="H202" s="55">
        <f t="shared" si="2"/>
        <v>2.2094564737074681E-4</v>
      </c>
      <c r="I202" s="233"/>
      <c r="J202" s="51">
        <f>COUNTIFS(데이터!$F:$F,$D202,데이터!$N:$N,$A$1,데이터!$O:$O,J$1)</f>
        <v>0</v>
      </c>
      <c r="K202" s="52">
        <f>SUMIFS(데이터!$G:$G,데이터!$F:$F,$D202,데이터!$N:$N,$A$1,데이터!$O:$O,J$1)</f>
        <v>0</v>
      </c>
      <c r="L202" s="51">
        <f>COUNTIFS(데이터!$F:$F,$D202,데이터!$N:$N,$A$1,데이터!$O:$O,L$1)</f>
        <v>0</v>
      </c>
      <c r="M202" s="52">
        <f>SUMIFS(데이터!$G:$G,데이터!$F:$F,$D202,데이터!$N:$N,$A$1,데이터!$O:$O,L$1)</f>
        <v>0</v>
      </c>
      <c r="N202" s="51">
        <f>COUNTIFS(데이터!$F:$F,$D202,데이터!$N:$N,$A$1,데이터!$O:$O,N$1)</f>
        <v>0</v>
      </c>
      <c r="O202" s="52">
        <f>SUMIFS(데이터!$G:$G,데이터!$F:$F,$D202,데이터!$N:$N,$A$1,데이터!$O:$O,N$1)</f>
        <v>0</v>
      </c>
      <c r="P202" s="51">
        <f>COUNTIFS(데이터!$F:$F,$D202,데이터!$N:$N,$A$1,데이터!$O:$O,P$1)</f>
        <v>0</v>
      </c>
      <c r="Q202" s="52">
        <f>SUMIFS(데이터!$G:$G,데이터!$F:$F,$D202,데이터!$N:$N,$A$1,데이터!$O:$O,P$1)</f>
        <v>0</v>
      </c>
      <c r="R202" s="51">
        <f>COUNTIFS(데이터!$F:$F,$D202,데이터!$N:$N,$A$1,데이터!$O:$O,R$1)</f>
        <v>0</v>
      </c>
      <c r="S202" s="52">
        <f>SUMIFS(데이터!$G:$G,데이터!$F:$F,$D202,데이터!$N:$N,$A$1,데이터!$O:$O,R$1)</f>
        <v>0</v>
      </c>
      <c r="T202" s="51">
        <f>COUNTIFS(데이터!$F:$F,$D202,데이터!$N:$N,$A$1,데이터!$O:$O,T$1)</f>
        <v>0</v>
      </c>
      <c r="U202" s="52">
        <f>SUMIFS(데이터!$G:$G,데이터!$F:$F,$D202,데이터!$N:$N,$A$1,데이터!$O:$O,T$1)</f>
        <v>0</v>
      </c>
      <c r="V202" s="51">
        <f>COUNTIFS(데이터!$F:$F,$D202,데이터!$N:$N,$A$1,데이터!$O:$O,V$1)</f>
        <v>0</v>
      </c>
      <c r="W202" s="52">
        <f>SUMIFS(데이터!$G:$G,데이터!$F:$F,$D202,데이터!$N:$N,$A$1,데이터!$O:$O,V$1)</f>
        <v>0</v>
      </c>
      <c r="X202" s="51">
        <f>COUNTIFS(데이터!$F:$F,$D202,데이터!$N:$N,$A$1,데이터!$O:$O,X$1)</f>
        <v>0</v>
      </c>
      <c r="Y202" s="52">
        <f>SUMIFS(데이터!$G:$G,데이터!$F:$F,$D202,데이터!$N:$N,$A$1,데이터!$O:$O,X$1)</f>
        <v>0</v>
      </c>
      <c r="Z202" s="51">
        <f>COUNTIFS(데이터!$F:$F,$D202,데이터!$N:$N,$A$1,데이터!$O:$O,Z$1)</f>
        <v>1</v>
      </c>
      <c r="AA202" s="52">
        <f>SUMIFS(데이터!$G:$G,데이터!$F:$F,$D202,데이터!$N:$N,$A$1,데이터!$O:$O,Z$1)</f>
        <v>1</v>
      </c>
      <c r="AB202" s="51">
        <f>COUNTIFS(데이터!$F:$F,$D202,데이터!$N:$N,$A$1,데이터!$O:$O,AB$1)</f>
        <v>1</v>
      </c>
      <c r="AC202" s="52">
        <f>SUMIFS(데이터!$G:$G,데이터!$F:$F,$D202,데이터!$N:$N,$A$1,데이터!$O:$O,AB$1)</f>
        <v>1</v>
      </c>
      <c r="AD202" s="51">
        <f>COUNTIFS(데이터!$F:$F,$D202,데이터!$N:$N,$A$1,데이터!$O:$O,AD$1)</f>
        <v>0</v>
      </c>
      <c r="AE202" s="52">
        <f>SUMIFS(데이터!$G:$G,데이터!$F:$F,$D202,데이터!$N:$N,$A$1,데이터!$O:$O,AD$1)</f>
        <v>0</v>
      </c>
      <c r="AF202" s="51">
        <f>COUNTIFS(데이터!$F:$F,$D202,데이터!$N:$N,$A$1,데이터!$O:$O,AF$1)</f>
        <v>1</v>
      </c>
      <c r="AG202" s="52">
        <f>SUMIFS(데이터!$G:$G,데이터!$F:$F,$D202,데이터!$N:$N,$A$1,데이터!$O:$O,AF$1)</f>
        <v>1</v>
      </c>
    </row>
    <row r="203" spans="1:33">
      <c r="A203" s="233"/>
      <c r="B203" s="236"/>
      <c r="C203" s="236"/>
      <c r="D203" s="49" t="str">
        <f>연간집계!D203</f>
        <v>모바일 포토북 (커플_웨딩_197_278_하드커버 무광 / 197X278 | 하드커버 | 없음 | 22p)</v>
      </c>
      <c r="E203" s="50" t="str">
        <f>연간집계!E203</f>
        <v>모바일 포토북 197 (커플)</v>
      </c>
      <c r="F203" s="79">
        <f>COUNTIFS(데이터!F:F,D203,데이터!$N:$N,$A$1)</f>
        <v>14</v>
      </c>
      <c r="G203" s="80">
        <f>SUMIFS(데이터!G:G,데이터!F:F,D203,데이터!$N:$N,$A$1)</f>
        <v>16</v>
      </c>
      <c r="H203" s="83">
        <f t="shared" si="2"/>
        <v>1.1783767859773163E-3</v>
      </c>
      <c r="I203" s="236"/>
      <c r="J203" s="51">
        <f>COUNTIFS(데이터!$F:$F,$D203,데이터!$N:$N,$A$1,데이터!$O:$O,J$1)</f>
        <v>0</v>
      </c>
      <c r="K203" s="52">
        <f>SUMIFS(데이터!$G:$G,데이터!$F:$F,$D203,데이터!$N:$N,$A$1,데이터!$O:$O,J$1)</f>
        <v>0</v>
      </c>
      <c r="L203" s="51">
        <f>COUNTIFS(데이터!$F:$F,$D203,데이터!$N:$N,$A$1,데이터!$O:$O,L$1)</f>
        <v>0</v>
      </c>
      <c r="M203" s="52">
        <f>SUMIFS(데이터!$G:$G,데이터!$F:$F,$D203,데이터!$N:$N,$A$1,데이터!$O:$O,L$1)</f>
        <v>0</v>
      </c>
      <c r="N203" s="51">
        <f>COUNTIFS(데이터!$F:$F,$D203,데이터!$N:$N,$A$1,데이터!$O:$O,N$1)</f>
        <v>0</v>
      </c>
      <c r="O203" s="52">
        <f>SUMIFS(데이터!$G:$G,데이터!$F:$F,$D203,데이터!$N:$N,$A$1,데이터!$O:$O,N$1)</f>
        <v>0</v>
      </c>
      <c r="P203" s="51">
        <f>COUNTIFS(데이터!$F:$F,$D203,데이터!$N:$N,$A$1,데이터!$O:$O,P$1)</f>
        <v>0</v>
      </c>
      <c r="Q203" s="52">
        <f>SUMIFS(데이터!$G:$G,데이터!$F:$F,$D203,데이터!$N:$N,$A$1,데이터!$O:$O,P$1)</f>
        <v>0</v>
      </c>
      <c r="R203" s="51">
        <f>COUNTIFS(데이터!$F:$F,$D203,데이터!$N:$N,$A$1,데이터!$O:$O,R$1)</f>
        <v>0</v>
      </c>
      <c r="S203" s="52">
        <f>SUMIFS(데이터!$G:$G,데이터!$F:$F,$D203,데이터!$N:$N,$A$1,데이터!$O:$O,R$1)</f>
        <v>0</v>
      </c>
      <c r="T203" s="51">
        <f>COUNTIFS(데이터!$F:$F,$D203,데이터!$N:$N,$A$1,데이터!$O:$O,T$1)</f>
        <v>0</v>
      </c>
      <c r="U203" s="52">
        <f>SUMIFS(데이터!$G:$G,데이터!$F:$F,$D203,데이터!$N:$N,$A$1,데이터!$O:$O,T$1)</f>
        <v>0</v>
      </c>
      <c r="V203" s="51">
        <f>COUNTIFS(데이터!$F:$F,$D203,데이터!$N:$N,$A$1,데이터!$O:$O,V$1)</f>
        <v>0</v>
      </c>
      <c r="W203" s="52">
        <f>SUMIFS(데이터!$G:$G,데이터!$F:$F,$D203,데이터!$N:$N,$A$1,데이터!$O:$O,V$1)</f>
        <v>0</v>
      </c>
      <c r="X203" s="51">
        <f>COUNTIFS(데이터!$F:$F,$D203,데이터!$N:$N,$A$1,데이터!$O:$O,X$1)</f>
        <v>0</v>
      </c>
      <c r="Y203" s="52">
        <f>SUMIFS(데이터!$G:$G,데이터!$F:$F,$D203,데이터!$N:$N,$A$1,데이터!$O:$O,X$1)</f>
        <v>0</v>
      </c>
      <c r="Z203" s="51">
        <f>COUNTIFS(데이터!$F:$F,$D203,데이터!$N:$N,$A$1,데이터!$O:$O,Z$1)</f>
        <v>6</v>
      </c>
      <c r="AA203" s="52">
        <f>SUMIFS(데이터!$G:$G,데이터!$F:$F,$D203,데이터!$N:$N,$A$1,데이터!$O:$O,Z$1)</f>
        <v>7</v>
      </c>
      <c r="AB203" s="51">
        <f>COUNTIFS(데이터!$F:$F,$D203,데이터!$N:$N,$A$1,데이터!$O:$O,AB$1)</f>
        <v>4</v>
      </c>
      <c r="AC203" s="52">
        <f>SUMIFS(데이터!$G:$G,데이터!$F:$F,$D203,데이터!$N:$N,$A$1,데이터!$O:$O,AB$1)</f>
        <v>4</v>
      </c>
      <c r="AD203" s="51">
        <f>COUNTIFS(데이터!$F:$F,$D203,데이터!$N:$N,$A$1,데이터!$O:$O,AD$1)</f>
        <v>1</v>
      </c>
      <c r="AE203" s="52">
        <f>SUMIFS(데이터!$G:$G,데이터!$F:$F,$D203,데이터!$N:$N,$A$1,데이터!$O:$O,AD$1)</f>
        <v>1</v>
      </c>
      <c r="AF203" s="51">
        <f>COUNTIFS(데이터!$F:$F,$D203,데이터!$N:$N,$A$1,데이터!$O:$O,AF$1)</f>
        <v>3</v>
      </c>
      <c r="AG203" s="52">
        <f>SUMIFS(데이터!$G:$G,데이터!$F:$F,$D203,데이터!$N:$N,$A$1,데이터!$O:$O,AF$1)</f>
        <v>4</v>
      </c>
    </row>
    <row r="204" spans="1:33">
      <c r="A204" s="251" t="s">
        <v>1263</v>
      </c>
      <c r="B204" s="252" t="s">
        <v>1264</v>
      </c>
      <c r="C204" s="76" t="s">
        <v>1265</v>
      </c>
      <c r="D204" s="31" t="str">
        <f>연간집계!D204</f>
        <v>PCMS_캘린더 (PCMS_롱캘린더 / 143x240 | 탁상형(링제본) | 없음 | 26p)</v>
      </c>
      <c r="E204" s="32" t="str">
        <f>연간집계!E204</f>
        <v>PCMS_롱캘린더</v>
      </c>
      <c r="F204" s="51">
        <f>COUNTIFS(데이터!F:F,D204,데이터!$N:$N,$A$1)</f>
        <v>60</v>
      </c>
      <c r="G204" s="52">
        <f>SUMIFS(데이터!G:G,데이터!F:F,D204,데이터!$N:$N,$A$1)</f>
        <v>278</v>
      </c>
      <c r="H204" s="55">
        <f t="shared" si="2"/>
        <v>2.0474296656355868E-2</v>
      </c>
      <c r="I204" s="232">
        <f>SUM(G204:G212)</f>
        <v>5838</v>
      </c>
      <c r="J204" s="51">
        <f>COUNTIFS(데이터!$F:$F,$D204,데이터!$N:$N,$A$1,데이터!$O:$O,J$1)</f>
        <v>0</v>
      </c>
      <c r="K204" s="52">
        <f>SUMIFS(데이터!$G:$G,데이터!$F:$F,$D204,데이터!$N:$N,$A$1,데이터!$O:$O,J$1)</f>
        <v>0</v>
      </c>
      <c r="L204" s="51">
        <f>COUNTIFS(데이터!$F:$F,$D204,데이터!$N:$N,$A$1,데이터!$O:$O,L$1)</f>
        <v>0</v>
      </c>
      <c r="M204" s="52">
        <f>SUMIFS(데이터!$G:$G,데이터!$F:$F,$D204,데이터!$N:$N,$A$1,데이터!$O:$O,L$1)</f>
        <v>0</v>
      </c>
      <c r="N204" s="51">
        <f>COUNTIFS(데이터!$F:$F,$D204,데이터!$N:$N,$A$1,데이터!$O:$O,N$1)</f>
        <v>0</v>
      </c>
      <c r="O204" s="52">
        <f>SUMIFS(데이터!$G:$G,데이터!$F:$F,$D204,데이터!$N:$N,$A$1,데이터!$O:$O,N$1)</f>
        <v>0</v>
      </c>
      <c r="P204" s="51">
        <f>COUNTIFS(데이터!$F:$F,$D204,데이터!$N:$N,$A$1,데이터!$O:$O,P$1)</f>
        <v>0</v>
      </c>
      <c r="Q204" s="52">
        <f>SUMIFS(데이터!$G:$G,데이터!$F:$F,$D204,데이터!$N:$N,$A$1,데이터!$O:$O,P$1)</f>
        <v>0</v>
      </c>
      <c r="R204" s="51">
        <f>COUNTIFS(데이터!$F:$F,$D204,데이터!$N:$N,$A$1,데이터!$O:$O,R$1)</f>
        <v>0</v>
      </c>
      <c r="S204" s="52">
        <f>SUMIFS(데이터!$G:$G,데이터!$F:$F,$D204,데이터!$N:$N,$A$1,데이터!$O:$O,R$1)</f>
        <v>0</v>
      </c>
      <c r="T204" s="51">
        <f>COUNTIFS(데이터!$F:$F,$D204,데이터!$N:$N,$A$1,데이터!$O:$O,T$1)</f>
        <v>0</v>
      </c>
      <c r="U204" s="52">
        <f>SUMIFS(데이터!$G:$G,데이터!$F:$F,$D204,데이터!$N:$N,$A$1,데이터!$O:$O,T$1)</f>
        <v>0</v>
      </c>
      <c r="V204" s="51">
        <f>COUNTIFS(데이터!$F:$F,$D204,데이터!$N:$N,$A$1,데이터!$O:$O,V$1)</f>
        <v>0</v>
      </c>
      <c r="W204" s="52">
        <f>SUMIFS(데이터!$G:$G,데이터!$F:$F,$D204,데이터!$N:$N,$A$1,데이터!$O:$O,V$1)</f>
        <v>0</v>
      </c>
      <c r="X204" s="51">
        <f>COUNTIFS(데이터!$F:$F,$D204,데이터!$N:$N,$A$1,데이터!$O:$O,X$1)</f>
        <v>0</v>
      </c>
      <c r="Y204" s="52">
        <f>SUMIFS(데이터!$G:$G,데이터!$F:$F,$D204,데이터!$N:$N,$A$1,데이터!$O:$O,X$1)</f>
        <v>0</v>
      </c>
      <c r="Z204" s="51">
        <f>COUNTIFS(데이터!$F:$F,$D204,데이터!$N:$N,$A$1,데이터!$O:$O,Z$1)</f>
        <v>0</v>
      </c>
      <c r="AA204" s="52">
        <f>SUMIFS(데이터!$G:$G,데이터!$F:$F,$D204,데이터!$N:$N,$A$1,데이터!$O:$O,Z$1)</f>
        <v>0</v>
      </c>
      <c r="AB204" s="51">
        <f>COUNTIFS(데이터!$F:$F,$D204,데이터!$N:$N,$A$1,데이터!$O:$O,AB$1)</f>
        <v>2</v>
      </c>
      <c r="AC204" s="52">
        <f>SUMIFS(데이터!$G:$G,데이터!$F:$F,$D204,데이터!$N:$N,$A$1,데이터!$O:$O,AB$1)</f>
        <v>50</v>
      </c>
      <c r="AD204" s="51">
        <f>COUNTIFS(데이터!$F:$F,$D204,데이터!$N:$N,$A$1,데이터!$O:$O,AD$1)</f>
        <v>18</v>
      </c>
      <c r="AE204" s="52">
        <f>SUMIFS(데이터!$G:$G,데이터!$F:$F,$D204,데이터!$N:$N,$A$1,데이터!$O:$O,AD$1)</f>
        <v>85</v>
      </c>
      <c r="AF204" s="51">
        <f>COUNTIFS(데이터!$F:$F,$D204,데이터!$N:$N,$A$1,데이터!$O:$O,AF$1)</f>
        <v>40</v>
      </c>
      <c r="AG204" s="52">
        <f>SUMIFS(데이터!$G:$G,데이터!$F:$F,$D204,데이터!$N:$N,$A$1,데이터!$O:$O,AF$1)</f>
        <v>143</v>
      </c>
    </row>
    <row r="205" spans="1:33">
      <c r="A205" s="233"/>
      <c r="B205" s="233"/>
      <c r="C205" s="242" t="s">
        <v>1268</v>
      </c>
      <c r="D205" s="49" t="str">
        <f>연간집계!D205</f>
        <v>PCMS_캘린더 (PCMS_미니캘린더 / 140x140 | 탁상형(링제본) | 없음 | 26p)</v>
      </c>
      <c r="E205" s="50" t="str">
        <f>연간집계!E205</f>
        <v>PCMS_미니캘린더</v>
      </c>
      <c r="F205" s="51">
        <f>COUNTIFS(데이터!F:F,D205,데이터!$N:$N,$A$1)</f>
        <v>142</v>
      </c>
      <c r="G205" s="52">
        <f>SUMIFS(데이터!G:G,데이터!F:F,D205,데이터!$N:$N,$A$1)</f>
        <v>853</v>
      </c>
      <c r="H205" s="55">
        <f t="shared" si="2"/>
        <v>6.2822212402415673E-2</v>
      </c>
      <c r="I205" s="233"/>
      <c r="J205" s="51">
        <f>COUNTIFS(데이터!$F:$F,$D205,데이터!$N:$N,$A$1,데이터!$O:$O,J$1)</f>
        <v>0</v>
      </c>
      <c r="K205" s="52">
        <f>SUMIFS(데이터!$G:$G,데이터!$F:$F,$D205,데이터!$N:$N,$A$1,데이터!$O:$O,J$1)</f>
        <v>0</v>
      </c>
      <c r="L205" s="51">
        <f>COUNTIFS(데이터!$F:$F,$D205,데이터!$N:$N,$A$1,데이터!$O:$O,L$1)</f>
        <v>0</v>
      </c>
      <c r="M205" s="52">
        <f>SUMIFS(데이터!$G:$G,데이터!$F:$F,$D205,데이터!$N:$N,$A$1,데이터!$O:$O,L$1)</f>
        <v>0</v>
      </c>
      <c r="N205" s="51">
        <f>COUNTIFS(데이터!$F:$F,$D205,데이터!$N:$N,$A$1,데이터!$O:$O,N$1)</f>
        <v>0</v>
      </c>
      <c r="O205" s="52">
        <f>SUMIFS(데이터!$G:$G,데이터!$F:$F,$D205,데이터!$N:$N,$A$1,데이터!$O:$O,N$1)</f>
        <v>0</v>
      </c>
      <c r="P205" s="51">
        <f>COUNTIFS(데이터!$F:$F,$D205,데이터!$N:$N,$A$1,데이터!$O:$O,P$1)</f>
        <v>0</v>
      </c>
      <c r="Q205" s="52">
        <f>SUMIFS(데이터!$G:$G,데이터!$F:$F,$D205,데이터!$N:$N,$A$1,데이터!$O:$O,P$1)</f>
        <v>0</v>
      </c>
      <c r="R205" s="51">
        <f>COUNTIFS(데이터!$F:$F,$D205,데이터!$N:$N,$A$1,데이터!$O:$O,R$1)</f>
        <v>0</v>
      </c>
      <c r="S205" s="52">
        <f>SUMIFS(데이터!$G:$G,데이터!$F:$F,$D205,데이터!$N:$N,$A$1,데이터!$O:$O,R$1)</f>
        <v>0</v>
      </c>
      <c r="T205" s="51">
        <f>COUNTIFS(데이터!$F:$F,$D205,데이터!$N:$N,$A$1,데이터!$O:$O,T$1)</f>
        <v>0</v>
      </c>
      <c r="U205" s="52">
        <f>SUMIFS(데이터!$G:$G,데이터!$F:$F,$D205,데이터!$N:$N,$A$1,데이터!$O:$O,T$1)</f>
        <v>0</v>
      </c>
      <c r="V205" s="51">
        <f>COUNTIFS(데이터!$F:$F,$D205,데이터!$N:$N,$A$1,데이터!$O:$O,V$1)</f>
        <v>0</v>
      </c>
      <c r="W205" s="52">
        <f>SUMIFS(데이터!$G:$G,데이터!$F:$F,$D205,데이터!$N:$N,$A$1,데이터!$O:$O,V$1)</f>
        <v>0</v>
      </c>
      <c r="X205" s="51">
        <f>COUNTIFS(데이터!$F:$F,$D205,데이터!$N:$N,$A$1,데이터!$O:$O,X$1)</f>
        <v>0</v>
      </c>
      <c r="Y205" s="52">
        <f>SUMIFS(데이터!$G:$G,데이터!$F:$F,$D205,데이터!$N:$N,$A$1,데이터!$O:$O,X$1)</f>
        <v>0</v>
      </c>
      <c r="Z205" s="51">
        <f>COUNTIFS(데이터!$F:$F,$D205,데이터!$N:$N,$A$1,데이터!$O:$O,Z$1)</f>
        <v>0</v>
      </c>
      <c r="AA205" s="52">
        <f>SUMIFS(데이터!$G:$G,데이터!$F:$F,$D205,데이터!$N:$N,$A$1,데이터!$O:$O,Z$1)</f>
        <v>0</v>
      </c>
      <c r="AB205" s="51">
        <f>COUNTIFS(데이터!$F:$F,$D205,데이터!$N:$N,$A$1,데이터!$O:$O,AB$1)</f>
        <v>0</v>
      </c>
      <c r="AC205" s="52">
        <f>SUMIFS(데이터!$G:$G,데이터!$F:$F,$D205,데이터!$N:$N,$A$1,데이터!$O:$O,AB$1)</f>
        <v>0</v>
      </c>
      <c r="AD205" s="51">
        <f>COUNTIFS(데이터!$F:$F,$D205,데이터!$N:$N,$A$1,데이터!$O:$O,AD$1)</f>
        <v>46</v>
      </c>
      <c r="AE205" s="52">
        <f>SUMIFS(데이터!$G:$G,데이터!$F:$F,$D205,데이터!$N:$N,$A$1,데이터!$O:$O,AD$1)</f>
        <v>349</v>
      </c>
      <c r="AF205" s="51">
        <f>COUNTIFS(데이터!$F:$F,$D205,데이터!$N:$N,$A$1,데이터!$O:$O,AF$1)</f>
        <v>96</v>
      </c>
      <c r="AG205" s="52">
        <f>SUMIFS(데이터!$G:$G,데이터!$F:$F,$D205,데이터!$N:$N,$A$1,데이터!$O:$O,AF$1)</f>
        <v>504</v>
      </c>
    </row>
    <row r="206" spans="1:33">
      <c r="A206" s="233"/>
      <c r="B206" s="233"/>
      <c r="C206" s="233"/>
      <c r="D206" s="49" t="str">
        <f>연간집계!D206</f>
        <v>미니 탁상형 캘린더_140_140_36p (new_미니 탁상형 캘린더_140_140_36p / 140X140 | 탁상형(링제본) | 없음 | 36p)</v>
      </c>
      <c r="E206" s="50" t="str">
        <f>연간집계!E206</f>
        <v>설치형_미니캘린더</v>
      </c>
      <c r="F206" s="51">
        <f>COUNTIFS(데이터!F:F,D206,데이터!$N:$N,$A$1)</f>
        <v>5</v>
      </c>
      <c r="G206" s="52">
        <f>SUMIFS(데이터!G:G,데이터!F:F,D206,데이터!$N:$N,$A$1)</f>
        <v>54</v>
      </c>
      <c r="H206" s="55">
        <f t="shared" si="2"/>
        <v>3.9770216526734421E-3</v>
      </c>
      <c r="I206" s="233"/>
      <c r="J206" s="51">
        <f>COUNTIFS(데이터!$F:$F,$D206,데이터!$N:$N,$A$1,데이터!$O:$O,J$1)</f>
        <v>0</v>
      </c>
      <c r="K206" s="52">
        <f>SUMIFS(데이터!$G:$G,데이터!$F:$F,$D206,데이터!$N:$N,$A$1,데이터!$O:$O,J$1)</f>
        <v>0</v>
      </c>
      <c r="L206" s="51">
        <f>COUNTIFS(데이터!$F:$F,$D206,데이터!$N:$N,$A$1,데이터!$O:$O,L$1)</f>
        <v>0</v>
      </c>
      <c r="M206" s="52">
        <f>SUMIFS(데이터!$G:$G,데이터!$F:$F,$D206,데이터!$N:$N,$A$1,데이터!$O:$O,L$1)</f>
        <v>0</v>
      </c>
      <c r="N206" s="51">
        <f>COUNTIFS(데이터!$F:$F,$D206,데이터!$N:$N,$A$1,데이터!$O:$O,N$1)</f>
        <v>0</v>
      </c>
      <c r="O206" s="52">
        <f>SUMIFS(데이터!$G:$G,데이터!$F:$F,$D206,데이터!$N:$N,$A$1,데이터!$O:$O,N$1)</f>
        <v>0</v>
      </c>
      <c r="P206" s="51">
        <f>COUNTIFS(데이터!$F:$F,$D206,데이터!$N:$N,$A$1,데이터!$O:$O,P$1)</f>
        <v>0</v>
      </c>
      <c r="Q206" s="52">
        <f>SUMIFS(데이터!$G:$G,데이터!$F:$F,$D206,데이터!$N:$N,$A$1,데이터!$O:$O,P$1)</f>
        <v>0</v>
      </c>
      <c r="R206" s="51">
        <f>COUNTIFS(데이터!$F:$F,$D206,데이터!$N:$N,$A$1,데이터!$O:$O,R$1)</f>
        <v>0</v>
      </c>
      <c r="S206" s="52">
        <f>SUMIFS(데이터!$G:$G,데이터!$F:$F,$D206,데이터!$N:$N,$A$1,데이터!$O:$O,R$1)</f>
        <v>0</v>
      </c>
      <c r="T206" s="51">
        <f>COUNTIFS(데이터!$F:$F,$D206,데이터!$N:$N,$A$1,데이터!$O:$O,T$1)</f>
        <v>0</v>
      </c>
      <c r="U206" s="52">
        <f>SUMIFS(데이터!$G:$G,데이터!$F:$F,$D206,데이터!$N:$N,$A$1,데이터!$O:$O,T$1)</f>
        <v>0</v>
      </c>
      <c r="V206" s="51">
        <f>COUNTIFS(데이터!$F:$F,$D206,데이터!$N:$N,$A$1,데이터!$O:$O,V$1)</f>
        <v>0</v>
      </c>
      <c r="W206" s="52">
        <f>SUMIFS(데이터!$G:$G,데이터!$F:$F,$D206,데이터!$N:$N,$A$1,데이터!$O:$O,V$1)</f>
        <v>0</v>
      </c>
      <c r="X206" s="51">
        <f>COUNTIFS(데이터!$F:$F,$D206,데이터!$N:$N,$A$1,데이터!$O:$O,X$1)</f>
        <v>1</v>
      </c>
      <c r="Y206" s="52">
        <f>SUMIFS(데이터!$G:$G,데이터!$F:$F,$D206,데이터!$N:$N,$A$1,데이터!$O:$O,X$1)</f>
        <v>3</v>
      </c>
      <c r="Z206" s="51">
        <f>COUNTIFS(데이터!$F:$F,$D206,데이터!$N:$N,$A$1,데이터!$O:$O,Z$1)</f>
        <v>0</v>
      </c>
      <c r="AA206" s="52">
        <f>SUMIFS(데이터!$G:$G,데이터!$F:$F,$D206,데이터!$N:$N,$A$1,데이터!$O:$O,Z$1)</f>
        <v>0</v>
      </c>
      <c r="AB206" s="51">
        <f>COUNTIFS(데이터!$F:$F,$D206,데이터!$N:$N,$A$1,데이터!$O:$O,AB$1)</f>
        <v>3</v>
      </c>
      <c r="AC206" s="52">
        <f>SUMIFS(데이터!$G:$G,데이터!$F:$F,$D206,데이터!$N:$N,$A$1,데이터!$O:$O,AB$1)</f>
        <v>46</v>
      </c>
      <c r="AD206" s="51">
        <f>COUNTIFS(데이터!$F:$F,$D206,데이터!$N:$N,$A$1,데이터!$O:$O,AD$1)</f>
        <v>1</v>
      </c>
      <c r="AE206" s="52">
        <f>SUMIFS(데이터!$G:$G,데이터!$F:$F,$D206,데이터!$N:$N,$A$1,데이터!$O:$O,AD$1)</f>
        <v>5</v>
      </c>
      <c r="AF206" s="51">
        <f>COUNTIFS(데이터!$F:$F,$D206,데이터!$N:$N,$A$1,데이터!$O:$O,AF$1)</f>
        <v>0</v>
      </c>
      <c r="AG206" s="52">
        <f>SUMIFS(데이터!$G:$G,데이터!$F:$F,$D206,데이터!$N:$N,$A$1,데이터!$O:$O,AF$1)</f>
        <v>0</v>
      </c>
    </row>
    <row r="207" spans="1:33">
      <c r="A207" s="233"/>
      <c r="B207" s="233"/>
      <c r="C207" s="242" t="s">
        <v>1273</v>
      </c>
      <c r="D207" s="49" t="str">
        <f>연간집계!D207</f>
        <v>PCMS_캘린더 (PCMS_비트윈캘린더 / 206x150 | 탁상형(링제본) | 없음 | 26p)</v>
      </c>
      <c r="E207" s="50" t="str">
        <f>연간집계!E207</f>
        <v>PCMS_비트윈캘린더</v>
      </c>
      <c r="F207" s="51">
        <f>COUNTIFS(데이터!F:F,D207,데이터!$N:$N,$A$1)</f>
        <v>82</v>
      </c>
      <c r="G207" s="52">
        <f>SUMIFS(데이터!G:G,데이터!F:F,D207,데이터!$N:$N,$A$1)</f>
        <v>303</v>
      </c>
      <c r="H207" s="55">
        <f t="shared" si="2"/>
        <v>2.2315510384445427E-2</v>
      </c>
      <c r="I207" s="233"/>
      <c r="J207" s="51">
        <f>COUNTIFS(데이터!$F:$F,$D207,데이터!$N:$N,$A$1,데이터!$O:$O,J$1)</f>
        <v>0</v>
      </c>
      <c r="K207" s="52">
        <f>SUMIFS(데이터!$G:$G,데이터!$F:$F,$D207,데이터!$N:$N,$A$1,데이터!$O:$O,J$1)</f>
        <v>0</v>
      </c>
      <c r="L207" s="51">
        <f>COUNTIFS(데이터!$F:$F,$D207,데이터!$N:$N,$A$1,데이터!$O:$O,L$1)</f>
        <v>0</v>
      </c>
      <c r="M207" s="52">
        <f>SUMIFS(데이터!$G:$G,데이터!$F:$F,$D207,데이터!$N:$N,$A$1,데이터!$O:$O,L$1)</f>
        <v>0</v>
      </c>
      <c r="N207" s="51">
        <f>COUNTIFS(데이터!$F:$F,$D207,데이터!$N:$N,$A$1,데이터!$O:$O,N$1)</f>
        <v>0</v>
      </c>
      <c r="O207" s="52">
        <f>SUMIFS(데이터!$G:$G,데이터!$F:$F,$D207,데이터!$N:$N,$A$1,데이터!$O:$O,N$1)</f>
        <v>0</v>
      </c>
      <c r="P207" s="51">
        <f>COUNTIFS(데이터!$F:$F,$D207,데이터!$N:$N,$A$1,데이터!$O:$O,P$1)</f>
        <v>0</v>
      </c>
      <c r="Q207" s="52">
        <f>SUMIFS(데이터!$G:$G,데이터!$F:$F,$D207,데이터!$N:$N,$A$1,데이터!$O:$O,P$1)</f>
        <v>0</v>
      </c>
      <c r="R207" s="51">
        <f>COUNTIFS(데이터!$F:$F,$D207,데이터!$N:$N,$A$1,데이터!$O:$O,R$1)</f>
        <v>0</v>
      </c>
      <c r="S207" s="52">
        <f>SUMIFS(데이터!$G:$G,데이터!$F:$F,$D207,데이터!$N:$N,$A$1,데이터!$O:$O,R$1)</f>
        <v>0</v>
      </c>
      <c r="T207" s="51">
        <f>COUNTIFS(데이터!$F:$F,$D207,데이터!$N:$N,$A$1,데이터!$O:$O,T$1)</f>
        <v>0</v>
      </c>
      <c r="U207" s="52">
        <f>SUMIFS(데이터!$G:$G,데이터!$F:$F,$D207,데이터!$N:$N,$A$1,데이터!$O:$O,T$1)</f>
        <v>0</v>
      </c>
      <c r="V207" s="51">
        <f>COUNTIFS(데이터!$F:$F,$D207,데이터!$N:$N,$A$1,데이터!$O:$O,V$1)</f>
        <v>0</v>
      </c>
      <c r="W207" s="52">
        <f>SUMIFS(데이터!$G:$G,데이터!$F:$F,$D207,데이터!$N:$N,$A$1,데이터!$O:$O,V$1)</f>
        <v>0</v>
      </c>
      <c r="X207" s="51">
        <f>COUNTIFS(데이터!$F:$F,$D207,데이터!$N:$N,$A$1,데이터!$O:$O,X$1)</f>
        <v>0</v>
      </c>
      <c r="Y207" s="52">
        <f>SUMIFS(데이터!$G:$G,데이터!$F:$F,$D207,데이터!$N:$N,$A$1,데이터!$O:$O,X$1)</f>
        <v>0</v>
      </c>
      <c r="Z207" s="51">
        <f>COUNTIFS(데이터!$F:$F,$D207,데이터!$N:$N,$A$1,데이터!$O:$O,Z$1)</f>
        <v>0</v>
      </c>
      <c r="AA207" s="52">
        <f>SUMIFS(데이터!$G:$G,데이터!$F:$F,$D207,데이터!$N:$N,$A$1,데이터!$O:$O,Z$1)</f>
        <v>0</v>
      </c>
      <c r="AB207" s="51">
        <f>COUNTIFS(데이터!$F:$F,$D207,데이터!$N:$N,$A$1,데이터!$O:$O,AB$1)</f>
        <v>0</v>
      </c>
      <c r="AC207" s="52">
        <f>SUMIFS(데이터!$G:$G,데이터!$F:$F,$D207,데이터!$N:$N,$A$1,데이터!$O:$O,AB$1)</f>
        <v>0</v>
      </c>
      <c r="AD207" s="51">
        <f>COUNTIFS(데이터!$F:$F,$D207,데이터!$N:$N,$A$1,데이터!$O:$O,AD$1)</f>
        <v>20</v>
      </c>
      <c r="AE207" s="52">
        <f>SUMIFS(데이터!$G:$G,데이터!$F:$F,$D207,데이터!$N:$N,$A$1,데이터!$O:$O,AD$1)</f>
        <v>109</v>
      </c>
      <c r="AF207" s="51">
        <f>COUNTIFS(데이터!$F:$F,$D207,데이터!$N:$N,$A$1,데이터!$O:$O,AF$1)</f>
        <v>62</v>
      </c>
      <c r="AG207" s="52">
        <f>SUMIFS(데이터!$G:$G,데이터!$F:$F,$D207,데이터!$N:$N,$A$1,데이터!$O:$O,AF$1)</f>
        <v>194</v>
      </c>
    </row>
    <row r="208" spans="1:33">
      <c r="A208" s="233"/>
      <c r="B208" s="233"/>
      <c r="C208" s="233"/>
      <c r="D208" s="49" t="str">
        <f>연간집계!D208</f>
        <v>설치형_비트윈캘린더_206_150_32p_아이보리 삼각대 / 206X150 | 탁상형(링제본) | 없음 | 32p</v>
      </c>
      <c r="E208" s="50" t="str">
        <f>연간집계!E208</f>
        <v>설치형_비트윈캘린더</v>
      </c>
      <c r="F208" s="51">
        <f>COUNTIFS(데이터!F:F,D208,데이터!$N:$N,$A$1)</f>
        <v>1</v>
      </c>
      <c r="G208" s="52">
        <f>SUMIFS(데이터!G:G,데이터!F:F,D208,데이터!$N:$N,$A$1)</f>
        <v>1</v>
      </c>
      <c r="H208" s="55">
        <f t="shared" si="2"/>
        <v>7.3648549123582268E-5</v>
      </c>
      <c r="I208" s="233"/>
      <c r="J208" s="51">
        <f>COUNTIFS(데이터!$F:$F,$D208,데이터!$N:$N,$A$1,데이터!$O:$O,J$1)</f>
        <v>0</v>
      </c>
      <c r="K208" s="52">
        <f>SUMIFS(데이터!$G:$G,데이터!$F:$F,$D208,데이터!$N:$N,$A$1,데이터!$O:$O,J$1)</f>
        <v>0</v>
      </c>
      <c r="L208" s="51">
        <f>COUNTIFS(데이터!$F:$F,$D208,데이터!$N:$N,$A$1,데이터!$O:$O,L$1)</f>
        <v>0</v>
      </c>
      <c r="M208" s="52">
        <f>SUMIFS(데이터!$G:$G,데이터!$F:$F,$D208,데이터!$N:$N,$A$1,데이터!$O:$O,L$1)</f>
        <v>0</v>
      </c>
      <c r="N208" s="51">
        <f>COUNTIFS(데이터!$F:$F,$D208,데이터!$N:$N,$A$1,데이터!$O:$O,N$1)</f>
        <v>0</v>
      </c>
      <c r="O208" s="52">
        <f>SUMIFS(데이터!$G:$G,데이터!$F:$F,$D208,데이터!$N:$N,$A$1,데이터!$O:$O,N$1)</f>
        <v>0</v>
      </c>
      <c r="P208" s="51">
        <f>COUNTIFS(데이터!$F:$F,$D208,데이터!$N:$N,$A$1,데이터!$O:$O,P$1)</f>
        <v>0</v>
      </c>
      <c r="Q208" s="52">
        <f>SUMIFS(데이터!$G:$G,데이터!$F:$F,$D208,데이터!$N:$N,$A$1,데이터!$O:$O,P$1)</f>
        <v>0</v>
      </c>
      <c r="R208" s="51">
        <f>COUNTIFS(데이터!$F:$F,$D208,데이터!$N:$N,$A$1,데이터!$O:$O,R$1)</f>
        <v>0</v>
      </c>
      <c r="S208" s="52">
        <f>SUMIFS(데이터!$G:$G,데이터!$F:$F,$D208,데이터!$N:$N,$A$1,데이터!$O:$O,R$1)</f>
        <v>0</v>
      </c>
      <c r="T208" s="51">
        <f>COUNTIFS(데이터!$F:$F,$D208,데이터!$N:$N,$A$1,데이터!$O:$O,T$1)</f>
        <v>0</v>
      </c>
      <c r="U208" s="52">
        <f>SUMIFS(데이터!$G:$G,데이터!$F:$F,$D208,데이터!$N:$N,$A$1,데이터!$O:$O,T$1)</f>
        <v>0</v>
      </c>
      <c r="V208" s="51">
        <f>COUNTIFS(데이터!$F:$F,$D208,데이터!$N:$N,$A$1,데이터!$O:$O,V$1)</f>
        <v>0</v>
      </c>
      <c r="W208" s="52">
        <f>SUMIFS(데이터!$G:$G,데이터!$F:$F,$D208,데이터!$N:$N,$A$1,데이터!$O:$O,V$1)</f>
        <v>0</v>
      </c>
      <c r="X208" s="51">
        <f>COUNTIFS(데이터!$F:$F,$D208,데이터!$N:$N,$A$1,데이터!$O:$O,X$1)</f>
        <v>0</v>
      </c>
      <c r="Y208" s="52">
        <f>SUMIFS(데이터!$G:$G,데이터!$F:$F,$D208,데이터!$N:$N,$A$1,데이터!$O:$O,X$1)</f>
        <v>0</v>
      </c>
      <c r="Z208" s="51">
        <f>COUNTIFS(데이터!$F:$F,$D208,데이터!$N:$N,$A$1,데이터!$O:$O,Z$1)</f>
        <v>1</v>
      </c>
      <c r="AA208" s="52">
        <f>SUMIFS(데이터!$G:$G,데이터!$F:$F,$D208,데이터!$N:$N,$A$1,데이터!$O:$O,Z$1)</f>
        <v>1</v>
      </c>
      <c r="AB208" s="51">
        <f>COUNTIFS(데이터!$F:$F,$D208,데이터!$N:$N,$A$1,데이터!$O:$O,AB$1)</f>
        <v>0</v>
      </c>
      <c r="AC208" s="52">
        <f>SUMIFS(데이터!$G:$G,데이터!$F:$F,$D208,데이터!$N:$N,$A$1,데이터!$O:$O,AB$1)</f>
        <v>0</v>
      </c>
      <c r="AD208" s="51">
        <f>COUNTIFS(데이터!$F:$F,$D208,데이터!$N:$N,$A$1,데이터!$O:$O,AD$1)</f>
        <v>0</v>
      </c>
      <c r="AE208" s="52">
        <f>SUMIFS(데이터!$G:$G,데이터!$F:$F,$D208,데이터!$N:$N,$A$1,데이터!$O:$O,AD$1)</f>
        <v>0</v>
      </c>
      <c r="AF208" s="51">
        <f>COUNTIFS(데이터!$F:$F,$D208,데이터!$N:$N,$A$1,데이터!$O:$O,AF$1)</f>
        <v>0</v>
      </c>
      <c r="AG208" s="52">
        <f>SUMIFS(데이터!$G:$G,데이터!$F:$F,$D208,데이터!$N:$N,$A$1,데이터!$O:$O,AF$1)</f>
        <v>0</v>
      </c>
    </row>
    <row r="209" spans="1:33">
      <c r="A209" s="233"/>
      <c r="B209" s="233"/>
      <c r="C209" s="233"/>
      <c r="D209" s="49" t="str">
        <f>연간집계!D209</f>
        <v>모바일 캘린더 (모바일 비트윈 캘린더_206_150_32p_랑데부190g / 206X150 | 탁상형(링제본) | 없음 | 32p)</v>
      </c>
      <c r="E209" s="50" t="str">
        <f>연간집계!E209</f>
        <v>모바일_비트윈캘린더</v>
      </c>
      <c r="F209" s="51">
        <f>COUNTIFS(데이터!F:F,D209,데이터!$N:$N,$A$1)</f>
        <v>2</v>
      </c>
      <c r="G209" s="52">
        <f>SUMIFS(데이터!G:G,데이터!F:F,D209,데이터!$N:$N,$A$1)</f>
        <v>7</v>
      </c>
      <c r="H209" s="55">
        <f t="shared" si="2"/>
        <v>5.1553984386507588E-4</v>
      </c>
      <c r="I209" s="233"/>
      <c r="J209" s="51">
        <f>COUNTIFS(데이터!$F:$F,$D209,데이터!$N:$N,$A$1,데이터!$O:$O,J$1)</f>
        <v>0</v>
      </c>
      <c r="K209" s="52">
        <f>SUMIFS(데이터!$G:$G,데이터!$F:$F,$D209,데이터!$N:$N,$A$1,데이터!$O:$O,J$1)</f>
        <v>0</v>
      </c>
      <c r="L209" s="51">
        <f>COUNTIFS(데이터!$F:$F,$D209,데이터!$N:$N,$A$1,데이터!$O:$O,L$1)</f>
        <v>0</v>
      </c>
      <c r="M209" s="52">
        <f>SUMIFS(데이터!$G:$G,데이터!$F:$F,$D209,데이터!$N:$N,$A$1,데이터!$O:$O,L$1)</f>
        <v>0</v>
      </c>
      <c r="N209" s="51">
        <f>COUNTIFS(데이터!$F:$F,$D209,데이터!$N:$N,$A$1,데이터!$O:$O,N$1)</f>
        <v>0</v>
      </c>
      <c r="O209" s="52">
        <f>SUMIFS(데이터!$G:$G,데이터!$F:$F,$D209,데이터!$N:$N,$A$1,데이터!$O:$O,N$1)</f>
        <v>0</v>
      </c>
      <c r="P209" s="51">
        <f>COUNTIFS(데이터!$F:$F,$D209,데이터!$N:$N,$A$1,데이터!$O:$O,P$1)</f>
        <v>0</v>
      </c>
      <c r="Q209" s="52">
        <f>SUMIFS(데이터!$G:$G,데이터!$F:$F,$D209,데이터!$N:$N,$A$1,데이터!$O:$O,P$1)</f>
        <v>0</v>
      </c>
      <c r="R209" s="51">
        <f>COUNTIFS(데이터!$F:$F,$D209,데이터!$N:$N,$A$1,데이터!$O:$O,R$1)</f>
        <v>0</v>
      </c>
      <c r="S209" s="52">
        <f>SUMIFS(데이터!$G:$G,데이터!$F:$F,$D209,데이터!$N:$N,$A$1,데이터!$O:$O,R$1)</f>
        <v>0</v>
      </c>
      <c r="T209" s="51">
        <f>COUNTIFS(데이터!$F:$F,$D209,데이터!$N:$N,$A$1,데이터!$O:$O,T$1)</f>
        <v>0</v>
      </c>
      <c r="U209" s="52">
        <f>SUMIFS(데이터!$G:$G,데이터!$F:$F,$D209,데이터!$N:$N,$A$1,데이터!$O:$O,T$1)</f>
        <v>0</v>
      </c>
      <c r="V209" s="51">
        <f>COUNTIFS(데이터!$F:$F,$D209,데이터!$N:$N,$A$1,데이터!$O:$O,V$1)</f>
        <v>0</v>
      </c>
      <c r="W209" s="52">
        <f>SUMIFS(데이터!$G:$G,데이터!$F:$F,$D209,데이터!$N:$N,$A$1,데이터!$O:$O,V$1)</f>
        <v>0</v>
      </c>
      <c r="X209" s="51">
        <f>COUNTIFS(데이터!$F:$F,$D209,데이터!$N:$N,$A$1,데이터!$O:$O,X$1)</f>
        <v>0</v>
      </c>
      <c r="Y209" s="52">
        <f>SUMIFS(데이터!$G:$G,데이터!$F:$F,$D209,데이터!$N:$N,$A$1,데이터!$O:$O,X$1)</f>
        <v>0</v>
      </c>
      <c r="Z209" s="51">
        <f>COUNTIFS(데이터!$F:$F,$D209,데이터!$N:$N,$A$1,데이터!$O:$O,Z$1)</f>
        <v>2</v>
      </c>
      <c r="AA209" s="52">
        <f>SUMIFS(데이터!$G:$G,데이터!$F:$F,$D209,데이터!$N:$N,$A$1,데이터!$O:$O,Z$1)</f>
        <v>7</v>
      </c>
      <c r="AB209" s="51">
        <f>COUNTIFS(데이터!$F:$F,$D209,데이터!$N:$N,$A$1,데이터!$O:$O,AB$1)</f>
        <v>0</v>
      </c>
      <c r="AC209" s="52">
        <f>SUMIFS(데이터!$G:$G,데이터!$F:$F,$D209,데이터!$N:$N,$A$1,데이터!$O:$O,AB$1)</f>
        <v>0</v>
      </c>
      <c r="AD209" s="51">
        <f>COUNTIFS(데이터!$F:$F,$D209,데이터!$N:$N,$A$1,데이터!$O:$O,AD$1)</f>
        <v>0</v>
      </c>
      <c r="AE209" s="52">
        <f>SUMIFS(데이터!$G:$G,데이터!$F:$F,$D209,데이터!$N:$N,$A$1,데이터!$O:$O,AD$1)</f>
        <v>0</v>
      </c>
      <c r="AF209" s="51">
        <f>COUNTIFS(데이터!$F:$F,$D209,데이터!$N:$N,$A$1,데이터!$O:$O,AF$1)</f>
        <v>0</v>
      </c>
      <c r="AG209" s="52">
        <f>SUMIFS(데이터!$G:$G,데이터!$F:$F,$D209,데이터!$N:$N,$A$1,데이터!$O:$O,AF$1)</f>
        <v>0</v>
      </c>
    </row>
    <row r="210" spans="1:33">
      <c r="A210" s="233"/>
      <c r="B210" s="233"/>
      <c r="C210" s="76" t="s">
        <v>1280</v>
      </c>
      <c r="D210" s="49" t="str">
        <f>연간집계!D210</f>
        <v>PCMS_캘린더 (PCMS_빅캘린더 / 260x185 | 탁상형(링제본) | 없음 | 26p)</v>
      </c>
      <c r="E210" s="50" t="str">
        <f>연간집계!E210</f>
        <v>PCMS_빅캘린더</v>
      </c>
      <c r="F210" s="51">
        <f>COUNTIFS(데이터!F:F,D210,데이터!$N:$N,$A$1)</f>
        <v>120</v>
      </c>
      <c r="G210" s="52">
        <f>SUMIFS(데이터!G:G,데이터!F:F,D210,데이터!$N:$N,$A$1)</f>
        <v>525</v>
      </c>
      <c r="H210" s="55">
        <f t="shared" si="2"/>
        <v>3.8665488289880687E-2</v>
      </c>
      <c r="I210" s="233"/>
      <c r="J210" s="51">
        <f>COUNTIFS(데이터!$F:$F,$D210,데이터!$N:$N,$A$1,데이터!$O:$O,J$1)</f>
        <v>0</v>
      </c>
      <c r="K210" s="52">
        <f>SUMIFS(데이터!$G:$G,데이터!$F:$F,$D210,데이터!$N:$N,$A$1,데이터!$O:$O,J$1)</f>
        <v>0</v>
      </c>
      <c r="L210" s="51">
        <f>COUNTIFS(데이터!$F:$F,$D210,데이터!$N:$N,$A$1,데이터!$O:$O,L$1)</f>
        <v>0</v>
      </c>
      <c r="M210" s="52">
        <f>SUMIFS(데이터!$G:$G,데이터!$F:$F,$D210,데이터!$N:$N,$A$1,데이터!$O:$O,L$1)</f>
        <v>0</v>
      </c>
      <c r="N210" s="51">
        <f>COUNTIFS(데이터!$F:$F,$D210,데이터!$N:$N,$A$1,데이터!$O:$O,N$1)</f>
        <v>0</v>
      </c>
      <c r="O210" s="52">
        <f>SUMIFS(데이터!$G:$G,데이터!$F:$F,$D210,데이터!$N:$N,$A$1,데이터!$O:$O,N$1)</f>
        <v>0</v>
      </c>
      <c r="P210" s="51">
        <f>COUNTIFS(데이터!$F:$F,$D210,데이터!$N:$N,$A$1,데이터!$O:$O,P$1)</f>
        <v>0</v>
      </c>
      <c r="Q210" s="52">
        <f>SUMIFS(데이터!$G:$G,데이터!$F:$F,$D210,데이터!$N:$N,$A$1,데이터!$O:$O,P$1)</f>
        <v>0</v>
      </c>
      <c r="R210" s="51">
        <f>COUNTIFS(데이터!$F:$F,$D210,데이터!$N:$N,$A$1,데이터!$O:$O,R$1)</f>
        <v>0</v>
      </c>
      <c r="S210" s="52">
        <f>SUMIFS(데이터!$G:$G,데이터!$F:$F,$D210,데이터!$N:$N,$A$1,데이터!$O:$O,R$1)</f>
        <v>0</v>
      </c>
      <c r="T210" s="51">
        <f>COUNTIFS(데이터!$F:$F,$D210,데이터!$N:$N,$A$1,데이터!$O:$O,T$1)</f>
        <v>0</v>
      </c>
      <c r="U210" s="52">
        <f>SUMIFS(데이터!$G:$G,데이터!$F:$F,$D210,데이터!$N:$N,$A$1,데이터!$O:$O,T$1)</f>
        <v>0</v>
      </c>
      <c r="V210" s="51">
        <f>COUNTIFS(데이터!$F:$F,$D210,데이터!$N:$N,$A$1,데이터!$O:$O,V$1)</f>
        <v>0</v>
      </c>
      <c r="W210" s="52">
        <f>SUMIFS(데이터!$G:$G,데이터!$F:$F,$D210,데이터!$N:$N,$A$1,데이터!$O:$O,V$1)</f>
        <v>0</v>
      </c>
      <c r="X210" s="51">
        <f>COUNTIFS(데이터!$F:$F,$D210,데이터!$N:$N,$A$1,데이터!$O:$O,X$1)</f>
        <v>0</v>
      </c>
      <c r="Y210" s="52">
        <f>SUMIFS(데이터!$G:$G,데이터!$F:$F,$D210,데이터!$N:$N,$A$1,데이터!$O:$O,X$1)</f>
        <v>0</v>
      </c>
      <c r="Z210" s="51">
        <f>COUNTIFS(데이터!$F:$F,$D210,데이터!$N:$N,$A$1,데이터!$O:$O,Z$1)</f>
        <v>0</v>
      </c>
      <c r="AA210" s="52">
        <f>SUMIFS(데이터!$G:$G,데이터!$F:$F,$D210,데이터!$N:$N,$A$1,데이터!$O:$O,Z$1)</f>
        <v>0</v>
      </c>
      <c r="AB210" s="51">
        <f>COUNTIFS(데이터!$F:$F,$D210,데이터!$N:$N,$A$1,데이터!$O:$O,AB$1)</f>
        <v>0</v>
      </c>
      <c r="AC210" s="52">
        <f>SUMIFS(데이터!$G:$G,데이터!$F:$F,$D210,데이터!$N:$N,$A$1,데이터!$O:$O,AB$1)</f>
        <v>0</v>
      </c>
      <c r="AD210" s="51">
        <f>COUNTIFS(데이터!$F:$F,$D210,데이터!$N:$N,$A$1,데이터!$O:$O,AD$1)</f>
        <v>34</v>
      </c>
      <c r="AE210" s="52">
        <f>SUMIFS(데이터!$G:$G,데이터!$F:$F,$D210,데이터!$N:$N,$A$1,데이터!$O:$O,AD$1)</f>
        <v>117</v>
      </c>
      <c r="AF210" s="51">
        <f>COUNTIFS(데이터!$F:$F,$D210,데이터!$N:$N,$A$1,데이터!$O:$O,AF$1)</f>
        <v>86</v>
      </c>
      <c r="AG210" s="52">
        <f>SUMIFS(데이터!$G:$G,데이터!$F:$F,$D210,데이터!$N:$N,$A$1,데이터!$O:$O,AF$1)</f>
        <v>408</v>
      </c>
    </row>
    <row r="211" spans="1:33">
      <c r="A211" s="233"/>
      <c r="B211" s="233"/>
      <c r="C211" s="76" t="s">
        <v>1283</v>
      </c>
      <c r="D211" s="49" t="str">
        <f>연간집계!D211</f>
        <v>PCMS_캘린더 (PCMS_스탠다드캘린더 / 208x148 | 탁상형(링제본) | 없음 | 26p)</v>
      </c>
      <c r="E211" s="50" t="str">
        <f>연간집계!E211</f>
        <v>PCMS_스탠다드캘린더</v>
      </c>
      <c r="F211" s="51">
        <f>COUNTIFS(데이터!F:F,D211,데이터!$N:$N,$A$1)</f>
        <v>674</v>
      </c>
      <c r="G211" s="52">
        <f>SUMIFS(데이터!G:G,데이터!F:F,D211,데이터!$N:$N,$A$1)</f>
        <v>3544</v>
      </c>
      <c r="H211" s="55">
        <f t="shared" si="2"/>
        <v>0.26101045809397555</v>
      </c>
      <c r="I211" s="233"/>
      <c r="J211" s="51">
        <f>COUNTIFS(데이터!$F:$F,$D211,데이터!$N:$N,$A$1,데이터!$O:$O,J$1)</f>
        <v>0</v>
      </c>
      <c r="K211" s="52">
        <f>SUMIFS(데이터!$G:$G,데이터!$F:$F,$D211,데이터!$N:$N,$A$1,데이터!$O:$O,J$1)</f>
        <v>0</v>
      </c>
      <c r="L211" s="51">
        <f>COUNTIFS(데이터!$F:$F,$D211,데이터!$N:$N,$A$1,데이터!$O:$O,L$1)</f>
        <v>0</v>
      </c>
      <c r="M211" s="52">
        <f>SUMIFS(데이터!$G:$G,데이터!$F:$F,$D211,데이터!$N:$N,$A$1,데이터!$O:$O,L$1)</f>
        <v>0</v>
      </c>
      <c r="N211" s="51">
        <f>COUNTIFS(데이터!$F:$F,$D211,데이터!$N:$N,$A$1,데이터!$O:$O,N$1)</f>
        <v>0</v>
      </c>
      <c r="O211" s="52">
        <f>SUMIFS(데이터!$G:$G,데이터!$F:$F,$D211,데이터!$N:$N,$A$1,데이터!$O:$O,N$1)</f>
        <v>0</v>
      </c>
      <c r="P211" s="51">
        <f>COUNTIFS(데이터!$F:$F,$D211,데이터!$N:$N,$A$1,데이터!$O:$O,P$1)</f>
        <v>0</v>
      </c>
      <c r="Q211" s="52">
        <f>SUMIFS(데이터!$G:$G,데이터!$F:$F,$D211,데이터!$N:$N,$A$1,데이터!$O:$O,P$1)</f>
        <v>0</v>
      </c>
      <c r="R211" s="51">
        <f>COUNTIFS(데이터!$F:$F,$D211,데이터!$N:$N,$A$1,데이터!$O:$O,R$1)</f>
        <v>0</v>
      </c>
      <c r="S211" s="52">
        <f>SUMIFS(데이터!$G:$G,데이터!$F:$F,$D211,데이터!$N:$N,$A$1,데이터!$O:$O,R$1)</f>
        <v>0</v>
      </c>
      <c r="T211" s="51">
        <f>COUNTIFS(데이터!$F:$F,$D211,데이터!$N:$N,$A$1,데이터!$O:$O,T$1)</f>
        <v>0</v>
      </c>
      <c r="U211" s="52">
        <f>SUMIFS(데이터!$G:$G,데이터!$F:$F,$D211,데이터!$N:$N,$A$1,데이터!$O:$O,T$1)</f>
        <v>0</v>
      </c>
      <c r="V211" s="51">
        <f>COUNTIFS(데이터!$F:$F,$D211,데이터!$N:$N,$A$1,데이터!$O:$O,V$1)</f>
        <v>0</v>
      </c>
      <c r="W211" s="52">
        <f>SUMIFS(데이터!$G:$G,데이터!$F:$F,$D211,데이터!$N:$N,$A$1,데이터!$O:$O,V$1)</f>
        <v>0</v>
      </c>
      <c r="X211" s="51">
        <f>COUNTIFS(데이터!$F:$F,$D211,데이터!$N:$N,$A$1,데이터!$O:$O,X$1)</f>
        <v>0</v>
      </c>
      <c r="Y211" s="52">
        <f>SUMIFS(데이터!$G:$G,데이터!$F:$F,$D211,데이터!$N:$N,$A$1,데이터!$O:$O,X$1)</f>
        <v>0</v>
      </c>
      <c r="Z211" s="51">
        <f>COUNTIFS(데이터!$F:$F,$D211,데이터!$N:$N,$A$1,데이터!$O:$O,Z$1)</f>
        <v>1</v>
      </c>
      <c r="AA211" s="52">
        <f>SUMIFS(데이터!$G:$G,데이터!$F:$F,$D211,데이터!$N:$N,$A$1,데이터!$O:$O,Z$1)</f>
        <v>1</v>
      </c>
      <c r="AB211" s="51">
        <f>COUNTIFS(데이터!$F:$F,$D211,데이터!$N:$N,$A$1,데이터!$O:$O,AB$1)</f>
        <v>8</v>
      </c>
      <c r="AC211" s="52">
        <f>SUMIFS(데이터!$G:$G,데이터!$F:$F,$D211,데이터!$N:$N,$A$1,데이터!$O:$O,AB$1)</f>
        <v>73</v>
      </c>
      <c r="AD211" s="51">
        <f>COUNTIFS(데이터!$F:$F,$D211,데이터!$N:$N,$A$1,데이터!$O:$O,AD$1)</f>
        <v>95</v>
      </c>
      <c r="AE211" s="52">
        <f>SUMIFS(데이터!$G:$G,데이터!$F:$F,$D211,데이터!$N:$N,$A$1,데이터!$O:$O,AD$1)</f>
        <v>616</v>
      </c>
      <c r="AF211" s="51">
        <f>COUNTIFS(데이터!$F:$F,$D211,데이터!$N:$N,$A$1,데이터!$O:$O,AF$1)</f>
        <v>570</v>
      </c>
      <c r="AG211" s="52">
        <f>SUMIFS(데이터!$G:$G,데이터!$F:$F,$D211,데이터!$N:$N,$A$1,데이터!$O:$O,AF$1)</f>
        <v>2854</v>
      </c>
    </row>
    <row r="212" spans="1:33">
      <c r="A212" s="233"/>
      <c r="B212" s="233"/>
      <c r="C212" s="76" t="s">
        <v>1286</v>
      </c>
      <c r="D212" s="49" t="str">
        <f>연간집계!D212</f>
        <v>PCMS_캘린더 (PCMS_우드스탠드캘린더 / 178x127 | 낱장재단 | 없음 | 26p)</v>
      </c>
      <c r="E212" s="50" t="str">
        <f>연간집계!E212</f>
        <v>PCMS_우드스탠드캘린더</v>
      </c>
      <c r="F212" s="51">
        <f>COUNTIFS(데이터!F:F,D212,데이터!$N:$N,$A$1)</f>
        <v>20</v>
      </c>
      <c r="G212" s="52">
        <f>SUMIFS(데이터!G:G,데이터!F:F,D212,데이터!$N:$N,$A$1)</f>
        <v>273</v>
      </c>
      <c r="H212" s="55">
        <f t="shared" si="2"/>
        <v>2.0106053910737959E-2</v>
      </c>
      <c r="I212" s="233"/>
      <c r="J212" s="51">
        <f>COUNTIFS(데이터!$F:$F,$D212,데이터!$N:$N,$A$1,데이터!$O:$O,J$1)</f>
        <v>0</v>
      </c>
      <c r="K212" s="52">
        <f>SUMIFS(데이터!$G:$G,데이터!$F:$F,$D212,데이터!$N:$N,$A$1,데이터!$O:$O,J$1)</f>
        <v>0</v>
      </c>
      <c r="L212" s="51">
        <f>COUNTIFS(데이터!$F:$F,$D212,데이터!$N:$N,$A$1,데이터!$O:$O,L$1)</f>
        <v>0</v>
      </c>
      <c r="M212" s="52">
        <f>SUMIFS(데이터!$G:$G,데이터!$F:$F,$D212,데이터!$N:$N,$A$1,데이터!$O:$O,L$1)</f>
        <v>0</v>
      </c>
      <c r="N212" s="51">
        <f>COUNTIFS(데이터!$F:$F,$D212,데이터!$N:$N,$A$1,데이터!$O:$O,N$1)</f>
        <v>0</v>
      </c>
      <c r="O212" s="52">
        <f>SUMIFS(데이터!$G:$G,데이터!$F:$F,$D212,데이터!$N:$N,$A$1,데이터!$O:$O,N$1)</f>
        <v>0</v>
      </c>
      <c r="P212" s="51">
        <f>COUNTIFS(데이터!$F:$F,$D212,데이터!$N:$N,$A$1,데이터!$O:$O,P$1)</f>
        <v>0</v>
      </c>
      <c r="Q212" s="52">
        <f>SUMIFS(데이터!$G:$G,데이터!$F:$F,$D212,데이터!$N:$N,$A$1,데이터!$O:$O,P$1)</f>
        <v>0</v>
      </c>
      <c r="R212" s="51">
        <f>COUNTIFS(데이터!$F:$F,$D212,데이터!$N:$N,$A$1,데이터!$O:$O,R$1)</f>
        <v>0</v>
      </c>
      <c r="S212" s="52">
        <f>SUMIFS(데이터!$G:$G,데이터!$F:$F,$D212,데이터!$N:$N,$A$1,데이터!$O:$O,R$1)</f>
        <v>0</v>
      </c>
      <c r="T212" s="51">
        <f>COUNTIFS(데이터!$F:$F,$D212,데이터!$N:$N,$A$1,데이터!$O:$O,T$1)</f>
        <v>0</v>
      </c>
      <c r="U212" s="52">
        <f>SUMIFS(데이터!$G:$G,데이터!$F:$F,$D212,데이터!$N:$N,$A$1,데이터!$O:$O,T$1)</f>
        <v>0</v>
      </c>
      <c r="V212" s="51">
        <f>COUNTIFS(데이터!$F:$F,$D212,데이터!$N:$N,$A$1,데이터!$O:$O,V$1)</f>
        <v>0</v>
      </c>
      <c r="W212" s="52">
        <f>SUMIFS(데이터!$G:$G,데이터!$F:$F,$D212,데이터!$N:$N,$A$1,데이터!$O:$O,V$1)</f>
        <v>0</v>
      </c>
      <c r="X212" s="51">
        <f>COUNTIFS(데이터!$F:$F,$D212,데이터!$N:$N,$A$1,데이터!$O:$O,X$1)</f>
        <v>0</v>
      </c>
      <c r="Y212" s="52">
        <f>SUMIFS(데이터!$G:$G,데이터!$F:$F,$D212,데이터!$N:$N,$A$1,데이터!$O:$O,X$1)</f>
        <v>0</v>
      </c>
      <c r="Z212" s="51">
        <f>COUNTIFS(데이터!$F:$F,$D212,데이터!$N:$N,$A$1,데이터!$O:$O,Z$1)</f>
        <v>0</v>
      </c>
      <c r="AA212" s="52">
        <f>SUMIFS(데이터!$G:$G,데이터!$F:$F,$D212,데이터!$N:$N,$A$1,데이터!$O:$O,Z$1)</f>
        <v>0</v>
      </c>
      <c r="AB212" s="51">
        <f>COUNTIFS(데이터!$F:$F,$D212,데이터!$N:$N,$A$1,데이터!$O:$O,AB$1)</f>
        <v>0</v>
      </c>
      <c r="AC212" s="52">
        <f>SUMIFS(데이터!$G:$G,데이터!$F:$F,$D212,데이터!$N:$N,$A$1,데이터!$O:$O,AB$1)</f>
        <v>0</v>
      </c>
      <c r="AD212" s="51">
        <f>COUNTIFS(데이터!$F:$F,$D212,데이터!$N:$N,$A$1,데이터!$O:$O,AD$1)</f>
        <v>10</v>
      </c>
      <c r="AE212" s="52">
        <f>SUMIFS(데이터!$G:$G,데이터!$F:$F,$D212,데이터!$N:$N,$A$1,데이터!$O:$O,AD$1)</f>
        <v>83</v>
      </c>
      <c r="AF212" s="51">
        <f>COUNTIFS(데이터!$F:$F,$D212,데이터!$N:$N,$A$1,데이터!$O:$O,AF$1)</f>
        <v>10</v>
      </c>
      <c r="AG212" s="52">
        <f>SUMIFS(데이터!$G:$G,데이터!$F:$F,$D212,데이터!$N:$N,$A$1,데이터!$O:$O,AF$1)</f>
        <v>190</v>
      </c>
    </row>
    <row r="213" spans="1:33">
      <c r="A213" s="233"/>
      <c r="B213" s="252" t="s">
        <v>1289</v>
      </c>
      <c r="C213" s="242" t="s">
        <v>1290</v>
      </c>
      <c r="D213" s="49" t="str">
        <f>연간집계!D213</f>
        <v>PCMS_벽걸이캘린더 (PCMS_벽걸이 1단 캘린더 / 305x445 | 벽걸이(링제본) | 없음 | 14p)</v>
      </c>
      <c r="E213" s="50" t="str">
        <f>연간집계!E213</f>
        <v>PCMS_벽걸이1단캘린더</v>
      </c>
      <c r="F213" s="51">
        <f>COUNTIFS(데이터!F:F,D213,데이터!$N:$N,$A$1)</f>
        <v>105</v>
      </c>
      <c r="G213" s="52">
        <f>SUMIFS(데이터!G:G,데이터!F:F,D213,데이터!$N:$N,$A$1)</f>
        <v>216</v>
      </c>
      <c r="H213" s="55">
        <f t="shared" si="2"/>
        <v>1.5908086610693768E-2</v>
      </c>
      <c r="I213" s="232">
        <f>SUM(G213:G216)</f>
        <v>522</v>
      </c>
      <c r="J213" s="51">
        <f>COUNTIFS(데이터!$F:$F,$D213,데이터!$N:$N,$A$1,데이터!$O:$O,J$1)</f>
        <v>0</v>
      </c>
      <c r="K213" s="52">
        <f>SUMIFS(데이터!$G:$G,데이터!$F:$F,$D213,데이터!$N:$N,$A$1,데이터!$O:$O,J$1)</f>
        <v>0</v>
      </c>
      <c r="L213" s="51">
        <f>COUNTIFS(데이터!$F:$F,$D213,데이터!$N:$N,$A$1,데이터!$O:$O,L$1)</f>
        <v>0</v>
      </c>
      <c r="M213" s="52">
        <f>SUMIFS(데이터!$G:$G,데이터!$F:$F,$D213,데이터!$N:$N,$A$1,데이터!$O:$O,L$1)</f>
        <v>0</v>
      </c>
      <c r="N213" s="51">
        <f>COUNTIFS(데이터!$F:$F,$D213,데이터!$N:$N,$A$1,데이터!$O:$O,N$1)</f>
        <v>0</v>
      </c>
      <c r="O213" s="52">
        <f>SUMIFS(데이터!$G:$G,데이터!$F:$F,$D213,데이터!$N:$N,$A$1,데이터!$O:$O,N$1)</f>
        <v>0</v>
      </c>
      <c r="P213" s="51">
        <f>COUNTIFS(데이터!$F:$F,$D213,데이터!$N:$N,$A$1,데이터!$O:$O,P$1)</f>
        <v>0</v>
      </c>
      <c r="Q213" s="52">
        <f>SUMIFS(데이터!$G:$G,데이터!$F:$F,$D213,데이터!$N:$N,$A$1,데이터!$O:$O,P$1)</f>
        <v>0</v>
      </c>
      <c r="R213" s="51">
        <f>COUNTIFS(데이터!$F:$F,$D213,데이터!$N:$N,$A$1,데이터!$O:$O,R$1)</f>
        <v>0</v>
      </c>
      <c r="S213" s="52">
        <f>SUMIFS(데이터!$G:$G,데이터!$F:$F,$D213,데이터!$N:$N,$A$1,데이터!$O:$O,R$1)</f>
        <v>0</v>
      </c>
      <c r="T213" s="51">
        <f>COUNTIFS(데이터!$F:$F,$D213,데이터!$N:$N,$A$1,데이터!$O:$O,T$1)</f>
        <v>0</v>
      </c>
      <c r="U213" s="52">
        <f>SUMIFS(데이터!$G:$G,데이터!$F:$F,$D213,데이터!$N:$N,$A$1,데이터!$O:$O,T$1)</f>
        <v>0</v>
      </c>
      <c r="V213" s="51">
        <f>COUNTIFS(데이터!$F:$F,$D213,데이터!$N:$N,$A$1,데이터!$O:$O,V$1)</f>
        <v>0</v>
      </c>
      <c r="W213" s="52">
        <f>SUMIFS(데이터!$G:$G,데이터!$F:$F,$D213,데이터!$N:$N,$A$1,데이터!$O:$O,V$1)</f>
        <v>0</v>
      </c>
      <c r="X213" s="51">
        <f>COUNTIFS(데이터!$F:$F,$D213,데이터!$N:$N,$A$1,데이터!$O:$O,X$1)</f>
        <v>1</v>
      </c>
      <c r="Y213" s="52">
        <f>SUMIFS(데이터!$G:$G,데이터!$F:$F,$D213,데이터!$N:$N,$A$1,데이터!$O:$O,X$1)</f>
        <v>1</v>
      </c>
      <c r="Z213" s="51">
        <f>COUNTIFS(데이터!$F:$F,$D213,데이터!$N:$N,$A$1,데이터!$O:$O,Z$1)</f>
        <v>0</v>
      </c>
      <c r="AA213" s="52">
        <f>SUMIFS(데이터!$G:$G,데이터!$F:$F,$D213,데이터!$N:$N,$A$1,데이터!$O:$O,Z$1)</f>
        <v>0</v>
      </c>
      <c r="AB213" s="51">
        <f>COUNTIFS(데이터!$F:$F,$D213,데이터!$N:$N,$A$1,데이터!$O:$O,AB$1)</f>
        <v>0</v>
      </c>
      <c r="AC213" s="52">
        <f>SUMIFS(데이터!$G:$G,데이터!$F:$F,$D213,데이터!$N:$N,$A$1,데이터!$O:$O,AB$1)</f>
        <v>0</v>
      </c>
      <c r="AD213" s="51">
        <f>COUNTIFS(데이터!$F:$F,$D213,데이터!$N:$N,$A$1,데이터!$O:$O,AD$1)</f>
        <v>17</v>
      </c>
      <c r="AE213" s="52">
        <f>SUMIFS(데이터!$G:$G,데이터!$F:$F,$D213,데이터!$N:$N,$A$1,데이터!$O:$O,AD$1)</f>
        <v>47</v>
      </c>
      <c r="AF213" s="51">
        <f>COUNTIFS(데이터!$F:$F,$D213,데이터!$N:$N,$A$1,데이터!$O:$O,AF$1)</f>
        <v>87</v>
      </c>
      <c r="AG213" s="52">
        <f>SUMIFS(데이터!$G:$G,데이터!$F:$F,$D213,데이터!$N:$N,$A$1,데이터!$O:$O,AF$1)</f>
        <v>168</v>
      </c>
    </row>
    <row r="214" spans="1:33">
      <c r="A214" s="233"/>
      <c r="B214" s="233"/>
      <c r="C214" s="233"/>
      <c r="D214" s="49" t="str">
        <f>연간집계!D214</f>
        <v>벽걸이 캘린더_305_445_15p (월 벽걸이 캘린더_305_445_15p / 305X445 | 벽걸이(링제본) | 없음 | 15p)</v>
      </c>
      <c r="E214" s="50" t="str">
        <f>연간집계!E214</f>
        <v>설치형_월캘린더</v>
      </c>
      <c r="F214" s="51">
        <f>COUNTIFS(데이터!F:F,D214,데이터!$N:$N,$A$1)</f>
        <v>0</v>
      </c>
      <c r="G214" s="52">
        <f>SUMIFS(데이터!G:G,데이터!F:F,D214,데이터!$N:$N,$A$1)</f>
        <v>0</v>
      </c>
      <c r="H214" s="55">
        <f t="shared" si="2"/>
        <v>0</v>
      </c>
      <c r="I214" s="233"/>
      <c r="J214" s="51">
        <f>COUNTIFS(데이터!$F:$F,$D214,데이터!$N:$N,$A$1,데이터!$O:$O,J$1)</f>
        <v>0</v>
      </c>
      <c r="K214" s="52">
        <f>SUMIFS(데이터!$G:$G,데이터!$F:$F,$D214,데이터!$N:$N,$A$1,데이터!$O:$O,J$1)</f>
        <v>0</v>
      </c>
      <c r="L214" s="51">
        <f>COUNTIFS(데이터!$F:$F,$D214,데이터!$N:$N,$A$1,데이터!$O:$O,L$1)</f>
        <v>0</v>
      </c>
      <c r="M214" s="52">
        <f>SUMIFS(데이터!$G:$G,데이터!$F:$F,$D214,데이터!$N:$N,$A$1,데이터!$O:$O,L$1)</f>
        <v>0</v>
      </c>
      <c r="N214" s="51">
        <f>COUNTIFS(데이터!$F:$F,$D214,데이터!$N:$N,$A$1,데이터!$O:$O,N$1)</f>
        <v>0</v>
      </c>
      <c r="O214" s="52">
        <f>SUMIFS(데이터!$G:$G,데이터!$F:$F,$D214,데이터!$N:$N,$A$1,데이터!$O:$O,N$1)</f>
        <v>0</v>
      </c>
      <c r="P214" s="51">
        <f>COUNTIFS(데이터!$F:$F,$D214,데이터!$N:$N,$A$1,데이터!$O:$O,P$1)</f>
        <v>0</v>
      </c>
      <c r="Q214" s="52">
        <f>SUMIFS(데이터!$G:$G,데이터!$F:$F,$D214,데이터!$N:$N,$A$1,데이터!$O:$O,P$1)</f>
        <v>0</v>
      </c>
      <c r="R214" s="51">
        <f>COUNTIFS(데이터!$F:$F,$D214,데이터!$N:$N,$A$1,데이터!$O:$O,R$1)</f>
        <v>0</v>
      </c>
      <c r="S214" s="52">
        <f>SUMIFS(데이터!$G:$G,데이터!$F:$F,$D214,데이터!$N:$N,$A$1,데이터!$O:$O,R$1)</f>
        <v>0</v>
      </c>
      <c r="T214" s="51">
        <f>COUNTIFS(데이터!$F:$F,$D214,데이터!$N:$N,$A$1,데이터!$O:$O,T$1)</f>
        <v>0</v>
      </c>
      <c r="U214" s="52">
        <f>SUMIFS(데이터!$G:$G,데이터!$F:$F,$D214,데이터!$N:$N,$A$1,데이터!$O:$O,T$1)</f>
        <v>0</v>
      </c>
      <c r="V214" s="51">
        <f>COUNTIFS(데이터!$F:$F,$D214,데이터!$N:$N,$A$1,데이터!$O:$O,V$1)</f>
        <v>0</v>
      </c>
      <c r="W214" s="52">
        <f>SUMIFS(데이터!$G:$G,데이터!$F:$F,$D214,데이터!$N:$N,$A$1,데이터!$O:$O,V$1)</f>
        <v>0</v>
      </c>
      <c r="X214" s="51">
        <f>COUNTIFS(데이터!$F:$F,$D214,데이터!$N:$N,$A$1,데이터!$O:$O,X$1)</f>
        <v>0</v>
      </c>
      <c r="Y214" s="52">
        <f>SUMIFS(데이터!$G:$G,데이터!$F:$F,$D214,데이터!$N:$N,$A$1,데이터!$O:$O,X$1)</f>
        <v>0</v>
      </c>
      <c r="Z214" s="51">
        <f>COUNTIFS(데이터!$F:$F,$D214,데이터!$N:$N,$A$1,데이터!$O:$O,Z$1)</f>
        <v>0</v>
      </c>
      <c r="AA214" s="52">
        <f>SUMIFS(데이터!$G:$G,데이터!$F:$F,$D214,데이터!$N:$N,$A$1,데이터!$O:$O,Z$1)</f>
        <v>0</v>
      </c>
      <c r="AB214" s="51">
        <f>COUNTIFS(데이터!$F:$F,$D214,데이터!$N:$N,$A$1,데이터!$O:$O,AB$1)</f>
        <v>0</v>
      </c>
      <c r="AC214" s="52">
        <f>SUMIFS(데이터!$G:$G,데이터!$F:$F,$D214,데이터!$N:$N,$A$1,데이터!$O:$O,AB$1)</f>
        <v>0</v>
      </c>
      <c r="AD214" s="51">
        <f>COUNTIFS(데이터!$F:$F,$D214,데이터!$N:$N,$A$1,데이터!$O:$O,AD$1)</f>
        <v>0</v>
      </c>
      <c r="AE214" s="52">
        <f>SUMIFS(데이터!$G:$G,데이터!$F:$F,$D214,데이터!$N:$N,$A$1,데이터!$O:$O,AD$1)</f>
        <v>0</v>
      </c>
      <c r="AF214" s="51">
        <f>COUNTIFS(데이터!$F:$F,$D214,데이터!$N:$N,$A$1,데이터!$O:$O,AF$1)</f>
        <v>0</v>
      </c>
      <c r="AG214" s="52">
        <f>SUMIFS(데이터!$G:$G,데이터!$F:$F,$D214,데이터!$N:$N,$A$1,데이터!$O:$O,AF$1)</f>
        <v>0</v>
      </c>
    </row>
    <row r="215" spans="1:33">
      <c r="A215" s="233"/>
      <c r="B215" s="233"/>
      <c r="C215" s="76" t="s">
        <v>1295</v>
      </c>
      <c r="D215" s="49" t="str">
        <f>연간집계!D215</f>
        <v>PCMS_벽걸이캘린더 (PCMS_벽걸이 2단 캘린더 / 300x220 | 벽걸이(링제본) | 없음 | 26p)</v>
      </c>
      <c r="E215" s="50" t="str">
        <f>연간집계!E215</f>
        <v>PCMS_벽걸이2단캘린더</v>
      </c>
      <c r="F215" s="51">
        <f>COUNTIFS(데이터!F:F,D215,데이터!$N:$N,$A$1)</f>
        <v>73</v>
      </c>
      <c r="G215" s="52">
        <f>SUMIFS(데이터!G:G,데이터!F:F,D215,데이터!$N:$N,$A$1)</f>
        <v>151</v>
      </c>
      <c r="H215" s="55">
        <f t="shared" si="2"/>
        <v>1.1120930917660922E-2</v>
      </c>
      <c r="I215" s="233"/>
      <c r="J215" s="51">
        <f>COUNTIFS(데이터!$F:$F,$D215,데이터!$N:$N,$A$1,데이터!$O:$O,J$1)</f>
        <v>0</v>
      </c>
      <c r="K215" s="52">
        <f>SUMIFS(데이터!$G:$G,데이터!$F:$F,$D215,데이터!$N:$N,$A$1,데이터!$O:$O,J$1)</f>
        <v>0</v>
      </c>
      <c r="L215" s="51">
        <f>COUNTIFS(데이터!$F:$F,$D215,데이터!$N:$N,$A$1,데이터!$O:$O,L$1)</f>
        <v>0</v>
      </c>
      <c r="M215" s="52">
        <f>SUMIFS(데이터!$G:$G,데이터!$F:$F,$D215,데이터!$N:$N,$A$1,데이터!$O:$O,L$1)</f>
        <v>0</v>
      </c>
      <c r="N215" s="51">
        <f>COUNTIFS(데이터!$F:$F,$D215,데이터!$N:$N,$A$1,데이터!$O:$O,N$1)</f>
        <v>0</v>
      </c>
      <c r="O215" s="52">
        <f>SUMIFS(데이터!$G:$G,데이터!$F:$F,$D215,데이터!$N:$N,$A$1,데이터!$O:$O,N$1)</f>
        <v>0</v>
      </c>
      <c r="P215" s="51">
        <f>COUNTIFS(데이터!$F:$F,$D215,데이터!$N:$N,$A$1,데이터!$O:$O,P$1)</f>
        <v>0</v>
      </c>
      <c r="Q215" s="52">
        <f>SUMIFS(데이터!$G:$G,데이터!$F:$F,$D215,데이터!$N:$N,$A$1,데이터!$O:$O,P$1)</f>
        <v>0</v>
      </c>
      <c r="R215" s="51">
        <f>COUNTIFS(데이터!$F:$F,$D215,데이터!$N:$N,$A$1,데이터!$O:$O,R$1)</f>
        <v>0</v>
      </c>
      <c r="S215" s="52">
        <f>SUMIFS(데이터!$G:$G,데이터!$F:$F,$D215,데이터!$N:$N,$A$1,데이터!$O:$O,R$1)</f>
        <v>0</v>
      </c>
      <c r="T215" s="51">
        <f>COUNTIFS(데이터!$F:$F,$D215,데이터!$N:$N,$A$1,데이터!$O:$O,T$1)</f>
        <v>0</v>
      </c>
      <c r="U215" s="52">
        <f>SUMIFS(데이터!$G:$G,데이터!$F:$F,$D215,데이터!$N:$N,$A$1,데이터!$O:$O,T$1)</f>
        <v>0</v>
      </c>
      <c r="V215" s="51">
        <f>COUNTIFS(데이터!$F:$F,$D215,데이터!$N:$N,$A$1,데이터!$O:$O,V$1)</f>
        <v>0</v>
      </c>
      <c r="W215" s="52">
        <f>SUMIFS(데이터!$G:$G,데이터!$F:$F,$D215,데이터!$N:$N,$A$1,데이터!$O:$O,V$1)</f>
        <v>0</v>
      </c>
      <c r="X215" s="51">
        <f>COUNTIFS(데이터!$F:$F,$D215,데이터!$N:$N,$A$1,데이터!$O:$O,X$1)</f>
        <v>0</v>
      </c>
      <c r="Y215" s="52">
        <f>SUMIFS(데이터!$G:$G,데이터!$F:$F,$D215,데이터!$N:$N,$A$1,데이터!$O:$O,X$1)</f>
        <v>0</v>
      </c>
      <c r="Z215" s="51">
        <f>COUNTIFS(데이터!$F:$F,$D215,데이터!$N:$N,$A$1,데이터!$O:$O,Z$1)</f>
        <v>0</v>
      </c>
      <c r="AA215" s="52">
        <f>SUMIFS(데이터!$G:$G,데이터!$F:$F,$D215,데이터!$N:$N,$A$1,데이터!$O:$O,Z$1)</f>
        <v>0</v>
      </c>
      <c r="AB215" s="51">
        <f>COUNTIFS(데이터!$F:$F,$D215,데이터!$N:$N,$A$1,데이터!$O:$O,AB$1)</f>
        <v>0</v>
      </c>
      <c r="AC215" s="52">
        <f>SUMIFS(데이터!$G:$G,데이터!$F:$F,$D215,데이터!$N:$N,$A$1,데이터!$O:$O,AB$1)</f>
        <v>0</v>
      </c>
      <c r="AD215" s="51">
        <f>COUNTIFS(데이터!$F:$F,$D215,데이터!$N:$N,$A$1,데이터!$O:$O,AD$1)</f>
        <v>12</v>
      </c>
      <c r="AE215" s="52">
        <f>SUMIFS(데이터!$G:$G,데이터!$F:$F,$D215,데이터!$N:$N,$A$1,데이터!$O:$O,AD$1)</f>
        <v>31</v>
      </c>
      <c r="AF215" s="51">
        <f>COUNTIFS(데이터!$F:$F,$D215,데이터!$N:$N,$A$1,데이터!$O:$O,AF$1)</f>
        <v>61</v>
      </c>
      <c r="AG215" s="52">
        <f>SUMIFS(데이터!$G:$G,데이터!$F:$F,$D215,데이터!$N:$N,$A$1,데이터!$O:$O,AF$1)</f>
        <v>120</v>
      </c>
    </row>
    <row r="216" spans="1:33">
      <c r="A216" s="233"/>
      <c r="B216" s="233"/>
      <c r="C216" s="76" t="s">
        <v>1298</v>
      </c>
      <c r="D216" s="49" t="str">
        <f>연간집계!D216</f>
        <v>PCMS_벽걸이캘린더 (PCMS_우드월캘린더 / 305x445 | 벽걸이(우드바) | 없음 | 15p)</v>
      </c>
      <c r="E216" s="50" t="str">
        <f>연간집계!E216</f>
        <v>PCMS_우드월캘린더</v>
      </c>
      <c r="F216" s="51">
        <f>COUNTIFS(데이터!F:F,D216,데이터!$N:$N,$A$1)</f>
        <v>81</v>
      </c>
      <c r="G216" s="52">
        <f>SUMIFS(데이터!G:G,데이터!F:F,D216,데이터!$N:$N,$A$1)</f>
        <v>155</v>
      </c>
      <c r="H216" s="55">
        <f t="shared" si="2"/>
        <v>1.1415525114155251E-2</v>
      </c>
      <c r="I216" s="233"/>
      <c r="J216" s="51">
        <f>COUNTIFS(데이터!$F:$F,$D216,데이터!$N:$N,$A$1,데이터!$O:$O,J$1)</f>
        <v>0</v>
      </c>
      <c r="K216" s="52">
        <f>SUMIFS(데이터!$G:$G,데이터!$F:$F,$D216,데이터!$N:$N,$A$1,데이터!$O:$O,J$1)</f>
        <v>0</v>
      </c>
      <c r="L216" s="51">
        <f>COUNTIFS(데이터!$F:$F,$D216,데이터!$N:$N,$A$1,데이터!$O:$O,L$1)</f>
        <v>0</v>
      </c>
      <c r="M216" s="52">
        <f>SUMIFS(데이터!$G:$G,데이터!$F:$F,$D216,데이터!$N:$N,$A$1,데이터!$O:$O,L$1)</f>
        <v>0</v>
      </c>
      <c r="N216" s="51">
        <f>COUNTIFS(데이터!$F:$F,$D216,데이터!$N:$N,$A$1,데이터!$O:$O,N$1)</f>
        <v>0</v>
      </c>
      <c r="O216" s="52">
        <f>SUMIFS(데이터!$G:$G,데이터!$F:$F,$D216,데이터!$N:$N,$A$1,데이터!$O:$O,N$1)</f>
        <v>0</v>
      </c>
      <c r="P216" s="51">
        <f>COUNTIFS(데이터!$F:$F,$D216,데이터!$N:$N,$A$1,데이터!$O:$O,P$1)</f>
        <v>0</v>
      </c>
      <c r="Q216" s="52">
        <f>SUMIFS(데이터!$G:$G,데이터!$F:$F,$D216,데이터!$N:$N,$A$1,데이터!$O:$O,P$1)</f>
        <v>0</v>
      </c>
      <c r="R216" s="51">
        <f>COUNTIFS(데이터!$F:$F,$D216,데이터!$N:$N,$A$1,데이터!$O:$O,R$1)</f>
        <v>0</v>
      </c>
      <c r="S216" s="52">
        <f>SUMIFS(데이터!$G:$G,데이터!$F:$F,$D216,데이터!$N:$N,$A$1,데이터!$O:$O,R$1)</f>
        <v>0</v>
      </c>
      <c r="T216" s="51">
        <f>COUNTIFS(데이터!$F:$F,$D216,데이터!$N:$N,$A$1,데이터!$O:$O,T$1)</f>
        <v>0</v>
      </c>
      <c r="U216" s="52">
        <f>SUMIFS(데이터!$G:$G,데이터!$F:$F,$D216,데이터!$N:$N,$A$1,데이터!$O:$O,T$1)</f>
        <v>0</v>
      </c>
      <c r="V216" s="51">
        <f>COUNTIFS(데이터!$F:$F,$D216,데이터!$N:$N,$A$1,데이터!$O:$O,V$1)</f>
        <v>0</v>
      </c>
      <c r="W216" s="52">
        <f>SUMIFS(데이터!$G:$G,데이터!$F:$F,$D216,데이터!$N:$N,$A$1,데이터!$O:$O,V$1)</f>
        <v>0</v>
      </c>
      <c r="X216" s="51">
        <f>COUNTIFS(데이터!$F:$F,$D216,데이터!$N:$N,$A$1,데이터!$O:$O,X$1)</f>
        <v>0</v>
      </c>
      <c r="Y216" s="52">
        <f>SUMIFS(데이터!$G:$G,데이터!$F:$F,$D216,데이터!$N:$N,$A$1,데이터!$O:$O,X$1)</f>
        <v>0</v>
      </c>
      <c r="Z216" s="51">
        <f>COUNTIFS(데이터!$F:$F,$D216,데이터!$N:$N,$A$1,데이터!$O:$O,Z$1)</f>
        <v>2</v>
      </c>
      <c r="AA216" s="52">
        <f>SUMIFS(데이터!$G:$G,데이터!$F:$F,$D216,데이터!$N:$N,$A$1,데이터!$O:$O,Z$1)</f>
        <v>4</v>
      </c>
      <c r="AB216" s="51">
        <f>COUNTIFS(데이터!$F:$F,$D216,데이터!$N:$N,$A$1,데이터!$O:$O,AB$1)</f>
        <v>0</v>
      </c>
      <c r="AC216" s="52">
        <f>SUMIFS(데이터!$G:$G,데이터!$F:$F,$D216,데이터!$N:$N,$A$1,데이터!$O:$O,AB$1)</f>
        <v>0</v>
      </c>
      <c r="AD216" s="51">
        <f>COUNTIFS(데이터!$F:$F,$D216,데이터!$N:$N,$A$1,데이터!$O:$O,AD$1)</f>
        <v>18</v>
      </c>
      <c r="AE216" s="52">
        <f>SUMIFS(데이터!$G:$G,데이터!$F:$F,$D216,데이터!$N:$N,$A$1,데이터!$O:$O,AD$1)</f>
        <v>43</v>
      </c>
      <c r="AF216" s="51">
        <f>COUNTIFS(데이터!$F:$F,$D216,데이터!$N:$N,$A$1,데이터!$O:$O,AF$1)</f>
        <v>61</v>
      </c>
      <c r="AG216" s="52">
        <f>SUMIFS(데이터!$G:$G,데이터!$F:$F,$D216,데이터!$N:$N,$A$1,데이터!$O:$O,AF$1)</f>
        <v>108</v>
      </c>
    </row>
    <row r="217" spans="1:33">
      <c r="A217" s="251" t="s">
        <v>1301</v>
      </c>
      <c r="B217" s="107" t="s">
        <v>1302</v>
      </c>
      <c r="C217" s="76" t="s">
        <v>1303</v>
      </c>
      <c r="D217" s="49" t="str">
        <f>연간집계!D217</f>
        <v>굿즈마루_액자 (PCMS_우드스탠드 아크릴액자 / 127x176 | 투명 | 없음 | 1p | 모양 1)</v>
      </c>
      <c r="E217" s="50" t="str">
        <f>연간집계!E217</f>
        <v>PCMS_우드스탠드아크릴액자</v>
      </c>
      <c r="F217" s="51">
        <f>COUNTIFS(데이터!F:F,D217,데이터!$N:$N,$A$1)</f>
        <v>53</v>
      </c>
      <c r="G217" s="52">
        <f>SUMIFS(데이터!G:G,데이터!F:F,D217,데이터!$N:$N,$A$1)</f>
        <v>89</v>
      </c>
      <c r="H217" s="55">
        <f t="shared" si="2"/>
        <v>6.5547208719988212E-3</v>
      </c>
      <c r="I217" s="77">
        <f>G217</f>
        <v>89</v>
      </c>
      <c r="J217" s="51">
        <f>COUNTIFS(데이터!$F:$F,$D217,데이터!$N:$N,$A$1,데이터!$O:$O,J$1)</f>
        <v>0</v>
      </c>
      <c r="K217" s="52">
        <f>SUMIFS(데이터!$G:$G,데이터!$F:$F,$D217,데이터!$N:$N,$A$1,데이터!$O:$O,J$1)</f>
        <v>0</v>
      </c>
      <c r="L217" s="51">
        <f>COUNTIFS(데이터!$F:$F,$D217,데이터!$N:$N,$A$1,데이터!$O:$O,L$1)</f>
        <v>0</v>
      </c>
      <c r="M217" s="52">
        <f>SUMIFS(데이터!$G:$G,데이터!$F:$F,$D217,데이터!$N:$N,$A$1,데이터!$O:$O,L$1)</f>
        <v>0</v>
      </c>
      <c r="N217" s="51">
        <f>COUNTIFS(데이터!$F:$F,$D217,데이터!$N:$N,$A$1,데이터!$O:$O,N$1)</f>
        <v>0</v>
      </c>
      <c r="O217" s="52">
        <f>SUMIFS(데이터!$G:$G,데이터!$F:$F,$D217,데이터!$N:$N,$A$1,데이터!$O:$O,N$1)</f>
        <v>0</v>
      </c>
      <c r="P217" s="51">
        <f>COUNTIFS(데이터!$F:$F,$D217,데이터!$N:$N,$A$1,데이터!$O:$O,P$1)</f>
        <v>0</v>
      </c>
      <c r="Q217" s="52">
        <f>SUMIFS(데이터!$G:$G,데이터!$F:$F,$D217,데이터!$N:$N,$A$1,데이터!$O:$O,P$1)</f>
        <v>0</v>
      </c>
      <c r="R217" s="51">
        <f>COUNTIFS(데이터!$F:$F,$D217,데이터!$N:$N,$A$1,데이터!$O:$O,R$1)</f>
        <v>0</v>
      </c>
      <c r="S217" s="52">
        <f>SUMIFS(데이터!$G:$G,데이터!$F:$F,$D217,데이터!$N:$N,$A$1,데이터!$O:$O,R$1)</f>
        <v>0</v>
      </c>
      <c r="T217" s="51">
        <f>COUNTIFS(데이터!$F:$F,$D217,데이터!$N:$N,$A$1,데이터!$O:$O,T$1)</f>
        <v>0</v>
      </c>
      <c r="U217" s="52">
        <f>SUMIFS(데이터!$G:$G,데이터!$F:$F,$D217,데이터!$N:$N,$A$1,데이터!$O:$O,T$1)</f>
        <v>0</v>
      </c>
      <c r="V217" s="51">
        <f>COUNTIFS(데이터!$F:$F,$D217,데이터!$N:$N,$A$1,데이터!$O:$O,V$1)</f>
        <v>0</v>
      </c>
      <c r="W217" s="52">
        <f>SUMIFS(데이터!$G:$G,데이터!$F:$F,$D217,데이터!$N:$N,$A$1,데이터!$O:$O,V$1)</f>
        <v>0</v>
      </c>
      <c r="X217" s="51">
        <f>COUNTIFS(데이터!$F:$F,$D217,데이터!$N:$N,$A$1,데이터!$O:$O,X$1)</f>
        <v>3</v>
      </c>
      <c r="Y217" s="52">
        <f>SUMIFS(데이터!$G:$G,데이터!$F:$F,$D217,데이터!$N:$N,$A$1,데이터!$O:$O,X$1)</f>
        <v>3</v>
      </c>
      <c r="Z217" s="51">
        <f>COUNTIFS(데이터!$F:$F,$D217,데이터!$N:$N,$A$1,데이터!$O:$O,Z$1)</f>
        <v>13</v>
      </c>
      <c r="AA217" s="52">
        <f>SUMIFS(데이터!$G:$G,데이터!$F:$F,$D217,데이터!$N:$N,$A$1,데이터!$O:$O,Z$1)</f>
        <v>14</v>
      </c>
      <c r="AB217" s="51">
        <f>COUNTIFS(데이터!$F:$F,$D217,데이터!$N:$N,$A$1,데이터!$O:$O,AB$1)</f>
        <v>15</v>
      </c>
      <c r="AC217" s="52">
        <f>SUMIFS(데이터!$G:$G,데이터!$F:$F,$D217,데이터!$N:$N,$A$1,데이터!$O:$O,AB$1)</f>
        <v>18</v>
      </c>
      <c r="AD217" s="51">
        <f>COUNTIFS(데이터!$F:$F,$D217,데이터!$N:$N,$A$1,데이터!$O:$O,AD$1)</f>
        <v>10</v>
      </c>
      <c r="AE217" s="52">
        <f>SUMIFS(데이터!$G:$G,데이터!$F:$F,$D217,데이터!$N:$N,$A$1,데이터!$O:$O,AD$1)</f>
        <v>14</v>
      </c>
      <c r="AF217" s="51">
        <f>COUNTIFS(데이터!$F:$F,$D217,데이터!$N:$N,$A$1,데이터!$O:$O,AF$1)</f>
        <v>12</v>
      </c>
      <c r="AG217" s="52">
        <f>SUMIFS(데이터!$G:$G,데이터!$F:$F,$D217,데이터!$N:$N,$A$1,데이터!$O:$O,AF$1)</f>
        <v>40</v>
      </c>
    </row>
    <row r="218" spans="1:33">
      <c r="A218" s="233"/>
      <c r="B218" s="252" t="s">
        <v>1306</v>
      </c>
      <c r="C218" s="242" t="s">
        <v>1307</v>
      </c>
      <c r="D218" s="49" t="str">
        <f>연간집계!D218</f>
        <v>포토액자 (심플액자_7색_305x431_1p_단면낱장 / 305X431 | 낱장출력 | 없음 | 1p | 액자색상 1)</v>
      </c>
      <c r="E218" s="50" t="str">
        <f>연간집계!E218</f>
        <v>심플액자 305_블랙</v>
      </c>
      <c r="F218" s="51">
        <f>COUNTIFS(데이터!F:F,D218,데이터!$N:$N,$A$1,데이터!$J:$J,"블랙")</f>
        <v>31</v>
      </c>
      <c r="G218" s="52">
        <f>SUMIFS(데이터!G:G,데이터!F:F,D218,데이터!$N:$N,$A$1,데이터!$J:$J,"블랙")</f>
        <v>40</v>
      </c>
      <c r="H218" s="55">
        <f t="shared" si="2"/>
        <v>2.9459419649432907E-3</v>
      </c>
      <c r="I218" s="232">
        <f>SUM(G218:G221)</f>
        <v>85</v>
      </c>
      <c r="J218" s="51">
        <f>COUNTIFS(데이터!$F:$F,$D218,데이터!$N:$N,$A$1,데이터!$O:$O,J$1,데이터!$J:$J,"블랙")</f>
        <v>0</v>
      </c>
      <c r="K218" s="52">
        <f>SUMIFS(데이터!$G:$G,데이터!$F:$F,$D218,데이터!$N:$N,$A$1,데이터!$O:$O,J$1,데이터!$J:$J,"블랙")</f>
        <v>0</v>
      </c>
      <c r="L218" s="51">
        <f>COUNTIFS(데이터!$F:$F,$D218,데이터!$N:$N,$A$1,데이터!$O:$O,L$1,데이터!$J:$J,"블랙")</f>
        <v>0</v>
      </c>
      <c r="M218" s="52">
        <f>SUMIFS(데이터!$G:$G,데이터!$F:$F,$D218,데이터!$N:$N,$A$1,데이터!$O:$O,L$1,데이터!$J:$J,"블랙")</f>
        <v>0</v>
      </c>
      <c r="N218" s="51">
        <f>COUNTIFS(데이터!$F:$F,$D218,데이터!$N:$N,$A$1,데이터!$O:$O,N$1,데이터!$J:$J,"블랙")</f>
        <v>0</v>
      </c>
      <c r="O218" s="52">
        <f>SUMIFS(데이터!$G:$G,데이터!$F:$F,$D218,데이터!$N:$N,$A$1,데이터!$O:$O,N$1,데이터!$J:$J,"블랙")</f>
        <v>0</v>
      </c>
      <c r="P218" s="51">
        <f>COUNTIFS(데이터!$F:$F,$D218,데이터!$N:$N,$A$1,데이터!$O:$O,P$1,데이터!$J:$J,"블랙")</f>
        <v>0</v>
      </c>
      <c r="Q218" s="52">
        <f>SUMIFS(데이터!$G:$G,데이터!$F:$F,$D218,데이터!$N:$N,$A$1,데이터!$O:$O,P$1,데이터!$J:$J,"블랙")</f>
        <v>0</v>
      </c>
      <c r="R218" s="51">
        <f>COUNTIFS(데이터!$F:$F,$D218,데이터!$N:$N,$A$1,데이터!$O:$O,R$1,데이터!$J:$J,"블랙")</f>
        <v>0</v>
      </c>
      <c r="S218" s="52">
        <f>SUMIFS(데이터!$G:$G,데이터!$F:$F,$D218,데이터!$N:$N,$A$1,데이터!$O:$O,R$1,데이터!$J:$J,"블랙")</f>
        <v>0</v>
      </c>
      <c r="T218" s="51">
        <f>COUNTIFS(데이터!$F:$F,$D218,데이터!$N:$N,$A$1,데이터!$O:$O,T$1,데이터!$J:$J,"블랙")</f>
        <v>0</v>
      </c>
      <c r="U218" s="52">
        <f>SUMIFS(데이터!$G:$G,데이터!$F:$F,$D218,데이터!$N:$N,$A$1,데이터!$O:$O,T$1,데이터!$J:$J,"블랙")</f>
        <v>0</v>
      </c>
      <c r="V218" s="51">
        <f>COUNTIFS(데이터!$F:$F,$D218,데이터!$N:$N,$A$1,데이터!$O:$O,V$1,데이터!$J:$J,"블랙")</f>
        <v>0</v>
      </c>
      <c r="W218" s="52">
        <f>SUMIFS(데이터!$G:$G,데이터!$F:$F,$D218,데이터!$N:$N,$A$1,데이터!$O:$O,V$1,데이터!$J:$J,"블랙")</f>
        <v>0</v>
      </c>
      <c r="X218" s="51">
        <f>COUNTIFS(데이터!$F:$F,$D218,데이터!$N:$N,$A$1,데이터!$O:$O,X$1,데이터!$J:$J,"블랙")</f>
        <v>4</v>
      </c>
      <c r="Y218" s="52">
        <f>SUMIFS(데이터!$G:$G,데이터!$F:$F,$D218,데이터!$N:$N,$A$1,데이터!$O:$O,X$1,데이터!$J:$J,"블랙")</f>
        <v>5</v>
      </c>
      <c r="Z218" s="51">
        <f>COUNTIFS(데이터!$F:$F,$D218,데이터!$N:$N,$A$1,데이터!$O:$O,Z$1,데이터!$J:$J,"블랙")</f>
        <v>16</v>
      </c>
      <c r="AA218" s="52">
        <f>SUMIFS(데이터!$G:$G,데이터!$F:$F,$D218,데이터!$N:$N,$A$1,데이터!$O:$O,Z$1,데이터!$J:$J,"블랙")</f>
        <v>22</v>
      </c>
      <c r="AB218" s="51">
        <f>COUNTIFS(데이터!$F:$F,$D218,데이터!$N:$N,$A$1,데이터!$O:$O,AB$1,데이터!$J:$J,"블랙")</f>
        <v>1</v>
      </c>
      <c r="AC218" s="52">
        <f>SUMIFS(데이터!$G:$G,데이터!$F:$F,$D218,데이터!$N:$N,$A$1,데이터!$O:$O,AB$1,데이터!$J:$J,"블랙")</f>
        <v>1</v>
      </c>
      <c r="AD218" s="51">
        <f>COUNTIFS(데이터!$F:$F,$D218,데이터!$N:$N,$A$1,데이터!$O:$O,AD$1,데이터!$J:$J,"블랙")</f>
        <v>8</v>
      </c>
      <c r="AE218" s="52">
        <f>SUMIFS(데이터!$G:$G,데이터!$F:$F,$D218,데이터!$N:$N,$A$1,데이터!$O:$O,AD$1,데이터!$J:$J,"블랙")</f>
        <v>10</v>
      </c>
      <c r="AF218" s="51">
        <f>COUNTIFS(데이터!$F:$F,$D218,데이터!$N:$N,$A$1,데이터!$O:$O,AF$1,데이터!$J:$J,"블랙")</f>
        <v>2</v>
      </c>
      <c r="AG218" s="52">
        <f>SUMIFS(데이터!$G:$G,데이터!$F:$F,$D218,데이터!$N:$N,$A$1,데이터!$O:$O,AF$1,데이터!$J:$J,"블랙")</f>
        <v>2</v>
      </c>
    </row>
    <row r="219" spans="1:33">
      <c r="A219" s="233"/>
      <c r="B219" s="233"/>
      <c r="C219" s="233"/>
      <c r="D219" s="49" t="str">
        <f>연간집계!D219</f>
        <v>포토액자 (심플액자_7색_305x431_1p_단면낱장 / 305X431 | 낱장출력 | 없음 | 1p | 액자색상 1)</v>
      </c>
      <c r="E219" s="50" t="str">
        <f>연간집계!E219</f>
        <v>심플액자 305_화이트</v>
      </c>
      <c r="F219" s="51">
        <f>COUNTIFS(데이터!F:F,D219,데이터!$N:$N,$A$1,데이터!$J:$J,"화이트")</f>
        <v>6</v>
      </c>
      <c r="G219" s="52">
        <f>SUMIFS(데이터!G:G,데이터!F:F,D219,데이터!$N:$N,$A$1,데이터!$J:$J,"화이트")</f>
        <v>17</v>
      </c>
      <c r="H219" s="55"/>
      <c r="I219" s="233"/>
      <c r="J219" s="51">
        <f>COUNTIFS(데이터!$F:$F,$D219,데이터!$N:$N,$A$1,데이터!$O:$O,J$1,데이터!$J:$J,"화이트")</f>
        <v>0</v>
      </c>
      <c r="K219" s="52">
        <f>SUMIFS(데이터!$G:$G,데이터!$F:$F,$D219,데이터!$N:$N,$A$1,데이터!$O:$O,J$1,데이터!$J:$J,"화이트")</f>
        <v>0</v>
      </c>
      <c r="L219" s="51">
        <f>COUNTIFS(데이터!$F:$F,$D219,데이터!$N:$N,$A$1,데이터!$O:$O,L$1,데이터!$J:$J,"화이트")</f>
        <v>0</v>
      </c>
      <c r="M219" s="52">
        <f>SUMIFS(데이터!$G:$G,데이터!$F:$F,$D219,데이터!$N:$N,$A$1,데이터!$O:$O,L$1,데이터!$J:$J,"화이트")</f>
        <v>0</v>
      </c>
      <c r="N219" s="51">
        <f>COUNTIFS(데이터!$F:$F,$D219,데이터!$N:$N,$A$1,데이터!$O:$O,N$1,데이터!$J:$J,"화이트")</f>
        <v>0</v>
      </c>
      <c r="O219" s="52">
        <f>SUMIFS(데이터!$G:$G,데이터!$F:$F,$D219,데이터!$N:$N,$A$1,데이터!$O:$O,N$1,데이터!$J:$J,"화이트")</f>
        <v>0</v>
      </c>
      <c r="P219" s="51">
        <f>COUNTIFS(데이터!$F:$F,$D219,데이터!$N:$N,$A$1,데이터!$O:$O,P$1,데이터!$J:$J,"화이트")</f>
        <v>0</v>
      </c>
      <c r="Q219" s="52">
        <f>SUMIFS(데이터!$G:$G,데이터!$F:$F,$D219,데이터!$N:$N,$A$1,데이터!$O:$O,P$1,데이터!$J:$J,"화이트")</f>
        <v>0</v>
      </c>
      <c r="R219" s="51">
        <f>COUNTIFS(데이터!$F:$F,$D219,데이터!$N:$N,$A$1,데이터!$O:$O,R$1,데이터!$J:$J,"화이트")</f>
        <v>0</v>
      </c>
      <c r="S219" s="52">
        <f>SUMIFS(데이터!$G:$G,데이터!$F:$F,$D219,데이터!$N:$N,$A$1,데이터!$O:$O,R$1,데이터!$J:$J,"화이트")</f>
        <v>0</v>
      </c>
      <c r="T219" s="51">
        <f>COUNTIFS(데이터!$F:$F,$D219,데이터!$N:$N,$A$1,데이터!$O:$O,T$1,데이터!$J:$J,"화이트")</f>
        <v>0</v>
      </c>
      <c r="U219" s="52">
        <f>SUMIFS(데이터!$G:$G,데이터!$F:$F,$D219,데이터!$N:$N,$A$1,데이터!$O:$O,T$1,데이터!$J:$J,"화이트")</f>
        <v>0</v>
      </c>
      <c r="V219" s="51">
        <f>COUNTIFS(데이터!$F:$F,$D219,데이터!$N:$N,$A$1,데이터!$O:$O,V$1,데이터!$J:$J,"화이트")</f>
        <v>0</v>
      </c>
      <c r="W219" s="52">
        <f>SUMIFS(데이터!$G:$G,데이터!$F:$F,$D219,데이터!$N:$N,$A$1,데이터!$O:$O,V$1,데이터!$J:$J,"화이트")</f>
        <v>0</v>
      </c>
      <c r="X219" s="51">
        <f>COUNTIFS(데이터!$F:$F,$D219,데이터!$N:$N,$A$1,데이터!$O:$O,X$1,데이터!$J:$J,"화이트")</f>
        <v>0</v>
      </c>
      <c r="Y219" s="52">
        <f>SUMIFS(데이터!$G:$G,데이터!$F:$F,$D219,데이터!$N:$N,$A$1,데이터!$O:$O,X$1,데이터!$J:$J,"화이트")</f>
        <v>0</v>
      </c>
      <c r="Z219" s="51">
        <f>COUNTIFS(데이터!$F:$F,$D219,데이터!$N:$N,$A$1,데이터!$O:$O,Z$1,데이터!$J:$J,"화이트")</f>
        <v>4</v>
      </c>
      <c r="AA219" s="52">
        <f>SUMIFS(데이터!$G:$G,데이터!$F:$F,$D219,데이터!$N:$N,$A$1,데이터!$O:$O,Z$1,데이터!$J:$J,"화이트")</f>
        <v>4</v>
      </c>
      <c r="AB219" s="51">
        <f>COUNTIFS(데이터!$F:$F,$D219,데이터!$N:$N,$A$1,데이터!$O:$O,AB$1,데이터!$J:$J,"화이트")</f>
        <v>0</v>
      </c>
      <c r="AC219" s="52">
        <f>SUMIFS(데이터!$G:$G,데이터!$F:$F,$D219,데이터!$N:$N,$A$1,데이터!$O:$O,AB$1,데이터!$J:$J,"화이트")</f>
        <v>0</v>
      </c>
      <c r="AD219" s="51">
        <f>COUNTIFS(데이터!$F:$F,$D219,데이터!$N:$N,$A$1,데이터!$O:$O,AD$1,데이터!$J:$J,"화이트")</f>
        <v>1</v>
      </c>
      <c r="AE219" s="52">
        <f>SUMIFS(데이터!$G:$G,데이터!$F:$F,$D219,데이터!$N:$N,$A$1,데이터!$O:$O,AD$1,데이터!$J:$J,"화이트")</f>
        <v>12</v>
      </c>
      <c r="AF219" s="51">
        <f>COUNTIFS(데이터!$F:$F,$D219,데이터!$N:$N,$A$1,데이터!$O:$O,AF$1,데이터!$J:$J,"화이트")</f>
        <v>1</v>
      </c>
      <c r="AG219" s="52">
        <f>SUMIFS(데이터!$G:$G,데이터!$F:$F,$D219,데이터!$N:$N,$A$1,데이터!$O:$O,AF$1,데이터!$J:$J,"화이트")</f>
        <v>1</v>
      </c>
    </row>
    <row r="220" spans="1:33">
      <c r="A220" s="233"/>
      <c r="B220" s="233"/>
      <c r="C220" s="233"/>
      <c r="D220" s="49" t="str">
        <f>연간집계!D220</f>
        <v>포토액자 (심플액자_7색_203x254_1p_단면낱장 / 203X254 | 낱장출력 | 없음 | 1p | 액자색상 1)</v>
      </c>
      <c r="E220" s="50" t="str">
        <f>연간집계!E220</f>
        <v>심플액자 203_블랙</v>
      </c>
      <c r="F220" s="51">
        <f>COUNTIFS(데이터!F:F,D220,데이터!$N:$N,$A$1,데이터!$J:$J,"블랙")</f>
        <v>13</v>
      </c>
      <c r="G220" s="52">
        <f>SUMIFS(데이터!G:G,데이터!F:F,D220,데이터!$N:$N,$A$1,데이터!$J:$J,"블랙")</f>
        <v>17</v>
      </c>
      <c r="H220" s="55"/>
      <c r="I220" s="233"/>
      <c r="J220" s="51">
        <f>COUNTIFS(데이터!$F:$F,$D220,데이터!$N:$N,$A$1,데이터!$O:$O,J$1,데이터!$J:$J,"블랙")</f>
        <v>0</v>
      </c>
      <c r="K220" s="52">
        <f>SUMIFS(데이터!$G:$G,데이터!$F:$F,$D220,데이터!$N:$N,$A$1,데이터!$O:$O,J$1,데이터!$J:$J,"블랙")</f>
        <v>0</v>
      </c>
      <c r="L220" s="51">
        <f>COUNTIFS(데이터!$F:$F,$D220,데이터!$N:$N,$A$1,데이터!$O:$O,L$1,데이터!$J:$J,"블랙")</f>
        <v>0</v>
      </c>
      <c r="M220" s="52">
        <f>SUMIFS(데이터!$G:$G,데이터!$F:$F,$D220,데이터!$N:$N,$A$1,데이터!$O:$O,L$1,데이터!$J:$J,"블랙")</f>
        <v>0</v>
      </c>
      <c r="N220" s="51">
        <f>COUNTIFS(데이터!$F:$F,$D220,데이터!$N:$N,$A$1,데이터!$O:$O,N$1,데이터!$J:$J,"블랙")</f>
        <v>0</v>
      </c>
      <c r="O220" s="52">
        <f>SUMIFS(데이터!$G:$G,데이터!$F:$F,$D220,데이터!$N:$N,$A$1,데이터!$O:$O,N$1,데이터!$J:$J,"블랙")</f>
        <v>0</v>
      </c>
      <c r="P220" s="51">
        <f>COUNTIFS(데이터!$F:$F,$D220,데이터!$N:$N,$A$1,데이터!$O:$O,P$1,데이터!$J:$J,"블랙")</f>
        <v>0</v>
      </c>
      <c r="Q220" s="52">
        <f>SUMIFS(데이터!$G:$G,데이터!$F:$F,$D220,데이터!$N:$N,$A$1,데이터!$O:$O,P$1,데이터!$J:$J,"블랙")</f>
        <v>0</v>
      </c>
      <c r="R220" s="51">
        <f>COUNTIFS(데이터!$F:$F,$D220,데이터!$N:$N,$A$1,데이터!$O:$O,R$1,데이터!$J:$J,"블랙")</f>
        <v>0</v>
      </c>
      <c r="S220" s="52">
        <f>SUMIFS(데이터!$G:$G,데이터!$F:$F,$D220,데이터!$N:$N,$A$1,데이터!$O:$O,R$1,데이터!$J:$J,"블랙")</f>
        <v>0</v>
      </c>
      <c r="T220" s="51">
        <f>COUNTIFS(데이터!$F:$F,$D220,데이터!$N:$N,$A$1,데이터!$O:$O,T$1,데이터!$J:$J,"블랙")</f>
        <v>0</v>
      </c>
      <c r="U220" s="52">
        <f>SUMIFS(데이터!$G:$G,데이터!$F:$F,$D220,데이터!$N:$N,$A$1,데이터!$O:$O,T$1,데이터!$J:$J,"블랙")</f>
        <v>0</v>
      </c>
      <c r="V220" s="51">
        <f>COUNTIFS(데이터!$F:$F,$D220,데이터!$N:$N,$A$1,데이터!$O:$O,V$1,데이터!$J:$J,"블랙")</f>
        <v>0</v>
      </c>
      <c r="W220" s="52">
        <f>SUMIFS(데이터!$G:$G,데이터!$F:$F,$D220,데이터!$N:$N,$A$1,데이터!$O:$O,V$1,데이터!$J:$J,"블랙")</f>
        <v>0</v>
      </c>
      <c r="X220" s="51">
        <f>COUNTIFS(데이터!$F:$F,$D220,데이터!$N:$N,$A$1,데이터!$O:$O,X$1,데이터!$J:$J,"블랙")</f>
        <v>0</v>
      </c>
      <c r="Y220" s="52">
        <f>SUMIFS(데이터!$G:$G,데이터!$F:$F,$D220,데이터!$N:$N,$A$1,데이터!$O:$O,X$1,데이터!$J:$J,"블랙")</f>
        <v>0</v>
      </c>
      <c r="Z220" s="51">
        <f>COUNTIFS(데이터!$F:$F,$D220,데이터!$N:$N,$A$1,데이터!$O:$O,Z$1,데이터!$J:$J,"블랙")</f>
        <v>1</v>
      </c>
      <c r="AA220" s="52">
        <f>SUMIFS(데이터!$G:$G,데이터!$F:$F,$D220,데이터!$N:$N,$A$1,데이터!$O:$O,Z$1,데이터!$J:$J,"블랙")</f>
        <v>1</v>
      </c>
      <c r="AB220" s="51">
        <f>COUNTIFS(데이터!$F:$F,$D220,데이터!$N:$N,$A$1,데이터!$O:$O,AB$1,데이터!$J:$J,"블랙")</f>
        <v>5</v>
      </c>
      <c r="AC220" s="52">
        <f>SUMIFS(데이터!$G:$G,데이터!$F:$F,$D220,데이터!$N:$N,$A$1,데이터!$O:$O,AB$1,데이터!$J:$J,"블랙")</f>
        <v>5</v>
      </c>
      <c r="AD220" s="51">
        <f>COUNTIFS(데이터!$F:$F,$D220,데이터!$N:$N,$A$1,데이터!$O:$O,AD$1,데이터!$J:$J,"블랙")</f>
        <v>3</v>
      </c>
      <c r="AE220" s="52">
        <f>SUMIFS(데이터!$G:$G,데이터!$F:$F,$D220,데이터!$N:$N,$A$1,데이터!$O:$O,AD$1,데이터!$J:$J,"블랙")</f>
        <v>3</v>
      </c>
      <c r="AF220" s="51">
        <f>COUNTIFS(데이터!$F:$F,$D220,데이터!$N:$N,$A$1,데이터!$O:$O,AF$1,데이터!$J:$J,"블랙")</f>
        <v>4</v>
      </c>
      <c r="AG220" s="52">
        <f>SUMIFS(데이터!$G:$G,데이터!$F:$F,$D220,데이터!$N:$N,$A$1,데이터!$O:$O,AF$1,데이터!$J:$J,"블랙")</f>
        <v>8</v>
      </c>
    </row>
    <row r="221" spans="1:33">
      <c r="A221" s="233"/>
      <c r="B221" s="233"/>
      <c r="C221" s="233"/>
      <c r="D221" s="49" t="str">
        <f>연간집계!D221</f>
        <v>포토액자 (심플액자_7색_203x254_1p_단면낱장 / 203X254 | 낱장출력 | 없음 | 1p | 액자색상 1)</v>
      </c>
      <c r="E221" s="50" t="str">
        <f>연간집계!E221</f>
        <v>심플액자 203_화이트</v>
      </c>
      <c r="F221" s="51">
        <f>COUNTIFS(데이터!F:F,D221,데이터!$N:$N,$A$1,데이터!$J:$J,"화이트")</f>
        <v>7</v>
      </c>
      <c r="G221" s="52">
        <f>SUMIFS(데이터!G:G,데이터!F:F,D221,데이터!$N:$N,$A$1,데이터!$J:$J,"화이트")</f>
        <v>11</v>
      </c>
      <c r="H221" s="55">
        <f t="shared" ref="H221:H266" si="5">IFERROR($G221/$G$2,"")</f>
        <v>8.1013404035940495E-4</v>
      </c>
      <c r="I221" s="233"/>
      <c r="J221" s="51">
        <f>COUNTIFS(데이터!$F:$F,$D221,데이터!$N:$N,$A$1,데이터!$O:$O,J$1,데이터!$J:$J,"화이트")</f>
        <v>0</v>
      </c>
      <c r="K221" s="52">
        <f>SUMIFS(데이터!$G:$G,데이터!$F:$F,$D221,데이터!$N:$N,$A$1,데이터!$O:$O,J$1,데이터!$J:$J,"화이트")</f>
        <v>0</v>
      </c>
      <c r="L221" s="51">
        <f>COUNTIFS(데이터!$F:$F,$D221,데이터!$N:$N,$A$1,데이터!$O:$O,L$1,데이터!$J:$J,"화이트")</f>
        <v>0</v>
      </c>
      <c r="M221" s="52">
        <f>SUMIFS(데이터!$G:$G,데이터!$F:$F,$D221,데이터!$N:$N,$A$1,데이터!$O:$O,L$1,데이터!$J:$J,"화이트")</f>
        <v>0</v>
      </c>
      <c r="N221" s="51">
        <f>COUNTIFS(데이터!$F:$F,$D221,데이터!$N:$N,$A$1,데이터!$O:$O,N$1,데이터!$J:$J,"화이트")</f>
        <v>0</v>
      </c>
      <c r="O221" s="52">
        <f>SUMIFS(데이터!$G:$G,데이터!$F:$F,$D221,데이터!$N:$N,$A$1,데이터!$O:$O,N$1,데이터!$J:$J,"화이트")</f>
        <v>0</v>
      </c>
      <c r="P221" s="51">
        <f>COUNTIFS(데이터!$F:$F,$D221,데이터!$N:$N,$A$1,데이터!$O:$O,P$1,데이터!$J:$J,"화이트")</f>
        <v>0</v>
      </c>
      <c r="Q221" s="52">
        <f>SUMIFS(데이터!$G:$G,데이터!$F:$F,$D221,데이터!$N:$N,$A$1,데이터!$O:$O,P$1,데이터!$J:$J,"화이트")</f>
        <v>0</v>
      </c>
      <c r="R221" s="51">
        <f>COUNTIFS(데이터!$F:$F,$D221,데이터!$N:$N,$A$1,데이터!$O:$O,R$1,데이터!$J:$J,"화이트")</f>
        <v>0</v>
      </c>
      <c r="S221" s="52">
        <f>SUMIFS(데이터!$G:$G,데이터!$F:$F,$D221,데이터!$N:$N,$A$1,데이터!$O:$O,R$1,데이터!$J:$J,"화이트")</f>
        <v>0</v>
      </c>
      <c r="T221" s="51">
        <f>COUNTIFS(데이터!$F:$F,$D221,데이터!$N:$N,$A$1,데이터!$O:$O,T$1,데이터!$J:$J,"화이트")</f>
        <v>0</v>
      </c>
      <c r="U221" s="52">
        <f>SUMIFS(데이터!$G:$G,데이터!$F:$F,$D221,데이터!$N:$N,$A$1,데이터!$O:$O,T$1,데이터!$J:$J,"화이트")</f>
        <v>0</v>
      </c>
      <c r="V221" s="51">
        <f>COUNTIFS(데이터!$F:$F,$D221,데이터!$N:$N,$A$1,데이터!$O:$O,V$1,데이터!$J:$J,"화이트")</f>
        <v>0</v>
      </c>
      <c r="W221" s="52">
        <f>SUMIFS(데이터!$G:$G,데이터!$F:$F,$D221,데이터!$N:$N,$A$1,데이터!$O:$O,V$1,데이터!$J:$J,"화이트")</f>
        <v>0</v>
      </c>
      <c r="X221" s="51">
        <f>COUNTIFS(데이터!$F:$F,$D221,데이터!$N:$N,$A$1,데이터!$O:$O,X$1,데이터!$J:$J,"화이트")</f>
        <v>0</v>
      </c>
      <c r="Y221" s="52">
        <f>SUMIFS(데이터!$G:$G,데이터!$F:$F,$D221,데이터!$N:$N,$A$1,데이터!$O:$O,X$1,데이터!$J:$J,"화이트")</f>
        <v>0</v>
      </c>
      <c r="Z221" s="51">
        <f>COUNTIFS(데이터!$F:$F,$D221,데이터!$N:$N,$A$1,데이터!$O:$O,Z$1,데이터!$J:$J,"화이트")</f>
        <v>3</v>
      </c>
      <c r="AA221" s="52">
        <f>SUMIFS(데이터!$G:$G,데이터!$F:$F,$D221,데이터!$N:$N,$A$1,데이터!$O:$O,Z$1,데이터!$J:$J,"화이트")</f>
        <v>4</v>
      </c>
      <c r="AB221" s="51">
        <f>COUNTIFS(데이터!$F:$F,$D221,데이터!$N:$N,$A$1,데이터!$O:$O,AB$1,데이터!$J:$J,"화이트")</f>
        <v>1</v>
      </c>
      <c r="AC221" s="52">
        <f>SUMIFS(데이터!$G:$G,데이터!$F:$F,$D221,데이터!$N:$N,$A$1,데이터!$O:$O,AB$1,데이터!$J:$J,"화이트")</f>
        <v>4</v>
      </c>
      <c r="AD221" s="51">
        <f>COUNTIFS(데이터!$F:$F,$D221,데이터!$N:$N,$A$1,데이터!$O:$O,AD$1,데이터!$J:$J,"화이트")</f>
        <v>1</v>
      </c>
      <c r="AE221" s="52">
        <f>SUMIFS(데이터!$G:$G,데이터!$F:$F,$D221,데이터!$N:$N,$A$1,데이터!$O:$O,AD$1,데이터!$J:$J,"화이트")</f>
        <v>1</v>
      </c>
      <c r="AF221" s="51">
        <f>COUNTIFS(데이터!$F:$F,$D221,데이터!$N:$N,$A$1,데이터!$O:$O,AF$1,데이터!$J:$J,"화이트")</f>
        <v>2</v>
      </c>
      <c r="AG221" s="52">
        <f>SUMIFS(데이터!$G:$G,데이터!$F:$F,$D221,데이터!$N:$N,$A$1,데이터!$O:$O,AF$1,데이터!$J:$J,"화이트")</f>
        <v>2</v>
      </c>
    </row>
    <row r="222" spans="1:33">
      <c r="A222" s="233"/>
      <c r="B222" s="233"/>
      <c r="C222" s="242" t="s">
        <v>1314</v>
      </c>
      <c r="D222" s="49" t="str">
        <f>연간집계!D222</f>
        <v>포토액자 (원목액자_7색_305x431_1p_단면낱장 / 305X431 | 낱장출력 | 없음 | 1p | 액자색상 1)</v>
      </c>
      <c r="E222" s="50" t="str">
        <f>연간집계!E222</f>
        <v>원목액자 305_브라운</v>
      </c>
      <c r="F222" s="51">
        <f>COUNTIFS(데이터!F:F,D222,데이터!$N:$N,$A$1,데이터!$J:$J,"브라운")</f>
        <v>26</v>
      </c>
      <c r="G222" s="52">
        <f>SUMIFS(데이터!G:G,데이터!F:F,D222,데이터!$N:$N,$A$1,데이터!$J:$J,"브라운")</f>
        <v>26</v>
      </c>
      <c r="H222" s="55">
        <f t="shared" si="5"/>
        <v>1.914862277213139E-3</v>
      </c>
      <c r="I222" s="232">
        <f>SUM(G222:G225)</f>
        <v>65</v>
      </c>
      <c r="J222" s="51">
        <f>COUNTIFS(데이터!$F:$F,$D222,데이터!$N:$N,$A$1,데이터!$O:$O,J$1,데이터!$J:$J,"브라운")</f>
        <v>0</v>
      </c>
      <c r="K222" s="52">
        <f>SUMIFS(데이터!$G:$G,데이터!$F:$F,$D222,데이터!$N:$N,$A$1,데이터!$O:$O,J$1,데이터!$J:$J,"브라운")</f>
        <v>0</v>
      </c>
      <c r="L222" s="51">
        <f>COUNTIFS(데이터!$F:$F,$D222,데이터!$N:$N,$A$1,데이터!$O:$O,L$1,데이터!$J:$J,"브라운")</f>
        <v>0</v>
      </c>
      <c r="M222" s="52">
        <f>SUMIFS(데이터!$G:$G,데이터!$F:$F,$D222,데이터!$N:$N,$A$1,데이터!$O:$O,L$1,데이터!$J:$J,"브라운")</f>
        <v>0</v>
      </c>
      <c r="N222" s="51">
        <f>COUNTIFS(데이터!$F:$F,$D222,데이터!$N:$N,$A$1,데이터!$O:$O,N$1,데이터!$J:$J,"브라운")</f>
        <v>0</v>
      </c>
      <c r="O222" s="52">
        <f>SUMIFS(데이터!$G:$G,데이터!$F:$F,$D222,데이터!$N:$N,$A$1,데이터!$O:$O,N$1,데이터!$J:$J,"브라운")</f>
        <v>0</v>
      </c>
      <c r="P222" s="51">
        <f>COUNTIFS(데이터!$F:$F,$D222,데이터!$N:$N,$A$1,데이터!$O:$O,P$1,데이터!$J:$J,"브라운")</f>
        <v>0</v>
      </c>
      <c r="Q222" s="52">
        <f>SUMIFS(데이터!$G:$G,데이터!$F:$F,$D222,데이터!$N:$N,$A$1,데이터!$O:$O,P$1,데이터!$J:$J,"브라운")</f>
        <v>0</v>
      </c>
      <c r="R222" s="51">
        <f>COUNTIFS(데이터!$F:$F,$D222,데이터!$N:$N,$A$1,데이터!$O:$O,R$1,데이터!$J:$J,"브라운")</f>
        <v>0</v>
      </c>
      <c r="S222" s="52">
        <f>SUMIFS(데이터!$G:$G,데이터!$F:$F,$D222,데이터!$N:$N,$A$1,데이터!$O:$O,R$1,데이터!$J:$J,"브라운")</f>
        <v>0</v>
      </c>
      <c r="T222" s="51">
        <f>COUNTIFS(데이터!$F:$F,$D222,데이터!$N:$N,$A$1,데이터!$O:$O,T$1,데이터!$J:$J,"브라운")</f>
        <v>0</v>
      </c>
      <c r="U222" s="52">
        <f>SUMIFS(데이터!$G:$G,데이터!$F:$F,$D222,데이터!$N:$N,$A$1,데이터!$O:$O,T$1,데이터!$J:$J,"브라운")</f>
        <v>0</v>
      </c>
      <c r="V222" s="51">
        <f>COUNTIFS(데이터!$F:$F,$D222,데이터!$N:$N,$A$1,데이터!$O:$O,V$1,데이터!$J:$J,"브라운")</f>
        <v>0</v>
      </c>
      <c r="W222" s="52">
        <f>SUMIFS(데이터!$G:$G,데이터!$F:$F,$D222,데이터!$N:$N,$A$1,데이터!$O:$O,V$1,데이터!$J:$J,"브라운")</f>
        <v>0</v>
      </c>
      <c r="X222" s="51">
        <f>COUNTIFS(데이터!$F:$F,$D222,데이터!$N:$N,$A$1,데이터!$O:$O,X$1,데이터!$J:$J,"브라운")</f>
        <v>0</v>
      </c>
      <c r="Y222" s="52">
        <f>SUMIFS(데이터!$G:$G,데이터!$F:$F,$D222,데이터!$N:$N,$A$1,데이터!$O:$O,X$1,데이터!$J:$J,"브라운")</f>
        <v>0</v>
      </c>
      <c r="Z222" s="51">
        <f>COUNTIFS(데이터!$F:$F,$D222,데이터!$N:$N,$A$1,데이터!$O:$O,Z$1,데이터!$J:$J,"브라운")</f>
        <v>1</v>
      </c>
      <c r="AA222" s="52">
        <f>SUMIFS(데이터!$G:$G,데이터!$F:$F,$D222,데이터!$N:$N,$A$1,데이터!$O:$O,Z$1,데이터!$J:$J,"브라운")</f>
        <v>1</v>
      </c>
      <c r="AB222" s="51">
        <f>COUNTIFS(데이터!$F:$F,$D222,데이터!$N:$N,$A$1,데이터!$O:$O,AB$1,데이터!$J:$J,"브라운")</f>
        <v>2</v>
      </c>
      <c r="AC222" s="52">
        <f>SUMIFS(데이터!$G:$G,데이터!$F:$F,$D222,데이터!$N:$N,$A$1,데이터!$O:$O,AB$1,데이터!$J:$J,"브라운")</f>
        <v>2</v>
      </c>
      <c r="AD222" s="51">
        <f>COUNTIFS(데이터!$F:$F,$D222,데이터!$N:$N,$A$1,데이터!$O:$O,AD$1,데이터!$J:$J,"브라운")</f>
        <v>2</v>
      </c>
      <c r="AE222" s="52">
        <f>SUMIFS(데이터!$G:$G,데이터!$F:$F,$D222,데이터!$N:$N,$A$1,데이터!$O:$O,AD$1,데이터!$J:$J,"브라운")</f>
        <v>2</v>
      </c>
      <c r="AF222" s="51">
        <f>COUNTIFS(데이터!$F:$F,$D222,데이터!$N:$N,$A$1,데이터!$O:$O,AF$1,데이터!$J:$J,"브라운")</f>
        <v>21</v>
      </c>
      <c r="AG222" s="52">
        <f>SUMIFS(데이터!$G:$G,데이터!$F:$F,$D222,데이터!$N:$N,$A$1,데이터!$O:$O,AF$1,데이터!$J:$J,"브라운")</f>
        <v>21</v>
      </c>
    </row>
    <row r="223" spans="1:33">
      <c r="A223" s="233"/>
      <c r="B223" s="233"/>
      <c r="C223" s="233"/>
      <c r="D223" s="49" t="str">
        <f>연간집계!D223</f>
        <v>포토액자 (원목액자_7색_305x431_1p_단면낱장 / 305X431 | 낱장출력 | 없음 | 1p | 액자색상 1)</v>
      </c>
      <c r="E223" s="50" t="str">
        <f>연간집계!E223</f>
        <v>원목액자 305_내추럴</v>
      </c>
      <c r="F223" s="51">
        <f>COUNTIFS(데이터!F:F,D223,데이터!$N:$N,$A$1,데이터!$J:$J,"내추럴")</f>
        <v>8</v>
      </c>
      <c r="G223" s="52">
        <f>SUMIFS(데이터!G:G,데이터!F:F,D223,데이터!$N:$N,$A$1,데이터!$J:$J,"내추럴")</f>
        <v>8</v>
      </c>
      <c r="H223" s="55">
        <f t="shared" si="5"/>
        <v>5.8918839298865815E-4</v>
      </c>
      <c r="I223" s="233"/>
      <c r="J223" s="51">
        <f>COUNTIFS(데이터!$F:$F,$D223,데이터!$N:$N,$A$1,데이터!$O:$O,J$1,데이터!$J:$J,"내추럴")</f>
        <v>0</v>
      </c>
      <c r="K223" s="52">
        <f>SUMIFS(데이터!$G:$G,데이터!$F:$F,$D223,데이터!$N:$N,$A$1,데이터!$O:$O,J$1,데이터!$J:$J,"내추럴")</f>
        <v>0</v>
      </c>
      <c r="L223" s="51">
        <f>COUNTIFS(데이터!$F:$F,$D223,데이터!$N:$N,$A$1,데이터!$O:$O,L$1,데이터!$J:$J,"내추럴")</f>
        <v>0</v>
      </c>
      <c r="M223" s="52">
        <f>SUMIFS(데이터!$G:$G,데이터!$F:$F,$D223,데이터!$N:$N,$A$1,데이터!$O:$O,L$1,데이터!$J:$J,"내추럴")</f>
        <v>0</v>
      </c>
      <c r="N223" s="51">
        <f>COUNTIFS(데이터!$F:$F,$D223,데이터!$N:$N,$A$1,데이터!$O:$O,N$1,데이터!$J:$J,"내추럴")</f>
        <v>0</v>
      </c>
      <c r="O223" s="52">
        <f>SUMIFS(데이터!$G:$G,데이터!$F:$F,$D223,데이터!$N:$N,$A$1,데이터!$O:$O,N$1,데이터!$J:$J,"내추럴")</f>
        <v>0</v>
      </c>
      <c r="P223" s="51">
        <f>COUNTIFS(데이터!$F:$F,$D223,데이터!$N:$N,$A$1,데이터!$O:$O,P$1,데이터!$J:$J,"내추럴")</f>
        <v>0</v>
      </c>
      <c r="Q223" s="52">
        <f>SUMIFS(데이터!$G:$G,데이터!$F:$F,$D223,데이터!$N:$N,$A$1,데이터!$O:$O,P$1,데이터!$J:$J,"내추럴")</f>
        <v>0</v>
      </c>
      <c r="R223" s="51">
        <f>COUNTIFS(데이터!$F:$F,$D223,데이터!$N:$N,$A$1,데이터!$O:$O,R$1,데이터!$J:$J,"내추럴")</f>
        <v>0</v>
      </c>
      <c r="S223" s="52">
        <f>SUMIFS(데이터!$G:$G,데이터!$F:$F,$D223,데이터!$N:$N,$A$1,데이터!$O:$O,R$1,데이터!$J:$J,"내추럴")</f>
        <v>0</v>
      </c>
      <c r="T223" s="51">
        <f>COUNTIFS(데이터!$F:$F,$D223,데이터!$N:$N,$A$1,데이터!$O:$O,T$1,데이터!$J:$J,"내추럴")</f>
        <v>0</v>
      </c>
      <c r="U223" s="52">
        <f>SUMIFS(데이터!$G:$G,데이터!$F:$F,$D223,데이터!$N:$N,$A$1,데이터!$O:$O,T$1,데이터!$J:$J,"내추럴")</f>
        <v>0</v>
      </c>
      <c r="V223" s="51">
        <f>COUNTIFS(데이터!$F:$F,$D223,데이터!$N:$N,$A$1,데이터!$O:$O,V$1,데이터!$J:$J,"내추럴")</f>
        <v>0</v>
      </c>
      <c r="W223" s="52">
        <f>SUMIFS(데이터!$G:$G,데이터!$F:$F,$D223,데이터!$N:$N,$A$1,데이터!$O:$O,V$1,데이터!$J:$J,"내추럴")</f>
        <v>0</v>
      </c>
      <c r="X223" s="51">
        <f>COUNTIFS(데이터!$F:$F,$D223,데이터!$N:$N,$A$1,데이터!$O:$O,X$1,데이터!$J:$J,"내추럴")</f>
        <v>0</v>
      </c>
      <c r="Y223" s="52">
        <f>SUMIFS(데이터!$G:$G,데이터!$F:$F,$D223,데이터!$N:$N,$A$1,데이터!$O:$O,X$1,데이터!$J:$J,"내추럴")</f>
        <v>0</v>
      </c>
      <c r="Z223" s="51">
        <f>COUNTIFS(데이터!$F:$F,$D223,데이터!$N:$N,$A$1,데이터!$O:$O,Z$1,데이터!$J:$J,"내추럴")</f>
        <v>2</v>
      </c>
      <c r="AA223" s="52">
        <f>SUMIFS(데이터!$G:$G,데이터!$F:$F,$D223,데이터!$N:$N,$A$1,데이터!$O:$O,Z$1,데이터!$J:$J,"내추럴")</f>
        <v>2</v>
      </c>
      <c r="AB223" s="51">
        <f>COUNTIFS(데이터!$F:$F,$D223,데이터!$N:$N,$A$1,데이터!$O:$O,AB$1,데이터!$J:$J,"내추럴")</f>
        <v>0</v>
      </c>
      <c r="AC223" s="52">
        <f>SUMIFS(데이터!$G:$G,데이터!$F:$F,$D223,데이터!$N:$N,$A$1,데이터!$O:$O,AB$1,데이터!$J:$J,"내추럴")</f>
        <v>0</v>
      </c>
      <c r="AD223" s="51">
        <f>COUNTIFS(데이터!$F:$F,$D223,데이터!$N:$N,$A$1,데이터!$O:$O,AD$1,데이터!$J:$J,"내추럴")</f>
        <v>1</v>
      </c>
      <c r="AE223" s="52">
        <f>SUMIFS(데이터!$G:$G,데이터!$F:$F,$D223,데이터!$N:$N,$A$1,데이터!$O:$O,AD$1,데이터!$J:$J,"내추럴")</f>
        <v>1</v>
      </c>
      <c r="AF223" s="51">
        <f>COUNTIFS(데이터!$F:$F,$D223,데이터!$N:$N,$A$1,데이터!$O:$O,AF$1,데이터!$J:$J,"내추럴")</f>
        <v>5</v>
      </c>
      <c r="AG223" s="52">
        <f>SUMIFS(데이터!$G:$G,데이터!$F:$F,$D223,데이터!$N:$N,$A$1,데이터!$O:$O,AF$1,데이터!$J:$J,"내추럴")</f>
        <v>5</v>
      </c>
    </row>
    <row r="224" spans="1:33">
      <c r="A224" s="233"/>
      <c r="B224" s="233"/>
      <c r="C224" s="233"/>
      <c r="D224" s="49" t="str">
        <f>연간집계!D224</f>
        <v>포토액자 (원목액자_7색_203x254_1p_단면낱장 / 203X254 | 낱장출력 | 없음 | 1p | 액자색상 1)</v>
      </c>
      <c r="E224" s="50" t="str">
        <f>연간집계!E224</f>
        <v>원목액자 203_브라운</v>
      </c>
      <c r="F224" s="51">
        <f>COUNTIFS(데이터!F:F,D224,데이터!$N:$N,$A$1,데이터!$J:$J,"브라운")</f>
        <v>6</v>
      </c>
      <c r="G224" s="52">
        <f>SUMIFS(데이터!G:G,데이터!F:F,D224,데이터!$N:$N,$A$1,데이터!$J:$J,"브라운")</f>
        <v>8</v>
      </c>
      <c r="H224" s="55">
        <f t="shared" si="5"/>
        <v>5.8918839298865815E-4</v>
      </c>
      <c r="I224" s="233"/>
      <c r="J224" s="51">
        <f>COUNTIFS(데이터!$F:$F,$D224,데이터!$N:$N,$A$1,데이터!$O:$O,J$1,데이터!$J:$J,"브라운")</f>
        <v>0</v>
      </c>
      <c r="K224" s="52">
        <f>SUMIFS(데이터!$G:$G,데이터!$F:$F,$D224,데이터!$N:$N,$A$1,데이터!$O:$O,J$1,데이터!$J:$J,"브라운")</f>
        <v>0</v>
      </c>
      <c r="L224" s="51">
        <f>COUNTIFS(데이터!$F:$F,$D224,데이터!$N:$N,$A$1,데이터!$O:$O,L$1,데이터!$J:$J,"브라운")</f>
        <v>0</v>
      </c>
      <c r="M224" s="52">
        <f>SUMIFS(데이터!$G:$G,데이터!$F:$F,$D224,데이터!$N:$N,$A$1,데이터!$O:$O,L$1,데이터!$J:$J,"브라운")</f>
        <v>0</v>
      </c>
      <c r="N224" s="51">
        <f>COUNTIFS(데이터!$F:$F,$D224,데이터!$N:$N,$A$1,데이터!$O:$O,N$1,데이터!$J:$J,"브라운")</f>
        <v>0</v>
      </c>
      <c r="O224" s="52">
        <f>SUMIFS(데이터!$G:$G,데이터!$F:$F,$D224,데이터!$N:$N,$A$1,데이터!$O:$O,N$1,데이터!$J:$J,"브라운")</f>
        <v>0</v>
      </c>
      <c r="P224" s="51">
        <f>COUNTIFS(데이터!$F:$F,$D224,데이터!$N:$N,$A$1,데이터!$O:$O,P$1,데이터!$J:$J,"브라운")</f>
        <v>0</v>
      </c>
      <c r="Q224" s="52">
        <f>SUMIFS(데이터!$G:$G,데이터!$F:$F,$D224,데이터!$N:$N,$A$1,데이터!$O:$O,P$1,데이터!$J:$J,"브라운")</f>
        <v>0</v>
      </c>
      <c r="R224" s="51">
        <f>COUNTIFS(데이터!$F:$F,$D224,데이터!$N:$N,$A$1,데이터!$O:$O,R$1,데이터!$J:$J,"브라운")</f>
        <v>0</v>
      </c>
      <c r="S224" s="52">
        <f>SUMIFS(데이터!$G:$G,데이터!$F:$F,$D224,데이터!$N:$N,$A$1,데이터!$O:$O,R$1,데이터!$J:$J,"브라운")</f>
        <v>0</v>
      </c>
      <c r="T224" s="51">
        <f>COUNTIFS(데이터!$F:$F,$D224,데이터!$N:$N,$A$1,데이터!$O:$O,T$1,데이터!$J:$J,"브라운")</f>
        <v>0</v>
      </c>
      <c r="U224" s="52">
        <f>SUMIFS(데이터!$G:$G,데이터!$F:$F,$D224,데이터!$N:$N,$A$1,데이터!$O:$O,T$1,데이터!$J:$J,"브라운")</f>
        <v>0</v>
      </c>
      <c r="V224" s="51">
        <f>COUNTIFS(데이터!$F:$F,$D224,데이터!$N:$N,$A$1,데이터!$O:$O,V$1,데이터!$J:$J,"브라운")</f>
        <v>0</v>
      </c>
      <c r="W224" s="52">
        <f>SUMIFS(데이터!$G:$G,데이터!$F:$F,$D224,데이터!$N:$N,$A$1,데이터!$O:$O,V$1,데이터!$J:$J,"브라운")</f>
        <v>0</v>
      </c>
      <c r="X224" s="51">
        <f>COUNTIFS(데이터!$F:$F,$D224,데이터!$N:$N,$A$1,데이터!$O:$O,X$1,데이터!$J:$J,"브라운")</f>
        <v>0</v>
      </c>
      <c r="Y224" s="52">
        <f>SUMIFS(데이터!$G:$G,데이터!$F:$F,$D224,데이터!$N:$N,$A$1,데이터!$O:$O,X$1,데이터!$J:$J,"브라운")</f>
        <v>0</v>
      </c>
      <c r="Z224" s="51">
        <f>COUNTIFS(데이터!$F:$F,$D224,데이터!$N:$N,$A$1,데이터!$O:$O,Z$1,데이터!$J:$J,"브라운")</f>
        <v>0</v>
      </c>
      <c r="AA224" s="52">
        <f>SUMIFS(데이터!$G:$G,데이터!$F:$F,$D224,데이터!$N:$N,$A$1,데이터!$O:$O,Z$1,데이터!$J:$J,"브라운")</f>
        <v>0</v>
      </c>
      <c r="AB224" s="51">
        <f>COUNTIFS(데이터!$F:$F,$D224,데이터!$N:$N,$A$1,데이터!$O:$O,AB$1,데이터!$J:$J,"브라운")</f>
        <v>3</v>
      </c>
      <c r="AC224" s="52">
        <f>SUMIFS(데이터!$G:$G,데이터!$F:$F,$D224,데이터!$N:$N,$A$1,데이터!$O:$O,AB$1,데이터!$J:$J,"브라운")</f>
        <v>3</v>
      </c>
      <c r="AD224" s="51">
        <f>COUNTIFS(데이터!$F:$F,$D224,데이터!$N:$N,$A$1,데이터!$O:$O,AD$1,데이터!$J:$J,"브라운")</f>
        <v>1</v>
      </c>
      <c r="AE224" s="52">
        <f>SUMIFS(데이터!$G:$G,데이터!$F:$F,$D224,데이터!$N:$N,$A$1,데이터!$O:$O,AD$1,데이터!$J:$J,"브라운")</f>
        <v>1</v>
      </c>
      <c r="AF224" s="51">
        <f>COUNTIFS(데이터!$F:$F,$D224,데이터!$N:$N,$A$1,데이터!$O:$O,AF$1,데이터!$J:$J,"브라운")</f>
        <v>2</v>
      </c>
      <c r="AG224" s="52">
        <f>SUMIFS(데이터!$G:$G,데이터!$F:$F,$D224,데이터!$N:$N,$A$1,데이터!$O:$O,AF$1,데이터!$J:$J,"브라운")</f>
        <v>4</v>
      </c>
    </row>
    <row r="225" spans="1:33">
      <c r="A225" s="233"/>
      <c r="B225" s="233"/>
      <c r="C225" s="233"/>
      <c r="D225" s="49" t="str">
        <f>연간집계!D225</f>
        <v>포토액자 (원목액자_7색_203x254_1p_단면낱장 / 203X254 | 낱장출력 | 없음 | 1p | 액자색상 1)</v>
      </c>
      <c r="E225" s="50" t="str">
        <f>연간집계!E225</f>
        <v>원목액자 203_내추럴</v>
      </c>
      <c r="F225" s="51">
        <f>COUNTIFS(데이터!F:F,D225,데이터!$N:$N,$A$1,데이터!$J:$J,"내추럴")</f>
        <v>23</v>
      </c>
      <c r="G225" s="52">
        <f>SUMIFS(데이터!G:G,데이터!F:F,D225,데이터!$N:$N,$A$1,데이터!$J:$J,"내추럴")</f>
        <v>23</v>
      </c>
      <c r="H225" s="55">
        <f t="shared" si="5"/>
        <v>1.6939166298423922E-3</v>
      </c>
      <c r="I225" s="233"/>
      <c r="J225" s="51">
        <f>COUNTIFS(데이터!$F:$F,$D225,데이터!$N:$N,$A$1,데이터!$O:$O,J$1,데이터!$J:$J,"내추럴")</f>
        <v>0</v>
      </c>
      <c r="K225" s="52">
        <f>SUMIFS(데이터!$G:$G,데이터!$F:$F,$D225,데이터!$N:$N,$A$1,데이터!$O:$O,J$1,데이터!$J:$J,"내추럴")</f>
        <v>0</v>
      </c>
      <c r="L225" s="51">
        <f>COUNTIFS(데이터!$F:$F,$D225,데이터!$N:$N,$A$1,데이터!$O:$O,L$1,데이터!$J:$J,"내추럴")</f>
        <v>0</v>
      </c>
      <c r="M225" s="52">
        <f>SUMIFS(데이터!$G:$G,데이터!$F:$F,$D225,데이터!$N:$N,$A$1,데이터!$O:$O,L$1,데이터!$J:$J,"내추럴")</f>
        <v>0</v>
      </c>
      <c r="N225" s="51">
        <f>COUNTIFS(데이터!$F:$F,$D225,데이터!$N:$N,$A$1,데이터!$O:$O,N$1,데이터!$J:$J,"내추럴")</f>
        <v>0</v>
      </c>
      <c r="O225" s="52">
        <f>SUMIFS(데이터!$G:$G,데이터!$F:$F,$D225,데이터!$N:$N,$A$1,데이터!$O:$O,N$1,데이터!$J:$J,"내추럴")</f>
        <v>0</v>
      </c>
      <c r="P225" s="51">
        <f>COUNTIFS(데이터!$F:$F,$D225,데이터!$N:$N,$A$1,데이터!$O:$O,P$1,데이터!$J:$J,"내추럴")</f>
        <v>0</v>
      </c>
      <c r="Q225" s="52">
        <f>SUMIFS(데이터!$G:$G,데이터!$F:$F,$D225,데이터!$N:$N,$A$1,데이터!$O:$O,P$1,데이터!$J:$J,"내추럴")</f>
        <v>0</v>
      </c>
      <c r="R225" s="51">
        <f>COUNTIFS(데이터!$F:$F,$D225,데이터!$N:$N,$A$1,데이터!$O:$O,R$1,데이터!$J:$J,"내추럴")</f>
        <v>0</v>
      </c>
      <c r="S225" s="52">
        <f>SUMIFS(데이터!$G:$G,데이터!$F:$F,$D225,데이터!$N:$N,$A$1,데이터!$O:$O,R$1,데이터!$J:$J,"내추럴")</f>
        <v>0</v>
      </c>
      <c r="T225" s="51">
        <f>COUNTIFS(데이터!$F:$F,$D225,데이터!$N:$N,$A$1,데이터!$O:$O,T$1,데이터!$J:$J,"내추럴")</f>
        <v>0</v>
      </c>
      <c r="U225" s="52">
        <f>SUMIFS(데이터!$G:$G,데이터!$F:$F,$D225,데이터!$N:$N,$A$1,데이터!$O:$O,T$1,데이터!$J:$J,"내추럴")</f>
        <v>0</v>
      </c>
      <c r="V225" s="51">
        <f>COUNTIFS(데이터!$F:$F,$D225,데이터!$N:$N,$A$1,데이터!$O:$O,V$1,데이터!$J:$J,"내추럴")</f>
        <v>0</v>
      </c>
      <c r="W225" s="52">
        <f>SUMIFS(데이터!$G:$G,데이터!$F:$F,$D225,데이터!$N:$N,$A$1,데이터!$O:$O,V$1,데이터!$J:$J,"내추럴")</f>
        <v>0</v>
      </c>
      <c r="X225" s="51">
        <f>COUNTIFS(데이터!$F:$F,$D225,데이터!$N:$N,$A$1,데이터!$O:$O,X$1,데이터!$J:$J,"내추럴")</f>
        <v>0</v>
      </c>
      <c r="Y225" s="52">
        <f>SUMIFS(데이터!$G:$G,데이터!$F:$F,$D225,데이터!$N:$N,$A$1,데이터!$O:$O,X$1,데이터!$J:$J,"내추럴")</f>
        <v>0</v>
      </c>
      <c r="Z225" s="51">
        <f>COUNTIFS(데이터!$F:$F,$D225,데이터!$N:$N,$A$1,데이터!$O:$O,Z$1,데이터!$J:$J,"내추럴")</f>
        <v>3</v>
      </c>
      <c r="AA225" s="52">
        <f>SUMIFS(데이터!$G:$G,데이터!$F:$F,$D225,데이터!$N:$N,$A$1,데이터!$O:$O,Z$1,데이터!$J:$J,"내추럴")</f>
        <v>3</v>
      </c>
      <c r="AB225" s="51">
        <f>COUNTIFS(데이터!$F:$F,$D225,데이터!$N:$N,$A$1,데이터!$O:$O,AB$1,데이터!$J:$J,"내추럴")</f>
        <v>4</v>
      </c>
      <c r="AC225" s="52">
        <f>SUMIFS(데이터!$G:$G,데이터!$F:$F,$D225,데이터!$N:$N,$A$1,데이터!$O:$O,AB$1,데이터!$J:$J,"내추럴")</f>
        <v>4</v>
      </c>
      <c r="AD225" s="51">
        <f>COUNTIFS(데이터!$F:$F,$D225,데이터!$N:$N,$A$1,데이터!$O:$O,AD$1,데이터!$J:$J,"내추럴")</f>
        <v>12</v>
      </c>
      <c r="AE225" s="52">
        <f>SUMIFS(데이터!$G:$G,데이터!$F:$F,$D225,데이터!$N:$N,$A$1,데이터!$O:$O,AD$1,데이터!$J:$J,"내추럴")</f>
        <v>12</v>
      </c>
      <c r="AF225" s="51">
        <f>COUNTIFS(데이터!$F:$F,$D225,데이터!$N:$N,$A$1,데이터!$O:$O,AF$1,데이터!$J:$J,"내추럴")</f>
        <v>4</v>
      </c>
      <c r="AG225" s="52">
        <f>SUMIFS(데이터!$G:$G,데이터!$F:$F,$D225,데이터!$N:$N,$A$1,데이터!$O:$O,AF$1,데이터!$J:$J,"내추럴")</f>
        <v>4</v>
      </c>
    </row>
    <row r="226" spans="1:33">
      <c r="A226" s="233"/>
      <c r="B226" s="233"/>
      <c r="C226" s="242" t="s">
        <v>1321</v>
      </c>
      <c r="D226" s="49" t="str">
        <f>연간집계!D226</f>
        <v>감성액자 (감성액자_6색_151_202_단면낱장 / 151X202 | 낱장재단 | 없음 | 1p)</v>
      </c>
      <c r="E226" s="50" t="str">
        <f>연간집계!E226</f>
        <v>감성액자 151</v>
      </c>
      <c r="F226" s="51">
        <f>COUNTIFS(데이터!F:F,D226,데이터!$N:$N,$A$1)</f>
        <v>7</v>
      </c>
      <c r="G226" s="52">
        <f>SUMIFS(데이터!G:G,데이터!F:F,D226,데이터!$N:$N,$A$1)</f>
        <v>8</v>
      </c>
      <c r="H226" s="55">
        <f t="shared" si="5"/>
        <v>5.8918839298865815E-4</v>
      </c>
      <c r="I226" s="232">
        <f>SUM(G226:G227)</f>
        <v>8</v>
      </c>
      <c r="J226" s="51">
        <f>COUNTIFS(데이터!$F:$F,$D226,데이터!$N:$N,$A$1,데이터!$O:$O,J$1)</f>
        <v>0</v>
      </c>
      <c r="K226" s="52">
        <f>SUMIFS(데이터!$G:$G,데이터!$F:$F,$D226,데이터!$N:$N,$A$1,데이터!$O:$O,J$1)</f>
        <v>0</v>
      </c>
      <c r="L226" s="51">
        <f>COUNTIFS(데이터!$F:$F,$D226,데이터!$N:$N,$A$1,데이터!$O:$O,L$1)</f>
        <v>0</v>
      </c>
      <c r="M226" s="52">
        <f>SUMIFS(데이터!$G:$G,데이터!$F:$F,$D226,데이터!$N:$N,$A$1,데이터!$O:$O,L$1)</f>
        <v>0</v>
      </c>
      <c r="N226" s="51">
        <f>COUNTIFS(데이터!$F:$F,$D226,데이터!$N:$N,$A$1,데이터!$O:$O,N$1)</f>
        <v>0</v>
      </c>
      <c r="O226" s="52">
        <f>SUMIFS(데이터!$G:$G,데이터!$F:$F,$D226,데이터!$N:$N,$A$1,데이터!$O:$O,N$1)</f>
        <v>0</v>
      </c>
      <c r="P226" s="51">
        <f>COUNTIFS(데이터!$F:$F,$D226,데이터!$N:$N,$A$1,데이터!$O:$O,P$1)</f>
        <v>0</v>
      </c>
      <c r="Q226" s="52">
        <f>SUMIFS(데이터!$G:$G,데이터!$F:$F,$D226,데이터!$N:$N,$A$1,데이터!$O:$O,P$1)</f>
        <v>0</v>
      </c>
      <c r="R226" s="51">
        <f>COUNTIFS(데이터!$F:$F,$D226,데이터!$N:$N,$A$1,데이터!$O:$O,R$1)</f>
        <v>0</v>
      </c>
      <c r="S226" s="52">
        <f>SUMIFS(데이터!$G:$G,데이터!$F:$F,$D226,데이터!$N:$N,$A$1,데이터!$O:$O,R$1)</f>
        <v>0</v>
      </c>
      <c r="T226" s="51">
        <f>COUNTIFS(데이터!$F:$F,$D226,데이터!$N:$N,$A$1,데이터!$O:$O,T$1)</f>
        <v>0</v>
      </c>
      <c r="U226" s="52">
        <f>SUMIFS(데이터!$G:$G,데이터!$F:$F,$D226,데이터!$N:$N,$A$1,데이터!$O:$O,T$1)</f>
        <v>0</v>
      </c>
      <c r="V226" s="51">
        <f>COUNTIFS(데이터!$F:$F,$D226,데이터!$N:$N,$A$1,데이터!$O:$O,V$1)</f>
        <v>0</v>
      </c>
      <c r="W226" s="52">
        <f>SUMIFS(데이터!$G:$G,데이터!$F:$F,$D226,데이터!$N:$N,$A$1,데이터!$O:$O,V$1)</f>
        <v>0</v>
      </c>
      <c r="X226" s="51">
        <f>COUNTIFS(데이터!$F:$F,$D226,데이터!$N:$N,$A$1,데이터!$O:$O,X$1)</f>
        <v>0</v>
      </c>
      <c r="Y226" s="52">
        <f>SUMIFS(데이터!$G:$G,데이터!$F:$F,$D226,데이터!$N:$N,$A$1,데이터!$O:$O,X$1)</f>
        <v>0</v>
      </c>
      <c r="Z226" s="51">
        <f>COUNTIFS(데이터!$F:$F,$D226,데이터!$N:$N,$A$1,데이터!$O:$O,Z$1)</f>
        <v>3</v>
      </c>
      <c r="AA226" s="52">
        <f>SUMIFS(데이터!$G:$G,데이터!$F:$F,$D226,데이터!$N:$N,$A$1,데이터!$O:$O,Z$1)</f>
        <v>3</v>
      </c>
      <c r="AB226" s="51">
        <f>COUNTIFS(데이터!$F:$F,$D226,데이터!$N:$N,$A$1,데이터!$O:$O,AB$1)</f>
        <v>0</v>
      </c>
      <c r="AC226" s="52">
        <f>SUMIFS(데이터!$G:$G,데이터!$F:$F,$D226,데이터!$N:$N,$A$1,데이터!$O:$O,AB$1)</f>
        <v>0</v>
      </c>
      <c r="AD226" s="51">
        <f>COUNTIFS(데이터!$F:$F,$D226,데이터!$N:$N,$A$1,데이터!$O:$O,AD$1)</f>
        <v>3</v>
      </c>
      <c r="AE226" s="52">
        <f>SUMIFS(데이터!$G:$G,데이터!$F:$F,$D226,데이터!$N:$N,$A$1,데이터!$O:$O,AD$1)</f>
        <v>3</v>
      </c>
      <c r="AF226" s="51">
        <f>COUNTIFS(데이터!$F:$F,$D226,데이터!$N:$N,$A$1,데이터!$O:$O,AF$1)</f>
        <v>1</v>
      </c>
      <c r="AG226" s="52">
        <f>SUMIFS(데이터!$G:$G,데이터!$F:$F,$D226,데이터!$N:$N,$A$1,데이터!$O:$O,AF$1)</f>
        <v>2</v>
      </c>
    </row>
    <row r="227" spans="1:33">
      <c r="A227" s="233"/>
      <c r="B227" s="233"/>
      <c r="C227" s="233"/>
      <c r="D227" s="49" t="str">
        <f>연간집계!D227</f>
        <v>감성액자 (감성액자_6색_198_253_단면낱장 / 198X253 | 낱장재단 | 없음 | 1p)</v>
      </c>
      <c r="E227" s="50" t="str">
        <f>연간집계!E227</f>
        <v>감성액자 198</v>
      </c>
      <c r="F227" s="51">
        <f>COUNTIFS(데이터!F:F,D227,데이터!$N:$N,$A$1)</f>
        <v>0</v>
      </c>
      <c r="G227" s="52">
        <f>SUMIFS(데이터!G:G,데이터!F:F,D227,데이터!$N:$N,$A$1)</f>
        <v>0</v>
      </c>
      <c r="H227" s="55">
        <f t="shared" si="5"/>
        <v>0</v>
      </c>
      <c r="I227" s="233"/>
      <c r="J227" s="51">
        <f>COUNTIFS(데이터!$F:$F,$D227,데이터!$N:$N,$A$1,데이터!$O:$O,J$1)</f>
        <v>0</v>
      </c>
      <c r="K227" s="52">
        <f>SUMIFS(데이터!$G:$G,데이터!$F:$F,$D227,데이터!$N:$N,$A$1,데이터!$O:$O,J$1)</f>
        <v>0</v>
      </c>
      <c r="L227" s="51">
        <f>COUNTIFS(데이터!$F:$F,$D227,데이터!$N:$N,$A$1,데이터!$O:$O,L$1)</f>
        <v>0</v>
      </c>
      <c r="M227" s="52">
        <f>SUMIFS(데이터!$G:$G,데이터!$F:$F,$D227,데이터!$N:$N,$A$1,데이터!$O:$O,L$1)</f>
        <v>0</v>
      </c>
      <c r="N227" s="51">
        <f>COUNTIFS(데이터!$F:$F,$D227,데이터!$N:$N,$A$1,데이터!$O:$O,N$1)</f>
        <v>0</v>
      </c>
      <c r="O227" s="52">
        <f>SUMIFS(데이터!$G:$G,데이터!$F:$F,$D227,데이터!$N:$N,$A$1,데이터!$O:$O,N$1)</f>
        <v>0</v>
      </c>
      <c r="P227" s="51">
        <f>COUNTIFS(데이터!$F:$F,$D227,데이터!$N:$N,$A$1,데이터!$O:$O,P$1)</f>
        <v>0</v>
      </c>
      <c r="Q227" s="52">
        <f>SUMIFS(데이터!$G:$G,데이터!$F:$F,$D227,데이터!$N:$N,$A$1,데이터!$O:$O,P$1)</f>
        <v>0</v>
      </c>
      <c r="R227" s="51">
        <f>COUNTIFS(데이터!$F:$F,$D227,데이터!$N:$N,$A$1,데이터!$O:$O,R$1)</f>
        <v>0</v>
      </c>
      <c r="S227" s="52">
        <f>SUMIFS(데이터!$G:$G,데이터!$F:$F,$D227,데이터!$N:$N,$A$1,데이터!$O:$O,R$1)</f>
        <v>0</v>
      </c>
      <c r="T227" s="51">
        <f>COUNTIFS(데이터!$F:$F,$D227,데이터!$N:$N,$A$1,데이터!$O:$O,T$1)</f>
        <v>0</v>
      </c>
      <c r="U227" s="52">
        <f>SUMIFS(데이터!$G:$G,데이터!$F:$F,$D227,데이터!$N:$N,$A$1,데이터!$O:$O,T$1)</f>
        <v>0</v>
      </c>
      <c r="V227" s="51">
        <f>COUNTIFS(데이터!$F:$F,$D227,데이터!$N:$N,$A$1,데이터!$O:$O,V$1)</f>
        <v>0</v>
      </c>
      <c r="W227" s="52">
        <f>SUMIFS(데이터!$G:$G,데이터!$F:$F,$D227,데이터!$N:$N,$A$1,데이터!$O:$O,V$1)</f>
        <v>0</v>
      </c>
      <c r="X227" s="51">
        <f>COUNTIFS(데이터!$F:$F,$D227,데이터!$N:$N,$A$1,데이터!$O:$O,X$1)</f>
        <v>0</v>
      </c>
      <c r="Y227" s="52">
        <f>SUMIFS(데이터!$G:$G,데이터!$F:$F,$D227,데이터!$N:$N,$A$1,데이터!$O:$O,X$1)</f>
        <v>0</v>
      </c>
      <c r="Z227" s="51">
        <f>COUNTIFS(데이터!$F:$F,$D227,데이터!$N:$N,$A$1,데이터!$O:$O,Z$1)</f>
        <v>0</v>
      </c>
      <c r="AA227" s="52">
        <f>SUMIFS(데이터!$G:$G,데이터!$F:$F,$D227,데이터!$N:$N,$A$1,데이터!$O:$O,Z$1)</f>
        <v>0</v>
      </c>
      <c r="AB227" s="51">
        <f>COUNTIFS(데이터!$F:$F,$D227,데이터!$N:$N,$A$1,데이터!$O:$O,AB$1)</f>
        <v>0</v>
      </c>
      <c r="AC227" s="52">
        <f>SUMIFS(데이터!$G:$G,데이터!$F:$F,$D227,데이터!$N:$N,$A$1,데이터!$O:$O,AB$1)</f>
        <v>0</v>
      </c>
      <c r="AD227" s="51">
        <f>COUNTIFS(데이터!$F:$F,$D227,데이터!$N:$N,$A$1,데이터!$O:$O,AD$1)</f>
        <v>0</v>
      </c>
      <c r="AE227" s="52">
        <f>SUMIFS(데이터!$G:$G,데이터!$F:$F,$D227,데이터!$N:$N,$A$1,데이터!$O:$O,AD$1)</f>
        <v>0</v>
      </c>
      <c r="AF227" s="51">
        <f>COUNTIFS(데이터!$F:$F,$D227,데이터!$N:$N,$A$1,데이터!$O:$O,AF$1)</f>
        <v>0</v>
      </c>
      <c r="AG227" s="52">
        <f>SUMIFS(데이터!$G:$G,데이터!$F:$F,$D227,데이터!$N:$N,$A$1,데이터!$O:$O,AF$1)</f>
        <v>0</v>
      </c>
    </row>
    <row r="228" spans="1:33">
      <c r="A228" s="233"/>
      <c r="B228" s="233"/>
      <c r="C228" s="254" t="s">
        <v>1326</v>
      </c>
      <c r="D228" s="49" t="str">
        <f>연간집계!D228</f>
        <v>아크릴액자 (A3_420_297_프리미엄 아크릴액자_스토리앨범으로 / 420X297 | 낱장재단 | 없음 | 1p)</v>
      </c>
      <c r="E228" s="50" t="str">
        <f>연간집계!E228</f>
        <v>아크릴액자 A3 (가로)</v>
      </c>
      <c r="F228" s="51">
        <f>COUNTIFS(데이터!F:F,D228,데이터!$N:$N,$A$1)</f>
        <v>5</v>
      </c>
      <c r="G228" s="52">
        <f>SUMIFS(데이터!G:G,데이터!F:F,D228,데이터!$N:$N,$A$1)</f>
        <v>5</v>
      </c>
      <c r="H228" s="55">
        <f t="shared" si="5"/>
        <v>3.6824274561791134E-4</v>
      </c>
      <c r="I228" s="77">
        <f t="shared" ref="I228:I238" si="6">G228</f>
        <v>5</v>
      </c>
      <c r="J228" s="51">
        <f>COUNTIFS(데이터!$F:$F,$D228,데이터!$N:$N,$A$1,데이터!$O:$O,J$1)</f>
        <v>0</v>
      </c>
      <c r="K228" s="52">
        <f>SUMIFS(데이터!$G:$G,데이터!$F:$F,$D228,데이터!$N:$N,$A$1,데이터!$O:$O,J$1)</f>
        <v>0</v>
      </c>
      <c r="L228" s="51">
        <f>COUNTIFS(데이터!$F:$F,$D228,데이터!$N:$N,$A$1,데이터!$O:$O,L$1)</f>
        <v>0</v>
      </c>
      <c r="M228" s="52">
        <f>SUMIFS(데이터!$G:$G,데이터!$F:$F,$D228,데이터!$N:$N,$A$1,데이터!$O:$O,L$1)</f>
        <v>0</v>
      </c>
      <c r="N228" s="51">
        <f>COUNTIFS(데이터!$F:$F,$D228,데이터!$N:$N,$A$1,데이터!$O:$O,N$1)</f>
        <v>0</v>
      </c>
      <c r="O228" s="52">
        <f>SUMIFS(데이터!$G:$G,데이터!$F:$F,$D228,데이터!$N:$N,$A$1,데이터!$O:$O,N$1)</f>
        <v>0</v>
      </c>
      <c r="P228" s="51">
        <f>COUNTIFS(데이터!$F:$F,$D228,데이터!$N:$N,$A$1,데이터!$O:$O,P$1)</f>
        <v>0</v>
      </c>
      <c r="Q228" s="52">
        <f>SUMIFS(데이터!$G:$G,데이터!$F:$F,$D228,데이터!$N:$N,$A$1,데이터!$O:$O,P$1)</f>
        <v>0</v>
      </c>
      <c r="R228" s="51">
        <f>COUNTIFS(데이터!$F:$F,$D228,데이터!$N:$N,$A$1,데이터!$O:$O,R$1)</f>
        <v>0</v>
      </c>
      <c r="S228" s="52">
        <f>SUMIFS(데이터!$G:$G,데이터!$F:$F,$D228,데이터!$N:$N,$A$1,데이터!$O:$O,R$1)</f>
        <v>0</v>
      </c>
      <c r="T228" s="51">
        <f>COUNTIFS(데이터!$F:$F,$D228,데이터!$N:$N,$A$1,데이터!$O:$O,T$1)</f>
        <v>0</v>
      </c>
      <c r="U228" s="52">
        <f>SUMIFS(데이터!$G:$G,데이터!$F:$F,$D228,데이터!$N:$N,$A$1,데이터!$O:$O,T$1)</f>
        <v>0</v>
      </c>
      <c r="V228" s="51">
        <f>COUNTIFS(데이터!$F:$F,$D228,데이터!$N:$N,$A$1,데이터!$O:$O,V$1)</f>
        <v>0</v>
      </c>
      <c r="W228" s="52">
        <f>SUMIFS(데이터!$G:$G,데이터!$F:$F,$D228,데이터!$N:$N,$A$1,데이터!$O:$O,V$1)</f>
        <v>0</v>
      </c>
      <c r="X228" s="51">
        <f>COUNTIFS(데이터!$F:$F,$D228,데이터!$N:$N,$A$1,데이터!$O:$O,X$1)</f>
        <v>0</v>
      </c>
      <c r="Y228" s="52">
        <f>SUMIFS(데이터!$G:$G,데이터!$F:$F,$D228,데이터!$N:$N,$A$1,데이터!$O:$O,X$1)</f>
        <v>0</v>
      </c>
      <c r="Z228" s="51">
        <f>COUNTIFS(데이터!$F:$F,$D228,데이터!$N:$N,$A$1,데이터!$O:$O,Z$1)</f>
        <v>1</v>
      </c>
      <c r="AA228" s="52">
        <f>SUMIFS(데이터!$G:$G,데이터!$F:$F,$D228,데이터!$N:$N,$A$1,데이터!$O:$O,Z$1)</f>
        <v>1</v>
      </c>
      <c r="AB228" s="51">
        <f>COUNTIFS(데이터!$F:$F,$D228,데이터!$N:$N,$A$1,데이터!$O:$O,AB$1)</f>
        <v>1</v>
      </c>
      <c r="AC228" s="52">
        <f>SUMIFS(데이터!$G:$G,데이터!$F:$F,$D228,데이터!$N:$N,$A$1,데이터!$O:$O,AB$1)</f>
        <v>1</v>
      </c>
      <c r="AD228" s="51">
        <f>COUNTIFS(데이터!$F:$F,$D228,데이터!$N:$N,$A$1,데이터!$O:$O,AD$1)</f>
        <v>3</v>
      </c>
      <c r="AE228" s="52">
        <f>SUMIFS(데이터!$G:$G,데이터!$F:$F,$D228,데이터!$N:$N,$A$1,데이터!$O:$O,AD$1)</f>
        <v>3</v>
      </c>
      <c r="AF228" s="51">
        <f>COUNTIFS(데이터!$F:$F,$D228,데이터!$N:$N,$A$1,데이터!$O:$O,AF$1)</f>
        <v>0</v>
      </c>
      <c r="AG228" s="52">
        <f>SUMIFS(데이터!$G:$G,데이터!$F:$F,$D228,데이터!$N:$N,$A$1,데이터!$O:$O,AF$1)</f>
        <v>0</v>
      </c>
    </row>
    <row r="229" spans="1:33">
      <c r="A229" s="233"/>
      <c r="B229" s="233"/>
      <c r="C229" s="233"/>
      <c r="D229" s="49" t="str">
        <f>연간집계!D229</f>
        <v>아크릴액자 (A3_297_420_프리미엄 아크릴액자_스토리앨범으로 / 297X420 | 낱장재단 | 없음 | 1p)</v>
      </c>
      <c r="E229" s="50" t="str">
        <f>연간집계!E229</f>
        <v>아크릴액자 A3 (세로)</v>
      </c>
      <c r="F229" s="51">
        <f>COUNTIFS(데이터!F:F,D229,데이터!$N:$N,$A$1)</f>
        <v>5</v>
      </c>
      <c r="G229" s="52">
        <f>SUMIFS(데이터!G:G,데이터!F:F,D229,데이터!$N:$N,$A$1)</f>
        <v>5</v>
      </c>
      <c r="H229" s="55">
        <f t="shared" si="5"/>
        <v>3.6824274561791134E-4</v>
      </c>
      <c r="I229" s="77">
        <f t="shared" si="6"/>
        <v>5</v>
      </c>
      <c r="J229" s="51">
        <f>COUNTIFS(데이터!$F:$F,$D229,데이터!$N:$N,$A$1,데이터!$O:$O,J$1)</f>
        <v>0</v>
      </c>
      <c r="K229" s="52">
        <f>SUMIFS(데이터!$G:$G,데이터!$F:$F,$D229,데이터!$N:$N,$A$1,데이터!$O:$O,J$1)</f>
        <v>0</v>
      </c>
      <c r="L229" s="51">
        <f>COUNTIFS(데이터!$F:$F,$D229,데이터!$N:$N,$A$1,데이터!$O:$O,L$1)</f>
        <v>0</v>
      </c>
      <c r="M229" s="52">
        <f>SUMIFS(데이터!$G:$G,데이터!$F:$F,$D229,데이터!$N:$N,$A$1,데이터!$O:$O,L$1)</f>
        <v>0</v>
      </c>
      <c r="N229" s="51">
        <f>COUNTIFS(데이터!$F:$F,$D229,데이터!$N:$N,$A$1,데이터!$O:$O,N$1)</f>
        <v>0</v>
      </c>
      <c r="O229" s="52">
        <f>SUMIFS(데이터!$G:$G,데이터!$F:$F,$D229,데이터!$N:$N,$A$1,데이터!$O:$O,N$1)</f>
        <v>0</v>
      </c>
      <c r="P229" s="51">
        <f>COUNTIFS(데이터!$F:$F,$D229,데이터!$N:$N,$A$1,데이터!$O:$O,P$1)</f>
        <v>0</v>
      </c>
      <c r="Q229" s="52">
        <f>SUMIFS(데이터!$G:$G,데이터!$F:$F,$D229,데이터!$N:$N,$A$1,데이터!$O:$O,P$1)</f>
        <v>0</v>
      </c>
      <c r="R229" s="51">
        <f>COUNTIFS(데이터!$F:$F,$D229,데이터!$N:$N,$A$1,데이터!$O:$O,R$1)</f>
        <v>0</v>
      </c>
      <c r="S229" s="52">
        <f>SUMIFS(데이터!$G:$G,데이터!$F:$F,$D229,데이터!$N:$N,$A$1,데이터!$O:$O,R$1)</f>
        <v>0</v>
      </c>
      <c r="T229" s="51">
        <f>COUNTIFS(데이터!$F:$F,$D229,데이터!$N:$N,$A$1,데이터!$O:$O,T$1)</f>
        <v>0</v>
      </c>
      <c r="U229" s="52">
        <f>SUMIFS(데이터!$G:$G,데이터!$F:$F,$D229,데이터!$N:$N,$A$1,데이터!$O:$O,T$1)</f>
        <v>0</v>
      </c>
      <c r="V229" s="51">
        <f>COUNTIFS(데이터!$F:$F,$D229,데이터!$N:$N,$A$1,데이터!$O:$O,V$1)</f>
        <v>0</v>
      </c>
      <c r="W229" s="52">
        <f>SUMIFS(데이터!$G:$G,데이터!$F:$F,$D229,데이터!$N:$N,$A$1,데이터!$O:$O,V$1)</f>
        <v>0</v>
      </c>
      <c r="X229" s="51">
        <f>COUNTIFS(데이터!$F:$F,$D229,데이터!$N:$N,$A$1,데이터!$O:$O,X$1)</f>
        <v>0</v>
      </c>
      <c r="Y229" s="52">
        <f>SUMIFS(데이터!$G:$G,데이터!$F:$F,$D229,데이터!$N:$N,$A$1,데이터!$O:$O,X$1)</f>
        <v>0</v>
      </c>
      <c r="Z229" s="51">
        <f>COUNTIFS(데이터!$F:$F,$D229,데이터!$N:$N,$A$1,데이터!$O:$O,Z$1)</f>
        <v>1</v>
      </c>
      <c r="AA229" s="52">
        <f>SUMIFS(데이터!$G:$G,데이터!$F:$F,$D229,데이터!$N:$N,$A$1,데이터!$O:$O,Z$1)</f>
        <v>1</v>
      </c>
      <c r="AB229" s="51">
        <f>COUNTIFS(데이터!$F:$F,$D229,데이터!$N:$N,$A$1,데이터!$O:$O,AB$1)</f>
        <v>0</v>
      </c>
      <c r="AC229" s="52">
        <f>SUMIFS(데이터!$G:$G,데이터!$F:$F,$D229,데이터!$N:$N,$A$1,데이터!$O:$O,AB$1)</f>
        <v>0</v>
      </c>
      <c r="AD229" s="51">
        <f>COUNTIFS(데이터!$F:$F,$D229,데이터!$N:$N,$A$1,데이터!$O:$O,AD$1)</f>
        <v>2</v>
      </c>
      <c r="AE229" s="52">
        <f>SUMIFS(데이터!$G:$G,데이터!$F:$F,$D229,데이터!$N:$N,$A$1,데이터!$O:$O,AD$1)</f>
        <v>2</v>
      </c>
      <c r="AF229" s="51">
        <f>COUNTIFS(데이터!$F:$F,$D229,데이터!$N:$N,$A$1,데이터!$O:$O,AF$1)</f>
        <v>2</v>
      </c>
      <c r="AG229" s="52">
        <f>SUMIFS(데이터!$G:$G,데이터!$F:$F,$D229,데이터!$N:$N,$A$1,데이터!$O:$O,AF$1)</f>
        <v>2</v>
      </c>
    </row>
    <row r="230" spans="1:33">
      <c r="A230" s="233"/>
      <c r="B230" s="233"/>
      <c r="C230" s="233"/>
      <c r="D230" s="49" t="str">
        <f>연간집계!D230</f>
        <v>아크릴액자 (A2_594_420_프리미엄 아크릴액자_스토리앨범으로 / 594X420 | 낱장재단 | 없음 | 1p)</v>
      </c>
      <c r="E230" s="50" t="str">
        <f>연간집계!E230</f>
        <v>아크릴액자 A2 (가로)</v>
      </c>
      <c r="F230" s="51">
        <f>COUNTIFS(데이터!F:F,D230,데이터!$N:$N,$A$1)</f>
        <v>0</v>
      </c>
      <c r="G230" s="52">
        <f>SUMIFS(데이터!G:G,데이터!F:F,D230,데이터!$N:$N,$A$1)</f>
        <v>0</v>
      </c>
      <c r="H230" s="55">
        <f t="shared" si="5"/>
        <v>0</v>
      </c>
      <c r="I230" s="77">
        <f t="shared" si="6"/>
        <v>0</v>
      </c>
      <c r="J230" s="51">
        <f>COUNTIFS(데이터!$F:$F,$D230,데이터!$N:$N,$A$1,데이터!$O:$O,J$1)</f>
        <v>0</v>
      </c>
      <c r="K230" s="52">
        <f>SUMIFS(데이터!$G:$G,데이터!$F:$F,$D230,데이터!$N:$N,$A$1,데이터!$O:$O,J$1)</f>
        <v>0</v>
      </c>
      <c r="L230" s="51">
        <f>COUNTIFS(데이터!$F:$F,$D230,데이터!$N:$N,$A$1,데이터!$O:$O,L$1)</f>
        <v>0</v>
      </c>
      <c r="M230" s="52">
        <f>SUMIFS(데이터!$G:$G,데이터!$F:$F,$D230,데이터!$N:$N,$A$1,데이터!$O:$O,L$1)</f>
        <v>0</v>
      </c>
      <c r="N230" s="51">
        <f>COUNTIFS(데이터!$F:$F,$D230,데이터!$N:$N,$A$1,데이터!$O:$O,N$1)</f>
        <v>0</v>
      </c>
      <c r="O230" s="52">
        <f>SUMIFS(데이터!$G:$G,데이터!$F:$F,$D230,데이터!$N:$N,$A$1,데이터!$O:$O,N$1)</f>
        <v>0</v>
      </c>
      <c r="P230" s="51">
        <f>COUNTIFS(데이터!$F:$F,$D230,데이터!$N:$N,$A$1,데이터!$O:$O,P$1)</f>
        <v>0</v>
      </c>
      <c r="Q230" s="52">
        <f>SUMIFS(데이터!$G:$G,데이터!$F:$F,$D230,데이터!$N:$N,$A$1,데이터!$O:$O,P$1)</f>
        <v>0</v>
      </c>
      <c r="R230" s="51">
        <f>COUNTIFS(데이터!$F:$F,$D230,데이터!$N:$N,$A$1,데이터!$O:$O,R$1)</f>
        <v>0</v>
      </c>
      <c r="S230" s="52">
        <f>SUMIFS(데이터!$G:$G,데이터!$F:$F,$D230,데이터!$N:$N,$A$1,데이터!$O:$O,R$1)</f>
        <v>0</v>
      </c>
      <c r="T230" s="51">
        <f>COUNTIFS(데이터!$F:$F,$D230,데이터!$N:$N,$A$1,데이터!$O:$O,T$1)</f>
        <v>0</v>
      </c>
      <c r="U230" s="52">
        <f>SUMIFS(데이터!$G:$G,데이터!$F:$F,$D230,데이터!$N:$N,$A$1,데이터!$O:$O,T$1)</f>
        <v>0</v>
      </c>
      <c r="V230" s="51">
        <f>COUNTIFS(데이터!$F:$F,$D230,데이터!$N:$N,$A$1,데이터!$O:$O,V$1)</f>
        <v>0</v>
      </c>
      <c r="W230" s="52">
        <f>SUMIFS(데이터!$G:$G,데이터!$F:$F,$D230,데이터!$N:$N,$A$1,데이터!$O:$O,V$1)</f>
        <v>0</v>
      </c>
      <c r="X230" s="51">
        <f>COUNTIFS(데이터!$F:$F,$D230,데이터!$N:$N,$A$1,데이터!$O:$O,X$1)</f>
        <v>0</v>
      </c>
      <c r="Y230" s="52">
        <f>SUMIFS(데이터!$G:$G,데이터!$F:$F,$D230,데이터!$N:$N,$A$1,데이터!$O:$O,X$1)</f>
        <v>0</v>
      </c>
      <c r="Z230" s="51">
        <f>COUNTIFS(데이터!$F:$F,$D230,데이터!$N:$N,$A$1,데이터!$O:$O,Z$1)</f>
        <v>0</v>
      </c>
      <c r="AA230" s="52">
        <f>SUMIFS(데이터!$G:$G,데이터!$F:$F,$D230,데이터!$N:$N,$A$1,데이터!$O:$O,Z$1)</f>
        <v>0</v>
      </c>
      <c r="AB230" s="51">
        <f>COUNTIFS(데이터!$F:$F,$D230,데이터!$N:$N,$A$1,데이터!$O:$O,AB$1)</f>
        <v>0</v>
      </c>
      <c r="AC230" s="52">
        <f>SUMIFS(데이터!$G:$G,데이터!$F:$F,$D230,데이터!$N:$N,$A$1,데이터!$O:$O,AB$1)</f>
        <v>0</v>
      </c>
      <c r="AD230" s="51">
        <f>COUNTIFS(데이터!$F:$F,$D230,데이터!$N:$N,$A$1,데이터!$O:$O,AD$1)</f>
        <v>0</v>
      </c>
      <c r="AE230" s="52">
        <f>SUMIFS(데이터!$G:$G,데이터!$F:$F,$D230,데이터!$N:$N,$A$1,데이터!$O:$O,AD$1)</f>
        <v>0</v>
      </c>
      <c r="AF230" s="51">
        <f>COUNTIFS(데이터!$F:$F,$D230,데이터!$N:$N,$A$1,데이터!$O:$O,AF$1)</f>
        <v>0</v>
      </c>
      <c r="AG230" s="52">
        <f>SUMIFS(데이터!$G:$G,데이터!$F:$F,$D230,데이터!$N:$N,$A$1,데이터!$O:$O,AF$1)</f>
        <v>0</v>
      </c>
    </row>
    <row r="231" spans="1:33">
      <c r="A231" s="233"/>
      <c r="B231" s="233"/>
      <c r="C231" s="233"/>
      <c r="D231" s="49" t="str">
        <f>연간집계!D231</f>
        <v>아크릴액자 (A2_420_594_프리미엄 아크릴액자_스토리앨범으로 / 420X594 | 낱장재단 | 없음 | 1p)</v>
      </c>
      <c r="E231" s="50" t="str">
        <f>연간집계!E231</f>
        <v>아크릴액자 A2 (세로)</v>
      </c>
      <c r="F231" s="51">
        <f>COUNTIFS(데이터!F:F,D231,데이터!$N:$N,$A$1)</f>
        <v>0</v>
      </c>
      <c r="G231" s="52">
        <f>SUMIFS(데이터!G:G,데이터!F:F,D231,데이터!$N:$N,$A$1)</f>
        <v>0</v>
      </c>
      <c r="H231" s="55">
        <f t="shared" si="5"/>
        <v>0</v>
      </c>
      <c r="I231" s="77">
        <f t="shared" si="6"/>
        <v>0</v>
      </c>
      <c r="J231" s="51">
        <f>COUNTIFS(데이터!$F:$F,$D231,데이터!$N:$N,$A$1,데이터!$O:$O,J$1)</f>
        <v>0</v>
      </c>
      <c r="K231" s="52">
        <f>SUMIFS(데이터!$G:$G,데이터!$F:$F,$D231,데이터!$N:$N,$A$1,데이터!$O:$O,J$1)</f>
        <v>0</v>
      </c>
      <c r="L231" s="51">
        <f>COUNTIFS(데이터!$F:$F,$D231,데이터!$N:$N,$A$1,데이터!$O:$O,L$1)</f>
        <v>0</v>
      </c>
      <c r="M231" s="52">
        <f>SUMIFS(데이터!$G:$G,데이터!$F:$F,$D231,데이터!$N:$N,$A$1,데이터!$O:$O,L$1)</f>
        <v>0</v>
      </c>
      <c r="N231" s="51">
        <f>COUNTIFS(데이터!$F:$F,$D231,데이터!$N:$N,$A$1,데이터!$O:$O,N$1)</f>
        <v>0</v>
      </c>
      <c r="O231" s="52">
        <f>SUMIFS(데이터!$G:$G,데이터!$F:$F,$D231,데이터!$N:$N,$A$1,데이터!$O:$O,N$1)</f>
        <v>0</v>
      </c>
      <c r="P231" s="51">
        <f>COUNTIFS(데이터!$F:$F,$D231,데이터!$N:$N,$A$1,데이터!$O:$O,P$1)</f>
        <v>0</v>
      </c>
      <c r="Q231" s="52">
        <f>SUMIFS(데이터!$G:$G,데이터!$F:$F,$D231,데이터!$N:$N,$A$1,데이터!$O:$O,P$1)</f>
        <v>0</v>
      </c>
      <c r="R231" s="51">
        <f>COUNTIFS(데이터!$F:$F,$D231,데이터!$N:$N,$A$1,데이터!$O:$O,R$1)</f>
        <v>0</v>
      </c>
      <c r="S231" s="52">
        <f>SUMIFS(데이터!$G:$G,데이터!$F:$F,$D231,데이터!$N:$N,$A$1,데이터!$O:$O,R$1)</f>
        <v>0</v>
      </c>
      <c r="T231" s="51">
        <f>COUNTIFS(데이터!$F:$F,$D231,데이터!$N:$N,$A$1,데이터!$O:$O,T$1)</f>
        <v>0</v>
      </c>
      <c r="U231" s="52">
        <f>SUMIFS(데이터!$G:$G,데이터!$F:$F,$D231,데이터!$N:$N,$A$1,데이터!$O:$O,T$1)</f>
        <v>0</v>
      </c>
      <c r="V231" s="51">
        <f>COUNTIFS(데이터!$F:$F,$D231,데이터!$N:$N,$A$1,데이터!$O:$O,V$1)</f>
        <v>0</v>
      </c>
      <c r="W231" s="52">
        <f>SUMIFS(데이터!$G:$G,데이터!$F:$F,$D231,데이터!$N:$N,$A$1,데이터!$O:$O,V$1)</f>
        <v>0</v>
      </c>
      <c r="X231" s="51">
        <f>COUNTIFS(데이터!$F:$F,$D231,데이터!$N:$N,$A$1,데이터!$O:$O,X$1)</f>
        <v>0</v>
      </c>
      <c r="Y231" s="52">
        <f>SUMIFS(데이터!$G:$G,데이터!$F:$F,$D231,데이터!$N:$N,$A$1,데이터!$O:$O,X$1)</f>
        <v>0</v>
      </c>
      <c r="Z231" s="51">
        <f>COUNTIFS(데이터!$F:$F,$D231,데이터!$N:$N,$A$1,데이터!$O:$O,Z$1)</f>
        <v>0</v>
      </c>
      <c r="AA231" s="52">
        <f>SUMIFS(데이터!$G:$G,데이터!$F:$F,$D231,데이터!$N:$N,$A$1,데이터!$O:$O,Z$1)</f>
        <v>0</v>
      </c>
      <c r="AB231" s="51">
        <f>COUNTIFS(데이터!$F:$F,$D231,데이터!$N:$N,$A$1,데이터!$O:$O,AB$1)</f>
        <v>0</v>
      </c>
      <c r="AC231" s="52">
        <f>SUMIFS(데이터!$G:$G,데이터!$F:$F,$D231,데이터!$N:$N,$A$1,데이터!$O:$O,AB$1)</f>
        <v>0</v>
      </c>
      <c r="AD231" s="51">
        <f>COUNTIFS(데이터!$F:$F,$D231,데이터!$N:$N,$A$1,데이터!$O:$O,AD$1)</f>
        <v>0</v>
      </c>
      <c r="AE231" s="52">
        <f>SUMIFS(데이터!$G:$G,데이터!$F:$F,$D231,데이터!$N:$N,$A$1,데이터!$O:$O,AD$1)</f>
        <v>0</v>
      </c>
      <c r="AF231" s="51">
        <f>COUNTIFS(데이터!$F:$F,$D231,데이터!$N:$N,$A$1,데이터!$O:$O,AF$1)</f>
        <v>0</v>
      </c>
      <c r="AG231" s="52">
        <f>SUMIFS(데이터!$G:$G,데이터!$F:$F,$D231,데이터!$N:$N,$A$1,데이터!$O:$O,AF$1)</f>
        <v>0</v>
      </c>
    </row>
    <row r="232" spans="1:33">
      <c r="A232" s="233"/>
      <c r="B232" s="233"/>
      <c r="C232" s="233"/>
      <c r="D232" s="49" t="str">
        <f>연간집계!D232</f>
        <v>아크릴액자 (A1_841_594_프리미엄 아크릴액자_스토리앨범으로 / 841X594 | 낱장재단 | 없음 | 1p)</v>
      </c>
      <c r="E232" s="50" t="str">
        <f>연간집계!E232</f>
        <v>아크릴액자 A1 (가로)</v>
      </c>
      <c r="F232" s="51">
        <f>COUNTIFS(데이터!F:F,D232,데이터!$N:$N,$A$1)</f>
        <v>0</v>
      </c>
      <c r="G232" s="52">
        <f>SUMIFS(데이터!G:G,데이터!F:F,D232,데이터!$N:$N,$A$1)</f>
        <v>0</v>
      </c>
      <c r="H232" s="55">
        <f t="shared" si="5"/>
        <v>0</v>
      </c>
      <c r="I232" s="77">
        <f t="shared" si="6"/>
        <v>0</v>
      </c>
      <c r="J232" s="51">
        <f>COUNTIFS(데이터!$F:$F,$D232,데이터!$N:$N,$A$1,데이터!$O:$O,J$1)</f>
        <v>0</v>
      </c>
      <c r="K232" s="52">
        <f>SUMIFS(데이터!$G:$G,데이터!$F:$F,$D232,데이터!$N:$N,$A$1,데이터!$O:$O,J$1)</f>
        <v>0</v>
      </c>
      <c r="L232" s="51">
        <f>COUNTIFS(데이터!$F:$F,$D232,데이터!$N:$N,$A$1,데이터!$O:$O,L$1)</f>
        <v>0</v>
      </c>
      <c r="M232" s="52">
        <f>SUMIFS(데이터!$G:$G,데이터!$F:$F,$D232,데이터!$N:$N,$A$1,데이터!$O:$O,L$1)</f>
        <v>0</v>
      </c>
      <c r="N232" s="51">
        <f>COUNTIFS(데이터!$F:$F,$D232,데이터!$N:$N,$A$1,데이터!$O:$O,N$1)</f>
        <v>0</v>
      </c>
      <c r="O232" s="52">
        <f>SUMIFS(데이터!$G:$G,데이터!$F:$F,$D232,데이터!$N:$N,$A$1,데이터!$O:$O,N$1)</f>
        <v>0</v>
      </c>
      <c r="P232" s="51">
        <f>COUNTIFS(데이터!$F:$F,$D232,데이터!$N:$N,$A$1,데이터!$O:$O,P$1)</f>
        <v>0</v>
      </c>
      <c r="Q232" s="52">
        <f>SUMIFS(데이터!$G:$G,데이터!$F:$F,$D232,데이터!$N:$N,$A$1,데이터!$O:$O,P$1)</f>
        <v>0</v>
      </c>
      <c r="R232" s="51">
        <f>COUNTIFS(데이터!$F:$F,$D232,데이터!$N:$N,$A$1,데이터!$O:$O,R$1)</f>
        <v>0</v>
      </c>
      <c r="S232" s="52">
        <f>SUMIFS(데이터!$G:$G,데이터!$F:$F,$D232,데이터!$N:$N,$A$1,데이터!$O:$O,R$1)</f>
        <v>0</v>
      </c>
      <c r="T232" s="51">
        <f>COUNTIFS(데이터!$F:$F,$D232,데이터!$N:$N,$A$1,데이터!$O:$O,T$1)</f>
        <v>0</v>
      </c>
      <c r="U232" s="52">
        <f>SUMIFS(데이터!$G:$G,데이터!$F:$F,$D232,데이터!$N:$N,$A$1,데이터!$O:$O,T$1)</f>
        <v>0</v>
      </c>
      <c r="V232" s="51">
        <f>COUNTIFS(데이터!$F:$F,$D232,데이터!$N:$N,$A$1,데이터!$O:$O,V$1)</f>
        <v>0</v>
      </c>
      <c r="W232" s="52">
        <f>SUMIFS(데이터!$G:$G,데이터!$F:$F,$D232,데이터!$N:$N,$A$1,데이터!$O:$O,V$1)</f>
        <v>0</v>
      </c>
      <c r="X232" s="51">
        <f>COUNTIFS(데이터!$F:$F,$D232,데이터!$N:$N,$A$1,데이터!$O:$O,X$1)</f>
        <v>0</v>
      </c>
      <c r="Y232" s="52">
        <f>SUMIFS(데이터!$G:$G,데이터!$F:$F,$D232,데이터!$N:$N,$A$1,데이터!$O:$O,X$1)</f>
        <v>0</v>
      </c>
      <c r="Z232" s="51">
        <f>COUNTIFS(데이터!$F:$F,$D232,데이터!$N:$N,$A$1,데이터!$O:$O,Z$1)</f>
        <v>0</v>
      </c>
      <c r="AA232" s="52">
        <f>SUMIFS(데이터!$G:$G,데이터!$F:$F,$D232,데이터!$N:$N,$A$1,데이터!$O:$O,Z$1)</f>
        <v>0</v>
      </c>
      <c r="AB232" s="51">
        <f>COUNTIFS(데이터!$F:$F,$D232,데이터!$N:$N,$A$1,데이터!$O:$O,AB$1)</f>
        <v>0</v>
      </c>
      <c r="AC232" s="52">
        <f>SUMIFS(데이터!$G:$G,데이터!$F:$F,$D232,데이터!$N:$N,$A$1,데이터!$O:$O,AB$1)</f>
        <v>0</v>
      </c>
      <c r="AD232" s="51">
        <f>COUNTIFS(데이터!$F:$F,$D232,데이터!$N:$N,$A$1,데이터!$O:$O,AD$1)</f>
        <v>0</v>
      </c>
      <c r="AE232" s="52">
        <f>SUMIFS(데이터!$G:$G,데이터!$F:$F,$D232,데이터!$N:$N,$A$1,데이터!$O:$O,AD$1)</f>
        <v>0</v>
      </c>
      <c r="AF232" s="51">
        <f>COUNTIFS(데이터!$F:$F,$D232,데이터!$N:$N,$A$1,데이터!$O:$O,AF$1)</f>
        <v>0</v>
      </c>
      <c r="AG232" s="52">
        <f>SUMIFS(데이터!$G:$G,데이터!$F:$F,$D232,데이터!$N:$N,$A$1,데이터!$O:$O,AF$1)</f>
        <v>0</v>
      </c>
    </row>
    <row r="233" spans="1:33">
      <c r="A233" s="233"/>
      <c r="B233" s="233"/>
      <c r="C233" s="233"/>
      <c r="D233" s="49" t="str">
        <f>연간집계!D233</f>
        <v>아크릴액자 (30x20_프리미엄 아크릴액자_스토리앨범으로 / 762X508 | 낱장재단 | 없음 | 1p)</v>
      </c>
      <c r="E233" s="50" t="str">
        <f>연간집계!E233</f>
        <v>아크릴액자 30*20</v>
      </c>
      <c r="F233" s="51">
        <f>COUNTIFS(데이터!F:F,D233,데이터!$N:$N,$A$1)</f>
        <v>3</v>
      </c>
      <c r="G233" s="52">
        <f>SUMIFS(데이터!G:G,데이터!F:F,D233,데이터!$N:$N,$A$1)</f>
        <v>3</v>
      </c>
      <c r="H233" s="55">
        <f t="shared" si="5"/>
        <v>2.2094564737074681E-4</v>
      </c>
      <c r="I233" s="77">
        <f t="shared" si="6"/>
        <v>3</v>
      </c>
      <c r="J233" s="51">
        <f>COUNTIFS(데이터!$F:$F,$D233,데이터!$N:$N,$A$1,데이터!$O:$O,J$1)</f>
        <v>0</v>
      </c>
      <c r="K233" s="52">
        <f>SUMIFS(데이터!$G:$G,데이터!$F:$F,$D233,데이터!$N:$N,$A$1,데이터!$O:$O,J$1)</f>
        <v>0</v>
      </c>
      <c r="L233" s="51">
        <f>COUNTIFS(데이터!$F:$F,$D233,데이터!$N:$N,$A$1,데이터!$O:$O,L$1)</f>
        <v>0</v>
      </c>
      <c r="M233" s="52">
        <f>SUMIFS(데이터!$G:$G,데이터!$F:$F,$D233,데이터!$N:$N,$A$1,데이터!$O:$O,L$1)</f>
        <v>0</v>
      </c>
      <c r="N233" s="51">
        <f>COUNTIFS(데이터!$F:$F,$D233,데이터!$N:$N,$A$1,데이터!$O:$O,N$1)</f>
        <v>0</v>
      </c>
      <c r="O233" s="52">
        <f>SUMIFS(데이터!$G:$G,데이터!$F:$F,$D233,데이터!$N:$N,$A$1,데이터!$O:$O,N$1)</f>
        <v>0</v>
      </c>
      <c r="P233" s="51">
        <f>COUNTIFS(데이터!$F:$F,$D233,데이터!$N:$N,$A$1,데이터!$O:$O,P$1)</f>
        <v>0</v>
      </c>
      <c r="Q233" s="52">
        <f>SUMIFS(데이터!$G:$G,데이터!$F:$F,$D233,데이터!$N:$N,$A$1,데이터!$O:$O,P$1)</f>
        <v>0</v>
      </c>
      <c r="R233" s="51">
        <f>COUNTIFS(데이터!$F:$F,$D233,데이터!$N:$N,$A$1,데이터!$O:$O,R$1)</f>
        <v>0</v>
      </c>
      <c r="S233" s="52">
        <f>SUMIFS(데이터!$G:$G,데이터!$F:$F,$D233,데이터!$N:$N,$A$1,데이터!$O:$O,R$1)</f>
        <v>0</v>
      </c>
      <c r="T233" s="51">
        <f>COUNTIFS(데이터!$F:$F,$D233,데이터!$N:$N,$A$1,데이터!$O:$O,T$1)</f>
        <v>0</v>
      </c>
      <c r="U233" s="52">
        <f>SUMIFS(데이터!$G:$G,데이터!$F:$F,$D233,데이터!$N:$N,$A$1,데이터!$O:$O,T$1)</f>
        <v>0</v>
      </c>
      <c r="V233" s="51">
        <f>COUNTIFS(데이터!$F:$F,$D233,데이터!$N:$N,$A$1,데이터!$O:$O,V$1)</f>
        <v>0</v>
      </c>
      <c r="W233" s="52">
        <f>SUMIFS(데이터!$G:$G,데이터!$F:$F,$D233,데이터!$N:$N,$A$1,데이터!$O:$O,V$1)</f>
        <v>0</v>
      </c>
      <c r="X233" s="51">
        <f>COUNTIFS(데이터!$F:$F,$D233,데이터!$N:$N,$A$1,데이터!$O:$O,X$1)</f>
        <v>0</v>
      </c>
      <c r="Y233" s="52">
        <f>SUMIFS(데이터!$G:$G,데이터!$F:$F,$D233,데이터!$N:$N,$A$1,데이터!$O:$O,X$1)</f>
        <v>0</v>
      </c>
      <c r="Z233" s="51">
        <f>COUNTIFS(데이터!$F:$F,$D233,데이터!$N:$N,$A$1,데이터!$O:$O,Z$1)</f>
        <v>2</v>
      </c>
      <c r="AA233" s="52">
        <f>SUMIFS(데이터!$G:$G,데이터!$F:$F,$D233,데이터!$N:$N,$A$1,데이터!$O:$O,Z$1)</f>
        <v>2</v>
      </c>
      <c r="AB233" s="51">
        <f>COUNTIFS(데이터!$F:$F,$D233,데이터!$N:$N,$A$1,데이터!$O:$O,AB$1)</f>
        <v>0</v>
      </c>
      <c r="AC233" s="52">
        <f>SUMIFS(데이터!$G:$G,데이터!$F:$F,$D233,데이터!$N:$N,$A$1,데이터!$O:$O,AB$1)</f>
        <v>0</v>
      </c>
      <c r="AD233" s="51">
        <f>COUNTIFS(데이터!$F:$F,$D233,데이터!$N:$N,$A$1,데이터!$O:$O,AD$1)</f>
        <v>0</v>
      </c>
      <c r="AE233" s="52">
        <f>SUMIFS(데이터!$G:$G,데이터!$F:$F,$D233,데이터!$N:$N,$A$1,데이터!$O:$O,AD$1)</f>
        <v>0</v>
      </c>
      <c r="AF233" s="51">
        <f>COUNTIFS(데이터!$F:$F,$D233,데이터!$N:$N,$A$1,데이터!$O:$O,AF$1)</f>
        <v>1</v>
      </c>
      <c r="AG233" s="52">
        <f>SUMIFS(데이터!$G:$G,데이터!$F:$F,$D233,데이터!$N:$N,$A$1,데이터!$O:$O,AF$1)</f>
        <v>1</v>
      </c>
    </row>
    <row r="234" spans="1:33">
      <c r="A234" s="233"/>
      <c r="B234" s="233"/>
      <c r="C234" s="233"/>
      <c r="D234" s="49" t="str">
        <f>연간집계!D234</f>
        <v>아크릴액자 (20x30_프리미엄 아크릴액자_스토리앨범으로 / 508X762 | 낱장재단 | 없음 | 1p)</v>
      </c>
      <c r="E234" s="50" t="str">
        <f>연간집계!E234</f>
        <v>아크릴액자 20*30</v>
      </c>
      <c r="F234" s="51">
        <f>COUNTIFS(데이터!F:F,D234,데이터!$N:$N,$A$1)</f>
        <v>2</v>
      </c>
      <c r="G234" s="52">
        <f>SUMIFS(데이터!G:G,데이터!F:F,D234,데이터!$N:$N,$A$1)</f>
        <v>2</v>
      </c>
      <c r="H234" s="55">
        <f t="shared" si="5"/>
        <v>1.4729709824716454E-4</v>
      </c>
      <c r="I234" s="77">
        <f t="shared" si="6"/>
        <v>2</v>
      </c>
      <c r="J234" s="51">
        <f>COUNTIFS(데이터!$F:$F,$D234,데이터!$N:$N,$A$1,데이터!$O:$O,J$1)</f>
        <v>0</v>
      </c>
      <c r="K234" s="52">
        <f>SUMIFS(데이터!$G:$G,데이터!$F:$F,$D234,데이터!$N:$N,$A$1,데이터!$O:$O,J$1)</f>
        <v>0</v>
      </c>
      <c r="L234" s="51">
        <f>COUNTIFS(데이터!$F:$F,$D234,데이터!$N:$N,$A$1,데이터!$O:$O,L$1)</f>
        <v>0</v>
      </c>
      <c r="M234" s="52">
        <f>SUMIFS(데이터!$G:$G,데이터!$F:$F,$D234,데이터!$N:$N,$A$1,데이터!$O:$O,L$1)</f>
        <v>0</v>
      </c>
      <c r="N234" s="51">
        <f>COUNTIFS(데이터!$F:$F,$D234,데이터!$N:$N,$A$1,데이터!$O:$O,N$1)</f>
        <v>0</v>
      </c>
      <c r="O234" s="52">
        <f>SUMIFS(데이터!$G:$G,데이터!$F:$F,$D234,데이터!$N:$N,$A$1,데이터!$O:$O,N$1)</f>
        <v>0</v>
      </c>
      <c r="P234" s="51">
        <f>COUNTIFS(데이터!$F:$F,$D234,데이터!$N:$N,$A$1,데이터!$O:$O,P$1)</f>
        <v>0</v>
      </c>
      <c r="Q234" s="52">
        <f>SUMIFS(데이터!$G:$G,데이터!$F:$F,$D234,데이터!$N:$N,$A$1,데이터!$O:$O,P$1)</f>
        <v>0</v>
      </c>
      <c r="R234" s="51">
        <f>COUNTIFS(데이터!$F:$F,$D234,데이터!$N:$N,$A$1,데이터!$O:$O,R$1)</f>
        <v>0</v>
      </c>
      <c r="S234" s="52">
        <f>SUMIFS(데이터!$G:$G,데이터!$F:$F,$D234,데이터!$N:$N,$A$1,데이터!$O:$O,R$1)</f>
        <v>0</v>
      </c>
      <c r="T234" s="51">
        <f>COUNTIFS(데이터!$F:$F,$D234,데이터!$N:$N,$A$1,데이터!$O:$O,T$1)</f>
        <v>0</v>
      </c>
      <c r="U234" s="52">
        <f>SUMIFS(데이터!$G:$G,데이터!$F:$F,$D234,데이터!$N:$N,$A$1,데이터!$O:$O,T$1)</f>
        <v>0</v>
      </c>
      <c r="V234" s="51">
        <f>COUNTIFS(데이터!$F:$F,$D234,데이터!$N:$N,$A$1,데이터!$O:$O,V$1)</f>
        <v>0</v>
      </c>
      <c r="W234" s="52">
        <f>SUMIFS(데이터!$G:$G,데이터!$F:$F,$D234,데이터!$N:$N,$A$1,데이터!$O:$O,V$1)</f>
        <v>0</v>
      </c>
      <c r="X234" s="51">
        <f>COUNTIFS(데이터!$F:$F,$D234,데이터!$N:$N,$A$1,데이터!$O:$O,X$1)</f>
        <v>0</v>
      </c>
      <c r="Y234" s="52">
        <f>SUMIFS(데이터!$G:$G,데이터!$F:$F,$D234,데이터!$N:$N,$A$1,데이터!$O:$O,X$1)</f>
        <v>0</v>
      </c>
      <c r="Z234" s="51">
        <f>COUNTIFS(데이터!$F:$F,$D234,데이터!$N:$N,$A$1,데이터!$O:$O,Z$1)</f>
        <v>1</v>
      </c>
      <c r="AA234" s="52">
        <f>SUMIFS(데이터!$G:$G,데이터!$F:$F,$D234,데이터!$N:$N,$A$1,데이터!$O:$O,Z$1)</f>
        <v>1</v>
      </c>
      <c r="AB234" s="51">
        <f>COUNTIFS(데이터!$F:$F,$D234,데이터!$N:$N,$A$1,데이터!$O:$O,AB$1)</f>
        <v>0</v>
      </c>
      <c r="AC234" s="52">
        <f>SUMIFS(데이터!$G:$G,데이터!$F:$F,$D234,데이터!$N:$N,$A$1,데이터!$O:$O,AB$1)</f>
        <v>0</v>
      </c>
      <c r="AD234" s="51">
        <f>COUNTIFS(데이터!$F:$F,$D234,데이터!$N:$N,$A$1,데이터!$O:$O,AD$1)</f>
        <v>0</v>
      </c>
      <c r="AE234" s="52">
        <f>SUMIFS(데이터!$G:$G,데이터!$F:$F,$D234,데이터!$N:$N,$A$1,데이터!$O:$O,AD$1)</f>
        <v>0</v>
      </c>
      <c r="AF234" s="51">
        <f>COUNTIFS(데이터!$F:$F,$D234,데이터!$N:$N,$A$1,데이터!$O:$O,AF$1)</f>
        <v>1</v>
      </c>
      <c r="AG234" s="52">
        <f>SUMIFS(데이터!$G:$G,데이터!$F:$F,$D234,데이터!$N:$N,$A$1,데이터!$O:$O,AF$1)</f>
        <v>1</v>
      </c>
    </row>
    <row r="235" spans="1:33">
      <c r="A235" s="233"/>
      <c r="B235" s="233"/>
      <c r="C235" s="233"/>
      <c r="D235" s="49" t="str">
        <f>연간집계!D235</f>
        <v>아크릴액자 (14x14_프리미엄 아크릴액자_스토리앨범으로 / 356X356 | 낱장재단 | 없음 | 1p)</v>
      </c>
      <c r="E235" s="50" t="str">
        <f>연간집계!E235</f>
        <v>아크릴액자 14*14</v>
      </c>
      <c r="F235" s="51">
        <f>COUNTIFS(데이터!F:F,D235,데이터!$N:$N,$A$1)</f>
        <v>0</v>
      </c>
      <c r="G235" s="52">
        <f>SUMIFS(데이터!G:G,데이터!F:F,D235,데이터!$N:$N,$A$1)</f>
        <v>0</v>
      </c>
      <c r="H235" s="55">
        <f t="shared" si="5"/>
        <v>0</v>
      </c>
      <c r="I235" s="77">
        <f t="shared" si="6"/>
        <v>0</v>
      </c>
      <c r="J235" s="51">
        <f>COUNTIFS(데이터!$F:$F,$D235,데이터!$N:$N,$A$1,데이터!$O:$O,J$1)</f>
        <v>0</v>
      </c>
      <c r="K235" s="52">
        <f>SUMIFS(데이터!$G:$G,데이터!$F:$F,$D235,데이터!$N:$N,$A$1,데이터!$O:$O,J$1)</f>
        <v>0</v>
      </c>
      <c r="L235" s="51">
        <f>COUNTIFS(데이터!$F:$F,$D235,데이터!$N:$N,$A$1,데이터!$O:$O,L$1)</f>
        <v>0</v>
      </c>
      <c r="M235" s="52">
        <f>SUMIFS(데이터!$G:$G,데이터!$F:$F,$D235,데이터!$N:$N,$A$1,데이터!$O:$O,L$1)</f>
        <v>0</v>
      </c>
      <c r="N235" s="51">
        <f>COUNTIFS(데이터!$F:$F,$D235,데이터!$N:$N,$A$1,데이터!$O:$O,N$1)</f>
        <v>0</v>
      </c>
      <c r="O235" s="52">
        <f>SUMIFS(데이터!$G:$G,데이터!$F:$F,$D235,데이터!$N:$N,$A$1,데이터!$O:$O,N$1)</f>
        <v>0</v>
      </c>
      <c r="P235" s="51">
        <f>COUNTIFS(데이터!$F:$F,$D235,데이터!$N:$N,$A$1,데이터!$O:$O,P$1)</f>
        <v>0</v>
      </c>
      <c r="Q235" s="52">
        <f>SUMIFS(데이터!$G:$G,데이터!$F:$F,$D235,데이터!$N:$N,$A$1,데이터!$O:$O,P$1)</f>
        <v>0</v>
      </c>
      <c r="R235" s="51">
        <f>COUNTIFS(데이터!$F:$F,$D235,데이터!$N:$N,$A$1,데이터!$O:$O,R$1)</f>
        <v>0</v>
      </c>
      <c r="S235" s="52">
        <f>SUMIFS(데이터!$G:$G,데이터!$F:$F,$D235,데이터!$N:$N,$A$1,데이터!$O:$O,R$1)</f>
        <v>0</v>
      </c>
      <c r="T235" s="51">
        <f>COUNTIFS(데이터!$F:$F,$D235,데이터!$N:$N,$A$1,데이터!$O:$O,T$1)</f>
        <v>0</v>
      </c>
      <c r="U235" s="52">
        <f>SUMIFS(데이터!$G:$G,데이터!$F:$F,$D235,데이터!$N:$N,$A$1,데이터!$O:$O,T$1)</f>
        <v>0</v>
      </c>
      <c r="V235" s="51">
        <f>COUNTIFS(데이터!$F:$F,$D235,데이터!$N:$N,$A$1,데이터!$O:$O,V$1)</f>
        <v>0</v>
      </c>
      <c r="W235" s="52">
        <f>SUMIFS(데이터!$G:$G,데이터!$F:$F,$D235,데이터!$N:$N,$A$1,데이터!$O:$O,V$1)</f>
        <v>0</v>
      </c>
      <c r="X235" s="51">
        <f>COUNTIFS(데이터!$F:$F,$D235,데이터!$N:$N,$A$1,데이터!$O:$O,X$1)</f>
        <v>0</v>
      </c>
      <c r="Y235" s="52">
        <f>SUMIFS(데이터!$G:$G,데이터!$F:$F,$D235,데이터!$N:$N,$A$1,데이터!$O:$O,X$1)</f>
        <v>0</v>
      </c>
      <c r="Z235" s="51">
        <f>COUNTIFS(데이터!$F:$F,$D235,데이터!$N:$N,$A$1,데이터!$O:$O,Z$1)</f>
        <v>0</v>
      </c>
      <c r="AA235" s="52">
        <f>SUMIFS(데이터!$G:$G,데이터!$F:$F,$D235,데이터!$N:$N,$A$1,데이터!$O:$O,Z$1)</f>
        <v>0</v>
      </c>
      <c r="AB235" s="51">
        <f>COUNTIFS(데이터!$F:$F,$D235,데이터!$N:$N,$A$1,데이터!$O:$O,AB$1)</f>
        <v>0</v>
      </c>
      <c r="AC235" s="52">
        <f>SUMIFS(데이터!$G:$G,데이터!$F:$F,$D235,데이터!$N:$N,$A$1,데이터!$O:$O,AB$1)</f>
        <v>0</v>
      </c>
      <c r="AD235" s="51">
        <f>COUNTIFS(데이터!$F:$F,$D235,데이터!$N:$N,$A$1,데이터!$O:$O,AD$1)</f>
        <v>0</v>
      </c>
      <c r="AE235" s="52">
        <f>SUMIFS(데이터!$G:$G,데이터!$F:$F,$D235,데이터!$N:$N,$A$1,데이터!$O:$O,AD$1)</f>
        <v>0</v>
      </c>
      <c r="AF235" s="51">
        <f>COUNTIFS(데이터!$F:$F,$D235,데이터!$N:$N,$A$1,데이터!$O:$O,AF$1)</f>
        <v>0</v>
      </c>
      <c r="AG235" s="52">
        <f>SUMIFS(데이터!$G:$G,데이터!$F:$F,$D235,데이터!$N:$N,$A$1,데이터!$O:$O,AF$1)</f>
        <v>0</v>
      </c>
    </row>
    <row r="236" spans="1:33">
      <c r="A236" s="233"/>
      <c r="B236" s="233"/>
      <c r="C236" s="233"/>
      <c r="D236" s="49" t="str">
        <f>연간집계!D236</f>
        <v>아크릴액자 (24x12_프리미엄 아크릴액자_스토리앨범으로 / 610X305 | 낱장재단 | 없음 | 1p)</v>
      </c>
      <c r="E236" s="50" t="str">
        <f>연간집계!E236</f>
        <v>아크릴액재 24*12</v>
      </c>
      <c r="F236" s="51">
        <f>COUNTIFS(데이터!F:F,D236,데이터!$N:$N,$A$1)</f>
        <v>2</v>
      </c>
      <c r="G236" s="52">
        <f>SUMIFS(데이터!G:G,데이터!F:F,D236,데이터!$N:$N,$A$1)</f>
        <v>2</v>
      </c>
      <c r="H236" s="55">
        <f t="shared" si="5"/>
        <v>1.4729709824716454E-4</v>
      </c>
      <c r="I236" s="77">
        <f t="shared" si="6"/>
        <v>2</v>
      </c>
      <c r="J236" s="51">
        <f>COUNTIFS(데이터!$F:$F,$D236,데이터!$N:$N,$A$1,데이터!$O:$O,J$1)</f>
        <v>0</v>
      </c>
      <c r="K236" s="52">
        <f>SUMIFS(데이터!$G:$G,데이터!$F:$F,$D236,데이터!$N:$N,$A$1,데이터!$O:$O,J$1)</f>
        <v>0</v>
      </c>
      <c r="L236" s="51">
        <f>COUNTIFS(데이터!$F:$F,$D236,데이터!$N:$N,$A$1,데이터!$O:$O,L$1)</f>
        <v>0</v>
      </c>
      <c r="M236" s="52">
        <f>SUMIFS(데이터!$G:$G,데이터!$F:$F,$D236,데이터!$N:$N,$A$1,데이터!$O:$O,L$1)</f>
        <v>0</v>
      </c>
      <c r="N236" s="51">
        <f>COUNTIFS(데이터!$F:$F,$D236,데이터!$N:$N,$A$1,데이터!$O:$O,N$1)</f>
        <v>0</v>
      </c>
      <c r="O236" s="52">
        <f>SUMIFS(데이터!$G:$G,데이터!$F:$F,$D236,데이터!$N:$N,$A$1,데이터!$O:$O,N$1)</f>
        <v>0</v>
      </c>
      <c r="P236" s="51">
        <f>COUNTIFS(데이터!$F:$F,$D236,데이터!$N:$N,$A$1,데이터!$O:$O,P$1)</f>
        <v>0</v>
      </c>
      <c r="Q236" s="52">
        <f>SUMIFS(데이터!$G:$G,데이터!$F:$F,$D236,데이터!$N:$N,$A$1,데이터!$O:$O,P$1)</f>
        <v>0</v>
      </c>
      <c r="R236" s="51">
        <f>COUNTIFS(데이터!$F:$F,$D236,데이터!$N:$N,$A$1,데이터!$O:$O,R$1)</f>
        <v>0</v>
      </c>
      <c r="S236" s="52">
        <f>SUMIFS(데이터!$G:$G,데이터!$F:$F,$D236,데이터!$N:$N,$A$1,데이터!$O:$O,R$1)</f>
        <v>0</v>
      </c>
      <c r="T236" s="51">
        <f>COUNTIFS(데이터!$F:$F,$D236,데이터!$N:$N,$A$1,데이터!$O:$O,T$1)</f>
        <v>0</v>
      </c>
      <c r="U236" s="52">
        <f>SUMIFS(데이터!$G:$G,데이터!$F:$F,$D236,데이터!$N:$N,$A$1,데이터!$O:$O,T$1)</f>
        <v>0</v>
      </c>
      <c r="V236" s="51">
        <f>COUNTIFS(데이터!$F:$F,$D236,데이터!$N:$N,$A$1,데이터!$O:$O,V$1)</f>
        <v>0</v>
      </c>
      <c r="W236" s="52">
        <f>SUMIFS(데이터!$G:$G,데이터!$F:$F,$D236,데이터!$N:$N,$A$1,데이터!$O:$O,V$1)</f>
        <v>0</v>
      </c>
      <c r="X236" s="51">
        <f>COUNTIFS(데이터!$F:$F,$D236,데이터!$N:$N,$A$1,데이터!$O:$O,X$1)</f>
        <v>0</v>
      </c>
      <c r="Y236" s="52">
        <f>SUMIFS(데이터!$G:$G,데이터!$F:$F,$D236,데이터!$N:$N,$A$1,데이터!$O:$O,X$1)</f>
        <v>0</v>
      </c>
      <c r="Z236" s="51">
        <f>COUNTIFS(데이터!$F:$F,$D236,데이터!$N:$N,$A$1,데이터!$O:$O,Z$1)</f>
        <v>1</v>
      </c>
      <c r="AA236" s="52">
        <f>SUMIFS(데이터!$G:$G,데이터!$F:$F,$D236,데이터!$N:$N,$A$1,데이터!$O:$O,Z$1)</f>
        <v>1</v>
      </c>
      <c r="AB236" s="51">
        <f>COUNTIFS(데이터!$F:$F,$D236,데이터!$N:$N,$A$1,데이터!$O:$O,AB$1)</f>
        <v>0</v>
      </c>
      <c r="AC236" s="52">
        <f>SUMIFS(데이터!$G:$G,데이터!$F:$F,$D236,데이터!$N:$N,$A$1,데이터!$O:$O,AB$1)</f>
        <v>0</v>
      </c>
      <c r="AD236" s="51">
        <f>COUNTIFS(데이터!$F:$F,$D236,데이터!$N:$N,$A$1,데이터!$O:$O,AD$1)</f>
        <v>1</v>
      </c>
      <c r="AE236" s="52">
        <f>SUMIFS(데이터!$G:$G,데이터!$F:$F,$D236,데이터!$N:$N,$A$1,데이터!$O:$O,AD$1)</f>
        <v>1</v>
      </c>
      <c r="AF236" s="51">
        <f>COUNTIFS(데이터!$F:$F,$D236,데이터!$N:$N,$A$1,데이터!$O:$O,AF$1)</f>
        <v>0</v>
      </c>
      <c r="AG236" s="52">
        <f>SUMIFS(데이터!$G:$G,데이터!$F:$F,$D236,데이터!$N:$N,$A$1,데이터!$O:$O,AF$1)</f>
        <v>0</v>
      </c>
    </row>
    <row r="237" spans="1:33">
      <c r="A237" s="251" t="s">
        <v>1345</v>
      </c>
      <c r="B237" s="252" t="s">
        <v>1302</v>
      </c>
      <c r="C237" s="76" t="s">
        <v>1346</v>
      </c>
      <c r="D237" s="49" t="str">
        <f>연간집계!D237</f>
        <v>PCMS_아크릴굿즈 (PCMS_아크릴키링_조판까지만</v>
      </c>
      <c r="E237" s="50" t="str">
        <f>연간집계!E237</f>
        <v>아크릴키링</v>
      </c>
      <c r="F237" s="51">
        <f>COUNTIFS(데이터!F:F,D237,데이터!$N:$N,$A$1)</f>
        <v>146</v>
      </c>
      <c r="G237" s="52">
        <f>SUMIFS(데이터!G:G,데이터!F:F,D237,데이터!$N:$N,$A$1)</f>
        <v>311</v>
      </c>
      <c r="H237" s="55">
        <f t="shared" si="5"/>
        <v>2.2904698777434084E-2</v>
      </c>
      <c r="I237" s="77">
        <f t="shared" si="6"/>
        <v>311</v>
      </c>
      <c r="J237" s="51">
        <f>COUNTIFS(데이터!$F:$F,$D237,데이터!$N:$N,$A$1,데이터!$O:$O,J$1)</f>
        <v>0</v>
      </c>
      <c r="K237" s="52">
        <f>SUMIFS(데이터!$G:$G,데이터!$F:$F,$D237,데이터!$N:$N,$A$1,데이터!$O:$O,J$1)</f>
        <v>0</v>
      </c>
      <c r="L237" s="51">
        <f>COUNTIFS(데이터!$F:$F,$D237,데이터!$N:$N,$A$1,데이터!$O:$O,L$1)</f>
        <v>0</v>
      </c>
      <c r="M237" s="52">
        <f>SUMIFS(데이터!$G:$G,데이터!$F:$F,$D237,데이터!$N:$N,$A$1,데이터!$O:$O,L$1)</f>
        <v>0</v>
      </c>
      <c r="N237" s="51">
        <f>COUNTIFS(데이터!$F:$F,$D237,데이터!$N:$N,$A$1,데이터!$O:$O,N$1)</f>
        <v>0</v>
      </c>
      <c r="O237" s="52">
        <f>SUMIFS(데이터!$G:$G,데이터!$F:$F,$D237,데이터!$N:$N,$A$1,데이터!$O:$O,N$1)</f>
        <v>0</v>
      </c>
      <c r="P237" s="51">
        <f>COUNTIFS(데이터!$F:$F,$D237,데이터!$N:$N,$A$1,데이터!$O:$O,P$1)</f>
        <v>0</v>
      </c>
      <c r="Q237" s="52">
        <f>SUMIFS(데이터!$G:$G,데이터!$F:$F,$D237,데이터!$N:$N,$A$1,데이터!$O:$O,P$1)</f>
        <v>0</v>
      </c>
      <c r="R237" s="51">
        <f>COUNTIFS(데이터!$F:$F,$D237,데이터!$N:$N,$A$1,데이터!$O:$O,R$1)</f>
        <v>0</v>
      </c>
      <c r="S237" s="52">
        <f>SUMIFS(데이터!$G:$G,데이터!$F:$F,$D237,데이터!$N:$N,$A$1,데이터!$O:$O,R$1)</f>
        <v>0</v>
      </c>
      <c r="T237" s="51">
        <f>COUNTIFS(데이터!$F:$F,$D237,데이터!$N:$N,$A$1,데이터!$O:$O,T$1)</f>
        <v>0</v>
      </c>
      <c r="U237" s="52">
        <f>SUMIFS(데이터!$G:$G,데이터!$F:$F,$D237,데이터!$N:$N,$A$1,데이터!$O:$O,T$1)</f>
        <v>0</v>
      </c>
      <c r="V237" s="51">
        <f>COUNTIFS(데이터!$F:$F,$D237,데이터!$N:$N,$A$1,데이터!$O:$O,V$1)</f>
        <v>0</v>
      </c>
      <c r="W237" s="52">
        <f>SUMIFS(데이터!$G:$G,데이터!$F:$F,$D237,데이터!$N:$N,$A$1,데이터!$O:$O,V$1)</f>
        <v>0</v>
      </c>
      <c r="X237" s="51">
        <f>COUNTIFS(데이터!$F:$F,$D237,데이터!$N:$N,$A$1,데이터!$O:$O,X$1)</f>
        <v>8</v>
      </c>
      <c r="Y237" s="52">
        <f>SUMIFS(데이터!$G:$G,데이터!$F:$F,$D237,데이터!$N:$N,$A$1,데이터!$O:$O,X$1)</f>
        <v>10</v>
      </c>
      <c r="Z237" s="51">
        <f>COUNTIFS(데이터!$F:$F,$D237,데이터!$N:$N,$A$1,데이터!$O:$O,Z$1)</f>
        <v>10</v>
      </c>
      <c r="AA237" s="52">
        <f>SUMIFS(데이터!$G:$G,데이터!$F:$F,$D237,데이터!$N:$N,$A$1,데이터!$O:$O,Z$1)</f>
        <v>56</v>
      </c>
      <c r="AB237" s="51">
        <f>COUNTIFS(데이터!$F:$F,$D237,데이터!$N:$N,$A$1,데이터!$O:$O,AB$1)</f>
        <v>9</v>
      </c>
      <c r="AC237" s="52">
        <f>SUMIFS(데이터!$G:$G,데이터!$F:$F,$D237,데이터!$N:$N,$A$1,데이터!$O:$O,AB$1)</f>
        <v>27</v>
      </c>
      <c r="AD237" s="51">
        <f>COUNTIFS(데이터!$F:$F,$D237,데이터!$N:$N,$A$1,데이터!$O:$O,AD$1)</f>
        <v>91</v>
      </c>
      <c r="AE237" s="52">
        <f>SUMIFS(데이터!$G:$G,데이터!$F:$F,$D237,데이터!$N:$N,$A$1,데이터!$O:$O,AD$1)</f>
        <v>166</v>
      </c>
      <c r="AF237" s="51">
        <f>COUNTIFS(데이터!$F:$F,$D237,데이터!$N:$N,$A$1,데이터!$O:$O,AF$1)</f>
        <v>28</v>
      </c>
      <c r="AG237" s="52">
        <f>SUMIFS(데이터!$G:$G,데이터!$F:$F,$D237,데이터!$N:$N,$A$1,데이터!$O:$O,AF$1)</f>
        <v>52</v>
      </c>
    </row>
    <row r="238" spans="1:33">
      <c r="A238" s="233"/>
      <c r="B238" s="233"/>
      <c r="C238" s="108" t="s">
        <v>1348</v>
      </c>
      <c r="D238" s="49" t="str">
        <f>연간집계!D238</f>
        <v>PCMS_아크릴굿즈 (PCMS_스마트톡_조판까지만</v>
      </c>
      <c r="E238" s="50" t="str">
        <f>연간집계!E238</f>
        <v>스마트톡</v>
      </c>
      <c r="F238" s="51">
        <f>COUNTIFS(데이터!F:F,D238,데이터!$N:$N,$A$1)</f>
        <v>12</v>
      </c>
      <c r="G238" s="52">
        <f>SUMIFS(데이터!G:G,데이터!F:F,D238,데이터!$N:$N,$A$1)</f>
        <v>13</v>
      </c>
      <c r="H238" s="55">
        <f t="shared" si="5"/>
        <v>9.5743113860656949E-4</v>
      </c>
      <c r="I238" s="77">
        <f t="shared" si="6"/>
        <v>13</v>
      </c>
      <c r="J238" s="51">
        <f>COUNTIFS(데이터!$F:$F,$D238,데이터!$N:$N,$A$1,데이터!$O:$O,J$1)</f>
        <v>0</v>
      </c>
      <c r="K238" s="52">
        <f>SUMIFS(데이터!$G:$G,데이터!$F:$F,$D238,데이터!$N:$N,$A$1,데이터!$O:$O,J$1)</f>
        <v>0</v>
      </c>
      <c r="L238" s="51">
        <f>COUNTIFS(데이터!$F:$F,$D238,데이터!$N:$N,$A$1,데이터!$O:$O,L$1)</f>
        <v>0</v>
      </c>
      <c r="M238" s="52">
        <f>SUMIFS(데이터!$G:$G,데이터!$F:$F,$D238,데이터!$N:$N,$A$1,데이터!$O:$O,L$1)</f>
        <v>0</v>
      </c>
      <c r="N238" s="51">
        <f>COUNTIFS(데이터!$F:$F,$D238,데이터!$N:$N,$A$1,데이터!$O:$O,N$1)</f>
        <v>0</v>
      </c>
      <c r="O238" s="52">
        <f>SUMIFS(데이터!$G:$G,데이터!$F:$F,$D238,데이터!$N:$N,$A$1,데이터!$O:$O,N$1)</f>
        <v>0</v>
      </c>
      <c r="P238" s="51">
        <f>COUNTIFS(데이터!$F:$F,$D238,데이터!$N:$N,$A$1,데이터!$O:$O,P$1)</f>
        <v>0</v>
      </c>
      <c r="Q238" s="52">
        <f>SUMIFS(데이터!$G:$G,데이터!$F:$F,$D238,데이터!$N:$N,$A$1,데이터!$O:$O,P$1)</f>
        <v>0</v>
      </c>
      <c r="R238" s="51">
        <f>COUNTIFS(데이터!$F:$F,$D238,데이터!$N:$N,$A$1,데이터!$O:$O,R$1)</f>
        <v>0</v>
      </c>
      <c r="S238" s="52">
        <f>SUMIFS(데이터!$G:$G,데이터!$F:$F,$D238,데이터!$N:$N,$A$1,데이터!$O:$O,R$1)</f>
        <v>0</v>
      </c>
      <c r="T238" s="51">
        <f>COUNTIFS(데이터!$F:$F,$D238,데이터!$N:$N,$A$1,데이터!$O:$O,T$1)</f>
        <v>0</v>
      </c>
      <c r="U238" s="52">
        <f>SUMIFS(데이터!$G:$G,데이터!$F:$F,$D238,데이터!$N:$N,$A$1,데이터!$O:$O,T$1)</f>
        <v>0</v>
      </c>
      <c r="V238" s="51">
        <f>COUNTIFS(데이터!$F:$F,$D238,데이터!$N:$N,$A$1,데이터!$O:$O,V$1)</f>
        <v>0</v>
      </c>
      <c r="W238" s="52">
        <f>SUMIFS(데이터!$G:$G,데이터!$F:$F,$D238,데이터!$N:$N,$A$1,데이터!$O:$O,V$1)</f>
        <v>0</v>
      </c>
      <c r="X238" s="51">
        <f>COUNTIFS(데이터!$F:$F,$D238,데이터!$N:$N,$A$1,데이터!$O:$O,X$1)</f>
        <v>1</v>
      </c>
      <c r="Y238" s="52">
        <f>SUMIFS(데이터!$G:$G,데이터!$F:$F,$D238,데이터!$N:$N,$A$1,데이터!$O:$O,X$1)</f>
        <v>1</v>
      </c>
      <c r="Z238" s="51">
        <f>COUNTIFS(데이터!$F:$F,$D238,데이터!$N:$N,$A$1,데이터!$O:$O,Z$1)</f>
        <v>1</v>
      </c>
      <c r="AA238" s="52">
        <f>SUMIFS(데이터!$G:$G,데이터!$F:$F,$D238,데이터!$N:$N,$A$1,데이터!$O:$O,Z$1)</f>
        <v>1</v>
      </c>
      <c r="AB238" s="51">
        <f>COUNTIFS(데이터!$F:$F,$D238,데이터!$N:$N,$A$1,데이터!$O:$O,AB$1)</f>
        <v>6</v>
      </c>
      <c r="AC238" s="52">
        <f>SUMIFS(데이터!$G:$G,데이터!$F:$F,$D238,데이터!$N:$N,$A$1,데이터!$O:$O,AB$1)</f>
        <v>6</v>
      </c>
      <c r="AD238" s="51">
        <f>COUNTIFS(데이터!$F:$F,$D238,데이터!$N:$N,$A$1,데이터!$O:$O,AD$1)</f>
        <v>2</v>
      </c>
      <c r="AE238" s="52">
        <f>SUMIFS(데이터!$G:$G,데이터!$F:$F,$D238,데이터!$N:$N,$A$1,데이터!$O:$O,AD$1)</f>
        <v>3</v>
      </c>
      <c r="AF238" s="51">
        <f>COUNTIFS(데이터!$F:$F,$D238,데이터!$N:$N,$A$1,데이터!$O:$O,AF$1)</f>
        <v>2</v>
      </c>
      <c r="AG238" s="52">
        <f>SUMIFS(데이터!$G:$G,데이터!$F:$F,$D238,데이터!$N:$N,$A$1,데이터!$O:$O,AF$1)</f>
        <v>2</v>
      </c>
    </row>
    <row r="239" spans="1:33">
      <c r="A239" s="233"/>
      <c r="B239" s="233"/>
      <c r="C239" s="254" t="s">
        <v>1350</v>
      </c>
      <c r="D239" s="49" t="str">
        <f>연간집계!D239</f>
        <v>PCMS_엽서 (PCMS엽서_100x145 / 100x145 | 낱장재단 | 없음 | 10p | 봉투 1)</v>
      </c>
      <c r="E239" s="50" t="str">
        <f>연간집계!E239</f>
        <v>PCMS_엽서 100</v>
      </c>
      <c r="F239" s="51">
        <f>COUNTIFS(데이터!F:F,D239,데이터!$N:$N,$A$1)</f>
        <v>34</v>
      </c>
      <c r="G239" s="52">
        <f>SUMIFS(데이터!G:G,데이터!F:F,D239,데이터!$N:$N,$A$1)</f>
        <v>70</v>
      </c>
      <c r="H239" s="55">
        <f t="shared" si="5"/>
        <v>5.1553984386507583E-3</v>
      </c>
      <c r="I239" s="232">
        <f>SUM(G239:G243)</f>
        <v>155</v>
      </c>
      <c r="J239" s="51">
        <f>COUNTIFS(데이터!$F:$F,$D239,데이터!$N:$N,$A$1,데이터!$O:$O,J$1)</f>
        <v>0</v>
      </c>
      <c r="K239" s="52">
        <f>SUMIFS(데이터!$G:$G,데이터!$F:$F,$D239,데이터!$N:$N,$A$1,데이터!$O:$O,J$1)</f>
        <v>0</v>
      </c>
      <c r="L239" s="51">
        <f>COUNTIFS(데이터!$F:$F,$D239,데이터!$N:$N,$A$1,데이터!$O:$O,L$1)</f>
        <v>0</v>
      </c>
      <c r="M239" s="52">
        <f>SUMIFS(데이터!$G:$G,데이터!$F:$F,$D239,데이터!$N:$N,$A$1,데이터!$O:$O,L$1)</f>
        <v>0</v>
      </c>
      <c r="N239" s="51">
        <f>COUNTIFS(데이터!$F:$F,$D239,데이터!$N:$N,$A$1,데이터!$O:$O,N$1)</f>
        <v>0</v>
      </c>
      <c r="O239" s="52">
        <f>SUMIFS(데이터!$G:$G,데이터!$F:$F,$D239,데이터!$N:$N,$A$1,데이터!$O:$O,N$1)</f>
        <v>0</v>
      </c>
      <c r="P239" s="51">
        <f>COUNTIFS(데이터!$F:$F,$D239,데이터!$N:$N,$A$1,데이터!$O:$O,P$1)</f>
        <v>0</v>
      </c>
      <c r="Q239" s="52">
        <f>SUMIFS(데이터!$G:$G,데이터!$F:$F,$D239,데이터!$N:$N,$A$1,데이터!$O:$O,P$1)</f>
        <v>0</v>
      </c>
      <c r="R239" s="51">
        <f>COUNTIFS(데이터!$F:$F,$D239,데이터!$N:$N,$A$1,데이터!$O:$O,R$1)</f>
        <v>0</v>
      </c>
      <c r="S239" s="52">
        <f>SUMIFS(데이터!$G:$G,데이터!$F:$F,$D239,데이터!$N:$N,$A$1,데이터!$O:$O,R$1)</f>
        <v>0</v>
      </c>
      <c r="T239" s="51">
        <f>COUNTIFS(데이터!$F:$F,$D239,데이터!$N:$N,$A$1,데이터!$O:$O,T$1)</f>
        <v>0</v>
      </c>
      <c r="U239" s="52">
        <f>SUMIFS(데이터!$G:$G,데이터!$F:$F,$D239,데이터!$N:$N,$A$1,데이터!$O:$O,T$1)</f>
        <v>0</v>
      </c>
      <c r="V239" s="51">
        <f>COUNTIFS(데이터!$F:$F,$D239,데이터!$N:$N,$A$1,데이터!$O:$O,V$1)</f>
        <v>0</v>
      </c>
      <c r="W239" s="52">
        <f>SUMIFS(데이터!$G:$G,데이터!$F:$F,$D239,데이터!$N:$N,$A$1,데이터!$O:$O,V$1)</f>
        <v>0</v>
      </c>
      <c r="X239" s="51">
        <f>COUNTIFS(데이터!$F:$F,$D239,데이터!$N:$N,$A$1,데이터!$O:$O,X$1)</f>
        <v>0</v>
      </c>
      <c r="Y239" s="52">
        <f>SUMIFS(데이터!$G:$G,데이터!$F:$F,$D239,데이터!$N:$N,$A$1,데이터!$O:$O,X$1)</f>
        <v>0</v>
      </c>
      <c r="Z239" s="51">
        <f>COUNTIFS(데이터!$F:$F,$D239,데이터!$N:$N,$A$1,데이터!$O:$O,Z$1)</f>
        <v>0</v>
      </c>
      <c r="AA239" s="52">
        <f>SUMIFS(데이터!$G:$G,데이터!$F:$F,$D239,데이터!$N:$N,$A$1,데이터!$O:$O,Z$1)</f>
        <v>0</v>
      </c>
      <c r="AB239" s="51">
        <f>COUNTIFS(데이터!$F:$F,$D239,데이터!$N:$N,$A$1,데이터!$O:$O,AB$1)</f>
        <v>3</v>
      </c>
      <c r="AC239" s="52">
        <f>SUMIFS(데이터!$G:$G,데이터!$F:$F,$D239,데이터!$N:$N,$A$1,데이터!$O:$O,AB$1)</f>
        <v>5</v>
      </c>
      <c r="AD239" s="51">
        <f>COUNTIFS(데이터!$F:$F,$D239,데이터!$N:$N,$A$1,데이터!$O:$O,AD$1)</f>
        <v>18</v>
      </c>
      <c r="AE239" s="52">
        <f>SUMIFS(데이터!$G:$G,데이터!$F:$F,$D239,데이터!$N:$N,$A$1,데이터!$O:$O,AD$1)</f>
        <v>47</v>
      </c>
      <c r="AF239" s="51">
        <f>COUNTIFS(데이터!$F:$F,$D239,데이터!$N:$N,$A$1,데이터!$O:$O,AF$1)</f>
        <v>13</v>
      </c>
      <c r="AG239" s="52">
        <f>SUMIFS(데이터!$G:$G,데이터!$F:$F,$D239,데이터!$N:$N,$A$1,데이터!$O:$O,AF$1)</f>
        <v>18</v>
      </c>
    </row>
    <row r="240" spans="1:33">
      <c r="A240" s="233"/>
      <c r="B240" s="233"/>
      <c r="C240" s="233"/>
      <c r="D240" s="49" t="str">
        <f>연간집계!D240</f>
        <v>PCMS_엽서 (PCMS엽서_120x174 / 120x174 | 낱장재단 | 없음 | 10p | 봉투 1)</v>
      </c>
      <c r="E240" s="50" t="str">
        <f>연간집계!E240</f>
        <v>PCMS_엽서 120</v>
      </c>
      <c r="F240" s="51">
        <f>COUNTIFS(데이터!F:F,D240,데이터!$N:$N,$A$1)</f>
        <v>5</v>
      </c>
      <c r="G240" s="52">
        <f>SUMIFS(데이터!G:G,데이터!F:F,D240,데이터!$N:$N,$A$1)</f>
        <v>19</v>
      </c>
      <c r="H240" s="55">
        <f t="shared" si="5"/>
        <v>1.3993224333480631E-3</v>
      </c>
      <c r="I240" s="233"/>
      <c r="J240" s="51">
        <f>COUNTIFS(데이터!$F:$F,$D240,데이터!$N:$N,$A$1,데이터!$O:$O,J$1)</f>
        <v>0</v>
      </c>
      <c r="K240" s="52">
        <f>SUMIFS(데이터!$G:$G,데이터!$F:$F,$D240,데이터!$N:$N,$A$1,데이터!$O:$O,J$1)</f>
        <v>0</v>
      </c>
      <c r="L240" s="51">
        <f>COUNTIFS(데이터!$F:$F,$D240,데이터!$N:$N,$A$1,데이터!$O:$O,L$1)</f>
        <v>0</v>
      </c>
      <c r="M240" s="52">
        <f>SUMIFS(데이터!$G:$G,데이터!$F:$F,$D240,데이터!$N:$N,$A$1,데이터!$O:$O,L$1)</f>
        <v>0</v>
      </c>
      <c r="N240" s="51">
        <f>COUNTIFS(데이터!$F:$F,$D240,데이터!$N:$N,$A$1,데이터!$O:$O,N$1)</f>
        <v>0</v>
      </c>
      <c r="O240" s="52">
        <f>SUMIFS(데이터!$G:$G,데이터!$F:$F,$D240,데이터!$N:$N,$A$1,데이터!$O:$O,N$1)</f>
        <v>0</v>
      </c>
      <c r="P240" s="51">
        <f>COUNTIFS(데이터!$F:$F,$D240,데이터!$N:$N,$A$1,데이터!$O:$O,P$1)</f>
        <v>0</v>
      </c>
      <c r="Q240" s="52">
        <f>SUMIFS(데이터!$G:$G,데이터!$F:$F,$D240,데이터!$N:$N,$A$1,데이터!$O:$O,P$1)</f>
        <v>0</v>
      </c>
      <c r="R240" s="51">
        <f>COUNTIFS(데이터!$F:$F,$D240,데이터!$N:$N,$A$1,데이터!$O:$O,R$1)</f>
        <v>0</v>
      </c>
      <c r="S240" s="52">
        <f>SUMIFS(데이터!$G:$G,데이터!$F:$F,$D240,데이터!$N:$N,$A$1,데이터!$O:$O,R$1)</f>
        <v>0</v>
      </c>
      <c r="T240" s="51">
        <f>COUNTIFS(데이터!$F:$F,$D240,데이터!$N:$N,$A$1,데이터!$O:$O,T$1)</f>
        <v>0</v>
      </c>
      <c r="U240" s="52">
        <f>SUMIFS(데이터!$G:$G,데이터!$F:$F,$D240,데이터!$N:$N,$A$1,데이터!$O:$O,T$1)</f>
        <v>0</v>
      </c>
      <c r="V240" s="51">
        <f>COUNTIFS(데이터!$F:$F,$D240,데이터!$N:$N,$A$1,데이터!$O:$O,V$1)</f>
        <v>0</v>
      </c>
      <c r="W240" s="52">
        <f>SUMIFS(데이터!$G:$G,데이터!$F:$F,$D240,데이터!$N:$N,$A$1,데이터!$O:$O,V$1)</f>
        <v>0</v>
      </c>
      <c r="X240" s="51">
        <f>COUNTIFS(데이터!$F:$F,$D240,데이터!$N:$N,$A$1,데이터!$O:$O,X$1)</f>
        <v>0</v>
      </c>
      <c r="Y240" s="52">
        <f>SUMIFS(데이터!$G:$G,데이터!$F:$F,$D240,데이터!$N:$N,$A$1,데이터!$O:$O,X$1)</f>
        <v>0</v>
      </c>
      <c r="Z240" s="51">
        <f>COUNTIFS(데이터!$F:$F,$D240,데이터!$N:$N,$A$1,데이터!$O:$O,Z$1)</f>
        <v>0</v>
      </c>
      <c r="AA240" s="52">
        <f>SUMIFS(데이터!$G:$G,데이터!$F:$F,$D240,데이터!$N:$N,$A$1,데이터!$O:$O,Z$1)</f>
        <v>0</v>
      </c>
      <c r="AB240" s="51">
        <f>COUNTIFS(데이터!$F:$F,$D240,데이터!$N:$N,$A$1,데이터!$O:$O,AB$1)</f>
        <v>0</v>
      </c>
      <c r="AC240" s="52">
        <f>SUMIFS(데이터!$G:$G,데이터!$F:$F,$D240,데이터!$N:$N,$A$1,데이터!$O:$O,AB$1)</f>
        <v>0</v>
      </c>
      <c r="AD240" s="51">
        <f>COUNTIFS(데이터!$F:$F,$D240,데이터!$N:$N,$A$1,데이터!$O:$O,AD$1)</f>
        <v>4</v>
      </c>
      <c r="AE240" s="52">
        <f>SUMIFS(데이터!$G:$G,데이터!$F:$F,$D240,데이터!$N:$N,$A$1,데이터!$O:$O,AD$1)</f>
        <v>18</v>
      </c>
      <c r="AF240" s="51">
        <f>COUNTIFS(데이터!$F:$F,$D240,데이터!$N:$N,$A$1,데이터!$O:$O,AF$1)</f>
        <v>1</v>
      </c>
      <c r="AG240" s="52">
        <f>SUMIFS(데이터!$G:$G,데이터!$F:$F,$D240,데이터!$N:$N,$A$1,데이터!$O:$O,AF$1)</f>
        <v>1</v>
      </c>
    </row>
    <row r="241" spans="1:33">
      <c r="A241" s="233"/>
      <c r="B241" s="233"/>
      <c r="C241" s="233"/>
      <c r="D241" s="49" t="str">
        <f>연간집계!D241</f>
        <v>PCMS_엽서 (PCMS엽서_135x135 / 135x135 | 낱장재단 | 없음 | 10p | 봉투 1)</v>
      </c>
      <c r="E241" s="50" t="str">
        <f>연간집계!E241</f>
        <v>PCMS_엽서 135</v>
      </c>
      <c r="F241" s="51">
        <f>COUNTIFS(데이터!F:F,D241,데이터!$N:$N,$A$1)</f>
        <v>0</v>
      </c>
      <c r="G241" s="52">
        <f>SUMIFS(데이터!G:G,데이터!F:F,D241,데이터!$N:$N,$A$1)</f>
        <v>0</v>
      </c>
      <c r="H241" s="55">
        <f t="shared" si="5"/>
        <v>0</v>
      </c>
      <c r="I241" s="233"/>
      <c r="J241" s="51">
        <f>COUNTIFS(데이터!$F:$F,$D241,데이터!$N:$N,$A$1,데이터!$O:$O,J$1)</f>
        <v>0</v>
      </c>
      <c r="K241" s="52">
        <f>SUMIFS(데이터!$G:$G,데이터!$F:$F,$D241,데이터!$N:$N,$A$1,데이터!$O:$O,J$1)</f>
        <v>0</v>
      </c>
      <c r="L241" s="51">
        <f>COUNTIFS(데이터!$F:$F,$D241,데이터!$N:$N,$A$1,데이터!$O:$O,L$1)</f>
        <v>0</v>
      </c>
      <c r="M241" s="52">
        <f>SUMIFS(데이터!$G:$G,데이터!$F:$F,$D241,데이터!$N:$N,$A$1,데이터!$O:$O,L$1)</f>
        <v>0</v>
      </c>
      <c r="N241" s="51">
        <f>COUNTIFS(데이터!$F:$F,$D241,데이터!$N:$N,$A$1,데이터!$O:$O,N$1)</f>
        <v>0</v>
      </c>
      <c r="O241" s="52">
        <f>SUMIFS(데이터!$G:$G,데이터!$F:$F,$D241,데이터!$N:$N,$A$1,데이터!$O:$O,N$1)</f>
        <v>0</v>
      </c>
      <c r="P241" s="51">
        <f>COUNTIFS(데이터!$F:$F,$D241,데이터!$N:$N,$A$1,데이터!$O:$O,P$1)</f>
        <v>0</v>
      </c>
      <c r="Q241" s="52">
        <f>SUMIFS(데이터!$G:$G,데이터!$F:$F,$D241,데이터!$N:$N,$A$1,데이터!$O:$O,P$1)</f>
        <v>0</v>
      </c>
      <c r="R241" s="51">
        <f>COUNTIFS(데이터!$F:$F,$D241,데이터!$N:$N,$A$1,데이터!$O:$O,R$1)</f>
        <v>0</v>
      </c>
      <c r="S241" s="52">
        <f>SUMIFS(데이터!$G:$G,데이터!$F:$F,$D241,데이터!$N:$N,$A$1,데이터!$O:$O,R$1)</f>
        <v>0</v>
      </c>
      <c r="T241" s="51">
        <f>COUNTIFS(데이터!$F:$F,$D241,데이터!$N:$N,$A$1,데이터!$O:$O,T$1)</f>
        <v>0</v>
      </c>
      <c r="U241" s="52">
        <f>SUMIFS(데이터!$G:$G,데이터!$F:$F,$D241,데이터!$N:$N,$A$1,데이터!$O:$O,T$1)</f>
        <v>0</v>
      </c>
      <c r="V241" s="51">
        <f>COUNTIFS(데이터!$F:$F,$D241,데이터!$N:$N,$A$1,데이터!$O:$O,V$1)</f>
        <v>0</v>
      </c>
      <c r="W241" s="52">
        <f>SUMIFS(데이터!$G:$G,데이터!$F:$F,$D241,데이터!$N:$N,$A$1,데이터!$O:$O,V$1)</f>
        <v>0</v>
      </c>
      <c r="X241" s="51">
        <f>COUNTIFS(데이터!$F:$F,$D241,데이터!$N:$N,$A$1,데이터!$O:$O,X$1)</f>
        <v>0</v>
      </c>
      <c r="Y241" s="52">
        <f>SUMIFS(데이터!$G:$G,데이터!$F:$F,$D241,데이터!$N:$N,$A$1,데이터!$O:$O,X$1)</f>
        <v>0</v>
      </c>
      <c r="Z241" s="51">
        <f>COUNTIFS(데이터!$F:$F,$D241,데이터!$N:$N,$A$1,데이터!$O:$O,Z$1)</f>
        <v>0</v>
      </c>
      <c r="AA241" s="52">
        <f>SUMIFS(데이터!$G:$G,데이터!$F:$F,$D241,데이터!$N:$N,$A$1,데이터!$O:$O,Z$1)</f>
        <v>0</v>
      </c>
      <c r="AB241" s="51">
        <f>COUNTIFS(데이터!$F:$F,$D241,데이터!$N:$N,$A$1,데이터!$O:$O,AB$1)</f>
        <v>0</v>
      </c>
      <c r="AC241" s="52">
        <f>SUMIFS(데이터!$G:$G,데이터!$F:$F,$D241,데이터!$N:$N,$A$1,데이터!$O:$O,AB$1)</f>
        <v>0</v>
      </c>
      <c r="AD241" s="51">
        <f>COUNTIFS(데이터!$F:$F,$D241,데이터!$N:$N,$A$1,데이터!$O:$O,AD$1)</f>
        <v>0</v>
      </c>
      <c r="AE241" s="52">
        <f>SUMIFS(데이터!$G:$G,데이터!$F:$F,$D241,데이터!$N:$N,$A$1,데이터!$O:$O,AD$1)</f>
        <v>0</v>
      </c>
      <c r="AF241" s="51">
        <f>COUNTIFS(데이터!$F:$F,$D241,데이터!$N:$N,$A$1,데이터!$O:$O,AF$1)</f>
        <v>0</v>
      </c>
      <c r="AG241" s="52">
        <f>SUMIFS(데이터!$G:$G,데이터!$F:$F,$D241,데이터!$N:$N,$A$1,데이터!$O:$O,AF$1)</f>
        <v>0</v>
      </c>
    </row>
    <row r="242" spans="1:33">
      <c r="A242" s="233"/>
      <c r="B242" s="233"/>
      <c r="C242" s="233"/>
      <c r="D242" s="49" t="str">
        <f>연간집계!D242</f>
        <v>PCMS_엽서 (PCMS엽서_145x100 / 145x100 | 낱장재단 | 없음 | 10p | 봉투 1)</v>
      </c>
      <c r="E242" s="50" t="str">
        <f>연간집계!E242</f>
        <v>PCMS_엽서 145</v>
      </c>
      <c r="F242" s="51">
        <f>COUNTIFS(데이터!F:F,D242,데이터!$N:$N,$A$1)</f>
        <v>12</v>
      </c>
      <c r="G242" s="52">
        <f>SUMIFS(데이터!G:G,데이터!F:F,D242,데이터!$N:$N,$A$1)</f>
        <v>48</v>
      </c>
      <c r="H242" s="55">
        <f t="shared" si="5"/>
        <v>3.5351303579319489E-3</v>
      </c>
      <c r="I242" s="233"/>
      <c r="J242" s="51">
        <f>COUNTIFS(데이터!$F:$F,$D242,데이터!$N:$N,$A$1,데이터!$O:$O,J$1)</f>
        <v>0</v>
      </c>
      <c r="K242" s="52">
        <f>SUMIFS(데이터!$G:$G,데이터!$F:$F,$D242,데이터!$N:$N,$A$1,데이터!$O:$O,J$1)</f>
        <v>0</v>
      </c>
      <c r="L242" s="51">
        <f>COUNTIFS(데이터!$F:$F,$D242,데이터!$N:$N,$A$1,데이터!$O:$O,L$1)</f>
        <v>0</v>
      </c>
      <c r="M242" s="52">
        <f>SUMIFS(데이터!$G:$G,데이터!$F:$F,$D242,데이터!$N:$N,$A$1,데이터!$O:$O,L$1)</f>
        <v>0</v>
      </c>
      <c r="N242" s="51">
        <f>COUNTIFS(데이터!$F:$F,$D242,데이터!$N:$N,$A$1,데이터!$O:$O,N$1)</f>
        <v>0</v>
      </c>
      <c r="O242" s="52">
        <f>SUMIFS(데이터!$G:$G,데이터!$F:$F,$D242,데이터!$N:$N,$A$1,데이터!$O:$O,N$1)</f>
        <v>0</v>
      </c>
      <c r="P242" s="51">
        <f>COUNTIFS(데이터!$F:$F,$D242,데이터!$N:$N,$A$1,데이터!$O:$O,P$1)</f>
        <v>0</v>
      </c>
      <c r="Q242" s="52">
        <f>SUMIFS(데이터!$G:$G,데이터!$F:$F,$D242,데이터!$N:$N,$A$1,데이터!$O:$O,P$1)</f>
        <v>0</v>
      </c>
      <c r="R242" s="51">
        <f>COUNTIFS(데이터!$F:$F,$D242,데이터!$N:$N,$A$1,데이터!$O:$O,R$1)</f>
        <v>0</v>
      </c>
      <c r="S242" s="52">
        <f>SUMIFS(데이터!$G:$G,데이터!$F:$F,$D242,데이터!$N:$N,$A$1,데이터!$O:$O,R$1)</f>
        <v>0</v>
      </c>
      <c r="T242" s="51">
        <f>COUNTIFS(데이터!$F:$F,$D242,데이터!$N:$N,$A$1,데이터!$O:$O,T$1)</f>
        <v>0</v>
      </c>
      <c r="U242" s="52">
        <f>SUMIFS(데이터!$G:$G,데이터!$F:$F,$D242,데이터!$N:$N,$A$1,데이터!$O:$O,T$1)</f>
        <v>0</v>
      </c>
      <c r="V242" s="51">
        <f>COUNTIFS(데이터!$F:$F,$D242,데이터!$N:$N,$A$1,데이터!$O:$O,V$1)</f>
        <v>0</v>
      </c>
      <c r="W242" s="52">
        <f>SUMIFS(데이터!$G:$G,데이터!$F:$F,$D242,데이터!$N:$N,$A$1,데이터!$O:$O,V$1)</f>
        <v>0</v>
      </c>
      <c r="X242" s="51">
        <f>COUNTIFS(데이터!$F:$F,$D242,데이터!$N:$N,$A$1,데이터!$O:$O,X$1)</f>
        <v>0</v>
      </c>
      <c r="Y242" s="52">
        <f>SUMIFS(데이터!$G:$G,데이터!$F:$F,$D242,데이터!$N:$N,$A$1,데이터!$O:$O,X$1)</f>
        <v>0</v>
      </c>
      <c r="Z242" s="51">
        <f>COUNTIFS(데이터!$F:$F,$D242,데이터!$N:$N,$A$1,데이터!$O:$O,Z$1)</f>
        <v>0</v>
      </c>
      <c r="AA242" s="52">
        <f>SUMIFS(데이터!$G:$G,데이터!$F:$F,$D242,데이터!$N:$N,$A$1,데이터!$O:$O,Z$1)</f>
        <v>0</v>
      </c>
      <c r="AB242" s="51">
        <f>COUNTIFS(데이터!$F:$F,$D242,데이터!$N:$N,$A$1,데이터!$O:$O,AB$1)</f>
        <v>0</v>
      </c>
      <c r="AC242" s="52">
        <f>SUMIFS(데이터!$G:$G,데이터!$F:$F,$D242,데이터!$N:$N,$A$1,데이터!$O:$O,AB$1)</f>
        <v>0</v>
      </c>
      <c r="AD242" s="51">
        <f>COUNTIFS(데이터!$F:$F,$D242,데이터!$N:$N,$A$1,데이터!$O:$O,AD$1)</f>
        <v>5</v>
      </c>
      <c r="AE242" s="52">
        <f>SUMIFS(데이터!$G:$G,데이터!$F:$F,$D242,데이터!$N:$N,$A$1,데이터!$O:$O,AD$1)</f>
        <v>37</v>
      </c>
      <c r="AF242" s="51">
        <f>COUNTIFS(데이터!$F:$F,$D242,데이터!$N:$N,$A$1,데이터!$O:$O,AF$1)</f>
        <v>7</v>
      </c>
      <c r="AG242" s="52">
        <f>SUMIFS(데이터!$G:$G,데이터!$F:$F,$D242,데이터!$N:$N,$A$1,데이터!$O:$O,AF$1)</f>
        <v>11</v>
      </c>
    </row>
    <row r="243" spans="1:33">
      <c r="A243" s="233"/>
      <c r="B243" s="233"/>
      <c r="C243" s="233"/>
      <c r="D243" s="49" t="str">
        <f>연간집계!D243</f>
        <v>PCMS_엽서 (PCMS엽서_174x120 / 174x120 | 낱장재단 | 없음 | 10p | 봉투 1)</v>
      </c>
      <c r="E243" s="50" t="str">
        <f>연간집계!E243</f>
        <v>PCMS_엽서 174</v>
      </c>
      <c r="F243" s="51">
        <f>COUNTIFS(데이터!F:F,D243,데이터!$N:$N,$A$1)</f>
        <v>9</v>
      </c>
      <c r="G243" s="52">
        <f>SUMIFS(데이터!G:G,데이터!F:F,D243,데이터!$N:$N,$A$1)</f>
        <v>18</v>
      </c>
      <c r="H243" s="55">
        <f t="shared" si="5"/>
        <v>1.3256738842244808E-3</v>
      </c>
      <c r="I243" s="233"/>
      <c r="J243" s="51">
        <f>COUNTIFS(데이터!$F:$F,$D243,데이터!$N:$N,$A$1,데이터!$O:$O,J$1)</f>
        <v>0</v>
      </c>
      <c r="K243" s="52">
        <f>SUMIFS(데이터!$G:$G,데이터!$F:$F,$D243,데이터!$N:$N,$A$1,데이터!$O:$O,J$1)</f>
        <v>0</v>
      </c>
      <c r="L243" s="51">
        <f>COUNTIFS(데이터!$F:$F,$D243,데이터!$N:$N,$A$1,데이터!$O:$O,L$1)</f>
        <v>0</v>
      </c>
      <c r="M243" s="52">
        <f>SUMIFS(데이터!$G:$G,데이터!$F:$F,$D243,데이터!$N:$N,$A$1,데이터!$O:$O,L$1)</f>
        <v>0</v>
      </c>
      <c r="N243" s="51">
        <f>COUNTIFS(데이터!$F:$F,$D243,데이터!$N:$N,$A$1,데이터!$O:$O,N$1)</f>
        <v>0</v>
      </c>
      <c r="O243" s="52">
        <f>SUMIFS(데이터!$G:$G,데이터!$F:$F,$D243,데이터!$N:$N,$A$1,데이터!$O:$O,N$1)</f>
        <v>0</v>
      </c>
      <c r="P243" s="51">
        <f>COUNTIFS(데이터!$F:$F,$D243,데이터!$N:$N,$A$1,데이터!$O:$O,P$1)</f>
        <v>0</v>
      </c>
      <c r="Q243" s="52">
        <f>SUMIFS(데이터!$G:$G,데이터!$F:$F,$D243,데이터!$N:$N,$A$1,데이터!$O:$O,P$1)</f>
        <v>0</v>
      </c>
      <c r="R243" s="51">
        <f>COUNTIFS(데이터!$F:$F,$D243,데이터!$N:$N,$A$1,데이터!$O:$O,R$1)</f>
        <v>0</v>
      </c>
      <c r="S243" s="52">
        <f>SUMIFS(데이터!$G:$G,데이터!$F:$F,$D243,데이터!$N:$N,$A$1,데이터!$O:$O,R$1)</f>
        <v>0</v>
      </c>
      <c r="T243" s="51">
        <f>COUNTIFS(데이터!$F:$F,$D243,데이터!$N:$N,$A$1,데이터!$O:$O,T$1)</f>
        <v>0</v>
      </c>
      <c r="U243" s="52">
        <f>SUMIFS(데이터!$G:$G,데이터!$F:$F,$D243,데이터!$N:$N,$A$1,데이터!$O:$O,T$1)</f>
        <v>0</v>
      </c>
      <c r="V243" s="51">
        <f>COUNTIFS(데이터!$F:$F,$D243,데이터!$N:$N,$A$1,데이터!$O:$O,V$1)</f>
        <v>0</v>
      </c>
      <c r="W243" s="52">
        <f>SUMIFS(데이터!$G:$G,데이터!$F:$F,$D243,데이터!$N:$N,$A$1,데이터!$O:$O,V$1)</f>
        <v>0</v>
      </c>
      <c r="X243" s="51">
        <f>COUNTIFS(데이터!$F:$F,$D243,데이터!$N:$N,$A$1,데이터!$O:$O,X$1)</f>
        <v>0</v>
      </c>
      <c r="Y243" s="52">
        <f>SUMIFS(데이터!$G:$G,데이터!$F:$F,$D243,데이터!$N:$N,$A$1,데이터!$O:$O,X$1)</f>
        <v>0</v>
      </c>
      <c r="Z243" s="51">
        <f>COUNTIFS(데이터!$F:$F,$D243,데이터!$N:$N,$A$1,데이터!$O:$O,Z$1)</f>
        <v>1</v>
      </c>
      <c r="AA243" s="52">
        <f>SUMIFS(데이터!$G:$G,데이터!$F:$F,$D243,데이터!$N:$N,$A$1,데이터!$O:$O,Z$1)</f>
        <v>1</v>
      </c>
      <c r="AB243" s="51">
        <f>COUNTIFS(데이터!$F:$F,$D243,데이터!$N:$N,$A$1,데이터!$O:$O,AB$1)</f>
        <v>0</v>
      </c>
      <c r="AC243" s="52">
        <f>SUMIFS(데이터!$G:$G,데이터!$F:$F,$D243,데이터!$N:$N,$A$1,데이터!$O:$O,AB$1)</f>
        <v>0</v>
      </c>
      <c r="AD243" s="51">
        <f>COUNTIFS(데이터!$F:$F,$D243,데이터!$N:$N,$A$1,데이터!$O:$O,AD$1)</f>
        <v>5</v>
      </c>
      <c r="AE243" s="52">
        <f>SUMIFS(데이터!$G:$G,데이터!$F:$F,$D243,데이터!$N:$N,$A$1,데이터!$O:$O,AD$1)</f>
        <v>5</v>
      </c>
      <c r="AF243" s="51">
        <f>COUNTIFS(데이터!$F:$F,$D243,데이터!$N:$N,$A$1,데이터!$O:$O,AF$1)</f>
        <v>3</v>
      </c>
      <c r="AG243" s="52">
        <f>SUMIFS(데이터!$G:$G,데이터!$F:$F,$D243,데이터!$N:$N,$A$1,데이터!$O:$O,AF$1)</f>
        <v>12</v>
      </c>
    </row>
    <row r="244" spans="1:33">
      <c r="A244" s="233"/>
      <c r="B244" s="233"/>
      <c r="C244" s="254" t="s">
        <v>1361</v>
      </c>
      <c r="D244" s="49" t="str">
        <f>연간집계!D244</f>
        <v>포스터_210X297 (PCMS_포스터_210x297 / 210x297 | 낱장재단 | 고급무광지</v>
      </c>
      <c r="E244" s="50" t="str">
        <f>연간집계!E244</f>
        <v>PCMS_포스터 210 (무광)</v>
      </c>
      <c r="F244" s="51">
        <f>COUNTIFS(데이터!F:F,D244,데이터!$N:$N,$A$1)</f>
        <v>19</v>
      </c>
      <c r="G244" s="52">
        <f>SUMIFS(데이터!G:G,데이터!F:F,D244,데이터!$N:$N,$A$1)</f>
        <v>43</v>
      </c>
      <c r="H244" s="55">
        <f t="shared" si="5"/>
        <v>3.1668876123140373E-3</v>
      </c>
      <c r="I244" s="232">
        <f>SUM(G244:G247)</f>
        <v>74</v>
      </c>
      <c r="J244" s="51">
        <f>COUNTIFS(데이터!$F:$F,$D244,데이터!$N:$N,$A$1,데이터!$O:$O,J$1)</f>
        <v>0</v>
      </c>
      <c r="K244" s="52">
        <f>SUMIFS(데이터!$G:$G,데이터!$F:$F,$D244,데이터!$N:$N,$A$1,데이터!$O:$O,J$1)</f>
        <v>0</v>
      </c>
      <c r="L244" s="51">
        <f>COUNTIFS(데이터!$F:$F,$D244,데이터!$N:$N,$A$1,데이터!$O:$O,L$1)</f>
        <v>0</v>
      </c>
      <c r="M244" s="52">
        <f>SUMIFS(데이터!$G:$G,데이터!$F:$F,$D244,데이터!$N:$N,$A$1,데이터!$O:$O,L$1)</f>
        <v>0</v>
      </c>
      <c r="N244" s="51">
        <f>COUNTIFS(데이터!$F:$F,$D244,데이터!$N:$N,$A$1,데이터!$O:$O,N$1)</f>
        <v>0</v>
      </c>
      <c r="O244" s="52">
        <f>SUMIFS(데이터!$G:$G,데이터!$F:$F,$D244,데이터!$N:$N,$A$1,데이터!$O:$O,N$1)</f>
        <v>0</v>
      </c>
      <c r="P244" s="51">
        <f>COUNTIFS(데이터!$F:$F,$D244,데이터!$N:$N,$A$1,데이터!$O:$O,P$1)</f>
        <v>0</v>
      </c>
      <c r="Q244" s="52">
        <f>SUMIFS(데이터!$G:$G,데이터!$F:$F,$D244,데이터!$N:$N,$A$1,데이터!$O:$O,P$1)</f>
        <v>0</v>
      </c>
      <c r="R244" s="51">
        <f>COUNTIFS(데이터!$F:$F,$D244,데이터!$N:$N,$A$1,데이터!$O:$O,R$1)</f>
        <v>0</v>
      </c>
      <c r="S244" s="52">
        <f>SUMIFS(데이터!$G:$G,데이터!$F:$F,$D244,데이터!$N:$N,$A$1,데이터!$O:$O,R$1)</f>
        <v>0</v>
      </c>
      <c r="T244" s="51">
        <f>COUNTIFS(데이터!$F:$F,$D244,데이터!$N:$N,$A$1,데이터!$O:$O,T$1)</f>
        <v>0</v>
      </c>
      <c r="U244" s="52">
        <f>SUMIFS(데이터!$G:$G,데이터!$F:$F,$D244,데이터!$N:$N,$A$1,데이터!$O:$O,T$1)</f>
        <v>0</v>
      </c>
      <c r="V244" s="51">
        <f>COUNTIFS(데이터!$F:$F,$D244,데이터!$N:$N,$A$1,데이터!$O:$O,V$1)</f>
        <v>0</v>
      </c>
      <c r="W244" s="52">
        <f>SUMIFS(데이터!$G:$G,데이터!$F:$F,$D244,데이터!$N:$N,$A$1,데이터!$O:$O,V$1)</f>
        <v>0</v>
      </c>
      <c r="X244" s="51">
        <f>COUNTIFS(데이터!$F:$F,$D244,데이터!$N:$N,$A$1,데이터!$O:$O,X$1)</f>
        <v>0</v>
      </c>
      <c r="Y244" s="52">
        <f>SUMIFS(데이터!$G:$G,데이터!$F:$F,$D244,데이터!$N:$N,$A$1,데이터!$O:$O,X$1)</f>
        <v>0</v>
      </c>
      <c r="Z244" s="51">
        <f>COUNTIFS(데이터!$F:$F,$D244,데이터!$N:$N,$A$1,데이터!$O:$O,Z$1)</f>
        <v>7</v>
      </c>
      <c r="AA244" s="52">
        <f>SUMIFS(데이터!$G:$G,데이터!$F:$F,$D244,데이터!$N:$N,$A$1,데이터!$O:$O,Z$1)</f>
        <v>31</v>
      </c>
      <c r="AB244" s="51">
        <f>COUNTIFS(데이터!$F:$F,$D244,데이터!$N:$N,$A$1,데이터!$O:$O,AB$1)</f>
        <v>1</v>
      </c>
      <c r="AC244" s="52">
        <f>SUMIFS(데이터!$G:$G,데이터!$F:$F,$D244,데이터!$N:$N,$A$1,데이터!$O:$O,AB$1)</f>
        <v>1</v>
      </c>
      <c r="AD244" s="51">
        <f>COUNTIFS(데이터!$F:$F,$D244,데이터!$N:$N,$A$1,데이터!$O:$O,AD$1)</f>
        <v>7</v>
      </c>
      <c r="AE244" s="52">
        <f>SUMIFS(데이터!$G:$G,데이터!$F:$F,$D244,데이터!$N:$N,$A$1,데이터!$O:$O,AD$1)</f>
        <v>7</v>
      </c>
      <c r="AF244" s="51">
        <f>COUNTIFS(데이터!$F:$F,$D244,데이터!$N:$N,$A$1,데이터!$O:$O,AF$1)</f>
        <v>4</v>
      </c>
      <c r="AG244" s="52">
        <f>SUMIFS(데이터!$G:$G,데이터!$F:$F,$D244,데이터!$N:$N,$A$1,데이터!$O:$O,AF$1)</f>
        <v>4</v>
      </c>
    </row>
    <row r="245" spans="1:33">
      <c r="A245" s="233"/>
      <c r="B245" s="233"/>
      <c r="C245" s="233"/>
      <c r="D245" s="49" t="str">
        <f>연간집계!D245</f>
        <v>포스터_210X297 (PCMS_포스터_210x297 / 210x297 | 낱장재단 | 고급유광지</v>
      </c>
      <c r="E245" s="50" t="str">
        <f>연간집계!E245</f>
        <v>PCMS_포스터 210 (유광)</v>
      </c>
      <c r="F245" s="51">
        <f>COUNTIFS(데이터!F:F,D245,데이터!$N:$N,$A$1)</f>
        <v>6</v>
      </c>
      <c r="G245" s="52">
        <f>SUMIFS(데이터!G:G,데이터!F:F,D245,데이터!$N:$N,$A$1)</f>
        <v>12</v>
      </c>
      <c r="H245" s="55">
        <f t="shared" si="5"/>
        <v>8.8378258948298722E-4</v>
      </c>
      <c r="I245" s="233"/>
      <c r="J245" s="51">
        <f>COUNTIFS(데이터!$F:$F,$D245,데이터!$N:$N,$A$1,데이터!$O:$O,J$1)</f>
        <v>0</v>
      </c>
      <c r="K245" s="52">
        <f>SUMIFS(데이터!$G:$G,데이터!$F:$F,$D245,데이터!$N:$N,$A$1,데이터!$O:$O,J$1)</f>
        <v>0</v>
      </c>
      <c r="L245" s="51">
        <f>COUNTIFS(데이터!$F:$F,$D245,데이터!$N:$N,$A$1,데이터!$O:$O,L$1)</f>
        <v>0</v>
      </c>
      <c r="M245" s="52">
        <f>SUMIFS(데이터!$G:$G,데이터!$F:$F,$D245,데이터!$N:$N,$A$1,데이터!$O:$O,L$1)</f>
        <v>0</v>
      </c>
      <c r="N245" s="51">
        <f>COUNTIFS(데이터!$F:$F,$D245,데이터!$N:$N,$A$1,데이터!$O:$O,N$1)</f>
        <v>0</v>
      </c>
      <c r="O245" s="52">
        <f>SUMIFS(데이터!$G:$G,데이터!$F:$F,$D245,데이터!$N:$N,$A$1,데이터!$O:$O,N$1)</f>
        <v>0</v>
      </c>
      <c r="P245" s="51">
        <f>COUNTIFS(데이터!$F:$F,$D245,데이터!$N:$N,$A$1,데이터!$O:$O,P$1)</f>
        <v>0</v>
      </c>
      <c r="Q245" s="52">
        <f>SUMIFS(데이터!$G:$G,데이터!$F:$F,$D245,데이터!$N:$N,$A$1,데이터!$O:$O,P$1)</f>
        <v>0</v>
      </c>
      <c r="R245" s="51">
        <f>COUNTIFS(데이터!$F:$F,$D245,데이터!$N:$N,$A$1,데이터!$O:$O,R$1)</f>
        <v>0</v>
      </c>
      <c r="S245" s="52">
        <f>SUMIFS(데이터!$G:$G,데이터!$F:$F,$D245,데이터!$N:$N,$A$1,데이터!$O:$O,R$1)</f>
        <v>0</v>
      </c>
      <c r="T245" s="51">
        <f>COUNTIFS(데이터!$F:$F,$D245,데이터!$N:$N,$A$1,데이터!$O:$O,T$1)</f>
        <v>0</v>
      </c>
      <c r="U245" s="52">
        <f>SUMIFS(데이터!$G:$G,데이터!$F:$F,$D245,데이터!$N:$N,$A$1,데이터!$O:$O,T$1)</f>
        <v>0</v>
      </c>
      <c r="V245" s="51">
        <f>COUNTIFS(데이터!$F:$F,$D245,데이터!$N:$N,$A$1,데이터!$O:$O,V$1)</f>
        <v>0</v>
      </c>
      <c r="W245" s="52">
        <f>SUMIFS(데이터!$G:$G,데이터!$F:$F,$D245,데이터!$N:$N,$A$1,데이터!$O:$O,V$1)</f>
        <v>0</v>
      </c>
      <c r="X245" s="51">
        <f>COUNTIFS(데이터!$F:$F,$D245,데이터!$N:$N,$A$1,데이터!$O:$O,X$1)</f>
        <v>0</v>
      </c>
      <c r="Y245" s="52">
        <f>SUMIFS(데이터!$G:$G,데이터!$F:$F,$D245,데이터!$N:$N,$A$1,데이터!$O:$O,X$1)</f>
        <v>0</v>
      </c>
      <c r="Z245" s="51">
        <f>COUNTIFS(데이터!$F:$F,$D245,데이터!$N:$N,$A$1,데이터!$O:$O,Z$1)</f>
        <v>2</v>
      </c>
      <c r="AA245" s="52">
        <f>SUMIFS(데이터!$G:$G,데이터!$F:$F,$D245,데이터!$N:$N,$A$1,데이터!$O:$O,Z$1)</f>
        <v>2</v>
      </c>
      <c r="AB245" s="51">
        <f>COUNTIFS(데이터!$F:$F,$D245,데이터!$N:$N,$A$1,데이터!$O:$O,AB$1)</f>
        <v>0</v>
      </c>
      <c r="AC245" s="52">
        <f>SUMIFS(데이터!$G:$G,데이터!$F:$F,$D245,데이터!$N:$N,$A$1,데이터!$O:$O,AB$1)</f>
        <v>0</v>
      </c>
      <c r="AD245" s="51">
        <f>COUNTIFS(데이터!$F:$F,$D245,데이터!$N:$N,$A$1,데이터!$O:$O,AD$1)</f>
        <v>0</v>
      </c>
      <c r="AE245" s="52">
        <f>SUMIFS(데이터!$G:$G,데이터!$F:$F,$D245,데이터!$N:$N,$A$1,데이터!$O:$O,AD$1)</f>
        <v>0</v>
      </c>
      <c r="AF245" s="51">
        <f>COUNTIFS(데이터!$F:$F,$D245,데이터!$N:$N,$A$1,데이터!$O:$O,AF$1)</f>
        <v>4</v>
      </c>
      <c r="AG245" s="52">
        <f>SUMIFS(데이터!$G:$G,데이터!$F:$F,$D245,데이터!$N:$N,$A$1,데이터!$O:$O,AF$1)</f>
        <v>10</v>
      </c>
    </row>
    <row r="246" spans="1:33">
      <c r="A246" s="233"/>
      <c r="B246" s="233"/>
      <c r="C246" s="233"/>
      <c r="D246" s="49" t="str">
        <f>연간집계!D246</f>
        <v>포스터_297X420 (PCMS_포스터_297x420 / 297x420 | 낱장재단 | 고급무광지</v>
      </c>
      <c r="E246" s="50" t="str">
        <f>연간집계!E246</f>
        <v>PCMS_포스터 297 (무광)</v>
      </c>
      <c r="F246" s="51">
        <f>COUNTIFS(데이터!F:F,D246,데이터!$N:$N,$A$1)</f>
        <v>13</v>
      </c>
      <c r="G246" s="52">
        <f>SUMIFS(데이터!G:G,데이터!F:F,D246,데이터!$N:$N,$A$1)</f>
        <v>16</v>
      </c>
      <c r="H246" s="55">
        <f t="shared" si="5"/>
        <v>1.1783767859773163E-3</v>
      </c>
      <c r="I246" s="233"/>
      <c r="J246" s="51">
        <f>COUNTIFS(데이터!$F:$F,$D246,데이터!$N:$N,$A$1,데이터!$O:$O,J$1)</f>
        <v>0</v>
      </c>
      <c r="K246" s="52">
        <f>SUMIFS(데이터!$G:$G,데이터!$F:$F,$D246,데이터!$N:$N,$A$1,데이터!$O:$O,J$1)</f>
        <v>0</v>
      </c>
      <c r="L246" s="51">
        <f>COUNTIFS(데이터!$F:$F,$D246,데이터!$N:$N,$A$1,데이터!$O:$O,L$1)</f>
        <v>0</v>
      </c>
      <c r="M246" s="52">
        <f>SUMIFS(데이터!$G:$G,데이터!$F:$F,$D246,데이터!$N:$N,$A$1,데이터!$O:$O,L$1)</f>
        <v>0</v>
      </c>
      <c r="N246" s="51">
        <f>COUNTIFS(데이터!$F:$F,$D246,데이터!$N:$N,$A$1,데이터!$O:$O,N$1)</f>
        <v>0</v>
      </c>
      <c r="O246" s="52">
        <f>SUMIFS(데이터!$G:$G,데이터!$F:$F,$D246,데이터!$N:$N,$A$1,데이터!$O:$O,N$1)</f>
        <v>0</v>
      </c>
      <c r="P246" s="51">
        <f>COUNTIFS(데이터!$F:$F,$D246,데이터!$N:$N,$A$1,데이터!$O:$O,P$1)</f>
        <v>0</v>
      </c>
      <c r="Q246" s="52">
        <f>SUMIFS(데이터!$G:$G,데이터!$F:$F,$D246,데이터!$N:$N,$A$1,데이터!$O:$O,P$1)</f>
        <v>0</v>
      </c>
      <c r="R246" s="51">
        <f>COUNTIFS(데이터!$F:$F,$D246,데이터!$N:$N,$A$1,데이터!$O:$O,R$1)</f>
        <v>0</v>
      </c>
      <c r="S246" s="52">
        <f>SUMIFS(데이터!$G:$G,데이터!$F:$F,$D246,데이터!$N:$N,$A$1,데이터!$O:$O,R$1)</f>
        <v>0</v>
      </c>
      <c r="T246" s="51">
        <f>COUNTIFS(데이터!$F:$F,$D246,데이터!$N:$N,$A$1,데이터!$O:$O,T$1)</f>
        <v>0</v>
      </c>
      <c r="U246" s="52">
        <f>SUMIFS(데이터!$G:$G,데이터!$F:$F,$D246,데이터!$N:$N,$A$1,데이터!$O:$O,T$1)</f>
        <v>0</v>
      </c>
      <c r="V246" s="51">
        <f>COUNTIFS(데이터!$F:$F,$D246,데이터!$N:$N,$A$1,데이터!$O:$O,V$1)</f>
        <v>0</v>
      </c>
      <c r="W246" s="52">
        <f>SUMIFS(데이터!$G:$G,데이터!$F:$F,$D246,데이터!$N:$N,$A$1,데이터!$O:$O,V$1)</f>
        <v>0</v>
      </c>
      <c r="X246" s="51">
        <f>COUNTIFS(데이터!$F:$F,$D246,데이터!$N:$N,$A$1,데이터!$O:$O,X$1)</f>
        <v>0</v>
      </c>
      <c r="Y246" s="52">
        <f>SUMIFS(데이터!$G:$G,데이터!$F:$F,$D246,데이터!$N:$N,$A$1,데이터!$O:$O,X$1)</f>
        <v>0</v>
      </c>
      <c r="Z246" s="51">
        <f>COUNTIFS(데이터!$F:$F,$D246,데이터!$N:$N,$A$1,데이터!$O:$O,Z$1)</f>
        <v>5</v>
      </c>
      <c r="AA246" s="52">
        <f>SUMIFS(데이터!$G:$G,데이터!$F:$F,$D246,데이터!$N:$N,$A$1,데이터!$O:$O,Z$1)</f>
        <v>5</v>
      </c>
      <c r="AB246" s="51">
        <f>COUNTIFS(데이터!$F:$F,$D246,데이터!$N:$N,$A$1,데이터!$O:$O,AB$1)</f>
        <v>1</v>
      </c>
      <c r="AC246" s="52">
        <f>SUMIFS(데이터!$G:$G,데이터!$F:$F,$D246,데이터!$N:$N,$A$1,데이터!$O:$O,AB$1)</f>
        <v>1</v>
      </c>
      <c r="AD246" s="51">
        <f>COUNTIFS(데이터!$F:$F,$D246,데이터!$N:$N,$A$1,데이터!$O:$O,AD$1)</f>
        <v>4</v>
      </c>
      <c r="AE246" s="52">
        <f>SUMIFS(데이터!$G:$G,데이터!$F:$F,$D246,데이터!$N:$N,$A$1,데이터!$O:$O,AD$1)</f>
        <v>4</v>
      </c>
      <c r="AF246" s="51">
        <f>COUNTIFS(데이터!$F:$F,$D246,데이터!$N:$N,$A$1,데이터!$O:$O,AF$1)</f>
        <v>3</v>
      </c>
      <c r="AG246" s="52">
        <f>SUMIFS(데이터!$G:$G,데이터!$F:$F,$D246,데이터!$N:$N,$A$1,데이터!$O:$O,AF$1)</f>
        <v>6</v>
      </c>
    </row>
    <row r="247" spans="1:33">
      <c r="A247" s="233"/>
      <c r="B247" s="233"/>
      <c r="C247" s="233"/>
      <c r="D247" s="49" t="str">
        <f>연간집계!D247</f>
        <v>포스터_297X420 (PCMS_포스터_297x420 / 297x420 | 낱장재단 | 고급유광지</v>
      </c>
      <c r="E247" s="50" t="str">
        <f>연간집계!E247</f>
        <v>PCMS_포스터 297 (유광)</v>
      </c>
      <c r="F247" s="51">
        <f>COUNTIFS(데이터!F:F,D247,데이터!$N:$N,$A$1)</f>
        <v>3</v>
      </c>
      <c r="G247" s="52">
        <f>SUMIFS(데이터!G:G,데이터!F:F,D247,데이터!$N:$N,$A$1)</f>
        <v>3</v>
      </c>
      <c r="H247" s="55">
        <f t="shared" si="5"/>
        <v>2.2094564737074681E-4</v>
      </c>
      <c r="I247" s="233"/>
      <c r="J247" s="51">
        <f>COUNTIFS(데이터!$F:$F,$D247,데이터!$N:$N,$A$1,데이터!$O:$O,J$1)</f>
        <v>0</v>
      </c>
      <c r="K247" s="52">
        <f>SUMIFS(데이터!$G:$G,데이터!$F:$F,$D247,데이터!$N:$N,$A$1,데이터!$O:$O,J$1)</f>
        <v>0</v>
      </c>
      <c r="L247" s="51">
        <f>COUNTIFS(데이터!$F:$F,$D247,데이터!$N:$N,$A$1,데이터!$O:$O,L$1)</f>
        <v>0</v>
      </c>
      <c r="M247" s="52">
        <f>SUMIFS(데이터!$G:$G,데이터!$F:$F,$D247,데이터!$N:$N,$A$1,데이터!$O:$O,L$1)</f>
        <v>0</v>
      </c>
      <c r="N247" s="51">
        <f>COUNTIFS(데이터!$F:$F,$D247,데이터!$N:$N,$A$1,데이터!$O:$O,N$1)</f>
        <v>0</v>
      </c>
      <c r="O247" s="52">
        <f>SUMIFS(데이터!$G:$G,데이터!$F:$F,$D247,데이터!$N:$N,$A$1,데이터!$O:$O,N$1)</f>
        <v>0</v>
      </c>
      <c r="P247" s="51">
        <f>COUNTIFS(데이터!$F:$F,$D247,데이터!$N:$N,$A$1,데이터!$O:$O,P$1)</f>
        <v>0</v>
      </c>
      <c r="Q247" s="52">
        <f>SUMIFS(데이터!$G:$G,데이터!$F:$F,$D247,데이터!$N:$N,$A$1,데이터!$O:$O,P$1)</f>
        <v>0</v>
      </c>
      <c r="R247" s="51">
        <f>COUNTIFS(데이터!$F:$F,$D247,데이터!$N:$N,$A$1,데이터!$O:$O,R$1)</f>
        <v>0</v>
      </c>
      <c r="S247" s="52">
        <f>SUMIFS(데이터!$G:$G,데이터!$F:$F,$D247,데이터!$N:$N,$A$1,데이터!$O:$O,R$1)</f>
        <v>0</v>
      </c>
      <c r="T247" s="51">
        <f>COUNTIFS(데이터!$F:$F,$D247,데이터!$N:$N,$A$1,데이터!$O:$O,T$1)</f>
        <v>0</v>
      </c>
      <c r="U247" s="52">
        <f>SUMIFS(데이터!$G:$G,데이터!$F:$F,$D247,데이터!$N:$N,$A$1,데이터!$O:$O,T$1)</f>
        <v>0</v>
      </c>
      <c r="V247" s="51">
        <f>COUNTIFS(데이터!$F:$F,$D247,데이터!$N:$N,$A$1,데이터!$O:$O,V$1)</f>
        <v>0</v>
      </c>
      <c r="W247" s="52">
        <f>SUMIFS(데이터!$G:$G,데이터!$F:$F,$D247,데이터!$N:$N,$A$1,데이터!$O:$O,V$1)</f>
        <v>0</v>
      </c>
      <c r="X247" s="51">
        <f>COUNTIFS(데이터!$F:$F,$D247,데이터!$N:$N,$A$1,데이터!$O:$O,X$1)</f>
        <v>0</v>
      </c>
      <c r="Y247" s="52">
        <f>SUMIFS(데이터!$G:$G,데이터!$F:$F,$D247,데이터!$N:$N,$A$1,데이터!$O:$O,X$1)</f>
        <v>0</v>
      </c>
      <c r="Z247" s="51">
        <f>COUNTIFS(데이터!$F:$F,$D247,데이터!$N:$N,$A$1,데이터!$O:$O,Z$1)</f>
        <v>1</v>
      </c>
      <c r="AA247" s="52">
        <f>SUMIFS(데이터!$G:$G,데이터!$F:$F,$D247,데이터!$N:$N,$A$1,데이터!$O:$O,Z$1)</f>
        <v>1</v>
      </c>
      <c r="AB247" s="51">
        <f>COUNTIFS(데이터!$F:$F,$D247,데이터!$N:$N,$A$1,데이터!$O:$O,AB$1)</f>
        <v>1</v>
      </c>
      <c r="AC247" s="52">
        <f>SUMIFS(데이터!$G:$G,데이터!$F:$F,$D247,데이터!$N:$N,$A$1,데이터!$O:$O,AB$1)</f>
        <v>1</v>
      </c>
      <c r="AD247" s="51">
        <f>COUNTIFS(데이터!$F:$F,$D247,데이터!$N:$N,$A$1,데이터!$O:$O,AD$1)</f>
        <v>0</v>
      </c>
      <c r="AE247" s="52">
        <f>SUMIFS(데이터!$G:$G,데이터!$F:$F,$D247,데이터!$N:$N,$A$1,데이터!$O:$O,AD$1)</f>
        <v>0</v>
      </c>
      <c r="AF247" s="51">
        <f>COUNTIFS(데이터!$F:$F,$D247,데이터!$N:$N,$A$1,데이터!$O:$O,AF$1)</f>
        <v>1</v>
      </c>
      <c r="AG247" s="52">
        <f>SUMIFS(데이터!$G:$G,데이터!$F:$F,$D247,데이터!$N:$N,$A$1,데이터!$O:$O,AF$1)</f>
        <v>1</v>
      </c>
    </row>
    <row r="248" spans="1:33">
      <c r="A248" s="233"/>
      <c r="B248" s="233"/>
      <c r="C248" s="254" t="s">
        <v>1370</v>
      </c>
      <c r="D248" s="49" t="str">
        <f>연간집계!D248</f>
        <v>PCMS_슬로건 (PCMS_슬로건_300X150 / 300x150 | 낱장재단 | 없음 | 4p)</v>
      </c>
      <c r="E248" s="50" t="str">
        <f>연간집계!E248</f>
        <v>PCMS_슬로건 300</v>
      </c>
      <c r="F248" s="51">
        <f>COUNTIFS(데이터!F:F,D248,데이터!$N:$N,$A$1)</f>
        <v>4</v>
      </c>
      <c r="G248" s="52">
        <f>SUMIFS(데이터!G:G,데이터!F:F,D248,데이터!$N:$N,$A$1)</f>
        <v>4</v>
      </c>
      <c r="H248" s="55">
        <f t="shared" si="5"/>
        <v>2.9459419649432907E-4</v>
      </c>
      <c r="I248" s="232">
        <f>SUM(G248:G249)</f>
        <v>7</v>
      </c>
      <c r="J248" s="51">
        <f>COUNTIFS(데이터!$F:$F,$D248,데이터!$N:$N,$A$1,데이터!$O:$O,J$1)</f>
        <v>0</v>
      </c>
      <c r="K248" s="52">
        <f>SUMIFS(데이터!$G:$G,데이터!$F:$F,$D248,데이터!$N:$N,$A$1,데이터!$O:$O,J$1)</f>
        <v>0</v>
      </c>
      <c r="L248" s="51">
        <f>COUNTIFS(데이터!$F:$F,$D248,데이터!$N:$N,$A$1,데이터!$O:$O,L$1)</f>
        <v>0</v>
      </c>
      <c r="M248" s="52">
        <f>SUMIFS(데이터!$G:$G,데이터!$F:$F,$D248,데이터!$N:$N,$A$1,데이터!$O:$O,L$1)</f>
        <v>0</v>
      </c>
      <c r="N248" s="51">
        <f>COUNTIFS(데이터!$F:$F,$D248,데이터!$N:$N,$A$1,데이터!$O:$O,N$1)</f>
        <v>0</v>
      </c>
      <c r="O248" s="52">
        <f>SUMIFS(데이터!$G:$G,데이터!$F:$F,$D248,데이터!$N:$N,$A$1,데이터!$O:$O,N$1)</f>
        <v>0</v>
      </c>
      <c r="P248" s="51">
        <f>COUNTIFS(데이터!$F:$F,$D248,데이터!$N:$N,$A$1,데이터!$O:$O,P$1)</f>
        <v>0</v>
      </c>
      <c r="Q248" s="52">
        <f>SUMIFS(데이터!$G:$G,데이터!$F:$F,$D248,데이터!$N:$N,$A$1,데이터!$O:$O,P$1)</f>
        <v>0</v>
      </c>
      <c r="R248" s="51">
        <f>COUNTIFS(데이터!$F:$F,$D248,데이터!$N:$N,$A$1,데이터!$O:$O,R$1)</f>
        <v>0</v>
      </c>
      <c r="S248" s="52">
        <f>SUMIFS(데이터!$G:$G,데이터!$F:$F,$D248,데이터!$N:$N,$A$1,데이터!$O:$O,R$1)</f>
        <v>0</v>
      </c>
      <c r="T248" s="51">
        <f>COUNTIFS(데이터!$F:$F,$D248,데이터!$N:$N,$A$1,데이터!$O:$O,T$1)</f>
        <v>0</v>
      </c>
      <c r="U248" s="52">
        <f>SUMIFS(데이터!$G:$G,데이터!$F:$F,$D248,데이터!$N:$N,$A$1,데이터!$O:$O,T$1)</f>
        <v>0</v>
      </c>
      <c r="V248" s="51">
        <f>COUNTIFS(데이터!$F:$F,$D248,데이터!$N:$N,$A$1,데이터!$O:$O,V$1)</f>
        <v>0</v>
      </c>
      <c r="W248" s="52">
        <f>SUMIFS(데이터!$G:$G,데이터!$F:$F,$D248,데이터!$N:$N,$A$1,데이터!$O:$O,V$1)</f>
        <v>0</v>
      </c>
      <c r="X248" s="51">
        <f>COUNTIFS(데이터!$F:$F,$D248,데이터!$N:$N,$A$1,데이터!$O:$O,X$1)</f>
        <v>0</v>
      </c>
      <c r="Y248" s="52">
        <f>SUMIFS(데이터!$G:$G,데이터!$F:$F,$D248,데이터!$N:$N,$A$1,데이터!$O:$O,X$1)</f>
        <v>0</v>
      </c>
      <c r="Z248" s="51">
        <f>COUNTIFS(데이터!$F:$F,$D248,데이터!$N:$N,$A$1,데이터!$O:$O,Z$1)</f>
        <v>3</v>
      </c>
      <c r="AA248" s="52">
        <f>SUMIFS(데이터!$G:$G,데이터!$F:$F,$D248,데이터!$N:$N,$A$1,데이터!$O:$O,Z$1)</f>
        <v>3</v>
      </c>
      <c r="AB248" s="51">
        <f>COUNTIFS(데이터!$F:$F,$D248,데이터!$N:$N,$A$1,데이터!$O:$O,AB$1)</f>
        <v>0</v>
      </c>
      <c r="AC248" s="52">
        <f>SUMIFS(데이터!$G:$G,데이터!$F:$F,$D248,데이터!$N:$N,$A$1,데이터!$O:$O,AB$1)</f>
        <v>0</v>
      </c>
      <c r="AD248" s="51">
        <f>COUNTIFS(데이터!$F:$F,$D248,데이터!$N:$N,$A$1,데이터!$O:$O,AD$1)</f>
        <v>1</v>
      </c>
      <c r="AE248" s="52">
        <f>SUMIFS(데이터!$G:$G,데이터!$F:$F,$D248,데이터!$N:$N,$A$1,데이터!$O:$O,AD$1)</f>
        <v>1</v>
      </c>
      <c r="AF248" s="51">
        <f>COUNTIFS(데이터!$F:$F,$D248,데이터!$N:$N,$A$1,데이터!$O:$O,AF$1)</f>
        <v>0</v>
      </c>
      <c r="AG248" s="52">
        <f>SUMIFS(데이터!$G:$G,데이터!$F:$F,$D248,데이터!$N:$N,$A$1,데이터!$O:$O,AF$1)</f>
        <v>0</v>
      </c>
    </row>
    <row r="249" spans="1:33">
      <c r="A249" s="233"/>
      <c r="B249" s="233"/>
      <c r="C249" s="233"/>
      <c r="D249" s="49" t="str">
        <f>연간집계!D249</f>
        <v>PCMS_슬로건 (PCMS_슬로건_430X120 / 430x120 | 낱장재단 | 없음 | 4p)</v>
      </c>
      <c r="E249" s="50" t="str">
        <f>연간집계!E249</f>
        <v>PCMS_슬로건 430</v>
      </c>
      <c r="F249" s="51">
        <f>COUNTIFS(데이터!F:F,D249,데이터!$N:$N,$A$1)</f>
        <v>2</v>
      </c>
      <c r="G249" s="52">
        <f>SUMIFS(데이터!G:G,데이터!F:F,D249,데이터!$N:$N,$A$1)</f>
        <v>3</v>
      </c>
      <c r="H249" s="55">
        <f t="shared" si="5"/>
        <v>2.2094564737074681E-4</v>
      </c>
      <c r="I249" s="233"/>
      <c r="J249" s="51">
        <f>COUNTIFS(데이터!$F:$F,$D249,데이터!$N:$N,$A$1,데이터!$O:$O,J$1)</f>
        <v>0</v>
      </c>
      <c r="K249" s="52">
        <f>SUMIFS(데이터!$G:$G,데이터!$F:$F,$D249,데이터!$N:$N,$A$1,데이터!$O:$O,J$1)</f>
        <v>0</v>
      </c>
      <c r="L249" s="51">
        <f>COUNTIFS(데이터!$F:$F,$D249,데이터!$N:$N,$A$1,데이터!$O:$O,L$1)</f>
        <v>0</v>
      </c>
      <c r="M249" s="52">
        <f>SUMIFS(데이터!$G:$G,데이터!$F:$F,$D249,데이터!$N:$N,$A$1,데이터!$O:$O,L$1)</f>
        <v>0</v>
      </c>
      <c r="N249" s="51">
        <f>COUNTIFS(데이터!$F:$F,$D249,데이터!$N:$N,$A$1,데이터!$O:$O,N$1)</f>
        <v>0</v>
      </c>
      <c r="O249" s="52">
        <f>SUMIFS(데이터!$G:$G,데이터!$F:$F,$D249,데이터!$N:$N,$A$1,데이터!$O:$O,N$1)</f>
        <v>0</v>
      </c>
      <c r="P249" s="51">
        <f>COUNTIFS(데이터!$F:$F,$D249,데이터!$N:$N,$A$1,데이터!$O:$O,P$1)</f>
        <v>0</v>
      </c>
      <c r="Q249" s="52">
        <f>SUMIFS(데이터!$G:$G,데이터!$F:$F,$D249,데이터!$N:$N,$A$1,데이터!$O:$O,P$1)</f>
        <v>0</v>
      </c>
      <c r="R249" s="51">
        <f>COUNTIFS(데이터!$F:$F,$D249,데이터!$N:$N,$A$1,데이터!$O:$O,R$1)</f>
        <v>0</v>
      </c>
      <c r="S249" s="52">
        <f>SUMIFS(데이터!$G:$G,데이터!$F:$F,$D249,데이터!$N:$N,$A$1,데이터!$O:$O,R$1)</f>
        <v>0</v>
      </c>
      <c r="T249" s="51">
        <f>COUNTIFS(데이터!$F:$F,$D249,데이터!$N:$N,$A$1,데이터!$O:$O,T$1)</f>
        <v>0</v>
      </c>
      <c r="U249" s="52">
        <f>SUMIFS(데이터!$G:$G,데이터!$F:$F,$D249,데이터!$N:$N,$A$1,데이터!$O:$O,T$1)</f>
        <v>0</v>
      </c>
      <c r="V249" s="51">
        <f>COUNTIFS(데이터!$F:$F,$D249,데이터!$N:$N,$A$1,데이터!$O:$O,V$1)</f>
        <v>0</v>
      </c>
      <c r="W249" s="52">
        <f>SUMIFS(데이터!$G:$G,데이터!$F:$F,$D249,데이터!$N:$N,$A$1,데이터!$O:$O,V$1)</f>
        <v>0</v>
      </c>
      <c r="X249" s="51">
        <f>COUNTIFS(데이터!$F:$F,$D249,데이터!$N:$N,$A$1,데이터!$O:$O,X$1)</f>
        <v>0</v>
      </c>
      <c r="Y249" s="52">
        <f>SUMIFS(데이터!$G:$G,데이터!$F:$F,$D249,데이터!$N:$N,$A$1,데이터!$O:$O,X$1)</f>
        <v>0</v>
      </c>
      <c r="Z249" s="51">
        <f>COUNTIFS(데이터!$F:$F,$D249,데이터!$N:$N,$A$1,데이터!$O:$O,Z$1)</f>
        <v>0</v>
      </c>
      <c r="AA249" s="52">
        <f>SUMIFS(데이터!$G:$G,데이터!$F:$F,$D249,데이터!$N:$N,$A$1,데이터!$O:$O,Z$1)</f>
        <v>0</v>
      </c>
      <c r="AB249" s="51">
        <f>COUNTIFS(데이터!$F:$F,$D249,데이터!$N:$N,$A$1,데이터!$O:$O,AB$1)</f>
        <v>0</v>
      </c>
      <c r="AC249" s="52">
        <f>SUMIFS(데이터!$G:$G,데이터!$F:$F,$D249,데이터!$N:$N,$A$1,데이터!$O:$O,AB$1)</f>
        <v>0</v>
      </c>
      <c r="AD249" s="51">
        <f>COUNTIFS(데이터!$F:$F,$D249,데이터!$N:$N,$A$1,데이터!$O:$O,AD$1)</f>
        <v>2</v>
      </c>
      <c r="AE249" s="52">
        <f>SUMIFS(데이터!$G:$G,데이터!$F:$F,$D249,데이터!$N:$N,$A$1,데이터!$O:$O,AD$1)</f>
        <v>3</v>
      </c>
      <c r="AF249" s="51">
        <f>COUNTIFS(데이터!$F:$F,$D249,데이터!$N:$N,$A$1,데이터!$O:$O,AF$1)</f>
        <v>0</v>
      </c>
      <c r="AG249" s="52">
        <f>SUMIFS(데이터!$G:$G,데이터!$F:$F,$D249,데이터!$N:$N,$A$1,데이터!$O:$O,AF$1)</f>
        <v>0</v>
      </c>
    </row>
    <row r="250" spans="1:33">
      <c r="A250" s="233"/>
      <c r="B250" s="233"/>
      <c r="C250" s="254" t="s">
        <v>1375</v>
      </c>
      <c r="D250" s="49" t="str">
        <f>연간집계!D250</f>
        <v>PCMS_증명사진 (증명사진인화 / 178x127 | 낱장출력 | 유광인화지 | 1p)</v>
      </c>
      <c r="E250" s="50" t="str">
        <f>연간집계!E250</f>
        <v>증명사진 (유광)</v>
      </c>
      <c r="F250" s="51">
        <f>COUNTIFS(데이터!F:F,D250,데이터!$N:$N,$A$1)</f>
        <v>12</v>
      </c>
      <c r="G250" s="52">
        <f>SUMIFS(데이터!G:G,데이터!F:F,D250,데이터!$N:$N,$A$1)</f>
        <v>12</v>
      </c>
      <c r="H250" s="55">
        <f t="shared" si="5"/>
        <v>8.8378258948298722E-4</v>
      </c>
      <c r="I250" s="232">
        <f>SUM(G250:G251)</f>
        <v>50</v>
      </c>
      <c r="J250" s="51">
        <f>COUNTIFS(데이터!$F:$F,$D250,데이터!$N:$N,$A$1,데이터!$O:$O,J$1)</f>
        <v>0</v>
      </c>
      <c r="K250" s="52">
        <f>SUMIFS(데이터!$G:$G,데이터!$F:$F,$D250,데이터!$N:$N,$A$1,데이터!$O:$O,J$1)</f>
        <v>0</v>
      </c>
      <c r="L250" s="51">
        <f>COUNTIFS(데이터!$F:$F,$D250,데이터!$N:$N,$A$1,데이터!$O:$O,L$1)</f>
        <v>0</v>
      </c>
      <c r="M250" s="52">
        <f>SUMIFS(데이터!$G:$G,데이터!$F:$F,$D250,데이터!$N:$N,$A$1,데이터!$O:$O,L$1)</f>
        <v>0</v>
      </c>
      <c r="N250" s="51">
        <f>COUNTIFS(데이터!$F:$F,$D250,데이터!$N:$N,$A$1,데이터!$O:$O,N$1)</f>
        <v>0</v>
      </c>
      <c r="O250" s="52">
        <f>SUMIFS(데이터!$G:$G,데이터!$F:$F,$D250,데이터!$N:$N,$A$1,데이터!$O:$O,N$1)</f>
        <v>0</v>
      </c>
      <c r="P250" s="51">
        <f>COUNTIFS(데이터!$F:$F,$D250,데이터!$N:$N,$A$1,데이터!$O:$O,P$1)</f>
        <v>0</v>
      </c>
      <c r="Q250" s="52">
        <f>SUMIFS(데이터!$G:$G,데이터!$F:$F,$D250,데이터!$N:$N,$A$1,데이터!$O:$O,P$1)</f>
        <v>0</v>
      </c>
      <c r="R250" s="51">
        <f>COUNTIFS(데이터!$F:$F,$D250,데이터!$N:$N,$A$1,데이터!$O:$O,R$1)</f>
        <v>0</v>
      </c>
      <c r="S250" s="52">
        <f>SUMIFS(데이터!$G:$G,데이터!$F:$F,$D250,데이터!$N:$N,$A$1,데이터!$O:$O,R$1)</f>
        <v>0</v>
      </c>
      <c r="T250" s="51">
        <f>COUNTIFS(데이터!$F:$F,$D250,데이터!$N:$N,$A$1,데이터!$O:$O,T$1)</f>
        <v>0</v>
      </c>
      <c r="U250" s="52">
        <f>SUMIFS(데이터!$G:$G,데이터!$F:$F,$D250,데이터!$N:$N,$A$1,데이터!$O:$O,T$1)</f>
        <v>0</v>
      </c>
      <c r="V250" s="51">
        <f>COUNTIFS(데이터!$F:$F,$D250,데이터!$N:$N,$A$1,데이터!$O:$O,V$1)</f>
        <v>0</v>
      </c>
      <c r="W250" s="52">
        <f>SUMIFS(데이터!$G:$G,데이터!$F:$F,$D250,데이터!$N:$N,$A$1,데이터!$O:$O,V$1)</f>
        <v>0</v>
      </c>
      <c r="X250" s="51">
        <f>COUNTIFS(데이터!$F:$F,$D250,데이터!$N:$N,$A$1,데이터!$O:$O,X$1)</f>
        <v>0</v>
      </c>
      <c r="Y250" s="52">
        <f>SUMIFS(데이터!$G:$G,데이터!$F:$F,$D250,데이터!$N:$N,$A$1,데이터!$O:$O,X$1)</f>
        <v>0</v>
      </c>
      <c r="Z250" s="51">
        <f>COUNTIFS(데이터!$F:$F,$D250,데이터!$N:$N,$A$1,데이터!$O:$O,Z$1)</f>
        <v>4</v>
      </c>
      <c r="AA250" s="52">
        <f>SUMIFS(데이터!$G:$G,데이터!$F:$F,$D250,데이터!$N:$N,$A$1,데이터!$O:$O,Z$1)</f>
        <v>4</v>
      </c>
      <c r="AB250" s="51">
        <f>COUNTIFS(데이터!$F:$F,$D250,데이터!$N:$N,$A$1,데이터!$O:$O,AB$1)</f>
        <v>0</v>
      </c>
      <c r="AC250" s="52">
        <f>SUMIFS(데이터!$G:$G,데이터!$F:$F,$D250,데이터!$N:$N,$A$1,데이터!$O:$O,AB$1)</f>
        <v>0</v>
      </c>
      <c r="AD250" s="51">
        <f>COUNTIFS(데이터!$F:$F,$D250,데이터!$N:$N,$A$1,데이터!$O:$O,AD$1)</f>
        <v>4</v>
      </c>
      <c r="AE250" s="52">
        <f>SUMIFS(데이터!$G:$G,데이터!$F:$F,$D250,데이터!$N:$N,$A$1,데이터!$O:$O,AD$1)</f>
        <v>4</v>
      </c>
      <c r="AF250" s="51">
        <f>COUNTIFS(데이터!$F:$F,$D250,데이터!$N:$N,$A$1,데이터!$O:$O,AF$1)</f>
        <v>4</v>
      </c>
      <c r="AG250" s="52">
        <f>SUMIFS(데이터!$G:$G,데이터!$F:$F,$D250,데이터!$N:$N,$A$1,데이터!$O:$O,AF$1)</f>
        <v>4</v>
      </c>
    </row>
    <row r="251" spans="1:33">
      <c r="A251" s="233"/>
      <c r="B251" s="233"/>
      <c r="C251" s="233"/>
      <c r="D251" s="49" t="str">
        <f>연간집계!D251</f>
        <v>PCMS_증명사진 (증명사진인화 / 178x127 | 낱장출력 | 무광인화지 | 1p)</v>
      </c>
      <c r="E251" s="50" t="str">
        <f>연간집계!E251</f>
        <v>증명사진 (무광)</v>
      </c>
      <c r="F251" s="51">
        <f>COUNTIFS(데이터!F:F,D251,데이터!$N:$N,$A$1)</f>
        <v>35</v>
      </c>
      <c r="G251" s="52">
        <f>SUMIFS(데이터!G:G,데이터!F:F,D251,데이터!$N:$N,$A$1)</f>
        <v>38</v>
      </c>
      <c r="H251" s="55">
        <f t="shared" si="5"/>
        <v>2.7986448666961262E-3</v>
      </c>
      <c r="I251" s="233"/>
      <c r="J251" s="51">
        <f>COUNTIFS(데이터!$F:$F,$D251,데이터!$N:$N,$A$1,데이터!$O:$O,J$1)</f>
        <v>0</v>
      </c>
      <c r="K251" s="52">
        <f>SUMIFS(데이터!$G:$G,데이터!$F:$F,$D251,데이터!$N:$N,$A$1,데이터!$O:$O,J$1)</f>
        <v>0</v>
      </c>
      <c r="L251" s="51">
        <f>COUNTIFS(데이터!$F:$F,$D251,데이터!$N:$N,$A$1,데이터!$O:$O,L$1)</f>
        <v>0</v>
      </c>
      <c r="M251" s="52">
        <f>SUMIFS(데이터!$G:$G,데이터!$F:$F,$D251,데이터!$N:$N,$A$1,데이터!$O:$O,L$1)</f>
        <v>0</v>
      </c>
      <c r="N251" s="51">
        <f>COUNTIFS(데이터!$F:$F,$D251,데이터!$N:$N,$A$1,데이터!$O:$O,N$1)</f>
        <v>0</v>
      </c>
      <c r="O251" s="52">
        <f>SUMIFS(데이터!$G:$G,데이터!$F:$F,$D251,데이터!$N:$N,$A$1,데이터!$O:$O,N$1)</f>
        <v>0</v>
      </c>
      <c r="P251" s="51">
        <f>COUNTIFS(데이터!$F:$F,$D251,데이터!$N:$N,$A$1,데이터!$O:$O,P$1)</f>
        <v>0</v>
      </c>
      <c r="Q251" s="52">
        <f>SUMIFS(데이터!$G:$G,데이터!$F:$F,$D251,데이터!$N:$N,$A$1,데이터!$O:$O,P$1)</f>
        <v>0</v>
      </c>
      <c r="R251" s="51">
        <f>COUNTIFS(데이터!$F:$F,$D251,데이터!$N:$N,$A$1,데이터!$O:$O,R$1)</f>
        <v>0</v>
      </c>
      <c r="S251" s="52">
        <f>SUMIFS(데이터!$G:$G,데이터!$F:$F,$D251,데이터!$N:$N,$A$1,데이터!$O:$O,R$1)</f>
        <v>0</v>
      </c>
      <c r="T251" s="51">
        <f>COUNTIFS(데이터!$F:$F,$D251,데이터!$N:$N,$A$1,데이터!$O:$O,T$1)</f>
        <v>0</v>
      </c>
      <c r="U251" s="52">
        <f>SUMIFS(데이터!$G:$G,데이터!$F:$F,$D251,데이터!$N:$N,$A$1,데이터!$O:$O,T$1)</f>
        <v>0</v>
      </c>
      <c r="V251" s="51">
        <f>COUNTIFS(데이터!$F:$F,$D251,데이터!$N:$N,$A$1,데이터!$O:$O,V$1)</f>
        <v>0</v>
      </c>
      <c r="W251" s="52">
        <f>SUMIFS(데이터!$G:$G,데이터!$F:$F,$D251,데이터!$N:$N,$A$1,데이터!$O:$O,V$1)</f>
        <v>0</v>
      </c>
      <c r="X251" s="51">
        <f>COUNTIFS(데이터!$F:$F,$D251,데이터!$N:$N,$A$1,데이터!$O:$O,X$1)</f>
        <v>1</v>
      </c>
      <c r="Y251" s="52">
        <f>SUMIFS(데이터!$G:$G,데이터!$F:$F,$D251,데이터!$N:$N,$A$1,데이터!$O:$O,X$1)</f>
        <v>1</v>
      </c>
      <c r="Z251" s="51">
        <f>COUNTIFS(데이터!$F:$F,$D251,데이터!$N:$N,$A$1,데이터!$O:$O,Z$1)</f>
        <v>14</v>
      </c>
      <c r="AA251" s="52">
        <f>SUMIFS(데이터!$G:$G,데이터!$F:$F,$D251,데이터!$N:$N,$A$1,데이터!$O:$O,Z$1)</f>
        <v>14</v>
      </c>
      <c r="AB251" s="51">
        <f>COUNTIFS(데이터!$F:$F,$D251,데이터!$N:$N,$A$1,데이터!$O:$O,AB$1)</f>
        <v>6</v>
      </c>
      <c r="AC251" s="52">
        <f>SUMIFS(데이터!$G:$G,데이터!$F:$F,$D251,데이터!$N:$N,$A$1,데이터!$O:$O,AB$1)</f>
        <v>6</v>
      </c>
      <c r="AD251" s="51">
        <f>COUNTIFS(데이터!$F:$F,$D251,데이터!$N:$N,$A$1,데이터!$O:$O,AD$1)</f>
        <v>9</v>
      </c>
      <c r="AE251" s="52">
        <f>SUMIFS(데이터!$G:$G,데이터!$F:$F,$D251,데이터!$N:$N,$A$1,데이터!$O:$O,AD$1)</f>
        <v>11</v>
      </c>
      <c r="AF251" s="51">
        <f>COUNTIFS(데이터!$F:$F,$D251,데이터!$N:$N,$A$1,데이터!$O:$O,AF$1)</f>
        <v>5</v>
      </c>
      <c r="AG251" s="52">
        <f>SUMIFS(데이터!$G:$G,데이터!$F:$F,$D251,데이터!$N:$N,$A$1,데이터!$O:$O,AF$1)</f>
        <v>6</v>
      </c>
    </row>
    <row r="252" spans="1:33">
      <c r="A252" s="233"/>
      <c r="B252" s="233"/>
      <c r="C252" s="254" t="s">
        <v>1380</v>
      </c>
      <c r="D252" s="49" t="str">
        <f>연간집계!D252</f>
        <v>PCMS_오늘필름 (오늘필름인화 / 102x152 | 낱장출력 | 유광인화지 | 2p)</v>
      </c>
      <c r="E252" s="50" t="str">
        <f>연간집계!E252</f>
        <v>오늘필름 (유광)</v>
      </c>
      <c r="F252" s="51">
        <f>COUNTIFS(데이터!F:F,D252,데이터!$N:$N,$A$1)</f>
        <v>7</v>
      </c>
      <c r="G252" s="52">
        <f>SUMIFS(데이터!G:G,데이터!F:F,D252,데이터!$N:$N,$A$1)</f>
        <v>9</v>
      </c>
      <c r="H252" s="55">
        <f t="shared" si="5"/>
        <v>6.6283694211224042E-4</v>
      </c>
      <c r="I252" s="232">
        <f>SUM(G252:G253)</f>
        <v>32</v>
      </c>
      <c r="J252" s="51">
        <f>COUNTIFS(데이터!$F:$F,$D252,데이터!$N:$N,$A$1,데이터!$O:$O,J$1)</f>
        <v>0</v>
      </c>
      <c r="K252" s="52">
        <f>SUMIFS(데이터!$G:$G,데이터!$F:$F,$D252,데이터!$N:$N,$A$1,데이터!$O:$O,J$1)</f>
        <v>0</v>
      </c>
      <c r="L252" s="51">
        <f>COUNTIFS(데이터!$F:$F,$D252,데이터!$N:$N,$A$1,데이터!$O:$O,L$1)</f>
        <v>0</v>
      </c>
      <c r="M252" s="52">
        <f>SUMIFS(데이터!$G:$G,데이터!$F:$F,$D252,데이터!$N:$N,$A$1,데이터!$O:$O,L$1)</f>
        <v>0</v>
      </c>
      <c r="N252" s="51">
        <f>COUNTIFS(데이터!$F:$F,$D252,데이터!$N:$N,$A$1,데이터!$O:$O,N$1)</f>
        <v>0</v>
      </c>
      <c r="O252" s="52">
        <f>SUMIFS(데이터!$G:$G,데이터!$F:$F,$D252,데이터!$N:$N,$A$1,데이터!$O:$O,N$1)</f>
        <v>0</v>
      </c>
      <c r="P252" s="51">
        <f>COUNTIFS(데이터!$F:$F,$D252,데이터!$N:$N,$A$1,데이터!$O:$O,P$1)</f>
        <v>0</v>
      </c>
      <c r="Q252" s="52">
        <f>SUMIFS(데이터!$G:$G,데이터!$F:$F,$D252,데이터!$N:$N,$A$1,데이터!$O:$O,P$1)</f>
        <v>0</v>
      </c>
      <c r="R252" s="51">
        <f>COUNTIFS(데이터!$F:$F,$D252,데이터!$N:$N,$A$1,데이터!$O:$O,R$1)</f>
        <v>0</v>
      </c>
      <c r="S252" s="52">
        <f>SUMIFS(데이터!$G:$G,데이터!$F:$F,$D252,데이터!$N:$N,$A$1,데이터!$O:$O,R$1)</f>
        <v>0</v>
      </c>
      <c r="T252" s="51">
        <f>COUNTIFS(데이터!$F:$F,$D252,데이터!$N:$N,$A$1,데이터!$O:$O,T$1)</f>
        <v>0</v>
      </c>
      <c r="U252" s="52">
        <f>SUMIFS(데이터!$G:$G,데이터!$F:$F,$D252,데이터!$N:$N,$A$1,데이터!$O:$O,T$1)</f>
        <v>0</v>
      </c>
      <c r="V252" s="51">
        <f>COUNTIFS(데이터!$F:$F,$D252,데이터!$N:$N,$A$1,데이터!$O:$O,V$1)</f>
        <v>0</v>
      </c>
      <c r="W252" s="52">
        <f>SUMIFS(데이터!$G:$G,데이터!$F:$F,$D252,데이터!$N:$N,$A$1,데이터!$O:$O,V$1)</f>
        <v>0</v>
      </c>
      <c r="X252" s="51">
        <f>COUNTIFS(데이터!$F:$F,$D252,데이터!$N:$N,$A$1,데이터!$O:$O,X$1)</f>
        <v>0</v>
      </c>
      <c r="Y252" s="52">
        <f>SUMIFS(데이터!$G:$G,데이터!$F:$F,$D252,데이터!$N:$N,$A$1,데이터!$O:$O,X$1)</f>
        <v>0</v>
      </c>
      <c r="Z252" s="51">
        <f>COUNTIFS(데이터!$F:$F,$D252,데이터!$N:$N,$A$1,데이터!$O:$O,Z$1)</f>
        <v>0</v>
      </c>
      <c r="AA252" s="52">
        <f>SUMIFS(데이터!$G:$G,데이터!$F:$F,$D252,데이터!$N:$N,$A$1,데이터!$O:$O,Z$1)</f>
        <v>0</v>
      </c>
      <c r="AB252" s="51">
        <f>COUNTIFS(데이터!$F:$F,$D252,데이터!$N:$N,$A$1,데이터!$O:$O,AB$1)</f>
        <v>4</v>
      </c>
      <c r="AC252" s="52">
        <f>SUMIFS(데이터!$G:$G,데이터!$F:$F,$D252,데이터!$N:$N,$A$1,데이터!$O:$O,AB$1)</f>
        <v>6</v>
      </c>
      <c r="AD252" s="51">
        <f>COUNTIFS(데이터!$F:$F,$D252,데이터!$N:$N,$A$1,데이터!$O:$O,AD$1)</f>
        <v>1</v>
      </c>
      <c r="AE252" s="52">
        <f>SUMIFS(데이터!$G:$G,데이터!$F:$F,$D252,데이터!$N:$N,$A$1,데이터!$O:$O,AD$1)</f>
        <v>1</v>
      </c>
      <c r="AF252" s="51">
        <f>COUNTIFS(데이터!$F:$F,$D252,데이터!$N:$N,$A$1,데이터!$O:$O,AF$1)</f>
        <v>2</v>
      </c>
      <c r="AG252" s="52">
        <f>SUMIFS(데이터!$G:$G,데이터!$F:$F,$D252,데이터!$N:$N,$A$1,데이터!$O:$O,AF$1)</f>
        <v>2</v>
      </c>
    </row>
    <row r="253" spans="1:33">
      <c r="A253" s="233"/>
      <c r="B253" s="233"/>
      <c r="C253" s="233"/>
      <c r="D253" s="49" t="str">
        <f>연간집계!D253</f>
        <v>PCMS_오늘필름 (오늘필름인화 / 102x152 | 낱장출력 | 무광인화지 | 2p)</v>
      </c>
      <c r="E253" s="50" t="str">
        <f>연간집계!E253</f>
        <v>오늘필름 (무광)</v>
      </c>
      <c r="F253" s="51">
        <f>COUNTIFS(데이터!F:F,D253,데이터!$N:$N,$A$1)</f>
        <v>22</v>
      </c>
      <c r="G253" s="52">
        <f>SUMIFS(데이터!G:G,데이터!F:F,D253,데이터!$N:$N,$A$1)</f>
        <v>23</v>
      </c>
      <c r="H253" s="55">
        <f t="shared" si="5"/>
        <v>1.6939166298423922E-3</v>
      </c>
      <c r="I253" s="233"/>
      <c r="J253" s="51">
        <f>COUNTIFS(데이터!$F:$F,$D253,데이터!$N:$N,$A$1,데이터!$O:$O,J$1)</f>
        <v>0</v>
      </c>
      <c r="K253" s="52">
        <f>SUMIFS(데이터!$G:$G,데이터!$F:$F,$D253,데이터!$N:$N,$A$1,데이터!$O:$O,J$1)</f>
        <v>0</v>
      </c>
      <c r="L253" s="51">
        <f>COUNTIFS(데이터!$F:$F,$D253,데이터!$N:$N,$A$1,데이터!$O:$O,L$1)</f>
        <v>0</v>
      </c>
      <c r="M253" s="52">
        <f>SUMIFS(데이터!$G:$G,데이터!$F:$F,$D253,데이터!$N:$N,$A$1,데이터!$O:$O,L$1)</f>
        <v>0</v>
      </c>
      <c r="N253" s="51">
        <f>COUNTIFS(데이터!$F:$F,$D253,데이터!$N:$N,$A$1,데이터!$O:$O,N$1)</f>
        <v>0</v>
      </c>
      <c r="O253" s="52">
        <f>SUMIFS(데이터!$G:$G,데이터!$F:$F,$D253,데이터!$N:$N,$A$1,데이터!$O:$O,N$1)</f>
        <v>0</v>
      </c>
      <c r="P253" s="51">
        <f>COUNTIFS(데이터!$F:$F,$D253,데이터!$N:$N,$A$1,데이터!$O:$O,P$1)</f>
        <v>0</v>
      </c>
      <c r="Q253" s="52">
        <f>SUMIFS(데이터!$G:$G,데이터!$F:$F,$D253,데이터!$N:$N,$A$1,데이터!$O:$O,P$1)</f>
        <v>0</v>
      </c>
      <c r="R253" s="51">
        <f>COUNTIFS(데이터!$F:$F,$D253,데이터!$N:$N,$A$1,데이터!$O:$O,R$1)</f>
        <v>0</v>
      </c>
      <c r="S253" s="52">
        <f>SUMIFS(데이터!$G:$G,데이터!$F:$F,$D253,데이터!$N:$N,$A$1,데이터!$O:$O,R$1)</f>
        <v>0</v>
      </c>
      <c r="T253" s="51">
        <f>COUNTIFS(데이터!$F:$F,$D253,데이터!$N:$N,$A$1,데이터!$O:$O,T$1)</f>
        <v>0</v>
      </c>
      <c r="U253" s="52">
        <f>SUMIFS(데이터!$G:$G,데이터!$F:$F,$D253,데이터!$N:$N,$A$1,데이터!$O:$O,T$1)</f>
        <v>0</v>
      </c>
      <c r="V253" s="51">
        <f>COUNTIFS(데이터!$F:$F,$D253,데이터!$N:$N,$A$1,데이터!$O:$O,V$1)</f>
        <v>0</v>
      </c>
      <c r="W253" s="52">
        <f>SUMIFS(데이터!$G:$G,데이터!$F:$F,$D253,데이터!$N:$N,$A$1,데이터!$O:$O,V$1)</f>
        <v>0</v>
      </c>
      <c r="X253" s="51">
        <f>COUNTIFS(데이터!$F:$F,$D253,데이터!$N:$N,$A$1,데이터!$O:$O,X$1)</f>
        <v>2</v>
      </c>
      <c r="Y253" s="52">
        <f>SUMIFS(데이터!$G:$G,데이터!$F:$F,$D253,데이터!$N:$N,$A$1,데이터!$O:$O,X$1)</f>
        <v>2</v>
      </c>
      <c r="Z253" s="51">
        <f>COUNTIFS(데이터!$F:$F,$D253,데이터!$N:$N,$A$1,데이터!$O:$O,Z$1)</f>
        <v>8</v>
      </c>
      <c r="AA253" s="52">
        <f>SUMIFS(데이터!$G:$G,데이터!$F:$F,$D253,데이터!$N:$N,$A$1,데이터!$O:$O,Z$1)</f>
        <v>9</v>
      </c>
      <c r="AB253" s="51">
        <f>COUNTIFS(데이터!$F:$F,$D253,데이터!$N:$N,$A$1,데이터!$O:$O,AB$1)</f>
        <v>2</v>
      </c>
      <c r="AC253" s="52">
        <f>SUMIFS(데이터!$G:$G,데이터!$F:$F,$D253,데이터!$N:$N,$A$1,데이터!$O:$O,AB$1)</f>
        <v>2</v>
      </c>
      <c r="AD253" s="51">
        <f>COUNTIFS(데이터!$F:$F,$D253,데이터!$N:$N,$A$1,데이터!$O:$O,AD$1)</f>
        <v>3</v>
      </c>
      <c r="AE253" s="52">
        <f>SUMIFS(데이터!$G:$G,데이터!$F:$F,$D253,데이터!$N:$N,$A$1,데이터!$O:$O,AD$1)</f>
        <v>3</v>
      </c>
      <c r="AF253" s="51">
        <f>COUNTIFS(데이터!$F:$F,$D253,데이터!$N:$N,$A$1,데이터!$O:$O,AF$1)</f>
        <v>7</v>
      </c>
      <c r="AG253" s="52">
        <f>SUMIFS(데이터!$G:$G,데이터!$F:$F,$D253,데이터!$N:$N,$A$1,데이터!$O:$O,AF$1)</f>
        <v>7</v>
      </c>
    </row>
    <row r="254" spans="1:33">
      <c r="A254" s="233"/>
      <c r="B254" s="252" t="s">
        <v>1306</v>
      </c>
      <c r="C254" s="108" t="s">
        <v>1385</v>
      </c>
      <c r="D254" s="49" t="str">
        <f>연간집계!D254</f>
        <v>포토엽서_146_96_106p_낱장 재단 (포토엽서_146_96_106p_낱장 재단 / 146X96 | 낱장재단 | 없음 | 106p)</v>
      </c>
      <c r="E254" s="50" t="str">
        <f>연간집계!E254</f>
        <v>포토엽서팩</v>
      </c>
      <c r="F254" s="51">
        <f>COUNTIFS(데이터!F:F,D254,데이터!$N:$N,$A$1)</f>
        <v>15</v>
      </c>
      <c r="G254" s="52">
        <f>SUMIFS(데이터!G:G,데이터!F:F,D254,데이터!$N:$N,$A$1)</f>
        <v>29</v>
      </c>
      <c r="H254" s="55">
        <f t="shared" si="5"/>
        <v>2.1358079245838856E-3</v>
      </c>
      <c r="I254" s="77">
        <f t="shared" ref="I254:I256" si="7">G254</f>
        <v>29</v>
      </c>
      <c r="J254" s="51">
        <f>COUNTIFS(데이터!$F:$F,$D254,데이터!$N:$N,$A$1,데이터!$O:$O,J$1)</f>
        <v>0</v>
      </c>
      <c r="K254" s="52">
        <f>SUMIFS(데이터!$G:$G,데이터!$F:$F,$D254,데이터!$N:$N,$A$1,데이터!$O:$O,J$1)</f>
        <v>0</v>
      </c>
      <c r="L254" s="51">
        <f>COUNTIFS(데이터!$F:$F,$D254,데이터!$N:$N,$A$1,데이터!$O:$O,L$1)</f>
        <v>0</v>
      </c>
      <c r="M254" s="52">
        <f>SUMIFS(데이터!$G:$G,데이터!$F:$F,$D254,데이터!$N:$N,$A$1,데이터!$O:$O,L$1)</f>
        <v>0</v>
      </c>
      <c r="N254" s="51">
        <f>COUNTIFS(데이터!$F:$F,$D254,데이터!$N:$N,$A$1,데이터!$O:$O,N$1)</f>
        <v>0</v>
      </c>
      <c r="O254" s="52">
        <f>SUMIFS(데이터!$G:$G,데이터!$F:$F,$D254,데이터!$N:$N,$A$1,데이터!$O:$O,N$1)</f>
        <v>0</v>
      </c>
      <c r="P254" s="51">
        <f>COUNTIFS(데이터!$F:$F,$D254,데이터!$N:$N,$A$1,데이터!$O:$O,P$1)</f>
        <v>0</v>
      </c>
      <c r="Q254" s="52">
        <f>SUMIFS(데이터!$G:$G,데이터!$F:$F,$D254,데이터!$N:$N,$A$1,데이터!$O:$O,P$1)</f>
        <v>0</v>
      </c>
      <c r="R254" s="51">
        <f>COUNTIFS(데이터!$F:$F,$D254,데이터!$N:$N,$A$1,데이터!$O:$O,R$1)</f>
        <v>0</v>
      </c>
      <c r="S254" s="52">
        <f>SUMIFS(데이터!$G:$G,데이터!$F:$F,$D254,데이터!$N:$N,$A$1,데이터!$O:$O,R$1)</f>
        <v>0</v>
      </c>
      <c r="T254" s="51">
        <f>COUNTIFS(데이터!$F:$F,$D254,데이터!$N:$N,$A$1,데이터!$O:$O,T$1)</f>
        <v>0</v>
      </c>
      <c r="U254" s="52">
        <f>SUMIFS(데이터!$G:$G,데이터!$F:$F,$D254,데이터!$N:$N,$A$1,데이터!$O:$O,T$1)</f>
        <v>0</v>
      </c>
      <c r="V254" s="51">
        <f>COUNTIFS(데이터!$F:$F,$D254,데이터!$N:$N,$A$1,데이터!$O:$O,V$1)</f>
        <v>0</v>
      </c>
      <c r="W254" s="52">
        <f>SUMIFS(데이터!$G:$G,데이터!$F:$F,$D254,데이터!$N:$N,$A$1,데이터!$O:$O,V$1)</f>
        <v>0</v>
      </c>
      <c r="X254" s="51">
        <f>COUNTIFS(데이터!$F:$F,$D254,데이터!$N:$N,$A$1,데이터!$O:$O,X$1)</f>
        <v>1</v>
      </c>
      <c r="Y254" s="52">
        <f>SUMIFS(데이터!$G:$G,데이터!$F:$F,$D254,데이터!$N:$N,$A$1,데이터!$O:$O,X$1)</f>
        <v>4</v>
      </c>
      <c r="Z254" s="51">
        <f>COUNTIFS(데이터!$F:$F,$D254,데이터!$N:$N,$A$1,데이터!$O:$O,Z$1)</f>
        <v>2</v>
      </c>
      <c r="AA254" s="52">
        <f>SUMIFS(데이터!$G:$G,데이터!$F:$F,$D254,데이터!$N:$N,$A$1,데이터!$O:$O,Z$1)</f>
        <v>2</v>
      </c>
      <c r="AB254" s="51">
        <f>COUNTIFS(데이터!$F:$F,$D254,데이터!$N:$N,$A$1,데이터!$O:$O,AB$1)</f>
        <v>1</v>
      </c>
      <c r="AC254" s="52">
        <f>SUMIFS(데이터!$G:$G,데이터!$F:$F,$D254,데이터!$N:$N,$A$1,데이터!$O:$O,AB$1)</f>
        <v>2</v>
      </c>
      <c r="AD254" s="51">
        <f>COUNTIFS(데이터!$F:$F,$D254,데이터!$N:$N,$A$1,데이터!$O:$O,AD$1)</f>
        <v>5</v>
      </c>
      <c r="AE254" s="52">
        <f>SUMIFS(데이터!$G:$G,데이터!$F:$F,$D254,데이터!$N:$N,$A$1,데이터!$O:$O,AD$1)</f>
        <v>8</v>
      </c>
      <c r="AF254" s="51">
        <f>COUNTIFS(데이터!$F:$F,$D254,데이터!$N:$N,$A$1,데이터!$O:$O,AF$1)</f>
        <v>6</v>
      </c>
      <c r="AG254" s="52">
        <f>SUMIFS(데이터!$G:$G,데이터!$F:$F,$D254,데이터!$N:$N,$A$1,데이터!$O:$O,AF$1)</f>
        <v>13</v>
      </c>
    </row>
    <row r="255" spans="1:33">
      <c r="A255" s="233"/>
      <c r="B255" s="233"/>
      <c r="C255" s="108" t="s">
        <v>1387</v>
      </c>
      <c r="D255" s="49" t="str">
        <f>연간집계!D255</f>
        <v>폴라로이드_89_108_142p_낱장 재단 (폴라로이드_89_108_142p_낱장 재단 / 89X108 | 낱장재단 | 없음 | 142p)</v>
      </c>
      <c r="E255" s="50" t="str">
        <f>연간집계!E255</f>
        <v>폴라로이드</v>
      </c>
      <c r="F255" s="51">
        <f>COUNTIFS(데이터!F:F,D255,데이터!$N:$N,$A$1)</f>
        <v>8</v>
      </c>
      <c r="G255" s="52">
        <f>SUMIFS(데이터!G:G,데이터!F:F,D255,데이터!$N:$N,$A$1)</f>
        <v>9</v>
      </c>
      <c r="H255" s="55">
        <f t="shared" si="5"/>
        <v>6.6283694211224042E-4</v>
      </c>
      <c r="I255" s="77">
        <f t="shared" si="7"/>
        <v>9</v>
      </c>
      <c r="J255" s="51">
        <f>COUNTIFS(데이터!$F:$F,$D255,데이터!$N:$N,$A$1,데이터!$O:$O,J$1)</f>
        <v>0</v>
      </c>
      <c r="K255" s="52">
        <f>SUMIFS(데이터!$G:$G,데이터!$F:$F,$D255,데이터!$N:$N,$A$1,데이터!$O:$O,J$1)</f>
        <v>0</v>
      </c>
      <c r="L255" s="51">
        <f>COUNTIFS(데이터!$F:$F,$D255,데이터!$N:$N,$A$1,데이터!$O:$O,L$1)</f>
        <v>0</v>
      </c>
      <c r="M255" s="52">
        <f>SUMIFS(데이터!$G:$G,데이터!$F:$F,$D255,데이터!$N:$N,$A$1,데이터!$O:$O,L$1)</f>
        <v>0</v>
      </c>
      <c r="N255" s="51">
        <f>COUNTIFS(데이터!$F:$F,$D255,데이터!$N:$N,$A$1,데이터!$O:$O,N$1)</f>
        <v>0</v>
      </c>
      <c r="O255" s="52">
        <f>SUMIFS(데이터!$G:$G,데이터!$F:$F,$D255,데이터!$N:$N,$A$1,데이터!$O:$O,N$1)</f>
        <v>0</v>
      </c>
      <c r="P255" s="51">
        <f>COUNTIFS(데이터!$F:$F,$D255,데이터!$N:$N,$A$1,데이터!$O:$O,P$1)</f>
        <v>0</v>
      </c>
      <c r="Q255" s="52">
        <f>SUMIFS(데이터!$G:$G,데이터!$F:$F,$D255,데이터!$N:$N,$A$1,데이터!$O:$O,P$1)</f>
        <v>0</v>
      </c>
      <c r="R255" s="51">
        <f>COUNTIFS(데이터!$F:$F,$D255,데이터!$N:$N,$A$1,데이터!$O:$O,R$1)</f>
        <v>0</v>
      </c>
      <c r="S255" s="52">
        <f>SUMIFS(데이터!$G:$G,데이터!$F:$F,$D255,데이터!$N:$N,$A$1,데이터!$O:$O,R$1)</f>
        <v>0</v>
      </c>
      <c r="T255" s="51">
        <f>COUNTIFS(데이터!$F:$F,$D255,데이터!$N:$N,$A$1,데이터!$O:$O,T$1)</f>
        <v>0</v>
      </c>
      <c r="U255" s="52">
        <f>SUMIFS(데이터!$G:$G,데이터!$F:$F,$D255,데이터!$N:$N,$A$1,데이터!$O:$O,T$1)</f>
        <v>0</v>
      </c>
      <c r="V255" s="51">
        <f>COUNTIFS(데이터!$F:$F,$D255,데이터!$N:$N,$A$1,데이터!$O:$O,V$1)</f>
        <v>0</v>
      </c>
      <c r="W255" s="52">
        <f>SUMIFS(데이터!$G:$G,데이터!$F:$F,$D255,데이터!$N:$N,$A$1,데이터!$O:$O,V$1)</f>
        <v>0</v>
      </c>
      <c r="X255" s="51">
        <f>COUNTIFS(데이터!$F:$F,$D255,데이터!$N:$N,$A$1,데이터!$O:$O,X$1)</f>
        <v>2</v>
      </c>
      <c r="Y255" s="52">
        <f>SUMIFS(데이터!$G:$G,데이터!$F:$F,$D255,데이터!$N:$N,$A$1,데이터!$O:$O,X$1)</f>
        <v>2</v>
      </c>
      <c r="Z255" s="51">
        <f>COUNTIFS(데이터!$F:$F,$D255,데이터!$N:$N,$A$1,데이터!$O:$O,Z$1)</f>
        <v>0</v>
      </c>
      <c r="AA255" s="52">
        <f>SUMIFS(데이터!$G:$G,데이터!$F:$F,$D255,데이터!$N:$N,$A$1,데이터!$O:$O,Z$1)</f>
        <v>0</v>
      </c>
      <c r="AB255" s="51">
        <f>COUNTIFS(데이터!$F:$F,$D255,데이터!$N:$N,$A$1,데이터!$O:$O,AB$1)</f>
        <v>0</v>
      </c>
      <c r="AC255" s="52">
        <f>SUMIFS(데이터!$G:$G,데이터!$F:$F,$D255,데이터!$N:$N,$A$1,데이터!$O:$O,AB$1)</f>
        <v>0</v>
      </c>
      <c r="AD255" s="51">
        <f>COUNTIFS(데이터!$F:$F,$D255,데이터!$N:$N,$A$1,데이터!$O:$O,AD$1)</f>
        <v>2</v>
      </c>
      <c r="AE255" s="52">
        <f>SUMIFS(데이터!$G:$G,데이터!$F:$F,$D255,데이터!$N:$N,$A$1,데이터!$O:$O,AD$1)</f>
        <v>3</v>
      </c>
      <c r="AF255" s="51">
        <f>COUNTIFS(데이터!$F:$F,$D255,데이터!$N:$N,$A$1,데이터!$O:$O,AF$1)</f>
        <v>4</v>
      </c>
      <c r="AG255" s="52">
        <f>SUMIFS(데이터!$G:$G,데이터!$F:$F,$D255,데이터!$N:$N,$A$1,데이터!$O:$O,AF$1)</f>
        <v>4</v>
      </c>
    </row>
    <row r="256" spans="1:33">
      <c r="A256" s="233"/>
      <c r="B256" s="233"/>
      <c r="C256" s="108" t="s">
        <v>1389</v>
      </c>
      <c r="D256" s="49" t="str">
        <f>연간집계!D256</f>
        <v>미니폴라로이드_86_54_72p_낱장 재단 (미니폴라로이드_86_54_72p_낱장 재단 / 86X54 | 낱장재단 | 없음 | 72p)</v>
      </c>
      <c r="E256" s="50" t="str">
        <f>연간집계!E256</f>
        <v>미니폴라로이드</v>
      </c>
      <c r="F256" s="51">
        <f>COUNTIFS(데이터!F:F,D256,데이터!$N:$N,$A$1)</f>
        <v>21</v>
      </c>
      <c r="G256" s="52">
        <f>SUMIFS(데이터!G:G,데이터!F:F,D256,데이터!$N:$N,$A$1)</f>
        <v>21</v>
      </c>
      <c r="H256" s="55">
        <f t="shared" si="5"/>
        <v>1.5466195315952276E-3</v>
      </c>
      <c r="I256" s="77">
        <f t="shared" si="7"/>
        <v>21</v>
      </c>
      <c r="J256" s="51">
        <f>COUNTIFS(데이터!$F:$F,$D256,데이터!$N:$N,$A$1,데이터!$O:$O,J$1)</f>
        <v>0</v>
      </c>
      <c r="K256" s="52">
        <f>SUMIFS(데이터!$G:$G,데이터!$F:$F,$D256,데이터!$N:$N,$A$1,데이터!$O:$O,J$1)</f>
        <v>0</v>
      </c>
      <c r="L256" s="51">
        <f>COUNTIFS(데이터!$F:$F,$D256,데이터!$N:$N,$A$1,데이터!$O:$O,L$1)</f>
        <v>0</v>
      </c>
      <c r="M256" s="52">
        <f>SUMIFS(데이터!$G:$G,데이터!$F:$F,$D256,데이터!$N:$N,$A$1,데이터!$O:$O,L$1)</f>
        <v>0</v>
      </c>
      <c r="N256" s="51">
        <f>COUNTIFS(데이터!$F:$F,$D256,데이터!$N:$N,$A$1,데이터!$O:$O,N$1)</f>
        <v>0</v>
      </c>
      <c r="O256" s="52">
        <f>SUMIFS(데이터!$G:$G,데이터!$F:$F,$D256,데이터!$N:$N,$A$1,데이터!$O:$O,N$1)</f>
        <v>0</v>
      </c>
      <c r="P256" s="51">
        <f>COUNTIFS(데이터!$F:$F,$D256,데이터!$N:$N,$A$1,데이터!$O:$O,P$1)</f>
        <v>0</v>
      </c>
      <c r="Q256" s="52">
        <f>SUMIFS(데이터!$G:$G,데이터!$F:$F,$D256,데이터!$N:$N,$A$1,데이터!$O:$O,P$1)</f>
        <v>0</v>
      </c>
      <c r="R256" s="51">
        <f>COUNTIFS(데이터!$F:$F,$D256,데이터!$N:$N,$A$1,데이터!$O:$O,R$1)</f>
        <v>0</v>
      </c>
      <c r="S256" s="52">
        <f>SUMIFS(데이터!$G:$G,데이터!$F:$F,$D256,데이터!$N:$N,$A$1,데이터!$O:$O,R$1)</f>
        <v>0</v>
      </c>
      <c r="T256" s="51">
        <f>COUNTIFS(데이터!$F:$F,$D256,데이터!$N:$N,$A$1,데이터!$O:$O,T$1)</f>
        <v>0</v>
      </c>
      <c r="U256" s="52">
        <f>SUMIFS(데이터!$G:$G,데이터!$F:$F,$D256,데이터!$N:$N,$A$1,데이터!$O:$O,T$1)</f>
        <v>0</v>
      </c>
      <c r="V256" s="51">
        <f>COUNTIFS(데이터!$F:$F,$D256,데이터!$N:$N,$A$1,데이터!$O:$O,V$1)</f>
        <v>0</v>
      </c>
      <c r="W256" s="52">
        <f>SUMIFS(데이터!$G:$G,데이터!$F:$F,$D256,데이터!$N:$N,$A$1,데이터!$O:$O,V$1)</f>
        <v>0</v>
      </c>
      <c r="X256" s="51">
        <f>COUNTIFS(데이터!$F:$F,$D256,데이터!$N:$N,$A$1,데이터!$O:$O,X$1)</f>
        <v>0</v>
      </c>
      <c r="Y256" s="52">
        <f>SUMIFS(데이터!$G:$G,데이터!$F:$F,$D256,데이터!$N:$N,$A$1,데이터!$O:$O,X$1)</f>
        <v>0</v>
      </c>
      <c r="Z256" s="51">
        <f>COUNTIFS(데이터!$F:$F,$D256,데이터!$N:$N,$A$1,데이터!$O:$O,Z$1)</f>
        <v>10</v>
      </c>
      <c r="AA256" s="52">
        <f>SUMIFS(데이터!$G:$G,데이터!$F:$F,$D256,데이터!$N:$N,$A$1,데이터!$O:$O,Z$1)</f>
        <v>10</v>
      </c>
      <c r="AB256" s="51">
        <f>COUNTIFS(데이터!$F:$F,$D256,데이터!$N:$N,$A$1,데이터!$O:$O,AB$1)</f>
        <v>1</v>
      </c>
      <c r="AC256" s="52">
        <f>SUMIFS(데이터!$G:$G,데이터!$F:$F,$D256,데이터!$N:$N,$A$1,데이터!$O:$O,AB$1)</f>
        <v>1</v>
      </c>
      <c r="AD256" s="51">
        <f>COUNTIFS(데이터!$F:$F,$D256,데이터!$N:$N,$A$1,데이터!$O:$O,AD$1)</f>
        <v>4</v>
      </c>
      <c r="AE256" s="52">
        <f>SUMIFS(데이터!$G:$G,데이터!$F:$F,$D256,데이터!$N:$N,$A$1,데이터!$O:$O,AD$1)</f>
        <v>4</v>
      </c>
      <c r="AF256" s="51">
        <f>COUNTIFS(데이터!$F:$F,$D256,데이터!$N:$N,$A$1,데이터!$O:$O,AF$1)</f>
        <v>6</v>
      </c>
      <c r="AG256" s="52">
        <f>SUMIFS(데이터!$G:$G,데이터!$F:$F,$D256,데이터!$N:$N,$A$1,데이터!$O:$O,AF$1)</f>
        <v>6</v>
      </c>
    </row>
    <row r="257" spans="1:33">
      <c r="A257" s="233"/>
      <c r="B257" s="233"/>
      <c r="C257" s="254" t="s">
        <v>1391</v>
      </c>
      <c r="D257" s="49" t="str">
        <f>연간집계!D257</f>
        <v>포토노트_150_210_가변소프트 (포토노트_150_210_소프트커버_무광 / 150X210 | 소프트커버 | 없음 | 1p | 내지타입 1)</v>
      </c>
      <c r="E257" s="50" t="str">
        <f>연간집계!E257</f>
        <v>포토노트 150</v>
      </c>
      <c r="F257" s="51">
        <f>COUNTIFS(데이터!F:F,D257,데이터!$N:$N,$A$1)</f>
        <v>2</v>
      </c>
      <c r="G257" s="52">
        <f>SUMIFS(데이터!G:G,데이터!F:F,D257,데이터!$N:$N,$A$1)</f>
        <v>5</v>
      </c>
      <c r="H257" s="55">
        <f t="shared" si="5"/>
        <v>3.6824274561791134E-4</v>
      </c>
      <c r="I257" s="232">
        <f>SUM(G257:G258)</f>
        <v>14</v>
      </c>
      <c r="J257" s="51">
        <f>COUNTIFS(데이터!$F:$F,$D257,데이터!$N:$N,$A$1,데이터!$O:$O,J$1)</f>
        <v>0</v>
      </c>
      <c r="K257" s="52">
        <f>SUMIFS(데이터!$G:$G,데이터!$F:$F,$D257,데이터!$N:$N,$A$1,데이터!$O:$O,J$1)</f>
        <v>0</v>
      </c>
      <c r="L257" s="51">
        <f>COUNTIFS(데이터!$F:$F,$D257,데이터!$N:$N,$A$1,데이터!$O:$O,L$1)</f>
        <v>0</v>
      </c>
      <c r="M257" s="52">
        <f>SUMIFS(데이터!$G:$G,데이터!$F:$F,$D257,데이터!$N:$N,$A$1,데이터!$O:$O,L$1)</f>
        <v>0</v>
      </c>
      <c r="N257" s="51">
        <f>COUNTIFS(데이터!$F:$F,$D257,데이터!$N:$N,$A$1,데이터!$O:$O,N$1)</f>
        <v>0</v>
      </c>
      <c r="O257" s="52">
        <f>SUMIFS(데이터!$G:$G,데이터!$F:$F,$D257,데이터!$N:$N,$A$1,데이터!$O:$O,N$1)</f>
        <v>0</v>
      </c>
      <c r="P257" s="51">
        <f>COUNTIFS(데이터!$F:$F,$D257,데이터!$N:$N,$A$1,데이터!$O:$O,P$1)</f>
        <v>0</v>
      </c>
      <c r="Q257" s="52">
        <f>SUMIFS(데이터!$G:$G,데이터!$F:$F,$D257,데이터!$N:$N,$A$1,데이터!$O:$O,P$1)</f>
        <v>0</v>
      </c>
      <c r="R257" s="51">
        <f>COUNTIFS(데이터!$F:$F,$D257,데이터!$N:$N,$A$1,데이터!$O:$O,R$1)</f>
        <v>0</v>
      </c>
      <c r="S257" s="52">
        <f>SUMIFS(데이터!$G:$G,데이터!$F:$F,$D257,데이터!$N:$N,$A$1,데이터!$O:$O,R$1)</f>
        <v>0</v>
      </c>
      <c r="T257" s="51">
        <f>COUNTIFS(데이터!$F:$F,$D257,데이터!$N:$N,$A$1,데이터!$O:$O,T$1)</f>
        <v>0</v>
      </c>
      <c r="U257" s="52">
        <f>SUMIFS(데이터!$G:$G,데이터!$F:$F,$D257,데이터!$N:$N,$A$1,데이터!$O:$O,T$1)</f>
        <v>0</v>
      </c>
      <c r="V257" s="51">
        <f>COUNTIFS(데이터!$F:$F,$D257,데이터!$N:$N,$A$1,데이터!$O:$O,V$1)</f>
        <v>0</v>
      </c>
      <c r="W257" s="52">
        <f>SUMIFS(데이터!$G:$G,데이터!$F:$F,$D257,데이터!$N:$N,$A$1,데이터!$O:$O,V$1)</f>
        <v>0</v>
      </c>
      <c r="X257" s="51">
        <f>COUNTIFS(데이터!$F:$F,$D257,데이터!$N:$N,$A$1,데이터!$O:$O,X$1)</f>
        <v>0</v>
      </c>
      <c r="Y257" s="52">
        <f>SUMIFS(데이터!$G:$G,데이터!$F:$F,$D257,데이터!$N:$N,$A$1,데이터!$O:$O,X$1)</f>
        <v>0</v>
      </c>
      <c r="Z257" s="51">
        <f>COUNTIFS(데이터!$F:$F,$D257,데이터!$N:$N,$A$1,데이터!$O:$O,Z$1)</f>
        <v>0</v>
      </c>
      <c r="AA257" s="52">
        <f>SUMIFS(데이터!$G:$G,데이터!$F:$F,$D257,데이터!$N:$N,$A$1,데이터!$O:$O,Z$1)</f>
        <v>0</v>
      </c>
      <c r="AB257" s="51">
        <f>COUNTIFS(데이터!$F:$F,$D257,데이터!$N:$N,$A$1,데이터!$O:$O,AB$1)</f>
        <v>0</v>
      </c>
      <c r="AC257" s="52">
        <f>SUMIFS(데이터!$G:$G,데이터!$F:$F,$D257,데이터!$N:$N,$A$1,데이터!$O:$O,AB$1)</f>
        <v>0</v>
      </c>
      <c r="AD257" s="51">
        <f>COUNTIFS(데이터!$F:$F,$D257,데이터!$N:$N,$A$1,데이터!$O:$O,AD$1)</f>
        <v>0</v>
      </c>
      <c r="AE257" s="52">
        <f>SUMIFS(데이터!$G:$G,데이터!$F:$F,$D257,데이터!$N:$N,$A$1,데이터!$O:$O,AD$1)</f>
        <v>0</v>
      </c>
      <c r="AF257" s="51">
        <f>COUNTIFS(데이터!$F:$F,$D257,데이터!$N:$N,$A$1,데이터!$O:$O,AF$1)</f>
        <v>2</v>
      </c>
      <c r="AG257" s="52">
        <f>SUMIFS(데이터!$G:$G,데이터!$F:$F,$D257,데이터!$N:$N,$A$1,데이터!$O:$O,AF$1)</f>
        <v>5</v>
      </c>
    </row>
    <row r="258" spans="1:33">
      <c r="A258" s="233"/>
      <c r="B258" s="233"/>
      <c r="C258" s="233"/>
      <c r="D258" s="49" t="str">
        <f>연간집계!D258</f>
        <v>포토노트_182_257_가변 소프트 (포토노트_182_257_소프트커버_무광 / 182X257 | 소프트커버 | 없음 | 1p | 내지타입 1)</v>
      </c>
      <c r="E258" s="50" t="str">
        <f>연간집계!E258</f>
        <v>포토노트 182</v>
      </c>
      <c r="F258" s="51">
        <f>COUNTIFS(데이터!F:F,D258,데이터!$N:$N,$A$1)</f>
        <v>9</v>
      </c>
      <c r="G258" s="52">
        <f>SUMIFS(데이터!G:G,데이터!F:F,D258,데이터!$N:$N,$A$1)</f>
        <v>9</v>
      </c>
      <c r="H258" s="55">
        <f t="shared" si="5"/>
        <v>6.6283694211224042E-4</v>
      </c>
      <c r="I258" s="233"/>
      <c r="J258" s="51">
        <f>COUNTIFS(데이터!$F:$F,$D258,데이터!$N:$N,$A$1,데이터!$O:$O,J$1)</f>
        <v>0</v>
      </c>
      <c r="K258" s="52">
        <f>SUMIFS(데이터!$G:$G,데이터!$F:$F,$D258,데이터!$N:$N,$A$1,데이터!$O:$O,J$1)</f>
        <v>0</v>
      </c>
      <c r="L258" s="51">
        <f>COUNTIFS(데이터!$F:$F,$D258,데이터!$N:$N,$A$1,데이터!$O:$O,L$1)</f>
        <v>0</v>
      </c>
      <c r="M258" s="52">
        <f>SUMIFS(데이터!$G:$G,데이터!$F:$F,$D258,데이터!$N:$N,$A$1,데이터!$O:$O,L$1)</f>
        <v>0</v>
      </c>
      <c r="N258" s="51">
        <f>COUNTIFS(데이터!$F:$F,$D258,데이터!$N:$N,$A$1,데이터!$O:$O,N$1)</f>
        <v>0</v>
      </c>
      <c r="O258" s="52">
        <f>SUMIFS(데이터!$G:$G,데이터!$F:$F,$D258,데이터!$N:$N,$A$1,데이터!$O:$O,N$1)</f>
        <v>0</v>
      </c>
      <c r="P258" s="51">
        <f>COUNTIFS(데이터!$F:$F,$D258,데이터!$N:$N,$A$1,데이터!$O:$O,P$1)</f>
        <v>0</v>
      </c>
      <c r="Q258" s="52">
        <f>SUMIFS(데이터!$G:$G,데이터!$F:$F,$D258,데이터!$N:$N,$A$1,데이터!$O:$O,P$1)</f>
        <v>0</v>
      </c>
      <c r="R258" s="51">
        <f>COUNTIFS(데이터!$F:$F,$D258,데이터!$N:$N,$A$1,데이터!$O:$O,R$1)</f>
        <v>0</v>
      </c>
      <c r="S258" s="52">
        <f>SUMIFS(데이터!$G:$G,데이터!$F:$F,$D258,데이터!$N:$N,$A$1,데이터!$O:$O,R$1)</f>
        <v>0</v>
      </c>
      <c r="T258" s="51">
        <f>COUNTIFS(데이터!$F:$F,$D258,데이터!$N:$N,$A$1,데이터!$O:$O,T$1)</f>
        <v>0</v>
      </c>
      <c r="U258" s="52">
        <f>SUMIFS(데이터!$G:$G,데이터!$F:$F,$D258,데이터!$N:$N,$A$1,데이터!$O:$O,T$1)</f>
        <v>0</v>
      </c>
      <c r="V258" s="51">
        <f>COUNTIFS(데이터!$F:$F,$D258,데이터!$N:$N,$A$1,데이터!$O:$O,V$1)</f>
        <v>0</v>
      </c>
      <c r="W258" s="52">
        <f>SUMIFS(데이터!$G:$G,데이터!$F:$F,$D258,데이터!$N:$N,$A$1,데이터!$O:$O,V$1)</f>
        <v>0</v>
      </c>
      <c r="X258" s="51">
        <f>COUNTIFS(데이터!$F:$F,$D258,데이터!$N:$N,$A$1,데이터!$O:$O,X$1)</f>
        <v>0</v>
      </c>
      <c r="Y258" s="52">
        <f>SUMIFS(데이터!$G:$G,데이터!$F:$F,$D258,데이터!$N:$N,$A$1,데이터!$O:$O,X$1)</f>
        <v>0</v>
      </c>
      <c r="Z258" s="51">
        <f>COUNTIFS(데이터!$F:$F,$D258,데이터!$N:$N,$A$1,데이터!$O:$O,Z$1)</f>
        <v>0</v>
      </c>
      <c r="AA258" s="52">
        <f>SUMIFS(데이터!$G:$G,데이터!$F:$F,$D258,데이터!$N:$N,$A$1,데이터!$O:$O,Z$1)</f>
        <v>0</v>
      </c>
      <c r="AB258" s="51">
        <f>COUNTIFS(데이터!$F:$F,$D258,데이터!$N:$N,$A$1,데이터!$O:$O,AB$1)</f>
        <v>0</v>
      </c>
      <c r="AC258" s="52">
        <f>SUMIFS(데이터!$G:$G,데이터!$F:$F,$D258,데이터!$N:$N,$A$1,데이터!$O:$O,AB$1)</f>
        <v>0</v>
      </c>
      <c r="AD258" s="51">
        <f>COUNTIFS(데이터!$F:$F,$D258,데이터!$N:$N,$A$1,데이터!$O:$O,AD$1)</f>
        <v>9</v>
      </c>
      <c r="AE258" s="52">
        <f>SUMIFS(데이터!$G:$G,데이터!$F:$F,$D258,데이터!$N:$N,$A$1,데이터!$O:$O,AD$1)</f>
        <v>9</v>
      </c>
      <c r="AF258" s="51">
        <f>COUNTIFS(데이터!$F:$F,$D258,데이터!$N:$N,$A$1,데이터!$O:$O,AF$1)</f>
        <v>0</v>
      </c>
      <c r="AG258" s="52">
        <f>SUMIFS(데이터!$G:$G,데이터!$F:$F,$D258,데이터!$N:$N,$A$1,데이터!$O:$O,AF$1)</f>
        <v>0</v>
      </c>
    </row>
    <row r="259" spans="1:33">
      <c r="A259" s="233"/>
      <c r="B259" s="233"/>
      <c r="C259" s="254" t="s">
        <v>1396</v>
      </c>
      <c r="D259" s="109" t="str">
        <f>연간집계!D259</f>
        <v>미니배너 (미니배너_190_420_배너 / 190X420 | 배너거치대포함 | 없음 | 1p)</v>
      </c>
      <c r="E259" s="50" t="str">
        <f>연간집계!E259</f>
        <v>미니배너 (거치대)</v>
      </c>
      <c r="F259" s="51">
        <f>COUNTIFS(데이터!F:F,D259,데이터!$N:$N,$A$1)</f>
        <v>14</v>
      </c>
      <c r="G259" s="52">
        <f>SUMIFS(데이터!G:G,데이터!F:F,D259,데이터!$N:$N,$A$1)</f>
        <v>14</v>
      </c>
      <c r="H259" s="55">
        <f t="shared" si="5"/>
        <v>1.0310796877301518E-3</v>
      </c>
      <c r="I259" s="232">
        <f>SUM(G259:G260)</f>
        <v>14</v>
      </c>
      <c r="J259" s="51">
        <f>COUNTIFS(데이터!$F:$F,$D259,데이터!$N:$N,$A$1,데이터!$O:$O,J$1)</f>
        <v>0</v>
      </c>
      <c r="K259" s="52">
        <f>SUMIFS(데이터!$G:$G,데이터!$F:$F,$D259,데이터!$N:$N,$A$1,데이터!$O:$O,J$1)</f>
        <v>0</v>
      </c>
      <c r="L259" s="51">
        <f>COUNTIFS(데이터!$F:$F,$D259,데이터!$N:$N,$A$1,데이터!$O:$O,L$1)</f>
        <v>0</v>
      </c>
      <c r="M259" s="52">
        <f>SUMIFS(데이터!$G:$G,데이터!$F:$F,$D259,데이터!$N:$N,$A$1,데이터!$O:$O,L$1)</f>
        <v>0</v>
      </c>
      <c r="N259" s="51">
        <f>COUNTIFS(데이터!$F:$F,$D259,데이터!$N:$N,$A$1,데이터!$O:$O,N$1)</f>
        <v>0</v>
      </c>
      <c r="O259" s="52">
        <f>SUMIFS(데이터!$G:$G,데이터!$F:$F,$D259,데이터!$N:$N,$A$1,데이터!$O:$O,N$1)</f>
        <v>0</v>
      </c>
      <c r="P259" s="51">
        <f>COUNTIFS(데이터!$F:$F,$D259,데이터!$N:$N,$A$1,데이터!$O:$O,P$1)</f>
        <v>0</v>
      </c>
      <c r="Q259" s="52">
        <f>SUMIFS(데이터!$G:$G,데이터!$F:$F,$D259,데이터!$N:$N,$A$1,데이터!$O:$O,P$1)</f>
        <v>0</v>
      </c>
      <c r="R259" s="51">
        <f>COUNTIFS(데이터!$F:$F,$D259,데이터!$N:$N,$A$1,데이터!$O:$O,R$1)</f>
        <v>0</v>
      </c>
      <c r="S259" s="52">
        <f>SUMIFS(데이터!$G:$G,데이터!$F:$F,$D259,데이터!$N:$N,$A$1,데이터!$O:$O,R$1)</f>
        <v>0</v>
      </c>
      <c r="T259" s="51">
        <f>COUNTIFS(데이터!$F:$F,$D259,데이터!$N:$N,$A$1,데이터!$O:$O,T$1)</f>
        <v>0</v>
      </c>
      <c r="U259" s="52">
        <f>SUMIFS(데이터!$G:$G,데이터!$F:$F,$D259,데이터!$N:$N,$A$1,데이터!$O:$O,T$1)</f>
        <v>0</v>
      </c>
      <c r="V259" s="51">
        <f>COUNTIFS(데이터!$F:$F,$D259,데이터!$N:$N,$A$1,데이터!$O:$O,V$1)</f>
        <v>0</v>
      </c>
      <c r="W259" s="52">
        <f>SUMIFS(데이터!$G:$G,데이터!$F:$F,$D259,데이터!$N:$N,$A$1,데이터!$O:$O,V$1)</f>
        <v>0</v>
      </c>
      <c r="X259" s="51">
        <f>COUNTIFS(데이터!$F:$F,$D259,데이터!$N:$N,$A$1,데이터!$O:$O,X$1)</f>
        <v>0</v>
      </c>
      <c r="Y259" s="52">
        <f>SUMIFS(데이터!$G:$G,데이터!$F:$F,$D259,데이터!$N:$N,$A$1,데이터!$O:$O,X$1)</f>
        <v>0</v>
      </c>
      <c r="Z259" s="51">
        <f>COUNTIFS(데이터!$F:$F,$D259,데이터!$N:$N,$A$1,데이터!$O:$O,Z$1)</f>
        <v>1</v>
      </c>
      <c r="AA259" s="52">
        <f>SUMIFS(데이터!$G:$G,데이터!$F:$F,$D259,데이터!$N:$N,$A$1,데이터!$O:$O,Z$1)</f>
        <v>1</v>
      </c>
      <c r="AB259" s="51">
        <f>COUNTIFS(데이터!$F:$F,$D259,데이터!$N:$N,$A$1,데이터!$O:$O,AB$1)</f>
        <v>0</v>
      </c>
      <c r="AC259" s="52">
        <f>SUMIFS(데이터!$G:$G,데이터!$F:$F,$D259,데이터!$N:$N,$A$1,데이터!$O:$O,AB$1)</f>
        <v>0</v>
      </c>
      <c r="AD259" s="51">
        <f>COUNTIFS(데이터!$F:$F,$D259,데이터!$N:$N,$A$1,데이터!$O:$O,AD$1)</f>
        <v>11</v>
      </c>
      <c r="AE259" s="52">
        <f>SUMIFS(데이터!$G:$G,데이터!$F:$F,$D259,데이터!$N:$N,$A$1,데이터!$O:$O,AD$1)</f>
        <v>11</v>
      </c>
      <c r="AF259" s="51">
        <f>COUNTIFS(데이터!$F:$F,$D259,데이터!$N:$N,$A$1,데이터!$O:$O,AF$1)</f>
        <v>2</v>
      </c>
      <c r="AG259" s="52">
        <f>SUMIFS(데이터!$G:$G,데이터!$F:$F,$D259,데이터!$N:$N,$A$1,데이터!$O:$O,AF$1)</f>
        <v>2</v>
      </c>
    </row>
    <row r="260" spans="1:33">
      <c r="A260" s="233"/>
      <c r="B260" s="233"/>
      <c r="C260" s="233"/>
      <c r="D260" s="109" t="str">
        <f>연간집계!D260</f>
        <v>미니배너 (미니배너_190_420_배너 / 190X420 | 배너출력만 | 없음 | 1p)</v>
      </c>
      <c r="E260" s="50" t="str">
        <f>연간집계!E260</f>
        <v>미니배너 (배너만)</v>
      </c>
      <c r="F260" s="51">
        <f>COUNTIFS(데이터!F:F,D260,데이터!$N:$N,$A$1)</f>
        <v>0</v>
      </c>
      <c r="G260" s="52">
        <f>SUMIFS(데이터!G:G,데이터!F:F,D260,데이터!$N:$N,$A$1)</f>
        <v>0</v>
      </c>
      <c r="H260" s="55">
        <f t="shared" si="5"/>
        <v>0</v>
      </c>
      <c r="I260" s="233"/>
      <c r="J260" s="51">
        <f>COUNTIFS(데이터!$F:$F,$D260,데이터!$N:$N,$A$1,데이터!$O:$O,J$1)</f>
        <v>0</v>
      </c>
      <c r="K260" s="52">
        <f>SUMIFS(데이터!$G:$G,데이터!$F:$F,$D260,데이터!$N:$N,$A$1,데이터!$O:$O,J$1)</f>
        <v>0</v>
      </c>
      <c r="L260" s="51">
        <f>COUNTIFS(데이터!$F:$F,$D260,데이터!$N:$N,$A$1,데이터!$O:$O,L$1)</f>
        <v>0</v>
      </c>
      <c r="M260" s="52">
        <f>SUMIFS(데이터!$G:$G,데이터!$F:$F,$D260,데이터!$N:$N,$A$1,데이터!$O:$O,L$1)</f>
        <v>0</v>
      </c>
      <c r="N260" s="51">
        <f>COUNTIFS(데이터!$F:$F,$D260,데이터!$N:$N,$A$1,데이터!$O:$O,N$1)</f>
        <v>0</v>
      </c>
      <c r="O260" s="52">
        <f>SUMIFS(데이터!$G:$G,데이터!$F:$F,$D260,데이터!$N:$N,$A$1,데이터!$O:$O,N$1)</f>
        <v>0</v>
      </c>
      <c r="P260" s="51">
        <f>COUNTIFS(데이터!$F:$F,$D260,데이터!$N:$N,$A$1,데이터!$O:$O,P$1)</f>
        <v>0</v>
      </c>
      <c r="Q260" s="52">
        <f>SUMIFS(데이터!$G:$G,데이터!$F:$F,$D260,데이터!$N:$N,$A$1,데이터!$O:$O,P$1)</f>
        <v>0</v>
      </c>
      <c r="R260" s="51">
        <f>COUNTIFS(데이터!$F:$F,$D260,데이터!$N:$N,$A$1,데이터!$O:$O,R$1)</f>
        <v>0</v>
      </c>
      <c r="S260" s="52">
        <f>SUMIFS(데이터!$G:$G,데이터!$F:$F,$D260,데이터!$N:$N,$A$1,데이터!$O:$O,R$1)</f>
        <v>0</v>
      </c>
      <c r="T260" s="51">
        <f>COUNTIFS(데이터!$F:$F,$D260,데이터!$N:$N,$A$1,데이터!$O:$O,T$1)</f>
        <v>0</v>
      </c>
      <c r="U260" s="52">
        <f>SUMIFS(데이터!$G:$G,데이터!$F:$F,$D260,데이터!$N:$N,$A$1,데이터!$O:$O,T$1)</f>
        <v>0</v>
      </c>
      <c r="V260" s="51">
        <f>COUNTIFS(데이터!$F:$F,$D260,데이터!$N:$N,$A$1,데이터!$O:$O,V$1)</f>
        <v>0</v>
      </c>
      <c r="W260" s="52">
        <f>SUMIFS(데이터!$G:$G,데이터!$F:$F,$D260,데이터!$N:$N,$A$1,데이터!$O:$O,V$1)</f>
        <v>0</v>
      </c>
      <c r="X260" s="51">
        <f>COUNTIFS(데이터!$F:$F,$D260,데이터!$N:$N,$A$1,데이터!$O:$O,X$1)</f>
        <v>0</v>
      </c>
      <c r="Y260" s="52">
        <f>SUMIFS(데이터!$G:$G,데이터!$F:$F,$D260,데이터!$N:$N,$A$1,데이터!$O:$O,X$1)</f>
        <v>0</v>
      </c>
      <c r="Z260" s="51">
        <f>COUNTIFS(데이터!$F:$F,$D260,데이터!$N:$N,$A$1,데이터!$O:$O,Z$1)</f>
        <v>0</v>
      </c>
      <c r="AA260" s="52">
        <f>SUMIFS(데이터!$G:$G,데이터!$F:$F,$D260,데이터!$N:$N,$A$1,데이터!$O:$O,Z$1)</f>
        <v>0</v>
      </c>
      <c r="AB260" s="51">
        <f>COUNTIFS(데이터!$F:$F,$D260,데이터!$N:$N,$A$1,데이터!$O:$O,AB$1)</f>
        <v>0</v>
      </c>
      <c r="AC260" s="52">
        <f>SUMIFS(데이터!$G:$G,데이터!$F:$F,$D260,데이터!$N:$N,$A$1,데이터!$O:$O,AB$1)</f>
        <v>0</v>
      </c>
      <c r="AD260" s="51">
        <f>COUNTIFS(데이터!$F:$F,$D260,데이터!$N:$N,$A$1,데이터!$O:$O,AD$1)</f>
        <v>0</v>
      </c>
      <c r="AE260" s="52">
        <f>SUMIFS(데이터!$G:$G,데이터!$F:$F,$D260,데이터!$N:$N,$A$1,데이터!$O:$O,AD$1)</f>
        <v>0</v>
      </c>
      <c r="AF260" s="51">
        <f>COUNTIFS(데이터!$F:$F,$D260,데이터!$N:$N,$A$1,데이터!$O:$O,AF$1)</f>
        <v>0</v>
      </c>
      <c r="AG260" s="52">
        <f>SUMIFS(데이터!$G:$G,데이터!$F:$F,$D260,데이터!$N:$N,$A$1,데이터!$O:$O,AF$1)</f>
        <v>0</v>
      </c>
    </row>
    <row r="261" spans="1:33">
      <c r="A261" s="233"/>
      <c r="B261" s="233"/>
      <c r="C261" s="108" t="s">
        <v>1401</v>
      </c>
      <c r="D261" s="49" t="str">
        <f>연간집계!D261</f>
        <v>커스텀 다이어리 (커스텀다이어리_130_185_142p_PUR제본_소프트 날개커버(무광)+PVC커버 / 130X185 | 소프트커버 | 없음 | 142p)</v>
      </c>
      <c r="E261" s="50" t="str">
        <f>연간집계!E261</f>
        <v>커스텀다이어리</v>
      </c>
      <c r="F261" s="51">
        <f>COUNTIFS(데이터!F:F,D261,데이터!$N:$N,$A$1)</f>
        <v>3</v>
      </c>
      <c r="G261" s="52">
        <f>SUMIFS(데이터!G:G,데이터!F:F,D261,데이터!$N:$N,$A$1)</f>
        <v>3</v>
      </c>
      <c r="H261" s="55">
        <f t="shared" si="5"/>
        <v>2.2094564737074681E-4</v>
      </c>
      <c r="I261" s="77">
        <f t="shared" ref="I261:I266" si="8">G261</f>
        <v>3</v>
      </c>
      <c r="J261" s="51">
        <f>COUNTIFS(데이터!$F:$F,$D261,데이터!$N:$N,$A$1,데이터!$O:$O,J$1)</f>
        <v>0</v>
      </c>
      <c r="K261" s="52">
        <f>SUMIFS(데이터!$G:$G,데이터!$F:$F,$D261,데이터!$N:$N,$A$1,데이터!$O:$O,J$1)</f>
        <v>0</v>
      </c>
      <c r="L261" s="51">
        <f>COUNTIFS(데이터!$F:$F,$D261,데이터!$N:$N,$A$1,데이터!$O:$O,L$1)</f>
        <v>0</v>
      </c>
      <c r="M261" s="52">
        <f>SUMIFS(데이터!$G:$G,데이터!$F:$F,$D261,데이터!$N:$N,$A$1,데이터!$O:$O,L$1)</f>
        <v>0</v>
      </c>
      <c r="N261" s="51">
        <f>COUNTIFS(데이터!$F:$F,$D261,데이터!$N:$N,$A$1,데이터!$O:$O,N$1)</f>
        <v>0</v>
      </c>
      <c r="O261" s="52">
        <f>SUMIFS(데이터!$G:$G,데이터!$F:$F,$D261,데이터!$N:$N,$A$1,데이터!$O:$O,N$1)</f>
        <v>0</v>
      </c>
      <c r="P261" s="51">
        <f>COUNTIFS(데이터!$F:$F,$D261,데이터!$N:$N,$A$1,데이터!$O:$O,P$1)</f>
        <v>0</v>
      </c>
      <c r="Q261" s="52">
        <f>SUMIFS(데이터!$G:$G,데이터!$F:$F,$D261,데이터!$N:$N,$A$1,데이터!$O:$O,P$1)</f>
        <v>0</v>
      </c>
      <c r="R261" s="51">
        <f>COUNTIFS(데이터!$F:$F,$D261,데이터!$N:$N,$A$1,데이터!$O:$O,R$1)</f>
        <v>0</v>
      </c>
      <c r="S261" s="52">
        <f>SUMIFS(데이터!$G:$G,데이터!$F:$F,$D261,데이터!$N:$N,$A$1,데이터!$O:$O,R$1)</f>
        <v>0</v>
      </c>
      <c r="T261" s="51">
        <f>COUNTIFS(데이터!$F:$F,$D261,데이터!$N:$N,$A$1,데이터!$O:$O,T$1)</f>
        <v>0</v>
      </c>
      <c r="U261" s="52">
        <f>SUMIFS(데이터!$G:$G,데이터!$F:$F,$D261,데이터!$N:$N,$A$1,데이터!$O:$O,T$1)</f>
        <v>0</v>
      </c>
      <c r="V261" s="51">
        <f>COUNTIFS(데이터!$F:$F,$D261,데이터!$N:$N,$A$1,데이터!$O:$O,V$1)</f>
        <v>0</v>
      </c>
      <c r="W261" s="52">
        <f>SUMIFS(데이터!$G:$G,데이터!$F:$F,$D261,데이터!$N:$N,$A$1,데이터!$O:$O,V$1)</f>
        <v>0</v>
      </c>
      <c r="X261" s="51">
        <f>COUNTIFS(데이터!$F:$F,$D261,데이터!$N:$N,$A$1,데이터!$O:$O,X$1)</f>
        <v>0</v>
      </c>
      <c r="Y261" s="52">
        <f>SUMIFS(데이터!$G:$G,데이터!$F:$F,$D261,데이터!$N:$N,$A$1,데이터!$O:$O,X$1)</f>
        <v>0</v>
      </c>
      <c r="Z261" s="51">
        <f>COUNTIFS(데이터!$F:$F,$D261,데이터!$N:$N,$A$1,데이터!$O:$O,Z$1)</f>
        <v>0</v>
      </c>
      <c r="AA261" s="52">
        <f>SUMIFS(데이터!$G:$G,데이터!$F:$F,$D261,데이터!$N:$N,$A$1,데이터!$O:$O,Z$1)</f>
        <v>0</v>
      </c>
      <c r="AB261" s="51">
        <f>COUNTIFS(데이터!$F:$F,$D261,데이터!$N:$N,$A$1,데이터!$O:$O,AB$1)</f>
        <v>0</v>
      </c>
      <c r="AC261" s="52">
        <f>SUMIFS(데이터!$G:$G,데이터!$F:$F,$D261,데이터!$N:$N,$A$1,데이터!$O:$O,AB$1)</f>
        <v>0</v>
      </c>
      <c r="AD261" s="51">
        <f>COUNTIFS(데이터!$F:$F,$D261,데이터!$N:$N,$A$1,데이터!$O:$O,AD$1)</f>
        <v>1</v>
      </c>
      <c r="AE261" s="52">
        <f>SUMIFS(데이터!$G:$G,데이터!$F:$F,$D261,데이터!$N:$N,$A$1,데이터!$O:$O,AD$1)</f>
        <v>1</v>
      </c>
      <c r="AF261" s="51">
        <f>COUNTIFS(데이터!$F:$F,$D261,데이터!$N:$N,$A$1,데이터!$O:$O,AF$1)</f>
        <v>2</v>
      </c>
      <c r="AG261" s="52">
        <f>SUMIFS(데이터!$G:$G,데이터!$F:$F,$D261,데이터!$N:$N,$A$1,데이터!$O:$O,AF$1)</f>
        <v>2</v>
      </c>
    </row>
    <row r="262" spans="1:33">
      <c r="A262" s="233"/>
      <c r="B262" s="233"/>
      <c r="C262" s="108" t="s">
        <v>1403</v>
      </c>
      <c r="D262" s="109" t="str">
        <f>연간집계!D262</f>
        <v>포토다이어리S1_105_145_176p_기성 소프트(스프링) / 105X145 | 스프링 | 없음 | 176p</v>
      </c>
      <c r="E262" s="50" t="str">
        <f>연간집계!E262</f>
        <v>포토다이어리 S1</v>
      </c>
      <c r="F262" s="51">
        <f>COUNTIFS(데이터!F:F,D262,데이터!$N:$N,$A$1)</f>
        <v>0</v>
      </c>
      <c r="G262" s="52">
        <f>SUMIFS(데이터!G:G,데이터!F:F,D262,데이터!$N:$N,$A$1)</f>
        <v>0</v>
      </c>
      <c r="H262" s="55">
        <f t="shared" si="5"/>
        <v>0</v>
      </c>
      <c r="I262" s="77">
        <f t="shared" si="8"/>
        <v>0</v>
      </c>
      <c r="J262" s="51">
        <f>COUNTIFS(데이터!$F:$F,$D262,데이터!$N:$N,$A$1,데이터!$O:$O,J$1)</f>
        <v>0</v>
      </c>
      <c r="K262" s="52">
        <f>SUMIFS(데이터!$G:$G,데이터!$F:$F,$D262,데이터!$N:$N,$A$1,데이터!$O:$O,J$1)</f>
        <v>0</v>
      </c>
      <c r="L262" s="51">
        <f>COUNTIFS(데이터!$F:$F,$D262,데이터!$N:$N,$A$1,데이터!$O:$O,L$1)</f>
        <v>0</v>
      </c>
      <c r="M262" s="52">
        <f>SUMIFS(데이터!$G:$G,데이터!$F:$F,$D262,데이터!$N:$N,$A$1,데이터!$O:$O,L$1)</f>
        <v>0</v>
      </c>
      <c r="N262" s="51">
        <f>COUNTIFS(데이터!$F:$F,$D262,데이터!$N:$N,$A$1,데이터!$O:$O,N$1)</f>
        <v>0</v>
      </c>
      <c r="O262" s="52">
        <f>SUMIFS(데이터!$G:$G,데이터!$F:$F,$D262,데이터!$N:$N,$A$1,데이터!$O:$O,N$1)</f>
        <v>0</v>
      </c>
      <c r="P262" s="51">
        <f>COUNTIFS(데이터!$F:$F,$D262,데이터!$N:$N,$A$1,데이터!$O:$O,P$1)</f>
        <v>0</v>
      </c>
      <c r="Q262" s="52">
        <f>SUMIFS(데이터!$G:$G,데이터!$F:$F,$D262,데이터!$N:$N,$A$1,데이터!$O:$O,P$1)</f>
        <v>0</v>
      </c>
      <c r="R262" s="51">
        <f>COUNTIFS(데이터!$F:$F,$D262,데이터!$N:$N,$A$1,데이터!$O:$O,R$1)</f>
        <v>0</v>
      </c>
      <c r="S262" s="52">
        <f>SUMIFS(데이터!$G:$G,데이터!$F:$F,$D262,데이터!$N:$N,$A$1,데이터!$O:$O,R$1)</f>
        <v>0</v>
      </c>
      <c r="T262" s="51">
        <f>COUNTIFS(데이터!$F:$F,$D262,데이터!$N:$N,$A$1,데이터!$O:$O,T$1)</f>
        <v>0</v>
      </c>
      <c r="U262" s="52">
        <f>SUMIFS(데이터!$G:$G,데이터!$F:$F,$D262,데이터!$N:$N,$A$1,데이터!$O:$O,T$1)</f>
        <v>0</v>
      </c>
      <c r="V262" s="51">
        <f>COUNTIFS(데이터!$F:$F,$D262,데이터!$N:$N,$A$1,데이터!$O:$O,V$1)</f>
        <v>0</v>
      </c>
      <c r="W262" s="52">
        <f>SUMIFS(데이터!$G:$G,데이터!$F:$F,$D262,데이터!$N:$N,$A$1,데이터!$O:$O,V$1)</f>
        <v>0</v>
      </c>
      <c r="X262" s="51">
        <f>COUNTIFS(데이터!$F:$F,$D262,데이터!$N:$N,$A$1,데이터!$O:$O,X$1)</f>
        <v>0</v>
      </c>
      <c r="Y262" s="52">
        <f>SUMIFS(데이터!$G:$G,데이터!$F:$F,$D262,데이터!$N:$N,$A$1,데이터!$O:$O,X$1)</f>
        <v>0</v>
      </c>
      <c r="Z262" s="51">
        <f>COUNTIFS(데이터!$F:$F,$D262,데이터!$N:$N,$A$1,데이터!$O:$O,Z$1)</f>
        <v>0</v>
      </c>
      <c r="AA262" s="52">
        <f>SUMIFS(데이터!$G:$G,데이터!$F:$F,$D262,데이터!$N:$N,$A$1,데이터!$O:$O,Z$1)</f>
        <v>0</v>
      </c>
      <c r="AB262" s="51">
        <f>COUNTIFS(데이터!$F:$F,$D262,데이터!$N:$N,$A$1,데이터!$O:$O,AB$1)</f>
        <v>0</v>
      </c>
      <c r="AC262" s="52">
        <f>SUMIFS(데이터!$G:$G,데이터!$F:$F,$D262,데이터!$N:$N,$A$1,데이터!$O:$O,AB$1)</f>
        <v>0</v>
      </c>
      <c r="AD262" s="51">
        <f>COUNTIFS(데이터!$F:$F,$D262,데이터!$N:$N,$A$1,데이터!$O:$O,AD$1)</f>
        <v>0</v>
      </c>
      <c r="AE262" s="52">
        <f>SUMIFS(데이터!$G:$G,데이터!$F:$F,$D262,데이터!$N:$N,$A$1,데이터!$O:$O,AD$1)</f>
        <v>0</v>
      </c>
      <c r="AF262" s="51">
        <f>COUNTIFS(데이터!$F:$F,$D262,데이터!$N:$N,$A$1,데이터!$O:$O,AF$1)</f>
        <v>0</v>
      </c>
      <c r="AG262" s="52">
        <f>SUMIFS(데이터!$G:$G,데이터!$F:$F,$D262,데이터!$N:$N,$A$1,데이터!$O:$O,AF$1)</f>
        <v>0</v>
      </c>
    </row>
    <row r="263" spans="1:33">
      <c r="A263" s="233"/>
      <c r="B263" s="233"/>
      <c r="C263" s="108" t="s">
        <v>1406</v>
      </c>
      <c r="D263" s="49" t="str">
        <f>연간집계!D263</f>
        <v>포토다이어리S2_150_150_160p_가변 하드(스프링) (포토다이어리S2_150_150_160p_가변 하드(스프링) / 150X150 | 스프링 | 없음 | 160p)</v>
      </c>
      <c r="E263" s="50" t="str">
        <f>연간집계!E263</f>
        <v>포토다이어리 S2</v>
      </c>
      <c r="F263" s="51">
        <f>COUNTIFS(데이터!F:F,D263,데이터!$N:$N,$A$1)</f>
        <v>2</v>
      </c>
      <c r="G263" s="52">
        <f>SUMIFS(데이터!G:G,데이터!F:F,D263,데이터!$N:$N,$A$1)</f>
        <v>2</v>
      </c>
      <c r="H263" s="55">
        <f t="shared" si="5"/>
        <v>1.4729709824716454E-4</v>
      </c>
      <c r="I263" s="77">
        <f t="shared" si="8"/>
        <v>2</v>
      </c>
      <c r="J263" s="51">
        <f>COUNTIFS(데이터!$F:$F,$D263,데이터!$N:$N,$A$1,데이터!$O:$O,J$1)</f>
        <v>0</v>
      </c>
      <c r="K263" s="52">
        <f>SUMIFS(데이터!$G:$G,데이터!$F:$F,$D263,데이터!$N:$N,$A$1,데이터!$O:$O,J$1)</f>
        <v>0</v>
      </c>
      <c r="L263" s="51">
        <f>COUNTIFS(데이터!$F:$F,$D263,데이터!$N:$N,$A$1,데이터!$O:$O,L$1)</f>
        <v>0</v>
      </c>
      <c r="M263" s="52">
        <f>SUMIFS(데이터!$G:$G,데이터!$F:$F,$D263,데이터!$N:$N,$A$1,데이터!$O:$O,L$1)</f>
        <v>0</v>
      </c>
      <c r="N263" s="51">
        <f>COUNTIFS(데이터!$F:$F,$D263,데이터!$N:$N,$A$1,데이터!$O:$O,N$1)</f>
        <v>0</v>
      </c>
      <c r="O263" s="52">
        <f>SUMIFS(데이터!$G:$G,데이터!$F:$F,$D263,데이터!$N:$N,$A$1,데이터!$O:$O,N$1)</f>
        <v>0</v>
      </c>
      <c r="P263" s="51">
        <f>COUNTIFS(데이터!$F:$F,$D263,데이터!$N:$N,$A$1,데이터!$O:$O,P$1)</f>
        <v>0</v>
      </c>
      <c r="Q263" s="52">
        <f>SUMIFS(데이터!$G:$G,데이터!$F:$F,$D263,데이터!$N:$N,$A$1,데이터!$O:$O,P$1)</f>
        <v>0</v>
      </c>
      <c r="R263" s="51">
        <f>COUNTIFS(데이터!$F:$F,$D263,데이터!$N:$N,$A$1,데이터!$O:$O,R$1)</f>
        <v>0</v>
      </c>
      <c r="S263" s="52">
        <f>SUMIFS(데이터!$G:$G,데이터!$F:$F,$D263,데이터!$N:$N,$A$1,데이터!$O:$O,R$1)</f>
        <v>0</v>
      </c>
      <c r="T263" s="51">
        <f>COUNTIFS(데이터!$F:$F,$D263,데이터!$N:$N,$A$1,데이터!$O:$O,T$1)</f>
        <v>0</v>
      </c>
      <c r="U263" s="52">
        <f>SUMIFS(데이터!$G:$G,데이터!$F:$F,$D263,데이터!$N:$N,$A$1,데이터!$O:$O,T$1)</f>
        <v>0</v>
      </c>
      <c r="V263" s="51">
        <f>COUNTIFS(데이터!$F:$F,$D263,데이터!$N:$N,$A$1,데이터!$O:$O,V$1)</f>
        <v>0</v>
      </c>
      <c r="W263" s="52">
        <f>SUMIFS(데이터!$G:$G,데이터!$F:$F,$D263,데이터!$N:$N,$A$1,데이터!$O:$O,V$1)</f>
        <v>0</v>
      </c>
      <c r="X263" s="51">
        <f>COUNTIFS(데이터!$F:$F,$D263,데이터!$N:$N,$A$1,데이터!$O:$O,X$1)</f>
        <v>0</v>
      </c>
      <c r="Y263" s="52">
        <f>SUMIFS(데이터!$G:$G,데이터!$F:$F,$D263,데이터!$N:$N,$A$1,데이터!$O:$O,X$1)</f>
        <v>0</v>
      </c>
      <c r="Z263" s="51">
        <f>COUNTIFS(데이터!$F:$F,$D263,데이터!$N:$N,$A$1,데이터!$O:$O,Z$1)</f>
        <v>0</v>
      </c>
      <c r="AA263" s="52">
        <f>SUMIFS(데이터!$G:$G,데이터!$F:$F,$D263,데이터!$N:$N,$A$1,데이터!$O:$O,Z$1)</f>
        <v>0</v>
      </c>
      <c r="AB263" s="51">
        <f>COUNTIFS(데이터!$F:$F,$D263,데이터!$N:$N,$A$1,데이터!$O:$O,AB$1)</f>
        <v>1</v>
      </c>
      <c r="AC263" s="52">
        <f>SUMIFS(데이터!$G:$G,데이터!$F:$F,$D263,데이터!$N:$N,$A$1,데이터!$O:$O,AB$1)</f>
        <v>1</v>
      </c>
      <c r="AD263" s="51">
        <f>COUNTIFS(데이터!$F:$F,$D263,데이터!$N:$N,$A$1,데이터!$O:$O,AD$1)</f>
        <v>0</v>
      </c>
      <c r="AE263" s="52">
        <f>SUMIFS(데이터!$G:$G,데이터!$F:$F,$D263,데이터!$N:$N,$A$1,데이터!$O:$O,AD$1)</f>
        <v>0</v>
      </c>
      <c r="AF263" s="51">
        <f>COUNTIFS(데이터!$F:$F,$D263,데이터!$N:$N,$A$1,데이터!$O:$O,AF$1)</f>
        <v>1</v>
      </c>
      <c r="AG263" s="52">
        <f>SUMIFS(데이터!$G:$G,데이터!$F:$F,$D263,데이터!$N:$N,$A$1,데이터!$O:$O,AF$1)</f>
        <v>1</v>
      </c>
    </row>
    <row r="264" spans="1:33">
      <c r="A264" s="233"/>
      <c r="B264" s="253" t="s">
        <v>1234</v>
      </c>
      <c r="C264" s="108" t="s">
        <v>1409</v>
      </c>
      <c r="D264" s="49" t="str">
        <f>연간집계!D264</f>
        <v>모바일 팬시 (모바일 포토엽서_146_96_낱장 / 146X96 | 낱장재단 | 없음 | 78p)</v>
      </c>
      <c r="E264" s="50" t="str">
        <f>연간집계!E264</f>
        <v>모바일_포토엽서</v>
      </c>
      <c r="F264" s="51">
        <f>COUNTIFS(데이터!F:F,D264,데이터!$N:$N,$A$1)</f>
        <v>4</v>
      </c>
      <c r="G264" s="52">
        <f>SUMIFS(데이터!G:G,데이터!F:F,D264,데이터!$N:$N,$A$1)</f>
        <v>5</v>
      </c>
      <c r="H264" s="55">
        <f t="shared" si="5"/>
        <v>3.6824274561791134E-4</v>
      </c>
      <c r="I264" s="77">
        <f t="shared" si="8"/>
        <v>5</v>
      </c>
      <c r="J264" s="51">
        <f>COUNTIFS(데이터!$F:$F,$D264,데이터!$N:$N,$A$1,데이터!$O:$O,J$1)</f>
        <v>0</v>
      </c>
      <c r="K264" s="52">
        <f>SUMIFS(데이터!$G:$G,데이터!$F:$F,$D264,데이터!$N:$N,$A$1,데이터!$O:$O,J$1)</f>
        <v>0</v>
      </c>
      <c r="L264" s="51">
        <f>COUNTIFS(데이터!$F:$F,$D264,데이터!$N:$N,$A$1,데이터!$O:$O,L$1)</f>
        <v>0</v>
      </c>
      <c r="M264" s="52">
        <f>SUMIFS(데이터!$G:$G,데이터!$F:$F,$D264,데이터!$N:$N,$A$1,데이터!$O:$O,L$1)</f>
        <v>0</v>
      </c>
      <c r="N264" s="51">
        <f>COUNTIFS(데이터!$F:$F,$D264,데이터!$N:$N,$A$1,데이터!$O:$O,N$1)</f>
        <v>0</v>
      </c>
      <c r="O264" s="52">
        <f>SUMIFS(데이터!$G:$G,데이터!$F:$F,$D264,데이터!$N:$N,$A$1,데이터!$O:$O,N$1)</f>
        <v>0</v>
      </c>
      <c r="P264" s="51">
        <f>COUNTIFS(데이터!$F:$F,$D264,데이터!$N:$N,$A$1,데이터!$O:$O,P$1)</f>
        <v>0</v>
      </c>
      <c r="Q264" s="52">
        <f>SUMIFS(데이터!$G:$G,데이터!$F:$F,$D264,데이터!$N:$N,$A$1,데이터!$O:$O,P$1)</f>
        <v>0</v>
      </c>
      <c r="R264" s="51">
        <f>COUNTIFS(데이터!$F:$F,$D264,데이터!$N:$N,$A$1,데이터!$O:$O,R$1)</f>
        <v>0</v>
      </c>
      <c r="S264" s="52">
        <f>SUMIFS(데이터!$G:$G,데이터!$F:$F,$D264,데이터!$N:$N,$A$1,데이터!$O:$O,R$1)</f>
        <v>0</v>
      </c>
      <c r="T264" s="51">
        <f>COUNTIFS(데이터!$F:$F,$D264,데이터!$N:$N,$A$1,데이터!$O:$O,T$1)</f>
        <v>0</v>
      </c>
      <c r="U264" s="52">
        <f>SUMIFS(데이터!$G:$G,데이터!$F:$F,$D264,데이터!$N:$N,$A$1,데이터!$O:$O,T$1)</f>
        <v>0</v>
      </c>
      <c r="V264" s="51">
        <f>COUNTIFS(데이터!$F:$F,$D264,데이터!$N:$N,$A$1,데이터!$O:$O,V$1)</f>
        <v>0</v>
      </c>
      <c r="W264" s="52">
        <f>SUMIFS(데이터!$G:$G,데이터!$F:$F,$D264,데이터!$N:$N,$A$1,데이터!$O:$O,V$1)</f>
        <v>0</v>
      </c>
      <c r="X264" s="51">
        <f>COUNTIFS(데이터!$F:$F,$D264,데이터!$N:$N,$A$1,데이터!$O:$O,X$1)</f>
        <v>0</v>
      </c>
      <c r="Y264" s="52">
        <f>SUMIFS(데이터!$G:$G,데이터!$F:$F,$D264,데이터!$N:$N,$A$1,데이터!$O:$O,X$1)</f>
        <v>0</v>
      </c>
      <c r="Z264" s="51">
        <f>COUNTIFS(데이터!$F:$F,$D264,데이터!$N:$N,$A$1,데이터!$O:$O,Z$1)</f>
        <v>1</v>
      </c>
      <c r="AA264" s="52">
        <f>SUMIFS(데이터!$G:$G,데이터!$F:$F,$D264,데이터!$N:$N,$A$1,데이터!$O:$O,Z$1)</f>
        <v>1</v>
      </c>
      <c r="AB264" s="51">
        <f>COUNTIFS(데이터!$F:$F,$D264,데이터!$N:$N,$A$1,데이터!$O:$O,AB$1)</f>
        <v>0</v>
      </c>
      <c r="AC264" s="52">
        <f>SUMIFS(데이터!$G:$G,데이터!$F:$F,$D264,데이터!$N:$N,$A$1,데이터!$O:$O,AB$1)</f>
        <v>0</v>
      </c>
      <c r="AD264" s="51">
        <f>COUNTIFS(데이터!$F:$F,$D264,데이터!$N:$N,$A$1,데이터!$O:$O,AD$1)</f>
        <v>2</v>
      </c>
      <c r="AE264" s="52">
        <f>SUMIFS(데이터!$G:$G,데이터!$F:$F,$D264,데이터!$N:$N,$A$1,데이터!$O:$O,AD$1)</f>
        <v>3</v>
      </c>
      <c r="AF264" s="51">
        <f>COUNTIFS(데이터!$F:$F,$D264,데이터!$N:$N,$A$1,데이터!$O:$O,AF$1)</f>
        <v>1</v>
      </c>
      <c r="AG264" s="52">
        <f>SUMIFS(데이터!$G:$G,데이터!$F:$F,$D264,데이터!$N:$N,$A$1,데이터!$O:$O,AF$1)</f>
        <v>1</v>
      </c>
    </row>
    <row r="265" spans="1:33">
      <c r="A265" s="233"/>
      <c r="B265" s="233"/>
      <c r="C265" s="108" t="s">
        <v>1391</v>
      </c>
      <c r="D265" s="49" t="str">
        <f>연간집계!D265</f>
        <v>모바일 팬시 (모바일 포토노트_150_210_소프트커버_무광 / 150X210 | 소프트커버 | 없음 | 1p | 내지타입 1)</v>
      </c>
      <c r="E265" s="50" t="str">
        <f>연간집계!E265</f>
        <v>모바일_포토노트</v>
      </c>
      <c r="F265" s="51">
        <f>COUNTIFS(데이터!F:F,D265,데이터!$N:$N,$A$1)</f>
        <v>5</v>
      </c>
      <c r="G265" s="52">
        <f>SUMIFS(데이터!G:G,데이터!F:F,D265,데이터!$N:$N,$A$1)</f>
        <v>8</v>
      </c>
      <c r="H265" s="55">
        <f t="shared" si="5"/>
        <v>5.8918839298865815E-4</v>
      </c>
      <c r="I265" s="77">
        <f t="shared" si="8"/>
        <v>8</v>
      </c>
      <c r="J265" s="51">
        <f>COUNTIFS(데이터!$F:$F,$D265,데이터!$N:$N,$A$1,데이터!$O:$O,J$1)</f>
        <v>0</v>
      </c>
      <c r="K265" s="52">
        <f>SUMIFS(데이터!$G:$G,데이터!$F:$F,$D265,데이터!$N:$N,$A$1,데이터!$O:$O,J$1)</f>
        <v>0</v>
      </c>
      <c r="L265" s="51">
        <f>COUNTIFS(데이터!$F:$F,$D265,데이터!$N:$N,$A$1,데이터!$O:$O,L$1)</f>
        <v>0</v>
      </c>
      <c r="M265" s="52">
        <f>SUMIFS(데이터!$G:$G,데이터!$F:$F,$D265,데이터!$N:$N,$A$1,데이터!$O:$O,L$1)</f>
        <v>0</v>
      </c>
      <c r="N265" s="51">
        <f>COUNTIFS(데이터!$F:$F,$D265,데이터!$N:$N,$A$1,데이터!$O:$O,N$1)</f>
        <v>0</v>
      </c>
      <c r="O265" s="52">
        <f>SUMIFS(데이터!$G:$G,데이터!$F:$F,$D265,데이터!$N:$N,$A$1,데이터!$O:$O,N$1)</f>
        <v>0</v>
      </c>
      <c r="P265" s="51">
        <f>COUNTIFS(데이터!$F:$F,$D265,데이터!$N:$N,$A$1,데이터!$O:$O,P$1)</f>
        <v>0</v>
      </c>
      <c r="Q265" s="52">
        <f>SUMIFS(데이터!$G:$G,데이터!$F:$F,$D265,데이터!$N:$N,$A$1,데이터!$O:$O,P$1)</f>
        <v>0</v>
      </c>
      <c r="R265" s="51">
        <f>COUNTIFS(데이터!$F:$F,$D265,데이터!$N:$N,$A$1,데이터!$O:$O,R$1)</f>
        <v>0</v>
      </c>
      <c r="S265" s="52">
        <f>SUMIFS(데이터!$G:$G,데이터!$F:$F,$D265,데이터!$N:$N,$A$1,데이터!$O:$O,R$1)</f>
        <v>0</v>
      </c>
      <c r="T265" s="51">
        <f>COUNTIFS(데이터!$F:$F,$D265,데이터!$N:$N,$A$1,데이터!$O:$O,T$1)</f>
        <v>0</v>
      </c>
      <c r="U265" s="52">
        <f>SUMIFS(데이터!$G:$G,데이터!$F:$F,$D265,데이터!$N:$N,$A$1,데이터!$O:$O,T$1)</f>
        <v>0</v>
      </c>
      <c r="V265" s="51">
        <f>COUNTIFS(데이터!$F:$F,$D265,데이터!$N:$N,$A$1,데이터!$O:$O,V$1)</f>
        <v>0</v>
      </c>
      <c r="W265" s="52">
        <f>SUMIFS(데이터!$G:$G,데이터!$F:$F,$D265,데이터!$N:$N,$A$1,데이터!$O:$O,V$1)</f>
        <v>0</v>
      </c>
      <c r="X265" s="51">
        <f>COUNTIFS(데이터!$F:$F,$D265,데이터!$N:$N,$A$1,데이터!$O:$O,X$1)</f>
        <v>0</v>
      </c>
      <c r="Y265" s="52">
        <f>SUMIFS(데이터!$G:$G,데이터!$F:$F,$D265,데이터!$N:$N,$A$1,데이터!$O:$O,X$1)</f>
        <v>0</v>
      </c>
      <c r="Z265" s="51">
        <f>COUNTIFS(데이터!$F:$F,$D265,데이터!$N:$N,$A$1,데이터!$O:$O,Z$1)</f>
        <v>1</v>
      </c>
      <c r="AA265" s="52">
        <f>SUMIFS(데이터!$G:$G,데이터!$F:$F,$D265,데이터!$N:$N,$A$1,데이터!$O:$O,Z$1)</f>
        <v>3</v>
      </c>
      <c r="AB265" s="51">
        <f>COUNTIFS(데이터!$F:$F,$D265,데이터!$N:$N,$A$1,데이터!$O:$O,AB$1)</f>
        <v>0</v>
      </c>
      <c r="AC265" s="52">
        <f>SUMIFS(데이터!$G:$G,데이터!$F:$F,$D265,데이터!$N:$N,$A$1,데이터!$O:$O,AB$1)</f>
        <v>0</v>
      </c>
      <c r="AD265" s="51">
        <f>COUNTIFS(데이터!$F:$F,$D265,데이터!$N:$N,$A$1,데이터!$O:$O,AD$1)</f>
        <v>2</v>
      </c>
      <c r="AE265" s="52">
        <f>SUMIFS(데이터!$G:$G,데이터!$F:$F,$D265,데이터!$N:$N,$A$1,데이터!$O:$O,AD$1)</f>
        <v>2</v>
      </c>
      <c r="AF265" s="51">
        <f>COUNTIFS(데이터!$F:$F,$D265,데이터!$N:$N,$A$1,데이터!$O:$O,AF$1)</f>
        <v>2</v>
      </c>
      <c r="AG265" s="52">
        <f>SUMIFS(데이터!$G:$G,데이터!$F:$F,$D265,데이터!$N:$N,$A$1,데이터!$O:$O,AF$1)</f>
        <v>3</v>
      </c>
    </row>
    <row r="266" spans="1:33">
      <c r="A266" s="233"/>
      <c r="B266" s="233"/>
      <c r="C266" s="108" t="s">
        <v>1389</v>
      </c>
      <c r="D266" s="49" t="str">
        <f>연간집계!D266</f>
        <v>모바일 팬시 (모바일 미니폴라로이드_86_54_낱장 / 86X54 | 낱장재단 | 없음 | 72p)</v>
      </c>
      <c r="E266" s="50" t="str">
        <f>연간집계!E266</f>
        <v>모바일_미니폴라로이드</v>
      </c>
      <c r="F266" s="51">
        <f>COUNTIFS(데이터!F:F,D266,데이터!$N:$N,$A$1)</f>
        <v>2</v>
      </c>
      <c r="G266" s="52">
        <f>SUMIFS(데이터!G:G,데이터!F:F,D266,데이터!$N:$N,$A$1)</f>
        <v>2</v>
      </c>
      <c r="H266" s="55">
        <f t="shared" si="5"/>
        <v>1.4729709824716454E-4</v>
      </c>
      <c r="I266" s="77">
        <f t="shared" si="8"/>
        <v>2</v>
      </c>
      <c r="J266" s="51">
        <f>COUNTIFS(데이터!$F:$F,$D266,데이터!$N:$N,$A$1,데이터!$O:$O,J$1)</f>
        <v>0</v>
      </c>
      <c r="K266" s="52">
        <f>SUMIFS(데이터!$G:$G,데이터!$F:$F,$D266,데이터!$N:$N,$A$1,데이터!$O:$O,J$1)</f>
        <v>0</v>
      </c>
      <c r="L266" s="51">
        <f>COUNTIFS(데이터!$F:$F,$D266,데이터!$N:$N,$A$1,데이터!$O:$O,L$1)</f>
        <v>0</v>
      </c>
      <c r="M266" s="52">
        <f>SUMIFS(데이터!$G:$G,데이터!$F:$F,$D266,데이터!$N:$N,$A$1,데이터!$O:$O,L$1)</f>
        <v>0</v>
      </c>
      <c r="N266" s="51">
        <f>COUNTIFS(데이터!$F:$F,$D266,데이터!$N:$N,$A$1,데이터!$O:$O,N$1)</f>
        <v>0</v>
      </c>
      <c r="O266" s="52">
        <f>SUMIFS(데이터!$G:$G,데이터!$F:$F,$D266,데이터!$N:$N,$A$1,데이터!$O:$O,N$1)</f>
        <v>0</v>
      </c>
      <c r="P266" s="51">
        <f>COUNTIFS(데이터!$F:$F,$D266,데이터!$N:$N,$A$1,데이터!$O:$O,P$1)</f>
        <v>0</v>
      </c>
      <c r="Q266" s="52">
        <f>SUMIFS(데이터!$G:$G,데이터!$F:$F,$D266,데이터!$N:$N,$A$1,데이터!$O:$O,P$1)</f>
        <v>0</v>
      </c>
      <c r="R266" s="51">
        <f>COUNTIFS(데이터!$F:$F,$D266,데이터!$N:$N,$A$1,데이터!$O:$O,R$1)</f>
        <v>0</v>
      </c>
      <c r="S266" s="52">
        <f>SUMIFS(데이터!$G:$G,데이터!$F:$F,$D266,데이터!$N:$N,$A$1,데이터!$O:$O,R$1)</f>
        <v>0</v>
      </c>
      <c r="T266" s="51">
        <f>COUNTIFS(데이터!$F:$F,$D266,데이터!$N:$N,$A$1,데이터!$O:$O,T$1)</f>
        <v>0</v>
      </c>
      <c r="U266" s="52">
        <f>SUMIFS(데이터!$G:$G,데이터!$F:$F,$D266,데이터!$N:$N,$A$1,데이터!$O:$O,T$1)</f>
        <v>0</v>
      </c>
      <c r="V266" s="51">
        <f>COUNTIFS(데이터!$F:$F,$D266,데이터!$N:$N,$A$1,데이터!$O:$O,V$1)</f>
        <v>0</v>
      </c>
      <c r="W266" s="52">
        <f>SUMIFS(데이터!$G:$G,데이터!$F:$F,$D266,데이터!$N:$N,$A$1,데이터!$O:$O,V$1)</f>
        <v>0</v>
      </c>
      <c r="X266" s="51">
        <f>COUNTIFS(데이터!$F:$F,$D266,데이터!$N:$N,$A$1,데이터!$O:$O,X$1)</f>
        <v>0</v>
      </c>
      <c r="Y266" s="52">
        <f>SUMIFS(데이터!$G:$G,데이터!$F:$F,$D266,데이터!$N:$N,$A$1,데이터!$O:$O,X$1)</f>
        <v>0</v>
      </c>
      <c r="Z266" s="51">
        <f>COUNTIFS(데이터!$F:$F,$D266,데이터!$N:$N,$A$1,데이터!$O:$O,Z$1)</f>
        <v>1</v>
      </c>
      <c r="AA266" s="52">
        <f>SUMIFS(데이터!$G:$G,데이터!$F:$F,$D266,데이터!$N:$N,$A$1,데이터!$O:$O,Z$1)</f>
        <v>1</v>
      </c>
      <c r="AB266" s="51">
        <f>COUNTIFS(데이터!$F:$F,$D266,데이터!$N:$N,$A$1,데이터!$O:$O,AB$1)</f>
        <v>0</v>
      </c>
      <c r="AC266" s="52">
        <f>SUMIFS(데이터!$G:$G,데이터!$F:$F,$D266,데이터!$N:$N,$A$1,데이터!$O:$O,AB$1)</f>
        <v>0</v>
      </c>
      <c r="AD266" s="51">
        <f>COUNTIFS(데이터!$F:$F,$D266,데이터!$N:$N,$A$1,데이터!$O:$O,AD$1)</f>
        <v>0</v>
      </c>
      <c r="AE266" s="52">
        <f>SUMIFS(데이터!$G:$G,데이터!$F:$F,$D266,데이터!$N:$N,$A$1,데이터!$O:$O,AD$1)</f>
        <v>0</v>
      </c>
      <c r="AF266" s="51">
        <f>COUNTIFS(데이터!$F:$F,$D266,데이터!$N:$N,$A$1,데이터!$O:$O,AF$1)</f>
        <v>1</v>
      </c>
      <c r="AG266" s="52">
        <f>SUMIFS(데이터!$G:$G,데이터!$F:$F,$D266,데이터!$N:$N,$A$1,데이터!$O:$O,AF$1)</f>
        <v>1</v>
      </c>
    </row>
    <row r="267" spans="1:33">
      <c r="A267" s="110"/>
      <c r="B267" s="111"/>
      <c r="C267" s="112"/>
      <c r="D267" s="113">
        <f>연간집계!D267</f>
        <v>0</v>
      </c>
      <c r="E267" s="50">
        <f>연간집계!E268</f>
        <v>0</v>
      </c>
      <c r="F267" s="114"/>
      <c r="G267" s="115"/>
      <c r="H267" s="55"/>
      <c r="I267" s="112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</row>
    <row r="268" spans="1:33">
      <c r="A268" s="110"/>
      <c r="B268" s="111"/>
      <c r="C268" s="112"/>
      <c r="D268" s="113">
        <f>연간집계!D268</f>
        <v>0</v>
      </c>
      <c r="E268" s="50">
        <f>연간집계!E269</f>
        <v>0</v>
      </c>
      <c r="F268" s="114"/>
      <c r="G268" s="115"/>
      <c r="H268" s="55"/>
      <c r="I268" s="112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</row>
    <row r="269" spans="1:33">
      <c r="A269" s="110"/>
      <c r="B269" s="111"/>
      <c r="C269" s="112"/>
      <c r="D269" s="113">
        <f>연간집계!D269</f>
        <v>0</v>
      </c>
      <c r="E269" s="50">
        <f>연간집계!E270</f>
        <v>0</v>
      </c>
      <c r="F269" s="114"/>
      <c r="G269" s="115"/>
      <c r="H269" s="55"/>
      <c r="I269" s="112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</row>
    <row r="270" spans="1:33">
      <c r="A270" s="110"/>
      <c r="B270" s="111"/>
      <c r="C270" s="112"/>
      <c r="D270" s="113">
        <f>연간집계!D270</f>
        <v>0</v>
      </c>
      <c r="E270" s="50">
        <f>연간집계!E271</f>
        <v>0</v>
      </c>
      <c r="F270" s="114"/>
      <c r="G270" s="115"/>
      <c r="H270" s="55"/>
      <c r="I270" s="112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</row>
    <row r="271" spans="1:33">
      <c r="A271" s="110"/>
      <c r="B271" s="111"/>
      <c r="C271" s="112"/>
      <c r="D271" s="113">
        <f>연간집계!D271</f>
        <v>0</v>
      </c>
      <c r="E271" s="50">
        <f>연간집계!E272</f>
        <v>0</v>
      </c>
      <c r="F271" s="114"/>
      <c r="G271" s="115"/>
      <c r="H271" s="55"/>
      <c r="I271" s="112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</row>
    <row r="272" spans="1:33">
      <c r="A272" s="110"/>
      <c r="B272" s="111"/>
      <c r="C272" s="112"/>
      <c r="D272" s="113">
        <f>연간집계!D272</f>
        <v>0</v>
      </c>
      <c r="E272" s="50">
        <f>연간집계!E273</f>
        <v>0</v>
      </c>
      <c r="F272" s="114"/>
      <c r="G272" s="115"/>
      <c r="H272" s="55"/>
      <c r="I272" s="112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</row>
    <row r="273" spans="1:33">
      <c r="A273" s="110"/>
      <c r="B273" s="111"/>
      <c r="C273" s="112"/>
      <c r="D273" s="113">
        <f>연간집계!D273</f>
        <v>0</v>
      </c>
      <c r="E273" s="50">
        <f>연간집계!E274</f>
        <v>0</v>
      </c>
      <c r="F273" s="114"/>
      <c r="G273" s="115"/>
      <c r="H273" s="55"/>
      <c r="I273" s="112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</row>
    <row r="274" spans="1:33">
      <c r="A274" s="110"/>
      <c r="B274" s="111"/>
      <c r="C274" s="112"/>
      <c r="D274" s="113">
        <f>연간집계!D274</f>
        <v>0</v>
      </c>
      <c r="E274" s="50">
        <f>연간집계!E275</f>
        <v>0</v>
      </c>
      <c r="F274" s="114"/>
      <c r="G274" s="115"/>
      <c r="H274" s="55"/>
      <c r="I274" s="112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</row>
    <row r="275" spans="1:33">
      <c r="A275" s="110"/>
      <c r="B275" s="111"/>
      <c r="C275" s="112"/>
      <c r="D275" s="113">
        <f>연간집계!D275</f>
        <v>0</v>
      </c>
      <c r="E275" s="50">
        <f>연간집계!E276</f>
        <v>0</v>
      </c>
      <c r="F275" s="114"/>
      <c r="G275" s="115"/>
      <c r="H275" s="55"/>
      <c r="I275" s="112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</row>
    <row r="276" spans="1:33">
      <c r="A276" s="110"/>
      <c r="B276" s="111"/>
      <c r="C276" s="112"/>
      <c r="D276" s="113">
        <f>연간집계!D276</f>
        <v>0</v>
      </c>
      <c r="E276" s="50">
        <f>연간집계!E277</f>
        <v>0</v>
      </c>
      <c r="F276" s="114"/>
      <c r="G276" s="115"/>
      <c r="H276" s="55"/>
      <c r="I276" s="112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</row>
    <row r="277" spans="1:33">
      <c r="A277" s="110"/>
      <c r="B277" s="111"/>
      <c r="C277" s="112"/>
      <c r="D277" s="113">
        <f>연간집계!D277</f>
        <v>0</v>
      </c>
      <c r="E277" s="50">
        <f>연간집계!E278</f>
        <v>0</v>
      </c>
      <c r="F277" s="114"/>
      <c r="G277" s="115"/>
      <c r="H277" s="55"/>
      <c r="I277" s="112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</row>
    <row r="278" spans="1:33">
      <c r="A278" s="110"/>
      <c r="B278" s="111"/>
      <c r="C278" s="112"/>
      <c r="D278" s="113">
        <f>연간집계!D278</f>
        <v>0</v>
      </c>
      <c r="E278" s="50">
        <f>연간집계!E279</f>
        <v>0</v>
      </c>
      <c r="F278" s="114"/>
      <c r="G278" s="115"/>
      <c r="H278" s="55"/>
      <c r="I278" s="112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</row>
    <row r="279" spans="1:33">
      <c r="A279" s="110"/>
      <c r="B279" s="111"/>
      <c r="C279" s="112"/>
      <c r="D279" s="113">
        <f>연간집계!D279</f>
        <v>0</v>
      </c>
      <c r="E279" s="50">
        <f>연간집계!E280</f>
        <v>0</v>
      </c>
      <c r="F279" s="114"/>
      <c r="G279" s="115"/>
      <c r="H279" s="55"/>
      <c r="I279" s="112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</row>
    <row r="280" spans="1:33">
      <c r="A280" s="110"/>
      <c r="B280" s="111"/>
      <c r="C280" s="112"/>
      <c r="D280" s="113">
        <f>연간집계!D280</f>
        <v>0</v>
      </c>
      <c r="E280" s="50">
        <f>연간집계!E281</f>
        <v>0</v>
      </c>
      <c r="F280" s="114"/>
      <c r="G280" s="115"/>
      <c r="H280" s="55"/>
      <c r="I280" s="112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</row>
    <row r="281" spans="1:33">
      <c r="A281" s="110"/>
      <c r="B281" s="111"/>
      <c r="C281" s="112"/>
      <c r="D281" s="113">
        <f>연간집계!D281</f>
        <v>0</v>
      </c>
      <c r="E281" s="50">
        <f>연간집계!E282</f>
        <v>0</v>
      </c>
      <c r="F281" s="114"/>
      <c r="G281" s="115"/>
      <c r="H281" s="55"/>
      <c r="I281" s="112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</row>
    <row r="282" spans="1:33">
      <c r="A282" s="110"/>
      <c r="B282" s="111"/>
      <c r="C282" s="112"/>
      <c r="D282" s="113">
        <f>연간집계!D282</f>
        <v>0</v>
      </c>
      <c r="E282" s="50">
        <f>연간집계!E283</f>
        <v>0</v>
      </c>
      <c r="F282" s="114"/>
      <c r="G282" s="115"/>
      <c r="H282" s="55"/>
      <c r="I282" s="112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</row>
    <row r="283" spans="1:33">
      <c r="A283" s="110"/>
      <c r="B283" s="111"/>
      <c r="C283" s="112"/>
      <c r="D283" s="113">
        <f>연간집계!D283</f>
        <v>0</v>
      </c>
      <c r="E283" s="50"/>
      <c r="F283" s="114"/>
      <c r="G283" s="115"/>
      <c r="H283" s="55"/>
      <c r="I283" s="112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</row>
    <row r="284" spans="1:33">
      <c r="A284" s="110"/>
      <c r="B284" s="111"/>
      <c r="C284" s="112"/>
      <c r="D284" s="113">
        <f>연간집계!D284</f>
        <v>0</v>
      </c>
      <c r="E284" s="50"/>
      <c r="F284" s="114"/>
      <c r="G284" s="115"/>
      <c r="H284" s="55"/>
      <c r="I284" s="112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</row>
    <row r="285" spans="1:33">
      <c r="A285" s="110"/>
      <c r="B285" s="111"/>
      <c r="C285" s="112"/>
      <c r="D285" s="113">
        <f>연간집계!D285</f>
        <v>0</v>
      </c>
      <c r="E285" s="50"/>
      <c r="F285" s="114"/>
      <c r="G285" s="115"/>
      <c r="H285" s="55"/>
      <c r="I285" s="112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</row>
    <row r="286" spans="1:33">
      <c r="A286" s="110"/>
      <c r="B286" s="111"/>
      <c r="C286" s="112"/>
      <c r="D286" s="113">
        <f>연간집계!D286</f>
        <v>0</v>
      </c>
      <c r="E286" s="50"/>
      <c r="F286" s="114"/>
      <c r="G286" s="115"/>
      <c r="H286" s="55"/>
      <c r="I286" s="112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</row>
    <row r="287" spans="1:33">
      <c r="A287" s="110"/>
      <c r="B287" s="111"/>
      <c r="C287" s="112"/>
      <c r="D287" s="113">
        <f>연간집계!D287</f>
        <v>0</v>
      </c>
      <c r="E287" s="50"/>
      <c r="F287" s="114"/>
      <c r="G287" s="115"/>
      <c r="H287" s="55"/>
      <c r="I287" s="112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</row>
    <row r="288" spans="1:33">
      <c r="A288" s="110"/>
      <c r="B288" s="111"/>
      <c r="C288" s="112"/>
      <c r="D288" s="113">
        <f>연간집계!D288</f>
        <v>0</v>
      </c>
      <c r="E288" s="50"/>
      <c r="F288" s="114"/>
      <c r="G288" s="115"/>
      <c r="H288" s="55"/>
      <c r="I288" s="112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</row>
    <row r="289" spans="1:33">
      <c r="A289" s="110"/>
      <c r="B289" s="111"/>
      <c r="C289" s="112"/>
      <c r="D289" s="113">
        <f>연간집계!D289</f>
        <v>0</v>
      </c>
      <c r="E289" s="50"/>
      <c r="F289" s="114"/>
      <c r="G289" s="115"/>
      <c r="H289" s="55"/>
      <c r="I289" s="112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</row>
    <row r="290" spans="1:33">
      <c r="A290" s="110"/>
      <c r="B290" s="111"/>
      <c r="C290" s="112"/>
      <c r="D290" s="113">
        <f>연간집계!D290</f>
        <v>0</v>
      </c>
      <c r="E290" s="50"/>
      <c r="F290" s="114"/>
      <c r="G290" s="115"/>
      <c r="H290" s="55"/>
      <c r="I290" s="112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</row>
    <row r="291" spans="1:33">
      <c r="A291" s="110"/>
      <c r="B291" s="111"/>
      <c r="C291" s="112"/>
      <c r="D291" s="113">
        <f>연간집계!D291</f>
        <v>0</v>
      </c>
      <c r="E291" s="50"/>
      <c r="F291" s="114"/>
      <c r="G291" s="115"/>
      <c r="H291" s="55"/>
      <c r="I291" s="112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</row>
    <row r="292" spans="1:33">
      <c r="A292" s="110"/>
      <c r="B292" s="111"/>
      <c r="C292" s="112"/>
      <c r="D292" s="113">
        <f>연간집계!D292</f>
        <v>0</v>
      </c>
      <c r="E292" s="50"/>
      <c r="F292" s="114"/>
      <c r="G292" s="115"/>
      <c r="H292" s="55"/>
      <c r="I292" s="112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</row>
    <row r="293" spans="1:33">
      <c r="A293" s="110"/>
      <c r="B293" s="111"/>
      <c r="C293" s="112"/>
      <c r="D293" s="113">
        <f>연간집계!D293</f>
        <v>0</v>
      </c>
      <c r="E293" s="50"/>
      <c r="F293" s="114"/>
      <c r="G293" s="115"/>
      <c r="H293" s="55"/>
      <c r="I293" s="112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</row>
    <row r="294" spans="1:33">
      <c r="A294" s="110"/>
      <c r="B294" s="111"/>
      <c r="C294" s="112"/>
      <c r="D294" s="113">
        <f>연간집계!D294</f>
        <v>0</v>
      </c>
      <c r="E294" s="50"/>
      <c r="F294" s="114"/>
      <c r="G294" s="115"/>
      <c r="H294" s="55"/>
      <c r="I294" s="112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</row>
    <row r="295" spans="1:33">
      <c r="A295" s="110"/>
      <c r="B295" s="111"/>
      <c r="C295" s="112"/>
      <c r="D295" s="113">
        <f>연간집계!D295</f>
        <v>0</v>
      </c>
      <c r="E295" s="50"/>
      <c r="F295" s="114"/>
      <c r="G295" s="115"/>
      <c r="H295" s="55"/>
      <c r="I295" s="112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</row>
    <row r="296" spans="1:33">
      <c r="A296" s="110"/>
      <c r="B296" s="111"/>
      <c r="C296" s="112"/>
      <c r="D296" s="113">
        <f>연간집계!D296</f>
        <v>0</v>
      </c>
      <c r="E296" s="50"/>
      <c r="F296" s="114"/>
      <c r="G296" s="115"/>
      <c r="H296" s="55"/>
      <c r="I296" s="112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</row>
    <row r="297" spans="1:33">
      <c r="A297" s="110"/>
      <c r="B297" s="111"/>
      <c r="C297" s="112"/>
      <c r="D297" s="113">
        <f>연간집계!D297</f>
        <v>0</v>
      </c>
      <c r="E297" s="50"/>
      <c r="F297" s="114"/>
      <c r="G297" s="115"/>
      <c r="H297" s="55"/>
      <c r="I297" s="112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</row>
    <row r="298" spans="1:33">
      <c r="A298" s="110"/>
      <c r="B298" s="111"/>
      <c r="C298" s="112"/>
      <c r="D298" s="113">
        <f>연간집계!D298</f>
        <v>0</v>
      </c>
      <c r="E298" s="50"/>
      <c r="F298" s="114"/>
      <c r="G298" s="115"/>
      <c r="H298" s="55"/>
      <c r="I298" s="112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</row>
    <row r="299" spans="1:33">
      <c r="A299" s="110"/>
      <c r="B299" s="111"/>
      <c r="C299" s="112"/>
      <c r="D299" s="113">
        <f>연간집계!D299</f>
        <v>0</v>
      </c>
      <c r="E299" s="50"/>
      <c r="F299" s="114"/>
      <c r="G299" s="115"/>
      <c r="H299" s="55"/>
      <c r="I299" s="112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</row>
    <row r="300" spans="1:33">
      <c r="A300" s="110"/>
      <c r="B300" s="111"/>
      <c r="C300" s="112"/>
      <c r="D300" s="113">
        <f>연간집계!D300</f>
        <v>0</v>
      </c>
      <c r="E300" s="50"/>
      <c r="F300" s="114"/>
      <c r="G300" s="115"/>
      <c r="H300" s="55"/>
      <c r="I300" s="112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</row>
    <row r="301" spans="1:33">
      <c r="A301" s="110"/>
      <c r="B301" s="111"/>
      <c r="C301" s="112"/>
      <c r="D301" s="113">
        <f>연간집계!D301</f>
        <v>0</v>
      </c>
      <c r="E301" s="50"/>
      <c r="F301" s="114"/>
      <c r="G301" s="115"/>
      <c r="H301" s="55"/>
      <c r="I301" s="112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</row>
    <row r="302" spans="1:33">
      <c r="A302" s="110"/>
      <c r="B302" s="111"/>
      <c r="C302" s="112"/>
      <c r="D302" s="113">
        <f>연간집계!D302</f>
        <v>0</v>
      </c>
      <c r="E302" s="50"/>
      <c r="F302" s="114"/>
      <c r="G302" s="115"/>
      <c r="H302" s="55"/>
      <c r="I302" s="112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</row>
    <row r="303" spans="1:33">
      <c r="A303" s="110"/>
      <c r="B303" s="111"/>
      <c r="C303" s="112"/>
      <c r="D303" s="113">
        <f>연간집계!D303</f>
        <v>0</v>
      </c>
      <c r="E303" s="50"/>
      <c r="F303" s="114"/>
      <c r="G303" s="115"/>
      <c r="H303" s="55"/>
      <c r="I303" s="112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</row>
    <row r="304" spans="1:33">
      <c r="A304" s="110"/>
      <c r="B304" s="111"/>
      <c r="C304" s="112"/>
      <c r="D304" s="113">
        <f>연간집계!D304</f>
        <v>0</v>
      </c>
      <c r="E304" s="50"/>
      <c r="F304" s="114"/>
      <c r="G304" s="115"/>
      <c r="H304" s="55"/>
      <c r="I304" s="112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</row>
    <row r="305" spans="1:33">
      <c r="A305" s="110"/>
      <c r="B305" s="111"/>
      <c r="C305" s="112"/>
      <c r="D305" s="113">
        <f>연간집계!D305</f>
        <v>0</v>
      </c>
      <c r="E305" s="50"/>
      <c r="F305" s="114"/>
      <c r="G305" s="115"/>
      <c r="H305" s="55"/>
      <c r="I305" s="112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</row>
    <row r="306" spans="1:33">
      <c r="A306" s="110"/>
      <c r="B306" s="111"/>
      <c r="C306" s="112"/>
      <c r="D306" s="113">
        <f>연간집계!D306</f>
        <v>0</v>
      </c>
      <c r="E306" s="50"/>
      <c r="F306" s="114"/>
      <c r="G306" s="115"/>
      <c r="H306" s="55"/>
      <c r="I306" s="112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</row>
    <row r="307" spans="1:33">
      <c r="A307" s="110"/>
      <c r="B307" s="111"/>
      <c r="C307" s="112"/>
      <c r="D307" s="113">
        <f>연간집계!D307</f>
        <v>0</v>
      </c>
      <c r="E307" s="50"/>
      <c r="F307" s="114"/>
      <c r="G307" s="115"/>
      <c r="H307" s="55"/>
      <c r="I307" s="112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</row>
    <row r="308" spans="1:33">
      <c r="A308" s="110"/>
      <c r="B308" s="111"/>
      <c r="C308" s="112"/>
      <c r="D308" s="113">
        <f>연간집계!D308</f>
        <v>0</v>
      </c>
      <c r="E308" s="50"/>
      <c r="F308" s="114"/>
      <c r="G308" s="115"/>
      <c r="H308" s="55"/>
      <c r="I308" s="112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</row>
    <row r="309" spans="1:33">
      <c r="A309" s="110"/>
      <c r="B309" s="111"/>
      <c r="C309" s="112"/>
      <c r="D309" s="113">
        <f>연간집계!D309</f>
        <v>0</v>
      </c>
      <c r="E309" s="50"/>
      <c r="F309" s="114"/>
      <c r="G309" s="115"/>
      <c r="H309" s="55"/>
      <c r="I309" s="112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</row>
    <row r="310" spans="1:33">
      <c r="A310" s="110"/>
      <c r="B310" s="111"/>
      <c r="C310" s="112"/>
      <c r="D310" s="113">
        <f>연간집계!D310</f>
        <v>0</v>
      </c>
      <c r="E310" s="50"/>
      <c r="F310" s="114"/>
      <c r="G310" s="115"/>
      <c r="H310" s="55"/>
      <c r="I310" s="112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</row>
    <row r="311" spans="1:33">
      <c r="A311" s="110"/>
      <c r="B311" s="111"/>
      <c r="C311" s="112"/>
      <c r="D311" s="113">
        <f>연간집계!D311</f>
        <v>0</v>
      </c>
      <c r="E311" s="50"/>
      <c r="F311" s="114"/>
      <c r="G311" s="115"/>
      <c r="H311" s="55"/>
      <c r="I311" s="112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</row>
    <row r="312" spans="1:33">
      <c r="A312" s="110"/>
      <c r="B312" s="111"/>
      <c r="C312" s="112"/>
      <c r="D312" s="113">
        <f>연간집계!D312</f>
        <v>0</v>
      </c>
      <c r="E312" s="50"/>
      <c r="F312" s="114"/>
      <c r="G312" s="115"/>
      <c r="H312" s="55"/>
      <c r="I312" s="112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</row>
    <row r="313" spans="1:33">
      <c r="A313" s="110"/>
      <c r="B313" s="111"/>
      <c r="C313" s="112"/>
      <c r="D313" s="113">
        <f>연간집계!D313</f>
        <v>0</v>
      </c>
      <c r="E313" s="50"/>
      <c r="F313" s="114"/>
      <c r="G313" s="115"/>
      <c r="H313" s="55"/>
      <c r="I313" s="112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</row>
    <row r="314" spans="1:33">
      <c r="A314" s="110"/>
      <c r="B314" s="111"/>
      <c r="C314" s="112"/>
      <c r="D314" s="113">
        <f>연간집계!D314</f>
        <v>0</v>
      </c>
      <c r="E314" s="50"/>
      <c r="F314" s="114"/>
      <c r="G314" s="115"/>
      <c r="H314" s="55"/>
      <c r="I314" s="112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</row>
    <row r="315" spans="1:33">
      <c r="A315" s="110"/>
      <c r="B315" s="111"/>
      <c r="C315" s="112"/>
      <c r="D315" s="113">
        <f>연간집계!D315</f>
        <v>0</v>
      </c>
      <c r="E315" s="50"/>
      <c r="F315" s="114"/>
      <c r="G315" s="115"/>
      <c r="H315" s="55"/>
      <c r="I315" s="112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</row>
    <row r="316" spans="1:33">
      <c r="A316" s="110"/>
      <c r="B316" s="111"/>
      <c r="C316" s="112"/>
      <c r="D316" s="113">
        <f>연간집계!D316</f>
        <v>0</v>
      </c>
      <c r="E316" s="50"/>
      <c r="F316" s="114"/>
      <c r="G316" s="115"/>
      <c r="H316" s="55"/>
      <c r="I316" s="112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</row>
    <row r="317" spans="1:33">
      <c r="A317" s="110"/>
      <c r="B317" s="111"/>
      <c r="C317" s="112"/>
      <c r="D317" s="113">
        <f>연간집계!D317</f>
        <v>0</v>
      </c>
      <c r="E317" s="50"/>
      <c r="F317" s="114"/>
      <c r="G317" s="115"/>
      <c r="H317" s="55"/>
      <c r="I317" s="112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</row>
    <row r="318" spans="1:33">
      <c r="A318" s="110"/>
      <c r="B318" s="111"/>
      <c r="C318" s="112"/>
      <c r="D318" s="113">
        <f>연간집계!D318</f>
        <v>0</v>
      </c>
      <c r="E318" s="50"/>
      <c r="F318" s="114"/>
      <c r="G318" s="115"/>
      <c r="H318" s="55"/>
      <c r="I318" s="112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</row>
    <row r="319" spans="1:33">
      <c r="A319" s="110"/>
      <c r="B319" s="111"/>
      <c r="C319" s="112"/>
      <c r="D319" s="113">
        <f>연간집계!D319</f>
        <v>0</v>
      </c>
      <c r="E319" s="50"/>
      <c r="F319" s="114"/>
      <c r="G319" s="115"/>
      <c r="H319" s="55"/>
      <c r="I319" s="112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</row>
    <row r="320" spans="1:33">
      <c r="A320" s="110"/>
      <c r="B320" s="111"/>
      <c r="C320" s="112"/>
      <c r="D320" s="113">
        <f>연간집계!D320</f>
        <v>0</v>
      </c>
      <c r="E320" s="50"/>
      <c r="F320" s="114"/>
      <c r="G320" s="115"/>
      <c r="H320" s="55"/>
      <c r="I320" s="112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</row>
    <row r="321" spans="1:33">
      <c r="A321" s="110"/>
      <c r="B321" s="111"/>
      <c r="C321" s="112"/>
      <c r="D321" s="113">
        <f>연간집계!D321</f>
        <v>0</v>
      </c>
      <c r="E321" s="50"/>
      <c r="F321" s="114"/>
      <c r="G321" s="115"/>
      <c r="H321" s="55"/>
      <c r="I321" s="112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</row>
    <row r="322" spans="1:33">
      <c r="A322" s="110"/>
      <c r="B322" s="111"/>
      <c r="C322" s="112"/>
      <c r="D322" s="113">
        <f>연간집계!D322</f>
        <v>0</v>
      </c>
      <c r="E322" s="50"/>
      <c r="F322" s="114"/>
      <c r="G322" s="115"/>
      <c r="H322" s="55"/>
      <c r="I322" s="112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</row>
    <row r="323" spans="1:33">
      <c r="A323" s="110"/>
      <c r="B323" s="111"/>
      <c r="C323" s="112"/>
      <c r="D323" s="113">
        <f>연간집계!D323</f>
        <v>0</v>
      </c>
      <c r="E323" s="50"/>
      <c r="F323" s="114"/>
      <c r="G323" s="115"/>
      <c r="H323" s="55"/>
      <c r="I323" s="112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</row>
    <row r="324" spans="1:33">
      <c r="A324" s="110"/>
      <c r="B324" s="111"/>
      <c r="C324" s="112"/>
      <c r="D324" s="113">
        <f>연간집계!D324</f>
        <v>0</v>
      </c>
      <c r="E324" s="50"/>
      <c r="F324" s="114"/>
      <c r="G324" s="115"/>
      <c r="H324" s="55"/>
      <c r="I324" s="112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</row>
    <row r="325" spans="1:33">
      <c r="A325" s="110"/>
      <c r="B325" s="111"/>
      <c r="C325" s="112"/>
      <c r="D325" s="113">
        <f>연간집계!D325</f>
        <v>0</v>
      </c>
      <c r="E325" s="50"/>
      <c r="F325" s="114"/>
      <c r="G325" s="115"/>
      <c r="H325" s="55"/>
      <c r="I325" s="112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</row>
    <row r="326" spans="1:33">
      <c r="A326" s="110"/>
      <c r="B326" s="111"/>
      <c r="C326" s="112"/>
      <c r="D326" s="113">
        <f>연간집계!D326</f>
        <v>0</v>
      </c>
      <c r="E326" s="50"/>
      <c r="F326" s="114"/>
      <c r="G326" s="115"/>
      <c r="H326" s="55"/>
      <c r="I326" s="112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</row>
    <row r="327" spans="1:33">
      <c r="A327" s="110"/>
      <c r="B327" s="111"/>
      <c r="C327" s="112"/>
      <c r="D327" s="113">
        <f>연간집계!D327</f>
        <v>0</v>
      </c>
      <c r="E327" s="50"/>
      <c r="F327" s="114"/>
      <c r="G327" s="115"/>
      <c r="H327" s="55"/>
      <c r="I327" s="112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</row>
    <row r="328" spans="1:33">
      <c r="A328" s="110"/>
      <c r="B328" s="111"/>
      <c r="C328" s="112"/>
      <c r="D328" s="113">
        <f>연간집계!D328</f>
        <v>0</v>
      </c>
      <c r="E328" s="50"/>
      <c r="F328" s="114"/>
      <c r="G328" s="115"/>
      <c r="H328" s="55"/>
      <c r="I328" s="112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</row>
    <row r="329" spans="1:33">
      <c r="A329" s="110"/>
      <c r="B329" s="111"/>
      <c r="C329" s="112"/>
      <c r="D329" s="113">
        <f>연간집계!D329</f>
        <v>0</v>
      </c>
      <c r="E329" s="50"/>
      <c r="F329" s="114"/>
      <c r="G329" s="115"/>
      <c r="H329" s="55"/>
      <c r="I329" s="112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</row>
    <row r="330" spans="1:33">
      <c r="A330" s="110"/>
      <c r="B330" s="111"/>
      <c r="C330" s="112"/>
      <c r="D330" s="113">
        <f>연간집계!D330</f>
        <v>0</v>
      </c>
      <c r="E330" s="50"/>
      <c r="F330" s="114"/>
      <c r="G330" s="115"/>
      <c r="H330" s="55"/>
      <c r="I330" s="112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</row>
    <row r="331" spans="1:33">
      <c r="A331" s="110"/>
      <c r="B331" s="111"/>
      <c r="C331" s="112"/>
      <c r="D331" s="113">
        <f>연간집계!D331</f>
        <v>0</v>
      </c>
      <c r="E331" s="50"/>
      <c r="F331" s="114"/>
      <c r="G331" s="115"/>
      <c r="H331" s="55"/>
      <c r="I331" s="112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</row>
    <row r="332" spans="1:33">
      <c r="A332" s="110"/>
      <c r="B332" s="111"/>
      <c r="C332" s="112"/>
      <c r="D332" s="113">
        <f>연간집계!D332</f>
        <v>0</v>
      </c>
      <c r="E332" s="50"/>
      <c r="F332" s="114"/>
      <c r="G332" s="115"/>
      <c r="H332" s="55"/>
      <c r="I332" s="112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</row>
    <row r="333" spans="1:33">
      <c r="A333" s="110"/>
      <c r="B333" s="111"/>
      <c r="C333" s="112"/>
      <c r="D333" s="113">
        <f>연간집계!D333</f>
        <v>0</v>
      </c>
      <c r="E333" s="50"/>
      <c r="F333" s="114"/>
      <c r="G333" s="115"/>
      <c r="H333" s="55"/>
      <c r="I333" s="112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</row>
    <row r="334" spans="1:33">
      <c r="A334" s="110"/>
      <c r="B334" s="111"/>
      <c r="C334" s="112"/>
      <c r="D334" s="113">
        <f>연간집계!D334</f>
        <v>0</v>
      </c>
      <c r="E334" s="50"/>
      <c r="F334" s="114"/>
      <c r="G334" s="115"/>
      <c r="H334" s="55"/>
      <c r="I334" s="112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</row>
    <row r="335" spans="1:33">
      <c r="A335" s="110"/>
      <c r="B335" s="111"/>
      <c r="C335" s="112"/>
      <c r="D335" s="113">
        <f>연간집계!D335</f>
        <v>0</v>
      </c>
      <c r="E335" s="50"/>
      <c r="F335" s="114"/>
      <c r="G335" s="115"/>
      <c r="H335" s="55"/>
      <c r="I335" s="112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</row>
    <row r="336" spans="1:33">
      <c r="A336" s="110"/>
      <c r="B336" s="111"/>
      <c r="C336" s="112"/>
      <c r="D336" s="113">
        <f>연간집계!D336</f>
        <v>0</v>
      </c>
      <c r="E336" s="50"/>
      <c r="F336" s="114"/>
      <c r="G336" s="115"/>
      <c r="H336" s="55"/>
      <c r="I336" s="112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</row>
    <row r="337" spans="1:33">
      <c r="A337" s="110"/>
      <c r="B337" s="111"/>
      <c r="C337" s="112"/>
      <c r="D337" s="113">
        <f>연간집계!D337</f>
        <v>0</v>
      </c>
      <c r="E337" s="50"/>
      <c r="F337" s="114"/>
      <c r="G337" s="115"/>
      <c r="H337" s="55"/>
      <c r="I337" s="112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</row>
    <row r="338" spans="1:33">
      <c r="A338" s="110"/>
      <c r="B338" s="111"/>
      <c r="C338" s="112"/>
      <c r="D338" s="113">
        <f>연간집계!D338</f>
        <v>0</v>
      </c>
      <c r="E338" s="50"/>
      <c r="F338" s="114"/>
      <c r="G338" s="115"/>
      <c r="H338" s="55"/>
      <c r="I338" s="112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</row>
    <row r="339" spans="1:33">
      <c r="A339" s="110"/>
      <c r="B339" s="111"/>
      <c r="C339" s="112"/>
      <c r="D339" s="113">
        <f>연간집계!D339</f>
        <v>0</v>
      </c>
      <c r="E339" s="50"/>
      <c r="F339" s="114"/>
      <c r="G339" s="115"/>
      <c r="H339" s="55"/>
      <c r="I339" s="112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</row>
    <row r="340" spans="1:33">
      <c r="A340" s="110"/>
      <c r="B340" s="111"/>
      <c r="C340" s="112"/>
      <c r="D340" s="113">
        <f>연간집계!D340</f>
        <v>0</v>
      </c>
      <c r="E340" s="50"/>
      <c r="F340" s="114"/>
      <c r="G340" s="115"/>
      <c r="H340" s="55"/>
      <c r="I340" s="112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</row>
    <row r="341" spans="1:33">
      <c r="A341" s="110"/>
      <c r="B341" s="111"/>
      <c r="C341" s="112"/>
      <c r="D341" s="113">
        <f>연간집계!D341</f>
        <v>0</v>
      </c>
      <c r="E341" s="50"/>
      <c r="F341" s="114"/>
      <c r="G341" s="115"/>
      <c r="H341" s="55"/>
      <c r="I341" s="112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</row>
    <row r="342" spans="1:33">
      <c r="A342" s="110"/>
      <c r="B342" s="111"/>
      <c r="C342" s="112"/>
      <c r="D342" s="113">
        <f>연간집계!D342</f>
        <v>0</v>
      </c>
      <c r="E342" s="50"/>
      <c r="F342" s="114"/>
      <c r="G342" s="115"/>
      <c r="H342" s="55"/>
      <c r="I342" s="112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</row>
    <row r="343" spans="1:33">
      <c r="A343" s="110"/>
      <c r="B343" s="111"/>
      <c r="C343" s="112"/>
      <c r="D343" s="113">
        <f>연간집계!D343</f>
        <v>0</v>
      </c>
      <c r="E343" s="50"/>
      <c r="F343" s="114"/>
      <c r="G343" s="115"/>
      <c r="H343" s="55"/>
      <c r="I343" s="112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</row>
    <row r="344" spans="1:33">
      <c r="A344" s="110"/>
      <c r="B344" s="111"/>
      <c r="C344" s="112"/>
      <c r="D344" s="113">
        <f>연간집계!D344</f>
        <v>0</v>
      </c>
      <c r="E344" s="50"/>
      <c r="F344" s="114"/>
      <c r="G344" s="115"/>
      <c r="H344" s="55"/>
      <c r="I344" s="112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</row>
    <row r="345" spans="1:33">
      <c r="A345" s="110"/>
      <c r="B345" s="111"/>
      <c r="C345" s="112"/>
      <c r="D345" s="113">
        <f>연간집계!D345</f>
        <v>0</v>
      </c>
      <c r="E345" s="50"/>
      <c r="F345" s="114"/>
      <c r="G345" s="115"/>
      <c r="H345" s="55"/>
      <c r="I345" s="112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</row>
    <row r="346" spans="1:33">
      <c r="A346" s="110"/>
      <c r="B346" s="111"/>
      <c r="C346" s="112"/>
      <c r="D346" s="113">
        <f>연간집계!D346</f>
        <v>0</v>
      </c>
      <c r="E346" s="50"/>
      <c r="F346" s="114"/>
      <c r="G346" s="115"/>
      <c r="H346" s="55"/>
      <c r="I346" s="112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</row>
    <row r="347" spans="1:33">
      <c r="A347" s="110"/>
      <c r="B347" s="111"/>
      <c r="C347" s="112"/>
      <c r="D347" s="113">
        <f>연간집계!D347</f>
        <v>0</v>
      </c>
      <c r="E347" s="50"/>
      <c r="F347" s="114"/>
      <c r="G347" s="115"/>
      <c r="H347" s="55"/>
      <c r="I347" s="112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</row>
    <row r="348" spans="1:33">
      <c r="A348" s="110"/>
      <c r="B348" s="111"/>
      <c r="C348" s="112"/>
      <c r="D348" s="113">
        <f>연간집계!D348</f>
        <v>0</v>
      </c>
      <c r="E348" s="50"/>
      <c r="F348" s="114"/>
      <c r="G348" s="115"/>
      <c r="H348" s="55"/>
      <c r="I348" s="112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</row>
    <row r="349" spans="1:33">
      <c r="A349" s="110"/>
      <c r="B349" s="111"/>
      <c r="C349" s="112"/>
      <c r="D349" s="113">
        <f>연간집계!D349</f>
        <v>0</v>
      </c>
      <c r="E349" s="50"/>
      <c r="F349" s="114"/>
      <c r="G349" s="115"/>
      <c r="H349" s="55"/>
      <c r="I349" s="112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</row>
    <row r="350" spans="1:33">
      <c r="A350" s="110"/>
      <c r="B350" s="111"/>
      <c r="C350" s="112"/>
      <c r="D350" s="113">
        <f>연간집계!D350</f>
        <v>0</v>
      </c>
      <c r="E350" s="50"/>
      <c r="F350" s="114"/>
      <c r="G350" s="115"/>
      <c r="H350" s="55"/>
      <c r="I350" s="112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</row>
    <row r="351" spans="1:33">
      <c r="A351" s="110"/>
      <c r="B351" s="111"/>
      <c r="C351" s="112"/>
      <c r="D351" s="113">
        <f>연간집계!D351</f>
        <v>0</v>
      </c>
      <c r="E351" s="50"/>
      <c r="F351" s="114"/>
      <c r="G351" s="115"/>
      <c r="H351" s="55"/>
      <c r="I351" s="112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</row>
    <row r="352" spans="1:33">
      <c r="A352" s="110"/>
      <c r="B352" s="111"/>
      <c r="C352" s="112"/>
      <c r="D352" s="113">
        <f>연간집계!D352</f>
        <v>0</v>
      </c>
      <c r="E352" s="50"/>
      <c r="F352" s="114"/>
      <c r="G352" s="115"/>
      <c r="H352" s="55"/>
      <c r="I352" s="112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</row>
    <row r="353" spans="1:33">
      <c r="A353" s="110"/>
      <c r="B353" s="111"/>
      <c r="C353" s="112"/>
      <c r="D353" s="113">
        <f>연간집계!D353</f>
        <v>0</v>
      </c>
      <c r="E353" s="50"/>
      <c r="F353" s="114"/>
      <c r="G353" s="115"/>
      <c r="H353" s="55"/>
      <c r="I353" s="112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</row>
    <row r="354" spans="1:33">
      <c r="A354" s="110"/>
      <c r="B354" s="111"/>
      <c r="C354" s="112"/>
      <c r="D354" s="113">
        <f>연간집계!D354</f>
        <v>0</v>
      </c>
      <c r="E354" s="50"/>
      <c r="F354" s="114"/>
      <c r="G354" s="115"/>
      <c r="H354" s="55"/>
      <c r="I354" s="112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</row>
    <row r="355" spans="1:33">
      <c r="A355" s="110"/>
      <c r="B355" s="111"/>
      <c r="C355" s="112"/>
      <c r="D355" s="113">
        <f>연간집계!D355</f>
        <v>0</v>
      </c>
      <c r="E355" s="50"/>
      <c r="F355" s="114"/>
      <c r="G355" s="115"/>
      <c r="H355" s="55"/>
      <c r="I355" s="112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</row>
    <row r="356" spans="1:33">
      <c r="A356" s="110"/>
      <c r="B356" s="111"/>
      <c r="C356" s="112"/>
      <c r="D356" s="113">
        <f>연간집계!D356</f>
        <v>0</v>
      </c>
      <c r="E356" s="50"/>
      <c r="F356" s="114"/>
      <c r="G356" s="115"/>
      <c r="H356" s="55"/>
      <c r="I356" s="112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</row>
    <row r="357" spans="1:33">
      <c r="A357" s="110"/>
      <c r="B357" s="111"/>
      <c r="C357" s="112"/>
      <c r="D357" s="113">
        <f>연간집계!D357</f>
        <v>0</v>
      </c>
      <c r="E357" s="50"/>
      <c r="F357" s="114"/>
      <c r="G357" s="115"/>
      <c r="H357" s="55"/>
      <c r="I357" s="112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</row>
    <row r="358" spans="1:33">
      <c r="A358" s="110"/>
      <c r="B358" s="111"/>
      <c r="C358" s="112"/>
      <c r="D358" s="113">
        <f>연간집계!D358</f>
        <v>0</v>
      </c>
      <c r="E358" s="50"/>
      <c r="F358" s="114"/>
      <c r="G358" s="115"/>
      <c r="H358" s="55"/>
      <c r="I358" s="112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</row>
    <row r="359" spans="1:33">
      <c r="A359" s="110"/>
      <c r="B359" s="111"/>
      <c r="C359" s="112"/>
      <c r="D359" s="113">
        <f>연간집계!D359</f>
        <v>0</v>
      </c>
      <c r="E359" s="50"/>
      <c r="F359" s="114"/>
      <c r="G359" s="115"/>
      <c r="H359" s="55"/>
      <c r="I359" s="112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</row>
    <row r="360" spans="1:33">
      <c r="A360" s="110"/>
      <c r="B360" s="111"/>
      <c r="C360" s="112"/>
      <c r="D360" s="113">
        <f>연간집계!D360</f>
        <v>0</v>
      </c>
      <c r="E360" s="50"/>
      <c r="F360" s="114"/>
      <c r="G360" s="115"/>
      <c r="H360" s="55"/>
      <c r="I360" s="112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</row>
    <row r="361" spans="1:33">
      <c r="A361" s="110"/>
      <c r="B361" s="111"/>
      <c r="C361" s="112"/>
      <c r="D361" s="113">
        <f>연간집계!D361</f>
        <v>0</v>
      </c>
      <c r="E361" s="50"/>
      <c r="F361" s="114"/>
      <c r="G361" s="115"/>
      <c r="H361" s="55"/>
      <c r="I361" s="112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</row>
    <row r="362" spans="1:33">
      <c r="A362" s="110"/>
      <c r="B362" s="111"/>
      <c r="C362" s="112"/>
      <c r="D362" s="113">
        <f>연간집계!D362</f>
        <v>0</v>
      </c>
      <c r="E362" s="50"/>
      <c r="F362" s="114"/>
      <c r="G362" s="115"/>
      <c r="H362" s="55"/>
      <c r="I362" s="112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</row>
    <row r="363" spans="1:33">
      <c r="A363" s="110"/>
      <c r="B363" s="111"/>
      <c r="C363" s="112"/>
      <c r="D363" s="113">
        <f>연간집계!D363</f>
        <v>0</v>
      </c>
      <c r="E363" s="50"/>
      <c r="F363" s="114"/>
      <c r="G363" s="115"/>
      <c r="H363" s="55"/>
      <c r="I363" s="112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</row>
    <row r="364" spans="1:33">
      <c r="A364" s="110"/>
      <c r="B364" s="111"/>
      <c r="C364" s="112"/>
      <c r="D364" s="113">
        <f>연간집계!D364</f>
        <v>0</v>
      </c>
      <c r="E364" s="50"/>
      <c r="F364" s="114"/>
      <c r="G364" s="115"/>
      <c r="H364" s="55"/>
      <c r="I364" s="112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</row>
    <row r="365" spans="1:33">
      <c r="A365" s="110"/>
      <c r="B365" s="111"/>
      <c r="C365" s="112"/>
      <c r="D365" s="113">
        <f>연간집계!D365</f>
        <v>0</v>
      </c>
      <c r="E365" s="50"/>
      <c r="F365" s="114"/>
      <c r="G365" s="115"/>
      <c r="H365" s="55"/>
      <c r="I365" s="112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</row>
    <row r="366" spans="1:33">
      <c r="A366" s="110"/>
      <c r="B366" s="111"/>
      <c r="C366" s="112"/>
      <c r="D366" s="113">
        <f>연간집계!D366</f>
        <v>0</v>
      </c>
      <c r="E366" s="50"/>
      <c r="F366" s="114"/>
      <c r="G366" s="115"/>
      <c r="H366" s="55"/>
      <c r="I366" s="112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</row>
    <row r="367" spans="1:33">
      <c r="A367" s="110"/>
      <c r="B367" s="111"/>
      <c r="C367" s="112"/>
      <c r="D367" s="113">
        <f>연간집계!D367</f>
        <v>0</v>
      </c>
      <c r="E367" s="50"/>
      <c r="F367" s="114"/>
      <c r="G367" s="115"/>
      <c r="H367" s="55"/>
      <c r="I367" s="112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</row>
    <row r="368" spans="1:33">
      <c r="A368" s="110"/>
      <c r="B368" s="111"/>
      <c r="C368" s="112"/>
      <c r="D368" s="113">
        <f>연간집계!D368</f>
        <v>0</v>
      </c>
      <c r="E368" s="50"/>
      <c r="F368" s="114"/>
      <c r="G368" s="115"/>
      <c r="H368" s="55"/>
      <c r="I368" s="112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</row>
    <row r="369" spans="1:33">
      <c r="A369" s="110"/>
      <c r="B369" s="111"/>
      <c r="C369" s="112"/>
      <c r="D369" s="113">
        <f>연간집계!D369</f>
        <v>0</v>
      </c>
      <c r="E369" s="50"/>
      <c r="F369" s="114"/>
      <c r="G369" s="115"/>
      <c r="H369" s="55"/>
      <c r="I369" s="112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</row>
    <row r="370" spans="1:33">
      <c r="A370" s="110"/>
      <c r="B370" s="111"/>
      <c r="C370" s="112"/>
      <c r="D370" s="113">
        <f>연간집계!D370</f>
        <v>0</v>
      </c>
      <c r="E370" s="50"/>
      <c r="F370" s="114"/>
      <c r="G370" s="115"/>
      <c r="H370" s="55"/>
      <c r="I370" s="112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</row>
    <row r="371" spans="1:33">
      <c r="A371" s="110"/>
      <c r="B371" s="111"/>
      <c r="C371" s="112"/>
      <c r="D371" s="113">
        <f>연간집계!D371</f>
        <v>0</v>
      </c>
      <c r="E371" s="50"/>
      <c r="F371" s="114"/>
      <c r="G371" s="115"/>
      <c r="H371" s="55"/>
      <c r="I371" s="112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</row>
    <row r="372" spans="1:33">
      <c r="A372" s="110"/>
      <c r="B372" s="111"/>
      <c r="C372" s="112"/>
      <c r="D372" s="113">
        <f>연간집계!D372</f>
        <v>0</v>
      </c>
      <c r="E372" s="50"/>
      <c r="F372" s="114"/>
      <c r="G372" s="115"/>
      <c r="H372" s="55"/>
      <c r="I372" s="112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</row>
    <row r="373" spans="1:33">
      <c r="A373" s="110"/>
      <c r="B373" s="111"/>
      <c r="C373" s="112"/>
      <c r="D373" s="113">
        <f>연간집계!D373</f>
        <v>0</v>
      </c>
      <c r="E373" s="50"/>
      <c r="F373" s="114"/>
      <c r="G373" s="115"/>
      <c r="H373" s="55"/>
      <c r="I373" s="112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</row>
    <row r="374" spans="1:33">
      <c r="A374" s="110"/>
      <c r="B374" s="111"/>
      <c r="C374" s="112"/>
      <c r="D374" s="113">
        <f>연간집계!D374</f>
        <v>0</v>
      </c>
      <c r="E374" s="50"/>
      <c r="F374" s="114"/>
      <c r="G374" s="115"/>
      <c r="H374" s="55"/>
      <c r="I374" s="112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</row>
    <row r="375" spans="1:33">
      <c r="A375" s="110"/>
      <c r="B375" s="111"/>
      <c r="C375" s="112"/>
      <c r="D375" s="113">
        <f>연간집계!D375</f>
        <v>0</v>
      </c>
      <c r="E375" s="50"/>
      <c r="F375" s="114"/>
      <c r="G375" s="115"/>
      <c r="H375" s="55"/>
      <c r="I375" s="112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</row>
    <row r="376" spans="1:33">
      <c r="A376" s="110"/>
      <c r="B376" s="111"/>
      <c r="C376" s="112"/>
      <c r="D376" s="113">
        <f>연간집계!D376</f>
        <v>0</v>
      </c>
      <c r="E376" s="50"/>
      <c r="F376" s="114"/>
      <c r="G376" s="115"/>
      <c r="H376" s="55"/>
      <c r="I376" s="112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</row>
    <row r="377" spans="1:33">
      <c r="A377" s="110"/>
      <c r="B377" s="111"/>
      <c r="C377" s="112"/>
      <c r="D377" s="113">
        <f>연간집계!D377</f>
        <v>0</v>
      </c>
      <c r="E377" s="50"/>
      <c r="F377" s="114"/>
      <c r="G377" s="115"/>
      <c r="H377" s="55"/>
      <c r="I377" s="112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</row>
    <row r="378" spans="1:33">
      <c r="A378" s="110"/>
      <c r="B378" s="111"/>
      <c r="C378" s="112"/>
      <c r="D378" s="113">
        <f>연간집계!D378</f>
        <v>0</v>
      </c>
      <c r="E378" s="50"/>
      <c r="F378" s="114"/>
      <c r="G378" s="115"/>
      <c r="H378" s="55"/>
      <c r="I378" s="112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</row>
    <row r="379" spans="1:33">
      <c r="A379" s="110"/>
      <c r="B379" s="111"/>
      <c r="C379" s="112"/>
      <c r="D379" s="113">
        <f>연간집계!D379</f>
        <v>0</v>
      </c>
      <c r="E379" s="50"/>
      <c r="F379" s="114"/>
      <c r="G379" s="115"/>
      <c r="H379" s="55"/>
      <c r="I379" s="112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</row>
    <row r="380" spans="1:33">
      <c r="A380" s="110"/>
      <c r="B380" s="111"/>
      <c r="C380" s="112"/>
      <c r="D380" s="113">
        <f>연간집계!D380</f>
        <v>0</v>
      </c>
      <c r="E380" s="50"/>
      <c r="F380" s="114"/>
      <c r="G380" s="115"/>
      <c r="H380" s="55"/>
      <c r="I380" s="112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</row>
    <row r="381" spans="1:33">
      <c r="A381" s="110"/>
      <c r="B381" s="111"/>
      <c r="C381" s="112"/>
      <c r="D381" s="113">
        <f>연간집계!D381</f>
        <v>0</v>
      </c>
      <c r="E381" s="50"/>
      <c r="F381" s="114"/>
      <c r="G381" s="115"/>
      <c r="H381" s="55"/>
      <c r="I381" s="112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</row>
    <row r="382" spans="1:33">
      <c r="A382" s="110"/>
      <c r="B382" s="111"/>
      <c r="C382" s="112"/>
      <c r="D382" s="113"/>
      <c r="E382" s="50"/>
      <c r="F382" s="114"/>
      <c r="G382" s="115"/>
      <c r="H382" s="55"/>
      <c r="I382" s="112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</row>
    <row r="383" spans="1:33">
      <c r="A383" s="110"/>
      <c r="B383" s="111"/>
      <c r="C383" s="112"/>
      <c r="D383" s="113"/>
      <c r="E383" s="50"/>
      <c r="F383" s="114"/>
      <c r="G383" s="115"/>
      <c r="H383" s="55"/>
      <c r="I383" s="112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</row>
    <row r="384" spans="1:33">
      <c r="A384" s="110"/>
      <c r="B384" s="111"/>
      <c r="C384" s="112"/>
      <c r="D384" s="113"/>
      <c r="E384" s="50"/>
      <c r="F384" s="114"/>
      <c r="G384" s="115"/>
      <c r="H384" s="55"/>
      <c r="I384" s="112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</row>
    <row r="385" spans="1:33">
      <c r="A385" s="110"/>
      <c r="B385" s="111"/>
      <c r="C385" s="112"/>
      <c r="D385" s="113"/>
      <c r="E385" s="50"/>
      <c r="F385" s="114"/>
      <c r="G385" s="115"/>
      <c r="H385" s="55"/>
      <c r="I385" s="112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</row>
    <row r="386" spans="1:33">
      <c r="A386" s="110"/>
      <c r="B386" s="111"/>
      <c r="C386" s="112"/>
      <c r="D386" s="113"/>
      <c r="E386" s="50"/>
      <c r="F386" s="114"/>
      <c r="G386" s="115"/>
      <c r="H386" s="55"/>
      <c r="I386" s="112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</row>
    <row r="387" spans="1:33">
      <c r="A387" s="110"/>
      <c r="B387" s="111"/>
      <c r="C387" s="112"/>
      <c r="D387" s="113"/>
      <c r="E387" s="50"/>
      <c r="F387" s="114"/>
      <c r="G387" s="115"/>
      <c r="H387" s="55"/>
      <c r="I387" s="112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</row>
    <row r="388" spans="1:33">
      <c r="A388" s="110"/>
      <c r="B388" s="111"/>
      <c r="C388" s="112"/>
      <c r="D388" s="113"/>
      <c r="E388" s="50"/>
      <c r="F388" s="114"/>
      <c r="G388" s="115"/>
      <c r="H388" s="55"/>
      <c r="I388" s="112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</row>
    <row r="389" spans="1:33">
      <c r="A389" s="110"/>
      <c r="B389" s="111"/>
      <c r="C389" s="112"/>
      <c r="D389" s="113"/>
      <c r="E389" s="50"/>
      <c r="F389" s="114"/>
      <c r="G389" s="115"/>
      <c r="H389" s="55"/>
      <c r="I389" s="112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</row>
    <row r="390" spans="1:33">
      <c r="A390" s="110"/>
      <c r="B390" s="111"/>
      <c r="C390" s="112"/>
      <c r="D390" s="113"/>
      <c r="E390" s="50"/>
      <c r="F390" s="114"/>
      <c r="G390" s="115"/>
      <c r="H390" s="55"/>
      <c r="I390" s="112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</row>
    <row r="391" spans="1:33">
      <c r="A391" s="110"/>
      <c r="B391" s="111"/>
      <c r="C391" s="112"/>
      <c r="D391" s="113"/>
      <c r="E391" s="50"/>
      <c r="F391" s="114"/>
      <c r="G391" s="115"/>
      <c r="H391" s="55"/>
      <c r="I391" s="112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</row>
    <row r="392" spans="1:33">
      <c r="A392" s="110"/>
      <c r="B392" s="111"/>
      <c r="C392" s="112"/>
      <c r="D392" s="113"/>
      <c r="E392" s="50"/>
      <c r="F392" s="114"/>
      <c r="G392" s="115"/>
      <c r="H392" s="55"/>
      <c r="I392" s="112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</row>
    <row r="393" spans="1:33">
      <c r="A393" s="110"/>
      <c r="B393" s="111"/>
      <c r="C393" s="112"/>
      <c r="D393" s="113"/>
      <c r="E393" s="50"/>
      <c r="F393" s="114"/>
      <c r="G393" s="115"/>
      <c r="H393" s="55"/>
      <c r="I393" s="112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</row>
    <row r="394" spans="1:33">
      <c r="A394" s="110"/>
      <c r="B394" s="111"/>
      <c r="C394" s="112"/>
      <c r="D394" s="113"/>
      <c r="E394" s="50"/>
      <c r="F394" s="114"/>
      <c r="G394" s="115"/>
      <c r="H394" s="55"/>
      <c r="I394" s="112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</row>
    <row r="395" spans="1:33">
      <c r="A395" s="110"/>
      <c r="B395" s="111"/>
      <c r="C395" s="112"/>
      <c r="D395" s="113"/>
      <c r="E395" s="50"/>
      <c r="F395" s="114"/>
      <c r="G395" s="115"/>
      <c r="H395" s="55"/>
      <c r="I395" s="112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</row>
    <row r="396" spans="1:33">
      <c r="A396" s="110"/>
      <c r="B396" s="111"/>
      <c r="C396" s="112"/>
      <c r="D396" s="113"/>
      <c r="E396" s="50"/>
      <c r="F396" s="114"/>
      <c r="G396" s="115"/>
      <c r="H396" s="55"/>
      <c r="I396" s="112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</row>
    <row r="397" spans="1:33">
      <c r="A397" s="110"/>
      <c r="B397" s="111"/>
      <c r="C397" s="112"/>
      <c r="D397" s="113"/>
      <c r="E397" s="50"/>
      <c r="F397" s="114"/>
      <c r="G397" s="115"/>
      <c r="H397" s="55"/>
      <c r="I397" s="112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</row>
    <row r="398" spans="1:33">
      <c r="A398" s="110"/>
      <c r="B398" s="111"/>
      <c r="C398" s="112"/>
      <c r="D398" s="113"/>
      <c r="E398" s="50"/>
      <c r="F398" s="114"/>
      <c r="G398" s="115"/>
      <c r="H398" s="55"/>
      <c r="I398" s="112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</row>
    <row r="399" spans="1:33">
      <c r="A399" s="110"/>
      <c r="B399" s="111"/>
      <c r="C399" s="112"/>
      <c r="D399" s="113"/>
      <c r="E399" s="50"/>
      <c r="F399" s="114"/>
      <c r="G399" s="115"/>
      <c r="H399" s="55"/>
      <c r="I399" s="112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</row>
    <row r="400" spans="1:33">
      <c r="A400" s="110"/>
      <c r="B400" s="111"/>
      <c r="C400" s="112"/>
      <c r="D400" s="113"/>
      <c r="E400" s="50"/>
      <c r="F400" s="114"/>
      <c r="G400" s="115"/>
      <c r="H400" s="55"/>
      <c r="I400" s="112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</row>
    <row r="401" spans="1:33">
      <c r="A401" s="110"/>
      <c r="B401" s="111"/>
      <c r="C401" s="112"/>
      <c r="D401" s="113"/>
      <c r="E401" s="50"/>
      <c r="F401" s="114"/>
      <c r="G401" s="115"/>
      <c r="H401" s="55"/>
      <c r="I401" s="112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</row>
    <row r="402" spans="1:33">
      <c r="A402" s="110"/>
      <c r="B402" s="111"/>
      <c r="C402" s="112"/>
      <c r="D402" s="113"/>
      <c r="E402" s="50"/>
      <c r="F402" s="114"/>
      <c r="G402" s="115"/>
      <c r="H402" s="55"/>
      <c r="I402" s="112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</row>
    <row r="403" spans="1:33">
      <c r="A403" s="110"/>
      <c r="B403" s="111"/>
      <c r="C403" s="112"/>
      <c r="D403" s="113"/>
      <c r="E403" s="50"/>
      <c r="F403" s="114"/>
      <c r="G403" s="115"/>
      <c r="H403" s="55"/>
      <c r="I403" s="112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</row>
    <row r="404" spans="1:33">
      <c r="A404" s="110"/>
      <c r="B404" s="111"/>
      <c r="C404" s="112"/>
      <c r="D404" s="113"/>
      <c r="E404" s="50"/>
      <c r="F404" s="114"/>
      <c r="G404" s="115"/>
      <c r="H404" s="55"/>
      <c r="I404" s="112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</row>
    <row r="405" spans="1:33">
      <c r="A405" s="110"/>
      <c r="B405" s="111"/>
      <c r="C405" s="112"/>
      <c r="D405" s="113"/>
      <c r="E405" s="50"/>
      <c r="F405" s="114"/>
      <c r="G405" s="115"/>
      <c r="H405" s="55"/>
      <c r="I405" s="112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</row>
    <row r="406" spans="1:33">
      <c r="A406" s="110"/>
      <c r="B406" s="111"/>
      <c r="C406" s="112"/>
      <c r="D406" s="113"/>
      <c r="E406" s="50"/>
      <c r="F406" s="114"/>
      <c r="G406" s="115"/>
      <c r="H406" s="55"/>
      <c r="I406" s="112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</row>
    <row r="407" spans="1:33">
      <c r="A407" s="110"/>
      <c r="B407" s="111"/>
      <c r="C407" s="112"/>
      <c r="D407" s="113"/>
      <c r="E407" s="50"/>
      <c r="F407" s="114"/>
      <c r="G407" s="115"/>
      <c r="H407" s="55"/>
      <c r="I407" s="112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</row>
    <row r="408" spans="1:33">
      <c r="A408" s="110"/>
      <c r="B408" s="111"/>
      <c r="C408" s="112"/>
      <c r="D408" s="113"/>
      <c r="E408" s="50"/>
      <c r="F408" s="114"/>
      <c r="G408" s="115"/>
      <c r="H408" s="55"/>
      <c r="I408" s="112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</row>
    <row r="409" spans="1:33">
      <c r="A409" s="110"/>
      <c r="B409" s="111"/>
      <c r="C409" s="112"/>
      <c r="D409" s="113"/>
      <c r="E409" s="50"/>
      <c r="F409" s="114"/>
      <c r="G409" s="115"/>
      <c r="H409" s="55"/>
      <c r="I409" s="112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</row>
    <row r="410" spans="1:33">
      <c r="A410" s="110"/>
      <c r="B410" s="111"/>
      <c r="C410" s="112"/>
      <c r="D410" s="113"/>
      <c r="E410" s="50"/>
      <c r="F410" s="114"/>
      <c r="G410" s="115"/>
      <c r="H410" s="55"/>
      <c r="I410" s="112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</row>
    <row r="411" spans="1:33">
      <c r="A411" s="110"/>
      <c r="B411" s="111"/>
      <c r="C411" s="112"/>
      <c r="D411" s="113"/>
      <c r="E411" s="50"/>
      <c r="F411" s="114"/>
      <c r="G411" s="115"/>
      <c r="H411" s="55"/>
      <c r="I411" s="112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</row>
    <row r="412" spans="1:33">
      <c r="A412" s="110"/>
      <c r="B412" s="111"/>
      <c r="C412" s="112"/>
      <c r="D412" s="113"/>
      <c r="E412" s="50"/>
      <c r="F412" s="114"/>
      <c r="G412" s="115"/>
      <c r="H412" s="55"/>
      <c r="I412" s="112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</row>
    <row r="413" spans="1:33">
      <c r="A413" s="110"/>
      <c r="B413" s="111"/>
      <c r="C413" s="112"/>
      <c r="D413" s="113"/>
      <c r="E413" s="50"/>
      <c r="F413" s="114"/>
      <c r="G413" s="115"/>
      <c r="H413" s="55"/>
      <c r="I413" s="112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</row>
    <row r="414" spans="1:33">
      <c r="A414" s="110"/>
      <c r="B414" s="111"/>
      <c r="C414" s="112"/>
      <c r="D414" s="113"/>
      <c r="E414" s="50"/>
      <c r="F414" s="114"/>
      <c r="G414" s="115"/>
      <c r="H414" s="55"/>
      <c r="I414" s="112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</row>
    <row r="415" spans="1:33">
      <c r="A415" s="110"/>
      <c r="B415" s="111"/>
      <c r="C415" s="112"/>
      <c r="D415" s="113"/>
      <c r="E415" s="50"/>
      <c r="F415" s="114"/>
      <c r="G415" s="115"/>
      <c r="H415" s="55"/>
      <c r="I415" s="112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</row>
    <row r="416" spans="1:33">
      <c r="A416" s="110"/>
      <c r="B416" s="111"/>
      <c r="C416" s="112"/>
      <c r="D416" s="113"/>
      <c r="E416" s="50"/>
      <c r="F416" s="114"/>
      <c r="G416" s="115"/>
      <c r="H416" s="55"/>
      <c r="I416" s="112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</row>
    <row r="417" spans="1:33">
      <c r="A417" s="110"/>
      <c r="B417" s="111"/>
      <c r="C417" s="112"/>
      <c r="D417" s="113"/>
      <c r="E417" s="50"/>
      <c r="F417" s="114"/>
      <c r="G417" s="115"/>
      <c r="H417" s="55"/>
      <c r="I417" s="112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</row>
    <row r="418" spans="1:33">
      <c r="A418" s="110"/>
      <c r="B418" s="111"/>
      <c r="C418" s="112"/>
      <c r="D418" s="113"/>
      <c r="E418" s="50"/>
      <c r="F418" s="114"/>
      <c r="G418" s="115"/>
      <c r="H418" s="55"/>
      <c r="I418" s="112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</row>
    <row r="419" spans="1:33">
      <c r="A419" s="110"/>
      <c r="B419" s="111"/>
      <c r="C419" s="112"/>
      <c r="D419" s="113"/>
      <c r="E419" s="50"/>
      <c r="F419" s="114"/>
      <c r="G419" s="115"/>
      <c r="H419" s="55"/>
      <c r="I419" s="112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</row>
    <row r="420" spans="1:33">
      <c r="A420" s="110"/>
      <c r="B420" s="111"/>
      <c r="C420" s="112"/>
      <c r="D420" s="113"/>
      <c r="E420" s="50"/>
      <c r="F420" s="114"/>
      <c r="G420" s="115"/>
      <c r="H420" s="55"/>
      <c r="I420" s="112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</row>
    <row r="421" spans="1:33">
      <c r="A421" s="110"/>
      <c r="B421" s="111"/>
      <c r="C421" s="112"/>
      <c r="D421" s="113"/>
      <c r="E421" s="50"/>
      <c r="F421" s="114"/>
      <c r="G421" s="115"/>
      <c r="H421" s="55"/>
      <c r="I421" s="112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</row>
    <row r="422" spans="1:33">
      <c r="A422" s="110"/>
      <c r="B422" s="111"/>
      <c r="C422" s="112"/>
      <c r="D422" s="113"/>
      <c r="E422" s="50"/>
      <c r="F422" s="114"/>
      <c r="G422" s="115"/>
      <c r="H422" s="55"/>
      <c r="I422" s="112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</row>
    <row r="423" spans="1:33">
      <c r="A423" s="110"/>
      <c r="B423" s="111"/>
      <c r="C423" s="112"/>
      <c r="D423" s="113"/>
      <c r="E423" s="50"/>
      <c r="F423" s="114"/>
      <c r="G423" s="115"/>
      <c r="H423" s="55"/>
      <c r="I423" s="112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</row>
    <row r="424" spans="1:33">
      <c r="A424" s="110"/>
      <c r="B424" s="111"/>
      <c r="C424" s="112"/>
      <c r="D424" s="113"/>
      <c r="E424" s="50"/>
      <c r="F424" s="114"/>
      <c r="G424" s="115"/>
      <c r="H424" s="55"/>
      <c r="I424" s="112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</row>
    <row r="425" spans="1:33">
      <c r="A425" s="110"/>
      <c r="B425" s="111"/>
      <c r="C425" s="112"/>
      <c r="D425" s="113"/>
      <c r="E425" s="50"/>
      <c r="F425" s="114"/>
      <c r="G425" s="115"/>
      <c r="H425" s="55"/>
      <c r="I425" s="112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</row>
    <row r="426" spans="1:33">
      <c r="A426" s="110"/>
      <c r="B426" s="111"/>
      <c r="C426" s="112"/>
      <c r="D426" s="113"/>
      <c r="E426" s="50"/>
      <c r="F426" s="114"/>
      <c r="G426" s="115"/>
      <c r="H426" s="55"/>
      <c r="I426" s="112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</row>
    <row r="427" spans="1:33">
      <c r="A427" s="110"/>
      <c r="B427" s="111"/>
      <c r="C427" s="112"/>
      <c r="D427" s="113"/>
      <c r="E427" s="50"/>
      <c r="F427" s="114"/>
      <c r="G427" s="115"/>
      <c r="H427" s="55"/>
      <c r="I427" s="112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</row>
    <row r="428" spans="1:33">
      <c r="A428" s="110"/>
      <c r="B428" s="111"/>
      <c r="C428" s="112"/>
      <c r="D428" s="113"/>
      <c r="E428" s="50"/>
      <c r="F428" s="114"/>
      <c r="G428" s="115"/>
      <c r="H428" s="55"/>
      <c r="I428" s="112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</row>
    <row r="429" spans="1:33">
      <c r="A429" s="110"/>
      <c r="B429" s="111"/>
      <c r="C429" s="112"/>
      <c r="D429" s="113"/>
      <c r="E429" s="50"/>
      <c r="F429" s="114"/>
      <c r="G429" s="115"/>
      <c r="H429" s="55"/>
      <c r="I429" s="112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</row>
    <row r="430" spans="1:33">
      <c r="A430" s="110"/>
      <c r="B430" s="111"/>
      <c r="C430" s="112"/>
      <c r="D430" s="113"/>
      <c r="E430" s="50"/>
      <c r="F430" s="114"/>
      <c r="G430" s="115"/>
      <c r="H430" s="55"/>
      <c r="I430" s="112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</row>
    <row r="431" spans="1:33">
      <c r="A431" s="110"/>
      <c r="B431" s="111"/>
      <c r="C431" s="112"/>
      <c r="D431" s="113"/>
      <c r="E431" s="50"/>
      <c r="F431" s="114"/>
      <c r="G431" s="115"/>
      <c r="H431" s="55"/>
      <c r="I431" s="112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</row>
    <row r="432" spans="1:33">
      <c r="A432" s="110"/>
      <c r="B432" s="111"/>
      <c r="C432" s="112"/>
      <c r="D432" s="113"/>
      <c r="E432" s="50"/>
      <c r="F432" s="114"/>
      <c r="G432" s="115"/>
      <c r="H432" s="55"/>
      <c r="I432" s="112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</row>
    <row r="433" spans="1:33">
      <c r="A433" s="110"/>
      <c r="B433" s="111"/>
      <c r="C433" s="112"/>
      <c r="D433" s="113"/>
      <c r="E433" s="50"/>
      <c r="F433" s="114"/>
      <c r="G433" s="115"/>
      <c r="H433" s="55"/>
      <c r="I433" s="112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</row>
    <row r="434" spans="1:33">
      <c r="A434" s="110"/>
      <c r="B434" s="111"/>
      <c r="C434" s="112"/>
      <c r="D434" s="113"/>
      <c r="E434" s="50"/>
      <c r="F434" s="114"/>
      <c r="G434" s="115"/>
      <c r="H434" s="55"/>
      <c r="I434" s="112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</row>
    <row r="435" spans="1:33">
      <c r="A435" s="110"/>
      <c r="B435" s="111"/>
      <c r="C435" s="112"/>
      <c r="D435" s="113"/>
      <c r="E435" s="50"/>
      <c r="F435" s="114"/>
      <c r="G435" s="115"/>
      <c r="H435" s="55"/>
      <c r="I435" s="112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</row>
    <row r="436" spans="1:33">
      <c r="A436" s="110"/>
      <c r="B436" s="111"/>
      <c r="C436" s="112"/>
      <c r="D436" s="113"/>
      <c r="E436" s="50"/>
      <c r="F436" s="114"/>
      <c r="G436" s="115"/>
      <c r="H436" s="55"/>
      <c r="I436" s="112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</row>
    <row r="437" spans="1:33">
      <c r="A437" s="110"/>
      <c r="B437" s="111"/>
      <c r="C437" s="112"/>
      <c r="D437" s="113"/>
      <c r="E437" s="50"/>
      <c r="F437" s="114"/>
      <c r="G437" s="115"/>
      <c r="H437" s="55"/>
      <c r="I437" s="112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</row>
    <row r="438" spans="1:33">
      <c r="A438" s="110"/>
      <c r="B438" s="111"/>
      <c r="C438" s="112"/>
      <c r="D438" s="113"/>
      <c r="E438" s="50"/>
      <c r="F438" s="114"/>
      <c r="G438" s="115"/>
      <c r="H438" s="55"/>
      <c r="I438" s="112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</row>
    <row r="439" spans="1:33">
      <c r="A439" s="110"/>
      <c r="B439" s="111"/>
      <c r="C439" s="112"/>
      <c r="D439" s="113"/>
      <c r="E439" s="50"/>
      <c r="F439" s="114"/>
      <c r="G439" s="115"/>
      <c r="H439" s="55"/>
      <c r="I439" s="112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</row>
    <row r="440" spans="1:33">
      <c r="A440" s="110"/>
      <c r="B440" s="111"/>
      <c r="C440" s="112"/>
      <c r="D440" s="113"/>
      <c r="E440" s="50"/>
      <c r="F440" s="114"/>
      <c r="G440" s="115"/>
      <c r="H440" s="55"/>
      <c r="I440" s="112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</row>
    <row r="441" spans="1:33">
      <c r="A441" s="110"/>
      <c r="B441" s="111"/>
      <c r="C441" s="112"/>
      <c r="D441" s="113"/>
      <c r="E441" s="50"/>
      <c r="F441" s="114"/>
      <c r="G441" s="115"/>
      <c r="H441" s="55"/>
      <c r="I441" s="112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</row>
    <row r="442" spans="1:33">
      <c r="A442" s="110"/>
      <c r="B442" s="111"/>
      <c r="C442" s="112"/>
      <c r="D442" s="113"/>
      <c r="E442" s="50"/>
      <c r="F442" s="114"/>
      <c r="G442" s="115"/>
      <c r="H442" s="55"/>
      <c r="I442" s="112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</row>
    <row r="443" spans="1:33">
      <c r="A443" s="110"/>
      <c r="B443" s="111"/>
      <c r="C443" s="112"/>
      <c r="D443" s="113"/>
      <c r="E443" s="50"/>
      <c r="F443" s="114"/>
      <c r="G443" s="115"/>
      <c r="H443" s="55"/>
      <c r="I443" s="112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</row>
    <row r="444" spans="1:33">
      <c r="A444" s="110"/>
      <c r="B444" s="111"/>
      <c r="C444" s="112"/>
      <c r="D444" s="113"/>
      <c r="E444" s="50"/>
      <c r="F444" s="114"/>
      <c r="G444" s="115"/>
      <c r="H444" s="55"/>
      <c r="I444" s="112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</row>
    <row r="445" spans="1:33">
      <c r="A445" s="110"/>
      <c r="B445" s="111"/>
      <c r="C445" s="112"/>
      <c r="D445" s="113"/>
      <c r="E445" s="50"/>
      <c r="F445" s="114"/>
      <c r="G445" s="115"/>
      <c r="H445" s="55"/>
      <c r="I445" s="112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</row>
    <row r="446" spans="1:33">
      <c r="A446" s="110"/>
      <c r="B446" s="111"/>
      <c r="C446" s="112"/>
      <c r="D446" s="113"/>
      <c r="E446" s="50"/>
      <c r="F446" s="114"/>
      <c r="G446" s="115"/>
      <c r="H446" s="55"/>
      <c r="I446" s="112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</row>
    <row r="447" spans="1:33">
      <c r="A447" s="110"/>
      <c r="B447" s="111"/>
      <c r="C447" s="112"/>
      <c r="D447" s="113"/>
      <c r="E447" s="50"/>
      <c r="F447" s="114"/>
      <c r="G447" s="115"/>
      <c r="H447" s="55"/>
      <c r="I447" s="112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</row>
    <row r="448" spans="1:33">
      <c r="A448" s="110"/>
      <c r="B448" s="111"/>
      <c r="C448" s="112"/>
      <c r="D448" s="113"/>
      <c r="E448" s="50"/>
      <c r="F448" s="114"/>
      <c r="G448" s="115"/>
      <c r="H448" s="55"/>
      <c r="I448" s="112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</row>
    <row r="449" spans="1:33">
      <c r="A449" s="110"/>
      <c r="B449" s="111"/>
      <c r="C449" s="112"/>
      <c r="D449" s="113"/>
      <c r="E449" s="50"/>
      <c r="F449" s="114"/>
      <c r="G449" s="115"/>
      <c r="H449" s="55"/>
      <c r="I449" s="112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</row>
    <row r="450" spans="1:33">
      <c r="A450" s="110"/>
      <c r="B450" s="111"/>
      <c r="C450" s="112"/>
      <c r="D450" s="113"/>
      <c r="E450" s="50"/>
      <c r="F450" s="114"/>
      <c r="G450" s="115"/>
      <c r="H450" s="55"/>
      <c r="I450" s="112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</row>
    <row r="451" spans="1:33">
      <c r="A451" s="110"/>
      <c r="B451" s="111"/>
      <c r="C451" s="112"/>
      <c r="D451" s="113"/>
      <c r="E451" s="50"/>
      <c r="F451" s="114"/>
      <c r="G451" s="115"/>
      <c r="H451" s="55"/>
      <c r="I451" s="112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</row>
    <row r="452" spans="1:33">
      <c r="A452" s="110"/>
      <c r="B452" s="111"/>
      <c r="C452" s="112"/>
      <c r="D452" s="113"/>
      <c r="E452" s="50"/>
      <c r="F452" s="114"/>
      <c r="G452" s="115"/>
      <c r="H452" s="55"/>
      <c r="I452" s="112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</row>
    <row r="453" spans="1:33">
      <c r="A453" s="110"/>
      <c r="B453" s="111"/>
      <c r="C453" s="112"/>
      <c r="D453" s="113"/>
      <c r="E453" s="50"/>
      <c r="F453" s="114"/>
      <c r="G453" s="115"/>
      <c r="H453" s="55"/>
      <c r="I453" s="112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</row>
    <row r="454" spans="1:33">
      <c r="A454" s="110"/>
      <c r="B454" s="111"/>
      <c r="C454" s="112"/>
      <c r="D454" s="113"/>
      <c r="E454" s="50"/>
      <c r="F454" s="114"/>
      <c r="G454" s="115"/>
      <c r="H454" s="55"/>
      <c r="I454" s="112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</row>
    <row r="455" spans="1:33">
      <c r="A455" s="110"/>
      <c r="B455" s="111"/>
      <c r="C455" s="112"/>
      <c r="D455" s="113"/>
      <c r="E455" s="50"/>
      <c r="F455" s="114"/>
      <c r="G455" s="115"/>
      <c r="H455" s="55"/>
      <c r="I455" s="112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</row>
    <row r="456" spans="1:33">
      <c r="A456" s="110"/>
      <c r="B456" s="111"/>
      <c r="C456" s="112"/>
      <c r="D456" s="113"/>
      <c r="E456" s="50"/>
      <c r="F456" s="114"/>
      <c r="G456" s="115"/>
      <c r="H456" s="55"/>
      <c r="I456" s="112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</row>
    <row r="457" spans="1:33">
      <c r="A457" s="110"/>
      <c r="B457" s="111"/>
      <c r="C457" s="112"/>
      <c r="D457" s="113"/>
      <c r="E457" s="50"/>
      <c r="F457" s="114"/>
      <c r="G457" s="115"/>
      <c r="H457" s="55"/>
      <c r="I457" s="112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</row>
    <row r="458" spans="1:33">
      <c r="A458" s="110"/>
      <c r="B458" s="111"/>
      <c r="C458" s="112"/>
      <c r="D458" s="113"/>
      <c r="E458" s="50"/>
      <c r="F458" s="114"/>
      <c r="G458" s="115"/>
      <c r="H458" s="55"/>
      <c r="I458" s="112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</row>
    <row r="459" spans="1:33">
      <c r="A459" s="110"/>
      <c r="B459" s="111"/>
      <c r="C459" s="112"/>
      <c r="D459" s="113"/>
      <c r="E459" s="50"/>
      <c r="F459" s="114"/>
      <c r="G459" s="115"/>
      <c r="H459" s="55"/>
      <c r="I459" s="112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</row>
    <row r="460" spans="1:33">
      <c r="A460" s="110"/>
      <c r="B460" s="111"/>
      <c r="C460" s="112"/>
      <c r="D460" s="113"/>
      <c r="E460" s="50"/>
      <c r="F460" s="114"/>
      <c r="G460" s="115"/>
      <c r="H460" s="55"/>
      <c r="I460" s="112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</row>
    <row r="461" spans="1:33">
      <c r="A461" s="110"/>
      <c r="B461" s="111"/>
      <c r="C461" s="112"/>
      <c r="D461" s="113"/>
      <c r="E461" s="50"/>
      <c r="F461" s="114"/>
      <c r="G461" s="115"/>
      <c r="H461" s="55"/>
      <c r="I461" s="112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</row>
    <row r="462" spans="1:33">
      <c r="A462" s="110"/>
      <c r="B462" s="111"/>
      <c r="C462" s="112"/>
      <c r="D462" s="113"/>
      <c r="E462" s="50"/>
      <c r="F462" s="114"/>
      <c r="G462" s="115"/>
      <c r="H462" s="55"/>
      <c r="I462" s="112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</row>
    <row r="463" spans="1:33">
      <c r="A463" s="110"/>
      <c r="B463" s="111"/>
      <c r="C463" s="112"/>
      <c r="D463" s="113"/>
      <c r="E463" s="50"/>
      <c r="F463" s="114"/>
      <c r="G463" s="115"/>
      <c r="H463" s="55"/>
      <c r="I463" s="112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</row>
    <row r="464" spans="1:33">
      <c r="A464" s="110"/>
      <c r="B464" s="111"/>
      <c r="C464" s="112"/>
      <c r="D464" s="113"/>
      <c r="E464" s="50"/>
      <c r="F464" s="114"/>
      <c r="G464" s="115"/>
      <c r="H464" s="55"/>
      <c r="I464" s="112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</row>
    <row r="465" spans="1:33">
      <c r="A465" s="110"/>
      <c r="B465" s="111"/>
      <c r="C465" s="112"/>
      <c r="D465" s="113"/>
      <c r="E465" s="50"/>
      <c r="F465" s="114"/>
      <c r="G465" s="115"/>
      <c r="H465" s="55"/>
      <c r="I465" s="112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</row>
    <row r="466" spans="1:33">
      <c r="A466" s="110"/>
      <c r="B466" s="111"/>
      <c r="C466" s="112"/>
      <c r="D466" s="113"/>
      <c r="E466" s="50"/>
      <c r="F466" s="114"/>
      <c r="G466" s="115"/>
      <c r="H466" s="55"/>
      <c r="I466" s="112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</row>
    <row r="467" spans="1:33">
      <c r="A467" s="110"/>
      <c r="B467" s="111"/>
      <c r="C467" s="112"/>
      <c r="D467" s="113"/>
      <c r="E467" s="50"/>
      <c r="F467" s="114"/>
      <c r="G467" s="115"/>
      <c r="H467" s="55"/>
      <c r="I467" s="112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</row>
    <row r="468" spans="1:33">
      <c r="A468" s="110"/>
      <c r="B468" s="111"/>
      <c r="C468" s="112"/>
      <c r="D468" s="113"/>
      <c r="E468" s="50"/>
      <c r="F468" s="114"/>
      <c r="G468" s="115"/>
      <c r="H468" s="55"/>
      <c r="I468" s="112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</row>
    <row r="469" spans="1:33">
      <c r="A469" s="110"/>
      <c r="B469" s="111"/>
      <c r="C469" s="112"/>
      <c r="D469" s="113"/>
      <c r="E469" s="50"/>
      <c r="F469" s="114"/>
      <c r="G469" s="115"/>
      <c r="H469" s="55"/>
      <c r="I469" s="112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</row>
    <row r="470" spans="1:33">
      <c r="A470" s="110"/>
      <c r="B470" s="111"/>
      <c r="C470" s="112"/>
      <c r="D470" s="113"/>
      <c r="E470" s="50"/>
      <c r="F470" s="114"/>
      <c r="G470" s="115"/>
      <c r="H470" s="55"/>
      <c r="I470" s="112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</row>
    <row r="471" spans="1:33">
      <c r="A471" s="110"/>
      <c r="B471" s="111"/>
      <c r="C471" s="112"/>
      <c r="D471" s="113"/>
      <c r="E471" s="50"/>
      <c r="F471" s="114"/>
      <c r="G471" s="115"/>
      <c r="H471" s="55"/>
      <c r="I471" s="112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</row>
    <row r="472" spans="1:33">
      <c r="A472" s="110"/>
      <c r="B472" s="111"/>
      <c r="C472" s="112"/>
      <c r="D472" s="113"/>
      <c r="E472" s="50"/>
      <c r="F472" s="114"/>
      <c r="G472" s="115"/>
      <c r="H472" s="55"/>
      <c r="I472" s="112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</row>
    <row r="473" spans="1:33">
      <c r="A473" s="110"/>
      <c r="B473" s="111"/>
      <c r="C473" s="112"/>
      <c r="D473" s="113"/>
      <c r="E473" s="50"/>
      <c r="F473" s="114"/>
      <c r="G473" s="115"/>
      <c r="H473" s="55"/>
      <c r="I473" s="112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</row>
    <row r="474" spans="1:33">
      <c r="A474" s="110"/>
      <c r="B474" s="111"/>
      <c r="C474" s="112"/>
      <c r="D474" s="113"/>
      <c r="E474" s="50"/>
      <c r="F474" s="114"/>
      <c r="G474" s="115"/>
      <c r="H474" s="55"/>
      <c r="I474" s="112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</row>
    <row r="475" spans="1:33">
      <c r="A475" s="110"/>
      <c r="B475" s="111"/>
      <c r="C475" s="112"/>
      <c r="D475" s="113"/>
      <c r="E475" s="50"/>
      <c r="F475" s="114"/>
      <c r="G475" s="115"/>
      <c r="H475" s="55"/>
      <c r="I475" s="112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</row>
    <row r="476" spans="1:33">
      <c r="A476" s="110"/>
      <c r="B476" s="111"/>
      <c r="C476" s="112"/>
      <c r="D476" s="113"/>
      <c r="E476" s="50"/>
      <c r="F476" s="114"/>
      <c r="G476" s="115"/>
      <c r="H476" s="55"/>
      <c r="I476" s="112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</row>
    <row r="477" spans="1:33">
      <c r="A477" s="110"/>
      <c r="B477" s="111"/>
      <c r="C477" s="112"/>
      <c r="D477" s="113"/>
      <c r="E477" s="50"/>
      <c r="F477" s="114"/>
      <c r="G477" s="115"/>
      <c r="H477" s="55"/>
      <c r="I477" s="112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</row>
    <row r="478" spans="1:33">
      <c r="A478" s="110"/>
      <c r="B478" s="111"/>
      <c r="C478" s="112"/>
      <c r="D478" s="113"/>
      <c r="E478" s="50"/>
      <c r="F478" s="114"/>
      <c r="G478" s="115"/>
      <c r="H478" s="55"/>
      <c r="I478" s="112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</row>
    <row r="479" spans="1:33">
      <c r="A479" s="110"/>
      <c r="B479" s="111"/>
      <c r="C479" s="112"/>
      <c r="D479" s="113"/>
      <c r="E479" s="50"/>
      <c r="F479" s="114"/>
      <c r="G479" s="115"/>
      <c r="H479" s="55"/>
      <c r="I479" s="112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</row>
    <row r="480" spans="1:33">
      <c r="A480" s="110"/>
      <c r="B480" s="111"/>
      <c r="C480" s="112"/>
      <c r="D480" s="113"/>
      <c r="E480" s="50"/>
      <c r="F480" s="114"/>
      <c r="G480" s="115"/>
      <c r="H480" s="55"/>
      <c r="I480" s="112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</row>
    <row r="481" spans="1:33">
      <c r="A481" s="110"/>
      <c r="B481" s="111"/>
      <c r="C481" s="112"/>
      <c r="D481" s="113"/>
      <c r="E481" s="50"/>
      <c r="F481" s="114"/>
      <c r="G481" s="115"/>
      <c r="H481" s="55"/>
      <c r="I481" s="112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</row>
    <row r="482" spans="1:33">
      <c r="A482" s="110"/>
      <c r="B482" s="111"/>
      <c r="C482" s="112"/>
      <c r="D482" s="113"/>
      <c r="E482" s="50"/>
      <c r="F482" s="114"/>
      <c r="G482" s="115"/>
      <c r="H482" s="55"/>
      <c r="I482" s="112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</row>
    <row r="483" spans="1:33">
      <c r="A483" s="110"/>
      <c r="B483" s="111"/>
      <c r="C483" s="112"/>
      <c r="D483" s="113"/>
      <c r="E483" s="50"/>
      <c r="F483" s="114"/>
      <c r="G483" s="115"/>
      <c r="H483" s="55"/>
      <c r="I483" s="112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</row>
    <row r="484" spans="1:33">
      <c r="A484" s="110"/>
      <c r="B484" s="111"/>
      <c r="C484" s="112"/>
      <c r="D484" s="113"/>
      <c r="E484" s="50"/>
      <c r="F484" s="114"/>
      <c r="G484" s="115"/>
      <c r="H484" s="55"/>
      <c r="I484" s="112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</row>
    <row r="485" spans="1:33">
      <c r="A485" s="110"/>
      <c r="B485" s="111"/>
      <c r="C485" s="112"/>
      <c r="D485" s="113"/>
      <c r="E485" s="50"/>
      <c r="F485" s="114"/>
      <c r="G485" s="115"/>
      <c r="H485" s="55"/>
      <c r="I485" s="112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</row>
    <row r="486" spans="1:33">
      <c r="A486" s="110"/>
      <c r="B486" s="111"/>
      <c r="C486" s="112"/>
      <c r="D486" s="113"/>
      <c r="E486" s="50"/>
      <c r="F486" s="114"/>
      <c r="G486" s="115"/>
      <c r="H486" s="55"/>
      <c r="I486" s="112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</row>
    <row r="487" spans="1:33">
      <c r="A487" s="110"/>
      <c r="B487" s="111"/>
      <c r="C487" s="112"/>
      <c r="D487" s="113"/>
      <c r="E487" s="50"/>
      <c r="F487" s="114"/>
      <c r="G487" s="115"/>
      <c r="H487" s="55"/>
      <c r="I487" s="112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</row>
    <row r="488" spans="1:33">
      <c r="A488" s="110"/>
      <c r="B488" s="111"/>
      <c r="C488" s="112"/>
      <c r="D488" s="113"/>
      <c r="E488" s="50"/>
      <c r="F488" s="114"/>
      <c r="G488" s="115"/>
      <c r="H488" s="55"/>
      <c r="I488" s="112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</row>
    <row r="489" spans="1:33">
      <c r="A489" s="110"/>
      <c r="B489" s="111"/>
      <c r="C489" s="112"/>
      <c r="D489" s="113"/>
      <c r="E489" s="50"/>
      <c r="F489" s="114"/>
      <c r="G489" s="115"/>
      <c r="H489" s="55"/>
      <c r="I489" s="112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</row>
    <row r="490" spans="1:33">
      <c r="A490" s="110"/>
      <c r="B490" s="111"/>
      <c r="C490" s="112"/>
      <c r="D490" s="113"/>
      <c r="E490" s="50"/>
      <c r="F490" s="114"/>
      <c r="G490" s="115"/>
      <c r="H490" s="55"/>
      <c r="I490" s="112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</row>
    <row r="491" spans="1:33">
      <c r="A491" s="110"/>
      <c r="B491" s="111"/>
      <c r="C491" s="112"/>
      <c r="D491" s="113"/>
      <c r="E491" s="50"/>
      <c r="F491" s="114"/>
      <c r="G491" s="115"/>
      <c r="H491" s="55"/>
      <c r="I491" s="112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</row>
    <row r="492" spans="1:33">
      <c r="A492" s="110"/>
      <c r="B492" s="111"/>
      <c r="C492" s="112"/>
      <c r="D492" s="113"/>
      <c r="E492" s="50"/>
      <c r="F492" s="114"/>
      <c r="G492" s="115"/>
      <c r="H492" s="55"/>
      <c r="I492" s="112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</row>
    <row r="493" spans="1:33">
      <c r="A493" s="110"/>
      <c r="B493" s="111"/>
      <c r="C493" s="112"/>
      <c r="D493" s="113"/>
      <c r="E493" s="50"/>
      <c r="F493" s="114"/>
      <c r="G493" s="115"/>
      <c r="H493" s="55"/>
      <c r="I493" s="112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</row>
    <row r="494" spans="1:33">
      <c r="A494" s="110"/>
      <c r="B494" s="111"/>
      <c r="C494" s="112"/>
      <c r="D494" s="113"/>
      <c r="E494" s="50"/>
      <c r="F494" s="114"/>
      <c r="G494" s="115"/>
      <c r="H494" s="55"/>
      <c r="I494" s="112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</row>
    <row r="495" spans="1:33">
      <c r="A495" s="110"/>
      <c r="B495" s="111"/>
      <c r="C495" s="112"/>
      <c r="D495" s="113"/>
      <c r="E495" s="50"/>
      <c r="F495" s="114"/>
      <c r="G495" s="115"/>
      <c r="H495" s="55"/>
      <c r="I495" s="112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</row>
    <row r="496" spans="1:33">
      <c r="A496" s="110"/>
      <c r="B496" s="111"/>
      <c r="C496" s="112"/>
      <c r="D496" s="113"/>
      <c r="E496" s="50"/>
      <c r="F496" s="114"/>
      <c r="G496" s="115"/>
      <c r="H496" s="55"/>
      <c r="I496" s="112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</row>
    <row r="497" spans="1:33">
      <c r="A497" s="110"/>
      <c r="B497" s="111"/>
      <c r="C497" s="112"/>
      <c r="D497" s="113"/>
      <c r="E497" s="50"/>
      <c r="F497" s="114"/>
      <c r="G497" s="115"/>
      <c r="H497" s="55"/>
      <c r="I497" s="112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</row>
    <row r="498" spans="1:33">
      <c r="A498" s="110"/>
      <c r="B498" s="111"/>
      <c r="C498" s="112"/>
      <c r="D498" s="113"/>
      <c r="E498" s="50"/>
      <c r="F498" s="114"/>
      <c r="G498" s="115"/>
      <c r="H498" s="55"/>
      <c r="I498" s="112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</row>
    <row r="499" spans="1:33">
      <c r="A499" s="110"/>
      <c r="B499" s="111"/>
      <c r="C499" s="112"/>
      <c r="D499" s="113"/>
      <c r="E499" s="50"/>
      <c r="F499" s="114"/>
      <c r="G499" s="115"/>
      <c r="H499" s="55"/>
      <c r="I499" s="112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</row>
    <row r="500" spans="1:33">
      <c r="A500" s="110"/>
      <c r="B500" s="111"/>
      <c r="C500" s="112"/>
      <c r="D500" s="113"/>
      <c r="E500" s="50"/>
      <c r="F500" s="114"/>
      <c r="G500" s="115"/>
      <c r="H500" s="55"/>
      <c r="I500" s="112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</row>
    <row r="501" spans="1:33">
      <c r="A501" s="110"/>
      <c r="B501" s="111"/>
      <c r="C501" s="112"/>
      <c r="D501" s="113"/>
      <c r="E501" s="50"/>
      <c r="F501" s="114"/>
      <c r="G501" s="115"/>
      <c r="H501" s="55"/>
      <c r="I501" s="112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</row>
    <row r="502" spans="1:33">
      <c r="A502" s="110"/>
      <c r="B502" s="111"/>
      <c r="C502" s="112"/>
      <c r="D502" s="113"/>
      <c r="E502" s="50"/>
      <c r="F502" s="114"/>
      <c r="G502" s="115"/>
      <c r="H502" s="55"/>
      <c r="I502" s="112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  <c r="AG502" s="54"/>
    </row>
    <row r="503" spans="1:33">
      <c r="A503" s="110"/>
      <c r="B503" s="111"/>
      <c r="C503" s="112"/>
      <c r="D503" s="113"/>
      <c r="E503" s="50"/>
      <c r="F503" s="114"/>
      <c r="G503" s="115"/>
      <c r="H503" s="55"/>
      <c r="I503" s="112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</row>
    <row r="504" spans="1:33">
      <c r="A504" s="110"/>
      <c r="B504" s="111"/>
      <c r="C504" s="112"/>
      <c r="D504" s="113"/>
      <c r="E504" s="50"/>
      <c r="F504" s="114"/>
      <c r="G504" s="115"/>
      <c r="H504" s="55"/>
      <c r="I504" s="112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</row>
    <row r="505" spans="1:33">
      <c r="A505" s="110"/>
      <c r="B505" s="111"/>
      <c r="C505" s="112"/>
      <c r="D505" s="113"/>
      <c r="E505" s="50"/>
      <c r="F505" s="114"/>
      <c r="G505" s="115"/>
      <c r="H505" s="55"/>
      <c r="I505" s="112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</row>
    <row r="506" spans="1:33">
      <c r="A506" s="110"/>
      <c r="B506" s="111"/>
      <c r="C506" s="112"/>
      <c r="D506" s="113"/>
      <c r="E506" s="50"/>
      <c r="F506" s="114"/>
      <c r="G506" s="115"/>
      <c r="H506" s="55"/>
      <c r="I506" s="112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</row>
    <row r="507" spans="1:33">
      <c r="A507" s="110"/>
      <c r="B507" s="111"/>
      <c r="C507" s="112"/>
      <c r="D507" s="113"/>
      <c r="E507" s="50"/>
      <c r="F507" s="114"/>
      <c r="G507" s="115"/>
      <c r="H507" s="55"/>
      <c r="I507" s="112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</row>
    <row r="508" spans="1:33">
      <c r="A508" s="110"/>
      <c r="B508" s="111"/>
      <c r="C508" s="112"/>
      <c r="D508" s="113"/>
      <c r="E508" s="50"/>
      <c r="F508" s="114"/>
      <c r="G508" s="115"/>
      <c r="H508" s="55"/>
      <c r="I508" s="112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</row>
    <row r="509" spans="1:33">
      <c r="A509" s="110"/>
      <c r="B509" s="111"/>
      <c r="C509" s="112"/>
      <c r="D509" s="113"/>
      <c r="E509" s="50"/>
      <c r="F509" s="114"/>
      <c r="G509" s="115"/>
      <c r="H509" s="55"/>
      <c r="I509" s="112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</row>
    <row r="510" spans="1:33">
      <c r="A510" s="110"/>
      <c r="B510" s="111"/>
      <c r="C510" s="112"/>
      <c r="D510" s="113"/>
      <c r="E510" s="50"/>
      <c r="F510" s="114"/>
      <c r="G510" s="115"/>
      <c r="H510" s="55"/>
      <c r="I510" s="112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</row>
    <row r="511" spans="1:33">
      <c r="A511" s="110"/>
      <c r="B511" s="111"/>
      <c r="C511" s="112"/>
      <c r="D511" s="113"/>
      <c r="E511" s="50"/>
      <c r="F511" s="114"/>
      <c r="G511" s="115"/>
      <c r="H511" s="55"/>
      <c r="I511" s="112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</row>
    <row r="512" spans="1:33">
      <c r="A512" s="110"/>
      <c r="B512" s="111"/>
      <c r="C512" s="112"/>
      <c r="D512" s="113"/>
      <c r="E512" s="50"/>
      <c r="F512" s="114"/>
      <c r="G512" s="115"/>
      <c r="H512" s="55"/>
      <c r="I512" s="112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</row>
    <row r="513" spans="1:33">
      <c r="A513" s="110"/>
      <c r="B513" s="111"/>
      <c r="C513" s="112"/>
      <c r="D513" s="113"/>
      <c r="E513" s="50"/>
      <c r="F513" s="114"/>
      <c r="G513" s="115"/>
      <c r="H513" s="55"/>
      <c r="I513" s="112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</row>
    <row r="514" spans="1:33">
      <c r="A514" s="110"/>
      <c r="B514" s="111"/>
      <c r="C514" s="112"/>
      <c r="D514" s="113"/>
      <c r="E514" s="50"/>
      <c r="F514" s="114"/>
      <c r="G514" s="115"/>
      <c r="H514" s="55"/>
      <c r="I514" s="112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</row>
    <row r="515" spans="1:33">
      <c r="A515" s="110"/>
      <c r="B515" s="111"/>
      <c r="C515" s="112"/>
      <c r="D515" s="113"/>
      <c r="E515" s="50"/>
      <c r="F515" s="114"/>
      <c r="G515" s="115"/>
      <c r="H515" s="55"/>
      <c r="I515" s="112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</row>
    <row r="516" spans="1:33">
      <c r="A516" s="110"/>
      <c r="B516" s="111"/>
      <c r="C516" s="112"/>
      <c r="D516" s="113"/>
      <c r="E516" s="50"/>
      <c r="F516" s="114"/>
      <c r="G516" s="115"/>
      <c r="H516" s="55"/>
      <c r="I516" s="112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  <c r="AG516" s="54"/>
    </row>
    <row r="517" spans="1:33">
      <c r="A517" s="110"/>
      <c r="B517" s="111"/>
      <c r="C517" s="112"/>
      <c r="D517" s="113"/>
      <c r="E517" s="50"/>
      <c r="F517" s="114"/>
      <c r="G517" s="115"/>
      <c r="H517" s="55"/>
      <c r="I517" s="112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  <c r="AG517" s="54"/>
    </row>
    <row r="518" spans="1:33">
      <c r="A518" s="110"/>
      <c r="B518" s="111"/>
      <c r="C518" s="112"/>
      <c r="D518" s="113"/>
      <c r="E518" s="50"/>
      <c r="F518" s="114"/>
      <c r="G518" s="115"/>
      <c r="H518" s="55"/>
      <c r="I518" s="112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  <c r="AG518" s="54"/>
    </row>
    <row r="519" spans="1:33">
      <c r="A519" s="110"/>
      <c r="B519" s="111"/>
      <c r="C519" s="112"/>
      <c r="D519" s="113"/>
      <c r="E519" s="50"/>
      <c r="F519" s="114"/>
      <c r="G519" s="115"/>
      <c r="H519" s="55"/>
      <c r="I519" s="112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  <c r="AG519" s="54"/>
    </row>
    <row r="520" spans="1:33">
      <c r="A520" s="110"/>
      <c r="B520" s="111"/>
      <c r="C520" s="112"/>
      <c r="D520" s="113"/>
      <c r="E520" s="50"/>
      <c r="F520" s="114"/>
      <c r="G520" s="115"/>
      <c r="H520" s="55"/>
      <c r="I520" s="112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</row>
    <row r="521" spans="1:33">
      <c r="A521" s="110"/>
      <c r="B521" s="111"/>
      <c r="C521" s="112"/>
      <c r="D521" s="113"/>
      <c r="E521" s="50"/>
      <c r="F521" s="114"/>
      <c r="G521" s="115"/>
      <c r="H521" s="55"/>
      <c r="I521" s="112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</row>
    <row r="522" spans="1:33">
      <c r="A522" s="110"/>
      <c r="B522" s="111"/>
      <c r="C522" s="112"/>
      <c r="D522" s="113"/>
      <c r="E522" s="50"/>
      <c r="F522" s="114"/>
      <c r="G522" s="115"/>
      <c r="H522" s="55"/>
      <c r="I522" s="112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  <c r="AG522" s="54"/>
    </row>
    <row r="523" spans="1:33">
      <c r="A523" s="110"/>
      <c r="B523" s="111"/>
      <c r="C523" s="112"/>
      <c r="D523" s="113"/>
      <c r="E523" s="50"/>
      <c r="F523" s="114"/>
      <c r="G523" s="115"/>
      <c r="H523" s="55"/>
      <c r="I523" s="112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  <c r="AG523" s="54"/>
    </row>
    <row r="524" spans="1:33">
      <c r="A524" s="110"/>
      <c r="B524" s="111"/>
      <c r="C524" s="112"/>
      <c r="D524" s="113"/>
      <c r="E524" s="50"/>
      <c r="F524" s="114"/>
      <c r="G524" s="115"/>
      <c r="H524" s="55"/>
      <c r="I524" s="112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  <c r="AG524" s="54"/>
    </row>
    <row r="525" spans="1:33">
      <c r="A525" s="110"/>
      <c r="B525" s="111"/>
      <c r="C525" s="112"/>
      <c r="D525" s="113"/>
      <c r="E525" s="50"/>
      <c r="F525" s="114"/>
      <c r="G525" s="115"/>
      <c r="H525" s="55"/>
      <c r="I525" s="112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</row>
    <row r="526" spans="1:33">
      <c r="A526" s="110"/>
      <c r="B526" s="111"/>
      <c r="C526" s="112"/>
      <c r="D526" s="113"/>
      <c r="E526" s="50"/>
      <c r="F526" s="114"/>
      <c r="G526" s="115"/>
      <c r="H526" s="55"/>
      <c r="I526" s="112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</row>
    <row r="527" spans="1:33">
      <c r="A527" s="110"/>
      <c r="B527" s="111"/>
      <c r="C527" s="112"/>
      <c r="D527" s="113"/>
      <c r="E527" s="50"/>
      <c r="F527" s="114"/>
      <c r="G527" s="115"/>
      <c r="H527" s="55"/>
      <c r="I527" s="112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</row>
    <row r="528" spans="1:33">
      <c r="A528" s="110"/>
      <c r="B528" s="111"/>
      <c r="C528" s="112"/>
      <c r="D528" s="113"/>
      <c r="E528" s="50"/>
      <c r="F528" s="114"/>
      <c r="G528" s="115"/>
      <c r="H528" s="55"/>
      <c r="I528" s="112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</row>
    <row r="529" spans="1:33">
      <c r="A529" s="110"/>
      <c r="B529" s="111"/>
      <c r="C529" s="112"/>
      <c r="D529" s="113"/>
      <c r="E529" s="50"/>
      <c r="F529" s="114"/>
      <c r="G529" s="115"/>
      <c r="H529" s="55"/>
      <c r="I529" s="112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</row>
    <row r="530" spans="1:33">
      <c r="A530" s="110"/>
      <c r="B530" s="111"/>
      <c r="C530" s="112"/>
      <c r="D530" s="113"/>
      <c r="E530" s="50"/>
      <c r="F530" s="114"/>
      <c r="G530" s="115"/>
      <c r="H530" s="55"/>
      <c r="I530" s="112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</row>
    <row r="531" spans="1:33">
      <c r="A531" s="110"/>
      <c r="B531" s="111"/>
      <c r="C531" s="112"/>
      <c r="D531" s="113"/>
      <c r="E531" s="50"/>
      <c r="F531" s="114"/>
      <c r="G531" s="115"/>
      <c r="H531" s="55"/>
      <c r="I531" s="112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</row>
    <row r="532" spans="1:33">
      <c r="A532" s="110"/>
      <c r="B532" s="111"/>
      <c r="C532" s="112"/>
      <c r="D532" s="113"/>
      <c r="E532" s="50"/>
      <c r="F532" s="114"/>
      <c r="G532" s="115"/>
      <c r="H532" s="55"/>
      <c r="I532" s="112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</row>
    <row r="533" spans="1:33">
      <c r="A533" s="110"/>
      <c r="B533" s="111"/>
      <c r="C533" s="112"/>
      <c r="D533" s="113"/>
      <c r="E533" s="50"/>
      <c r="F533" s="114"/>
      <c r="G533" s="115"/>
      <c r="H533" s="55"/>
      <c r="I533" s="112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</row>
    <row r="534" spans="1:33">
      <c r="A534" s="110"/>
      <c r="B534" s="111"/>
      <c r="C534" s="112"/>
      <c r="D534" s="113"/>
      <c r="E534" s="50"/>
      <c r="F534" s="114"/>
      <c r="G534" s="115"/>
      <c r="H534" s="55"/>
      <c r="I534" s="112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</row>
    <row r="535" spans="1:33">
      <c r="A535" s="110"/>
      <c r="B535" s="111"/>
      <c r="C535" s="112"/>
      <c r="D535" s="113"/>
      <c r="E535" s="50"/>
      <c r="F535" s="114"/>
      <c r="G535" s="115"/>
      <c r="H535" s="55"/>
      <c r="I535" s="112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</row>
    <row r="536" spans="1:33">
      <c r="A536" s="110"/>
      <c r="B536" s="111"/>
      <c r="C536" s="112"/>
      <c r="D536" s="113"/>
      <c r="E536" s="50"/>
      <c r="F536" s="114"/>
      <c r="G536" s="115"/>
      <c r="H536" s="55"/>
      <c r="I536" s="112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</row>
    <row r="537" spans="1:33">
      <c r="A537" s="110"/>
      <c r="B537" s="111"/>
      <c r="C537" s="112"/>
      <c r="D537" s="113"/>
      <c r="E537" s="50"/>
      <c r="F537" s="114"/>
      <c r="G537" s="115"/>
      <c r="H537" s="55"/>
      <c r="I537" s="112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</row>
    <row r="538" spans="1:33">
      <c r="A538" s="110"/>
      <c r="B538" s="111"/>
      <c r="C538" s="112"/>
      <c r="D538" s="113"/>
      <c r="E538" s="50"/>
      <c r="F538" s="114"/>
      <c r="G538" s="115"/>
      <c r="H538" s="55"/>
      <c r="I538" s="112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</row>
    <row r="539" spans="1:33">
      <c r="A539" s="110"/>
      <c r="B539" s="111"/>
      <c r="C539" s="112"/>
      <c r="D539" s="113"/>
      <c r="E539" s="50"/>
      <c r="F539" s="114"/>
      <c r="G539" s="115"/>
      <c r="H539" s="55"/>
      <c r="I539" s="112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</row>
    <row r="540" spans="1:33">
      <c r="A540" s="110"/>
      <c r="B540" s="111"/>
      <c r="C540" s="112"/>
      <c r="D540" s="113"/>
      <c r="E540" s="50"/>
      <c r="F540" s="114"/>
      <c r="G540" s="115"/>
      <c r="H540" s="55"/>
      <c r="I540" s="112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  <c r="AG540" s="54"/>
    </row>
    <row r="541" spans="1:33">
      <c r="A541" s="110"/>
      <c r="B541" s="111"/>
      <c r="C541" s="112"/>
      <c r="D541" s="113"/>
      <c r="E541" s="50"/>
      <c r="F541" s="114"/>
      <c r="G541" s="115"/>
      <c r="H541" s="55"/>
      <c r="I541" s="112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</row>
    <row r="542" spans="1:33">
      <c r="A542" s="110"/>
      <c r="B542" s="111"/>
      <c r="C542" s="112"/>
      <c r="D542" s="113"/>
      <c r="E542" s="50"/>
      <c r="F542" s="114"/>
      <c r="G542" s="115"/>
      <c r="H542" s="55"/>
      <c r="I542" s="112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</row>
    <row r="543" spans="1:33">
      <c r="A543" s="110"/>
      <c r="B543" s="111"/>
      <c r="C543" s="112"/>
      <c r="D543" s="113"/>
      <c r="E543" s="50"/>
      <c r="F543" s="114"/>
      <c r="G543" s="115"/>
      <c r="H543" s="55"/>
      <c r="I543" s="112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</row>
    <row r="544" spans="1:33">
      <c r="A544" s="110"/>
      <c r="B544" s="111"/>
      <c r="C544" s="112"/>
      <c r="D544" s="113"/>
      <c r="E544" s="50"/>
      <c r="F544" s="114"/>
      <c r="G544" s="115"/>
      <c r="H544" s="55"/>
      <c r="I544" s="112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</row>
    <row r="545" spans="1:33">
      <c r="A545" s="110"/>
      <c r="B545" s="111"/>
      <c r="C545" s="112"/>
      <c r="D545" s="113"/>
      <c r="E545" s="50"/>
      <c r="F545" s="114"/>
      <c r="G545" s="115"/>
      <c r="H545" s="55"/>
      <c r="I545" s="112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</row>
    <row r="546" spans="1:33">
      <c r="A546" s="110"/>
      <c r="B546" s="111"/>
      <c r="C546" s="112"/>
      <c r="D546" s="113"/>
      <c r="E546" s="50"/>
      <c r="F546" s="114"/>
      <c r="G546" s="115"/>
      <c r="H546" s="55"/>
      <c r="I546" s="112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</row>
    <row r="547" spans="1:33">
      <c r="A547" s="110"/>
      <c r="B547" s="111"/>
      <c r="C547" s="112"/>
      <c r="D547" s="113"/>
      <c r="E547" s="50"/>
      <c r="F547" s="114"/>
      <c r="G547" s="115"/>
      <c r="H547" s="55"/>
      <c r="I547" s="112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</row>
    <row r="548" spans="1:33">
      <c r="A548" s="110"/>
      <c r="B548" s="111"/>
      <c r="C548" s="112"/>
      <c r="D548" s="113"/>
      <c r="E548" s="50"/>
      <c r="F548" s="114"/>
      <c r="G548" s="115"/>
      <c r="H548" s="55"/>
      <c r="I548" s="112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</row>
    <row r="549" spans="1:33">
      <c r="A549" s="110"/>
      <c r="B549" s="111"/>
      <c r="C549" s="112"/>
      <c r="D549" s="113"/>
      <c r="E549" s="50"/>
      <c r="F549" s="114"/>
      <c r="G549" s="115"/>
      <c r="H549" s="55"/>
      <c r="I549" s="112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</row>
    <row r="550" spans="1:33">
      <c r="A550" s="110"/>
      <c r="B550" s="111"/>
      <c r="C550" s="112"/>
      <c r="D550" s="113"/>
      <c r="E550" s="50"/>
      <c r="F550" s="114"/>
      <c r="G550" s="115"/>
      <c r="H550" s="55"/>
      <c r="I550" s="112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</row>
    <row r="551" spans="1:33">
      <c r="A551" s="110"/>
      <c r="B551" s="111"/>
      <c r="C551" s="112"/>
      <c r="D551" s="113"/>
      <c r="E551" s="50"/>
      <c r="F551" s="114"/>
      <c r="G551" s="115"/>
      <c r="H551" s="55"/>
      <c r="I551" s="112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</row>
    <row r="552" spans="1:33">
      <c r="A552" s="110"/>
      <c r="B552" s="111"/>
      <c r="C552" s="112"/>
      <c r="D552" s="113"/>
      <c r="E552" s="50"/>
      <c r="F552" s="114"/>
      <c r="G552" s="115"/>
      <c r="H552" s="55"/>
      <c r="I552" s="112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  <c r="AG552" s="54"/>
    </row>
    <row r="553" spans="1:33">
      <c r="A553" s="110"/>
      <c r="B553" s="111"/>
      <c r="C553" s="112"/>
      <c r="D553" s="113"/>
      <c r="E553" s="50"/>
      <c r="F553" s="114"/>
      <c r="G553" s="115"/>
      <c r="H553" s="55"/>
      <c r="I553" s="112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  <c r="AG553" s="54"/>
    </row>
    <row r="554" spans="1:33">
      <c r="A554" s="110"/>
      <c r="B554" s="111"/>
      <c r="C554" s="112"/>
      <c r="D554" s="113"/>
      <c r="E554" s="50"/>
      <c r="F554" s="114"/>
      <c r="G554" s="115"/>
      <c r="H554" s="55"/>
      <c r="I554" s="112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  <c r="AG554" s="54"/>
    </row>
    <row r="555" spans="1:33">
      <c r="A555" s="110"/>
      <c r="B555" s="111"/>
      <c r="C555" s="112"/>
      <c r="D555" s="113"/>
      <c r="E555" s="50"/>
      <c r="F555" s="114"/>
      <c r="G555" s="115"/>
      <c r="H555" s="55"/>
      <c r="I555" s="112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  <c r="AG555" s="54"/>
    </row>
    <row r="556" spans="1:33">
      <c r="A556" s="110"/>
      <c r="B556" s="111"/>
      <c r="C556" s="112"/>
      <c r="D556" s="113"/>
      <c r="E556" s="50"/>
      <c r="F556" s="114"/>
      <c r="G556" s="115"/>
      <c r="H556" s="55"/>
      <c r="I556" s="112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  <c r="AG556" s="54"/>
    </row>
    <row r="557" spans="1:33">
      <c r="A557" s="110"/>
      <c r="B557" s="111"/>
      <c r="C557" s="112"/>
      <c r="D557" s="113"/>
      <c r="E557" s="50"/>
      <c r="F557" s="114"/>
      <c r="G557" s="115"/>
      <c r="H557" s="55"/>
      <c r="I557" s="112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  <c r="AG557" s="54"/>
    </row>
    <row r="558" spans="1:33">
      <c r="A558" s="110"/>
      <c r="B558" s="111"/>
      <c r="C558" s="112"/>
      <c r="D558" s="113"/>
      <c r="E558" s="50"/>
      <c r="F558" s="114"/>
      <c r="G558" s="115"/>
      <c r="H558" s="55"/>
      <c r="I558" s="112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</row>
    <row r="559" spans="1:33">
      <c r="A559" s="110"/>
      <c r="B559" s="111"/>
      <c r="C559" s="112"/>
      <c r="D559" s="113"/>
      <c r="E559" s="50"/>
      <c r="F559" s="114"/>
      <c r="G559" s="115"/>
      <c r="H559" s="55"/>
      <c r="I559" s="112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</row>
    <row r="560" spans="1:33">
      <c r="A560" s="110"/>
      <c r="B560" s="111"/>
      <c r="C560" s="112"/>
      <c r="D560" s="113"/>
      <c r="E560" s="50"/>
      <c r="F560" s="114"/>
      <c r="G560" s="115"/>
      <c r="H560" s="55"/>
      <c r="I560" s="112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</row>
    <row r="561" spans="1:33">
      <c r="A561" s="110"/>
      <c r="B561" s="111"/>
      <c r="C561" s="112"/>
      <c r="D561" s="113"/>
      <c r="E561" s="50"/>
      <c r="F561" s="114"/>
      <c r="G561" s="115"/>
      <c r="H561" s="55"/>
      <c r="I561" s="112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</row>
    <row r="562" spans="1:33">
      <c r="A562" s="110"/>
      <c r="B562" s="111"/>
      <c r="C562" s="112"/>
      <c r="D562" s="113"/>
      <c r="E562" s="50"/>
      <c r="F562" s="114"/>
      <c r="G562" s="115"/>
      <c r="H562" s="55"/>
      <c r="I562" s="112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</row>
    <row r="563" spans="1:33">
      <c r="A563" s="110"/>
      <c r="B563" s="111"/>
      <c r="C563" s="112"/>
      <c r="D563" s="113"/>
      <c r="E563" s="50"/>
      <c r="F563" s="114"/>
      <c r="G563" s="115"/>
      <c r="H563" s="55"/>
      <c r="I563" s="112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</row>
    <row r="564" spans="1:33">
      <c r="A564" s="110"/>
      <c r="B564" s="111"/>
      <c r="C564" s="112"/>
      <c r="D564" s="113"/>
      <c r="E564" s="50"/>
      <c r="F564" s="114"/>
      <c r="G564" s="115"/>
      <c r="H564" s="55"/>
      <c r="I564" s="112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</row>
    <row r="565" spans="1:33">
      <c r="A565" s="110"/>
      <c r="B565" s="111"/>
      <c r="C565" s="112"/>
      <c r="D565" s="113"/>
      <c r="E565" s="50"/>
      <c r="F565" s="114"/>
      <c r="G565" s="115"/>
      <c r="H565" s="55"/>
      <c r="I565" s="112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</row>
    <row r="566" spans="1:33">
      <c r="A566" s="110"/>
      <c r="B566" s="111"/>
      <c r="C566" s="112"/>
      <c r="D566" s="113"/>
      <c r="E566" s="50"/>
      <c r="F566" s="114"/>
      <c r="G566" s="115"/>
      <c r="H566" s="55"/>
      <c r="I566" s="112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</row>
    <row r="567" spans="1:33">
      <c r="A567" s="110"/>
      <c r="B567" s="111"/>
      <c r="C567" s="112"/>
      <c r="D567" s="113"/>
      <c r="E567" s="50"/>
      <c r="F567" s="114"/>
      <c r="G567" s="115"/>
      <c r="H567" s="55"/>
      <c r="I567" s="112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</row>
    <row r="568" spans="1:33">
      <c r="A568" s="110"/>
      <c r="B568" s="111"/>
      <c r="C568" s="112"/>
      <c r="D568" s="113"/>
      <c r="E568" s="50"/>
      <c r="F568" s="114"/>
      <c r="G568" s="115"/>
      <c r="H568" s="55"/>
      <c r="I568" s="112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</row>
    <row r="569" spans="1:33">
      <c r="A569" s="110"/>
      <c r="B569" s="111"/>
      <c r="C569" s="112"/>
      <c r="D569" s="113"/>
      <c r="E569" s="50"/>
      <c r="F569" s="114"/>
      <c r="G569" s="115"/>
      <c r="H569" s="55"/>
      <c r="I569" s="112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</row>
    <row r="570" spans="1:33">
      <c r="A570" s="110"/>
      <c r="B570" s="111"/>
      <c r="C570" s="112"/>
      <c r="D570" s="113"/>
      <c r="E570" s="50"/>
      <c r="F570" s="114"/>
      <c r="G570" s="115"/>
      <c r="H570" s="55"/>
      <c r="I570" s="112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</row>
    <row r="571" spans="1:33">
      <c r="A571" s="110"/>
      <c r="B571" s="111"/>
      <c r="C571" s="112"/>
      <c r="D571" s="113"/>
      <c r="E571" s="50"/>
      <c r="F571" s="114"/>
      <c r="G571" s="115"/>
      <c r="H571" s="55"/>
      <c r="I571" s="112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</row>
    <row r="572" spans="1:33">
      <c r="A572" s="110"/>
      <c r="B572" s="111"/>
      <c r="C572" s="112"/>
      <c r="D572" s="113"/>
      <c r="E572" s="50"/>
      <c r="F572" s="114"/>
      <c r="G572" s="115"/>
      <c r="H572" s="55"/>
      <c r="I572" s="112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</row>
    <row r="573" spans="1:33">
      <c r="A573" s="110"/>
      <c r="B573" s="111"/>
      <c r="C573" s="112"/>
      <c r="D573" s="113"/>
      <c r="E573" s="50"/>
      <c r="F573" s="114"/>
      <c r="G573" s="115"/>
      <c r="H573" s="55"/>
      <c r="I573" s="112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</row>
    <row r="574" spans="1:33">
      <c r="A574" s="110"/>
      <c r="B574" s="111"/>
      <c r="C574" s="112"/>
      <c r="D574" s="113"/>
      <c r="E574" s="50"/>
      <c r="F574" s="114"/>
      <c r="G574" s="115"/>
      <c r="H574" s="55"/>
      <c r="I574" s="112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</row>
    <row r="575" spans="1:33">
      <c r="A575" s="110"/>
      <c r="B575" s="111"/>
      <c r="C575" s="112"/>
      <c r="D575" s="113"/>
      <c r="E575" s="50"/>
      <c r="F575" s="114"/>
      <c r="G575" s="115"/>
      <c r="H575" s="55"/>
      <c r="I575" s="112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</row>
    <row r="576" spans="1:33">
      <c r="A576" s="110"/>
      <c r="B576" s="111"/>
      <c r="C576" s="112"/>
      <c r="D576" s="113"/>
      <c r="E576" s="50"/>
      <c r="F576" s="114"/>
      <c r="G576" s="115"/>
      <c r="H576" s="55"/>
      <c r="I576" s="112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</row>
    <row r="577" spans="1:33">
      <c r="A577" s="110"/>
      <c r="B577" s="111"/>
      <c r="C577" s="112"/>
      <c r="D577" s="113"/>
      <c r="E577" s="50"/>
      <c r="F577" s="114"/>
      <c r="G577" s="115"/>
      <c r="H577" s="55"/>
      <c r="I577" s="112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</row>
    <row r="578" spans="1:33">
      <c r="A578" s="110"/>
      <c r="B578" s="111"/>
      <c r="C578" s="112"/>
      <c r="D578" s="113"/>
      <c r="E578" s="50"/>
      <c r="F578" s="114"/>
      <c r="G578" s="115"/>
      <c r="H578" s="55"/>
      <c r="I578" s="112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</row>
    <row r="579" spans="1:33">
      <c r="A579" s="110"/>
      <c r="B579" s="111"/>
      <c r="C579" s="112"/>
      <c r="D579" s="113"/>
      <c r="E579" s="50"/>
      <c r="F579" s="114"/>
      <c r="G579" s="115"/>
      <c r="H579" s="55"/>
      <c r="I579" s="112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</row>
    <row r="580" spans="1:33">
      <c r="A580" s="110"/>
      <c r="B580" s="111"/>
      <c r="C580" s="112"/>
      <c r="D580" s="113"/>
      <c r="E580" s="50"/>
      <c r="F580" s="114"/>
      <c r="G580" s="115"/>
      <c r="H580" s="55"/>
      <c r="I580" s="112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</row>
    <row r="581" spans="1:33">
      <c r="A581" s="110"/>
      <c r="B581" s="111"/>
      <c r="C581" s="112"/>
      <c r="D581" s="113"/>
      <c r="E581" s="50"/>
      <c r="F581" s="114"/>
      <c r="G581" s="115"/>
      <c r="H581" s="55"/>
      <c r="I581" s="112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</row>
    <row r="582" spans="1:33">
      <c r="A582" s="110"/>
      <c r="B582" s="111"/>
      <c r="C582" s="112"/>
      <c r="D582" s="113"/>
      <c r="E582" s="50"/>
      <c r="F582" s="114"/>
      <c r="G582" s="115"/>
      <c r="H582" s="55"/>
      <c r="I582" s="112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</row>
    <row r="583" spans="1:33">
      <c r="A583" s="110"/>
      <c r="B583" s="111"/>
      <c r="C583" s="112"/>
      <c r="D583" s="113"/>
      <c r="E583" s="50"/>
      <c r="F583" s="114"/>
      <c r="G583" s="115"/>
      <c r="H583" s="55"/>
      <c r="I583" s="112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</row>
    <row r="584" spans="1:33">
      <c r="A584" s="110"/>
      <c r="B584" s="111"/>
      <c r="C584" s="112"/>
      <c r="D584" s="113"/>
      <c r="E584" s="50"/>
      <c r="F584" s="114"/>
      <c r="G584" s="115"/>
      <c r="H584" s="55"/>
      <c r="I584" s="112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</row>
    <row r="585" spans="1:33">
      <c r="A585" s="110"/>
      <c r="B585" s="111"/>
      <c r="C585" s="112"/>
      <c r="D585" s="113"/>
      <c r="E585" s="50"/>
      <c r="F585" s="114"/>
      <c r="G585" s="115"/>
      <c r="H585" s="55"/>
      <c r="I585" s="112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</row>
    <row r="586" spans="1:33">
      <c r="A586" s="110"/>
      <c r="B586" s="111"/>
      <c r="C586" s="112"/>
      <c r="D586" s="113"/>
      <c r="E586" s="50"/>
      <c r="F586" s="114"/>
      <c r="G586" s="115"/>
      <c r="H586" s="55"/>
      <c r="I586" s="112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</row>
    <row r="587" spans="1:33">
      <c r="A587" s="110"/>
      <c r="B587" s="111"/>
      <c r="C587" s="112"/>
      <c r="D587" s="113"/>
      <c r="E587" s="50"/>
      <c r="F587" s="114"/>
      <c r="G587" s="115"/>
      <c r="H587" s="55"/>
      <c r="I587" s="112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</row>
    <row r="588" spans="1:33">
      <c r="A588" s="110"/>
      <c r="B588" s="111"/>
      <c r="C588" s="112"/>
      <c r="D588" s="113"/>
      <c r="E588" s="50"/>
      <c r="F588" s="114"/>
      <c r="G588" s="115"/>
      <c r="H588" s="55"/>
      <c r="I588" s="112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</row>
    <row r="589" spans="1:33">
      <c r="A589" s="110"/>
      <c r="B589" s="111"/>
      <c r="C589" s="112"/>
      <c r="D589" s="113"/>
      <c r="E589" s="50"/>
      <c r="F589" s="114"/>
      <c r="G589" s="115"/>
      <c r="H589" s="55"/>
      <c r="I589" s="112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</row>
    <row r="590" spans="1:33">
      <c r="A590" s="110"/>
      <c r="B590" s="111"/>
      <c r="C590" s="112"/>
      <c r="D590" s="113"/>
      <c r="E590" s="50"/>
      <c r="F590" s="114"/>
      <c r="G590" s="115"/>
      <c r="H590" s="55"/>
      <c r="I590" s="112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  <c r="AG590" s="54"/>
    </row>
    <row r="591" spans="1:33">
      <c r="A591" s="110"/>
      <c r="B591" s="111"/>
      <c r="C591" s="112"/>
      <c r="D591" s="113"/>
      <c r="E591" s="50"/>
      <c r="F591" s="114"/>
      <c r="G591" s="115"/>
      <c r="H591" s="55"/>
      <c r="I591" s="112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  <c r="AG591" s="54"/>
    </row>
    <row r="592" spans="1:33">
      <c r="A592" s="110"/>
      <c r="B592" s="111"/>
      <c r="C592" s="112"/>
      <c r="D592" s="113"/>
      <c r="E592" s="50"/>
      <c r="F592" s="114"/>
      <c r="G592" s="115"/>
      <c r="H592" s="55"/>
      <c r="I592" s="112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  <c r="AG592" s="54"/>
    </row>
    <row r="593" spans="1:33">
      <c r="A593" s="110"/>
      <c r="B593" s="111"/>
      <c r="C593" s="112"/>
      <c r="D593" s="113"/>
      <c r="E593" s="50"/>
      <c r="F593" s="114"/>
      <c r="G593" s="115"/>
      <c r="H593" s="55"/>
      <c r="I593" s="112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  <c r="AG593" s="54"/>
    </row>
    <row r="594" spans="1:33">
      <c r="A594" s="110"/>
      <c r="B594" s="111"/>
      <c r="C594" s="112"/>
      <c r="D594" s="113"/>
      <c r="E594" s="50"/>
      <c r="F594" s="114"/>
      <c r="G594" s="115"/>
      <c r="H594" s="55"/>
      <c r="I594" s="112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  <c r="AG594" s="54"/>
    </row>
    <row r="595" spans="1:33">
      <c r="A595" s="110"/>
      <c r="B595" s="111"/>
      <c r="C595" s="112"/>
      <c r="D595" s="113"/>
      <c r="E595" s="50"/>
      <c r="F595" s="114"/>
      <c r="G595" s="115"/>
      <c r="H595" s="55"/>
      <c r="I595" s="112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  <c r="AG595" s="54"/>
    </row>
    <row r="596" spans="1:33">
      <c r="A596" s="110"/>
      <c r="B596" s="111"/>
      <c r="C596" s="112"/>
      <c r="D596" s="113"/>
      <c r="E596" s="50"/>
      <c r="F596" s="114"/>
      <c r="G596" s="115"/>
      <c r="H596" s="55"/>
      <c r="I596" s="112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  <c r="AG596" s="54"/>
    </row>
    <row r="597" spans="1:33">
      <c r="A597" s="110"/>
      <c r="B597" s="111"/>
      <c r="C597" s="112"/>
      <c r="D597" s="113"/>
      <c r="E597" s="50"/>
      <c r="F597" s="114"/>
      <c r="G597" s="115"/>
      <c r="H597" s="55"/>
      <c r="I597" s="112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  <c r="AG597" s="54"/>
    </row>
    <row r="598" spans="1:33">
      <c r="A598" s="110"/>
      <c r="B598" s="111"/>
      <c r="C598" s="112"/>
      <c r="D598" s="113"/>
      <c r="E598" s="50"/>
      <c r="F598" s="114"/>
      <c r="G598" s="115"/>
      <c r="H598" s="55"/>
      <c r="I598" s="112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  <c r="AG598" s="54"/>
    </row>
    <row r="599" spans="1:33">
      <c r="A599" s="110"/>
      <c r="B599" s="111"/>
      <c r="C599" s="112"/>
      <c r="D599" s="113"/>
      <c r="E599" s="50"/>
      <c r="F599" s="114"/>
      <c r="G599" s="115"/>
      <c r="H599" s="55"/>
      <c r="I599" s="112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  <c r="AG599" s="54"/>
    </row>
    <row r="600" spans="1:33">
      <c r="A600" s="110"/>
      <c r="B600" s="111"/>
      <c r="C600" s="112"/>
      <c r="D600" s="113"/>
      <c r="E600" s="50"/>
      <c r="F600" s="114"/>
      <c r="G600" s="115"/>
      <c r="H600" s="55"/>
      <c r="I600" s="112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  <c r="AG600" s="54"/>
    </row>
    <row r="601" spans="1:33">
      <c r="A601" s="110"/>
      <c r="B601" s="111"/>
      <c r="C601" s="112"/>
      <c r="D601" s="113"/>
      <c r="E601" s="50"/>
      <c r="F601" s="114"/>
      <c r="G601" s="115"/>
      <c r="H601" s="55"/>
      <c r="I601" s="112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  <c r="AG601" s="54"/>
    </row>
    <row r="602" spans="1:33">
      <c r="A602" s="110"/>
      <c r="B602" s="111"/>
      <c r="C602" s="112"/>
      <c r="D602" s="113"/>
      <c r="E602" s="50"/>
      <c r="F602" s="114"/>
      <c r="G602" s="115"/>
      <c r="H602" s="55"/>
      <c r="I602" s="112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  <c r="AG602" s="54"/>
    </row>
    <row r="603" spans="1:33">
      <c r="A603" s="110"/>
      <c r="B603" s="111"/>
      <c r="C603" s="112"/>
      <c r="D603" s="113"/>
      <c r="E603" s="50"/>
      <c r="F603" s="114"/>
      <c r="G603" s="115"/>
      <c r="H603" s="55"/>
      <c r="I603" s="112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  <c r="AG603" s="54"/>
    </row>
    <row r="604" spans="1:33">
      <c r="A604" s="110"/>
      <c r="B604" s="111"/>
      <c r="C604" s="112"/>
      <c r="D604" s="113"/>
      <c r="E604" s="50"/>
      <c r="F604" s="114"/>
      <c r="G604" s="115"/>
      <c r="H604" s="55"/>
      <c r="I604" s="112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  <c r="AG604" s="54"/>
    </row>
    <row r="605" spans="1:33">
      <c r="A605" s="110"/>
      <c r="B605" s="111"/>
      <c r="C605" s="112"/>
      <c r="D605" s="113"/>
      <c r="E605" s="50"/>
      <c r="F605" s="114"/>
      <c r="G605" s="115"/>
      <c r="H605" s="55"/>
      <c r="I605" s="112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  <c r="AG605" s="54"/>
    </row>
    <row r="606" spans="1:33">
      <c r="A606" s="110"/>
      <c r="B606" s="111"/>
      <c r="C606" s="112"/>
      <c r="D606" s="113"/>
      <c r="E606" s="50"/>
      <c r="F606" s="114"/>
      <c r="G606" s="115"/>
      <c r="H606" s="55"/>
      <c r="I606" s="112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</row>
    <row r="607" spans="1:33">
      <c r="A607" s="110"/>
      <c r="B607" s="111"/>
      <c r="C607" s="112"/>
      <c r="D607" s="113"/>
      <c r="E607" s="50"/>
      <c r="F607" s="114"/>
      <c r="G607" s="115"/>
      <c r="H607" s="55"/>
      <c r="I607" s="112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</row>
    <row r="608" spans="1:33">
      <c r="A608" s="110"/>
      <c r="B608" s="111"/>
      <c r="C608" s="112"/>
      <c r="D608" s="113"/>
      <c r="E608" s="50"/>
      <c r="F608" s="114"/>
      <c r="G608" s="115"/>
      <c r="H608" s="55"/>
      <c r="I608" s="112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  <c r="AG608" s="54"/>
    </row>
    <row r="609" spans="1:33">
      <c r="A609" s="110"/>
      <c r="B609" s="111"/>
      <c r="C609" s="112"/>
      <c r="D609" s="113"/>
      <c r="E609" s="50"/>
      <c r="F609" s="114"/>
      <c r="G609" s="115"/>
      <c r="H609" s="55"/>
      <c r="I609" s="112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</row>
    <row r="610" spans="1:33">
      <c r="A610" s="110"/>
      <c r="B610" s="111"/>
      <c r="C610" s="112"/>
      <c r="D610" s="113"/>
      <c r="E610" s="50"/>
      <c r="F610" s="114"/>
      <c r="G610" s="115"/>
      <c r="H610" s="55"/>
      <c r="I610" s="112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</row>
    <row r="611" spans="1:33">
      <c r="A611" s="110"/>
      <c r="B611" s="111"/>
      <c r="C611" s="112"/>
      <c r="D611" s="113"/>
      <c r="E611" s="50"/>
      <c r="F611" s="114"/>
      <c r="G611" s="115"/>
      <c r="H611" s="55"/>
      <c r="I611" s="112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</row>
    <row r="612" spans="1:33">
      <c r="A612" s="110"/>
      <c r="B612" s="111"/>
      <c r="C612" s="112"/>
      <c r="D612" s="113"/>
      <c r="E612" s="50"/>
      <c r="F612" s="114"/>
      <c r="G612" s="115"/>
      <c r="H612" s="55"/>
      <c r="I612" s="112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</row>
    <row r="613" spans="1:33">
      <c r="A613" s="110"/>
      <c r="B613" s="111"/>
      <c r="C613" s="112"/>
      <c r="D613" s="113"/>
      <c r="E613" s="50"/>
      <c r="F613" s="114"/>
      <c r="G613" s="115"/>
      <c r="H613" s="55"/>
      <c r="I613" s="112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</row>
    <row r="614" spans="1:33">
      <c r="A614" s="110"/>
      <c r="B614" s="111"/>
      <c r="C614" s="112"/>
      <c r="D614" s="113"/>
      <c r="E614" s="50"/>
      <c r="F614" s="114"/>
      <c r="G614" s="115"/>
      <c r="H614" s="55"/>
      <c r="I614" s="112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</row>
    <row r="615" spans="1:33">
      <c r="A615" s="110"/>
      <c r="B615" s="111"/>
      <c r="C615" s="112"/>
      <c r="D615" s="113"/>
      <c r="E615" s="50"/>
      <c r="F615" s="114"/>
      <c r="G615" s="115"/>
      <c r="H615" s="55"/>
      <c r="I615" s="112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</row>
    <row r="616" spans="1:33">
      <c r="A616" s="110"/>
      <c r="B616" s="111"/>
      <c r="C616" s="112"/>
      <c r="D616" s="113"/>
      <c r="E616" s="50"/>
      <c r="F616" s="114"/>
      <c r="G616" s="115"/>
      <c r="H616" s="55"/>
      <c r="I616" s="112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</row>
    <row r="617" spans="1:33">
      <c r="A617" s="110"/>
      <c r="B617" s="111"/>
      <c r="C617" s="112"/>
      <c r="D617" s="113"/>
      <c r="E617" s="50"/>
      <c r="F617" s="114"/>
      <c r="G617" s="115"/>
      <c r="H617" s="55"/>
      <c r="I617" s="112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</row>
    <row r="618" spans="1:33">
      <c r="A618" s="110"/>
      <c r="B618" s="111"/>
      <c r="C618" s="112"/>
      <c r="D618" s="113"/>
      <c r="E618" s="50"/>
      <c r="F618" s="114"/>
      <c r="G618" s="115"/>
      <c r="H618" s="55"/>
      <c r="I618" s="112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</row>
    <row r="619" spans="1:33">
      <c r="A619" s="110"/>
      <c r="B619" s="111"/>
      <c r="C619" s="112"/>
      <c r="D619" s="113"/>
      <c r="E619" s="50"/>
      <c r="F619" s="114"/>
      <c r="G619" s="115"/>
      <c r="H619" s="55"/>
      <c r="I619" s="112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</row>
    <row r="620" spans="1:33">
      <c r="A620" s="110"/>
      <c r="B620" s="111"/>
      <c r="C620" s="112"/>
      <c r="D620" s="113"/>
      <c r="E620" s="50"/>
      <c r="F620" s="114"/>
      <c r="G620" s="115"/>
      <c r="H620" s="55"/>
      <c r="I620" s="112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</row>
    <row r="621" spans="1:33">
      <c r="A621" s="110"/>
      <c r="B621" s="111"/>
      <c r="C621" s="112"/>
      <c r="D621" s="113"/>
      <c r="E621" s="50"/>
      <c r="F621" s="114"/>
      <c r="G621" s="115"/>
      <c r="H621" s="55"/>
      <c r="I621" s="112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</row>
    <row r="622" spans="1:33">
      <c r="A622" s="110"/>
      <c r="B622" s="111"/>
      <c r="C622" s="112"/>
      <c r="D622" s="113"/>
      <c r="E622" s="50"/>
      <c r="F622" s="114"/>
      <c r="G622" s="115"/>
      <c r="H622" s="55"/>
      <c r="I622" s="112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</row>
    <row r="623" spans="1:33">
      <c r="A623" s="110"/>
      <c r="B623" s="111"/>
      <c r="C623" s="112"/>
      <c r="D623" s="113"/>
      <c r="E623" s="50"/>
      <c r="F623" s="114"/>
      <c r="G623" s="115"/>
      <c r="H623" s="55"/>
      <c r="I623" s="112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</row>
    <row r="624" spans="1:33">
      <c r="A624" s="110"/>
      <c r="B624" s="111"/>
      <c r="C624" s="112"/>
      <c r="D624" s="113"/>
      <c r="E624" s="50"/>
      <c r="F624" s="114"/>
      <c r="G624" s="115"/>
      <c r="H624" s="55"/>
      <c r="I624" s="112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</row>
    <row r="625" spans="1:33">
      <c r="A625" s="110"/>
      <c r="B625" s="111"/>
      <c r="C625" s="112"/>
      <c r="D625" s="113"/>
      <c r="E625" s="50"/>
      <c r="F625" s="114"/>
      <c r="G625" s="115"/>
      <c r="H625" s="55"/>
      <c r="I625" s="112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</row>
    <row r="626" spans="1:33">
      <c r="A626" s="110"/>
      <c r="B626" s="111"/>
      <c r="C626" s="112"/>
      <c r="D626" s="113"/>
      <c r="E626" s="50"/>
      <c r="F626" s="114"/>
      <c r="G626" s="115"/>
      <c r="H626" s="55"/>
      <c r="I626" s="112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</row>
    <row r="627" spans="1:33">
      <c r="A627" s="110"/>
      <c r="B627" s="111"/>
      <c r="C627" s="112"/>
      <c r="D627" s="113"/>
      <c r="E627" s="50"/>
      <c r="F627" s="114"/>
      <c r="G627" s="115"/>
      <c r="H627" s="55"/>
      <c r="I627" s="112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</row>
    <row r="628" spans="1:33">
      <c r="A628" s="110"/>
      <c r="B628" s="111"/>
      <c r="C628" s="112"/>
      <c r="D628" s="113"/>
      <c r="E628" s="50"/>
      <c r="F628" s="114"/>
      <c r="G628" s="115"/>
      <c r="H628" s="55"/>
      <c r="I628" s="112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  <c r="AG628" s="54"/>
    </row>
    <row r="629" spans="1:33">
      <c r="A629" s="110"/>
      <c r="B629" s="111"/>
      <c r="C629" s="112"/>
      <c r="D629" s="113"/>
      <c r="E629" s="50"/>
      <c r="F629" s="114"/>
      <c r="G629" s="115"/>
      <c r="H629" s="55"/>
      <c r="I629" s="112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  <c r="AG629" s="54"/>
    </row>
    <row r="630" spans="1:33">
      <c r="A630" s="110"/>
      <c r="B630" s="111"/>
      <c r="C630" s="112"/>
      <c r="D630" s="113"/>
      <c r="E630" s="50"/>
      <c r="F630" s="114"/>
      <c r="G630" s="115"/>
      <c r="H630" s="55"/>
      <c r="I630" s="112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  <c r="AG630" s="54"/>
    </row>
    <row r="631" spans="1:33">
      <c r="A631" s="110"/>
      <c r="B631" s="111"/>
      <c r="C631" s="112"/>
      <c r="D631" s="113"/>
      <c r="E631" s="50"/>
      <c r="F631" s="114"/>
      <c r="G631" s="115"/>
      <c r="H631" s="55"/>
      <c r="I631" s="112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  <c r="AG631" s="54"/>
    </row>
    <row r="632" spans="1:33">
      <c r="A632" s="110"/>
      <c r="B632" s="111"/>
      <c r="C632" s="112"/>
      <c r="D632" s="113"/>
      <c r="E632" s="50"/>
      <c r="F632" s="114"/>
      <c r="G632" s="115"/>
      <c r="H632" s="55"/>
      <c r="I632" s="112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  <c r="AG632" s="54"/>
    </row>
    <row r="633" spans="1:33">
      <c r="A633" s="110"/>
      <c r="B633" s="111"/>
      <c r="C633" s="112"/>
      <c r="D633" s="113"/>
      <c r="E633" s="50"/>
      <c r="F633" s="114"/>
      <c r="G633" s="115"/>
      <c r="H633" s="55"/>
      <c r="I633" s="112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  <c r="AG633" s="54"/>
    </row>
    <row r="634" spans="1:33">
      <c r="A634" s="110"/>
      <c r="B634" s="111"/>
      <c r="C634" s="112"/>
      <c r="D634" s="113"/>
      <c r="E634" s="50"/>
      <c r="F634" s="114"/>
      <c r="G634" s="115"/>
      <c r="H634" s="55"/>
      <c r="I634" s="112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  <c r="AG634" s="54"/>
    </row>
    <row r="635" spans="1:33">
      <c r="A635" s="110"/>
      <c r="B635" s="111"/>
      <c r="C635" s="112"/>
      <c r="D635" s="113"/>
      <c r="E635" s="50"/>
      <c r="F635" s="114"/>
      <c r="G635" s="115"/>
      <c r="H635" s="55"/>
      <c r="I635" s="112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  <c r="AG635" s="54"/>
    </row>
    <row r="636" spans="1:33">
      <c r="A636" s="110"/>
      <c r="B636" s="111"/>
      <c r="C636" s="112"/>
      <c r="D636" s="113"/>
      <c r="E636" s="50"/>
      <c r="F636" s="114"/>
      <c r="G636" s="115"/>
      <c r="H636" s="55"/>
      <c r="I636" s="112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  <c r="AG636" s="54"/>
    </row>
    <row r="637" spans="1:33">
      <c r="A637" s="110"/>
      <c r="B637" s="111"/>
      <c r="C637" s="112"/>
      <c r="D637" s="113"/>
      <c r="E637" s="50"/>
      <c r="F637" s="114"/>
      <c r="G637" s="115"/>
      <c r="H637" s="55"/>
      <c r="I637" s="112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  <c r="AG637" s="54"/>
    </row>
    <row r="638" spans="1:33">
      <c r="A638" s="110"/>
      <c r="B638" s="111"/>
      <c r="C638" s="112"/>
      <c r="D638" s="113"/>
      <c r="E638" s="50"/>
      <c r="F638" s="114"/>
      <c r="G638" s="115"/>
      <c r="H638" s="55"/>
      <c r="I638" s="112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  <c r="AG638" s="54"/>
    </row>
    <row r="639" spans="1:33">
      <c r="A639" s="110"/>
      <c r="B639" s="111"/>
      <c r="C639" s="112"/>
      <c r="D639" s="113"/>
      <c r="E639" s="50"/>
      <c r="F639" s="114"/>
      <c r="G639" s="115"/>
      <c r="H639" s="55"/>
      <c r="I639" s="112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  <c r="AG639" s="54"/>
    </row>
    <row r="640" spans="1:33">
      <c r="A640" s="110"/>
      <c r="B640" s="111"/>
      <c r="C640" s="112"/>
      <c r="D640" s="113"/>
      <c r="E640" s="50"/>
      <c r="F640" s="114"/>
      <c r="G640" s="115"/>
      <c r="H640" s="55"/>
      <c r="I640" s="112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  <c r="AG640" s="54"/>
    </row>
    <row r="641" spans="1:33">
      <c r="A641" s="110"/>
      <c r="B641" s="111"/>
      <c r="C641" s="112"/>
      <c r="D641" s="113"/>
      <c r="E641" s="50"/>
      <c r="F641" s="114"/>
      <c r="G641" s="115"/>
      <c r="H641" s="55"/>
      <c r="I641" s="112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  <c r="AG641" s="54"/>
    </row>
    <row r="642" spans="1:33">
      <c r="A642" s="110"/>
      <c r="B642" s="111"/>
      <c r="C642" s="112"/>
      <c r="D642" s="113"/>
      <c r="E642" s="50"/>
      <c r="F642" s="114"/>
      <c r="G642" s="115"/>
      <c r="H642" s="55"/>
      <c r="I642" s="112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  <c r="AG642" s="54"/>
    </row>
    <row r="643" spans="1:33">
      <c r="A643" s="110"/>
      <c r="B643" s="111"/>
      <c r="C643" s="112"/>
      <c r="D643" s="113"/>
      <c r="E643" s="50"/>
      <c r="F643" s="114"/>
      <c r="G643" s="115"/>
      <c r="H643" s="55"/>
      <c r="I643" s="112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  <c r="AG643" s="54"/>
    </row>
    <row r="644" spans="1:33">
      <c r="A644" s="110"/>
      <c r="B644" s="111"/>
      <c r="C644" s="112"/>
      <c r="D644" s="113"/>
      <c r="E644" s="50"/>
      <c r="F644" s="114"/>
      <c r="G644" s="115"/>
      <c r="H644" s="55"/>
      <c r="I644" s="112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  <c r="AG644" s="54"/>
    </row>
    <row r="645" spans="1:33">
      <c r="A645" s="110"/>
      <c r="B645" s="111"/>
      <c r="C645" s="112"/>
      <c r="D645" s="113"/>
      <c r="E645" s="50"/>
      <c r="F645" s="114"/>
      <c r="G645" s="115"/>
      <c r="H645" s="55"/>
      <c r="I645" s="112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  <c r="AG645" s="54"/>
    </row>
    <row r="646" spans="1:33">
      <c r="A646" s="110"/>
      <c r="B646" s="111"/>
      <c r="C646" s="112"/>
      <c r="D646" s="113"/>
      <c r="E646" s="50"/>
      <c r="F646" s="114"/>
      <c r="G646" s="115"/>
      <c r="H646" s="55"/>
      <c r="I646" s="112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  <c r="AG646" s="54"/>
    </row>
    <row r="647" spans="1:33">
      <c r="A647" s="110"/>
      <c r="B647" s="111"/>
      <c r="C647" s="112"/>
      <c r="D647" s="113"/>
      <c r="E647" s="50"/>
      <c r="F647" s="114"/>
      <c r="G647" s="115"/>
      <c r="H647" s="55"/>
      <c r="I647" s="112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  <c r="AG647" s="54"/>
    </row>
    <row r="648" spans="1:33">
      <c r="A648" s="110"/>
      <c r="B648" s="111"/>
      <c r="C648" s="112"/>
      <c r="D648" s="113"/>
      <c r="E648" s="50"/>
      <c r="F648" s="114"/>
      <c r="G648" s="115"/>
      <c r="H648" s="55"/>
      <c r="I648" s="112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  <c r="AG648" s="54"/>
    </row>
    <row r="649" spans="1:33">
      <c r="A649" s="110"/>
      <c r="B649" s="111"/>
      <c r="C649" s="112"/>
      <c r="D649" s="113"/>
      <c r="E649" s="50"/>
      <c r="F649" s="114"/>
      <c r="G649" s="115"/>
      <c r="H649" s="55"/>
      <c r="I649" s="112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  <c r="AG649" s="54"/>
    </row>
    <row r="650" spans="1:33">
      <c r="A650" s="110"/>
      <c r="B650" s="111"/>
      <c r="C650" s="112"/>
      <c r="D650" s="113"/>
      <c r="E650" s="50"/>
      <c r="F650" s="114"/>
      <c r="G650" s="115"/>
      <c r="H650" s="55"/>
      <c r="I650" s="112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</row>
    <row r="651" spans="1:33">
      <c r="A651" s="110"/>
      <c r="B651" s="111"/>
      <c r="C651" s="112"/>
      <c r="D651" s="113"/>
      <c r="E651" s="50"/>
      <c r="F651" s="114"/>
      <c r="G651" s="115"/>
      <c r="H651" s="55"/>
      <c r="I651" s="112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  <c r="AG651" s="54"/>
    </row>
    <row r="652" spans="1:33">
      <c r="A652" s="110"/>
      <c r="B652" s="111"/>
      <c r="C652" s="112"/>
      <c r="D652" s="113"/>
      <c r="E652" s="50"/>
      <c r="F652" s="114"/>
      <c r="G652" s="115"/>
      <c r="H652" s="55"/>
      <c r="I652" s="112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</row>
    <row r="653" spans="1:33">
      <c r="A653" s="110"/>
      <c r="B653" s="111"/>
      <c r="C653" s="112"/>
      <c r="D653" s="113"/>
      <c r="E653" s="50"/>
      <c r="F653" s="114"/>
      <c r="G653" s="115"/>
      <c r="H653" s="55"/>
      <c r="I653" s="112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</row>
    <row r="654" spans="1:33">
      <c r="A654" s="110"/>
      <c r="B654" s="111"/>
      <c r="C654" s="112"/>
      <c r="D654" s="113"/>
      <c r="E654" s="50"/>
      <c r="F654" s="114"/>
      <c r="G654" s="115"/>
      <c r="H654" s="55"/>
      <c r="I654" s="112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  <c r="AG654" s="54"/>
    </row>
    <row r="655" spans="1:33">
      <c r="A655" s="110"/>
      <c r="B655" s="111"/>
      <c r="C655" s="112"/>
      <c r="D655" s="113"/>
      <c r="E655" s="50"/>
      <c r="F655" s="114"/>
      <c r="G655" s="115"/>
      <c r="H655" s="55"/>
      <c r="I655" s="112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</row>
    <row r="656" spans="1:33">
      <c r="A656" s="110"/>
      <c r="B656" s="111"/>
      <c r="C656" s="112"/>
      <c r="D656" s="113"/>
      <c r="E656" s="50"/>
      <c r="F656" s="114"/>
      <c r="G656" s="115"/>
      <c r="H656" s="55"/>
      <c r="I656" s="112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</row>
    <row r="657" spans="1:33">
      <c r="A657" s="110"/>
      <c r="B657" s="111"/>
      <c r="C657" s="112"/>
      <c r="D657" s="113"/>
      <c r="E657" s="50"/>
      <c r="F657" s="114"/>
      <c r="G657" s="115"/>
      <c r="H657" s="55"/>
      <c r="I657" s="112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</row>
    <row r="658" spans="1:33">
      <c r="A658" s="110"/>
      <c r="B658" s="111"/>
      <c r="C658" s="112"/>
      <c r="D658" s="113"/>
      <c r="E658" s="50"/>
      <c r="F658" s="114"/>
      <c r="G658" s="115"/>
      <c r="H658" s="55"/>
      <c r="I658" s="112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</row>
    <row r="659" spans="1:33">
      <c r="A659" s="110"/>
      <c r="B659" s="111"/>
      <c r="C659" s="112"/>
      <c r="D659" s="113"/>
      <c r="E659" s="50"/>
      <c r="F659" s="114"/>
      <c r="G659" s="115"/>
      <c r="H659" s="55"/>
      <c r="I659" s="112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</row>
    <row r="660" spans="1:33">
      <c r="A660" s="110"/>
      <c r="B660" s="111"/>
      <c r="C660" s="112"/>
      <c r="D660" s="113"/>
      <c r="E660" s="50"/>
      <c r="F660" s="114"/>
      <c r="G660" s="115"/>
      <c r="H660" s="55"/>
      <c r="I660" s="112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</row>
    <row r="661" spans="1:33">
      <c r="A661" s="110"/>
      <c r="B661" s="111"/>
      <c r="C661" s="112"/>
      <c r="D661" s="113"/>
      <c r="E661" s="50"/>
      <c r="F661" s="114"/>
      <c r="G661" s="115"/>
      <c r="H661" s="55"/>
      <c r="I661" s="112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</row>
    <row r="662" spans="1:33">
      <c r="A662" s="110"/>
      <c r="B662" s="111"/>
      <c r="C662" s="112"/>
      <c r="D662" s="113"/>
      <c r="E662" s="50"/>
      <c r="F662" s="114"/>
      <c r="G662" s="115"/>
      <c r="H662" s="55"/>
      <c r="I662" s="112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</row>
    <row r="663" spans="1:33">
      <c r="A663" s="110"/>
      <c r="B663" s="111"/>
      <c r="C663" s="112"/>
      <c r="D663" s="113"/>
      <c r="E663" s="50"/>
      <c r="F663" s="114"/>
      <c r="G663" s="115"/>
      <c r="H663" s="55"/>
      <c r="I663" s="112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</row>
    <row r="664" spans="1:33">
      <c r="A664" s="110"/>
      <c r="B664" s="111"/>
      <c r="C664" s="112"/>
      <c r="D664" s="113"/>
      <c r="E664" s="50"/>
      <c r="F664" s="114"/>
      <c r="G664" s="115"/>
      <c r="H664" s="55"/>
      <c r="I664" s="112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</row>
    <row r="665" spans="1:33">
      <c r="A665" s="110"/>
      <c r="B665" s="111"/>
      <c r="C665" s="112"/>
      <c r="D665" s="113"/>
      <c r="E665" s="50"/>
      <c r="F665" s="114"/>
      <c r="G665" s="115"/>
      <c r="H665" s="55"/>
      <c r="I665" s="112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</row>
    <row r="666" spans="1:33">
      <c r="A666" s="110"/>
      <c r="B666" s="111"/>
      <c r="C666" s="112"/>
      <c r="D666" s="113"/>
      <c r="E666" s="50"/>
      <c r="F666" s="114"/>
      <c r="G666" s="115"/>
      <c r="H666" s="55"/>
      <c r="I666" s="112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  <c r="AG666" s="54"/>
    </row>
    <row r="667" spans="1:33">
      <c r="A667" s="110"/>
      <c r="B667" s="111"/>
      <c r="C667" s="112"/>
      <c r="D667" s="113"/>
      <c r="E667" s="50"/>
      <c r="F667" s="114"/>
      <c r="G667" s="115"/>
      <c r="H667" s="55"/>
      <c r="I667" s="112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  <c r="AG667" s="54"/>
    </row>
    <row r="668" spans="1:33">
      <c r="A668" s="110"/>
      <c r="B668" s="111"/>
      <c r="C668" s="112"/>
      <c r="D668" s="113"/>
      <c r="E668" s="50"/>
      <c r="F668" s="114"/>
      <c r="G668" s="115"/>
      <c r="H668" s="55"/>
      <c r="I668" s="112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  <c r="AG668" s="54"/>
    </row>
    <row r="669" spans="1:33">
      <c r="A669" s="110"/>
      <c r="B669" s="111"/>
      <c r="C669" s="112"/>
      <c r="D669" s="113"/>
      <c r="E669" s="50"/>
      <c r="F669" s="114"/>
      <c r="G669" s="115"/>
      <c r="H669" s="55"/>
      <c r="I669" s="112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  <c r="AG669" s="54"/>
    </row>
    <row r="670" spans="1:33">
      <c r="A670" s="110"/>
      <c r="B670" s="111"/>
      <c r="C670" s="112"/>
      <c r="D670" s="113"/>
      <c r="E670" s="50"/>
      <c r="F670" s="114"/>
      <c r="G670" s="115"/>
      <c r="H670" s="55"/>
      <c r="I670" s="112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  <c r="AG670" s="54"/>
    </row>
    <row r="671" spans="1:33">
      <c r="A671" s="110"/>
      <c r="B671" s="111"/>
      <c r="C671" s="112"/>
      <c r="D671" s="113"/>
      <c r="E671" s="50"/>
      <c r="F671" s="114"/>
      <c r="G671" s="115"/>
      <c r="H671" s="55"/>
      <c r="I671" s="112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  <c r="AG671" s="54"/>
    </row>
    <row r="672" spans="1:33">
      <c r="A672" s="110"/>
      <c r="B672" s="111"/>
      <c r="C672" s="112"/>
      <c r="D672" s="113"/>
      <c r="E672" s="50"/>
      <c r="F672" s="114"/>
      <c r="G672" s="115"/>
      <c r="H672" s="55"/>
      <c r="I672" s="112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  <c r="AG672" s="54"/>
    </row>
    <row r="673" spans="1:33">
      <c r="A673" s="110"/>
      <c r="B673" s="111"/>
      <c r="C673" s="112"/>
      <c r="D673" s="113"/>
      <c r="E673" s="50"/>
      <c r="F673" s="114"/>
      <c r="G673" s="115"/>
      <c r="H673" s="55"/>
      <c r="I673" s="112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  <c r="AG673" s="54"/>
    </row>
    <row r="674" spans="1:33">
      <c r="A674" s="110"/>
      <c r="B674" s="111"/>
      <c r="C674" s="112"/>
      <c r="D674" s="113"/>
      <c r="E674" s="50"/>
      <c r="F674" s="114"/>
      <c r="G674" s="115"/>
      <c r="H674" s="55"/>
      <c r="I674" s="112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  <c r="AG674" s="54"/>
    </row>
    <row r="675" spans="1:33">
      <c r="A675" s="110"/>
      <c r="B675" s="111"/>
      <c r="C675" s="112"/>
      <c r="D675" s="113"/>
      <c r="E675" s="50"/>
      <c r="F675" s="114"/>
      <c r="G675" s="115"/>
      <c r="H675" s="55"/>
      <c r="I675" s="112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  <c r="AG675" s="54"/>
    </row>
    <row r="676" spans="1:33">
      <c r="A676" s="110"/>
      <c r="B676" s="111"/>
      <c r="C676" s="112"/>
      <c r="D676" s="113"/>
      <c r="E676" s="50"/>
      <c r="F676" s="114"/>
      <c r="G676" s="115"/>
      <c r="H676" s="55"/>
      <c r="I676" s="112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  <c r="AG676" s="54"/>
    </row>
    <row r="677" spans="1:33">
      <c r="A677" s="110"/>
      <c r="B677" s="111"/>
      <c r="C677" s="112"/>
      <c r="D677" s="113"/>
      <c r="E677" s="50"/>
      <c r="F677" s="114"/>
      <c r="G677" s="115"/>
      <c r="H677" s="55"/>
      <c r="I677" s="112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  <c r="AG677" s="54"/>
    </row>
    <row r="678" spans="1:33">
      <c r="A678" s="110"/>
      <c r="B678" s="111"/>
      <c r="C678" s="112"/>
      <c r="D678" s="113"/>
      <c r="E678" s="50"/>
      <c r="F678" s="114"/>
      <c r="G678" s="115"/>
      <c r="H678" s="55"/>
      <c r="I678" s="112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  <c r="AG678" s="54"/>
    </row>
    <row r="679" spans="1:33">
      <c r="A679" s="110"/>
      <c r="B679" s="111"/>
      <c r="C679" s="112"/>
      <c r="D679" s="113"/>
      <c r="E679" s="50"/>
      <c r="F679" s="114"/>
      <c r="G679" s="115"/>
      <c r="H679" s="55"/>
      <c r="I679" s="112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  <c r="AG679" s="54"/>
    </row>
    <row r="680" spans="1:33">
      <c r="A680" s="110"/>
      <c r="B680" s="111"/>
      <c r="C680" s="112"/>
      <c r="D680" s="113"/>
      <c r="E680" s="50"/>
      <c r="F680" s="114"/>
      <c r="G680" s="115"/>
      <c r="H680" s="55"/>
      <c r="I680" s="112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  <c r="AG680" s="54"/>
    </row>
    <row r="681" spans="1:33">
      <c r="A681" s="110"/>
      <c r="B681" s="111"/>
      <c r="C681" s="112"/>
      <c r="D681" s="113"/>
      <c r="E681" s="50"/>
      <c r="F681" s="114"/>
      <c r="G681" s="115"/>
      <c r="H681" s="55"/>
      <c r="I681" s="112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  <c r="AG681" s="54"/>
    </row>
    <row r="682" spans="1:33">
      <c r="A682" s="110"/>
      <c r="B682" s="111"/>
      <c r="C682" s="112"/>
      <c r="D682" s="113"/>
      <c r="E682" s="50"/>
      <c r="F682" s="114"/>
      <c r="G682" s="115"/>
      <c r="H682" s="55"/>
      <c r="I682" s="112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  <c r="AG682" s="54"/>
    </row>
    <row r="683" spans="1:33">
      <c r="A683" s="110"/>
      <c r="B683" s="111"/>
      <c r="C683" s="112"/>
      <c r="D683" s="113"/>
      <c r="E683" s="50"/>
      <c r="F683" s="114"/>
      <c r="G683" s="115"/>
      <c r="H683" s="55"/>
      <c r="I683" s="112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  <c r="AG683" s="54"/>
    </row>
    <row r="684" spans="1:33">
      <c r="A684" s="110"/>
      <c r="B684" s="111"/>
      <c r="C684" s="112"/>
      <c r="D684" s="113"/>
      <c r="E684" s="50"/>
      <c r="F684" s="114"/>
      <c r="G684" s="115"/>
      <c r="H684" s="55"/>
      <c r="I684" s="112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  <c r="AG684" s="54"/>
    </row>
    <row r="685" spans="1:33">
      <c r="A685" s="110"/>
      <c r="B685" s="111"/>
      <c r="C685" s="112"/>
      <c r="D685" s="113"/>
      <c r="E685" s="50"/>
      <c r="F685" s="114"/>
      <c r="G685" s="115"/>
      <c r="H685" s="55"/>
      <c r="I685" s="112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  <c r="AF685" s="54"/>
      <c r="AG685" s="54"/>
    </row>
    <row r="686" spans="1:33">
      <c r="A686" s="110"/>
      <c r="B686" s="111"/>
      <c r="C686" s="112"/>
      <c r="D686" s="113"/>
      <c r="E686" s="50"/>
      <c r="F686" s="114"/>
      <c r="G686" s="115"/>
      <c r="H686" s="55"/>
      <c r="I686" s="112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  <c r="AG686" s="54"/>
    </row>
    <row r="687" spans="1:33">
      <c r="A687" s="110"/>
      <c r="B687" s="111"/>
      <c r="C687" s="112"/>
      <c r="D687" s="113"/>
      <c r="E687" s="50"/>
      <c r="F687" s="114"/>
      <c r="G687" s="115"/>
      <c r="H687" s="55"/>
      <c r="I687" s="112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</row>
    <row r="688" spans="1:33">
      <c r="A688" s="110"/>
      <c r="B688" s="111"/>
      <c r="C688" s="112"/>
      <c r="D688" s="113"/>
      <c r="E688" s="50"/>
      <c r="F688" s="114"/>
      <c r="G688" s="115"/>
      <c r="H688" s="55"/>
      <c r="I688" s="112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  <c r="AG688" s="54"/>
    </row>
    <row r="689" spans="1:33">
      <c r="A689" s="110"/>
      <c r="B689" s="111"/>
      <c r="C689" s="112"/>
      <c r="D689" s="113"/>
      <c r="E689" s="50"/>
      <c r="F689" s="114"/>
      <c r="G689" s="115"/>
      <c r="H689" s="55"/>
      <c r="I689" s="112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  <c r="AG689" s="54"/>
    </row>
    <row r="690" spans="1:33">
      <c r="A690" s="110"/>
      <c r="B690" s="111"/>
      <c r="C690" s="112"/>
      <c r="D690" s="113"/>
      <c r="E690" s="50"/>
      <c r="F690" s="114"/>
      <c r="G690" s="115"/>
      <c r="H690" s="55"/>
      <c r="I690" s="112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</row>
    <row r="691" spans="1:33">
      <c r="A691" s="110"/>
      <c r="B691" s="111"/>
      <c r="C691" s="112"/>
      <c r="D691" s="113"/>
      <c r="E691" s="50"/>
      <c r="F691" s="114"/>
      <c r="G691" s="115"/>
      <c r="H691" s="55"/>
      <c r="I691" s="112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</row>
    <row r="692" spans="1:33">
      <c r="A692" s="110"/>
      <c r="B692" s="111"/>
      <c r="C692" s="112"/>
      <c r="D692" s="113"/>
      <c r="E692" s="50"/>
      <c r="F692" s="114"/>
      <c r="G692" s="115"/>
      <c r="H692" s="55"/>
      <c r="I692" s="112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  <c r="AG692" s="54"/>
    </row>
    <row r="693" spans="1:33">
      <c r="A693" s="110"/>
      <c r="B693" s="111"/>
      <c r="C693" s="112"/>
      <c r="D693" s="113"/>
      <c r="E693" s="50"/>
      <c r="F693" s="114"/>
      <c r="G693" s="115"/>
      <c r="H693" s="55"/>
      <c r="I693" s="112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</row>
    <row r="694" spans="1:33">
      <c r="A694" s="110"/>
      <c r="B694" s="111"/>
      <c r="C694" s="112"/>
      <c r="D694" s="113"/>
      <c r="E694" s="50"/>
      <c r="F694" s="114"/>
      <c r="G694" s="115"/>
      <c r="H694" s="55"/>
      <c r="I694" s="112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</row>
    <row r="695" spans="1:33">
      <c r="A695" s="110"/>
      <c r="B695" s="111"/>
      <c r="C695" s="112"/>
      <c r="D695" s="113"/>
      <c r="E695" s="50"/>
      <c r="F695" s="114"/>
      <c r="G695" s="115"/>
      <c r="H695" s="55"/>
      <c r="I695" s="112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</row>
    <row r="696" spans="1:33">
      <c r="A696" s="110"/>
      <c r="B696" s="111"/>
      <c r="C696" s="112"/>
      <c r="D696" s="113"/>
      <c r="E696" s="50"/>
      <c r="F696" s="114"/>
      <c r="G696" s="115"/>
      <c r="H696" s="55"/>
      <c r="I696" s="112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</row>
    <row r="697" spans="1:33">
      <c r="A697" s="110"/>
      <c r="B697" s="111"/>
      <c r="C697" s="112"/>
      <c r="D697" s="113"/>
      <c r="E697" s="50"/>
      <c r="F697" s="114"/>
      <c r="G697" s="115"/>
      <c r="H697" s="55"/>
      <c r="I697" s="112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</row>
    <row r="698" spans="1:33">
      <c r="A698" s="110"/>
      <c r="B698" s="111"/>
      <c r="C698" s="112"/>
      <c r="D698" s="113"/>
      <c r="E698" s="50"/>
      <c r="F698" s="114"/>
      <c r="G698" s="115"/>
      <c r="H698" s="55"/>
      <c r="I698" s="112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</row>
    <row r="699" spans="1:33">
      <c r="A699" s="110"/>
      <c r="B699" s="111"/>
      <c r="C699" s="112"/>
      <c r="D699" s="113"/>
      <c r="E699" s="50"/>
      <c r="F699" s="114"/>
      <c r="G699" s="115"/>
      <c r="H699" s="55"/>
      <c r="I699" s="112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</row>
    <row r="700" spans="1:33">
      <c r="A700" s="110"/>
      <c r="B700" s="111"/>
      <c r="C700" s="112"/>
      <c r="D700" s="113"/>
      <c r="E700" s="50"/>
      <c r="F700" s="114"/>
      <c r="G700" s="115"/>
      <c r="H700" s="55"/>
      <c r="I700" s="112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</row>
    <row r="701" spans="1:33">
      <c r="A701" s="110"/>
      <c r="B701" s="111"/>
      <c r="C701" s="112"/>
      <c r="D701" s="113"/>
      <c r="E701" s="50"/>
      <c r="F701" s="114"/>
      <c r="G701" s="115"/>
      <c r="H701" s="55"/>
      <c r="I701" s="112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</row>
    <row r="702" spans="1:33">
      <c r="A702" s="110"/>
      <c r="B702" s="111"/>
      <c r="C702" s="112"/>
      <c r="D702" s="113"/>
      <c r="E702" s="50"/>
      <c r="F702" s="114"/>
      <c r="G702" s="115"/>
      <c r="H702" s="55"/>
      <c r="I702" s="112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</row>
    <row r="703" spans="1:33">
      <c r="A703" s="110"/>
      <c r="B703" s="111"/>
      <c r="C703" s="112"/>
      <c r="D703" s="113"/>
      <c r="E703" s="50"/>
      <c r="F703" s="114"/>
      <c r="G703" s="115"/>
      <c r="H703" s="55"/>
      <c r="I703" s="112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</row>
    <row r="704" spans="1:33">
      <c r="A704" s="110"/>
      <c r="B704" s="111"/>
      <c r="C704" s="112"/>
      <c r="D704" s="113"/>
      <c r="E704" s="50"/>
      <c r="F704" s="114"/>
      <c r="G704" s="115"/>
      <c r="H704" s="55"/>
      <c r="I704" s="112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  <c r="AG704" s="54"/>
    </row>
    <row r="705" spans="1:33">
      <c r="A705" s="110"/>
      <c r="B705" s="111"/>
      <c r="C705" s="112"/>
      <c r="D705" s="113"/>
      <c r="E705" s="50"/>
      <c r="F705" s="114"/>
      <c r="G705" s="115"/>
      <c r="H705" s="55"/>
      <c r="I705" s="112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  <c r="AG705" s="54"/>
    </row>
    <row r="706" spans="1:33">
      <c r="A706" s="110"/>
      <c r="B706" s="111"/>
      <c r="C706" s="112"/>
      <c r="D706" s="113"/>
      <c r="E706" s="50"/>
      <c r="F706" s="114"/>
      <c r="G706" s="115"/>
      <c r="H706" s="55"/>
      <c r="I706" s="112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  <c r="AG706" s="54"/>
    </row>
    <row r="707" spans="1:33">
      <c r="A707" s="110"/>
      <c r="B707" s="111"/>
      <c r="C707" s="112"/>
      <c r="D707" s="113"/>
      <c r="E707" s="50"/>
      <c r="F707" s="114"/>
      <c r="G707" s="115"/>
      <c r="H707" s="55"/>
      <c r="I707" s="112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  <c r="AG707" s="54"/>
    </row>
    <row r="708" spans="1:33">
      <c r="A708" s="110"/>
      <c r="B708" s="111"/>
      <c r="C708" s="112"/>
      <c r="D708" s="113"/>
      <c r="E708" s="50"/>
      <c r="F708" s="114"/>
      <c r="G708" s="115"/>
      <c r="H708" s="55"/>
      <c r="I708" s="112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  <c r="AG708" s="54"/>
    </row>
    <row r="709" spans="1:33">
      <c r="A709" s="110"/>
      <c r="B709" s="111"/>
      <c r="C709" s="112"/>
      <c r="D709" s="113"/>
      <c r="E709" s="50"/>
      <c r="F709" s="114"/>
      <c r="G709" s="115"/>
      <c r="H709" s="55"/>
      <c r="I709" s="112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  <c r="AG709" s="54"/>
    </row>
    <row r="710" spans="1:33">
      <c r="A710" s="110"/>
      <c r="B710" s="111"/>
      <c r="C710" s="112"/>
      <c r="D710" s="113"/>
      <c r="E710" s="50"/>
      <c r="F710" s="114"/>
      <c r="G710" s="115"/>
      <c r="H710" s="55"/>
      <c r="I710" s="112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  <c r="AG710" s="54"/>
    </row>
    <row r="711" spans="1:33">
      <c r="A711" s="110"/>
      <c r="B711" s="111"/>
      <c r="C711" s="112"/>
      <c r="D711" s="113"/>
      <c r="E711" s="50"/>
      <c r="F711" s="114"/>
      <c r="G711" s="115"/>
      <c r="H711" s="55"/>
      <c r="I711" s="112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  <c r="AG711" s="54"/>
    </row>
    <row r="712" spans="1:33">
      <c r="A712" s="110"/>
      <c r="B712" s="111"/>
      <c r="C712" s="112"/>
      <c r="D712" s="113"/>
      <c r="E712" s="50"/>
      <c r="F712" s="114"/>
      <c r="G712" s="115"/>
      <c r="H712" s="55"/>
      <c r="I712" s="112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  <c r="AG712" s="54"/>
    </row>
    <row r="713" spans="1:33">
      <c r="A713" s="110"/>
      <c r="B713" s="111"/>
      <c r="C713" s="112"/>
      <c r="D713" s="113"/>
      <c r="E713" s="50"/>
      <c r="F713" s="114"/>
      <c r="G713" s="115"/>
      <c r="H713" s="55"/>
      <c r="I713" s="112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  <c r="AG713" s="54"/>
    </row>
    <row r="714" spans="1:33">
      <c r="A714" s="110"/>
      <c r="B714" s="111"/>
      <c r="C714" s="112"/>
      <c r="D714" s="113"/>
      <c r="E714" s="50"/>
      <c r="F714" s="114"/>
      <c r="G714" s="115"/>
      <c r="H714" s="55"/>
      <c r="I714" s="112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  <c r="AG714" s="54"/>
    </row>
    <row r="715" spans="1:33">
      <c r="A715" s="110"/>
      <c r="B715" s="111"/>
      <c r="C715" s="112"/>
      <c r="D715" s="113"/>
      <c r="E715" s="50"/>
      <c r="F715" s="114"/>
      <c r="G715" s="115"/>
      <c r="H715" s="55"/>
      <c r="I715" s="112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  <c r="AG715" s="54"/>
    </row>
    <row r="716" spans="1:33">
      <c r="A716" s="110"/>
      <c r="B716" s="111"/>
      <c r="C716" s="112"/>
      <c r="D716" s="113"/>
      <c r="E716" s="50"/>
      <c r="F716" s="114"/>
      <c r="G716" s="115"/>
      <c r="H716" s="55"/>
      <c r="I716" s="112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  <c r="AG716" s="54"/>
    </row>
    <row r="717" spans="1:33">
      <c r="A717" s="110"/>
      <c r="B717" s="111"/>
      <c r="C717" s="112"/>
      <c r="D717" s="113"/>
      <c r="E717" s="50"/>
      <c r="F717" s="114"/>
      <c r="G717" s="115"/>
      <c r="H717" s="55"/>
      <c r="I717" s="112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  <c r="AG717" s="54"/>
    </row>
    <row r="718" spans="1:33">
      <c r="A718" s="110"/>
      <c r="B718" s="111"/>
      <c r="C718" s="112"/>
      <c r="D718" s="113"/>
      <c r="E718" s="50"/>
      <c r="F718" s="114"/>
      <c r="G718" s="115"/>
      <c r="H718" s="55"/>
      <c r="I718" s="112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  <c r="AG718" s="54"/>
    </row>
    <row r="719" spans="1:33">
      <c r="A719" s="110"/>
      <c r="B719" s="111"/>
      <c r="C719" s="112"/>
      <c r="D719" s="113"/>
      <c r="E719" s="50"/>
      <c r="F719" s="114"/>
      <c r="G719" s="115"/>
      <c r="H719" s="55"/>
      <c r="I719" s="112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  <c r="AG719" s="54"/>
    </row>
    <row r="720" spans="1:33">
      <c r="A720" s="110"/>
      <c r="B720" s="111"/>
      <c r="C720" s="112"/>
      <c r="D720" s="113"/>
      <c r="E720" s="50"/>
      <c r="F720" s="114"/>
      <c r="G720" s="115"/>
      <c r="H720" s="55"/>
      <c r="I720" s="112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  <c r="AG720" s="54"/>
    </row>
    <row r="721" spans="1:33">
      <c r="A721" s="110"/>
      <c r="B721" s="111"/>
      <c r="C721" s="112"/>
      <c r="D721" s="113"/>
      <c r="E721" s="50"/>
      <c r="F721" s="114"/>
      <c r="G721" s="115"/>
      <c r="H721" s="55"/>
      <c r="I721" s="112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  <c r="AF721" s="54"/>
      <c r="AG721" s="54"/>
    </row>
    <row r="722" spans="1:33">
      <c r="A722" s="110"/>
      <c r="B722" s="111"/>
      <c r="C722" s="112"/>
      <c r="D722" s="113"/>
      <c r="E722" s="50"/>
      <c r="F722" s="114"/>
      <c r="G722" s="115"/>
      <c r="H722" s="55"/>
      <c r="I722" s="112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  <c r="AF722" s="54"/>
      <c r="AG722" s="54"/>
    </row>
    <row r="723" spans="1:33">
      <c r="A723" s="110"/>
      <c r="B723" s="111"/>
      <c r="C723" s="112"/>
      <c r="D723" s="113"/>
      <c r="E723" s="50"/>
      <c r="F723" s="114"/>
      <c r="G723" s="115"/>
      <c r="H723" s="55"/>
      <c r="I723" s="112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  <c r="AF723" s="54"/>
      <c r="AG723" s="54"/>
    </row>
    <row r="724" spans="1:33">
      <c r="A724" s="110"/>
      <c r="B724" s="111"/>
      <c r="C724" s="112"/>
      <c r="D724" s="113"/>
      <c r="E724" s="50"/>
      <c r="F724" s="114"/>
      <c r="G724" s="115"/>
      <c r="H724" s="55"/>
      <c r="I724" s="112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  <c r="AF724" s="54"/>
      <c r="AG724" s="54"/>
    </row>
    <row r="725" spans="1:33">
      <c r="A725" s="110"/>
      <c r="B725" s="111"/>
      <c r="C725" s="112"/>
      <c r="D725" s="113"/>
      <c r="E725" s="50"/>
      <c r="F725" s="114"/>
      <c r="G725" s="115"/>
      <c r="H725" s="55"/>
      <c r="I725" s="112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  <c r="AF725" s="54"/>
      <c r="AG725" s="54"/>
    </row>
    <row r="726" spans="1:33">
      <c r="A726" s="110"/>
      <c r="B726" s="111"/>
      <c r="C726" s="112"/>
      <c r="D726" s="113"/>
      <c r="E726" s="50"/>
      <c r="F726" s="114"/>
      <c r="G726" s="115"/>
      <c r="H726" s="55"/>
      <c r="I726" s="112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  <c r="AG726" s="54"/>
    </row>
    <row r="727" spans="1:33">
      <c r="A727" s="110"/>
      <c r="B727" s="111"/>
      <c r="C727" s="112"/>
      <c r="D727" s="113"/>
      <c r="E727" s="50"/>
      <c r="F727" s="114"/>
      <c r="G727" s="115"/>
      <c r="H727" s="55"/>
      <c r="I727" s="112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  <c r="AG727" s="54"/>
    </row>
    <row r="728" spans="1:33">
      <c r="A728" s="110"/>
      <c r="B728" s="111"/>
      <c r="C728" s="112"/>
      <c r="D728" s="113"/>
      <c r="E728" s="50"/>
      <c r="F728" s="114"/>
      <c r="G728" s="115"/>
      <c r="H728" s="55"/>
      <c r="I728" s="112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</row>
    <row r="729" spans="1:33">
      <c r="A729" s="110"/>
      <c r="B729" s="111"/>
      <c r="C729" s="112"/>
      <c r="D729" s="113"/>
      <c r="E729" s="50"/>
      <c r="F729" s="114"/>
      <c r="G729" s="115"/>
      <c r="H729" s="55"/>
      <c r="I729" s="112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</row>
    <row r="730" spans="1:33">
      <c r="A730" s="110"/>
      <c r="B730" s="111"/>
      <c r="C730" s="112"/>
      <c r="D730" s="113"/>
      <c r="E730" s="50"/>
      <c r="F730" s="114"/>
      <c r="G730" s="115"/>
      <c r="H730" s="55"/>
      <c r="I730" s="112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  <c r="AG730" s="54"/>
    </row>
    <row r="731" spans="1:33">
      <c r="A731" s="110"/>
      <c r="B731" s="111"/>
      <c r="C731" s="112"/>
      <c r="D731" s="113"/>
      <c r="E731" s="50"/>
      <c r="F731" s="114"/>
      <c r="G731" s="115"/>
      <c r="H731" s="55"/>
      <c r="I731" s="112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</row>
    <row r="732" spans="1:33">
      <c r="A732" s="110"/>
      <c r="B732" s="111"/>
      <c r="C732" s="112"/>
      <c r="D732" s="113"/>
      <c r="E732" s="50"/>
      <c r="F732" s="114"/>
      <c r="G732" s="115"/>
      <c r="H732" s="55"/>
      <c r="I732" s="112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</row>
    <row r="733" spans="1:33">
      <c r="A733" s="110"/>
      <c r="B733" s="111"/>
      <c r="C733" s="112"/>
      <c r="D733" s="113"/>
      <c r="E733" s="50"/>
      <c r="F733" s="114"/>
      <c r="G733" s="115"/>
      <c r="H733" s="55"/>
      <c r="I733" s="112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</row>
    <row r="734" spans="1:33">
      <c r="A734" s="110"/>
      <c r="B734" s="111"/>
      <c r="C734" s="112"/>
      <c r="D734" s="113"/>
      <c r="E734" s="50"/>
      <c r="F734" s="114"/>
      <c r="G734" s="115"/>
      <c r="H734" s="55"/>
      <c r="I734" s="112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</row>
    <row r="735" spans="1:33">
      <c r="A735" s="110"/>
      <c r="B735" s="111"/>
      <c r="C735" s="112"/>
      <c r="D735" s="113"/>
      <c r="E735" s="50"/>
      <c r="F735" s="114"/>
      <c r="G735" s="115"/>
      <c r="H735" s="55"/>
      <c r="I735" s="112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</row>
    <row r="736" spans="1:33">
      <c r="A736" s="110"/>
      <c r="B736" s="111"/>
      <c r="C736" s="112"/>
      <c r="D736" s="113"/>
      <c r="E736" s="50"/>
      <c r="F736" s="114"/>
      <c r="G736" s="115"/>
      <c r="H736" s="55"/>
      <c r="I736" s="112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</row>
    <row r="737" spans="1:33">
      <c r="A737" s="110"/>
      <c r="B737" s="111"/>
      <c r="C737" s="112"/>
      <c r="D737" s="113"/>
      <c r="E737" s="50"/>
      <c r="F737" s="114"/>
      <c r="G737" s="115"/>
      <c r="H737" s="55"/>
      <c r="I737" s="112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</row>
    <row r="738" spans="1:33">
      <c r="A738" s="110"/>
      <c r="B738" s="111"/>
      <c r="C738" s="112"/>
      <c r="D738" s="113"/>
      <c r="E738" s="50"/>
      <c r="F738" s="114"/>
      <c r="G738" s="115"/>
      <c r="H738" s="55"/>
      <c r="I738" s="112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</row>
    <row r="739" spans="1:33">
      <c r="A739" s="110"/>
      <c r="B739" s="111"/>
      <c r="C739" s="112"/>
      <c r="D739" s="113"/>
      <c r="E739" s="50"/>
      <c r="F739" s="114"/>
      <c r="G739" s="115"/>
      <c r="H739" s="55"/>
      <c r="I739" s="112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</row>
    <row r="740" spans="1:33">
      <c r="A740" s="110"/>
      <c r="B740" s="111"/>
      <c r="C740" s="112"/>
      <c r="D740" s="113"/>
      <c r="E740" s="50"/>
      <c r="F740" s="114"/>
      <c r="G740" s="115"/>
      <c r="H740" s="55"/>
      <c r="I740" s="112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</row>
    <row r="741" spans="1:33">
      <c r="A741" s="110"/>
      <c r="B741" s="111"/>
      <c r="C741" s="112"/>
      <c r="D741" s="113"/>
      <c r="E741" s="50"/>
      <c r="F741" s="114"/>
      <c r="G741" s="115"/>
      <c r="H741" s="55"/>
      <c r="I741" s="112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</row>
    <row r="742" spans="1:33">
      <c r="A742" s="110"/>
      <c r="B742" s="111"/>
      <c r="C742" s="112"/>
      <c r="D742" s="113"/>
      <c r="E742" s="50"/>
      <c r="F742" s="114"/>
      <c r="G742" s="115"/>
      <c r="H742" s="55"/>
      <c r="I742" s="112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  <c r="AF742" s="54"/>
      <c r="AG742" s="54"/>
    </row>
    <row r="743" spans="1:33">
      <c r="A743" s="110"/>
      <c r="B743" s="111"/>
      <c r="C743" s="112"/>
      <c r="D743" s="113"/>
      <c r="E743" s="50"/>
      <c r="F743" s="114"/>
      <c r="G743" s="115"/>
      <c r="H743" s="55"/>
      <c r="I743" s="112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  <c r="AF743" s="54"/>
      <c r="AG743" s="54"/>
    </row>
    <row r="744" spans="1:33">
      <c r="A744" s="110"/>
      <c r="B744" s="111"/>
      <c r="C744" s="112"/>
      <c r="D744" s="113"/>
      <c r="E744" s="50"/>
      <c r="F744" s="114"/>
      <c r="G744" s="115"/>
      <c r="H744" s="55"/>
      <c r="I744" s="112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  <c r="AF744" s="54"/>
      <c r="AG744" s="54"/>
    </row>
    <row r="745" spans="1:33">
      <c r="A745" s="110"/>
      <c r="B745" s="111"/>
      <c r="C745" s="112"/>
      <c r="D745" s="113"/>
      <c r="E745" s="50"/>
      <c r="F745" s="114"/>
      <c r="G745" s="115"/>
      <c r="H745" s="55"/>
      <c r="I745" s="112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  <c r="AF745" s="54"/>
      <c r="AG745" s="54"/>
    </row>
    <row r="746" spans="1:33">
      <c r="A746" s="110"/>
      <c r="B746" s="111"/>
      <c r="C746" s="112"/>
      <c r="D746" s="113"/>
      <c r="E746" s="50"/>
      <c r="F746" s="114"/>
      <c r="G746" s="115"/>
      <c r="H746" s="55"/>
      <c r="I746" s="112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  <c r="AF746" s="54"/>
      <c r="AG746" s="54"/>
    </row>
    <row r="747" spans="1:33">
      <c r="A747" s="110"/>
      <c r="B747" s="111"/>
      <c r="C747" s="112"/>
      <c r="D747" s="113"/>
      <c r="E747" s="50"/>
      <c r="F747" s="114"/>
      <c r="G747" s="115"/>
      <c r="H747" s="55"/>
      <c r="I747" s="112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  <c r="AF747" s="54"/>
      <c r="AG747" s="54"/>
    </row>
    <row r="748" spans="1:33">
      <c r="A748" s="110"/>
      <c r="B748" s="111"/>
      <c r="C748" s="112"/>
      <c r="D748" s="113"/>
      <c r="E748" s="50"/>
      <c r="F748" s="114"/>
      <c r="G748" s="115"/>
      <c r="H748" s="55"/>
      <c r="I748" s="112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  <c r="AF748" s="54"/>
      <c r="AG748" s="54"/>
    </row>
    <row r="749" spans="1:33">
      <c r="A749" s="110"/>
      <c r="B749" s="111"/>
      <c r="C749" s="112"/>
      <c r="D749" s="113"/>
      <c r="E749" s="50"/>
      <c r="F749" s="114"/>
      <c r="G749" s="115"/>
      <c r="H749" s="55"/>
      <c r="I749" s="112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  <c r="AF749" s="54"/>
      <c r="AG749" s="54"/>
    </row>
    <row r="750" spans="1:33">
      <c r="A750" s="110"/>
      <c r="B750" s="111"/>
      <c r="C750" s="112"/>
      <c r="D750" s="113"/>
      <c r="E750" s="50"/>
      <c r="F750" s="114"/>
      <c r="G750" s="115"/>
      <c r="H750" s="55"/>
      <c r="I750" s="112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  <c r="AF750" s="54"/>
      <c r="AG750" s="54"/>
    </row>
    <row r="751" spans="1:33">
      <c r="A751" s="110"/>
      <c r="B751" s="111"/>
      <c r="C751" s="112"/>
      <c r="D751" s="113"/>
      <c r="E751" s="50"/>
      <c r="F751" s="114"/>
      <c r="G751" s="115"/>
      <c r="H751" s="55"/>
      <c r="I751" s="112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  <c r="AF751" s="54"/>
      <c r="AG751" s="54"/>
    </row>
    <row r="752" spans="1:33">
      <c r="A752" s="110"/>
      <c r="B752" s="111"/>
      <c r="C752" s="112"/>
      <c r="D752" s="113"/>
      <c r="E752" s="50"/>
      <c r="F752" s="114"/>
      <c r="G752" s="115"/>
      <c r="H752" s="55"/>
      <c r="I752" s="112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  <c r="AF752" s="54"/>
      <c r="AG752" s="54"/>
    </row>
    <row r="753" spans="1:33">
      <c r="A753" s="110"/>
      <c r="B753" s="111"/>
      <c r="C753" s="112"/>
      <c r="D753" s="113"/>
      <c r="E753" s="50"/>
      <c r="F753" s="114"/>
      <c r="G753" s="115"/>
      <c r="H753" s="55"/>
      <c r="I753" s="112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  <c r="AF753" s="54"/>
      <c r="AG753" s="54"/>
    </row>
    <row r="754" spans="1:33">
      <c r="A754" s="110"/>
      <c r="B754" s="111"/>
      <c r="C754" s="112"/>
      <c r="D754" s="113"/>
      <c r="E754" s="50"/>
      <c r="F754" s="114"/>
      <c r="G754" s="115"/>
      <c r="H754" s="55"/>
      <c r="I754" s="112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  <c r="AF754" s="54"/>
      <c r="AG754" s="54"/>
    </row>
    <row r="755" spans="1:33">
      <c r="A755" s="110"/>
      <c r="B755" s="111"/>
      <c r="C755" s="112"/>
      <c r="D755" s="113"/>
      <c r="E755" s="50"/>
      <c r="F755" s="114"/>
      <c r="G755" s="115"/>
      <c r="H755" s="55"/>
      <c r="I755" s="112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  <c r="AF755" s="54"/>
      <c r="AG755" s="54"/>
    </row>
    <row r="756" spans="1:33">
      <c r="A756" s="110"/>
      <c r="B756" s="111"/>
      <c r="C756" s="112"/>
      <c r="D756" s="113"/>
      <c r="E756" s="50"/>
      <c r="F756" s="114"/>
      <c r="G756" s="115"/>
      <c r="H756" s="55"/>
      <c r="I756" s="112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  <c r="AF756" s="54"/>
      <c r="AG756" s="54"/>
    </row>
    <row r="757" spans="1:33">
      <c r="A757" s="110"/>
      <c r="B757" s="111"/>
      <c r="C757" s="112"/>
      <c r="D757" s="113"/>
      <c r="E757" s="50"/>
      <c r="F757" s="114"/>
      <c r="G757" s="115"/>
      <c r="H757" s="55"/>
      <c r="I757" s="112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  <c r="AF757" s="54"/>
      <c r="AG757" s="54"/>
    </row>
    <row r="758" spans="1:33">
      <c r="A758" s="110"/>
      <c r="B758" s="111"/>
      <c r="C758" s="112"/>
      <c r="D758" s="113"/>
      <c r="E758" s="50"/>
      <c r="F758" s="114"/>
      <c r="G758" s="115"/>
      <c r="H758" s="55"/>
      <c r="I758" s="112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  <c r="AF758" s="54"/>
      <c r="AG758" s="54"/>
    </row>
    <row r="759" spans="1:33">
      <c r="A759" s="110"/>
      <c r="B759" s="111"/>
      <c r="C759" s="112"/>
      <c r="D759" s="113"/>
      <c r="E759" s="50"/>
      <c r="F759" s="114"/>
      <c r="G759" s="115"/>
      <c r="H759" s="55"/>
      <c r="I759" s="112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  <c r="AF759" s="54"/>
      <c r="AG759" s="54"/>
    </row>
    <row r="760" spans="1:33">
      <c r="A760" s="110"/>
      <c r="B760" s="111"/>
      <c r="C760" s="112"/>
      <c r="D760" s="113"/>
      <c r="E760" s="50"/>
      <c r="F760" s="114"/>
      <c r="G760" s="115"/>
      <c r="H760" s="55"/>
      <c r="I760" s="112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  <c r="AF760" s="54"/>
      <c r="AG760" s="54"/>
    </row>
    <row r="761" spans="1:33">
      <c r="A761" s="110"/>
      <c r="B761" s="111"/>
      <c r="C761" s="112"/>
      <c r="D761" s="113"/>
      <c r="E761" s="50"/>
      <c r="F761" s="114"/>
      <c r="G761" s="115"/>
      <c r="H761" s="55"/>
      <c r="I761" s="112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  <c r="AF761" s="54"/>
      <c r="AG761" s="54"/>
    </row>
    <row r="762" spans="1:33">
      <c r="A762" s="110"/>
      <c r="B762" s="111"/>
      <c r="C762" s="112"/>
      <c r="D762" s="113"/>
      <c r="E762" s="50"/>
      <c r="F762" s="114"/>
      <c r="G762" s="115"/>
      <c r="H762" s="55"/>
      <c r="I762" s="112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  <c r="AF762" s="54"/>
      <c r="AG762" s="54"/>
    </row>
    <row r="763" spans="1:33">
      <c r="A763" s="110"/>
      <c r="B763" s="111"/>
      <c r="C763" s="112"/>
      <c r="D763" s="113"/>
      <c r="E763" s="50"/>
      <c r="F763" s="114"/>
      <c r="G763" s="115"/>
      <c r="H763" s="55"/>
      <c r="I763" s="112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  <c r="AF763" s="54"/>
      <c r="AG763" s="54"/>
    </row>
    <row r="764" spans="1:33">
      <c r="A764" s="110"/>
      <c r="B764" s="111"/>
      <c r="C764" s="112"/>
      <c r="D764" s="113"/>
      <c r="E764" s="50"/>
      <c r="F764" s="114"/>
      <c r="G764" s="115"/>
      <c r="H764" s="55"/>
      <c r="I764" s="112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  <c r="AF764" s="54"/>
      <c r="AG764" s="54"/>
    </row>
    <row r="765" spans="1:33">
      <c r="A765" s="110"/>
      <c r="B765" s="111"/>
      <c r="C765" s="112"/>
      <c r="D765" s="113"/>
      <c r="E765" s="50"/>
      <c r="F765" s="114"/>
      <c r="G765" s="115"/>
      <c r="H765" s="55"/>
      <c r="I765" s="112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  <c r="AF765" s="54"/>
      <c r="AG765" s="54"/>
    </row>
    <row r="766" spans="1:33">
      <c r="A766" s="110"/>
      <c r="B766" s="111"/>
      <c r="C766" s="112"/>
      <c r="D766" s="113"/>
      <c r="E766" s="50"/>
      <c r="F766" s="114"/>
      <c r="G766" s="115"/>
      <c r="H766" s="55"/>
      <c r="I766" s="112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</row>
    <row r="767" spans="1:33">
      <c r="A767" s="110"/>
      <c r="B767" s="111"/>
      <c r="C767" s="112"/>
      <c r="D767" s="113"/>
      <c r="E767" s="50"/>
      <c r="F767" s="114"/>
      <c r="G767" s="115"/>
      <c r="H767" s="55"/>
      <c r="I767" s="112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</row>
    <row r="768" spans="1:33">
      <c r="A768" s="110"/>
      <c r="B768" s="111"/>
      <c r="C768" s="112"/>
      <c r="D768" s="113"/>
      <c r="E768" s="50"/>
      <c r="F768" s="114"/>
      <c r="G768" s="115"/>
      <c r="H768" s="55"/>
      <c r="I768" s="112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  <c r="AF768" s="54"/>
      <c r="AG768" s="54"/>
    </row>
    <row r="769" spans="1:33">
      <c r="A769" s="110"/>
      <c r="B769" s="111"/>
      <c r="C769" s="112"/>
      <c r="D769" s="113"/>
      <c r="E769" s="50"/>
      <c r="F769" s="114"/>
      <c r="G769" s="115"/>
      <c r="H769" s="55"/>
      <c r="I769" s="112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</row>
    <row r="770" spans="1:33">
      <c r="A770" s="110"/>
      <c r="B770" s="111"/>
      <c r="C770" s="112"/>
      <c r="D770" s="113"/>
      <c r="E770" s="50"/>
      <c r="F770" s="114"/>
      <c r="G770" s="115"/>
      <c r="H770" s="55"/>
      <c r="I770" s="112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</row>
    <row r="771" spans="1:33">
      <c r="A771" s="110"/>
      <c r="B771" s="111"/>
      <c r="C771" s="112"/>
      <c r="D771" s="113"/>
      <c r="E771" s="50"/>
      <c r="F771" s="114"/>
      <c r="G771" s="115"/>
      <c r="H771" s="55"/>
      <c r="I771" s="112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</row>
    <row r="772" spans="1:33">
      <c r="A772" s="110"/>
      <c r="B772" s="111"/>
      <c r="C772" s="112"/>
      <c r="D772" s="113"/>
      <c r="E772" s="50"/>
      <c r="F772" s="114"/>
      <c r="G772" s="115"/>
      <c r="H772" s="55"/>
      <c r="I772" s="112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</row>
    <row r="773" spans="1:33">
      <c r="A773" s="110"/>
      <c r="B773" s="111"/>
      <c r="C773" s="112"/>
      <c r="D773" s="113"/>
      <c r="E773" s="50"/>
      <c r="F773" s="114"/>
      <c r="G773" s="115"/>
      <c r="H773" s="55"/>
      <c r="I773" s="112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</row>
    <row r="774" spans="1:33">
      <c r="A774" s="110"/>
      <c r="B774" s="111"/>
      <c r="C774" s="112"/>
      <c r="D774" s="113"/>
      <c r="E774" s="50"/>
      <c r="F774" s="114"/>
      <c r="G774" s="115"/>
      <c r="H774" s="55"/>
      <c r="I774" s="112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</row>
    <row r="775" spans="1:33">
      <c r="A775" s="110"/>
      <c r="B775" s="111"/>
      <c r="C775" s="112"/>
      <c r="D775" s="113"/>
      <c r="E775" s="50"/>
      <c r="F775" s="114"/>
      <c r="G775" s="115"/>
      <c r="H775" s="55"/>
      <c r="I775" s="112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</row>
    <row r="776" spans="1:33">
      <c r="A776" s="110"/>
      <c r="B776" s="111"/>
      <c r="C776" s="112"/>
      <c r="D776" s="113"/>
      <c r="E776" s="50"/>
      <c r="F776" s="114"/>
      <c r="G776" s="115"/>
      <c r="H776" s="55"/>
      <c r="I776" s="112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</row>
    <row r="777" spans="1:33">
      <c r="A777" s="110"/>
      <c r="B777" s="111"/>
      <c r="C777" s="112"/>
      <c r="D777" s="113"/>
      <c r="E777" s="50"/>
      <c r="F777" s="114"/>
      <c r="G777" s="115"/>
      <c r="H777" s="55"/>
      <c r="I777" s="112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</row>
    <row r="778" spans="1:33">
      <c r="A778" s="110"/>
      <c r="B778" s="111"/>
      <c r="C778" s="112"/>
      <c r="D778" s="113"/>
      <c r="E778" s="50"/>
      <c r="F778" s="114"/>
      <c r="G778" s="115"/>
      <c r="H778" s="55"/>
      <c r="I778" s="112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</row>
    <row r="779" spans="1:33">
      <c r="A779" s="110"/>
      <c r="B779" s="111"/>
      <c r="C779" s="112"/>
      <c r="D779" s="113"/>
      <c r="E779" s="50"/>
      <c r="F779" s="114"/>
      <c r="G779" s="115"/>
      <c r="H779" s="55"/>
      <c r="I779" s="112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</row>
    <row r="780" spans="1:33">
      <c r="A780" s="110"/>
      <c r="B780" s="111"/>
      <c r="C780" s="112"/>
      <c r="D780" s="113"/>
      <c r="E780" s="50"/>
      <c r="F780" s="114"/>
      <c r="G780" s="115"/>
      <c r="H780" s="55"/>
      <c r="I780" s="112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  <c r="AF780" s="54"/>
      <c r="AG780" s="54"/>
    </row>
    <row r="781" spans="1:33">
      <c r="A781" s="110"/>
      <c r="B781" s="111"/>
      <c r="C781" s="112"/>
      <c r="D781" s="113"/>
      <c r="E781" s="50"/>
      <c r="F781" s="114"/>
      <c r="G781" s="115"/>
      <c r="H781" s="55"/>
      <c r="I781" s="112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  <c r="AF781" s="54"/>
      <c r="AG781" s="54"/>
    </row>
    <row r="782" spans="1:33">
      <c r="A782" s="110"/>
      <c r="B782" s="111"/>
      <c r="C782" s="112"/>
      <c r="D782" s="113"/>
      <c r="E782" s="50"/>
      <c r="F782" s="114"/>
      <c r="G782" s="115"/>
      <c r="H782" s="55"/>
      <c r="I782" s="112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  <c r="AF782" s="54"/>
      <c r="AG782" s="54"/>
    </row>
    <row r="783" spans="1:33">
      <c r="A783" s="110"/>
      <c r="B783" s="111"/>
      <c r="C783" s="112"/>
      <c r="D783" s="113"/>
      <c r="E783" s="50"/>
      <c r="F783" s="114"/>
      <c r="G783" s="115"/>
      <c r="H783" s="55"/>
      <c r="I783" s="112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  <c r="AF783" s="54"/>
      <c r="AG783" s="54"/>
    </row>
    <row r="784" spans="1:33">
      <c r="A784" s="110"/>
      <c r="B784" s="111"/>
      <c r="C784" s="112"/>
      <c r="D784" s="113"/>
      <c r="E784" s="50"/>
      <c r="F784" s="114"/>
      <c r="G784" s="115"/>
      <c r="H784" s="55"/>
      <c r="I784" s="112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  <c r="AF784" s="54"/>
      <c r="AG784" s="54"/>
    </row>
    <row r="785" spans="1:33">
      <c r="A785" s="110"/>
      <c r="B785" s="111"/>
      <c r="C785" s="112"/>
      <c r="D785" s="113"/>
      <c r="E785" s="50"/>
      <c r="F785" s="114"/>
      <c r="G785" s="115"/>
      <c r="H785" s="55"/>
      <c r="I785" s="112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  <c r="AF785" s="54"/>
      <c r="AG785" s="54"/>
    </row>
    <row r="786" spans="1:33">
      <c r="A786" s="110"/>
      <c r="B786" s="111"/>
      <c r="C786" s="112"/>
      <c r="D786" s="113"/>
      <c r="E786" s="50"/>
      <c r="F786" s="114"/>
      <c r="G786" s="115"/>
      <c r="H786" s="55"/>
      <c r="I786" s="112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  <c r="AF786" s="54"/>
      <c r="AG786" s="54"/>
    </row>
    <row r="787" spans="1:33">
      <c r="A787" s="110"/>
      <c r="B787" s="111"/>
      <c r="C787" s="112"/>
      <c r="D787" s="113"/>
      <c r="E787" s="50"/>
      <c r="F787" s="114"/>
      <c r="G787" s="115"/>
      <c r="H787" s="55"/>
      <c r="I787" s="112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  <c r="AF787" s="54"/>
      <c r="AG787" s="54"/>
    </row>
    <row r="788" spans="1:33">
      <c r="A788" s="110"/>
      <c r="B788" s="111"/>
      <c r="C788" s="112"/>
      <c r="D788" s="113"/>
      <c r="E788" s="50"/>
      <c r="F788" s="114"/>
      <c r="G788" s="115"/>
      <c r="H788" s="55"/>
      <c r="I788" s="112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  <c r="AF788" s="54"/>
      <c r="AG788" s="54"/>
    </row>
    <row r="789" spans="1:33">
      <c r="A789" s="110"/>
      <c r="B789" s="111"/>
      <c r="C789" s="112"/>
      <c r="D789" s="113"/>
      <c r="E789" s="50"/>
      <c r="F789" s="114"/>
      <c r="G789" s="115"/>
      <c r="H789" s="55"/>
      <c r="I789" s="112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  <c r="AF789" s="54"/>
      <c r="AG789" s="54"/>
    </row>
    <row r="790" spans="1:33">
      <c r="A790" s="110"/>
      <c r="B790" s="111"/>
      <c r="C790" s="112"/>
      <c r="D790" s="113"/>
      <c r="E790" s="50"/>
      <c r="F790" s="114"/>
      <c r="G790" s="115"/>
      <c r="H790" s="55"/>
      <c r="I790" s="112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  <c r="AG790" s="54"/>
    </row>
    <row r="791" spans="1:33">
      <c r="A791" s="110"/>
      <c r="B791" s="111"/>
      <c r="C791" s="112"/>
      <c r="D791" s="113"/>
      <c r="E791" s="50"/>
      <c r="F791" s="114"/>
      <c r="G791" s="115"/>
      <c r="H791" s="55"/>
      <c r="I791" s="112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  <c r="AF791" s="54"/>
      <c r="AG791" s="54"/>
    </row>
    <row r="792" spans="1:33">
      <c r="A792" s="110"/>
      <c r="B792" s="111"/>
      <c r="C792" s="112"/>
      <c r="D792" s="113"/>
      <c r="E792" s="50"/>
      <c r="F792" s="114"/>
      <c r="G792" s="115"/>
      <c r="H792" s="55"/>
      <c r="I792" s="112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  <c r="AF792" s="54"/>
      <c r="AG792" s="54"/>
    </row>
    <row r="793" spans="1:33">
      <c r="A793" s="110"/>
      <c r="B793" s="111"/>
      <c r="C793" s="112"/>
      <c r="D793" s="113"/>
      <c r="E793" s="50"/>
      <c r="F793" s="114"/>
      <c r="G793" s="115"/>
      <c r="H793" s="55"/>
      <c r="I793" s="112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  <c r="AG793" s="54"/>
    </row>
    <row r="794" spans="1:33">
      <c r="A794" s="110"/>
      <c r="B794" s="111"/>
      <c r="C794" s="112"/>
      <c r="D794" s="113"/>
      <c r="E794" s="50"/>
      <c r="F794" s="114"/>
      <c r="G794" s="115"/>
      <c r="H794" s="55"/>
      <c r="I794" s="112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  <c r="AF794" s="54"/>
      <c r="AG794" s="54"/>
    </row>
    <row r="795" spans="1:33">
      <c r="A795" s="110"/>
      <c r="B795" s="111"/>
      <c r="C795" s="112"/>
      <c r="D795" s="113"/>
      <c r="E795" s="50"/>
      <c r="F795" s="114"/>
      <c r="G795" s="115"/>
      <c r="H795" s="55"/>
      <c r="I795" s="112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  <c r="AF795" s="54"/>
      <c r="AG795" s="54"/>
    </row>
    <row r="796" spans="1:33">
      <c r="A796" s="110"/>
      <c r="B796" s="111"/>
      <c r="C796" s="112"/>
      <c r="D796" s="113"/>
      <c r="E796" s="50"/>
      <c r="F796" s="114"/>
      <c r="G796" s="115"/>
      <c r="H796" s="55"/>
      <c r="I796" s="112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  <c r="AF796" s="54"/>
      <c r="AG796" s="54"/>
    </row>
    <row r="797" spans="1:33">
      <c r="A797" s="110"/>
      <c r="B797" s="111"/>
      <c r="C797" s="112"/>
      <c r="D797" s="113"/>
      <c r="E797" s="50"/>
      <c r="F797" s="114"/>
      <c r="G797" s="115"/>
      <c r="H797" s="55"/>
      <c r="I797" s="112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  <c r="AF797" s="54"/>
      <c r="AG797" s="54"/>
    </row>
    <row r="798" spans="1:33">
      <c r="A798" s="110"/>
      <c r="B798" s="111"/>
      <c r="C798" s="112"/>
      <c r="D798" s="113"/>
      <c r="E798" s="50"/>
      <c r="F798" s="114"/>
      <c r="G798" s="115"/>
      <c r="H798" s="55"/>
      <c r="I798" s="112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  <c r="AF798" s="54"/>
      <c r="AG798" s="54"/>
    </row>
    <row r="799" spans="1:33">
      <c r="A799" s="110"/>
      <c r="B799" s="111"/>
      <c r="C799" s="112"/>
      <c r="D799" s="113"/>
      <c r="E799" s="50"/>
      <c r="F799" s="114"/>
      <c r="G799" s="115"/>
      <c r="H799" s="55"/>
      <c r="I799" s="112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  <c r="AF799" s="54"/>
      <c r="AG799" s="54"/>
    </row>
    <row r="800" spans="1:33">
      <c r="A800" s="110"/>
      <c r="B800" s="111"/>
      <c r="C800" s="112"/>
      <c r="D800" s="113"/>
      <c r="E800" s="50"/>
      <c r="F800" s="114"/>
      <c r="G800" s="115"/>
      <c r="H800" s="55"/>
      <c r="I800" s="112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  <c r="AF800" s="54"/>
      <c r="AG800" s="54"/>
    </row>
    <row r="801" spans="1:33">
      <c r="A801" s="110"/>
      <c r="B801" s="111"/>
      <c r="C801" s="112"/>
      <c r="D801" s="113"/>
      <c r="E801" s="50"/>
      <c r="F801" s="114"/>
      <c r="G801" s="115"/>
      <c r="H801" s="55"/>
      <c r="I801" s="112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  <c r="AF801" s="54"/>
      <c r="AG801" s="54"/>
    </row>
    <row r="802" spans="1:33">
      <c r="A802" s="110"/>
      <c r="B802" s="111"/>
      <c r="C802" s="112"/>
      <c r="D802" s="113"/>
      <c r="E802" s="50"/>
      <c r="F802" s="114"/>
      <c r="G802" s="115"/>
      <c r="H802" s="55"/>
      <c r="I802" s="112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  <c r="AF802" s="54"/>
      <c r="AG802" s="54"/>
    </row>
    <row r="803" spans="1:33">
      <c r="A803" s="110"/>
      <c r="B803" s="111"/>
      <c r="C803" s="112"/>
      <c r="D803" s="113"/>
      <c r="E803" s="50"/>
      <c r="F803" s="114"/>
      <c r="G803" s="115"/>
      <c r="H803" s="55"/>
      <c r="I803" s="112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  <c r="AF803" s="54"/>
      <c r="AG803" s="54"/>
    </row>
    <row r="804" spans="1:33">
      <c r="A804" s="110"/>
      <c r="B804" s="111"/>
      <c r="C804" s="112"/>
      <c r="D804" s="113"/>
      <c r="E804" s="50"/>
      <c r="F804" s="114"/>
      <c r="G804" s="115"/>
      <c r="H804" s="55"/>
      <c r="I804" s="112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</row>
    <row r="805" spans="1:33">
      <c r="A805" s="110"/>
      <c r="B805" s="111"/>
      <c r="C805" s="112"/>
      <c r="D805" s="113"/>
      <c r="E805" s="50"/>
      <c r="F805" s="114"/>
      <c r="G805" s="115"/>
      <c r="H805" s="55"/>
      <c r="I805" s="112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</row>
    <row r="806" spans="1:33">
      <c r="A806" s="110"/>
      <c r="B806" s="111"/>
      <c r="C806" s="112"/>
      <c r="D806" s="113"/>
      <c r="E806" s="50"/>
      <c r="F806" s="114"/>
      <c r="G806" s="115"/>
      <c r="H806" s="55"/>
      <c r="I806" s="112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  <c r="AG806" s="54"/>
    </row>
    <row r="807" spans="1:33">
      <c r="A807" s="110"/>
      <c r="B807" s="111"/>
      <c r="C807" s="112"/>
      <c r="D807" s="113"/>
      <c r="E807" s="50"/>
      <c r="F807" s="114"/>
      <c r="G807" s="115"/>
      <c r="H807" s="55"/>
      <c r="I807" s="112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</row>
    <row r="808" spans="1:33">
      <c r="A808" s="110"/>
      <c r="B808" s="111"/>
      <c r="C808" s="112"/>
      <c r="D808" s="113"/>
      <c r="E808" s="50"/>
      <c r="F808" s="114"/>
      <c r="G808" s="115"/>
      <c r="H808" s="55"/>
      <c r="I808" s="112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</row>
    <row r="809" spans="1:33">
      <c r="A809" s="110"/>
      <c r="B809" s="111"/>
      <c r="C809" s="112"/>
      <c r="D809" s="113"/>
      <c r="E809" s="50"/>
      <c r="F809" s="114"/>
      <c r="G809" s="115"/>
      <c r="H809" s="55"/>
      <c r="I809" s="112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</row>
    <row r="810" spans="1:33">
      <c r="A810" s="110"/>
      <c r="B810" s="111"/>
      <c r="C810" s="112"/>
      <c r="D810" s="113"/>
      <c r="E810" s="50"/>
      <c r="F810" s="114"/>
      <c r="G810" s="115"/>
      <c r="H810" s="55"/>
      <c r="I810" s="112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</row>
    <row r="811" spans="1:33">
      <c r="A811" s="110"/>
      <c r="B811" s="111"/>
      <c r="C811" s="112"/>
      <c r="D811" s="113"/>
      <c r="E811" s="50"/>
      <c r="F811" s="114"/>
      <c r="G811" s="115"/>
      <c r="H811" s="55"/>
      <c r="I811" s="112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</row>
    <row r="812" spans="1:33">
      <c r="A812" s="110"/>
      <c r="B812" s="111"/>
      <c r="C812" s="112"/>
      <c r="D812" s="113"/>
      <c r="E812" s="50"/>
      <c r="F812" s="114"/>
      <c r="G812" s="115"/>
      <c r="H812" s="55"/>
      <c r="I812" s="112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</row>
    <row r="813" spans="1:33">
      <c r="A813" s="110"/>
      <c r="B813" s="111"/>
      <c r="C813" s="112"/>
      <c r="D813" s="113"/>
      <c r="E813" s="50"/>
      <c r="F813" s="114"/>
      <c r="G813" s="115"/>
      <c r="H813" s="55"/>
      <c r="I813" s="112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</row>
    <row r="814" spans="1:33">
      <c r="A814" s="110"/>
      <c r="B814" s="111"/>
      <c r="C814" s="112"/>
      <c r="D814" s="113"/>
      <c r="E814" s="50"/>
      <c r="F814" s="114"/>
      <c r="G814" s="115"/>
      <c r="H814" s="55"/>
      <c r="I814" s="112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</row>
    <row r="815" spans="1:33">
      <c r="A815" s="110"/>
      <c r="B815" s="111"/>
      <c r="C815" s="112"/>
      <c r="D815" s="113"/>
      <c r="E815" s="50"/>
      <c r="F815" s="114"/>
      <c r="G815" s="115"/>
      <c r="H815" s="55"/>
      <c r="I815" s="112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</row>
    <row r="816" spans="1:33">
      <c r="A816" s="110"/>
      <c r="B816" s="111"/>
      <c r="C816" s="112"/>
      <c r="D816" s="113"/>
      <c r="E816" s="50"/>
      <c r="F816" s="114"/>
      <c r="G816" s="115"/>
      <c r="H816" s="55"/>
      <c r="I816" s="112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</row>
    <row r="817" spans="1:33">
      <c r="A817" s="110"/>
      <c r="B817" s="111"/>
      <c r="C817" s="112"/>
      <c r="D817" s="113"/>
      <c r="E817" s="50"/>
      <c r="F817" s="114"/>
      <c r="G817" s="115"/>
      <c r="H817" s="55"/>
      <c r="I817" s="112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</row>
    <row r="818" spans="1:33">
      <c r="A818" s="110"/>
      <c r="B818" s="111"/>
      <c r="C818" s="112"/>
      <c r="D818" s="113"/>
      <c r="E818" s="50"/>
      <c r="F818" s="114"/>
      <c r="G818" s="115"/>
      <c r="H818" s="55"/>
      <c r="I818" s="112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  <c r="AG818" s="54"/>
    </row>
    <row r="819" spans="1:33">
      <c r="A819" s="110"/>
      <c r="B819" s="111"/>
      <c r="C819" s="112"/>
      <c r="D819" s="113"/>
      <c r="E819" s="50"/>
      <c r="F819" s="114"/>
      <c r="G819" s="115"/>
      <c r="H819" s="55"/>
      <c r="I819" s="112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  <c r="AG819" s="54"/>
    </row>
    <row r="820" spans="1:33">
      <c r="A820" s="110"/>
      <c r="B820" s="111"/>
      <c r="C820" s="112"/>
      <c r="D820" s="113"/>
      <c r="E820" s="50"/>
      <c r="F820" s="114"/>
      <c r="G820" s="115"/>
      <c r="H820" s="55"/>
      <c r="I820" s="112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  <c r="AF820" s="54"/>
      <c r="AG820" s="54"/>
    </row>
    <row r="821" spans="1:33">
      <c r="A821" s="110"/>
      <c r="B821" s="111"/>
      <c r="C821" s="112"/>
      <c r="D821" s="113"/>
      <c r="E821" s="50"/>
      <c r="F821" s="114"/>
      <c r="G821" s="115"/>
      <c r="H821" s="55"/>
      <c r="I821" s="112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  <c r="AF821" s="54"/>
      <c r="AG821" s="54"/>
    </row>
    <row r="822" spans="1:33">
      <c r="A822" s="110"/>
      <c r="B822" s="111"/>
      <c r="C822" s="112"/>
      <c r="D822" s="113"/>
      <c r="E822" s="50"/>
      <c r="F822" s="114"/>
      <c r="G822" s="115"/>
      <c r="H822" s="55"/>
      <c r="I822" s="112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  <c r="AF822" s="54"/>
      <c r="AG822" s="54"/>
    </row>
    <row r="823" spans="1:33">
      <c r="A823" s="110"/>
      <c r="B823" s="111"/>
      <c r="C823" s="112"/>
      <c r="D823" s="113"/>
      <c r="E823" s="50"/>
      <c r="F823" s="114"/>
      <c r="G823" s="115"/>
      <c r="H823" s="55"/>
      <c r="I823" s="112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  <c r="AF823" s="54"/>
      <c r="AG823" s="54"/>
    </row>
    <row r="824" spans="1:33">
      <c r="A824" s="110"/>
      <c r="B824" s="111"/>
      <c r="C824" s="112"/>
      <c r="D824" s="113"/>
      <c r="E824" s="50"/>
      <c r="F824" s="114"/>
      <c r="G824" s="115"/>
      <c r="H824" s="55"/>
      <c r="I824" s="112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  <c r="AF824" s="54"/>
      <c r="AG824" s="54"/>
    </row>
    <row r="825" spans="1:33">
      <c r="A825" s="110"/>
      <c r="B825" s="111"/>
      <c r="C825" s="112"/>
      <c r="D825" s="113"/>
      <c r="E825" s="50"/>
      <c r="F825" s="114"/>
      <c r="G825" s="115"/>
      <c r="H825" s="55"/>
      <c r="I825" s="112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  <c r="AG825" s="54"/>
    </row>
    <row r="826" spans="1:33">
      <c r="A826" s="110"/>
      <c r="B826" s="111"/>
      <c r="C826" s="112"/>
      <c r="D826" s="113"/>
      <c r="E826" s="50"/>
      <c r="F826" s="114"/>
      <c r="G826" s="115"/>
      <c r="H826" s="55"/>
      <c r="I826" s="112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  <c r="AF826" s="54"/>
      <c r="AG826" s="54"/>
    </row>
    <row r="827" spans="1:33">
      <c r="A827" s="110"/>
      <c r="B827" s="111"/>
      <c r="C827" s="112"/>
      <c r="D827" s="113"/>
      <c r="E827" s="50"/>
      <c r="F827" s="114"/>
      <c r="G827" s="115"/>
      <c r="H827" s="55"/>
      <c r="I827" s="112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  <c r="AF827" s="54"/>
      <c r="AG827" s="54"/>
    </row>
    <row r="828" spans="1:33">
      <c r="A828" s="110"/>
      <c r="B828" s="111"/>
      <c r="C828" s="112"/>
      <c r="D828" s="113"/>
      <c r="E828" s="50"/>
      <c r="F828" s="114"/>
      <c r="G828" s="115"/>
      <c r="H828" s="55"/>
      <c r="I828" s="112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  <c r="AF828" s="54"/>
      <c r="AG828" s="54"/>
    </row>
    <row r="829" spans="1:33">
      <c r="A829" s="110"/>
      <c r="B829" s="111"/>
      <c r="C829" s="112"/>
      <c r="D829" s="113"/>
      <c r="E829" s="50"/>
      <c r="F829" s="114"/>
      <c r="G829" s="115"/>
      <c r="H829" s="55"/>
      <c r="I829" s="112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  <c r="AF829" s="54"/>
      <c r="AG829" s="54"/>
    </row>
    <row r="830" spans="1:33">
      <c r="A830" s="110"/>
      <c r="B830" s="111"/>
      <c r="C830" s="112"/>
      <c r="D830" s="113"/>
      <c r="E830" s="50"/>
      <c r="F830" s="114"/>
      <c r="G830" s="115"/>
      <c r="H830" s="55"/>
      <c r="I830" s="112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  <c r="AG830" s="54"/>
    </row>
    <row r="831" spans="1:33">
      <c r="A831" s="110"/>
      <c r="B831" s="111"/>
      <c r="C831" s="112"/>
      <c r="D831" s="113"/>
      <c r="E831" s="50"/>
      <c r="F831" s="114"/>
      <c r="G831" s="115"/>
      <c r="H831" s="55"/>
      <c r="I831" s="112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  <c r="AF831" s="54"/>
      <c r="AG831" s="54"/>
    </row>
    <row r="832" spans="1:33">
      <c r="A832" s="110"/>
      <c r="B832" s="111"/>
      <c r="C832" s="112"/>
      <c r="D832" s="113"/>
      <c r="E832" s="50"/>
      <c r="F832" s="114"/>
      <c r="G832" s="115"/>
      <c r="H832" s="55"/>
      <c r="I832" s="112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  <c r="AF832" s="54"/>
      <c r="AG832" s="54"/>
    </row>
    <row r="833" spans="1:33">
      <c r="A833" s="110"/>
      <c r="B833" s="111"/>
      <c r="C833" s="112"/>
      <c r="D833" s="113"/>
      <c r="E833" s="50"/>
      <c r="F833" s="114"/>
      <c r="G833" s="115"/>
      <c r="H833" s="55"/>
      <c r="I833" s="112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  <c r="AF833" s="54"/>
      <c r="AG833" s="54"/>
    </row>
    <row r="834" spans="1:33">
      <c r="A834" s="110"/>
      <c r="B834" s="111"/>
      <c r="C834" s="112"/>
      <c r="D834" s="113"/>
      <c r="E834" s="50"/>
      <c r="F834" s="114"/>
      <c r="G834" s="115"/>
      <c r="H834" s="55"/>
      <c r="I834" s="112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  <c r="AF834" s="54"/>
      <c r="AG834" s="54"/>
    </row>
    <row r="835" spans="1:33">
      <c r="A835" s="110"/>
      <c r="B835" s="111"/>
      <c r="C835" s="112"/>
      <c r="D835" s="113"/>
      <c r="E835" s="50"/>
      <c r="F835" s="114"/>
      <c r="G835" s="115"/>
      <c r="H835" s="55"/>
      <c r="I835" s="112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  <c r="AF835" s="54"/>
      <c r="AG835" s="54"/>
    </row>
    <row r="836" spans="1:33">
      <c r="A836" s="110"/>
      <c r="B836" s="111"/>
      <c r="C836" s="112"/>
      <c r="D836" s="113"/>
      <c r="E836" s="50"/>
      <c r="F836" s="114"/>
      <c r="G836" s="115"/>
      <c r="H836" s="55"/>
      <c r="I836" s="112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  <c r="AG836" s="54"/>
    </row>
    <row r="837" spans="1:33">
      <c r="A837" s="110"/>
      <c r="B837" s="111"/>
      <c r="C837" s="112"/>
      <c r="D837" s="113"/>
      <c r="E837" s="50"/>
      <c r="F837" s="114"/>
      <c r="G837" s="115"/>
      <c r="H837" s="55"/>
      <c r="I837" s="112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  <c r="AG837" s="54"/>
    </row>
    <row r="838" spans="1:33">
      <c r="A838" s="110"/>
      <c r="B838" s="111"/>
      <c r="C838" s="112"/>
      <c r="D838" s="113"/>
      <c r="E838" s="50"/>
      <c r="F838" s="114"/>
      <c r="G838" s="115"/>
      <c r="H838" s="55"/>
      <c r="I838" s="112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  <c r="AF838" s="54"/>
      <c r="AG838" s="54"/>
    </row>
    <row r="839" spans="1:33">
      <c r="A839" s="110"/>
      <c r="B839" s="111"/>
      <c r="C839" s="112"/>
      <c r="D839" s="113"/>
      <c r="E839" s="50"/>
      <c r="F839" s="114"/>
      <c r="G839" s="115"/>
      <c r="H839" s="55"/>
      <c r="I839" s="112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  <c r="AF839" s="54"/>
      <c r="AG839" s="54"/>
    </row>
    <row r="840" spans="1:33">
      <c r="A840" s="110"/>
      <c r="B840" s="111"/>
      <c r="C840" s="112"/>
      <c r="D840" s="113"/>
      <c r="E840" s="50"/>
      <c r="F840" s="114"/>
      <c r="G840" s="115"/>
      <c r="H840" s="55"/>
      <c r="I840" s="112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  <c r="AF840" s="54"/>
      <c r="AG840" s="54"/>
    </row>
    <row r="841" spans="1:33">
      <c r="A841" s="110"/>
      <c r="B841" s="111"/>
      <c r="C841" s="112"/>
      <c r="D841" s="113"/>
      <c r="E841" s="50"/>
      <c r="F841" s="114"/>
      <c r="G841" s="115"/>
      <c r="H841" s="55"/>
      <c r="I841" s="112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  <c r="AF841" s="54"/>
      <c r="AG841" s="54"/>
    </row>
    <row r="842" spans="1:33">
      <c r="A842" s="110"/>
      <c r="B842" s="111"/>
      <c r="C842" s="112"/>
      <c r="D842" s="113"/>
      <c r="E842" s="50"/>
      <c r="F842" s="114"/>
      <c r="G842" s="115"/>
      <c r="H842" s="55"/>
      <c r="I842" s="112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</row>
    <row r="843" spans="1:33">
      <c r="A843" s="110"/>
      <c r="B843" s="111"/>
      <c r="C843" s="112"/>
      <c r="D843" s="113"/>
      <c r="E843" s="50"/>
      <c r="F843" s="114"/>
      <c r="G843" s="115"/>
      <c r="H843" s="55"/>
      <c r="I843" s="112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</row>
    <row r="844" spans="1:33">
      <c r="A844" s="110"/>
      <c r="B844" s="111"/>
      <c r="C844" s="112"/>
      <c r="D844" s="113"/>
      <c r="E844" s="50"/>
      <c r="F844" s="114"/>
      <c r="G844" s="115"/>
      <c r="H844" s="55"/>
      <c r="I844" s="112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  <c r="AF844" s="54"/>
      <c r="AG844" s="54"/>
    </row>
    <row r="845" spans="1:33">
      <c r="A845" s="110"/>
      <c r="B845" s="111"/>
      <c r="C845" s="112"/>
      <c r="D845" s="113"/>
      <c r="E845" s="50"/>
      <c r="F845" s="114"/>
      <c r="G845" s="115"/>
      <c r="H845" s="55"/>
      <c r="I845" s="112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</row>
    <row r="846" spans="1:33">
      <c r="A846" s="110"/>
      <c r="B846" s="111"/>
      <c r="C846" s="112"/>
      <c r="D846" s="113"/>
      <c r="E846" s="50"/>
      <c r="F846" s="114"/>
      <c r="G846" s="115"/>
      <c r="H846" s="55"/>
      <c r="I846" s="112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</row>
    <row r="847" spans="1:33">
      <c r="A847" s="110"/>
      <c r="B847" s="111"/>
      <c r="C847" s="112"/>
      <c r="D847" s="113"/>
      <c r="E847" s="50"/>
      <c r="F847" s="114"/>
      <c r="G847" s="115"/>
      <c r="H847" s="55"/>
      <c r="I847" s="112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</row>
    <row r="848" spans="1:33">
      <c r="A848" s="110"/>
      <c r="B848" s="111"/>
      <c r="C848" s="112"/>
      <c r="D848" s="113"/>
      <c r="E848" s="50"/>
      <c r="F848" s="114"/>
      <c r="G848" s="115"/>
      <c r="H848" s="55"/>
      <c r="I848" s="112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</row>
    <row r="849" spans="1:33">
      <c r="A849" s="110"/>
      <c r="B849" s="111"/>
      <c r="C849" s="112"/>
      <c r="D849" s="113"/>
      <c r="E849" s="50"/>
      <c r="F849" s="114"/>
      <c r="G849" s="115"/>
      <c r="H849" s="55"/>
      <c r="I849" s="112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</row>
    <row r="850" spans="1:33">
      <c r="A850" s="110"/>
      <c r="B850" s="111"/>
      <c r="C850" s="112"/>
      <c r="D850" s="113"/>
      <c r="E850" s="50"/>
      <c r="F850" s="114"/>
      <c r="G850" s="115"/>
      <c r="H850" s="55"/>
      <c r="I850" s="112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</row>
    <row r="851" spans="1:33">
      <c r="A851" s="110"/>
      <c r="B851" s="111"/>
      <c r="C851" s="112"/>
      <c r="D851" s="113"/>
      <c r="E851" s="50"/>
      <c r="F851" s="114"/>
      <c r="G851" s="115"/>
      <c r="H851" s="55"/>
      <c r="I851" s="112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</row>
    <row r="852" spans="1:33">
      <c r="A852" s="110"/>
      <c r="B852" s="111"/>
      <c r="C852" s="112"/>
      <c r="D852" s="113"/>
      <c r="E852" s="50"/>
      <c r="F852" s="114"/>
      <c r="G852" s="115"/>
      <c r="H852" s="55"/>
      <c r="I852" s="112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</row>
    <row r="853" spans="1:33">
      <c r="A853" s="110"/>
      <c r="B853" s="111"/>
      <c r="C853" s="112"/>
      <c r="D853" s="113"/>
      <c r="E853" s="50"/>
      <c r="F853" s="114"/>
      <c r="G853" s="115"/>
      <c r="H853" s="55"/>
      <c r="I853" s="112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</row>
    <row r="854" spans="1:33">
      <c r="A854" s="110"/>
      <c r="B854" s="111"/>
      <c r="C854" s="112"/>
      <c r="D854" s="113"/>
      <c r="E854" s="50"/>
      <c r="F854" s="114"/>
      <c r="G854" s="115"/>
      <c r="H854" s="55"/>
      <c r="I854" s="112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</row>
    <row r="855" spans="1:33">
      <c r="A855" s="110"/>
      <c r="B855" s="111"/>
      <c r="C855" s="112"/>
      <c r="D855" s="113"/>
      <c r="E855" s="50"/>
      <c r="F855" s="114"/>
      <c r="G855" s="115"/>
      <c r="H855" s="55"/>
      <c r="I855" s="112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</row>
    <row r="856" spans="1:33">
      <c r="A856" s="110"/>
      <c r="B856" s="111"/>
      <c r="C856" s="112"/>
      <c r="D856" s="113"/>
      <c r="E856" s="50"/>
      <c r="F856" s="114"/>
      <c r="G856" s="115"/>
      <c r="H856" s="55"/>
      <c r="I856" s="112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  <c r="AG856" s="54"/>
    </row>
    <row r="857" spans="1:33">
      <c r="A857" s="110"/>
      <c r="B857" s="111"/>
      <c r="C857" s="112"/>
      <c r="D857" s="113"/>
      <c r="E857" s="50"/>
      <c r="F857" s="114"/>
      <c r="G857" s="115"/>
      <c r="H857" s="55"/>
      <c r="I857" s="112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  <c r="AG857" s="54"/>
    </row>
    <row r="858" spans="1:33">
      <c r="A858" s="110"/>
      <c r="B858" s="111"/>
      <c r="C858" s="112"/>
      <c r="D858" s="113"/>
      <c r="E858" s="50"/>
      <c r="F858" s="114"/>
      <c r="G858" s="115"/>
      <c r="H858" s="55"/>
      <c r="I858" s="112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  <c r="AG858" s="54"/>
    </row>
    <row r="859" spans="1:33">
      <c r="A859" s="110"/>
      <c r="B859" s="111"/>
      <c r="C859" s="112"/>
      <c r="D859" s="113"/>
      <c r="E859" s="50"/>
      <c r="F859" s="114"/>
      <c r="G859" s="115"/>
      <c r="H859" s="55"/>
      <c r="I859" s="112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  <c r="AG859" s="54"/>
    </row>
    <row r="860" spans="1:33">
      <c r="A860" s="110"/>
      <c r="B860" s="111"/>
      <c r="C860" s="112"/>
      <c r="D860" s="113"/>
      <c r="E860" s="50"/>
      <c r="F860" s="114"/>
      <c r="G860" s="115"/>
      <c r="H860" s="55"/>
      <c r="I860" s="112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  <c r="AF860" s="54"/>
      <c r="AG860" s="54"/>
    </row>
    <row r="861" spans="1:33">
      <c r="A861" s="110"/>
      <c r="B861" s="111"/>
      <c r="C861" s="112"/>
      <c r="D861" s="113"/>
      <c r="E861" s="50"/>
      <c r="F861" s="114"/>
      <c r="G861" s="115"/>
      <c r="H861" s="55"/>
      <c r="I861" s="112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  <c r="AG861" s="54"/>
    </row>
    <row r="862" spans="1:33">
      <c r="A862" s="110"/>
      <c r="B862" s="111"/>
      <c r="C862" s="112"/>
      <c r="D862" s="113"/>
      <c r="E862" s="50"/>
      <c r="F862" s="114"/>
      <c r="G862" s="115"/>
      <c r="H862" s="55"/>
      <c r="I862" s="112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  <c r="AF862" s="54"/>
      <c r="AG862" s="54"/>
    </row>
    <row r="863" spans="1:33">
      <c r="A863" s="110"/>
      <c r="B863" s="111"/>
      <c r="C863" s="112"/>
      <c r="D863" s="113"/>
      <c r="E863" s="50"/>
      <c r="F863" s="114"/>
      <c r="G863" s="115"/>
      <c r="H863" s="55"/>
      <c r="I863" s="112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  <c r="AG863" s="54"/>
    </row>
    <row r="864" spans="1:33">
      <c r="A864" s="110"/>
      <c r="B864" s="111"/>
      <c r="C864" s="112"/>
      <c r="D864" s="113"/>
      <c r="E864" s="50"/>
      <c r="F864" s="114"/>
      <c r="G864" s="115"/>
      <c r="H864" s="55"/>
      <c r="I864" s="112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  <c r="AF864" s="54"/>
      <c r="AG864" s="54"/>
    </row>
    <row r="865" spans="1:33">
      <c r="A865" s="110"/>
      <c r="B865" s="111"/>
      <c r="C865" s="112"/>
      <c r="D865" s="113"/>
      <c r="E865" s="50"/>
      <c r="F865" s="114"/>
      <c r="G865" s="115"/>
      <c r="H865" s="55"/>
      <c r="I865" s="112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  <c r="AF865" s="54"/>
      <c r="AG865" s="54"/>
    </row>
    <row r="866" spans="1:33">
      <c r="A866" s="110"/>
      <c r="B866" s="111"/>
      <c r="C866" s="112"/>
      <c r="D866" s="113"/>
      <c r="E866" s="50"/>
      <c r="F866" s="114"/>
      <c r="G866" s="115"/>
      <c r="H866" s="55"/>
      <c r="I866" s="112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  <c r="AF866" s="54"/>
      <c r="AG866" s="54"/>
    </row>
    <row r="867" spans="1:33">
      <c r="A867" s="110"/>
      <c r="B867" s="111"/>
      <c r="C867" s="112"/>
      <c r="D867" s="113"/>
      <c r="E867" s="50"/>
      <c r="F867" s="114"/>
      <c r="G867" s="115"/>
      <c r="H867" s="55"/>
      <c r="I867" s="112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  <c r="AG867" s="54"/>
    </row>
    <row r="868" spans="1:33">
      <c r="A868" s="110"/>
      <c r="B868" s="111"/>
      <c r="C868" s="112"/>
      <c r="D868" s="113"/>
      <c r="E868" s="50"/>
      <c r="F868" s="114"/>
      <c r="G868" s="115"/>
      <c r="H868" s="55"/>
      <c r="I868" s="112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  <c r="AF868" s="54"/>
      <c r="AG868" s="54"/>
    </row>
    <row r="869" spans="1:33">
      <c r="A869" s="110"/>
      <c r="B869" s="111"/>
      <c r="C869" s="112"/>
      <c r="D869" s="113"/>
      <c r="E869" s="50"/>
      <c r="F869" s="114"/>
      <c r="G869" s="115"/>
      <c r="H869" s="55"/>
      <c r="I869" s="112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  <c r="AF869" s="54"/>
      <c r="AG869" s="54"/>
    </row>
    <row r="870" spans="1:33">
      <c r="A870" s="110"/>
      <c r="B870" s="111"/>
      <c r="C870" s="112"/>
      <c r="D870" s="113"/>
      <c r="E870" s="50"/>
      <c r="F870" s="114"/>
      <c r="G870" s="115"/>
      <c r="H870" s="55"/>
      <c r="I870" s="112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  <c r="AF870" s="54"/>
      <c r="AG870" s="54"/>
    </row>
    <row r="871" spans="1:33">
      <c r="A871" s="110"/>
      <c r="B871" s="111"/>
      <c r="C871" s="112"/>
      <c r="D871" s="113"/>
      <c r="E871" s="50"/>
      <c r="F871" s="114"/>
      <c r="G871" s="115"/>
      <c r="H871" s="55"/>
      <c r="I871" s="112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  <c r="AF871" s="54"/>
      <c r="AG871" s="54"/>
    </row>
    <row r="872" spans="1:33">
      <c r="A872" s="110"/>
      <c r="B872" s="111"/>
      <c r="C872" s="112"/>
      <c r="D872" s="113"/>
      <c r="E872" s="50"/>
      <c r="F872" s="114"/>
      <c r="G872" s="115"/>
      <c r="H872" s="55"/>
      <c r="I872" s="112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  <c r="AF872" s="54"/>
      <c r="AG872" s="54"/>
    </row>
    <row r="873" spans="1:33">
      <c r="A873" s="110"/>
      <c r="B873" s="111"/>
      <c r="C873" s="112"/>
      <c r="D873" s="113"/>
      <c r="E873" s="50"/>
      <c r="F873" s="114"/>
      <c r="G873" s="115"/>
      <c r="H873" s="55"/>
      <c r="I873" s="112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  <c r="AF873" s="54"/>
      <c r="AG873" s="54"/>
    </row>
    <row r="874" spans="1:33">
      <c r="A874" s="110"/>
      <c r="B874" s="111"/>
      <c r="C874" s="112"/>
      <c r="D874" s="113"/>
      <c r="E874" s="50"/>
      <c r="F874" s="114"/>
      <c r="G874" s="115"/>
      <c r="H874" s="55"/>
      <c r="I874" s="112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  <c r="AF874" s="54"/>
      <c r="AG874" s="54"/>
    </row>
    <row r="875" spans="1:33">
      <c r="A875" s="110"/>
      <c r="B875" s="111"/>
      <c r="C875" s="112"/>
      <c r="D875" s="113"/>
      <c r="E875" s="50"/>
      <c r="F875" s="114"/>
      <c r="G875" s="115"/>
      <c r="H875" s="55"/>
      <c r="I875" s="112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  <c r="AF875" s="54"/>
      <c r="AG875" s="54"/>
    </row>
    <row r="876" spans="1:33">
      <c r="A876" s="110"/>
      <c r="B876" s="111"/>
      <c r="C876" s="112"/>
      <c r="D876" s="113"/>
      <c r="E876" s="50"/>
      <c r="F876" s="114"/>
      <c r="G876" s="115"/>
      <c r="H876" s="55"/>
      <c r="I876" s="112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  <c r="AF876" s="54"/>
      <c r="AG876" s="54"/>
    </row>
    <row r="877" spans="1:33">
      <c r="A877" s="110"/>
      <c r="B877" s="111"/>
      <c r="C877" s="112"/>
      <c r="D877" s="113"/>
      <c r="E877" s="50"/>
      <c r="F877" s="114"/>
      <c r="G877" s="115"/>
      <c r="H877" s="55"/>
      <c r="I877" s="112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  <c r="AF877" s="54"/>
      <c r="AG877" s="54"/>
    </row>
    <row r="878" spans="1:33">
      <c r="A878" s="110"/>
      <c r="B878" s="111"/>
      <c r="C878" s="112"/>
      <c r="D878" s="113"/>
      <c r="E878" s="50"/>
      <c r="F878" s="114"/>
      <c r="G878" s="115"/>
      <c r="H878" s="55"/>
      <c r="I878" s="112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  <c r="AF878" s="54"/>
      <c r="AG878" s="54"/>
    </row>
    <row r="879" spans="1:33">
      <c r="A879" s="110"/>
      <c r="B879" s="111"/>
      <c r="C879" s="112"/>
      <c r="D879" s="113"/>
      <c r="E879" s="50"/>
      <c r="F879" s="114"/>
      <c r="G879" s="115"/>
      <c r="H879" s="55"/>
      <c r="I879" s="112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  <c r="AF879" s="54"/>
      <c r="AG879" s="54"/>
    </row>
    <row r="880" spans="1:33">
      <c r="A880" s="110"/>
      <c r="B880" s="111"/>
      <c r="C880" s="112"/>
      <c r="D880" s="113"/>
      <c r="E880" s="50"/>
      <c r="F880" s="114"/>
      <c r="G880" s="115"/>
      <c r="H880" s="55"/>
      <c r="I880" s="112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</row>
    <row r="881" spans="1:33">
      <c r="A881" s="110"/>
      <c r="B881" s="111"/>
      <c r="C881" s="112"/>
      <c r="D881" s="113"/>
      <c r="E881" s="50"/>
      <c r="F881" s="114"/>
      <c r="G881" s="115"/>
      <c r="H881" s="55"/>
      <c r="I881" s="112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</row>
    <row r="882" spans="1:33">
      <c r="A882" s="110"/>
      <c r="B882" s="111"/>
      <c r="C882" s="112"/>
      <c r="D882" s="113"/>
      <c r="E882" s="50"/>
      <c r="F882" s="114"/>
      <c r="G882" s="115"/>
      <c r="H882" s="55"/>
      <c r="I882" s="112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  <c r="AF882" s="54"/>
      <c r="AG882" s="54"/>
    </row>
    <row r="883" spans="1:33">
      <c r="A883" s="110"/>
      <c r="B883" s="111"/>
      <c r="C883" s="112"/>
      <c r="D883" s="113"/>
      <c r="E883" s="50"/>
      <c r="F883" s="114"/>
      <c r="G883" s="115"/>
      <c r="H883" s="55"/>
      <c r="I883" s="112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</row>
    <row r="884" spans="1:33">
      <c r="A884" s="110"/>
      <c r="B884" s="111"/>
      <c r="C884" s="112"/>
      <c r="D884" s="113"/>
      <c r="E884" s="50"/>
      <c r="F884" s="114"/>
      <c r="G884" s="115"/>
      <c r="H884" s="55"/>
      <c r="I884" s="112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</row>
    <row r="885" spans="1:33">
      <c r="A885" s="110"/>
      <c r="B885" s="111"/>
      <c r="C885" s="112"/>
      <c r="D885" s="113"/>
      <c r="E885" s="50"/>
      <c r="F885" s="114"/>
      <c r="G885" s="115"/>
      <c r="H885" s="55"/>
      <c r="I885" s="112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</row>
    <row r="886" spans="1:33">
      <c r="A886" s="110"/>
      <c r="B886" s="111"/>
      <c r="C886" s="112"/>
      <c r="D886" s="113"/>
      <c r="E886" s="50"/>
      <c r="F886" s="114"/>
      <c r="G886" s="115"/>
      <c r="H886" s="55"/>
      <c r="I886" s="112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</row>
    <row r="887" spans="1:33">
      <c r="A887" s="110"/>
      <c r="B887" s="111"/>
      <c r="C887" s="112"/>
      <c r="D887" s="113"/>
      <c r="E887" s="50"/>
      <c r="F887" s="114"/>
      <c r="G887" s="115"/>
      <c r="H887" s="55"/>
      <c r="I887" s="112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</row>
    <row r="888" spans="1:33">
      <c r="A888" s="110"/>
      <c r="B888" s="111"/>
      <c r="C888" s="112"/>
      <c r="D888" s="113"/>
      <c r="E888" s="50"/>
      <c r="F888" s="114"/>
      <c r="G888" s="115"/>
      <c r="H888" s="55"/>
      <c r="I888" s="112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</row>
    <row r="889" spans="1:33">
      <c r="A889" s="110"/>
      <c r="B889" s="111"/>
      <c r="C889" s="112"/>
      <c r="D889" s="113"/>
      <c r="E889" s="50"/>
      <c r="F889" s="114"/>
      <c r="G889" s="115"/>
      <c r="H889" s="55"/>
      <c r="I889" s="112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</row>
    <row r="890" spans="1:33">
      <c r="A890" s="110"/>
      <c r="B890" s="111"/>
      <c r="C890" s="112"/>
      <c r="D890" s="113"/>
      <c r="E890" s="50"/>
      <c r="F890" s="114"/>
      <c r="G890" s="115"/>
      <c r="H890" s="55"/>
      <c r="I890" s="112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</row>
    <row r="891" spans="1:33">
      <c r="A891" s="110"/>
      <c r="B891" s="111"/>
      <c r="C891" s="112"/>
      <c r="D891" s="113"/>
      <c r="E891" s="50"/>
      <c r="F891" s="114"/>
      <c r="G891" s="115"/>
      <c r="H891" s="55"/>
      <c r="I891" s="112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</row>
    <row r="892" spans="1:33">
      <c r="A892" s="110"/>
      <c r="B892" s="111"/>
      <c r="C892" s="112"/>
      <c r="D892" s="113"/>
      <c r="E892" s="50"/>
      <c r="F892" s="114"/>
      <c r="G892" s="115"/>
      <c r="H892" s="55"/>
      <c r="I892" s="112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</row>
    <row r="893" spans="1:33">
      <c r="A893" s="110"/>
      <c r="B893" s="111"/>
      <c r="C893" s="112"/>
      <c r="D893" s="113"/>
      <c r="E893" s="50"/>
      <c r="F893" s="114"/>
      <c r="G893" s="115"/>
      <c r="H893" s="55"/>
      <c r="I893" s="112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</row>
    <row r="894" spans="1:33">
      <c r="A894" s="110"/>
      <c r="B894" s="111"/>
      <c r="C894" s="112"/>
      <c r="D894" s="113"/>
      <c r="E894" s="50"/>
      <c r="F894" s="114"/>
      <c r="G894" s="115"/>
      <c r="H894" s="55"/>
      <c r="I894" s="112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  <c r="AG894" s="54"/>
    </row>
    <row r="895" spans="1:33">
      <c r="A895" s="110"/>
      <c r="B895" s="111"/>
      <c r="C895" s="112"/>
      <c r="D895" s="113"/>
      <c r="E895" s="50"/>
      <c r="F895" s="114"/>
      <c r="G895" s="115"/>
      <c r="H895" s="55"/>
      <c r="I895" s="112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  <c r="AG895" s="54"/>
    </row>
    <row r="896" spans="1:33">
      <c r="A896" s="110"/>
      <c r="B896" s="111"/>
      <c r="C896" s="112"/>
      <c r="D896" s="113"/>
      <c r="E896" s="50"/>
      <c r="F896" s="114"/>
      <c r="G896" s="115"/>
      <c r="H896" s="55"/>
      <c r="I896" s="112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  <c r="AG896" s="54"/>
    </row>
    <row r="897" spans="1:33">
      <c r="A897" s="110"/>
      <c r="B897" s="111"/>
      <c r="C897" s="112"/>
      <c r="D897" s="113"/>
      <c r="E897" s="50"/>
      <c r="F897" s="114"/>
      <c r="G897" s="115"/>
      <c r="H897" s="55"/>
      <c r="I897" s="112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  <c r="AG897" s="54"/>
    </row>
    <row r="898" spans="1:33">
      <c r="A898" s="110"/>
      <c r="B898" s="111"/>
      <c r="C898" s="112"/>
      <c r="D898" s="113"/>
      <c r="E898" s="50"/>
      <c r="F898" s="114"/>
      <c r="G898" s="115"/>
      <c r="H898" s="55"/>
      <c r="I898" s="112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  <c r="AG898" s="54"/>
    </row>
    <row r="899" spans="1:33">
      <c r="A899" s="110"/>
      <c r="B899" s="111"/>
      <c r="C899" s="112"/>
      <c r="D899" s="113"/>
      <c r="E899" s="50"/>
      <c r="F899" s="114"/>
      <c r="G899" s="115"/>
      <c r="H899" s="55"/>
      <c r="I899" s="112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  <c r="AG899" s="54"/>
    </row>
    <row r="900" spans="1:33">
      <c r="A900" s="110"/>
      <c r="B900" s="111"/>
      <c r="C900" s="112"/>
      <c r="D900" s="113"/>
      <c r="E900" s="50"/>
      <c r="F900" s="114"/>
      <c r="G900" s="115"/>
      <c r="H900" s="55"/>
      <c r="I900" s="112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  <c r="AF900" s="54"/>
      <c r="AG900" s="54"/>
    </row>
    <row r="901" spans="1:33">
      <c r="A901" s="110"/>
      <c r="B901" s="111"/>
      <c r="C901" s="112"/>
      <c r="D901" s="113"/>
      <c r="E901" s="50"/>
      <c r="F901" s="114"/>
      <c r="G901" s="115"/>
      <c r="H901" s="55"/>
      <c r="I901" s="112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  <c r="AF901" s="54"/>
      <c r="AG901" s="54"/>
    </row>
    <row r="902" spans="1:33">
      <c r="A902" s="110"/>
      <c r="B902" s="111"/>
      <c r="C902" s="112"/>
      <c r="D902" s="113"/>
      <c r="E902" s="50"/>
      <c r="F902" s="114"/>
      <c r="G902" s="115"/>
      <c r="H902" s="55"/>
      <c r="I902" s="112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  <c r="AF902" s="54"/>
      <c r="AG902" s="54"/>
    </row>
    <row r="903" spans="1:33">
      <c r="A903" s="110"/>
      <c r="B903" s="111"/>
      <c r="C903" s="112"/>
      <c r="D903" s="113"/>
      <c r="E903" s="50"/>
      <c r="F903" s="114"/>
      <c r="G903" s="115"/>
      <c r="H903" s="55"/>
      <c r="I903" s="112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  <c r="AF903" s="54"/>
      <c r="AG903" s="54"/>
    </row>
    <row r="904" spans="1:33">
      <c r="A904" s="110"/>
      <c r="B904" s="111"/>
      <c r="C904" s="112"/>
      <c r="D904" s="113"/>
      <c r="E904" s="50"/>
      <c r="F904" s="114"/>
      <c r="G904" s="115"/>
      <c r="H904" s="55"/>
      <c r="I904" s="112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  <c r="AF904" s="54"/>
      <c r="AG904" s="54"/>
    </row>
    <row r="905" spans="1:33">
      <c r="A905" s="110"/>
      <c r="B905" s="111"/>
      <c r="C905" s="112"/>
      <c r="D905" s="113"/>
      <c r="E905" s="50"/>
      <c r="F905" s="114"/>
      <c r="G905" s="115"/>
      <c r="H905" s="55"/>
      <c r="I905" s="112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  <c r="AG905" s="54"/>
    </row>
    <row r="906" spans="1:33">
      <c r="A906" s="110"/>
      <c r="B906" s="111"/>
      <c r="C906" s="112"/>
      <c r="D906" s="113"/>
      <c r="E906" s="50"/>
      <c r="F906" s="114"/>
      <c r="G906" s="115"/>
      <c r="H906" s="55"/>
      <c r="I906" s="112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  <c r="AF906" s="54"/>
      <c r="AG906" s="54"/>
    </row>
    <row r="907" spans="1:33">
      <c r="A907" s="110"/>
      <c r="B907" s="111"/>
      <c r="C907" s="112"/>
      <c r="D907" s="113"/>
      <c r="E907" s="50"/>
      <c r="F907" s="114"/>
      <c r="G907" s="115"/>
      <c r="H907" s="55"/>
      <c r="I907" s="112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  <c r="AG907" s="54"/>
    </row>
    <row r="908" spans="1:33">
      <c r="A908" s="110"/>
      <c r="B908" s="111"/>
      <c r="C908" s="112"/>
      <c r="D908" s="113"/>
      <c r="E908" s="50"/>
      <c r="F908" s="114"/>
      <c r="G908" s="115"/>
      <c r="H908" s="55"/>
      <c r="I908" s="112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  <c r="AF908" s="54"/>
      <c r="AG908" s="54"/>
    </row>
    <row r="909" spans="1:33">
      <c r="A909" s="110"/>
      <c r="B909" s="111"/>
      <c r="C909" s="112"/>
      <c r="D909" s="113"/>
      <c r="E909" s="50"/>
      <c r="F909" s="114"/>
      <c r="G909" s="115"/>
      <c r="H909" s="55"/>
      <c r="I909" s="112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  <c r="AG909" s="54"/>
    </row>
    <row r="910" spans="1:33">
      <c r="A910" s="110"/>
      <c r="B910" s="111"/>
      <c r="C910" s="112"/>
      <c r="D910" s="113"/>
      <c r="E910" s="50"/>
      <c r="F910" s="114"/>
      <c r="G910" s="115"/>
      <c r="H910" s="55"/>
      <c r="I910" s="112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  <c r="AF910" s="54"/>
      <c r="AG910" s="54"/>
    </row>
    <row r="911" spans="1:33">
      <c r="A911" s="110"/>
      <c r="B911" s="111"/>
      <c r="C911" s="112"/>
      <c r="D911" s="113"/>
      <c r="E911" s="50"/>
      <c r="F911" s="114"/>
      <c r="G911" s="115"/>
      <c r="H911" s="55"/>
      <c r="I911" s="112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  <c r="AF911" s="54"/>
      <c r="AG911" s="54"/>
    </row>
    <row r="912" spans="1:33">
      <c r="A912" s="110"/>
      <c r="B912" s="111"/>
      <c r="C912" s="112"/>
      <c r="D912" s="113"/>
      <c r="E912" s="50"/>
      <c r="F912" s="114"/>
      <c r="G912" s="115"/>
      <c r="H912" s="55"/>
      <c r="I912" s="112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  <c r="AF912" s="54"/>
      <c r="AG912" s="54"/>
    </row>
    <row r="913" spans="1:33">
      <c r="A913" s="110"/>
      <c r="B913" s="111"/>
      <c r="C913" s="112"/>
      <c r="D913" s="113"/>
      <c r="E913" s="50"/>
      <c r="F913" s="114"/>
      <c r="G913" s="115"/>
      <c r="H913" s="55"/>
      <c r="I913" s="112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  <c r="AG913" s="54"/>
    </row>
    <row r="914" spans="1:33">
      <c r="A914" s="110"/>
      <c r="B914" s="111"/>
      <c r="C914" s="112"/>
      <c r="D914" s="113"/>
      <c r="E914" s="50"/>
      <c r="F914" s="114"/>
      <c r="G914" s="115"/>
      <c r="H914" s="55"/>
      <c r="I914" s="112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  <c r="AF914" s="54"/>
      <c r="AG914" s="54"/>
    </row>
    <row r="915" spans="1:33">
      <c r="A915" s="110"/>
      <c r="B915" s="111"/>
      <c r="C915" s="112"/>
      <c r="D915" s="113"/>
      <c r="E915" s="50"/>
      <c r="F915" s="114"/>
      <c r="G915" s="115"/>
      <c r="H915" s="55"/>
      <c r="I915" s="112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  <c r="AF915" s="54"/>
      <c r="AG915" s="54"/>
    </row>
    <row r="916" spans="1:33">
      <c r="A916" s="110"/>
      <c r="B916" s="111"/>
      <c r="C916" s="112"/>
      <c r="D916" s="113"/>
      <c r="E916" s="50"/>
      <c r="F916" s="114"/>
      <c r="G916" s="115"/>
      <c r="H916" s="55"/>
      <c r="I916" s="112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  <c r="AF916" s="54"/>
      <c r="AG916" s="54"/>
    </row>
    <row r="917" spans="1:33">
      <c r="A917" s="110"/>
      <c r="B917" s="111"/>
      <c r="C917" s="112"/>
      <c r="D917" s="113"/>
      <c r="E917" s="50"/>
      <c r="F917" s="114"/>
      <c r="G917" s="115"/>
      <c r="H917" s="55"/>
      <c r="I917" s="112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  <c r="AF917" s="54"/>
      <c r="AG917" s="54"/>
    </row>
    <row r="918" spans="1:33">
      <c r="A918" s="110"/>
      <c r="B918" s="111"/>
      <c r="C918" s="112"/>
      <c r="D918" s="113"/>
      <c r="E918" s="50"/>
      <c r="F918" s="114"/>
      <c r="G918" s="115"/>
      <c r="H918" s="55"/>
      <c r="I918" s="112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</row>
    <row r="919" spans="1:33">
      <c r="A919" s="110"/>
      <c r="B919" s="111"/>
      <c r="C919" s="112"/>
      <c r="D919" s="113"/>
      <c r="E919" s="50"/>
      <c r="F919" s="114"/>
      <c r="G919" s="115"/>
      <c r="H919" s="55"/>
      <c r="I919" s="112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</row>
    <row r="920" spans="1:33">
      <c r="A920" s="110"/>
      <c r="B920" s="111"/>
      <c r="C920" s="112"/>
      <c r="D920" s="113"/>
      <c r="E920" s="50"/>
      <c r="F920" s="114"/>
      <c r="G920" s="115"/>
      <c r="H920" s="55"/>
      <c r="I920" s="112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  <c r="AF920" s="54"/>
      <c r="AG920" s="54"/>
    </row>
    <row r="921" spans="1:33">
      <c r="A921" s="110"/>
      <c r="B921" s="111"/>
      <c r="C921" s="112"/>
      <c r="D921" s="113"/>
      <c r="E921" s="50"/>
      <c r="F921" s="114"/>
      <c r="G921" s="115"/>
      <c r="H921" s="55"/>
      <c r="I921" s="112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</row>
    <row r="922" spans="1:33">
      <c r="A922" s="110"/>
      <c r="B922" s="111"/>
      <c r="C922" s="112"/>
      <c r="D922" s="113"/>
      <c r="E922" s="50"/>
      <c r="F922" s="114"/>
      <c r="G922" s="115"/>
      <c r="H922" s="55"/>
      <c r="I922" s="112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</row>
    <row r="923" spans="1:33">
      <c r="A923" s="110"/>
      <c r="B923" s="111"/>
      <c r="C923" s="112"/>
      <c r="D923" s="113"/>
      <c r="E923" s="50"/>
      <c r="F923" s="114"/>
      <c r="G923" s="115"/>
      <c r="H923" s="55"/>
      <c r="I923" s="112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</row>
    <row r="924" spans="1:33">
      <c r="A924" s="110"/>
      <c r="B924" s="111"/>
      <c r="C924" s="112"/>
      <c r="D924" s="113"/>
      <c r="E924" s="50"/>
      <c r="F924" s="114"/>
      <c r="G924" s="115"/>
      <c r="H924" s="55"/>
      <c r="I924" s="112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</row>
    <row r="925" spans="1:33">
      <c r="A925" s="110"/>
      <c r="B925" s="111"/>
      <c r="C925" s="112"/>
      <c r="D925" s="113"/>
      <c r="E925" s="50"/>
      <c r="F925" s="114"/>
      <c r="G925" s="115"/>
      <c r="H925" s="55"/>
      <c r="I925" s="112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</row>
    <row r="926" spans="1:33">
      <c r="A926" s="110"/>
      <c r="B926" s="111"/>
      <c r="C926" s="112"/>
      <c r="D926" s="113"/>
      <c r="E926" s="50"/>
      <c r="F926" s="114"/>
      <c r="G926" s="115"/>
      <c r="H926" s="55"/>
      <c r="I926" s="112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</row>
    <row r="927" spans="1:33">
      <c r="A927" s="110"/>
      <c r="B927" s="111"/>
      <c r="C927" s="112"/>
      <c r="D927" s="113"/>
      <c r="E927" s="50"/>
      <c r="F927" s="114"/>
      <c r="G927" s="115"/>
      <c r="H927" s="55"/>
      <c r="I927" s="112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</row>
    <row r="928" spans="1:33">
      <c r="A928" s="110"/>
      <c r="B928" s="111"/>
      <c r="C928" s="112"/>
      <c r="D928" s="113"/>
      <c r="E928" s="50"/>
      <c r="F928" s="114"/>
      <c r="G928" s="115"/>
      <c r="H928" s="55"/>
      <c r="I928" s="112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</row>
    <row r="929" spans="1:33">
      <c r="A929" s="110"/>
      <c r="B929" s="111"/>
      <c r="C929" s="112"/>
      <c r="D929" s="113"/>
      <c r="E929" s="50"/>
      <c r="F929" s="114"/>
      <c r="G929" s="115"/>
      <c r="H929" s="55"/>
      <c r="I929" s="112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</row>
    <row r="930" spans="1:33">
      <c r="A930" s="110"/>
      <c r="B930" s="111"/>
      <c r="C930" s="112"/>
      <c r="D930" s="113"/>
      <c r="E930" s="50"/>
      <c r="F930" s="114"/>
      <c r="G930" s="115"/>
      <c r="H930" s="55"/>
      <c r="I930" s="112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</row>
    <row r="931" spans="1:33">
      <c r="A931" s="110"/>
      <c r="B931" s="111"/>
      <c r="C931" s="112"/>
      <c r="D931" s="113"/>
      <c r="E931" s="50"/>
      <c r="F931" s="114"/>
      <c r="G931" s="115"/>
      <c r="H931" s="55"/>
      <c r="I931" s="112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</row>
    <row r="932" spans="1:33">
      <c r="A932" s="110"/>
      <c r="B932" s="111"/>
      <c r="C932" s="112"/>
      <c r="D932" s="113"/>
      <c r="E932" s="50"/>
      <c r="F932" s="114"/>
      <c r="G932" s="115"/>
      <c r="H932" s="55"/>
      <c r="I932" s="112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  <c r="AG932" s="54"/>
    </row>
    <row r="933" spans="1:33">
      <c r="A933" s="110"/>
      <c r="B933" s="111"/>
      <c r="C933" s="112"/>
      <c r="D933" s="113"/>
      <c r="E933" s="50"/>
      <c r="F933" s="114"/>
      <c r="G933" s="115"/>
      <c r="H933" s="55"/>
      <c r="I933" s="112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  <c r="AG933" s="54"/>
    </row>
    <row r="934" spans="1:33">
      <c r="A934" s="110"/>
      <c r="B934" s="111"/>
      <c r="C934" s="112"/>
      <c r="D934" s="113"/>
      <c r="E934" s="50"/>
      <c r="F934" s="114"/>
      <c r="G934" s="115"/>
      <c r="H934" s="55"/>
      <c r="I934" s="112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  <c r="AG934" s="54"/>
    </row>
    <row r="935" spans="1:33">
      <c r="A935" s="110"/>
      <c r="B935" s="111"/>
      <c r="C935" s="112"/>
      <c r="D935" s="113"/>
      <c r="E935" s="50"/>
      <c r="F935" s="114"/>
      <c r="G935" s="115"/>
      <c r="H935" s="55"/>
      <c r="I935" s="112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  <c r="AG935" s="54"/>
    </row>
    <row r="936" spans="1:33">
      <c r="A936" s="110"/>
      <c r="B936" s="111"/>
      <c r="C936" s="112"/>
      <c r="D936" s="113"/>
      <c r="E936" s="50"/>
      <c r="F936" s="114"/>
      <c r="G936" s="115"/>
      <c r="H936" s="55"/>
      <c r="I936" s="112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  <c r="AG936" s="54"/>
    </row>
    <row r="937" spans="1:33">
      <c r="A937" s="110"/>
      <c r="B937" s="111"/>
      <c r="C937" s="112"/>
      <c r="D937" s="113"/>
      <c r="E937" s="50"/>
      <c r="F937" s="114"/>
      <c r="G937" s="115"/>
      <c r="H937" s="55"/>
      <c r="I937" s="112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  <c r="AG937" s="54"/>
    </row>
    <row r="938" spans="1:33">
      <c r="A938" s="110"/>
      <c r="B938" s="111"/>
      <c r="C938" s="112"/>
      <c r="D938" s="113"/>
      <c r="E938" s="50"/>
      <c r="F938" s="114"/>
      <c r="G938" s="115"/>
      <c r="H938" s="55"/>
      <c r="I938" s="112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  <c r="AG938" s="54"/>
    </row>
    <row r="939" spans="1:33">
      <c r="A939" s="110"/>
      <c r="B939" s="111"/>
      <c r="C939" s="112"/>
      <c r="D939" s="113"/>
      <c r="E939" s="50"/>
      <c r="F939" s="114"/>
      <c r="G939" s="115"/>
      <c r="H939" s="55"/>
      <c r="I939" s="112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  <c r="AG939" s="54"/>
    </row>
    <row r="940" spans="1:33">
      <c r="A940" s="110"/>
      <c r="B940" s="111"/>
      <c r="C940" s="112"/>
      <c r="D940" s="113"/>
      <c r="E940" s="50"/>
      <c r="F940" s="114"/>
      <c r="G940" s="115"/>
      <c r="H940" s="55"/>
      <c r="I940" s="112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  <c r="AF940" s="54"/>
      <c r="AG940" s="54"/>
    </row>
    <row r="941" spans="1:33">
      <c r="A941" s="110"/>
      <c r="B941" s="111"/>
      <c r="C941" s="112"/>
      <c r="D941" s="113"/>
      <c r="E941" s="50"/>
      <c r="F941" s="114"/>
      <c r="G941" s="115"/>
      <c r="H941" s="55"/>
      <c r="I941" s="112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  <c r="AF941" s="54"/>
      <c r="AG941" s="54"/>
    </row>
    <row r="942" spans="1:33">
      <c r="A942" s="110"/>
      <c r="B942" s="111"/>
      <c r="C942" s="112"/>
      <c r="D942" s="113"/>
      <c r="E942" s="50"/>
      <c r="F942" s="114"/>
      <c r="G942" s="115"/>
      <c r="H942" s="55"/>
      <c r="I942" s="112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  <c r="AF942" s="54"/>
      <c r="AG942" s="54"/>
    </row>
    <row r="943" spans="1:33">
      <c r="A943" s="110"/>
      <c r="B943" s="111"/>
      <c r="C943" s="112"/>
      <c r="D943" s="113"/>
      <c r="E943" s="50"/>
      <c r="F943" s="114"/>
      <c r="G943" s="115"/>
      <c r="H943" s="55"/>
      <c r="I943" s="112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  <c r="AF943" s="54"/>
      <c r="AG943" s="54"/>
    </row>
    <row r="944" spans="1:33">
      <c r="A944" s="110"/>
      <c r="B944" s="111"/>
      <c r="C944" s="112"/>
      <c r="D944" s="113"/>
      <c r="E944" s="50"/>
      <c r="F944" s="114"/>
      <c r="G944" s="115"/>
      <c r="H944" s="55"/>
      <c r="I944" s="112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  <c r="AF944" s="54"/>
      <c r="AG944" s="54"/>
    </row>
    <row r="945" spans="1:33">
      <c r="A945" s="110"/>
      <c r="B945" s="111"/>
      <c r="C945" s="112"/>
      <c r="D945" s="113"/>
      <c r="E945" s="50"/>
      <c r="F945" s="114"/>
      <c r="G945" s="115"/>
      <c r="H945" s="55"/>
      <c r="I945" s="112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  <c r="AF945" s="54"/>
      <c r="AG945" s="54"/>
    </row>
    <row r="946" spans="1:33">
      <c r="A946" s="110"/>
      <c r="B946" s="111"/>
      <c r="C946" s="112"/>
      <c r="D946" s="113"/>
      <c r="E946" s="50"/>
      <c r="F946" s="114"/>
      <c r="G946" s="115"/>
      <c r="H946" s="55"/>
      <c r="I946" s="112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  <c r="AF946" s="54"/>
      <c r="AG946" s="54"/>
    </row>
    <row r="947" spans="1:33">
      <c r="A947" s="110"/>
      <c r="B947" s="111"/>
      <c r="C947" s="112"/>
      <c r="D947" s="113"/>
      <c r="E947" s="50"/>
      <c r="F947" s="114"/>
      <c r="G947" s="115"/>
      <c r="H947" s="55"/>
      <c r="I947" s="112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  <c r="AF947" s="54"/>
      <c r="AG947" s="54"/>
    </row>
    <row r="948" spans="1:33">
      <c r="A948" s="110"/>
      <c r="B948" s="111"/>
      <c r="C948" s="112"/>
      <c r="D948" s="113"/>
      <c r="E948" s="50"/>
      <c r="F948" s="114"/>
      <c r="G948" s="115"/>
      <c r="H948" s="55"/>
      <c r="I948" s="112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  <c r="AF948" s="54"/>
      <c r="AG948" s="54"/>
    </row>
    <row r="949" spans="1:33">
      <c r="A949" s="110"/>
      <c r="B949" s="111"/>
      <c r="C949" s="112"/>
      <c r="D949" s="113"/>
      <c r="E949" s="50"/>
      <c r="F949" s="114"/>
      <c r="G949" s="115"/>
      <c r="H949" s="55"/>
      <c r="I949" s="112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  <c r="AF949" s="54"/>
      <c r="AG949" s="54"/>
    </row>
    <row r="950" spans="1:33">
      <c r="A950" s="110"/>
      <c r="B950" s="111"/>
      <c r="C950" s="112"/>
      <c r="D950" s="113"/>
      <c r="E950" s="50"/>
      <c r="F950" s="114"/>
      <c r="G950" s="115"/>
      <c r="H950" s="55"/>
      <c r="I950" s="112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  <c r="AF950" s="54"/>
      <c r="AG950" s="54"/>
    </row>
    <row r="951" spans="1:33">
      <c r="A951" s="110"/>
      <c r="B951" s="111"/>
      <c r="C951" s="112"/>
      <c r="D951" s="113"/>
      <c r="E951" s="50"/>
      <c r="F951" s="114"/>
      <c r="G951" s="115"/>
      <c r="H951" s="55"/>
      <c r="I951" s="112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  <c r="AF951" s="54"/>
      <c r="AG951" s="54"/>
    </row>
    <row r="952" spans="1:33">
      <c r="A952" s="110"/>
      <c r="B952" s="111"/>
      <c r="C952" s="112"/>
      <c r="D952" s="113"/>
      <c r="E952" s="50"/>
      <c r="F952" s="114"/>
      <c r="G952" s="115"/>
      <c r="H952" s="55"/>
      <c r="I952" s="112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  <c r="AF952" s="54"/>
      <c r="AG952" s="54"/>
    </row>
    <row r="953" spans="1:33">
      <c r="A953" s="110"/>
      <c r="B953" s="111"/>
      <c r="C953" s="112"/>
      <c r="D953" s="113"/>
      <c r="E953" s="50"/>
      <c r="F953" s="114"/>
      <c r="G953" s="115"/>
      <c r="H953" s="55"/>
      <c r="I953" s="112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  <c r="AF953" s="54"/>
      <c r="AG953" s="54"/>
    </row>
    <row r="954" spans="1:33">
      <c r="A954" s="110"/>
      <c r="B954" s="111"/>
      <c r="C954" s="112"/>
      <c r="D954" s="113"/>
      <c r="E954" s="50"/>
      <c r="F954" s="114"/>
      <c r="G954" s="115"/>
      <c r="H954" s="55"/>
      <c r="I954" s="112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  <c r="AF954" s="54"/>
      <c r="AG954" s="54"/>
    </row>
    <row r="955" spans="1:33">
      <c r="A955" s="110"/>
      <c r="B955" s="111"/>
      <c r="C955" s="112"/>
      <c r="D955" s="113"/>
      <c r="E955" s="50"/>
      <c r="F955" s="114"/>
      <c r="G955" s="115"/>
      <c r="H955" s="55"/>
      <c r="I955" s="112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  <c r="AF955" s="54"/>
      <c r="AG955" s="54"/>
    </row>
    <row r="956" spans="1:33">
      <c r="A956" s="110"/>
      <c r="B956" s="111"/>
      <c r="C956" s="112"/>
      <c r="D956" s="113"/>
      <c r="E956" s="50"/>
      <c r="F956" s="114"/>
      <c r="G956" s="115"/>
      <c r="H956" s="55"/>
      <c r="I956" s="112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</row>
    <row r="957" spans="1:33">
      <c r="A957" s="110"/>
      <c r="B957" s="111"/>
      <c r="C957" s="112"/>
      <c r="D957" s="113"/>
      <c r="E957" s="50"/>
      <c r="F957" s="114"/>
      <c r="G957" s="115"/>
      <c r="H957" s="55"/>
      <c r="I957" s="112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</row>
    <row r="958" spans="1:33">
      <c r="A958" s="110"/>
      <c r="B958" s="111"/>
      <c r="C958" s="112"/>
      <c r="D958" s="113"/>
      <c r="E958" s="50"/>
      <c r="F958" s="114"/>
      <c r="G958" s="115"/>
      <c r="H958" s="55"/>
      <c r="I958" s="112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  <c r="AF958" s="54"/>
      <c r="AG958" s="54"/>
    </row>
    <row r="959" spans="1:33">
      <c r="A959" s="110"/>
      <c r="B959" s="111"/>
      <c r="C959" s="112"/>
      <c r="D959" s="113"/>
      <c r="E959" s="50"/>
      <c r="F959" s="114"/>
      <c r="G959" s="115"/>
      <c r="H959" s="55"/>
      <c r="I959" s="112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</row>
    <row r="960" spans="1:33">
      <c r="A960" s="110"/>
      <c r="B960" s="111"/>
      <c r="C960" s="112"/>
      <c r="D960" s="113"/>
      <c r="E960" s="50"/>
      <c r="F960" s="114"/>
      <c r="G960" s="115"/>
      <c r="H960" s="55"/>
      <c r="I960" s="112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</row>
    <row r="961" spans="1:33">
      <c r="A961" s="110"/>
      <c r="B961" s="111"/>
      <c r="C961" s="112"/>
      <c r="D961" s="113"/>
      <c r="E961" s="50"/>
      <c r="F961" s="114"/>
      <c r="G961" s="115"/>
      <c r="H961" s="55"/>
      <c r="I961" s="112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</row>
    <row r="962" spans="1:33">
      <c r="A962" s="110"/>
      <c r="B962" s="111"/>
      <c r="C962" s="112"/>
      <c r="D962" s="113"/>
      <c r="E962" s="50"/>
      <c r="F962" s="114"/>
      <c r="G962" s="115"/>
      <c r="H962" s="55"/>
      <c r="I962" s="112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</row>
    <row r="963" spans="1:33">
      <c r="A963" s="110"/>
      <c r="B963" s="111"/>
      <c r="C963" s="112"/>
      <c r="D963" s="113"/>
      <c r="E963" s="50"/>
      <c r="F963" s="114"/>
      <c r="G963" s="115"/>
      <c r="H963" s="55"/>
      <c r="I963" s="112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</row>
    <row r="964" spans="1:33">
      <c r="A964" s="110"/>
      <c r="B964" s="111"/>
      <c r="C964" s="112"/>
      <c r="D964" s="113"/>
      <c r="E964" s="50"/>
      <c r="F964" s="114"/>
      <c r="G964" s="115"/>
      <c r="H964" s="55"/>
      <c r="I964" s="112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</row>
    <row r="965" spans="1:33">
      <c r="A965" s="110"/>
      <c r="B965" s="111"/>
      <c r="C965" s="112"/>
      <c r="D965" s="113"/>
      <c r="E965" s="50"/>
      <c r="F965" s="114"/>
      <c r="G965" s="115"/>
      <c r="H965" s="55"/>
      <c r="I965" s="112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</row>
    <row r="966" spans="1:33">
      <c r="A966" s="110"/>
      <c r="B966" s="111"/>
      <c r="C966" s="112"/>
      <c r="D966" s="113"/>
      <c r="E966" s="50"/>
      <c r="F966" s="114"/>
      <c r="G966" s="115"/>
      <c r="H966" s="55"/>
      <c r="I966" s="112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</row>
    <row r="967" spans="1:33">
      <c r="A967" s="110"/>
      <c r="B967" s="111"/>
      <c r="C967" s="112"/>
      <c r="D967" s="113"/>
      <c r="E967" s="50"/>
      <c r="F967" s="114"/>
      <c r="G967" s="115"/>
      <c r="H967" s="55"/>
      <c r="I967" s="112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</row>
    <row r="968" spans="1:33">
      <c r="A968" s="110"/>
      <c r="B968" s="111"/>
      <c r="C968" s="112"/>
      <c r="D968" s="113"/>
      <c r="E968" s="50"/>
      <c r="F968" s="114"/>
      <c r="G968" s="115"/>
      <c r="H968" s="55"/>
      <c r="I968" s="112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</row>
    <row r="969" spans="1:33">
      <c r="A969" s="110"/>
      <c r="B969" s="111"/>
      <c r="C969" s="112"/>
      <c r="D969" s="113"/>
      <c r="E969" s="50"/>
      <c r="F969" s="114"/>
      <c r="G969" s="115"/>
      <c r="H969" s="55"/>
      <c r="I969" s="112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</row>
    <row r="970" spans="1:33">
      <c r="A970" s="110"/>
      <c r="B970" s="111"/>
      <c r="C970" s="112"/>
      <c r="D970" s="113"/>
      <c r="E970" s="50"/>
      <c r="F970" s="114"/>
      <c r="G970" s="115"/>
      <c r="H970" s="55"/>
      <c r="I970" s="112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  <c r="AG970" s="54"/>
    </row>
    <row r="971" spans="1:33">
      <c r="A971" s="110"/>
      <c r="B971" s="111"/>
      <c r="C971" s="112"/>
      <c r="D971" s="113"/>
      <c r="E971" s="50"/>
      <c r="F971" s="114"/>
      <c r="G971" s="115"/>
      <c r="H971" s="55"/>
      <c r="I971" s="112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  <c r="AG971" s="54"/>
    </row>
    <row r="972" spans="1:33">
      <c r="A972" s="110"/>
      <c r="B972" s="111"/>
      <c r="C972" s="112"/>
      <c r="D972" s="113"/>
      <c r="E972" s="50"/>
      <c r="F972" s="114"/>
      <c r="G972" s="115"/>
      <c r="H972" s="55"/>
      <c r="I972" s="112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  <c r="AG972" s="54"/>
    </row>
    <row r="973" spans="1:33">
      <c r="A973" s="110"/>
      <c r="B973" s="111"/>
      <c r="C973" s="112"/>
      <c r="D973" s="113"/>
      <c r="E973" s="50"/>
      <c r="F973" s="114"/>
      <c r="G973" s="115"/>
      <c r="H973" s="55"/>
      <c r="I973" s="112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  <c r="AG973" s="54"/>
    </row>
    <row r="974" spans="1:33">
      <c r="A974" s="110"/>
      <c r="B974" s="111"/>
      <c r="C974" s="112"/>
      <c r="D974" s="113"/>
      <c r="E974" s="50"/>
      <c r="F974" s="114"/>
      <c r="G974" s="115"/>
      <c r="H974" s="55"/>
      <c r="I974" s="112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  <c r="AG974" s="54"/>
    </row>
    <row r="975" spans="1:33">
      <c r="A975" s="110"/>
      <c r="B975" s="111"/>
      <c r="C975" s="112"/>
      <c r="D975" s="113"/>
      <c r="E975" s="50"/>
      <c r="F975" s="114"/>
      <c r="G975" s="115"/>
      <c r="H975" s="55"/>
      <c r="I975" s="112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  <c r="AF975" s="54"/>
      <c r="AG975" s="54"/>
    </row>
    <row r="976" spans="1:33">
      <c r="A976" s="110"/>
      <c r="B976" s="111"/>
      <c r="C976" s="112"/>
      <c r="D976" s="113"/>
      <c r="E976" s="50"/>
      <c r="F976" s="114"/>
      <c r="G976" s="115"/>
      <c r="H976" s="55"/>
      <c r="I976" s="112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  <c r="AG976" s="54"/>
    </row>
    <row r="977" spans="1:33">
      <c r="A977" s="110"/>
      <c r="B977" s="111"/>
      <c r="C977" s="112"/>
      <c r="D977" s="113"/>
      <c r="E977" s="50"/>
      <c r="F977" s="114"/>
      <c r="G977" s="115"/>
      <c r="H977" s="55"/>
      <c r="I977" s="112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  <c r="AG977" s="54"/>
    </row>
    <row r="978" spans="1:33">
      <c r="A978" s="110"/>
      <c r="B978" s="111"/>
      <c r="C978" s="112"/>
      <c r="D978" s="113"/>
      <c r="E978" s="50"/>
      <c r="F978" s="114"/>
      <c r="G978" s="115"/>
      <c r="H978" s="55"/>
      <c r="I978" s="112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  <c r="AG978" s="54"/>
    </row>
    <row r="979" spans="1:33">
      <c r="A979" s="110"/>
      <c r="B979" s="111"/>
      <c r="C979" s="112"/>
      <c r="D979" s="113"/>
      <c r="E979" s="50"/>
      <c r="F979" s="114"/>
      <c r="G979" s="115"/>
      <c r="H979" s="55"/>
      <c r="I979" s="112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  <c r="AG979" s="54"/>
    </row>
    <row r="980" spans="1:33">
      <c r="A980" s="110"/>
      <c r="B980" s="111"/>
      <c r="C980" s="112"/>
      <c r="D980" s="113"/>
      <c r="E980" s="50"/>
      <c r="F980" s="114"/>
      <c r="G980" s="115"/>
      <c r="H980" s="55"/>
      <c r="I980" s="112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  <c r="AE980" s="54"/>
      <c r="AF980" s="54"/>
      <c r="AG980" s="54"/>
    </row>
    <row r="981" spans="1:33">
      <c r="A981" s="110"/>
      <c r="B981" s="111"/>
      <c r="C981" s="112"/>
      <c r="D981" s="113"/>
      <c r="E981" s="50"/>
      <c r="F981" s="114"/>
      <c r="G981" s="115"/>
      <c r="H981" s="55"/>
      <c r="I981" s="112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  <c r="AE981" s="54"/>
      <c r="AF981" s="54"/>
      <c r="AG981" s="54"/>
    </row>
    <row r="982" spans="1:33">
      <c r="A982" s="110"/>
      <c r="B982" s="111"/>
      <c r="C982" s="112"/>
      <c r="D982" s="113"/>
      <c r="E982" s="50"/>
      <c r="F982" s="114"/>
      <c r="G982" s="115"/>
      <c r="H982" s="55"/>
      <c r="I982" s="112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  <c r="AE982" s="54"/>
      <c r="AF982" s="54"/>
      <c r="AG982" s="54"/>
    </row>
    <row r="983" spans="1:33">
      <c r="A983" s="110"/>
      <c r="B983" s="111"/>
      <c r="C983" s="112"/>
      <c r="D983" s="113"/>
      <c r="E983" s="50"/>
      <c r="F983" s="114"/>
      <c r="G983" s="115"/>
      <c r="H983" s="55"/>
      <c r="I983" s="112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  <c r="AF983" s="54"/>
      <c r="AG983" s="54"/>
    </row>
    <row r="984" spans="1:33">
      <c r="A984" s="110"/>
      <c r="B984" s="111"/>
      <c r="C984" s="112"/>
      <c r="D984" s="113"/>
      <c r="E984" s="50"/>
      <c r="F984" s="114"/>
      <c r="G984" s="115"/>
      <c r="H984" s="55"/>
      <c r="I984" s="112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  <c r="AE984" s="54"/>
      <c r="AF984" s="54"/>
      <c r="AG984" s="54"/>
    </row>
    <row r="985" spans="1:33">
      <c r="A985" s="110"/>
      <c r="B985" s="111"/>
      <c r="C985" s="112"/>
      <c r="D985" s="113"/>
      <c r="E985" s="50"/>
      <c r="F985" s="114"/>
      <c r="G985" s="115"/>
      <c r="H985" s="55"/>
      <c r="I985" s="112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  <c r="AF985" s="54"/>
      <c r="AG985" s="54"/>
    </row>
    <row r="986" spans="1:33">
      <c r="A986" s="110"/>
      <c r="B986" s="111"/>
      <c r="C986" s="112"/>
      <c r="D986" s="113"/>
      <c r="E986" s="50"/>
      <c r="F986" s="114"/>
      <c r="G986" s="115"/>
      <c r="H986" s="55"/>
      <c r="I986" s="112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  <c r="AE986" s="54"/>
      <c r="AF986" s="54"/>
      <c r="AG986" s="54"/>
    </row>
    <row r="987" spans="1:33">
      <c r="A987" s="110"/>
      <c r="B987" s="111"/>
      <c r="C987" s="112"/>
      <c r="D987" s="113"/>
      <c r="E987" s="50"/>
      <c r="F987" s="114"/>
      <c r="G987" s="115"/>
      <c r="H987" s="55"/>
      <c r="I987" s="112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  <c r="AE987" s="54"/>
      <c r="AF987" s="54"/>
      <c r="AG987" s="54"/>
    </row>
    <row r="988" spans="1:33">
      <c r="A988" s="110"/>
      <c r="B988" s="111"/>
      <c r="C988" s="112"/>
      <c r="D988" s="113"/>
      <c r="E988" s="50"/>
      <c r="F988" s="114"/>
      <c r="G988" s="115"/>
      <c r="H988" s="55"/>
      <c r="I988" s="112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  <c r="AE988" s="54"/>
      <c r="AF988" s="54"/>
      <c r="AG988" s="54"/>
    </row>
    <row r="989" spans="1:33">
      <c r="A989" s="110"/>
      <c r="B989" s="111"/>
      <c r="C989" s="112"/>
      <c r="D989" s="113"/>
      <c r="E989" s="50"/>
      <c r="F989" s="114"/>
      <c r="G989" s="115"/>
      <c r="H989" s="55"/>
      <c r="I989" s="112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  <c r="AE989" s="54"/>
      <c r="AF989" s="54"/>
      <c r="AG989" s="54"/>
    </row>
    <row r="990" spans="1:33">
      <c r="A990" s="110"/>
      <c r="B990" s="111"/>
      <c r="C990" s="112"/>
      <c r="D990" s="113"/>
      <c r="E990" s="50"/>
      <c r="F990" s="114"/>
      <c r="G990" s="115"/>
      <c r="H990" s="55"/>
      <c r="I990" s="112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  <c r="AE990" s="54"/>
      <c r="AF990" s="54"/>
      <c r="AG990" s="54"/>
    </row>
    <row r="991" spans="1:33">
      <c r="A991" s="110"/>
      <c r="B991" s="111"/>
      <c r="C991" s="112"/>
      <c r="D991" s="113"/>
      <c r="E991" s="50"/>
      <c r="F991" s="114"/>
      <c r="G991" s="115"/>
      <c r="H991" s="55"/>
      <c r="I991" s="112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  <c r="AE991" s="54"/>
      <c r="AF991" s="54"/>
      <c r="AG991" s="54"/>
    </row>
    <row r="992" spans="1:33">
      <c r="A992" s="110"/>
      <c r="B992" s="111"/>
      <c r="C992" s="112"/>
      <c r="D992" s="113"/>
      <c r="E992" s="50"/>
      <c r="F992" s="114"/>
      <c r="G992" s="115"/>
      <c r="H992" s="55"/>
      <c r="I992" s="112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  <c r="AE992" s="54"/>
      <c r="AF992" s="54"/>
      <c r="AG992" s="54"/>
    </row>
    <row r="993" spans="1:33">
      <c r="A993" s="110"/>
      <c r="B993" s="111"/>
      <c r="C993" s="112"/>
      <c r="D993" s="113"/>
      <c r="E993" s="50"/>
      <c r="F993" s="114"/>
      <c r="G993" s="115"/>
      <c r="H993" s="55"/>
      <c r="I993" s="112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  <c r="AE993" s="54"/>
      <c r="AF993" s="54"/>
      <c r="AG993" s="54"/>
    </row>
    <row r="994" spans="1:33">
      <c r="A994" s="110"/>
      <c r="B994" s="111"/>
      <c r="C994" s="112"/>
      <c r="D994" s="113"/>
      <c r="E994" s="50"/>
      <c r="F994" s="114"/>
      <c r="G994" s="115"/>
      <c r="H994" s="55"/>
      <c r="I994" s="112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</row>
    <row r="995" spans="1:33">
      <c r="A995" s="110"/>
      <c r="B995" s="111"/>
      <c r="C995" s="112"/>
      <c r="D995" s="113"/>
      <c r="E995" s="50"/>
      <c r="F995" s="114"/>
      <c r="G995" s="115"/>
      <c r="H995" s="55"/>
      <c r="I995" s="112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</row>
    <row r="996" spans="1:33">
      <c r="A996" s="110"/>
      <c r="B996" s="111"/>
      <c r="C996" s="112"/>
      <c r="D996" s="113"/>
      <c r="E996" s="50"/>
      <c r="F996" s="114"/>
      <c r="G996" s="115"/>
      <c r="H996" s="55"/>
      <c r="I996" s="112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  <c r="AE996" s="54"/>
      <c r="AF996" s="54"/>
      <c r="AG996" s="54"/>
    </row>
    <row r="997" spans="1:33">
      <c r="A997" s="110"/>
      <c r="B997" s="111"/>
      <c r="C997" s="112"/>
      <c r="D997" s="113"/>
      <c r="E997" s="50"/>
      <c r="F997" s="114"/>
      <c r="G997" s="115"/>
      <c r="H997" s="55"/>
      <c r="I997" s="112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</row>
    <row r="998" spans="1:33">
      <c r="A998" s="110"/>
      <c r="B998" s="111"/>
      <c r="C998" s="112"/>
      <c r="D998" s="113"/>
      <c r="E998" s="50"/>
      <c r="F998" s="114"/>
      <c r="G998" s="115"/>
      <c r="H998" s="55"/>
      <c r="I998" s="112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</row>
    <row r="999" spans="1:33">
      <c r="A999" s="110"/>
      <c r="B999" s="111"/>
      <c r="C999" s="112"/>
      <c r="D999" s="113"/>
      <c r="E999" s="50"/>
      <c r="F999" s="114"/>
      <c r="G999" s="115"/>
      <c r="H999" s="55"/>
      <c r="I999" s="112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</row>
    <row r="1000" spans="1:33">
      <c r="A1000" s="110"/>
      <c r="B1000" s="111"/>
      <c r="C1000" s="112"/>
      <c r="D1000" s="113"/>
      <c r="E1000" s="50"/>
      <c r="F1000" s="114"/>
      <c r="G1000" s="115"/>
      <c r="H1000" s="55"/>
      <c r="I1000" s="112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</row>
    <row r="1001" spans="1:33">
      <c r="A1001" s="110"/>
      <c r="B1001" s="111"/>
      <c r="C1001" s="112"/>
      <c r="D1001" s="113"/>
      <c r="E1001" s="50"/>
      <c r="F1001" s="114"/>
      <c r="G1001" s="115"/>
      <c r="H1001" s="55"/>
      <c r="I1001" s="112"/>
      <c r="J1001" s="54"/>
      <c r="K1001" s="54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  <c r="AG1001" s="54"/>
    </row>
    <row r="1002" spans="1:33">
      <c r="A1002" s="110"/>
      <c r="B1002" s="111"/>
      <c r="C1002" s="112"/>
      <c r="D1002" s="113"/>
      <c r="E1002" s="50"/>
      <c r="F1002" s="114"/>
      <c r="G1002" s="115"/>
      <c r="H1002" s="55"/>
      <c r="I1002" s="112"/>
      <c r="J1002" s="54"/>
      <c r="K1002" s="54"/>
      <c r="L1002" s="54"/>
      <c r="M1002" s="54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  <c r="AG1002" s="54"/>
    </row>
    <row r="1003" spans="1:33">
      <c r="A1003" s="110"/>
      <c r="B1003" s="111"/>
      <c r="C1003" s="112"/>
      <c r="D1003" s="113"/>
      <c r="E1003" s="50"/>
      <c r="F1003" s="114"/>
      <c r="G1003" s="115"/>
      <c r="H1003" s="55"/>
      <c r="I1003" s="112"/>
      <c r="J1003" s="54"/>
      <c r="K1003" s="54"/>
      <c r="L1003" s="54"/>
      <c r="M1003" s="54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  <c r="AG1003" s="54"/>
    </row>
    <row r="1004" spans="1:33">
      <c r="A1004" s="110"/>
      <c r="B1004" s="111"/>
      <c r="C1004" s="112"/>
      <c r="D1004" s="113"/>
      <c r="E1004" s="50"/>
      <c r="F1004" s="114"/>
      <c r="G1004" s="115"/>
      <c r="H1004" s="55"/>
      <c r="I1004" s="112"/>
      <c r="J1004" s="54"/>
      <c r="K1004" s="54"/>
      <c r="L1004" s="54"/>
      <c r="M1004" s="54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  <c r="AG1004" s="54"/>
    </row>
    <row r="1005" spans="1:33">
      <c r="A1005" s="110"/>
      <c r="B1005" s="111"/>
      <c r="C1005" s="112"/>
      <c r="D1005" s="113"/>
      <c r="E1005" s="50"/>
      <c r="F1005" s="114"/>
      <c r="G1005" s="115"/>
      <c r="H1005" s="55"/>
      <c r="I1005" s="112"/>
      <c r="J1005" s="54"/>
      <c r="K1005" s="54"/>
      <c r="L1005" s="54"/>
      <c r="M1005" s="54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  <c r="AE1005" s="54"/>
      <c r="AF1005" s="54"/>
      <c r="AG1005" s="54"/>
    </row>
    <row r="1006" spans="1:33">
      <c r="A1006" s="110"/>
      <c r="B1006" s="111"/>
      <c r="C1006" s="112"/>
      <c r="D1006" s="113"/>
      <c r="E1006" s="50"/>
      <c r="F1006" s="114"/>
      <c r="G1006" s="115"/>
      <c r="H1006" s="55"/>
      <c r="I1006" s="112"/>
      <c r="J1006" s="54"/>
      <c r="K1006" s="54"/>
      <c r="L1006" s="54"/>
      <c r="M1006" s="54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</row>
    <row r="1007" spans="1:33">
      <c r="A1007" s="110"/>
      <c r="B1007" s="111"/>
      <c r="C1007" s="112"/>
      <c r="D1007" s="113"/>
      <c r="E1007" s="50"/>
      <c r="F1007" s="114"/>
      <c r="G1007" s="115"/>
      <c r="H1007" s="55"/>
      <c r="I1007" s="112"/>
      <c r="J1007" s="54"/>
      <c r="K1007" s="54"/>
      <c r="L1007" s="54"/>
      <c r="M1007" s="54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</row>
    <row r="1008" spans="1:33">
      <c r="A1008" s="110"/>
      <c r="B1008" s="111"/>
      <c r="C1008" s="112"/>
      <c r="D1008" s="113"/>
      <c r="E1008" s="50"/>
      <c r="F1008" s="114"/>
      <c r="G1008" s="115"/>
      <c r="H1008" s="55"/>
      <c r="I1008" s="112"/>
      <c r="J1008" s="54"/>
      <c r="K1008" s="54"/>
      <c r="L1008" s="54"/>
      <c r="M1008" s="54"/>
      <c r="N1008" s="54"/>
      <c r="O1008" s="54"/>
      <c r="P1008" s="54"/>
      <c r="Q1008" s="54"/>
      <c r="R1008" s="54"/>
      <c r="S1008" s="54"/>
      <c r="T1008" s="54"/>
      <c r="U1008" s="54"/>
      <c r="V1008" s="54"/>
      <c r="W1008" s="54"/>
      <c r="X1008" s="54"/>
      <c r="Y1008" s="54"/>
      <c r="Z1008" s="54"/>
      <c r="AA1008" s="54"/>
      <c r="AB1008" s="54"/>
      <c r="AC1008" s="54"/>
      <c r="AD1008" s="54"/>
      <c r="AE1008" s="54"/>
      <c r="AF1008" s="54"/>
      <c r="AG1008" s="54"/>
    </row>
    <row r="1009" spans="1:33">
      <c r="A1009" s="110"/>
      <c r="B1009" s="111"/>
      <c r="C1009" s="112"/>
      <c r="D1009" s="113"/>
      <c r="E1009" s="50"/>
      <c r="F1009" s="114"/>
      <c r="G1009" s="115"/>
      <c r="H1009" s="55"/>
      <c r="I1009" s="112"/>
      <c r="J1009" s="54"/>
      <c r="K1009" s="54"/>
      <c r="L1009" s="54"/>
      <c r="M1009" s="54"/>
      <c r="N1009" s="54"/>
      <c r="O1009" s="54"/>
      <c r="P1009" s="54"/>
      <c r="Q1009" s="54"/>
      <c r="R1009" s="54"/>
      <c r="S1009" s="54"/>
      <c r="T1009" s="54"/>
      <c r="U1009" s="54"/>
      <c r="V1009" s="54"/>
      <c r="W1009" s="54"/>
      <c r="X1009" s="54"/>
      <c r="Y1009" s="54"/>
      <c r="Z1009" s="54"/>
      <c r="AA1009" s="54"/>
      <c r="AB1009" s="54"/>
      <c r="AC1009" s="54"/>
      <c r="AD1009" s="54"/>
      <c r="AE1009" s="54"/>
      <c r="AF1009" s="54"/>
      <c r="AG1009" s="54"/>
    </row>
    <row r="1010" spans="1:33">
      <c r="A1010" s="110"/>
      <c r="B1010" s="111"/>
      <c r="C1010" s="112"/>
      <c r="D1010" s="113"/>
      <c r="E1010" s="50"/>
      <c r="F1010" s="114"/>
      <c r="G1010" s="115"/>
      <c r="H1010" s="55"/>
      <c r="I1010" s="112"/>
      <c r="J1010" s="54"/>
      <c r="K1010" s="54"/>
      <c r="L1010" s="54"/>
      <c r="M1010" s="54"/>
      <c r="N1010" s="54"/>
      <c r="O1010" s="54"/>
      <c r="P1010" s="54"/>
      <c r="Q1010" s="54"/>
      <c r="R1010" s="54"/>
      <c r="S1010" s="54"/>
      <c r="T1010" s="54"/>
      <c r="U1010" s="54"/>
      <c r="V1010" s="54"/>
      <c r="W1010" s="54"/>
      <c r="X1010" s="54"/>
      <c r="Y1010" s="54"/>
      <c r="Z1010" s="54"/>
      <c r="AA1010" s="54"/>
      <c r="AB1010" s="54"/>
      <c r="AC1010" s="54"/>
      <c r="AD1010" s="54"/>
      <c r="AE1010" s="54"/>
      <c r="AF1010" s="54"/>
      <c r="AG1010" s="54"/>
    </row>
    <row r="1011" spans="1:33">
      <c r="A1011" s="110"/>
      <c r="B1011" s="111"/>
      <c r="C1011" s="112"/>
      <c r="D1011" s="113"/>
      <c r="E1011" s="50"/>
      <c r="F1011" s="114"/>
      <c r="G1011" s="115"/>
      <c r="H1011" s="55"/>
      <c r="I1011" s="112"/>
      <c r="J1011" s="54"/>
      <c r="K1011" s="54"/>
      <c r="L1011" s="54"/>
      <c r="M1011" s="54"/>
      <c r="N1011" s="54"/>
      <c r="O1011" s="54"/>
      <c r="P1011" s="54"/>
      <c r="Q1011" s="54"/>
      <c r="R1011" s="54"/>
      <c r="S1011" s="54"/>
      <c r="T1011" s="54"/>
      <c r="U1011" s="54"/>
      <c r="V1011" s="54"/>
      <c r="W1011" s="54"/>
      <c r="X1011" s="54"/>
      <c r="Y1011" s="54"/>
      <c r="Z1011" s="54"/>
      <c r="AA1011" s="54"/>
      <c r="AB1011" s="54"/>
      <c r="AC1011" s="54"/>
      <c r="AD1011" s="54"/>
      <c r="AE1011" s="54"/>
      <c r="AF1011" s="54"/>
      <c r="AG1011" s="54"/>
    </row>
    <row r="1012" spans="1:33">
      <c r="A1012" s="110"/>
      <c r="B1012" s="111"/>
      <c r="C1012" s="112"/>
      <c r="D1012" s="113"/>
      <c r="E1012" s="50"/>
      <c r="F1012" s="114"/>
      <c r="G1012" s="115"/>
      <c r="H1012" s="55"/>
      <c r="I1012" s="112"/>
      <c r="J1012" s="54"/>
      <c r="K1012" s="54"/>
      <c r="L1012" s="54"/>
      <c r="M1012" s="54"/>
      <c r="N1012" s="54"/>
      <c r="O1012" s="54"/>
      <c r="P1012" s="54"/>
      <c r="Q1012" s="54"/>
      <c r="R1012" s="54"/>
      <c r="S1012" s="54"/>
      <c r="T1012" s="54"/>
      <c r="U1012" s="54"/>
      <c r="V1012" s="54"/>
      <c r="W1012" s="54"/>
      <c r="X1012" s="54"/>
      <c r="Y1012" s="54"/>
      <c r="Z1012" s="54"/>
      <c r="AA1012" s="54"/>
      <c r="AB1012" s="54"/>
      <c r="AC1012" s="54"/>
      <c r="AD1012" s="54"/>
      <c r="AE1012" s="54"/>
      <c r="AF1012" s="54"/>
      <c r="AG1012" s="54"/>
    </row>
    <row r="1013" spans="1:33">
      <c r="A1013" s="110"/>
      <c r="B1013" s="111"/>
      <c r="C1013" s="112"/>
      <c r="D1013" s="113"/>
      <c r="E1013" s="50"/>
      <c r="F1013" s="114"/>
      <c r="G1013" s="115"/>
      <c r="H1013" s="55"/>
      <c r="I1013" s="112"/>
      <c r="J1013" s="54"/>
      <c r="K1013" s="54"/>
      <c r="L1013" s="54"/>
      <c r="M1013" s="54"/>
      <c r="N1013" s="54"/>
      <c r="O1013" s="54"/>
      <c r="P1013" s="54"/>
      <c r="Q1013" s="54"/>
      <c r="R1013" s="54"/>
      <c r="S1013" s="54"/>
      <c r="T1013" s="54"/>
      <c r="U1013" s="54"/>
      <c r="V1013" s="54"/>
      <c r="W1013" s="54"/>
      <c r="X1013" s="54"/>
      <c r="Y1013" s="54"/>
      <c r="Z1013" s="54"/>
      <c r="AA1013" s="54"/>
      <c r="AB1013" s="54"/>
      <c r="AC1013" s="54"/>
      <c r="AD1013" s="54"/>
      <c r="AE1013" s="54"/>
      <c r="AF1013" s="54"/>
      <c r="AG1013" s="54"/>
    </row>
    <row r="1014" spans="1:33">
      <c r="A1014" s="110"/>
      <c r="B1014" s="111"/>
      <c r="C1014" s="112"/>
      <c r="D1014" s="113"/>
      <c r="E1014" s="50"/>
      <c r="F1014" s="114"/>
      <c r="G1014" s="115"/>
      <c r="H1014" s="55"/>
      <c r="I1014" s="112"/>
      <c r="J1014" s="54"/>
      <c r="K1014" s="54"/>
      <c r="L1014" s="54"/>
      <c r="M1014" s="54"/>
      <c r="N1014" s="54"/>
      <c r="O1014" s="54"/>
      <c r="P1014" s="54"/>
      <c r="Q1014" s="54"/>
      <c r="R1014" s="54"/>
      <c r="S1014" s="54"/>
      <c r="T1014" s="54"/>
      <c r="U1014" s="54"/>
      <c r="V1014" s="54"/>
      <c r="W1014" s="54"/>
      <c r="X1014" s="54"/>
      <c r="Y1014" s="54"/>
      <c r="Z1014" s="54"/>
      <c r="AA1014" s="54"/>
      <c r="AB1014" s="54"/>
      <c r="AC1014" s="54"/>
      <c r="AD1014" s="54"/>
      <c r="AE1014" s="54"/>
      <c r="AF1014" s="54"/>
      <c r="AG1014" s="54"/>
    </row>
    <row r="1015" spans="1:33">
      <c r="A1015" s="110"/>
      <c r="B1015" s="111"/>
      <c r="C1015" s="112"/>
      <c r="D1015" s="113"/>
      <c r="E1015" s="50"/>
      <c r="F1015" s="114"/>
      <c r="G1015" s="115"/>
      <c r="H1015" s="55"/>
      <c r="I1015" s="112"/>
      <c r="J1015" s="54"/>
      <c r="K1015" s="54"/>
      <c r="L1015" s="54"/>
      <c r="M1015" s="54"/>
      <c r="N1015" s="54"/>
      <c r="O1015" s="54"/>
      <c r="P1015" s="54"/>
      <c r="Q1015" s="54"/>
      <c r="R1015" s="54"/>
      <c r="S1015" s="54"/>
      <c r="T1015" s="54"/>
      <c r="U1015" s="54"/>
      <c r="V1015" s="54"/>
      <c r="W1015" s="54"/>
      <c r="X1015" s="54"/>
      <c r="Y1015" s="54"/>
      <c r="Z1015" s="54"/>
      <c r="AA1015" s="54"/>
      <c r="AB1015" s="54"/>
      <c r="AC1015" s="54"/>
      <c r="AD1015" s="54"/>
      <c r="AE1015" s="54"/>
      <c r="AF1015" s="54"/>
      <c r="AG1015" s="54"/>
    </row>
    <row r="1016" spans="1:33">
      <c r="A1016" s="110"/>
      <c r="B1016" s="111"/>
      <c r="C1016" s="112"/>
      <c r="D1016" s="113"/>
      <c r="E1016" s="50"/>
      <c r="F1016" s="114"/>
      <c r="G1016" s="115"/>
      <c r="H1016" s="55"/>
      <c r="I1016" s="112"/>
      <c r="J1016" s="54"/>
      <c r="K1016" s="54"/>
      <c r="L1016" s="54"/>
      <c r="M1016" s="54"/>
      <c r="N1016" s="54"/>
      <c r="O1016" s="54"/>
      <c r="P1016" s="54"/>
      <c r="Q1016" s="54"/>
      <c r="R1016" s="54"/>
      <c r="S1016" s="54"/>
      <c r="T1016" s="54"/>
      <c r="U1016" s="54"/>
      <c r="V1016" s="54"/>
      <c r="W1016" s="54"/>
      <c r="X1016" s="54"/>
      <c r="Y1016" s="54"/>
      <c r="Z1016" s="54"/>
      <c r="AA1016" s="54"/>
      <c r="AB1016" s="54"/>
      <c r="AC1016" s="54"/>
      <c r="AD1016" s="54"/>
      <c r="AE1016" s="54"/>
      <c r="AF1016" s="54"/>
      <c r="AG1016" s="54"/>
    </row>
    <row r="1017" spans="1:33">
      <c r="A1017" s="110"/>
      <c r="B1017" s="111"/>
      <c r="C1017" s="112"/>
      <c r="D1017" s="113"/>
      <c r="E1017" s="50"/>
      <c r="F1017" s="114"/>
      <c r="G1017" s="115"/>
      <c r="H1017" s="55"/>
      <c r="I1017" s="112"/>
      <c r="J1017" s="54"/>
      <c r="K1017" s="54"/>
      <c r="L1017" s="54"/>
      <c r="M1017" s="54"/>
      <c r="N1017" s="54"/>
      <c r="O1017" s="54"/>
      <c r="P1017" s="54"/>
      <c r="Q1017" s="54"/>
      <c r="R1017" s="54"/>
      <c r="S1017" s="54"/>
      <c r="T1017" s="54"/>
      <c r="U1017" s="54"/>
      <c r="V1017" s="54"/>
      <c r="W1017" s="54"/>
      <c r="X1017" s="54"/>
      <c r="Y1017" s="54"/>
      <c r="Z1017" s="54"/>
      <c r="AA1017" s="54"/>
      <c r="AB1017" s="54"/>
      <c r="AC1017" s="54"/>
      <c r="AD1017" s="54"/>
      <c r="AE1017" s="54"/>
      <c r="AF1017" s="54"/>
      <c r="AG1017" s="54"/>
    </row>
    <row r="1018" spans="1:33">
      <c r="A1018" s="110"/>
      <c r="B1018" s="111"/>
      <c r="C1018" s="112"/>
      <c r="D1018" s="113"/>
      <c r="E1018" s="50"/>
      <c r="F1018" s="114"/>
      <c r="G1018" s="115"/>
      <c r="H1018" s="55"/>
      <c r="I1018" s="112"/>
      <c r="J1018" s="54"/>
      <c r="K1018" s="54"/>
      <c r="L1018" s="54"/>
      <c r="M1018" s="54"/>
      <c r="N1018" s="54"/>
      <c r="O1018" s="54"/>
      <c r="P1018" s="54"/>
      <c r="Q1018" s="54"/>
      <c r="R1018" s="54"/>
      <c r="S1018" s="54"/>
      <c r="T1018" s="54"/>
      <c r="U1018" s="54"/>
      <c r="V1018" s="54"/>
      <c r="W1018" s="54"/>
      <c r="X1018" s="54"/>
      <c r="Y1018" s="54"/>
      <c r="Z1018" s="54"/>
      <c r="AA1018" s="54"/>
      <c r="AB1018" s="54"/>
      <c r="AC1018" s="54"/>
      <c r="AD1018" s="54"/>
      <c r="AE1018" s="54"/>
      <c r="AF1018" s="54"/>
      <c r="AG1018" s="54"/>
    </row>
    <row r="1019" spans="1:33">
      <c r="A1019" s="110"/>
      <c r="B1019" s="111"/>
      <c r="C1019" s="112"/>
      <c r="D1019" s="113"/>
      <c r="E1019" s="50"/>
      <c r="F1019" s="114"/>
      <c r="G1019" s="115"/>
      <c r="H1019" s="55"/>
      <c r="I1019" s="112"/>
      <c r="J1019" s="54"/>
      <c r="K1019" s="54"/>
      <c r="L1019" s="54"/>
      <c r="M1019" s="54"/>
      <c r="N1019" s="54"/>
      <c r="O1019" s="54"/>
      <c r="P1019" s="54"/>
      <c r="Q1019" s="54"/>
      <c r="R1019" s="54"/>
      <c r="S1019" s="54"/>
      <c r="T1019" s="54"/>
      <c r="U1019" s="54"/>
      <c r="V1019" s="54"/>
      <c r="W1019" s="54"/>
      <c r="X1019" s="54"/>
      <c r="Y1019" s="54"/>
      <c r="Z1019" s="54"/>
      <c r="AA1019" s="54"/>
      <c r="AB1019" s="54"/>
      <c r="AC1019" s="54"/>
      <c r="AD1019" s="54"/>
      <c r="AE1019" s="54"/>
      <c r="AF1019" s="54"/>
      <c r="AG1019" s="54"/>
    </row>
    <row r="1020" spans="1:33">
      <c r="A1020" s="110"/>
      <c r="B1020" s="111"/>
      <c r="C1020" s="112"/>
      <c r="D1020" s="113"/>
      <c r="E1020" s="50"/>
      <c r="F1020" s="114"/>
      <c r="G1020" s="115"/>
      <c r="H1020" s="55"/>
      <c r="I1020" s="112"/>
      <c r="J1020" s="54"/>
      <c r="K1020" s="54"/>
      <c r="L1020" s="54"/>
      <c r="M1020" s="54"/>
      <c r="N1020" s="54"/>
      <c r="O1020" s="54"/>
      <c r="P1020" s="54"/>
      <c r="Q1020" s="54"/>
      <c r="R1020" s="54"/>
      <c r="S1020" s="54"/>
      <c r="T1020" s="54"/>
      <c r="U1020" s="54"/>
      <c r="V1020" s="54"/>
      <c r="W1020" s="54"/>
      <c r="X1020" s="54"/>
      <c r="Y1020" s="54"/>
      <c r="Z1020" s="54"/>
      <c r="AA1020" s="54"/>
      <c r="AB1020" s="54"/>
      <c r="AC1020" s="54"/>
      <c r="AD1020" s="54"/>
      <c r="AE1020" s="54"/>
      <c r="AF1020" s="54"/>
      <c r="AG1020" s="54"/>
    </row>
    <row r="1021" spans="1:33">
      <c r="A1021" s="110"/>
      <c r="B1021" s="111"/>
      <c r="C1021" s="112"/>
      <c r="D1021" s="113"/>
      <c r="E1021" s="50"/>
      <c r="F1021" s="114"/>
      <c r="G1021" s="115"/>
      <c r="H1021" s="55"/>
      <c r="I1021" s="112"/>
      <c r="J1021" s="54"/>
      <c r="K1021" s="54"/>
      <c r="L1021" s="54"/>
      <c r="M1021" s="54"/>
      <c r="N1021" s="54"/>
      <c r="O1021" s="54"/>
      <c r="P1021" s="54"/>
      <c r="Q1021" s="54"/>
      <c r="R1021" s="54"/>
      <c r="S1021" s="54"/>
      <c r="T1021" s="54"/>
      <c r="U1021" s="54"/>
      <c r="V1021" s="54"/>
      <c r="W1021" s="54"/>
      <c r="X1021" s="54"/>
      <c r="Y1021" s="54"/>
      <c r="Z1021" s="54"/>
      <c r="AA1021" s="54"/>
      <c r="AB1021" s="54"/>
      <c r="AC1021" s="54"/>
      <c r="AD1021" s="54"/>
      <c r="AE1021" s="54"/>
      <c r="AF1021" s="54"/>
      <c r="AG1021" s="54"/>
    </row>
    <row r="1022" spans="1:33">
      <c r="A1022" s="110"/>
      <c r="B1022" s="111"/>
      <c r="C1022" s="112"/>
      <c r="D1022" s="113"/>
      <c r="E1022" s="50"/>
      <c r="F1022" s="114"/>
      <c r="G1022" s="115"/>
      <c r="H1022" s="55"/>
      <c r="I1022" s="112"/>
      <c r="J1022" s="54"/>
      <c r="K1022" s="54"/>
      <c r="L1022" s="54"/>
      <c r="M1022" s="54"/>
      <c r="N1022" s="54"/>
      <c r="O1022" s="54"/>
      <c r="P1022" s="54"/>
      <c r="Q1022" s="54"/>
      <c r="R1022" s="54"/>
      <c r="S1022" s="54"/>
      <c r="T1022" s="54"/>
      <c r="U1022" s="54"/>
      <c r="V1022" s="54"/>
      <c r="W1022" s="54"/>
      <c r="X1022" s="54"/>
      <c r="Y1022" s="54"/>
      <c r="Z1022" s="54"/>
      <c r="AA1022" s="54"/>
      <c r="AB1022" s="54"/>
      <c r="AC1022" s="54"/>
      <c r="AD1022" s="54"/>
      <c r="AE1022" s="54"/>
      <c r="AF1022" s="54"/>
      <c r="AG1022" s="54"/>
    </row>
    <row r="1023" spans="1:33">
      <c r="A1023" s="110"/>
      <c r="B1023" s="111"/>
      <c r="C1023" s="112"/>
      <c r="D1023" s="113"/>
      <c r="E1023" s="50"/>
      <c r="F1023" s="114"/>
      <c r="G1023" s="115"/>
      <c r="H1023" s="55"/>
      <c r="I1023" s="112"/>
      <c r="J1023" s="54"/>
      <c r="K1023" s="54"/>
      <c r="L1023" s="54"/>
      <c r="M1023" s="54"/>
      <c r="N1023" s="54"/>
      <c r="O1023" s="54"/>
      <c r="P1023" s="54"/>
      <c r="Q1023" s="54"/>
      <c r="R1023" s="54"/>
      <c r="S1023" s="54"/>
      <c r="T1023" s="54"/>
      <c r="U1023" s="54"/>
      <c r="V1023" s="54"/>
      <c r="W1023" s="54"/>
      <c r="X1023" s="54"/>
      <c r="Y1023" s="54"/>
      <c r="Z1023" s="54"/>
      <c r="AA1023" s="54"/>
      <c r="AB1023" s="54"/>
      <c r="AC1023" s="54"/>
      <c r="AD1023" s="54"/>
      <c r="AE1023" s="54"/>
      <c r="AF1023" s="54"/>
      <c r="AG1023" s="54"/>
    </row>
    <row r="1024" spans="1:33">
      <c r="A1024" s="110"/>
      <c r="B1024" s="111"/>
      <c r="C1024" s="112"/>
      <c r="D1024" s="113"/>
      <c r="E1024" s="50"/>
      <c r="F1024" s="114"/>
      <c r="G1024" s="115"/>
      <c r="H1024" s="55"/>
      <c r="I1024" s="112"/>
      <c r="J1024" s="54"/>
      <c r="K1024" s="54"/>
      <c r="L1024" s="54"/>
      <c r="M1024" s="54"/>
      <c r="N1024" s="54"/>
      <c r="O1024" s="54"/>
      <c r="P1024" s="54"/>
      <c r="Q1024" s="54"/>
      <c r="R1024" s="54"/>
      <c r="S1024" s="54"/>
      <c r="T1024" s="54"/>
      <c r="U1024" s="54"/>
      <c r="V1024" s="54"/>
      <c r="W1024" s="54"/>
      <c r="X1024" s="54"/>
      <c r="Y1024" s="54"/>
      <c r="Z1024" s="54"/>
      <c r="AA1024" s="54"/>
      <c r="AB1024" s="54"/>
      <c r="AC1024" s="54"/>
      <c r="AD1024" s="54"/>
      <c r="AE1024" s="54"/>
      <c r="AF1024" s="54"/>
      <c r="AG1024" s="54"/>
    </row>
    <row r="1025" spans="1:33">
      <c r="A1025" s="110"/>
      <c r="B1025" s="111"/>
      <c r="C1025" s="112"/>
      <c r="D1025" s="113"/>
      <c r="E1025" s="50"/>
      <c r="F1025" s="114"/>
      <c r="G1025" s="115"/>
      <c r="H1025" s="55"/>
      <c r="I1025" s="112"/>
      <c r="J1025" s="54"/>
      <c r="K1025" s="54"/>
      <c r="L1025" s="54"/>
      <c r="M1025" s="54"/>
      <c r="N1025" s="54"/>
      <c r="O1025" s="54"/>
      <c r="P1025" s="54"/>
      <c r="Q1025" s="54"/>
      <c r="R1025" s="54"/>
      <c r="S1025" s="54"/>
      <c r="T1025" s="54"/>
      <c r="U1025" s="54"/>
      <c r="V1025" s="54"/>
      <c r="W1025" s="54"/>
      <c r="X1025" s="54"/>
      <c r="Y1025" s="54"/>
      <c r="Z1025" s="54"/>
      <c r="AA1025" s="54"/>
      <c r="AB1025" s="54"/>
      <c r="AC1025" s="54"/>
      <c r="AD1025" s="54"/>
      <c r="AE1025" s="54"/>
      <c r="AF1025" s="54"/>
      <c r="AG1025" s="54"/>
    </row>
    <row r="1026" spans="1:33">
      <c r="A1026" s="110"/>
      <c r="B1026" s="111"/>
      <c r="C1026" s="112"/>
      <c r="D1026" s="113"/>
      <c r="E1026" s="50"/>
      <c r="F1026" s="114"/>
      <c r="G1026" s="115"/>
      <c r="H1026" s="55"/>
      <c r="I1026" s="112"/>
      <c r="J1026" s="54"/>
      <c r="K1026" s="54"/>
      <c r="L1026" s="54"/>
      <c r="M1026" s="54"/>
      <c r="N1026" s="54"/>
      <c r="O1026" s="54"/>
      <c r="P1026" s="54"/>
      <c r="Q1026" s="54"/>
      <c r="R1026" s="54"/>
      <c r="S1026" s="54"/>
      <c r="T1026" s="54"/>
      <c r="U1026" s="54"/>
      <c r="V1026" s="54"/>
      <c r="W1026" s="54"/>
      <c r="X1026" s="54"/>
      <c r="Y1026" s="54"/>
      <c r="Z1026" s="54"/>
      <c r="AA1026" s="54"/>
      <c r="AB1026" s="54"/>
      <c r="AC1026" s="54"/>
      <c r="AD1026" s="54"/>
      <c r="AE1026" s="54"/>
      <c r="AF1026" s="54"/>
      <c r="AG1026" s="54"/>
    </row>
    <row r="1027" spans="1:33">
      <c r="A1027" s="110"/>
      <c r="B1027" s="111"/>
      <c r="C1027" s="112"/>
      <c r="D1027" s="113"/>
      <c r="E1027" s="50"/>
      <c r="F1027" s="114"/>
      <c r="G1027" s="115"/>
      <c r="H1027" s="55"/>
      <c r="I1027" s="112"/>
      <c r="J1027" s="54"/>
      <c r="K1027" s="54"/>
      <c r="L1027" s="54"/>
      <c r="M1027" s="54"/>
      <c r="N1027" s="54"/>
      <c r="O1027" s="54"/>
      <c r="P1027" s="54"/>
      <c r="Q1027" s="54"/>
      <c r="R1027" s="54"/>
      <c r="S1027" s="54"/>
      <c r="T1027" s="54"/>
      <c r="U1027" s="54"/>
      <c r="V1027" s="54"/>
      <c r="W1027" s="54"/>
      <c r="X1027" s="54"/>
      <c r="Y1027" s="54"/>
      <c r="Z1027" s="54"/>
      <c r="AA1027" s="54"/>
      <c r="AB1027" s="54"/>
      <c r="AC1027" s="54"/>
      <c r="AD1027" s="54"/>
      <c r="AE1027" s="54"/>
      <c r="AF1027" s="54"/>
      <c r="AG1027" s="54"/>
    </row>
    <row r="1028" spans="1:33">
      <c r="A1028" s="110"/>
      <c r="B1028" s="111"/>
      <c r="C1028" s="112"/>
      <c r="D1028" s="113"/>
      <c r="E1028" s="50"/>
      <c r="F1028" s="114"/>
      <c r="G1028" s="115"/>
      <c r="H1028" s="55"/>
      <c r="I1028" s="112"/>
      <c r="J1028" s="54"/>
      <c r="K1028" s="54"/>
      <c r="L1028" s="54"/>
      <c r="M1028" s="54"/>
      <c r="N1028" s="54"/>
      <c r="O1028" s="54"/>
      <c r="P1028" s="54"/>
      <c r="Q1028" s="54"/>
      <c r="R1028" s="54"/>
      <c r="S1028" s="54"/>
      <c r="T1028" s="54"/>
      <c r="U1028" s="54"/>
      <c r="V1028" s="54"/>
      <c r="W1028" s="54"/>
      <c r="X1028" s="54"/>
      <c r="Y1028" s="54"/>
      <c r="Z1028" s="54"/>
      <c r="AA1028" s="54"/>
      <c r="AB1028" s="54"/>
      <c r="AC1028" s="54"/>
      <c r="AD1028" s="54"/>
      <c r="AE1028" s="54"/>
      <c r="AF1028" s="54"/>
      <c r="AG1028" s="54"/>
    </row>
    <row r="1029" spans="1:33">
      <c r="A1029" s="110"/>
      <c r="B1029" s="111"/>
      <c r="C1029" s="112"/>
      <c r="D1029" s="113"/>
      <c r="E1029" s="50"/>
      <c r="F1029" s="114"/>
      <c r="G1029" s="115"/>
      <c r="H1029" s="55"/>
      <c r="I1029" s="112"/>
      <c r="J1029" s="54"/>
      <c r="K1029" s="54"/>
      <c r="L1029" s="54"/>
      <c r="M1029" s="54"/>
      <c r="N1029" s="54"/>
      <c r="O1029" s="54"/>
      <c r="P1029" s="54"/>
      <c r="Q1029" s="54"/>
      <c r="R1029" s="54"/>
      <c r="S1029" s="54"/>
      <c r="T1029" s="54"/>
      <c r="U1029" s="54"/>
      <c r="V1029" s="54"/>
      <c r="W1029" s="54"/>
      <c r="X1029" s="54"/>
      <c r="Y1029" s="54"/>
      <c r="Z1029" s="54"/>
      <c r="AA1029" s="54"/>
      <c r="AB1029" s="54"/>
      <c r="AC1029" s="54"/>
      <c r="AD1029" s="54"/>
      <c r="AE1029" s="54"/>
      <c r="AF1029" s="54"/>
      <c r="AG1029" s="54"/>
    </row>
    <row r="1030" spans="1:33">
      <c r="A1030" s="110"/>
      <c r="B1030" s="111"/>
      <c r="C1030" s="112"/>
      <c r="D1030" s="113"/>
      <c r="E1030" s="50"/>
      <c r="F1030" s="114"/>
      <c r="G1030" s="115"/>
      <c r="H1030" s="55"/>
      <c r="I1030" s="112"/>
      <c r="J1030" s="54"/>
      <c r="K1030" s="54"/>
      <c r="L1030" s="54"/>
      <c r="M1030" s="54"/>
      <c r="N1030" s="54"/>
      <c r="O1030" s="54"/>
      <c r="P1030" s="54"/>
      <c r="Q1030" s="54"/>
      <c r="R1030" s="54"/>
      <c r="S1030" s="54"/>
      <c r="T1030" s="54"/>
      <c r="U1030" s="54"/>
      <c r="V1030" s="54"/>
      <c r="W1030" s="54"/>
      <c r="X1030" s="54"/>
      <c r="Y1030" s="54"/>
      <c r="Z1030" s="54"/>
      <c r="AA1030" s="54"/>
      <c r="AB1030" s="54"/>
      <c r="AC1030" s="54"/>
      <c r="AD1030" s="54"/>
      <c r="AE1030" s="54"/>
      <c r="AF1030" s="54"/>
      <c r="AG1030" s="54"/>
    </row>
    <row r="1031" spans="1:33">
      <c r="A1031" s="110"/>
      <c r="B1031" s="111"/>
      <c r="C1031" s="112"/>
      <c r="D1031" s="113"/>
      <c r="E1031" s="50"/>
      <c r="F1031" s="114"/>
      <c r="G1031" s="115"/>
      <c r="H1031" s="55"/>
      <c r="I1031" s="112"/>
      <c r="J1031" s="54"/>
      <c r="K1031" s="54"/>
      <c r="L1031" s="54"/>
      <c r="M1031" s="54"/>
      <c r="N1031" s="54"/>
      <c r="O1031" s="54"/>
      <c r="P1031" s="54"/>
      <c r="Q1031" s="54"/>
      <c r="R1031" s="54"/>
      <c r="S1031" s="54"/>
      <c r="T1031" s="54"/>
      <c r="U1031" s="54"/>
      <c r="V1031" s="54"/>
      <c r="W1031" s="54"/>
      <c r="X1031" s="54"/>
      <c r="Y1031" s="54"/>
      <c r="Z1031" s="54"/>
      <c r="AA1031" s="54"/>
      <c r="AB1031" s="54"/>
      <c r="AC1031" s="54"/>
      <c r="AD1031" s="54"/>
      <c r="AE1031" s="54"/>
      <c r="AF1031" s="54"/>
      <c r="AG1031" s="54"/>
    </row>
    <row r="1032" spans="1:33">
      <c r="A1032" s="110"/>
      <c r="B1032" s="111"/>
      <c r="C1032" s="112"/>
      <c r="D1032" s="113"/>
      <c r="E1032" s="50"/>
      <c r="F1032" s="114"/>
      <c r="G1032" s="115"/>
      <c r="H1032" s="55"/>
      <c r="I1032" s="112"/>
      <c r="J1032" s="54"/>
      <c r="K1032" s="54"/>
      <c r="L1032" s="54"/>
      <c r="M1032" s="54"/>
      <c r="N1032" s="54"/>
      <c r="O1032" s="54"/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  <c r="AA1032" s="54"/>
      <c r="AB1032" s="54"/>
      <c r="AC1032" s="54"/>
      <c r="AD1032" s="54"/>
      <c r="AE1032" s="54"/>
      <c r="AF1032" s="54"/>
      <c r="AG1032" s="54"/>
    </row>
    <row r="1033" spans="1:33">
      <c r="A1033" s="110"/>
      <c r="B1033" s="111"/>
      <c r="C1033" s="112"/>
      <c r="D1033" s="113"/>
      <c r="E1033" s="50"/>
      <c r="F1033" s="114"/>
      <c r="G1033" s="115"/>
      <c r="H1033" s="55"/>
      <c r="I1033" s="112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  <c r="V1033" s="54"/>
      <c r="W1033" s="54"/>
      <c r="X1033" s="54"/>
      <c r="Y1033" s="54"/>
      <c r="Z1033" s="54"/>
      <c r="AA1033" s="54"/>
      <c r="AB1033" s="54"/>
      <c r="AC1033" s="54"/>
      <c r="AD1033" s="54"/>
      <c r="AE1033" s="54"/>
      <c r="AF1033" s="54"/>
      <c r="AG1033" s="54"/>
    </row>
    <row r="1034" spans="1:33">
      <c r="A1034" s="110"/>
      <c r="B1034" s="111"/>
      <c r="C1034" s="112"/>
      <c r="D1034" s="113"/>
      <c r="E1034" s="50"/>
      <c r="F1034" s="114"/>
      <c r="G1034" s="115"/>
      <c r="H1034" s="55"/>
      <c r="I1034" s="112"/>
      <c r="J1034" s="54"/>
      <c r="K1034" s="54"/>
      <c r="L1034" s="54"/>
      <c r="M1034" s="54"/>
      <c r="N1034" s="54"/>
      <c r="O1034" s="54"/>
      <c r="P1034" s="54"/>
      <c r="Q1034" s="54"/>
      <c r="R1034" s="54"/>
      <c r="S1034" s="54"/>
      <c r="T1034" s="54"/>
      <c r="U1034" s="54"/>
      <c r="V1034" s="54"/>
      <c r="W1034" s="54"/>
      <c r="X1034" s="54"/>
      <c r="Y1034" s="54"/>
      <c r="Z1034" s="54"/>
      <c r="AA1034" s="54"/>
      <c r="AB1034" s="54"/>
      <c r="AC1034" s="54"/>
      <c r="AD1034" s="54"/>
      <c r="AE1034" s="54"/>
      <c r="AF1034" s="54"/>
      <c r="AG1034" s="54"/>
    </row>
    <row r="1035" spans="1:33">
      <c r="A1035" s="110"/>
      <c r="B1035" s="111"/>
      <c r="C1035" s="112"/>
      <c r="D1035" s="113"/>
      <c r="E1035" s="50"/>
      <c r="F1035" s="114"/>
      <c r="G1035" s="115"/>
      <c r="H1035" s="55"/>
      <c r="I1035" s="112"/>
      <c r="J1035" s="54"/>
      <c r="K1035" s="54"/>
      <c r="L1035" s="54"/>
      <c r="M1035" s="54"/>
      <c r="N1035" s="54"/>
      <c r="O1035" s="54"/>
      <c r="P1035" s="54"/>
      <c r="Q1035" s="54"/>
      <c r="R1035" s="54"/>
      <c r="S1035" s="54"/>
      <c r="T1035" s="54"/>
      <c r="U1035" s="54"/>
      <c r="V1035" s="54"/>
      <c r="W1035" s="54"/>
      <c r="X1035" s="54"/>
      <c r="Y1035" s="54"/>
      <c r="Z1035" s="54"/>
      <c r="AA1035" s="54"/>
      <c r="AB1035" s="54"/>
      <c r="AC1035" s="54"/>
      <c r="AD1035" s="54"/>
      <c r="AE1035" s="54"/>
      <c r="AF1035" s="54"/>
      <c r="AG1035" s="54"/>
    </row>
    <row r="1036" spans="1:33">
      <c r="A1036" s="110"/>
      <c r="B1036" s="111"/>
      <c r="C1036" s="112"/>
      <c r="D1036" s="113"/>
      <c r="E1036" s="50"/>
      <c r="F1036" s="114"/>
      <c r="G1036" s="115"/>
      <c r="H1036" s="55"/>
      <c r="I1036" s="112"/>
      <c r="J1036" s="54"/>
      <c r="K1036" s="54"/>
      <c r="L1036" s="54"/>
      <c r="M1036" s="54"/>
      <c r="N1036" s="54"/>
      <c r="O1036" s="54"/>
      <c r="P1036" s="54"/>
      <c r="Q1036" s="54"/>
      <c r="R1036" s="54"/>
      <c r="S1036" s="54"/>
      <c r="T1036" s="54"/>
      <c r="U1036" s="54"/>
      <c r="V1036" s="54"/>
      <c r="W1036" s="54"/>
      <c r="X1036" s="54"/>
      <c r="Y1036" s="54"/>
      <c r="Z1036" s="54"/>
      <c r="AA1036" s="54"/>
      <c r="AB1036" s="54"/>
      <c r="AC1036" s="54"/>
      <c r="AD1036" s="54"/>
      <c r="AE1036" s="54"/>
      <c r="AF1036" s="54"/>
      <c r="AG1036" s="54"/>
    </row>
    <row r="1037" spans="1:33">
      <c r="A1037" s="110"/>
      <c r="B1037" s="111"/>
      <c r="C1037" s="112"/>
      <c r="D1037" s="113"/>
      <c r="E1037" s="50"/>
      <c r="F1037" s="114"/>
      <c r="G1037" s="115"/>
      <c r="H1037" s="55"/>
      <c r="I1037" s="112"/>
      <c r="J1037" s="54"/>
      <c r="K1037" s="54"/>
      <c r="L1037" s="54"/>
      <c r="M1037" s="54"/>
      <c r="N1037" s="54"/>
      <c r="O1037" s="54"/>
      <c r="P1037" s="54"/>
      <c r="Q1037" s="54"/>
      <c r="R1037" s="54"/>
      <c r="S1037" s="54"/>
      <c r="T1037" s="54"/>
      <c r="U1037" s="54"/>
      <c r="V1037" s="54"/>
      <c r="W1037" s="54"/>
      <c r="X1037" s="54"/>
      <c r="Y1037" s="54"/>
      <c r="Z1037" s="54"/>
      <c r="AA1037" s="54"/>
      <c r="AB1037" s="54"/>
      <c r="AC1037" s="54"/>
      <c r="AD1037" s="54"/>
      <c r="AE1037" s="54"/>
      <c r="AF1037" s="54"/>
      <c r="AG1037" s="54"/>
    </row>
    <row r="1038" spans="1:33">
      <c r="A1038" s="110"/>
      <c r="B1038" s="111"/>
      <c r="C1038" s="112"/>
      <c r="D1038" s="113"/>
      <c r="E1038" s="50"/>
      <c r="F1038" s="114"/>
      <c r="G1038" s="115"/>
      <c r="H1038" s="55"/>
      <c r="I1038" s="112"/>
      <c r="J1038" s="54"/>
      <c r="K1038" s="54"/>
      <c r="L1038" s="54"/>
      <c r="M1038" s="54"/>
      <c r="N1038" s="54"/>
      <c r="O1038" s="54"/>
      <c r="P1038" s="54"/>
      <c r="Q1038" s="54"/>
      <c r="R1038" s="54"/>
      <c r="S1038" s="54"/>
      <c r="T1038" s="54"/>
      <c r="U1038" s="54"/>
      <c r="V1038" s="54"/>
      <c r="W1038" s="54"/>
      <c r="X1038" s="54"/>
      <c r="Y1038" s="54"/>
      <c r="Z1038" s="54"/>
      <c r="AA1038" s="54"/>
      <c r="AB1038" s="54"/>
      <c r="AC1038" s="54"/>
      <c r="AD1038" s="54"/>
      <c r="AE1038" s="54"/>
      <c r="AF1038" s="54"/>
      <c r="AG1038" s="54"/>
    </row>
    <row r="1039" spans="1:33">
      <c r="A1039" s="110"/>
      <c r="B1039" s="111"/>
      <c r="C1039" s="112"/>
      <c r="D1039" s="113"/>
      <c r="E1039" s="50"/>
      <c r="F1039" s="114"/>
      <c r="G1039" s="115"/>
      <c r="H1039" s="55"/>
      <c r="I1039" s="112"/>
      <c r="J1039" s="54"/>
      <c r="K1039" s="54"/>
      <c r="L1039" s="54"/>
      <c r="M1039" s="54"/>
      <c r="N1039" s="54"/>
      <c r="O1039" s="54"/>
      <c r="P1039" s="54"/>
      <c r="Q1039" s="54"/>
      <c r="R1039" s="54"/>
      <c r="S1039" s="54"/>
      <c r="T1039" s="54"/>
      <c r="U1039" s="54"/>
      <c r="V1039" s="54"/>
      <c r="W1039" s="54"/>
      <c r="X1039" s="54"/>
      <c r="Y1039" s="54"/>
      <c r="Z1039" s="54"/>
      <c r="AA1039" s="54"/>
      <c r="AB1039" s="54"/>
      <c r="AC1039" s="54"/>
      <c r="AD1039" s="54"/>
      <c r="AE1039" s="54"/>
      <c r="AF1039" s="54"/>
      <c r="AG1039" s="54"/>
    </row>
    <row r="1040" spans="1:33">
      <c r="A1040" s="110"/>
      <c r="B1040" s="111"/>
      <c r="C1040" s="112"/>
      <c r="D1040" s="113"/>
      <c r="E1040" s="50"/>
      <c r="F1040" s="114"/>
      <c r="G1040" s="115"/>
      <c r="H1040" s="55"/>
      <c r="I1040" s="112"/>
      <c r="J1040" s="54"/>
      <c r="K1040" s="54"/>
      <c r="L1040" s="54"/>
      <c r="M1040" s="54"/>
      <c r="N1040" s="54"/>
      <c r="O1040" s="54"/>
      <c r="P1040" s="54"/>
      <c r="Q1040" s="54"/>
      <c r="R1040" s="54"/>
      <c r="S1040" s="54"/>
      <c r="T1040" s="54"/>
      <c r="U1040" s="54"/>
      <c r="V1040" s="54"/>
      <c r="W1040" s="54"/>
      <c r="X1040" s="54"/>
      <c r="Y1040" s="54"/>
      <c r="Z1040" s="54"/>
      <c r="AA1040" s="54"/>
      <c r="AB1040" s="54"/>
      <c r="AC1040" s="54"/>
      <c r="AD1040" s="54"/>
      <c r="AE1040" s="54"/>
      <c r="AF1040" s="54"/>
      <c r="AG1040" s="54"/>
    </row>
    <row r="1041" spans="1:33">
      <c r="A1041" s="110"/>
      <c r="B1041" s="111"/>
      <c r="C1041" s="112"/>
      <c r="D1041" s="113"/>
      <c r="E1041" s="50"/>
      <c r="F1041" s="114"/>
      <c r="G1041" s="115"/>
      <c r="H1041" s="55"/>
      <c r="I1041" s="112"/>
      <c r="J1041" s="54"/>
      <c r="K1041" s="54"/>
      <c r="L1041" s="54"/>
      <c r="M1041" s="54"/>
      <c r="N1041" s="54"/>
      <c r="O1041" s="54"/>
      <c r="P1041" s="54"/>
      <c r="Q1041" s="54"/>
      <c r="R1041" s="54"/>
      <c r="S1041" s="54"/>
      <c r="T1041" s="54"/>
      <c r="U1041" s="54"/>
      <c r="V1041" s="54"/>
      <c r="W1041" s="54"/>
      <c r="X1041" s="54"/>
      <c r="Y1041" s="54"/>
      <c r="Z1041" s="54"/>
      <c r="AA1041" s="54"/>
      <c r="AB1041" s="54"/>
      <c r="AC1041" s="54"/>
      <c r="AD1041" s="54"/>
      <c r="AE1041" s="54"/>
      <c r="AF1041" s="54"/>
      <c r="AG1041" s="54"/>
    </row>
    <row r="1042" spans="1:33">
      <c r="A1042" s="110"/>
      <c r="B1042" s="111"/>
      <c r="C1042" s="112"/>
      <c r="D1042" s="113"/>
      <c r="E1042" s="50"/>
      <c r="F1042" s="114"/>
      <c r="G1042" s="115"/>
      <c r="H1042" s="55"/>
      <c r="I1042" s="112"/>
      <c r="J1042" s="54"/>
      <c r="K1042" s="54"/>
      <c r="L1042" s="54"/>
      <c r="M1042" s="54"/>
      <c r="N1042" s="54"/>
      <c r="O1042" s="54"/>
      <c r="P1042" s="54"/>
      <c r="Q1042" s="54"/>
      <c r="R1042" s="54"/>
      <c r="S1042" s="54"/>
      <c r="T1042" s="54"/>
      <c r="U1042" s="54"/>
      <c r="V1042" s="54"/>
      <c r="W1042" s="54"/>
      <c r="X1042" s="54"/>
      <c r="Y1042" s="54"/>
      <c r="Z1042" s="54"/>
      <c r="AA1042" s="54"/>
      <c r="AB1042" s="54"/>
      <c r="AC1042" s="54"/>
      <c r="AD1042" s="54"/>
      <c r="AE1042" s="54"/>
      <c r="AF1042" s="54"/>
      <c r="AG1042" s="54"/>
    </row>
    <row r="1043" spans="1:33">
      <c r="A1043" s="110"/>
      <c r="B1043" s="111"/>
      <c r="C1043" s="112"/>
      <c r="D1043" s="113"/>
      <c r="E1043" s="50"/>
      <c r="F1043" s="114"/>
      <c r="G1043" s="115"/>
      <c r="H1043" s="55"/>
      <c r="I1043" s="112"/>
      <c r="J1043" s="54"/>
      <c r="K1043" s="54"/>
      <c r="L1043" s="54"/>
      <c r="M1043" s="54"/>
      <c r="N1043" s="54"/>
      <c r="O1043" s="54"/>
      <c r="P1043" s="54"/>
      <c r="Q1043" s="54"/>
      <c r="R1043" s="54"/>
      <c r="S1043" s="54"/>
      <c r="T1043" s="54"/>
      <c r="U1043" s="54"/>
      <c r="V1043" s="54"/>
      <c r="W1043" s="54"/>
      <c r="X1043" s="54"/>
      <c r="Y1043" s="54"/>
      <c r="Z1043" s="54"/>
      <c r="AA1043" s="54"/>
      <c r="AB1043" s="54"/>
      <c r="AC1043" s="54"/>
      <c r="AD1043" s="54"/>
      <c r="AE1043" s="54"/>
      <c r="AF1043" s="54"/>
      <c r="AG1043" s="54"/>
    </row>
    <row r="1044" spans="1:33">
      <c r="A1044" s="110"/>
      <c r="B1044" s="111"/>
      <c r="C1044" s="112"/>
      <c r="D1044" s="113"/>
      <c r="E1044" s="50"/>
      <c r="F1044" s="114"/>
      <c r="G1044" s="115"/>
      <c r="H1044" s="55"/>
      <c r="I1044" s="112"/>
      <c r="J1044" s="54"/>
      <c r="K1044" s="54"/>
      <c r="L1044" s="54"/>
      <c r="M1044" s="54"/>
      <c r="N1044" s="54"/>
      <c r="O1044" s="54"/>
      <c r="P1044" s="54"/>
      <c r="Q1044" s="54"/>
      <c r="R1044" s="54"/>
      <c r="S1044" s="54"/>
      <c r="T1044" s="54"/>
      <c r="U1044" s="54"/>
      <c r="V1044" s="54"/>
      <c r="W1044" s="54"/>
      <c r="X1044" s="54"/>
      <c r="Y1044" s="54"/>
      <c r="Z1044" s="54"/>
      <c r="AA1044" s="54"/>
      <c r="AB1044" s="54"/>
      <c r="AC1044" s="54"/>
      <c r="AD1044" s="54"/>
      <c r="AE1044" s="54"/>
      <c r="AF1044" s="54"/>
      <c r="AG1044" s="54"/>
    </row>
    <row r="1045" spans="1:33">
      <c r="A1045" s="110"/>
      <c r="B1045" s="111"/>
      <c r="C1045" s="112"/>
      <c r="D1045" s="113"/>
      <c r="E1045" s="50"/>
      <c r="F1045" s="114"/>
      <c r="G1045" s="115"/>
      <c r="H1045" s="55"/>
      <c r="I1045" s="112"/>
      <c r="J1045" s="54"/>
      <c r="K1045" s="54"/>
      <c r="L1045" s="54"/>
      <c r="M1045" s="54"/>
      <c r="N1045" s="54"/>
      <c r="O1045" s="54"/>
      <c r="P1045" s="54"/>
      <c r="Q1045" s="54"/>
      <c r="R1045" s="54"/>
      <c r="S1045" s="54"/>
      <c r="T1045" s="54"/>
      <c r="U1045" s="54"/>
      <c r="V1045" s="54"/>
      <c r="W1045" s="54"/>
      <c r="X1045" s="54"/>
      <c r="Y1045" s="54"/>
      <c r="Z1045" s="54"/>
      <c r="AA1045" s="54"/>
      <c r="AB1045" s="54"/>
      <c r="AC1045" s="54"/>
      <c r="AD1045" s="54"/>
      <c r="AE1045" s="54"/>
      <c r="AF1045" s="54"/>
      <c r="AG1045" s="54"/>
    </row>
    <row r="1046" spans="1:33">
      <c r="A1046" s="110"/>
      <c r="B1046" s="111"/>
      <c r="C1046" s="112"/>
      <c r="D1046" s="113"/>
      <c r="E1046" s="50"/>
      <c r="F1046" s="114"/>
      <c r="G1046" s="115"/>
      <c r="H1046" s="55"/>
      <c r="I1046" s="112"/>
      <c r="J1046" s="54"/>
      <c r="K1046" s="54"/>
      <c r="L1046" s="54"/>
      <c r="M1046" s="54"/>
      <c r="N1046" s="54"/>
      <c r="O1046" s="54"/>
      <c r="P1046" s="54"/>
      <c r="Q1046" s="54"/>
      <c r="R1046" s="54"/>
      <c r="S1046" s="54"/>
      <c r="T1046" s="54"/>
      <c r="U1046" s="54"/>
      <c r="V1046" s="54"/>
      <c r="W1046" s="54"/>
      <c r="X1046" s="54"/>
      <c r="Y1046" s="54"/>
      <c r="Z1046" s="54"/>
      <c r="AA1046" s="54"/>
      <c r="AB1046" s="54"/>
      <c r="AC1046" s="54"/>
      <c r="AD1046" s="54"/>
      <c r="AE1046" s="54"/>
      <c r="AF1046" s="54"/>
      <c r="AG1046" s="54"/>
    </row>
    <row r="1047" spans="1:33">
      <c r="A1047" s="110"/>
      <c r="B1047" s="111"/>
      <c r="C1047" s="112"/>
      <c r="D1047" s="113"/>
      <c r="E1047" s="50"/>
      <c r="F1047" s="114"/>
      <c r="G1047" s="115"/>
      <c r="H1047" s="55"/>
      <c r="I1047" s="112"/>
      <c r="J1047" s="54"/>
      <c r="K1047" s="54"/>
      <c r="L1047" s="54"/>
      <c r="M1047" s="54"/>
      <c r="N1047" s="54"/>
      <c r="O1047" s="54"/>
      <c r="P1047" s="54"/>
      <c r="Q1047" s="54"/>
      <c r="R1047" s="54"/>
      <c r="S1047" s="54"/>
      <c r="T1047" s="54"/>
      <c r="U1047" s="54"/>
      <c r="V1047" s="54"/>
      <c r="W1047" s="54"/>
      <c r="X1047" s="54"/>
      <c r="Y1047" s="54"/>
      <c r="Z1047" s="54"/>
      <c r="AA1047" s="54"/>
      <c r="AB1047" s="54"/>
      <c r="AC1047" s="54"/>
      <c r="AD1047" s="54"/>
      <c r="AE1047" s="54"/>
      <c r="AF1047" s="54"/>
      <c r="AG1047" s="54"/>
    </row>
    <row r="1048" spans="1:33">
      <c r="A1048" s="110"/>
      <c r="B1048" s="111"/>
      <c r="C1048" s="112"/>
      <c r="D1048" s="113"/>
      <c r="E1048" s="50"/>
      <c r="F1048" s="114"/>
      <c r="G1048" s="115"/>
      <c r="H1048" s="55"/>
      <c r="I1048" s="112"/>
      <c r="J1048" s="54"/>
      <c r="K1048" s="54"/>
      <c r="L1048" s="54"/>
      <c r="M1048" s="54"/>
      <c r="N1048" s="54"/>
      <c r="O1048" s="54"/>
      <c r="P1048" s="54"/>
      <c r="Q1048" s="54"/>
      <c r="R1048" s="54"/>
      <c r="S1048" s="54"/>
      <c r="T1048" s="54"/>
      <c r="U1048" s="54"/>
      <c r="V1048" s="54"/>
      <c r="W1048" s="54"/>
      <c r="X1048" s="54"/>
      <c r="Y1048" s="54"/>
      <c r="Z1048" s="54"/>
      <c r="AA1048" s="54"/>
      <c r="AB1048" s="54"/>
      <c r="AC1048" s="54"/>
      <c r="AD1048" s="54"/>
      <c r="AE1048" s="54"/>
      <c r="AF1048" s="54"/>
      <c r="AG1048" s="54"/>
    </row>
    <row r="1049" spans="1:33">
      <c r="A1049" s="110"/>
      <c r="B1049" s="111"/>
      <c r="C1049" s="112"/>
      <c r="D1049" s="113"/>
      <c r="E1049" s="50"/>
      <c r="F1049" s="114"/>
      <c r="G1049" s="115"/>
      <c r="H1049" s="55"/>
      <c r="I1049" s="112"/>
      <c r="J1049" s="54"/>
      <c r="K1049" s="54"/>
      <c r="L1049" s="54"/>
      <c r="M1049" s="54"/>
      <c r="N1049" s="54"/>
      <c r="O1049" s="54"/>
      <c r="P1049" s="54"/>
      <c r="Q1049" s="54"/>
      <c r="R1049" s="54"/>
      <c r="S1049" s="54"/>
      <c r="T1049" s="54"/>
      <c r="U1049" s="54"/>
      <c r="V1049" s="54"/>
      <c r="W1049" s="54"/>
      <c r="X1049" s="54"/>
      <c r="Y1049" s="54"/>
      <c r="Z1049" s="54"/>
      <c r="AA1049" s="54"/>
      <c r="AB1049" s="54"/>
      <c r="AC1049" s="54"/>
      <c r="AD1049" s="54"/>
      <c r="AE1049" s="54"/>
      <c r="AF1049" s="54"/>
      <c r="AG1049" s="54"/>
    </row>
    <row r="1050" spans="1:33">
      <c r="A1050" s="110"/>
      <c r="B1050" s="111"/>
      <c r="C1050" s="112"/>
      <c r="D1050" s="113"/>
      <c r="E1050" s="50"/>
      <c r="F1050" s="114"/>
      <c r="G1050" s="115"/>
      <c r="H1050" s="55"/>
      <c r="I1050" s="112"/>
      <c r="J1050" s="54"/>
      <c r="K1050" s="54"/>
      <c r="L1050" s="54"/>
      <c r="M1050" s="54"/>
      <c r="N1050" s="54"/>
      <c r="O1050" s="54"/>
      <c r="P1050" s="54"/>
      <c r="Q1050" s="54"/>
      <c r="R1050" s="54"/>
      <c r="S1050" s="54"/>
      <c r="T1050" s="54"/>
      <c r="U1050" s="54"/>
      <c r="V1050" s="54"/>
      <c r="W1050" s="54"/>
      <c r="X1050" s="54"/>
      <c r="Y1050" s="54"/>
      <c r="Z1050" s="54"/>
      <c r="AA1050" s="54"/>
      <c r="AB1050" s="54"/>
      <c r="AC1050" s="54"/>
      <c r="AD1050" s="54"/>
      <c r="AE1050" s="54"/>
      <c r="AF1050" s="54"/>
      <c r="AG1050" s="54"/>
    </row>
    <row r="1051" spans="1:33">
      <c r="A1051" s="110"/>
      <c r="B1051" s="111"/>
      <c r="C1051" s="112"/>
      <c r="D1051" s="113"/>
      <c r="E1051" s="50"/>
      <c r="F1051" s="114"/>
      <c r="G1051" s="115"/>
      <c r="H1051" s="55"/>
      <c r="I1051" s="112"/>
      <c r="J1051" s="54"/>
      <c r="K1051" s="54"/>
      <c r="L1051" s="54"/>
      <c r="M1051" s="54"/>
      <c r="N1051" s="54"/>
      <c r="O1051" s="54"/>
      <c r="P1051" s="54"/>
      <c r="Q1051" s="54"/>
      <c r="R1051" s="54"/>
      <c r="S1051" s="54"/>
      <c r="T1051" s="54"/>
      <c r="U1051" s="54"/>
      <c r="V1051" s="54"/>
      <c r="W1051" s="54"/>
      <c r="X1051" s="54"/>
      <c r="Y1051" s="54"/>
      <c r="Z1051" s="54"/>
      <c r="AA1051" s="54"/>
      <c r="AB1051" s="54"/>
      <c r="AC1051" s="54"/>
      <c r="AD1051" s="54"/>
      <c r="AE1051" s="54"/>
      <c r="AF1051" s="54"/>
      <c r="AG1051" s="54"/>
    </row>
    <row r="1052" spans="1:33">
      <c r="A1052" s="110"/>
      <c r="B1052" s="111"/>
      <c r="C1052" s="112"/>
      <c r="D1052" s="113"/>
      <c r="E1052" s="50"/>
      <c r="F1052" s="114"/>
      <c r="G1052" s="115"/>
      <c r="H1052" s="55"/>
      <c r="I1052" s="112"/>
      <c r="J1052" s="54"/>
      <c r="K1052" s="54"/>
      <c r="L1052" s="54"/>
      <c r="M1052" s="54"/>
      <c r="N1052" s="54"/>
      <c r="O1052" s="54"/>
      <c r="P1052" s="54"/>
      <c r="Q1052" s="54"/>
      <c r="R1052" s="54"/>
      <c r="S1052" s="54"/>
      <c r="T1052" s="54"/>
      <c r="U1052" s="54"/>
      <c r="V1052" s="54"/>
      <c r="W1052" s="54"/>
      <c r="X1052" s="54"/>
      <c r="Y1052" s="54"/>
      <c r="Z1052" s="54"/>
      <c r="AA1052" s="54"/>
      <c r="AB1052" s="54"/>
      <c r="AC1052" s="54"/>
      <c r="AD1052" s="54"/>
      <c r="AE1052" s="54"/>
      <c r="AF1052" s="54"/>
      <c r="AG1052" s="54"/>
    </row>
    <row r="1053" spans="1:33">
      <c r="A1053" s="110"/>
      <c r="B1053" s="111"/>
      <c r="C1053" s="112"/>
      <c r="D1053" s="113"/>
      <c r="E1053" s="50"/>
      <c r="F1053" s="114"/>
      <c r="G1053" s="115"/>
      <c r="H1053" s="55"/>
      <c r="I1053" s="112"/>
      <c r="J1053" s="54"/>
      <c r="K1053" s="54"/>
      <c r="L1053" s="54"/>
      <c r="M1053" s="54"/>
      <c r="N1053" s="54"/>
      <c r="O1053" s="54"/>
      <c r="P1053" s="54"/>
      <c r="Q1053" s="54"/>
      <c r="R1053" s="54"/>
      <c r="S1053" s="54"/>
      <c r="T1053" s="54"/>
      <c r="U1053" s="54"/>
      <c r="V1053" s="54"/>
      <c r="W1053" s="54"/>
      <c r="X1053" s="54"/>
      <c r="Y1053" s="54"/>
      <c r="Z1053" s="54"/>
      <c r="AA1053" s="54"/>
      <c r="AB1053" s="54"/>
      <c r="AC1053" s="54"/>
      <c r="AD1053" s="54"/>
      <c r="AE1053" s="54"/>
      <c r="AF1053" s="54"/>
      <c r="AG1053" s="54"/>
    </row>
    <row r="1054" spans="1:33">
      <c r="A1054" s="110"/>
      <c r="B1054" s="111"/>
      <c r="C1054" s="112"/>
      <c r="D1054" s="113"/>
      <c r="E1054" s="50"/>
      <c r="F1054" s="114"/>
      <c r="G1054" s="115"/>
      <c r="H1054" s="55"/>
      <c r="I1054" s="112"/>
      <c r="J1054" s="54"/>
      <c r="K1054" s="54"/>
      <c r="L1054" s="54"/>
      <c r="M1054" s="54"/>
      <c r="N1054" s="54"/>
      <c r="O1054" s="54"/>
      <c r="P1054" s="54"/>
      <c r="Q1054" s="54"/>
      <c r="R1054" s="54"/>
      <c r="S1054" s="54"/>
      <c r="T1054" s="54"/>
      <c r="U1054" s="54"/>
      <c r="V1054" s="54"/>
      <c r="W1054" s="54"/>
      <c r="X1054" s="54"/>
      <c r="Y1054" s="54"/>
      <c r="Z1054" s="54"/>
      <c r="AA1054" s="54"/>
      <c r="AB1054" s="54"/>
      <c r="AC1054" s="54"/>
      <c r="AD1054" s="54"/>
      <c r="AE1054" s="54"/>
      <c r="AF1054" s="54"/>
      <c r="AG1054" s="54"/>
    </row>
    <row r="1055" spans="1:33">
      <c r="A1055" s="110"/>
      <c r="B1055" s="111"/>
      <c r="C1055" s="112"/>
      <c r="D1055" s="113"/>
      <c r="E1055" s="50"/>
      <c r="F1055" s="114"/>
      <c r="G1055" s="115"/>
      <c r="H1055" s="55"/>
      <c r="I1055" s="112"/>
      <c r="J1055" s="54"/>
      <c r="K1055" s="54"/>
      <c r="L1055" s="54"/>
      <c r="M1055" s="54"/>
      <c r="N1055" s="54"/>
      <c r="O1055" s="54"/>
      <c r="P1055" s="54"/>
      <c r="Q1055" s="54"/>
      <c r="R1055" s="54"/>
      <c r="S1055" s="54"/>
      <c r="T1055" s="54"/>
      <c r="U1055" s="54"/>
      <c r="V1055" s="54"/>
      <c r="W1055" s="54"/>
      <c r="X1055" s="54"/>
      <c r="Y1055" s="54"/>
      <c r="Z1055" s="54"/>
      <c r="AA1055" s="54"/>
      <c r="AB1055" s="54"/>
      <c r="AC1055" s="54"/>
      <c r="AD1055" s="54"/>
      <c r="AE1055" s="54"/>
      <c r="AF1055" s="54"/>
      <c r="AG1055" s="54"/>
    </row>
    <row r="1056" spans="1:33">
      <c r="A1056" s="110"/>
      <c r="B1056" s="111"/>
      <c r="C1056" s="112"/>
      <c r="D1056" s="113"/>
      <c r="E1056" s="50"/>
      <c r="F1056" s="114"/>
      <c r="G1056" s="115"/>
      <c r="H1056" s="55"/>
      <c r="I1056" s="112"/>
      <c r="J1056" s="54"/>
      <c r="K1056" s="54"/>
      <c r="L1056" s="54"/>
      <c r="M1056" s="54"/>
      <c r="N1056" s="54"/>
      <c r="O1056" s="54"/>
      <c r="P1056" s="54"/>
      <c r="Q1056" s="54"/>
      <c r="R1056" s="54"/>
      <c r="S1056" s="54"/>
      <c r="T1056" s="54"/>
      <c r="U1056" s="54"/>
      <c r="V1056" s="54"/>
      <c r="W1056" s="54"/>
      <c r="X1056" s="54"/>
      <c r="Y1056" s="54"/>
      <c r="Z1056" s="54"/>
      <c r="AA1056" s="54"/>
      <c r="AB1056" s="54"/>
      <c r="AC1056" s="54"/>
      <c r="AD1056" s="54"/>
      <c r="AE1056" s="54"/>
      <c r="AF1056" s="54"/>
      <c r="AG1056" s="54"/>
    </row>
    <row r="1057" spans="1:33">
      <c r="A1057" s="110"/>
      <c r="B1057" s="111"/>
      <c r="C1057" s="112"/>
      <c r="D1057" s="113"/>
      <c r="E1057" s="50"/>
      <c r="F1057" s="114"/>
      <c r="G1057" s="115"/>
      <c r="H1057" s="55"/>
      <c r="I1057" s="112"/>
      <c r="J1057" s="54"/>
      <c r="K1057" s="54"/>
      <c r="L1057" s="54"/>
      <c r="M1057" s="54"/>
      <c r="N1057" s="54"/>
      <c r="O1057" s="54"/>
      <c r="P1057" s="54"/>
      <c r="Q1057" s="54"/>
      <c r="R1057" s="54"/>
      <c r="S1057" s="54"/>
      <c r="T1057" s="54"/>
      <c r="U1057" s="54"/>
      <c r="V1057" s="54"/>
      <c r="W1057" s="54"/>
      <c r="X1057" s="54"/>
      <c r="Y1057" s="54"/>
      <c r="Z1057" s="54"/>
      <c r="AA1057" s="54"/>
      <c r="AB1057" s="54"/>
      <c r="AC1057" s="54"/>
      <c r="AD1057" s="54"/>
      <c r="AE1057" s="54"/>
      <c r="AF1057" s="54"/>
      <c r="AG1057" s="54"/>
    </row>
    <row r="1058" spans="1:33">
      <c r="A1058" s="110"/>
      <c r="B1058" s="111"/>
      <c r="C1058" s="112"/>
      <c r="D1058" s="113"/>
      <c r="E1058" s="50"/>
      <c r="F1058" s="114"/>
      <c r="G1058" s="115"/>
      <c r="H1058" s="55"/>
      <c r="I1058" s="112"/>
      <c r="J1058" s="54"/>
      <c r="K1058" s="54"/>
      <c r="L1058" s="54"/>
      <c r="M1058" s="54"/>
      <c r="N1058" s="54"/>
      <c r="O1058" s="54"/>
      <c r="P1058" s="54"/>
      <c r="Q1058" s="54"/>
      <c r="R1058" s="54"/>
      <c r="S1058" s="54"/>
      <c r="T1058" s="54"/>
      <c r="U1058" s="54"/>
      <c r="V1058" s="54"/>
      <c r="W1058" s="54"/>
      <c r="X1058" s="54"/>
      <c r="Y1058" s="54"/>
      <c r="Z1058" s="54"/>
      <c r="AA1058" s="54"/>
      <c r="AB1058" s="54"/>
      <c r="AC1058" s="54"/>
      <c r="AD1058" s="54"/>
      <c r="AE1058" s="54"/>
      <c r="AF1058" s="54"/>
      <c r="AG1058" s="54"/>
    </row>
    <row r="1059" spans="1:33">
      <c r="A1059" s="110"/>
      <c r="B1059" s="111"/>
      <c r="C1059" s="112"/>
      <c r="D1059" s="113"/>
      <c r="E1059" s="50"/>
      <c r="F1059" s="114"/>
      <c r="G1059" s="115"/>
      <c r="H1059" s="55"/>
      <c r="I1059" s="112"/>
      <c r="J1059" s="54"/>
      <c r="K1059" s="54"/>
      <c r="L1059" s="54"/>
      <c r="M1059" s="54"/>
      <c r="N1059" s="54"/>
      <c r="O1059" s="54"/>
      <c r="P1059" s="54"/>
      <c r="Q1059" s="54"/>
      <c r="R1059" s="54"/>
      <c r="S1059" s="54"/>
      <c r="T1059" s="54"/>
      <c r="U1059" s="54"/>
      <c r="V1059" s="54"/>
      <c r="W1059" s="54"/>
      <c r="X1059" s="54"/>
      <c r="Y1059" s="54"/>
      <c r="Z1059" s="54"/>
      <c r="AA1059" s="54"/>
      <c r="AB1059" s="54"/>
      <c r="AC1059" s="54"/>
      <c r="AD1059" s="54"/>
      <c r="AE1059" s="54"/>
      <c r="AF1059" s="54"/>
      <c r="AG1059" s="54"/>
    </row>
    <row r="1060" spans="1:33">
      <c r="A1060" s="110"/>
      <c r="B1060" s="111"/>
      <c r="C1060" s="112"/>
      <c r="D1060" s="113"/>
      <c r="E1060" s="50"/>
      <c r="F1060" s="114"/>
      <c r="G1060" s="115"/>
      <c r="H1060" s="55"/>
      <c r="I1060" s="112"/>
      <c r="J1060" s="54"/>
      <c r="K1060" s="54"/>
      <c r="L1060" s="54"/>
      <c r="M1060" s="54"/>
      <c r="N1060" s="54"/>
      <c r="O1060" s="54"/>
      <c r="P1060" s="54"/>
      <c r="Q1060" s="54"/>
      <c r="R1060" s="54"/>
      <c r="S1060" s="54"/>
      <c r="T1060" s="54"/>
      <c r="U1060" s="54"/>
      <c r="V1060" s="54"/>
      <c r="W1060" s="54"/>
      <c r="X1060" s="54"/>
      <c r="Y1060" s="54"/>
      <c r="Z1060" s="54"/>
      <c r="AA1060" s="54"/>
      <c r="AB1060" s="54"/>
      <c r="AC1060" s="54"/>
      <c r="AD1060" s="54"/>
      <c r="AE1060" s="54"/>
      <c r="AF1060" s="54"/>
      <c r="AG1060" s="54"/>
    </row>
    <row r="1061" spans="1:33">
      <c r="A1061" s="110"/>
      <c r="B1061" s="111"/>
      <c r="C1061" s="112"/>
      <c r="D1061" s="113"/>
      <c r="E1061" s="50"/>
      <c r="F1061" s="114"/>
      <c r="G1061" s="115"/>
      <c r="H1061" s="55"/>
      <c r="I1061" s="112"/>
      <c r="J1061" s="54"/>
      <c r="K1061" s="54"/>
      <c r="L1061" s="54"/>
      <c r="M1061" s="54"/>
      <c r="N1061" s="54"/>
      <c r="O1061" s="54"/>
      <c r="P1061" s="54"/>
      <c r="Q1061" s="54"/>
      <c r="R1061" s="54"/>
      <c r="S1061" s="54"/>
      <c r="T1061" s="54"/>
      <c r="U1061" s="54"/>
      <c r="V1061" s="54"/>
      <c r="W1061" s="54"/>
      <c r="X1061" s="54"/>
      <c r="Y1061" s="54"/>
      <c r="Z1061" s="54"/>
      <c r="AA1061" s="54"/>
      <c r="AB1061" s="54"/>
      <c r="AC1061" s="54"/>
      <c r="AD1061" s="54"/>
      <c r="AE1061" s="54"/>
      <c r="AF1061" s="54"/>
      <c r="AG1061" s="54"/>
    </row>
    <row r="1062" spans="1:33">
      <c r="A1062" s="110"/>
      <c r="B1062" s="111"/>
      <c r="C1062" s="112"/>
      <c r="D1062" s="113"/>
      <c r="E1062" s="50"/>
      <c r="F1062" s="114"/>
      <c r="G1062" s="115"/>
      <c r="H1062" s="55"/>
      <c r="I1062" s="112"/>
      <c r="J1062" s="54"/>
      <c r="K1062" s="54"/>
      <c r="L1062" s="54"/>
      <c r="M1062" s="54"/>
      <c r="N1062" s="54"/>
      <c r="O1062" s="54"/>
      <c r="P1062" s="54"/>
      <c r="Q1062" s="54"/>
      <c r="R1062" s="54"/>
      <c r="S1062" s="54"/>
      <c r="T1062" s="54"/>
      <c r="U1062" s="54"/>
      <c r="V1062" s="54"/>
      <c r="W1062" s="54"/>
      <c r="X1062" s="54"/>
      <c r="Y1062" s="54"/>
      <c r="Z1062" s="54"/>
      <c r="AA1062" s="54"/>
      <c r="AB1062" s="54"/>
      <c r="AC1062" s="54"/>
      <c r="AD1062" s="54"/>
      <c r="AE1062" s="54"/>
      <c r="AF1062" s="54"/>
      <c r="AG1062" s="54"/>
    </row>
    <row r="1063" spans="1:33">
      <c r="A1063" s="110"/>
      <c r="B1063" s="111"/>
      <c r="C1063" s="112"/>
      <c r="D1063" s="113"/>
      <c r="E1063" s="50"/>
      <c r="F1063" s="114"/>
      <c r="G1063" s="115"/>
      <c r="H1063" s="55"/>
      <c r="I1063" s="112"/>
      <c r="J1063" s="54"/>
      <c r="K1063" s="54"/>
      <c r="L1063" s="54"/>
      <c r="M1063" s="54"/>
      <c r="N1063" s="54"/>
      <c r="O1063" s="54"/>
      <c r="P1063" s="54"/>
      <c r="Q1063" s="54"/>
      <c r="R1063" s="54"/>
      <c r="S1063" s="54"/>
      <c r="T1063" s="54"/>
      <c r="U1063" s="54"/>
      <c r="V1063" s="54"/>
      <c r="W1063" s="54"/>
      <c r="X1063" s="54"/>
      <c r="Y1063" s="54"/>
      <c r="Z1063" s="54"/>
      <c r="AA1063" s="54"/>
      <c r="AB1063" s="54"/>
      <c r="AC1063" s="54"/>
      <c r="AD1063" s="54"/>
      <c r="AE1063" s="54"/>
      <c r="AF1063" s="54"/>
      <c r="AG1063" s="54"/>
    </row>
    <row r="1064" spans="1:33">
      <c r="A1064" s="110"/>
      <c r="B1064" s="111"/>
      <c r="C1064" s="112"/>
      <c r="D1064" s="113"/>
      <c r="E1064" s="50"/>
      <c r="F1064" s="114"/>
      <c r="G1064" s="115"/>
      <c r="H1064" s="55"/>
      <c r="I1064" s="112"/>
      <c r="J1064" s="54"/>
      <c r="K1064" s="54"/>
      <c r="L1064" s="54"/>
      <c r="M1064" s="54"/>
      <c r="N1064" s="54"/>
      <c r="O1064" s="54"/>
      <c r="P1064" s="54"/>
      <c r="Q1064" s="54"/>
      <c r="R1064" s="54"/>
      <c r="S1064" s="54"/>
      <c r="T1064" s="54"/>
      <c r="U1064" s="54"/>
      <c r="V1064" s="54"/>
      <c r="W1064" s="54"/>
      <c r="X1064" s="54"/>
      <c r="Y1064" s="54"/>
      <c r="Z1064" s="54"/>
      <c r="AA1064" s="54"/>
      <c r="AB1064" s="54"/>
      <c r="AC1064" s="54"/>
      <c r="AD1064" s="54"/>
      <c r="AE1064" s="54"/>
      <c r="AF1064" s="54"/>
      <c r="AG1064" s="54"/>
    </row>
    <row r="1065" spans="1:33">
      <c r="A1065" s="110"/>
      <c r="B1065" s="111"/>
      <c r="C1065" s="112"/>
      <c r="D1065" s="113"/>
      <c r="E1065" s="50"/>
      <c r="F1065" s="114"/>
      <c r="G1065" s="115"/>
      <c r="H1065" s="55"/>
      <c r="I1065" s="112"/>
      <c r="J1065" s="54"/>
      <c r="K1065" s="54"/>
      <c r="L1065" s="54"/>
      <c r="M1065" s="54"/>
      <c r="N1065" s="54"/>
      <c r="O1065" s="54"/>
      <c r="P1065" s="54"/>
      <c r="Q1065" s="54"/>
      <c r="R1065" s="54"/>
      <c r="S1065" s="54"/>
      <c r="T1065" s="54"/>
      <c r="U1065" s="54"/>
      <c r="V1065" s="54"/>
      <c r="W1065" s="54"/>
      <c r="X1065" s="54"/>
      <c r="Y1065" s="54"/>
      <c r="Z1065" s="54"/>
      <c r="AA1065" s="54"/>
      <c r="AB1065" s="54"/>
      <c r="AC1065" s="54"/>
      <c r="AD1065" s="54"/>
      <c r="AE1065" s="54"/>
      <c r="AF1065" s="54"/>
      <c r="AG1065" s="54"/>
    </row>
    <row r="1066" spans="1:33">
      <c r="A1066" s="110"/>
      <c r="B1066" s="111"/>
      <c r="C1066" s="112"/>
      <c r="D1066" s="113"/>
      <c r="E1066" s="50"/>
      <c r="F1066" s="114"/>
      <c r="G1066" s="115"/>
      <c r="H1066" s="55"/>
      <c r="I1066" s="112"/>
      <c r="J1066" s="54"/>
      <c r="K1066" s="54"/>
      <c r="L1066" s="54"/>
      <c r="M1066" s="54"/>
      <c r="N1066" s="54"/>
      <c r="O1066" s="54"/>
      <c r="P1066" s="54"/>
      <c r="Q1066" s="54"/>
      <c r="R1066" s="54"/>
      <c r="S1066" s="54"/>
      <c r="T1066" s="54"/>
      <c r="U1066" s="54"/>
      <c r="V1066" s="54"/>
      <c r="W1066" s="54"/>
      <c r="X1066" s="54"/>
      <c r="Y1066" s="54"/>
      <c r="Z1066" s="54"/>
      <c r="AA1066" s="54"/>
      <c r="AB1066" s="54"/>
      <c r="AC1066" s="54"/>
      <c r="AD1066" s="54"/>
      <c r="AE1066" s="54"/>
      <c r="AF1066" s="54"/>
      <c r="AG1066" s="54"/>
    </row>
    <row r="1067" spans="1:33">
      <c r="A1067" s="110"/>
      <c r="B1067" s="111"/>
      <c r="C1067" s="112"/>
      <c r="D1067" s="113"/>
      <c r="E1067" s="50"/>
      <c r="F1067" s="114"/>
      <c r="G1067" s="115"/>
      <c r="H1067" s="55"/>
      <c r="I1067" s="112"/>
      <c r="J1067" s="54"/>
      <c r="K1067" s="54"/>
      <c r="L1067" s="54"/>
      <c r="M1067" s="54"/>
      <c r="N1067" s="54"/>
      <c r="O1067" s="54"/>
      <c r="P1067" s="54"/>
      <c r="Q1067" s="54"/>
      <c r="R1067" s="54"/>
      <c r="S1067" s="54"/>
      <c r="T1067" s="54"/>
      <c r="U1067" s="54"/>
      <c r="V1067" s="54"/>
      <c r="W1067" s="54"/>
      <c r="X1067" s="54"/>
      <c r="Y1067" s="54"/>
      <c r="Z1067" s="54"/>
      <c r="AA1067" s="54"/>
      <c r="AB1067" s="54"/>
      <c r="AC1067" s="54"/>
      <c r="AD1067" s="54"/>
      <c r="AE1067" s="54"/>
      <c r="AF1067" s="54"/>
      <c r="AG1067" s="54"/>
    </row>
    <row r="1068" spans="1:33">
      <c r="A1068" s="110"/>
      <c r="B1068" s="111"/>
      <c r="C1068" s="112"/>
      <c r="D1068" s="113"/>
      <c r="E1068" s="50"/>
      <c r="F1068" s="114"/>
      <c r="G1068" s="115"/>
      <c r="H1068" s="55"/>
      <c r="I1068" s="112"/>
      <c r="J1068" s="54"/>
      <c r="K1068" s="54"/>
      <c r="L1068" s="54"/>
      <c r="M1068" s="54"/>
      <c r="N1068" s="54"/>
      <c r="O1068" s="54"/>
      <c r="P1068" s="54"/>
      <c r="Q1068" s="54"/>
      <c r="R1068" s="54"/>
      <c r="S1068" s="54"/>
      <c r="T1068" s="54"/>
      <c r="U1068" s="54"/>
      <c r="V1068" s="54"/>
      <c r="W1068" s="54"/>
      <c r="X1068" s="54"/>
      <c r="Y1068" s="54"/>
      <c r="Z1068" s="54"/>
      <c r="AA1068" s="54"/>
      <c r="AB1068" s="54"/>
      <c r="AC1068" s="54"/>
      <c r="AD1068" s="54"/>
      <c r="AE1068" s="54"/>
      <c r="AF1068" s="54"/>
      <c r="AG1068" s="54"/>
    </row>
    <row r="1069" spans="1:33">
      <c r="A1069" s="110"/>
      <c r="B1069" s="111"/>
      <c r="C1069" s="112"/>
      <c r="D1069" s="113"/>
      <c r="E1069" s="50"/>
      <c r="F1069" s="114"/>
      <c r="G1069" s="115"/>
      <c r="H1069" s="55"/>
      <c r="I1069" s="112"/>
      <c r="J1069" s="54"/>
      <c r="K1069" s="54"/>
      <c r="L1069" s="54"/>
      <c r="M1069" s="54"/>
      <c r="N1069" s="54"/>
      <c r="O1069" s="54"/>
      <c r="P1069" s="54"/>
      <c r="Q1069" s="54"/>
      <c r="R1069" s="54"/>
      <c r="S1069" s="54"/>
      <c r="T1069" s="54"/>
      <c r="U1069" s="54"/>
      <c r="V1069" s="54"/>
      <c r="W1069" s="54"/>
      <c r="X1069" s="54"/>
      <c r="Y1069" s="54"/>
      <c r="Z1069" s="54"/>
      <c r="AA1069" s="54"/>
      <c r="AB1069" s="54"/>
      <c r="AC1069" s="54"/>
      <c r="AD1069" s="54"/>
      <c r="AE1069" s="54"/>
      <c r="AF1069" s="54"/>
      <c r="AG1069" s="54"/>
    </row>
    <row r="1070" spans="1:33">
      <c r="A1070" s="110"/>
      <c r="B1070" s="111"/>
      <c r="C1070" s="112"/>
      <c r="D1070" s="113"/>
      <c r="E1070" s="50"/>
      <c r="F1070" s="114"/>
      <c r="G1070" s="115"/>
      <c r="H1070" s="55"/>
      <c r="I1070" s="112"/>
      <c r="J1070" s="54"/>
      <c r="K1070" s="54"/>
      <c r="L1070" s="54"/>
      <c r="M1070" s="54"/>
      <c r="N1070" s="54"/>
      <c r="O1070" s="54"/>
      <c r="P1070" s="54"/>
      <c r="Q1070" s="54"/>
      <c r="R1070" s="54"/>
      <c r="S1070" s="54"/>
      <c r="T1070" s="54"/>
      <c r="U1070" s="54"/>
      <c r="V1070" s="54"/>
      <c r="W1070" s="54"/>
      <c r="X1070" s="54"/>
      <c r="Y1070" s="54"/>
      <c r="Z1070" s="54"/>
      <c r="AA1070" s="54"/>
      <c r="AB1070" s="54"/>
      <c r="AC1070" s="54"/>
      <c r="AD1070" s="54"/>
      <c r="AE1070" s="54"/>
      <c r="AF1070" s="54"/>
      <c r="AG1070" s="54"/>
    </row>
    <row r="1071" spans="1:33">
      <c r="A1071" s="110"/>
      <c r="B1071" s="111"/>
      <c r="C1071" s="112"/>
      <c r="D1071" s="113"/>
      <c r="E1071" s="50"/>
      <c r="F1071" s="114"/>
      <c r="G1071" s="115"/>
      <c r="H1071" s="55"/>
      <c r="I1071" s="112"/>
      <c r="J1071" s="54"/>
      <c r="K1071" s="54"/>
      <c r="L1071" s="54"/>
      <c r="M1071" s="54"/>
      <c r="N1071" s="54"/>
      <c r="O1071" s="54"/>
      <c r="P1071" s="54"/>
      <c r="Q1071" s="54"/>
      <c r="R1071" s="54"/>
      <c r="S1071" s="54"/>
      <c r="T1071" s="54"/>
      <c r="U1071" s="54"/>
      <c r="V1071" s="54"/>
      <c r="W1071" s="54"/>
      <c r="X1071" s="54"/>
      <c r="Y1071" s="54"/>
      <c r="Z1071" s="54"/>
      <c r="AA1071" s="54"/>
      <c r="AB1071" s="54"/>
      <c r="AC1071" s="54"/>
      <c r="AD1071" s="54"/>
      <c r="AE1071" s="54"/>
      <c r="AF1071" s="54"/>
      <c r="AG1071" s="54"/>
    </row>
    <row r="1072" spans="1:33">
      <c r="A1072" s="110"/>
      <c r="B1072" s="111"/>
      <c r="C1072" s="112"/>
      <c r="D1072" s="113"/>
      <c r="E1072" s="50"/>
      <c r="F1072" s="114"/>
      <c r="G1072" s="115"/>
      <c r="H1072" s="55"/>
      <c r="I1072" s="112"/>
      <c r="J1072" s="54"/>
      <c r="K1072" s="54"/>
      <c r="L1072" s="54"/>
      <c r="M1072" s="54"/>
      <c r="N1072" s="54"/>
      <c r="O1072" s="54"/>
      <c r="P1072" s="54"/>
      <c r="Q1072" s="54"/>
      <c r="R1072" s="54"/>
      <c r="S1072" s="54"/>
      <c r="T1072" s="54"/>
      <c r="U1072" s="54"/>
      <c r="V1072" s="54"/>
      <c r="W1072" s="54"/>
      <c r="X1072" s="54"/>
      <c r="Y1072" s="54"/>
      <c r="Z1072" s="54"/>
      <c r="AA1072" s="54"/>
      <c r="AB1072" s="54"/>
      <c r="AC1072" s="54"/>
      <c r="AD1072" s="54"/>
      <c r="AE1072" s="54"/>
      <c r="AF1072" s="54"/>
      <c r="AG1072" s="54"/>
    </row>
    <row r="1073" spans="1:33">
      <c r="A1073" s="110"/>
      <c r="B1073" s="111"/>
      <c r="C1073" s="112"/>
      <c r="D1073" s="113"/>
      <c r="E1073" s="50"/>
      <c r="F1073" s="114"/>
      <c r="G1073" s="115"/>
      <c r="H1073" s="55"/>
      <c r="I1073" s="112"/>
      <c r="J1073" s="54"/>
      <c r="K1073" s="54"/>
      <c r="L1073" s="54"/>
      <c r="M1073" s="54"/>
      <c r="N1073" s="54"/>
      <c r="O1073" s="54"/>
      <c r="P1073" s="54"/>
      <c r="Q1073" s="54"/>
      <c r="R1073" s="54"/>
      <c r="S1073" s="54"/>
      <c r="T1073" s="54"/>
      <c r="U1073" s="54"/>
      <c r="V1073" s="54"/>
      <c r="W1073" s="54"/>
      <c r="X1073" s="54"/>
      <c r="Y1073" s="54"/>
      <c r="Z1073" s="54"/>
      <c r="AA1073" s="54"/>
      <c r="AB1073" s="54"/>
      <c r="AC1073" s="54"/>
      <c r="AD1073" s="54"/>
      <c r="AE1073" s="54"/>
      <c r="AF1073" s="54"/>
      <c r="AG1073" s="54"/>
    </row>
    <row r="1074" spans="1:33">
      <c r="A1074" s="110"/>
      <c r="B1074" s="111"/>
      <c r="C1074" s="112"/>
      <c r="D1074" s="113"/>
      <c r="E1074" s="50"/>
      <c r="F1074" s="114"/>
      <c r="G1074" s="115"/>
      <c r="H1074" s="55"/>
      <c r="I1074" s="112"/>
      <c r="J1074" s="54"/>
      <c r="K1074" s="54"/>
      <c r="L1074" s="54"/>
      <c r="M1074" s="54"/>
      <c r="N1074" s="54"/>
      <c r="O1074" s="54"/>
      <c r="P1074" s="54"/>
      <c r="Q1074" s="54"/>
      <c r="R1074" s="54"/>
      <c r="S1074" s="54"/>
      <c r="T1074" s="54"/>
      <c r="U1074" s="54"/>
      <c r="V1074" s="54"/>
      <c r="W1074" s="54"/>
      <c r="X1074" s="54"/>
      <c r="Y1074" s="54"/>
      <c r="Z1074" s="54"/>
      <c r="AA1074" s="54"/>
      <c r="AB1074" s="54"/>
      <c r="AC1074" s="54"/>
      <c r="AD1074" s="54"/>
      <c r="AE1074" s="54"/>
      <c r="AF1074" s="54"/>
      <c r="AG1074" s="54"/>
    </row>
    <row r="1075" spans="1:33">
      <c r="A1075" s="110"/>
      <c r="B1075" s="111"/>
      <c r="C1075" s="112"/>
      <c r="D1075" s="113"/>
      <c r="E1075" s="50"/>
      <c r="F1075" s="114"/>
      <c r="G1075" s="115"/>
      <c r="H1075" s="55"/>
      <c r="I1075" s="112"/>
      <c r="J1075" s="54"/>
      <c r="K1075" s="54"/>
      <c r="L1075" s="54"/>
      <c r="M1075" s="54"/>
      <c r="N1075" s="54"/>
      <c r="O1075" s="54"/>
      <c r="P1075" s="54"/>
      <c r="Q1075" s="54"/>
      <c r="R1075" s="54"/>
      <c r="S1075" s="54"/>
      <c r="T1075" s="54"/>
      <c r="U1075" s="54"/>
      <c r="V1075" s="54"/>
      <c r="W1075" s="54"/>
      <c r="X1075" s="54"/>
      <c r="Y1075" s="54"/>
      <c r="Z1075" s="54"/>
      <c r="AA1075" s="54"/>
      <c r="AB1075" s="54"/>
      <c r="AC1075" s="54"/>
      <c r="AD1075" s="54"/>
      <c r="AE1075" s="54"/>
      <c r="AF1075" s="54"/>
      <c r="AG1075" s="54"/>
    </row>
    <row r="1076" spans="1:33">
      <c r="A1076" s="110"/>
      <c r="B1076" s="111"/>
      <c r="C1076" s="112"/>
      <c r="D1076" s="113"/>
      <c r="E1076" s="50"/>
      <c r="F1076" s="114"/>
      <c r="G1076" s="115"/>
      <c r="H1076" s="55"/>
      <c r="I1076" s="112"/>
      <c r="J1076" s="54"/>
      <c r="K1076" s="54"/>
      <c r="L1076" s="54"/>
      <c r="M1076" s="54"/>
      <c r="N1076" s="54"/>
      <c r="O1076" s="54"/>
      <c r="P1076" s="54"/>
      <c r="Q1076" s="54"/>
      <c r="R1076" s="54"/>
      <c r="S1076" s="54"/>
      <c r="T1076" s="54"/>
      <c r="U1076" s="54"/>
      <c r="V1076" s="54"/>
      <c r="W1076" s="54"/>
      <c r="X1076" s="54"/>
      <c r="Y1076" s="54"/>
      <c r="Z1076" s="54"/>
      <c r="AA1076" s="54"/>
      <c r="AB1076" s="54"/>
      <c r="AC1076" s="54"/>
      <c r="AD1076" s="54"/>
      <c r="AE1076" s="54"/>
      <c r="AF1076" s="54"/>
      <c r="AG1076" s="54"/>
    </row>
    <row r="1077" spans="1:33">
      <c r="A1077" s="110"/>
      <c r="B1077" s="111"/>
      <c r="C1077" s="112"/>
      <c r="D1077" s="113"/>
      <c r="E1077" s="50"/>
      <c r="F1077" s="114"/>
      <c r="G1077" s="115"/>
      <c r="H1077" s="55"/>
      <c r="I1077" s="112"/>
      <c r="J1077" s="54"/>
      <c r="K1077" s="54"/>
      <c r="L1077" s="54"/>
      <c r="M1077" s="54"/>
      <c r="N1077" s="54"/>
      <c r="O1077" s="54"/>
      <c r="P1077" s="54"/>
      <c r="Q1077" s="54"/>
      <c r="R1077" s="54"/>
      <c r="S1077" s="54"/>
      <c r="T1077" s="54"/>
      <c r="U1077" s="54"/>
      <c r="V1077" s="54"/>
      <c r="W1077" s="54"/>
      <c r="X1077" s="54"/>
      <c r="Y1077" s="54"/>
      <c r="Z1077" s="54"/>
      <c r="AA1077" s="54"/>
      <c r="AB1077" s="54"/>
      <c r="AC1077" s="54"/>
      <c r="AD1077" s="54"/>
      <c r="AE1077" s="54"/>
      <c r="AF1077" s="54"/>
      <c r="AG1077" s="54"/>
    </row>
    <row r="1078" spans="1:33">
      <c r="A1078" s="110"/>
      <c r="B1078" s="111"/>
      <c r="C1078" s="112"/>
      <c r="D1078" s="113"/>
      <c r="E1078" s="50"/>
      <c r="F1078" s="114"/>
      <c r="G1078" s="115"/>
      <c r="H1078" s="55"/>
      <c r="I1078" s="112"/>
      <c r="J1078" s="54"/>
      <c r="K1078" s="54"/>
      <c r="L1078" s="54"/>
      <c r="M1078" s="54"/>
      <c r="N1078" s="54"/>
      <c r="O1078" s="54"/>
      <c r="P1078" s="54"/>
      <c r="Q1078" s="54"/>
      <c r="R1078" s="54"/>
      <c r="S1078" s="54"/>
      <c r="T1078" s="54"/>
      <c r="U1078" s="54"/>
      <c r="V1078" s="54"/>
      <c r="W1078" s="54"/>
      <c r="X1078" s="54"/>
      <c r="Y1078" s="54"/>
      <c r="Z1078" s="54"/>
      <c r="AA1078" s="54"/>
      <c r="AB1078" s="54"/>
      <c r="AC1078" s="54"/>
      <c r="AD1078" s="54"/>
      <c r="AE1078" s="54"/>
      <c r="AF1078" s="54"/>
      <c r="AG1078" s="54"/>
    </row>
    <row r="1079" spans="1:33">
      <c r="A1079" s="110"/>
      <c r="B1079" s="111"/>
      <c r="C1079" s="112"/>
      <c r="D1079" s="113"/>
      <c r="E1079" s="50"/>
      <c r="F1079" s="114"/>
      <c r="G1079" s="115"/>
      <c r="H1079" s="55"/>
      <c r="I1079" s="112"/>
      <c r="J1079" s="54"/>
      <c r="K1079" s="54"/>
      <c r="L1079" s="54"/>
      <c r="M1079" s="54"/>
      <c r="N1079" s="54"/>
      <c r="O1079" s="54"/>
      <c r="P1079" s="54"/>
      <c r="Q1079" s="54"/>
      <c r="R1079" s="54"/>
      <c r="S1079" s="54"/>
      <c r="T1079" s="54"/>
      <c r="U1079" s="54"/>
      <c r="V1079" s="54"/>
      <c r="W1079" s="54"/>
      <c r="X1079" s="54"/>
      <c r="Y1079" s="54"/>
      <c r="Z1079" s="54"/>
      <c r="AA1079" s="54"/>
      <c r="AB1079" s="54"/>
      <c r="AC1079" s="54"/>
      <c r="AD1079" s="54"/>
      <c r="AE1079" s="54"/>
      <c r="AF1079" s="54"/>
      <c r="AG1079" s="54"/>
    </row>
    <row r="1080" spans="1:33">
      <c r="A1080" s="110"/>
      <c r="B1080" s="111"/>
      <c r="C1080" s="112"/>
      <c r="D1080" s="113"/>
      <c r="E1080" s="50"/>
      <c r="F1080" s="114"/>
      <c r="G1080" s="115"/>
      <c r="H1080" s="55"/>
      <c r="I1080" s="112"/>
      <c r="J1080" s="54"/>
      <c r="K1080" s="54"/>
      <c r="L1080" s="54"/>
      <c r="M1080" s="54"/>
      <c r="N1080" s="54"/>
      <c r="O1080" s="54"/>
      <c r="P1080" s="54"/>
      <c r="Q1080" s="54"/>
      <c r="R1080" s="54"/>
      <c r="S1080" s="54"/>
      <c r="T1080" s="54"/>
      <c r="U1080" s="54"/>
      <c r="V1080" s="54"/>
      <c r="W1080" s="54"/>
      <c r="X1080" s="54"/>
      <c r="Y1080" s="54"/>
      <c r="Z1080" s="54"/>
      <c r="AA1080" s="54"/>
      <c r="AB1080" s="54"/>
      <c r="AC1080" s="54"/>
      <c r="AD1080" s="54"/>
      <c r="AE1080" s="54"/>
      <c r="AF1080" s="54"/>
      <c r="AG1080" s="54"/>
    </row>
    <row r="1081" spans="1:33">
      <c r="A1081" s="110"/>
      <c r="B1081" s="111"/>
      <c r="C1081" s="112"/>
      <c r="D1081" s="113"/>
      <c r="E1081" s="50"/>
      <c r="F1081" s="114"/>
      <c r="G1081" s="115"/>
      <c r="H1081" s="55"/>
      <c r="I1081" s="112"/>
      <c r="J1081" s="54"/>
      <c r="K1081" s="54"/>
      <c r="L1081" s="54"/>
      <c r="M1081" s="54"/>
      <c r="N1081" s="54"/>
      <c r="O1081" s="54"/>
      <c r="P1081" s="54"/>
      <c r="Q1081" s="54"/>
      <c r="R1081" s="54"/>
      <c r="S1081" s="54"/>
      <c r="T1081" s="54"/>
      <c r="U1081" s="54"/>
      <c r="V1081" s="54"/>
      <c r="W1081" s="54"/>
      <c r="X1081" s="54"/>
      <c r="Y1081" s="54"/>
      <c r="Z1081" s="54"/>
      <c r="AA1081" s="54"/>
      <c r="AB1081" s="54"/>
      <c r="AC1081" s="54"/>
      <c r="AD1081" s="54"/>
      <c r="AE1081" s="54"/>
      <c r="AF1081" s="54"/>
      <c r="AG1081" s="54"/>
    </row>
    <row r="1082" spans="1:33">
      <c r="A1082" s="110"/>
      <c r="B1082" s="111"/>
      <c r="C1082" s="112"/>
      <c r="D1082" s="113"/>
      <c r="E1082" s="50"/>
      <c r="F1082" s="114"/>
      <c r="G1082" s="115"/>
      <c r="H1082" s="55"/>
      <c r="I1082" s="112"/>
      <c r="J1082" s="54"/>
      <c r="K1082" s="54"/>
      <c r="L1082" s="54"/>
      <c r="M1082" s="54"/>
      <c r="N1082" s="54"/>
      <c r="O1082" s="54"/>
      <c r="P1082" s="54"/>
      <c r="Q1082" s="54"/>
      <c r="R1082" s="54"/>
      <c r="S1082" s="54"/>
      <c r="T1082" s="54"/>
      <c r="U1082" s="54"/>
      <c r="V1082" s="54"/>
      <c r="W1082" s="54"/>
      <c r="X1082" s="54"/>
      <c r="Y1082" s="54"/>
      <c r="Z1082" s="54"/>
      <c r="AA1082" s="54"/>
      <c r="AB1082" s="54"/>
      <c r="AC1082" s="54"/>
      <c r="AD1082" s="54"/>
      <c r="AE1082" s="54"/>
      <c r="AF1082" s="54"/>
      <c r="AG1082" s="54"/>
    </row>
    <row r="1083" spans="1:33">
      <c r="A1083" s="110"/>
      <c r="B1083" s="111"/>
      <c r="C1083" s="112"/>
      <c r="D1083" s="113"/>
      <c r="E1083" s="50"/>
      <c r="F1083" s="114"/>
      <c r="G1083" s="115"/>
      <c r="H1083" s="55"/>
      <c r="I1083" s="112"/>
      <c r="J1083" s="54"/>
      <c r="K1083" s="54"/>
      <c r="L1083" s="54"/>
      <c r="M1083" s="54"/>
      <c r="N1083" s="54"/>
      <c r="O1083" s="54"/>
      <c r="P1083" s="54"/>
      <c r="Q1083" s="54"/>
      <c r="R1083" s="54"/>
      <c r="S1083" s="54"/>
      <c r="T1083" s="54"/>
      <c r="U1083" s="54"/>
      <c r="V1083" s="54"/>
      <c r="W1083" s="54"/>
      <c r="X1083" s="54"/>
      <c r="Y1083" s="54"/>
      <c r="Z1083" s="54"/>
      <c r="AA1083" s="54"/>
      <c r="AB1083" s="54"/>
      <c r="AC1083" s="54"/>
      <c r="AD1083" s="54"/>
      <c r="AE1083" s="54"/>
      <c r="AF1083" s="54"/>
      <c r="AG1083" s="54"/>
    </row>
    <row r="1084" spans="1:33">
      <c r="A1084" s="110"/>
      <c r="B1084" s="111"/>
      <c r="C1084" s="112"/>
      <c r="D1084" s="113"/>
      <c r="E1084" s="50"/>
      <c r="F1084" s="114"/>
      <c r="G1084" s="115"/>
      <c r="H1084" s="55"/>
      <c r="I1084" s="112"/>
      <c r="J1084" s="54"/>
      <c r="K1084" s="54"/>
      <c r="L1084" s="54"/>
      <c r="M1084" s="54"/>
      <c r="N1084" s="54"/>
      <c r="O1084" s="54"/>
      <c r="P1084" s="54"/>
      <c r="Q1084" s="54"/>
      <c r="R1084" s="54"/>
      <c r="S1084" s="54"/>
      <c r="T1084" s="54"/>
      <c r="U1084" s="54"/>
      <c r="V1084" s="54"/>
      <c r="W1084" s="54"/>
      <c r="X1084" s="54"/>
      <c r="Y1084" s="54"/>
      <c r="Z1084" s="54"/>
      <c r="AA1084" s="54"/>
      <c r="AB1084" s="54"/>
      <c r="AC1084" s="54"/>
      <c r="AD1084" s="54"/>
      <c r="AE1084" s="54"/>
      <c r="AF1084" s="54"/>
      <c r="AG1084" s="54"/>
    </row>
    <row r="1085" spans="1:33">
      <c r="A1085" s="110"/>
      <c r="B1085" s="111"/>
      <c r="C1085" s="112"/>
      <c r="D1085" s="113"/>
      <c r="E1085" s="50"/>
      <c r="F1085" s="114"/>
      <c r="G1085" s="115"/>
      <c r="H1085" s="55"/>
      <c r="I1085" s="112"/>
      <c r="J1085" s="54"/>
      <c r="K1085" s="54"/>
      <c r="L1085" s="54"/>
      <c r="M1085" s="54"/>
      <c r="N1085" s="54"/>
      <c r="O1085" s="54"/>
      <c r="P1085" s="54"/>
      <c r="Q1085" s="54"/>
      <c r="R1085" s="54"/>
      <c r="S1085" s="54"/>
      <c r="T1085" s="54"/>
      <c r="U1085" s="54"/>
      <c r="V1085" s="54"/>
      <c r="W1085" s="54"/>
      <c r="X1085" s="54"/>
      <c r="Y1085" s="54"/>
      <c r="Z1085" s="54"/>
      <c r="AA1085" s="54"/>
      <c r="AB1085" s="54"/>
      <c r="AC1085" s="54"/>
      <c r="AD1085" s="54"/>
      <c r="AE1085" s="54"/>
      <c r="AF1085" s="54"/>
      <c r="AG1085" s="54"/>
    </row>
    <row r="1086" spans="1:33">
      <c r="A1086" s="110"/>
      <c r="B1086" s="111"/>
      <c r="C1086" s="112"/>
      <c r="D1086" s="113"/>
      <c r="E1086" s="50"/>
      <c r="F1086" s="114"/>
      <c r="G1086" s="115"/>
      <c r="H1086" s="55"/>
      <c r="I1086" s="112"/>
      <c r="J1086" s="54"/>
      <c r="K1086" s="54"/>
      <c r="L1086" s="54"/>
      <c r="M1086" s="54"/>
      <c r="N1086" s="54"/>
      <c r="O1086" s="54"/>
      <c r="P1086" s="54"/>
      <c r="Q1086" s="54"/>
      <c r="R1086" s="54"/>
      <c r="S1086" s="54"/>
      <c r="T1086" s="54"/>
      <c r="U1086" s="54"/>
      <c r="V1086" s="54"/>
      <c r="W1086" s="54"/>
      <c r="X1086" s="54"/>
      <c r="Y1086" s="54"/>
      <c r="Z1086" s="54"/>
      <c r="AA1086" s="54"/>
      <c r="AB1086" s="54"/>
      <c r="AC1086" s="54"/>
      <c r="AD1086" s="54"/>
      <c r="AE1086" s="54"/>
      <c r="AF1086" s="54"/>
      <c r="AG1086" s="54"/>
    </row>
    <row r="1087" spans="1:33">
      <c r="A1087" s="110"/>
      <c r="B1087" s="111"/>
      <c r="C1087" s="112"/>
      <c r="D1087" s="113"/>
      <c r="E1087" s="50"/>
      <c r="F1087" s="114"/>
      <c r="G1087" s="115"/>
      <c r="H1087" s="55"/>
      <c r="I1087" s="112"/>
      <c r="J1087" s="54"/>
      <c r="K1087" s="54"/>
      <c r="L1087" s="54"/>
      <c r="M1087" s="54"/>
      <c r="N1087" s="54"/>
      <c r="O1087" s="54"/>
      <c r="P1087" s="54"/>
      <c r="Q1087" s="54"/>
      <c r="R1087" s="54"/>
      <c r="S1087" s="54"/>
      <c r="T1087" s="54"/>
      <c r="U1087" s="54"/>
      <c r="V1087" s="54"/>
      <c r="W1087" s="54"/>
      <c r="X1087" s="54"/>
      <c r="Y1087" s="54"/>
      <c r="Z1087" s="54"/>
      <c r="AA1087" s="54"/>
      <c r="AB1087" s="54"/>
      <c r="AC1087" s="54"/>
      <c r="AD1087" s="54"/>
      <c r="AE1087" s="54"/>
      <c r="AF1087" s="54"/>
      <c r="AG1087" s="54"/>
    </row>
    <row r="1088" spans="1:33">
      <c r="A1088" s="110"/>
      <c r="B1088" s="111"/>
      <c r="C1088" s="112"/>
      <c r="D1088" s="113"/>
      <c r="E1088" s="50"/>
      <c r="F1088" s="114"/>
      <c r="G1088" s="115"/>
      <c r="H1088" s="55"/>
      <c r="I1088" s="112"/>
      <c r="J1088" s="54"/>
      <c r="K1088" s="54"/>
      <c r="L1088" s="54"/>
      <c r="M1088" s="54"/>
      <c r="N1088" s="54"/>
      <c r="O1088" s="54"/>
      <c r="P1088" s="54"/>
      <c r="Q1088" s="54"/>
      <c r="R1088" s="54"/>
      <c r="S1088" s="54"/>
      <c r="T1088" s="54"/>
      <c r="U1088" s="54"/>
      <c r="V1088" s="54"/>
      <c r="W1088" s="54"/>
      <c r="X1088" s="54"/>
      <c r="Y1088" s="54"/>
      <c r="Z1088" s="54"/>
      <c r="AA1088" s="54"/>
      <c r="AB1088" s="54"/>
      <c r="AC1088" s="54"/>
      <c r="AD1088" s="54"/>
      <c r="AE1088" s="54"/>
      <c r="AF1088" s="54"/>
      <c r="AG1088" s="54"/>
    </row>
    <row r="1089" spans="1:33">
      <c r="A1089" s="110"/>
      <c r="B1089" s="111"/>
      <c r="C1089" s="112"/>
      <c r="D1089" s="113"/>
      <c r="E1089" s="50"/>
      <c r="F1089" s="114"/>
      <c r="G1089" s="115"/>
      <c r="H1089" s="55"/>
      <c r="I1089" s="112"/>
      <c r="J1089" s="54"/>
      <c r="K1089" s="54"/>
      <c r="L1089" s="54"/>
      <c r="M1089" s="54"/>
      <c r="N1089" s="54"/>
      <c r="O1089" s="54"/>
      <c r="P1089" s="54"/>
      <c r="Q1089" s="54"/>
      <c r="R1089" s="54"/>
      <c r="S1089" s="54"/>
      <c r="T1089" s="54"/>
      <c r="U1089" s="54"/>
      <c r="V1089" s="54"/>
      <c r="W1089" s="54"/>
      <c r="X1089" s="54"/>
      <c r="Y1089" s="54"/>
      <c r="Z1089" s="54"/>
      <c r="AA1089" s="54"/>
      <c r="AB1089" s="54"/>
      <c r="AC1089" s="54"/>
      <c r="AD1089" s="54"/>
      <c r="AE1089" s="54"/>
      <c r="AF1089" s="54"/>
      <c r="AG1089" s="54"/>
    </row>
    <row r="1090" spans="1:33">
      <c r="A1090" s="110"/>
      <c r="B1090" s="111"/>
      <c r="C1090" s="112"/>
      <c r="D1090" s="113"/>
      <c r="E1090" s="50"/>
      <c r="F1090" s="114"/>
      <c r="G1090" s="115"/>
      <c r="H1090" s="55"/>
      <c r="I1090" s="112"/>
      <c r="J1090" s="54"/>
      <c r="K1090" s="54"/>
      <c r="L1090" s="54"/>
      <c r="M1090" s="54"/>
      <c r="N1090" s="54"/>
      <c r="O1090" s="54"/>
      <c r="P1090" s="54"/>
      <c r="Q1090" s="54"/>
      <c r="R1090" s="54"/>
      <c r="S1090" s="54"/>
      <c r="T1090" s="54"/>
      <c r="U1090" s="54"/>
      <c r="V1090" s="54"/>
      <c r="W1090" s="54"/>
      <c r="X1090" s="54"/>
      <c r="Y1090" s="54"/>
      <c r="Z1090" s="54"/>
      <c r="AA1090" s="54"/>
      <c r="AB1090" s="54"/>
      <c r="AC1090" s="54"/>
      <c r="AD1090" s="54"/>
      <c r="AE1090" s="54"/>
      <c r="AF1090" s="54"/>
      <c r="AG1090" s="54"/>
    </row>
    <row r="1091" spans="1:33">
      <c r="A1091" s="110"/>
      <c r="B1091" s="111"/>
      <c r="C1091" s="112"/>
      <c r="D1091" s="113"/>
      <c r="E1091" s="50"/>
      <c r="F1091" s="114"/>
      <c r="G1091" s="115"/>
      <c r="H1091" s="55"/>
      <c r="I1091" s="112"/>
      <c r="J1091" s="54"/>
      <c r="K1091" s="54"/>
      <c r="L1091" s="54"/>
      <c r="M1091" s="54"/>
      <c r="N1091" s="54"/>
      <c r="O1091" s="54"/>
      <c r="P1091" s="54"/>
      <c r="Q1091" s="54"/>
      <c r="R1091" s="54"/>
      <c r="S1091" s="54"/>
      <c r="T1091" s="54"/>
      <c r="U1091" s="54"/>
      <c r="V1091" s="54"/>
      <c r="W1091" s="54"/>
      <c r="X1091" s="54"/>
      <c r="Y1091" s="54"/>
      <c r="Z1091" s="54"/>
      <c r="AA1091" s="54"/>
      <c r="AB1091" s="54"/>
      <c r="AC1091" s="54"/>
      <c r="AD1091" s="54"/>
      <c r="AE1091" s="54"/>
      <c r="AF1091" s="54"/>
      <c r="AG1091" s="54"/>
    </row>
    <row r="1092" spans="1:33">
      <c r="A1092" s="110"/>
      <c r="B1092" s="111"/>
      <c r="C1092" s="112"/>
      <c r="D1092" s="113"/>
      <c r="E1092" s="50"/>
      <c r="F1092" s="114"/>
      <c r="G1092" s="115"/>
      <c r="H1092" s="55"/>
      <c r="I1092" s="112"/>
      <c r="J1092" s="54"/>
      <c r="K1092" s="54"/>
      <c r="L1092" s="54"/>
      <c r="M1092" s="54"/>
      <c r="N1092" s="54"/>
      <c r="O1092" s="54"/>
      <c r="P1092" s="54"/>
      <c r="Q1092" s="54"/>
      <c r="R1092" s="54"/>
      <c r="S1092" s="54"/>
      <c r="T1092" s="54"/>
      <c r="U1092" s="54"/>
      <c r="V1092" s="54"/>
      <c r="W1092" s="54"/>
      <c r="X1092" s="54"/>
      <c r="Y1092" s="54"/>
      <c r="Z1092" s="54"/>
      <c r="AA1092" s="54"/>
      <c r="AB1092" s="54"/>
      <c r="AC1092" s="54"/>
      <c r="AD1092" s="54"/>
      <c r="AE1092" s="54"/>
      <c r="AF1092" s="54"/>
      <c r="AG1092" s="54"/>
    </row>
    <row r="1093" spans="1:33">
      <c r="A1093" s="110"/>
      <c r="B1093" s="111"/>
      <c r="C1093" s="112"/>
      <c r="D1093" s="113"/>
      <c r="E1093" s="50"/>
      <c r="F1093" s="114"/>
      <c r="G1093" s="115"/>
      <c r="H1093" s="55"/>
      <c r="I1093" s="112"/>
      <c r="J1093" s="54"/>
      <c r="K1093" s="54"/>
      <c r="L1093" s="54"/>
      <c r="M1093" s="54"/>
      <c r="N1093" s="54"/>
      <c r="O1093" s="54"/>
      <c r="P1093" s="54"/>
      <c r="Q1093" s="54"/>
      <c r="R1093" s="54"/>
      <c r="S1093" s="54"/>
      <c r="T1093" s="54"/>
      <c r="U1093" s="54"/>
      <c r="V1093" s="54"/>
      <c r="W1093" s="54"/>
      <c r="X1093" s="54"/>
      <c r="Y1093" s="54"/>
      <c r="Z1093" s="54"/>
      <c r="AA1093" s="54"/>
      <c r="AB1093" s="54"/>
      <c r="AC1093" s="54"/>
      <c r="AD1093" s="54"/>
      <c r="AE1093" s="54"/>
      <c r="AF1093" s="54"/>
      <c r="AG1093" s="54"/>
    </row>
    <row r="1094" spans="1:33">
      <c r="A1094" s="110"/>
      <c r="B1094" s="111"/>
      <c r="C1094" s="112"/>
      <c r="D1094" s="113"/>
      <c r="E1094" s="50"/>
      <c r="F1094" s="114"/>
      <c r="G1094" s="115"/>
      <c r="H1094" s="55"/>
      <c r="I1094" s="112"/>
      <c r="J1094" s="54"/>
      <c r="K1094" s="54"/>
      <c r="L1094" s="54"/>
      <c r="M1094" s="54"/>
      <c r="N1094" s="54"/>
      <c r="O1094" s="54"/>
      <c r="P1094" s="54"/>
      <c r="Q1094" s="54"/>
      <c r="R1094" s="54"/>
      <c r="S1094" s="54"/>
      <c r="T1094" s="54"/>
      <c r="U1094" s="54"/>
      <c r="V1094" s="54"/>
      <c r="W1094" s="54"/>
      <c r="X1094" s="54"/>
      <c r="Y1094" s="54"/>
      <c r="Z1094" s="54"/>
      <c r="AA1094" s="54"/>
      <c r="AB1094" s="54"/>
      <c r="AC1094" s="54"/>
      <c r="AD1094" s="54"/>
      <c r="AE1094" s="54"/>
      <c r="AF1094" s="54"/>
      <c r="AG1094" s="54"/>
    </row>
    <row r="1095" spans="1:33">
      <c r="A1095" s="110"/>
      <c r="B1095" s="111"/>
      <c r="C1095" s="112"/>
      <c r="D1095" s="113"/>
      <c r="E1095" s="50"/>
      <c r="F1095" s="114"/>
      <c r="G1095" s="115"/>
      <c r="H1095" s="55"/>
      <c r="I1095" s="112"/>
      <c r="J1095" s="54"/>
      <c r="K1095" s="54"/>
      <c r="L1095" s="54"/>
      <c r="M1095" s="54"/>
      <c r="N1095" s="54"/>
      <c r="O1095" s="54"/>
      <c r="P1095" s="54"/>
      <c r="Q1095" s="54"/>
      <c r="R1095" s="54"/>
      <c r="S1095" s="54"/>
      <c r="T1095" s="54"/>
      <c r="U1095" s="54"/>
      <c r="V1095" s="54"/>
      <c r="W1095" s="54"/>
      <c r="X1095" s="54"/>
      <c r="Y1095" s="54"/>
      <c r="Z1095" s="54"/>
      <c r="AA1095" s="54"/>
      <c r="AB1095" s="54"/>
      <c r="AC1095" s="54"/>
      <c r="AD1095" s="54"/>
      <c r="AE1095" s="54"/>
      <c r="AF1095" s="54"/>
      <c r="AG1095" s="54"/>
    </row>
    <row r="1096" spans="1:33">
      <c r="A1096" s="110"/>
      <c r="B1096" s="111"/>
      <c r="C1096" s="112"/>
      <c r="D1096" s="113"/>
      <c r="E1096" s="50"/>
      <c r="F1096" s="114"/>
      <c r="G1096" s="115"/>
      <c r="H1096" s="55"/>
      <c r="I1096" s="112"/>
      <c r="J1096" s="54"/>
      <c r="K1096" s="54"/>
      <c r="L1096" s="54"/>
      <c r="M1096" s="54"/>
      <c r="N1096" s="54"/>
      <c r="O1096" s="54"/>
      <c r="P1096" s="54"/>
      <c r="Q1096" s="54"/>
      <c r="R1096" s="54"/>
      <c r="S1096" s="54"/>
      <c r="T1096" s="54"/>
      <c r="U1096" s="54"/>
      <c r="V1096" s="54"/>
      <c r="W1096" s="54"/>
      <c r="X1096" s="54"/>
      <c r="Y1096" s="54"/>
      <c r="Z1096" s="54"/>
      <c r="AA1096" s="54"/>
      <c r="AB1096" s="54"/>
      <c r="AC1096" s="54"/>
      <c r="AD1096" s="54"/>
      <c r="AE1096" s="54"/>
      <c r="AF1096" s="54"/>
      <c r="AG1096" s="54"/>
    </row>
    <row r="1097" spans="1:33">
      <c r="A1097" s="110"/>
      <c r="B1097" s="111"/>
      <c r="C1097" s="112"/>
      <c r="D1097" s="113"/>
      <c r="E1097" s="50"/>
      <c r="F1097" s="114"/>
      <c r="G1097" s="115"/>
      <c r="H1097" s="55"/>
      <c r="I1097" s="112"/>
      <c r="J1097" s="54"/>
      <c r="K1097" s="54"/>
      <c r="L1097" s="54"/>
      <c r="M1097" s="54"/>
      <c r="N1097" s="54"/>
      <c r="O1097" s="54"/>
      <c r="P1097" s="54"/>
      <c r="Q1097" s="54"/>
      <c r="R1097" s="54"/>
      <c r="S1097" s="54"/>
      <c r="T1097" s="54"/>
      <c r="U1097" s="54"/>
      <c r="V1097" s="54"/>
      <c r="W1097" s="54"/>
      <c r="X1097" s="54"/>
      <c r="Y1097" s="54"/>
      <c r="Z1097" s="54"/>
      <c r="AA1097" s="54"/>
      <c r="AB1097" s="54"/>
      <c r="AC1097" s="54"/>
      <c r="AD1097" s="54"/>
      <c r="AE1097" s="54"/>
      <c r="AF1097" s="54"/>
      <c r="AG1097" s="54"/>
    </row>
    <row r="1098" spans="1:33">
      <c r="A1098" s="110"/>
      <c r="B1098" s="111"/>
      <c r="C1098" s="112"/>
      <c r="D1098" s="113"/>
      <c r="E1098" s="50"/>
      <c r="F1098" s="114"/>
      <c r="G1098" s="115"/>
      <c r="H1098" s="55"/>
      <c r="I1098" s="112"/>
      <c r="J1098" s="54"/>
      <c r="K1098" s="54"/>
      <c r="L1098" s="54"/>
      <c r="M1098" s="54"/>
      <c r="N1098" s="54"/>
      <c r="O1098" s="54"/>
      <c r="P1098" s="54"/>
      <c r="Q1098" s="54"/>
      <c r="R1098" s="54"/>
      <c r="S1098" s="54"/>
      <c r="T1098" s="54"/>
      <c r="U1098" s="54"/>
      <c r="V1098" s="54"/>
      <c r="W1098" s="54"/>
      <c r="X1098" s="54"/>
      <c r="Y1098" s="54"/>
      <c r="Z1098" s="54"/>
      <c r="AA1098" s="54"/>
      <c r="AB1098" s="54"/>
      <c r="AC1098" s="54"/>
      <c r="AD1098" s="54"/>
      <c r="AE1098" s="54"/>
      <c r="AF1098" s="54"/>
      <c r="AG1098" s="54"/>
    </row>
    <row r="1099" spans="1:33">
      <c r="A1099" s="110"/>
      <c r="B1099" s="111"/>
      <c r="C1099" s="112"/>
      <c r="D1099" s="113"/>
      <c r="E1099" s="50"/>
      <c r="F1099" s="114"/>
      <c r="G1099" s="115"/>
      <c r="H1099" s="55"/>
      <c r="I1099" s="112"/>
      <c r="J1099" s="54"/>
      <c r="K1099" s="54"/>
      <c r="L1099" s="54"/>
      <c r="M1099" s="54"/>
      <c r="N1099" s="54"/>
      <c r="O1099" s="54"/>
      <c r="P1099" s="54"/>
      <c r="Q1099" s="54"/>
      <c r="R1099" s="54"/>
      <c r="S1099" s="54"/>
      <c r="T1099" s="54"/>
      <c r="U1099" s="54"/>
      <c r="V1099" s="54"/>
      <c r="W1099" s="54"/>
      <c r="X1099" s="54"/>
      <c r="Y1099" s="54"/>
      <c r="Z1099" s="54"/>
      <c r="AA1099" s="54"/>
      <c r="AB1099" s="54"/>
      <c r="AC1099" s="54"/>
      <c r="AD1099" s="54"/>
      <c r="AE1099" s="54"/>
      <c r="AF1099" s="54"/>
      <c r="AG1099" s="54"/>
    </row>
    <row r="1100" spans="1:33">
      <c r="A1100" s="110"/>
      <c r="B1100" s="111"/>
      <c r="C1100" s="112"/>
      <c r="D1100" s="113"/>
      <c r="E1100" s="50"/>
      <c r="F1100" s="114"/>
      <c r="G1100" s="115"/>
      <c r="H1100" s="55"/>
      <c r="I1100" s="112"/>
      <c r="J1100" s="54"/>
      <c r="K1100" s="54"/>
      <c r="L1100" s="54"/>
      <c r="M1100" s="54"/>
      <c r="N1100" s="54"/>
      <c r="O1100" s="54"/>
      <c r="P1100" s="54"/>
      <c r="Q1100" s="54"/>
      <c r="R1100" s="54"/>
      <c r="S1100" s="54"/>
      <c r="T1100" s="54"/>
      <c r="U1100" s="54"/>
      <c r="V1100" s="54"/>
      <c r="W1100" s="54"/>
      <c r="X1100" s="54"/>
      <c r="Y1100" s="54"/>
      <c r="Z1100" s="54"/>
      <c r="AA1100" s="54"/>
      <c r="AB1100" s="54"/>
      <c r="AC1100" s="54"/>
      <c r="AD1100" s="54"/>
      <c r="AE1100" s="54"/>
      <c r="AF1100" s="54"/>
      <c r="AG1100" s="54"/>
    </row>
    <row r="1101" spans="1:33">
      <c r="A1101" s="110"/>
      <c r="B1101" s="111"/>
      <c r="C1101" s="112"/>
      <c r="D1101" s="113"/>
      <c r="E1101" s="50"/>
      <c r="F1101" s="114"/>
      <c r="G1101" s="115"/>
      <c r="H1101" s="55"/>
      <c r="I1101" s="112"/>
      <c r="J1101" s="54"/>
      <c r="K1101" s="54"/>
      <c r="L1101" s="54"/>
      <c r="M1101" s="54"/>
      <c r="N1101" s="54"/>
      <c r="O1101" s="54"/>
      <c r="P1101" s="54"/>
      <c r="Q1101" s="54"/>
      <c r="R1101" s="54"/>
      <c r="S1101" s="54"/>
      <c r="T1101" s="54"/>
      <c r="U1101" s="54"/>
      <c r="V1101" s="54"/>
      <c r="W1101" s="54"/>
      <c r="X1101" s="54"/>
      <c r="Y1101" s="54"/>
      <c r="Z1101" s="54"/>
      <c r="AA1101" s="54"/>
      <c r="AB1101" s="54"/>
      <c r="AC1101" s="54"/>
      <c r="AD1101" s="54"/>
      <c r="AE1101" s="54"/>
      <c r="AF1101" s="54"/>
      <c r="AG1101" s="54"/>
    </row>
    <row r="1102" spans="1:33">
      <c r="A1102" s="110"/>
      <c r="B1102" s="111"/>
      <c r="C1102" s="112"/>
      <c r="D1102" s="113"/>
      <c r="E1102" s="50"/>
      <c r="F1102" s="114"/>
      <c r="G1102" s="115"/>
      <c r="H1102" s="55"/>
      <c r="I1102" s="112"/>
      <c r="J1102" s="54"/>
      <c r="K1102" s="54"/>
      <c r="L1102" s="54"/>
      <c r="M1102" s="54"/>
      <c r="N1102" s="54"/>
      <c r="O1102" s="54"/>
      <c r="P1102" s="54"/>
      <c r="Q1102" s="54"/>
      <c r="R1102" s="54"/>
      <c r="S1102" s="54"/>
      <c r="T1102" s="54"/>
      <c r="U1102" s="54"/>
      <c r="V1102" s="54"/>
      <c r="W1102" s="54"/>
      <c r="X1102" s="54"/>
      <c r="Y1102" s="54"/>
      <c r="Z1102" s="54"/>
      <c r="AA1102" s="54"/>
      <c r="AB1102" s="54"/>
      <c r="AC1102" s="54"/>
      <c r="AD1102" s="54"/>
      <c r="AE1102" s="54"/>
      <c r="AF1102" s="54"/>
      <c r="AG1102" s="54"/>
    </row>
    <row r="1103" spans="1:33">
      <c r="A1103" s="110"/>
      <c r="B1103" s="111"/>
      <c r="C1103" s="112"/>
      <c r="D1103" s="113"/>
      <c r="E1103" s="50"/>
      <c r="F1103" s="114"/>
      <c r="G1103" s="115"/>
      <c r="H1103" s="55"/>
      <c r="I1103" s="112"/>
      <c r="J1103" s="54"/>
      <c r="K1103" s="54"/>
      <c r="L1103" s="54"/>
      <c r="M1103" s="54"/>
      <c r="N1103" s="54"/>
      <c r="O1103" s="54"/>
      <c r="P1103" s="54"/>
      <c r="Q1103" s="54"/>
      <c r="R1103" s="54"/>
      <c r="S1103" s="54"/>
      <c r="T1103" s="54"/>
      <c r="U1103" s="54"/>
      <c r="V1103" s="54"/>
      <c r="W1103" s="54"/>
      <c r="X1103" s="54"/>
      <c r="Y1103" s="54"/>
      <c r="Z1103" s="54"/>
      <c r="AA1103" s="54"/>
      <c r="AB1103" s="54"/>
      <c r="AC1103" s="54"/>
      <c r="AD1103" s="54"/>
      <c r="AE1103" s="54"/>
      <c r="AF1103" s="54"/>
      <c r="AG1103" s="54"/>
    </row>
    <row r="1104" spans="1:33">
      <c r="A1104" s="110"/>
      <c r="B1104" s="111"/>
      <c r="C1104" s="112"/>
      <c r="D1104" s="113"/>
      <c r="E1104" s="50"/>
      <c r="F1104" s="114"/>
      <c r="G1104" s="115"/>
      <c r="H1104" s="55"/>
      <c r="I1104" s="112"/>
      <c r="J1104" s="54"/>
      <c r="K1104" s="54"/>
      <c r="L1104" s="54"/>
      <c r="M1104" s="54"/>
      <c r="N1104" s="54"/>
      <c r="O1104" s="54"/>
      <c r="P1104" s="54"/>
      <c r="Q1104" s="54"/>
      <c r="R1104" s="54"/>
      <c r="S1104" s="54"/>
      <c r="T1104" s="54"/>
      <c r="U1104" s="54"/>
      <c r="V1104" s="54"/>
      <c r="W1104" s="54"/>
      <c r="X1104" s="54"/>
      <c r="Y1104" s="54"/>
      <c r="Z1104" s="54"/>
      <c r="AA1104" s="54"/>
      <c r="AB1104" s="54"/>
      <c r="AC1104" s="54"/>
      <c r="AD1104" s="54"/>
      <c r="AE1104" s="54"/>
      <c r="AF1104" s="54"/>
      <c r="AG1104" s="54"/>
    </row>
    <row r="1105" spans="1:33">
      <c r="A1105" s="110"/>
      <c r="B1105" s="111"/>
      <c r="C1105" s="112"/>
      <c r="D1105" s="113"/>
      <c r="E1105" s="50"/>
      <c r="F1105" s="114"/>
      <c r="G1105" s="115"/>
      <c r="H1105" s="55"/>
      <c r="I1105" s="112"/>
      <c r="J1105" s="54"/>
      <c r="K1105" s="54"/>
      <c r="L1105" s="54"/>
      <c r="M1105" s="54"/>
      <c r="N1105" s="54"/>
      <c r="O1105" s="54"/>
      <c r="P1105" s="54"/>
      <c r="Q1105" s="54"/>
      <c r="R1105" s="54"/>
      <c r="S1105" s="54"/>
      <c r="T1105" s="54"/>
      <c r="U1105" s="54"/>
      <c r="V1105" s="54"/>
      <c r="W1105" s="54"/>
      <c r="X1105" s="54"/>
      <c r="Y1105" s="54"/>
      <c r="Z1105" s="54"/>
      <c r="AA1105" s="54"/>
      <c r="AB1105" s="54"/>
      <c r="AC1105" s="54"/>
      <c r="AD1105" s="54"/>
      <c r="AE1105" s="54"/>
      <c r="AF1105" s="54"/>
      <c r="AG1105" s="54"/>
    </row>
    <row r="1106" spans="1:33">
      <c r="A1106" s="110"/>
      <c r="B1106" s="111"/>
      <c r="C1106" s="112"/>
      <c r="D1106" s="113"/>
      <c r="E1106" s="50"/>
      <c r="F1106" s="114"/>
      <c r="G1106" s="115"/>
      <c r="H1106" s="55"/>
      <c r="I1106" s="112"/>
      <c r="J1106" s="54"/>
      <c r="K1106" s="54"/>
      <c r="L1106" s="54"/>
      <c r="M1106" s="54"/>
      <c r="N1106" s="54"/>
      <c r="O1106" s="54"/>
      <c r="P1106" s="54"/>
      <c r="Q1106" s="54"/>
      <c r="R1106" s="54"/>
      <c r="S1106" s="54"/>
      <c r="T1106" s="54"/>
      <c r="U1106" s="54"/>
      <c r="V1106" s="54"/>
      <c r="W1106" s="54"/>
      <c r="X1106" s="54"/>
      <c r="Y1106" s="54"/>
      <c r="Z1106" s="54"/>
      <c r="AA1106" s="54"/>
      <c r="AB1106" s="54"/>
      <c r="AC1106" s="54"/>
      <c r="AD1106" s="54"/>
      <c r="AE1106" s="54"/>
      <c r="AF1106" s="54"/>
      <c r="AG1106" s="54"/>
    </row>
    <row r="1107" spans="1:33">
      <c r="A1107" s="110"/>
      <c r="B1107" s="111"/>
      <c r="C1107" s="112"/>
      <c r="D1107" s="113"/>
      <c r="E1107" s="50"/>
      <c r="F1107" s="114"/>
      <c r="G1107" s="115"/>
      <c r="H1107" s="55"/>
      <c r="I1107" s="112"/>
      <c r="J1107" s="54"/>
      <c r="K1107" s="54"/>
      <c r="L1107" s="54"/>
      <c r="M1107" s="54"/>
      <c r="N1107" s="54"/>
      <c r="O1107" s="54"/>
      <c r="P1107" s="54"/>
      <c r="Q1107" s="54"/>
      <c r="R1107" s="54"/>
      <c r="S1107" s="54"/>
      <c r="T1107" s="54"/>
      <c r="U1107" s="54"/>
      <c r="V1107" s="54"/>
      <c r="W1107" s="54"/>
      <c r="X1107" s="54"/>
      <c r="Y1107" s="54"/>
      <c r="Z1107" s="54"/>
      <c r="AA1107" s="54"/>
      <c r="AB1107" s="54"/>
      <c r="AC1107" s="54"/>
      <c r="AD1107" s="54"/>
      <c r="AE1107" s="54"/>
      <c r="AF1107" s="54"/>
      <c r="AG1107" s="54"/>
    </row>
    <row r="1108" spans="1:33">
      <c r="A1108" s="110"/>
      <c r="B1108" s="111"/>
      <c r="C1108" s="112"/>
      <c r="D1108" s="113"/>
      <c r="E1108" s="50"/>
      <c r="F1108" s="114"/>
      <c r="G1108" s="115"/>
      <c r="H1108" s="55"/>
      <c r="I1108" s="112"/>
      <c r="J1108" s="54"/>
      <c r="K1108" s="54"/>
      <c r="L1108" s="54"/>
      <c r="M1108" s="54"/>
      <c r="N1108" s="54"/>
      <c r="O1108" s="54"/>
      <c r="P1108" s="54"/>
      <c r="Q1108" s="54"/>
      <c r="R1108" s="54"/>
      <c r="S1108" s="54"/>
      <c r="T1108" s="54"/>
      <c r="U1108" s="54"/>
      <c r="V1108" s="54"/>
      <c r="W1108" s="54"/>
      <c r="X1108" s="54"/>
      <c r="Y1108" s="54"/>
      <c r="Z1108" s="54"/>
      <c r="AA1108" s="54"/>
      <c r="AB1108" s="54"/>
      <c r="AC1108" s="54"/>
      <c r="AD1108" s="54"/>
      <c r="AE1108" s="54"/>
      <c r="AF1108" s="54"/>
      <c r="AG1108" s="54"/>
    </row>
    <row r="1109" spans="1:33">
      <c r="A1109" s="110"/>
      <c r="B1109" s="111"/>
      <c r="C1109" s="112"/>
      <c r="D1109" s="113"/>
      <c r="E1109" s="50"/>
      <c r="F1109" s="114"/>
      <c r="G1109" s="115"/>
      <c r="H1109" s="55"/>
      <c r="I1109" s="112"/>
      <c r="J1109" s="54"/>
      <c r="K1109" s="54"/>
      <c r="L1109" s="54"/>
      <c r="M1109" s="54"/>
      <c r="N1109" s="54"/>
      <c r="O1109" s="54"/>
      <c r="P1109" s="54"/>
      <c r="Q1109" s="54"/>
      <c r="R1109" s="54"/>
      <c r="S1109" s="54"/>
      <c r="T1109" s="54"/>
      <c r="U1109" s="54"/>
      <c r="V1109" s="54"/>
      <c r="W1109" s="54"/>
      <c r="X1109" s="54"/>
      <c r="Y1109" s="54"/>
      <c r="Z1109" s="54"/>
      <c r="AA1109" s="54"/>
      <c r="AB1109" s="54"/>
      <c r="AC1109" s="54"/>
      <c r="AD1109" s="54"/>
      <c r="AE1109" s="54"/>
      <c r="AF1109" s="54"/>
      <c r="AG1109" s="54"/>
    </row>
    <row r="1110" spans="1:33">
      <c r="A1110" s="110"/>
      <c r="B1110" s="111"/>
      <c r="C1110" s="112"/>
      <c r="D1110" s="113"/>
      <c r="E1110" s="50"/>
      <c r="F1110" s="114"/>
      <c r="G1110" s="115"/>
      <c r="H1110" s="55"/>
      <c r="I1110" s="112"/>
      <c r="J1110" s="54"/>
      <c r="K1110" s="54"/>
      <c r="L1110" s="54"/>
      <c r="M1110" s="54"/>
      <c r="N1110" s="54"/>
      <c r="O1110" s="54"/>
      <c r="P1110" s="54"/>
      <c r="Q1110" s="54"/>
      <c r="R1110" s="54"/>
      <c r="S1110" s="54"/>
      <c r="T1110" s="54"/>
      <c r="U1110" s="54"/>
      <c r="V1110" s="54"/>
      <c r="W1110" s="54"/>
      <c r="X1110" s="54"/>
      <c r="Y1110" s="54"/>
      <c r="Z1110" s="54"/>
      <c r="AA1110" s="54"/>
      <c r="AB1110" s="54"/>
      <c r="AC1110" s="54"/>
      <c r="AD1110" s="54"/>
      <c r="AE1110" s="54"/>
      <c r="AF1110" s="54"/>
      <c r="AG1110" s="54"/>
    </row>
    <row r="1111" spans="1:33">
      <c r="A1111" s="110"/>
      <c r="B1111" s="111"/>
      <c r="C1111" s="112"/>
      <c r="D1111" s="113"/>
      <c r="E1111" s="50"/>
      <c r="F1111" s="114"/>
      <c r="G1111" s="115"/>
      <c r="H1111" s="55"/>
      <c r="I1111" s="112"/>
      <c r="J1111" s="54"/>
      <c r="K1111" s="54"/>
      <c r="L1111" s="54"/>
      <c r="M1111" s="54"/>
      <c r="N1111" s="54"/>
      <c r="O1111" s="54"/>
      <c r="P1111" s="54"/>
      <c r="Q1111" s="54"/>
      <c r="R1111" s="54"/>
      <c r="S1111" s="54"/>
      <c r="T1111" s="54"/>
      <c r="U1111" s="54"/>
      <c r="V1111" s="54"/>
      <c r="W1111" s="54"/>
      <c r="X1111" s="54"/>
      <c r="Y1111" s="54"/>
      <c r="Z1111" s="54"/>
      <c r="AA1111" s="54"/>
      <c r="AB1111" s="54"/>
      <c r="AC1111" s="54"/>
      <c r="AD1111" s="54"/>
      <c r="AE1111" s="54"/>
      <c r="AF1111" s="54"/>
      <c r="AG1111" s="54"/>
    </row>
    <row r="1112" spans="1:33">
      <c r="A1112" s="110"/>
      <c r="B1112" s="111"/>
      <c r="C1112" s="112"/>
      <c r="D1112" s="113"/>
      <c r="E1112" s="50"/>
      <c r="F1112" s="114"/>
      <c r="G1112" s="115"/>
      <c r="H1112" s="55"/>
      <c r="I1112" s="112"/>
      <c r="J1112" s="54"/>
      <c r="K1112" s="54"/>
      <c r="L1112" s="54"/>
      <c r="M1112" s="54"/>
      <c r="N1112" s="54"/>
      <c r="O1112" s="54"/>
      <c r="P1112" s="54"/>
      <c r="Q1112" s="54"/>
      <c r="R1112" s="54"/>
      <c r="S1112" s="54"/>
      <c r="T1112" s="54"/>
      <c r="U1112" s="54"/>
      <c r="V1112" s="54"/>
      <c r="W1112" s="54"/>
      <c r="X1112" s="54"/>
      <c r="Y1112" s="54"/>
      <c r="Z1112" s="54"/>
      <c r="AA1112" s="54"/>
      <c r="AB1112" s="54"/>
      <c r="AC1112" s="54"/>
      <c r="AD1112" s="54"/>
      <c r="AE1112" s="54"/>
      <c r="AF1112" s="54"/>
      <c r="AG1112" s="54"/>
    </row>
    <row r="1113" spans="1:33">
      <c r="A1113" s="110"/>
      <c r="B1113" s="111"/>
      <c r="C1113" s="112"/>
      <c r="D1113" s="113"/>
      <c r="E1113" s="50"/>
      <c r="F1113" s="114"/>
      <c r="G1113" s="115"/>
      <c r="H1113" s="55"/>
      <c r="I1113" s="112"/>
      <c r="J1113" s="54"/>
      <c r="K1113" s="54"/>
      <c r="L1113" s="54"/>
      <c r="M1113" s="54"/>
      <c r="N1113" s="54"/>
      <c r="O1113" s="54"/>
      <c r="P1113" s="54"/>
      <c r="Q1113" s="54"/>
      <c r="R1113" s="54"/>
      <c r="S1113" s="54"/>
      <c r="T1113" s="54"/>
      <c r="U1113" s="54"/>
      <c r="V1113" s="54"/>
      <c r="W1113" s="54"/>
      <c r="X1113" s="54"/>
      <c r="Y1113" s="54"/>
      <c r="Z1113" s="54"/>
      <c r="AA1113" s="54"/>
      <c r="AB1113" s="54"/>
      <c r="AC1113" s="54"/>
      <c r="AD1113" s="54"/>
      <c r="AE1113" s="54"/>
      <c r="AF1113" s="54"/>
      <c r="AG1113" s="54"/>
    </row>
    <row r="1114" spans="1:33">
      <c r="A1114" s="110"/>
      <c r="B1114" s="111"/>
      <c r="C1114" s="112"/>
      <c r="D1114" s="113"/>
      <c r="E1114" s="50"/>
      <c r="F1114" s="114"/>
      <c r="G1114" s="115"/>
      <c r="H1114" s="55"/>
      <c r="I1114" s="112"/>
      <c r="J1114" s="54"/>
      <c r="K1114" s="54"/>
      <c r="L1114" s="54"/>
      <c r="M1114" s="54"/>
      <c r="N1114" s="54"/>
      <c r="O1114" s="54"/>
      <c r="P1114" s="54"/>
      <c r="Q1114" s="54"/>
      <c r="R1114" s="54"/>
      <c r="S1114" s="54"/>
      <c r="T1114" s="54"/>
      <c r="U1114" s="54"/>
      <c r="V1114" s="54"/>
      <c r="W1114" s="54"/>
      <c r="X1114" s="54"/>
      <c r="Y1114" s="54"/>
      <c r="Z1114" s="54"/>
      <c r="AA1114" s="54"/>
      <c r="AB1114" s="54"/>
      <c r="AC1114" s="54"/>
      <c r="AD1114" s="54"/>
      <c r="AE1114" s="54"/>
      <c r="AF1114" s="54"/>
      <c r="AG1114" s="54"/>
    </row>
    <row r="1115" spans="1:33">
      <c r="A1115" s="110"/>
      <c r="B1115" s="111"/>
      <c r="C1115" s="112"/>
      <c r="D1115" s="113"/>
      <c r="E1115" s="50"/>
      <c r="F1115" s="114"/>
      <c r="G1115" s="115"/>
      <c r="H1115" s="55"/>
      <c r="I1115" s="112"/>
      <c r="J1115" s="54"/>
      <c r="K1115" s="54"/>
      <c r="L1115" s="54"/>
      <c r="M1115" s="54"/>
      <c r="N1115" s="54"/>
      <c r="O1115" s="54"/>
      <c r="P1115" s="54"/>
      <c r="Q1115" s="54"/>
      <c r="R1115" s="54"/>
      <c r="S1115" s="54"/>
      <c r="T1115" s="54"/>
      <c r="U1115" s="54"/>
      <c r="V1115" s="54"/>
      <c r="W1115" s="54"/>
      <c r="X1115" s="54"/>
      <c r="Y1115" s="54"/>
      <c r="Z1115" s="54"/>
      <c r="AA1115" s="54"/>
      <c r="AB1115" s="54"/>
      <c r="AC1115" s="54"/>
      <c r="AD1115" s="54"/>
      <c r="AE1115" s="54"/>
      <c r="AF1115" s="54"/>
      <c r="AG1115" s="54"/>
    </row>
    <row r="1116" spans="1:33">
      <c r="A1116" s="110"/>
      <c r="B1116" s="111"/>
      <c r="C1116" s="112"/>
      <c r="D1116" s="113"/>
      <c r="E1116" s="50"/>
      <c r="F1116" s="114"/>
      <c r="G1116" s="115"/>
      <c r="H1116" s="55"/>
      <c r="I1116" s="112"/>
      <c r="J1116" s="54"/>
      <c r="K1116" s="54"/>
      <c r="L1116" s="54"/>
      <c r="M1116" s="54"/>
      <c r="N1116" s="54"/>
      <c r="O1116" s="54"/>
      <c r="P1116" s="54"/>
      <c r="Q1116" s="54"/>
      <c r="R1116" s="54"/>
      <c r="S1116" s="54"/>
      <c r="T1116" s="54"/>
      <c r="U1116" s="54"/>
      <c r="V1116" s="54"/>
      <c r="W1116" s="54"/>
      <c r="X1116" s="54"/>
      <c r="Y1116" s="54"/>
      <c r="Z1116" s="54"/>
      <c r="AA1116" s="54"/>
      <c r="AB1116" s="54"/>
      <c r="AC1116" s="54"/>
      <c r="AD1116" s="54"/>
      <c r="AE1116" s="54"/>
      <c r="AF1116" s="54"/>
      <c r="AG1116" s="54"/>
    </row>
    <row r="1117" spans="1:33">
      <c r="A1117" s="110"/>
      <c r="B1117" s="111"/>
      <c r="C1117" s="112"/>
      <c r="D1117" s="113"/>
      <c r="E1117" s="50"/>
      <c r="F1117" s="114"/>
      <c r="G1117" s="115"/>
      <c r="H1117" s="55"/>
      <c r="I1117" s="112"/>
      <c r="J1117" s="54"/>
      <c r="K1117" s="54"/>
      <c r="L1117" s="54"/>
      <c r="M1117" s="54"/>
      <c r="N1117" s="54"/>
      <c r="O1117" s="54"/>
      <c r="P1117" s="54"/>
      <c r="Q1117" s="54"/>
      <c r="R1117" s="54"/>
      <c r="S1117" s="54"/>
      <c r="T1117" s="54"/>
      <c r="U1117" s="54"/>
      <c r="V1117" s="54"/>
      <c r="W1117" s="54"/>
      <c r="X1117" s="54"/>
      <c r="Y1117" s="54"/>
      <c r="Z1117" s="54"/>
      <c r="AA1117" s="54"/>
      <c r="AB1117" s="54"/>
      <c r="AC1117" s="54"/>
      <c r="AD1117" s="54"/>
      <c r="AE1117" s="54"/>
      <c r="AF1117" s="54"/>
      <c r="AG1117" s="54"/>
    </row>
    <row r="1118" spans="1:33">
      <c r="A1118" s="110"/>
      <c r="B1118" s="111"/>
      <c r="C1118" s="112"/>
      <c r="D1118" s="113"/>
      <c r="E1118" s="50"/>
      <c r="F1118" s="114"/>
      <c r="G1118" s="115"/>
      <c r="H1118" s="55"/>
      <c r="I1118" s="112"/>
      <c r="J1118" s="54"/>
      <c r="K1118" s="54"/>
      <c r="L1118" s="54"/>
      <c r="M1118" s="54"/>
      <c r="N1118" s="54"/>
      <c r="O1118" s="54"/>
      <c r="P1118" s="54"/>
      <c r="Q1118" s="54"/>
      <c r="R1118" s="54"/>
      <c r="S1118" s="54"/>
      <c r="T1118" s="54"/>
      <c r="U1118" s="54"/>
      <c r="V1118" s="54"/>
      <c r="W1118" s="54"/>
      <c r="X1118" s="54"/>
      <c r="Y1118" s="54"/>
      <c r="Z1118" s="54"/>
      <c r="AA1118" s="54"/>
      <c r="AB1118" s="54"/>
      <c r="AC1118" s="54"/>
      <c r="AD1118" s="54"/>
      <c r="AE1118" s="54"/>
      <c r="AF1118" s="54"/>
      <c r="AG1118" s="54"/>
    </row>
    <row r="1119" spans="1:33">
      <c r="A1119" s="110"/>
      <c r="B1119" s="111"/>
      <c r="C1119" s="112"/>
      <c r="D1119" s="113"/>
      <c r="E1119" s="50"/>
      <c r="F1119" s="114"/>
      <c r="G1119" s="115"/>
      <c r="H1119" s="55"/>
      <c r="I1119" s="112"/>
      <c r="J1119" s="54"/>
      <c r="K1119" s="54"/>
      <c r="L1119" s="54"/>
      <c r="M1119" s="54"/>
      <c r="N1119" s="54"/>
      <c r="O1119" s="54"/>
      <c r="P1119" s="54"/>
      <c r="Q1119" s="54"/>
      <c r="R1119" s="54"/>
      <c r="S1119" s="54"/>
      <c r="T1119" s="54"/>
      <c r="U1119" s="54"/>
      <c r="V1119" s="54"/>
      <c r="W1119" s="54"/>
      <c r="X1119" s="54"/>
      <c r="Y1119" s="54"/>
      <c r="Z1119" s="54"/>
      <c r="AA1119" s="54"/>
      <c r="AB1119" s="54"/>
      <c r="AC1119" s="54"/>
      <c r="AD1119" s="54"/>
      <c r="AE1119" s="54"/>
      <c r="AF1119" s="54"/>
      <c r="AG1119" s="54"/>
    </row>
    <row r="1120" spans="1:33">
      <c r="A1120" s="110"/>
      <c r="B1120" s="111"/>
      <c r="C1120" s="112"/>
      <c r="D1120" s="113"/>
      <c r="E1120" s="50"/>
      <c r="F1120" s="114"/>
      <c r="G1120" s="115"/>
      <c r="H1120" s="55"/>
      <c r="I1120" s="112"/>
      <c r="J1120" s="54"/>
      <c r="K1120" s="54"/>
      <c r="L1120" s="54"/>
      <c r="M1120" s="54"/>
      <c r="N1120" s="54"/>
      <c r="O1120" s="54"/>
      <c r="P1120" s="54"/>
      <c r="Q1120" s="54"/>
      <c r="R1120" s="54"/>
      <c r="S1120" s="54"/>
      <c r="T1120" s="54"/>
      <c r="U1120" s="54"/>
      <c r="V1120" s="54"/>
      <c r="W1120" s="54"/>
      <c r="X1120" s="54"/>
      <c r="Y1120" s="54"/>
      <c r="Z1120" s="54"/>
      <c r="AA1120" s="54"/>
      <c r="AB1120" s="54"/>
      <c r="AC1120" s="54"/>
      <c r="AD1120" s="54"/>
      <c r="AE1120" s="54"/>
      <c r="AF1120" s="54"/>
      <c r="AG1120" s="54"/>
    </row>
    <row r="1121" spans="1:33">
      <c r="A1121" s="110"/>
      <c r="B1121" s="111"/>
      <c r="C1121" s="112"/>
      <c r="D1121" s="113"/>
      <c r="E1121" s="50"/>
      <c r="F1121" s="114"/>
      <c r="G1121" s="115"/>
      <c r="H1121" s="55"/>
      <c r="I1121" s="112"/>
      <c r="J1121" s="54"/>
      <c r="K1121" s="54"/>
      <c r="L1121" s="54"/>
      <c r="M1121" s="54"/>
      <c r="N1121" s="54"/>
      <c r="O1121" s="54"/>
      <c r="P1121" s="54"/>
      <c r="Q1121" s="54"/>
      <c r="R1121" s="54"/>
      <c r="S1121" s="54"/>
      <c r="T1121" s="54"/>
      <c r="U1121" s="54"/>
      <c r="V1121" s="54"/>
      <c r="W1121" s="54"/>
      <c r="X1121" s="54"/>
      <c r="Y1121" s="54"/>
      <c r="Z1121" s="54"/>
      <c r="AA1121" s="54"/>
      <c r="AB1121" s="54"/>
      <c r="AC1121" s="54"/>
      <c r="AD1121" s="54"/>
      <c r="AE1121" s="54"/>
      <c r="AF1121" s="54"/>
      <c r="AG1121" s="54"/>
    </row>
    <row r="1122" spans="1:33">
      <c r="A1122" s="110"/>
      <c r="B1122" s="111"/>
      <c r="C1122" s="112"/>
      <c r="D1122" s="113"/>
      <c r="E1122" s="50"/>
      <c r="F1122" s="114"/>
      <c r="G1122" s="115"/>
      <c r="H1122" s="55"/>
      <c r="I1122" s="112"/>
      <c r="J1122" s="54"/>
      <c r="K1122" s="54"/>
      <c r="L1122" s="54"/>
      <c r="M1122" s="54"/>
      <c r="N1122" s="54"/>
      <c r="O1122" s="54"/>
      <c r="P1122" s="54"/>
      <c r="Q1122" s="54"/>
      <c r="R1122" s="54"/>
      <c r="S1122" s="54"/>
      <c r="T1122" s="54"/>
      <c r="U1122" s="54"/>
      <c r="V1122" s="54"/>
      <c r="W1122" s="54"/>
      <c r="X1122" s="54"/>
      <c r="Y1122" s="54"/>
      <c r="Z1122" s="54"/>
      <c r="AA1122" s="54"/>
      <c r="AB1122" s="54"/>
      <c r="AC1122" s="54"/>
      <c r="AD1122" s="54"/>
      <c r="AE1122" s="54"/>
      <c r="AF1122" s="54"/>
      <c r="AG1122" s="54"/>
    </row>
    <row r="1123" spans="1:33">
      <c r="A1123" s="110"/>
      <c r="B1123" s="111"/>
      <c r="C1123" s="112"/>
      <c r="D1123" s="113"/>
      <c r="E1123" s="50"/>
      <c r="F1123" s="114"/>
      <c r="G1123" s="115"/>
      <c r="H1123" s="55"/>
      <c r="I1123" s="112"/>
      <c r="J1123" s="54"/>
      <c r="K1123" s="54"/>
      <c r="L1123" s="54"/>
      <c r="M1123" s="54"/>
      <c r="N1123" s="54"/>
      <c r="O1123" s="54"/>
      <c r="P1123" s="54"/>
      <c r="Q1123" s="54"/>
      <c r="R1123" s="54"/>
      <c r="S1123" s="54"/>
      <c r="T1123" s="54"/>
      <c r="U1123" s="54"/>
      <c r="V1123" s="54"/>
      <c r="W1123" s="54"/>
      <c r="X1123" s="54"/>
      <c r="Y1123" s="54"/>
      <c r="Z1123" s="54"/>
      <c r="AA1123" s="54"/>
      <c r="AB1123" s="54"/>
      <c r="AC1123" s="54"/>
      <c r="AD1123" s="54"/>
      <c r="AE1123" s="54"/>
      <c r="AF1123" s="54"/>
      <c r="AG1123" s="54"/>
    </row>
    <row r="1124" spans="1:33">
      <c r="A1124" s="110"/>
      <c r="B1124" s="111"/>
      <c r="C1124" s="112"/>
      <c r="D1124" s="113"/>
      <c r="E1124" s="50"/>
      <c r="F1124" s="114"/>
      <c r="G1124" s="115"/>
      <c r="H1124" s="55"/>
      <c r="I1124" s="112"/>
      <c r="J1124" s="54"/>
      <c r="K1124" s="54"/>
      <c r="L1124" s="54"/>
      <c r="M1124" s="54"/>
      <c r="N1124" s="54"/>
      <c r="O1124" s="54"/>
      <c r="P1124" s="54"/>
      <c r="Q1124" s="54"/>
      <c r="R1124" s="54"/>
      <c r="S1124" s="54"/>
      <c r="T1124" s="54"/>
      <c r="U1124" s="54"/>
      <c r="V1124" s="54"/>
      <c r="W1124" s="54"/>
      <c r="X1124" s="54"/>
      <c r="Y1124" s="54"/>
      <c r="Z1124" s="54"/>
      <c r="AA1124" s="54"/>
      <c r="AB1124" s="54"/>
      <c r="AC1124" s="54"/>
      <c r="AD1124" s="54"/>
      <c r="AE1124" s="54"/>
      <c r="AF1124" s="54"/>
      <c r="AG1124" s="54"/>
    </row>
    <row r="1125" spans="1:33">
      <c r="A1125" s="110"/>
      <c r="B1125" s="111"/>
      <c r="C1125" s="112"/>
      <c r="D1125" s="113"/>
      <c r="E1125" s="50"/>
      <c r="F1125" s="114"/>
      <c r="G1125" s="115"/>
      <c r="H1125" s="55"/>
      <c r="I1125" s="112"/>
      <c r="J1125" s="54"/>
      <c r="K1125" s="54"/>
      <c r="L1125" s="54"/>
      <c r="M1125" s="54"/>
      <c r="N1125" s="54"/>
      <c r="O1125" s="54"/>
      <c r="P1125" s="54"/>
      <c r="Q1125" s="54"/>
      <c r="R1125" s="54"/>
      <c r="S1125" s="54"/>
      <c r="T1125" s="54"/>
      <c r="U1125" s="54"/>
      <c r="V1125" s="54"/>
      <c r="W1125" s="54"/>
      <c r="X1125" s="54"/>
      <c r="Y1125" s="54"/>
      <c r="Z1125" s="54"/>
      <c r="AA1125" s="54"/>
      <c r="AB1125" s="54"/>
      <c r="AC1125" s="54"/>
      <c r="AD1125" s="54"/>
      <c r="AE1125" s="54"/>
      <c r="AF1125" s="54"/>
      <c r="AG1125" s="54"/>
    </row>
    <row r="1126" spans="1:33">
      <c r="A1126" s="110"/>
      <c r="B1126" s="111"/>
      <c r="C1126" s="112"/>
      <c r="D1126" s="113"/>
      <c r="E1126" s="50"/>
      <c r="F1126" s="114"/>
      <c r="G1126" s="115"/>
      <c r="H1126" s="55"/>
      <c r="I1126" s="112"/>
      <c r="J1126" s="54"/>
      <c r="K1126" s="54"/>
      <c r="L1126" s="54"/>
      <c r="M1126" s="54"/>
      <c r="N1126" s="54"/>
      <c r="O1126" s="54"/>
      <c r="P1126" s="54"/>
      <c r="Q1126" s="54"/>
      <c r="R1126" s="54"/>
      <c r="S1126" s="54"/>
      <c r="T1126" s="54"/>
      <c r="U1126" s="54"/>
      <c r="V1126" s="54"/>
      <c r="W1126" s="54"/>
      <c r="X1126" s="54"/>
      <c r="Y1126" s="54"/>
      <c r="Z1126" s="54"/>
      <c r="AA1126" s="54"/>
      <c r="AB1126" s="54"/>
      <c r="AC1126" s="54"/>
      <c r="AD1126" s="54"/>
      <c r="AE1126" s="54"/>
      <c r="AF1126" s="54"/>
      <c r="AG1126" s="54"/>
    </row>
    <row r="1127" spans="1:33">
      <c r="A1127" s="110"/>
      <c r="B1127" s="111"/>
      <c r="C1127" s="112"/>
      <c r="D1127" s="113"/>
      <c r="E1127" s="50"/>
      <c r="F1127" s="114"/>
      <c r="G1127" s="115"/>
      <c r="H1127" s="55"/>
      <c r="I1127" s="112"/>
      <c r="J1127" s="54"/>
      <c r="K1127" s="54"/>
      <c r="L1127" s="54"/>
      <c r="M1127" s="54"/>
      <c r="N1127" s="54"/>
      <c r="O1127" s="54"/>
      <c r="P1127" s="54"/>
      <c r="Q1127" s="54"/>
      <c r="R1127" s="54"/>
      <c r="S1127" s="54"/>
      <c r="T1127" s="54"/>
      <c r="U1127" s="54"/>
      <c r="V1127" s="54"/>
      <c r="W1127" s="54"/>
      <c r="X1127" s="54"/>
      <c r="Y1127" s="54"/>
      <c r="Z1127" s="54"/>
      <c r="AA1127" s="54"/>
      <c r="AB1127" s="54"/>
      <c r="AC1127" s="54"/>
      <c r="AD1127" s="54"/>
      <c r="AE1127" s="54"/>
      <c r="AF1127" s="54"/>
      <c r="AG1127" s="54"/>
    </row>
    <row r="1128" spans="1:33">
      <c r="A1128" s="110"/>
      <c r="B1128" s="111"/>
      <c r="C1128" s="112"/>
      <c r="D1128" s="113"/>
      <c r="E1128" s="50"/>
      <c r="F1128" s="114"/>
      <c r="G1128" s="115"/>
      <c r="H1128" s="55"/>
      <c r="I1128" s="112"/>
      <c r="J1128" s="54"/>
      <c r="K1128" s="54"/>
      <c r="L1128" s="54"/>
      <c r="M1128" s="54"/>
      <c r="N1128" s="54"/>
      <c r="O1128" s="54"/>
      <c r="P1128" s="54"/>
      <c r="Q1128" s="54"/>
      <c r="R1128" s="54"/>
      <c r="S1128" s="54"/>
      <c r="T1128" s="54"/>
      <c r="U1128" s="54"/>
      <c r="V1128" s="54"/>
      <c r="W1128" s="54"/>
      <c r="X1128" s="54"/>
      <c r="Y1128" s="54"/>
      <c r="Z1128" s="54"/>
      <c r="AA1128" s="54"/>
      <c r="AB1128" s="54"/>
      <c r="AC1128" s="54"/>
      <c r="AD1128" s="54"/>
      <c r="AE1128" s="54"/>
      <c r="AF1128" s="54"/>
      <c r="AG1128" s="54"/>
    </row>
    <row r="1129" spans="1:33">
      <c r="A1129" s="110"/>
      <c r="B1129" s="111"/>
      <c r="C1129" s="112"/>
      <c r="D1129" s="113"/>
      <c r="E1129" s="50"/>
      <c r="F1129" s="114"/>
      <c r="G1129" s="115"/>
      <c r="H1129" s="55"/>
      <c r="I1129" s="112"/>
      <c r="J1129" s="54"/>
      <c r="K1129" s="54"/>
      <c r="L1129" s="54"/>
      <c r="M1129" s="54"/>
      <c r="N1129" s="54"/>
      <c r="O1129" s="54"/>
      <c r="P1129" s="54"/>
      <c r="Q1129" s="54"/>
      <c r="R1129" s="54"/>
      <c r="S1129" s="54"/>
      <c r="T1129" s="54"/>
      <c r="U1129" s="54"/>
      <c r="V1129" s="54"/>
      <c r="W1129" s="54"/>
      <c r="X1129" s="54"/>
      <c r="Y1129" s="54"/>
      <c r="Z1129" s="54"/>
      <c r="AA1129" s="54"/>
      <c r="AB1129" s="54"/>
      <c r="AC1129" s="54"/>
      <c r="AD1129" s="54"/>
      <c r="AE1129" s="54"/>
      <c r="AF1129" s="54"/>
      <c r="AG1129" s="54"/>
    </row>
    <row r="1130" spans="1:33">
      <c r="A1130" s="110"/>
      <c r="B1130" s="111"/>
      <c r="C1130" s="112"/>
      <c r="D1130" s="113"/>
      <c r="E1130" s="50"/>
      <c r="F1130" s="114"/>
      <c r="G1130" s="115"/>
      <c r="H1130" s="55"/>
      <c r="I1130" s="112"/>
      <c r="J1130" s="54"/>
      <c r="K1130" s="54"/>
      <c r="L1130" s="54"/>
      <c r="M1130" s="54"/>
      <c r="N1130" s="54"/>
      <c r="O1130" s="54"/>
      <c r="P1130" s="54"/>
      <c r="Q1130" s="54"/>
      <c r="R1130" s="54"/>
      <c r="S1130" s="54"/>
      <c r="T1130" s="54"/>
      <c r="U1130" s="54"/>
      <c r="V1130" s="54"/>
      <c r="W1130" s="54"/>
      <c r="X1130" s="54"/>
      <c r="Y1130" s="54"/>
      <c r="Z1130" s="54"/>
      <c r="AA1130" s="54"/>
      <c r="AB1130" s="54"/>
      <c r="AC1130" s="54"/>
      <c r="AD1130" s="54"/>
      <c r="AE1130" s="54"/>
      <c r="AF1130" s="54"/>
      <c r="AG1130" s="54"/>
    </row>
    <row r="1131" spans="1:33">
      <c r="A1131" s="110"/>
      <c r="B1131" s="111"/>
      <c r="C1131" s="112"/>
      <c r="D1131" s="113"/>
      <c r="E1131" s="50"/>
      <c r="F1131" s="114"/>
      <c r="G1131" s="115"/>
      <c r="H1131" s="55"/>
      <c r="I1131" s="112"/>
      <c r="J1131" s="54"/>
      <c r="K1131" s="54"/>
      <c r="L1131" s="54"/>
      <c r="M1131" s="54"/>
      <c r="N1131" s="54"/>
      <c r="O1131" s="54"/>
      <c r="P1131" s="54"/>
      <c r="Q1131" s="54"/>
      <c r="R1131" s="54"/>
      <c r="S1131" s="54"/>
      <c r="T1131" s="54"/>
      <c r="U1131" s="54"/>
      <c r="V1131" s="54"/>
      <c r="W1131" s="54"/>
      <c r="X1131" s="54"/>
      <c r="Y1131" s="54"/>
      <c r="Z1131" s="54"/>
      <c r="AA1131" s="54"/>
      <c r="AB1131" s="54"/>
      <c r="AC1131" s="54"/>
      <c r="AD1131" s="54"/>
      <c r="AE1131" s="54"/>
      <c r="AF1131" s="54"/>
      <c r="AG1131" s="54"/>
    </row>
    <row r="1132" spans="1:33">
      <c r="A1132" s="110"/>
      <c r="B1132" s="111"/>
      <c r="C1132" s="112"/>
      <c r="D1132" s="113"/>
      <c r="E1132" s="50"/>
      <c r="F1132" s="114"/>
      <c r="G1132" s="115"/>
      <c r="H1132" s="55"/>
      <c r="I1132" s="112"/>
      <c r="J1132" s="54"/>
      <c r="K1132" s="54"/>
      <c r="L1132" s="54"/>
      <c r="M1132" s="54"/>
      <c r="N1132" s="54"/>
      <c r="O1132" s="54"/>
      <c r="P1132" s="54"/>
      <c r="Q1132" s="54"/>
      <c r="R1132" s="54"/>
      <c r="S1132" s="54"/>
      <c r="T1132" s="54"/>
      <c r="U1132" s="54"/>
      <c r="V1132" s="54"/>
      <c r="W1132" s="54"/>
      <c r="X1132" s="54"/>
      <c r="Y1132" s="54"/>
      <c r="Z1132" s="54"/>
      <c r="AA1132" s="54"/>
      <c r="AB1132" s="54"/>
      <c r="AC1132" s="54"/>
      <c r="AD1132" s="54"/>
      <c r="AE1132" s="54"/>
      <c r="AF1132" s="54"/>
      <c r="AG1132" s="54"/>
    </row>
    <row r="1133" spans="1:33">
      <c r="A1133" s="110"/>
      <c r="B1133" s="111"/>
      <c r="C1133" s="112"/>
      <c r="D1133" s="113"/>
      <c r="E1133" s="50"/>
      <c r="F1133" s="114"/>
      <c r="G1133" s="115"/>
      <c r="H1133" s="55"/>
      <c r="I1133" s="112"/>
      <c r="J1133" s="54"/>
      <c r="K1133" s="54"/>
      <c r="L1133" s="54"/>
      <c r="M1133" s="54"/>
      <c r="N1133" s="54"/>
      <c r="O1133" s="54"/>
      <c r="P1133" s="54"/>
      <c r="Q1133" s="54"/>
      <c r="R1133" s="54"/>
      <c r="S1133" s="54"/>
      <c r="T1133" s="54"/>
      <c r="U1133" s="54"/>
      <c r="V1133" s="54"/>
      <c r="W1133" s="54"/>
      <c r="X1133" s="54"/>
      <c r="Y1133" s="54"/>
      <c r="Z1133" s="54"/>
      <c r="AA1133" s="54"/>
      <c r="AB1133" s="54"/>
      <c r="AC1133" s="54"/>
      <c r="AD1133" s="54"/>
      <c r="AE1133" s="54"/>
      <c r="AF1133" s="54"/>
      <c r="AG1133" s="54"/>
    </row>
    <row r="1134" spans="1:33">
      <c r="A1134" s="110"/>
      <c r="B1134" s="111"/>
      <c r="C1134" s="112"/>
      <c r="D1134" s="113"/>
      <c r="E1134" s="50"/>
      <c r="F1134" s="114"/>
      <c r="G1134" s="115"/>
      <c r="H1134" s="55"/>
      <c r="I1134" s="112"/>
      <c r="J1134" s="54"/>
      <c r="K1134" s="54"/>
      <c r="L1134" s="54"/>
      <c r="M1134" s="54"/>
      <c r="N1134" s="54"/>
      <c r="O1134" s="54"/>
      <c r="P1134" s="54"/>
      <c r="Q1134" s="54"/>
      <c r="R1134" s="54"/>
      <c r="S1134" s="54"/>
      <c r="T1134" s="54"/>
      <c r="U1134" s="54"/>
      <c r="V1134" s="54"/>
      <c r="W1134" s="54"/>
      <c r="X1134" s="54"/>
      <c r="Y1134" s="54"/>
      <c r="Z1134" s="54"/>
      <c r="AA1134" s="54"/>
      <c r="AB1134" s="54"/>
      <c r="AC1134" s="54"/>
      <c r="AD1134" s="54"/>
      <c r="AE1134" s="54"/>
      <c r="AF1134" s="54"/>
      <c r="AG1134" s="54"/>
    </row>
    <row r="1135" spans="1:33">
      <c r="A1135" s="110"/>
      <c r="B1135" s="111"/>
      <c r="C1135" s="112"/>
      <c r="D1135" s="113"/>
      <c r="E1135" s="50"/>
      <c r="F1135" s="114"/>
      <c r="G1135" s="115"/>
      <c r="H1135" s="55"/>
      <c r="I1135" s="112"/>
      <c r="J1135" s="54"/>
      <c r="K1135" s="54"/>
      <c r="L1135" s="54"/>
      <c r="M1135" s="54"/>
      <c r="N1135" s="54"/>
      <c r="O1135" s="54"/>
      <c r="P1135" s="54"/>
      <c r="Q1135" s="54"/>
      <c r="R1135" s="54"/>
      <c r="S1135" s="54"/>
      <c r="T1135" s="54"/>
      <c r="U1135" s="54"/>
      <c r="V1135" s="54"/>
      <c r="W1135" s="54"/>
      <c r="X1135" s="54"/>
      <c r="Y1135" s="54"/>
      <c r="Z1135" s="54"/>
      <c r="AA1135" s="54"/>
      <c r="AB1135" s="54"/>
      <c r="AC1135" s="54"/>
      <c r="AD1135" s="54"/>
      <c r="AE1135" s="54"/>
      <c r="AF1135" s="54"/>
      <c r="AG1135" s="54"/>
    </row>
    <row r="1136" spans="1:33">
      <c r="A1136" s="110"/>
      <c r="B1136" s="111"/>
      <c r="C1136" s="112"/>
      <c r="D1136" s="113"/>
      <c r="E1136" s="50"/>
      <c r="F1136" s="114"/>
      <c r="G1136" s="115"/>
      <c r="H1136" s="55"/>
      <c r="I1136" s="112"/>
      <c r="J1136" s="54"/>
      <c r="K1136" s="54"/>
      <c r="L1136" s="54"/>
      <c r="M1136" s="54"/>
      <c r="N1136" s="54"/>
      <c r="O1136" s="54"/>
      <c r="P1136" s="54"/>
      <c r="Q1136" s="54"/>
      <c r="R1136" s="54"/>
      <c r="S1136" s="54"/>
      <c r="T1136" s="54"/>
      <c r="U1136" s="54"/>
      <c r="V1136" s="54"/>
      <c r="W1136" s="54"/>
      <c r="X1136" s="54"/>
      <c r="Y1136" s="54"/>
      <c r="Z1136" s="54"/>
      <c r="AA1136" s="54"/>
      <c r="AB1136" s="54"/>
      <c r="AC1136" s="54"/>
      <c r="AD1136" s="54"/>
      <c r="AE1136" s="54"/>
      <c r="AF1136" s="54"/>
      <c r="AG1136" s="54"/>
    </row>
    <row r="1137" spans="1:33">
      <c r="A1137" s="110"/>
      <c r="B1137" s="111"/>
      <c r="C1137" s="112"/>
      <c r="D1137" s="113"/>
      <c r="E1137" s="50"/>
      <c r="F1137" s="114"/>
      <c r="G1137" s="115"/>
      <c r="H1137" s="55"/>
      <c r="I1137" s="112"/>
      <c r="J1137" s="54"/>
      <c r="K1137" s="54"/>
      <c r="L1137" s="54"/>
      <c r="M1137" s="54"/>
      <c r="N1137" s="54"/>
      <c r="O1137" s="54"/>
      <c r="P1137" s="54"/>
      <c r="Q1137" s="54"/>
      <c r="R1137" s="54"/>
      <c r="S1137" s="54"/>
      <c r="T1137" s="54"/>
      <c r="U1137" s="54"/>
      <c r="V1137" s="54"/>
      <c r="W1137" s="54"/>
      <c r="X1137" s="54"/>
      <c r="Y1137" s="54"/>
      <c r="Z1137" s="54"/>
      <c r="AA1137" s="54"/>
      <c r="AB1137" s="54"/>
      <c r="AC1137" s="54"/>
      <c r="AD1137" s="54"/>
      <c r="AE1137" s="54"/>
      <c r="AF1137" s="54"/>
      <c r="AG1137" s="54"/>
    </row>
    <row r="1138" spans="1:33">
      <c r="A1138" s="110"/>
      <c r="B1138" s="111"/>
      <c r="C1138" s="112"/>
      <c r="D1138" s="113"/>
      <c r="E1138" s="50"/>
      <c r="F1138" s="114"/>
      <c r="G1138" s="115"/>
      <c r="H1138" s="55"/>
      <c r="I1138" s="112"/>
      <c r="J1138" s="54"/>
      <c r="K1138" s="54"/>
      <c r="L1138" s="54"/>
      <c r="M1138" s="54"/>
      <c r="N1138" s="54"/>
      <c r="O1138" s="54"/>
      <c r="P1138" s="54"/>
      <c r="Q1138" s="54"/>
      <c r="R1138" s="54"/>
      <c r="S1138" s="54"/>
      <c r="T1138" s="54"/>
      <c r="U1138" s="54"/>
      <c r="V1138" s="54"/>
      <c r="W1138" s="54"/>
      <c r="X1138" s="54"/>
      <c r="Y1138" s="54"/>
      <c r="Z1138" s="54"/>
      <c r="AA1138" s="54"/>
      <c r="AB1138" s="54"/>
      <c r="AC1138" s="54"/>
      <c r="AD1138" s="54"/>
      <c r="AE1138" s="54"/>
      <c r="AF1138" s="54"/>
      <c r="AG1138" s="54"/>
    </row>
    <row r="1139" spans="1:33">
      <c r="A1139" s="110"/>
      <c r="B1139" s="111"/>
      <c r="C1139" s="112"/>
      <c r="D1139" s="113"/>
      <c r="E1139" s="50"/>
      <c r="F1139" s="114"/>
      <c r="G1139" s="115"/>
      <c r="H1139" s="55"/>
      <c r="I1139" s="112"/>
      <c r="J1139" s="54"/>
      <c r="K1139" s="54"/>
      <c r="L1139" s="54"/>
      <c r="M1139" s="54"/>
      <c r="N1139" s="54"/>
      <c r="O1139" s="54"/>
      <c r="P1139" s="54"/>
      <c r="Q1139" s="54"/>
      <c r="R1139" s="54"/>
      <c r="S1139" s="54"/>
      <c r="T1139" s="54"/>
      <c r="U1139" s="54"/>
      <c r="V1139" s="54"/>
      <c r="W1139" s="54"/>
      <c r="X1139" s="54"/>
      <c r="Y1139" s="54"/>
      <c r="Z1139" s="54"/>
      <c r="AA1139" s="54"/>
      <c r="AB1139" s="54"/>
      <c r="AC1139" s="54"/>
      <c r="AD1139" s="54"/>
      <c r="AE1139" s="54"/>
      <c r="AF1139" s="54"/>
      <c r="AG1139" s="54"/>
    </row>
    <row r="1140" spans="1:33">
      <c r="A1140" s="110"/>
      <c r="B1140" s="111"/>
      <c r="C1140" s="112"/>
      <c r="D1140" s="113"/>
      <c r="E1140" s="50"/>
      <c r="F1140" s="114"/>
      <c r="G1140" s="115"/>
      <c r="H1140" s="55"/>
      <c r="I1140" s="112"/>
      <c r="J1140" s="54"/>
      <c r="K1140" s="54"/>
      <c r="L1140" s="54"/>
      <c r="M1140" s="54"/>
      <c r="N1140" s="54"/>
      <c r="O1140" s="54"/>
      <c r="P1140" s="54"/>
      <c r="Q1140" s="54"/>
      <c r="R1140" s="54"/>
      <c r="S1140" s="54"/>
      <c r="T1140" s="54"/>
      <c r="U1140" s="54"/>
      <c r="V1140" s="54"/>
      <c r="W1140" s="54"/>
      <c r="X1140" s="54"/>
      <c r="Y1140" s="54"/>
      <c r="Z1140" s="54"/>
      <c r="AA1140" s="54"/>
      <c r="AB1140" s="54"/>
      <c r="AC1140" s="54"/>
      <c r="AD1140" s="54"/>
      <c r="AE1140" s="54"/>
      <c r="AF1140" s="54"/>
      <c r="AG1140" s="54"/>
    </row>
    <row r="1141" spans="1:33">
      <c r="A1141" s="110"/>
      <c r="B1141" s="111"/>
      <c r="C1141" s="112"/>
      <c r="D1141" s="113"/>
      <c r="E1141" s="50"/>
      <c r="F1141" s="114"/>
      <c r="G1141" s="115"/>
      <c r="H1141" s="55"/>
      <c r="I1141" s="112"/>
      <c r="J1141" s="54"/>
      <c r="K1141" s="54"/>
      <c r="L1141" s="54"/>
      <c r="M1141" s="54"/>
      <c r="N1141" s="54"/>
      <c r="O1141" s="54"/>
      <c r="P1141" s="54"/>
      <c r="Q1141" s="54"/>
      <c r="R1141" s="54"/>
      <c r="S1141" s="54"/>
      <c r="T1141" s="54"/>
      <c r="U1141" s="54"/>
      <c r="V1141" s="54"/>
      <c r="W1141" s="54"/>
      <c r="X1141" s="54"/>
      <c r="Y1141" s="54"/>
      <c r="Z1141" s="54"/>
      <c r="AA1141" s="54"/>
      <c r="AB1141" s="54"/>
      <c r="AC1141" s="54"/>
      <c r="AD1141" s="54"/>
      <c r="AE1141" s="54"/>
      <c r="AF1141" s="54"/>
      <c r="AG1141" s="54"/>
    </row>
    <row r="1142" spans="1:33">
      <c r="A1142" s="110"/>
      <c r="B1142" s="111"/>
      <c r="C1142" s="112"/>
      <c r="D1142" s="113"/>
      <c r="E1142" s="50"/>
      <c r="F1142" s="114"/>
      <c r="G1142" s="115"/>
      <c r="H1142" s="55"/>
      <c r="I1142" s="112"/>
      <c r="J1142" s="54"/>
      <c r="K1142" s="54"/>
      <c r="L1142" s="54"/>
      <c r="M1142" s="54"/>
      <c r="N1142" s="54"/>
      <c r="O1142" s="54"/>
      <c r="P1142" s="54"/>
      <c r="Q1142" s="54"/>
      <c r="R1142" s="54"/>
      <c r="S1142" s="54"/>
      <c r="T1142" s="54"/>
      <c r="U1142" s="54"/>
      <c r="V1142" s="54"/>
      <c r="W1142" s="54"/>
      <c r="X1142" s="54"/>
      <c r="Y1142" s="54"/>
      <c r="Z1142" s="54"/>
      <c r="AA1142" s="54"/>
      <c r="AB1142" s="54"/>
      <c r="AC1142" s="54"/>
      <c r="AD1142" s="54"/>
      <c r="AE1142" s="54"/>
      <c r="AF1142" s="54"/>
      <c r="AG1142" s="54"/>
    </row>
    <row r="1143" spans="1:33">
      <c r="A1143" s="110"/>
      <c r="B1143" s="111"/>
      <c r="C1143" s="112"/>
      <c r="D1143" s="113"/>
      <c r="E1143" s="50"/>
      <c r="F1143" s="114"/>
      <c r="G1143" s="115"/>
      <c r="H1143" s="55"/>
      <c r="I1143" s="112"/>
      <c r="J1143" s="54"/>
      <c r="K1143" s="54"/>
      <c r="L1143" s="54"/>
      <c r="M1143" s="54"/>
      <c r="N1143" s="54"/>
      <c r="O1143" s="54"/>
      <c r="P1143" s="54"/>
      <c r="Q1143" s="54"/>
      <c r="R1143" s="54"/>
      <c r="S1143" s="54"/>
      <c r="T1143" s="54"/>
      <c r="U1143" s="54"/>
      <c r="V1143" s="54"/>
      <c r="W1143" s="54"/>
      <c r="X1143" s="54"/>
      <c r="Y1143" s="54"/>
      <c r="Z1143" s="54"/>
      <c r="AA1143" s="54"/>
      <c r="AB1143" s="54"/>
      <c r="AC1143" s="54"/>
      <c r="AD1143" s="54"/>
      <c r="AE1143" s="54"/>
      <c r="AF1143" s="54"/>
      <c r="AG1143" s="54"/>
    </row>
    <row r="1144" spans="1:33">
      <c r="A1144" s="110"/>
      <c r="B1144" s="111"/>
      <c r="C1144" s="112"/>
      <c r="D1144" s="113"/>
      <c r="E1144" s="50"/>
      <c r="F1144" s="114"/>
      <c r="G1144" s="115"/>
      <c r="H1144" s="55"/>
      <c r="I1144" s="112"/>
      <c r="J1144" s="54"/>
      <c r="K1144" s="54"/>
      <c r="L1144" s="54"/>
      <c r="M1144" s="54"/>
      <c r="N1144" s="54"/>
      <c r="O1144" s="54"/>
      <c r="P1144" s="54"/>
      <c r="Q1144" s="54"/>
      <c r="R1144" s="54"/>
      <c r="S1144" s="54"/>
      <c r="T1144" s="54"/>
      <c r="U1144" s="54"/>
      <c r="V1144" s="54"/>
      <c r="W1144" s="54"/>
      <c r="X1144" s="54"/>
      <c r="Y1144" s="54"/>
      <c r="Z1144" s="54"/>
      <c r="AA1144" s="54"/>
      <c r="AB1144" s="54"/>
      <c r="AC1144" s="54"/>
      <c r="AD1144" s="54"/>
      <c r="AE1144" s="54"/>
      <c r="AF1144" s="54"/>
      <c r="AG1144" s="54"/>
    </row>
    <row r="1145" spans="1:33">
      <c r="A1145" s="110"/>
      <c r="B1145" s="111"/>
      <c r="C1145" s="112"/>
      <c r="D1145" s="113"/>
      <c r="E1145" s="50"/>
      <c r="F1145" s="114"/>
      <c r="G1145" s="115"/>
      <c r="H1145" s="55"/>
      <c r="I1145" s="112"/>
      <c r="J1145" s="54"/>
      <c r="K1145" s="54"/>
      <c r="L1145" s="54"/>
      <c r="M1145" s="54"/>
      <c r="N1145" s="54"/>
      <c r="O1145" s="54"/>
      <c r="P1145" s="54"/>
      <c r="Q1145" s="54"/>
      <c r="R1145" s="54"/>
      <c r="S1145" s="54"/>
      <c r="T1145" s="54"/>
      <c r="U1145" s="54"/>
      <c r="V1145" s="54"/>
      <c r="W1145" s="54"/>
      <c r="X1145" s="54"/>
      <c r="Y1145" s="54"/>
      <c r="Z1145" s="54"/>
      <c r="AA1145" s="54"/>
      <c r="AB1145" s="54"/>
      <c r="AC1145" s="54"/>
      <c r="AD1145" s="54"/>
      <c r="AE1145" s="54"/>
      <c r="AF1145" s="54"/>
      <c r="AG1145" s="54"/>
    </row>
    <row r="1146" spans="1:33">
      <c r="A1146" s="110"/>
      <c r="B1146" s="111"/>
      <c r="C1146" s="112"/>
      <c r="D1146" s="113"/>
      <c r="E1146" s="50"/>
      <c r="F1146" s="114"/>
      <c r="G1146" s="115"/>
      <c r="H1146" s="55"/>
      <c r="I1146" s="112"/>
      <c r="J1146" s="54"/>
      <c r="K1146" s="54"/>
      <c r="L1146" s="54"/>
      <c r="M1146" s="54"/>
      <c r="N1146" s="54"/>
      <c r="O1146" s="54"/>
      <c r="P1146" s="54"/>
      <c r="Q1146" s="54"/>
      <c r="R1146" s="54"/>
      <c r="S1146" s="54"/>
      <c r="T1146" s="54"/>
      <c r="U1146" s="54"/>
      <c r="V1146" s="54"/>
      <c r="W1146" s="54"/>
      <c r="X1146" s="54"/>
      <c r="Y1146" s="54"/>
      <c r="Z1146" s="54"/>
      <c r="AA1146" s="54"/>
      <c r="AB1146" s="54"/>
      <c r="AC1146" s="54"/>
      <c r="AD1146" s="54"/>
      <c r="AE1146" s="54"/>
      <c r="AF1146" s="54"/>
      <c r="AG1146" s="54"/>
    </row>
    <row r="1147" spans="1:33">
      <c r="A1147" s="110"/>
      <c r="B1147" s="111"/>
      <c r="C1147" s="112"/>
      <c r="D1147" s="113"/>
      <c r="E1147" s="50"/>
      <c r="F1147" s="114"/>
      <c r="G1147" s="115"/>
      <c r="H1147" s="55"/>
      <c r="I1147" s="112"/>
      <c r="J1147" s="54"/>
      <c r="K1147" s="54"/>
      <c r="L1147" s="54"/>
      <c r="M1147" s="54"/>
      <c r="N1147" s="54"/>
      <c r="O1147" s="54"/>
      <c r="P1147" s="54"/>
      <c r="Q1147" s="54"/>
      <c r="R1147" s="54"/>
      <c r="S1147" s="54"/>
      <c r="T1147" s="54"/>
      <c r="U1147" s="54"/>
      <c r="V1147" s="54"/>
      <c r="W1147" s="54"/>
      <c r="X1147" s="54"/>
      <c r="Y1147" s="54"/>
      <c r="Z1147" s="54"/>
      <c r="AA1147" s="54"/>
      <c r="AB1147" s="54"/>
      <c r="AC1147" s="54"/>
      <c r="AD1147" s="54"/>
      <c r="AE1147" s="54"/>
      <c r="AF1147" s="54"/>
      <c r="AG1147" s="54"/>
    </row>
    <row r="1148" spans="1:33">
      <c r="A1148" s="110"/>
      <c r="B1148" s="111"/>
      <c r="C1148" s="112"/>
      <c r="D1148" s="113"/>
      <c r="E1148" s="50"/>
      <c r="F1148" s="114"/>
      <c r="G1148" s="115"/>
      <c r="H1148" s="55"/>
      <c r="I1148" s="112"/>
      <c r="J1148" s="54"/>
      <c r="K1148" s="54"/>
      <c r="L1148" s="54"/>
      <c r="M1148" s="54"/>
      <c r="N1148" s="54"/>
      <c r="O1148" s="54"/>
      <c r="P1148" s="54"/>
      <c r="Q1148" s="54"/>
      <c r="R1148" s="54"/>
      <c r="S1148" s="54"/>
      <c r="T1148" s="54"/>
      <c r="U1148" s="54"/>
      <c r="V1148" s="54"/>
      <c r="W1148" s="54"/>
      <c r="X1148" s="54"/>
      <c r="Y1148" s="54"/>
      <c r="Z1148" s="54"/>
      <c r="AA1148" s="54"/>
      <c r="AB1148" s="54"/>
      <c r="AC1148" s="54"/>
      <c r="AD1148" s="54"/>
      <c r="AE1148" s="54"/>
      <c r="AF1148" s="54"/>
      <c r="AG1148" s="54"/>
    </row>
    <row r="1149" spans="1:33">
      <c r="A1149" s="110"/>
      <c r="B1149" s="111"/>
      <c r="C1149" s="112"/>
      <c r="D1149" s="113"/>
      <c r="E1149" s="50"/>
      <c r="F1149" s="114"/>
      <c r="G1149" s="115"/>
      <c r="H1149" s="55"/>
      <c r="I1149" s="112"/>
      <c r="J1149" s="54"/>
      <c r="K1149" s="54"/>
      <c r="L1149" s="54"/>
      <c r="M1149" s="54"/>
      <c r="N1149" s="54"/>
      <c r="O1149" s="54"/>
      <c r="P1149" s="54"/>
      <c r="Q1149" s="54"/>
      <c r="R1149" s="54"/>
      <c r="S1149" s="54"/>
      <c r="T1149" s="54"/>
      <c r="U1149" s="54"/>
      <c r="V1149" s="54"/>
      <c r="W1149" s="54"/>
      <c r="X1149" s="54"/>
      <c r="Y1149" s="54"/>
      <c r="Z1149" s="54"/>
      <c r="AA1149" s="54"/>
      <c r="AB1149" s="54"/>
      <c r="AC1149" s="54"/>
      <c r="AD1149" s="54"/>
      <c r="AE1149" s="54"/>
      <c r="AF1149" s="54"/>
      <c r="AG1149" s="54"/>
    </row>
    <row r="1150" spans="1:33">
      <c r="A1150" s="110"/>
      <c r="B1150" s="111"/>
      <c r="C1150" s="112"/>
      <c r="D1150" s="113"/>
      <c r="E1150" s="50"/>
      <c r="F1150" s="114"/>
      <c r="G1150" s="115"/>
      <c r="H1150" s="55"/>
      <c r="I1150" s="112"/>
      <c r="J1150" s="54"/>
      <c r="K1150" s="54"/>
      <c r="L1150" s="54"/>
      <c r="M1150" s="54"/>
      <c r="N1150" s="54"/>
      <c r="O1150" s="54"/>
      <c r="P1150" s="54"/>
      <c r="Q1150" s="54"/>
      <c r="R1150" s="54"/>
      <c r="S1150" s="54"/>
      <c r="T1150" s="54"/>
      <c r="U1150" s="54"/>
      <c r="V1150" s="54"/>
      <c r="W1150" s="54"/>
      <c r="X1150" s="54"/>
      <c r="Y1150" s="54"/>
      <c r="Z1150" s="54"/>
      <c r="AA1150" s="54"/>
      <c r="AB1150" s="54"/>
      <c r="AC1150" s="54"/>
      <c r="AD1150" s="54"/>
      <c r="AE1150" s="54"/>
      <c r="AF1150" s="54"/>
      <c r="AG1150" s="54"/>
    </row>
    <row r="1151" spans="1:33">
      <c r="A1151" s="110"/>
      <c r="B1151" s="111"/>
      <c r="C1151" s="112"/>
      <c r="D1151" s="113"/>
      <c r="E1151" s="50"/>
      <c r="F1151" s="114"/>
      <c r="G1151" s="115"/>
      <c r="H1151" s="55"/>
      <c r="I1151" s="112"/>
      <c r="J1151" s="54"/>
      <c r="K1151" s="54"/>
      <c r="L1151" s="54"/>
      <c r="M1151" s="54"/>
      <c r="N1151" s="54"/>
      <c r="O1151" s="54"/>
      <c r="P1151" s="54"/>
      <c r="Q1151" s="54"/>
      <c r="R1151" s="54"/>
      <c r="S1151" s="54"/>
      <c r="T1151" s="54"/>
      <c r="U1151" s="54"/>
      <c r="V1151" s="54"/>
      <c r="W1151" s="54"/>
      <c r="X1151" s="54"/>
      <c r="Y1151" s="54"/>
      <c r="Z1151" s="54"/>
      <c r="AA1151" s="54"/>
      <c r="AB1151" s="54"/>
      <c r="AC1151" s="54"/>
      <c r="AD1151" s="54"/>
      <c r="AE1151" s="54"/>
      <c r="AF1151" s="54"/>
      <c r="AG1151" s="54"/>
    </row>
    <row r="1152" spans="1:33">
      <c r="A1152" s="110"/>
      <c r="B1152" s="111"/>
      <c r="C1152" s="112"/>
      <c r="D1152" s="113"/>
      <c r="E1152" s="50"/>
      <c r="F1152" s="114"/>
      <c r="G1152" s="115"/>
      <c r="H1152" s="55"/>
      <c r="I1152" s="112"/>
      <c r="J1152" s="54"/>
      <c r="K1152" s="54"/>
      <c r="L1152" s="54"/>
      <c r="M1152" s="54"/>
      <c r="N1152" s="54"/>
      <c r="O1152" s="54"/>
      <c r="P1152" s="54"/>
      <c r="Q1152" s="54"/>
      <c r="R1152" s="54"/>
      <c r="S1152" s="54"/>
      <c r="T1152" s="54"/>
      <c r="U1152" s="54"/>
      <c r="V1152" s="54"/>
      <c r="W1152" s="54"/>
      <c r="X1152" s="54"/>
      <c r="Y1152" s="54"/>
      <c r="Z1152" s="54"/>
      <c r="AA1152" s="54"/>
      <c r="AB1152" s="54"/>
      <c r="AC1152" s="54"/>
      <c r="AD1152" s="54"/>
      <c r="AE1152" s="54"/>
      <c r="AF1152" s="54"/>
      <c r="AG1152" s="54"/>
    </row>
    <row r="1153" spans="1:33">
      <c r="A1153" s="110"/>
      <c r="B1153" s="111"/>
      <c r="C1153" s="112"/>
      <c r="D1153" s="113"/>
      <c r="E1153" s="50"/>
      <c r="F1153" s="114"/>
      <c r="G1153" s="115"/>
      <c r="H1153" s="55"/>
      <c r="I1153" s="112"/>
      <c r="J1153" s="54"/>
      <c r="K1153" s="54"/>
      <c r="L1153" s="54"/>
      <c r="M1153" s="54"/>
      <c r="N1153" s="54"/>
      <c r="O1153" s="54"/>
      <c r="P1153" s="54"/>
      <c r="Q1153" s="54"/>
      <c r="R1153" s="54"/>
      <c r="S1153" s="54"/>
      <c r="T1153" s="54"/>
      <c r="U1153" s="54"/>
      <c r="V1153" s="54"/>
      <c r="W1153" s="54"/>
      <c r="X1153" s="54"/>
      <c r="Y1153" s="54"/>
      <c r="Z1153" s="54"/>
      <c r="AA1153" s="54"/>
      <c r="AB1153" s="54"/>
      <c r="AC1153" s="54"/>
      <c r="AD1153" s="54"/>
      <c r="AE1153" s="54"/>
      <c r="AF1153" s="54"/>
      <c r="AG1153" s="54"/>
    </row>
    <row r="1154" spans="1:33">
      <c r="A1154" s="110"/>
      <c r="B1154" s="111"/>
      <c r="C1154" s="112"/>
      <c r="D1154" s="113"/>
      <c r="E1154" s="50"/>
      <c r="F1154" s="114"/>
      <c r="G1154" s="115"/>
      <c r="H1154" s="55"/>
      <c r="I1154" s="112"/>
      <c r="J1154" s="54"/>
      <c r="K1154" s="54"/>
      <c r="L1154" s="54"/>
      <c r="M1154" s="54"/>
      <c r="N1154" s="54"/>
      <c r="O1154" s="54"/>
      <c r="P1154" s="54"/>
      <c r="Q1154" s="54"/>
      <c r="R1154" s="54"/>
      <c r="S1154" s="54"/>
      <c r="T1154" s="54"/>
      <c r="U1154" s="54"/>
      <c r="V1154" s="54"/>
      <c r="W1154" s="54"/>
      <c r="X1154" s="54"/>
      <c r="Y1154" s="54"/>
      <c r="Z1154" s="54"/>
      <c r="AA1154" s="54"/>
      <c r="AB1154" s="54"/>
      <c r="AC1154" s="54"/>
      <c r="AD1154" s="54"/>
      <c r="AE1154" s="54"/>
      <c r="AF1154" s="54"/>
      <c r="AG1154" s="54"/>
    </row>
    <row r="1155" spans="1:33">
      <c r="A1155" s="110"/>
      <c r="B1155" s="111"/>
      <c r="C1155" s="112"/>
      <c r="D1155" s="113"/>
      <c r="E1155" s="50"/>
      <c r="F1155" s="114"/>
      <c r="G1155" s="115"/>
      <c r="H1155" s="55"/>
      <c r="I1155" s="112"/>
      <c r="J1155" s="54"/>
      <c r="K1155" s="54"/>
      <c r="L1155" s="54"/>
      <c r="M1155" s="54"/>
      <c r="N1155" s="54"/>
      <c r="O1155" s="54"/>
      <c r="P1155" s="54"/>
      <c r="Q1155" s="54"/>
      <c r="R1155" s="54"/>
      <c r="S1155" s="54"/>
      <c r="T1155" s="54"/>
      <c r="U1155" s="54"/>
      <c r="V1155" s="54"/>
      <c r="W1155" s="54"/>
      <c r="X1155" s="54"/>
      <c r="Y1155" s="54"/>
      <c r="Z1155" s="54"/>
      <c r="AA1155" s="54"/>
      <c r="AB1155" s="54"/>
      <c r="AC1155" s="54"/>
      <c r="AD1155" s="54"/>
      <c r="AE1155" s="54"/>
      <c r="AF1155" s="54"/>
      <c r="AG1155" s="54"/>
    </row>
    <row r="1156" spans="1:33">
      <c r="A1156" s="110"/>
      <c r="B1156" s="111"/>
      <c r="C1156" s="112"/>
      <c r="D1156" s="113"/>
      <c r="E1156" s="50"/>
      <c r="F1156" s="114"/>
      <c r="G1156" s="115"/>
      <c r="H1156" s="55"/>
      <c r="I1156" s="112"/>
      <c r="J1156" s="54"/>
      <c r="K1156" s="54"/>
      <c r="L1156" s="54"/>
      <c r="M1156" s="54"/>
      <c r="N1156" s="54"/>
      <c r="O1156" s="54"/>
      <c r="P1156" s="54"/>
      <c r="Q1156" s="54"/>
      <c r="R1156" s="54"/>
      <c r="S1156" s="54"/>
      <c r="T1156" s="54"/>
      <c r="U1156" s="54"/>
      <c r="V1156" s="54"/>
      <c r="W1156" s="54"/>
      <c r="X1156" s="54"/>
      <c r="Y1156" s="54"/>
      <c r="Z1156" s="54"/>
      <c r="AA1156" s="54"/>
      <c r="AB1156" s="54"/>
      <c r="AC1156" s="54"/>
      <c r="AD1156" s="54"/>
      <c r="AE1156" s="54"/>
      <c r="AF1156" s="54"/>
      <c r="AG1156" s="54"/>
    </row>
    <row r="1157" spans="1:33">
      <c r="A1157" s="110"/>
      <c r="B1157" s="111"/>
      <c r="C1157" s="112"/>
      <c r="D1157" s="113"/>
      <c r="E1157" s="50"/>
      <c r="F1157" s="114"/>
      <c r="G1157" s="115"/>
      <c r="H1157" s="55"/>
      <c r="I1157" s="112"/>
      <c r="J1157" s="54"/>
      <c r="K1157" s="54"/>
      <c r="L1157" s="54"/>
      <c r="M1157" s="54"/>
      <c r="N1157" s="54"/>
      <c r="O1157" s="54"/>
      <c r="P1157" s="54"/>
      <c r="Q1157" s="54"/>
      <c r="R1157" s="54"/>
      <c r="S1157" s="54"/>
      <c r="T1157" s="54"/>
      <c r="U1157" s="54"/>
      <c r="V1157" s="54"/>
      <c r="W1157" s="54"/>
      <c r="X1157" s="54"/>
      <c r="Y1157" s="54"/>
      <c r="Z1157" s="54"/>
      <c r="AA1157" s="54"/>
      <c r="AB1157" s="54"/>
      <c r="AC1157" s="54"/>
      <c r="AD1157" s="54"/>
      <c r="AE1157" s="54"/>
      <c r="AF1157" s="54"/>
      <c r="AG1157" s="54"/>
    </row>
    <row r="1158" spans="1:33">
      <c r="A1158" s="110"/>
      <c r="B1158" s="111"/>
      <c r="C1158" s="112"/>
      <c r="D1158" s="113"/>
      <c r="E1158" s="50"/>
      <c r="F1158" s="114"/>
      <c r="G1158" s="115"/>
      <c r="H1158" s="55"/>
      <c r="I1158" s="112"/>
      <c r="J1158" s="54"/>
      <c r="K1158" s="54"/>
      <c r="L1158" s="54"/>
      <c r="M1158" s="54"/>
      <c r="N1158" s="54"/>
      <c r="O1158" s="54"/>
      <c r="P1158" s="54"/>
      <c r="Q1158" s="54"/>
      <c r="R1158" s="54"/>
      <c r="S1158" s="54"/>
      <c r="T1158" s="54"/>
      <c r="U1158" s="54"/>
      <c r="V1158" s="54"/>
      <c r="W1158" s="54"/>
      <c r="X1158" s="54"/>
      <c r="Y1158" s="54"/>
      <c r="Z1158" s="54"/>
      <c r="AA1158" s="54"/>
      <c r="AB1158" s="54"/>
      <c r="AC1158" s="54"/>
      <c r="AD1158" s="54"/>
      <c r="AE1158" s="54"/>
      <c r="AF1158" s="54"/>
      <c r="AG1158" s="54"/>
    </row>
    <row r="1159" spans="1:33">
      <c r="A1159" s="110"/>
      <c r="B1159" s="111"/>
      <c r="C1159" s="112"/>
      <c r="D1159" s="113"/>
      <c r="E1159" s="50"/>
      <c r="F1159" s="114"/>
      <c r="G1159" s="115"/>
      <c r="H1159" s="55"/>
      <c r="I1159" s="112"/>
      <c r="J1159" s="54"/>
      <c r="K1159" s="54"/>
      <c r="L1159" s="54"/>
      <c r="M1159" s="54"/>
      <c r="N1159" s="54"/>
      <c r="O1159" s="54"/>
      <c r="P1159" s="54"/>
      <c r="Q1159" s="54"/>
      <c r="R1159" s="54"/>
      <c r="S1159" s="54"/>
      <c r="T1159" s="54"/>
      <c r="U1159" s="54"/>
      <c r="V1159" s="54"/>
      <c r="W1159" s="54"/>
      <c r="X1159" s="54"/>
      <c r="Y1159" s="54"/>
      <c r="Z1159" s="54"/>
      <c r="AA1159" s="54"/>
      <c r="AB1159" s="54"/>
      <c r="AC1159" s="54"/>
      <c r="AD1159" s="54"/>
      <c r="AE1159" s="54"/>
      <c r="AF1159" s="54"/>
      <c r="AG1159" s="54"/>
    </row>
    <row r="1160" spans="1:33">
      <c r="A1160" s="110"/>
      <c r="B1160" s="111"/>
      <c r="C1160" s="112"/>
      <c r="D1160" s="113"/>
      <c r="E1160" s="50"/>
      <c r="F1160" s="114"/>
      <c r="G1160" s="115"/>
      <c r="H1160" s="55"/>
      <c r="I1160" s="112"/>
      <c r="J1160" s="54"/>
      <c r="K1160" s="54"/>
      <c r="L1160" s="54"/>
      <c r="M1160" s="54"/>
      <c r="N1160" s="54"/>
      <c r="O1160" s="54"/>
      <c r="P1160" s="54"/>
      <c r="Q1160" s="54"/>
      <c r="R1160" s="54"/>
      <c r="S1160" s="54"/>
      <c r="T1160" s="54"/>
      <c r="U1160" s="54"/>
      <c r="V1160" s="54"/>
      <c r="W1160" s="54"/>
      <c r="X1160" s="54"/>
      <c r="Y1160" s="54"/>
      <c r="Z1160" s="54"/>
      <c r="AA1160" s="54"/>
      <c r="AB1160" s="54"/>
      <c r="AC1160" s="54"/>
      <c r="AD1160" s="54"/>
      <c r="AE1160" s="54"/>
      <c r="AF1160" s="54"/>
      <c r="AG1160" s="54"/>
    </row>
    <row r="1161" spans="1:33">
      <c r="A1161" s="110"/>
      <c r="B1161" s="111"/>
      <c r="C1161" s="112"/>
      <c r="D1161" s="113"/>
      <c r="E1161" s="50"/>
      <c r="F1161" s="114"/>
      <c r="G1161" s="115"/>
      <c r="H1161" s="55"/>
      <c r="I1161" s="112"/>
      <c r="J1161" s="54"/>
      <c r="K1161" s="54"/>
      <c r="L1161" s="54"/>
      <c r="M1161" s="54"/>
      <c r="N1161" s="54"/>
      <c r="O1161" s="54"/>
      <c r="P1161" s="54"/>
      <c r="Q1161" s="54"/>
      <c r="R1161" s="54"/>
      <c r="S1161" s="54"/>
      <c r="T1161" s="54"/>
      <c r="U1161" s="54"/>
      <c r="V1161" s="54"/>
      <c r="W1161" s="54"/>
      <c r="X1161" s="54"/>
      <c r="Y1161" s="54"/>
      <c r="Z1161" s="54"/>
      <c r="AA1161" s="54"/>
      <c r="AB1161" s="54"/>
      <c r="AC1161" s="54"/>
      <c r="AD1161" s="54"/>
      <c r="AE1161" s="54"/>
      <c r="AF1161" s="54"/>
      <c r="AG1161" s="54"/>
    </row>
    <row r="1162" spans="1:33">
      <c r="A1162" s="110"/>
      <c r="B1162" s="111"/>
      <c r="C1162" s="112"/>
      <c r="D1162" s="113"/>
      <c r="E1162" s="50"/>
      <c r="F1162" s="114"/>
      <c r="G1162" s="115"/>
      <c r="H1162" s="55"/>
      <c r="I1162" s="112"/>
      <c r="J1162" s="54"/>
      <c r="K1162" s="54"/>
      <c r="L1162" s="54"/>
      <c r="M1162" s="54"/>
      <c r="N1162" s="54"/>
      <c r="O1162" s="54"/>
      <c r="P1162" s="54"/>
      <c r="Q1162" s="54"/>
      <c r="R1162" s="54"/>
      <c r="S1162" s="54"/>
      <c r="T1162" s="54"/>
      <c r="U1162" s="54"/>
      <c r="V1162" s="54"/>
      <c r="W1162" s="54"/>
      <c r="X1162" s="54"/>
      <c r="Y1162" s="54"/>
      <c r="Z1162" s="54"/>
      <c r="AA1162" s="54"/>
      <c r="AB1162" s="54"/>
      <c r="AC1162" s="54"/>
      <c r="AD1162" s="54"/>
      <c r="AE1162" s="54"/>
      <c r="AF1162" s="54"/>
      <c r="AG1162" s="54"/>
    </row>
    <row r="1163" spans="1:33">
      <c r="A1163" s="110"/>
      <c r="B1163" s="111"/>
      <c r="C1163" s="112"/>
      <c r="D1163" s="113"/>
      <c r="E1163" s="50"/>
      <c r="F1163" s="114"/>
      <c r="G1163" s="115"/>
      <c r="H1163" s="55"/>
      <c r="I1163" s="112"/>
      <c r="J1163" s="54"/>
      <c r="K1163" s="54"/>
      <c r="L1163" s="54"/>
      <c r="M1163" s="54"/>
      <c r="N1163" s="54"/>
      <c r="O1163" s="54"/>
      <c r="P1163" s="54"/>
      <c r="Q1163" s="54"/>
      <c r="R1163" s="54"/>
      <c r="S1163" s="54"/>
      <c r="T1163" s="54"/>
      <c r="U1163" s="54"/>
      <c r="V1163" s="54"/>
      <c r="W1163" s="54"/>
      <c r="X1163" s="54"/>
      <c r="Y1163" s="54"/>
      <c r="Z1163" s="54"/>
      <c r="AA1163" s="54"/>
      <c r="AB1163" s="54"/>
      <c r="AC1163" s="54"/>
      <c r="AD1163" s="54"/>
      <c r="AE1163" s="54"/>
      <c r="AF1163" s="54"/>
      <c r="AG1163" s="54"/>
    </row>
    <row r="1164" spans="1:33">
      <c r="A1164" s="110"/>
      <c r="B1164" s="111"/>
      <c r="C1164" s="112"/>
      <c r="D1164" s="113"/>
      <c r="E1164" s="50"/>
      <c r="F1164" s="114"/>
      <c r="G1164" s="115"/>
      <c r="H1164" s="55"/>
      <c r="I1164" s="112"/>
      <c r="J1164" s="54"/>
      <c r="K1164" s="54"/>
      <c r="L1164" s="54"/>
      <c r="M1164" s="54"/>
      <c r="N1164" s="54"/>
      <c r="O1164" s="54"/>
      <c r="P1164" s="54"/>
      <c r="Q1164" s="54"/>
      <c r="R1164" s="54"/>
      <c r="S1164" s="54"/>
      <c r="T1164" s="54"/>
      <c r="U1164" s="54"/>
      <c r="V1164" s="54"/>
      <c r="W1164" s="54"/>
      <c r="X1164" s="54"/>
      <c r="Y1164" s="54"/>
      <c r="Z1164" s="54"/>
      <c r="AA1164" s="54"/>
      <c r="AB1164" s="54"/>
      <c r="AC1164" s="54"/>
      <c r="AD1164" s="54"/>
      <c r="AE1164" s="54"/>
      <c r="AF1164" s="54"/>
      <c r="AG1164" s="54"/>
    </row>
    <row r="1165" spans="1:33">
      <c r="A1165" s="110"/>
      <c r="B1165" s="111"/>
      <c r="C1165" s="112"/>
      <c r="D1165" s="113"/>
      <c r="E1165" s="50"/>
      <c r="F1165" s="114"/>
      <c r="G1165" s="115"/>
      <c r="H1165" s="55"/>
      <c r="I1165" s="112"/>
      <c r="J1165" s="54"/>
      <c r="K1165" s="54"/>
      <c r="L1165" s="54"/>
      <c r="M1165" s="54"/>
      <c r="N1165" s="54"/>
      <c r="O1165" s="54"/>
      <c r="P1165" s="54"/>
      <c r="Q1165" s="54"/>
      <c r="R1165" s="54"/>
      <c r="S1165" s="54"/>
      <c r="T1165" s="54"/>
      <c r="U1165" s="54"/>
      <c r="V1165" s="54"/>
      <c r="W1165" s="54"/>
      <c r="X1165" s="54"/>
      <c r="Y1165" s="54"/>
      <c r="Z1165" s="54"/>
      <c r="AA1165" s="54"/>
      <c r="AB1165" s="54"/>
      <c r="AC1165" s="54"/>
      <c r="AD1165" s="54"/>
      <c r="AE1165" s="54"/>
      <c r="AF1165" s="54"/>
      <c r="AG1165" s="54"/>
    </row>
    <row r="1166" spans="1:33">
      <c r="A1166" s="110"/>
      <c r="B1166" s="111"/>
      <c r="C1166" s="112"/>
      <c r="D1166" s="113"/>
      <c r="E1166" s="50"/>
      <c r="F1166" s="114"/>
      <c r="G1166" s="115"/>
      <c r="H1166" s="55"/>
      <c r="I1166" s="112"/>
      <c r="J1166" s="54"/>
      <c r="K1166" s="54"/>
      <c r="L1166" s="54"/>
      <c r="M1166" s="54"/>
      <c r="N1166" s="54"/>
      <c r="O1166" s="54"/>
      <c r="P1166" s="54"/>
      <c r="Q1166" s="54"/>
      <c r="R1166" s="54"/>
      <c r="S1166" s="54"/>
      <c r="T1166" s="54"/>
      <c r="U1166" s="54"/>
      <c r="V1166" s="54"/>
      <c r="W1166" s="54"/>
      <c r="X1166" s="54"/>
      <c r="Y1166" s="54"/>
      <c r="Z1166" s="54"/>
      <c r="AA1166" s="54"/>
      <c r="AB1166" s="54"/>
      <c r="AC1166" s="54"/>
      <c r="AD1166" s="54"/>
      <c r="AE1166" s="54"/>
      <c r="AF1166" s="54"/>
      <c r="AG1166" s="54"/>
    </row>
    <row r="1167" spans="1:33">
      <c r="A1167" s="110"/>
      <c r="B1167" s="111"/>
      <c r="C1167" s="112"/>
      <c r="D1167" s="113"/>
      <c r="E1167" s="50"/>
      <c r="F1167" s="114"/>
      <c r="G1167" s="115"/>
      <c r="H1167" s="55"/>
      <c r="I1167" s="112"/>
      <c r="J1167" s="54"/>
      <c r="K1167" s="54"/>
      <c r="L1167" s="54"/>
      <c r="M1167" s="54"/>
      <c r="N1167" s="54"/>
      <c r="O1167" s="54"/>
      <c r="P1167" s="54"/>
      <c r="Q1167" s="54"/>
      <c r="R1167" s="54"/>
      <c r="S1167" s="54"/>
      <c r="T1167" s="54"/>
      <c r="U1167" s="54"/>
      <c r="V1167" s="54"/>
      <c r="W1167" s="54"/>
      <c r="X1167" s="54"/>
      <c r="Y1167" s="54"/>
      <c r="Z1167" s="54"/>
      <c r="AA1167" s="54"/>
      <c r="AB1167" s="54"/>
      <c r="AC1167" s="54"/>
      <c r="AD1167" s="54"/>
      <c r="AE1167" s="54"/>
      <c r="AF1167" s="54"/>
      <c r="AG1167" s="54"/>
    </row>
    <row r="1168" spans="1:33">
      <c r="A1168" s="110"/>
      <c r="B1168" s="111"/>
      <c r="C1168" s="112"/>
      <c r="D1168" s="113"/>
      <c r="E1168" s="50"/>
      <c r="F1168" s="114"/>
      <c r="G1168" s="115"/>
      <c r="H1168" s="55"/>
      <c r="I1168" s="112"/>
      <c r="J1168" s="54"/>
      <c r="K1168" s="54"/>
      <c r="L1168" s="54"/>
      <c r="M1168" s="54"/>
      <c r="N1168" s="54"/>
      <c r="O1168" s="54"/>
      <c r="P1168" s="54"/>
      <c r="Q1168" s="54"/>
      <c r="R1168" s="54"/>
      <c r="S1168" s="54"/>
      <c r="T1168" s="54"/>
      <c r="U1168" s="54"/>
      <c r="V1168" s="54"/>
      <c r="W1168" s="54"/>
      <c r="X1168" s="54"/>
      <c r="Y1168" s="54"/>
      <c r="Z1168" s="54"/>
      <c r="AA1168" s="54"/>
      <c r="AB1168" s="54"/>
      <c r="AC1168" s="54"/>
      <c r="AD1168" s="54"/>
      <c r="AE1168" s="54"/>
      <c r="AF1168" s="54"/>
      <c r="AG1168" s="54"/>
    </row>
    <row r="1169" spans="1:33">
      <c r="A1169" s="110"/>
      <c r="B1169" s="111"/>
      <c r="C1169" s="112"/>
      <c r="D1169" s="113"/>
      <c r="E1169" s="50"/>
      <c r="F1169" s="114"/>
      <c r="G1169" s="115"/>
      <c r="H1169" s="55"/>
      <c r="I1169" s="112"/>
      <c r="J1169" s="54"/>
      <c r="K1169" s="54"/>
      <c r="L1169" s="54"/>
      <c r="M1169" s="54"/>
      <c r="N1169" s="54"/>
      <c r="O1169" s="54"/>
      <c r="P1169" s="54"/>
      <c r="Q1169" s="54"/>
      <c r="R1169" s="54"/>
      <c r="S1169" s="54"/>
      <c r="T1169" s="54"/>
      <c r="U1169" s="54"/>
      <c r="V1169" s="54"/>
      <c r="W1169" s="54"/>
      <c r="X1169" s="54"/>
      <c r="Y1169" s="54"/>
      <c r="Z1169" s="54"/>
      <c r="AA1169" s="54"/>
      <c r="AB1169" s="54"/>
      <c r="AC1169" s="54"/>
      <c r="AD1169" s="54"/>
      <c r="AE1169" s="54"/>
      <c r="AF1169" s="54"/>
      <c r="AG1169" s="54"/>
    </row>
    <row r="1170" spans="1:33">
      <c r="A1170" s="110"/>
      <c r="B1170" s="111"/>
      <c r="C1170" s="112"/>
      <c r="D1170" s="113"/>
      <c r="E1170" s="50"/>
      <c r="F1170" s="114"/>
      <c r="G1170" s="115"/>
      <c r="H1170" s="55"/>
      <c r="I1170" s="112"/>
      <c r="J1170" s="54"/>
      <c r="K1170" s="54"/>
      <c r="L1170" s="54"/>
      <c r="M1170" s="54"/>
      <c r="N1170" s="54"/>
      <c r="O1170" s="54"/>
      <c r="P1170" s="54"/>
      <c r="Q1170" s="54"/>
      <c r="R1170" s="54"/>
      <c r="S1170" s="54"/>
      <c r="T1170" s="54"/>
      <c r="U1170" s="54"/>
      <c r="V1170" s="54"/>
      <c r="W1170" s="54"/>
      <c r="X1170" s="54"/>
      <c r="Y1170" s="54"/>
      <c r="Z1170" s="54"/>
      <c r="AA1170" s="54"/>
      <c r="AB1170" s="54"/>
      <c r="AC1170" s="54"/>
      <c r="AD1170" s="54"/>
      <c r="AE1170" s="54"/>
      <c r="AF1170" s="54"/>
      <c r="AG1170" s="54"/>
    </row>
    <row r="1171" spans="1:33">
      <c r="A1171" s="110"/>
      <c r="B1171" s="111"/>
      <c r="C1171" s="112"/>
      <c r="D1171" s="113"/>
      <c r="E1171" s="50"/>
      <c r="F1171" s="114"/>
      <c r="G1171" s="115"/>
      <c r="H1171" s="55"/>
      <c r="I1171" s="112"/>
      <c r="J1171" s="54"/>
      <c r="K1171" s="54"/>
      <c r="L1171" s="54"/>
      <c r="M1171" s="54"/>
      <c r="N1171" s="54"/>
      <c r="O1171" s="54"/>
      <c r="P1171" s="54"/>
      <c r="Q1171" s="54"/>
      <c r="R1171" s="54"/>
      <c r="S1171" s="54"/>
      <c r="T1171" s="54"/>
      <c r="U1171" s="54"/>
      <c r="V1171" s="54"/>
      <c r="W1171" s="54"/>
      <c r="X1171" s="54"/>
      <c r="Y1171" s="54"/>
      <c r="Z1171" s="54"/>
      <c r="AA1171" s="54"/>
      <c r="AB1171" s="54"/>
      <c r="AC1171" s="54"/>
      <c r="AD1171" s="54"/>
      <c r="AE1171" s="54"/>
      <c r="AF1171" s="54"/>
      <c r="AG1171" s="54"/>
    </row>
    <row r="1172" spans="1:33">
      <c r="A1172" s="110"/>
      <c r="B1172" s="111"/>
      <c r="C1172" s="112"/>
      <c r="D1172" s="113"/>
      <c r="E1172" s="50"/>
      <c r="F1172" s="114"/>
      <c r="G1172" s="115"/>
      <c r="H1172" s="55"/>
      <c r="I1172" s="112"/>
      <c r="J1172" s="54"/>
      <c r="K1172" s="54"/>
      <c r="L1172" s="54"/>
      <c r="M1172" s="54"/>
      <c r="N1172" s="54"/>
      <c r="O1172" s="54"/>
      <c r="P1172" s="54"/>
      <c r="Q1172" s="54"/>
      <c r="R1172" s="54"/>
      <c r="S1172" s="54"/>
      <c r="T1172" s="54"/>
      <c r="U1172" s="54"/>
      <c r="V1172" s="54"/>
      <c r="W1172" s="54"/>
      <c r="X1172" s="54"/>
      <c r="Y1172" s="54"/>
      <c r="Z1172" s="54"/>
      <c r="AA1172" s="54"/>
      <c r="AB1172" s="54"/>
      <c r="AC1172" s="54"/>
      <c r="AD1172" s="54"/>
      <c r="AE1172" s="54"/>
      <c r="AF1172" s="54"/>
      <c r="AG1172" s="54"/>
    </row>
    <row r="1173" spans="1:33">
      <c r="A1173" s="110"/>
      <c r="B1173" s="111"/>
      <c r="C1173" s="112"/>
      <c r="D1173" s="113"/>
      <c r="E1173" s="50"/>
      <c r="F1173" s="114"/>
      <c r="G1173" s="115"/>
      <c r="H1173" s="55"/>
      <c r="I1173" s="112"/>
      <c r="J1173" s="54"/>
      <c r="K1173" s="54"/>
      <c r="L1173" s="54"/>
      <c r="M1173" s="54"/>
      <c r="N1173" s="54"/>
      <c r="O1173" s="54"/>
      <c r="P1173" s="54"/>
      <c r="Q1173" s="54"/>
      <c r="R1173" s="54"/>
      <c r="S1173" s="54"/>
      <c r="T1173" s="54"/>
      <c r="U1173" s="54"/>
      <c r="V1173" s="54"/>
      <c r="W1173" s="54"/>
      <c r="X1173" s="54"/>
      <c r="Y1173" s="54"/>
      <c r="Z1173" s="54"/>
      <c r="AA1173" s="54"/>
      <c r="AB1173" s="54"/>
      <c r="AC1173" s="54"/>
      <c r="AD1173" s="54"/>
      <c r="AE1173" s="54"/>
      <c r="AF1173" s="54"/>
      <c r="AG1173" s="54"/>
    </row>
    <row r="1174" spans="1:33">
      <c r="A1174" s="110"/>
      <c r="B1174" s="111"/>
      <c r="C1174" s="112"/>
      <c r="D1174" s="113"/>
      <c r="E1174" s="50"/>
      <c r="F1174" s="114"/>
      <c r="G1174" s="115"/>
      <c r="H1174" s="55"/>
      <c r="I1174" s="112"/>
      <c r="J1174" s="54"/>
      <c r="K1174" s="54"/>
      <c r="L1174" s="54"/>
      <c r="M1174" s="54"/>
      <c r="N1174" s="54"/>
      <c r="O1174" s="54"/>
      <c r="P1174" s="54"/>
      <c r="Q1174" s="54"/>
      <c r="R1174" s="54"/>
      <c r="S1174" s="54"/>
      <c r="T1174" s="54"/>
      <c r="U1174" s="54"/>
      <c r="V1174" s="54"/>
      <c r="W1174" s="54"/>
      <c r="X1174" s="54"/>
      <c r="Y1174" s="54"/>
      <c r="Z1174" s="54"/>
      <c r="AA1174" s="54"/>
      <c r="AB1174" s="54"/>
      <c r="AC1174" s="54"/>
      <c r="AD1174" s="54"/>
      <c r="AE1174" s="54"/>
      <c r="AF1174" s="54"/>
      <c r="AG1174" s="54"/>
    </row>
    <row r="1175" spans="1:33">
      <c r="A1175" s="110"/>
      <c r="B1175" s="111"/>
      <c r="C1175" s="112"/>
      <c r="D1175" s="113"/>
      <c r="E1175" s="50"/>
      <c r="F1175" s="114"/>
      <c r="G1175" s="115"/>
      <c r="H1175" s="55"/>
      <c r="I1175" s="112"/>
      <c r="J1175" s="54"/>
      <c r="K1175" s="54"/>
      <c r="L1175" s="54"/>
      <c r="M1175" s="54"/>
      <c r="N1175" s="54"/>
      <c r="O1175" s="54"/>
      <c r="P1175" s="54"/>
      <c r="Q1175" s="54"/>
      <c r="R1175" s="54"/>
      <c r="S1175" s="54"/>
      <c r="T1175" s="54"/>
      <c r="U1175" s="54"/>
      <c r="V1175" s="54"/>
      <c r="W1175" s="54"/>
      <c r="X1175" s="54"/>
      <c r="Y1175" s="54"/>
      <c r="Z1175" s="54"/>
      <c r="AA1175" s="54"/>
      <c r="AB1175" s="54"/>
      <c r="AC1175" s="54"/>
      <c r="AD1175" s="54"/>
      <c r="AE1175" s="54"/>
      <c r="AF1175" s="54"/>
      <c r="AG1175" s="54"/>
    </row>
    <row r="1176" spans="1:33">
      <c r="A1176" s="110"/>
      <c r="B1176" s="111"/>
      <c r="C1176" s="112"/>
      <c r="D1176" s="113"/>
      <c r="E1176" s="50"/>
      <c r="F1176" s="114"/>
      <c r="G1176" s="115"/>
      <c r="H1176" s="55"/>
      <c r="I1176" s="112"/>
      <c r="J1176" s="54"/>
      <c r="K1176" s="54"/>
      <c r="L1176" s="54"/>
      <c r="M1176" s="54"/>
      <c r="N1176" s="54"/>
      <c r="O1176" s="54"/>
      <c r="P1176" s="54"/>
      <c r="Q1176" s="54"/>
      <c r="R1176" s="54"/>
      <c r="S1176" s="54"/>
      <c r="T1176" s="54"/>
      <c r="U1176" s="54"/>
      <c r="V1176" s="54"/>
      <c r="W1176" s="54"/>
      <c r="X1176" s="54"/>
      <c r="Y1176" s="54"/>
      <c r="Z1176" s="54"/>
      <c r="AA1176" s="54"/>
      <c r="AB1176" s="54"/>
      <c r="AC1176" s="54"/>
      <c r="AD1176" s="54"/>
      <c r="AE1176" s="54"/>
      <c r="AF1176" s="54"/>
      <c r="AG1176" s="54"/>
    </row>
    <row r="1177" spans="1:33">
      <c r="A1177" s="110"/>
      <c r="B1177" s="111"/>
      <c r="C1177" s="112"/>
      <c r="D1177" s="113"/>
      <c r="E1177" s="50"/>
      <c r="F1177" s="114"/>
      <c r="G1177" s="115"/>
      <c r="H1177" s="55"/>
      <c r="I1177" s="112"/>
      <c r="J1177" s="54"/>
      <c r="K1177" s="54"/>
      <c r="L1177" s="54"/>
      <c r="M1177" s="54"/>
      <c r="N1177" s="54"/>
      <c r="O1177" s="54"/>
      <c r="P1177" s="54"/>
      <c r="Q1177" s="54"/>
      <c r="R1177" s="54"/>
      <c r="S1177" s="54"/>
      <c r="T1177" s="54"/>
      <c r="U1177" s="54"/>
      <c r="V1177" s="54"/>
      <c r="W1177" s="54"/>
      <c r="X1177" s="54"/>
      <c r="Y1177" s="54"/>
      <c r="Z1177" s="54"/>
      <c r="AA1177" s="54"/>
      <c r="AB1177" s="54"/>
      <c r="AC1177" s="54"/>
      <c r="AD1177" s="54"/>
      <c r="AE1177" s="54"/>
      <c r="AF1177" s="54"/>
      <c r="AG1177" s="54"/>
    </row>
    <row r="1178" spans="1:33">
      <c r="A1178" s="110"/>
      <c r="B1178" s="111"/>
      <c r="C1178" s="112"/>
      <c r="D1178" s="113"/>
      <c r="E1178" s="50"/>
      <c r="F1178" s="114"/>
      <c r="G1178" s="115"/>
      <c r="H1178" s="55"/>
      <c r="I1178" s="112"/>
      <c r="J1178" s="54"/>
      <c r="K1178" s="54"/>
      <c r="L1178" s="54"/>
      <c r="M1178" s="54"/>
      <c r="N1178" s="54"/>
      <c r="O1178" s="54"/>
      <c r="P1178" s="54"/>
      <c r="Q1178" s="54"/>
      <c r="R1178" s="54"/>
      <c r="S1178" s="54"/>
      <c r="T1178" s="54"/>
      <c r="U1178" s="54"/>
      <c r="V1178" s="54"/>
      <c r="W1178" s="54"/>
      <c r="X1178" s="54"/>
      <c r="Y1178" s="54"/>
      <c r="Z1178" s="54"/>
      <c r="AA1178" s="54"/>
      <c r="AB1178" s="54"/>
      <c r="AC1178" s="54"/>
      <c r="AD1178" s="54"/>
      <c r="AE1178" s="54"/>
      <c r="AF1178" s="54"/>
      <c r="AG1178" s="54"/>
    </row>
    <row r="1179" spans="1:33">
      <c r="A1179" s="110"/>
      <c r="B1179" s="111"/>
      <c r="C1179" s="112"/>
      <c r="D1179" s="113"/>
      <c r="E1179" s="148"/>
      <c r="F1179" s="114"/>
      <c r="G1179" s="115"/>
      <c r="H1179" s="55"/>
      <c r="I1179" s="112"/>
      <c r="J1179" s="54"/>
      <c r="K1179" s="54"/>
      <c r="L1179" s="54"/>
      <c r="M1179" s="54"/>
      <c r="N1179" s="54"/>
      <c r="O1179" s="54"/>
      <c r="P1179" s="54"/>
      <c r="Q1179" s="54"/>
      <c r="R1179" s="54"/>
      <c r="S1179" s="54"/>
      <c r="T1179" s="54"/>
      <c r="U1179" s="54"/>
      <c r="V1179" s="54"/>
      <c r="W1179" s="54"/>
      <c r="X1179" s="54"/>
      <c r="Y1179" s="54"/>
      <c r="Z1179" s="54"/>
      <c r="AA1179" s="54"/>
      <c r="AB1179" s="54"/>
      <c r="AC1179" s="54"/>
      <c r="AD1179" s="54"/>
      <c r="AE1179" s="54"/>
      <c r="AF1179" s="54"/>
      <c r="AG1179" s="54"/>
    </row>
  </sheetData>
  <mergeCells count="154">
    <mergeCell ref="A1:A2"/>
    <mergeCell ref="C1:C2"/>
    <mergeCell ref="D1:D2"/>
    <mergeCell ref="E1:E2"/>
    <mergeCell ref="F1:G1"/>
    <mergeCell ref="H1:H2"/>
    <mergeCell ref="A3:A203"/>
    <mergeCell ref="C119:C124"/>
    <mergeCell ref="C125:C130"/>
    <mergeCell ref="C131:C136"/>
    <mergeCell ref="C174:C176"/>
    <mergeCell ref="C155:C163"/>
    <mergeCell ref="C164:C172"/>
    <mergeCell ref="B177:B191"/>
    <mergeCell ref="C177:C179"/>
    <mergeCell ref="C180:C182"/>
    <mergeCell ref="C183:C185"/>
    <mergeCell ref="C186:C191"/>
    <mergeCell ref="A237:A266"/>
    <mergeCell ref="B237:B253"/>
    <mergeCell ref="B254:B263"/>
    <mergeCell ref="B264:B266"/>
    <mergeCell ref="B192:B203"/>
    <mergeCell ref="C192:C194"/>
    <mergeCell ref="C195:C197"/>
    <mergeCell ref="C198:C200"/>
    <mergeCell ref="C201:C203"/>
    <mergeCell ref="A204:A216"/>
    <mergeCell ref="B204:B212"/>
    <mergeCell ref="C244:C247"/>
    <mergeCell ref="C248:C249"/>
    <mergeCell ref="C250:C251"/>
    <mergeCell ref="C252:C253"/>
    <mergeCell ref="C257:C258"/>
    <mergeCell ref="C259:C260"/>
    <mergeCell ref="B213:B216"/>
    <mergeCell ref="C213:C214"/>
    <mergeCell ref="C218:C221"/>
    <mergeCell ref="C222:C225"/>
    <mergeCell ref="C226:C227"/>
    <mergeCell ref="C228:C236"/>
    <mergeCell ref="C239:C243"/>
    <mergeCell ref="C83:C84"/>
    <mergeCell ref="C85:C88"/>
    <mergeCell ref="C89:C92"/>
    <mergeCell ref="C93:C94"/>
    <mergeCell ref="C95:C96"/>
    <mergeCell ref="C97:C98"/>
    <mergeCell ref="C205:C206"/>
    <mergeCell ref="C207:C209"/>
    <mergeCell ref="A217:A236"/>
    <mergeCell ref="B218:B236"/>
    <mergeCell ref="C99:C100"/>
    <mergeCell ref="C101:C102"/>
    <mergeCell ref="B23:B102"/>
    <mergeCell ref="C23:C24"/>
    <mergeCell ref="C25:C26"/>
    <mergeCell ref="C32:C37"/>
    <mergeCell ref="C38:C43"/>
    <mergeCell ref="C44:C45"/>
    <mergeCell ref="C137:C145"/>
    <mergeCell ref="C146:C154"/>
    <mergeCell ref="B103:B176"/>
    <mergeCell ref="C103:C108"/>
    <mergeCell ref="C109:C112"/>
    <mergeCell ref="C113:C118"/>
    <mergeCell ref="I55:I57"/>
    <mergeCell ref="C55:C57"/>
    <mergeCell ref="C58:C60"/>
    <mergeCell ref="C61:C64"/>
    <mergeCell ref="C65:C68"/>
    <mergeCell ref="C70:C71"/>
    <mergeCell ref="C73:C76"/>
    <mergeCell ref="C77:C80"/>
    <mergeCell ref="C81:C82"/>
    <mergeCell ref="I23:I24"/>
    <mergeCell ref="C47:C50"/>
    <mergeCell ref="C51:C54"/>
    <mergeCell ref="I25:I26"/>
    <mergeCell ref="I32:I37"/>
    <mergeCell ref="I38:I43"/>
    <mergeCell ref="I44:I45"/>
    <mergeCell ref="I47:I50"/>
    <mergeCell ref="I51:I54"/>
    <mergeCell ref="I3:I6"/>
    <mergeCell ref="B1:B2"/>
    <mergeCell ref="B3:B22"/>
    <mergeCell ref="C11:C14"/>
    <mergeCell ref="C15:C18"/>
    <mergeCell ref="C3:C6"/>
    <mergeCell ref="C7:C10"/>
    <mergeCell ref="I7:I10"/>
    <mergeCell ref="I11:I14"/>
    <mergeCell ref="I15:I18"/>
    <mergeCell ref="I19:I22"/>
    <mergeCell ref="C19:C22"/>
    <mergeCell ref="V1:W1"/>
    <mergeCell ref="X1:Y1"/>
    <mergeCell ref="Z1:AA1"/>
    <mergeCell ref="AB1:AC1"/>
    <mergeCell ref="AD1:AE1"/>
    <mergeCell ref="AF1:AG1"/>
    <mergeCell ref="I1:I2"/>
    <mergeCell ref="J1:K1"/>
    <mergeCell ref="L1:M1"/>
    <mergeCell ref="N1:O1"/>
    <mergeCell ref="P1:Q1"/>
    <mergeCell ref="R1:S1"/>
    <mergeCell ref="T1:U1"/>
    <mergeCell ref="I257:I258"/>
    <mergeCell ref="I259:I260"/>
    <mergeCell ref="I218:I221"/>
    <mergeCell ref="I222:I225"/>
    <mergeCell ref="I226:I227"/>
    <mergeCell ref="I239:I243"/>
    <mergeCell ref="I244:I247"/>
    <mergeCell ref="I248:I249"/>
    <mergeCell ref="I250:I251"/>
    <mergeCell ref="I183:I185"/>
    <mergeCell ref="I186:I191"/>
    <mergeCell ref="I192:I194"/>
    <mergeCell ref="I195:I197"/>
    <mergeCell ref="I198:I200"/>
    <mergeCell ref="I201:I203"/>
    <mergeCell ref="I204:I212"/>
    <mergeCell ref="I213:I216"/>
    <mergeCell ref="I252:I253"/>
    <mergeCell ref="I125:I130"/>
    <mergeCell ref="I131:I136"/>
    <mergeCell ref="I137:I145"/>
    <mergeCell ref="I146:I154"/>
    <mergeCell ref="I155:I163"/>
    <mergeCell ref="I164:I172"/>
    <mergeCell ref="I174:I176"/>
    <mergeCell ref="I177:I179"/>
    <mergeCell ref="I180:I182"/>
    <mergeCell ref="I89:I92"/>
    <mergeCell ref="I95:I96"/>
    <mergeCell ref="I97:I98"/>
    <mergeCell ref="I99:I100"/>
    <mergeCell ref="I101:I102"/>
    <mergeCell ref="I103:I108"/>
    <mergeCell ref="I109:I112"/>
    <mergeCell ref="I113:I118"/>
    <mergeCell ref="I119:I124"/>
    <mergeCell ref="I58:I60"/>
    <mergeCell ref="I61:I64"/>
    <mergeCell ref="I65:I68"/>
    <mergeCell ref="I70:I71"/>
    <mergeCell ref="I73:I76"/>
    <mergeCell ref="I77:I80"/>
    <mergeCell ref="I81:I82"/>
    <mergeCell ref="I83:I84"/>
    <mergeCell ref="I85:I88"/>
  </mergeCells>
  <phoneticPr fontId="52" type="noConversion"/>
  <conditionalFormatting sqref="D44 D46 D56 D61:D62 D64:D69 D76 D81 D85 D87 D89:D95 D97:D101 D103 D105 D107:D112 D131 D133 D137 D159 D177:D183 D185:D191 D194:D195 D197:D203 D209 D217 D219:D226 D228:D240 D242:D245 D247:D251 D253:D258 D261 D263:D266">
    <cfRule type="expression" dxfId="28" priority="1">
      <formula>COUNTIF(INDIRECT("연간집계!D2:D"), D44)=0</formula>
    </cfRule>
  </conditionalFormatting>
  <conditionalFormatting sqref="E1:AG1179">
    <cfRule type="cellIs" dxfId="27" priority="2" operator="equal">
      <formula>0</formula>
    </cfRule>
  </conditionalFormatting>
  <dataValidations count="1">
    <dataValidation type="list" allowBlank="1" showErrorMessage="1" sqref="A1">
      <formula1>"2025,2026,2027"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1"/>
  <sheetViews>
    <sheetView workbookViewId="0"/>
  </sheetViews>
  <sheetFormatPr defaultColWidth="12.5703125" defaultRowHeight="15.75" customHeight="1"/>
  <cols>
    <col min="1" max="1" width="0.42578125" customWidth="1"/>
    <col min="2" max="2" width="7.7109375" customWidth="1"/>
    <col min="3" max="3" width="36.5703125" customWidth="1"/>
    <col min="4" max="4" width="1.28515625" customWidth="1"/>
    <col min="5" max="5" width="29.7109375" customWidth="1"/>
    <col min="6" max="8" width="8.28515625" customWidth="1"/>
    <col min="9" max="12" width="6.85546875" customWidth="1"/>
    <col min="13" max="13" width="1.140625" customWidth="1"/>
    <col min="14" max="14" width="29.7109375" customWidth="1"/>
    <col min="15" max="17" width="8.28515625" customWidth="1"/>
    <col min="18" max="21" width="6.85546875" customWidth="1"/>
  </cols>
  <sheetData>
    <row r="1" spans="1:27" ht="2.25" customHeight="1">
      <c r="A1" s="88"/>
      <c r="B1" s="152"/>
      <c r="C1" s="152"/>
      <c r="D1" s="88"/>
      <c r="E1" s="112"/>
      <c r="F1" s="153"/>
      <c r="G1" s="154"/>
      <c r="H1" s="155"/>
      <c r="I1" s="156"/>
      <c r="J1" s="157"/>
      <c r="K1" s="157"/>
      <c r="L1" s="157"/>
      <c r="M1" s="152"/>
      <c r="N1" s="112"/>
      <c r="O1" s="153"/>
      <c r="P1" s="154"/>
      <c r="Q1" s="155"/>
      <c r="R1" s="158"/>
      <c r="S1" s="159"/>
      <c r="T1" s="160"/>
      <c r="U1" s="159"/>
    </row>
    <row r="2" spans="1:27" ht="15.75" customHeight="1">
      <c r="A2" s="161"/>
      <c r="B2" s="162">
        <v>2026</v>
      </c>
      <c r="C2" s="163" t="s">
        <v>820</v>
      </c>
      <c r="D2" s="112"/>
      <c r="E2" s="266" t="s">
        <v>1417</v>
      </c>
      <c r="F2" s="233"/>
      <c r="G2" s="233"/>
      <c r="H2" s="233"/>
      <c r="I2" s="233"/>
      <c r="J2" s="233"/>
      <c r="K2" s="233"/>
      <c r="L2" s="233"/>
      <c r="M2" s="152"/>
      <c r="N2" s="267" t="s">
        <v>1418</v>
      </c>
      <c r="O2" s="233"/>
      <c r="P2" s="233"/>
      <c r="Q2" s="233"/>
      <c r="R2" s="233"/>
      <c r="S2" s="233"/>
      <c r="T2" s="233"/>
      <c r="U2" s="233"/>
      <c r="V2" s="152"/>
      <c r="W2" s="152"/>
      <c r="X2" s="152"/>
      <c r="Y2" s="152"/>
      <c r="Z2" s="152"/>
      <c r="AA2" s="152"/>
    </row>
    <row r="3" spans="1:27" ht="15.75" customHeight="1">
      <c r="A3" s="161"/>
      <c r="B3" s="268" t="s">
        <v>839</v>
      </c>
      <c r="C3" s="233"/>
      <c r="D3" s="112"/>
      <c r="E3" s="12" t="s">
        <v>1419</v>
      </c>
      <c r="F3" s="13" t="s">
        <v>829</v>
      </c>
      <c r="G3" s="14" t="s">
        <v>830</v>
      </c>
      <c r="H3" s="15" t="s">
        <v>825</v>
      </c>
      <c r="I3" s="269" t="s">
        <v>827</v>
      </c>
      <c r="J3" s="233"/>
      <c r="K3" s="270" t="s">
        <v>828</v>
      </c>
      <c r="L3" s="233"/>
      <c r="M3" s="152"/>
      <c r="N3" s="12" t="s">
        <v>818</v>
      </c>
      <c r="O3" s="13" t="s">
        <v>829</v>
      </c>
      <c r="P3" s="14" t="s">
        <v>830</v>
      </c>
      <c r="Q3" s="15" t="s">
        <v>825</v>
      </c>
      <c r="R3" s="271" t="s">
        <v>827</v>
      </c>
      <c r="S3" s="233"/>
      <c r="T3" s="272" t="s">
        <v>828</v>
      </c>
      <c r="U3" s="233"/>
      <c r="V3" s="152"/>
      <c r="W3" s="152"/>
      <c r="X3" s="152"/>
      <c r="Y3" s="152"/>
      <c r="Z3" s="152"/>
      <c r="AA3" s="152"/>
    </row>
    <row r="4" spans="1:27" ht="19.5" customHeight="1">
      <c r="A4" s="161"/>
      <c r="B4" s="233"/>
      <c r="C4" s="233"/>
      <c r="D4" s="112"/>
      <c r="E4" s="164">
        <f ca="1">COUNTA(E5:E1001)</f>
        <v>33</v>
      </c>
      <c r="F4" s="165">
        <f t="shared" ref="F4:G4" ca="1" si="0">SUM(F5:F1001)</f>
        <v>449</v>
      </c>
      <c r="G4" s="165">
        <f t="shared" ca="1" si="0"/>
        <v>696</v>
      </c>
      <c r="H4" s="166"/>
      <c r="I4" s="167">
        <f ca="1">SUM(I5:I1001)</f>
        <v>696</v>
      </c>
      <c r="J4" s="168">
        <f ca="1">IFERROR(I4/($R4+$T4),"")</f>
        <v>1</v>
      </c>
      <c r="K4" s="169">
        <f ca="1">SUM(K5:K1001)</f>
        <v>0</v>
      </c>
      <c r="L4" s="170">
        <f ca="1">IFERROR(K4/($R4+$T4),"")</f>
        <v>0</v>
      </c>
      <c r="M4" s="152"/>
      <c r="N4" s="164">
        <f ca="1">COUNTA(N5:N1001)</f>
        <v>20</v>
      </c>
      <c r="O4" s="165">
        <f t="shared" ref="O4:P4" ca="1" si="1">SUM(O5:O1001)</f>
        <v>449</v>
      </c>
      <c r="P4" s="165">
        <f t="shared" ca="1" si="1"/>
        <v>696</v>
      </c>
      <c r="Q4" s="166"/>
      <c r="R4" s="167">
        <f ca="1">SUM(R5:R1001)</f>
        <v>696</v>
      </c>
      <c r="S4" s="168">
        <f t="shared" ref="S4:S50" ca="1" si="2">IFERROR(R4/($R4+$T4),"")</f>
        <v>1</v>
      </c>
      <c r="T4" s="169">
        <f ca="1">SUM(T5:T1001)</f>
        <v>0</v>
      </c>
      <c r="U4" s="170">
        <f t="shared" ref="U4:U50" ca="1" si="3">IFERROR(T4/($R4+$T4),"")</f>
        <v>0</v>
      </c>
      <c r="V4" s="152"/>
      <c r="W4" s="152"/>
      <c r="X4" s="152"/>
      <c r="Y4" s="152"/>
      <c r="Z4" s="152"/>
      <c r="AA4" s="152"/>
    </row>
    <row r="5" spans="1:27" ht="15" customHeight="1">
      <c r="A5" s="171"/>
      <c r="B5" s="233"/>
      <c r="C5" s="233"/>
      <c r="D5" s="88"/>
      <c r="E5" s="112" t="str">
        <f ca="1">IFERROR(__xludf.DUMMYFUNCTION("iferror(SORT(
  UNIQUE(
    FILTER(
      '데이터'!$I:$I,
      '데이터'!$P:$P = $B$3,
      '데이터'!$N:$N = $B$2,
      '데이터'!$I:$I &lt;&gt; """"
    )
  ),
  1,
  TRUE
),""-"")"),"내추럴러브")</f>
        <v>내추럴러브</v>
      </c>
      <c r="F5" s="153">
        <f ca="1">IFERROR(COUNTIFS(데이터!$P:$P,$B$3,데이터!$N:$N,$B$2,데이터!$I:$I,$E5),"")</f>
        <v>3</v>
      </c>
      <c r="G5" s="154">
        <f ca="1">SUMIFS(데이터!$G:$G,데이터!$P:$P,$B$3,데이터!$N:$N,$B$2,데이터!$I:$I,$E5)</f>
        <v>3</v>
      </c>
      <c r="H5" s="155">
        <f t="shared" ref="H5:H50" ca="1" si="4">IFERROR(G5/(SUM($G$5:$G1001)),"")</f>
        <v>4.3103448275862068E-3</v>
      </c>
      <c r="I5" s="172">
        <f ca="1">SUMIFS(데이터!$G:$G,데이터!$P:$P,$B$3,데이터!$N:$N,$B$2,데이터!$I:$I,$E5,데이터!$L:$L,$I$3)</f>
        <v>3</v>
      </c>
      <c r="J5" s="55">
        <f t="shared" ref="J5:J50" ca="1" si="5">IFERROR(I5/($I5+$K5),"")</f>
        <v>1</v>
      </c>
      <c r="K5" s="173">
        <f ca="1">SUMIFS(데이터!$G:$G,데이터!$P:$P,$B$3,데이터!$N:$N,$B$2,데이터!$I:$I,$E5,데이터!$L:$L,$K$3)</f>
        <v>0</v>
      </c>
      <c r="L5" s="55">
        <f t="shared" ref="L5:L50" ca="1" si="6">IFERROR(K5/($I5+$K5),"")</f>
        <v>0</v>
      </c>
      <c r="M5" s="152"/>
      <c r="N5" s="112" t="str">
        <f ca="1">IFERROR(__xludf.DUMMYFUNCTION("iferror(SORT(
  UNIQUE(
    FILTER(
      '데이터'!$M:$M,
      '데이터'!$P:$P = $B$3,
      '데이터'!$N:$N = $B$2,
      '데이터'!$M:$M &lt;&gt; """"
    )
  ),
  1,
  TRUE
),""-"")"),"01.여행 : 개인/가족")</f>
        <v>01.여행 : 개인/가족</v>
      </c>
      <c r="O5" s="153">
        <f ca="1">IFERROR(COUNTIFS(데이터!$P:$P,$B$3,데이터!$N:$N,$B$2,데이터!$M:$M,$N5),"")</f>
        <v>152</v>
      </c>
      <c r="P5" s="154">
        <f ca="1">SUMIFS(데이터!$G:$G,데이터!$P:$P,$B$3,데이터!$N:$N,$B$2,데이터!$M:$M,$N5)</f>
        <v>196</v>
      </c>
      <c r="Q5" s="155">
        <f t="shared" ref="Q5:Q50" ca="1" si="7">IFERROR(P5/(SUM($P$5:$P1001)),"")</f>
        <v>0.28160919540229884</v>
      </c>
      <c r="R5" s="174">
        <f ca="1">SUMIFS(데이터!$G:$G,데이터!$P:$P,$B$3,데이터!$N:$N,$B$2,데이터!$M:$M,$N5,데이터!$L:$L,$R$3)</f>
        <v>196</v>
      </c>
      <c r="S5" s="175">
        <f t="shared" ca="1" si="2"/>
        <v>1</v>
      </c>
      <c r="T5" s="176">
        <f ca="1">SUMIFS(데이터!$G:$G,데이터!$P:$P,$B$3,데이터!$N:$N,$B$2,데이터!$M:$M,$N5,데이터!$L:$L,$T$3)</f>
        <v>0</v>
      </c>
      <c r="U5" s="175">
        <f t="shared" ca="1" si="3"/>
        <v>0</v>
      </c>
    </row>
    <row r="6" spans="1:27" ht="15" customHeight="1">
      <c r="A6" s="88"/>
      <c r="B6" s="177" t="s">
        <v>1420</v>
      </c>
      <c r="C6" s="178"/>
      <c r="D6" s="88"/>
      <c r="E6" s="112" t="str">
        <f ca="1">IFERROR(__xludf.DUMMYFUNCTION("""COMPUTED_VALUE"""),"달콤한오후")</f>
        <v>달콤한오후</v>
      </c>
      <c r="F6" s="153">
        <f ca="1">IFERROR(COUNTIFS(데이터!$P:$P,$B$3,데이터!$N:$N,$B$2,데이터!$I:$I,$E6),"")</f>
        <v>14</v>
      </c>
      <c r="G6" s="154">
        <f ca="1">SUMIFS(데이터!$G:$G,데이터!$P:$P,$B$3,데이터!$N:$N,$B$2,데이터!$I:$I,$E6)</f>
        <v>21</v>
      </c>
      <c r="H6" s="155">
        <f t="shared" ca="1" si="4"/>
        <v>3.017241379310345E-2</v>
      </c>
      <c r="I6" s="172">
        <f ca="1">SUMIFS(데이터!$G:$G,데이터!$P:$P,$B$3,데이터!$N:$N,$B$2,데이터!$I:$I,$E6,데이터!$L:$L,$I$3)</f>
        <v>21</v>
      </c>
      <c r="J6" s="55">
        <f t="shared" ca="1" si="5"/>
        <v>1</v>
      </c>
      <c r="K6" s="173">
        <f ca="1">SUMIFS(데이터!$G:$G,데이터!$P:$P,$B$3,데이터!$N:$N,$B$2,데이터!$I:$I,$E6,데이터!$L:$L,$K$3)</f>
        <v>0</v>
      </c>
      <c r="L6" s="55">
        <f t="shared" ca="1" si="6"/>
        <v>0</v>
      </c>
      <c r="M6" s="152"/>
      <c r="N6" s="112" t="str">
        <f ca="1">IFERROR(__xludf.DUMMYFUNCTION("""COMPUTED_VALUE"""),"01.여행 : 단체/모임/친구")</f>
        <v>01.여행 : 단체/모임/친구</v>
      </c>
      <c r="O6" s="153">
        <f ca="1">IFERROR(COUNTIFS(데이터!$P:$P,$B$3,데이터!$N:$N,$B$2,데이터!$M:$M,$N6),"")</f>
        <v>40</v>
      </c>
      <c r="P6" s="154">
        <f ca="1">SUMIFS(데이터!$G:$G,데이터!$P:$P,$B$3,데이터!$N:$N,$B$2,데이터!$M:$M,$N6)</f>
        <v>93</v>
      </c>
      <c r="Q6" s="155">
        <f t="shared" ca="1" si="7"/>
        <v>0.1336206896551724</v>
      </c>
      <c r="R6" s="174">
        <f ca="1">SUMIFS(데이터!$G:$G,데이터!$P:$P,$B$3,데이터!$N:$N,$B$2,데이터!$M:$M,$N6,데이터!$L:$L,$R$3)</f>
        <v>93</v>
      </c>
      <c r="S6" s="175">
        <f t="shared" ca="1" si="2"/>
        <v>1</v>
      </c>
      <c r="T6" s="176">
        <f ca="1">SUMIFS(데이터!$G:$G,데이터!$P:$P,$B$3,데이터!$N:$N,$B$2,데이터!$M:$M,$N6,데이터!$L:$L,$T$3)</f>
        <v>0</v>
      </c>
      <c r="U6" s="175">
        <f t="shared" ca="1" si="3"/>
        <v>0</v>
      </c>
    </row>
    <row r="7" spans="1:27" ht="15" customHeight="1">
      <c r="A7" s="88"/>
      <c r="B7" s="112"/>
      <c r="C7" s="112"/>
      <c r="D7" s="88"/>
      <c r="E7" s="112" t="str">
        <f ca="1">IFERROR(__xludf.DUMMYFUNCTION("""COMPUTED_VALUE"""),"러브레코드")</f>
        <v>러브레코드</v>
      </c>
      <c r="F7" s="153">
        <f ca="1">IFERROR(COUNTIFS(데이터!$P:$P,$B$3,데이터!$N:$N,$B$2,데이터!$I:$I,$E7),"")</f>
        <v>3</v>
      </c>
      <c r="G7" s="154">
        <f ca="1">SUMIFS(데이터!$G:$G,데이터!$P:$P,$B$3,데이터!$N:$N,$B$2,데이터!$I:$I,$E7)</f>
        <v>3</v>
      </c>
      <c r="H7" s="155">
        <f t="shared" ca="1" si="4"/>
        <v>4.3103448275862068E-3</v>
      </c>
      <c r="I7" s="172">
        <f ca="1">SUMIFS(데이터!$G:$G,데이터!$P:$P,$B$3,데이터!$N:$N,$B$2,데이터!$I:$I,$E7,데이터!$L:$L,$I$3)</f>
        <v>3</v>
      </c>
      <c r="J7" s="55">
        <f t="shared" ca="1" si="5"/>
        <v>1</v>
      </c>
      <c r="K7" s="173">
        <f ca="1">SUMIFS(데이터!$G:$G,데이터!$P:$P,$B$3,데이터!$N:$N,$B$2,데이터!$I:$I,$E7,데이터!$L:$L,$K$3)</f>
        <v>0</v>
      </c>
      <c r="L7" s="55">
        <f t="shared" ca="1" si="6"/>
        <v>0</v>
      </c>
      <c r="M7" s="152"/>
      <c r="N7" s="112" t="str">
        <f ca="1">IFERROR(__xludf.DUMMYFUNCTION("""COMPUTED_VALUE"""),"01.여행 : 커플")</f>
        <v>01.여행 : 커플</v>
      </c>
      <c r="O7" s="153">
        <f ca="1">IFERROR(COUNTIFS(데이터!$P:$P,$B$3,데이터!$N:$N,$B$2,데이터!$M:$M,$N7),"")</f>
        <v>25</v>
      </c>
      <c r="P7" s="154">
        <f ca="1">SUMIFS(데이터!$G:$G,데이터!$P:$P,$B$3,데이터!$N:$N,$B$2,데이터!$M:$M,$N7)</f>
        <v>28</v>
      </c>
      <c r="Q7" s="155">
        <f t="shared" ca="1" si="7"/>
        <v>4.0229885057471264E-2</v>
      </c>
      <c r="R7" s="174">
        <f ca="1">SUMIFS(데이터!$G:$G,데이터!$P:$P,$B$3,데이터!$N:$N,$B$2,데이터!$M:$M,$N7,데이터!$L:$L,$R$3)</f>
        <v>28</v>
      </c>
      <c r="S7" s="175">
        <f t="shared" ca="1" si="2"/>
        <v>1</v>
      </c>
      <c r="T7" s="176">
        <f ca="1">SUMIFS(데이터!$G:$G,데이터!$P:$P,$B$3,데이터!$N:$N,$B$2,데이터!$M:$M,$N7,데이터!$L:$L,$T$3)</f>
        <v>0</v>
      </c>
      <c r="U7" s="175">
        <f t="shared" ca="1" si="3"/>
        <v>0</v>
      </c>
    </row>
    <row r="8" spans="1:27" ht="15" customHeight="1">
      <c r="A8" s="88"/>
      <c r="B8" s="112"/>
      <c r="C8" s="112"/>
      <c r="D8" s="88"/>
      <c r="E8" s="112" t="str">
        <f ca="1">IFERROR(__xludf.DUMMYFUNCTION("""COMPUTED_VALUE"""),"러블리커플")</f>
        <v>러블리커플</v>
      </c>
      <c r="F8" s="153">
        <f ca="1">IFERROR(COUNTIFS(데이터!$P:$P,$B$3,데이터!$N:$N,$B$2,데이터!$I:$I,$E8),"")</f>
        <v>5</v>
      </c>
      <c r="G8" s="154">
        <f ca="1">SUMIFS(데이터!$G:$G,데이터!$P:$P,$B$3,데이터!$N:$N,$B$2,데이터!$I:$I,$E8)</f>
        <v>6</v>
      </c>
      <c r="H8" s="155">
        <f t="shared" ca="1" si="4"/>
        <v>8.6206896551724137E-3</v>
      </c>
      <c r="I8" s="172">
        <f ca="1">SUMIFS(데이터!$G:$G,데이터!$P:$P,$B$3,데이터!$N:$N,$B$2,데이터!$I:$I,$E8,데이터!$L:$L,$I$3)</f>
        <v>6</v>
      </c>
      <c r="J8" s="55">
        <f t="shared" ca="1" si="5"/>
        <v>1</v>
      </c>
      <c r="K8" s="173">
        <f ca="1">SUMIFS(데이터!$G:$G,데이터!$P:$P,$B$3,데이터!$N:$N,$B$2,데이터!$I:$I,$E8,데이터!$L:$L,$K$3)</f>
        <v>0</v>
      </c>
      <c r="L8" s="55">
        <f t="shared" ca="1" si="6"/>
        <v>0</v>
      </c>
      <c r="M8" s="152"/>
      <c r="N8" s="112" t="str">
        <f ca="1">IFERROR(__xludf.DUMMYFUNCTION("""COMPUTED_VALUE"""),"02.일상 : 개인/가족")</f>
        <v>02.일상 : 개인/가족</v>
      </c>
      <c r="O8" s="153">
        <f ca="1">IFERROR(COUNTIFS(데이터!$P:$P,$B$3,데이터!$N:$N,$B$2,데이터!$M:$M,$N8),"")</f>
        <v>16</v>
      </c>
      <c r="P8" s="154">
        <f ca="1">SUMIFS(데이터!$G:$G,데이터!$P:$P,$B$3,데이터!$N:$N,$B$2,데이터!$M:$M,$N8)</f>
        <v>21</v>
      </c>
      <c r="Q8" s="155">
        <f t="shared" ca="1" si="7"/>
        <v>3.017241379310345E-2</v>
      </c>
      <c r="R8" s="174">
        <f ca="1">SUMIFS(데이터!$G:$G,데이터!$P:$P,$B$3,데이터!$N:$N,$B$2,데이터!$M:$M,$N8,데이터!$L:$L,$R$3)</f>
        <v>21</v>
      </c>
      <c r="S8" s="175">
        <f t="shared" ca="1" si="2"/>
        <v>1</v>
      </c>
      <c r="T8" s="176">
        <f ca="1">SUMIFS(데이터!$G:$G,데이터!$P:$P,$B$3,데이터!$N:$N,$B$2,데이터!$M:$M,$N8,데이터!$L:$L,$T$3)</f>
        <v>0</v>
      </c>
      <c r="U8" s="175">
        <f t="shared" ca="1" si="3"/>
        <v>0</v>
      </c>
    </row>
    <row r="9" spans="1:27" ht="15" customHeight="1">
      <c r="A9" s="88"/>
      <c r="B9" s="112"/>
      <c r="C9" s="112"/>
      <c r="D9" s="88"/>
      <c r="E9" s="112" t="str">
        <f ca="1">IFERROR(__xludf.DUMMYFUNCTION("""COMPUTED_VALUE"""),"믹스프레임")</f>
        <v>믹스프레임</v>
      </c>
      <c r="F9" s="153">
        <f ca="1">IFERROR(COUNTIFS(데이터!$P:$P,$B$3,데이터!$N:$N,$B$2,데이터!$I:$I,$E9),"")</f>
        <v>11</v>
      </c>
      <c r="G9" s="154">
        <f ca="1">SUMIFS(데이터!$G:$G,데이터!$P:$P,$B$3,데이터!$N:$N,$B$2,데이터!$I:$I,$E9)</f>
        <v>16</v>
      </c>
      <c r="H9" s="155">
        <f t="shared" ca="1" si="4"/>
        <v>2.2988505747126436E-2</v>
      </c>
      <c r="I9" s="172">
        <f ca="1">SUMIFS(데이터!$G:$G,데이터!$P:$P,$B$3,데이터!$N:$N,$B$2,데이터!$I:$I,$E9,데이터!$L:$L,$I$3)</f>
        <v>16</v>
      </c>
      <c r="J9" s="55">
        <f t="shared" ca="1" si="5"/>
        <v>1</v>
      </c>
      <c r="K9" s="173">
        <f ca="1">SUMIFS(데이터!$G:$G,데이터!$P:$P,$B$3,데이터!$N:$N,$B$2,데이터!$I:$I,$E9,데이터!$L:$L,$K$3)</f>
        <v>0</v>
      </c>
      <c r="L9" s="55">
        <f t="shared" ca="1" si="6"/>
        <v>0</v>
      </c>
      <c r="M9" s="152"/>
      <c r="N9" s="112" t="str">
        <f ca="1">IFERROR(__xludf.DUMMYFUNCTION("""COMPUTED_VALUE"""),"02.일상 : 베이비/성장")</f>
        <v>02.일상 : 베이비/성장</v>
      </c>
      <c r="O9" s="153">
        <f ca="1">IFERROR(COUNTIFS(데이터!$P:$P,$B$3,데이터!$N:$N,$B$2,데이터!$M:$M,$N9),"")</f>
        <v>54</v>
      </c>
      <c r="P9" s="154">
        <f ca="1">SUMIFS(데이터!$G:$G,데이터!$P:$P,$B$3,데이터!$N:$N,$B$2,데이터!$M:$M,$N9)</f>
        <v>79</v>
      </c>
      <c r="Q9" s="155">
        <f t="shared" ca="1" si="7"/>
        <v>0.11350574712643678</v>
      </c>
      <c r="R9" s="174">
        <f ca="1">SUMIFS(데이터!$G:$G,데이터!$P:$P,$B$3,데이터!$N:$N,$B$2,데이터!$M:$M,$N9,데이터!$L:$L,$R$3)</f>
        <v>79</v>
      </c>
      <c r="S9" s="175">
        <f t="shared" ca="1" si="2"/>
        <v>1</v>
      </c>
      <c r="T9" s="176">
        <f ca="1">SUMIFS(데이터!$G:$G,데이터!$P:$P,$B$3,데이터!$N:$N,$B$2,데이터!$M:$M,$N9,데이터!$L:$L,$T$3)</f>
        <v>0</v>
      </c>
      <c r="U9" s="175">
        <f t="shared" ca="1" si="3"/>
        <v>0</v>
      </c>
    </row>
    <row r="10" spans="1:27" ht="15" customHeight="1">
      <c r="A10" s="88"/>
      <c r="B10" s="112"/>
      <c r="C10" s="112"/>
      <c r="D10" s="88"/>
      <c r="E10" s="112" t="str">
        <f ca="1">IFERROR(__xludf.DUMMYFUNCTION("""COMPUTED_VALUE"""),"베이비토이")</f>
        <v>베이비토이</v>
      </c>
      <c r="F10" s="153">
        <f ca="1">IFERROR(COUNTIFS(데이터!$P:$P,$B$3,데이터!$N:$N,$B$2,데이터!$I:$I,$E10),"")</f>
        <v>2</v>
      </c>
      <c r="G10" s="154">
        <f ca="1">SUMIFS(데이터!$G:$G,데이터!$P:$P,$B$3,데이터!$N:$N,$B$2,데이터!$I:$I,$E10)</f>
        <v>2</v>
      </c>
      <c r="H10" s="155">
        <f t="shared" ca="1" si="4"/>
        <v>2.8735632183908046E-3</v>
      </c>
      <c r="I10" s="172">
        <f ca="1">SUMIFS(데이터!$G:$G,데이터!$P:$P,$B$3,데이터!$N:$N,$B$2,데이터!$I:$I,$E10,데이터!$L:$L,$I$3)</f>
        <v>2</v>
      </c>
      <c r="J10" s="55">
        <f t="shared" ca="1" si="5"/>
        <v>1</v>
      </c>
      <c r="K10" s="173">
        <f ca="1">SUMIFS(데이터!$G:$G,데이터!$P:$P,$B$3,데이터!$N:$N,$B$2,데이터!$I:$I,$E10,데이터!$L:$L,$K$3)</f>
        <v>0</v>
      </c>
      <c r="L10" s="55">
        <f t="shared" ca="1" si="6"/>
        <v>0</v>
      </c>
      <c r="M10" s="152"/>
      <c r="N10" s="112" t="str">
        <f ca="1">IFERROR(__xludf.DUMMYFUNCTION("""COMPUTED_VALUE"""),"02.일상 : 커플")</f>
        <v>02.일상 : 커플</v>
      </c>
      <c r="O10" s="153">
        <f ca="1">IFERROR(COUNTIFS(데이터!$P:$P,$B$3,데이터!$N:$N,$B$2,데이터!$M:$M,$N10),"")</f>
        <v>16</v>
      </c>
      <c r="P10" s="154">
        <f ca="1">SUMIFS(데이터!$G:$G,데이터!$P:$P,$B$3,데이터!$N:$N,$B$2,데이터!$M:$M,$N10)</f>
        <v>16</v>
      </c>
      <c r="Q10" s="155">
        <f t="shared" ca="1" si="7"/>
        <v>2.2988505747126436E-2</v>
      </c>
      <c r="R10" s="174">
        <f ca="1">SUMIFS(데이터!$G:$G,데이터!$P:$P,$B$3,데이터!$N:$N,$B$2,데이터!$M:$M,$N10,데이터!$L:$L,$R$3)</f>
        <v>16</v>
      </c>
      <c r="S10" s="175">
        <f t="shared" ca="1" si="2"/>
        <v>1</v>
      </c>
      <c r="T10" s="176">
        <f ca="1">SUMIFS(데이터!$G:$G,데이터!$P:$P,$B$3,데이터!$N:$N,$B$2,데이터!$M:$M,$N10,데이터!$L:$L,$T$3)</f>
        <v>0</v>
      </c>
      <c r="U10" s="175">
        <f t="shared" ca="1" si="3"/>
        <v>0</v>
      </c>
    </row>
    <row r="11" spans="1:27" ht="15" customHeight="1">
      <c r="A11" s="88"/>
      <c r="B11" s="112"/>
      <c r="C11" s="112"/>
      <c r="D11" s="88"/>
      <c r="E11" s="112" t="str">
        <f ca="1">IFERROR(__xludf.DUMMYFUNCTION("""COMPUTED_VALUE"""),"별나라여행")</f>
        <v>별나라여행</v>
      </c>
      <c r="F11" s="153">
        <f ca="1">IFERROR(COUNTIFS(데이터!$P:$P,$B$3,데이터!$N:$N,$B$2,데이터!$I:$I,$E11),"")</f>
        <v>1</v>
      </c>
      <c r="G11" s="154">
        <f ca="1">SUMIFS(데이터!$G:$G,데이터!$P:$P,$B$3,데이터!$N:$N,$B$2,데이터!$I:$I,$E11)</f>
        <v>1</v>
      </c>
      <c r="H11" s="155">
        <f t="shared" ca="1" si="4"/>
        <v>1.4367816091954023E-3</v>
      </c>
      <c r="I11" s="172">
        <f ca="1">SUMIFS(데이터!$G:$G,데이터!$P:$P,$B$3,데이터!$N:$N,$B$2,데이터!$I:$I,$E11,데이터!$L:$L,$I$3)</f>
        <v>1</v>
      </c>
      <c r="J11" s="55">
        <f t="shared" ca="1" si="5"/>
        <v>1</v>
      </c>
      <c r="K11" s="173">
        <f ca="1">SUMIFS(데이터!$G:$G,데이터!$P:$P,$B$3,데이터!$N:$N,$B$2,데이터!$I:$I,$E11,데이터!$L:$L,$K$3)</f>
        <v>0</v>
      </c>
      <c r="L11" s="55">
        <f t="shared" ca="1" si="6"/>
        <v>0</v>
      </c>
      <c r="M11" s="152"/>
      <c r="N11" s="112" t="str">
        <f ca="1">IFERROR(__xludf.DUMMYFUNCTION("""COMPUTED_VALUE"""),"03.행사/기념 : 개인/가족")</f>
        <v>03.행사/기념 : 개인/가족</v>
      </c>
      <c r="O11" s="153">
        <f ca="1">IFERROR(COUNTIFS(데이터!$P:$P,$B$3,데이터!$N:$N,$B$2,데이터!$M:$M,$N11),"")</f>
        <v>18</v>
      </c>
      <c r="P11" s="154">
        <f ca="1">SUMIFS(데이터!$G:$G,데이터!$P:$P,$B$3,데이터!$N:$N,$B$2,데이터!$M:$M,$N11)</f>
        <v>30</v>
      </c>
      <c r="Q11" s="155">
        <f t="shared" ca="1" si="7"/>
        <v>4.3103448275862072E-2</v>
      </c>
      <c r="R11" s="174">
        <f ca="1">SUMIFS(데이터!$G:$G,데이터!$P:$P,$B$3,데이터!$N:$N,$B$2,데이터!$M:$M,$N11,데이터!$L:$L,$R$3)</f>
        <v>30</v>
      </c>
      <c r="S11" s="175">
        <f t="shared" ca="1" si="2"/>
        <v>1</v>
      </c>
      <c r="T11" s="176">
        <f ca="1">SUMIFS(데이터!$G:$G,데이터!$P:$P,$B$3,데이터!$N:$N,$B$2,데이터!$M:$M,$N11,데이터!$L:$L,$T$3)</f>
        <v>0</v>
      </c>
      <c r="U11" s="175">
        <f t="shared" ca="1" si="3"/>
        <v>0</v>
      </c>
    </row>
    <row r="12" spans="1:27" ht="15" customHeight="1">
      <c r="A12" s="88"/>
      <c r="B12" s="112"/>
      <c r="C12" s="112"/>
      <c r="D12" s="88"/>
      <c r="E12" s="112" t="str">
        <f ca="1">IFERROR(__xludf.DUMMYFUNCTION("""COMPUTED_VALUE"""),"시티트립")</f>
        <v>시티트립</v>
      </c>
      <c r="F12" s="153">
        <f ca="1">IFERROR(COUNTIFS(데이터!$P:$P,$B$3,데이터!$N:$N,$B$2,데이터!$I:$I,$E12),"")</f>
        <v>13</v>
      </c>
      <c r="G12" s="154">
        <f ca="1">SUMIFS(데이터!$G:$G,데이터!$P:$P,$B$3,데이터!$N:$N,$B$2,데이터!$I:$I,$E12)</f>
        <v>17</v>
      </c>
      <c r="H12" s="155">
        <f t="shared" ca="1" si="4"/>
        <v>2.442528735632184E-2</v>
      </c>
      <c r="I12" s="172">
        <f ca="1">SUMIFS(데이터!$G:$G,데이터!$P:$P,$B$3,데이터!$N:$N,$B$2,데이터!$I:$I,$E12,데이터!$L:$L,$I$3)</f>
        <v>17</v>
      </c>
      <c r="J12" s="55">
        <f t="shared" ca="1" si="5"/>
        <v>1</v>
      </c>
      <c r="K12" s="173">
        <f ca="1">SUMIFS(데이터!$G:$G,데이터!$P:$P,$B$3,데이터!$N:$N,$B$2,데이터!$I:$I,$E12,데이터!$L:$L,$K$3)</f>
        <v>0</v>
      </c>
      <c r="L12" s="55">
        <f t="shared" ca="1" si="6"/>
        <v>0</v>
      </c>
      <c r="M12" s="152"/>
      <c r="N12" s="112" t="str">
        <f ca="1">IFERROR(__xludf.DUMMYFUNCTION("""COMPUTED_VALUE"""),"03.행사/기념 : 기업/기관/단체")</f>
        <v>03.행사/기념 : 기업/기관/단체</v>
      </c>
      <c r="O12" s="153">
        <f ca="1">IFERROR(COUNTIFS(데이터!$P:$P,$B$3,데이터!$N:$N,$B$2,데이터!$M:$M,$N12),"")</f>
        <v>5</v>
      </c>
      <c r="P12" s="154">
        <f ca="1">SUMIFS(데이터!$G:$G,데이터!$P:$P,$B$3,데이터!$N:$N,$B$2,데이터!$M:$M,$N12)</f>
        <v>7</v>
      </c>
      <c r="Q12" s="155">
        <f t="shared" ca="1" si="7"/>
        <v>1.0057471264367816E-2</v>
      </c>
      <c r="R12" s="174">
        <f ca="1">SUMIFS(데이터!$G:$G,데이터!$P:$P,$B$3,데이터!$N:$N,$B$2,데이터!$M:$M,$N12,데이터!$L:$L,$R$3)</f>
        <v>7</v>
      </c>
      <c r="S12" s="175">
        <f t="shared" ca="1" si="2"/>
        <v>1</v>
      </c>
      <c r="T12" s="176">
        <f ca="1">SUMIFS(데이터!$G:$G,데이터!$P:$P,$B$3,데이터!$N:$N,$B$2,데이터!$M:$M,$N12,데이터!$L:$L,$T$3)</f>
        <v>0</v>
      </c>
      <c r="U12" s="175">
        <f t="shared" ca="1" si="3"/>
        <v>0</v>
      </c>
    </row>
    <row r="13" spans="1:27" ht="15" customHeight="1">
      <c r="A13" s="88"/>
      <c r="B13" s="152"/>
      <c r="C13" s="152"/>
      <c r="D13" s="88"/>
      <c r="E13" s="112" t="str">
        <f ca="1">IFERROR(__xludf.DUMMYFUNCTION("""COMPUTED_VALUE"""),"심플라인")</f>
        <v>심플라인</v>
      </c>
      <c r="F13" s="153">
        <f ca="1">IFERROR(COUNTIFS(데이터!$P:$P,$B$3,데이터!$N:$N,$B$2,데이터!$I:$I,$E13),"")</f>
        <v>9</v>
      </c>
      <c r="G13" s="154">
        <f ca="1">SUMIFS(데이터!$G:$G,데이터!$P:$P,$B$3,데이터!$N:$N,$B$2,데이터!$I:$I,$E13)</f>
        <v>20</v>
      </c>
      <c r="H13" s="155">
        <f t="shared" ca="1" si="4"/>
        <v>2.8735632183908046E-2</v>
      </c>
      <c r="I13" s="172">
        <f ca="1">SUMIFS(데이터!$G:$G,데이터!$P:$P,$B$3,데이터!$N:$N,$B$2,데이터!$I:$I,$E13,데이터!$L:$L,$I$3)</f>
        <v>20</v>
      </c>
      <c r="J13" s="55">
        <f t="shared" ca="1" si="5"/>
        <v>1</v>
      </c>
      <c r="K13" s="173">
        <f ca="1">SUMIFS(데이터!$G:$G,데이터!$P:$P,$B$3,데이터!$N:$N,$B$2,데이터!$I:$I,$E13,데이터!$L:$L,$K$3)</f>
        <v>0</v>
      </c>
      <c r="L13" s="55">
        <f t="shared" ca="1" si="6"/>
        <v>0</v>
      </c>
      <c r="M13" s="152"/>
      <c r="N13" s="112" t="str">
        <f ca="1">IFERROR(__xludf.DUMMYFUNCTION("""COMPUTED_VALUE"""),"03.행사/기념 : 베이비")</f>
        <v>03.행사/기념 : 베이비</v>
      </c>
      <c r="O13" s="153">
        <f ca="1">IFERROR(COUNTIFS(데이터!$P:$P,$B$3,데이터!$N:$N,$B$2,데이터!$M:$M,$N13),"")</f>
        <v>3</v>
      </c>
      <c r="P13" s="154">
        <f ca="1">SUMIFS(데이터!$G:$G,데이터!$P:$P,$B$3,데이터!$N:$N,$B$2,데이터!$M:$M,$N13)</f>
        <v>6</v>
      </c>
      <c r="Q13" s="155">
        <f t="shared" ca="1" si="7"/>
        <v>8.6206896551724137E-3</v>
      </c>
      <c r="R13" s="174">
        <f ca="1">SUMIFS(데이터!$G:$G,데이터!$P:$P,$B$3,데이터!$N:$N,$B$2,데이터!$M:$M,$N13,데이터!$L:$L,$R$3)</f>
        <v>6</v>
      </c>
      <c r="S13" s="175">
        <f t="shared" ca="1" si="2"/>
        <v>1</v>
      </c>
      <c r="T13" s="176">
        <f ca="1">SUMIFS(데이터!$G:$G,데이터!$P:$P,$B$3,데이터!$N:$N,$B$2,데이터!$M:$M,$N13,데이터!$L:$L,$T$3)</f>
        <v>0</v>
      </c>
      <c r="U13" s="175">
        <f t="shared" ca="1" si="3"/>
        <v>0</v>
      </c>
    </row>
    <row r="14" spans="1:27" ht="15" customHeight="1">
      <c r="A14" s="88"/>
      <c r="B14" s="112"/>
      <c r="C14" s="112"/>
      <c r="D14" s="88"/>
      <c r="E14" s="112" t="str">
        <f ca="1">IFERROR(__xludf.DUMMYFUNCTION("""COMPUTED_VALUE"""),"심플스토리")</f>
        <v>심플스토리</v>
      </c>
      <c r="F14" s="153">
        <f ca="1">IFERROR(COUNTIFS(데이터!$P:$P,$B$3,데이터!$N:$N,$B$2,데이터!$I:$I,$E14),"")</f>
        <v>14</v>
      </c>
      <c r="G14" s="154">
        <f ca="1">SUMIFS(데이터!$G:$G,데이터!$P:$P,$B$3,데이터!$N:$N,$B$2,데이터!$I:$I,$E14)</f>
        <v>19</v>
      </c>
      <c r="H14" s="155">
        <f t="shared" ca="1" si="4"/>
        <v>2.7298850574712645E-2</v>
      </c>
      <c r="I14" s="172">
        <f ca="1">SUMIFS(데이터!$G:$G,데이터!$P:$P,$B$3,데이터!$N:$N,$B$2,데이터!$I:$I,$E14,데이터!$L:$L,$I$3)</f>
        <v>19</v>
      </c>
      <c r="J14" s="55">
        <f t="shared" ca="1" si="5"/>
        <v>1</v>
      </c>
      <c r="K14" s="173">
        <f ca="1">SUMIFS(데이터!$G:$G,데이터!$P:$P,$B$3,데이터!$N:$N,$B$2,데이터!$I:$I,$E14,데이터!$L:$L,$K$3)</f>
        <v>0</v>
      </c>
      <c r="L14" s="55">
        <f t="shared" ca="1" si="6"/>
        <v>0</v>
      </c>
      <c r="M14" s="152"/>
      <c r="N14" s="112" t="str">
        <f ca="1">IFERROR(__xludf.DUMMYFUNCTION("""COMPUTED_VALUE"""),"03.행사/기념 : 웨딩")</f>
        <v>03.행사/기념 : 웨딩</v>
      </c>
      <c r="O14" s="153">
        <f ca="1">IFERROR(COUNTIFS(데이터!$P:$P,$B$3,데이터!$N:$N,$B$2,데이터!$M:$M,$N14),"")</f>
        <v>4</v>
      </c>
      <c r="P14" s="154">
        <f ca="1">SUMIFS(데이터!$G:$G,데이터!$P:$P,$B$3,데이터!$N:$N,$B$2,데이터!$M:$M,$N14)</f>
        <v>4</v>
      </c>
      <c r="Q14" s="155">
        <f t="shared" ca="1" si="7"/>
        <v>5.7471264367816091E-3</v>
      </c>
      <c r="R14" s="174">
        <f ca="1">SUMIFS(데이터!$G:$G,데이터!$P:$P,$B$3,데이터!$N:$N,$B$2,데이터!$M:$M,$N14,데이터!$L:$L,$R$3)</f>
        <v>4</v>
      </c>
      <c r="S14" s="175">
        <f t="shared" ca="1" si="2"/>
        <v>1</v>
      </c>
      <c r="T14" s="176">
        <f ca="1">SUMIFS(데이터!$G:$G,데이터!$P:$P,$B$3,데이터!$N:$N,$B$2,데이터!$M:$M,$N14,데이터!$L:$L,$T$3)</f>
        <v>0</v>
      </c>
      <c r="U14" s="175">
        <f t="shared" ca="1" si="3"/>
        <v>0</v>
      </c>
    </row>
    <row r="15" spans="1:27" ht="15" customHeight="1">
      <c r="A15" s="88"/>
      <c r="B15" s="112"/>
      <c r="C15" s="112"/>
      <c r="D15" s="88"/>
      <c r="E15" s="112" t="str">
        <f ca="1">IFERROR(__xludf.DUMMYFUNCTION("""COMPUTED_VALUE"""),"심플캘리")</f>
        <v>심플캘리</v>
      </c>
      <c r="F15" s="153">
        <f ca="1">IFERROR(COUNTIFS(데이터!$P:$P,$B$3,데이터!$N:$N,$B$2,데이터!$I:$I,$E15),"")</f>
        <v>13</v>
      </c>
      <c r="G15" s="154">
        <f ca="1">SUMIFS(데이터!$G:$G,데이터!$P:$P,$B$3,데이터!$N:$N,$B$2,데이터!$I:$I,$E15)</f>
        <v>16</v>
      </c>
      <c r="H15" s="155">
        <f t="shared" ca="1" si="4"/>
        <v>2.2988505747126436E-2</v>
      </c>
      <c r="I15" s="172">
        <f ca="1">SUMIFS(데이터!$G:$G,데이터!$P:$P,$B$3,데이터!$N:$N,$B$2,데이터!$I:$I,$E15,데이터!$L:$L,$I$3)</f>
        <v>16</v>
      </c>
      <c r="J15" s="55">
        <f t="shared" ca="1" si="5"/>
        <v>1</v>
      </c>
      <c r="K15" s="173">
        <f ca="1">SUMIFS(데이터!$G:$G,데이터!$P:$P,$B$3,데이터!$N:$N,$B$2,데이터!$I:$I,$E15,데이터!$L:$L,$K$3)</f>
        <v>0</v>
      </c>
      <c r="L15" s="55">
        <f t="shared" ca="1" si="6"/>
        <v>0</v>
      </c>
      <c r="M15" s="152"/>
      <c r="N15" s="112" t="str">
        <f ca="1">IFERROR(__xludf.DUMMYFUNCTION("""COMPUTED_VALUE"""),"04.작품 : 개인")</f>
        <v>04.작품 : 개인</v>
      </c>
      <c r="O15" s="153">
        <f ca="1">IFERROR(COUNTIFS(데이터!$P:$P,$B$3,데이터!$N:$N,$B$2,데이터!$M:$M,$N15),"")</f>
        <v>1</v>
      </c>
      <c r="P15" s="154">
        <f ca="1">SUMIFS(데이터!$G:$G,데이터!$P:$P,$B$3,데이터!$N:$N,$B$2,데이터!$M:$M,$N15)</f>
        <v>1</v>
      </c>
      <c r="Q15" s="155">
        <f t="shared" ca="1" si="7"/>
        <v>1.4367816091954023E-3</v>
      </c>
      <c r="R15" s="174">
        <f ca="1">SUMIFS(데이터!$G:$G,데이터!$P:$P,$B$3,데이터!$N:$N,$B$2,데이터!$M:$M,$N15,데이터!$L:$L,$R$3)</f>
        <v>1</v>
      </c>
      <c r="S15" s="175">
        <f t="shared" ca="1" si="2"/>
        <v>1</v>
      </c>
      <c r="T15" s="176">
        <f ca="1">SUMIFS(데이터!$G:$G,데이터!$P:$P,$B$3,데이터!$N:$N,$B$2,데이터!$M:$M,$N15,데이터!$L:$L,$T$3)</f>
        <v>0</v>
      </c>
      <c r="U15" s="175">
        <f t="shared" ca="1" si="3"/>
        <v>0</v>
      </c>
    </row>
    <row r="16" spans="1:27" ht="15" customHeight="1">
      <c r="A16" s="88"/>
      <c r="B16" s="112"/>
      <c r="C16" s="112"/>
      <c r="D16" s="88"/>
      <c r="E16" s="112" t="str">
        <f ca="1">IFERROR(__xludf.DUMMYFUNCTION("""COMPUTED_VALUE"""),"여행노트")</f>
        <v>여행노트</v>
      </c>
      <c r="F16" s="153">
        <f ca="1">IFERROR(COUNTIFS(데이터!$P:$P,$B$3,데이터!$N:$N,$B$2,데이터!$I:$I,$E16),"")</f>
        <v>16</v>
      </c>
      <c r="G16" s="154">
        <f ca="1">SUMIFS(데이터!$G:$G,데이터!$P:$P,$B$3,데이터!$N:$N,$B$2,데이터!$I:$I,$E16)</f>
        <v>21</v>
      </c>
      <c r="H16" s="155">
        <f t="shared" ca="1" si="4"/>
        <v>3.017241379310345E-2</v>
      </c>
      <c r="I16" s="172">
        <f ca="1">SUMIFS(데이터!$G:$G,데이터!$P:$P,$B$3,데이터!$N:$N,$B$2,데이터!$I:$I,$E16,데이터!$L:$L,$I$3)</f>
        <v>21</v>
      </c>
      <c r="J16" s="55">
        <f t="shared" ca="1" si="5"/>
        <v>1</v>
      </c>
      <c r="K16" s="173">
        <f ca="1">SUMIFS(데이터!$G:$G,데이터!$P:$P,$B$3,데이터!$N:$N,$B$2,데이터!$I:$I,$E16,데이터!$L:$L,$K$3)</f>
        <v>0</v>
      </c>
      <c r="L16" s="55">
        <f t="shared" ca="1" si="6"/>
        <v>0</v>
      </c>
      <c r="M16" s="152"/>
      <c r="N16" s="112" t="str">
        <f ca="1">IFERROR(__xludf.DUMMYFUNCTION("""COMPUTED_VALUE"""),"04.작품 : 학교")</f>
        <v>04.작품 : 학교</v>
      </c>
      <c r="O16" s="153">
        <f ca="1">IFERROR(COUNTIFS(데이터!$P:$P,$B$3,데이터!$N:$N,$B$2,데이터!$M:$M,$N16),"")</f>
        <v>1</v>
      </c>
      <c r="P16" s="154">
        <f ca="1">SUMIFS(데이터!$G:$G,데이터!$P:$P,$B$3,데이터!$N:$N,$B$2,데이터!$M:$M,$N16)</f>
        <v>13</v>
      </c>
      <c r="Q16" s="155">
        <f t="shared" ca="1" si="7"/>
        <v>1.8678160919540231E-2</v>
      </c>
      <c r="R16" s="174">
        <f ca="1">SUMIFS(데이터!$G:$G,데이터!$P:$P,$B$3,데이터!$N:$N,$B$2,데이터!$M:$M,$N16,데이터!$L:$L,$R$3)</f>
        <v>13</v>
      </c>
      <c r="S16" s="175">
        <f t="shared" ca="1" si="2"/>
        <v>1</v>
      </c>
      <c r="T16" s="176">
        <f ca="1">SUMIFS(데이터!$G:$G,데이터!$P:$P,$B$3,데이터!$N:$N,$B$2,데이터!$M:$M,$N16,데이터!$L:$L,$T$3)</f>
        <v>0</v>
      </c>
      <c r="U16" s="175">
        <f t="shared" ca="1" si="3"/>
        <v>0</v>
      </c>
    </row>
    <row r="17" spans="1:21" ht="15" customHeight="1">
      <c r="A17" s="88"/>
      <c r="B17" s="112"/>
      <c r="C17" s="108" t="s">
        <v>1421</v>
      </c>
      <c r="D17" s="88"/>
      <c r="E17" s="112" t="str">
        <f ca="1">IFERROR(__xludf.DUMMYFUNCTION("""COMPUTED_VALUE"""),"우리라는 이야기")</f>
        <v>우리라는 이야기</v>
      </c>
      <c r="F17" s="153">
        <f ca="1">IFERROR(COUNTIFS(데이터!$P:$P,$B$3,데이터!$N:$N,$B$2,데이터!$I:$I,$E17),"")</f>
        <v>1</v>
      </c>
      <c r="G17" s="154">
        <f ca="1">SUMIFS(데이터!$G:$G,데이터!$P:$P,$B$3,데이터!$N:$N,$B$2,데이터!$I:$I,$E17)</f>
        <v>9</v>
      </c>
      <c r="H17" s="155">
        <f t="shared" ca="1" si="4"/>
        <v>1.2931034482758621E-2</v>
      </c>
      <c r="I17" s="172">
        <f ca="1">SUMIFS(데이터!$G:$G,데이터!$P:$P,$B$3,데이터!$N:$N,$B$2,데이터!$I:$I,$E17,데이터!$L:$L,$I$3)</f>
        <v>9</v>
      </c>
      <c r="J17" s="55">
        <f t="shared" ca="1" si="5"/>
        <v>1</v>
      </c>
      <c r="K17" s="173">
        <f ca="1">SUMIFS(데이터!$G:$G,데이터!$P:$P,$B$3,데이터!$N:$N,$B$2,데이터!$I:$I,$E17,데이터!$L:$L,$K$3)</f>
        <v>0</v>
      </c>
      <c r="L17" s="55">
        <f t="shared" ca="1" si="6"/>
        <v>0</v>
      </c>
      <c r="M17" s="152"/>
      <c r="N17" s="112" t="str">
        <f ca="1">IFERROR(__xludf.DUMMYFUNCTION("""COMPUTED_VALUE"""),"05.활동집 : 어린이집/유치원")</f>
        <v>05.활동집 : 어린이집/유치원</v>
      </c>
      <c r="O17" s="153">
        <f ca="1">IFERROR(COUNTIFS(데이터!$P:$P,$B$3,데이터!$N:$N,$B$2,데이터!$M:$M,$N17),"")</f>
        <v>6</v>
      </c>
      <c r="P17" s="154">
        <f ca="1">SUMIFS(데이터!$G:$G,데이터!$P:$P,$B$3,데이터!$N:$N,$B$2,데이터!$M:$M,$N17)</f>
        <v>6</v>
      </c>
      <c r="Q17" s="155">
        <f t="shared" ca="1" si="7"/>
        <v>8.6206896551724137E-3</v>
      </c>
      <c r="R17" s="174">
        <f ca="1">SUMIFS(데이터!$G:$G,데이터!$P:$P,$B$3,데이터!$N:$N,$B$2,데이터!$M:$M,$N17,데이터!$L:$L,$R$3)</f>
        <v>6</v>
      </c>
      <c r="S17" s="175">
        <f t="shared" ca="1" si="2"/>
        <v>1</v>
      </c>
      <c r="T17" s="176">
        <f ca="1">SUMIFS(데이터!$G:$G,데이터!$P:$P,$B$3,데이터!$N:$N,$B$2,데이터!$M:$M,$N17,데이터!$L:$L,$T$3)</f>
        <v>0</v>
      </c>
      <c r="U17" s="175">
        <f t="shared" ca="1" si="3"/>
        <v>0</v>
      </c>
    </row>
    <row r="18" spans="1:21" ht="15" customHeight="1">
      <c r="A18" s="88"/>
      <c r="B18" s="112"/>
      <c r="C18" s="112"/>
      <c r="D18" s="88"/>
      <c r="E18" s="112" t="str">
        <f ca="1">IFERROR(__xludf.DUMMYFUNCTION("""COMPUTED_VALUE"""),"우리의 빛났던 시간")</f>
        <v>우리의 빛났던 시간</v>
      </c>
      <c r="F18" s="153">
        <f ca="1">IFERROR(COUNTIFS(데이터!$P:$P,$B$3,데이터!$N:$N,$B$2,데이터!$I:$I,$E18),"")</f>
        <v>10</v>
      </c>
      <c r="G18" s="154">
        <f ca="1">SUMIFS(데이터!$G:$G,데이터!$P:$P,$B$3,데이터!$N:$N,$B$2,데이터!$I:$I,$E18)</f>
        <v>55</v>
      </c>
      <c r="H18" s="155">
        <f t="shared" ca="1" si="4"/>
        <v>7.9022988505747127E-2</v>
      </c>
      <c r="I18" s="172">
        <f ca="1">SUMIFS(데이터!$G:$G,데이터!$P:$P,$B$3,데이터!$N:$N,$B$2,데이터!$I:$I,$E18,데이터!$L:$L,$I$3)</f>
        <v>55</v>
      </c>
      <c r="J18" s="55">
        <f t="shared" ca="1" si="5"/>
        <v>1</v>
      </c>
      <c r="K18" s="173">
        <f ca="1">SUMIFS(데이터!$G:$G,데이터!$P:$P,$B$3,데이터!$N:$N,$B$2,데이터!$I:$I,$E18,데이터!$L:$L,$K$3)</f>
        <v>0</v>
      </c>
      <c r="L18" s="55">
        <f t="shared" ca="1" si="6"/>
        <v>0</v>
      </c>
      <c r="M18" s="152"/>
      <c r="N18" s="112" t="str">
        <f ca="1">IFERROR(__xludf.DUMMYFUNCTION("""COMPUTED_VALUE"""),"05.활동집 : 학교")</f>
        <v>05.활동집 : 학교</v>
      </c>
      <c r="O18" s="153">
        <f ca="1">IFERROR(COUNTIFS(데이터!$P:$P,$B$3,데이터!$N:$N,$B$2,데이터!$M:$M,$N18),"")</f>
        <v>20</v>
      </c>
      <c r="P18" s="154">
        <f ca="1">SUMIFS(데이터!$G:$G,데이터!$P:$P,$B$3,데이터!$N:$N,$B$2,데이터!$M:$M,$N18)</f>
        <v>20</v>
      </c>
      <c r="Q18" s="155">
        <f t="shared" ca="1" si="7"/>
        <v>2.8735632183908046E-2</v>
      </c>
      <c r="R18" s="174">
        <f ca="1">SUMIFS(데이터!$G:$G,데이터!$P:$P,$B$3,데이터!$N:$N,$B$2,데이터!$M:$M,$N18,데이터!$L:$L,$R$3)</f>
        <v>20</v>
      </c>
      <c r="S18" s="175">
        <f t="shared" ca="1" si="2"/>
        <v>1</v>
      </c>
      <c r="T18" s="176">
        <f ca="1">SUMIFS(데이터!$G:$G,데이터!$P:$P,$B$3,데이터!$N:$N,$B$2,데이터!$M:$M,$N18,데이터!$L:$L,$T$3)</f>
        <v>0</v>
      </c>
      <c r="U18" s="175">
        <f t="shared" ca="1" si="3"/>
        <v>0</v>
      </c>
    </row>
    <row r="19" spans="1:21" ht="15" customHeight="1">
      <c r="A19" s="88"/>
      <c r="B19" s="152"/>
      <c r="C19" s="179" t="s">
        <v>1422</v>
      </c>
      <c r="D19" s="88"/>
      <c r="E19" s="112" t="str">
        <f ca="1">IFERROR(__xludf.DUMMYFUNCTION("""COMPUTED_VALUE"""),"자연에서")</f>
        <v>자연에서</v>
      </c>
      <c r="F19" s="153">
        <f ca="1">IFERROR(COUNTIFS(데이터!$P:$P,$B$3,데이터!$N:$N,$B$2,데이터!$I:$I,$E19),"")</f>
        <v>16</v>
      </c>
      <c r="G19" s="154">
        <f ca="1">SUMIFS(데이터!$G:$G,데이터!$P:$P,$B$3,데이터!$N:$N,$B$2,데이터!$I:$I,$E19)</f>
        <v>24</v>
      </c>
      <c r="H19" s="155">
        <f t="shared" ca="1" si="4"/>
        <v>3.4482758620689655E-2</v>
      </c>
      <c r="I19" s="172">
        <f ca="1">SUMIFS(데이터!$G:$G,데이터!$P:$P,$B$3,데이터!$N:$N,$B$2,데이터!$I:$I,$E19,데이터!$L:$L,$I$3)</f>
        <v>24</v>
      </c>
      <c r="J19" s="55">
        <f t="shared" ca="1" si="5"/>
        <v>1</v>
      </c>
      <c r="K19" s="173">
        <f ca="1">SUMIFS(데이터!$G:$G,데이터!$P:$P,$B$3,데이터!$N:$N,$B$2,데이터!$I:$I,$E19,데이터!$L:$L,$K$3)</f>
        <v>0</v>
      </c>
      <c r="L19" s="55">
        <f t="shared" ca="1" si="6"/>
        <v>0</v>
      </c>
      <c r="M19" s="152"/>
      <c r="N19" s="112" t="str">
        <f ca="1">IFERROR(__xludf.DUMMYFUNCTION("""COMPUTED_VALUE"""),"06.졸업 : 어린이집/유치원")</f>
        <v>06.졸업 : 어린이집/유치원</v>
      </c>
      <c r="O19" s="153">
        <f ca="1">IFERROR(COUNTIFS(데이터!$P:$P,$B$3,데이터!$N:$N,$B$2,데이터!$M:$M,$N19),"")</f>
        <v>52</v>
      </c>
      <c r="P19" s="154">
        <f ca="1">SUMIFS(데이터!$G:$G,데이터!$P:$P,$B$3,데이터!$N:$N,$B$2,데이터!$M:$M,$N19)</f>
        <v>52</v>
      </c>
      <c r="Q19" s="155">
        <f t="shared" ca="1" si="7"/>
        <v>7.4712643678160925E-2</v>
      </c>
      <c r="R19" s="174">
        <f ca="1">SUMIFS(데이터!$G:$G,데이터!$P:$P,$B$3,데이터!$N:$N,$B$2,데이터!$M:$M,$N19,데이터!$L:$L,$R$3)</f>
        <v>52</v>
      </c>
      <c r="S19" s="175">
        <f t="shared" ca="1" si="2"/>
        <v>1</v>
      </c>
      <c r="T19" s="176">
        <f ca="1">SUMIFS(데이터!$G:$G,데이터!$P:$P,$B$3,데이터!$N:$N,$B$2,데이터!$M:$M,$N19,데이터!$L:$L,$T$3)</f>
        <v>0</v>
      </c>
      <c r="U19" s="175">
        <f t="shared" ca="1" si="3"/>
        <v>0</v>
      </c>
    </row>
    <row r="20" spans="1:21" ht="15" customHeight="1">
      <c r="A20" s="88"/>
      <c r="B20" s="112"/>
      <c r="C20" s="112"/>
      <c r="D20" s="88"/>
      <c r="E20" s="112" t="str">
        <f ca="1">IFERROR(__xludf.DUMMYFUNCTION("""COMPUTED_VALUE"""),"전통향기")</f>
        <v>전통향기</v>
      </c>
      <c r="F20" s="153">
        <f ca="1">IFERROR(COUNTIFS(데이터!$P:$P,$B$3,데이터!$N:$N,$B$2,데이터!$I:$I,$E20),"")</f>
        <v>2</v>
      </c>
      <c r="G20" s="154">
        <f ca="1">SUMIFS(데이터!$G:$G,데이터!$P:$P,$B$3,데이터!$N:$N,$B$2,데이터!$I:$I,$E20)</f>
        <v>2</v>
      </c>
      <c r="H20" s="155">
        <f t="shared" ca="1" si="4"/>
        <v>2.8735632183908046E-3</v>
      </c>
      <c r="I20" s="172">
        <f ca="1">SUMIFS(데이터!$G:$G,데이터!$P:$P,$B$3,데이터!$N:$N,$B$2,데이터!$I:$I,$E20,데이터!$L:$L,$I$3)</f>
        <v>2</v>
      </c>
      <c r="J20" s="55">
        <f t="shared" ca="1" si="5"/>
        <v>1</v>
      </c>
      <c r="K20" s="173">
        <f ca="1">SUMIFS(데이터!$G:$G,데이터!$P:$P,$B$3,데이터!$N:$N,$B$2,데이터!$I:$I,$E20,데이터!$L:$L,$K$3)</f>
        <v>0</v>
      </c>
      <c r="L20" s="55">
        <f t="shared" ca="1" si="6"/>
        <v>0</v>
      </c>
      <c r="M20" s="152"/>
      <c r="N20" s="112" t="str">
        <f ca="1">IFERROR(__xludf.DUMMYFUNCTION("""COMPUTED_VALUE"""),"06.졸업 : 학교")</f>
        <v>06.졸업 : 학교</v>
      </c>
      <c r="O20" s="153">
        <f ca="1">IFERROR(COUNTIFS(데이터!$P:$P,$B$3,데이터!$N:$N,$B$2,데이터!$M:$M,$N20),"")</f>
        <v>7</v>
      </c>
      <c r="P20" s="154">
        <f ca="1">SUMIFS(데이터!$G:$G,데이터!$P:$P,$B$3,데이터!$N:$N,$B$2,데이터!$M:$M,$N20)</f>
        <v>76</v>
      </c>
      <c r="Q20" s="155">
        <f t="shared" ca="1" si="7"/>
        <v>0.10919540229885058</v>
      </c>
      <c r="R20" s="174">
        <f ca="1">SUMIFS(데이터!$G:$G,데이터!$P:$P,$B$3,데이터!$N:$N,$B$2,데이터!$M:$M,$N20,데이터!$L:$L,$R$3)</f>
        <v>76</v>
      </c>
      <c r="S20" s="175">
        <f t="shared" ca="1" si="2"/>
        <v>1</v>
      </c>
      <c r="T20" s="176">
        <f ca="1">SUMIFS(데이터!$G:$G,데이터!$P:$P,$B$3,데이터!$N:$N,$B$2,데이터!$M:$M,$N20,데이터!$L:$L,$T$3)</f>
        <v>0</v>
      </c>
      <c r="U20" s="175">
        <f t="shared" ca="1" si="3"/>
        <v>0</v>
      </c>
    </row>
    <row r="21" spans="1:21" ht="15" customHeight="1">
      <c r="A21" s="88"/>
      <c r="B21" s="112"/>
      <c r="C21" s="112"/>
      <c r="D21" s="88"/>
      <c r="E21" s="112" t="str">
        <f ca="1">IFERROR(__xludf.DUMMYFUNCTION("""COMPUTED_VALUE"""),"조이풀트립")</f>
        <v>조이풀트립</v>
      </c>
      <c r="F21" s="153">
        <f ca="1">IFERROR(COUNTIFS(데이터!$P:$P,$B$3,데이터!$N:$N,$B$2,데이터!$I:$I,$E21),"")</f>
        <v>4</v>
      </c>
      <c r="G21" s="154">
        <f ca="1">SUMIFS(데이터!$G:$G,데이터!$P:$P,$B$3,데이터!$N:$N,$B$2,데이터!$I:$I,$E21)</f>
        <v>4</v>
      </c>
      <c r="H21" s="155">
        <f t="shared" ca="1" si="4"/>
        <v>5.7471264367816091E-3</v>
      </c>
      <c r="I21" s="172">
        <f ca="1">SUMIFS(데이터!$G:$G,데이터!$P:$P,$B$3,데이터!$N:$N,$B$2,데이터!$I:$I,$E21,데이터!$L:$L,$I$3)</f>
        <v>4</v>
      </c>
      <c r="J21" s="55">
        <f t="shared" ca="1" si="5"/>
        <v>1</v>
      </c>
      <c r="K21" s="173">
        <f ca="1">SUMIFS(데이터!$G:$G,데이터!$P:$P,$B$3,데이터!$N:$N,$B$2,데이터!$I:$I,$E21,데이터!$L:$L,$K$3)</f>
        <v>0</v>
      </c>
      <c r="L21" s="55">
        <f t="shared" ca="1" si="6"/>
        <v>0</v>
      </c>
      <c r="M21" s="152"/>
      <c r="N21" s="112" t="str">
        <f ca="1">IFERROR(__xludf.DUMMYFUNCTION("""COMPUTED_VALUE"""),"07.종교")</f>
        <v>07.종교</v>
      </c>
      <c r="O21" s="153">
        <f ca="1">IFERROR(COUNTIFS(데이터!$P:$P,$B$3,데이터!$N:$N,$B$2,데이터!$M:$M,$N21),"")</f>
        <v>20</v>
      </c>
      <c r="P21" s="154">
        <f ca="1">SUMIFS(데이터!$G:$G,데이터!$P:$P,$B$3,데이터!$N:$N,$B$2,데이터!$M:$M,$N21)</f>
        <v>37</v>
      </c>
      <c r="Q21" s="155">
        <f t="shared" ca="1" si="7"/>
        <v>5.3160919540229883E-2</v>
      </c>
      <c r="R21" s="174">
        <f ca="1">SUMIFS(데이터!$G:$G,데이터!$P:$P,$B$3,데이터!$N:$N,$B$2,데이터!$M:$M,$N21,데이터!$L:$L,$R$3)</f>
        <v>37</v>
      </c>
      <c r="S21" s="175">
        <f t="shared" ca="1" si="2"/>
        <v>1</v>
      </c>
      <c r="T21" s="176">
        <f ca="1">SUMIFS(데이터!$G:$G,데이터!$P:$P,$B$3,데이터!$N:$N,$B$2,데이터!$M:$M,$N21,데이터!$L:$L,$T$3)</f>
        <v>0</v>
      </c>
      <c r="U21" s="175">
        <f t="shared" ca="1" si="3"/>
        <v>0</v>
      </c>
    </row>
    <row r="22" spans="1:21" ht="15" customHeight="1">
      <c r="A22" s="88"/>
      <c r="B22" s="112"/>
      <c r="C22" s="112"/>
      <c r="D22" s="88"/>
      <c r="E22" s="112" t="str">
        <f ca="1">IFERROR(__xludf.DUMMYFUNCTION("""COMPUTED_VALUE"""),"졸업을 축하해요(노랑)")</f>
        <v>졸업을 축하해요(노랑)</v>
      </c>
      <c r="F22" s="153">
        <f ca="1">IFERROR(COUNTIFS(데이터!$P:$P,$B$3,데이터!$N:$N,$B$2,데이터!$I:$I,$E22),"")</f>
        <v>1</v>
      </c>
      <c r="G22" s="154">
        <f ca="1">SUMIFS(데이터!$G:$G,데이터!$P:$P,$B$3,데이터!$N:$N,$B$2,데이터!$I:$I,$E22)</f>
        <v>1</v>
      </c>
      <c r="H22" s="155">
        <f t="shared" ca="1" si="4"/>
        <v>1.4367816091954023E-3</v>
      </c>
      <c r="I22" s="172">
        <f ca="1">SUMIFS(데이터!$G:$G,데이터!$P:$P,$B$3,데이터!$N:$N,$B$2,데이터!$I:$I,$E22,데이터!$L:$L,$I$3)</f>
        <v>1</v>
      </c>
      <c r="J22" s="55">
        <f t="shared" ca="1" si="5"/>
        <v>1</v>
      </c>
      <c r="K22" s="173">
        <f ca="1">SUMIFS(데이터!$G:$G,데이터!$P:$P,$B$3,데이터!$N:$N,$B$2,데이터!$I:$I,$E22,데이터!$L:$L,$K$3)</f>
        <v>0</v>
      </c>
      <c r="L22" s="55">
        <f t="shared" ca="1" si="6"/>
        <v>0</v>
      </c>
      <c r="M22" s="152"/>
      <c r="N22" s="112" t="str">
        <f ca="1">IFERROR(__xludf.DUMMYFUNCTION("""COMPUTED_VALUE"""),"08.굿즈")</f>
        <v>08.굿즈</v>
      </c>
      <c r="O22" s="153">
        <f ca="1">IFERROR(COUNTIFS(데이터!$P:$P,$B$3,데이터!$N:$N,$B$2,데이터!$M:$M,$N22),"")</f>
        <v>2</v>
      </c>
      <c r="P22" s="154">
        <f ca="1">SUMIFS(데이터!$G:$G,데이터!$P:$P,$B$3,데이터!$N:$N,$B$2,데이터!$M:$M,$N22)</f>
        <v>3</v>
      </c>
      <c r="Q22" s="155">
        <f t="shared" ca="1" si="7"/>
        <v>4.3103448275862068E-3</v>
      </c>
      <c r="R22" s="174">
        <f ca="1">SUMIFS(데이터!$G:$G,데이터!$P:$P,$B$3,데이터!$N:$N,$B$2,데이터!$M:$M,$N22,데이터!$L:$L,$R$3)</f>
        <v>3</v>
      </c>
      <c r="S22" s="175">
        <f t="shared" ca="1" si="2"/>
        <v>1</v>
      </c>
      <c r="T22" s="176">
        <f ca="1">SUMIFS(데이터!$G:$G,데이터!$P:$P,$B$3,데이터!$N:$N,$B$2,데이터!$M:$M,$N22,데이터!$L:$L,$T$3)</f>
        <v>0</v>
      </c>
      <c r="U22" s="175">
        <f t="shared" ca="1" si="3"/>
        <v>0</v>
      </c>
    </row>
    <row r="23" spans="1:21" ht="15" customHeight="1">
      <c r="A23" s="88"/>
      <c r="B23" s="112"/>
      <c r="C23" s="112"/>
      <c r="D23" s="88"/>
      <c r="E23" s="112" t="str">
        <f ca="1">IFERROR(__xludf.DUMMYFUNCTION("""COMPUTED_VALUE"""),"졸업을 축하해요(민트)")</f>
        <v>졸업을 축하해요(민트)</v>
      </c>
      <c r="F23" s="153">
        <f ca="1">IFERROR(COUNTIFS(데이터!$P:$P,$B$3,데이터!$N:$N,$B$2,데이터!$I:$I,$E23),"")</f>
        <v>24</v>
      </c>
      <c r="G23" s="154">
        <f ca="1">SUMIFS(데이터!$G:$G,데이터!$P:$P,$B$3,데이터!$N:$N,$B$2,데이터!$I:$I,$E23)</f>
        <v>24</v>
      </c>
      <c r="H23" s="155">
        <f t="shared" ca="1" si="4"/>
        <v>3.4482758620689655E-2</v>
      </c>
      <c r="I23" s="172">
        <f ca="1">SUMIFS(데이터!$G:$G,데이터!$P:$P,$B$3,데이터!$N:$N,$B$2,데이터!$I:$I,$E23,데이터!$L:$L,$I$3)</f>
        <v>24</v>
      </c>
      <c r="J23" s="55">
        <f t="shared" ca="1" si="5"/>
        <v>1</v>
      </c>
      <c r="K23" s="173">
        <f ca="1">SUMIFS(데이터!$G:$G,데이터!$P:$P,$B$3,데이터!$N:$N,$B$2,데이터!$I:$I,$E23,데이터!$L:$L,$K$3)</f>
        <v>0</v>
      </c>
      <c r="L23" s="55">
        <f t="shared" ca="1" si="6"/>
        <v>0</v>
      </c>
      <c r="M23" s="152"/>
      <c r="N23" s="112" t="str">
        <f ca="1">IFERROR(__xludf.DUMMYFUNCTION("""COMPUTED_VALUE"""),"10.홍보 : 기업/기관/단체")</f>
        <v>10.홍보 : 기업/기관/단체</v>
      </c>
      <c r="O23" s="153">
        <f ca="1">IFERROR(COUNTIFS(데이터!$P:$P,$B$3,데이터!$N:$N,$B$2,데이터!$M:$M,$N23),"")</f>
        <v>3</v>
      </c>
      <c r="P23" s="154">
        <f ca="1">SUMIFS(데이터!$G:$G,데이터!$P:$P,$B$3,데이터!$N:$N,$B$2,데이터!$M:$M,$N23)</f>
        <v>3</v>
      </c>
      <c r="Q23" s="155">
        <f t="shared" ca="1" si="7"/>
        <v>4.3103448275862068E-3</v>
      </c>
      <c r="R23" s="174">
        <f ca="1">SUMIFS(데이터!$G:$G,데이터!$P:$P,$B$3,데이터!$N:$N,$B$2,데이터!$M:$M,$N23,데이터!$L:$L,$R$3)</f>
        <v>3</v>
      </c>
      <c r="S23" s="175">
        <f t="shared" ca="1" si="2"/>
        <v>1</v>
      </c>
      <c r="T23" s="176">
        <f ca="1">SUMIFS(데이터!$G:$G,데이터!$P:$P,$B$3,데이터!$N:$N,$B$2,데이터!$M:$M,$N23,데이터!$L:$L,$T$3)</f>
        <v>0</v>
      </c>
      <c r="U23" s="175">
        <f t="shared" ca="1" si="3"/>
        <v>0</v>
      </c>
    </row>
    <row r="24" spans="1:21" ht="15" customHeight="1">
      <c r="A24" s="88"/>
      <c r="B24" s="112"/>
      <c r="C24" s="112"/>
      <c r="D24" s="88"/>
      <c r="E24" s="112" t="str">
        <f ca="1">IFERROR(__xludf.DUMMYFUNCTION("""COMPUTED_VALUE"""),"직접만들기")</f>
        <v>직접만들기</v>
      </c>
      <c r="F24" s="153">
        <f ca="1">IFERROR(COUNTIFS(데이터!$P:$P,$B$3,데이터!$N:$N,$B$2,데이터!$I:$I,$E24),"")</f>
        <v>119</v>
      </c>
      <c r="G24" s="154">
        <f ca="1">SUMIFS(데이터!$G:$G,데이터!$P:$P,$B$3,데이터!$N:$N,$B$2,데이터!$I:$I,$E24)</f>
        <v>182</v>
      </c>
      <c r="H24" s="155">
        <f t="shared" ca="1" si="4"/>
        <v>0.2614942528735632</v>
      </c>
      <c r="I24" s="172">
        <f ca="1">SUMIFS(데이터!$G:$G,데이터!$P:$P,$B$3,데이터!$N:$N,$B$2,데이터!$I:$I,$E24,데이터!$L:$L,$I$3)</f>
        <v>182</v>
      </c>
      <c r="J24" s="55">
        <f t="shared" ca="1" si="5"/>
        <v>1</v>
      </c>
      <c r="K24" s="173">
        <f ca="1">SUMIFS(데이터!$G:$G,데이터!$P:$P,$B$3,데이터!$N:$N,$B$2,데이터!$I:$I,$E24,데이터!$L:$L,$K$3)</f>
        <v>0</v>
      </c>
      <c r="L24" s="55">
        <f t="shared" ca="1" si="6"/>
        <v>0</v>
      </c>
      <c r="M24" s="152"/>
      <c r="N24" s="112" t="str">
        <f ca="1">IFERROR(__xludf.DUMMYFUNCTION("""COMPUTED_VALUE"""),"11.퇴임/취임")</f>
        <v>11.퇴임/취임</v>
      </c>
      <c r="O24" s="153">
        <f ca="1">IFERROR(COUNTIFS(데이터!$P:$P,$B$3,데이터!$N:$N,$B$2,데이터!$M:$M,$N24),"")</f>
        <v>4</v>
      </c>
      <c r="P24" s="154">
        <f ca="1">SUMIFS(데이터!$G:$G,데이터!$P:$P,$B$3,데이터!$N:$N,$B$2,데이터!$M:$M,$N24)</f>
        <v>5</v>
      </c>
      <c r="Q24" s="155">
        <f t="shared" ca="1" si="7"/>
        <v>7.1839080459770114E-3</v>
      </c>
      <c r="R24" s="174">
        <f ca="1">SUMIFS(데이터!$G:$G,데이터!$P:$P,$B$3,데이터!$N:$N,$B$2,데이터!$M:$M,$N24,데이터!$L:$L,$R$3)</f>
        <v>5</v>
      </c>
      <c r="S24" s="175">
        <f t="shared" ca="1" si="2"/>
        <v>1</v>
      </c>
      <c r="T24" s="176">
        <f ca="1">SUMIFS(데이터!$G:$G,데이터!$P:$P,$B$3,데이터!$N:$N,$B$2,데이터!$M:$M,$N24,데이터!$L:$L,$T$3)</f>
        <v>0</v>
      </c>
      <c r="U24" s="175">
        <f t="shared" ca="1" si="3"/>
        <v>0</v>
      </c>
    </row>
    <row r="25" spans="1:21" ht="15" customHeight="1">
      <c r="A25" s="88"/>
      <c r="B25" s="112"/>
      <c r="C25" s="112"/>
      <c r="D25" s="88"/>
      <c r="E25" s="112" t="str">
        <f ca="1">IFERROR(__xludf.DUMMYFUNCTION("""COMPUTED_VALUE"""),"클래식클래스")</f>
        <v>클래식클래스</v>
      </c>
      <c r="F25" s="153">
        <f ca="1">IFERROR(COUNTIFS(데이터!$P:$P,$B$3,데이터!$N:$N,$B$2,데이터!$I:$I,$E25),"")</f>
        <v>2</v>
      </c>
      <c r="G25" s="154">
        <f ca="1">SUMIFS(데이터!$G:$G,데이터!$P:$P,$B$3,데이터!$N:$N,$B$2,데이터!$I:$I,$E25)</f>
        <v>2</v>
      </c>
      <c r="H25" s="155">
        <f t="shared" ca="1" si="4"/>
        <v>2.8735632183908046E-3</v>
      </c>
      <c r="I25" s="172">
        <f ca="1">SUMIFS(데이터!$G:$G,데이터!$P:$P,$B$3,데이터!$N:$N,$B$2,데이터!$I:$I,$E25,데이터!$L:$L,$I$3)</f>
        <v>2</v>
      </c>
      <c r="J25" s="55">
        <f t="shared" ca="1" si="5"/>
        <v>1</v>
      </c>
      <c r="K25" s="173">
        <f ca="1">SUMIFS(데이터!$G:$G,데이터!$P:$P,$B$3,데이터!$N:$N,$B$2,데이터!$I:$I,$E25,데이터!$L:$L,$K$3)</f>
        <v>0</v>
      </c>
      <c r="L25" s="55">
        <f t="shared" ca="1" si="6"/>
        <v>0</v>
      </c>
      <c r="M25" s="152"/>
      <c r="N25" s="112"/>
      <c r="O25" s="153">
        <f>IFERROR(COUNTIFS(데이터!$P:$P,$B$3,데이터!$N:$N,$B$2,데이터!$M:$M,$N25),"")</f>
        <v>0</v>
      </c>
      <c r="P25" s="154">
        <f>SUMIFS(데이터!$G:$G,데이터!$P:$P,$B$3,데이터!$N:$N,$B$2,데이터!$M:$M,$N25)</f>
        <v>0</v>
      </c>
      <c r="Q25" s="155">
        <f t="shared" ca="1" si="7"/>
        <v>0</v>
      </c>
      <c r="R25" s="174">
        <f>SUMIFS(데이터!$G:$G,데이터!$P:$P,$B$3,데이터!$N:$N,$B$2,데이터!$M:$M,$N25,데이터!$L:$L,$R$3)</f>
        <v>0</v>
      </c>
      <c r="S25" s="175" t="str">
        <f t="shared" si="2"/>
        <v/>
      </c>
      <c r="T25" s="176">
        <f>SUMIFS(데이터!$G:$G,데이터!$P:$P,$B$3,데이터!$N:$N,$B$2,데이터!$M:$M,$N25,데이터!$L:$L,$T$3)</f>
        <v>0</v>
      </c>
      <c r="U25" s="175" t="str">
        <f t="shared" si="3"/>
        <v/>
      </c>
    </row>
    <row r="26" spans="1:21" ht="15" customHeight="1">
      <c r="A26" s="88"/>
      <c r="B26" s="112"/>
      <c r="C26" s="112"/>
      <c r="D26" s="88"/>
      <c r="E26" s="112" t="str">
        <f ca="1">IFERROR(__xludf.DUMMYFUNCTION("""COMPUTED_VALUE"""),"타임레코드")</f>
        <v>타임레코드</v>
      </c>
      <c r="F26" s="153">
        <f ca="1">IFERROR(COUNTIFS(데이터!$P:$P,$B$3,데이터!$N:$N,$B$2,데이터!$I:$I,$E26),"")</f>
        <v>14</v>
      </c>
      <c r="G26" s="154">
        <f ca="1">SUMIFS(데이터!$G:$G,데이터!$P:$P,$B$3,데이터!$N:$N,$B$2,데이터!$I:$I,$E26)</f>
        <v>22</v>
      </c>
      <c r="H26" s="155">
        <f t="shared" ca="1" si="4"/>
        <v>3.1609195402298854E-2</v>
      </c>
      <c r="I26" s="172">
        <f ca="1">SUMIFS(데이터!$G:$G,데이터!$P:$P,$B$3,데이터!$N:$N,$B$2,데이터!$I:$I,$E26,데이터!$L:$L,$I$3)</f>
        <v>22</v>
      </c>
      <c r="J26" s="55">
        <f t="shared" ca="1" si="5"/>
        <v>1</v>
      </c>
      <c r="K26" s="173">
        <f ca="1">SUMIFS(데이터!$G:$G,데이터!$P:$P,$B$3,데이터!$N:$N,$B$2,데이터!$I:$I,$E26,데이터!$L:$L,$K$3)</f>
        <v>0</v>
      </c>
      <c r="L26" s="55">
        <f t="shared" ca="1" si="6"/>
        <v>0</v>
      </c>
      <c r="M26" s="152"/>
      <c r="N26" s="112"/>
      <c r="O26" s="153">
        <f>IFERROR(COUNTIFS(데이터!$P:$P,$B$3,데이터!$N:$N,$B$2,데이터!$M:$M,$N26),"")</f>
        <v>0</v>
      </c>
      <c r="P26" s="154">
        <f>SUMIFS(데이터!$G:$G,데이터!$P:$P,$B$3,데이터!$N:$N,$B$2,데이터!$M:$M,$N26)</f>
        <v>0</v>
      </c>
      <c r="Q26" s="155">
        <f t="shared" ca="1" si="7"/>
        <v>0</v>
      </c>
      <c r="R26" s="174">
        <f>SUMIFS(데이터!$G:$G,데이터!$P:$P,$B$3,데이터!$N:$N,$B$2,데이터!$M:$M,$N26,데이터!$L:$L,$R$3)</f>
        <v>0</v>
      </c>
      <c r="S26" s="175" t="str">
        <f t="shared" si="2"/>
        <v/>
      </c>
      <c r="T26" s="176">
        <f>SUMIFS(데이터!$G:$G,데이터!$P:$P,$B$3,데이터!$N:$N,$B$2,데이터!$M:$M,$N26,데이터!$L:$L,$T$3)</f>
        <v>0</v>
      </c>
      <c r="U26" s="175" t="str">
        <f t="shared" si="3"/>
        <v/>
      </c>
    </row>
    <row r="27" spans="1:21" ht="15" customHeight="1">
      <c r="A27" s="88"/>
      <c r="B27" s="112"/>
      <c r="C27" s="112"/>
      <c r="D27" s="88"/>
      <c r="E27" s="112" t="str">
        <f ca="1">IFERROR(__xludf.DUMMYFUNCTION("""COMPUTED_VALUE"""),"테마 혼합")</f>
        <v>테마 혼합</v>
      </c>
      <c r="F27" s="153">
        <f ca="1">IFERROR(COUNTIFS(데이터!$P:$P,$B$3,데이터!$N:$N,$B$2,데이터!$I:$I,$E27),"")</f>
        <v>11</v>
      </c>
      <c r="G27" s="154">
        <f ca="1">SUMIFS(데이터!$G:$G,데이터!$P:$P,$B$3,데이터!$N:$N,$B$2,데이터!$I:$I,$E27)</f>
        <v>11</v>
      </c>
      <c r="H27" s="155">
        <f t="shared" ca="1" si="4"/>
        <v>1.5804597701149427E-2</v>
      </c>
      <c r="I27" s="172">
        <f ca="1">SUMIFS(데이터!$G:$G,데이터!$P:$P,$B$3,데이터!$N:$N,$B$2,데이터!$I:$I,$E27,데이터!$L:$L,$I$3)</f>
        <v>11</v>
      </c>
      <c r="J27" s="55">
        <f t="shared" ca="1" si="5"/>
        <v>1</v>
      </c>
      <c r="K27" s="173">
        <f ca="1">SUMIFS(데이터!$G:$G,데이터!$P:$P,$B$3,데이터!$N:$N,$B$2,데이터!$I:$I,$E27,데이터!$L:$L,$K$3)</f>
        <v>0</v>
      </c>
      <c r="L27" s="55">
        <f t="shared" ca="1" si="6"/>
        <v>0</v>
      </c>
      <c r="M27" s="152"/>
      <c r="N27" s="112"/>
      <c r="O27" s="153">
        <f>IFERROR(COUNTIFS(데이터!$P:$P,$B$3,데이터!$N:$N,$B$2,데이터!$M:$M,$N27),"")</f>
        <v>0</v>
      </c>
      <c r="P27" s="154">
        <f>SUMIFS(데이터!$G:$G,데이터!$P:$P,$B$3,데이터!$N:$N,$B$2,데이터!$M:$M,$N27)</f>
        <v>0</v>
      </c>
      <c r="Q27" s="155">
        <f t="shared" ca="1" si="7"/>
        <v>0</v>
      </c>
      <c r="R27" s="174">
        <f>SUMIFS(데이터!$G:$G,데이터!$P:$P,$B$3,데이터!$N:$N,$B$2,데이터!$M:$M,$N27,데이터!$L:$L,$R$3)</f>
        <v>0</v>
      </c>
      <c r="S27" s="175" t="str">
        <f t="shared" si="2"/>
        <v/>
      </c>
      <c r="T27" s="176">
        <f>SUMIFS(데이터!$G:$G,데이터!$P:$P,$B$3,데이터!$N:$N,$B$2,데이터!$M:$M,$N27,데이터!$L:$L,$T$3)</f>
        <v>0</v>
      </c>
      <c r="U27" s="175" t="str">
        <f t="shared" si="3"/>
        <v/>
      </c>
    </row>
    <row r="28" spans="1:21" ht="15" customHeight="1">
      <c r="A28" s="88"/>
      <c r="B28" s="112"/>
      <c r="C28" s="112"/>
      <c r="D28" s="88"/>
      <c r="E28" s="112" t="str">
        <f ca="1">IFERROR(__xludf.DUMMYFUNCTION("""COMPUTED_VALUE"""),"파스텔감성")</f>
        <v>파스텔감성</v>
      </c>
      <c r="F28" s="153">
        <f ca="1">IFERROR(COUNTIFS(데이터!$P:$P,$B$3,데이터!$N:$N,$B$2,데이터!$I:$I,$E28),"")</f>
        <v>11</v>
      </c>
      <c r="G28" s="154">
        <f ca="1">SUMIFS(데이터!$G:$G,데이터!$P:$P,$B$3,데이터!$N:$N,$B$2,데이터!$I:$I,$E28)</f>
        <v>12</v>
      </c>
      <c r="H28" s="155">
        <f t="shared" ca="1" si="4"/>
        <v>1.7241379310344827E-2</v>
      </c>
      <c r="I28" s="172">
        <f ca="1">SUMIFS(데이터!$G:$G,데이터!$P:$P,$B$3,데이터!$N:$N,$B$2,데이터!$I:$I,$E28,데이터!$L:$L,$I$3)</f>
        <v>12</v>
      </c>
      <c r="J28" s="55">
        <f t="shared" ca="1" si="5"/>
        <v>1</v>
      </c>
      <c r="K28" s="173">
        <f ca="1">SUMIFS(데이터!$G:$G,데이터!$P:$P,$B$3,데이터!$N:$N,$B$2,데이터!$I:$I,$E28,데이터!$L:$L,$K$3)</f>
        <v>0</v>
      </c>
      <c r="L28" s="55">
        <f t="shared" ca="1" si="6"/>
        <v>0</v>
      </c>
      <c r="M28" s="152"/>
      <c r="N28" s="112"/>
      <c r="O28" s="153">
        <f>IFERROR(COUNTIFS(데이터!$P:$P,$B$3,데이터!$N:$N,$B$2,데이터!$M:$M,$N28),"")</f>
        <v>0</v>
      </c>
      <c r="P28" s="154">
        <f>SUMIFS(데이터!$G:$G,데이터!$P:$P,$B$3,데이터!$N:$N,$B$2,데이터!$M:$M,$N28)</f>
        <v>0</v>
      </c>
      <c r="Q28" s="155">
        <f t="shared" ca="1" si="7"/>
        <v>0</v>
      </c>
      <c r="R28" s="174">
        <f>SUMIFS(데이터!$G:$G,데이터!$P:$P,$B$3,데이터!$N:$N,$B$2,데이터!$M:$M,$N28,데이터!$L:$L,$R$3)</f>
        <v>0</v>
      </c>
      <c r="S28" s="175" t="str">
        <f t="shared" si="2"/>
        <v/>
      </c>
      <c r="T28" s="176">
        <f>SUMIFS(데이터!$G:$G,데이터!$P:$P,$B$3,데이터!$N:$N,$B$2,데이터!$M:$M,$N28,데이터!$L:$L,$T$3)</f>
        <v>0</v>
      </c>
      <c r="U28" s="175" t="str">
        <f t="shared" si="3"/>
        <v/>
      </c>
    </row>
    <row r="29" spans="1:21" ht="15" customHeight="1">
      <c r="A29" s="88"/>
      <c r="B29" s="112"/>
      <c r="C29" s="112"/>
      <c r="D29" s="88"/>
      <c r="E29" s="112" t="str">
        <f ca="1">IFERROR(__xludf.DUMMYFUNCTION("""COMPUTED_VALUE"""),"파스텔베이비")</f>
        <v>파스텔베이비</v>
      </c>
      <c r="F29" s="153">
        <f ca="1">IFERROR(COUNTIFS(데이터!$P:$P,$B$3,데이터!$N:$N,$B$2,데이터!$I:$I,$E29),"")</f>
        <v>8</v>
      </c>
      <c r="G29" s="154">
        <f ca="1">SUMIFS(데이터!$G:$G,데이터!$P:$P,$B$3,데이터!$N:$N,$B$2,데이터!$I:$I,$E29)</f>
        <v>10</v>
      </c>
      <c r="H29" s="155">
        <f t="shared" ca="1" si="4"/>
        <v>1.4367816091954023E-2</v>
      </c>
      <c r="I29" s="172">
        <f ca="1">SUMIFS(데이터!$G:$G,데이터!$P:$P,$B$3,데이터!$N:$N,$B$2,데이터!$I:$I,$E29,데이터!$L:$L,$I$3)</f>
        <v>10</v>
      </c>
      <c r="J29" s="55">
        <f t="shared" ca="1" si="5"/>
        <v>1</v>
      </c>
      <c r="K29" s="173">
        <f ca="1">SUMIFS(데이터!$G:$G,데이터!$P:$P,$B$3,데이터!$N:$N,$B$2,데이터!$I:$I,$E29,데이터!$L:$L,$K$3)</f>
        <v>0</v>
      </c>
      <c r="L29" s="55">
        <f t="shared" ca="1" si="6"/>
        <v>0</v>
      </c>
      <c r="M29" s="152"/>
      <c r="N29" s="112"/>
      <c r="O29" s="153">
        <f>IFERROR(COUNTIFS(데이터!$P:$P,$B$3,데이터!$N:$N,$B$2,데이터!$M:$M,$N29),"")</f>
        <v>0</v>
      </c>
      <c r="P29" s="154">
        <f>SUMIFS(데이터!$G:$G,데이터!$P:$P,$B$3,데이터!$N:$N,$B$2,데이터!$M:$M,$N29)</f>
        <v>0</v>
      </c>
      <c r="Q29" s="155">
        <f t="shared" ca="1" si="7"/>
        <v>0</v>
      </c>
      <c r="R29" s="174">
        <f>SUMIFS(데이터!$G:$G,데이터!$P:$P,$B$3,데이터!$N:$N,$B$2,데이터!$M:$M,$N29,데이터!$L:$L,$R$3)</f>
        <v>0</v>
      </c>
      <c r="S29" s="175" t="str">
        <f t="shared" si="2"/>
        <v/>
      </c>
      <c r="T29" s="176">
        <f>SUMIFS(데이터!$G:$G,데이터!$P:$P,$B$3,데이터!$N:$N,$B$2,데이터!$M:$M,$N29,데이터!$L:$L,$T$3)</f>
        <v>0</v>
      </c>
      <c r="U29" s="175" t="str">
        <f t="shared" si="3"/>
        <v/>
      </c>
    </row>
    <row r="30" spans="1:21" ht="15" customHeight="1">
      <c r="A30" s="88"/>
      <c r="B30" s="112"/>
      <c r="C30" s="112"/>
      <c r="D30" s="88"/>
      <c r="E30" s="112" t="str">
        <f ca="1">IFERROR(__xludf.DUMMYFUNCTION("""COMPUTED_VALUE"""),"파스텔피크닉")</f>
        <v>파스텔피크닉</v>
      </c>
      <c r="F30" s="153">
        <f ca="1">IFERROR(COUNTIFS(데이터!$P:$P,$B$3,데이터!$N:$N,$B$2,데이터!$I:$I,$E30),"")</f>
        <v>15</v>
      </c>
      <c r="G30" s="154">
        <f ca="1">SUMIFS(데이터!$G:$G,데이터!$P:$P,$B$3,데이터!$N:$N,$B$2,데이터!$I:$I,$E30)</f>
        <v>15</v>
      </c>
      <c r="H30" s="155">
        <f t="shared" ca="1" si="4"/>
        <v>2.1551724137931036E-2</v>
      </c>
      <c r="I30" s="172">
        <f ca="1">SUMIFS(데이터!$G:$G,데이터!$P:$P,$B$3,데이터!$N:$N,$B$2,데이터!$I:$I,$E30,데이터!$L:$L,$I$3)</f>
        <v>15</v>
      </c>
      <c r="J30" s="55">
        <f t="shared" ca="1" si="5"/>
        <v>1</v>
      </c>
      <c r="K30" s="173">
        <f ca="1">SUMIFS(데이터!$G:$G,데이터!$P:$P,$B$3,데이터!$N:$N,$B$2,데이터!$I:$I,$E30,데이터!$L:$L,$K$3)</f>
        <v>0</v>
      </c>
      <c r="L30" s="55">
        <f t="shared" ca="1" si="6"/>
        <v>0</v>
      </c>
      <c r="M30" s="152"/>
      <c r="N30" s="112"/>
      <c r="O30" s="153">
        <f>IFERROR(COUNTIFS(데이터!$P:$P,$B$3,데이터!$N:$N,$B$2,데이터!$M:$M,$N30),"")</f>
        <v>0</v>
      </c>
      <c r="P30" s="154">
        <f>SUMIFS(데이터!$G:$G,데이터!$P:$P,$B$3,데이터!$N:$N,$B$2,데이터!$M:$M,$N30)</f>
        <v>0</v>
      </c>
      <c r="Q30" s="155">
        <f t="shared" ca="1" si="7"/>
        <v>0</v>
      </c>
      <c r="R30" s="174">
        <f>SUMIFS(데이터!$G:$G,데이터!$P:$P,$B$3,데이터!$N:$N,$B$2,데이터!$M:$M,$N30,데이터!$L:$L,$R$3)</f>
        <v>0</v>
      </c>
      <c r="S30" s="175" t="str">
        <f t="shared" si="2"/>
        <v/>
      </c>
      <c r="T30" s="176">
        <f>SUMIFS(데이터!$G:$G,데이터!$P:$P,$B$3,데이터!$N:$N,$B$2,데이터!$M:$M,$N30,데이터!$L:$L,$T$3)</f>
        <v>0</v>
      </c>
      <c r="U30" s="175" t="str">
        <f t="shared" si="3"/>
        <v/>
      </c>
    </row>
    <row r="31" spans="1:21" ht="15" customHeight="1">
      <c r="A31" s="88"/>
      <c r="B31" s="112"/>
      <c r="C31" s="112"/>
      <c r="D31" s="88"/>
      <c r="E31" s="112" t="str">
        <f ca="1">IFERROR(__xludf.DUMMYFUNCTION("""COMPUTED_VALUE"""),"팔레트")</f>
        <v>팔레트</v>
      </c>
      <c r="F31" s="153">
        <f ca="1">IFERROR(COUNTIFS(데이터!$P:$P,$B$3,데이터!$N:$N,$B$2,데이터!$I:$I,$E31),"")</f>
        <v>8</v>
      </c>
      <c r="G31" s="154">
        <f ca="1">SUMIFS(데이터!$G:$G,데이터!$P:$P,$B$3,데이터!$N:$N,$B$2,데이터!$I:$I,$E31)</f>
        <v>9</v>
      </c>
      <c r="H31" s="155">
        <f t="shared" ca="1" si="4"/>
        <v>1.2931034482758621E-2</v>
      </c>
      <c r="I31" s="172">
        <f ca="1">SUMIFS(데이터!$G:$G,데이터!$P:$P,$B$3,데이터!$N:$N,$B$2,데이터!$I:$I,$E31,데이터!$L:$L,$I$3)</f>
        <v>9</v>
      </c>
      <c r="J31" s="55">
        <f t="shared" ca="1" si="5"/>
        <v>1</v>
      </c>
      <c r="K31" s="173">
        <f ca="1">SUMIFS(데이터!$G:$G,데이터!$P:$P,$B$3,데이터!$N:$N,$B$2,데이터!$I:$I,$E31,데이터!$L:$L,$K$3)</f>
        <v>0</v>
      </c>
      <c r="L31" s="55">
        <f t="shared" ca="1" si="6"/>
        <v>0</v>
      </c>
      <c r="M31" s="152"/>
      <c r="N31" s="112"/>
      <c r="O31" s="153">
        <f>IFERROR(COUNTIFS(데이터!$P:$P,$B$3,데이터!$N:$N,$B$2,데이터!$M:$M,$N31),"")</f>
        <v>0</v>
      </c>
      <c r="P31" s="154">
        <f>SUMIFS(데이터!$G:$G,데이터!$P:$P,$B$3,데이터!$N:$N,$B$2,데이터!$M:$M,$N31)</f>
        <v>0</v>
      </c>
      <c r="Q31" s="155">
        <f t="shared" ca="1" si="7"/>
        <v>0</v>
      </c>
      <c r="R31" s="174">
        <f>SUMIFS(데이터!$G:$G,데이터!$P:$P,$B$3,데이터!$N:$N,$B$2,데이터!$M:$M,$N31,데이터!$L:$L,$R$3)</f>
        <v>0</v>
      </c>
      <c r="S31" s="175" t="str">
        <f t="shared" si="2"/>
        <v/>
      </c>
      <c r="T31" s="176">
        <f>SUMIFS(데이터!$G:$G,데이터!$P:$P,$B$3,데이터!$N:$N,$B$2,데이터!$M:$M,$N31,데이터!$L:$L,$T$3)</f>
        <v>0</v>
      </c>
      <c r="U31" s="175" t="str">
        <f t="shared" si="3"/>
        <v/>
      </c>
    </row>
    <row r="32" spans="1:21" ht="15" customHeight="1">
      <c r="A32" s="88"/>
      <c r="B32" s="112"/>
      <c r="C32" s="112"/>
      <c r="D32" s="88"/>
      <c r="E32" s="112" t="str">
        <f ca="1">IFERROR(__xludf.DUMMYFUNCTION("""COMPUTED_VALUE"""),"학급이야기")</f>
        <v>학급이야기</v>
      </c>
      <c r="F32" s="153">
        <f ca="1">IFERROR(COUNTIFS(데이터!$P:$P,$B$3,데이터!$N:$N,$B$2,데이터!$I:$I,$E32),"")</f>
        <v>5</v>
      </c>
      <c r="G32" s="154">
        <f ca="1">SUMIFS(데이터!$G:$G,데이터!$P:$P,$B$3,데이터!$N:$N,$B$2,데이터!$I:$I,$E32)</f>
        <v>5</v>
      </c>
      <c r="H32" s="155">
        <f t="shared" ca="1" si="4"/>
        <v>7.1839080459770114E-3</v>
      </c>
      <c r="I32" s="172">
        <f ca="1">SUMIFS(데이터!$G:$G,데이터!$P:$P,$B$3,데이터!$N:$N,$B$2,데이터!$I:$I,$E32,데이터!$L:$L,$I$3)</f>
        <v>5</v>
      </c>
      <c r="J32" s="55">
        <f t="shared" ca="1" si="5"/>
        <v>1</v>
      </c>
      <c r="K32" s="173">
        <f ca="1">SUMIFS(데이터!$G:$G,데이터!$P:$P,$B$3,데이터!$N:$N,$B$2,데이터!$I:$I,$E32,데이터!$L:$L,$K$3)</f>
        <v>0</v>
      </c>
      <c r="L32" s="55">
        <f t="shared" ca="1" si="6"/>
        <v>0</v>
      </c>
      <c r="M32" s="152"/>
      <c r="N32" s="112"/>
      <c r="O32" s="153">
        <f>IFERROR(COUNTIFS(데이터!$P:$P,$B$3,데이터!$N:$N,$B$2,데이터!$M:$M,$N32),"")</f>
        <v>0</v>
      </c>
      <c r="P32" s="154">
        <f>SUMIFS(데이터!$G:$G,데이터!$P:$P,$B$3,데이터!$N:$N,$B$2,데이터!$M:$M,$N32)</f>
        <v>0</v>
      </c>
      <c r="Q32" s="155">
        <f t="shared" ca="1" si="7"/>
        <v>0</v>
      </c>
      <c r="R32" s="174">
        <f>SUMIFS(데이터!$G:$G,데이터!$P:$P,$B$3,데이터!$N:$N,$B$2,데이터!$M:$M,$N32,데이터!$L:$L,$R$3)</f>
        <v>0</v>
      </c>
      <c r="S32" s="175" t="str">
        <f t="shared" si="2"/>
        <v/>
      </c>
      <c r="T32" s="176">
        <f>SUMIFS(데이터!$G:$G,데이터!$P:$P,$B$3,데이터!$N:$N,$B$2,데이터!$M:$M,$N32,데이터!$L:$L,$T$3)</f>
        <v>0</v>
      </c>
      <c r="U32" s="175" t="str">
        <f t="shared" si="3"/>
        <v/>
      </c>
    </row>
    <row r="33" spans="1:21" ht="15" customHeight="1">
      <c r="A33" s="88"/>
      <c r="B33" s="112"/>
      <c r="C33" s="112"/>
      <c r="D33" s="88"/>
      <c r="E33" s="112" t="str">
        <f ca="1">IFERROR(__xludf.DUMMYFUNCTION("""COMPUTED_VALUE"""),"함께라는 이름으로")</f>
        <v>함께라는 이름으로</v>
      </c>
      <c r="F33" s="153">
        <f ca="1">IFERROR(COUNTIFS(데이터!$P:$P,$B$3,데이터!$N:$N,$B$2,데이터!$I:$I,$E33),"")</f>
        <v>1</v>
      </c>
      <c r="G33" s="154">
        <f ca="1">SUMIFS(데이터!$G:$G,데이터!$P:$P,$B$3,데이터!$N:$N,$B$2,데이터!$I:$I,$E33)</f>
        <v>8</v>
      </c>
      <c r="H33" s="155">
        <f t="shared" ca="1" si="4"/>
        <v>1.1494252873563218E-2</v>
      </c>
      <c r="I33" s="172">
        <f ca="1">SUMIFS(데이터!$G:$G,데이터!$P:$P,$B$3,데이터!$N:$N,$B$2,데이터!$I:$I,$E33,데이터!$L:$L,$I$3)</f>
        <v>8</v>
      </c>
      <c r="J33" s="55">
        <f t="shared" ca="1" si="5"/>
        <v>1</v>
      </c>
      <c r="K33" s="173">
        <f ca="1">SUMIFS(데이터!$G:$G,데이터!$P:$P,$B$3,데이터!$N:$N,$B$2,데이터!$I:$I,$E33,데이터!$L:$L,$K$3)</f>
        <v>0</v>
      </c>
      <c r="L33" s="55">
        <f t="shared" ca="1" si="6"/>
        <v>0</v>
      </c>
      <c r="M33" s="152"/>
      <c r="N33" s="112"/>
      <c r="O33" s="153">
        <f>IFERROR(COUNTIFS(데이터!$P:$P,$B$3,데이터!$N:$N,$B$2,데이터!$M:$M,$N33),"")</f>
        <v>0</v>
      </c>
      <c r="P33" s="154">
        <f>SUMIFS(데이터!$G:$G,데이터!$P:$P,$B$3,데이터!$N:$N,$B$2,데이터!$M:$M,$N33)</f>
        <v>0</v>
      </c>
      <c r="Q33" s="155">
        <f t="shared" ca="1" si="7"/>
        <v>0</v>
      </c>
      <c r="R33" s="174">
        <f>SUMIFS(데이터!$G:$G,데이터!$P:$P,$B$3,데이터!$N:$N,$B$2,데이터!$M:$M,$N33,데이터!$L:$L,$R$3)</f>
        <v>0</v>
      </c>
      <c r="S33" s="175" t="str">
        <f t="shared" si="2"/>
        <v/>
      </c>
      <c r="T33" s="176">
        <f>SUMIFS(데이터!$G:$G,데이터!$P:$P,$B$3,데이터!$N:$N,$B$2,데이터!$M:$M,$N33,데이터!$L:$L,$T$3)</f>
        <v>0</v>
      </c>
      <c r="U33" s="175" t="str">
        <f t="shared" si="3"/>
        <v/>
      </c>
    </row>
    <row r="34" spans="1:21" ht="15" customHeight="1">
      <c r="A34" s="88"/>
      <c r="B34" s="112"/>
      <c r="C34" s="112"/>
      <c r="D34" s="88"/>
      <c r="E34" s="112" t="str">
        <f ca="1">IFERROR(__xludf.DUMMYFUNCTION("""COMPUTED_VALUE"""),"함께라서 행복해요(보라)")</f>
        <v>함께라서 행복해요(보라)</v>
      </c>
      <c r="F34" s="153">
        <f ca="1">IFERROR(COUNTIFS(데이터!$P:$P,$B$3,데이터!$N:$N,$B$2,데이터!$I:$I,$E34),"")</f>
        <v>14</v>
      </c>
      <c r="G34" s="154">
        <f ca="1">SUMIFS(데이터!$G:$G,데이터!$P:$P,$B$3,데이터!$N:$N,$B$2,데이터!$I:$I,$E34)</f>
        <v>14</v>
      </c>
      <c r="H34" s="155">
        <f t="shared" ca="1" si="4"/>
        <v>2.0114942528735632E-2</v>
      </c>
      <c r="I34" s="172">
        <f ca="1">SUMIFS(데이터!$G:$G,데이터!$P:$P,$B$3,데이터!$N:$N,$B$2,데이터!$I:$I,$E34,데이터!$L:$L,$I$3)</f>
        <v>14</v>
      </c>
      <c r="J34" s="55">
        <f t="shared" ca="1" si="5"/>
        <v>1</v>
      </c>
      <c r="K34" s="173">
        <f ca="1">SUMIFS(데이터!$G:$G,데이터!$P:$P,$B$3,데이터!$N:$N,$B$2,데이터!$I:$I,$E34,데이터!$L:$L,$K$3)</f>
        <v>0</v>
      </c>
      <c r="L34" s="55">
        <f t="shared" ca="1" si="6"/>
        <v>0</v>
      </c>
      <c r="M34" s="152"/>
      <c r="N34" s="112"/>
      <c r="O34" s="153">
        <f>IFERROR(COUNTIFS(데이터!$P:$P,$B$3,데이터!$N:$N,$B$2,데이터!$M:$M,$N34),"")</f>
        <v>0</v>
      </c>
      <c r="P34" s="154">
        <f>SUMIFS(데이터!$G:$G,데이터!$P:$P,$B$3,데이터!$N:$N,$B$2,데이터!$M:$M,$N34)</f>
        <v>0</v>
      </c>
      <c r="Q34" s="155">
        <f t="shared" ca="1" si="7"/>
        <v>0</v>
      </c>
      <c r="R34" s="174">
        <f>SUMIFS(데이터!$G:$G,데이터!$P:$P,$B$3,데이터!$N:$N,$B$2,데이터!$M:$M,$N34,데이터!$L:$L,$R$3)</f>
        <v>0</v>
      </c>
      <c r="S34" s="175" t="str">
        <f t="shared" si="2"/>
        <v/>
      </c>
      <c r="T34" s="176">
        <f>SUMIFS(데이터!$G:$G,데이터!$P:$P,$B$3,데이터!$N:$N,$B$2,데이터!$M:$M,$N34,데이터!$L:$L,$T$3)</f>
        <v>0</v>
      </c>
      <c r="U34" s="175" t="str">
        <f t="shared" si="3"/>
        <v/>
      </c>
    </row>
    <row r="35" spans="1:21" ht="15" customHeight="1">
      <c r="A35" s="88"/>
      <c r="B35" s="112"/>
      <c r="C35" s="112"/>
      <c r="D35" s="88"/>
      <c r="E35" s="112" t="str">
        <f ca="1">IFERROR(__xludf.DUMMYFUNCTION("""COMPUTED_VALUE"""),"함께라서 행복해요(연두)")</f>
        <v>함께라서 행복해요(연두)</v>
      </c>
      <c r="F35" s="153">
        <f ca="1">IFERROR(COUNTIFS(데이터!$P:$P,$B$3,데이터!$N:$N,$B$2,데이터!$I:$I,$E35),"")</f>
        <v>6</v>
      </c>
      <c r="G35" s="154">
        <f ca="1">SUMIFS(데이터!$G:$G,데이터!$P:$P,$B$3,데이터!$N:$N,$B$2,데이터!$I:$I,$E35)</f>
        <v>6</v>
      </c>
      <c r="H35" s="155">
        <f t="shared" ca="1" si="4"/>
        <v>8.6206896551724137E-3</v>
      </c>
      <c r="I35" s="172">
        <f ca="1">SUMIFS(데이터!$G:$G,데이터!$P:$P,$B$3,데이터!$N:$N,$B$2,데이터!$I:$I,$E35,데이터!$L:$L,$I$3)</f>
        <v>6</v>
      </c>
      <c r="J35" s="55">
        <f t="shared" ca="1" si="5"/>
        <v>1</v>
      </c>
      <c r="K35" s="173">
        <f ca="1">SUMIFS(데이터!$G:$G,데이터!$P:$P,$B$3,데이터!$N:$N,$B$2,데이터!$I:$I,$E35,데이터!$L:$L,$K$3)</f>
        <v>0</v>
      </c>
      <c r="L35" s="55">
        <f t="shared" ca="1" si="6"/>
        <v>0</v>
      </c>
      <c r="M35" s="152"/>
      <c r="N35" s="112"/>
      <c r="O35" s="153">
        <f>IFERROR(COUNTIFS(데이터!$P:$P,$B$3,데이터!$N:$N,$B$2,데이터!$M:$M,$N35),"")</f>
        <v>0</v>
      </c>
      <c r="P35" s="154">
        <f>SUMIFS(데이터!$G:$G,데이터!$P:$P,$B$3,데이터!$N:$N,$B$2,데이터!$M:$M,$N35)</f>
        <v>0</v>
      </c>
      <c r="Q35" s="155">
        <f t="shared" ca="1" si="7"/>
        <v>0</v>
      </c>
      <c r="R35" s="174">
        <f>SUMIFS(데이터!$G:$G,데이터!$P:$P,$B$3,데이터!$N:$N,$B$2,데이터!$M:$M,$N35,데이터!$L:$L,$R$3)</f>
        <v>0</v>
      </c>
      <c r="S35" s="175" t="str">
        <f t="shared" si="2"/>
        <v/>
      </c>
      <c r="T35" s="176">
        <f>SUMIFS(데이터!$G:$G,데이터!$P:$P,$B$3,데이터!$N:$N,$B$2,데이터!$M:$M,$N35,데이터!$L:$L,$T$3)</f>
        <v>0</v>
      </c>
      <c r="U35" s="175" t="str">
        <f t="shared" si="3"/>
        <v/>
      </c>
    </row>
    <row r="36" spans="1:21" ht="15" customHeight="1">
      <c r="A36" s="88"/>
      <c r="B36" s="112"/>
      <c r="C36" s="112"/>
      <c r="D36" s="88"/>
      <c r="E36" s="112" t="str">
        <f ca="1">IFERROR(__xludf.DUMMYFUNCTION("""COMPUTED_VALUE"""),"해피투게더")</f>
        <v>해피투게더</v>
      </c>
      <c r="F36" s="153">
        <f ca="1">IFERROR(COUNTIFS(데이터!$P:$P,$B$3,데이터!$N:$N,$B$2,데이터!$I:$I,$E36),"")</f>
        <v>68</v>
      </c>
      <c r="G36" s="154">
        <f ca="1">SUMIFS(데이터!$G:$G,데이터!$P:$P,$B$3,데이터!$N:$N,$B$2,데이터!$I:$I,$E36)</f>
        <v>129</v>
      </c>
      <c r="H36" s="155">
        <f t="shared" ca="1" si="4"/>
        <v>0.18534482758620691</v>
      </c>
      <c r="I36" s="172">
        <f ca="1">SUMIFS(데이터!$G:$G,데이터!$P:$P,$B$3,데이터!$N:$N,$B$2,데이터!$I:$I,$E36,데이터!$L:$L,$I$3)</f>
        <v>129</v>
      </c>
      <c r="J36" s="55">
        <f t="shared" ca="1" si="5"/>
        <v>1</v>
      </c>
      <c r="K36" s="173">
        <f ca="1">SUMIFS(데이터!$G:$G,데이터!$P:$P,$B$3,데이터!$N:$N,$B$2,데이터!$I:$I,$E36,데이터!$L:$L,$K$3)</f>
        <v>0</v>
      </c>
      <c r="L36" s="55">
        <f t="shared" ca="1" si="6"/>
        <v>0</v>
      </c>
      <c r="M36" s="152"/>
      <c r="N36" s="112"/>
      <c r="O36" s="153">
        <f>IFERROR(COUNTIFS(데이터!$P:$P,$B$3,데이터!$N:$N,$B$2,데이터!$M:$M,$N36),"")</f>
        <v>0</v>
      </c>
      <c r="P36" s="154">
        <f>SUMIFS(데이터!$G:$G,데이터!$P:$P,$B$3,데이터!$N:$N,$B$2,데이터!$M:$M,$N36)</f>
        <v>0</v>
      </c>
      <c r="Q36" s="155">
        <f t="shared" ca="1" si="7"/>
        <v>0</v>
      </c>
      <c r="R36" s="174">
        <f>SUMIFS(데이터!$G:$G,데이터!$P:$P,$B$3,데이터!$N:$N,$B$2,데이터!$M:$M,$N36,데이터!$L:$L,$R$3)</f>
        <v>0</v>
      </c>
      <c r="S36" s="175" t="str">
        <f t="shared" si="2"/>
        <v/>
      </c>
      <c r="T36" s="176">
        <f>SUMIFS(데이터!$G:$G,데이터!$P:$P,$B$3,데이터!$N:$N,$B$2,데이터!$M:$M,$N36,데이터!$L:$L,$T$3)</f>
        <v>0</v>
      </c>
      <c r="U36" s="175" t="str">
        <f t="shared" si="3"/>
        <v/>
      </c>
    </row>
    <row r="37" spans="1:21" ht="15" customHeight="1">
      <c r="A37" s="88"/>
      <c r="B37" s="112"/>
      <c r="C37" s="112"/>
      <c r="D37" s="88"/>
      <c r="E37" s="112" t="str">
        <f ca="1">IFERROR(__xludf.DUMMYFUNCTION("""COMPUTED_VALUE"""),"해피하우스")</f>
        <v>해피하우스</v>
      </c>
      <c r="F37" s="153">
        <f ca="1">IFERROR(COUNTIFS(데이터!$P:$P,$B$3,데이터!$N:$N,$B$2,데이터!$I:$I,$E37),"")</f>
        <v>5</v>
      </c>
      <c r="G37" s="154">
        <f ca="1">SUMIFS(데이터!$G:$G,데이터!$P:$P,$B$3,데이터!$N:$N,$B$2,데이터!$I:$I,$E37)</f>
        <v>7</v>
      </c>
      <c r="H37" s="155">
        <f t="shared" ca="1" si="4"/>
        <v>1.0057471264367816E-2</v>
      </c>
      <c r="I37" s="172">
        <f ca="1">SUMIFS(데이터!$G:$G,데이터!$P:$P,$B$3,데이터!$N:$N,$B$2,데이터!$I:$I,$E37,데이터!$L:$L,$I$3)</f>
        <v>7</v>
      </c>
      <c r="J37" s="55">
        <f t="shared" ca="1" si="5"/>
        <v>1</v>
      </c>
      <c r="K37" s="173">
        <f ca="1">SUMIFS(데이터!$G:$G,데이터!$P:$P,$B$3,데이터!$N:$N,$B$2,데이터!$I:$I,$E37,데이터!$L:$L,$K$3)</f>
        <v>0</v>
      </c>
      <c r="L37" s="55">
        <f t="shared" ca="1" si="6"/>
        <v>0</v>
      </c>
      <c r="M37" s="152"/>
      <c r="N37" s="112"/>
      <c r="O37" s="153">
        <f>IFERROR(COUNTIFS(데이터!$P:$P,$B$3,데이터!$N:$N,$B$2,데이터!$M:$M,$N37),"")</f>
        <v>0</v>
      </c>
      <c r="P37" s="154">
        <f>SUMIFS(데이터!$G:$G,데이터!$P:$P,$B$3,데이터!$N:$N,$B$2,데이터!$M:$M,$N37)</f>
        <v>0</v>
      </c>
      <c r="Q37" s="155">
        <f t="shared" ca="1" si="7"/>
        <v>0</v>
      </c>
      <c r="R37" s="174">
        <f>SUMIFS(데이터!$G:$G,데이터!$P:$P,$B$3,데이터!$N:$N,$B$2,데이터!$M:$M,$N37,데이터!$L:$L,$R$3)</f>
        <v>0</v>
      </c>
      <c r="S37" s="175" t="str">
        <f t="shared" si="2"/>
        <v/>
      </c>
      <c r="T37" s="176">
        <f>SUMIFS(데이터!$G:$G,데이터!$P:$P,$B$3,데이터!$N:$N,$B$2,데이터!$M:$M,$N37,데이터!$L:$L,$T$3)</f>
        <v>0</v>
      </c>
      <c r="U37" s="175" t="str">
        <f t="shared" si="3"/>
        <v/>
      </c>
    </row>
    <row r="38" spans="1:21" ht="15" customHeight="1">
      <c r="A38" s="88"/>
      <c r="B38" s="112"/>
      <c r="C38" s="112"/>
      <c r="D38" s="88"/>
      <c r="E38" s="112"/>
      <c r="F38" s="153">
        <f>IFERROR(COUNTIFS(데이터!$P:$P,$B$3,데이터!$N:$N,$B$2,데이터!$I:$I,$E38),"")</f>
        <v>0</v>
      </c>
      <c r="G38" s="154">
        <f>SUMIFS(데이터!$G:$G,데이터!$P:$P,$B$3,데이터!$N:$N,$B$2,데이터!$I:$I,$E38)</f>
        <v>0</v>
      </c>
      <c r="H38" s="155">
        <f t="shared" ca="1" si="4"/>
        <v>0</v>
      </c>
      <c r="I38" s="172">
        <f>SUMIFS(데이터!$G:$G,데이터!$P:$P,$B$3,데이터!$N:$N,$B$2,데이터!$I:$I,$E38,데이터!$L:$L,$I$3)</f>
        <v>0</v>
      </c>
      <c r="J38" s="55" t="str">
        <f t="shared" si="5"/>
        <v/>
      </c>
      <c r="K38" s="173">
        <f>SUMIFS(데이터!$G:$G,데이터!$P:$P,$B$3,데이터!$N:$N,$B$2,데이터!$I:$I,$E38,데이터!$L:$L,$K$3)</f>
        <v>0</v>
      </c>
      <c r="L38" s="55" t="str">
        <f t="shared" si="6"/>
        <v/>
      </c>
      <c r="M38" s="152"/>
      <c r="N38" s="112"/>
      <c r="O38" s="153">
        <f>IFERROR(COUNTIFS(데이터!$P:$P,$B$3,데이터!$N:$N,$B$2,데이터!$M:$M,$N38),"")</f>
        <v>0</v>
      </c>
      <c r="P38" s="154">
        <f>SUMIFS(데이터!$G:$G,데이터!$P:$P,$B$3,데이터!$N:$N,$B$2,데이터!$M:$M,$N38)</f>
        <v>0</v>
      </c>
      <c r="Q38" s="155">
        <f t="shared" ca="1" si="7"/>
        <v>0</v>
      </c>
      <c r="R38" s="174">
        <f>SUMIFS(데이터!$G:$G,데이터!$P:$P,$B$3,데이터!$N:$N,$B$2,데이터!$M:$M,$N38,데이터!$L:$L,$R$3)</f>
        <v>0</v>
      </c>
      <c r="S38" s="175" t="str">
        <f t="shared" si="2"/>
        <v/>
      </c>
      <c r="T38" s="176">
        <f>SUMIFS(데이터!$G:$G,데이터!$P:$P,$B$3,데이터!$N:$N,$B$2,데이터!$M:$M,$N38,데이터!$L:$L,$T$3)</f>
        <v>0</v>
      </c>
      <c r="U38" s="175" t="str">
        <f t="shared" si="3"/>
        <v/>
      </c>
    </row>
    <row r="39" spans="1:21" ht="15" customHeight="1">
      <c r="A39" s="88"/>
      <c r="B39" s="112"/>
      <c r="C39" s="112"/>
      <c r="D39" s="88"/>
      <c r="E39" s="112"/>
      <c r="F39" s="153">
        <f>IFERROR(COUNTIFS(데이터!$P:$P,$B$3,데이터!$N:$N,$B$2,데이터!$I:$I,$E39),"")</f>
        <v>0</v>
      </c>
      <c r="G39" s="154">
        <f>SUMIFS(데이터!$G:$G,데이터!$P:$P,$B$3,데이터!$N:$N,$B$2,데이터!$I:$I,$E39)</f>
        <v>0</v>
      </c>
      <c r="H39" s="155">
        <f t="shared" ca="1" si="4"/>
        <v>0</v>
      </c>
      <c r="I39" s="172">
        <f>SUMIFS(데이터!$G:$G,데이터!$P:$P,$B$3,데이터!$N:$N,$B$2,데이터!$I:$I,$E39,데이터!$L:$L,$I$3)</f>
        <v>0</v>
      </c>
      <c r="J39" s="55" t="str">
        <f t="shared" si="5"/>
        <v/>
      </c>
      <c r="K39" s="173">
        <f>SUMIFS(데이터!$G:$G,데이터!$P:$P,$B$3,데이터!$N:$N,$B$2,데이터!$I:$I,$E39,데이터!$L:$L,$K$3)</f>
        <v>0</v>
      </c>
      <c r="L39" s="55" t="str">
        <f t="shared" si="6"/>
        <v/>
      </c>
      <c r="M39" s="152"/>
      <c r="N39" s="112"/>
      <c r="O39" s="153">
        <f>IFERROR(COUNTIFS(데이터!$P:$P,$B$3,데이터!$N:$N,$B$2,데이터!$M:$M,$N39),"")</f>
        <v>0</v>
      </c>
      <c r="P39" s="154">
        <f>SUMIFS(데이터!$G:$G,데이터!$P:$P,$B$3,데이터!$N:$N,$B$2,데이터!$M:$M,$N39)</f>
        <v>0</v>
      </c>
      <c r="Q39" s="155">
        <f t="shared" ca="1" si="7"/>
        <v>0</v>
      </c>
      <c r="R39" s="174">
        <f>SUMIFS(데이터!$G:$G,데이터!$P:$P,$B$3,데이터!$N:$N,$B$2,데이터!$M:$M,$N39,데이터!$L:$L,$R$3)</f>
        <v>0</v>
      </c>
      <c r="S39" s="175" t="str">
        <f t="shared" si="2"/>
        <v/>
      </c>
      <c r="T39" s="176">
        <f>SUMIFS(데이터!$G:$G,데이터!$P:$P,$B$3,데이터!$N:$N,$B$2,데이터!$M:$M,$N39,데이터!$L:$L,$T$3)</f>
        <v>0</v>
      </c>
      <c r="U39" s="175" t="str">
        <f t="shared" si="3"/>
        <v/>
      </c>
    </row>
    <row r="40" spans="1:21" ht="15" customHeight="1">
      <c r="A40" s="88"/>
      <c r="B40" s="112"/>
      <c r="C40" s="112"/>
      <c r="D40" s="88"/>
      <c r="E40" s="112"/>
      <c r="F40" s="153">
        <f>IFERROR(COUNTIFS(데이터!$P:$P,$B$3,데이터!$N:$N,$B$2,데이터!$I:$I,$E40),"")</f>
        <v>0</v>
      </c>
      <c r="G40" s="154">
        <f>SUMIFS(데이터!$G:$G,데이터!$P:$P,$B$3,데이터!$N:$N,$B$2,데이터!$I:$I,$E40)</f>
        <v>0</v>
      </c>
      <c r="H40" s="155">
        <f t="shared" ca="1" si="4"/>
        <v>0</v>
      </c>
      <c r="I40" s="172">
        <f>SUMIFS(데이터!$G:$G,데이터!$P:$P,$B$3,데이터!$N:$N,$B$2,데이터!$I:$I,$E40,데이터!$L:$L,$I$3)</f>
        <v>0</v>
      </c>
      <c r="J40" s="55" t="str">
        <f t="shared" si="5"/>
        <v/>
      </c>
      <c r="K40" s="173">
        <f>SUMIFS(데이터!$G:$G,데이터!$P:$P,$B$3,데이터!$N:$N,$B$2,데이터!$I:$I,$E40,데이터!$L:$L,$K$3)</f>
        <v>0</v>
      </c>
      <c r="L40" s="55" t="str">
        <f t="shared" si="6"/>
        <v/>
      </c>
      <c r="M40" s="152"/>
      <c r="N40" s="112"/>
      <c r="O40" s="153">
        <f>IFERROR(COUNTIFS(데이터!$P:$P,$B$3,데이터!$N:$N,$B$2,데이터!$M:$M,$N40),"")</f>
        <v>0</v>
      </c>
      <c r="P40" s="154">
        <f>SUMIFS(데이터!$G:$G,데이터!$P:$P,$B$3,데이터!$N:$N,$B$2,데이터!$M:$M,$N40)</f>
        <v>0</v>
      </c>
      <c r="Q40" s="155">
        <f t="shared" ca="1" si="7"/>
        <v>0</v>
      </c>
      <c r="R40" s="174">
        <f>SUMIFS(데이터!$G:$G,데이터!$P:$P,$B$3,데이터!$N:$N,$B$2,데이터!$M:$M,$N40,데이터!$L:$L,$R$3)</f>
        <v>0</v>
      </c>
      <c r="S40" s="175" t="str">
        <f t="shared" si="2"/>
        <v/>
      </c>
      <c r="T40" s="176">
        <f>SUMIFS(데이터!$G:$G,데이터!$P:$P,$B$3,데이터!$N:$N,$B$2,데이터!$M:$M,$N40,데이터!$L:$L,$T$3)</f>
        <v>0</v>
      </c>
      <c r="U40" s="175" t="str">
        <f t="shared" si="3"/>
        <v/>
      </c>
    </row>
    <row r="41" spans="1:21" ht="15" customHeight="1">
      <c r="A41" s="88"/>
      <c r="B41" s="112"/>
      <c r="C41" s="112"/>
      <c r="D41" s="88"/>
      <c r="E41" s="112"/>
      <c r="F41" s="153">
        <f>IFERROR(COUNTIFS(데이터!$P:$P,$B$3,데이터!$N:$N,$B$2,데이터!$I:$I,$E41),"")</f>
        <v>0</v>
      </c>
      <c r="G41" s="154">
        <f>SUMIFS(데이터!$G:$G,데이터!$P:$P,$B$3,데이터!$N:$N,$B$2,데이터!$I:$I,$E41)</f>
        <v>0</v>
      </c>
      <c r="H41" s="155">
        <f t="shared" ca="1" si="4"/>
        <v>0</v>
      </c>
      <c r="I41" s="172">
        <f>SUMIFS(데이터!$G:$G,데이터!$P:$P,$B$3,데이터!$N:$N,$B$2,데이터!$I:$I,$E41,데이터!$L:$L,$I$3)</f>
        <v>0</v>
      </c>
      <c r="J41" s="55" t="str">
        <f t="shared" si="5"/>
        <v/>
      </c>
      <c r="K41" s="173">
        <f>SUMIFS(데이터!$G:$G,데이터!$P:$P,$B$3,데이터!$N:$N,$B$2,데이터!$I:$I,$E41,데이터!$L:$L,$K$3)</f>
        <v>0</v>
      </c>
      <c r="L41" s="55" t="str">
        <f t="shared" si="6"/>
        <v/>
      </c>
      <c r="M41" s="152"/>
      <c r="N41" s="112"/>
      <c r="O41" s="153">
        <f>IFERROR(COUNTIFS(데이터!$P:$P,$B$3,데이터!$N:$N,$B$2,데이터!$M:$M,$N41),"")</f>
        <v>0</v>
      </c>
      <c r="P41" s="154">
        <f>SUMIFS(데이터!$G:$G,데이터!$P:$P,$B$3,데이터!$N:$N,$B$2,데이터!$M:$M,$N41)</f>
        <v>0</v>
      </c>
      <c r="Q41" s="155">
        <f t="shared" ca="1" si="7"/>
        <v>0</v>
      </c>
      <c r="R41" s="174">
        <f>SUMIFS(데이터!$G:$G,데이터!$P:$P,$B$3,데이터!$N:$N,$B$2,데이터!$M:$M,$N41,데이터!$L:$L,$R$3)</f>
        <v>0</v>
      </c>
      <c r="S41" s="175" t="str">
        <f t="shared" si="2"/>
        <v/>
      </c>
      <c r="T41" s="176">
        <f>SUMIFS(데이터!$G:$G,데이터!$P:$P,$B$3,데이터!$N:$N,$B$2,데이터!$M:$M,$N41,데이터!$L:$L,$T$3)</f>
        <v>0</v>
      </c>
      <c r="U41" s="175" t="str">
        <f t="shared" si="3"/>
        <v/>
      </c>
    </row>
    <row r="42" spans="1:21" ht="15" customHeight="1">
      <c r="A42" s="88"/>
      <c r="B42" s="112"/>
      <c r="C42" s="112"/>
      <c r="D42" s="88"/>
      <c r="E42" s="112"/>
      <c r="F42" s="153">
        <f>IFERROR(COUNTIFS(데이터!$P:$P,$B$3,데이터!$N:$N,$B$2,데이터!$I:$I,$E42),"")</f>
        <v>0</v>
      </c>
      <c r="G42" s="154">
        <f>SUMIFS(데이터!$G:$G,데이터!$P:$P,$B$3,데이터!$N:$N,$B$2,데이터!$I:$I,$E42)</f>
        <v>0</v>
      </c>
      <c r="H42" s="155">
        <f t="shared" ca="1" si="4"/>
        <v>0</v>
      </c>
      <c r="I42" s="172">
        <f>SUMIFS(데이터!$G:$G,데이터!$P:$P,$B$3,데이터!$N:$N,$B$2,데이터!$I:$I,$E42,데이터!$L:$L,$I$3)</f>
        <v>0</v>
      </c>
      <c r="J42" s="55" t="str">
        <f t="shared" si="5"/>
        <v/>
      </c>
      <c r="K42" s="173">
        <f>SUMIFS(데이터!$G:$G,데이터!$P:$P,$B$3,데이터!$N:$N,$B$2,데이터!$I:$I,$E42,데이터!$L:$L,$K$3)</f>
        <v>0</v>
      </c>
      <c r="L42" s="55" t="str">
        <f t="shared" si="6"/>
        <v/>
      </c>
      <c r="M42" s="152"/>
      <c r="N42" s="112"/>
      <c r="O42" s="153">
        <f>IFERROR(COUNTIFS(데이터!$P:$P,$B$3,데이터!$N:$N,$B$2,데이터!$M:$M,$N42),"")</f>
        <v>0</v>
      </c>
      <c r="P42" s="154">
        <f>SUMIFS(데이터!$G:$G,데이터!$P:$P,$B$3,데이터!$N:$N,$B$2,데이터!$M:$M,$N42)</f>
        <v>0</v>
      </c>
      <c r="Q42" s="155">
        <f t="shared" ca="1" si="7"/>
        <v>0</v>
      </c>
      <c r="R42" s="174">
        <f>SUMIFS(데이터!$G:$G,데이터!$P:$P,$B$3,데이터!$N:$N,$B$2,데이터!$M:$M,$N42,데이터!$L:$L,$R$3)</f>
        <v>0</v>
      </c>
      <c r="S42" s="175" t="str">
        <f t="shared" si="2"/>
        <v/>
      </c>
      <c r="T42" s="176">
        <f>SUMIFS(데이터!$G:$G,데이터!$P:$P,$B$3,데이터!$N:$N,$B$2,데이터!$M:$M,$N42,데이터!$L:$L,$T$3)</f>
        <v>0</v>
      </c>
      <c r="U42" s="175" t="str">
        <f t="shared" si="3"/>
        <v/>
      </c>
    </row>
    <row r="43" spans="1:21" ht="15" customHeight="1">
      <c r="A43" s="88"/>
      <c r="B43" s="112"/>
      <c r="C43" s="112"/>
      <c r="D43" s="88"/>
      <c r="E43" s="112"/>
      <c r="F43" s="153">
        <f>IFERROR(COUNTIFS(데이터!$P:$P,$B$3,데이터!$N:$N,$B$2,데이터!$I:$I,$E43),"")</f>
        <v>0</v>
      </c>
      <c r="G43" s="154">
        <f>SUMIFS(데이터!$G:$G,데이터!$P:$P,$B$3,데이터!$N:$N,$B$2,데이터!$I:$I,$E43)</f>
        <v>0</v>
      </c>
      <c r="H43" s="155">
        <f t="shared" ca="1" si="4"/>
        <v>0</v>
      </c>
      <c r="I43" s="172">
        <f>SUMIFS(데이터!$G:$G,데이터!$P:$P,$B$3,데이터!$N:$N,$B$2,데이터!$I:$I,$E43,데이터!$L:$L,$I$3)</f>
        <v>0</v>
      </c>
      <c r="J43" s="55" t="str">
        <f t="shared" si="5"/>
        <v/>
      </c>
      <c r="K43" s="173">
        <f>SUMIFS(데이터!$G:$G,데이터!$P:$P,$B$3,데이터!$N:$N,$B$2,데이터!$I:$I,$E43,데이터!$L:$L,$K$3)</f>
        <v>0</v>
      </c>
      <c r="L43" s="55" t="str">
        <f t="shared" si="6"/>
        <v/>
      </c>
      <c r="M43" s="152"/>
      <c r="N43" s="112"/>
      <c r="O43" s="153">
        <f>IFERROR(COUNTIFS(데이터!$P:$P,$B$3,데이터!$N:$N,$B$2,데이터!$M:$M,$N43),"")</f>
        <v>0</v>
      </c>
      <c r="P43" s="154">
        <f>SUMIFS(데이터!$G:$G,데이터!$P:$P,$B$3,데이터!$N:$N,$B$2,데이터!$M:$M,$N43)</f>
        <v>0</v>
      </c>
      <c r="Q43" s="155">
        <f t="shared" ca="1" si="7"/>
        <v>0</v>
      </c>
      <c r="R43" s="174">
        <f>SUMIFS(데이터!$G:$G,데이터!$P:$P,$B$3,데이터!$N:$N,$B$2,데이터!$M:$M,$N43,데이터!$L:$L,$R$3)</f>
        <v>0</v>
      </c>
      <c r="S43" s="175" t="str">
        <f t="shared" si="2"/>
        <v/>
      </c>
      <c r="T43" s="176">
        <f>SUMIFS(데이터!$G:$G,데이터!$P:$P,$B$3,데이터!$N:$N,$B$2,데이터!$M:$M,$N43,데이터!$L:$L,$T$3)</f>
        <v>0</v>
      </c>
      <c r="U43" s="175" t="str">
        <f t="shared" si="3"/>
        <v/>
      </c>
    </row>
    <row r="44" spans="1:21" ht="15" customHeight="1">
      <c r="A44" s="88"/>
      <c r="B44" s="112"/>
      <c r="C44" s="112"/>
      <c r="D44" s="88"/>
      <c r="E44" s="112"/>
      <c r="F44" s="153">
        <f>IFERROR(COUNTIFS(데이터!$P:$P,$B$3,데이터!$N:$N,$B$2,데이터!$I:$I,$E44),"")</f>
        <v>0</v>
      </c>
      <c r="G44" s="154">
        <f>SUMIFS(데이터!$G:$G,데이터!$P:$P,$B$3,데이터!$N:$N,$B$2,데이터!$I:$I,$E44)</f>
        <v>0</v>
      </c>
      <c r="H44" s="155">
        <f t="shared" ca="1" si="4"/>
        <v>0</v>
      </c>
      <c r="I44" s="172">
        <f>SUMIFS(데이터!$G:$G,데이터!$P:$P,$B$3,데이터!$N:$N,$B$2,데이터!$I:$I,$E44,데이터!$L:$L,$I$3)</f>
        <v>0</v>
      </c>
      <c r="J44" s="55" t="str">
        <f t="shared" si="5"/>
        <v/>
      </c>
      <c r="K44" s="173">
        <f>SUMIFS(데이터!$G:$G,데이터!$P:$P,$B$3,데이터!$N:$N,$B$2,데이터!$I:$I,$E44,데이터!$L:$L,$K$3)</f>
        <v>0</v>
      </c>
      <c r="L44" s="55" t="str">
        <f t="shared" si="6"/>
        <v/>
      </c>
      <c r="M44" s="152"/>
      <c r="N44" s="112"/>
      <c r="O44" s="153">
        <f>IFERROR(COUNTIFS(데이터!$P:$P,$B$3,데이터!$N:$N,$B$2,데이터!$M:$M,$N44),"")</f>
        <v>0</v>
      </c>
      <c r="P44" s="154">
        <f>SUMIFS(데이터!$G:$G,데이터!$P:$P,$B$3,데이터!$N:$N,$B$2,데이터!$M:$M,$N44)</f>
        <v>0</v>
      </c>
      <c r="Q44" s="155">
        <f t="shared" ca="1" si="7"/>
        <v>0</v>
      </c>
      <c r="R44" s="174">
        <f>SUMIFS(데이터!$G:$G,데이터!$P:$P,$B$3,데이터!$N:$N,$B$2,데이터!$M:$M,$N44,데이터!$L:$L,$R$3)</f>
        <v>0</v>
      </c>
      <c r="S44" s="175" t="str">
        <f t="shared" si="2"/>
        <v/>
      </c>
      <c r="T44" s="176">
        <f>SUMIFS(데이터!$G:$G,데이터!$P:$P,$B$3,데이터!$N:$N,$B$2,데이터!$M:$M,$N44,데이터!$L:$L,$T$3)</f>
        <v>0</v>
      </c>
      <c r="U44" s="175" t="str">
        <f t="shared" si="3"/>
        <v/>
      </c>
    </row>
    <row r="45" spans="1:21" ht="15" customHeight="1">
      <c r="A45" s="88"/>
      <c r="B45" s="112"/>
      <c r="C45" s="112"/>
      <c r="D45" s="88"/>
      <c r="E45" s="112"/>
      <c r="F45" s="153">
        <f>IFERROR(COUNTIFS(데이터!$P:$P,$B$3,데이터!$N:$N,$B$2,데이터!$I:$I,$E45),"")</f>
        <v>0</v>
      </c>
      <c r="G45" s="154">
        <f>SUMIFS(데이터!$G:$G,데이터!$P:$P,$B$3,데이터!$N:$N,$B$2,데이터!$I:$I,$E45)</f>
        <v>0</v>
      </c>
      <c r="H45" s="155">
        <f t="shared" ca="1" si="4"/>
        <v>0</v>
      </c>
      <c r="I45" s="156">
        <f>SUMIFS(데이터!$G:$G,데이터!$P:$P,$B$3,데이터!$N:$N,$B$2,데이터!$I:$I,$E45,데이터!$L:$L,$I$3)</f>
        <v>0</v>
      </c>
      <c r="J45" s="157" t="str">
        <f t="shared" si="5"/>
        <v/>
      </c>
      <c r="K45" s="157">
        <f>SUMIFS(데이터!$G:$G,데이터!$P:$P,$B$3,데이터!$N:$N,$B$2,데이터!$I:$I,$E45,데이터!$L:$L,$K$3)</f>
        <v>0</v>
      </c>
      <c r="L45" s="157" t="str">
        <f t="shared" si="6"/>
        <v/>
      </c>
      <c r="M45" s="152"/>
      <c r="N45" s="112"/>
      <c r="O45" s="153">
        <f>IFERROR(COUNTIFS(데이터!$P:$P,$B$3,데이터!$N:$N,$B$2,데이터!$M:$M,$N45),"")</f>
        <v>0</v>
      </c>
      <c r="P45" s="154">
        <f>SUMIFS(데이터!$G:$G,데이터!$P:$P,$B$3,데이터!$N:$N,$B$2,데이터!$M:$M,$N45)</f>
        <v>0</v>
      </c>
      <c r="Q45" s="155">
        <f t="shared" ca="1" si="7"/>
        <v>0</v>
      </c>
      <c r="R45" s="174">
        <f>SUMIFS(데이터!$G:$G,데이터!$P:$P,$B$3,데이터!$N:$N,$B$2,데이터!$M:$M,$N45,데이터!$L:$L,$R$3)</f>
        <v>0</v>
      </c>
      <c r="S45" s="175" t="str">
        <f t="shared" si="2"/>
        <v/>
      </c>
      <c r="T45" s="176">
        <f>SUMIFS(데이터!$G:$G,데이터!$P:$P,$B$3,데이터!$N:$N,$B$2,데이터!$M:$M,$N45,데이터!$L:$L,$T$3)</f>
        <v>0</v>
      </c>
      <c r="U45" s="175" t="str">
        <f t="shared" si="3"/>
        <v/>
      </c>
    </row>
    <row r="46" spans="1:21" ht="15" customHeight="1">
      <c r="A46" s="88"/>
      <c r="B46" s="112"/>
      <c r="C46" s="112"/>
      <c r="D46" s="88"/>
      <c r="E46" s="112"/>
      <c r="F46" s="153">
        <f>IFERROR(COUNTIFS(데이터!$P:$P,$B$3,데이터!$N:$N,$B$2,데이터!$I:$I,$E46),"")</f>
        <v>0</v>
      </c>
      <c r="G46" s="154">
        <f>SUMIFS(데이터!$G:$G,데이터!$P:$P,$B$3,데이터!$N:$N,$B$2,데이터!$I:$I,$E46)</f>
        <v>0</v>
      </c>
      <c r="H46" s="155">
        <f t="shared" ca="1" si="4"/>
        <v>0</v>
      </c>
      <c r="I46" s="156">
        <f>SUMIFS(데이터!$G:$G,데이터!$P:$P,$B$3,데이터!$N:$N,$B$2,데이터!$I:$I,$E46,데이터!$L:$L,$I$3)</f>
        <v>0</v>
      </c>
      <c r="J46" s="157" t="str">
        <f t="shared" si="5"/>
        <v/>
      </c>
      <c r="K46" s="157">
        <f>SUMIFS(데이터!$G:$G,데이터!$P:$P,$B$3,데이터!$N:$N,$B$2,데이터!$I:$I,$E46,데이터!$L:$L,$K$3)</f>
        <v>0</v>
      </c>
      <c r="L46" s="157" t="str">
        <f t="shared" si="6"/>
        <v/>
      </c>
      <c r="M46" s="152"/>
      <c r="N46" s="112"/>
      <c r="O46" s="153">
        <f>IFERROR(COUNTIFS(데이터!$P:$P,$B$3,데이터!$N:$N,$B$2,데이터!$M:$M,$N46),"")</f>
        <v>0</v>
      </c>
      <c r="P46" s="154">
        <f>SUMIFS(데이터!$G:$G,데이터!$P:$P,$B$3,데이터!$N:$N,$B$2,데이터!$M:$M,$N46)</f>
        <v>0</v>
      </c>
      <c r="Q46" s="155">
        <f t="shared" ca="1" si="7"/>
        <v>0</v>
      </c>
      <c r="R46" s="174">
        <f>SUMIFS(데이터!$G:$G,데이터!$P:$P,$B$3,데이터!$N:$N,$B$2,데이터!$M:$M,$N46,데이터!$L:$L,$R$3)</f>
        <v>0</v>
      </c>
      <c r="S46" s="175" t="str">
        <f t="shared" si="2"/>
        <v/>
      </c>
      <c r="T46" s="176">
        <f>SUMIFS(데이터!$G:$G,데이터!$P:$P,$B$3,데이터!$N:$N,$B$2,데이터!$M:$M,$N46,데이터!$L:$L,$T$3)</f>
        <v>0</v>
      </c>
      <c r="U46" s="175" t="str">
        <f t="shared" si="3"/>
        <v/>
      </c>
    </row>
    <row r="47" spans="1:21" ht="15" customHeight="1">
      <c r="A47" s="88"/>
      <c r="B47" s="112"/>
      <c r="C47" s="112"/>
      <c r="D47" s="88"/>
      <c r="E47" s="112"/>
      <c r="F47" s="153">
        <f>IFERROR(COUNTIFS(데이터!$P:$P,$B$3,데이터!$N:$N,$B$2,데이터!$I:$I,$E47),"")</f>
        <v>0</v>
      </c>
      <c r="G47" s="154">
        <f>SUMIFS(데이터!$G:$G,데이터!$P:$P,$B$3,데이터!$N:$N,$B$2,데이터!$I:$I,$E47)</f>
        <v>0</v>
      </c>
      <c r="H47" s="155">
        <f t="shared" ca="1" si="4"/>
        <v>0</v>
      </c>
      <c r="I47" s="156">
        <f>SUMIFS(데이터!$G:$G,데이터!$P:$P,$B$3,데이터!$N:$N,$B$2,데이터!$I:$I,$E47,데이터!$L:$L,$I$3)</f>
        <v>0</v>
      </c>
      <c r="J47" s="157" t="str">
        <f t="shared" si="5"/>
        <v/>
      </c>
      <c r="K47" s="157">
        <f>SUMIFS(데이터!$G:$G,데이터!$P:$P,$B$3,데이터!$N:$N,$B$2,데이터!$I:$I,$E47,데이터!$L:$L,$K$3)</f>
        <v>0</v>
      </c>
      <c r="L47" s="157" t="str">
        <f t="shared" si="6"/>
        <v/>
      </c>
      <c r="M47" s="152"/>
      <c r="N47" s="112"/>
      <c r="O47" s="153">
        <f>IFERROR(COUNTIFS(데이터!$P:$P,$B$3,데이터!$N:$N,$B$2,데이터!$M:$M,$N47),"")</f>
        <v>0</v>
      </c>
      <c r="P47" s="154">
        <f>SUMIFS(데이터!$G:$G,데이터!$P:$P,$B$3,데이터!$N:$N,$B$2,데이터!$M:$M,$N47)</f>
        <v>0</v>
      </c>
      <c r="Q47" s="155">
        <f t="shared" ca="1" si="7"/>
        <v>0</v>
      </c>
      <c r="R47" s="174">
        <f>SUMIFS(데이터!$G:$G,데이터!$P:$P,$B$3,데이터!$N:$N,$B$2,데이터!$M:$M,$N47,데이터!$L:$L,$R$3)</f>
        <v>0</v>
      </c>
      <c r="S47" s="175" t="str">
        <f t="shared" si="2"/>
        <v/>
      </c>
      <c r="T47" s="176">
        <f>SUMIFS(데이터!$G:$G,데이터!$P:$P,$B$3,데이터!$N:$N,$B$2,데이터!$M:$M,$N47,데이터!$L:$L,$T$3)</f>
        <v>0</v>
      </c>
      <c r="U47" s="175" t="str">
        <f t="shared" si="3"/>
        <v/>
      </c>
    </row>
    <row r="48" spans="1:21" ht="15" customHeight="1">
      <c r="A48" s="88"/>
      <c r="B48" s="112"/>
      <c r="C48" s="112"/>
      <c r="D48" s="88"/>
      <c r="E48" s="112"/>
      <c r="F48" s="153">
        <f>IFERROR(COUNTIFS(데이터!$P:$P,$B$3,데이터!$N:$N,$B$2,데이터!$I:$I,$E48),"")</f>
        <v>0</v>
      </c>
      <c r="G48" s="154">
        <f>SUMIFS(데이터!$G:$G,데이터!$P:$P,$B$3,데이터!$N:$N,$B$2,데이터!$I:$I,$E48)</f>
        <v>0</v>
      </c>
      <c r="H48" s="155">
        <f t="shared" ca="1" si="4"/>
        <v>0</v>
      </c>
      <c r="I48" s="156">
        <f>SUMIFS(데이터!$G:$G,데이터!$P:$P,$B$3,데이터!$N:$N,$B$2,데이터!$I:$I,$E48,데이터!$L:$L,$I$3)</f>
        <v>0</v>
      </c>
      <c r="J48" s="157" t="str">
        <f t="shared" si="5"/>
        <v/>
      </c>
      <c r="K48" s="157">
        <f>SUMIFS(데이터!$G:$G,데이터!$P:$P,$B$3,데이터!$N:$N,$B$2,데이터!$I:$I,$E48,데이터!$L:$L,$K$3)</f>
        <v>0</v>
      </c>
      <c r="L48" s="157" t="str">
        <f t="shared" si="6"/>
        <v/>
      </c>
      <c r="M48" s="152"/>
      <c r="N48" s="112"/>
      <c r="O48" s="153">
        <f>IFERROR(COUNTIFS(데이터!$P:$P,$B$3,데이터!$N:$N,$B$2,데이터!$M:$M,$N48),"")</f>
        <v>0</v>
      </c>
      <c r="P48" s="154">
        <f>SUMIFS(데이터!$G:$G,데이터!$P:$P,$B$3,데이터!$N:$N,$B$2,데이터!$M:$M,$N48)</f>
        <v>0</v>
      </c>
      <c r="Q48" s="155">
        <f t="shared" ca="1" si="7"/>
        <v>0</v>
      </c>
      <c r="R48" s="174">
        <f>SUMIFS(데이터!$G:$G,데이터!$P:$P,$B$3,데이터!$N:$N,$B$2,데이터!$M:$M,$N48,데이터!$L:$L,$R$3)</f>
        <v>0</v>
      </c>
      <c r="S48" s="175" t="str">
        <f t="shared" si="2"/>
        <v/>
      </c>
      <c r="T48" s="176">
        <f>SUMIFS(데이터!$G:$G,데이터!$P:$P,$B$3,데이터!$N:$N,$B$2,데이터!$M:$M,$N48,데이터!$L:$L,$T$3)</f>
        <v>0</v>
      </c>
      <c r="U48" s="175" t="str">
        <f t="shared" si="3"/>
        <v/>
      </c>
    </row>
    <row r="49" spans="1:21" ht="15" customHeight="1">
      <c r="A49" s="88"/>
      <c r="B49" s="112"/>
      <c r="C49" s="112"/>
      <c r="D49" s="88"/>
      <c r="E49" s="112"/>
      <c r="F49" s="153">
        <f>IFERROR(COUNTIFS(데이터!$P:$P,$B$3,데이터!$N:$N,$B$2,데이터!$I:$I,$E49),"")</f>
        <v>0</v>
      </c>
      <c r="G49" s="154">
        <f>SUMIFS(데이터!$G:$G,데이터!$P:$P,$B$3,데이터!$N:$N,$B$2,데이터!$I:$I,$E49)</f>
        <v>0</v>
      </c>
      <c r="H49" s="155">
        <f t="shared" ca="1" si="4"/>
        <v>0</v>
      </c>
      <c r="I49" s="156">
        <f>SUMIFS(데이터!$G:$G,데이터!$P:$P,$B$3,데이터!$N:$N,$B$2,데이터!$I:$I,$E49,데이터!$L:$L,$I$3)</f>
        <v>0</v>
      </c>
      <c r="J49" s="157" t="str">
        <f t="shared" si="5"/>
        <v/>
      </c>
      <c r="K49" s="157">
        <f>SUMIFS(데이터!$G:$G,데이터!$P:$P,$B$3,데이터!$N:$N,$B$2,데이터!$I:$I,$E49,데이터!$L:$L,$K$3)</f>
        <v>0</v>
      </c>
      <c r="L49" s="157" t="str">
        <f t="shared" si="6"/>
        <v/>
      </c>
      <c r="M49" s="152"/>
      <c r="N49" s="112"/>
      <c r="O49" s="153">
        <f>IFERROR(COUNTIFS(데이터!$P:$P,$B$3,데이터!$N:$N,$B$2,데이터!$M:$M,$N49),"")</f>
        <v>0</v>
      </c>
      <c r="P49" s="154">
        <f>SUMIFS(데이터!$G:$G,데이터!$P:$P,$B$3,데이터!$N:$N,$B$2,데이터!$M:$M,$N49)</f>
        <v>0</v>
      </c>
      <c r="Q49" s="155">
        <f t="shared" ca="1" si="7"/>
        <v>0</v>
      </c>
      <c r="R49" s="174">
        <f>SUMIFS(데이터!$G:$G,데이터!$P:$P,$B$3,데이터!$N:$N,$B$2,데이터!$M:$M,$N49,데이터!$L:$L,$R$3)</f>
        <v>0</v>
      </c>
      <c r="S49" s="175" t="str">
        <f t="shared" si="2"/>
        <v/>
      </c>
      <c r="T49" s="176">
        <f>SUMIFS(데이터!$G:$G,데이터!$P:$P,$B$3,데이터!$N:$N,$B$2,데이터!$M:$M,$N49,데이터!$L:$L,$T$3)</f>
        <v>0</v>
      </c>
      <c r="U49" s="175" t="str">
        <f t="shared" si="3"/>
        <v/>
      </c>
    </row>
    <row r="50" spans="1:21" ht="15" customHeight="1">
      <c r="A50" s="88"/>
      <c r="B50" s="112"/>
      <c r="C50" s="112"/>
      <c r="D50" s="88"/>
      <c r="E50" s="112"/>
      <c r="F50" s="153">
        <f>IFERROR(COUNTIFS(데이터!$P:$P,$B$3,데이터!$N:$N,$B$2,데이터!$I:$I,$E50),"")</f>
        <v>0</v>
      </c>
      <c r="G50" s="154">
        <f>SUMIFS(데이터!$G:$G,데이터!$P:$P,$B$3,데이터!$N:$N,$B$2,데이터!$I:$I,$E50)</f>
        <v>0</v>
      </c>
      <c r="H50" s="155">
        <f t="shared" ca="1" si="4"/>
        <v>0</v>
      </c>
      <c r="I50" s="156">
        <f>SUMIFS(데이터!$G:$G,데이터!$P:$P,$B$3,데이터!$N:$N,$B$2,데이터!$I:$I,$E50,데이터!$L:$L,$I$3)</f>
        <v>0</v>
      </c>
      <c r="J50" s="157" t="str">
        <f t="shared" si="5"/>
        <v/>
      </c>
      <c r="K50" s="157">
        <f>SUMIFS(데이터!$G:$G,데이터!$P:$P,$B$3,데이터!$N:$N,$B$2,데이터!$I:$I,$E50,데이터!$L:$L,$K$3)</f>
        <v>0</v>
      </c>
      <c r="L50" s="157" t="str">
        <f t="shared" si="6"/>
        <v/>
      </c>
      <c r="M50" s="152"/>
      <c r="N50" s="112"/>
      <c r="O50" s="153">
        <f>IFERROR(COUNTIFS(데이터!$P:$P,$B$3,데이터!$N:$N,$B$2,데이터!$M:$M,$N50),"")</f>
        <v>0</v>
      </c>
      <c r="P50" s="154">
        <f>SUMIFS(데이터!$G:$G,데이터!$P:$P,$B$3,데이터!$N:$N,$B$2,데이터!$M:$M,$N50)</f>
        <v>0</v>
      </c>
      <c r="Q50" s="155">
        <f t="shared" ca="1" si="7"/>
        <v>0</v>
      </c>
      <c r="R50" s="174">
        <f>SUMIFS(데이터!$G:$G,데이터!$P:$P,$B$3,데이터!$N:$N,$B$2,데이터!$M:$M,$N50,데이터!$L:$L,$R$3)</f>
        <v>0</v>
      </c>
      <c r="S50" s="175" t="str">
        <f t="shared" si="2"/>
        <v/>
      </c>
      <c r="T50" s="176">
        <f>SUMIFS(데이터!$G:$G,데이터!$P:$P,$B$3,데이터!$N:$N,$B$2,데이터!$M:$M,$N50,데이터!$L:$L,$T$3)</f>
        <v>0</v>
      </c>
      <c r="U50" s="175" t="str">
        <f t="shared" si="3"/>
        <v/>
      </c>
    </row>
    <row r="51" spans="1:21" ht="12.75">
      <c r="A51" s="88"/>
      <c r="B51" s="112"/>
      <c r="C51" s="112"/>
      <c r="D51" s="88"/>
      <c r="E51" s="112"/>
      <c r="F51" s="153"/>
      <c r="G51" s="154"/>
      <c r="H51" s="155"/>
      <c r="I51" s="156"/>
      <c r="J51" s="157"/>
      <c r="K51" s="157"/>
      <c r="L51" s="157"/>
      <c r="M51" s="152"/>
      <c r="N51" s="112"/>
      <c r="O51" s="153"/>
      <c r="P51" s="154"/>
      <c r="Q51" s="155"/>
      <c r="R51" s="158"/>
      <c r="S51" s="159"/>
      <c r="T51" s="160"/>
      <c r="U51" s="159"/>
    </row>
    <row r="52" spans="1:21" ht="12.75">
      <c r="A52" s="88"/>
      <c r="B52" s="112"/>
      <c r="C52" s="112"/>
      <c r="D52" s="88"/>
      <c r="E52" s="112"/>
      <c r="F52" s="153"/>
      <c r="G52" s="154"/>
      <c r="H52" s="155"/>
      <c r="I52" s="156"/>
      <c r="J52" s="157"/>
      <c r="K52" s="157"/>
      <c r="L52" s="157"/>
      <c r="M52" s="152"/>
      <c r="N52" s="112"/>
      <c r="O52" s="153"/>
      <c r="P52" s="154"/>
      <c r="Q52" s="155"/>
      <c r="R52" s="158"/>
      <c r="S52" s="159"/>
      <c r="T52" s="160"/>
      <c r="U52" s="159"/>
    </row>
    <row r="53" spans="1:21" ht="12.75">
      <c r="A53" s="88"/>
      <c r="B53" s="112"/>
      <c r="C53" s="112"/>
      <c r="D53" s="88"/>
      <c r="E53" s="112"/>
      <c r="F53" s="153"/>
      <c r="G53" s="154"/>
      <c r="H53" s="155"/>
      <c r="I53" s="156"/>
      <c r="J53" s="157"/>
      <c r="K53" s="157"/>
      <c r="L53" s="157"/>
      <c r="M53" s="152"/>
      <c r="N53" s="112"/>
      <c r="O53" s="153"/>
      <c r="P53" s="154"/>
      <c r="Q53" s="155"/>
      <c r="R53" s="158"/>
      <c r="S53" s="159"/>
      <c r="T53" s="160"/>
      <c r="U53" s="159"/>
    </row>
    <row r="54" spans="1:21" ht="12.75">
      <c r="A54" s="88"/>
      <c r="B54" s="112"/>
      <c r="C54" s="112"/>
      <c r="D54" s="88"/>
      <c r="E54" s="112"/>
      <c r="F54" s="153"/>
      <c r="G54" s="154"/>
      <c r="H54" s="155"/>
      <c r="I54" s="156"/>
      <c r="J54" s="157"/>
      <c r="K54" s="157"/>
      <c r="L54" s="157"/>
      <c r="M54" s="152"/>
      <c r="N54" s="112"/>
      <c r="O54" s="153"/>
      <c r="P54" s="154"/>
      <c r="Q54" s="155"/>
      <c r="R54" s="158"/>
      <c r="S54" s="159"/>
      <c r="T54" s="160"/>
      <c r="U54" s="159"/>
    </row>
    <row r="55" spans="1:21" ht="12.75">
      <c r="A55" s="88"/>
      <c r="B55" s="112"/>
      <c r="C55" s="112"/>
      <c r="D55" s="88"/>
      <c r="E55" s="112"/>
      <c r="F55" s="153"/>
      <c r="G55" s="154"/>
      <c r="H55" s="155"/>
      <c r="I55" s="156"/>
      <c r="J55" s="157"/>
      <c r="K55" s="157"/>
      <c r="L55" s="157"/>
      <c r="M55" s="152"/>
      <c r="N55" s="112"/>
      <c r="O55" s="153"/>
      <c r="P55" s="154"/>
      <c r="Q55" s="155"/>
      <c r="R55" s="158"/>
      <c r="S55" s="159"/>
      <c r="T55" s="160"/>
      <c r="U55" s="159"/>
    </row>
    <row r="56" spans="1:21" ht="12.75">
      <c r="A56" s="88"/>
      <c r="B56" s="112"/>
      <c r="C56" s="112"/>
      <c r="D56" s="88"/>
      <c r="E56" s="112"/>
      <c r="F56" s="153"/>
      <c r="G56" s="154"/>
      <c r="H56" s="155"/>
      <c r="I56" s="156"/>
      <c r="J56" s="157"/>
      <c r="K56" s="157"/>
      <c r="L56" s="157"/>
      <c r="M56" s="152"/>
      <c r="N56" s="112"/>
      <c r="O56" s="153"/>
      <c r="P56" s="154"/>
      <c r="Q56" s="155"/>
      <c r="R56" s="158"/>
      <c r="S56" s="159"/>
      <c r="T56" s="160"/>
      <c r="U56" s="159"/>
    </row>
    <row r="57" spans="1:21" ht="12.75">
      <c r="A57" s="88"/>
      <c r="B57" s="112"/>
      <c r="C57" s="112"/>
      <c r="D57" s="88"/>
      <c r="E57" s="112"/>
      <c r="F57" s="153"/>
      <c r="G57" s="154"/>
      <c r="H57" s="155"/>
      <c r="I57" s="156"/>
      <c r="J57" s="157"/>
      <c r="K57" s="157"/>
      <c r="L57" s="157"/>
      <c r="M57" s="152"/>
      <c r="N57" s="112"/>
      <c r="O57" s="153"/>
      <c r="P57" s="154"/>
      <c r="Q57" s="155"/>
      <c r="R57" s="158"/>
      <c r="S57" s="159"/>
      <c r="T57" s="160"/>
      <c r="U57" s="159"/>
    </row>
    <row r="58" spans="1:21" ht="12.75">
      <c r="A58" s="88"/>
      <c r="B58" s="112"/>
      <c r="C58" s="112"/>
      <c r="D58" s="88"/>
      <c r="E58" s="112"/>
      <c r="F58" s="153"/>
      <c r="G58" s="154"/>
      <c r="H58" s="155"/>
      <c r="I58" s="156"/>
      <c r="J58" s="157"/>
      <c r="K58" s="157"/>
      <c r="L58" s="157"/>
      <c r="M58" s="152"/>
      <c r="N58" s="112"/>
      <c r="O58" s="153"/>
      <c r="P58" s="154"/>
      <c r="Q58" s="155"/>
      <c r="R58" s="158"/>
      <c r="S58" s="159"/>
      <c r="T58" s="160"/>
      <c r="U58" s="159"/>
    </row>
    <row r="59" spans="1:21" ht="12.75">
      <c r="A59" s="88"/>
      <c r="B59" s="112"/>
      <c r="C59" s="112"/>
      <c r="D59" s="88"/>
      <c r="E59" s="112"/>
      <c r="F59" s="153"/>
      <c r="G59" s="154"/>
      <c r="H59" s="155"/>
      <c r="I59" s="156"/>
      <c r="J59" s="157"/>
      <c r="K59" s="157"/>
      <c r="L59" s="157"/>
      <c r="M59" s="152"/>
      <c r="N59" s="112"/>
      <c r="O59" s="153"/>
      <c r="P59" s="154"/>
      <c r="Q59" s="155"/>
      <c r="R59" s="158"/>
      <c r="S59" s="159"/>
      <c r="T59" s="160"/>
      <c r="U59" s="159"/>
    </row>
    <row r="60" spans="1:21" ht="12.75">
      <c r="A60" s="88"/>
      <c r="B60" s="112"/>
      <c r="C60" s="112"/>
      <c r="D60" s="88"/>
      <c r="E60" s="112"/>
      <c r="F60" s="153"/>
      <c r="G60" s="154"/>
      <c r="H60" s="155"/>
      <c r="I60" s="156"/>
      <c r="J60" s="157"/>
      <c r="K60" s="157"/>
      <c r="L60" s="157"/>
      <c r="M60" s="152"/>
      <c r="N60" s="112"/>
      <c r="O60" s="153"/>
      <c r="P60" s="154"/>
      <c r="Q60" s="155"/>
      <c r="R60" s="158"/>
      <c r="S60" s="159"/>
      <c r="T60" s="160"/>
      <c r="U60" s="159"/>
    </row>
    <row r="61" spans="1:21" ht="12.75">
      <c r="A61" s="88"/>
      <c r="B61" s="112"/>
      <c r="C61" s="112"/>
      <c r="D61" s="88"/>
      <c r="E61" s="112"/>
      <c r="F61" s="153"/>
      <c r="G61" s="154"/>
      <c r="H61" s="155"/>
      <c r="I61" s="156"/>
      <c r="J61" s="157"/>
      <c r="K61" s="157"/>
      <c r="L61" s="157"/>
      <c r="M61" s="152"/>
      <c r="N61" s="112"/>
      <c r="O61" s="153"/>
      <c r="P61" s="154"/>
      <c r="Q61" s="155"/>
      <c r="R61" s="158"/>
      <c r="S61" s="159"/>
      <c r="T61" s="160"/>
      <c r="U61" s="159"/>
    </row>
    <row r="62" spans="1:21" ht="12.75">
      <c r="A62" s="88"/>
      <c r="B62" s="112"/>
      <c r="C62" s="112"/>
      <c r="D62" s="88"/>
      <c r="E62" s="112"/>
      <c r="F62" s="153"/>
      <c r="G62" s="154"/>
      <c r="H62" s="155"/>
      <c r="I62" s="156"/>
      <c r="J62" s="157"/>
      <c r="K62" s="157"/>
      <c r="L62" s="157"/>
      <c r="M62" s="152"/>
      <c r="N62" s="112"/>
      <c r="O62" s="153"/>
      <c r="P62" s="154"/>
      <c r="Q62" s="155"/>
      <c r="R62" s="158"/>
      <c r="S62" s="159"/>
      <c r="T62" s="160"/>
      <c r="U62" s="159"/>
    </row>
    <row r="63" spans="1:21" ht="12.75">
      <c r="A63" s="88"/>
      <c r="B63" s="112"/>
      <c r="C63" s="112"/>
      <c r="D63" s="88"/>
      <c r="E63" s="112"/>
      <c r="F63" s="153"/>
      <c r="G63" s="154"/>
      <c r="H63" s="155"/>
      <c r="I63" s="156"/>
      <c r="J63" s="157"/>
      <c r="K63" s="157"/>
      <c r="L63" s="157"/>
      <c r="M63" s="152"/>
      <c r="N63" s="112"/>
      <c r="O63" s="153"/>
      <c r="P63" s="154"/>
      <c r="Q63" s="155"/>
      <c r="R63" s="158"/>
      <c r="S63" s="159"/>
      <c r="T63" s="160"/>
      <c r="U63" s="159"/>
    </row>
    <row r="64" spans="1:21" ht="12.75">
      <c r="A64" s="88"/>
      <c r="B64" s="112"/>
      <c r="C64" s="112"/>
      <c r="D64" s="88"/>
      <c r="E64" s="112"/>
      <c r="F64" s="153"/>
      <c r="G64" s="154"/>
      <c r="H64" s="155"/>
      <c r="I64" s="156"/>
      <c r="J64" s="157"/>
      <c r="K64" s="157"/>
      <c r="L64" s="157"/>
      <c r="M64" s="152"/>
      <c r="N64" s="112"/>
      <c r="O64" s="153"/>
      <c r="P64" s="154"/>
      <c r="Q64" s="155"/>
      <c r="R64" s="158"/>
      <c r="S64" s="159"/>
      <c r="T64" s="160"/>
      <c r="U64" s="159"/>
    </row>
    <row r="65" spans="1:21" ht="12.75">
      <c r="A65" s="88"/>
      <c r="B65" s="112"/>
      <c r="C65" s="112"/>
      <c r="D65" s="88"/>
      <c r="E65" s="112"/>
      <c r="F65" s="153"/>
      <c r="G65" s="154"/>
      <c r="H65" s="155"/>
      <c r="I65" s="156"/>
      <c r="J65" s="157"/>
      <c r="K65" s="157"/>
      <c r="L65" s="157"/>
      <c r="M65" s="152"/>
      <c r="N65" s="112"/>
      <c r="O65" s="153"/>
      <c r="P65" s="154"/>
      <c r="Q65" s="155"/>
      <c r="R65" s="158"/>
      <c r="S65" s="159"/>
      <c r="T65" s="160"/>
      <c r="U65" s="159"/>
    </row>
    <row r="66" spans="1:21" ht="12.75">
      <c r="A66" s="88"/>
      <c r="B66" s="112"/>
      <c r="C66" s="112"/>
      <c r="D66" s="88"/>
      <c r="E66" s="112"/>
      <c r="F66" s="153"/>
      <c r="G66" s="154"/>
      <c r="H66" s="155"/>
      <c r="I66" s="156"/>
      <c r="J66" s="157"/>
      <c r="K66" s="157"/>
      <c r="L66" s="157"/>
      <c r="M66" s="152"/>
      <c r="N66" s="112"/>
      <c r="O66" s="153"/>
      <c r="P66" s="154"/>
      <c r="Q66" s="155"/>
      <c r="R66" s="158"/>
      <c r="S66" s="159"/>
      <c r="T66" s="160"/>
      <c r="U66" s="159"/>
    </row>
    <row r="67" spans="1:21" ht="12.75">
      <c r="A67" s="88"/>
      <c r="B67" s="112"/>
      <c r="C67" s="112"/>
      <c r="D67" s="88"/>
      <c r="E67" s="112"/>
      <c r="F67" s="153"/>
      <c r="G67" s="154"/>
      <c r="H67" s="155"/>
      <c r="I67" s="156"/>
      <c r="J67" s="157"/>
      <c r="K67" s="157"/>
      <c r="L67" s="157"/>
      <c r="M67" s="152"/>
      <c r="N67" s="112"/>
      <c r="O67" s="153"/>
      <c r="P67" s="154"/>
      <c r="Q67" s="155"/>
      <c r="R67" s="158"/>
      <c r="S67" s="159"/>
      <c r="T67" s="160"/>
      <c r="U67" s="159"/>
    </row>
    <row r="68" spans="1:21" ht="12.75">
      <c r="A68" s="88"/>
      <c r="B68" s="112"/>
      <c r="C68" s="112"/>
      <c r="D68" s="88"/>
      <c r="E68" s="112"/>
      <c r="F68" s="153"/>
      <c r="G68" s="154"/>
      <c r="H68" s="155"/>
      <c r="I68" s="156"/>
      <c r="J68" s="157"/>
      <c r="K68" s="157"/>
      <c r="L68" s="157"/>
      <c r="M68" s="152"/>
      <c r="N68" s="112"/>
      <c r="O68" s="153"/>
      <c r="P68" s="154"/>
      <c r="Q68" s="155"/>
      <c r="R68" s="158"/>
      <c r="S68" s="159"/>
      <c r="T68" s="160"/>
      <c r="U68" s="159"/>
    </row>
    <row r="69" spans="1:21" ht="12.75">
      <c r="A69" s="88"/>
      <c r="B69" s="112"/>
      <c r="C69" s="112"/>
      <c r="D69" s="88"/>
      <c r="E69" s="112"/>
      <c r="F69" s="153"/>
      <c r="G69" s="154"/>
      <c r="H69" s="155"/>
      <c r="I69" s="156"/>
      <c r="J69" s="157"/>
      <c r="K69" s="157"/>
      <c r="L69" s="157"/>
      <c r="M69" s="152"/>
      <c r="N69" s="112"/>
      <c r="O69" s="153"/>
      <c r="P69" s="154"/>
      <c r="Q69" s="155"/>
      <c r="R69" s="158"/>
      <c r="S69" s="159"/>
      <c r="T69" s="160"/>
      <c r="U69" s="159"/>
    </row>
    <row r="70" spans="1:21" ht="12.75">
      <c r="A70" s="88"/>
      <c r="B70" s="112"/>
      <c r="C70" s="112"/>
      <c r="D70" s="88"/>
      <c r="E70" s="112"/>
      <c r="F70" s="153"/>
      <c r="G70" s="154"/>
      <c r="H70" s="155"/>
      <c r="I70" s="156"/>
      <c r="J70" s="157"/>
      <c r="K70" s="157"/>
      <c r="L70" s="157"/>
      <c r="M70" s="152"/>
      <c r="N70" s="112"/>
      <c r="O70" s="153"/>
      <c r="P70" s="154"/>
      <c r="Q70" s="155"/>
      <c r="R70" s="158"/>
      <c r="S70" s="159"/>
      <c r="T70" s="160"/>
      <c r="U70" s="159"/>
    </row>
    <row r="71" spans="1:21" ht="12.75">
      <c r="A71" s="88"/>
      <c r="B71" s="112"/>
      <c r="C71" s="112"/>
      <c r="D71" s="88"/>
      <c r="E71" s="112"/>
      <c r="F71" s="153"/>
      <c r="G71" s="154"/>
      <c r="H71" s="155"/>
      <c r="I71" s="156"/>
      <c r="J71" s="157"/>
      <c r="K71" s="157"/>
      <c r="L71" s="157"/>
      <c r="M71" s="152"/>
      <c r="N71" s="112"/>
      <c r="O71" s="153"/>
      <c r="P71" s="154"/>
      <c r="Q71" s="155"/>
      <c r="R71" s="158"/>
      <c r="S71" s="159"/>
      <c r="T71" s="160"/>
      <c r="U71" s="159"/>
    </row>
    <row r="72" spans="1:21" ht="12.75">
      <c r="A72" s="88"/>
      <c r="B72" s="112"/>
      <c r="C72" s="112"/>
      <c r="D72" s="88"/>
      <c r="E72" s="112"/>
      <c r="F72" s="153"/>
      <c r="G72" s="154"/>
      <c r="H72" s="155"/>
      <c r="I72" s="156"/>
      <c r="J72" s="157"/>
      <c r="K72" s="157"/>
      <c r="L72" s="157"/>
      <c r="M72" s="152"/>
      <c r="N72" s="112"/>
      <c r="O72" s="153"/>
      <c r="P72" s="154"/>
      <c r="Q72" s="155"/>
      <c r="R72" s="158"/>
      <c r="S72" s="159"/>
      <c r="T72" s="160"/>
      <c r="U72" s="159"/>
    </row>
    <row r="73" spans="1:21" ht="12.75">
      <c r="A73" s="88"/>
      <c r="B73" s="112"/>
      <c r="C73" s="112"/>
      <c r="D73" s="88"/>
      <c r="E73" s="112"/>
      <c r="F73" s="153"/>
      <c r="G73" s="154"/>
      <c r="H73" s="155"/>
      <c r="I73" s="156"/>
      <c r="J73" s="157"/>
      <c r="K73" s="157"/>
      <c r="L73" s="157"/>
      <c r="M73" s="152"/>
      <c r="N73" s="112"/>
      <c r="O73" s="153"/>
      <c r="P73" s="154"/>
      <c r="Q73" s="155"/>
      <c r="R73" s="158"/>
      <c r="S73" s="159"/>
      <c r="T73" s="160"/>
      <c r="U73" s="159"/>
    </row>
    <row r="74" spans="1:21" ht="12.75">
      <c r="A74" s="88"/>
      <c r="B74" s="112"/>
      <c r="C74" s="112"/>
      <c r="D74" s="88"/>
      <c r="E74" s="112"/>
      <c r="F74" s="153"/>
      <c r="G74" s="154"/>
      <c r="H74" s="155"/>
      <c r="I74" s="156"/>
      <c r="J74" s="157"/>
      <c r="K74" s="157"/>
      <c r="L74" s="157"/>
      <c r="M74" s="152"/>
      <c r="N74" s="112"/>
      <c r="O74" s="153"/>
      <c r="P74" s="154"/>
      <c r="Q74" s="155"/>
      <c r="R74" s="158"/>
      <c r="S74" s="159"/>
      <c r="T74" s="160"/>
      <c r="U74" s="159"/>
    </row>
    <row r="75" spans="1:21" ht="12.75">
      <c r="A75" s="88"/>
      <c r="B75" s="112"/>
      <c r="C75" s="112"/>
      <c r="D75" s="88"/>
      <c r="E75" s="112"/>
      <c r="F75" s="153"/>
      <c r="G75" s="154"/>
      <c r="H75" s="155"/>
      <c r="I75" s="156"/>
      <c r="J75" s="157"/>
      <c r="K75" s="157"/>
      <c r="L75" s="157"/>
      <c r="M75" s="152"/>
      <c r="N75" s="112"/>
      <c r="O75" s="153"/>
      <c r="P75" s="154"/>
      <c r="Q75" s="155"/>
      <c r="R75" s="158"/>
      <c r="S75" s="159"/>
      <c r="T75" s="160"/>
      <c r="U75" s="159"/>
    </row>
    <row r="76" spans="1:21" ht="12.75">
      <c r="A76" s="88"/>
      <c r="B76" s="112"/>
      <c r="C76" s="112"/>
      <c r="D76" s="88"/>
      <c r="E76" s="112"/>
      <c r="F76" s="153"/>
      <c r="G76" s="154"/>
      <c r="H76" s="155"/>
      <c r="I76" s="156"/>
      <c r="J76" s="157"/>
      <c r="K76" s="157"/>
      <c r="L76" s="157"/>
      <c r="M76" s="152"/>
      <c r="N76" s="112"/>
      <c r="O76" s="153"/>
      <c r="P76" s="154"/>
      <c r="Q76" s="155"/>
      <c r="R76" s="158"/>
      <c r="S76" s="159"/>
      <c r="T76" s="160"/>
      <c r="U76" s="159"/>
    </row>
    <row r="77" spans="1:21" ht="12.75">
      <c r="A77" s="88"/>
      <c r="B77" s="112"/>
      <c r="C77" s="112"/>
      <c r="D77" s="88"/>
      <c r="E77" s="112"/>
      <c r="F77" s="153"/>
      <c r="G77" s="154"/>
      <c r="H77" s="155"/>
      <c r="I77" s="156"/>
      <c r="J77" s="157"/>
      <c r="K77" s="157"/>
      <c r="L77" s="157"/>
      <c r="M77" s="152"/>
      <c r="N77" s="112"/>
      <c r="O77" s="153"/>
      <c r="P77" s="154"/>
      <c r="Q77" s="155"/>
      <c r="R77" s="158"/>
      <c r="S77" s="159"/>
      <c r="T77" s="160"/>
      <c r="U77" s="159"/>
    </row>
    <row r="78" spans="1:21" ht="12.75">
      <c r="A78" s="88"/>
      <c r="B78" s="112"/>
      <c r="C78" s="112"/>
      <c r="D78" s="88"/>
      <c r="E78" s="112"/>
      <c r="F78" s="153"/>
      <c r="G78" s="154"/>
      <c r="H78" s="155"/>
      <c r="I78" s="156"/>
      <c r="J78" s="157"/>
      <c r="K78" s="157"/>
      <c r="L78" s="157"/>
      <c r="M78" s="152"/>
      <c r="N78" s="112"/>
      <c r="O78" s="153"/>
      <c r="P78" s="154"/>
      <c r="Q78" s="155"/>
      <c r="R78" s="158"/>
      <c r="S78" s="159"/>
      <c r="T78" s="160"/>
      <c r="U78" s="159"/>
    </row>
    <row r="79" spans="1:21" ht="12.75">
      <c r="A79" s="88"/>
      <c r="B79" s="112"/>
      <c r="C79" s="112"/>
      <c r="D79" s="88"/>
      <c r="E79" s="112"/>
      <c r="F79" s="153"/>
      <c r="G79" s="154"/>
      <c r="H79" s="155"/>
      <c r="I79" s="156"/>
      <c r="J79" s="157"/>
      <c r="K79" s="157"/>
      <c r="L79" s="157"/>
      <c r="M79" s="152"/>
      <c r="N79" s="112"/>
      <c r="O79" s="153"/>
      <c r="P79" s="154"/>
      <c r="Q79" s="155"/>
      <c r="R79" s="158"/>
      <c r="S79" s="159"/>
      <c r="T79" s="160"/>
      <c r="U79" s="159"/>
    </row>
    <row r="80" spans="1:21" ht="12.75">
      <c r="A80" s="88"/>
      <c r="B80" s="112"/>
      <c r="C80" s="112"/>
      <c r="D80" s="88"/>
      <c r="E80" s="112"/>
      <c r="F80" s="153"/>
      <c r="G80" s="154"/>
      <c r="H80" s="155"/>
      <c r="I80" s="156"/>
      <c r="J80" s="157"/>
      <c r="K80" s="157"/>
      <c r="L80" s="157"/>
      <c r="M80" s="152"/>
      <c r="N80" s="112"/>
      <c r="O80" s="153"/>
      <c r="P80" s="154"/>
      <c r="Q80" s="155"/>
      <c r="R80" s="158"/>
      <c r="S80" s="159"/>
      <c r="T80" s="160"/>
      <c r="U80" s="159"/>
    </row>
    <row r="81" spans="1:21" ht="12.75">
      <c r="A81" s="88"/>
      <c r="B81" s="112"/>
      <c r="C81" s="112"/>
      <c r="D81" s="88"/>
      <c r="E81" s="112"/>
      <c r="F81" s="153"/>
      <c r="G81" s="154"/>
      <c r="H81" s="155"/>
      <c r="I81" s="156"/>
      <c r="J81" s="157"/>
      <c r="K81" s="157"/>
      <c r="L81" s="157"/>
      <c r="M81" s="152"/>
      <c r="N81" s="112"/>
      <c r="O81" s="153"/>
      <c r="P81" s="154"/>
      <c r="Q81" s="155"/>
      <c r="R81" s="158"/>
      <c r="S81" s="159"/>
      <c r="T81" s="160"/>
      <c r="U81" s="159"/>
    </row>
    <row r="82" spans="1:21" ht="12.75">
      <c r="A82" s="88"/>
      <c r="B82" s="112"/>
      <c r="C82" s="112"/>
      <c r="D82" s="88"/>
      <c r="E82" s="112"/>
      <c r="F82" s="153"/>
      <c r="G82" s="154"/>
      <c r="H82" s="155"/>
      <c r="I82" s="156"/>
      <c r="J82" s="157"/>
      <c r="K82" s="157"/>
      <c r="L82" s="157"/>
      <c r="M82" s="152"/>
      <c r="N82" s="112"/>
      <c r="O82" s="153"/>
      <c r="P82" s="154"/>
      <c r="Q82" s="155"/>
      <c r="R82" s="158"/>
      <c r="S82" s="159"/>
      <c r="T82" s="160"/>
      <c r="U82" s="159"/>
    </row>
    <row r="83" spans="1:21" ht="12.75">
      <c r="A83" s="88"/>
      <c r="B83" s="112"/>
      <c r="C83" s="112"/>
      <c r="D83" s="88"/>
      <c r="E83" s="112"/>
      <c r="F83" s="153"/>
      <c r="G83" s="154"/>
      <c r="H83" s="155"/>
      <c r="I83" s="156"/>
      <c r="J83" s="157"/>
      <c r="K83" s="157"/>
      <c r="L83" s="157"/>
      <c r="M83" s="152"/>
      <c r="N83" s="112"/>
      <c r="O83" s="153"/>
      <c r="P83" s="154"/>
      <c r="Q83" s="155"/>
      <c r="R83" s="158"/>
      <c r="S83" s="159"/>
      <c r="T83" s="160"/>
      <c r="U83" s="159"/>
    </row>
    <row r="84" spans="1:21" ht="12.75">
      <c r="A84" s="88"/>
      <c r="B84" s="112"/>
      <c r="C84" s="112"/>
      <c r="D84" s="88"/>
      <c r="E84" s="112"/>
      <c r="F84" s="153"/>
      <c r="G84" s="154"/>
      <c r="H84" s="155"/>
      <c r="I84" s="156"/>
      <c r="J84" s="157"/>
      <c r="K84" s="157"/>
      <c r="L84" s="157"/>
      <c r="M84" s="152"/>
      <c r="N84" s="112"/>
      <c r="O84" s="153"/>
      <c r="P84" s="154"/>
      <c r="Q84" s="155"/>
      <c r="R84" s="158"/>
      <c r="S84" s="159"/>
      <c r="T84" s="160"/>
      <c r="U84" s="159"/>
    </row>
    <row r="85" spans="1:21" ht="12.75">
      <c r="A85" s="88"/>
      <c r="B85" s="112"/>
      <c r="C85" s="112"/>
      <c r="D85" s="88"/>
      <c r="E85" s="112"/>
      <c r="F85" s="153"/>
      <c r="G85" s="154"/>
      <c r="H85" s="155"/>
      <c r="I85" s="156"/>
      <c r="J85" s="157"/>
      <c r="K85" s="157"/>
      <c r="L85" s="157"/>
      <c r="M85" s="152"/>
      <c r="N85" s="112"/>
      <c r="O85" s="153"/>
      <c r="P85" s="154"/>
      <c r="Q85" s="155"/>
      <c r="R85" s="158"/>
      <c r="S85" s="159"/>
      <c r="T85" s="160"/>
      <c r="U85" s="159"/>
    </row>
    <row r="86" spans="1:21" ht="12.75">
      <c r="A86" s="88"/>
      <c r="B86" s="112"/>
      <c r="C86" s="112"/>
      <c r="D86" s="88"/>
      <c r="E86" s="112"/>
      <c r="F86" s="153"/>
      <c r="G86" s="154"/>
      <c r="H86" s="155"/>
      <c r="I86" s="156"/>
      <c r="J86" s="157"/>
      <c r="K86" s="157"/>
      <c r="L86" s="157"/>
      <c r="M86" s="152"/>
      <c r="N86" s="112"/>
      <c r="O86" s="153"/>
      <c r="P86" s="154"/>
      <c r="Q86" s="155"/>
      <c r="R86" s="158"/>
      <c r="S86" s="159"/>
      <c r="T86" s="160"/>
      <c r="U86" s="159"/>
    </row>
    <row r="87" spans="1:21" ht="12.75">
      <c r="A87" s="88"/>
      <c r="B87" s="112"/>
      <c r="C87" s="112"/>
      <c r="D87" s="88"/>
      <c r="E87" s="112"/>
      <c r="F87" s="153"/>
      <c r="G87" s="154"/>
      <c r="H87" s="155"/>
      <c r="I87" s="156"/>
      <c r="J87" s="157"/>
      <c r="K87" s="157"/>
      <c r="L87" s="157"/>
      <c r="M87" s="152"/>
      <c r="N87" s="112"/>
      <c r="O87" s="153"/>
      <c r="P87" s="154"/>
      <c r="Q87" s="155"/>
      <c r="R87" s="158"/>
      <c r="S87" s="159"/>
      <c r="T87" s="160"/>
      <c r="U87" s="159"/>
    </row>
    <row r="88" spans="1:21" ht="12.75">
      <c r="A88" s="88"/>
      <c r="B88" s="112"/>
      <c r="C88" s="112"/>
      <c r="D88" s="88"/>
      <c r="E88" s="112"/>
      <c r="F88" s="153"/>
      <c r="G88" s="154"/>
      <c r="H88" s="155"/>
      <c r="I88" s="156"/>
      <c r="J88" s="157"/>
      <c r="K88" s="157"/>
      <c r="L88" s="157"/>
      <c r="M88" s="152"/>
      <c r="N88" s="112"/>
      <c r="O88" s="153"/>
      <c r="P88" s="154"/>
      <c r="Q88" s="155"/>
      <c r="R88" s="158"/>
      <c r="S88" s="159"/>
      <c r="T88" s="160"/>
      <c r="U88" s="159"/>
    </row>
    <row r="89" spans="1:21" ht="12.75">
      <c r="A89" s="88"/>
      <c r="B89" s="112"/>
      <c r="C89" s="112"/>
      <c r="D89" s="88"/>
      <c r="E89" s="112"/>
      <c r="F89" s="153"/>
      <c r="G89" s="154"/>
      <c r="H89" s="155"/>
      <c r="I89" s="156"/>
      <c r="J89" s="157"/>
      <c r="K89" s="157"/>
      <c r="L89" s="157"/>
      <c r="M89" s="152"/>
      <c r="N89" s="112"/>
      <c r="O89" s="153"/>
      <c r="P89" s="154"/>
      <c r="Q89" s="155"/>
      <c r="R89" s="158"/>
      <c r="S89" s="159"/>
      <c r="T89" s="160"/>
      <c r="U89" s="159"/>
    </row>
    <row r="90" spans="1:21" ht="12.75">
      <c r="A90" s="88"/>
      <c r="B90" s="112"/>
      <c r="C90" s="112"/>
      <c r="D90" s="88"/>
      <c r="E90" s="112"/>
      <c r="F90" s="153"/>
      <c r="G90" s="154"/>
      <c r="H90" s="155"/>
      <c r="I90" s="156"/>
      <c r="J90" s="157"/>
      <c r="K90" s="157"/>
      <c r="L90" s="157"/>
      <c r="M90" s="152"/>
      <c r="N90" s="112"/>
      <c r="O90" s="153"/>
      <c r="P90" s="154"/>
      <c r="Q90" s="155"/>
      <c r="R90" s="158"/>
      <c r="S90" s="159"/>
      <c r="T90" s="160"/>
      <c r="U90" s="159"/>
    </row>
    <row r="91" spans="1:21" ht="12.75">
      <c r="A91" s="88"/>
      <c r="B91" s="112"/>
      <c r="C91" s="112"/>
      <c r="D91" s="88"/>
      <c r="E91" s="112"/>
      <c r="F91" s="153"/>
      <c r="G91" s="154"/>
      <c r="H91" s="155"/>
      <c r="I91" s="156"/>
      <c r="J91" s="157"/>
      <c r="K91" s="157"/>
      <c r="L91" s="157"/>
      <c r="M91" s="152"/>
      <c r="N91" s="112"/>
      <c r="O91" s="153"/>
      <c r="P91" s="154"/>
      <c r="Q91" s="155"/>
      <c r="R91" s="158"/>
      <c r="S91" s="159"/>
      <c r="T91" s="160"/>
      <c r="U91" s="159"/>
    </row>
    <row r="92" spans="1:21" ht="12.75">
      <c r="A92" s="88"/>
      <c r="B92" s="112"/>
      <c r="C92" s="112"/>
      <c r="D92" s="88"/>
      <c r="E92" s="112"/>
      <c r="F92" s="153"/>
      <c r="G92" s="154"/>
      <c r="H92" s="155"/>
      <c r="I92" s="156"/>
      <c r="J92" s="157"/>
      <c r="K92" s="157"/>
      <c r="L92" s="157"/>
      <c r="M92" s="152"/>
      <c r="N92" s="112"/>
      <c r="O92" s="153"/>
      <c r="P92" s="154"/>
      <c r="Q92" s="155"/>
      <c r="R92" s="158"/>
      <c r="S92" s="159"/>
      <c r="T92" s="160"/>
      <c r="U92" s="159"/>
    </row>
    <row r="93" spans="1:21" ht="12.75">
      <c r="A93" s="88"/>
      <c r="B93" s="112"/>
      <c r="C93" s="112"/>
      <c r="D93" s="88"/>
      <c r="E93" s="112"/>
      <c r="F93" s="153"/>
      <c r="G93" s="154"/>
      <c r="H93" s="155"/>
      <c r="I93" s="156"/>
      <c r="J93" s="157"/>
      <c r="K93" s="157"/>
      <c r="L93" s="157"/>
      <c r="M93" s="152"/>
      <c r="N93" s="112"/>
      <c r="O93" s="153"/>
      <c r="P93" s="154"/>
      <c r="Q93" s="155"/>
      <c r="R93" s="158"/>
      <c r="S93" s="159"/>
      <c r="T93" s="160"/>
      <c r="U93" s="159"/>
    </row>
    <row r="94" spans="1:21" ht="12.75">
      <c r="A94" s="88"/>
      <c r="B94" s="112"/>
      <c r="C94" s="112"/>
      <c r="D94" s="88"/>
      <c r="E94" s="112"/>
      <c r="F94" s="153"/>
      <c r="G94" s="154"/>
      <c r="H94" s="155"/>
      <c r="I94" s="156"/>
      <c r="J94" s="157"/>
      <c r="K94" s="157"/>
      <c r="L94" s="157"/>
      <c r="M94" s="152"/>
      <c r="N94" s="112"/>
      <c r="O94" s="153"/>
      <c r="P94" s="154"/>
      <c r="Q94" s="155"/>
      <c r="R94" s="158"/>
      <c r="S94" s="159"/>
      <c r="T94" s="160"/>
      <c r="U94" s="159"/>
    </row>
    <row r="95" spans="1:21" ht="12.75">
      <c r="A95" s="88"/>
      <c r="B95" s="112"/>
      <c r="C95" s="112"/>
      <c r="D95" s="88"/>
      <c r="E95" s="112"/>
      <c r="F95" s="153"/>
      <c r="G95" s="154"/>
      <c r="H95" s="155"/>
      <c r="I95" s="156"/>
      <c r="J95" s="157"/>
      <c r="K95" s="157"/>
      <c r="L95" s="157"/>
      <c r="M95" s="152"/>
      <c r="N95" s="112"/>
      <c r="O95" s="153"/>
      <c r="P95" s="154"/>
      <c r="Q95" s="155"/>
      <c r="R95" s="158"/>
      <c r="S95" s="159"/>
      <c r="T95" s="160"/>
      <c r="U95" s="159"/>
    </row>
    <row r="96" spans="1:21" ht="12.75">
      <c r="A96" s="88"/>
      <c r="B96" s="112"/>
      <c r="C96" s="112"/>
      <c r="D96" s="88"/>
      <c r="E96" s="112"/>
      <c r="F96" s="153"/>
      <c r="G96" s="154"/>
      <c r="H96" s="155"/>
      <c r="I96" s="156"/>
      <c r="J96" s="157"/>
      <c r="K96" s="157"/>
      <c r="L96" s="157"/>
      <c r="M96" s="152"/>
      <c r="N96" s="112"/>
      <c r="O96" s="153"/>
      <c r="P96" s="154"/>
      <c r="Q96" s="155"/>
      <c r="R96" s="158"/>
      <c r="S96" s="159"/>
      <c r="T96" s="160"/>
      <c r="U96" s="159"/>
    </row>
    <row r="97" spans="1:21" ht="12.75">
      <c r="A97" s="88"/>
      <c r="B97" s="112"/>
      <c r="C97" s="112"/>
      <c r="D97" s="88"/>
      <c r="E97" s="112"/>
      <c r="F97" s="153"/>
      <c r="G97" s="154"/>
      <c r="H97" s="155"/>
      <c r="I97" s="156"/>
      <c r="J97" s="157"/>
      <c r="K97" s="157"/>
      <c r="L97" s="157"/>
      <c r="M97" s="152"/>
      <c r="N97" s="112"/>
      <c r="O97" s="153"/>
      <c r="P97" s="154"/>
      <c r="Q97" s="155"/>
      <c r="R97" s="158"/>
      <c r="S97" s="159"/>
      <c r="T97" s="160"/>
      <c r="U97" s="159"/>
    </row>
    <row r="98" spans="1:21" ht="12.75">
      <c r="A98" s="88"/>
      <c r="B98" s="112"/>
      <c r="C98" s="112"/>
      <c r="D98" s="88"/>
      <c r="E98" s="112"/>
      <c r="F98" s="153"/>
      <c r="G98" s="154"/>
      <c r="H98" s="155"/>
      <c r="I98" s="156"/>
      <c r="J98" s="157"/>
      <c r="K98" s="157"/>
      <c r="L98" s="157"/>
      <c r="M98" s="152"/>
      <c r="N98" s="112"/>
      <c r="O98" s="153"/>
      <c r="P98" s="154"/>
      <c r="Q98" s="155"/>
      <c r="R98" s="158"/>
      <c r="S98" s="159"/>
      <c r="T98" s="160"/>
      <c r="U98" s="159"/>
    </row>
    <row r="99" spans="1:21" ht="12.75">
      <c r="A99" s="88"/>
      <c r="B99" s="112"/>
      <c r="C99" s="112"/>
      <c r="D99" s="88"/>
      <c r="E99" s="112"/>
      <c r="F99" s="153"/>
      <c r="G99" s="154"/>
      <c r="H99" s="155"/>
      <c r="I99" s="156"/>
      <c r="J99" s="157"/>
      <c r="K99" s="157"/>
      <c r="L99" s="157"/>
      <c r="M99" s="152"/>
      <c r="N99" s="112"/>
      <c r="O99" s="153"/>
      <c r="P99" s="154"/>
      <c r="Q99" s="155"/>
      <c r="R99" s="158"/>
      <c r="S99" s="159"/>
      <c r="T99" s="160"/>
      <c r="U99" s="159"/>
    </row>
    <row r="100" spans="1:21" ht="12.75">
      <c r="A100" s="88"/>
      <c r="B100" s="112"/>
      <c r="C100" s="112"/>
      <c r="D100" s="88"/>
      <c r="E100" s="112"/>
      <c r="F100" s="153"/>
      <c r="G100" s="154"/>
      <c r="H100" s="155"/>
      <c r="I100" s="156"/>
      <c r="J100" s="157"/>
      <c r="K100" s="157"/>
      <c r="L100" s="157"/>
      <c r="M100" s="152"/>
      <c r="N100" s="112"/>
      <c r="O100" s="153"/>
      <c r="P100" s="154"/>
      <c r="Q100" s="155"/>
      <c r="R100" s="158"/>
      <c r="S100" s="159"/>
      <c r="T100" s="160"/>
      <c r="U100" s="159"/>
    </row>
    <row r="101" spans="1:21" ht="12.75">
      <c r="A101" s="88"/>
      <c r="B101" s="112"/>
      <c r="C101" s="112"/>
      <c r="D101" s="88"/>
      <c r="E101" s="112"/>
      <c r="F101" s="153"/>
      <c r="G101" s="154"/>
      <c r="H101" s="155"/>
      <c r="I101" s="156"/>
      <c r="J101" s="157"/>
      <c r="K101" s="157"/>
      <c r="L101" s="157"/>
      <c r="M101" s="152"/>
      <c r="N101" s="112"/>
      <c r="O101" s="153"/>
      <c r="P101" s="154"/>
      <c r="Q101" s="155"/>
      <c r="R101" s="158"/>
      <c r="S101" s="159"/>
      <c r="T101" s="160"/>
      <c r="U101" s="159"/>
    </row>
    <row r="102" spans="1:21" ht="12.75">
      <c r="A102" s="88"/>
      <c r="B102" s="112"/>
      <c r="C102" s="112"/>
      <c r="D102" s="88"/>
      <c r="E102" s="112"/>
      <c r="F102" s="153"/>
      <c r="G102" s="154"/>
      <c r="H102" s="155"/>
      <c r="I102" s="156"/>
      <c r="J102" s="157"/>
      <c r="K102" s="157"/>
      <c r="L102" s="157"/>
      <c r="M102" s="152"/>
      <c r="N102" s="112"/>
      <c r="O102" s="153"/>
      <c r="P102" s="154"/>
      <c r="Q102" s="155"/>
      <c r="R102" s="158"/>
      <c r="S102" s="159"/>
      <c r="T102" s="160"/>
      <c r="U102" s="159"/>
    </row>
    <row r="103" spans="1:21" ht="12.75">
      <c r="A103" s="88"/>
      <c r="B103" s="112"/>
      <c r="C103" s="112"/>
      <c r="D103" s="88"/>
      <c r="E103" s="112"/>
      <c r="F103" s="153"/>
      <c r="G103" s="154"/>
      <c r="H103" s="155"/>
      <c r="I103" s="156"/>
      <c r="J103" s="157"/>
      <c r="K103" s="157"/>
      <c r="L103" s="157"/>
      <c r="M103" s="152"/>
      <c r="N103" s="112"/>
      <c r="O103" s="153"/>
      <c r="P103" s="154"/>
      <c r="Q103" s="155"/>
      <c r="R103" s="158"/>
      <c r="S103" s="159"/>
      <c r="T103" s="160"/>
      <c r="U103" s="159"/>
    </row>
    <row r="104" spans="1:21" ht="12.75">
      <c r="A104" s="88"/>
      <c r="B104" s="112"/>
      <c r="C104" s="112"/>
      <c r="D104" s="88"/>
      <c r="E104" s="112"/>
      <c r="F104" s="153"/>
      <c r="G104" s="154"/>
      <c r="H104" s="155"/>
      <c r="I104" s="156"/>
      <c r="J104" s="157"/>
      <c r="K104" s="157"/>
      <c r="L104" s="157"/>
      <c r="M104" s="152"/>
      <c r="N104" s="112"/>
      <c r="O104" s="153"/>
      <c r="P104" s="154"/>
      <c r="Q104" s="155"/>
      <c r="R104" s="158"/>
      <c r="S104" s="159"/>
      <c r="T104" s="160"/>
      <c r="U104" s="159"/>
    </row>
    <row r="105" spans="1:21" ht="12.75">
      <c r="A105" s="88"/>
      <c r="B105" s="112"/>
      <c r="C105" s="112"/>
      <c r="D105" s="88"/>
      <c r="E105" s="112"/>
      <c r="F105" s="153"/>
      <c r="G105" s="154"/>
      <c r="H105" s="155"/>
      <c r="I105" s="156"/>
      <c r="J105" s="157"/>
      <c r="K105" s="157"/>
      <c r="L105" s="157"/>
      <c r="M105" s="152"/>
      <c r="N105" s="112"/>
      <c r="O105" s="153"/>
      <c r="P105" s="154"/>
      <c r="Q105" s="155"/>
      <c r="R105" s="158"/>
      <c r="S105" s="159"/>
      <c r="T105" s="160"/>
      <c r="U105" s="159"/>
    </row>
    <row r="106" spans="1:21" ht="12.75">
      <c r="A106" s="88"/>
      <c r="B106" s="112"/>
      <c r="C106" s="112"/>
      <c r="D106" s="88"/>
      <c r="E106" s="112"/>
      <c r="F106" s="153"/>
      <c r="G106" s="154"/>
      <c r="H106" s="155"/>
      <c r="I106" s="156"/>
      <c r="J106" s="157"/>
      <c r="K106" s="157"/>
      <c r="L106" s="157"/>
      <c r="M106" s="152"/>
      <c r="N106" s="112"/>
      <c r="O106" s="153"/>
      <c r="P106" s="154"/>
      <c r="Q106" s="155"/>
      <c r="R106" s="158"/>
      <c r="S106" s="159"/>
      <c r="T106" s="160"/>
      <c r="U106" s="159"/>
    </row>
    <row r="107" spans="1:21" ht="12.75">
      <c r="A107" s="88"/>
      <c r="B107" s="112"/>
      <c r="C107" s="112"/>
      <c r="D107" s="88"/>
      <c r="E107" s="112"/>
      <c r="F107" s="153"/>
      <c r="G107" s="154"/>
      <c r="H107" s="155"/>
      <c r="I107" s="156"/>
      <c r="J107" s="157"/>
      <c r="K107" s="157"/>
      <c r="L107" s="157"/>
      <c r="M107" s="152"/>
      <c r="N107" s="112"/>
      <c r="O107" s="153"/>
      <c r="P107" s="154"/>
      <c r="Q107" s="155"/>
      <c r="R107" s="158"/>
      <c r="S107" s="159"/>
      <c r="T107" s="160"/>
      <c r="U107" s="159"/>
    </row>
    <row r="108" spans="1:21" ht="12.75">
      <c r="A108" s="88"/>
      <c r="B108" s="112"/>
      <c r="C108" s="112"/>
      <c r="D108" s="88"/>
      <c r="E108" s="112"/>
      <c r="F108" s="153"/>
      <c r="G108" s="154"/>
      <c r="H108" s="155"/>
      <c r="I108" s="156"/>
      <c r="J108" s="157"/>
      <c r="K108" s="157"/>
      <c r="L108" s="157"/>
      <c r="M108" s="152"/>
      <c r="N108" s="112"/>
      <c r="O108" s="153"/>
      <c r="P108" s="154"/>
      <c r="Q108" s="155"/>
      <c r="R108" s="158"/>
      <c r="S108" s="159"/>
      <c r="T108" s="160"/>
      <c r="U108" s="159"/>
    </row>
    <row r="109" spans="1:21" ht="12.75">
      <c r="A109" s="88"/>
      <c r="B109" s="112"/>
      <c r="C109" s="112"/>
      <c r="D109" s="88"/>
      <c r="E109" s="112"/>
      <c r="F109" s="153"/>
      <c r="G109" s="154"/>
      <c r="H109" s="155"/>
      <c r="I109" s="156"/>
      <c r="J109" s="157"/>
      <c r="K109" s="157"/>
      <c r="L109" s="157"/>
      <c r="M109" s="152"/>
      <c r="N109" s="112"/>
      <c r="O109" s="153"/>
      <c r="P109" s="154"/>
      <c r="Q109" s="155"/>
      <c r="R109" s="158"/>
      <c r="S109" s="159"/>
      <c r="T109" s="160"/>
      <c r="U109" s="159"/>
    </row>
    <row r="110" spans="1:21" ht="12.75">
      <c r="A110" s="88"/>
      <c r="B110" s="112"/>
      <c r="C110" s="112"/>
      <c r="D110" s="88"/>
      <c r="E110" s="112"/>
      <c r="F110" s="153"/>
      <c r="G110" s="154"/>
      <c r="H110" s="155"/>
      <c r="I110" s="156"/>
      <c r="J110" s="157"/>
      <c r="K110" s="157"/>
      <c r="L110" s="157"/>
      <c r="M110" s="152"/>
      <c r="N110" s="112"/>
      <c r="O110" s="153"/>
      <c r="P110" s="154"/>
      <c r="Q110" s="155"/>
      <c r="R110" s="158"/>
      <c r="S110" s="159"/>
      <c r="T110" s="160"/>
      <c r="U110" s="159"/>
    </row>
    <row r="111" spans="1:21" ht="12.75">
      <c r="A111" s="88"/>
      <c r="B111" s="112"/>
      <c r="C111" s="112"/>
      <c r="D111" s="88"/>
      <c r="E111" s="112"/>
      <c r="F111" s="153"/>
      <c r="G111" s="154"/>
      <c r="H111" s="155"/>
      <c r="I111" s="156"/>
      <c r="J111" s="157"/>
      <c r="K111" s="157"/>
      <c r="L111" s="157"/>
      <c r="M111" s="152"/>
      <c r="N111" s="112"/>
      <c r="O111" s="153"/>
      <c r="P111" s="154"/>
      <c r="Q111" s="155"/>
      <c r="R111" s="158"/>
      <c r="S111" s="159"/>
      <c r="T111" s="160"/>
      <c r="U111" s="159"/>
    </row>
    <row r="112" spans="1:21" ht="12.75">
      <c r="A112" s="88"/>
      <c r="B112" s="112"/>
      <c r="C112" s="112"/>
      <c r="D112" s="88"/>
      <c r="E112" s="112"/>
      <c r="F112" s="153"/>
      <c r="G112" s="154"/>
      <c r="H112" s="155"/>
      <c r="I112" s="156"/>
      <c r="J112" s="157"/>
      <c r="K112" s="157"/>
      <c r="L112" s="157"/>
      <c r="M112" s="152"/>
      <c r="N112" s="112"/>
      <c r="O112" s="153"/>
      <c r="P112" s="154"/>
      <c r="Q112" s="155"/>
      <c r="R112" s="158"/>
      <c r="S112" s="159"/>
      <c r="T112" s="160"/>
      <c r="U112" s="159"/>
    </row>
    <row r="113" spans="1:21" ht="12.75">
      <c r="A113" s="88"/>
      <c r="B113" s="112"/>
      <c r="C113" s="112"/>
      <c r="D113" s="88"/>
      <c r="E113" s="112"/>
      <c r="F113" s="153"/>
      <c r="G113" s="154"/>
      <c r="H113" s="155"/>
      <c r="I113" s="156"/>
      <c r="J113" s="157"/>
      <c r="K113" s="157"/>
      <c r="L113" s="157"/>
      <c r="M113" s="152"/>
      <c r="N113" s="112"/>
      <c r="O113" s="153"/>
      <c r="P113" s="154"/>
      <c r="Q113" s="155"/>
      <c r="R113" s="158"/>
      <c r="S113" s="159"/>
      <c r="T113" s="160"/>
      <c r="U113" s="159"/>
    </row>
    <row r="114" spans="1:21" ht="12.75">
      <c r="A114" s="88"/>
      <c r="B114" s="112"/>
      <c r="C114" s="112"/>
      <c r="D114" s="88"/>
      <c r="E114" s="112"/>
      <c r="F114" s="153"/>
      <c r="G114" s="154"/>
      <c r="H114" s="155"/>
      <c r="I114" s="156"/>
      <c r="J114" s="157"/>
      <c r="K114" s="157"/>
      <c r="L114" s="157"/>
      <c r="M114" s="152"/>
      <c r="N114" s="112"/>
      <c r="O114" s="153"/>
      <c r="P114" s="154"/>
      <c r="Q114" s="155"/>
      <c r="R114" s="158"/>
      <c r="S114" s="159"/>
      <c r="T114" s="160"/>
      <c r="U114" s="159"/>
    </row>
    <row r="115" spans="1:21" ht="12.75">
      <c r="A115" s="88"/>
      <c r="B115" s="112"/>
      <c r="C115" s="112"/>
      <c r="D115" s="88"/>
      <c r="E115" s="112"/>
      <c r="F115" s="153"/>
      <c r="G115" s="154"/>
      <c r="H115" s="155"/>
      <c r="I115" s="156"/>
      <c r="J115" s="157"/>
      <c r="K115" s="157"/>
      <c r="L115" s="157"/>
      <c r="M115" s="152"/>
      <c r="N115" s="112"/>
      <c r="O115" s="153"/>
      <c r="P115" s="154"/>
      <c r="Q115" s="155"/>
      <c r="R115" s="158"/>
      <c r="S115" s="159"/>
      <c r="T115" s="160"/>
      <c r="U115" s="159"/>
    </row>
    <row r="116" spans="1:21" ht="12.75">
      <c r="A116" s="88"/>
      <c r="B116" s="112"/>
      <c r="C116" s="112"/>
      <c r="D116" s="88"/>
      <c r="E116" s="112"/>
      <c r="F116" s="153"/>
      <c r="G116" s="154"/>
      <c r="H116" s="155"/>
      <c r="I116" s="156"/>
      <c r="J116" s="157"/>
      <c r="K116" s="157"/>
      <c r="L116" s="157"/>
      <c r="M116" s="152"/>
      <c r="N116" s="112"/>
      <c r="O116" s="153"/>
      <c r="P116" s="154"/>
      <c r="Q116" s="155"/>
      <c r="R116" s="158"/>
      <c r="S116" s="159"/>
      <c r="T116" s="160"/>
      <c r="U116" s="159"/>
    </row>
    <row r="117" spans="1:21" ht="12.75">
      <c r="A117" s="88"/>
      <c r="B117" s="112"/>
      <c r="C117" s="112"/>
      <c r="D117" s="88"/>
      <c r="E117" s="112"/>
      <c r="F117" s="153"/>
      <c r="G117" s="154"/>
      <c r="H117" s="155"/>
      <c r="I117" s="156"/>
      <c r="J117" s="157"/>
      <c r="K117" s="157"/>
      <c r="L117" s="157"/>
      <c r="M117" s="152"/>
      <c r="N117" s="112"/>
      <c r="O117" s="153"/>
      <c r="P117" s="154"/>
      <c r="Q117" s="155"/>
      <c r="R117" s="158"/>
      <c r="S117" s="159"/>
      <c r="T117" s="160"/>
      <c r="U117" s="159"/>
    </row>
    <row r="118" spans="1:21" ht="12.75">
      <c r="A118" s="88"/>
      <c r="B118" s="112"/>
      <c r="C118" s="112"/>
      <c r="D118" s="88"/>
      <c r="E118" s="112"/>
      <c r="F118" s="153"/>
      <c r="G118" s="154"/>
      <c r="H118" s="155"/>
      <c r="I118" s="156"/>
      <c r="J118" s="157"/>
      <c r="K118" s="157"/>
      <c r="L118" s="157"/>
      <c r="M118" s="152"/>
      <c r="N118" s="112"/>
      <c r="O118" s="153"/>
      <c r="P118" s="154"/>
      <c r="Q118" s="155"/>
      <c r="R118" s="158"/>
      <c r="S118" s="159"/>
      <c r="T118" s="160"/>
      <c r="U118" s="159"/>
    </row>
    <row r="119" spans="1:21" ht="12.75">
      <c r="A119" s="88"/>
      <c r="B119" s="112"/>
      <c r="C119" s="112"/>
      <c r="D119" s="88"/>
      <c r="E119" s="112"/>
      <c r="F119" s="153"/>
      <c r="G119" s="154"/>
      <c r="H119" s="155"/>
      <c r="I119" s="156"/>
      <c r="J119" s="157"/>
      <c r="K119" s="157"/>
      <c r="L119" s="157"/>
      <c r="M119" s="152"/>
      <c r="N119" s="112"/>
      <c r="O119" s="153"/>
      <c r="P119" s="154"/>
      <c r="Q119" s="155"/>
      <c r="R119" s="158"/>
      <c r="S119" s="159"/>
      <c r="T119" s="160"/>
      <c r="U119" s="159"/>
    </row>
    <row r="120" spans="1:21" ht="12.75">
      <c r="A120" s="88"/>
      <c r="B120" s="112"/>
      <c r="C120" s="112"/>
      <c r="D120" s="88"/>
      <c r="E120" s="112"/>
      <c r="F120" s="153"/>
      <c r="G120" s="154"/>
      <c r="H120" s="155"/>
      <c r="I120" s="156"/>
      <c r="J120" s="157"/>
      <c r="K120" s="157"/>
      <c r="L120" s="157"/>
      <c r="M120" s="152"/>
      <c r="N120" s="112"/>
      <c r="O120" s="153"/>
      <c r="P120" s="154"/>
      <c r="Q120" s="155"/>
      <c r="R120" s="158"/>
      <c r="S120" s="159"/>
      <c r="T120" s="160"/>
      <c r="U120" s="159"/>
    </row>
    <row r="121" spans="1:21" ht="12.75">
      <c r="A121" s="88"/>
      <c r="B121" s="112"/>
      <c r="C121" s="112"/>
      <c r="D121" s="88"/>
      <c r="E121" s="112"/>
      <c r="F121" s="153"/>
      <c r="G121" s="154"/>
      <c r="H121" s="155"/>
      <c r="I121" s="156"/>
      <c r="J121" s="157"/>
      <c r="K121" s="157"/>
      <c r="L121" s="157"/>
      <c r="M121" s="152"/>
      <c r="N121" s="112"/>
      <c r="O121" s="153"/>
      <c r="P121" s="154"/>
      <c r="Q121" s="155"/>
      <c r="R121" s="158"/>
      <c r="S121" s="159"/>
      <c r="T121" s="160"/>
      <c r="U121" s="159"/>
    </row>
    <row r="122" spans="1:21" ht="12.75">
      <c r="A122" s="88"/>
      <c r="B122" s="112"/>
      <c r="C122" s="112"/>
      <c r="D122" s="88"/>
      <c r="E122" s="112"/>
      <c r="F122" s="153"/>
      <c r="G122" s="154"/>
      <c r="H122" s="155"/>
      <c r="I122" s="156"/>
      <c r="J122" s="157"/>
      <c r="K122" s="157"/>
      <c r="L122" s="157"/>
      <c r="M122" s="152"/>
      <c r="N122" s="112"/>
      <c r="O122" s="153"/>
      <c r="P122" s="154"/>
      <c r="Q122" s="155"/>
      <c r="R122" s="158"/>
      <c r="S122" s="159"/>
      <c r="T122" s="160"/>
      <c r="U122" s="159"/>
    </row>
    <row r="123" spans="1:21" ht="12.75">
      <c r="A123" s="88"/>
      <c r="B123" s="112"/>
      <c r="C123" s="112"/>
      <c r="D123" s="88"/>
      <c r="E123" s="112"/>
      <c r="F123" s="153"/>
      <c r="G123" s="154"/>
      <c r="H123" s="155"/>
      <c r="I123" s="156"/>
      <c r="J123" s="157"/>
      <c r="K123" s="157"/>
      <c r="L123" s="157"/>
      <c r="M123" s="152"/>
      <c r="N123" s="112"/>
      <c r="O123" s="153"/>
      <c r="P123" s="154"/>
      <c r="Q123" s="155"/>
      <c r="R123" s="158"/>
      <c r="S123" s="159"/>
      <c r="T123" s="160"/>
      <c r="U123" s="159"/>
    </row>
    <row r="124" spans="1:21" ht="12.75">
      <c r="A124" s="88"/>
      <c r="B124" s="112"/>
      <c r="C124" s="112"/>
      <c r="D124" s="88"/>
      <c r="E124" s="112"/>
      <c r="F124" s="153"/>
      <c r="G124" s="154"/>
      <c r="H124" s="155"/>
      <c r="I124" s="156"/>
      <c r="J124" s="157"/>
      <c r="K124" s="157"/>
      <c r="L124" s="157"/>
      <c r="M124" s="152"/>
      <c r="N124" s="112"/>
      <c r="O124" s="153"/>
      <c r="P124" s="154"/>
      <c r="Q124" s="155"/>
      <c r="R124" s="158"/>
      <c r="S124" s="159"/>
      <c r="T124" s="160"/>
      <c r="U124" s="159"/>
    </row>
    <row r="125" spans="1:21" ht="12.75">
      <c r="A125" s="88"/>
      <c r="B125" s="112"/>
      <c r="C125" s="112"/>
      <c r="D125" s="88"/>
      <c r="E125" s="112"/>
      <c r="F125" s="153"/>
      <c r="G125" s="154"/>
      <c r="H125" s="155"/>
      <c r="I125" s="156"/>
      <c r="J125" s="157"/>
      <c r="K125" s="157"/>
      <c r="L125" s="157"/>
      <c r="M125" s="152"/>
      <c r="N125" s="112"/>
      <c r="O125" s="153"/>
      <c r="P125" s="154"/>
      <c r="Q125" s="155"/>
      <c r="R125" s="158"/>
      <c r="S125" s="159"/>
      <c r="T125" s="160"/>
      <c r="U125" s="159"/>
    </row>
    <row r="126" spans="1:21" ht="12.75">
      <c r="A126" s="88"/>
      <c r="B126" s="112"/>
      <c r="C126" s="112"/>
      <c r="D126" s="88"/>
      <c r="E126" s="112"/>
      <c r="F126" s="153"/>
      <c r="G126" s="154"/>
      <c r="H126" s="155"/>
      <c r="I126" s="156"/>
      <c r="J126" s="157"/>
      <c r="K126" s="157"/>
      <c r="L126" s="157"/>
      <c r="M126" s="152"/>
      <c r="N126" s="112"/>
      <c r="O126" s="153"/>
      <c r="P126" s="154"/>
      <c r="Q126" s="155"/>
      <c r="R126" s="158"/>
      <c r="S126" s="159"/>
      <c r="T126" s="160"/>
      <c r="U126" s="159"/>
    </row>
    <row r="127" spans="1:21" ht="12.75">
      <c r="A127" s="88"/>
      <c r="B127" s="112"/>
      <c r="C127" s="112"/>
      <c r="D127" s="88"/>
      <c r="E127" s="112"/>
      <c r="F127" s="153"/>
      <c r="G127" s="154"/>
      <c r="H127" s="155"/>
      <c r="I127" s="156"/>
      <c r="J127" s="157"/>
      <c r="K127" s="157"/>
      <c r="L127" s="157"/>
      <c r="M127" s="152"/>
      <c r="N127" s="112"/>
      <c r="O127" s="153"/>
      <c r="P127" s="154"/>
      <c r="Q127" s="155"/>
      <c r="R127" s="158"/>
      <c r="S127" s="159"/>
      <c r="T127" s="160"/>
      <c r="U127" s="159"/>
    </row>
    <row r="128" spans="1:21" ht="12.75">
      <c r="A128" s="88"/>
      <c r="B128" s="112"/>
      <c r="C128" s="112"/>
      <c r="D128" s="88"/>
      <c r="E128" s="112"/>
      <c r="F128" s="153"/>
      <c r="G128" s="154"/>
      <c r="H128" s="155"/>
      <c r="I128" s="156"/>
      <c r="J128" s="157"/>
      <c r="K128" s="157"/>
      <c r="L128" s="157"/>
      <c r="M128" s="152"/>
      <c r="N128" s="112"/>
      <c r="O128" s="153"/>
      <c r="P128" s="154"/>
      <c r="Q128" s="155"/>
      <c r="R128" s="158"/>
      <c r="S128" s="159"/>
      <c r="T128" s="160"/>
      <c r="U128" s="159"/>
    </row>
    <row r="129" spans="1:21" ht="12.75">
      <c r="A129" s="88"/>
      <c r="B129" s="112"/>
      <c r="C129" s="112"/>
      <c r="D129" s="88"/>
      <c r="E129" s="112"/>
      <c r="F129" s="153"/>
      <c r="G129" s="154"/>
      <c r="H129" s="155"/>
      <c r="I129" s="156"/>
      <c r="J129" s="157"/>
      <c r="K129" s="157"/>
      <c r="L129" s="157"/>
      <c r="M129" s="152"/>
      <c r="N129" s="112"/>
      <c r="O129" s="153"/>
      <c r="P129" s="154"/>
      <c r="Q129" s="155"/>
      <c r="R129" s="158"/>
      <c r="S129" s="159"/>
      <c r="T129" s="160"/>
      <c r="U129" s="159"/>
    </row>
    <row r="130" spans="1:21" ht="12.75">
      <c r="A130" s="88"/>
      <c r="B130" s="112"/>
      <c r="C130" s="112"/>
      <c r="D130" s="88"/>
      <c r="E130" s="112"/>
      <c r="F130" s="153"/>
      <c r="G130" s="154"/>
      <c r="H130" s="155"/>
      <c r="I130" s="156"/>
      <c r="J130" s="157"/>
      <c r="K130" s="157"/>
      <c r="L130" s="157"/>
      <c r="M130" s="152"/>
      <c r="N130" s="112"/>
      <c r="O130" s="153"/>
      <c r="P130" s="154"/>
      <c r="Q130" s="155"/>
      <c r="R130" s="158"/>
      <c r="S130" s="159"/>
      <c r="T130" s="160"/>
      <c r="U130" s="159"/>
    </row>
    <row r="131" spans="1:21" ht="12.75">
      <c r="A131" s="88"/>
      <c r="B131" s="112"/>
      <c r="C131" s="112"/>
      <c r="D131" s="88"/>
      <c r="E131" s="112"/>
      <c r="F131" s="153"/>
      <c r="G131" s="154"/>
      <c r="H131" s="155"/>
      <c r="I131" s="156"/>
      <c r="J131" s="157"/>
      <c r="K131" s="157"/>
      <c r="L131" s="157"/>
      <c r="M131" s="152"/>
      <c r="N131" s="112"/>
      <c r="O131" s="153"/>
      <c r="P131" s="154"/>
      <c r="Q131" s="155"/>
      <c r="R131" s="158"/>
      <c r="S131" s="159"/>
      <c r="T131" s="160"/>
      <c r="U131" s="159"/>
    </row>
    <row r="132" spans="1:21" ht="12.75">
      <c r="A132" s="88"/>
      <c r="B132" s="112"/>
      <c r="C132" s="112"/>
      <c r="D132" s="88"/>
      <c r="E132" s="112"/>
      <c r="F132" s="153"/>
      <c r="G132" s="154"/>
      <c r="H132" s="155"/>
      <c r="I132" s="156"/>
      <c r="J132" s="157"/>
      <c r="K132" s="157"/>
      <c r="L132" s="157"/>
      <c r="M132" s="152"/>
      <c r="N132" s="112"/>
      <c r="O132" s="153"/>
      <c r="P132" s="154"/>
      <c r="Q132" s="155"/>
      <c r="R132" s="158"/>
      <c r="S132" s="159"/>
      <c r="T132" s="160"/>
      <c r="U132" s="159"/>
    </row>
    <row r="133" spans="1:21" ht="12.75">
      <c r="A133" s="88"/>
      <c r="B133" s="112"/>
      <c r="C133" s="112"/>
      <c r="D133" s="88"/>
      <c r="E133" s="112"/>
      <c r="F133" s="153"/>
      <c r="G133" s="154"/>
      <c r="H133" s="155"/>
      <c r="I133" s="156"/>
      <c r="J133" s="157"/>
      <c r="K133" s="157"/>
      <c r="L133" s="157"/>
      <c r="M133" s="152"/>
      <c r="N133" s="112"/>
      <c r="O133" s="153"/>
      <c r="P133" s="154"/>
      <c r="Q133" s="155"/>
      <c r="R133" s="158"/>
      <c r="S133" s="159"/>
      <c r="T133" s="160"/>
      <c r="U133" s="159"/>
    </row>
    <row r="134" spans="1:21" ht="12.75">
      <c r="A134" s="88"/>
      <c r="B134" s="112"/>
      <c r="C134" s="112"/>
      <c r="D134" s="88"/>
      <c r="E134" s="112"/>
      <c r="F134" s="153"/>
      <c r="G134" s="154"/>
      <c r="H134" s="155"/>
      <c r="I134" s="156"/>
      <c r="J134" s="157"/>
      <c r="K134" s="157"/>
      <c r="L134" s="157"/>
      <c r="M134" s="152"/>
      <c r="N134" s="112"/>
      <c r="O134" s="153"/>
      <c r="P134" s="154"/>
      <c r="Q134" s="155"/>
      <c r="R134" s="158"/>
      <c r="S134" s="159"/>
      <c r="T134" s="160"/>
      <c r="U134" s="159"/>
    </row>
    <row r="135" spans="1:21" ht="12.75">
      <c r="A135" s="88"/>
      <c r="B135" s="112"/>
      <c r="C135" s="112"/>
      <c r="D135" s="88"/>
      <c r="E135" s="112"/>
      <c r="F135" s="153"/>
      <c r="G135" s="154"/>
      <c r="H135" s="155"/>
      <c r="I135" s="156"/>
      <c r="J135" s="157"/>
      <c r="K135" s="157"/>
      <c r="L135" s="157"/>
      <c r="M135" s="152"/>
      <c r="N135" s="112"/>
      <c r="O135" s="153"/>
      <c r="P135" s="154"/>
      <c r="Q135" s="155"/>
      <c r="R135" s="158"/>
      <c r="S135" s="159"/>
      <c r="T135" s="160"/>
      <c r="U135" s="159"/>
    </row>
    <row r="136" spans="1:21" ht="12.75">
      <c r="A136" s="88"/>
      <c r="B136" s="112"/>
      <c r="C136" s="112"/>
      <c r="D136" s="88"/>
      <c r="E136" s="112"/>
      <c r="F136" s="153"/>
      <c r="G136" s="154"/>
      <c r="H136" s="155"/>
      <c r="I136" s="156"/>
      <c r="J136" s="157"/>
      <c r="K136" s="157"/>
      <c r="L136" s="157"/>
      <c r="M136" s="152"/>
      <c r="N136" s="112"/>
      <c r="O136" s="153"/>
      <c r="P136" s="154"/>
      <c r="Q136" s="155"/>
      <c r="R136" s="158"/>
      <c r="S136" s="159"/>
      <c r="T136" s="160"/>
      <c r="U136" s="159"/>
    </row>
    <row r="137" spans="1:21" ht="12.75">
      <c r="A137" s="88"/>
      <c r="B137" s="112"/>
      <c r="C137" s="112"/>
      <c r="D137" s="88"/>
      <c r="E137" s="112"/>
      <c r="F137" s="153"/>
      <c r="G137" s="154"/>
      <c r="H137" s="155"/>
      <c r="I137" s="156"/>
      <c r="J137" s="157"/>
      <c r="K137" s="157"/>
      <c r="L137" s="157"/>
      <c r="M137" s="152"/>
      <c r="N137" s="112"/>
      <c r="O137" s="153"/>
      <c r="P137" s="154"/>
      <c r="Q137" s="155"/>
      <c r="R137" s="158"/>
      <c r="S137" s="159"/>
      <c r="T137" s="160"/>
      <c r="U137" s="159"/>
    </row>
    <row r="138" spans="1:21" ht="12.75">
      <c r="A138" s="88"/>
      <c r="B138" s="112"/>
      <c r="C138" s="112"/>
      <c r="D138" s="88"/>
      <c r="E138" s="112"/>
      <c r="F138" s="153"/>
      <c r="G138" s="154"/>
      <c r="H138" s="155"/>
      <c r="I138" s="156"/>
      <c r="J138" s="157"/>
      <c r="K138" s="157"/>
      <c r="L138" s="157"/>
      <c r="M138" s="152"/>
      <c r="N138" s="112"/>
      <c r="O138" s="153"/>
      <c r="P138" s="154"/>
      <c r="Q138" s="155"/>
      <c r="R138" s="158"/>
      <c r="S138" s="159"/>
      <c r="T138" s="160"/>
      <c r="U138" s="159"/>
    </row>
    <row r="139" spans="1:21" ht="12.75">
      <c r="A139" s="88"/>
      <c r="B139" s="112"/>
      <c r="C139" s="112"/>
      <c r="D139" s="88"/>
      <c r="E139" s="112"/>
      <c r="F139" s="153"/>
      <c r="G139" s="154"/>
      <c r="H139" s="155"/>
      <c r="I139" s="156"/>
      <c r="J139" s="157"/>
      <c r="K139" s="157"/>
      <c r="L139" s="157"/>
      <c r="M139" s="152"/>
      <c r="N139" s="112"/>
      <c r="O139" s="153"/>
      <c r="P139" s="154"/>
      <c r="Q139" s="155"/>
      <c r="R139" s="158"/>
      <c r="S139" s="159"/>
      <c r="T139" s="160"/>
      <c r="U139" s="159"/>
    </row>
    <row r="140" spans="1:21" ht="12.75">
      <c r="A140" s="88"/>
      <c r="B140" s="112"/>
      <c r="C140" s="112"/>
      <c r="D140" s="88"/>
      <c r="E140" s="112"/>
      <c r="F140" s="153"/>
      <c r="G140" s="154"/>
      <c r="H140" s="155"/>
      <c r="I140" s="156"/>
      <c r="J140" s="157"/>
      <c r="K140" s="157"/>
      <c r="L140" s="157"/>
      <c r="M140" s="152"/>
      <c r="N140" s="112"/>
      <c r="O140" s="153"/>
      <c r="P140" s="154"/>
      <c r="Q140" s="155"/>
      <c r="R140" s="158"/>
      <c r="S140" s="159"/>
      <c r="T140" s="160"/>
      <c r="U140" s="159"/>
    </row>
    <row r="141" spans="1:21" ht="12.75">
      <c r="A141" s="88"/>
      <c r="B141" s="112"/>
      <c r="C141" s="112"/>
      <c r="D141" s="88"/>
      <c r="E141" s="112"/>
      <c r="F141" s="153"/>
      <c r="G141" s="154"/>
      <c r="H141" s="155"/>
      <c r="I141" s="156"/>
      <c r="J141" s="157"/>
      <c r="K141" s="157"/>
      <c r="L141" s="157"/>
      <c r="M141" s="152"/>
      <c r="N141" s="112"/>
      <c r="O141" s="153"/>
      <c r="P141" s="154"/>
      <c r="Q141" s="155"/>
      <c r="R141" s="158"/>
      <c r="S141" s="159"/>
      <c r="T141" s="160"/>
      <c r="U141" s="159"/>
    </row>
    <row r="142" spans="1:21" ht="12.75">
      <c r="A142" s="88"/>
      <c r="B142" s="112"/>
      <c r="C142" s="112"/>
      <c r="D142" s="88"/>
      <c r="E142" s="112"/>
      <c r="F142" s="153"/>
      <c r="G142" s="154"/>
      <c r="H142" s="155"/>
      <c r="I142" s="156"/>
      <c r="J142" s="157"/>
      <c r="K142" s="157"/>
      <c r="L142" s="157"/>
      <c r="M142" s="152"/>
      <c r="N142" s="112"/>
      <c r="O142" s="153"/>
      <c r="P142" s="154"/>
      <c r="Q142" s="155"/>
      <c r="R142" s="158"/>
      <c r="S142" s="159"/>
      <c r="T142" s="160"/>
      <c r="U142" s="159"/>
    </row>
    <row r="143" spans="1:21" ht="12.75">
      <c r="A143" s="88"/>
      <c r="B143" s="112"/>
      <c r="C143" s="112"/>
      <c r="D143" s="88"/>
      <c r="E143" s="112"/>
      <c r="F143" s="153"/>
      <c r="G143" s="154"/>
      <c r="H143" s="155"/>
      <c r="I143" s="156"/>
      <c r="J143" s="157"/>
      <c r="K143" s="157"/>
      <c r="L143" s="157"/>
      <c r="M143" s="152"/>
      <c r="N143" s="112"/>
      <c r="O143" s="153"/>
      <c r="P143" s="154"/>
      <c r="Q143" s="155"/>
      <c r="R143" s="158"/>
      <c r="S143" s="159"/>
      <c r="T143" s="160"/>
      <c r="U143" s="159"/>
    </row>
    <row r="144" spans="1:21" ht="12.75">
      <c r="A144" s="88"/>
      <c r="B144" s="112"/>
      <c r="C144" s="112"/>
      <c r="D144" s="88"/>
      <c r="E144" s="112"/>
      <c r="F144" s="153"/>
      <c r="G144" s="154"/>
      <c r="H144" s="155"/>
      <c r="I144" s="156"/>
      <c r="J144" s="157"/>
      <c r="K144" s="157"/>
      <c r="L144" s="157"/>
      <c r="M144" s="152"/>
      <c r="N144" s="112"/>
      <c r="O144" s="153"/>
      <c r="P144" s="154"/>
      <c r="Q144" s="155"/>
      <c r="R144" s="158"/>
      <c r="S144" s="159"/>
      <c r="T144" s="160"/>
      <c r="U144" s="159"/>
    </row>
    <row r="145" spans="1:21" ht="12.75">
      <c r="A145" s="88"/>
      <c r="B145" s="112"/>
      <c r="C145" s="112"/>
      <c r="D145" s="88"/>
      <c r="E145" s="112"/>
      <c r="F145" s="153"/>
      <c r="G145" s="154"/>
      <c r="H145" s="155"/>
      <c r="I145" s="156"/>
      <c r="J145" s="157"/>
      <c r="K145" s="157"/>
      <c r="L145" s="157"/>
      <c r="M145" s="152"/>
      <c r="N145" s="112"/>
      <c r="O145" s="153"/>
      <c r="P145" s="154"/>
      <c r="Q145" s="155"/>
      <c r="R145" s="158"/>
      <c r="S145" s="159"/>
      <c r="T145" s="160"/>
      <c r="U145" s="159"/>
    </row>
    <row r="146" spans="1:21" ht="12.75">
      <c r="A146" s="88"/>
      <c r="B146" s="112"/>
      <c r="C146" s="112"/>
      <c r="D146" s="88"/>
      <c r="E146" s="112"/>
      <c r="F146" s="153"/>
      <c r="G146" s="154"/>
      <c r="H146" s="155"/>
      <c r="I146" s="156"/>
      <c r="J146" s="157"/>
      <c r="K146" s="157"/>
      <c r="L146" s="157"/>
      <c r="M146" s="152"/>
      <c r="N146" s="112"/>
      <c r="O146" s="153"/>
      <c r="P146" s="154"/>
      <c r="Q146" s="155"/>
      <c r="R146" s="158"/>
      <c r="S146" s="159"/>
      <c r="T146" s="160"/>
      <c r="U146" s="159"/>
    </row>
    <row r="147" spans="1:21" ht="12.75">
      <c r="A147" s="88"/>
      <c r="B147" s="112"/>
      <c r="C147" s="112"/>
      <c r="D147" s="88"/>
      <c r="E147" s="112"/>
      <c r="F147" s="153"/>
      <c r="G147" s="154"/>
      <c r="H147" s="155"/>
      <c r="I147" s="156"/>
      <c r="J147" s="157"/>
      <c r="K147" s="157"/>
      <c r="L147" s="157"/>
      <c r="M147" s="152"/>
      <c r="N147" s="112"/>
      <c r="O147" s="153"/>
      <c r="P147" s="154"/>
      <c r="Q147" s="155"/>
      <c r="R147" s="158"/>
      <c r="S147" s="159"/>
      <c r="T147" s="160"/>
      <c r="U147" s="159"/>
    </row>
    <row r="148" spans="1:21" ht="12.75">
      <c r="A148" s="88"/>
      <c r="B148" s="112"/>
      <c r="C148" s="112"/>
      <c r="D148" s="88"/>
      <c r="E148" s="112"/>
      <c r="F148" s="153"/>
      <c r="G148" s="154"/>
      <c r="H148" s="155"/>
      <c r="I148" s="156"/>
      <c r="J148" s="157"/>
      <c r="K148" s="157"/>
      <c r="L148" s="157"/>
      <c r="M148" s="152"/>
      <c r="N148" s="112"/>
      <c r="O148" s="153"/>
      <c r="P148" s="154"/>
      <c r="Q148" s="155"/>
      <c r="R148" s="158"/>
      <c r="S148" s="159"/>
      <c r="T148" s="160"/>
      <c r="U148" s="159"/>
    </row>
    <row r="149" spans="1:21" ht="12.75">
      <c r="A149" s="88"/>
      <c r="B149" s="112"/>
      <c r="C149" s="112"/>
      <c r="D149" s="88"/>
      <c r="E149" s="112"/>
      <c r="F149" s="153"/>
      <c r="G149" s="154"/>
      <c r="H149" s="155"/>
      <c r="I149" s="156"/>
      <c r="J149" s="157"/>
      <c r="K149" s="157"/>
      <c r="L149" s="157"/>
      <c r="M149" s="152"/>
      <c r="N149" s="112"/>
      <c r="O149" s="153"/>
      <c r="P149" s="154"/>
      <c r="Q149" s="155"/>
      <c r="R149" s="158"/>
      <c r="S149" s="159"/>
      <c r="T149" s="160"/>
      <c r="U149" s="159"/>
    </row>
    <row r="150" spans="1:21" ht="12.75">
      <c r="A150" s="88"/>
      <c r="B150" s="112"/>
      <c r="C150" s="112"/>
      <c r="D150" s="88"/>
      <c r="E150" s="112"/>
      <c r="F150" s="153"/>
      <c r="G150" s="154"/>
      <c r="H150" s="155"/>
      <c r="I150" s="156"/>
      <c r="J150" s="157"/>
      <c r="K150" s="157"/>
      <c r="L150" s="157"/>
      <c r="M150" s="152"/>
      <c r="N150" s="112"/>
      <c r="O150" s="153"/>
      <c r="P150" s="154"/>
      <c r="Q150" s="155"/>
      <c r="R150" s="158"/>
      <c r="S150" s="159"/>
      <c r="T150" s="160"/>
      <c r="U150" s="159"/>
    </row>
    <row r="151" spans="1:21" ht="12.75">
      <c r="A151" s="88"/>
      <c r="B151" s="112"/>
      <c r="C151" s="112"/>
      <c r="D151" s="88"/>
      <c r="E151" s="112"/>
      <c r="F151" s="153"/>
      <c r="G151" s="154"/>
      <c r="H151" s="155"/>
      <c r="I151" s="156"/>
      <c r="J151" s="157"/>
      <c r="K151" s="157"/>
      <c r="L151" s="157"/>
      <c r="M151" s="152"/>
      <c r="N151" s="112"/>
      <c r="O151" s="153"/>
      <c r="P151" s="154"/>
      <c r="Q151" s="155"/>
      <c r="R151" s="158"/>
      <c r="S151" s="159"/>
      <c r="T151" s="160"/>
      <c r="U151" s="159"/>
    </row>
    <row r="152" spans="1:21" ht="12.75">
      <c r="A152" s="88"/>
      <c r="B152" s="112"/>
      <c r="C152" s="112"/>
      <c r="D152" s="88"/>
      <c r="E152" s="112"/>
      <c r="F152" s="153"/>
      <c r="G152" s="154"/>
      <c r="H152" s="155"/>
      <c r="I152" s="156"/>
      <c r="J152" s="157"/>
      <c r="K152" s="157"/>
      <c r="L152" s="157"/>
      <c r="M152" s="152"/>
      <c r="N152" s="112"/>
      <c r="O152" s="153"/>
      <c r="P152" s="154"/>
      <c r="Q152" s="155"/>
      <c r="R152" s="158"/>
      <c r="S152" s="159"/>
      <c r="T152" s="160"/>
      <c r="U152" s="159"/>
    </row>
    <row r="153" spans="1:21" ht="12.75">
      <c r="A153" s="88"/>
      <c r="B153" s="112"/>
      <c r="C153" s="112"/>
      <c r="D153" s="88"/>
      <c r="E153" s="112"/>
      <c r="F153" s="153"/>
      <c r="G153" s="154"/>
      <c r="H153" s="155"/>
      <c r="I153" s="156"/>
      <c r="J153" s="157"/>
      <c r="K153" s="157"/>
      <c r="L153" s="157"/>
      <c r="M153" s="152"/>
      <c r="N153" s="112"/>
      <c r="O153" s="153"/>
      <c r="P153" s="154"/>
      <c r="Q153" s="155"/>
      <c r="R153" s="158"/>
      <c r="S153" s="159"/>
      <c r="T153" s="160"/>
      <c r="U153" s="159"/>
    </row>
    <row r="154" spans="1:21" ht="12.75">
      <c r="A154" s="88"/>
      <c r="B154" s="112"/>
      <c r="C154" s="112"/>
      <c r="D154" s="88"/>
      <c r="E154" s="112"/>
      <c r="F154" s="153"/>
      <c r="G154" s="154"/>
      <c r="H154" s="155"/>
      <c r="I154" s="156"/>
      <c r="J154" s="157"/>
      <c r="K154" s="157"/>
      <c r="L154" s="157"/>
      <c r="M154" s="152"/>
      <c r="N154" s="112"/>
      <c r="O154" s="153"/>
      <c r="P154" s="154"/>
      <c r="Q154" s="155"/>
      <c r="R154" s="158"/>
      <c r="S154" s="159"/>
      <c r="T154" s="160"/>
      <c r="U154" s="159"/>
    </row>
    <row r="155" spans="1:21" ht="12.75">
      <c r="A155" s="88"/>
      <c r="B155" s="112"/>
      <c r="C155" s="112"/>
      <c r="D155" s="88"/>
      <c r="E155" s="112"/>
      <c r="F155" s="153"/>
      <c r="G155" s="154"/>
      <c r="H155" s="155"/>
      <c r="I155" s="156"/>
      <c r="J155" s="157"/>
      <c r="K155" s="157"/>
      <c r="L155" s="157"/>
      <c r="M155" s="152"/>
      <c r="N155" s="112"/>
      <c r="O155" s="153"/>
      <c r="P155" s="154"/>
      <c r="Q155" s="155"/>
      <c r="R155" s="158"/>
      <c r="S155" s="159"/>
      <c r="T155" s="160"/>
      <c r="U155" s="159"/>
    </row>
    <row r="156" spans="1:21" ht="12.75">
      <c r="A156" s="88"/>
      <c r="B156" s="112"/>
      <c r="C156" s="112"/>
      <c r="D156" s="88"/>
      <c r="E156" s="112"/>
      <c r="F156" s="153"/>
      <c r="G156" s="154"/>
      <c r="H156" s="155"/>
      <c r="I156" s="156"/>
      <c r="J156" s="157"/>
      <c r="K156" s="157"/>
      <c r="L156" s="157"/>
      <c r="M156" s="152"/>
      <c r="N156" s="112"/>
      <c r="O156" s="153"/>
      <c r="P156" s="154"/>
      <c r="Q156" s="155"/>
      <c r="R156" s="158"/>
      <c r="S156" s="159"/>
      <c r="T156" s="160"/>
      <c r="U156" s="159"/>
    </row>
    <row r="157" spans="1:21" ht="12.75">
      <c r="A157" s="88"/>
      <c r="B157" s="112"/>
      <c r="C157" s="112"/>
      <c r="D157" s="88"/>
      <c r="E157" s="112"/>
      <c r="F157" s="153"/>
      <c r="G157" s="154"/>
      <c r="H157" s="155"/>
      <c r="I157" s="156"/>
      <c r="J157" s="157"/>
      <c r="K157" s="157"/>
      <c r="L157" s="157"/>
      <c r="M157" s="152"/>
      <c r="N157" s="112"/>
      <c r="O157" s="153"/>
      <c r="P157" s="154"/>
      <c r="Q157" s="155"/>
      <c r="R157" s="158"/>
      <c r="S157" s="159"/>
      <c r="T157" s="160"/>
      <c r="U157" s="159"/>
    </row>
    <row r="158" spans="1:21" ht="12.75">
      <c r="A158" s="88"/>
      <c r="B158" s="112"/>
      <c r="C158" s="112"/>
      <c r="D158" s="88"/>
      <c r="E158" s="112"/>
      <c r="F158" s="153"/>
      <c r="G158" s="154"/>
      <c r="H158" s="155"/>
      <c r="I158" s="156"/>
      <c r="J158" s="157"/>
      <c r="K158" s="157"/>
      <c r="L158" s="157"/>
      <c r="M158" s="152"/>
      <c r="N158" s="112"/>
      <c r="O158" s="153"/>
      <c r="P158" s="154"/>
      <c r="Q158" s="155"/>
      <c r="R158" s="158"/>
      <c r="S158" s="159"/>
      <c r="T158" s="160"/>
      <c r="U158" s="159"/>
    </row>
    <row r="159" spans="1:21" ht="12.75">
      <c r="A159" s="88"/>
      <c r="B159" s="112"/>
      <c r="C159" s="112"/>
      <c r="D159" s="88"/>
      <c r="E159" s="112"/>
      <c r="F159" s="153"/>
      <c r="G159" s="154"/>
      <c r="H159" s="155"/>
      <c r="I159" s="156"/>
      <c r="J159" s="157"/>
      <c r="K159" s="157"/>
      <c r="L159" s="157"/>
      <c r="M159" s="152"/>
      <c r="N159" s="112"/>
      <c r="O159" s="153"/>
      <c r="P159" s="154"/>
      <c r="Q159" s="155"/>
      <c r="R159" s="158"/>
      <c r="S159" s="159"/>
      <c r="T159" s="160"/>
      <c r="U159" s="159"/>
    </row>
    <row r="160" spans="1:21" ht="12.75">
      <c r="A160" s="88"/>
      <c r="B160" s="112"/>
      <c r="C160" s="112"/>
      <c r="D160" s="88"/>
      <c r="E160" s="112"/>
      <c r="F160" s="153"/>
      <c r="G160" s="154"/>
      <c r="H160" s="155"/>
      <c r="I160" s="156"/>
      <c r="J160" s="157"/>
      <c r="K160" s="157"/>
      <c r="L160" s="157"/>
      <c r="M160" s="152"/>
      <c r="N160" s="112"/>
      <c r="O160" s="153"/>
      <c r="P160" s="154"/>
      <c r="Q160" s="155"/>
      <c r="R160" s="158"/>
      <c r="S160" s="159"/>
      <c r="T160" s="160"/>
      <c r="U160" s="159"/>
    </row>
    <row r="161" spans="1:21" ht="12.75">
      <c r="A161" s="88"/>
      <c r="B161" s="112"/>
      <c r="C161" s="112"/>
      <c r="D161" s="88"/>
      <c r="E161" s="112"/>
      <c r="F161" s="153"/>
      <c r="G161" s="154"/>
      <c r="H161" s="155"/>
      <c r="I161" s="156"/>
      <c r="J161" s="157"/>
      <c r="K161" s="157"/>
      <c r="L161" s="157"/>
      <c r="M161" s="152"/>
      <c r="N161" s="112"/>
      <c r="O161" s="153"/>
      <c r="P161" s="154"/>
      <c r="Q161" s="155"/>
      <c r="R161" s="158"/>
      <c r="S161" s="159"/>
      <c r="T161" s="160"/>
      <c r="U161" s="159"/>
    </row>
    <row r="162" spans="1:21" ht="12.75">
      <c r="A162" s="88"/>
      <c r="B162" s="112"/>
      <c r="C162" s="112"/>
      <c r="D162" s="88"/>
      <c r="E162" s="112"/>
      <c r="F162" s="153"/>
      <c r="G162" s="154"/>
      <c r="H162" s="155"/>
      <c r="I162" s="156"/>
      <c r="J162" s="157"/>
      <c r="K162" s="157"/>
      <c r="L162" s="157"/>
      <c r="M162" s="152"/>
      <c r="N162" s="112"/>
      <c r="O162" s="153"/>
      <c r="P162" s="154"/>
      <c r="Q162" s="155"/>
      <c r="R162" s="158"/>
      <c r="S162" s="159"/>
      <c r="T162" s="160"/>
      <c r="U162" s="159"/>
    </row>
    <row r="163" spans="1:21" ht="12.75">
      <c r="A163" s="88"/>
      <c r="B163" s="112"/>
      <c r="C163" s="112"/>
      <c r="D163" s="88"/>
      <c r="E163" s="112"/>
      <c r="F163" s="153"/>
      <c r="G163" s="154"/>
      <c r="H163" s="155"/>
      <c r="I163" s="156"/>
      <c r="J163" s="157"/>
      <c r="K163" s="157"/>
      <c r="L163" s="157"/>
      <c r="M163" s="152"/>
      <c r="N163" s="112"/>
      <c r="O163" s="153"/>
      <c r="P163" s="154"/>
      <c r="Q163" s="155"/>
      <c r="R163" s="158"/>
      <c r="S163" s="159"/>
      <c r="T163" s="160"/>
      <c r="U163" s="159"/>
    </row>
    <row r="164" spans="1:21" ht="12.75">
      <c r="A164" s="88"/>
      <c r="B164" s="112"/>
      <c r="C164" s="112"/>
      <c r="D164" s="88"/>
      <c r="E164" s="112"/>
      <c r="F164" s="153"/>
      <c r="G164" s="154"/>
      <c r="H164" s="155"/>
      <c r="I164" s="156"/>
      <c r="J164" s="157"/>
      <c r="K164" s="157"/>
      <c r="L164" s="157"/>
      <c r="M164" s="152"/>
      <c r="N164" s="112"/>
      <c r="O164" s="153"/>
      <c r="P164" s="154"/>
      <c r="Q164" s="155"/>
      <c r="R164" s="158"/>
      <c r="S164" s="159"/>
      <c r="T164" s="160"/>
      <c r="U164" s="159"/>
    </row>
    <row r="165" spans="1:21" ht="12.75">
      <c r="A165" s="88"/>
      <c r="B165" s="112"/>
      <c r="C165" s="112"/>
      <c r="D165" s="88"/>
      <c r="E165" s="112"/>
      <c r="F165" s="153"/>
      <c r="G165" s="154"/>
      <c r="H165" s="155"/>
      <c r="I165" s="156"/>
      <c r="J165" s="157"/>
      <c r="K165" s="157"/>
      <c r="L165" s="157"/>
      <c r="M165" s="152"/>
      <c r="N165" s="112"/>
      <c r="O165" s="153"/>
      <c r="P165" s="154"/>
      <c r="Q165" s="155"/>
      <c r="R165" s="158"/>
      <c r="S165" s="159"/>
      <c r="T165" s="160"/>
      <c r="U165" s="159"/>
    </row>
    <row r="166" spans="1:21" ht="12.75">
      <c r="A166" s="88"/>
      <c r="B166" s="112"/>
      <c r="C166" s="112"/>
      <c r="D166" s="88"/>
      <c r="E166" s="112"/>
      <c r="F166" s="153"/>
      <c r="G166" s="154"/>
      <c r="H166" s="155"/>
      <c r="I166" s="156"/>
      <c r="J166" s="157"/>
      <c r="K166" s="157"/>
      <c r="L166" s="157"/>
      <c r="M166" s="152"/>
      <c r="N166" s="112"/>
      <c r="O166" s="153"/>
      <c r="P166" s="154"/>
      <c r="Q166" s="155"/>
      <c r="R166" s="158"/>
      <c r="S166" s="159"/>
      <c r="T166" s="160"/>
      <c r="U166" s="159"/>
    </row>
    <row r="167" spans="1:21" ht="12.75">
      <c r="A167" s="88"/>
      <c r="B167" s="112"/>
      <c r="C167" s="112"/>
      <c r="D167" s="88"/>
      <c r="E167" s="112"/>
      <c r="F167" s="153"/>
      <c r="G167" s="154"/>
      <c r="H167" s="155"/>
      <c r="I167" s="156"/>
      <c r="J167" s="157"/>
      <c r="K167" s="157"/>
      <c r="L167" s="157"/>
      <c r="M167" s="152"/>
      <c r="N167" s="112"/>
      <c r="O167" s="153"/>
      <c r="P167" s="154"/>
      <c r="Q167" s="155"/>
      <c r="R167" s="158"/>
      <c r="S167" s="159"/>
      <c r="T167" s="160"/>
      <c r="U167" s="159"/>
    </row>
    <row r="168" spans="1:21" ht="12.75">
      <c r="A168" s="88"/>
      <c r="B168" s="112"/>
      <c r="C168" s="112"/>
      <c r="D168" s="88"/>
      <c r="E168" s="112"/>
      <c r="F168" s="153"/>
      <c r="G168" s="154"/>
      <c r="H168" s="155"/>
      <c r="I168" s="156"/>
      <c r="J168" s="157"/>
      <c r="K168" s="157"/>
      <c r="L168" s="157"/>
      <c r="M168" s="152"/>
      <c r="N168" s="112"/>
      <c r="O168" s="153"/>
      <c r="P168" s="154"/>
      <c r="Q168" s="155"/>
      <c r="R168" s="158"/>
      <c r="S168" s="159"/>
      <c r="T168" s="160"/>
      <c r="U168" s="159"/>
    </row>
    <row r="169" spans="1:21" ht="12.75">
      <c r="A169" s="88"/>
      <c r="B169" s="112"/>
      <c r="C169" s="112"/>
      <c r="D169" s="88"/>
      <c r="E169" s="112"/>
      <c r="F169" s="153"/>
      <c r="G169" s="154"/>
      <c r="H169" s="155"/>
      <c r="I169" s="156"/>
      <c r="J169" s="157"/>
      <c r="K169" s="157"/>
      <c r="L169" s="157"/>
      <c r="M169" s="152"/>
      <c r="N169" s="112"/>
      <c r="O169" s="153"/>
      <c r="P169" s="154"/>
      <c r="Q169" s="155"/>
      <c r="R169" s="158"/>
      <c r="S169" s="159"/>
      <c r="T169" s="160"/>
      <c r="U169" s="159"/>
    </row>
    <row r="170" spans="1:21" ht="12.75">
      <c r="A170" s="88"/>
      <c r="B170" s="112"/>
      <c r="C170" s="112"/>
      <c r="D170" s="88"/>
      <c r="E170" s="112"/>
      <c r="F170" s="153"/>
      <c r="G170" s="154"/>
      <c r="H170" s="155"/>
      <c r="I170" s="156"/>
      <c r="J170" s="157"/>
      <c r="K170" s="157"/>
      <c r="L170" s="157"/>
      <c r="M170" s="152"/>
      <c r="N170" s="112"/>
      <c r="O170" s="153"/>
      <c r="P170" s="154"/>
      <c r="Q170" s="155"/>
      <c r="R170" s="158"/>
      <c r="S170" s="159"/>
      <c r="T170" s="160"/>
      <c r="U170" s="159"/>
    </row>
    <row r="171" spans="1:21" ht="12.75">
      <c r="A171" s="88"/>
      <c r="B171" s="112"/>
      <c r="C171" s="112"/>
      <c r="D171" s="88"/>
      <c r="E171" s="112"/>
      <c r="F171" s="153"/>
      <c r="G171" s="154"/>
      <c r="H171" s="155"/>
      <c r="I171" s="156"/>
      <c r="J171" s="157"/>
      <c r="K171" s="157"/>
      <c r="L171" s="157"/>
      <c r="M171" s="152"/>
      <c r="N171" s="112"/>
      <c r="O171" s="153"/>
      <c r="P171" s="154"/>
      <c r="Q171" s="155"/>
      <c r="R171" s="158"/>
      <c r="S171" s="159"/>
      <c r="T171" s="160"/>
      <c r="U171" s="159"/>
    </row>
    <row r="172" spans="1:21" ht="12.75">
      <c r="A172" s="88"/>
      <c r="B172" s="112"/>
      <c r="C172" s="112"/>
      <c r="D172" s="88"/>
      <c r="E172" s="112"/>
      <c r="F172" s="153"/>
      <c r="G172" s="154"/>
      <c r="H172" s="155"/>
      <c r="I172" s="156"/>
      <c r="J172" s="157"/>
      <c r="K172" s="157"/>
      <c r="L172" s="157"/>
      <c r="M172" s="152"/>
      <c r="N172" s="112"/>
      <c r="O172" s="153"/>
      <c r="P172" s="154"/>
      <c r="Q172" s="155"/>
      <c r="R172" s="158"/>
      <c r="S172" s="159"/>
      <c r="T172" s="160"/>
      <c r="U172" s="159"/>
    </row>
    <row r="173" spans="1:21" ht="12.75">
      <c r="A173" s="88"/>
      <c r="B173" s="112"/>
      <c r="C173" s="112"/>
      <c r="D173" s="88"/>
      <c r="E173" s="112"/>
      <c r="F173" s="153"/>
      <c r="G173" s="154"/>
      <c r="H173" s="155"/>
      <c r="I173" s="156"/>
      <c r="J173" s="157"/>
      <c r="K173" s="157"/>
      <c r="L173" s="157"/>
      <c r="M173" s="152"/>
      <c r="N173" s="112"/>
      <c r="O173" s="153"/>
      <c r="P173" s="154"/>
      <c r="Q173" s="155"/>
      <c r="R173" s="158"/>
      <c r="S173" s="159"/>
      <c r="T173" s="160"/>
      <c r="U173" s="159"/>
    </row>
    <row r="174" spans="1:21" ht="12.75">
      <c r="A174" s="88"/>
      <c r="B174" s="112"/>
      <c r="C174" s="112"/>
      <c r="D174" s="88"/>
      <c r="E174" s="112"/>
      <c r="F174" s="153"/>
      <c r="G174" s="154"/>
      <c r="H174" s="155"/>
      <c r="I174" s="156"/>
      <c r="J174" s="157"/>
      <c r="K174" s="157"/>
      <c r="L174" s="157"/>
      <c r="M174" s="152"/>
      <c r="N174" s="112"/>
      <c r="O174" s="153"/>
      <c r="P174" s="154"/>
      <c r="Q174" s="155"/>
      <c r="R174" s="158"/>
      <c r="S174" s="159"/>
      <c r="T174" s="160"/>
      <c r="U174" s="159"/>
    </row>
    <row r="175" spans="1:21" ht="12.75">
      <c r="A175" s="88"/>
      <c r="B175" s="112"/>
      <c r="C175" s="112"/>
      <c r="D175" s="88"/>
      <c r="E175" s="112"/>
      <c r="F175" s="153"/>
      <c r="G175" s="154"/>
      <c r="H175" s="155"/>
      <c r="I175" s="156"/>
      <c r="J175" s="157"/>
      <c r="K175" s="157"/>
      <c r="L175" s="157"/>
      <c r="M175" s="152"/>
      <c r="N175" s="112"/>
      <c r="O175" s="153"/>
      <c r="P175" s="154"/>
      <c r="Q175" s="155"/>
      <c r="R175" s="158"/>
      <c r="S175" s="159"/>
      <c r="T175" s="160"/>
      <c r="U175" s="159"/>
    </row>
    <row r="176" spans="1:21" ht="12.75">
      <c r="A176" s="88"/>
      <c r="B176" s="112"/>
      <c r="C176" s="112"/>
      <c r="D176" s="88"/>
      <c r="E176" s="112"/>
      <c r="F176" s="153"/>
      <c r="G176" s="154"/>
      <c r="H176" s="155"/>
      <c r="I176" s="156"/>
      <c r="J176" s="157"/>
      <c r="K176" s="157"/>
      <c r="L176" s="157"/>
      <c r="M176" s="152"/>
      <c r="N176" s="112"/>
      <c r="O176" s="153"/>
      <c r="P176" s="154"/>
      <c r="Q176" s="155"/>
      <c r="R176" s="158"/>
      <c r="S176" s="159"/>
      <c r="T176" s="160"/>
      <c r="U176" s="159"/>
    </row>
    <row r="177" spans="1:21" ht="12.75">
      <c r="A177" s="88"/>
      <c r="B177" s="112"/>
      <c r="C177" s="112"/>
      <c r="D177" s="88"/>
      <c r="E177" s="112"/>
      <c r="F177" s="153"/>
      <c r="G177" s="154"/>
      <c r="H177" s="155"/>
      <c r="I177" s="156"/>
      <c r="J177" s="157"/>
      <c r="K177" s="157"/>
      <c r="L177" s="157"/>
      <c r="M177" s="152"/>
      <c r="N177" s="112"/>
      <c r="O177" s="153"/>
      <c r="P177" s="154"/>
      <c r="Q177" s="155"/>
      <c r="R177" s="158"/>
      <c r="S177" s="159"/>
      <c r="T177" s="160"/>
      <c r="U177" s="159"/>
    </row>
    <row r="178" spans="1:21" ht="12.75">
      <c r="A178" s="88"/>
      <c r="B178" s="112"/>
      <c r="C178" s="112"/>
      <c r="D178" s="88"/>
      <c r="E178" s="112"/>
      <c r="F178" s="153"/>
      <c r="G178" s="154"/>
      <c r="H178" s="155"/>
      <c r="I178" s="156"/>
      <c r="J178" s="157"/>
      <c r="K178" s="157"/>
      <c r="L178" s="157"/>
      <c r="M178" s="152"/>
      <c r="N178" s="112"/>
      <c r="O178" s="153"/>
      <c r="P178" s="154"/>
      <c r="Q178" s="155"/>
      <c r="R178" s="158"/>
      <c r="S178" s="159"/>
      <c r="T178" s="160"/>
      <c r="U178" s="159"/>
    </row>
    <row r="179" spans="1:21" ht="12.75">
      <c r="A179" s="88"/>
      <c r="B179" s="112"/>
      <c r="C179" s="112"/>
      <c r="D179" s="88"/>
      <c r="E179" s="112"/>
      <c r="F179" s="153"/>
      <c r="G179" s="154"/>
      <c r="H179" s="155"/>
      <c r="I179" s="156"/>
      <c r="J179" s="157"/>
      <c r="K179" s="157"/>
      <c r="L179" s="157"/>
      <c r="M179" s="152"/>
      <c r="N179" s="112"/>
      <c r="O179" s="153"/>
      <c r="P179" s="154"/>
      <c r="Q179" s="155"/>
      <c r="R179" s="158"/>
      <c r="S179" s="159"/>
      <c r="T179" s="160"/>
      <c r="U179" s="159"/>
    </row>
    <row r="180" spans="1:21" ht="12.75">
      <c r="A180" s="88"/>
      <c r="B180" s="112"/>
      <c r="C180" s="112"/>
      <c r="D180" s="88"/>
      <c r="E180" s="112"/>
      <c r="F180" s="153"/>
      <c r="G180" s="154"/>
      <c r="H180" s="155"/>
      <c r="I180" s="156"/>
      <c r="J180" s="157"/>
      <c r="K180" s="157"/>
      <c r="L180" s="157"/>
      <c r="M180" s="152"/>
      <c r="N180" s="112"/>
      <c r="O180" s="153"/>
      <c r="P180" s="154"/>
      <c r="Q180" s="155"/>
      <c r="R180" s="158"/>
      <c r="S180" s="159"/>
      <c r="T180" s="160"/>
      <c r="U180" s="159"/>
    </row>
    <row r="181" spans="1:21" ht="12.75">
      <c r="A181" s="88"/>
      <c r="B181" s="112"/>
      <c r="C181" s="112"/>
      <c r="D181" s="88"/>
      <c r="E181" s="112"/>
      <c r="F181" s="153"/>
      <c r="G181" s="154"/>
      <c r="H181" s="155"/>
      <c r="I181" s="156"/>
      <c r="J181" s="157"/>
      <c r="K181" s="157"/>
      <c r="L181" s="157"/>
      <c r="M181" s="152"/>
      <c r="N181" s="112"/>
      <c r="O181" s="153"/>
      <c r="P181" s="154"/>
      <c r="Q181" s="155"/>
      <c r="R181" s="158"/>
      <c r="S181" s="159"/>
      <c r="T181" s="160"/>
      <c r="U181" s="159"/>
    </row>
    <row r="182" spans="1:21" ht="12.75">
      <c r="A182" s="88"/>
      <c r="B182" s="112"/>
      <c r="C182" s="112"/>
      <c r="D182" s="88"/>
      <c r="E182" s="112"/>
      <c r="F182" s="153"/>
      <c r="G182" s="154"/>
      <c r="H182" s="155"/>
      <c r="I182" s="156"/>
      <c r="J182" s="157"/>
      <c r="K182" s="157"/>
      <c r="L182" s="157"/>
      <c r="M182" s="152"/>
      <c r="N182" s="112"/>
      <c r="O182" s="153"/>
      <c r="P182" s="154"/>
      <c r="Q182" s="155"/>
      <c r="R182" s="158"/>
      <c r="S182" s="159"/>
      <c r="T182" s="160"/>
      <c r="U182" s="159"/>
    </row>
    <row r="183" spans="1:21" ht="12.75">
      <c r="A183" s="88"/>
      <c r="B183" s="112"/>
      <c r="C183" s="112"/>
      <c r="D183" s="88"/>
      <c r="E183" s="112"/>
      <c r="F183" s="153"/>
      <c r="G183" s="154"/>
      <c r="H183" s="155"/>
      <c r="I183" s="156"/>
      <c r="J183" s="157"/>
      <c r="K183" s="157"/>
      <c r="L183" s="157"/>
      <c r="M183" s="152"/>
      <c r="N183" s="112"/>
      <c r="O183" s="153"/>
      <c r="P183" s="154"/>
      <c r="Q183" s="155"/>
      <c r="R183" s="158"/>
      <c r="S183" s="159"/>
      <c r="T183" s="160"/>
      <c r="U183" s="159"/>
    </row>
    <row r="184" spans="1:21" ht="12.75">
      <c r="A184" s="88"/>
      <c r="B184" s="112"/>
      <c r="C184" s="112"/>
      <c r="D184" s="88"/>
      <c r="E184" s="112"/>
      <c r="F184" s="153"/>
      <c r="G184" s="154"/>
      <c r="H184" s="155"/>
      <c r="I184" s="156"/>
      <c r="J184" s="157"/>
      <c r="K184" s="157"/>
      <c r="L184" s="157"/>
      <c r="M184" s="152"/>
      <c r="N184" s="112"/>
      <c r="O184" s="153"/>
      <c r="P184" s="154"/>
      <c r="Q184" s="155"/>
      <c r="R184" s="158"/>
      <c r="S184" s="159"/>
      <c r="T184" s="160"/>
      <c r="U184" s="159"/>
    </row>
    <row r="185" spans="1:21" ht="12.75">
      <c r="A185" s="88"/>
      <c r="B185" s="112"/>
      <c r="C185" s="112"/>
      <c r="D185" s="88"/>
      <c r="E185" s="112"/>
      <c r="F185" s="153"/>
      <c r="G185" s="154"/>
      <c r="H185" s="155"/>
      <c r="I185" s="156"/>
      <c r="J185" s="157"/>
      <c r="K185" s="157"/>
      <c r="L185" s="157"/>
      <c r="M185" s="152"/>
      <c r="N185" s="112"/>
      <c r="O185" s="153"/>
      <c r="P185" s="154"/>
      <c r="Q185" s="155"/>
      <c r="R185" s="158"/>
      <c r="S185" s="159"/>
      <c r="T185" s="160"/>
      <c r="U185" s="159"/>
    </row>
    <row r="186" spans="1:21" ht="12.75">
      <c r="A186" s="88"/>
      <c r="B186" s="112"/>
      <c r="C186" s="112"/>
      <c r="D186" s="88"/>
      <c r="E186" s="112"/>
      <c r="F186" s="153"/>
      <c r="G186" s="154"/>
      <c r="H186" s="155"/>
      <c r="I186" s="156"/>
      <c r="J186" s="157"/>
      <c r="K186" s="157"/>
      <c r="L186" s="157"/>
      <c r="M186" s="152"/>
      <c r="N186" s="112"/>
      <c r="O186" s="153"/>
      <c r="P186" s="154"/>
      <c r="Q186" s="155"/>
      <c r="R186" s="158"/>
      <c r="S186" s="159"/>
      <c r="T186" s="160"/>
      <c r="U186" s="159"/>
    </row>
    <row r="187" spans="1:21" ht="12.75">
      <c r="A187" s="88"/>
      <c r="B187" s="112"/>
      <c r="C187" s="112"/>
      <c r="D187" s="88"/>
      <c r="E187" s="112"/>
      <c r="F187" s="153"/>
      <c r="G187" s="154"/>
      <c r="H187" s="155"/>
      <c r="I187" s="156"/>
      <c r="J187" s="157"/>
      <c r="K187" s="157"/>
      <c r="L187" s="157"/>
      <c r="M187" s="152"/>
      <c r="N187" s="112"/>
      <c r="O187" s="153"/>
      <c r="P187" s="154"/>
      <c r="Q187" s="155"/>
      <c r="R187" s="158"/>
      <c r="S187" s="159"/>
      <c r="T187" s="160"/>
      <c r="U187" s="159"/>
    </row>
    <row r="188" spans="1:21" ht="12.75">
      <c r="A188" s="88"/>
      <c r="B188" s="112"/>
      <c r="C188" s="112"/>
      <c r="D188" s="88"/>
      <c r="E188" s="112"/>
      <c r="F188" s="153"/>
      <c r="G188" s="154"/>
      <c r="H188" s="155"/>
      <c r="I188" s="156"/>
      <c r="J188" s="157"/>
      <c r="K188" s="157"/>
      <c r="L188" s="157"/>
      <c r="M188" s="152"/>
      <c r="N188" s="112"/>
      <c r="O188" s="153"/>
      <c r="P188" s="154"/>
      <c r="Q188" s="155"/>
      <c r="R188" s="158"/>
      <c r="S188" s="159"/>
      <c r="T188" s="160"/>
      <c r="U188" s="159"/>
    </row>
    <row r="189" spans="1:21" ht="12.75">
      <c r="A189" s="88"/>
      <c r="B189" s="112"/>
      <c r="C189" s="112"/>
      <c r="D189" s="88"/>
      <c r="E189" s="112"/>
      <c r="F189" s="153"/>
      <c r="G189" s="154"/>
      <c r="H189" s="155"/>
      <c r="I189" s="156"/>
      <c r="J189" s="157"/>
      <c r="K189" s="157"/>
      <c r="L189" s="157"/>
      <c r="M189" s="152"/>
      <c r="N189" s="112"/>
      <c r="O189" s="153"/>
      <c r="P189" s="154"/>
      <c r="Q189" s="155"/>
      <c r="R189" s="158"/>
      <c r="S189" s="159"/>
      <c r="T189" s="160"/>
      <c r="U189" s="159"/>
    </row>
    <row r="190" spans="1:21" ht="12.75">
      <c r="A190" s="88"/>
      <c r="B190" s="112"/>
      <c r="C190" s="112"/>
      <c r="D190" s="88"/>
      <c r="E190" s="112"/>
      <c r="F190" s="153"/>
      <c r="G190" s="154"/>
      <c r="H190" s="155"/>
      <c r="I190" s="156"/>
      <c r="J190" s="157"/>
      <c r="K190" s="157"/>
      <c r="L190" s="157"/>
      <c r="M190" s="152"/>
      <c r="N190" s="112"/>
      <c r="O190" s="153"/>
      <c r="P190" s="154"/>
      <c r="Q190" s="155"/>
      <c r="R190" s="158"/>
      <c r="S190" s="159"/>
      <c r="T190" s="160"/>
      <c r="U190" s="159"/>
    </row>
    <row r="191" spans="1:21" ht="12.75">
      <c r="A191" s="88"/>
      <c r="B191" s="112"/>
      <c r="C191" s="112"/>
      <c r="D191" s="88"/>
      <c r="E191" s="112"/>
      <c r="F191" s="153"/>
      <c r="G191" s="154"/>
      <c r="H191" s="155"/>
      <c r="I191" s="156"/>
      <c r="J191" s="157"/>
      <c r="K191" s="157"/>
      <c r="L191" s="157"/>
      <c r="M191" s="152"/>
      <c r="N191" s="112"/>
      <c r="O191" s="153"/>
      <c r="P191" s="154"/>
      <c r="Q191" s="155"/>
      <c r="R191" s="158"/>
      <c r="S191" s="159"/>
      <c r="T191" s="160"/>
      <c r="U191" s="159"/>
    </row>
    <row r="192" spans="1:21" ht="12.75">
      <c r="A192" s="88"/>
      <c r="B192" s="112"/>
      <c r="C192" s="112"/>
      <c r="D192" s="88"/>
      <c r="E192" s="112"/>
      <c r="F192" s="153"/>
      <c r="G192" s="154"/>
      <c r="H192" s="155"/>
      <c r="I192" s="156"/>
      <c r="J192" s="157"/>
      <c r="K192" s="157"/>
      <c r="L192" s="157"/>
      <c r="M192" s="152"/>
      <c r="N192" s="112"/>
      <c r="O192" s="153"/>
      <c r="P192" s="154"/>
      <c r="Q192" s="155"/>
      <c r="R192" s="158"/>
      <c r="S192" s="159"/>
      <c r="T192" s="160"/>
      <c r="U192" s="159"/>
    </row>
    <row r="193" spans="1:21" ht="12.75">
      <c r="A193" s="88"/>
      <c r="B193" s="112"/>
      <c r="C193" s="112"/>
      <c r="D193" s="88"/>
      <c r="E193" s="112"/>
      <c r="F193" s="153"/>
      <c r="G193" s="154"/>
      <c r="H193" s="155"/>
      <c r="I193" s="156"/>
      <c r="J193" s="157"/>
      <c r="K193" s="157"/>
      <c r="L193" s="157"/>
      <c r="M193" s="152"/>
      <c r="N193" s="112"/>
      <c r="O193" s="153"/>
      <c r="P193" s="154"/>
      <c r="Q193" s="155"/>
      <c r="R193" s="158"/>
      <c r="S193" s="159"/>
      <c r="T193" s="160"/>
      <c r="U193" s="159"/>
    </row>
    <row r="194" spans="1:21" ht="12.75">
      <c r="A194" s="88"/>
      <c r="B194" s="112"/>
      <c r="C194" s="112"/>
      <c r="D194" s="88"/>
      <c r="E194" s="112"/>
      <c r="F194" s="153"/>
      <c r="G194" s="154"/>
      <c r="H194" s="155"/>
      <c r="I194" s="156"/>
      <c r="J194" s="157"/>
      <c r="K194" s="157"/>
      <c r="L194" s="157"/>
      <c r="M194" s="152"/>
      <c r="N194" s="112"/>
      <c r="O194" s="153"/>
      <c r="P194" s="154"/>
      <c r="Q194" s="155"/>
      <c r="R194" s="158"/>
      <c r="S194" s="159"/>
      <c r="T194" s="160"/>
      <c r="U194" s="159"/>
    </row>
    <row r="195" spans="1:21" ht="12.75">
      <c r="A195" s="88"/>
      <c r="B195" s="112"/>
      <c r="C195" s="112"/>
      <c r="D195" s="88"/>
      <c r="E195" s="112"/>
      <c r="F195" s="153"/>
      <c r="G195" s="154"/>
      <c r="H195" s="155"/>
      <c r="I195" s="156"/>
      <c r="J195" s="157"/>
      <c r="K195" s="157"/>
      <c r="L195" s="157"/>
      <c r="M195" s="152"/>
      <c r="N195" s="112"/>
      <c r="O195" s="153"/>
      <c r="P195" s="154"/>
      <c r="Q195" s="155"/>
      <c r="R195" s="158"/>
      <c r="S195" s="159"/>
      <c r="T195" s="160"/>
      <c r="U195" s="159"/>
    </row>
    <row r="196" spans="1:21" ht="12.75">
      <c r="A196" s="88"/>
      <c r="B196" s="112"/>
      <c r="C196" s="112"/>
      <c r="D196" s="88"/>
      <c r="E196" s="112"/>
      <c r="F196" s="153"/>
      <c r="G196" s="154"/>
      <c r="H196" s="155"/>
      <c r="I196" s="156"/>
      <c r="J196" s="157"/>
      <c r="K196" s="157"/>
      <c r="L196" s="157"/>
      <c r="M196" s="152"/>
      <c r="N196" s="112"/>
      <c r="O196" s="153"/>
      <c r="P196" s="154"/>
      <c r="Q196" s="155"/>
      <c r="R196" s="158"/>
      <c r="S196" s="159"/>
      <c r="T196" s="160"/>
      <c r="U196" s="159"/>
    </row>
    <row r="197" spans="1:21" ht="12.75">
      <c r="A197" s="88"/>
      <c r="B197" s="112"/>
      <c r="C197" s="112"/>
      <c r="D197" s="88"/>
      <c r="E197" s="112"/>
      <c r="F197" s="153"/>
      <c r="G197" s="154"/>
      <c r="H197" s="155"/>
      <c r="I197" s="156"/>
      <c r="J197" s="157"/>
      <c r="K197" s="157"/>
      <c r="L197" s="157"/>
      <c r="M197" s="152"/>
      <c r="N197" s="112"/>
      <c r="O197" s="153"/>
      <c r="P197" s="154"/>
      <c r="Q197" s="155"/>
      <c r="R197" s="158"/>
      <c r="S197" s="159"/>
      <c r="T197" s="160"/>
      <c r="U197" s="159"/>
    </row>
    <row r="198" spans="1:21" ht="12.75">
      <c r="A198" s="88"/>
      <c r="B198" s="112"/>
      <c r="C198" s="112"/>
      <c r="D198" s="88"/>
      <c r="E198" s="112"/>
      <c r="F198" s="153"/>
      <c r="G198" s="154"/>
      <c r="H198" s="155"/>
      <c r="I198" s="156"/>
      <c r="J198" s="157"/>
      <c r="K198" s="157"/>
      <c r="L198" s="157"/>
      <c r="M198" s="152"/>
      <c r="N198" s="112"/>
      <c r="O198" s="153"/>
      <c r="P198" s="154"/>
      <c r="Q198" s="155"/>
      <c r="R198" s="158"/>
      <c r="S198" s="159"/>
      <c r="T198" s="160"/>
      <c r="U198" s="159"/>
    </row>
    <row r="199" spans="1:21" ht="12.75">
      <c r="A199" s="88"/>
      <c r="B199" s="112"/>
      <c r="C199" s="112"/>
      <c r="D199" s="88"/>
      <c r="E199" s="112"/>
      <c r="F199" s="153"/>
      <c r="G199" s="154"/>
      <c r="H199" s="155"/>
      <c r="I199" s="156"/>
      <c r="J199" s="157"/>
      <c r="K199" s="157"/>
      <c r="L199" s="157"/>
      <c r="M199" s="152"/>
      <c r="N199" s="112"/>
      <c r="O199" s="153"/>
      <c r="P199" s="154"/>
      <c r="Q199" s="155"/>
      <c r="R199" s="158"/>
      <c r="S199" s="159"/>
      <c r="T199" s="160"/>
      <c r="U199" s="159"/>
    </row>
    <row r="200" spans="1:21" ht="12.75">
      <c r="A200" s="88"/>
      <c r="B200" s="112"/>
      <c r="C200" s="112"/>
      <c r="D200" s="88"/>
      <c r="E200" s="112"/>
      <c r="F200" s="153"/>
      <c r="G200" s="154"/>
      <c r="H200" s="155"/>
      <c r="I200" s="156"/>
      <c r="J200" s="157"/>
      <c r="K200" s="157"/>
      <c r="L200" s="157"/>
      <c r="M200" s="152"/>
      <c r="N200" s="112"/>
      <c r="O200" s="153"/>
      <c r="P200" s="154"/>
      <c r="Q200" s="155"/>
      <c r="R200" s="158"/>
      <c r="S200" s="159"/>
      <c r="T200" s="160"/>
      <c r="U200" s="159"/>
    </row>
    <row r="201" spans="1:21" ht="12.75">
      <c r="A201" s="88"/>
      <c r="B201" s="112"/>
      <c r="C201" s="112"/>
      <c r="D201" s="88"/>
      <c r="E201" s="112"/>
      <c r="F201" s="153"/>
      <c r="G201" s="154"/>
      <c r="H201" s="155"/>
      <c r="I201" s="156"/>
      <c r="J201" s="157"/>
      <c r="K201" s="157"/>
      <c r="L201" s="157"/>
      <c r="M201" s="152"/>
      <c r="N201" s="112"/>
      <c r="O201" s="153"/>
      <c r="P201" s="154"/>
      <c r="Q201" s="155"/>
      <c r="R201" s="158"/>
      <c r="S201" s="159"/>
      <c r="T201" s="160"/>
      <c r="U201" s="159"/>
    </row>
    <row r="202" spans="1:21" ht="12.75">
      <c r="A202" s="88"/>
      <c r="B202" s="112"/>
      <c r="C202" s="112"/>
      <c r="D202" s="88"/>
      <c r="E202" s="112"/>
      <c r="F202" s="153"/>
      <c r="G202" s="154"/>
      <c r="H202" s="155"/>
      <c r="I202" s="156"/>
      <c r="J202" s="157"/>
      <c r="K202" s="157"/>
      <c r="L202" s="157"/>
      <c r="M202" s="152"/>
      <c r="N202" s="112"/>
      <c r="O202" s="153"/>
      <c r="P202" s="154"/>
      <c r="Q202" s="155"/>
      <c r="R202" s="158"/>
      <c r="S202" s="159"/>
      <c r="T202" s="160"/>
      <c r="U202" s="159"/>
    </row>
    <row r="203" spans="1:21" ht="12.75">
      <c r="A203" s="88"/>
      <c r="B203" s="112"/>
      <c r="C203" s="112"/>
      <c r="D203" s="88"/>
      <c r="E203" s="112"/>
      <c r="F203" s="153"/>
      <c r="G203" s="154"/>
      <c r="H203" s="155"/>
      <c r="I203" s="156"/>
      <c r="J203" s="157"/>
      <c r="K203" s="157"/>
      <c r="L203" s="157"/>
      <c r="M203" s="152"/>
      <c r="N203" s="112"/>
      <c r="O203" s="153"/>
      <c r="P203" s="154"/>
      <c r="Q203" s="155"/>
      <c r="R203" s="158"/>
      <c r="S203" s="159"/>
      <c r="T203" s="160"/>
      <c r="U203" s="159"/>
    </row>
    <row r="204" spans="1:21" ht="12.75">
      <c r="A204" s="88"/>
      <c r="B204" s="112"/>
      <c r="C204" s="112"/>
      <c r="D204" s="88"/>
      <c r="E204" s="112"/>
      <c r="F204" s="153"/>
      <c r="G204" s="154"/>
      <c r="H204" s="155"/>
      <c r="I204" s="156"/>
      <c r="J204" s="157"/>
      <c r="K204" s="157"/>
      <c r="L204" s="157"/>
      <c r="M204" s="152"/>
      <c r="N204" s="112"/>
      <c r="O204" s="153"/>
      <c r="P204" s="154"/>
      <c r="Q204" s="155"/>
      <c r="R204" s="158"/>
      <c r="S204" s="159"/>
      <c r="T204" s="160"/>
      <c r="U204" s="159"/>
    </row>
    <row r="205" spans="1:21" ht="12.75">
      <c r="A205" s="88"/>
      <c r="B205" s="112"/>
      <c r="C205" s="112"/>
      <c r="D205" s="88"/>
      <c r="E205" s="112"/>
      <c r="F205" s="153"/>
      <c r="G205" s="154"/>
      <c r="H205" s="155"/>
      <c r="I205" s="156"/>
      <c r="J205" s="157"/>
      <c r="K205" s="157"/>
      <c r="L205" s="157"/>
      <c r="M205" s="152"/>
      <c r="N205" s="112"/>
      <c r="O205" s="153"/>
      <c r="P205" s="154"/>
      <c r="Q205" s="155"/>
      <c r="R205" s="158"/>
      <c r="S205" s="159"/>
      <c r="T205" s="160"/>
      <c r="U205" s="159"/>
    </row>
    <row r="206" spans="1:21" ht="12.75">
      <c r="A206" s="88"/>
      <c r="B206" s="112"/>
      <c r="C206" s="112"/>
      <c r="D206" s="88"/>
      <c r="E206" s="112"/>
      <c r="F206" s="153"/>
      <c r="G206" s="154"/>
      <c r="H206" s="155"/>
      <c r="I206" s="156"/>
      <c r="J206" s="157"/>
      <c r="K206" s="157"/>
      <c r="L206" s="157"/>
      <c r="M206" s="152"/>
      <c r="N206" s="112"/>
      <c r="O206" s="153"/>
      <c r="P206" s="154"/>
      <c r="Q206" s="155"/>
      <c r="R206" s="158"/>
      <c r="S206" s="159"/>
      <c r="T206" s="160"/>
      <c r="U206" s="159"/>
    </row>
    <row r="207" spans="1:21" ht="12.75">
      <c r="A207" s="88"/>
      <c r="B207" s="112"/>
      <c r="C207" s="112"/>
      <c r="D207" s="88"/>
      <c r="E207" s="112"/>
      <c r="F207" s="153"/>
      <c r="G207" s="154"/>
      <c r="H207" s="155"/>
      <c r="I207" s="156"/>
      <c r="J207" s="157"/>
      <c r="K207" s="157"/>
      <c r="L207" s="157"/>
      <c r="M207" s="152"/>
      <c r="N207" s="112"/>
      <c r="O207" s="153"/>
      <c r="P207" s="154"/>
      <c r="Q207" s="155"/>
      <c r="R207" s="158"/>
      <c r="S207" s="159"/>
      <c r="T207" s="160"/>
      <c r="U207" s="159"/>
    </row>
    <row r="208" spans="1:21" ht="12.75">
      <c r="A208" s="88"/>
      <c r="B208" s="112"/>
      <c r="C208" s="112"/>
      <c r="D208" s="88"/>
      <c r="E208" s="112"/>
      <c r="F208" s="153"/>
      <c r="G208" s="154"/>
      <c r="H208" s="155"/>
      <c r="I208" s="156"/>
      <c r="J208" s="157"/>
      <c r="K208" s="157"/>
      <c r="L208" s="157"/>
      <c r="M208" s="152"/>
      <c r="N208" s="112"/>
      <c r="O208" s="153"/>
      <c r="P208" s="154"/>
      <c r="Q208" s="155"/>
      <c r="R208" s="158"/>
      <c r="S208" s="159"/>
      <c r="T208" s="160"/>
      <c r="U208" s="159"/>
    </row>
    <row r="209" spans="1:21" ht="12.75">
      <c r="A209" s="88"/>
      <c r="B209" s="112"/>
      <c r="C209" s="112"/>
      <c r="D209" s="88"/>
      <c r="E209" s="112"/>
      <c r="F209" s="153"/>
      <c r="G209" s="154"/>
      <c r="H209" s="155"/>
      <c r="I209" s="156"/>
      <c r="J209" s="157"/>
      <c r="K209" s="157"/>
      <c r="L209" s="157"/>
      <c r="M209" s="152"/>
      <c r="N209" s="112"/>
      <c r="O209" s="153"/>
      <c r="P209" s="154"/>
      <c r="Q209" s="155"/>
      <c r="R209" s="158"/>
      <c r="S209" s="159"/>
      <c r="T209" s="160"/>
      <c r="U209" s="159"/>
    </row>
    <row r="210" spans="1:21" ht="12.75">
      <c r="A210" s="88"/>
      <c r="B210" s="112"/>
      <c r="C210" s="112"/>
      <c r="D210" s="88"/>
      <c r="E210" s="112"/>
      <c r="F210" s="153"/>
      <c r="G210" s="154"/>
      <c r="H210" s="155"/>
      <c r="I210" s="156"/>
      <c r="J210" s="157"/>
      <c r="K210" s="157"/>
      <c r="L210" s="157"/>
      <c r="M210" s="152"/>
      <c r="N210" s="112"/>
      <c r="O210" s="153"/>
      <c r="P210" s="154"/>
      <c r="Q210" s="155"/>
      <c r="R210" s="158"/>
      <c r="S210" s="159"/>
      <c r="T210" s="160"/>
      <c r="U210" s="159"/>
    </row>
    <row r="211" spans="1:21" ht="12.75">
      <c r="A211" s="88"/>
      <c r="B211" s="112"/>
      <c r="C211" s="112"/>
      <c r="D211" s="88"/>
      <c r="E211" s="112"/>
      <c r="F211" s="153"/>
      <c r="G211" s="154"/>
      <c r="H211" s="155"/>
      <c r="I211" s="156"/>
      <c r="J211" s="157"/>
      <c r="K211" s="157"/>
      <c r="L211" s="157"/>
      <c r="M211" s="152"/>
      <c r="N211" s="112"/>
      <c r="O211" s="153"/>
      <c r="P211" s="154"/>
      <c r="Q211" s="155"/>
      <c r="R211" s="158"/>
      <c r="S211" s="159"/>
      <c r="T211" s="160"/>
      <c r="U211" s="159"/>
    </row>
    <row r="212" spans="1:21" ht="12.75">
      <c r="A212" s="88"/>
      <c r="B212" s="112"/>
      <c r="C212" s="112"/>
      <c r="D212" s="88"/>
      <c r="E212" s="112"/>
      <c r="F212" s="153"/>
      <c r="G212" s="154"/>
      <c r="H212" s="155"/>
      <c r="I212" s="156"/>
      <c r="J212" s="157"/>
      <c r="K212" s="157"/>
      <c r="L212" s="157"/>
      <c r="M212" s="152"/>
      <c r="N212" s="112"/>
      <c r="O212" s="153"/>
      <c r="P212" s="154"/>
      <c r="Q212" s="155"/>
      <c r="R212" s="158"/>
      <c r="S212" s="159"/>
      <c r="T212" s="160"/>
      <c r="U212" s="159"/>
    </row>
    <row r="213" spans="1:21" ht="12.75">
      <c r="A213" s="88"/>
      <c r="B213" s="112"/>
      <c r="C213" s="112"/>
      <c r="D213" s="88"/>
      <c r="E213" s="112"/>
      <c r="F213" s="153"/>
      <c r="G213" s="154"/>
      <c r="H213" s="155"/>
      <c r="I213" s="156"/>
      <c r="J213" s="157"/>
      <c r="K213" s="157"/>
      <c r="L213" s="157"/>
      <c r="M213" s="152"/>
      <c r="N213" s="112"/>
      <c r="O213" s="153"/>
      <c r="P213" s="154"/>
      <c r="Q213" s="155"/>
      <c r="R213" s="158"/>
      <c r="S213" s="159"/>
      <c r="T213" s="160"/>
      <c r="U213" s="159"/>
    </row>
    <row r="214" spans="1:21" ht="12.75">
      <c r="A214" s="88"/>
      <c r="B214" s="112"/>
      <c r="C214" s="112"/>
      <c r="D214" s="88"/>
      <c r="E214" s="112"/>
      <c r="F214" s="153"/>
      <c r="G214" s="154"/>
      <c r="H214" s="155"/>
      <c r="I214" s="156"/>
      <c r="J214" s="157"/>
      <c r="K214" s="157"/>
      <c r="L214" s="157"/>
      <c r="M214" s="152"/>
      <c r="N214" s="112"/>
      <c r="O214" s="153"/>
      <c r="P214" s="154"/>
      <c r="Q214" s="155"/>
      <c r="R214" s="158"/>
      <c r="S214" s="159"/>
      <c r="T214" s="160"/>
      <c r="U214" s="159"/>
    </row>
    <row r="215" spans="1:21" ht="12.75">
      <c r="A215" s="88"/>
      <c r="B215" s="112"/>
      <c r="C215" s="112"/>
      <c r="D215" s="88"/>
      <c r="E215" s="112"/>
      <c r="F215" s="153"/>
      <c r="G215" s="154"/>
      <c r="H215" s="155"/>
      <c r="I215" s="156"/>
      <c r="J215" s="157"/>
      <c r="K215" s="157"/>
      <c r="L215" s="157"/>
      <c r="M215" s="152"/>
      <c r="N215" s="112"/>
      <c r="O215" s="153"/>
      <c r="P215" s="154"/>
      <c r="Q215" s="155"/>
      <c r="R215" s="158"/>
      <c r="S215" s="159"/>
      <c r="T215" s="160"/>
      <c r="U215" s="159"/>
    </row>
    <row r="216" spans="1:21" ht="12.75">
      <c r="A216" s="88"/>
      <c r="B216" s="112"/>
      <c r="C216" s="112"/>
      <c r="D216" s="88"/>
      <c r="E216" s="112"/>
      <c r="F216" s="153"/>
      <c r="G216" s="154"/>
      <c r="H216" s="155"/>
      <c r="I216" s="156"/>
      <c r="J216" s="157"/>
      <c r="K216" s="157"/>
      <c r="L216" s="157"/>
      <c r="M216" s="152"/>
      <c r="N216" s="112"/>
      <c r="O216" s="153"/>
      <c r="P216" s="154"/>
      <c r="Q216" s="155"/>
      <c r="R216" s="158"/>
      <c r="S216" s="159"/>
      <c r="T216" s="160"/>
      <c r="U216" s="159"/>
    </row>
    <row r="217" spans="1:21" ht="12.75">
      <c r="A217" s="88"/>
      <c r="B217" s="112"/>
      <c r="C217" s="112"/>
      <c r="D217" s="88"/>
      <c r="E217" s="112"/>
      <c r="F217" s="153"/>
      <c r="G217" s="154"/>
      <c r="H217" s="155"/>
      <c r="I217" s="156"/>
      <c r="J217" s="157"/>
      <c r="K217" s="157"/>
      <c r="L217" s="157"/>
      <c r="M217" s="152"/>
      <c r="N217" s="112"/>
      <c r="O217" s="153"/>
      <c r="P217" s="154"/>
      <c r="Q217" s="155"/>
      <c r="R217" s="158"/>
      <c r="S217" s="159"/>
      <c r="T217" s="160"/>
      <c r="U217" s="159"/>
    </row>
    <row r="218" spans="1:21" ht="12.75">
      <c r="A218" s="88"/>
      <c r="B218" s="112"/>
      <c r="C218" s="112"/>
      <c r="D218" s="88"/>
      <c r="E218" s="112"/>
      <c r="F218" s="153"/>
      <c r="G218" s="154"/>
      <c r="H218" s="155"/>
      <c r="I218" s="156"/>
      <c r="J218" s="157"/>
      <c r="K218" s="157"/>
      <c r="L218" s="157"/>
      <c r="M218" s="152"/>
      <c r="N218" s="112"/>
      <c r="O218" s="153"/>
      <c r="P218" s="154"/>
      <c r="Q218" s="155"/>
      <c r="R218" s="158"/>
      <c r="S218" s="159"/>
      <c r="T218" s="160"/>
      <c r="U218" s="159"/>
    </row>
    <row r="219" spans="1:21" ht="12.75">
      <c r="A219" s="88"/>
      <c r="B219" s="112"/>
      <c r="C219" s="112"/>
      <c r="D219" s="88"/>
      <c r="E219" s="112"/>
      <c r="F219" s="153"/>
      <c r="G219" s="154"/>
      <c r="H219" s="155"/>
      <c r="I219" s="156"/>
      <c r="J219" s="157"/>
      <c r="K219" s="157"/>
      <c r="L219" s="157"/>
      <c r="M219" s="152"/>
      <c r="N219" s="112"/>
      <c r="O219" s="153"/>
      <c r="P219" s="154"/>
      <c r="Q219" s="155"/>
      <c r="R219" s="158"/>
      <c r="S219" s="159"/>
      <c r="T219" s="160"/>
      <c r="U219" s="159"/>
    </row>
    <row r="220" spans="1:21" ht="12.75">
      <c r="A220" s="88"/>
      <c r="B220" s="112"/>
      <c r="C220" s="112"/>
      <c r="D220" s="88"/>
      <c r="E220" s="112"/>
      <c r="F220" s="153"/>
      <c r="G220" s="154"/>
      <c r="H220" s="155"/>
      <c r="I220" s="156"/>
      <c r="J220" s="157"/>
      <c r="K220" s="157"/>
      <c r="L220" s="157"/>
      <c r="M220" s="152"/>
      <c r="N220" s="112"/>
      <c r="O220" s="153"/>
      <c r="P220" s="154"/>
      <c r="Q220" s="155"/>
      <c r="R220" s="158"/>
      <c r="S220" s="159"/>
      <c r="T220" s="160"/>
      <c r="U220" s="159"/>
    </row>
    <row r="221" spans="1:21" ht="12.75">
      <c r="A221" s="88"/>
      <c r="B221" s="112"/>
      <c r="C221" s="112"/>
      <c r="D221" s="88"/>
      <c r="E221" s="112"/>
      <c r="F221" s="153"/>
      <c r="G221" s="154"/>
      <c r="H221" s="155"/>
      <c r="I221" s="156"/>
      <c r="J221" s="157"/>
      <c r="K221" s="157"/>
      <c r="L221" s="157"/>
      <c r="M221" s="152"/>
      <c r="N221" s="112"/>
      <c r="O221" s="153"/>
      <c r="P221" s="154"/>
      <c r="Q221" s="155"/>
      <c r="R221" s="158"/>
      <c r="S221" s="159"/>
      <c r="T221" s="160"/>
      <c r="U221" s="159"/>
    </row>
    <row r="222" spans="1:21" ht="12.75">
      <c r="A222" s="88"/>
      <c r="B222" s="112"/>
      <c r="C222" s="112"/>
      <c r="D222" s="88"/>
      <c r="E222" s="112"/>
      <c r="F222" s="153"/>
      <c r="G222" s="154"/>
      <c r="H222" s="155"/>
      <c r="I222" s="156"/>
      <c r="J222" s="157"/>
      <c r="K222" s="157"/>
      <c r="L222" s="157"/>
      <c r="M222" s="152"/>
      <c r="N222" s="112"/>
      <c r="O222" s="153"/>
      <c r="P222" s="154"/>
      <c r="Q222" s="155"/>
      <c r="R222" s="158"/>
      <c r="S222" s="159"/>
      <c r="T222" s="160"/>
      <c r="U222" s="159"/>
    </row>
    <row r="223" spans="1:21" ht="12.75">
      <c r="A223" s="88"/>
      <c r="B223" s="112"/>
      <c r="C223" s="112"/>
      <c r="D223" s="88"/>
      <c r="E223" s="112"/>
      <c r="F223" s="153"/>
      <c r="G223" s="154"/>
      <c r="H223" s="155"/>
      <c r="I223" s="156"/>
      <c r="J223" s="157"/>
      <c r="K223" s="157"/>
      <c r="L223" s="157"/>
      <c r="M223" s="152"/>
      <c r="N223" s="112"/>
      <c r="O223" s="153"/>
      <c r="P223" s="154"/>
      <c r="Q223" s="155"/>
      <c r="R223" s="158"/>
      <c r="S223" s="159"/>
      <c r="T223" s="160"/>
      <c r="U223" s="159"/>
    </row>
    <row r="224" spans="1:21" ht="12.75">
      <c r="A224" s="88"/>
      <c r="B224" s="112"/>
      <c r="C224" s="112"/>
      <c r="D224" s="88"/>
      <c r="E224" s="112"/>
      <c r="F224" s="153"/>
      <c r="G224" s="154"/>
      <c r="H224" s="155"/>
      <c r="I224" s="156"/>
      <c r="J224" s="157"/>
      <c r="K224" s="157"/>
      <c r="L224" s="157"/>
      <c r="M224" s="152"/>
      <c r="N224" s="112"/>
      <c r="O224" s="153"/>
      <c r="P224" s="154"/>
      <c r="Q224" s="155"/>
      <c r="R224" s="158"/>
      <c r="S224" s="159"/>
      <c r="T224" s="160"/>
      <c r="U224" s="159"/>
    </row>
    <row r="225" spans="1:21" ht="12.75">
      <c r="A225" s="88"/>
      <c r="B225" s="112"/>
      <c r="C225" s="112"/>
      <c r="D225" s="88"/>
      <c r="E225" s="112"/>
      <c r="F225" s="153"/>
      <c r="G225" s="154"/>
      <c r="H225" s="155"/>
      <c r="I225" s="156"/>
      <c r="J225" s="157"/>
      <c r="K225" s="157"/>
      <c r="L225" s="157"/>
      <c r="M225" s="152"/>
      <c r="N225" s="112"/>
      <c r="O225" s="153"/>
      <c r="P225" s="154"/>
      <c r="Q225" s="155"/>
      <c r="R225" s="158"/>
      <c r="S225" s="159"/>
      <c r="T225" s="160"/>
      <c r="U225" s="159"/>
    </row>
    <row r="226" spans="1:21" ht="12.75">
      <c r="A226" s="88"/>
      <c r="B226" s="112"/>
      <c r="C226" s="112"/>
      <c r="D226" s="88"/>
      <c r="E226" s="112"/>
      <c r="F226" s="153"/>
      <c r="G226" s="154"/>
      <c r="H226" s="155"/>
      <c r="I226" s="156"/>
      <c r="J226" s="157"/>
      <c r="K226" s="157"/>
      <c r="L226" s="157"/>
      <c r="M226" s="152"/>
      <c r="N226" s="112"/>
      <c r="O226" s="153"/>
      <c r="P226" s="154"/>
      <c r="Q226" s="155"/>
      <c r="R226" s="158"/>
      <c r="S226" s="159"/>
      <c r="T226" s="160"/>
      <c r="U226" s="159"/>
    </row>
    <row r="227" spans="1:21" ht="12.75">
      <c r="A227" s="88"/>
      <c r="B227" s="112"/>
      <c r="C227" s="112"/>
      <c r="D227" s="88"/>
      <c r="E227" s="112"/>
      <c r="F227" s="153"/>
      <c r="G227" s="154"/>
      <c r="H227" s="155"/>
      <c r="I227" s="156"/>
      <c r="J227" s="157"/>
      <c r="K227" s="157"/>
      <c r="L227" s="157"/>
      <c r="M227" s="152"/>
      <c r="N227" s="112"/>
      <c r="O227" s="153"/>
      <c r="P227" s="154"/>
      <c r="Q227" s="155"/>
      <c r="R227" s="158"/>
      <c r="S227" s="159"/>
      <c r="T227" s="160"/>
      <c r="U227" s="159"/>
    </row>
    <row r="228" spans="1:21" ht="12.75">
      <c r="A228" s="88"/>
      <c r="B228" s="112"/>
      <c r="C228" s="112"/>
      <c r="D228" s="88"/>
      <c r="E228" s="112"/>
      <c r="F228" s="153"/>
      <c r="G228" s="154"/>
      <c r="H228" s="155"/>
      <c r="I228" s="156"/>
      <c r="J228" s="157"/>
      <c r="K228" s="157"/>
      <c r="L228" s="157"/>
      <c r="M228" s="152"/>
      <c r="N228" s="112"/>
      <c r="O228" s="153"/>
      <c r="P228" s="154"/>
      <c r="Q228" s="155"/>
      <c r="R228" s="158"/>
      <c r="S228" s="159"/>
      <c r="T228" s="160"/>
      <c r="U228" s="159"/>
    </row>
    <row r="229" spans="1:21" ht="12.75">
      <c r="A229" s="88"/>
      <c r="B229" s="112"/>
      <c r="C229" s="112"/>
      <c r="D229" s="88"/>
      <c r="E229" s="112"/>
      <c r="F229" s="153"/>
      <c r="G229" s="154"/>
      <c r="H229" s="155"/>
      <c r="I229" s="156"/>
      <c r="J229" s="157"/>
      <c r="K229" s="157"/>
      <c r="L229" s="157"/>
      <c r="M229" s="152"/>
      <c r="N229" s="112"/>
      <c r="O229" s="153"/>
      <c r="P229" s="154"/>
      <c r="Q229" s="155"/>
      <c r="R229" s="158"/>
      <c r="S229" s="159"/>
      <c r="T229" s="160"/>
      <c r="U229" s="159"/>
    </row>
    <row r="230" spans="1:21" ht="12.75">
      <c r="A230" s="88"/>
      <c r="B230" s="112"/>
      <c r="C230" s="112"/>
      <c r="D230" s="88"/>
      <c r="E230" s="112"/>
      <c r="F230" s="153"/>
      <c r="G230" s="154"/>
      <c r="H230" s="155"/>
      <c r="I230" s="156"/>
      <c r="J230" s="157"/>
      <c r="K230" s="157"/>
      <c r="L230" s="157"/>
      <c r="M230" s="152"/>
      <c r="N230" s="112"/>
      <c r="O230" s="153"/>
      <c r="P230" s="154"/>
      <c r="Q230" s="155"/>
      <c r="R230" s="158"/>
      <c r="S230" s="159"/>
      <c r="T230" s="160"/>
      <c r="U230" s="159"/>
    </row>
    <row r="231" spans="1:21" ht="12.75">
      <c r="A231" s="88"/>
      <c r="B231" s="112"/>
      <c r="C231" s="112"/>
      <c r="D231" s="88"/>
      <c r="E231" s="112"/>
      <c r="F231" s="153"/>
      <c r="G231" s="154"/>
      <c r="H231" s="155"/>
      <c r="I231" s="156"/>
      <c r="J231" s="157"/>
      <c r="K231" s="157"/>
      <c r="L231" s="157"/>
      <c r="M231" s="152"/>
      <c r="N231" s="112"/>
      <c r="O231" s="153"/>
      <c r="P231" s="154"/>
      <c r="Q231" s="155"/>
      <c r="R231" s="158"/>
      <c r="S231" s="159"/>
      <c r="T231" s="160"/>
      <c r="U231" s="159"/>
    </row>
    <row r="232" spans="1:21" ht="12.75">
      <c r="A232" s="88"/>
      <c r="B232" s="112"/>
      <c r="C232" s="112"/>
      <c r="D232" s="88"/>
      <c r="E232" s="112"/>
      <c r="F232" s="153"/>
      <c r="G232" s="154"/>
      <c r="H232" s="155"/>
      <c r="I232" s="156"/>
      <c r="J232" s="157"/>
      <c r="K232" s="157"/>
      <c r="L232" s="157"/>
      <c r="M232" s="152"/>
      <c r="N232" s="112"/>
      <c r="O232" s="153"/>
      <c r="P232" s="154"/>
      <c r="Q232" s="155"/>
      <c r="R232" s="158"/>
      <c r="S232" s="159"/>
      <c r="T232" s="160"/>
      <c r="U232" s="159"/>
    </row>
    <row r="233" spans="1:21" ht="12.75">
      <c r="A233" s="88"/>
      <c r="B233" s="112"/>
      <c r="C233" s="112"/>
      <c r="D233" s="88"/>
      <c r="E233" s="112"/>
      <c r="F233" s="153"/>
      <c r="G233" s="154"/>
      <c r="H233" s="155"/>
      <c r="I233" s="156"/>
      <c r="J233" s="157"/>
      <c r="K233" s="157"/>
      <c r="L233" s="157"/>
      <c r="M233" s="152"/>
      <c r="N233" s="112"/>
      <c r="O233" s="153"/>
      <c r="P233" s="154"/>
      <c r="Q233" s="155"/>
      <c r="R233" s="158"/>
      <c r="S233" s="159"/>
      <c r="T233" s="160"/>
      <c r="U233" s="159"/>
    </row>
    <row r="234" spans="1:21" ht="12.75">
      <c r="A234" s="88"/>
      <c r="B234" s="112"/>
      <c r="C234" s="112"/>
      <c r="D234" s="88"/>
      <c r="E234" s="112"/>
      <c r="F234" s="153"/>
      <c r="G234" s="154"/>
      <c r="H234" s="155"/>
      <c r="I234" s="156"/>
      <c r="J234" s="157"/>
      <c r="K234" s="157"/>
      <c r="L234" s="157"/>
      <c r="M234" s="152"/>
      <c r="N234" s="112"/>
      <c r="O234" s="153"/>
      <c r="P234" s="154"/>
      <c r="Q234" s="155"/>
      <c r="R234" s="158"/>
      <c r="S234" s="159"/>
      <c r="T234" s="160"/>
      <c r="U234" s="159"/>
    </row>
    <row r="235" spans="1:21" ht="12.75">
      <c r="A235" s="88"/>
      <c r="B235" s="112"/>
      <c r="C235" s="112"/>
      <c r="D235" s="88"/>
      <c r="E235" s="112"/>
      <c r="F235" s="153"/>
      <c r="G235" s="154"/>
      <c r="H235" s="155"/>
      <c r="I235" s="156"/>
      <c r="J235" s="157"/>
      <c r="K235" s="157"/>
      <c r="L235" s="157"/>
      <c r="M235" s="152"/>
      <c r="N235" s="112"/>
      <c r="O235" s="153"/>
      <c r="P235" s="154"/>
      <c r="Q235" s="155"/>
      <c r="R235" s="158"/>
      <c r="S235" s="159"/>
      <c r="T235" s="160"/>
      <c r="U235" s="159"/>
    </row>
    <row r="236" spans="1:21" ht="12.75">
      <c r="A236" s="88"/>
      <c r="B236" s="112"/>
      <c r="C236" s="112"/>
      <c r="D236" s="88"/>
      <c r="E236" s="112"/>
      <c r="F236" s="153"/>
      <c r="G236" s="154"/>
      <c r="H236" s="155"/>
      <c r="I236" s="156"/>
      <c r="J236" s="157"/>
      <c r="K236" s="157"/>
      <c r="L236" s="157"/>
      <c r="M236" s="152"/>
      <c r="N236" s="112"/>
      <c r="O236" s="153"/>
      <c r="P236" s="154"/>
      <c r="Q236" s="155"/>
      <c r="R236" s="158"/>
      <c r="S236" s="159"/>
      <c r="T236" s="160"/>
      <c r="U236" s="159"/>
    </row>
    <row r="237" spans="1:21" ht="12.75">
      <c r="A237" s="88"/>
      <c r="B237" s="112"/>
      <c r="C237" s="112"/>
      <c r="D237" s="88"/>
      <c r="E237" s="112"/>
      <c r="F237" s="153"/>
      <c r="G237" s="154"/>
      <c r="H237" s="155"/>
      <c r="I237" s="156"/>
      <c r="J237" s="157"/>
      <c r="K237" s="157"/>
      <c r="L237" s="157"/>
      <c r="M237" s="152"/>
      <c r="N237" s="112"/>
      <c r="O237" s="153"/>
      <c r="P237" s="154"/>
      <c r="Q237" s="155"/>
      <c r="R237" s="158"/>
      <c r="S237" s="159"/>
      <c r="T237" s="160"/>
      <c r="U237" s="159"/>
    </row>
    <row r="238" spans="1:21" ht="12.75">
      <c r="A238" s="88"/>
      <c r="B238" s="112"/>
      <c r="C238" s="112"/>
      <c r="D238" s="88"/>
      <c r="E238" s="112"/>
      <c r="F238" s="153"/>
      <c r="G238" s="154"/>
      <c r="H238" s="155"/>
      <c r="I238" s="156"/>
      <c r="J238" s="157"/>
      <c r="K238" s="157"/>
      <c r="L238" s="157"/>
      <c r="M238" s="152"/>
      <c r="N238" s="112"/>
      <c r="O238" s="153"/>
      <c r="P238" s="154"/>
      <c r="Q238" s="155"/>
      <c r="R238" s="158"/>
      <c r="S238" s="159"/>
      <c r="T238" s="160"/>
      <c r="U238" s="159"/>
    </row>
    <row r="239" spans="1:21" ht="12.75">
      <c r="A239" s="88"/>
      <c r="B239" s="112"/>
      <c r="C239" s="112"/>
      <c r="D239" s="88"/>
      <c r="E239" s="112"/>
      <c r="F239" s="153"/>
      <c r="G239" s="154"/>
      <c r="H239" s="155"/>
      <c r="I239" s="156"/>
      <c r="J239" s="157"/>
      <c r="K239" s="157"/>
      <c r="L239" s="157"/>
      <c r="M239" s="152"/>
      <c r="N239" s="112"/>
      <c r="O239" s="153"/>
      <c r="P239" s="154"/>
      <c r="Q239" s="155"/>
      <c r="R239" s="158"/>
      <c r="S239" s="159"/>
      <c r="T239" s="160"/>
      <c r="U239" s="159"/>
    </row>
    <row r="240" spans="1:21" ht="12.75">
      <c r="A240" s="88"/>
      <c r="B240" s="112"/>
      <c r="C240" s="112"/>
      <c r="D240" s="88"/>
      <c r="E240" s="112"/>
      <c r="F240" s="153"/>
      <c r="G240" s="154"/>
      <c r="H240" s="155"/>
      <c r="I240" s="156"/>
      <c r="J240" s="157"/>
      <c r="K240" s="157"/>
      <c r="L240" s="157"/>
      <c r="M240" s="152"/>
      <c r="N240" s="112"/>
      <c r="O240" s="153"/>
      <c r="P240" s="154"/>
      <c r="Q240" s="155"/>
      <c r="R240" s="158"/>
      <c r="S240" s="159"/>
      <c r="T240" s="160"/>
      <c r="U240" s="159"/>
    </row>
    <row r="241" spans="1:21" ht="12.75">
      <c r="A241" s="88"/>
      <c r="B241" s="112"/>
      <c r="C241" s="112"/>
      <c r="D241" s="88"/>
      <c r="E241" s="112"/>
      <c r="F241" s="153"/>
      <c r="G241" s="154"/>
      <c r="H241" s="155"/>
      <c r="I241" s="156"/>
      <c r="J241" s="157"/>
      <c r="K241" s="157"/>
      <c r="L241" s="157"/>
      <c r="M241" s="152"/>
      <c r="N241" s="112"/>
      <c r="O241" s="153"/>
      <c r="P241" s="154"/>
      <c r="Q241" s="155"/>
      <c r="R241" s="158"/>
      <c r="S241" s="159"/>
      <c r="T241" s="160"/>
      <c r="U241" s="159"/>
    </row>
    <row r="242" spans="1:21" ht="12.75">
      <c r="A242" s="88"/>
      <c r="B242" s="112"/>
      <c r="C242" s="112"/>
      <c r="D242" s="88"/>
      <c r="E242" s="112"/>
      <c r="F242" s="153"/>
      <c r="G242" s="154"/>
      <c r="H242" s="155"/>
      <c r="I242" s="156"/>
      <c r="J242" s="157"/>
      <c r="K242" s="157"/>
      <c r="L242" s="157"/>
      <c r="M242" s="152"/>
      <c r="N242" s="112"/>
      <c r="O242" s="153"/>
      <c r="P242" s="154"/>
      <c r="Q242" s="155"/>
      <c r="R242" s="158"/>
      <c r="S242" s="159"/>
      <c r="T242" s="160"/>
      <c r="U242" s="159"/>
    </row>
    <row r="243" spans="1:21" ht="12.75">
      <c r="A243" s="88"/>
      <c r="B243" s="112"/>
      <c r="C243" s="112"/>
      <c r="D243" s="88"/>
      <c r="E243" s="112"/>
      <c r="F243" s="153"/>
      <c r="G243" s="154"/>
      <c r="H243" s="155"/>
      <c r="I243" s="156"/>
      <c r="J243" s="157"/>
      <c r="K243" s="157"/>
      <c r="L243" s="157"/>
      <c r="M243" s="152"/>
      <c r="N243" s="112"/>
      <c r="O243" s="153"/>
      <c r="P243" s="154"/>
      <c r="Q243" s="155"/>
      <c r="R243" s="158"/>
      <c r="S243" s="159"/>
      <c r="T243" s="160"/>
      <c r="U243" s="159"/>
    </row>
    <row r="244" spans="1:21" ht="12.75">
      <c r="A244" s="88"/>
      <c r="B244" s="112"/>
      <c r="C244" s="112"/>
      <c r="D244" s="88"/>
      <c r="E244" s="112"/>
      <c r="F244" s="153"/>
      <c r="G244" s="154"/>
      <c r="H244" s="155"/>
      <c r="I244" s="156"/>
      <c r="J244" s="157"/>
      <c r="K244" s="157"/>
      <c r="L244" s="157"/>
      <c r="M244" s="152"/>
      <c r="N244" s="112"/>
      <c r="O244" s="153"/>
      <c r="P244" s="154"/>
      <c r="Q244" s="155"/>
      <c r="R244" s="158"/>
      <c r="S244" s="159"/>
      <c r="T244" s="160"/>
      <c r="U244" s="159"/>
    </row>
    <row r="245" spans="1:21" ht="12.75">
      <c r="A245" s="88"/>
      <c r="B245" s="112"/>
      <c r="C245" s="112"/>
      <c r="D245" s="88"/>
      <c r="E245" s="112"/>
      <c r="F245" s="153"/>
      <c r="G245" s="154"/>
      <c r="H245" s="155"/>
      <c r="I245" s="156"/>
      <c r="J245" s="157"/>
      <c r="K245" s="157"/>
      <c r="L245" s="157"/>
      <c r="M245" s="152"/>
      <c r="N245" s="112"/>
      <c r="O245" s="153"/>
      <c r="P245" s="154"/>
      <c r="Q245" s="155"/>
      <c r="R245" s="158"/>
      <c r="S245" s="159"/>
      <c r="T245" s="160"/>
      <c r="U245" s="159"/>
    </row>
    <row r="246" spans="1:21" ht="12.75">
      <c r="A246" s="88"/>
      <c r="B246" s="112"/>
      <c r="C246" s="112"/>
      <c r="D246" s="88"/>
      <c r="E246" s="112"/>
      <c r="F246" s="153"/>
      <c r="G246" s="154"/>
      <c r="H246" s="155"/>
      <c r="I246" s="156"/>
      <c r="J246" s="157"/>
      <c r="K246" s="157"/>
      <c r="L246" s="157"/>
      <c r="M246" s="152"/>
      <c r="N246" s="112"/>
      <c r="O246" s="153"/>
      <c r="P246" s="154"/>
      <c r="Q246" s="155"/>
      <c r="R246" s="158"/>
      <c r="S246" s="159"/>
      <c r="T246" s="160"/>
      <c r="U246" s="159"/>
    </row>
    <row r="247" spans="1:21" ht="12.75">
      <c r="A247" s="88"/>
      <c r="B247" s="112"/>
      <c r="C247" s="112"/>
      <c r="D247" s="88"/>
      <c r="E247" s="112"/>
      <c r="F247" s="153"/>
      <c r="G247" s="154"/>
      <c r="H247" s="155"/>
      <c r="I247" s="156"/>
      <c r="J247" s="157"/>
      <c r="K247" s="157"/>
      <c r="L247" s="157"/>
      <c r="M247" s="152"/>
      <c r="N247" s="112"/>
      <c r="O247" s="153"/>
      <c r="P247" s="154"/>
      <c r="Q247" s="155"/>
      <c r="R247" s="158"/>
      <c r="S247" s="159"/>
      <c r="T247" s="160"/>
      <c r="U247" s="159"/>
    </row>
    <row r="248" spans="1:21" ht="12.75">
      <c r="A248" s="88"/>
      <c r="B248" s="112"/>
      <c r="C248" s="112"/>
      <c r="D248" s="88"/>
      <c r="E248" s="112"/>
      <c r="F248" s="153"/>
      <c r="G248" s="154"/>
      <c r="H248" s="155"/>
      <c r="I248" s="156"/>
      <c r="J248" s="157"/>
      <c r="K248" s="157"/>
      <c r="L248" s="157"/>
      <c r="M248" s="152"/>
      <c r="N248" s="112"/>
      <c r="O248" s="153"/>
      <c r="P248" s="154"/>
      <c r="Q248" s="155"/>
      <c r="R248" s="158"/>
      <c r="S248" s="159"/>
      <c r="T248" s="160"/>
      <c r="U248" s="159"/>
    </row>
    <row r="249" spans="1:21" ht="12.75">
      <c r="A249" s="88"/>
      <c r="B249" s="112"/>
      <c r="C249" s="112"/>
      <c r="D249" s="88"/>
      <c r="E249" s="112"/>
      <c r="F249" s="153"/>
      <c r="G249" s="154"/>
      <c r="H249" s="155"/>
      <c r="I249" s="156"/>
      <c r="J249" s="157"/>
      <c r="K249" s="157"/>
      <c r="L249" s="157"/>
      <c r="M249" s="152"/>
      <c r="N249" s="112"/>
      <c r="O249" s="153"/>
      <c r="P249" s="154"/>
      <c r="Q249" s="155"/>
      <c r="R249" s="158"/>
      <c r="S249" s="159"/>
      <c r="T249" s="160"/>
      <c r="U249" s="159"/>
    </row>
    <row r="250" spans="1:21" ht="12.75">
      <c r="A250" s="88"/>
      <c r="B250" s="112"/>
      <c r="C250" s="112"/>
      <c r="D250" s="88"/>
      <c r="E250" s="112"/>
      <c r="F250" s="153"/>
      <c r="G250" s="154"/>
      <c r="H250" s="155"/>
      <c r="I250" s="156"/>
      <c r="J250" s="157"/>
      <c r="K250" s="157"/>
      <c r="L250" s="157"/>
      <c r="M250" s="152"/>
      <c r="N250" s="112"/>
      <c r="O250" s="153"/>
      <c r="P250" s="154"/>
      <c r="Q250" s="155"/>
      <c r="R250" s="158"/>
      <c r="S250" s="159"/>
      <c r="T250" s="160"/>
      <c r="U250" s="159"/>
    </row>
    <row r="251" spans="1:21" ht="12.75">
      <c r="A251" s="88"/>
      <c r="B251" s="112"/>
      <c r="C251" s="112"/>
      <c r="D251" s="88"/>
      <c r="E251" s="112"/>
      <c r="F251" s="153"/>
      <c r="G251" s="154"/>
      <c r="H251" s="155"/>
      <c r="I251" s="156"/>
      <c r="J251" s="157"/>
      <c r="K251" s="157"/>
      <c r="L251" s="157"/>
      <c r="M251" s="152"/>
      <c r="N251" s="112"/>
      <c r="O251" s="153"/>
      <c r="P251" s="154"/>
      <c r="Q251" s="155"/>
      <c r="R251" s="158"/>
      <c r="S251" s="159"/>
      <c r="T251" s="160"/>
      <c r="U251" s="159"/>
    </row>
    <row r="252" spans="1:21" ht="12.75">
      <c r="A252" s="88"/>
      <c r="B252" s="112"/>
      <c r="C252" s="112"/>
      <c r="D252" s="88"/>
      <c r="E252" s="112"/>
      <c r="F252" s="153"/>
      <c r="G252" s="154"/>
      <c r="H252" s="155"/>
      <c r="I252" s="156"/>
      <c r="J252" s="157"/>
      <c r="K252" s="157"/>
      <c r="L252" s="157"/>
      <c r="M252" s="152"/>
      <c r="N252" s="112"/>
      <c r="O252" s="153"/>
      <c r="P252" s="154"/>
      <c r="Q252" s="155"/>
      <c r="R252" s="158"/>
      <c r="S252" s="159"/>
      <c r="T252" s="160"/>
      <c r="U252" s="159"/>
    </row>
    <row r="253" spans="1:21" ht="12.75">
      <c r="A253" s="88"/>
      <c r="B253" s="112"/>
      <c r="C253" s="112"/>
      <c r="D253" s="88"/>
      <c r="E253" s="112"/>
      <c r="F253" s="153"/>
      <c r="G253" s="154"/>
      <c r="H253" s="155"/>
      <c r="I253" s="156"/>
      <c r="J253" s="157"/>
      <c r="K253" s="157"/>
      <c r="L253" s="157"/>
      <c r="M253" s="152"/>
      <c r="N253" s="112"/>
      <c r="O253" s="153"/>
      <c r="P253" s="154"/>
      <c r="Q253" s="155"/>
      <c r="R253" s="158"/>
      <c r="S253" s="159"/>
      <c r="T253" s="160"/>
      <c r="U253" s="159"/>
    </row>
    <row r="254" spans="1:21" ht="12.75">
      <c r="A254" s="88"/>
      <c r="B254" s="112"/>
      <c r="C254" s="112"/>
      <c r="D254" s="88"/>
      <c r="E254" s="112"/>
      <c r="F254" s="153"/>
      <c r="G254" s="154"/>
      <c r="H254" s="155"/>
      <c r="I254" s="156"/>
      <c r="J254" s="157"/>
      <c r="K254" s="157"/>
      <c r="L254" s="157"/>
      <c r="M254" s="152"/>
      <c r="N254" s="112"/>
      <c r="O254" s="153"/>
      <c r="P254" s="154"/>
      <c r="Q254" s="155"/>
      <c r="R254" s="158"/>
      <c r="S254" s="159"/>
      <c r="T254" s="160"/>
      <c r="U254" s="159"/>
    </row>
    <row r="255" spans="1:21" ht="12.75">
      <c r="A255" s="88"/>
      <c r="B255" s="112"/>
      <c r="C255" s="112"/>
      <c r="D255" s="88"/>
      <c r="E255" s="112"/>
      <c r="F255" s="153"/>
      <c r="G255" s="154"/>
      <c r="H255" s="155"/>
      <c r="I255" s="156"/>
      <c r="J255" s="157"/>
      <c r="K255" s="157"/>
      <c r="L255" s="157"/>
      <c r="M255" s="152"/>
      <c r="N255" s="112"/>
      <c r="O255" s="153"/>
      <c r="P255" s="154"/>
      <c r="Q255" s="155"/>
      <c r="R255" s="158"/>
      <c r="S255" s="159"/>
      <c r="T255" s="160"/>
      <c r="U255" s="159"/>
    </row>
    <row r="256" spans="1:21" ht="12.75">
      <c r="A256" s="88"/>
      <c r="B256" s="112"/>
      <c r="C256" s="112"/>
      <c r="D256" s="88"/>
      <c r="E256" s="112"/>
      <c r="F256" s="153"/>
      <c r="G256" s="154"/>
      <c r="H256" s="155"/>
      <c r="I256" s="156"/>
      <c r="J256" s="157"/>
      <c r="K256" s="157"/>
      <c r="L256" s="157"/>
      <c r="M256" s="152"/>
      <c r="N256" s="112"/>
      <c r="O256" s="153"/>
      <c r="P256" s="154"/>
      <c r="Q256" s="155"/>
      <c r="R256" s="158"/>
      <c r="S256" s="159"/>
      <c r="T256" s="160"/>
      <c r="U256" s="159"/>
    </row>
    <row r="257" spans="1:21" ht="12.75">
      <c r="A257" s="88"/>
      <c r="B257" s="112"/>
      <c r="C257" s="112"/>
      <c r="D257" s="88"/>
      <c r="E257" s="112"/>
      <c r="F257" s="153"/>
      <c r="G257" s="154"/>
      <c r="H257" s="155"/>
      <c r="I257" s="156"/>
      <c r="J257" s="157"/>
      <c r="K257" s="157"/>
      <c r="L257" s="157"/>
      <c r="M257" s="152"/>
      <c r="N257" s="112"/>
      <c r="O257" s="153"/>
      <c r="P257" s="154"/>
      <c r="Q257" s="155"/>
      <c r="R257" s="158"/>
      <c r="S257" s="159"/>
      <c r="T257" s="160"/>
      <c r="U257" s="159"/>
    </row>
    <row r="258" spans="1:21" ht="12.75">
      <c r="A258" s="88"/>
      <c r="B258" s="112"/>
      <c r="C258" s="112"/>
      <c r="D258" s="88"/>
      <c r="E258" s="112"/>
      <c r="F258" s="153"/>
      <c r="G258" s="154"/>
      <c r="H258" s="155"/>
      <c r="I258" s="156"/>
      <c r="J258" s="157"/>
      <c r="K258" s="157"/>
      <c r="L258" s="157"/>
      <c r="M258" s="152"/>
      <c r="N258" s="112"/>
      <c r="O258" s="153"/>
      <c r="P258" s="154"/>
      <c r="Q258" s="155"/>
      <c r="R258" s="158"/>
      <c r="S258" s="159"/>
      <c r="T258" s="160"/>
      <c r="U258" s="159"/>
    </row>
    <row r="259" spans="1:21" ht="12.75">
      <c r="A259" s="88"/>
      <c r="B259" s="112"/>
      <c r="C259" s="112"/>
      <c r="D259" s="88"/>
      <c r="E259" s="112"/>
      <c r="F259" s="153"/>
      <c r="G259" s="154"/>
      <c r="H259" s="155"/>
      <c r="I259" s="156"/>
      <c r="J259" s="157"/>
      <c r="K259" s="157"/>
      <c r="L259" s="157"/>
      <c r="M259" s="152"/>
      <c r="N259" s="112"/>
      <c r="O259" s="153"/>
      <c r="P259" s="154"/>
      <c r="Q259" s="155"/>
      <c r="R259" s="158"/>
      <c r="S259" s="159"/>
      <c r="T259" s="160"/>
      <c r="U259" s="159"/>
    </row>
    <row r="260" spans="1:21" ht="12.75">
      <c r="A260" s="88"/>
      <c r="B260" s="112"/>
      <c r="C260" s="112"/>
      <c r="D260" s="88"/>
      <c r="E260" s="112"/>
      <c r="F260" s="153"/>
      <c r="G260" s="154"/>
      <c r="H260" s="155"/>
      <c r="I260" s="156"/>
      <c r="J260" s="157"/>
      <c r="K260" s="157"/>
      <c r="L260" s="157"/>
      <c r="M260" s="152"/>
      <c r="N260" s="112"/>
      <c r="O260" s="153"/>
      <c r="P260" s="154"/>
      <c r="Q260" s="155"/>
      <c r="R260" s="158"/>
      <c r="S260" s="159"/>
      <c r="T260" s="160"/>
      <c r="U260" s="159"/>
    </row>
    <row r="261" spans="1:21" ht="12.75">
      <c r="A261" s="88"/>
      <c r="B261" s="112"/>
      <c r="C261" s="112"/>
      <c r="D261" s="88"/>
      <c r="E261" s="112"/>
      <c r="F261" s="153"/>
      <c r="G261" s="154"/>
      <c r="H261" s="155"/>
      <c r="I261" s="156"/>
      <c r="J261" s="157"/>
      <c r="K261" s="157"/>
      <c r="L261" s="157"/>
      <c r="M261" s="152"/>
      <c r="N261" s="112"/>
      <c r="O261" s="153"/>
      <c r="P261" s="154"/>
      <c r="Q261" s="155"/>
      <c r="R261" s="158"/>
      <c r="S261" s="159"/>
      <c r="T261" s="160"/>
      <c r="U261" s="159"/>
    </row>
    <row r="262" spans="1:21" ht="12.75">
      <c r="A262" s="88"/>
      <c r="B262" s="112"/>
      <c r="C262" s="112"/>
      <c r="D262" s="88"/>
      <c r="E262" s="112"/>
      <c r="F262" s="153"/>
      <c r="G262" s="154"/>
      <c r="H262" s="155"/>
      <c r="I262" s="156"/>
      <c r="J262" s="157"/>
      <c r="K262" s="157"/>
      <c r="L262" s="157"/>
      <c r="M262" s="152"/>
      <c r="N262" s="112"/>
      <c r="O262" s="153"/>
      <c r="P262" s="154"/>
      <c r="Q262" s="155"/>
      <c r="R262" s="158"/>
      <c r="S262" s="159"/>
      <c r="T262" s="160"/>
      <c r="U262" s="159"/>
    </row>
    <row r="263" spans="1:21" ht="12.75">
      <c r="A263" s="88"/>
      <c r="B263" s="112"/>
      <c r="C263" s="112"/>
      <c r="D263" s="88"/>
      <c r="E263" s="112"/>
      <c r="F263" s="153"/>
      <c r="G263" s="154"/>
      <c r="H263" s="155"/>
      <c r="I263" s="156"/>
      <c r="J263" s="157"/>
      <c r="K263" s="157"/>
      <c r="L263" s="157"/>
      <c r="M263" s="152"/>
      <c r="N263" s="112"/>
      <c r="O263" s="153"/>
      <c r="P263" s="154"/>
      <c r="Q263" s="155"/>
      <c r="R263" s="158"/>
      <c r="S263" s="159"/>
      <c r="T263" s="160"/>
      <c r="U263" s="159"/>
    </row>
    <row r="264" spans="1:21" ht="12.75">
      <c r="A264" s="88"/>
      <c r="B264" s="112"/>
      <c r="C264" s="112"/>
      <c r="D264" s="88"/>
      <c r="E264" s="112"/>
      <c r="F264" s="153"/>
      <c r="G264" s="154"/>
      <c r="H264" s="155"/>
      <c r="I264" s="156"/>
      <c r="J264" s="157"/>
      <c r="K264" s="157"/>
      <c r="L264" s="157"/>
      <c r="M264" s="152"/>
      <c r="N264" s="112"/>
      <c r="O264" s="153"/>
      <c r="P264" s="154"/>
      <c r="Q264" s="155"/>
      <c r="R264" s="158"/>
      <c r="S264" s="159"/>
      <c r="T264" s="160"/>
      <c r="U264" s="159"/>
    </row>
    <row r="265" spans="1:21" ht="12.75">
      <c r="A265" s="88"/>
      <c r="B265" s="112"/>
      <c r="C265" s="112"/>
      <c r="D265" s="88"/>
      <c r="E265" s="112"/>
      <c r="F265" s="153"/>
      <c r="G265" s="154"/>
      <c r="H265" s="155"/>
      <c r="I265" s="156"/>
      <c r="J265" s="157"/>
      <c r="K265" s="157"/>
      <c r="L265" s="157"/>
      <c r="M265" s="152"/>
      <c r="N265" s="112"/>
      <c r="O265" s="153"/>
      <c r="P265" s="154"/>
      <c r="Q265" s="155"/>
      <c r="R265" s="158"/>
      <c r="S265" s="159"/>
      <c r="T265" s="160"/>
      <c r="U265" s="159"/>
    </row>
    <row r="266" spans="1:21" ht="12.75">
      <c r="A266" s="88"/>
      <c r="B266" s="112"/>
      <c r="C266" s="112"/>
      <c r="D266" s="88"/>
      <c r="E266" s="112"/>
      <c r="F266" s="153"/>
      <c r="G266" s="154"/>
      <c r="H266" s="155"/>
      <c r="I266" s="156"/>
      <c r="J266" s="157"/>
      <c r="K266" s="157"/>
      <c r="L266" s="157"/>
      <c r="M266" s="152"/>
      <c r="N266" s="112"/>
      <c r="O266" s="153"/>
      <c r="P266" s="154"/>
      <c r="Q266" s="155"/>
      <c r="R266" s="158"/>
      <c r="S266" s="159"/>
      <c r="T266" s="160"/>
      <c r="U266" s="159"/>
    </row>
    <row r="267" spans="1:21" ht="12.75">
      <c r="A267" s="88"/>
      <c r="B267" s="112"/>
      <c r="C267" s="112"/>
      <c r="D267" s="88"/>
      <c r="E267" s="112"/>
      <c r="F267" s="153"/>
      <c r="G267" s="154"/>
      <c r="H267" s="155"/>
      <c r="I267" s="156"/>
      <c r="J267" s="157"/>
      <c r="K267" s="157"/>
      <c r="L267" s="157"/>
      <c r="M267" s="152"/>
      <c r="N267" s="112"/>
      <c r="O267" s="153"/>
      <c r="P267" s="154"/>
      <c r="Q267" s="155"/>
      <c r="R267" s="158"/>
      <c r="S267" s="159"/>
      <c r="T267" s="160"/>
      <c r="U267" s="159"/>
    </row>
    <row r="268" spans="1:21" ht="12.75">
      <c r="A268" s="88"/>
      <c r="B268" s="112"/>
      <c r="C268" s="112"/>
      <c r="D268" s="88"/>
      <c r="E268" s="112"/>
      <c r="F268" s="153"/>
      <c r="G268" s="154"/>
      <c r="H268" s="155"/>
      <c r="I268" s="156"/>
      <c r="J268" s="157"/>
      <c r="K268" s="157"/>
      <c r="L268" s="157"/>
      <c r="M268" s="152"/>
      <c r="N268" s="112"/>
      <c r="O268" s="153"/>
      <c r="P268" s="154"/>
      <c r="Q268" s="155"/>
      <c r="R268" s="158"/>
      <c r="S268" s="159"/>
      <c r="T268" s="160"/>
      <c r="U268" s="159"/>
    </row>
    <row r="269" spans="1:21" ht="12.75">
      <c r="A269" s="88"/>
      <c r="B269" s="112"/>
      <c r="C269" s="112"/>
      <c r="D269" s="88"/>
      <c r="E269" s="112"/>
      <c r="F269" s="153"/>
      <c r="G269" s="154"/>
      <c r="H269" s="155"/>
      <c r="I269" s="156"/>
      <c r="J269" s="157"/>
      <c r="K269" s="157"/>
      <c r="L269" s="157"/>
      <c r="M269" s="152"/>
      <c r="N269" s="112"/>
      <c r="O269" s="153"/>
      <c r="P269" s="154"/>
      <c r="Q269" s="155"/>
      <c r="R269" s="158"/>
      <c r="S269" s="159"/>
      <c r="T269" s="160"/>
      <c r="U269" s="159"/>
    </row>
    <row r="270" spans="1:21" ht="12.75">
      <c r="A270" s="88"/>
      <c r="B270" s="112"/>
      <c r="C270" s="112"/>
      <c r="D270" s="88"/>
      <c r="E270" s="112"/>
      <c r="F270" s="153"/>
      <c r="G270" s="154"/>
      <c r="H270" s="155"/>
      <c r="I270" s="156"/>
      <c r="J270" s="157"/>
      <c r="K270" s="157"/>
      <c r="L270" s="157"/>
      <c r="M270" s="152"/>
      <c r="N270" s="112"/>
      <c r="O270" s="153"/>
      <c r="P270" s="154"/>
      <c r="Q270" s="155"/>
      <c r="R270" s="158"/>
      <c r="S270" s="159"/>
      <c r="T270" s="160"/>
      <c r="U270" s="159"/>
    </row>
    <row r="271" spans="1:21" ht="12.75">
      <c r="A271" s="88"/>
      <c r="B271" s="112"/>
      <c r="C271" s="112"/>
      <c r="D271" s="88"/>
      <c r="E271" s="112"/>
      <c r="F271" s="153"/>
      <c r="G271" s="154"/>
      <c r="H271" s="155"/>
      <c r="I271" s="156"/>
      <c r="J271" s="157"/>
      <c r="K271" s="157"/>
      <c r="L271" s="157"/>
      <c r="M271" s="152"/>
      <c r="N271" s="112"/>
      <c r="O271" s="153"/>
      <c r="P271" s="154"/>
      <c r="Q271" s="155"/>
      <c r="R271" s="158"/>
      <c r="S271" s="159"/>
      <c r="T271" s="160"/>
      <c r="U271" s="159"/>
    </row>
    <row r="272" spans="1:21" ht="12.75">
      <c r="A272" s="88"/>
      <c r="B272" s="112"/>
      <c r="C272" s="112"/>
      <c r="D272" s="88"/>
      <c r="E272" s="112"/>
      <c r="F272" s="153"/>
      <c r="G272" s="154"/>
      <c r="H272" s="155"/>
      <c r="I272" s="156"/>
      <c r="J272" s="157"/>
      <c r="K272" s="157"/>
      <c r="L272" s="157"/>
      <c r="M272" s="152"/>
      <c r="N272" s="112"/>
      <c r="O272" s="153"/>
      <c r="P272" s="154"/>
      <c r="Q272" s="155"/>
      <c r="R272" s="158"/>
      <c r="S272" s="159"/>
      <c r="T272" s="160"/>
      <c r="U272" s="159"/>
    </row>
    <row r="273" spans="1:21" ht="12.75">
      <c r="A273" s="88"/>
      <c r="B273" s="112"/>
      <c r="C273" s="112"/>
      <c r="D273" s="88"/>
      <c r="E273" s="112"/>
      <c r="F273" s="153"/>
      <c r="G273" s="154"/>
      <c r="H273" s="155"/>
      <c r="I273" s="156"/>
      <c r="J273" s="157"/>
      <c r="K273" s="157"/>
      <c r="L273" s="157"/>
      <c r="M273" s="152"/>
      <c r="N273" s="112"/>
      <c r="O273" s="153"/>
      <c r="P273" s="154"/>
      <c r="Q273" s="155"/>
      <c r="R273" s="158"/>
      <c r="S273" s="159"/>
      <c r="T273" s="160"/>
      <c r="U273" s="159"/>
    </row>
    <row r="274" spans="1:21" ht="12.75">
      <c r="A274" s="88"/>
      <c r="B274" s="112"/>
      <c r="C274" s="112"/>
      <c r="D274" s="88"/>
      <c r="E274" s="112"/>
      <c r="F274" s="153"/>
      <c r="G274" s="154"/>
      <c r="H274" s="155"/>
      <c r="I274" s="156"/>
      <c r="J274" s="157"/>
      <c r="K274" s="157"/>
      <c r="L274" s="157"/>
      <c r="M274" s="152"/>
      <c r="N274" s="112"/>
      <c r="O274" s="153"/>
      <c r="P274" s="154"/>
      <c r="Q274" s="155"/>
      <c r="R274" s="158"/>
      <c r="S274" s="159"/>
      <c r="T274" s="160"/>
      <c r="U274" s="159"/>
    </row>
    <row r="275" spans="1:21" ht="12.75">
      <c r="A275" s="88"/>
      <c r="B275" s="112"/>
      <c r="C275" s="112"/>
      <c r="D275" s="88"/>
      <c r="E275" s="112"/>
      <c r="F275" s="153"/>
      <c r="G275" s="154"/>
      <c r="H275" s="155"/>
      <c r="I275" s="156"/>
      <c r="J275" s="157"/>
      <c r="K275" s="157"/>
      <c r="L275" s="157"/>
      <c r="M275" s="152"/>
      <c r="N275" s="112"/>
      <c r="O275" s="153"/>
      <c r="P275" s="154"/>
      <c r="Q275" s="155"/>
      <c r="R275" s="158"/>
      <c r="S275" s="159"/>
      <c r="T275" s="160"/>
      <c r="U275" s="159"/>
    </row>
    <row r="276" spans="1:21" ht="12.75">
      <c r="A276" s="88"/>
      <c r="B276" s="112"/>
      <c r="C276" s="112"/>
      <c r="D276" s="88"/>
      <c r="E276" s="112"/>
      <c r="F276" s="153"/>
      <c r="G276" s="154"/>
      <c r="H276" s="155"/>
      <c r="I276" s="156"/>
      <c r="J276" s="157"/>
      <c r="K276" s="157"/>
      <c r="L276" s="157"/>
      <c r="M276" s="152"/>
      <c r="N276" s="112"/>
      <c r="O276" s="153"/>
      <c r="P276" s="154"/>
      <c r="Q276" s="155"/>
      <c r="R276" s="158"/>
      <c r="S276" s="159"/>
      <c r="T276" s="160"/>
      <c r="U276" s="159"/>
    </row>
    <row r="277" spans="1:21" ht="12.75">
      <c r="A277" s="88"/>
      <c r="B277" s="112"/>
      <c r="C277" s="112"/>
      <c r="D277" s="88"/>
      <c r="E277" s="112"/>
      <c r="F277" s="153"/>
      <c r="G277" s="154"/>
      <c r="H277" s="155"/>
      <c r="I277" s="156"/>
      <c r="J277" s="157"/>
      <c r="K277" s="157"/>
      <c r="L277" s="157"/>
      <c r="M277" s="152"/>
      <c r="N277" s="112"/>
      <c r="O277" s="153"/>
      <c r="P277" s="154"/>
      <c r="Q277" s="155"/>
      <c r="R277" s="158"/>
      <c r="S277" s="159"/>
      <c r="T277" s="160"/>
      <c r="U277" s="159"/>
    </row>
    <row r="278" spans="1:21" ht="12.75">
      <c r="A278" s="88"/>
      <c r="B278" s="112"/>
      <c r="C278" s="112"/>
      <c r="D278" s="88"/>
      <c r="E278" s="112"/>
      <c r="F278" s="153"/>
      <c r="G278" s="154"/>
      <c r="H278" s="155"/>
      <c r="I278" s="156"/>
      <c r="J278" s="157"/>
      <c r="K278" s="157"/>
      <c r="L278" s="157"/>
      <c r="M278" s="152"/>
      <c r="N278" s="112"/>
      <c r="O278" s="153"/>
      <c r="P278" s="154"/>
      <c r="Q278" s="155"/>
      <c r="R278" s="158"/>
      <c r="S278" s="159"/>
      <c r="T278" s="160"/>
      <c r="U278" s="159"/>
    </row>
    <row r="279" spans="1:21" ht="12.75">
      <c r="A279" s="88"/>
      <c r="B279" s="112"/>
      <c r="C279" s="112"/>
      <c r="D279" s="88"/>
      <c r="E279" s="112"/>
      <c r="F279" s="153"/>
      <c r="G279" s="154"/>
      <c r="H279" s="155"/>
      <c r="I279" s="156"/>
      <c r="J279" s="157"/>
      <c r="K279" s="157"/>
      <c r="L279" s="157"/>
      <c r="M279" s="152"/>
      <c r="N279" s="112"/>
      <c r="O279" s="153"/>
      <c r="P279" s="154"/>
      <c r="Q279" s="155"/>
      <c r="R279" s="158"/>
      <c r="S279" s="159"/>
      <c r="T279" s="160"/>
      <c r="U279" s="159"/>
    </row>
    <row r="280" spans="1:21" ht="12.75">
      <c r="A280" s="88"/>
      <c r="B280" s="112"/>
      <c r="C280" s="112"/>
      <c r="D280" s="88"/>
      <c r="E280" s="112"/>
      <c r="F280" s="153"/>
      <c r="G280" s="154"/>
      <c r="H280" s="155"/>
      <c r="I280" s="156"/>
      <c r="J280" s="157"/>
      <c r="K280" s="157"/>
      <c r="L280" s="157"/>
      <c r="M280" s="152"/>
      <c r="N280" s="112"/>
      <c r="O280" s="153"/>
      <c r="P280" s="154"/>
      <c r="Q280" s="155"/>
      <c r="R280" s="158"/>
      <c r="S280" s="159"/>
      <c r="T280" s="160"/>
      <c r="U280" s="159"/>
    </row>
    <row r="281" spans="1:21" ht="12.75">
      <c r="A281" s="88"/>
      <c r="B281" s="112"/>
      <c r="C281" s="112"/>
      <c r="D281" s="88"/>
      <c r="E281" s="112"/>
      <c r="F281" s="153"/>
      <c r="G281" s="154"/>
      <c r="H281" s="155"/>
      <c r="I281" s="156"/>
      <c r="J281" s="157"/>
      <c r="K281" s="157"/>
      <c r="L281" s="157"/>
      <c r="M281" s="152"/>
      <c r="N281" s="112"/>
      <c r="O281" s="153"/>
      <c r="P281" s="154"/>
      <c r="Q281" s="155"/>
      <c r="R281" s="158"/>
      <c r="S281" s="159"/>
      <c r="T281" s="160"/>
      <c r="U281" s="159"/>
    </row>
    <row r="282" spans="1:21" ht="12.75">
      <c r="A282" s="88"/>
      <c r="B282" s="112"/>
      <c r="C282" s="112"/>
      <c r="D282" s="88"/>
      <c r="E282" s="112"/>
      <c r="F282" s="153"/>
      <c r="G282" s="154"/>
      <c r="H282" s="155"/>
      <c r="I282" s="156"/>
      <c r="J282" s="157"/>
      <c r="K282" s="157"/>
      <c r="L282" s="157"/>
      <c r="M282" s="152"/>
      <c r="N282" s="112"/>
      <c r="O282" s="153"/>
      <c r="P282" s="154"/>
      <c r="Q282" s="155"/>
      <c r="R282" s="158"/>
      <c r="S282" s="159"/>
      <c r="T282" s="160"/>
      <c r="U282" s="159"/>
    </row>
    <row r="283" spans="1:21" ht="12.75">
      <c r="A283" s="88"/>
      <c r="B283" s="112"/>
      <c r="C283" s="112"/>
      <c r="D283" s="88"/>
      <c r="E283" s="112"/>
      <c r="F283" s="153"/>
      <c r="G283" s="154"/>
      <c r="H283" s="155"/>
      <c r="I283" s="156"/>
      <c r="J283" s="157"/>
      <c r="K283" s="157"/>
      <c r="L283" s="157"/>
      <c r="M283" s="152"/>
      <c r="N283" s="112"/>
      <c r="O283" s="153"/>
      <c r="P283" s="154"/>
      <c r="Q283" s="155"/>
      <c r="R283" s="158"/>
      <c r="S283" s="159"/>
      <c r="T283" s="160"/>
      <c r="U283" s="159"/>
    </row>
    <row r="284" spans="1:21" ht="12.75">
      <c r="A284" s="88"/>
      <c r="B284" s="112"/>
      <c r="C284" s="112"/>
      <c r="D284" s="88"/>
      <c r="E284" s="112"/>
      <c r="F284" s="153"/>
      <c r="G284" s="154"/>
      <c r="H284" s="155"/>
      <c r="I284" s="156"/>
      <c r="J284" s="157"/>
      <c r="K284" s="157"/>
      <c r="L284" s="157"/>
      <c r="M284" s="152"/>
      <c r="N284" s="112"/>
      <c r="O284" s="153"/>
      <c r="P284" s="154"/>
      <c r="Q284" s="155"/>
      <c r="R284" s="158"/>
      <c r="S284" s="159"/>
      <c r="T284" s="160"/>
      <c r="U284" s="159"/>
    </row>
    <row r="285" spans="1:21" ht="12.75">
      <c r="A285" s="88"/>
      <c r="B285" s="112"/>
      <c r="C285" s="112"/>
      <c r="D285" s="88"/>
      <c r="E285" s="112"/>
      <c r="F285" s="153"/>
      <c r="G285" s="154"/>
      <c r="H285" s="155"/>
      <c r="I285" s="156"/>
      <c r="J285" s="157"/>
      <c r="K285" s="157"/>
      <c r="L285" s="157"/>
      <c r="M285" s="152"/>
      <c r="N285" s="112"/>
      <c r="O285" s="153"/>
      <c r="P285" s="154"/>
      <c r="Q285" s="155"/>
      <c r="R285" s="158"/>
      <c r="S285" s="159"/>
      <c r="T285" s="160"/>
      <c r="U285" s="159"/>
    </row>
    <row r="286" spans="1:21" ht="12.75">
      <c r="A286" s="88"/>
      <c r="B286" s="112"/>
      <c r="C286" s="112"/>
      <c r="D286" s="88"/>
      <c r="E286" s="112"/>
      <c r="F286" s="153"/>
      <c r="G286" s="154"/>
      <c r="H286" s="155"/>
      <c r="I286" s="156"/>
      <c r="J286" s="157"/>
      <c r="K286" s="157"/>
      <c r="L286" s="157"/>
      <c r="M286" s="152"/>
      <c r="N286" s="112"/>
      <c r="O286" s="153"/>
      <c r="P286" s="154"/>
      <c r="Q286" s="155"/>
      <c r="R286" s="158"/>
      <c r="S286" s="159"/>
      <c r="T286" s="160"/>
      <c r="U286" s="159"/>
    </row>
    <row r="287" spans="1:21" ht="12.75">
      <c r="A287" s="88"/>
      <c r="B287" s="112"/>
      <c r="C287" s="112"/>
      <c r="D287" s="88"/>
      <c r="E287" s="112"/>
      <c r="F287" s="153"/>
      <c r="G287" s="154"/>
      <c r="H287" s="155"/>
      <c r="I287" s="156"/>
      <c r="J287" s="157"/>
      <c r="K287" s="157"/>
      <c r="L287" s="157"/>
      <c r="M287" s="152"/>
      <c r="N287" s="112"/>
      <c r="O287" s="153"/>
      <c r="P287" s="154"/>
      <c r="Q287" s="155"/>
      <c r="R287" s="158"/>
      <c r="S287" s="159"/>
      <c r="T287" s="160"/>
      <c r="U287" s="159"/>
    </row>
    <row r="288" spans="1:21" ht="12.75">
      <c r="A288" s="88"/>
      <c r="B288" s="112"/>
      <c r="C288" s="112"/>
      <c r="D288" s="88"/>
      <c r="E288" s="112"/>
      <c r="F288" s="153"/>
      <c r="G288" s="154"/>
      <c r="H288" s="155"/>
      <c r="I288" s="156"/>
      <c r="J288" s="157"/>
      <c r="K288" s="157"/>
      <c r="L288" s="157"/>
      <c r="M288" s="152"/>
      <c r="N288" s="112"/>
      <c r="O288" s="153"/>
      <c r="P288" s="154"/>
      <c r="Q288" s="155"/>
      <c r="R288" s="158"/>
      <c r="S288" s="159"/>
      <c r="T288" s="160"/>
      <c r="U288" s="159"/>
    </row>
    <row r="289" spans="1:21" ht="12.75">
      <c r="A289" s="88"/>
      <c r="B289" s="112"/>
      <c r="C289" s="112"/>
      <c r="D289" s="88"/>
      <c r="E289" s="112"/>
      <c r="F289" s="153"/>
      <c r="G289" s="154"/>
      <c r="H289" s="155"/>
      <c r="I289" s="156"/>
      <c r="J289" s="157"/>
      <c r="K289" s="157"/>
      <c r="L289" s="157"/>
      <c r="M289" s="152"/>
      <c r="N289" s="112"/>
      <c r="O289" s="153"/>
      <c r="P289" s="154"/>
      <c r="Q289" s="155"/>
      <c r="R289" s="158"/>
      <c r="S289" s="159"/>
      <c r="T289" s="160"/>
      <c r="U289" s="159"/>
    </row>
    <row r="290" spans="1:21" ht="12.75">
      <c r="A290" s="88"/>
      <c r="B290" s="112"/>
      <c r="C290" s="112"/>
      <c r="D290" s="88"/>
      <c r="E290" s="112"/>
      <c r="F290" s="153"/>
      <c r="G290" s="154"/>
      <c r="H290" s="155"/>
      <c r="I290" s="156"/>
      <c r="J290" s="157"/>
      <c r="K290" s="157"/>
      <c r="L290" s="157"/>
      <c r="M290" s="152"/>
      <c r="N290" s="112"/>
      <c r="O290" s="153"/>
      <c r="P290" s="154"/>
      <c r="Q290" s="155"/>
      <c r="R290" s="158"/>
      <c r="S290" s="159"/>
      <c r="T290" s="160"/>
      <c r="U290" s="159"/>
    </row>
    <row r="291" spans="1:21" ht="12.75">
      <c r="A291" s="88"/>
      <c r="B291" s="112"/>
      <c r="C291" s="112"/>
      <c r="D291" s="88"/>
      <c r="E291" s="112"/>
      <c r="F291" s="153"/>
      <c r="G291" s="154"/>
      <c r="H291" s="155"/>
      <c r="I291" s="156"/>
      <c r="J291" s="157"/>
      <c r="K291" s="157"/>
      <c r="L291" s="157"/>
      <c r="M291" s="152"/>
      <c r="N291" s="112"/>
      <c r="O291" s="153"/>
      <c r="P291" s="154"/>
      <c r="Q291" s="155"/>
      <c r="R291" s="158"/>
      <c r="S291" s="159"/>
      <c r="T291" s="160"/>
      <c r="U291" s="159"/>
    </row>
    <row r="292" spans="1:21" ht="12.75">
      <c r="A292" s="88"/>
      <c r="B292" s="112"/>
      <c r="C292" s="112"/>
      <c r="D292" s="88"/>
      <c r="E292" s="112"/>
      <c r="F292" s="153"/>
      <c r="G292" s="154"/>
      <c r="H292" s="155"/>
      <c r="I292" s="156"/>
      <c r="J292" s="157"/>
      <c r="K292" s="157"/>
      <c r="L292" s="157"/>
      <c r="M292" s="152"/>
      <c r="N292" s="112"/>
      <c r="O292" s="153"/>
      <c r="P292" s="154"/>
      <c r="Q292" s="155"/>
      <c r="R292" s="158"/>
      <c r="S292" s="159"/>
      <c r="T292" s="160"/>
      <c r="U292" s="159"/>
    </row>
    <row r="293" spans="1:21" ht="12.75">
      <c r="A293" s="88"/>
      <c r="B293" s="112"/>
      <c r="C293" s="112"/>
      <c r="D293" s="88"/>
      <c r="E293" s="112"/>
      <c r="F293" s="153"/>
      <c r="G293" s="154"/>
      <c r="H293" s="155"/>
      <c r="I293" s="156"/>
      <c r="J293" s="157"/>
      <c r="K293" s="157"/>
      <c r="L293" s="157"/>
      <c r="M293" s="152"/>
      <c r="N293" s="112"/>
      <c r="O293" s="153"/>
      <c r="P293" s="154"/>
      <c r="Q293" s="155"/>
      <c r="R293" s="158"/>
      <c r="S293" s="159"/>
      <c r="T293" s="160"/>
      <c r="U293" s="159"/>
    </row>
    <row r="294" spans="1:21" ht="12.75">
      <c r="A294" s="88"/>
      <c r="B294" s="112"/>
      <c r="C294" s="112"/>
      <c r="D294" s="88"/>
      <c r="E294" s="112"/>
      <c r="F294" s="153"/>
      <c r="G294" s="154"/>
      <c r="H294" s="155"/>
      <c r="I294" s="156"/>
      <c r="J294" s="157"/>
      <c r="K294" s="157"/>
      <c r="L294" s="157"/>
      <c r="M294" s="152"/>
      <c r="N294" s="112"/>
      <c r="O294" s="153"/>
      <c r="P294" s="154"/>
      <c r="Q294" s="155"/>
      <c r="R294" s="158"/>
      <c r="S294" s="159"/>
      <c r="T294" s="160"/>
      <c r="U294" s="159"/>
    </row>
    <row r="295" spans="1:21" ht="12.75">
      <c r="A295" s="88"/>
      <c r="B295" s="112"/>
      <c r="C295" s="112"/>
      <c r="D295" s="88"/>
      <c r="E295" s="112"/>
      <c r="F295" s="153"/>
      <c r="G295" s="154"/>
      <c r="H295" s="155"/>
      <c r="I295" s="156"/>
      <c r="J295" s="157"/>
      <c r="K295" s="157"/>
      <c r="L295" s="157"/>
      <c r="M295" s="152"/>
      <c r="N295" s="112"/>
      <c r="O295" s="153"/>
      <c r="P295" s="154"/>
      <c r="Q295" s="155"/>
      <c r="R295" s="158"/>
      <c r="S295" s="159"/>
      <c r="T295" s="160"/>
      <c r="U295" s="159"/>
    </row>
    <row r="296" spans="1:21" ht="12.75">
      <c r="A296" s="88"/>
      <c r="B296" s="112"/>
      <c r="C296" s="112"/>
      <c r="D296" s="88"/>
      <c r="E296" s="112"/>
      <c r="F296" s="153"/>
      <c r="G296" s="154"/>
      <c r="H296" s="155"/>
      <c r="I296" s="156"/>
      <c r="J296" s="157"/>
      <c r="K296" s="157"/>
      <c r="L296" s="157"/>
      <c r="M296" s="152"/>
      <c r="N296" s="112"/>
      <c r="O296" s="153"/>
      <c r="P296" s="154"/>
      <c r="Q296" s="155"/>
      <c r="R296" s="158"/>
      <c r="S296" s="159"/>
      <c r="T296" s="160"/>
      <c r="U296" s="159"/>
    </row>
    <row r="297" spans="1:21" ht="12.75">
      <c r="A297" s="88"/>
      <c r="B297" s="112"/>
      <c r="C297" s="112"/>
      <c r="D297" s="88"/>
      <c r="E297" s="112"/>
      <c r="F297" s="153"/>
      <c r="G297" s="154"/>
      <c r="H297" s="155"/>
      <c r="I297" s="156"/>
      <c r="J297" s="157"/>
      <c r="K297" s="157"/>
      <c r="L297" s="157"/>
      <c r="M297" s="152"/>
      <c r="N297" s="112"/>
      <c r="O297" s="153"/>
      <c r="P297" s="154"/>
      <c r="Q297" s="155"/>
      <c r="R297" s="158"/>
      <c r="S297" s="159"/>
      <c r="T297" s="160"/>
      <c r="U297" s="159"/>
    </row>
    <row r="298" spans="1:21" ht="12.75">
      <c r="A298" s="88"/>
      <c r="B298" s="112"/>
      <c r="C298" s="112"/>
      <c r="D298" s="88"/>
      <c r="E298" s="112"/>
      <c r="F298" s="153"/>
      <c r="G298" s="154"/>
      <c r="H298" s="155"/>
      <c r="I298" s="156"/>
      <c r="J298" s="157"/>
      <c r="K298" s="157"/>
      <c r="L298" s="157"/>
      <c r="M298" s="152"/>
      <c r="N298" s="112"/>
      <c r="O298" s="153"/>
      <c r="P298" s="154"/>
      <c r="Q298" s="155"/>
      <c r="R298" s="158"/>
      <c r="S298" s="159"/>
      <c r="T298" s="160"/>
      <c r="U298" s="159"/>
    </row>
    <row r="299" spans="1:21" ht="12.75">
      <c r="A299" s="88"/>
      <c r="B299" s="112"/>
      <c r="C299" s="112"/>
      <c r="D299" s="88"/>
      <c r="E299" s="112"/>
      <c r="F299" s="153"/>
      <c r="G299" s="154"/>
      <c r="H299" s="155"/>
      <c r="I299" s="156"/>
      <c r="J299" s="157"/>
      <c r="K299" s="157"/>
      <c r="L299" s="157"/>
      <c r="M299" s="152"/>
      <c r="N299" s="112"/>
      <c r="O299" s="153"/>
      <c r="P299" s="154"/>
      <c r="Q299" s="155"/>
      <c r="R299" s="158"/>
      <c r="S299" s="159"/>
      <c r="T299" s="160"/>
      <c r="U299" s="159"/>
    </row>
    <row r="300" spans="1:21" ht="12.75">
      <c r="A300" s="88"/>
      <c r="B300" s="112"/>
      <c r="C300" s="112"/>
      <c r="D300" s="88"/>
      <c r="E300" s="112"/>
      <c r="F300" s="153"/>
      <c r="G300" s="154"/>
      <c r="H300" s="155"/>
      <c r="I300" s="156"/>
      <c r="J300" s="157"/>
      <c r="K300" s="157"/>
      <c r="L300" s="157"/>
      <c r="M300" s="152"/>
      <c r="N300" s="112"/>
      <c r="O300" s="153"/>
      <c r="P300" s="154"/>
      <c r="Q300" s="155"/>
      <c r="R300" s="158"/>
      <c r="S300" s="159"/>
      <c r="T300" s="160"/>
      <c r="U300" s="159"/>
    </row>
    <row r="301" spans="1:21" ht="12.75">
      <c r="A301" s="88"/>
      <c r="B301" s="112"/>
      <c r="C301" s="112"/>
      <c r="D301" s="88"/>
      <c r="E301" s="112"/>
      <c r="F301" s="153"/>
      <c r="G301" s="154"/>
      <c r="H301" s="155"/>
      <c r="I301" s="156"/>
      <c r="J301" s="157"/>
      <c r="K301" s="157"/>
      <c r="L301" s="157"/>
      <c r="M301" s="152"/>
      <c r="N301" s="112"/>
      <c r="O301" s="153"/>
      <c r="P301" s="154"/>
      <c r="Q301" s="155"/>
      <c r="R301" s="158"/>
      <c r="S301" s="159"/>
      <c r="T301" s="160"/>
      <c r="U301" s="159"/>
    </row>
    <row r="302" spans="1:21" ht="12.75">
      <c r="A302" s="88"/>
      <c r="B302" s="112"/>
      <c r="C302" s="112"/>
      <c r="D302" s="88"/>
      <c r="E302" s="112"/>
      <c r="F302" s="153"/>
      <c r="G302" s="154"/>
      <c r="H302" s="155"/>
      <c r="I302" s="156"/>
      <c r="J302" s="157"/>
      <c r="K302" s="157"/>
      <c r="L302" s="157"/>
      <c r="M302" s="152"/>
      <c r="N302" s="112"/>
      <c r="O302" s="153"/>
      <c r="P302" s="154"/>
      <c r="Q302" s="155"/>
      <c r="R302" s="158"/>
      <c r="S302" s="159"/>
      <c r="T302" s="160"/>
      <c r="U302" s="159"/>
    </row>
    <row r="303" spans="1:21" ht="12.75">
      <c r="A303" s="88"/>
      <c r="B303" s="112"/>
      <c r="C303" s="112"/>
      <c r="D303" s="88"/>
      <c r="E303" s="112"/>
      <c r="F303" s="153"/>
      <c r="G303" s="154"/>
      <c r="H303" s="155"/>
      <c r="I303" s="156"/>
      <c r="J303" s="157"/>
      <c r="K303" s="157"/>
      <c r="L303" s="157"/>
      <c r="M303" s="152"/>
      <c r="N303" s="112"/>
      <c r="O303" s="153"/>
      <c r="P303" s="154"/>
      <c r="Q303" s="155"/>
      <c r="R303" s="158"/>
      <c r="S303" s="159"/>
      <c r="T303" s="160"/>
      <c r="U303" s="159"/>
    </row>
    <row r="304" spans="1:21" ht="12.75">
      <c r="A304" s="88"/>
      <c r="B304" s="112"/>
      <c r="C304" s="112"/>
      <c r="D304" s="88"/>
      <c r="E304" s="112"/>
      <c r="F304" s="153"/>
      <c r="G304" s="154"/>
      <c r="H304" s="155"/>
      <c r="I304" s="156"/>
      <c r="J304" s="157"/>
      <c r="K304" s="157"/>
      <c r="L304" s="157"/>
      <c r="M304" s="152"/>
      <c r="N304" s="112"/>
      <c r="O304" s="153"/>
      <c r="P304" s="154"/>
      <c r="Q304" s="155"/>
      <c r="R304" s="158"/>
      <c r="S304" s="159"/>
      <c r="T304" s="160"/>
      <c r="U304" s="159"/>
    </row>
    <row r="305" spans="1:21" ht="12.75">
      <c r="A305" s="88"/>
      <c r="B305" s="112"/>
      <c r="C305" s="112"/>
      <c r="D305" s="88"/>
      <c r="E305" s="112"/>
      <c r="F305" s="153"/>
      <c r="G305" s="154"/>
      <c r="H305" s="155"/>
      <c r="I305" s="156"/>
      <c r="J305" s="157"/>
      <c r="K305" s="157"/>
      <c r="L305" s="157"/>
      <c r="M305" s="152"/>
      <c r="N305" s="112"/>
      <c r="O305" s="153"/>
      <c r="P305" s="154"/>
      <c r="Q305" s="155"/>
      <c r="R305" s="158"/>
      <c r="S305" s="159"/>
      <c r="T305" s="160"/>
      <c r="U305" s="159"/>
    </row>
    <row r="306" spans="1:21" ht="12.75">
      <c r="A306" s="88"/>
      <c r="B306" s="112"/>
      <c r="C306" s="112"/>
      <c r="D306" s="88"/>
      <c r="E306" s="112"/>
      <c r="F306" s="153"/>
      <c r="G306" s="154"/>
      <c r="H306" s="155"/>
      <c r="I306" s="156"/>
      <c r="J306" s="157"/>
      <c r="K306" s="157"/>
      <c r="L306" s="157"/>
      <c r="M306" s="152"/>
      <c r="N306" s="112"/>
      <c r="O306" s="153"/>
      <c r="P306" s="154"/>
      <c r="Q306" s="155"/>
      <c r="R306" s="158"/>
      <c r="S306" s="159"/>
      <c r="T306" s="160"/>
      <c r="U306" s="159"/>
    </row>
    <row r="307" spans="1:21" ht="12.75">
      <c r="A307" s="88"/>
      <c r="B307" s="112"/>
      <c r="C307" s="112"/>
      <c r="D307" s="88"/>
      <c r="E307" s="112"/>
      <c r="F307" s="153"/>
      <c r="G307" s="154"/>
      <c r="H307" s="155"/>
      <c r="I307" s="156"/>
      <c r="J307" s="157"/>
      <c r="K307" s="157"/>
      <c r="L307" s="157"/>
      <c r="M307" s="152"/>
      <c r="N307" s="112"/>
      <c r="O307" s="153"/>
      <c r="P307" s="154"/>
      <c r="Q307" s="155"/>
      <c r="R307" s="158"/>
      <c r="S307" s="159"/>
      <c r="T307" s="160"/>
      <c r="U307" s="159"/>
    </row>
    <row r="308" spans="1:21" ht="12.75">
      <c r="A308" s="88"/>
      <c r="B308" s="112"/>
      <c r="C308" s="112"/>
      <c r="D308" s="88"/>
      <c r="E308" s="112"/>
      <c r="F308" s="153"/>
      <c r="G308" s="154"/>
      <c r="H308" s="155"/>
      <c r="I308" s="156"/>
      <c r="J308" s="157"/>
      <c r="K308" s="157"/>
      <c r="L308" s="157"/>
      <c r="M308" s="152"/>
      <c r="N308" s="112"/>
      <c r="O308" s="153"/>
      <c r="P308" s="154"/>
      <c r="Q308" s="155"/>
      <c r="R308" s="158"/>
      <c r="S308" s="159"/>
      <c r="T308" s="160"/>
      <c r="U308" s="159"/>
    </row>
    <row r="309" spans="1:21" ht="12.75">
      <c r="A309" s="88"/>
      <c r="B309" s="112"/>
      <c r="C309" s="112"/>
      <c r="D309" s="88"/>
      <c r="E309" s="112"/>
      <c r="F309" s="153"/>
      <c r="G309" s="154"/>
      <c r="H309" s="155"/>
      <c r="I309" s="156"/>
      <c r="J309" s="157"/>
      <c r="K309" s="157"/>
      <c r="L309" s="157"/>
      <c r="M309" s="152"/>
      <c r="N309" s="112"/>
      <c r="O309" s="153"/>
      <c r="P309" s="154"/>
      <c r="Q309" s="155"/>
      <c r="R309" s="158"/>
      <c r="S309" s="159"/>
      <c r="T309" s="160"/>
      <c r="U309" s="159"/>
    </row>
    <row r="310" spans="1:21" ht="12.75">
      <c r="A310" s="88"/>
      <c r="B310" s="112"/>
      <c r="C310" s="112"/>
      <c r="D310" s="88"/>
      <c r="E310" s="112"/>
      <c r="F310" s="153"/>
      <c r="G310" s="154"/>
      <c r="H310" s="155"/>
      <c r="I310" s="156"/>
      <c r="J310" s="157"/>
      <c r="K310" s="157"/>
      <c r="L310" s="157"/>
      <c r="M310" s="152"/>
      <c r="N310" s="112"/>
      <c r="O310" s="153"/>
      <c r="P310" s="154"/>
      <c r="Q310" s="155"/>
      <c r="R310" s="158"/>
      <c r="S310" s="159"/>
      <c r="T310" s="160"/>
      <c r="U310" s="159"/>
    </row>
    <row r="311" spans="1:21" ht="12.75">
      <c r="A311" s="88"/>
      <c r="B311" s="112"/>
      <c r="C311" s="112"/>
      <c r="D311" s="88"/>
      <c r="E311" s="112"/>
      <c r="F311" s="153"/>
      <c r="G311" s="154"/>
      <c r="H311" s="155"/>
      <c r="I311" s="156"/>
      <c r="J311" s="157"/>
      <c r="K311" s="157"/>
      <c r="L311" s="157"/>
      <c r="M311" s="152"/>
      <c r="N311" s="112"/>
      <c r="O311" s="153"/>
      <c r="P311" s="154"/>
      <c r="Q311" s="155"/>
      <c r="R311" s="158"/>
      <c r="S311" s="159"/>
      <c r="T311" s="160"/>
      <c r="U311" s="159"/>
    </row>
    <row r="312" spans="1:21" ht="12.75">
      <c r="A312" s="88"/>
      <c r="B312" s="112"/>
      <c r="C312" s="112"/>
      <c r="D312" s="88"/>
      <c r="E312" s="112"/>
      <c r="F312" s="153"/>
      <c r="G312" s="154"/>
      <c r="H312" s="155"/>
      <c r="I312" s="156"/>
      <c r="J312" s="157"/>
      <c r="K312" s="157"/>
      <c r="L312" s="157"/>
      <c r="M312" s="152"/>
      <c r="N312" s="112"/>
      <c r="O312" s="153"/>
      <c r="P312" s="154"/>
      <c r="Q312" s="155"/>
      <c r="R312" s="158"/>
      <c r="S312" s="159"/>
      <c r="T312" s="160"/>
      <c r="U312" s="159"/>
    </row>
    <row r="313" spans="1:21" ht="12.75">
      <c r="A313" s="88"/>
      <c r="B313" s="112"/>
      <c r="C313" s="112"/>
      <c r="D313" s="88"/>
      <c r="E313" s="112"/>
      <c r="F313" s="153"/>
      <c r="G313" s="154"/>
      <c r="H313" s="155"/>
      <c r="I313" s="156"/>
      <c r="J313" s="157"/>
      <c r="K313" s="157"/>
      <c r="L313" s="157"/>
      <c r="M313" s="152"/>
      <c r="N313" s="112"/>
      <c r="O313" s="153"/>
      <c r="P313" s="154"/>
      <c r="Q313" s="155"/>
      <c r="R313" s="158"/>
      <c r="S313" s="159"/>
      <c r="T313" s="160"/>
      <c r="U313" s="159"/>
    </row>
    <row r="314" spans="1:21" ht="12.75">
      <c r="A314" s="88"/>
      <c r="B314" s="112"/>
      <c r="C314" s="112"/>
      <c r="D314" s="88"/>
      <c r="E314" s="112"/>
      <c r="F314" s="153"/>
      <c r="G314" s="154"/>
      <c r="H314" s="155"/>
      <c r="I314" s="156"/>
      <c r="J314" s="157"/>
      <c r="K314" s="157"/>
      <c r="L314" s="157"/>
      <c r="M314" s="152"/>
      <c r="N314" s="112"/>
      <c r="O314" s="153"/>
      <c r="P314" s="154"/>
      <c r="Q314" s="155"/>
      <c r="R314" s="158"/>
      <c r="S314" s="159"/>
      <c r="T314" s="160"/>
      <c r="U314" s="159"/>
    </row>
    <row r="315" spans="1:21" ht="12.75">
      <c r="A315" s="88"/>
      <c r="B315" s="112"/>
      <c r="C315" s="112"/>
      <c r="D315" s="88"/>
      <c r="E315" s="112"/>
      <c r="F315" s="153"/>
      <c r="G315" s="154"/>
      <c r="H315" s="155"/>
      <c r="I315" s="156"/>
      <c r="J315" s="157"/>
      <c r="K315" s="157"/>
      <c r="L315" s="157"/>
      <c r="M315" s="152"/>
      <c r="N315" s="112"/>
      <c r="O315" s="153"/>
      <c r="P315" s="154"/>
      <c r="Q315" s="155"/>
      <c r="R315" s="158"/>
      <c r="S315" s="159"/>
      <c r="T315" s="160"/>
      <c r="U315" s="159"/>
    </row>
    <row r="316" spans="1:21" ht="12.75">
      <c r="A316" s="88"/>
      <c r="B316" s="112"/>
      <c r="C316" s="112"/>
      <c r="D316" s="88"/>
      <c r="E316" s="112"/>
      <c r="F316" s="153"/>
      <c r="G316" s="154"/>
      <c r="H316" s="155"/>
      <c r="I316" s="156"/>
      <c r="J316" s="157"/>
      <c r="K316" s="157"/>
      <c r="L316" s="157"/>
      <c r="M316" s="152"/>
      <c r="N316" s="112"/>
      <c r="O316" s="153"/>
      <c r="P316" s="154"/>
      <c r="Q316" s="155"/>
      <c r="R316" s="158"/>
      <c r="S316" s="159"/>
      <c r="T316" s="160"/>
      <c r="U316" s="159"/>
    </row>
    <row r="317" spans="1:21" ht="12.75">
      <c r="A317" s="88"/>
      <c r="B317" s="112"/>
      <c r="C317" s="112"/>
      <c r="D317" s="88"/>
      <c r="E317" s="112"/>
      <c r="F317" s="153"/>
      <c r="G317" s="154"/>
      <c r="H317" s="155"/>
      <c r="I317" s="156"/>
      <c r="J317" s="157"/>
      <c r="K317" s="157"/>
      <c r="L317" s="157"/>
      <c r="M317" s="152"/>
      <c r="N317" s="112"/>
      <c r="O317" s="153"/>
      <c r="P317" s="154"/>
      <c r="Q317" s="155"/>
      <c r="R317" s="158"/>
      <c r="S317" s="159"/>
      <c r="T317" s="160"/>
      <c r="U317" s="159"/>
    </row>
    <row r="318" spans="1:21" ht="12.75">
      <c r="A318" s="88"/>
      <c r="B318" s="112"/>
      <c r="C318" s="112"/>
      <c r="D318" s="88"/>
      <c r="E318" s="112"/>
      <c r="F318" s="153"/>
      <c r="G318" s="154"/>
      <c r="H318" s="155"/>
      <c r="I318" s="156"/>
      <c r="J318" s="157"/>
      <c r="K318" s="157"/>
      <c r="L318" s="157"/>
      <c r="M318" s="152"/>
      <c r="N318" s="112"/>
      <c r="O318" s="153"/>
      <c r="P318" s="154"/>
      <c r="Q318" s="155"/>
      <c r="R318" s="158"/>
      <c r="S318" s="159"/>
      <c r="T318" s="160"/>
      <c r="U318" s="159"/>
    </row>
    <row r="319" spans="1:21" ht="12.75">
      <c r="A319" s="88"/>
      <c r="B319" s="112"/>
      <c r="C319" s="112"/>
      <c r="D319" s="88"/>
      <c r="E319" s="112"/>
      <c r="F319" s="153"/>
      <c r="G319" s="154"/>
      <c r="H319" s="155"/>
      <c r="I319" s="156"/>
      <c r="J319" s="157"/>
      <c r="K319" s="157"/>
      <c r="L319" s="157"/>
      <c r="M319" s="152"/>
      <c r="N319" s="112"/>
      <c r="O319" s="153"/>
      <c r="P319" s="154"/>
      <c r="Q319" s="155"/>
      <c r="R319" s="158"/>
      <c r="S319" s="159"/>
      <c r="T319" s="160"/>
      <c r="U319" s="159"/>
    </row>
    <row r="320" spans="1:21" ht="12.75">
      <c r="A320" s="88"/>
      <c r="B320" s="112"/>
      <c r="C320" s="112"/>
      <c r="D320" s="88"/>
      <c r="E320" s="112"/>
      <c r="F320" s="153"/>
      <c r="G320" s="154"/>
      <c r="H320" s="155"/>
      <c r="I320" s="156"/>
      <c r="J320" s="157"/>
      <c r="K320" s="157"/>
      <c r="L320" s="157"/>
      <c r="M320" s="152"/>
      <c r="N320" s="112"/>
      <c r="O320" s="153"/>
      <c r="P320" s="154"/>
      <c r="Q320" s="155"/>
      <c r="R320" s="158"/>
      <c r="S320" s="159"/>
      <c r="T320" s="160"/>
      <c r="U320" s="159"/>
    </row>
    <row r="321" spans="1:21" ht="12.75">
      <c r="A321" s="88"/>
      <c r="B321" s="112"/>
      <c r="C321" s="112"/>
      <c r="D321" s="88"/>
      <c r="E321" s="112"/>
      <c r="F321" s="153"/>
      <c r="G321" s="154"/>
      <c r="H321" s="155"/>
      <c r="I321" s="156"/>
      <c r="J321" s="157"/>
      <c r="K321" s="157"/>
      <c r="L321" s="157"/>
      <c r="M321" s="152"/>
      <c r="N321" s="112"/>
      <c r="O321" s="153"/>
      <c r="P321" s="154"/>
      <c r="Q321" s="155"/>
      <c r="R321" s="158"/>
      <c r="S321" s="159"/>
      <c r="T321" s="160"/>
      <c r="U321" s="159"/>
    </row>
    <row r="322" spans="1:21" ht="12.75">
      <c r="A322" s="88"/>
      <c r="B322" s="112"/>
      <c r="C322" s="112"/>
      <c r="D322" s="88"/>
      <c r="E322" s="112"/>
      <c r="F322" s="153"/>
      <c r="G322" s="154"/>
      <c r="H322" s="155"/>
      <c r="I322" s="156"/>
      <c r="J322" s="157"/>
      <c r="K322" s="157"/>
      <c r="L322" s="157"/>
      <c r="M322" s="152"/>
      <c r="N322" s="112"/>
      <c r="O322" s="153"/>
      <c r="P322" s="154"/>
      <c r="Q322" s="155"/>
      <c r="R322" s="158"/>
      <c r="S322" s="159"/>
      <c r="T322" s="160"/>
      <c r="U322" s="159"/>
    </row>
    <row r="323" spans="1:21" ht="12.75">
      <c r="A323" s="88"/>
      <c r="B323" s="112"/>
      <c r="C323" s="112"/>
      <c r="D323" s="88"/>
      <c r="E323" s="112"/>
      <c r="F323" s="153"/>
      <c r="G323" s="154"/>
      <c r="H323" s="155"/>
      <c r="I323" s="156"/>
      <c r="J323" s="157"/>
      <c r="K323" s="157"/>
      <c r="L323" s="157"/>
      <c r="M323" s="152"/>
      <c r="N323" s="112"/>
      <c r="O323" s="153"/>
      <c r="P323" s="154"/>
      <c r="Q323" s="155"/>
      <c r="R323" s="158"/>
      <c r="S323" s="159"/>
      <c r="T323" s="160"/>
      <c r="U323" s="159"/>
    </row>
    <row r="324" spans="1:21" ht="12.75">
      <c r="A324" s="88"/>
      <c r="B324" s="112"/>
      <c r="C324" s="112"/>
      <c r="D324" s="88"/>
      <c r="E324" s="112"/>
      <c r="F324" s="153"/>
      <c r="G324" s="154"/>
      <c r="H324" s="155"/>
      <c r="I324" s="156"/>
      <c r="J324" s="157"/>
      <c r="K324" s="157"/>
      <c r="L324" s="157"/>
      <c r="M324" s="152"/>
      <c r="N324" s="112"/>
      <c r="O324" s="153"/>
      <c r="P324" s="154"/>
      <c r="Q324" s="155"/>
      <c r="R324" s="158"/>
      <c r="S324" s="159"/>
      <c r="T324" s="160"/>
      <c r="U324" s="159"/>
    </row>
    <row r="325" spans="1:21" ht="12.75">
      <c r="A325" s="88"/>
      <c r="B325" s="112"/>
      <c r="C325" s="112"/>
      <c r="D325" s="88"/>
      <c r="E325" s="112"/>
      <c r="F325" s="153"/>
      <c r="G325" s="154"/>
      <c r="H325" s="155"/>
      <c r="I325" s="156"/>
      <c r="J325" s="157"/>
      <c r="K325" s="157"/>
      <c r="L325" s="157"/>
      <c r="M325" s="152"/>
      <c r="N325" s="112"/>
      <c r="O325" s="153"/>
      <c r="P325" s="154"/>
      <c r="Q325" s="155"/>
      <c r="R325" s="158"/>
      <c r="S325" s="159"/>
      <c r="T325" s="160"/>
      <c r="U325" s="159"/>
    </row>
    <row r="326" spans="1:21" ht="12.75">
      <c r="A326" s="88"/>
      <c r="B326" s="112"/>
      <c r="C326" s="112"/>
      <c r="D326" s="88"/>
      <c r="E326" s="112"/>
      <c r="F326" s="153"/>
      <c r="G326" s="154"/>
      <c r="H326" s="155"/>
      <c r="I326" s="156"/>
      <c r="J326" s="157"/>
      <c r="K326" s="157"/>
      <c r="L326" s="157"/>
      <c r="M326" s="152"/>
      <c r="N326" s="112"/>
      <c r="O326" s="153"/>
      <c r="P326" s="154"/>
      <c r="Q326" s="155"/>
      <c r="R326" s="158"/>
      <c r="S326" s="159"/>
      <c r="T326" s="160"/>
      <c r="U326" s="159"/>
    </row>
    <row r="327" spans="1:21" ht="12.75">
      <c r="A327" s="88"/>
      <c r="B327" s="112"/>
      <c r="C327" s="112"/>
      <c r="D327" s="88"/>
      <c r="E327" s="112"/>
      <c r="F327" s="153"/>
      <c r="G327" s="154"/>
      <c r="H327" s="155"/>
      <c r="I327" s="156"/>
      <c r="J327" s="157"/>
      <c r="K327" s="157"/>
      <c r="L327" s="157"/>
      <c r="M327" s="152"/>
      <c r="N327" s="112"/>
      <c r="O327" s="153"/>
      <c r="P327" s="154"/>
      <c r="Q327" s="155"/>
      <c r="R327" s="158"/>
      <c r="S327" s="159"/>
      <c r="T327" s="160"/>
      <c r="U327" s="159"/>
    </row>
    <row r="328" spans="1:21" ht="12.75">
      <c r="A328" s="88"/>
      <c r="B328" s="112"/>
      <c r="C328" s="112"/>
      <c r="D328" s="88"/>
      <c r="E328" s="112"/>
      <c r="F328" s="153"/>
      <c r="G328" s="154"/>
      <c r="H328" s="155"/>
      <c r="I328" s="156"/>
      <c r="J328" s="157"/>
      <c r="K328" s="157"/>
      <c r="L328" s="157"/>
      <c r="M328" s="152"/>
      <c r="N328" s="112"/>
      <c r="O328" s="153"/>
      <c r="P328" s="154"/>
      <c r="Q328" s="155"/>
      <c r="R328" s="158"/>
      <c r="S328" s="159"/>
      <c r="T328" s="160"/>
      <c r="U328" s="159"/>
    </row>
    <row r="329" spans="1:21" ht="12.75">
      <c r="A329" s="88"/>
      <c r="B329" s="112"/>
      <c r="C329" s="112"/>
      <c r="D329" s="88"/>
      <c r="E329" s="112"/>
      <c r="F329" s="153"/>
      <c r="G329" s="154"/>
      <c r="H329" s="155"/>
      <c r="I329" s="156"/>
      <c r="J329" s="157"/>
      <c r="K329" s="157"/>
      <c r="L329" s="157"/>
      <c r="M329" s="152"/>
      <c r="N329" s="112"/>
      <c r="O329" s="153"/>
      <c r="P329" s="154"/>
      <c r="Q329" s="155"/>
      <c r="R329" s="158"/>
      <c r="S329" s="159"/>
      <c r="T329" s="160"/>
      <c r="U329" s="159"/>
    </row>
    <row r="330" spans="1:21" ht="12.75">
      <c r="A330" s="88"/>
      <c r="B330" s="112"/>
      <c r="C330" s="112"/>
      <c r="D330" s="88"/>
      <c r="E330" s="112"/>
      <c r="F330" s="153"/>
      <c r="G330" s="154"/>
      <c r="H330" s="155"/>
      <c r="I330" s="156"/>
      <c r="J330" s="157"/>
      <c r="K330" s="157"/>
      <c r="L330" s="157"/>
      <c r="M330" s="152"/>
      <c r="N330" s="112"/>
      <c r="O330" s="153"/>
      <c r="P330" s="154"/>
      <c r="Q330" s="155"/>
      <c r="R330" s="158"/>
      <c r="S330" s="159"/>
      <c r="T330" s="160"/>
      <c r="U330" s="159"/>
    </row>
    <row r="331" spans="1:21" ht="12.75">
      <c r="A331" s="88"/>
      <c r="B331" s="112"/>
      <c r="C331" s="112"/>
      <c r="D331" s="88"/>
      <c r="E331" s="112"/>
      <c r="F331" s="153"/>
      <c r="G331" s="154"/>
      <c r="H331" s="155"/>
      <c r="I331" s="156"/>
      <c r="J331" s="157"/>
      <c r="K331" s="157"/>
      <c r="L331" s="157"/>
      <c r="M331" s="152"/>
      <c r="N331" s="112"/>
      <c r="O331" s="153"/>
      <c r="P331" s="154"/>
      <c r="Q331" s="155"/>
      <c r="R331" s="158"/>
      <c r="S331" s="159"/>
      <c r="T331" s="160"/>
      <c r="U331" s="159"/>
    </row>
    <row r="332" spans="1:21" ht="12.75">
      <c r="A332" s="88"/>
      <c r="B332" s="112"/>
      <c r="C332" s="112"/>
      <c r="D332" s="88"/>
      <c r="E332" s="112"/>
      <c r="F332" s="153"/>
      <c r="G332" s="154"/>
      <c r="H332" s="155"/>
      <c r="I332" s="156"/>
      <c r="J332" s="157"/>
      <c r="K332" s="157"/>
      <c r="L332" s="157"/>
      <c r="M332" s="152"/>
      <c r="N332" s="112"/>
      <c r="O332" s="153"/>
      <c r="P332" s="154"/>
      <c r="Q332" s="155"/>
      <c r="R332" s="158"/>
      <c r="S332" s="159"/>
      <c r="T332" s="160"/>
      <c r="U332" s="159"/>
    </row>
    <row r="333" spans="1:21" ht="12.75">
      <c r="A333" s="88"/>
      <c r="B333" s="112"/>
      <c r="C333" s="112"/>
      <c r="D333" s="88"/>
      <c r="E333" s="112"/>
      <c r="F333" s="153"/>
      <c r="G333" s="154"/>
      <c r="H333" s="155"/>
      <c r="I333" s="156"/>
      <c r="J333" s="157"/>
      <c r="K333" s="157"/>
      <c r="L333" s="157"/>
      <c r="M333" s="152"/>
      <c r="N333" s="112"/>
      <c r="O333" s="153"/>
      <c r="P333" s="154"/>
      <c r="Q333" s="155"/>
      <c r="R333" s="158"/>
      <c r="S333" s="159"/>
      <c r="T333" s="160"/>
      <c r="U333" s="159"/>
    </row>
    <row r="334" spans="1:21" ht="12.75">
      <c r="A334" s="88"/>
      <c r="B334" s="112"/>
      <c r="C334" s="112"/>
      <c r="D334" s="88"/>
      <c r="E334" s="112"/>
      <c r="F334" s="153"/>
      <c r="G334" s="154"/>
      <c r="H334" s="155"/>
      <c r="I334" s="156"/>
      <c r="J334" s="157"/>
      <c r="K334" s="157"/>
      <c r="L334" s="157"/>
      <c r="M334" s="152"/>
      <c r="N334" s="112"/>
      <c r="O334" s="153"/>
      <c r="P334" s="154"/>
      <c r="Q334" s="155"/>
      <c r="R334" s="158"/>
      <c r="S334" s="159"/>
      <c r="T334" s="160"/>
      <c r="U334" s="159"/>
    </row>
    <row r="335" spans="1:21" ht="12.75">
      <c r="A335" s="88"/>
      <c r="B335" s="112"/>
      <c r="C335" s="112"/>
      <c r="D335" s="88"/>
      <c r="E335" s="112"/>
      <c r="F335" s="153"/>
      <c r="G335" s="154"/>
      <c r="H335" s="155"/>
      <c r="I335" s="156"/>
      <c r="J335" s="157"/>
      <c r="K335" s="157"/>
      <c r="L335" s="157"/>
      <c r="M335" s="152"/>
      <c r="N335" s="112"/>
      <c r="O335" s="153"/>
      <c r="P335" s="154"/>
      <c r="Q335" s="155"/>
      <c r="R335" s="158"/>
      <c r="S335" s="159"/>
      <c r="T335" s="160"/>
      <c r="U335" s="159"/>
    </row>
    <row r="336" spans="1:21" ht="12.75">
      <c r="A336" s="88"/>
      <c r="B336" s="112"/>
      <c r="C336" s="112"/>
      <c r="D336" s="88"/>
      <c r="E336" s="112"/>
      <c r="F336" s="153"/>
      <c r="G336" s="154"/>
      <c r="H336" s="155"/>
      <c r="I336" s="156"/>
      <c r="J336" s="157"/>
      <c r="K336" s="157"/>
      <c r="L336" s="157"/>
      <c r="M336" s="152"/>
      <c r="N336" s="112"/>
      <c r="O336" s="153"/>
      <c r="P336" s="154"/>
      <c r="Q336" s="155"/>
      <c r="R336" s="158"/>
      <c r="S336" s="159"/>
      <c r="T336" s="160"/>
      <c r="U336" s="159"/>
    </row>
    <row r="337" spans="1:21" ht="12.75">
      <c r="A337" s="88"/>
      <c r="B337" s="112"/>
      <c r="C337" s="112"/>
      <c r="D337" s="88"/>
      <c r="E337" s="112"/>
      <c r="F337" s="153"/>
      <c r="G337" s="154"/>
      <c r="H337" s="155"/>
      <c r="I337" s="156"/>
      <c r="J337" s="157"/>
      <c r="K337" s="157"/>
      <c r="L337" s="157"/>
      <c r="M337" s="152"/>
      <c r="N337" s="112"/>
      <c r="O337" s="153"/>
      <c r="P337" s="154"/>
      <c r="Q337" s="155"/>
      <c r="R337" s="158"/>
      <c r="S337" s="159"/>
      <c r="T337" s="160"/>
      <c r="U337" s="159"/>
    </row>
    <row r="338" spans="1:21" ht="12.75">
      <c r="A338" s="88"/>
      <c r="B338" s="112"/>
      <c r="C338" s="112"/>
      <c r="D338" s="88"/>
      <c r="E338" s="112"/>
      <c r="F338" s="153"/>
      <c r="G338" s="154"/>
      <c r="H338" s="155"/>
      <c r="I338" s="156"/>
      <c r="J338" s="157"/>
      <c r="K338" s="157"/>
      <c r="L338" s="157"/>
      <c r="M338" s="152"/>
      <c r="N338" s="112"/>
      <c r="O338" s="153"/>
      <c r="P338" s="154"/>
      <c r="Q338" s="155"/>
      <c r="R338" s="158"/>
      <c r="S338" s="159"/>
      <c r="T338" s="160"/>
      <c r="U338" s="159"/>
    </row>
    <row r="339" spans="1:21" ht="12.75">
      <c r="A339" s="88"/>
      <c r="B339" s="112"/>
      <c r="C339" s="112"/>
      <c r="D339" s="88"/>
      <c r="E339" s="112"/>
      <c r="F339" s="153"/>
      <c r="G339" s="154"/>
      <c r="H339" s="155"/>
      <c r="I339" s="156"/>
      <c r="J339" s="157"/>
      <c r="K339" s="157"/>
      <c r="L339" s="157"/>
      <c r="M339" s="152"/>
      <c r="N339" s="112"/>
      <c r="O339" s="153"/>
      <c r="P339" s="154"/>
      <c r="Q339" s="155"/>
      <c r="R339" s="158"/>
      <c r="S339" s="159"/>
      <c r="T339" s="160"/>
      <c r="U339" s="159"/>
    </row>
    <row r="340" spans="1:21" ht="12.75">
      <c r="A340" s="88"/>
      <c r="B340" s="112"/>
      <c r="C340" s="112"/>
      <c r="D340" s="88"/>
      <c r="E340" s="112"/>
      <c r="F340" s="153"/>
      <c r="G340" s="154"/>
      <c r="H340" s="155"/>
      <c r="I340" s="156"/>
      <c r="J340" s="157"/>
      <c r="K340" s="157"/>
      <c r="L340" s="157"/>
      <c r="M340" s="152"/>
      <c r="N340" s="112"/>
      <c r="O340" s="153"/>
      <c r="P340" s="154"/>
      <c r="Q340" s="155"/>
      <c r="R340" s="158"/>
      <c r="S340" s="159"/>
      <c r="T340" s="160"/>
      <c r="U340" s="159"/>
    </row>
    <row r="341" spans="1:21" ht="12.75">
      <c r="A341" s="88"/>
      <c r="B341" s="112"/>
      <c r="C341" s="112"/>
      <c r="D341" s="88"/>
      <c r="E341" s="112"/>
      <c r="F341" s="153"/>
      <c r="G341" s="154"/>
      <c r="H341" s="155"/>
      <c r="I341" s="156"/>
      <c r="J341" s="157"/>
      <c r="K341" s="157"/>
      <c r="L341" s="157"/>
      <c r="M341" s="152"/>
      <c r="N341" s="112"/>
      <c r="O341" s="153"/>
      <c r="P341" s="154"/>
      <c r="Q341" s="155"/>
      <c r="R341" s="158"/>
      <c r="S341" s="159"/>
      <c r="T341" s="160"/>
      <c r="U341" s="159"/>
    </row>
    <row r="342" spans="1:21" ht="12.75">
      <c r="A342" s="88"/>
      <c r="B342" s="112"/>
      <c r="C342" s="112"/>
      <c r="D342" s="88"/>
      <c r="E342" s="112"/>
      <c r="F342" s="153"/>
      <c r="G342" s="154"/>
      <c r="H342" s="155"/>
      <c r="I342" s="156"/>
      <c r="J342" s="157"/>
      <c r="K342" s="157"/>
      <c r="L342" s="157"/>
      <c r="M342" s="152"/>
      <c r="N342" s="112"/>
      <c r="O342" s="153"/>
      <c r="P342" s="154"/>
      <c r="Q342" s="155"/>
      <c r="R342" s="158"/>
      <c r="S342" s="159"/>
      <c r="T342" s="160"/>
      <c r="U342" s="159"/>
    </row>
    <row r="343" spans="1:21" ht="12.75">
      <c r="A343" s="88"/>
      <c r="B343" s="112"/>
      <c r="C343" s="112"/>
      <c r="D343" s="88"/>
      <c r="E343" s="112"/>
      <c r="F343" s="153"/>
      <c r="G343" s="154"/>
      <c r="H343" s="155"/>
      <c r="I343" s="156"/>
      <c r="J343" s="157"/>
      <c r="K343" s="157"/>
      <c r="L343" s="157"/>
      <c r="M343" s="152"/>
      <c r="N343" s="112"/>
      <c r="O343" s="153"/>
      <c r="P343" s="154"/>
      <c r="Q343" s="155"/>
      <c r="R343" s="158"/>
      <c r="S343" s="159"/>
      <c r="T343" s="160"/>
      <c r="U343" s="159"/>
    </row>
    <row r="344" spans="1:21" ht="12.75">
      <c r="A344" s="88"/>
      <c r="B344" s="112"/>
      <c r="C344" s="112"/>
      <c r="D344" s="88"/>
      <c r="E344" s="112"/>
      <c r="F344" s="153"/>
      <c r="G344" s="154"/>
      <c r="H344" s="155"/>
      <c r="I344" s="156"/>
      <c r="J344" s="157"/>
      <c r="K344" s="157"/>
      <c r="L344" s="157"/>
      <c r="M344" s="152"/>
      <c r="N344" s="112"/>
      <c r="O344" s="153"/>
      <c r="P344" s="154"/>
      <c r="Q344" s="155"/>
      <c r="R344" s="158"/>
      <c r="S344" s="159"/>
      <c r="T344" s="160"/>
      <c r="U344" s="159"/>
    </row>
    <row r="345" spans="1:21" ht="12.75">
      <c r="A345" s="88"/>
      <c r="B345" s="112"/>
      <c r="C345" s="112"/>
      <c r="D345" s="88"/>
      <c r="E345" s="112"/>
      <c r="F345" s="153"/>
      <c r="G345" s="154"/>
      <c r="H345" s="155"/>
      <c r="I345" s="156"/>
      <c r="J345" s="157"/>
      <c r="K345" s="157"/>
      <c r="L345" s="157"/>
      <c r="M345" s="152"/>
      <c r="N345" s="112"/>
      <c r="O345" s="153"/>
      <c r="P345" s="154"/>
      <c r="Q345" s="155"/>
      <c r="R345" s="158"/>
      <c r="S345" s="159"/>
      <c r="T345" s="160"/>
      <c r="U345" s="159"/>
    </row>
    <row r="346" spans="1:21" ht="12.75">
      <c r="A346" s="88"/>
      <c r="B346" s="112"/>
      <c r="C346" s="112"/>
      <c r="D346" s="88"/>
      <c r="E346" s="112"/>
      <c r="F346" s="153"/>
      <c r="G346" s="154"/>
      <c r="H346" s="155"/>
      <c r="I346" s="156"/>
      <c r="J346" s="157"/>
      <c r="K346" s="157"/>
      <c r="L346" s="157"/>
      <c r="M346" s="152"/>
      <c r="N346" s="112"/>
      <c r="O346" s="153"/>
      <c r="P346" s="154"/>
      <c r="Q346" s="155"/>
      <c r="R346" s="158"/>
      <c r="S346" s="159"/>
      <c r="T346" s="160"/>
      <c r="U346" s="159"/>
    </row>
    <row r="347" spans="1:21" ht="12.75">
      <c r="A347" s="88"/>
      <c r="B347" s="112"/>
      <c r="C347" s="112"/>
      <c r="D347" s="88"/>
      <c r="E347" s="112"/>
      <c r="F347" s="153"/>
      <c r="G347" s="154"/>
      <c r="H347" s="155"/>
      <c r="I347" s="156"/>
      <c r="J347" s="157"/>
      <c r="K347" s="157"/>
      <c r="L347" s="157"/>
      <c r="M347" s="152"/>
      <c r="N347" s="112"/>
      <c r="O347" s="153"/>
      <c r="P347" s="154"/>
      <c r="Q347" s="155"/>
      <c r="R347" s="158"/>
      <c r="S347" s="159"/>
      <c r="T347" s="160"/>
      <c r="U347" s="159"/>
    </row>
    <row r="348" spans="1:21" ht="12.75">
      <c r="A348" s="88"/>
      <c r="B348" s="112"/>
      <c r="C348" s="112"/>
      <c r="D348" s="88"/>
      <c r="E348" s="112"/>
      <c r="F348" s="153"/>
      <c r="G348" s="154"/>
      <c r="H348" s="155"/>
      <c r="I348" s="156"/>
      <c r="J348" s="157"/>
      <c r="K348" s="157"/>
      <c r="L348" s="157"/>
      <c r="M348" s="152"/>
      <c r="N348" s="112"/>
      <c r="O348" s="153"/>
      <c r="P348" s="154"/>
      <c r="Q348" s="155"/>
      <c r="R348" s="158"/>
      <c r="S348" s="159"/>
      <c r="T348" s="160"/>
      <c r="U348" s="159"/>
    </row>
    <row r="349" spans="1:21" ht="12.75">
      <c r="A349" s="88"/>
      <c r="B349" s="112"/>
      <c r="C349" s="112"/>
      <c r="D349" s="88"/>
      <c r="E349" s="112"/>
      <c r="F349" s="153"/>
      <c r="G349" s="154"/>
      <c r="H349" s="155"/>
      <c r="I349" s="156"/>
      <c r="J349" s="157"/>
      <c r="K349" s="157"/>
      <c r="L349" s="157"/>
      <c r="M349" s="152"/>
      <c r="N349" s="112"/>
      <c r="O349" s="153"/>
      <c r="P349" s="154"/>
      <c r="Q349" s="155"/>
      <c r="R349" s="158"/>
      <c r="S349" s="159"/>
      <c r="T349" s="160"/>
      <c r="U349" s="159"/>
    </row>
    <row r="350" spans="1:21" ht="12.75">
      <c r="A350" s="88"/>
      <c r="B350" s="112"/>
      <c r="C350" s="112"/>
      <c r="D350" s="88"/>
      <c r="E350" s="112"/>
      <c r="F350" s="153"/>
      <c r="G350" s="154"/>
      <c r="H350" s="155"/>
      <c r="I350" s="156"/>
      <c r="J350" s="157"/>
      <c r="K350" s="157"/>
      <c r="L350" s="157"/>
      <c r="M350" s="152"/>
      <c r="N350" s="112"/>
      <c r="O350" s="153"/>
      <c r="P350" s="154"/>
      <c r="Q350" s="155"/>
      <c r="R350" s="158"/>
      <c r="S350" s="159"/>
      <c r="T350" s="160"/>
      <c r="U350" s="159"/>
    </row>
    <row r="351" spans="1:21" ht="12.75">
      <c r="A351" s="88"/>
      <c r="B351" s="112"/>
      <c r="C351" s="112"/>
      <c r="D351" s="88"/>
      <c r="E351" s="112"/>
      <c r="F351" s="153"/>
      <c r="G351" s="154"/>
      <c r="H351" s="155"/>
      <c r="I351" s="156"/>
      <c r="J351" s="157"/>
      <c r="K351" s="157"/>
      <c r="L351" s="157"/>
      <c r="M351" s="152"/>
      <c r="N351" s="112"/>
      <c r="O351" s="153"/>
      <c r="P351" s="154"/>
      <c r="Q351" s="155"/>
      <c r="R351" s="158"/>
      <c r="S351" s="159"/>
      <c r="T351" s="160"/>
      <c r="U351" s="159"/>
    </row>
    <row r="352" spans="1:21" ht="12.75">
      <c r="A352" s="88"/>
      <c r="B352" s="112"/>
      <c r="C352" s="112"/>
      <c r="D352" s="88"/>
      <c r="E352" s="112"/>
      <c r="F352" s="153"/>
      <c r="G352" s="154"/>
      <c r="H352" s="155"/>
      <c r="I352" s="156"/>
      <c r="J352" s="157"/>
      <c r="K352" s="157"/>
      <c r="L352" s="157"/>
      <c r="M352" s="152"/>
      <c r="N352" s="112"/>
      <c r="O352" s="153"/>
      <c r="P352" s="154"/>
      <c r="Q352" s="155"/>
      <c r="R352" s="158"/>
      <c r="S352" s="159"/>
      <c r="T352" s="160"/>
      <c r="U352" s="159"/>
    </row>
    <row r="353" spans="1:21" ht="12.75">
      <c r="A353" s="88"/>
      <c r="B353" s="112"/>
      <c r="C353" s="112"/>
      <c r="D353" s="88"/>
      <c r="E353" s="112"/>
      <c r="F353" s="153"/>
      <c r="G353" s="154"/>
      <c r="H353" s="155"/>
      <c r="I353" s="156"/>
      <c r="J353" s="157"/>
      <c r="K353" s="157"/>
      <c r="L353" s="157"/>
      <c r="M353" s="152"/>
      <c r="N353" s="112"/>
      <c r="O353" s="153"/>
      <c r="P353" s="154"/>
      <c r="Q353" s="155"/>
      <c r="R353" s="158"/>
      <c r="S353" s="159"/>
      <c r="T353" s="160"/>
      <c r="U353" s="159"/>
    </row>
    <row r="354" spans="1:21" ht="12.75">
      <c r="A354" s="88"/>
      <c r="B354" s="112"/>
      <c r="C354" s="112"/>
      <c r="D354" s="88"/>
      <c r="E354" s="112"/>
      <c r="F354" s="153"/>
      <c r="G354" s="154"/>
      <c r="H354" s="155"/>
      <c r="I354" s="156"/>
      <c r="J354" s="157"/>
      <c r="K354" s="157"/>
      <c r="L354" s="157"/>
      <c r="M354" s="152"/>
      <c r="N354" s="112"/>
      <c r="O354" s="153"/>
      <c r="P354" s="154"/>
      <c r="Q354" s="155"/>
      <c r="R354" s="158"/>
      <c r="S354" s="159"/>
      <c r="T354" s="160"/>
      <c r="U354" s="159"/>
    </row>
    <row r="355" spans="1:21" ht="12.75">
      <c r="A355" s="88"/>
      <c r="B355" s="112"/>
      <c r="C355" s="112"/>
      <c r="D355" s="88"/>
      <c r="E355" s="112"/>
      <c r="F355" s="153"/>
      <c r="G355" s="154"/>
      <c r="H355" s="155"/>
      <c r="I355" s="156"/>
      <c r="J355" s="157"/>
      <c r="K355" s="157"/>
      <c r="L355" s="157"/>
      <c r="M355" s="152"/>
      <c r="N355" s="112"/>
      <c r="O355" s="153"/>
      <c r="P355" s="154"/>
      <c r="Q355" s="155"/>
      <c r="R355" s="158"/>
      <c r="S355" s="159"/>
      <c r="T355" s="160"/>
      <c r="U355" s="159"/>
    </row>
    <row r="356" spans="1:21" ht="12.75">
      <c r="A356" s="88"/>
      <c r="B356" s="112"/>
      <c r="C356" s="112"/>
      <c r="D356" s="88"/>
      <c r="E356" s="112"/>
      <c r="F356" s="153"/>
      <c r="G356" s="154"/>
      <c r="H356" s="155"/>
      <c r="I356" s="156"/>
      <c r="J356" s="157"/>
      <c r="K356" s="157"/>
      <c r="L356" s="157"/>
      <c r="M356" s="152"/>
      <c r="N356" s="112"/>
      <c r="O356" s="153"/>
      <c r="P356" s="154"/>
      <c r="Q356" s="155"/>
      <c r="R356" s="158"/>
      <c r="S356" s="159"/>
      <c r="T356" s="160"/>
      <c r="U356" s="159"/>
    </row>
    <row r="357" spans="1:21" ht="12.75">
      <c r="A357" s="88"/>
      <c r="B357" s="112"/>
      <c r="C357" s="112"/>
      <c r="D357" s="88"/>
      <c r="E357" s="112"/>
      <c r="F357" s="153"/>
      <c r="G357" s="154"/>
      <c r="H357" s="155"/>
      <c r="I357" s="156"/>
      <c r="J357" s="157"/>
      <c r="K357" s="157"/>
      <c r="L357" s="157"/>
      <c r="M357" s="152"/>
      <c r="N357" s="112"/>
      <c r="O357" s="153"/>
      <c r="P357" s="154"/>
      <c r="Q357" s="155"/>
      <c r="R357" s="158"/>
      <c r="S357" s="159"/>
      <c r="T357" s="160"/>
      <c r="U357" s="159"/>
    </row>
    <row r="358" spans="1:21" ht="12.75">
      <c r="A358" s="88"/>
      <c r="B358" s="112"/>
      <c r="C358" s="112"/>
      <c r="D358" s="88"/>
      <c r="E358" s="112"/>
      <c r="F358" s="153"/>
      <c r="G358" s="154"/>
      <c r="H358" s="155"/>
      <c r="I358" s="156"/>
      <c r="J358" s="157"/>
      <c r="K358" s="157"/>
      <c r="L358" s="157"/>
      <c r="M358" s="152"/>
      <c r="N358" s="112"/>
      <c r="O358" s="153"/>
      <c r="P358" s="154"/>
      <c r="Q358" s="155"/>
      <c r="R358" s="158"/>
      <c r="S358" s="159"/>
      <c r="T358" s="160"/>
      <c r="U358" s="159"/>
    </row>
    <row r="359" spans="1:21" ht="12.75">
      <c r="A359" s="88"/>
      <c r="B359" s="112"/>
      <c r="C359" s="112"/>
      <c r="D359" s="88"/>
      <c r="E359" s="112"/>
      <c r="F359" s="153"/>
      <c r="G359" s="154"/>
      <c r="H359" s="155"/>
      <c r="I359" s="156"/>
      <c r="J359" s="157"/>
      <c r="K359" s="157"/>
      <c r="L359" s="157"/>
      <c r="M359" s="152"/>
      <c r="N359" s="112"/>
      <c r="O359" s="153"/>
      <c r="P359" s="154"/>
      <c r="Q359" s="155"/>
      <c r="R359" s="158"/>
      <c r="S359" s="159"/>
      <c r="T359" s="160"/>
      <c r="U359" s="159"/>
    </row>
    <row r="360" spans="1:21" ht="12.75">
      <c r="A360" s="88"/>
      <c r="B360" s="112"/>
      <c r="C360" s="112"/>
      <c r="D360" s="88"/>
      <c r="E360" s="112"/>
      <c r="F360" s="153"/>
      <c r="G360" s="154"/>
      <c r="H360" s="155"/>
      <c r="I360" s="156"/>
      <c r="J360" s="157"/>
      <c r="K360" s="157"/>
      <c r="L360" s="157"/>
      <c r="M360" s="152"/>
      <c r="N360" s="112"/>
      <c r="O360" s="153"/>
      <c r="P360" s="154"/>
      <c r="Q360" s="155"/>
      <c r="R360" s="158"/>
      <c r="S360" s="159"/>
      <c r="T360" s="160"/>
      <c r="U360" s="159"/>
    </row>
    <row r="361" spans="1:21" ht="12.75">
      <c r="A361" s="88"/>
      <c r="B361" s="112"/>
      <c r="C361" s="112"/>
      <c r="D361" s="88"/>
      <c r="E361" s="112"/>
      <c r="F361" s="153"/>
      <c r="G361" s="154"/>
      <c r="H361" s="155"/>
      <c r="I361" s="156"/>
      <c r="J361" s="157"/>
      <c r="K361" s="157"/>
      <c r="L361" s="157"/>
      <c r="M361" s="152"/>
      <c r="N361" s="112"/>
      <c r="O361" s="153"/>
      <c r="P361" s="154"/>
      <c r="Q361" s="155"/>
      <c r="R361" s="158"/>
      <c r="S361" s="159"/>
      <c r="T361" s="160"/>
      <c r="U361" s="159"/>
    </row>
    <row r="362" spans="1:21" ht="12.75">
      <c r="A362" s="88"/>
      <c r="B362" s="112"/>
      <c r="C362" s="112"/>
      <c r="D362" s="88"/>
      <c r="E362" s="112"/>
      <c r="F362" s="153"/>
      <c r="G362" s="154"/>
      <c r="H362" s="155"/>
      <c r="I362" s="156"/>
      <c r="J362" s="157"/>
      <c r="K362" s="157"/>
      <c r="L362" s="157"/>
      <c r="M362" s="152"/>
      <c r="N362" s="112"/>
      <c r="O362" s="153"/>
      <c r="P362" s="154"/>
      <c r="Q362" s="155"/>
      <c r="R362" s="158"/>
      <c r="S362" s="159"/>
      <c r="T362" s="160"/>
      <c r="U362" s="159"/>
    </row>
    <row r="363" spans="1:21" ht="12.75">
      <c r="A363" s="88"/>
      <c r="B363" s="112"/>
      <c r="C363" s="112"/>
      <c r="D363" s="88"/>
      <c r="E363" s="112"/>
      <c r="F363" s="153"/>
      <c r="G363" s="154"/>
      <c r="H363" s="155"/>
      <c r="I363" s="156"/>
      <c r="J363" s="157"/>
      <c r="K363" s="157"/>
      <c r="L363" s="157"/>
      <c r="M363" s="152"/>
      <c r="N363" s="112"/>
      <c r="O363" s="153"/>
      <c r="P363" s="154"/>
      <c r="Q363" s="155"/>
      <c r="R363" s="158"/>
      <c r="S363" s="159"/>
      <c r="T363" s="160"/>
      <c r="U363" s="159"/>
    </row>
    <row r="364" spans="1:21" ht="12.75">
      <c r="A364" s="88"/>
      <c r="B364" s="112"/>
      <c r="C364" s="112"/>
      <c r="D364" s="88"/>
      <c r="E364" s="112"/>
      <c r="F364" s="153"/>
      <c r="G364" s="154"/>
      <c r="H364" s="155"/>
      <c r="I364" s="156"/>
      <c r="J364" s="157"/>
      <c r="K364" s="157"/>
      <c r="L364" s="157"/>
      <c r="M364" s="152"/>
      <c r="N364" s="112"/>
      <c r="O364" s="153"/>
      <c r="P364" s="154"/>
      <c r="Q364" s="155"/>
      <c r="R364" s="158"/>
      <c r="S364" s="159"/>
      <c r="T364" s="160"/>
      <c r="U364" s="159"/>
    </row>
    <row r="365" spans="1:21" ht="12.75">
      <c r="A365" s="88"/>
      <c r="B365" s="112"/>
      <c r="C365" s="112"/>
      <c r="D365" s="88"/>
      <c r="E365" s="112"/>
      <c r="F365" s="153"/>
      <c r="G365" s="154"/>
      <c r="H365" s="155"/>
      <c r="I365" s="156"/>
      <c r="J365" s="157"/>
      <c r="K365" s="157"/>
      <c r="L365" s="157"/>
      <c r="M365" s="152"/>
      <c r="N365" s="112"/>
      <c r="O365" s="153"/>
      <c r="P365" s="154"/>
      <c r="Q365" s="155"/>
      <c r="R365" s="158"/>
      <c r="S365" s="159"/>
      <c r="T365" s="160"/>
      <c r="U365" s="159"/>
    </row>
    <row r="366" spans="1:21" ht="12.75">
      <c r="A366" s="88"/>
      <c r="B366" s="112"/>
      <c r="C366" s="112"/>
      <c r="D366" s="88"/>
      <c r="E366" s="112"/>
      <c r="F366" s="153"/>
      <c r="G366" s="154"/>
      <c r="H366" s="155"/>
      <c r="I366" s="156"/>
      <c r="J366" s="157"/>
      <c r="K366" s="157"/>
      <c r="L366" s="157"/>
      <c r="M366" s="152"/>
      <c r="N366" s="112"/>
      <c r="O366" s="153"/>
      <c r="P366" s="154"/>
      <c r="Q366" s="155"/>
      <c r="R366" s="158"/>
      <c r="S366" s="159"/>
      <c r="T366" s="160"/>
      <c r="U366" s="159"/>
    </row>
    <row r="367" spans="1:21" ht="12.75">
      <c r="A367" s="88"/>
      <c r="B367" s="112"/>
      <c r="C367" s="112"/>
      <c r="D367" s="88"/>
      <c r="E367" s="112"/>
      <c r="F367" s="153"/>
      <c r="G367" s="154"/>
      <c r="H367" s="155"/>
      <c r="I367" s="156"/>
      <c r="J367" s="157"/>
      <c r="K367" s="157"/>
      <c r="L367" s="157"/>
      <c r="M367" s="152"/>
      <c r="N367" s="112"/>
      <c r="O367" s="153"/>
      <c r="P367" s="154"/>
      <c r="Q367" s="155"/>
      <c r="R367" s="158"/>
      <c r="S367" s="159"/>
      <c r="T367" s="160"/>
      <c r="U367" s="159"/>
    </row>
    <row r="368" spans="1:21" ht="12.75">
      <c r="A368" s="88"/>
      <c r="B368" s="112"/>
      <c r="C368" s="112"/>
      <c r="D368" s="88"/>
      <c r="E368" s="112"/>
      <c r="F368" s="153"/>
      <c r="G368" s="154"/>
      <c r="H368" s="155"/>
      <c r="I368" s="156"/>
      <c r="J368" s="157"/>
      <c r="K368" s="157"/>
      <c r="L368" s="157"/>
      <c r="M368" s="152"/>
      <c r="N368" s="112"/>
      <c r="O368" s="153"/>
      <c r="P368" s="154"/>
      <c r="Q368" s="155"/>
      <c r="R368" s="158"/>
      <c r="S368" s="159"/>
      <c r="T368" s="160"/>
      <c r="U368" s="159"/>
    </row>
    <row r="369" spans="1:21" ht="12.75">
      <c r="A369" s="88"/>
      <c r="B369" s="112"/>
      <c r="C369" s="112"/>
      <c r="D369" s="88"/>
      <c r="E369" s="112"/>
      <c r="F369" s="153"/>
      <c r="G369" s="154"/>
      <c r="H369" s="155"/>
      <c r="I369" s="156"/>
      <c r="J369" s="157"/>
      <c r="K369" s="157"/>
      <c r="L369" s="157"/>
      <c r="M369" s="152"/>
      <c r="N369" s="112"/>
      <c r="O369" s="153"/>
      <c r="P369" s="154"/>
      <c r="Q369" s="155"/>
      <c r="R369" s="158"/>
      <c r="S369" s="159"/>
      <c r="T369" s="160"/>
      <c r="U369" s="159"/>
    </row>
    <row r="370" spans="1:21" ht="12.75">
      <c r="A370" s="88"/>
      <c r="B370" s="112"/>
      <c r="C370" s="112"/>
      <c r="D370" s="88"/>
      <c r="E370" s="112"/>
      <c r="F370" s="153"/>
      <c r="G370" s="154"/>
      <c r="H370" s="155"/>
      <c r="I370" s="156"/>
      <c r="J370" s="157"/>
      <c r="K370" s="157"/>
      <c r="L370" s="157"/>
      <c r="M370" s="152"/>
      <c r="N370" s="112"/>
      <c r="O370" s="153"/>
      <c r="P370" s="154"/>
      <c r="Q370" s="155"/>
      <c r="R370" s="158"/>
      <c r="S370" s="159"/>
      <c r="T370" s="160"/>
      <c r="U370" s="159"/>
    </row>
    <row r="371" spans="1:21" ht="12.75">
      <c r="A371" s="88"/>
      <c r="B371" s="112"/>
      <c r="C371" s="112"/>
      <c r="D371" s="88"/>
      <c r="E371" s="112"/>
      <c r="F371" s="153"/>
      <c r="G371" s="154"/>
      <c r="H371" s="155"/>
      <c r="I371" s="156"/>
      <c r="J371" s="157"/>
      <c r="K371" s="157"/>
      <c r="L371" s="157"/>
      <c r="M371" s="152"/>
      <c r="N371" s="112"/>
      <c r="O371" s="153"/>
      <c r="P371" s="154"/>
      <c r="Q371" s="155"/>
      <c r="R371" s="158"/>
      <c r="S371" s="159"/>
      <c r="T371" s="160"/>
      <c r="U371" s="159"/>
    </row>
    <row r="372" spans="1:21" ht="12.75">
      <c r="A372" s="88"/>
      <c r="B372" s="112"/>
      <c r="C372" s="112"/>
      <c r="D372" s="88"/>
      <c r="E372" s="112"/>
      <c r="F372" s="153"/>
      <c r="G372" s="154"/>
      <c r="H372" s="155"/>
      <c r="I372" s="156"/>
      <c r="J372" s="157"/>
      <c r="K372" s="157"/>
      <c r="L372" s="157"/>
      <c r="M372" s="152"/>
      <c r="N372" s="112"/>
      <c r="O372" s="153"/>
      <c r="P372" s="154"/>
      <c r="Q372" s="155"/>
      <c r="R372" s="158"/>
      <c r="S372" s="159"/>
      <c r="T372" s="160"/>
      <c r="U372" s="159"/>
    </row>
    <row r="373" spans="1:21" ht="12.75">
      <c r="A373" s="88"/>
      <c r="B373" s="112"/>
      <c r="C373" s="112"/>
      <c r="D373" s="88"/>
      <c r="E373" s="112"/>
      <c r="F373" s="153"/>
      <c r="G373" s="154"/>
      <c r="H373" s="155"/>
      <c r="I373" s="156"/>
      <c r="J373" s="157"/>
      <c r="K373" s="157"/>
      <c r="L373" s="157"/>
      <c r="M373" s="152"/>
      <c r="N373" s="112"/>
      <c r="O373" s="153"/>
      <c r="P373" s="154"/>
      <c r="Q373" s="155"/>
      <c r="R373" s="158"/>
      <c r="S373" s="159"/>
      <c r="T373" s="160"/>
      <c r="U373" s="159"/>
    </row>
    <row r="374" spans="1:21" ht="12.75">
      <c r="A374" s="88"/>
      <c r="B374" s="112"/>
      <c r="C374" s="112"/>
      <c r="D374" s="88"/>
      <c r="E374" s="112"/>
      <c r="F374" s="153"/>
      <c r="G374" s="154"/>
      <c r="H374" s="155"/>
      <c r="I374" s="156"/>
      <c r="J374" s="157"/>
      <c r="K374" s="157"/>
      <c r="L374" s="157"/>
      <c r="M374" s="152"/>
      <c r="N374" s="112"/>
      <c r="O374" s="153"/>
      <c r="P374" s="154"/>
      <c r="Q374" s="155"/>
      <c r="R374" s="158"/>
      <c r="S374" s="159"/>
      <c r="T374" s="160"/>
      <c r="U374" s="159"/>
    </row>
    <row r="375" spans="1:21" ht="12.75">
      <c r="A375" s="88"/>
      <c r="B375" s="112"/>
      <c r="C375" s="112"/>
      <c r="D375" s="88"/>
      <c r="E375" s="112"/>
      <c r="F375" s="153"/>
      <c r="G375" s="154"/>
      <c r="H375" s="155"/>
      <c r="I375" s="156"/>
      <c r="J375" s="157"/>
      <c r="K375" s="157"/>
      <c r="L375" s="157"/>
      <c r="M375" s="152"/>
      <c r="N375" s="112"/>
      <c r="O375" s="153"/>
      <c r="P375" s="154"/>
      <c r="Q375" s="155"/>
      <c r="R375" s="158"/>
      <c r="S375" s="159"/>
      <c r="T375" s="160"/>
      <c r="U375" s="159"/>
    </row>
    <row r="376" spans="1:21" ht="12.75">
      <c r="A376" s="88"/>
      <c r="B376" s="112"/>
      <c r="C376" s="112"/>
      <c r="D376" s="88"/>
      <c r="E376" s="112"/>
      <c r="F376" s="153"/>
      <c r="G376" s="154"/>
      <c r="H376" s="155"/>
      <c r="I376" s="156"/>
      <c r="J376" s="157"/>
      <c r="K376" s="157"/>
      <c r="L376" s="157"/>
      <c r="M376" s="152"/>
      <c r="N376" s="112"/>
      <c r="O376" s="153"/>
      <c r="P376" s="154"/>
      <c r="Q376" s="155"/>
      <c r="R376" s="158"/>
      <c r="S376" s="159"/>
      <c r="T376" s="160"/>
      <c r="U376" s="159"/>
    </row>
    <row r="377" spans="1:21" ht="12.75">
      <c r="A377" s="88"/>
      <c r="B377" s="112"/>
      <c r="C377" s="112"/>
      <c r="D377" s="88"/>
      <c r="E377" s="112"/>
      <c r="F377" s="153"/>
      <c r="G377" s="154"/>
      <c r="H377" s="155"/>
      <c r="I377" s="156"/>
      <c r="J377" s="157"/>
      <c r="K377" s="157"/>
      <c r="L377" s="157"/>
      <c r="M377" s="152"/>
      <c r="N377" s="112"/>
      <c r="O377" s="153"/>
      <c r="P377" s="154"/>
      <c r="Q377" s="155"/>
      <c r="R377" s="158"/>
      <c r="S377" s="159"/>
      <c r="T377" s="160"/>
      <c r="U377" s="159"/>
    </row>
    <row r="378" spans="1:21" ht="12.75">
      <c r="A378" s="88"/>
      <c r="B378" s="112"/>
      <c r="C378" s="112"/>
      <c r="D378" s="88"/>
      <c r="E378" s="112"/>
      <c r="F378" s="153"/>
      <c r="G378" s="154"/>
      <c r="H378" s="155"/>
      <c r="I378" s="156"/>
      <c r="J378" s="157"/>
      <c r="K378" s="157"/>
      <c r="L378" s="157"/>
      <c r="M378" s="152"/>
      <c r="N378" s="112"/>
      <c r="O378" s="153"/>
      <c r="P378" s="154"/>
      <c r="Q378" s="155"/>
      <c r="R378" s="158"/>
      <c r="S378" s="159"/>
      <c r="T378" s="160"/>
      <c r="U378" s="159"/>
    </row>
    <row r="379" spans="1:21" ht="12.75">
      <c r="A379" s="88"/>
      <c r="B379" s="112"/>
      <c r="C379" s="112"/>
      <c r="D379" s="88"/>
      <c r="E379" s="112"/>
      <c r="F379" s="153"/>
      <c r="G379" s="154"/>
      <c r="H379" s="155"/>
      <c r="I379" s="156"/>
      <c r="J379" s="157"/>
      <c r="K379" s="157"/>
      <c r="L379" s="157"/>
      <c r="M379" s="152"/>
      <c r="N379" s="112"/>
      <c r="O379" s="153"/>
      <c r="P379" s="154"/>
      <c r="Q379" s="155"/>
      <c r="R379" s="158"/>
      <c r="S379" s="159"/>
      <c r="T379" s="160"/>
      <c r="U379" s="159"/>
    </row>
    <row r="380" spans="1:21" ht="12.75">
      <c r="A380" s="88"/>
      <c r="B380" s="112"/>
      <c r="C380" s="112"/>
      <c r="D380" s="88"/>
      <c r="E380" s="112"/>
      <c r="F380" s="153"/>
      <c r="G380" s="154"/>
      <c r="H380" s="155"/>
      <c r="I380" s="156"/>
      <c r="J380" s="157"/>
      <c r="K380" s="157"/>
      <c r="L380" s="157"/>
      <c r="M380" s="152"/>
      <c r="N380" s="112"/>
      <c r="O380" s="153"/>
      <c r="P380" s="154"/>
      <c r="Q380" s="155"/>
      <c r="R380" s="158"/>
      <c r="S380" s="159"/>
      <c r="T380" s="160"/>
      <c r="U380" s="159"/>
    </row>
    <row r="381" spans="1:21" ht="12.75">
      <c r="A381" s="88"/>
      <c r="B381" s="112"/>
      <c r="C381" s="112"/>
      <c r="D381" s="88"/>
      <c r="E381" s="112"/>
      <c r="F381" s="153"/>
      <c r="G381" s="154"/>
      <c r="H381" s="155"/>
      <c r="I381" s="156"/>
      <c r="J381" s="157"/>
      <c r="K381" s="157"/>
      <c r="L381" s="157"/>
      <c r="M381" s="152"/>
      <c r="N381" s="112"/>
      <c r="O381" s="153"/>
      <c r="P381" s="154"/>
      <c r="Q381" s="155"/>
      <c r="R381" s="158"/>
      <c r="S381" s="159"/>
      <c r="T381" s="160"/>
      <c r="U381" s="159"/>
    </row>
    <row r="382" spans="1:21" ht="12.75">
      <c r="A382" s="88"/>
      <c r="B382" s="112"/>
      <c r="C382" s="112"/>
      <c r="D382" s="88"/>
      <c r="E382" s="112"/>
      <c r="F382" s="153"/>
      <c r="G382" s="154"/>
      <c r="H382" s="155"/>
      <c r="I382" s="156"/>
      <c r="J382" s="157"/>
      <c r="K382" s="157"/>
      <c r="L382" s="157"/>
      <c r="M382" s="152"/>
      <c r="N382" s="112"/>
      <c r="O382" s="153"/>
      <c r="P382" s="154"/>
      <c r="Q382" s="155"/>
      <c r="R382" s="158"/>
      <c r="S382" s="159"/>
      <c r="T382" s="160"/>
      <c r="U382" s="159"/>
    </row>
    <row r="383" spans="1:21" ht="12.75">
      <c r="A383" s="88"/>
      <c r="B383" s="112"/>
      <c r="C383" s="112"/>
      <c r="D383" s="88"/>
      <c r="E383" s="112"/>
      <c r="F383" s="153"/>
      <c r="G383" s="154"/>
      <c r="H383" s="155"/>
      <c r="I383" s="156"/>
      <c r="J383" s="157"/>
      <c r="K383" s="157"/>
      <c r="L383" s="157"/>
      <c r="M383" s="152"/>
      <c r="N383" s="112"/>
      <c r="O383" s="153"/>
      <c r="P383" s="154"/>
      <c r="Q383" s="155"/>
      <c r="R383" s="158"/>
      <c r="S383" s="159"/>
      <c r="T383" s="160"/>
      <c r="U383" s="159"/>
    </row>
    <row r="384" spans="1:21" ht="12.75">
      <c r="A384" s="88"/>
      <c r="B384" s="112"/>
      <c r="C384" s="112"/>
      <c r="D384" s="88"/>
      <c r="E384" s="112"/>
      <c r="F384" s="153"/>
      <c r="G384" s="154"/>
      <c r="H384" s="155"/>
      <c r="I384" s="156"/>
      <c r="J384" s="157"/>
      <c r="K384" s="157"/>
      <c r="L384" s="157"/>
      <c r="M384" s="152"/>
      <c r="N384" s="112"/>
      <c r="O384" s="153"/>
      <c r="P384" s="154"/>
      <c r="Q384" s="155"/>
      <c r="R384" s="158"/>
      <c r="S384" s="159"/>
      <c r="T384" s="160"/>
      <c r="U384" s="159"/>
    </row>
    <row r="385" spans="1:21" ht="12.75">
      <c r="A385" s="88"/>
      <c r="B385" s="112"/>
      <c r="C385" s="112"/>
      <c r="D385" s="88"/>
      <c r="E385" s="112"/>
      <c r="F385" s="153"/>
      <c r="G385" s="154"/>
      <c r="H385" s="155"/>
      <c r="I385" s="156"/>
      <c r="J385" s="157"/>
      <c r="K385" s="157"/>
      <c r="L385" s="157"/>
      <c r="M385" s="152"/>
      <c r="N385" s="112"/>
      <c r="O385" s="153"/>
      <c r="P385" s="154"/>
      <c r="Q385" s="155"/>
      <c r="R385" s="158"/>
      <c r="S385" s="159"/>
      <c r="T385" s="160"/>
      <c r="U385" s="159"/>
    </row>
    <row r="386" spans="1:21" ht="12.75">
      <c r="A386" s="88"/>
      <c r="B386" s="112"/>
      <c r="C386" s="112"/>
      <c r="D386" s="88"/>
      <c r="E386" s="112"/>
      <c r="F386" s="153"/>
      <c r="G386" s="154"/>
      <c r="H386" s="155"/>
      <c r="I386" s="156"/>
      <c r="J386" s="157"/>
      <c r="K386" s="157"/>
      <c r="L386" s="157"/>
      <c r="M386" s="152"/>
      <c r="N386" s="112"/>
      <c r="O386" s="153"/>
      <c r="P386" s="154"/>
      <c r="Q386" s="155"/>
      <c r="R386" s="158"/>
      <c r="S386" s="159"/>
      <c r="T386" s="160"/>
      <c r="U386" s="159"/>
    </row>
    <row r="387" spans="1:21" ht="12.75">
      <c r="A387" s="88"/>
      <c r="B387" s="112"/>
      <c r="C387" s="112"/>
      <c r="D387" s="88"/>
      <c r="E387" s="112"/>
      <c r="F387" s="153"/>
      <c r="G387" s="154"/>
      <c r="H387" s="155"/>
      <c r="I387" s="156"/>
      <c r="J387" s="157"/>
      <c r="K387" s="157"/>
      <c r="L387" s="157"/>
      <c r="M387" s="152"/>
      <c r="N387" s="112"/>
      <c r="O387" s="153"/>
      <c r="P387" s="154"/>
      <c r="Q387" s="155"/>
      <c r="R387" s="158"/>
      <c r="S387" s="159"/>
      <c r="T387" s="160"/>
      <c r="U387" s="159"/>
    </row>
    <row r="388" spans="1:21" ht="12.75">
      <c r="A388" s="88"/>
      <c r="B388" s="112"/>
      <c r="C388" s="112"/>
      <c r="D388" s="88"/>
      <c r="E388" s="112"/>
      <c r="F388" s="153"/>
      <c r="G388" s="154"/>
      <c r="H388" s="155"/>
      <c r="I388" s="156"/>
      <c r="J388" s="157"/>
      <c r="K388" s="157"/>
      <c r="L388" s="157"/>
      <c r="M388" s="152"/>
      <c r="N388" s="112"/>
      <c r="O388" s="153"/>
      <c r="P388" s="154"/>
      <c r="Q388" s="155"/>
      <c r="R388" s="158"/>
      <c r="S388" s="159"/>
      <c r="T388" s="160"/>
      <c r="U388" s="159"/>
    </row>
    <row r="389" spans="1:21" ht="12.75">
      <c r="A389" s="88"/>
      <c r="B389" s="112"/>
      <c r="C389" s="112"/>
      <c r="D389" s="88"/>
      <c r="E389" s="112"/>
      <c r="F389" s="153"/>
      <c r="G389" s="154"/>
      <c r="H389" s="155"/>
      <c r="I389" s="156"/>
      <c r="J389" s="157"/>
      <c r="K389" s="157"/>
      <c r="L389" s="157"/>
      <c r="M389" s="152"/>
      <c r="N389" s="112"/>
      <c r="O389" s="153"/>
      <c r="P389" s="154"/>
      <c r="Q389" s="155"/>
      <c r="R389" s="158"/>
      <c r="S389" s="159"/>
      <c r="T389" s="160"/>
      <c r="U389" s="159"/>
    </row>
    <row r="390" spans="1:21" ht="12.75">
      <c r="A390" s="88"/>
      <c r="B390" s="112"/>
      <c r="C390" s="112"/>
      <c r="D390" s="88"/>
      <c r="E390" s="112"/>
      <c r="F390" s="153"/>
      <c r="G390" s="154"/>
      <c r="H390" s="155"/>
      <c r="I390" s="156"/>
      <c r="J390" s="157"/>
      <c r="K390" s="157"/>
      <c r="L390" s="157"/>
      <c r="M390" s="152"/>
      <c r="N390" s="112"/>
      <c r="O390" s="153"/>
      <c r="P390" s="154"/>
      <c r="Q390" s="155"/>
      <c r="R390" s="158"/>
      <c r="S390" s="159"/>
      <c r="T390" s="160"/>
      <c r="U390" s="159"/>
    </row>
    <row r="391" spans="1:21" ht="12.75">
      <c r="A391" s="88"/>
      <c r="B391" s="112"/>
      <c r="C391" s="112"/>
      <c r="D391" s="88"/>
      <c r="E391" s="112"/>
      <c r="F391" s="153"/>
      <c r="G391" s="154"/>
      <c r="H391" s="155"/>
      <c r="I391" s="156"/>
      <c r="J391" s="157"/>
      <c r="K391" s="157"/>
      <c r="L391" s="157"/>
      <c r="M391" s="152"/>
      <c r="N391" s="112"/>
      <c r="O391" s="153"/>
      <c r="P391" s="154"/>
      <c r="Q391" s="155"/>
      <c r="R391" s="158"/>
      <c r="S391" s="159"/>
      <c r="T391" s="160"/>
      <c r="U391" s="159"/>
    </row>
    <row r="392" spans="1:21" ht="12.75">
      <c r="A392" s="88"/>
      <c r="B392" s="112"/>
      <c r="C392" s="112"/>
      <c r="D392" s="88"/>
      <c r="E392" s="112"/>
      <c r="F392" s="153"/>
      <c r="G392" s="154"/>
      <c r="H392" s="155"/>
      <c r="I392" s="156"/>
      <c r="J392" s="157"/>
      <c r="K392" s="157"/>
      <c r="L392" s="157"/>
      <c r="M392" s="152"/>
      <c r="N392" s="112"/>
      <c r="O392" s="153"/>
      <c r="P392" s="154"/>
      <c r="Q392" s="155"/>
      <c r="R392" s="158"/>
      <c r="S392" s="159"/>
      <c r="T392" s="160"/>
      <c r="U392" s="159"/>
    </row>
    <row r="393" spans="1:21" ht="12.75">
      <c r="A393" s="88"/>
      <c r="B393" s="112"/>
      <c r="C393" s="112"/>
      <c r="D393" s="88"/>
      <c r="E393" s="112"/>
      <c r="F393" s="153"/>
      <c r="G393" s="154"/>
      <c r="H393" s="155"/>
      <c r="I393" s="156"/>
      <c r="J393" s="157"/>
      <c r="K393" s="157"/>
      <c r="L393" s="157"/>
      <c r="M393" s="152"/>
      <c r="N393" s="112"/>
      <c r="O393" s="153"/>
      <c r="P393" s="154"/>
      <c r="Q393" s="155"/>
      <c r="R393" s="158"/>
      <c r="S393" s="159"/>
      <c r="T393" s="160"/>
      <c r="U393" s="159"/>
    </row>
    <row r="394" spans="1:21" ht="12.75">
      <c r="A394" s="88"/>
      <c r="B394" s="112"/>
      <c r="C394" s="112"/>
      <c r="D394" s="88"/>
      <c r="E394" s="112"/>
      <c r="F394" s="153"/>
      <c r="G394" s="154"/>
      <c r="H394" s="155"/>
      <c r="I394" s="156"/>
      <c r="J394" s="157"/>
      <c r="K394" s="157"/>
      <c r="L394" s="157"/>
      <c r="M394" s="152"/>
      <c r="N394" s="112"/>
      <c r="O394" s="153"/>
      <c r="P394" s="154"/>
      <c r="Q394" s="155"/>
      <c r="R394" s="158"/>
      <c r="S394" s="159"/>
      <c r="T394" s="160"/>
      <c r="U394" s="159"/>
    </row>
    <row r="395" spans="1:21" ht="12.75">
      <c r="A395" s="88"/>
      <c r="B395" s="112"/>
      <c r="C395" s="112"/>
      <c r="D395" s="88"/>
      <c r="E395" s="112"/>
      <c r="F395" s="153"/>
      <c r="G395" s="154"/>
      <c r="H395" s="155"/>
      <c r="I395" s="156"/>
      <c r="J395" s="157"/>
      <c r="K395" s="157"/>
      <c r="L395" s="157"/>
      <c r="M395" s="152"/>
      <c r="N395" s="112"/>
      <c r="O395" s="153"/>
      <c r="P395" s="154"/>
      <c r="Q395" s="155"/>
      <c r="R395" s="158"/>
      <c r="S395" s="159"/>
      <c r="T395" s="160"/>
      <c r="U395" s="159"/>
    </row>
    <row r="396" spans="1:21" ht="12.75">
      <c r="A396" s="88"/>
      <c r="B396" s="112"/>
      <c r="C396" s="112"/>
      <c r="D396" s="88"/>
      <c r="E396" s="112"/>
      <c r="F396" s="153"/>
      <c r="G396" s="154"/>
      <c r="H396" s="155"/>
      <c r="I396" s="156"/>
      <c r="J396" s="157"/>
      <c r="K396" s="157"/>
      <c r="L396" s="157"/>
      <c r="M396" s="152"/>
      <c r="N396" s="112"/>
      <c r="O396" s="153"/>
      <c r="P396" s="154"/>
      <c r="Q396" s="155"/>
      <c r="R396" s="158"/>
      <c r="S396" s="159"/>
      <c r="T396" s="160"/>
      <c r="U396" s="159"/>
    </row>
    <row r="397" spans="1:21" ht="12.75">
      <c r="A397" s="88"/>
      <c r="B397" s="112"/>
      <c r="C397" s="112"/>
      <c r="D397" s="88"/>
      <c r="E397" s="112"/>
      <c r="F397" s="153"/>
      <c r="G397" s="154"/>
      <c r="H397" s="155"/>
      <c r="I397" s="156"/>
      <c r="J397" s="157"/>
      <c r="K397" s="157"/>
      <c r="L397" s="157"/>
      <c r="M397" s="152"/>
      <c r="N397" s="112"/>
      <c r="O397" s="153"/>
      <c r="P397" s="154"/>
      <c r="Q397" s="155"/>
      <c r="R397" s="158"/>
      <c r="S397" s="159"/>
      <c r="T397" s="160"/>
      <c r="U397" s="159"/>
    </row>
    <row r="398" spans="1:21" ht="12.75">
      <c r="A398" s="88"/>
      <c r="B398" s="112"/>
      <c r="C398" s="112"/>
      <c r="D398" s="88"/>
      <c r="E398" s="112"/>
      <c r="F398" s="153"/>
      <c r="G398" s="154"/>
      <c r="H398" s="155"/>
      <c r="I398" s="156"/>
      <c r="J398" s="157"/>
      <c r="K398" s="157"/>
      <c r="L398" s="157"/>
      <c r="M398" s="152"/>
      <c r="N398" s="112"/>
      <c r="O398" s="153"/>
      <c r="P398" s="154"/>
      <c r="Q398" s="155"/>
      <c r="R398" s="158"/>
      <c r="S398" s="159"/>
      <c r="T398" s="160"/>
      <c r="U398" s="159"/>
    </row>
    <row r="399" spans="1:21" ht="12.75">
      <c r="A399" s="88"/>
      <c r="B399" s="112"/>
      <c r="C399" s="112"/>
      <c r="D399" s="88"/>
      <c r="E399" s="112"/>
      <c r="F399" s="153"/>
      <c r="G399" s="154"/>
      <c r="H399" s="155"/>
      <c r="I399" s="156"/>
      <c r="J399" s="157"/>
      <c r="K399" s="157"/>
      <c r="L399" s="157"/>
      <c r="M399" s="152"/>
      <c r="N399" s="112"/>
      <c r="O399" s="153"/>
      <c r="P399" s="154"/>
      <c r="Q399" s="155"/>
      <c r="R399" s="158"/>
      <c r="S399" s="159"/>
      <c r="T399" s="160"/>
      <c r="U399" s="159"/>
    </row>
    <row r="400" spans="1:21" ht="12.75">
      <c r="A400" s="88"/>
      <c r="B400" s="112"/>
      <c r="C400" s="112"/>
      <c r="D400" s="88"/>
      <c r="E400" s="112"/>
      <c r="F400" s="153"/>
      <c r="G400" s="154"/>
      <c r="H400" s="155"/>
      <c r="I400" s="156"/>
      <c r="J400" s="157"/>
      <c r="K400" s="157"/>
      <c r="L400" s="157"/>
      <c r="M400" s="152"/>
      <c r="N400" s="112"/>
      <c r="O400" s="153"/>
      <c r="P400" s="154"/>
      <c r="Q400" s="155"/>
      <c r="R400" s="158"/>
      <c r="S400" s="159"/>
      <c r="T400" s="160"/>
      <c r="U400" s="159"/>
    </row>
    <row r="401" spans="1:21" ht="12.75">
      <c r="A401" s="88"/>
      <c r="B401" s="112"/>
      <c r="C401" s="112"/>
      <c r="D401" s="88"/>
      <c r="E401" s="112"/>
      <c r="F401" s="153"/>
      <c r="G401" s="154"/>
      <c r="H401" s="155"/>
      <c r="I401" s="156"/>
      <c r="J401" s="157"/>
      <c r="K401" s="157"/>
      <c r="L401" s="157"/>
      <c r="M401" s="152"/>
      <c r="N401" s="112"/>
      <c r="O401" s="153"/>
      <c r="P401" s="154"/>
      <c r="Q401" s="155"/>
      <c r="R401" s="158"/>
      <c r="S401" s="159"/>
      <c r="T401" s="160"/>
      <c r="U401" s="159"/>
    </row>
    <row r="402" spans="1:21" ht="12.75">
      <c r="A402" s="88"/>
      <c r="B402" s="112"/>
      <c r="C402" s="112"/>
      <c r="D402" s="88"/>
      <c r="E402" s="112"/>
      <c r="F402" s="153"/>
      <c r="G402" s="154"/>
      <c r="H402" s="155"/>
      <c r="I402" s="156"/>
      <c r="J402" s="157"/>
      <c r="K402" s="157"/>
      <c r="L402" s="157"/>
      <c r="M402" s="152"/>
      <c r="N402" s="112"/>
      <c r="O402" s="153"/>
      <c r="P402" s="154"/>
      <c r="Q402" s="155"/>
      <c r="R402" s="158"/>
      <c r="S402" s="159"/>
      <c r="T402" s="160"/>
      <c r="U402" s="159"/>
    </row>
    <row r="403" spans="1:21" ht="12.75">
      <c r="A403" s="88"/>
      <c r="B403" s="112"/>
      <c r="C403" s="112"/>
      <c r="D403" s="88"/>
      <c r="E403" s="112"/>
      <c r="F403" s="153"/>
      <c r="G403" s="154"/>
      <c r="H403" s="155"/>
      <c r="I403" s="156"/>
      <c r="J403" s="157"/>
      <c r="K403" s="157"/>
      <c r="L403" s="157"/>
      <c r="M403" s="152"/>
      <c r="N403" s="112"/>
      <c r="O403" s="153"/>
      <c r="P403" s="154"/>
      <c r="Q403" s="155"/>
      <c r="R403" s="158"/>
      <c r="S403" s="159"/>
      <c r="T403" s="160"/>
      <c r="U403" s="159"/>
    </row>
    <row r="404" spans="1:21" ht="12.75">
      <c r="A404" s="88"/>
      <c r="B404" s="112"/>
      <c r="C404" s="112"/>
      <c r="D404" s="88"/>
      <c r="E404" s="112"/>
      <c r="F404" s="153"/>
      <c r="G404" s="154"/>
      <c r="H404" s="155"/>
      <c r="I404" s="156"/>
      <c r="J404" s="157"/>
      <c r="K404" s="157"/>
      <c r="L404" s="157"/>
      <c r="M404" s="152"/>
      <c r="N404" s="112"/>
      <c r="O404" s="153"/>
      <c r="P404" s="154"/>
      <c r="Q404" s="155"/>
      <c r="R404" s="158"/>
      <c r="S404" s="159"/>
      <c r="T404" s="160"/>
      <c r="U404" s="159"/>
    </row>
    <row r="405" spans="1:21" ht="12.75">
      <c r="A405" s="88"/>
      <c r="B405" s="112"/>
      <c r="C405" s="112"/>
      <c r="D405" s="88"/>
      <c r="E405" s="112"/>
      <c r="F405" s="153"/>
      <c r="G405" s="154"/>
      <c r="H405" s="155"/>
      <c r="I405" s="156"/>
      <c r="J405" s="157"/>
      <c r="K405" s="157"/>
      <c r="L405" s="157"/>
      <c r="M405" s="152"/>
      <c r="N405" s="112"/>
      <c r="O405" s="153"/>
      <c r="P405" s="154"/>
      <c r="Q405" s="155"/>
      <c r="R405" s="158"/>
      <c r="S405" s="159"/>
      <c r="T405" s="160"/>
      <c r="U405" s="159"/>
    </row>
    <row r="406" spans="1:21" ht="12.75">
      <c r="A406" s="88"/>
      <c r="B406" s="112"/>
      <c r="C406" s="112"/>
      <c r="D406" s="88"/>
      <c r="E406" s="112"/>
      <c r="F406" s="153"/>
      <c r="G406" s="154"/>
      <c r="H406" s="155"/>
      <c r="I406" s="156"/>
      <c r="J406" s="157"/>
      <c r="K406" s="157"/>
      <c r="L406" s="157"/>
      <c r="M406" s="152"/>
      <c r="N406" s="112"/>
      <c r="O406" s="153"/>
      <c r="P406" s="154"/>
      <c r="Q406" s="155"/>
      <c r="R406" s="158"/>
      <c r="S406" s="159"/>
      <c r="T406" s="160"/>
      <c r="U406" s="159"/>
    </row>
    <row r="407" spans="1:21" ht="12.75">
      <c r="A407" s="88"/>
      <c r="B407" s="112"/>
      <c r="C407" s="112"/>
      <c r="D407" s="88"/>
      <c r="E407" s="112"/>
      <c r="F407" s="153"/>
      <c r="G407" s="154"/>
      <c r="H407" s="155"/>
      <c r="I407" s="156"/>
      <c r="J407" s="157"/>
      <c r="K407" s="157"/>
      <c r="L407" s="157"/>
      <c r="M407" s="152"/>
      <c r="N407" s="112"/>
      <c r="O407" s="153"/>
      <c r="P407" s="154"/>
      <c r="Q407" s="155"/>
      <c r="R407" s="158"/>
      <c r="S407" s="159"/>
      <c r="T407" s="160"/>
      <c r="U407" s="159"/>
    </row>
    <row r="408" spans="1:21" ht="12.75">
      <c r="A408" s="88"/>
      <c r="B408" s="112"/>
      <c r="C408" s="112"/>
      <c r="D408" s="88"/>
      <c r="E408" s="112"/>
      <c r="F408" s="153"/>
      <c r="G408" s="154"/>
      <c r="H408" s="155"/>
      <c r="I408" s="156"/>
      <c r="J408" s="157"/>
      <c r="K408" s="157"/>
      <c r="L408" s="157"/>
      <c r="M408" s="152"/>
      <c r="N408" s="112"/>
      <c r="O408" s="153"/>
      <c r="P408" s="154"/>
      <c r="Q408" s="155"/>
      <c r="R408" s="158"/>
      <c r="S408" s="159"/>
      <c r="T408" s="160"/>
      <c r="U408" s="159"/>
    </row>
    <row r="409" spans="1:21" ht="12.75">
      <c r="A409" s="88"/>
      <c r="B409" s="112"/>
      <c r="C409" s="112"/>
      <c r="D409" s="88"/>
      <c r="E409" s="112"/>
      <c r="F409" s="153"/>
      <c r="G409" s="154"/>
      <c r="H409" s="155"/>
      <c r="I409" s="156"/>
      <c r="J409" s="157"/>
      <c r="K409" s="157"/>
      <c r="L409" s="157"/>
      <c r="M409" s="152"/>
      <c r="N409" s="112"/>
      <c r="O409" s="153"/>
      <c r="P409" s="154"/>
      <c r="Q409" s="155"/>
      <c r="R409" s="158"/>
      <c r="S409" s="159"/>
      <c r="T409" s="160"/>
      <c r="U409" s="159"/>
    </row>
    <row r="410" spans="1:21" ht="12.75">
      <c r="A410" s="88"/>
      <c r="B410" s="112"/>
      <c r="C410" s="112"/>
      <c r="D410" s="88"/>
      <c r="E410" s="112"/>
      <c r="F410" s="153"/>
      <c r="G410" s="154"/>
      <c r="H410" s="155"/>
      <c r="I410" s="156"/>
      <c r="J410" s="157"/>
      <c r="K410" s="157"/>
      <c r="L410" s="157"/>
      <c r="M410" s="152"/>
      <c r="N410" s="112"/>
      <c r="O410" s="153"/>
      <c r="P410" s="154"/>
      <c r="Q410" s="155"/>
      <c r="R410" s="158"/>
      <c r="S410" s="159"/>
      <c r="T410" s="160"/>
      <c r="U410" s="159"/>
    </row>
    <row r="411" spans="1:21" ht="12.75">
      <c r="A411" s="88"/>
      <c r="B411" s="112"/>
      <c r="C411" s="112"/>
      <c r="D411" s="88"/>
      <c r="E411" s="112"/>
      <c r="F411" s="153"/>
      <c r="G411" s="154"/>
      <c r="H411" s="155"/>
      <c r="I411" s="156"/>
      <c r="J411" s="157"/>
      <c r="K411" s="157"/>
      <c r="L411" s="157"/>
      <c r="M411" s="152"/>
      <c r="N411" s="112"/>
      <c r="O411" s="153"/>
      <c r="P411" s="154"/>
      <c r="Q411" s="155"/>
      <c r="R411" s="158"/>
      <c r="S411" s="159"/>
      <c r="T411" s="160"/>
      <c r="U411" s="159"/>
    </row>
    <row r="412" spans="1:21" ht="12.75">
      <c r="A412" s="88"/>
      <c r="B412" s="112"/>
      <c r="C412" s="112"/>
      <c r="D412" s="88"/>
      <c r="E412" s="112"/>
      <c r="F412" s="153"/>
      <c r="G412" s="154"/>
      <c r="H412" s="155"/>
      <c r="I412" s="156"/>
      <c r="J412" s="157"/>
      <c r="K412" s="157"/>
      <c r="L412" s="157"/>
      <c r="M412" s="152"/>
      <c r="N412" s="112"/>
      <c r="O412" s="153"/>
      <c r="P412" s="154"/>
      <c r="Q412" s="155"/>
      <c r="R412" s="158"/>
      <c r="S412" s="159"/>
      <c r="T412" s="160"/>
      <c r="U412" s="159"/>
    </row>
    <row r="413" spans="1:21" ht="12.75">
      <c r="A413" s="88"/>
      <c r="B413" s="112"/>
      <c r="C413" s="112"/>
      <c r="D413" s="88"/>
      <c r="E413" s="112"/>
      <c r="F413" s="153"/>
      <c r="G413" s="154"/>
      <c r="H413" s="155"/>
      <c r="I413" s="156"/>
      <c r="J413" s="157"/>
      <c r="K413" s="157"/>
      <c r="L413" s="157"/>
      <c r="M413" s="152"/>
      <c r="N413" s="112"/>
      <c r="O413" s="153"/>
      <c r="P413" s="154"/>
      <c r="Q413" s="155"/>
      <c r="R413" s="158"/>
      <c r="S413" s="159"/>
      <c r="T413" s="160"/>
      <c r="U413" s="159"/>
    </row>
    <row r="414" spans="1:21" ht="12.75">
      <c r="A414" s="88"/>
      <c r="B414" s="112"/>
      <c r="C414" s="112"/>
      <c r="D414" s="88"/>
      <c r="E414" s="112"/>
      <c r="F414" s="153"/>
      <c r="G414" s="154"/>
      <c r="H414" s="155"/>
      <c r="I414" s="156"/>
      <c r="J414" s="157"/>
      <c r="K414" s="157"/>
      <c r="L414" s="157"/>
      <c r="M414" s="152"/>
      <c r="N414" s="112"/>
      <c r="O414" s="153"/>
      <c r="P414" s="154"/>
      <c r="Q414" s="155"/>
      <c r="R414" s="158"/>
      <c r="S414" s="159"/>
      <c r="T414" s="160"/>
      <c r="U414" s="159"/>
    </row>
    <row r="415" spans="1:21" ht="12.75">
      <c r="A415" s="88"/>
      <c r="B415" s="112"/>
      <c r="C415" s="112"/>
      <c r="D415" s="88"/>
      <c r="E415" s="112"/>
      <c r="F415" s="153"/>
      <c r="G415" s="154"/>
      <c r="H415" s="155"/>
      <c r="I415" s="156"/>
      <c r="J415" s="157"/>
      <c r="K415" s="157"/>
      <c r="L415" s="157"/>
      <c r="M415" s="152"/>
      <c r="N415" s="112"/>
      <c r="O415" s="153"/>
      <c r="P415" s="154"/>
      <c r="Q415" s="155"/>
      <c r="R415" s="158"/>
      <c r="S415" s="159"/>
      <c r="T415" s="160"/>
      <c r="U415" s="159"/>
    </row>
    <row r="416" spans="1:21" ht="12.75">
      <c r="A416" s="88"/>
      <c r="B416" s="112"/>
      <c r="C416" s="112"/>
      <c r="D416" s="88"/>
      <c r="E416" s="112"/>
      <c r="F416" s="153"/>
      <c r="G416" s="154"/>
      <c r="H416" s="155"/>
      <c r="I416" s="156"/>
      <c r="J416" s="157"/>
      <c r="K416" s="157"/>
      <c r="L416" s="157"/>
      <c r="M416" s="152"/>
      <c r="N416" s="112"/>
      <c r="O416" s="153"/>
      <c r="P416" s="154"/>
      <c r="Q416" s="155"/>
      <c r="R416" s="158"/>
      <c r="S416" s="159"/>
      <c r="T416" s="160"/>
      <c r="U416" s="159"/>
    </row>
    <row r="417" spans="1:21" ht="12.75">
      <c r="A417" s="88"/>
      <c r="B417" s="112"/>
      <c r="C417" s="112"/>
      <c r="D417" s="88"/>
      <c r="E417" s="112"/>
      <c r="F417" s="153"/>
      <c r="G417" s="154"/>
      <c r="H417" s="155"/>
      <c r="I417" s="156"/>
      <c r="J417" s="157"/>
      <c r="K417" s="157"/>
      <c r="L417" s="157"/>
      <c r="M417" s="152"/>
      <c r="N417" s="112"/>
      <c r="O417" s="153"/>
      <c r="P417" s="154"/>
      <c r="Q417" s="155"/>
      <c r="R417" s="158"/>
      <c r="S417" s="159"/>
      <c r="T417" s="160"/>
      <c r="U417" s="159"/>
    </row>
    <row r="418" spans="1:21" ht="12.75">
      <c r="A418" s="88"/>
      <c r="B418" s="112"/>
      <c r="C418" s="112"/>
      <c r="D418" s="88"/>
      <c r="E418" s="112"/>
      <c r="F418" s="153"/>
      <c r="G418" s="154"/>
      <c r="H418" s="155"/>
      <c r="I418" s="156"/>
      <c r="J418" s="157"/>
      <c r="K418" s="157"/>
      <c r="L418" s="157"/>
      <c r="M418" s="152"/>
      <c r="N418" s="112"/>
      <c r="O418" s="153"/>
      <c r="P418" s="154"/>
      <c r="Q418" s="155"/>
      <c r="R418" s="158"/>
      <c r="S418" s="159"/>
      <c r="T418" s="160"/>
      <c r="U418" s="159"/>
    </row>
    <row r="419" spans="1:21" ht="12.75">
      <c r="A419" s="88"/>
      <c r="B419" s="112"/>
      <c r="C419" s="112"/>
      <c r="D419" s="88"/>
      <c r="E419" s="112"/>
      <c r="F419" s="153"/>
      <c r="G419" s="154"/>
      <c r="H419" s="155"/>
      <c r="I419" s="156"/>
      <c r="J419" s="157"/>
      <c r="K419" s="157"/>
      <c r="L419" s="157"/>
      <c r="M419" s="152"/>
      <c r="N419" s="112"/>
      <c r="O419" s="153"/>
      <c r="P419" s="154"/>
      <c r="Q419" s="155"/>
      <c r="R419" s="158"/>
      <c r="S419" s="159"/>
      <c r="T419" s="160"/>
      <c r="U419" s="159"/>
    </row>
    <row r="420" spans="1:21" ht="12.75">
      <c r="A420" s="88"/>
      <c r="B420" s="112"/>
      <c r="C420" s="112"/>
      <c r="D420" s="88"/>
      <c r="E420" s="112"/>
      <c r="F420" s="153"/>
      <c r="G420" s="154"/>
      <c r="H420" s="155"/>
      <c r="I420" s="156"/>
      <c r="J420" s="157"/>
      <c r="K420" s="157"/>
      <c r="L420" s="157"/>
      <c r="M420" s="152"/>
      <c r="N420" s="112"/>
      <c r="O420" s="153"/>
      <c r="P420" s="154"/>
      <c r="Q420" s="155"/>
      <c r="R420" s="158"/>
      <c r="S420" s="159"/>
      <c r="T420" s="160"/>
      <c r="U420" s="159"/>
    </row>
    <row r="421" spans="1:21" ht="12.75">
      <c r="A421" s="88"/>
      <c r="B421" s="112"/>
      <c r="C421" s="112"/>
      <c r="D421" s="88"/>
      <c r="E421" s="112"/>
      <c r="F421" s="153"/>
      <c r="G421" s="154"/>
      <c r="H421" s="155"/>
      <c r="I421" s="156"/>
      <c r="J421" s="157"/>
      <c r="K421" s="157"/>
      <c r="L421" s="157"/>
      <c r="M421" s="152"/>
      <c r="N421" s="112"/>
      <c r="O421" s="153"/>
      <c r="P421" s="154"/>
      <c r="Q421" s="155"/>
      <c r="R421" s="158"/>
      <c r="S421" s="159"/>
      <c r="T421" s="160"/>
      <c r="U421" s="159"/>
    </row>
    <row r="422" spans="1:21" ht="12.75">
      <c r="A422" s="88"/>
      <c r="B422" s="112"/>
      <c r="C422" s="112"/>
      <c r="D422" s="88"/>
      <c r="E422" s="112"/>
      <c r="F422" s="153"/>
      <c r="G422" s="154"/>
      <c r="H422" s="155"/>
      <c r="I422" s="156"/>
      <c r="J422" s="157"/>
      <c r="K422" s="157"/>
      <c r="L422" s="157"/>
      <c r="M422" s="152"/>
      <c r="N422" s="112"/>
      <c r="O422" s="153"/>
      <c r="P422" s="154"/>
      <c r="Q422" s="155"/>
      <c r="R422" s="158"/>
      <c r="S422" s="159"/>
      <c r="T422" s="160"/>
      <c r="U422" s="159"/>
    </row>
    <row r="423" spans="1:21" ht="12.75">
      <c r="A423" s="88"/>
      <c r="B423" s="112"/>
      <c r="C423" s="112"/>
      <c r="D423" s="88"/>
      <c r="E423" s="112"/>
      <c r="F423" s="153"/>
      <c r="G423" s="154"/>
      <c r="H423" s="155"/>
      <c r="I423" s="156"/>
      <c r="J423" s="157"/>
      <c r="K423" s="157"/>
      <c r="L423" s="157"/>
      <c r="M423" s="152"/>
      <c r="N423" s="112"/>
      <c r="O423" s="153"/>
      <c r="P423" s="154"/>
      <c r="Q423" s="155"/>
      <c r="R423" s="158"/>
      <c r="S423" s="159"/>
      <c r="T423" s="160"/>
      <c r="U423" s="159"/>
    </row>
    <row r="424" spans="1:21" ht="12.75">
      <c r="A424" s="88"/>
      <c r="B424" s="112"/>
      <c r="C424" s="112"/>
      <c r="D424" s="88"/>
      <c r="E424" s="112"/>
      <c r="F424" s="153"/>
      <c r="G424" s="154"/>
      <c r="H424" s="155"/>
      <c r="I424" s="156"/>
      <c r="J424" s="157"/>
      <c r="K424" s="157"/>
      <c r="L424" s="157"/>
      <c r="M424" s="152"/>
      <c r="N424" s="112"/>
      <c r="O424" s="153"/>
      <c r="P424" s="154"/>
      <c r="Q424" s="155"/>
      <c r="R424" s="158"/>
      <c r="S424" s="159"/>
      <c r="T424" s="160"/>
      <c r="U424" s="159"/>
    </row>
    <row r="425" spans="1:21" ht="12.75">
      <c r="A425" s="88"/>
      <c r="B425" s="112"/>
      <c r="C425" s="112"/>
      <c r="D425" s="88"/>
      <c r="E425" s="112"/>
      <c r="F425" s="153"/>
      <c r="G425" s="154"/>
      <c r="H425" s="155"/>
      <c r="I425" s="156"/>
      <c r="J425" s="157"/>
      <c r="K425" s="157"/>
      <c r="L425" s="157"/>
      <c r="M425" s="152"/>
      <c r="N425" s="112"/>
      <c r="O425" s="153"/>
      <c r="P425" s="154"/>
      <c r="Q425" s="155"/>
      <c r="R425" s="158"/>
      <c r="S425" s="159"/>
      <c r="T425" s="160"/>
      <c r="U425" s="159"/>
    </row>
    <row r="426" spans="1:21" ht="12.75">
      <c r="A426" s="88"/>
      <c r="B426" s="112"/>
      <c r="C426" s="112"/>
      <c r="D426" s="88"/>
      <c r="E426" s="112"/>
      <c r="F426" s="153"/>
      <c r="G426" s="154"/>
      <c r="H426" s="155"/>
      <c r="I426" s="156"/>
      <c r="J426" s="157"/>
      <c r="K426" s="157"/>
      <c r="L426" s="157"/>
      <c r="M426" s="152"/>
      <c r="N426" s="112"/>
      <c r="O426" s="153"/>
      <c r="P426" s="154"/>
      <c r="Q426" s="155"/>
      <c r="R426" s="158"/>
      <c r="S426" s="159"/>
      <c r="T426" s="160"/>
      <c r="U426" s="159"/>
    </row>
    <row r="427" spans="1:21" ht="12.75">
      <c r="A427" s="88"/>
      <c r="B427" s="112"/>
      <c r="C427" s="112"/>
      <c r="D427" s="88"/>
      <c r="E427" s="112"/>
      <c r="F427" s="153"/>
      <c r="G427" s="154"/>
      <c r="H427" s="155"/>
      <c r="I427" s="156"/>
      <c r="J427" s="157"/>
      <c r="K427" s="157"/>
      <c r="L427" s="157"/>
      <c r="M427" s="152"/>
      <c r="N427" s="112"/>
      <c r="O427" s="153"/>
      <c r="P427" s="154"/>
      <c r="Q427" s="155"/>
      <c r="R427" s="158"/>
      <c r="S427" s="159"/>
      <c r="T427" s="160"/>
      <c r="U427" s="159"/>
    </row>
    <row r="428" spans="1:21" ht="12.75">
      <c r="A428" s="88"/>
      <c r="B428" s="112"/>
      <c r="C428" s="112"/>
      <c r="D428" s="88"/>
      <c r="E428" s="112"/>
      <c r="F428" s="153"/>
      <c r="G428" s="154"/>
      <c r="H428" s="155"/>
      <c r="I428" s="156"/>
      <c r="J428" s="157"/>
      <c r="K428" s="157"/>
      <c r="L428" s="157"/>
      <c r="M428" s="152"/>
      <c r="N428" s="112"/>
      <c r="O428" s="153"/>
      <c r="P428" s="154"/>
      <c r="Q428" s="155"/>
      <c r="R428" s="158"/>
      <c r="S428" s="159"/>
      <c r="T428" s="160"/>
      <c r="U428" s="159"/>
    </row>
    <row r="429" spans="1:21" ht="12.75">
      <c r="A429" s="88"/>
      <c r="B429" s="112"/>
      <c r="C429" s="112"/>
      <c r="D429" s="88"/>
      <c r="E429" s="112"/>
      <c r="F429" s="153"/>
      <c r="G429" s="154"/>
      <c r="H429" s="155"/>
      <c r="I429" s="156"/>
      <c r="J429" s="157"/>
      <c r="K429" s="157"/>
      <c r="L429" s="157"/>
      <c r="M429" s="152"/>
      <c r="N429" s="112"/>
      <c r="O429" s="153"/>
      <c r="P429" s="154"/>
      <c r="Q429" s="155"/>
      <c r="R429" s="158"/>
      <c r="S429" s="159"/>
      <c r="T429" s="160"/>
      <c r="U429" s="159"/>
    </row>
    <row r="430" spans="1:21" ht="12.75">
      <c r="A430" s="88"/>
      <c r="B430" s="112"/>
      <c r="C430" s="112"/>
      <c r="D430" s="88"/>
      <c r="E430" s="112"/>
      <c r="F430" s="153"/>
      <c r="G430" s="154"/>
      <c r="H430" s="155"/>
      <c r="I430" s="156"/>
      <c r="J430" s="157"/>
      <c r="K430" s="157"/>
      <c r="L430" s="157"/>
      <c r="M430" s="152"/>
      <c r="N430" s="112"/>
      <c r="O430" s="153"/>
      <c r="P430" s="154"/>
      <c r="Q430" s="155"/>
      <c r="R430" s="158"/>
      <c r="S430" s="159"/>
      <c r="T430" s="160"/>
      <c r="U430" s="159"/>
    </row>
    <row r="431" spans="1:21" ht="12.75">
      <c r="A431" s="88"/>
      <c r="B431" s="112"/>
      <c r="C431" s="112"/>
      <c r="D431" s="88"/>
      <c r="E431" s="112"/>
      <c r="F431" s="153"/>
      <c r="G431" s="154"/>
      <c r="H431" s="155"/>
      <c r="I431" s="156"/>
      <c r="J431" s="157"/>
      <c r="K431" s="157"/>
      <c r="L431" s="157"/>
      <c r="M431" s="152"/>
      <c r="N431" s="112"/>
      <c r="O431" s="153"/>
      <c r="P431" s="154"/>
      <c r="Q431" s="155"/>
      <c r="R431" s="158"/>
      <c r="S431" s="159"/>
      <c r="T431" s="160"/>
      <c r="U431" s="159"/>
    </row>
    <row r="432" spans="1:21" ht="12.75">
      <c r="A432" s="88"/>
      <c r="B432" s="112"/>
      <c r="C432" s="112"/>
      <c r="D432" s="88"/>
      <c r="E432" s="112"/>
      <c r="F432" s="153"/>
      <c r="G432" s="154"/>
      <c r="H432" s="155"/>
      <c r="I432" s="156"/>
      <c r="J432" s="157"/>
      <c r="K432" s="157"/>
      <c r="L432" s="157"/>
      <c r="M432" s="152"/>
      <c r="N432" s="112"/>
      <c r="O432" s="153"/>
      <c r="P432" s="154"/>
      <c r="Q432" s="155"/>
      <c r="R432" s="158"/>
      <c r="S432" s="159"/>
      <c r="T432" s="160"/>
      <c r="U432" s="159"/>
    </row>
    <row r="433" spans="1:21" ht="12.75">
      <c r="A433" s="88"/>
      <c r="B433" s="112"/>
      <c r="C433" s="112"/>
      <c r="D433" s="88"/>
      <c r="E433" s="112"/>
      <c r="F433" s="153"/>
      <c r="G433" s="154"/>
      <c r="H433" s="155"/>
      <c r="I433" s="156"/>
      <c r="J433" s="157"/>
      <c r="K433" s="157"/>
      <c r="L433" s="157"/>
      <c r="M433" s="152"/>
      <c r="N433" s="112"/>
      <c r="O433" s="153"/>
      <c r="P433" s="154"/>
      <c r="Q433" s="155"/>
      <c r="R433" s="158"/>
      <c r="S433" s="159"/>
      <c r="T433" s="160"/>
      <c r="U433" s="159"/>
    </row>
    <row r="434" spans="1:21" ht="12.75">
      <c r="A434" s="88"/>
      <c r="B434" s="112"/>
      <c r="C434" s="112"/>
      <c r="D434" s="88"/>
      <c r="E434" s="112"/>
      <c r="F434" s="153"/>
      <c r="G434" s="154"/>
      <c r="H434" s="155"/>
      <c r="I434" s="156"/>
      <c r="J434" s="157"/>
      <c r="K434" s="157"/>
      <c r="L434" s="157"/>
      <c r="M434" s="152"/>
      <c r="N434" s="112"/>
      <c r="O434" s="153"/>
      <c r="P434" s="154"/>
      <c r="Q434" s="155"/>
      <c r="R434" s="158"/>
      <c r="S434" s="159"/>
      <c r="T434" s="160"/>
      <c r="U434" s="159"/>
    </row>
    <row r="435" spans="1:21" ht="12.75">
      <c r="A435" s="88"/>
      <c r="B435" s="112"/>
      <c r="C435" s="112"/>
      <c r="D435" s="88"/>
      <c r="E435" s="112"/>
      <c r="F435" s="153"/>
      <c r="G435" s="154"/>
      <c r="H435" s="155"/>
      <c r="I435" s="156"/>
      <c r="J435" s="157"/>
      <c r="K435" s="157"/>
      <c r="L435" s="157"/>
      <c r="M435" s="152"/>
      <c r="N435" s="112"/>
      <c r="O435" s="153"/>
      <c r="P435" s="154"/>
      <c r="Q435" s="155"/>
      <c r="R435" s="158"/>
      <c r="S435" s="159"/>
      <c r="T435" s="160"/>
      <c r="U435" s="159"/>
    </row>
    <row r="436" spans="1:21" ht="12.75">
      <c r="A436" s="88"/>
      <c r="B436" s="112"/>
      <c r="C436" s="112"/>
      <c r="D436" s="88"/>
      <c r="E436" s="112"/>
      <c r="F436" s="153"/>
      <c r="G436" s="154"/>
      <c r="H436" s="155"/>
      <c r="I436" s="156"/>
      <c r="J436" s="157"/>
      <c r="K436" s="157"/>
      <c r="L436" s="157"/>
      <c r="M436" s="152"/>
      <c r="N436" s="112"/>
      <c r="O436" s="153"/>
      <c r="P436" s="154"/>
      <c r="Q436" s="155"/>
      <c r="R436" s="158"/>
      <c r="S436" s="159"/>
      <c r="T436" s="160"/>
      <c r="U436" s="159"/>
    </row>
    <row r="437" spans="1:21" ht="12.75">
      <c r="A437" s="88"/>
      <c r="B437" s="112"/>
      <c r="C437" s="112"/>
      <c r="D437" s="88"/>
      <c r="E437" s="112"/>
      <c r="F437" s="153"/>
      <c r="G437" s="154"/>
      <c r="H437" s="155"/>
      <c r="I437" s="156"/>
      <c r="J437" s="157"/>
      <c r="K437" s="157"/>
      <c r="L437" s="157"/>
      <c r="M437" s="152"/>
      <c r="N437" s="112"/>
      <c r="O437" s="153"/>
      <c r="P437" s="154"/>
      <c r="Q437" s="155"/>
      <c r="R437" s="158"/>
      <c r="S437" s="159"/>
      <c r="T437" s="160"/>
      <c r="U437" s="159"/>
    </row>
    <row r="438" spans="1:21" ht="12.75">
      <c r="A438" s="88"/>
      <c r="B438" s="112"/>
      <c r="C438" s="112"/>
      <c r="D438" s="88"/>
      <c r="E438" s="112"/>
      <c r="F438" s="153"/>
      <c r="G438" s="154"/>
      <c r="H438" s="155"/>
      <c r="I438" s="156"/>
      <c r="J438" s="157"/>
      <c r="K438" s="157"/>
      <c r="L438" s="157"/>
      <c r="M438" s="152"/>
      <c r="N438" s="112"/>
      <c r="O438" s="153"/>
      <c r="P438" s="154"/>
      <c r="Q438" s="155"/>
      <c r="R438" s="158"/>
      <c r="S438" s="159"/>
      <c r="T438" s="160"/>
      <c r="U438" s="159"/>
    </row>
    <row r="439" spans="1:21" ht="12.75">
      <c r="A439" s="88"/>
      <c r="B439" s="112"/>
      <c r="C439" s="112"/>
      <c r="D439" s="88"/>
      <c r="E439" s="112"/>
      <c r="F439" s="153"/>
      <c r="G439" s="154"/>
      <c r="H439" s="155"/>
      <c r="I439" s="156"/>
      <c r="J439" s="157"/>
      <c r="K439" s="157"/>
      <c r="L439" s="157"/>
      <c r="M439" s="152"/>
      <c r="N439" s="112"/>
      <c r="O439" s="153"/>
      <c r="P439" s="154"/>
      <c r="Q439" s="155"/>
      <c r="R439" s="158"/>
      <c r="S439" s="159"/>
      <c r="T439" s="160"/>
      <c r="U439" s="159"/>
    </row>
    <row r="440" spans="1:21" ht="12.75">
      <c r="A440" s="88"/>
      <c r="B440" s="112"/>
      <c r="C440" s="112"/>
      <c r="D440" s="88"/>
      <c r="E440" s="112"/>
      <c r="F440" s="153"/>
      <c r="G440" s="154"/>
      <c r="H440" s="155"/>
      <c r="I440" s="156"/>
      <c r="J440" s="157"/>
      <c r="K440" s="157"/>
      <c r="L440" s="157"/>
      <c r="M440" s="152"/>
      <c r="N440" s="112"/>
      <c r="O440" s="153"/>
      <c r="P440" s="154"/>
      <c r="Q440" s="155"/>
      <c r="R440" s="158"/>
      <c r="S440" s="159"/>
      <c r="T440" s="160"/>
      <c r="U440" s="159"/>
    </row>
    <row r="441" spans="1:21" ht="12.75">
      <c r="A441" s="88"/>
      <c r="B441" s="112"/>
      <c r="C441" s="112"/>
      <c r="D441" s="88"/>
      <c r="E441" s="112"/>
      <c r="F441" s="153"/>
      <c r="G441" s="154"/>
      <c r="H441" s="155"/>
      <c r="I441" s="156"/>
      <c r="J441" s="157"/>
      <c r="K441" s="157"/>
      <c r="L441" s="157"/>
      <c r="M441" s="152"/>
      <c r="N441" s="112"/>
      <c r="O441" s="153"/>
      <c r="P441" s="154"/>
      <c r="Q441" s="155"/>
      <c r="R441" s="158"/>
      <c r="S441" s="159"/>
      <c r="T441" s="160"/>
      <c r="U441" s="159"/>
    </row>
    <row r="442" spans="1:21" ht="12.75">
      <c r="A442" s="88"/>
      <c r="B442" s="112"/>
      <c r="C442" s="112"/>
      <c r="D442" s="88"/>
      <c r="E442" s="112"/>
      <c r="F442" s="153"/>
      <c r="G442" s="154"/>
      <c r="H442" s="155"/>
      <c r="I442" s="156"/>
      <c r="J442" s="157"/>
      <c r="K442" s="157"/>
      <c r="L442" s="157"/>
      <c r="M442" s="152"/>
      <c r="N442" s="112"/>
      <c r="O442" s="153"/>
      <c r="P442" s="154"/>
      <c r="Q442" s="155"/>
      <c r="R442" s="158"/>
      <c r="S442" s="159"/>
      <c r="T442" s="160"/>
      <c r="U442" s="159"/>
    </row>
    <row r="443" spans="1:21" ht="12.75">
      <c r="A443" s="88"/>
      <c r="B443" s="112"/>
      <c r="C443" s="112"/>
      <c r="D443" s="88"/>
      <c r="E443" s="112"/>
      <c r="F443" s="153"/>
      <c r="G443" s="154"/>
      <c r="H443" s="155"/>
      <c r="I443" s="156"/>
      <c r="J443" s="157"/>
      <c r="K443" s="157"/>
      <c r="L443" s="157"/>
      <c r="M443" s="152"/>
      <c r="N443" s="112"/>
      <c r="O443" s="153"/>
      <c r="P443" s="154"/>
      <c r="Q443" s="155"/>
      <c r="R443" s="158"/>
      <c r="S443" s="159"/>
      <c r="T443" s="160"/>
      <c r="U443" s="159"/>
    </row>
    <row r="444" spans="1:21" ht="12.75">
      <c r="A444" s="88"/>
      <c r="B444" s="112"/>
      <c r="C444" s="112"/>
      <c r="D444" s="88"/>
      <c r="E444" s="112"/>
      <c r="F444" s="153"/>
      <c r="G444" s="154"/>
      <c r="H444" s="155"/>
      <c r="I444" s="156"/>
      <c r="J444" s="157"/>
      <c r="K444" s="157"/>
      <c r="L444" s="157"/>
      <c r="M444" s="152"/>
      <c r="N444" s="112"/>
      <c r="O444" s="153"/>
      <c r="P444" s="154"/>
      <c r="Q444" s="155"/>
      <c r="R444" s="158"/>
      <c r="S444" s="159"/>
      <c r="T444" s="160"/>
      <c r="U444" s="159"/>
    </row>
    <row r="445" spans="1:21" ht="12.75">
      <c r="A445" s="88"/>
      <c r="B445" s="112"/>
      <c r="C445" s="112"/>
      <c r="D445" s="88"/>
      <c r="E445" s="112"/>
      <c r="F445" s="153"/>
      <c r="G445" s="154"/>
      <c r="H445" s="155"/>
      <c r="I445" s="156"/>
      <c r="J445" s="157"/>
      <c r="K445" s="157"/>
      <c r="L445" s="157"/>
      <c r="M445" s="152"/>
      <c r="N445" s="112"/>
      <c r="O445" s="153"/>
      <c r="P445" s="154"/>
      <c r="Q445" s="155"/>
      <c r="R445" s="158"/>
      <c r="S445" s="159"/>
      <c r="T445" s="160"/>
      <c r="U445" s="159"/>
    </row>
    <row r="446" spans="1:21" ht="12.75">
      <c r="A446" s="88"/>
      <c r="B446" s="112"/>
      <c r="C446" s="112"/>
      <c r="D446" s="88"/>
      <c r="E446" s="112"/>
      <c r="F446" s="153"/>
      <c r="G446" s="154"/>
      <c r="H446" s="155"/>
      <c r="I446" s="156"/>
      <c r="J446" s="157"/>
      <c r="K446" s="157"/>
      <c r="L446" s="157"/>
      <c r="M446" s="152"/>
      <c r="N446" s="112"/>
      <c r="O446" s="153"/>
      <c r="P446" s="154"/>
      <c r="Q446" s="155"/>
      <c r="R446" s="158"/>
      <c r="S446" s="159"/>
      <c r="T446" s="160"/>
      <c r="U446" s="159"/>
    </row>
    <row r="447" spans="1:21" ht="12.75">
      <c r="A447" s="88"/>
      <c r="B447" s="112"/>
      <c r="C447" s="112"/>
      <c r="D447" s="88"/>
      <c r="E447" s="112"/>
      <c r="F447" s="153"/>
      <c r="G447" s="154"/>
      <c r="H447" s="155"/>
      <c r="I447" s="156"/>
      <c r="J447" s="157"/>
      <c r="K447" s="157"/>
      <c r="L447" s="157"/>
      <c r="M447" s="152"/>
      <c r="N447" s="112"/>
      <c r="O447" s="153"/>
      <c r="P447" s="154"/>
      <c r="Q447" s="155"/>
      <c r="R447" s="158"/>
      <c r="S447" s="159"/>
      <c r="T447" s="160"/>
      <c r="U447" s="159"/>
    </row>
    <row r="448" spans="1:21" ht="12.75">
      <c r="A448" s="88"/>
      <c r="B448" s="112"/>
      <c r="C448" s="112"/>
      <c r="D448" s="88"/>
      <c r="E448" s="112"/>
      <c r="F448" s="153"/>
      <c r="G448" s="154"/>
      <c r="H448" s="155"/>
      <c r="I448" s="156"/>
      <c r="J448" s="157"/>
      <c r="K448" s="157"/>
      <c r="L448" s="157"/>
      <c r="M448" s="152"/>
      <c r="N448" s="112"/>
      <c r="O448" s="153"/>
      <c r="P448" s="154"/>
      <c r="Q448" s="155"/>
      <c r="R448" s="158"/>
      <c r="S448" s="159"/>
      <c r="T448" s="160"/>
      <c r="U448" s="159"/>
    </row>
    <row r="449" spans="1:21" ht="12.75">
      <c r="A449" s="88"/>
      <c r="B449" s="112"/>
      <c r="C449" s="112"/>
      <c r="D449" s="88"/>
      <c r="E449" s="112"/>
      <c r="F449" s="153"/>
      <c r="G449" s="154"/>
      <c r="H449" s="155"/>
      <c r="I449" s="156"/>
      <c r="J449" s="157"/>
      <c r="K449" s="157"/>
      <c r="L449" s="157"/>
      <c r="M449" s="152"/>
      <c r="N449" s="112"/>
      <c r="O449" s="153"/>
      <c r="P449" s="154"/>
      <c r="Q449" s="155"/>
      <c r="R449" s="158"/>
      <c r="S449" s="159"/>
      <c r="T449" s="160"/>
      <c r="U449" s="159"/>
    </row>
    <row r="450" spans="1:21" ht="12.75">
      <c r="A450" s="88"/>
      <c r="B450" s="112"/>
      <c r="C450" s="112"/>
      <c r="D450" s="88"/>
      <c r="E450" s="112"/>
      <c r="F450" s="153"/>
      <c r="G450" s="154"/>
      <c r="H450" s="155"/>
      <c r="I450" s="156"/>
      <c r="J450" s="157"/>
      <c r="K450" s="157"/>
      <c r="L450" s="157"/>
      <c r="M450" s="152"/>
      <c r="N450" s="112"/>
      <c r="O450" s="153"/>
      <c r="P450" s="154"/>
      <c r="Q450" s="155"/>
      <c r="R450" s="158"/>
      <c r="S450" s="159"/>
      <c r="T450" s="160"/>
      <c r="U450" s="159"/>
    </row>
    <row r="451" spans="1:21" ht="12.75">
      <c r="A451" s="88"/>
      <c r="B451" s="112"/>
      <c r="C451" s="112"/>
      <c r="D451" s="88"/>
      <c r="E451" s="112"/>
      <c r="F451" s="153"/>
      <c r="G451" s="154"/>
      <c r="H451" s="155"/>
      <c r="I451" s="156"/>
      <c r="J451" s="157"/>
      <c r="K451" s="157"/>
      <c r="L451" s="157"/>
      <c r="M451" s="152"/>
      <c r="N451" s="112"/>
      <c r="O451" s="153"/>
      <c r="P451" s="154"/>
      <c r="Q451" s="155"/>
      <c r="R451" s="158"/>
      <c r="S451" s="159"/>
      <c r="T451" s="160"/>
      <c r="U451" s="159"/>
    </row>
    <row r="452" spans="1:21" ht="12.75">
      <c r="A452" s="88"/>
      <c r="B452" s="112"/>
      <c r="C452" s="112"/>
      <c r="D452" s="88"/>
      <c r="E452" s="112"/>
      <c r="F452" s="153"/>
      <c r="G452" s="154"/>
      <c r="H452" s="155"/>
      <c r="I452" s="156"/>
      <c r="J452" s="157"/>
      <c r="K452" s="157"/>
      <c r="L452" s="157"/>
      <c r="M452" s="152"/>
      <c r="N452" s="112"/>
      <c r="O452" s="153"/>
      <c r="P452" s="154"/>
      <c r="Q452" s="155"/>
      <c r="R452" s="158"/>
      <c r="S452" s="159"/>
      <c r="T452" s="160"/>
      <c r="U452" s="159"/>
    </row>
    <row r="453" spans="1:21" ht="12.75">
      <c r="A453" s="88"/>
      <c r="B453" s="112"/>
      <c r="C453" s="112"/>
      <c r="D453" s="88"/>
      <c r="E453" s="112"/>
      <c r="F453" s="153"/>
      <c r="G453" s="154"/>
      <c r="H453" s="155"/>
      <c r="I453" s="156"/>
      <c r="J453" s="157"/>
      <c r="K453" s="157"/>
      <c r="L453" s="157"/>
      <c r="M453" s="152"/>
      <c r="N453" s="112"/>
      <c r="O453" s="153"/>
      <c r="P453" s="154"/>
      <c r="Q453" s="155"/>
      <c r="R453" s="158"/>
      <c r="S453" s="159"/>
      <c r="T453" s="160"/>
      <c r="U453" s="159"/>
    </row>
    <row r="454" spans="1:21" ht="12.75">
      <c r="A454" s="88"/>
      <c r="B454" s="112"/>
      <c r="C454" s="112"/>
      <c r="D454" s="88"/>
      <c r="E454" s="112"/>
      <c r="F454" s="153"/>
      <c r="G454" s="154"/>
      <c r="H454" s="155"/>
      <c r="I454" s="156"/>
      <c r="J454" s="157"/>
      <c r="K454" s="157"/>
      <c r="L454" s="157"/>
      <c r="M454" s="152"/>
      <c r="N454" s="112"/>
      <c r="O454" s="153"/>
      <c r="P454" s="154"/>
      <c r="Q454" s="155"/>
      <c r="R454" s="158"/>
      <c r="S454" s="159"/>
      <c r="T454" s="160"/>
      <c r="U454" s="159"/>
    </row>
    <row r="455" spans="1:21" ht="12.75">
      <c r="A455" s="88"/>
      <c r="B455" s="112"/>
      <c r="C455" s="112"/>
      <c r="D455" s="88"/>
      <c r="E455" s="112"/>
      <c r="F455" s="153"/>
      <c r="G455" s="154"/>
      <c r="H455" s="155"/>
      <c r="I455" s="156"/>
      <c r="J455" s="157"/>
      <c r="K455" s="157"/>
      <c r="L455" s="157"/>
      <c r="M455" s="152"/>
      <c r="N455" s="112"/>
      <c r="O455" s="153"/>
      <c r="P455" s="154"/>
      <c r="Q455" s="155"/>
      <c r="R455" s="158"/>
      <c r="S455" s="159"/>
      <c r="T455" s="160"/>
      <c r="U455" s="159"/>
    </row>
    <row r="456" spans="1:21" ht="12.75">
      <c r="A456" s="88"/>
      <c r="B456" s="112"/>
      <c r="C456" s="112"/>
      <c r="D456" s="88"/>
      <c r="E456" s="112"/>
      <c r="F456" s="153"/>
      <c r="G456" s="154"/>
      <c r="H456" s="155"/>
      <c r="I456" s="156"/>
      <c r="J456" s="157"/>
      <c r="K456" s="157"/>
      <c r="L456" s="157"/>
      <c r="M456" s="152"/>
      <c r="N456" s="112"/>
      <c r="O456" s="153"/>
      <c r="P456" s="154"/>
      <c r="Q456" s="155"/>
      <c r="R456" s="158"/>
      <c r="S456" s="159"/>
      <c r="T456" s="160"/>
      <c r="U456" s="159"/>
    </row>
    <row r="457" spans="1:21" ht="12.75">
      <c r="A457" s="88"/>
      <c r="B457" s="112"/>
      <c r="C457" s="112"/>
      <c r="D457" s="88"/>
      <c r="E457" s="112"/>
      <c r="F457" s="153"/>
      <c r="G457" s="154"/>
      <c r="H457" s="155"/>
      <c r="I457" s="156"/>
      <c r="J457" s="157"/>
      <c r="K457" s="157"/>
      <c r="L457" s="157"/>
      <c r="M457" s="152"/>
      <c r="N457" s="112"/>
      <c r="O457" s="153"/>
      <c r="P457" s="154"/>
      <c r="Q457" s="155"/>
      <c r="R457" s="158"/>
      <c r="S457" s="159"/>
      <c r="T457" s="160"/>
      <c r="U457" s="159"/>
    </row>
    <row r="458" spans="1:21" ht="12.75">
      <c r="A458" s="88"/>
      <c r="B458" s="112"/>
      <c r="C458" s="112"/>
      <c r="D458" s="88"/>
      <c r="E458" s="112"/>
      <c r="F458" s="153"/>
      <c r="G458" s="154"/>
      <c r="H458" s="155"/>
      <c r="I458" s="156"/>
      <c r="J458" s="157"/>
      <c r="K458" s="157"/>
      <c r="L458" s="157"/>
      <c r="M458" s="152"/>
      <c r="N458" s="112"/>
      <c r="O458" s="153"/>
      <c r="P458" s="154"/>
      <c r="Q458" s="155"/>
      <c r="R458" s="158"/>
      <c r="S458" s="159"/>
      <c r="T458" s="160"/>
      <c r="U458" s="159"/>
    </row>
    <row r="459" spans="1:21" ht="12.75">
      <c r="A459" s="88"/>
      <c r="B459" s="112"/>
      <c r="C459" s="112"/>
      <c r="D459" s="88"/>
      <c r="E459" s="112"/>
      <c r="F459" s="153"/>
      <c r="G459" s="154"/>
      <c r="H459" s="155"/>
      <c r="I459" s="156"/>
      <c r="J459" s="157"/>
      <c r="K459" s="157"/>
      <c r="L459" s="157"/>
      <c r="M459" s="152"/>
      <c r="N459" s="112"/>
      <c r="O459" s="153"/>
      <c r="P459" s="154"/>
      <c r="Q459" s="155"/>
      <c r="R459" s="158"/>
      <c r="S459" s="159"/>
      <c r="T459" s="160"/>
      <c r="U459" s="159"/>
    </row>
    <row r="460" spans="1:21" ht="12.75">
      <c r="A460" s="88"/>
      <c r="B460" s="112"/>
      <c r="C460" s="112"/>
      <c r="D460" s="88"/>
      <c r="E460" s="112"/>
      <c r="F460" s="153"/>
      <c r="G460" s="154"/>
      <c r="H460" s="155"/>
      <c r="I460" s="156"/>
      <c r="J460" s="157"/>
      <c r="K460" s="157"/>
      <c r="L460" s="157"/>
      <c r="M460" s="152"/>
      <c r="N460" s="112"/>
      <c r="O460" s="153"/>
      <c r="P460" s="154"/>
      <c r="Q460" s="155"/>
      <c r="R460" s="158"/>
      <c r="S460" s="159"/>
      <c r="T460" s="160"/>
      <c r="U460" s="159"/>
    </row>
    <row r="461" spans="1:21" ht="12.75">
      <c r="A461" s="88"/>
      <c r="B461" s="112"/>
      <c r="C461" s="112"/>
      <c r="D461" s="88"/>
      <c r="E461" s="112"/>
      <c r="F461" s="153"/>
      <c r="G461" s="154"/>
      <c r="H461" s="155"/>
      <c r="I461" s="156"/>
      <c r="J461" s="157"/>
      <c r="K461" s="157"/>
      <c r="L461" s="157"/>
      <c r="M461" s="152"/>
      <c r="N461" s="112"/>
      <c r="O461" s="153"/>
      <c r="P461" s="154"/>
      <c r="Q461" s="155"/>
      <c r="R461" s="158"/>
      <c r="S461" s="159"/>
      <c r="T461" s="160"/>
      <c r="U461" s="159"/>
    </row>
    <row r="462" spans="1:21" ht="12.75">
      <c r="A462" s="88"/>
      <c r="B462" s="112"/>
      <c r="C462" s="112"/>
      <c r="D462" s="88"/>
      <c r="E462" s="112"/>
      <c r="F462" s="153"/>
      <c r="G462" s="154"/>
      <c r="H462" s="155"/>
      <c r="I462" s="156"/>
      <c r="J462" s="157"/>
      <c r="K462" s="157"/>
      <c r="L462" s="157"/>
      <c r="M462" s="152"/>
      <c r="N462" s="112"/>
      <c r="O462" s="153"/>
      <c r="P462" s="154"/>
      <c r="Q462" s="155"/>
      <c r="R462" s="158"/>
      <c r="S462" s="159"/>
      <c r="T462" s="160"/>
      <c r="U462" s="159"/>
    </row>
    <row r="463" spans="1:21" ht="12.75">
      <c r="A463" s="88"/>
      <c r="B463" s="112"/>
      <c r="C463" s="112"/>
      <c r="D463" s="88"/>
      <c r="E463" s="112"/>
      <c r="F463" s="153"/>
      <c r="G463" s="154"/>
      <c r="H463" s="155"/>
      <c r="I463" s="156"/>
      <c r="J463" s="157"/>
      <c r="K463" s="157"/>
      <c r="L463" s="157"/>
      <c r="M463" s="152"/>
      <c r="N463" s="112"/>
      <c r="O463" s="153"/>
      <c r="P463" s="154"/>
      <c r="Q463" s="155"/>
      <c r="R463" s="158"/>
      <c r="S463" s="159"/>
      <c r="T463" s="160"/>
      <c r="U463" s="159"/>
    </row>
    <row r="464" spans="1:21" ht="12.75">
      <c r="A464" s="88"/>
      <c r="B464" s="112"/>
      <c r="C464" s="112"/>
      <c r="D464" s="88"/>
      <c r="E464" s="112"/>
      <c r="F464" s="153"/>
      <c r="G464" s="154"/>
      <c r="H464" s="155"/>
      <c r="I464" s="156"/>
      <c r="J464" s="157"/>
      <c r="K464" s="157"/>
      <c r="L464" s="157"/>
      <c r="M464" s="152"/>
      <c r="N464" s="112"/>
      <c r="O464" s="153"/>
      <c r="P464" s="154"/>
      <c r="Q464" s="155"/>
      <c r="R464" s="158"/>
      <c r="S464" s="159"/>
      <c r="T464" s="160"/>
      <c r="U464" s="159"/>
    </row>
    <row r="465" spans="1:21" ht="12.75">
      <c r="A465" s="88"/>
      <c r="B465" s="112"/>
      <c r="C465" s="112"/>
      <c r="D465" s="88"/>
      <c r="E465" s="112"/>
      <c r="F465" s="153"/>
      <c r="G465" s="154"/>
      <c r="H465" s="155"/>
      <c r="I465" s="156"/>
      <c r="J465" s="157"/>
      <c r="K465" s="157"/>
      <c r="L465" s="157"/>
      <c r="M465" s="152"/>
      <c r="N465" s="112"/>
      <c r="O465" s="153"/>
      <c r="P465" s="154"/>
      <c r="Q465" s="155"/>
      <c r="R465" s="158"/>
      <c r="S465" s="159"/>
      <c r="T465" s="160"/>
      <c r="U465" s="159"/>
    </row>
    <row r="466" spans="1:21" ht="12.75">
      <c r="A466" s="88"/>
      <c r="B466" s="112"/>
      <c r="C466" s="112"/>
      <c r="D466" s="88"/>
      <c r="E466" s="112"/>
      <c r="F466" s="153"/>
      <c r="G466" s="154"/>
      <c r="H466" s="155"/>
      <c r="I466" s="156"/>
      <c r="J466" s="157"/>
      <c r="K466" s="157"/>
      <c r="L466" s="157"/>
      <c r="M466" s="152"/>
      <c r="N466" s="112"/>
      <c r="O466" s="153"/>
      <c r="P466" s="154"/>
      <c r="Q466" s="155"/>
      <c r="R466" s="158"/>
      <c r="S466" s="159"/>
      <c r="T466" s="160"/>
      <c r="U466" s="159"/>
    </row>
    <row r="467" spans="1:21" ht="12.75">
      <c r="A467" s="88"/>
      <c r="B467" s="112"/>
      <c r="C467" s="112"/>
      <c r="D467" s="88"/>
      <c r="E467" s="112"/>
      <c r="F467" s="153"/>
      <c r="G467" s="154"/>
      <c r="H467" s="155"/>
      <c r="I467" s="156"/>
      <c r="J467" s="157"/>
      <c r="K467" s="157"/>
      <c r="L467" s="157"/>
      <c r="M467" s="152"/>
      <c r="N467" s="112"/>
      <c r="O467" s="153"/>
      <c r="P467" s="154"/>
      <c r="Q467" s="155"/>
      <c r="R467" s="158"/>
      <c r="S467" s="159"/>
      <c r="T467" s="160"/>
      <c r="U467" s="159"/>
    </row>
    <row r="468" spans="1:21" ht="12.75">
      <c r="A468" s="88"/>
      <c r="B468" s="112"/>
      <c r="C468" s="112"/>
      <c r="D468" s="88"/>
      <c r="E468" s="112"/>
      <c r="F468" s="153"/>
      <c r="G468" s="154"/>
      <c r="H468" s="155"/>
      <c r="I468" s="156"/>
      <c r="J468" s="157"/>
      <c r="K468" s="157"/>
      <c r="L468" s="157"/>
      <c r="M468" s="152"/>
      <c r="N468" s="112"/>
      <c r="O468" s="153"/>
      <c r="P468" s="154"/>
      <c r="Q468" s="155"/>
      <c r="R468" s="158"/>
      <c r="S468" s="159"/>
      <c r="T468" s="160"/>
      <c r="U468" s="159"/>
    </row>
    <row r="469" spans="1:21" ht="12.75">
      <c r="A469" s="88"/>
      <c r="B469" s="112"/>
      <c r="C469" s="112"/>
      <c r="D469" s="88"/>
      <c r="E469" s="112"/>
      <c r="F469" s="153"/>
      <c r="G469" s="154"/>
      <c r="H469" s="155"/>
      <c r="I469" s="156"/>
      <c r="J469" s="157"/>
      <c r="K469" s="157"/>
      <c r="L469" s="157"/>
      <c r="M469" s="152"/>
      <c r="N469" s="112"/>
      <c r="O469" s="153"/>
      <c r="P469" s="154"/>
      <c r="Q469" s="155"/>
      <c r="R469" s="158"/>
      <c r="S469" s="159"/>
      <c r="T469" s="160"/>
      <c r="U469" s="159"/>
    </row>
    <row r="470" spans="1:21" ht="12.75">
      <c r="A470" s="88"/>
      <c r="B470" s="112"/>
      <c r="C470" s="112"/>
      <c r="D470" s="88"/>
      <c r="E470" s="112"/>
      <c r="F470" s="153"/>
      <c r="G470" s="154"/>
      <c r="H470" s="155"/>
      <c r="I470" s="156"/>
      <c r="J470" s="157"/>
      <c r="K470" s="157"/>
      <c r="L470" s="157"/>
      <c r="M470" s="152"/>
      <c r="N470" s="112"/>
      <c r="O470" s="153"/>
      <c r="P470" s="154"/>
      <c r="Q470" s="155"/>
      <c r="R470" s="158"/>
      <c r="S470" s="159"/>
      <c r="T470" s="160"/>
      <c r="U470" s="159"/>
    </row>
    <row r="471" spans="1:21" ht="12.75">
      <c r="A471" s="88"/>
      <c r="B471" s="112"/>
      <c r="C471" s="112"/>
      <c r="D471" s="88"/>
      <c r="E471" s="112"/>
      <c r="F471" s="153"/>
      <c r="G471" s="154"/>
      <c r="H471" s="155"/>
      <c r="I471" s="156"/>
      <c r="J471" s="157"/>
      <c r="K471" s="157"/>
      <c r="L471" s="157"/>
      <c r="M471" s="152"/>
      <c r="N471" s="112"/>
      <c r="O471" s="153"/>
      <c r="P471" s="154"/>
      <c r="Q471" s="155"/>
      <c r="R471" s="158"/>
      <c r="S471" s="159"/>
      <c r="T471" s="160"/>
      <c r="U471" s="159"/>
    </row>
    <row r="472" spans="1:21" ht="12.75">
      <c r="A472" s="88"/>
      <c r="B472" s="112"/>
      <c r="C472" s="112"/>
      <c r="D472" s="88"/>
      <c r="E472" s="112"/>
      <c r="F472" s="153"/>
      <c r="G472" s="154"/>
      <c r="H472" s="155"/>
      <c r="I472" s="156"/>
      <c r="J472" s="157"/>
      <c r="K472" s="157"/>
      <c r="L472" s="157"/>
      <c r="M472" s="152"/>
      <c r="N472" s="112"/>
      <c r="O472" s="153"/>
      <c r="P472" s="154"/>
      <c r="Q472" s="155"/>
      <c r="R472" s="158"/>
      <c r="S472" s="159"/>
      <c r="T472" s="160"/>
      <c r="U472" s="159"/>
    </row>
    <row r="473" spans="1:21" ht="12.75">
      <c r="A473" s="88"/>
      <c r="B473" s="112"/>
      <c r="C473" s="112"/>
      <c r="D473" s="88"/>
      <c r="E473" s="112"/>
      <c r="F473" s="153"/>
      <c r="G473" s="154"/>
      <c r="H473" s="155"/>
      <c r="I473" s="156"/>
      <c r="J473" s="157"/>
      <c r="K473" s="157"/>
      <c r="L473" s="157"/>
      <c r="M473" s="152"/>
      <c r="N473" s="112"/>
      <c r="O473" s="153"/>
      <c r="P473" s="154"/>
      <c r="Q473" s="155"/>
      <c r="R473" s="158"/>
      <c r="S473" s="159"/>
      <c r="T473" s="160"/>
      <c r="U473" s="159"/>
    </row>
    <row r="474" spans="1:21" ht="12.75">
      <c r="A474" s="88"/>
      <c r="B474" s="112"/>
      <c r="C474" s="112"/>
      <c r="D474" s="88"/>
      <c r="E474" s="112"/>
      <c r="F474" s="153"/>
      <c r="G474" s="154"/>
      <c r="H474" s="155"/>
      <c r="I474" s="156"/>
      <c r="J474" s="157"/>
      <c r="K474" s="157"/>
      <c r="L474" s="157"/>
      <c r="M474" s="152"/>
      <c r="N474" s="112"/>
      <c r="O474" s="153"/>
      <c r="P474" s="154"/>
      <c r="Q474" s="155"/>
      <c r="R474" s="158"/>
      <c r="S474" s="159"/>
      <c r="T474" s="160"/>
      <c r="U474" s="159"/>
    </row>
    <row r="475" spans="1:21" ht="12.75">
      <c r="A475" s="88"/>
      <c r="B475" s="112"/>
      <c r="C475" s="112"/>
      <c r="D475" s="88"/>
      <c r="E475" s="112"/>
      <c r="F475" s="153"/>
      <c r="G475" s="154"/>
      <c r="H475" s="155"/>
      <c r="I475" s="156"/>
      <c r="J475" s="157"/>
      <c r="K475" s="157"/>
      <c r="L475" s="157"/>
      <c r="M475" s="152"/>
      <c r="N475" s="112"/>
      <c r="O475" s="153"/>
      <c r="P475" s="154"/>
      <c r="Q475" s="155"/>
      <c r="R475" s="158"/>
      <c r="S475" s="159"/>
      <c r="T475" s="160"/>
      <c r="U475" s="159"/>
    </row>
    <row r="476" spans="1:21" ht="12.75">
      <c r="A476" s="88"/>
      <c r="B476" s="112"/>
      <c r="C476" s="112"/>
      <c r="D476" s="88"/>
      <c r="E476" s="112"/>
      <c r="F476" s="153"/>
      <c r="G476" s="154"/>
      <c r="H476" s="155"/>
      <c r="I476" s="156"/>
      <c r="J476" s="157"/>
      <c r="K476" s="157"/>
      <c r="L476" s="157"/>
      <c r="M476" s="152"/>
      <c r="N476" s="112"/>
      <c r="O476" s="153"/>
      <c r="P476" s="154"/>
      <c r="Q476" s="155"/>
      <c r="R476" s="158"/>
      <c r="S476" s="159"/>
      <c r="T476" s="160"/>
      <c r="U476" s="159"/>
    </row>
    <row r="477" spans="1:21" ht="12.75">
      <c r="A477" s="88"/>
      <c r="B477" s="112"/>
      <c r="C477" s="112"/>
      <c r="D477" s="88"/>
      <c r="E477" s="112"/>
      <c r="F477" s="153"/>
      <c r="G477" s="154"/>
      <c r="H477" s="155"/>
      <c r="I477" s="156"/>
      <c r="J477" s="157"/>
      <c r="K477" s="157"/>
      <c r="L477" s="157"/>
      <c r="M477" s="152"/>
      <c r="N477" s="112"/>
      <c r="O477" s="153"/>
      <c r="P477" s="154"/>
      <c r="Q477" s="155"/>
      <c r="R477" s="158"/>
      <c r="S477" s="159"/>
      <c r="T477" s="160"/>
      <c r="U477" s="159"/>
    </row>
    <row r="478" spans="1:21" ht="12.75">
      <c r="A478" s="88"/>
      <c r="B478" s="112"/>
      <c r="C478" s="112"/>
      <c r="D478" s="88"/>
      <c r="E478" s="112"/>
      <c r="F478" s="153"/>
      <c r="G478" s="154"/>
      <c r="H478" s="155"/>
      <c r="I478" s="156"/>
      <c r="J478" s="157"/>
      <c r="K478" s="157"/>
      <c r="L478" s="157"/>
      <c r="M478" s="152"/>
      <c r="N478" s="112"/>
      <c r="O478" s="153"/>
      <c r="P478" s="154"/>
      <c r="Q478" s="155"/>
      <c r="R478" s="158"/>
      <c r="S478" s="159"/>
      <c r="T478" s="160"/>
      <c r="U478" s="159"/>
    </row>
    <row r="479" spans="1:21" ht="12.75">
      <c r="A479" s="88"/>
      <c r="B479" s="112"/>
      <c r="C479" s="112"/>
      <c r="D479" s="88"/>
      <c r="E479" s="112"/>
      <c r="F479" s="153"/>
      <c r="G479" s="154"/>
      <c r="H479" s="155"/>
      <c r="I479" s="156"/>
      <c r="J479" s="157"/>
      <c r="K479" s="157"/>
      <c r="L479" s="157"/>
      <c r="M479" s="152"/>
      <c r="N479" s="112"/>
      <c r="O479" s="153"/>
      <c r="P479" s="154"/>
      <c r="Q479" s="155"/>
      <c r="R479" s="158"/>
      <c r="S479" s="159"/>
      <c r="T479" s="160"/>
      <c r="U479" s="159"/>
    </row>
    <row r="480" spans="1:21" ht="12.75">
      <c r="A480" s="88"/>
      <c r="B480" s="112"/>
      <c r="C480" s="112"/>
      <c r="D480" s="88"/>
      <c r="E480" s="112"/>
      <c r="F480" s="153"/>
      <c r="G480" s="154"/>
      <c r="H480" s="155"/>
      <c r="I480" s="156"/>
      <c r="J480" s="157"/>
      <c r="K480" s="157"/>
      <c r="L480" s="157"/>
      <c r="M480" s="152"/>
      <c r="N480" s="112"/>
      <c r="O480" s="153"/>
      <c r="P480" s="154"/>
      <c r="Q480" s="155"/>
      <c r="R480" s="158"/>
      <c r="S480" s="159"/>
      <c r="T480" s="160"/>
      <c r="U480" s="159"/>
    </row>
    <row r="481" spans="1:21" ht="12.75">
      <c r="A481" s="88"/>
      <c r="B481" s="112"/>
      <c r="C481" s="112"/>
      <c r="D481" s="88"/>
      <c r="E481" s="112"/>
      <c r="F481" s="153"/>
      <c r="G481" s="154"/>
      <c r="H481" s="155"/>
      <c r="I481" s="156"/>
      <c r="J481" s="157"/>
      <c r="K481" s="157"/>
      <c r="L481" s="157"/>
      <c r="M481" s="152"/>
      <c r="N481" s="112"/>
      <c r="O481" s="153"/>
      <c r="P481" s="154"/>
      <c r="Q481" s="155"/>
      <c r="R481" s="158"/>
      <c r="S481" s="159"/>
      <c r="T481" s="160"/>
      <c r="U481" s="159"/>
    </row>
    <row r="482" spans="1:21" ht="12.75">
      <c r="A482" s="88"/>
      <c r="B482" s="112"/>
      <c r="C482" s="112"/>
      <c r="D482" s="88"/>
      <c r="E482" s="112"/>
      <c r="F482" s="153"/>
      <c r="G482" s="154"/>
      <c r="H482" s="155"/>
      <c r="I482" s="156"/>
      <c r="J482" s="157"/>
      <c r="K482" s="157"/>
      <c r="L482" s="157"/>
      <c r="M482" s="152"/>
      <c r="N482" s="112"/>
      <c r="O482" s="153"/>
      <c r="P482" s="154"/>
      <c r="Q482" s="155"/>
      <c r="R482" s="158"/>
      <c r="S482" s="159"/>
      <c r="T482" s="160"/>
      <c r="U482" s="159"/>
    </row>
    <row r="483" spans="1:21" ht="12.75">
      <c r="A483" s="88"/>
      <c r="B483" s="112"/>
      <c r="C483" s="112"/>
      <c r="D483" s="88"/>
      <c r="E483" s="112"/>
      <c r="F483" s="153"/>
      <c r="G483" s="154"/>
      <c r="H483" s="155"/>
      <c r="I483" s="156"/>
      <c r="J483" s="157"/>
      <c r="K483" s="157"/>
      <c r="L483" s="157"/>
      <c r="M483" s="152"/>
      <c r="N483" s="112"/>
      <c r="O483" s="153"/>
      <c r="P483" s="154"/>
      <c r="Q483" s="155"/>
      <c r="R483" s="158"/>
      <c r="S483" s="159"/>
      <c r="T483" s="160"/>
      <c r="U483" s="159"/>
    </row>
    <row r="484" spans="1:21" ht="12.75">
      <c r="A484" s="88"/>
      <c r="B484" s="112"/>
      <c r="C484" s="112"/>
      <c r="D484" s="88"/>
      <c r="E484" s="112"/>
      <c r="F484" s="153"/>
      <c r="G484" s="154"/>
      <c r="H484" s="155"/>
      <c r="I484" s="156"/>
      <c r="J484" s="157"/>
      <c r="K484" s="157"/>
      <c r="L484" s="157"/>
      <c r="M484" s="152"/>
      <c r="N484" s="112"/>
      <c r="O484" s="153"/>
      <c r="P484" s="154"/>
      <c r="Q484" s="155"/>
      <c r="R484" s="158"/>
      <c r="S484" s="159"/>
      <c r="T484" s="160"/>
      <c r="U484" s="159"/>
    </row>
    <row r="485" spans="1:21" ht="12.75">
      <c r="A485" s="88"/>
      <c r="B485" s="112"/>
      <c r="C485" s="112"/>
      <c r="D485" s="88"/>
      <c r="E485" s="112"/>
      <c r="F485" s="153"/>
      <c r="G485" s="154"/>
      <c r="H485" s="155"/>
      <c r="I485" s="156"/>
      <c r="J485" s="157"/>
      <c r="K485" s="157"/>
      <c r="L485" s="157"/>
      <c r="M485" s="152"/>
      <c r="N485" s="112"/>
      <c r="O485" s="153"/>
      <c r="P485" s="154"/>
      <c r="Q485" s="155"/>
      <c r="R485" s="158"/>
      <c r="S485" s="159"/>
      <c r="T485" s="160"/>
      <c r="U485" s="159"/>
    </row>
    <row r="486" spans="1:21" ht="12.75">
      <c r="A486" s="88"/>
      <c r="B486" s="112"/>
      <c r="C486" s="112"/>
      <c r="D486" s="88"/>
      <c r="E486" s="112"/>
      <c r="F486" s="153"/>
      <c r="G486" s="154"/>
      <c r="H486" s="155"/>
      <c r="I486" s="156"/>
      <c r="J486" s="157"/>
      <c r="K486" s="157"/>
      <c r="L486" s="157"/>
      <c r="M486" s="152"/>
      <c r="N486" s="112"/>
      <c r="O486" s="153"/>
      <c r="P486" s="154"/>
      <c r="Q486" s="155"/>
      <c r="R486" s="158"/>
      <c r="S486" s="159"/>
      <c r="T486" s="160"/>
      <c r="U486" s="159"/>
    </row>
    <row r="487" spans="1:21" ht="12.75">
      <c r="A487" s="88"/>
      <c r="B487" s="112"/>
      <c r="C487" s="112"/>
      <c r="D487" s="88"/>
      <c r="E487" s="112"/>
      <c r="F487" s="153"/>
      <c r="G487" s="154"/>
      <c r="H487" s="155"/>
      <c r="I487" s="156"/>
      <c r="J487" s="157"/>
      <c r="K487" s="157"/>
      <c r="L487" s="157"/>
      <c r="M487" s="152"/>
      <c r="N487" s="112"/>
      <c r="O487" s="153"/>
      <c r="P487" s="154"/>
      <c r="Q487" s="155"/>
      <c r="R487" s="158"/>
      <c r="S487" s="159"/>
      <c r="T487" s="160"/>
      <c r="U487" s="159"/>
    </row>
    <row r="488" spans="1:21" ht="12.75">
      <c r="A488" s="88"/>
      <c r="B488" s="112"/>
      <c r="C488" s="112"/>
      <c r="D488" s="88"/>
      <c r="E488" s="112"/>
      <c r="F488" s="153"/>
      <c r="G488" s="154"/>
      <c r="H488" s="155"/>
      <c r="I488" s="156"/>
      <c r="J488" s="157"/>
      <c r="K488" s="157"/>
      <c r="L488" s="157"/>
      <c r="M488" s="152"/>
      <c r="N488" s="112"/>
      <c r="O488" s="153"/>
      <c r="P488" s="154"/>
      <c r="Q488" s="155"/>
      <c r="R488" s="158"/>
      <c r="S488" s="159"/>
      <c r="T488" s="160"/>
      <c r="U488" s="159"/>
    </row>
    <row r="489" spans="1:21" ht="12.75">
      <c r="A489" s="88"/>
      <c r="B489" s="112"/>
      <c r="C489" s="112"/>
      <c r="D489" s="88"/>
      <c r="E489" s="112"/>
      <c r="F489" s="153"/>
      <c r="G489" s="154"/>
      <c r="H489" s="155"/>
      <c r="I489" s="156"/>
      <c r="J489" s="157"/>
      <c r="K489" s="157"/>
      <c r="L489" s="157"/>
      <c r="M489" s="152"/>
      <c r="N489" s="112"/>
      <c r="O489" s="153"/>
      <c r="P489" s="154"/>
      <c r="Q489" s="155"/>
      <c r="R489" s="158"/>
      <c r="S489" s="159"/>
      <c r="T489" s="160"/>
      <c r="U489" s="159"/>
    </row>
    <row r="490" spans="1:21" ht="12.75">
      <c r="A490" s="88"/>
      <c r="B490" s="112"/>
      <c r="C490" s="112"/>
      <c r="D490" s="88"/>
      <c r="E490" s="112"/>
      <c r="F490" s="153"/>
      <c r="G490" s="154"/>
      <c r="H490" s="155"/>
      <c r="I490" s="156"/>
      <c r="J490" s="157"/>
      <c r="K490" s="157"/>
      <c r="L490" s="157"/>
      <c r="M490" s="152"/>
      <c r="N490" s="112"/>
      <c r="O490" s="153"/>
      <c r="P490" s="154"/>
      <c r="Q490" s="155"/>
      <c r="R490" s="158"/>
      <c r="S490" s="159"/>
      <c r="T490" s="160"/>
      <c r="U490" s="159"/>
    </row>
    <row r="491" spans="1:21" ht="12.75">
      <c r="A491" s="88"/>
      <c r="B491" s="112"/>
      <c r="C491" s="112"/>
      <c r="D491" s="88"/>
      <c r="E491" s="112"/>
      <c r="F491" s="153"/>
      <c r="G491" s="154"/>
      <c r="H491" s="155"/>
      <c r="I491" s="156"/>
      <c r="J491" s="157"/>
      <c r="K491" s="157"/>
      <c r="L491" s="157"/>
      <c r="M491" s="152"/>
      <c r="N491" s="112"/>
      <c r="O491" s="153"/>
      <c r="P491" s="154"/>
      <c r="Q491" s="155"/>
      <c r="R491" s="158"/>
      <c r="S491" s="159"/>
      <c r="T491" s="160"/>
      <c r="U491" s="159"/>
    </row>
    <row r="492" spans="1:21" ht="12.75">
      <c r="A492" s="88"/>
      <c r="B492" s="112"/>
      <c r="C492" s="112"/>
      <c r="D492" s="88"/>
      <c r="E492" s="112"/>
      <c r="F492" s="153"/>
      <c r="G492" s="154"/>
      <c r="H492" s="155"/>
      <c r="I492" s="156"/>
      <c r="J492" s="157"/>
      <c r="K492" s="157"/>
      <c r="L492" s="157"/>
      <c r="M492" s="152"/>
      <c r="N492" s="112"/>
      <c r="O492" s="153"/>
      <c r="P492" s="154"/>
      <c r="Q492" s="155"/>
      <c r="R492" s="158"/>
      <c r="S492" s="159"/>
      <c r="T492" s="160"/>
      <c r="U492" s="159"/>
    </row>
    <row r="493" spans="1:21" ht="12.75">
      <c r="A493" s="88"/>
      <c r="B493" s="112"/>
      <c r="C493" s="112"/>
      <c r="D493" s="88"/>
      <c r="E493" s="112"/>
      <c r="F493" s="153"/>
      <c r="G493" s="154"/>
      <c r="H493" s="155"/>
      <c r="I493" s="156"/>
      <c r="J493" s="157"/>
      <c r="K493" s="157"/>
      <c r="L493" s="157"/>
      <c r="M493" s="152"/>
      <c r="N493" s="112"/>
      <c r="O493" s="153"/>
      <c r="P493" s="154"/>
      <c r="Q493" s="155"/>
      <c r="R493" s="158"/>
      <c r="S493" s="159"/>
      <c r="T493" s="160"/>
      <c r="U493" s="159"/>
    </row>
    <row r="494" spans="1:21" ht="12.75">
      <c r="A494" s="88"/>
      <c r="B494" s="112"/>
      <c r="C494" s="112"/>
      <c r="D494" s="88"/>
      <c r="E494" s="112"/>
      <c r="F494" s="153"/>
      <c r="G494" s="154"/>
      <c r="H494" s="155"/>
      <c r="I494" s="156"/>
      <c r="J494" s="157"/>
      <c r="K494" s="157"/>
      <c r="L494" s="157"/>
      <c r="M494" s="152"/>
      <c r="N494" s="112"/>
      <c r="O494" s="153"/>
      <c r="P494" s="154"/>
      <c r="Q494" s="155"/>
      <c r="R494" s="158"/>
      <c r="S494" s="159"/>
      <c r="T494" s="160"/>
      <c r="U494" s="159"/>
    </row>
    <row r="495" spans="1:21" ht="12.75">
      <c r="A495" s="88"/>
      <c r="B495" s="112"/>
      <c r="C495" s="112"/>
      <c r="D495" s="88"/>
      <c r="E495" s="112"/>
      <c r="F495" s="153"/>
      <c r="G495" s="154"/>
      <c r="H495" s="155"/>
      <c r="I495" s="156"/>
      <c r="J495" s="157"/>
      <c r="K495" s="157"/>
      <c r="L495" s="157"/>
      <c r="M495" s="152"/>
      <c r="N495" s="112"/>
      <c r="O495" s="153"/>
      <c r="P495" s="154"/>
      <c r="Q495" s="155"/>
      <c r="R495" s="158"/>
      <c r="S495" s="159"/>
      <c r="T495" s="160"/>
      <c r="U495" s="159"/>
    </row>
    <row r="496" spans="1:21" ht="12.75">
      <c r="A496" s="88"/>
      <c r="B496" s="112"/>
      <c r="C496" s="112"/>
      <c r="D496" s="88"/>
      <c r="E496" s="112"/>
      <c r="F496" s="153"/>
      <c r="G496" s="154"/>
      <c r="H496" s="155"/>
      <c r="I496" s="156"/>
      <c r="J496" s="157"/>
      <c r="K496" s="157"/>
      <c r="L496" s="157"/>
      <c r="M496" s="152"/>
      <c r="N496" s="112"/>
      <c r="O496" s="153"/>
      <c r="P496" s="154"/>
      <c r="Q496" s="155"/>
      <c r="R496" s="158"/>
      <c r="S496" s="159"/>
      <c r="T496" s="160"/>
      <c r="U496" s="159"/>
    </row>
    <row r="497" spans="1:21" ht="12.75">
      <c r="A497" s="88"/>
      <c r="B497" s="112"/>
      <c r="C497" s="112"/>
      <c r="D497" s="88"/>
      <c r="E497" s="112"/>
      <c r="F497" s="153"/>
      <c r="G497" s="154"/>
      <c r="H497" s="155"/>
      <c r="I497" s="156"/>
      <c r="J497" s="157"/>
      <c r="K497" s="157"/>
      <c r="L497" s="157"/>
      <c r="M497" s="152"/>
      <c r="N497" s="112"/>
      <c r="O497" s="153"/>
      <c r="P497" s="154"/>
      <c r="Q497" s="155"/>
      <c r="R497" s="158"/>
      <c r="S497" s="159"/>
      <c r="T497" s="160"/>
      <c r="U497" s="159"/>
    </row>
    <row r="498" spans="1:21" ht="12.75">
      <c r="A498" s="88"/>
      <c r="B498" s="112"/>
      <c r="C498" s="112"/>
      <c r="D498" s="88"/>
      <c r="E498" s="112"/>
      <c r="F498" s="153"/>
      <c r="G498" s="154"/>
      <c r="H498" s="155"/>
      <c r="I498" s="156"/>
      <c r="J498" s="157"/>
      <c r="K498" s="157"/>
      <c r="L498" s="157"/>
      <c r="M498" s="152"/>
      <c r="N498" s="112"/>
      <c r="O498" s="153"/>
      <c r="P498" s="154"/>
      <c r="Q498" s="155"/>
      <c r="R498" s="158"/>
      <c r="S498" s="159"/>
      <c r="T498" s="160"/>
      <c r="U498" s="159"/>
    </row>
    <row r="499" spans="1:21" ht="12.75">
      <c r="A499" s="88"/>
      <c r="B499" s="112"/>
      <c r="C499" s="112"/>
      <c r="D499" s="88"/>
      <c r="E499" s="112"/>
      <c r="F499" s="153"/>
      <c r="G499" s="154"/>
      <c r="H499" s="155"/>
      <c r="I499" s="156"/>
      <c r="J499" s="157"/>
      <c r="K499" s="157"/>
      <c r="L499" s="157"/>
      <c r="M499" s="152"/>
      <c r="N499" s="112"/>
      <c r="O499" s="153"/>
      <c r="P499" s="154"/>
      <c r="Q499" s="155"/>
      <c r="R499" s="158"/>
      <c r="S499" s="159"/>
      <c r="T499" s="160"/>
      <c r="U499" s="159"/>
    </row>
    <row r="500" spans="1:21" ht="12.75">
      <c r="A500" s="88"/>
      <c r="B500" s="112"/>
      <c r="C500" s="112"/>
      <c r="D500" s="88"/>
      <c r="E500" s="112"/>
      <c r="F500" s="153"/>
      <c r="G500" s="154"/>
      <c r="H500" s="155"/>
      <c r="I500" s="156"/>
      <c r="J500" s="157"/>
      <c r="K500" s="157"/>
      <c r="L500" s="157"/>
      <c r="M500" s="152"/>
      <c r="N500" s="112"/>
      <c r="O500" s="153"/>
      <c r="P500" s="154"/>
      <c r="Q500" s="155"/>
      <c r="R500" s="158"/>
      <c r="S500" s="159"/>
      <c r="T500" s="160"/>
      <c r="U500" s="159"/>
    </row>
    <row r="501" spans="1:21" ht="12.75">
      <c r="A501" s="88"/>
      <c r="B501" s="112"/>
      <c r="C501" s="112"/>
      <c r="D501" s="88"/>
      <c r="E501" s="112"/>
      <c r="F501" s="153"/>
      <c r="G501" s="154"/>
      <c r="H501" s="155"/>
      <c r="I501" s="156"/>
      <c r="J501" s="157"/>
      <c r="K501" s="157"/>
      <c r="L501" s="157"/>
      <c r="M501" s="152"/>
      <c r="N501" s="112"/>
      <c r="O501" s="153"/>
      <c r="P501" s="154"/>
      <c r="Q501" s="155"/>
      <c r="R501" s="158"/>
      <c r="S501" s="159"/>
      <c r="T501" s="160"/>
      <c r="U501" s="159"/>
    </row>
    <row r="502" spans="1:21" ht="12.75">
      <c r="A502" s="88"/>
      <c r="B502" s="112"/>
      <c r="C502" s="112"/>
      <c r="D502" s="88"/>
      <c r="E502" s="112"/>
      <c r="F502" s="153"/>
      <c r="G502" s="154"/>
      <c r="H502" s="155"/>
      <c r="I502" s="156"/>
      <c r="J502" s="157"/>
      <c r="K502" s="157"/>
      <c r="L502" s="157"/>
      <c r="M502" s="152"/>
      <c r="N502" s="112"/>
      <c r="O502" s="153"/>
      <c r="P502" s="154"/>
      <c r="Q502" s="155"/>
      <c r="R502" s="158"/>
      <c r="S502" s="159"/>
      <c r="T502" s="160"/>
      <c r="U502" s="159"/>
    </row>
    <row r="503" spans="1:21" ht="12.75">
      <c r="A503" s="88"/>
      <c r="B503" s="112"/>
      <c r="C503" s="112"/>
      <c r="D503" s="88"/>
      <c r="E503" s="112"/>
      <c r="F503" s="153"/>
      <c r="G503" s="154"/>
      <c r="H503" s="155"/>
      <c r="I503" s="156"/>
      <c r="J503" s="157"/>
      <c r="K503" s="157"/>
      <c r="L503" s="157"/>
      <c r="M503" s="152"/>
      <c r="N503" s="112"/>
      <c r="O503" s="153"/>
      <c r="P503" s="154"/>
      <c r="Q503" s="155"/>
      <c r="R503" s="158"/>
      <c r="S503" s="159"/>
      <c r="T503" s="160"/>
      <c r="U503" s="159"/>
    </row>
    <row r="504" spans="1:21" ht="12.75">
      <c r="A504" s="88"/>
      <c r="B504" s="112"/>
      <c r="C504" s="112"/>
      <c r="D504" s="88"/>
      <c r="E504" s="112"/>
      <c r="F504" s="153"/>
      <c r="G504" s="154"/>
      <c r="H504" s="155"/>
      <c r="I504" s="156"/>
      <c r="J504" s="157"/>
      <c r="K504" s="157"/>
      <c r="L504" s="157"/>
      <c r="M504" s="152"/>
      <c r="N504" s="112"/>
      <c r="O504" s="153"/>
      <c r="P504" s="154"/>
      <c r="Q504" s="155"/>
      <c r="R504" s="158"/>
      <c r="S504" s="159"/>
      <c r="T504" s="160"/>
      <c r="U504" s="159"/>
    </row>
    <row r="505" spans="1:21" ht="12.75">
      <c r="A505" s="88"/>
      <c r="B505" s="112"/>
      <c r="C505" s="112"/>
      <c r="D505" s="88"/>
      <c r="E505" s="112"/>
      <c r="F505" s="153"/>
      <c r="G505" s="154"/>
      <c r="H505" s="155"/>
      <c r="I505" s="156"/>
      <c r="J505" s="157"/>
      <c r="K505" s="157"/>
      <c r="L505" s="157"/>
      <c r="M505" s="152"/>
      <c r="N505" s="112"/>
      <c r="O505" s="153"/>
      <c r="P505" s="154"/>
      <c r="Q505" s="155"/>
      <c r="R505" s="158"/>
      <c r="S505" s="159"/>
      <c r="T505" s="160"/>
      <c r="U505" s="159"/>
    </row>
    <row r="506" spans="1:21" ht="12.75">
      <c r="A506" s="88"/>
      <c r="B506" s="112"/>
      <c r="C506" s="112"/>
      <c r="D506" s="88"/>
      <c r="E506" s="112"/>
      <c r="F506" s="153"/>
      <c r="G506" s="154"/>
      <c r="H506" s="155"/>
      <c r="I506" s="156"/>
      <c r="J506" s="157"/>
      <c r="K506" s="157"/>
      <c r="L506" s="157"/>
      <c r="M506" s="152"/>
      <c r="N506" s="112"/>
      <c r="O506" s="153"/>
      <c r="P506" s="154"/>
      <c r="Q506" s="155"/>
      <c r="R506" s="158"/>
      <c r="S506" s="159"/>
      <c r="T506" s="160"/>
      <c r="U506" s="159"/>
    </row>
    <row r="507" spans="1:21" ht="12.75">
      <c r="A507" s="88"/>
      <c r="B507" s="112"/>
      <c r="C507" s="112"/>
      <c r="D507" s="88"/>
      <c r="E507" s="112"/>
      <c r="F507" s="153"/>
      <c r="G507" s="154"/>
      <c r="H507" s="155"/>
      <c r="I507" s="156"/>
      <c r="J507" s="157"/>
      <c r="K507" s="157"/>
      <c r="L507" s="157"/>
      <c r="M507" s="152"/>
      <c r="N507" s="112"/>
      <c r="O507" s="153"/>
      <c r="P507" s="154"/>
      <c r="Q507" s="155"/>
      <c r="R507" s="158"/>
      <c r="S507" s="159"/>
      <c r="T507" s="160"/>
      <c r="U507" s="159"/>
    </row>
    <row r="508" spans="1:21" ht="12.75">
      <c r="A508" s="88"/>
      <c r="B508" s="112"/>
      <c r="C508" s="112"/>
      <c r="D508" s="88"/>
      <c r="E508" s="112"/>
      <c r="F508" s="153"/>
      <c r="G508" s="154"/>
      <c r="H508" s="155"/>
      <c r="I508" s="156"/>
      <c r="J508" s="157"/>
      <c r="K508" s="157"/>
      <c r="L508" s="157"/>
      <c r="M508" s="152"/>
      <c r="N508" s="112"/>
      <c r="O508" s="153"/>
      <c r="P508" s="154"/>
      <c r="Q508" s="155"/>
      <c r="R508" s="158"/>
      <c r="S508" s="159"/>
      <c r="T508" s="160"/>
      <c r="U508" s="159"/>
    </row>
    <row r="509" spans="1:21" ht="12.75">
      <c r="A509" s="88"/>
      <c r="B509" s="112"/>
      <c r="C509" s="112"/>
      <c r="D509" s="88"/>
      <c r="E509" s="112"/>
      <c r="F509" s="153"/>
      <c r="G509" s="154"/>
      <c r="H509" s="155"/>
      <c r="I509" s="156"/>
      <c r="J509" s="157"/>
      <c r="K509" s="157"/>
      <c r="L509" s="157"/>
      <c r="M509" s="152"/>
      <c r="N509" s="112"/>
      <c r="O509" s="153"/>
      <c r="P509" s="154"/>
      <c r="Q509" s="155"/>
      <c r="R509" s="158"/>
      <c r="S509" s="159"/>
      <c r="T509" s="160"/>
      <c r="U509" s="159"/>
    </row>
    <row r="510" spans="1:21" ht="12.75">
      <c r="A510" s="88"/>
      <c r="B510" s="112"/>
      <c r="C510" s="112"/>
      <c r="D510" s="88"/>
      <c r="E510" s="112"/>
      <c r="F510" s="153"/>
      <c r="G510" s="154"/>
      <c r="H510" s="155"/>
      <c r="I510" s="156"/>
      <c r="J510" s="157"/>
      <c r="K510" s="157"/>
      <c r="L510" s="157"/>
      <c r="M510" s="152"/>
      <c r="N510" s="112"/>
      <c r="O510" s="153"/>
      <c r="P510" s="154"/>
      <c r="Q510" s="155"/>
      <c r="R510" s="158"/>
      <c r="S510" s="159"/>
      <c r="T510" s="160"/>
      <c r="U510" s="159"/>
    </row>
    <row r="511" spans="1:21" ht="12.75">
      <c r="A511" s="88"/>
      <c r="B511" s="112"/>
      <c r="C511" s="112"/>
      <c r="D511" s="88"/>
      <c r="E511" s="112"/>
      <c r="F511" s="153"/>
      <c r="G511" s="154"/>
      <c r="H511" s="155"/>
      <c r="I511" s="156"/>
      <c r="J511" s="157"/>
      <c r="K511" s="157"/>
      <c r="L511" s="157"/>
      <c r="M511" s="152"/>
      <c r="N511" s="112"/>
      <c r="O511" s="153"/>
      <c r="P511" s="154"/>
      <c r="Q511" s="155"/>
      <c r="R511" s="158"/>
      <c r="S511" s="159"/>
      <c r="T511" s="160"/>
      <c r="U511" s="159"/>
    </row>
    <row r="512" spans="1:21" ht="12.75">
      <c r="A512" s="88"/>
      <c r="B512" s="112"/>
      <c r="C512" s="112"/>
      <c r="D512" s="88"/>
      <c r="E512" s="112"/>
      <c r="F512" s="153"/>
      <c r="G512" s="154"/>
      <c r="H512" s="155"/>
      <c r="I512" s="156"/>
      <c r="J512" s="157"/>
      <c r="K512" s="157"/>
      <c r="L512" s="157"/>
      <c r="M512" s="152"/>
      <c r="N512" s="112"/>
      <c r="O512" s="153"/>
      <c r="P512" s="154"/>
      <c r="Q512" s="155"/>
      <c r="R512" s="158"/>
      <c r="S512" s="159"/>
      <c r="T512" s="160"/>
      <c r="U512" s="159"/>
    </row>
    <row r="513" spans="1:21" ht="12.75">
      <c r="A513" s="88"/>
      <c r="B513" s="112"/>
      <c r="C513" s="112"/>
      <c r="D513" s="88"/>
      <c r="E513" s="112"/>
      <c r="F513" s="153"/>
      <c r="G513" s="154"/>
      <c r="H513" s="155"/>
      <c r="I513" s="156"/>
      <c r="J513" s="157"/>
      <c r="K513" s="157"/>
      <c r="L513" s="157"/>
      <c r="M513" s="152"/>
      <c r="N513" s="112"/>
      <c r="O513" s="153"/>
      <c r="P513" s="154"/>
      <c r="Q513" s="155"/>
      <c r="R513" s="158"/>
      <c r="S513" s="159"/>
      <c r="T513" s="160"/>
      <c r="U513" s="159"/>
    </row>
    <row r="514" spans="1:21" ht="12.75">
      <c r="A514" s="88"/>
      <c r="B514" s="112"/>
      <c r="C514" s="112"/>
      <c r="D514" s="88"/>
      <c r="E514" s="112"/>
      <c r="F514" s="153"/>
      <c r="G514" s="154"/>
      <c r="H514" s="155"/>
      <c r="I514" s="156"/>
      <c r="J514" s="157"/>
      <c r="K514" s="157"/>
      <c r="L514" s="157"/>
      <c r="M514" s="152"/>
      <c r="N514" s="112"/>
      <c r="O514" s="153"/>
      <c r="P514" s="154"/>
      <c r="Q514" s="155"/>
      <c r="R514" s="158"/>
      <c r="S514" s="159"/>
      <c r="T514" s="160"/>
      <c r="U514" s="159"/>
    </row>
    <row r="515" spans="1:21" ht="12.75">
      <c r="A515" s="88"/>
      <c r="B515" s="112"/>
      <c r="C515" s="112"/>
      <c r="D515" s="88"/>
      <c r="E515" s="112"/>
      <c r="F515" s="153"/>
      <c r="G515" s="154"/>
      <c r="H515" s="155"/>
      <c r="I515" s="156"/>
      <c r="J515" s="157"/>
      <c r="K515" s="157"/>
      <c r="L515" s="157"/>
      <c r="M515" s="152"/>
      <c r="N515" s="112"/>
      <c r="O515" s="153"/>
      <c r="P515" s="154"/>
      <c r="Q515" s="155"/>
      <c r="R515" s="158"/>
      <c r="S515" s="159"/>
      <c r="T515" s="160"/>
      <c r="U515" s="159"/>
    </row>
    <row r="516" spans="1:21" ht="12.75">
      <c r="A516" s="88"/>
      <c r="B516" s="112"/>
      <c r="C516" s="112"/>
      <c r="D516" s="88"/>
      <c r="E516" s="112"/>
      <c r="F516" s="153"/>
      <c r="G516" s="154"/>
      <c r="H516" s="155"/>
      <c r="I516" s="156"/>
      <c r="J516" s="157"/>
      <c r="K516" s="157"/>
      <c r="L516" s="157"/>
      <c r="M516" s="152"/>
      <c r="N516" s="112"/>
      <c r="O516" s="153"/>
      <c r="P516" s="154"/>
      <c r="Q516" s="155"/>
      <c r="R516" s="158"/>
      <c r="S516" s="159"/>
      <c r="T516" s="160"/>
      <c r="U516" s="159"/>
    </row>
    <row r="517" spans="1:21" ht="12.75">
      <c r="A517" s="88"/>
      <c r="B517" s="112"/>
      <c r="C517" s="112"/>
      <c r="D517" s="88"/>
      <c r="E517" s="112"/>
      <c r="F517" s="153"/>
      <c r="G517" s="154"/>
      <c r="H517" s="155"/>
      <c r="I517" s="156"/>
      <c r="J517" s="157"/>
      <c r="K517" s="157"/>
      <c r="L517" s="157"/>
      <c r="M517" s="152"/>
      <c r="N517" s="112"/>
      <c r="O517" s="153"/>
      <c r="P517" s="154"/>
      <c r="Q517" s="155"/>
      <c r="R517" s="158"/>
      <c r="S517" s="159"/>
      <c r="T517" s="160"/>
      <c r="U517" s="159"/>
    </row>
    <row r="518" spans="1:21" ht="12.75">
      <c r="A518" s="88"/>
      <c r="B518" s="112"/>
      <c r="C518" s="112"/>
      <c r="D518" s="88"/>
      <c r="E518" s="112"/>
      <c r="F518" s="153"/>
      <c r="G518" s="154"/>
      <c r="H518" s="155"/>
      <c r="I518" s="156"/>
      <c r="J518" s="157"/>
      <c r="K518" s="157"/>
      <c r="L518" s="157"/>
      <c r="M518" s="152"/>
      <c r="N518" s="112"/>
      <c r="O518" s="153"/>
      <c r="P518" s="154"/>
      <c r="Q518" s="155"/>
      <c r="R518" s="158"/>
      <c r="S518" s="159"/>
      <c r="T518" s="160"/>
      <c r="U518" s="159"/>
    </row>
    <row r="519" spans="1:21" ht="12.75">
      <c r="A519" s="88"/>
      <c r="B519" s="112"/>
      <c r="C519" s="112"/>
      <c r="D519" s="88"/>
      <c r="E519" s="112"/>
      <c r="F519" s="153"/>
      <c r="G519" s="154"/>
      <c r="H519" s="155"/>
      <c r="I519" s="156"/>
      <c r="J519" s="157"/>
      <c r="K519" s="157"/>
      <c r="L519" s="157"/>
      <c r="M519" s="152"/>
      <c r="N519" s="112"/>
      <c r="O519" s="153"/>
      <c r="P519" s="154"/>
      <c r="Q519" s="155"/>
      <c r="R519" s="158"/>
      <c r="S519" s="159"/>
      <c r="T519" s="160"/>
      <c r="U519" s="159"/>
    </row>
    <row r="520" spans="1:21" ht="12.75">
      <c r="A520" s="88"/>
      <c r="B520" s="112"/>
      <c r="C520" s="112"/>
      <c r="D520" s="88"/>
      <c r="E520" s="112"/>
      <c r="F520" s="153"/>
      <c r="G520" s="154"/>
      <c r="H520" s="155"/>
      <c r="I520" s="156"/>
      <c r="J520" s="157"/>
      <c r="K520" s="157"/>
      <c r="L520" s="157"/>
      <c r="M520" s="152"/>
      <c r="N520" s="112"/>
      <c r="O520" s="153"/>
      <c r="P520" s="154"/>
      <c r="Q520" s="155"/>
      <c r="R520" s="158"/>
      <c r="S520" s="159"/>
      <c r="T520" s="160"/>
      <c r="U520" s="159"/>
    </row>
    <row r="521" spans="1:21" ht="12.75">
      <c r="A521" s="88"/>
      <c r="B521" s="112"/>
      <c r="C521" s="112"/>
      <c r="D521" s="88"/>
      <c r="E521" s="112"/>
      <c r="F521" s="153"/>
      <c r="G521" s="154"/>
      <c r="H521" s="155"/>
      <c r="I521" s="156"/>
      <c r="J521" s="157"/>
      <c r="K521" s="157"/>
      <c r="L521" s="157"/>
      <c r="M521" s="152"/>
      <c r="N521" s="112"/>
      <c r="O521" s="153"/>
      <c r="P521" s="154"/>
      <c r="Q521" s="155"/>
      <c r="R521" s="158"/>
      <c r="S521" s="159"/>
      <c r="T521" s="160"/>
      <c r="U521" s="159"/>
    </row>
    <row r="522" spans="1:21" ht="12.75">
      <c r="A522" s="88"/>
      <c r="B522" s="112"/>
      <c r="C522" s="112"/>
      <c r="D522" s="88"/>
      <c r="E522" s="112"/>
      <c r="F522" s="153"/>
      <c r="G522" s="154"/>
      <c r="H522" s="155"/>
      <c r="I522" s="156"/>
      <c r="J522" s="157"/>
      <c r="K522" s="157"/>
      <c r="L522" s="157"/>
      <c r="M522" s="152"/>
      <c r="N522" s="112"/>
      <c r="O522" s="153"/>
      <c r="P522" s="154"/>
      <c r="Q522" s="155"/>
      <c r="R522" s="158"/>
      <c r="S522" s="159"/>
      <c r="T522" s="160"/>
      <c r="U522" s="159"/>
    </row>
    <row r="523" spans="1:21" ht="12.75">
      <c r="A523" s="88"/>
      <c r="B523" s="112"/>
      <c r="C523" s="112"/>
      <c r="D523" s="88"/>
      <c r="E523" s="112"/>
      <c r="F523" s="153"/>
      <c r="G523" s="154"/>
      <c r="H523" s="155"/>
      <c r="I523" s="156"/>
      <c r="J523" s="157"/>
      <c r="K523" s="157"/>
      <c r="L523" s="157"/>
      <c r="M523" s="152"/>
      <c r="N523" s="112"/>
      <c r="O523" s="153"/>
      <c r="P523" s="154"/>
      <c r="Q523" s="155"/>
      <c r="R523" s="158"/>
      <c r="S523" s="159"/>
      <c r="T523" s="160"/>
      <c r="U523" s="159"/>
    </row>
    <row r="524" spans="1:21" ht="12.75">
      <c r="A524" s="88"/>
      <c r="B524" s="112"/>
      <c r="C524" s="112"/>
      <c r="D524" s="88"/>
      <c r="E524" s="112"/>
      <c r="F524" s="153"/>
      <c r="G524" s="154"/>
      <c r="H524" s="155"/>
      <c r="I524" s="156"/>
      <c r="J524" s="157"/>
      <c r="K524" s="157"/>
      <c r="L524" s="157"/>
      <c r="M524" s="152"/>
      <c r="N524" s="112"/>
      <c r="O524" s="153"/>
      <c r="P524" s="154"/>
      <c r="Q524" s="155"/>
      <c r="R524" s="158"/>
      <c r="S524" s="159"/>
      <c r="T524" s="160"/>
      <c r="U524" s="159"/>
    </row>
    <row r="525" spans="1:21" ht="12.75">
      <c r="A525" s="88"/>
      <c r="B525" s="112"/>
      <c r="C525" s="112"/>
      <c r="D525" s="88"/>
      <c r="E525" s="112"/>
      <c r="F525" s="153"/>
      <c r="G525" s="154"/>
      <c r="H525" s="155"/>
      <c r="I525" s="156"/>
      <c r="J525" s="157"/>
      <c r="K525" s="157"/>
      <c r="L525" s="157"/>
      <c r="M525" s="152"/>
      <c r="N525" s="112"/>
      <c r="O525" s="153"/>
      <c r="P525" s="154"/>
      <c r="Q525" s="155"/>
      <c r="R525" s="158"/>
      <c r="S525" s="159"/>
      <c r="T525" s="160"/>
      <c r="U525" s="159"/>
    </row>
    <row r="526" spans="1:21" ht="12.75">
      <c r="A526" s="88"/>
      <c r="B526" s="112"/>
      <c r="C526" s="112"/>
      <c r="D526" s="88"/>
      <c r="E526" s="112"/>
      <c r="F526" s="153"/>
      <c r="G526" s="154"/>
      <c r="H526" s="155"/>
      <c r="I526" s="156"/>
      <c r="J526" s="157"/>
      <c r="K526" s="157"/>
      <c r="L526" s="157"/>
      <c r="M526" s="152"/>
      <c r="N526" s="112"/>
      <c r="O526" s="153"/>
      <c r="P526" s="154"/>
      <c r="Q526" s="155"/>
      <c r="R526" s="158"/>
      <c r="S526" s="159"/>
      <c r="T526" s="160"/>
      <c r="U526" s="159"/>
    </row>
    <row r="527" spans="1:21" ht="12.75">
      <c r="A527" s="88"/>
      <c r="B527" s="112"/>
      <c r="C527" s="112"/>
      <c r="D527" s="88"/>
      <c r="E527" s="112"/>
      <c r="F527" s="153"/>
      <c r="G527" s="154"/>
      <c r="H527" s="155"/>
      <c r="I527" s="156"/>
      <c r="J527" s="157"/>
      <c r="K527" s="157"/>
      <c r="L527" s="157"/>
      <c r="M527" s="152"/>
      <c r="N527" s="112"/>
      <c r="O527" s="153"/>
      <c r="P527" s="154"/>
      <c r="Q527" s="155"/>
      <c r="R527" s="158"/>
      <c r="S527" s="159"/>
      <c r="T527" s="160"/>
      <c r="U527" s="159"/>
    </row>
    <row r="528" spans="1:21" ht="12.75">
      <c r="A528" s="88"/>
      <c r="B528" s="112"/>
      <c r="C528" s="112"/>
      <c r="D528" s="88"/>
      <c r="E528" s="112"/>
      <c r="F528" s="153"/>
      <c r="G528" s="154"/>
      <c r="H528" s="155"/>
      <c r="I528" s="156"/>
      <c r="J528" s="157"/>
      <c r="K528" s="157"/>
      <c r="L528" s="157"/>
      <c r="M528" s="152"/>
      <c r="N528" s="112"/>
      <c r="O528" s="153"/>
      <c r="P528" s="154"/>
      <c r="Q528" s="155"/>
      <c r="R528" s="158"/>
      <c r="S528" s="159"/>
      <c r="T528" s="160"/>
      <c r="U528" s="159"/>
    </row>
    <row r="529" spans="1:21" ht="12.75">
      <c r="A529" s="88"/>
      <c r="B529" s="112"/>
      <c r="C529" s="112"/>
      <c r="D529" s="88"/>
      <c r="E529" s="112"/>
      <c r="F529" s="153"/>
      <c r="G529" s="154"/>
      <c r="H529" s="155"/>
      <c r="I529" s="156"/>
      <c r="J529" s="157"/>
      <c r="K529" s="157"/>
      <c r="L529" s="157"/>
      <c r="M529" s="152"/>
      <c r="N529" s="112"/>
      <c r="O529" s="153"/>
      <c r="P529" s="154"/>
      <c r="Q529" s="155"/>
      <c r="R529" s="158"/>
      <c r="S529" s="159"/>
      <c r="T529" s="160"/>
      <c r="U529" s="159"/>
    </row>
    <row r="530" spans="1:21" ht="12.75">
      <c r="A530" s="88"/>
      <c r="B530" s="112"/>
      <c r="C530" s="112"/>
      <c r="D530" s="88"/>
      <c r="E530" s="112"/>
      <c r="F530" s="153"/>
      <c r="G530" s="154"/>
      <c r="H530" s="155"/>
      <c r="I530" s="156"/>
      <c r="J530" s="157"/>
      <c r="K530" s="157"/>
      <c r="L530" s="157"/>
      <c r="M530" s="152"/>
      <c r="N530" s="112"/>
      <c r="O530" s="153"/>
      <c r="P530" s="154"/>
      <c r="Q530" s="155"/>
      <c r="R530" s="158"/>
      <c r="S530" s="159"/>
      <c r="T530" s="160"/>
      <c r="U530" s="159"/>
    </row>
    <row r="531" spans="1:21" ht="12.75">
      <c r="A531" s="88"/>
      <c r="B531" s="112"/>
      <c r="C531" s="112"/>
      <c r="D531" s="88"/>
      <c r="E531" s="112"/>
      <c r="F531" s="153"/>
      <c r="G531" s="154"/>
      <c r="H531" s="155"/>
      <c r="I531" s="156"/>
      <c r="J531" s="157"/>
      <c r="K531" s="157"/>
      <c r="L531" s="157"/>
      <c r="M531" s="152"/>
      <c r="N531" s="112"/>
      <c r="O531" s="153"/>
      <c r="P531" s="154"/>
      <c r="Q531" s="155"/>
      <c r="R531" s="158"/>
      <c r="S531" s="159"/>
      <c r="T531" s="160"/>
      <c r="U531" s="159"/>
    </row>
    <row r="532" spans="1:21" ht="12.75">
      <c r="A532" s="88"/>
      <c r="B532" s="112"/>
      <c r="C532" s="112"/>
      <c r="D532" s="88"/>
      <c r="E532" s="112"/>
      <c r="F532" s="153"/>
      <c r="G532" s="154"/>
      <c r="H532" s="155"/>
      <c r="I532" s="156"/>
      <c r="J532" s="157"/>
      <c r="K532" s="157"/>
      <c r="L532" s="157"/>
      <c r="M532" s="152"/>
      <c r="N532" s="112"/>
      <c r="O532" s="153"/>
      <c r="P532" s="154"/>
      <c r="Q532" s="155"/>
      <c r="R532" s="158"/>
      <c r="S532" s="159"/>
      <c r="T532" s="160"/>
      <c r="U532" s="159"/>
    </row>
    <row r="533" spans="1:21" ht="12.75">
      <c r="A533" s="88"/>
      <c r="B533" s="112"/>
      <c r="C533" s="112"/>
      <c r="D533" s="88"/>
      <c r="E533" s="112"/>
      <c r="F533" s="153"/>
      <c r="G533" s="154"/>
      <c r="H533" s="155"/>
      <c r="I533" s="156"/>
      <c r="J533" s="157"/>
      <c r="K533" s="157"/>
      <c r="L533" s="157"/>
      <c r="M533" s="152"/>
      <c r="N533" s="112"/>
      <c r="O533" s="153"/>
      <c r="P533" s="154"/>
      <c r="Q533" s="155"/>
      <c r="R533" s="158"/>
      <c r="S533" s="159"/>
      <c r="T533" s="160"/>
      <c r="U533" s="159"/>
    </row>
    <row r="534" spans="1:21" ht="12.75">
      <c r="A534" s="88"/>
      <c r="B534" s="112"/>
      <c r="C534" s="112"/>
      <c r="D534" s="88"/>
      <c r="E534" s="112"/>
      <c r="F534" s="153"/>
      <c r="G534" s="154"/>
      <c r="H534" s="155"/>
      <c r="I534" s="156"/>
      <c r="J534" s="157"/>
      <c r="K534" s="157"/>
      <c r="L534" s="157"/>
      <c r="M534" s="152"/>
      <c r="N534" s="112"/>
      <c r="O534" s="153"/>
      <c r="P534" s="154"/>
      <c r="Q534" s="155"/>
      <c r="R534" s="158"/>
      <c r="S534" s="159"/>
      <c r="T534" s="160"/>
      <c r="U534" s="159"/>
    </row>
    <row r="535" spans="1:21" ht="12.75">
      <c r="A535" s="88"/>
      <c r="B535" s="112"/>
      <c r="C535" s="112"/>
      <c r="D535" s="88"/>
      <c r="E535" s="112"/>
      <c r="F535" s="153"/>
      <c r="G535" s="154"/>
      <c r="H535" s="155"/>
      <c r="I535" s="156"/>
      <c r="J535" s="157"/>
      <c r="K535" s="157"/>
      <c r="L535" s="157"/>
      <c r="M535" s="152"/>
      <c r="N535" s="112"/>
      <c r="O535" s="153"/>
      <c r="P535" s="154"/>
      <c r="Q535" s="155"/>
      <c r="R535" s="158"/>
      <c r="S535" s="159"/>
      <c r="T535" s="160"/>
      <c r="U535" s="159"/>
    </row>
    <row r="536" spans="1:21" ht="12.75">
      <c r="A536" s="88"/>
      <c r="B536" s="112"/>
      <c r="C536" s="112"/>
      <c r="D536" s="88"/>
      <c r="E536" s="112"/>
      <c r="F536" s="153"/>
      <c r="G536" s="154"/>
      <c r="H536" s="155"/>
      <c r="I536" s="156"/>
      <c r="J536" s="157"/>
      <c r="K536" s="157"/>
      <c r="L536" s="157"/>
      <c r="M536" s="152"/>
      <c r="N536" s="112"/>
      <c r="O536" s="153"/>
      <c r="P536" s="154"/>
      <c r="Q536" s="155"/>
      <c r="R536" s="158"/>
      <c r="S536" s="159"/>
      <c r="T536" s="160"/>
      <c r="U536" s="159"/>
    </row>
    <row r="537" spans="1:21" ht="12.75">
      <c r="A537" s="88"/>
      <c r="B537" s="112"/>
      <c r="C537" s="112"/>
      <c r="D537" s="88"/>
      <c r="E537" s="112"/>
      <c r="F537" s="153"/>
      <c r="G537" s="154"/>
      <c r="H537" s="155"/>
      <c r="I537" s="156"/>
      <c r="J537" s="157"/>
      <c r="K537" s="157"/>
      <c r="L537" s="157"/>
      <c r="M537" s="152"/>
      <c r="N537" s="112"/>
      <c r="O537" s="153"/>
      <c r="P537" s="154"/>
      <c r="Q537" s="155"/>
      <c r="R537" s="158"/>
      <c r="S537" s="159"/>
      <c r="T537" s="160"/>
      <c r="U537" s="159"/>
    </row>
    <row r="538" spans="1:21" ht="12.75">
      <c r="A538" s="88"/>
      <c r="B538" s="112"/>
      <c r="C538" s="112"/>
      <c r="D538" s="88"/>
      <c r="E538" s="112"/>
      <c r="F538" s="153"/>
      <c r="G538" s="154"/>
      <c r="H538" s="155"/>
      <c r="I538" s="156"/>
      <c r="J538" s="157"/>
      <c r="K538" s="157"/>
      <c r="L538" s="157"/>
      <c r="M538" s="152"/>
      <c r="N538" s="112"/>
      <c r="O538" s="153"/>
      <c r="P538" s="154"/>
      <c r="Q538" s="155"/>
      <c r="R538" s="158"/>
      <c r="S538" s="159"/>
      <c r="T538" s="160"/>
      <c r="U538" s="159"/>
    </row>
    <row r="539" spans="1:21" ht="12.75">
      <c r="A539" s="88"/>
      <c r="B539" s="112"/>
      <c r="C539" s="112"/>
      <c r="D539" s="88"/>
      <c r="E539" s="112"/>
      <c r="F539" s="153"/>
      <c r="G539" s="154"/>
      <c r="H539" s="155"/>
      <c r="I539" s="156"/>
      <c r="J539" s="157"/>
      <c r="K539" s="157"/>
      <c r="L539" s="157"/>
      <c r="M539" s="152"/>
      <c r="N539" s="112"/>
      <c r="O539" s="153"/>
      <c r="P539" s="154"/>
      <c r="Q539" s="155"/>
      <c r="R539" s="158"/>
      <c r="S539" s="159"/>
      <c r="T539" s="160"/>
      <c r="U539" s="159"/>
    </row>
    <row r="540" spans="1:21" ht="12.75">
      <c r="A540" s="88"/>
      <c r="B540" s="112"/>
      <c r="C540" s="112"/>
      <c r="D540" s="88"/>
      <c r="E540" s="112"/>
      <c r="F540" s="153"/>
      <c r="G540" s="154"/>
      <c r="H540" s="155"/>
      <c r="I540" s="156"/>
      <c r="J540" s="157"/>
      <c r="K540" s="157"/>
      <c r="L540" s="157"/>
      <c r="M540" s="152"/>
      <c r="N540" s="112"/>
      <c r="O540" s="153"/>
      <c r="P540" s="154"/>
      <c r="Q540" s="155"/>
      <c r="R540" s="158"/>
      <c r="S540" s="159"/>
      <c r="T540" s="160"/>
      <c r="U540" s="159"/>
    </row>
    <row r="541" spans="1:21" ht="12.75">
      <c r="A541" s="88"/>
      <c r="B541" s="112"/>
      <c r="C541" s="112"/>
      <c r="D541" s="88"/>
      <c r="E541" s="112"/>
      <c r="F541" s="153"/>
      <c r="G541" s="154"/>
      <c r="H541" s="155"/>
      <c r="I541" s="156"/>
      <c r="J541" s="157"/>
      <c r="K541" s="157"/>
      <c r="L541" s="157"/>
      <c r="M541" s="152"/>
      <c r="N541" s="112"/>
      <c r="O541" s="153"/>
      <c r="P541" s="154"/>
      <c r="Q541" s="155"/>
      <c r="R541" s="158"/>
      <c r="S541" s="159"/>
      <c r="T541" s="160"/>
      <c r="U541" s="159"/>
    </row>
    <row r="542" spans="1:21" ht="12.75">
      <c r="A542" s="88"/>
      <c r="B542" s="112"/>
      <c r="C542" s="112"/>
      <c r="D542" s="88"/>
      <c r="E542" s="112"/>
      <c r="F542" s="153"/>
      <c r="G542" s="154"/>
      <c r="H542" s="155"/>
      <c r="I542" s="156"/>
      <c r="J542" s="157"/>
      <c r="K542" s="157"/>
      <c r="L542" s="157"/>
      <c r="M542" s="152"/>
      <c r="N542" s="112"/>
      <c r="O542" s="153"/>
      <c r="P542" s="154"/>
      <c r="Q542" s="155"/>
      <c r="R542" s="158"/>
      <c r="S542" s="159"/>
      <c r="T542" s="160"/>
      <c r="U542" s="159"/>
    </row>
    <row r="543" spans="1:21" ht="12.75">
      <c r="A543" s="88"/>
      <c r="B543" s="112"/>
      <c r="C543" s="112"/>
      <c r="D543" s="88"/>
      <c r="E543" s="112"/>
      <c r="F543" s="153"/>
      <c r="G543" s="154"/>
      <c r="H543" s="155"/>
      <c r="I543" s="156"/>
      <c r="J543" s="157"/>
      <c r="K543" s="157"/>
      <c r="L543" s="157"/>
      <c r="M543" s="152"/>
      <c r="N543" s="112"/>
      <c r="O543" s="153"/>
      <c r="P543" s="154"/>
      <c r="Q543" s="155"/>
      <c r="R543" s="158"/>
      <c r="S543" s="159"/>
      <c r="T543" s="160"/>
      <c r="U543" s="159"/>
    </row>
    <row r="544" spans="1:21" ht="12.75">
      <c r="A544" s="88"/>
      <c r="B544" s="112"/>
      <c r="C544" s="112"/>
      <c r="D544" s="88"/>
      <c r="E544" s="112"/>
      <c r="F544" s="153"/>
      <c r="G544" s="154"/>
      <c r="H544" s="155"/>
      <c r="I544" s="156"/>
      <c r="J544" s="157"/>
      <c r="K544" s="157"/>
      <c r="L544" s="157"/>
      <c r="M544" s="152"/>
      <c r="N544" s="112"/>
      <c r="O544" s="153"/>
      <c r="P544" s="154"/>
      <c r="Q544" s="155"/>
      <c r="R544" s="158"/>
      <c r="S544" s="159"/>
      <c r="T544" s="160"/>
      <c r="U544" s="159"/>
    </row>
    <row r="545" spans="1:21" ht="12.75">
      <c r="A545" s="88"/>
      <c r="B545" s="112"/>
      <c r="C545" s="112"/>
      <c r="D545" s="88"/>
      <c r="E545" s="112"/>
      <c r="F545" s="153"/>
      <c r="G545" s="154"/>
      <c r="H545" s="155"/>
      <c r="I545" s="156"/>
      <c r="J545" s="157"/>
      <c r="K545" s="157"/>
      <c r="L545" s="157"/>
      <c r="M545" s="152"/>
      <c r="N545" s="112"/>
      <c r="O545" s="153"/>
      <c r="P545" s="154"/>
      <c r="Q545" s="155"/>
      <c r="R545" s="158"/>
      <c r="S545" s="159"/>
      <c r="T545" s="160"/>
      <c r="U545" s="159"/>
    </row>
    <row r="546" spans="1:21" ht="12.75">
      <c r="A546" s="88"/>
      <c r="B546" s="112"/>
      <c r="C546" s="112"/>
      <c r="D546" s="88"/>
      <c r="E546" s="112"/>
      <c r="F546" s="153"/>
      <c r="G546" s="154"/>
      <c r="H546" s="155"/>
      <c r="I546" s="156"/>
      <c r="J546" s="157"/>
      <c r="K546" s="157"/>
      <c r="L546" s="157"/>
      <c r="M546" s="152"/>
      <c r="N546" s="112"/>
      <c r="O546" s="153"/>
      <c r="P546" s="154"/>
      <c r="Q546" s="155"/>
      <c r="R546" s="158"/>
      <c r="S546" s="159"/>
      <c r="T546" s="160"/>
      <c r="U546" s="159"/>
    </row>
    <row r="547" spans="1:21" ht="12.75">
      <c r="A547" s="88"/>
      <c r="B547" s="112"/>
      <c r="C547" s="112"/>
      <c r="D547" s="88"/>
      <c r="E547" s="112"/>
      <c r="F547" s="153"/>
      <c r="G547" s="154"/>
      <c r="H547" s="155"/>
      <c r="I547" s="156"/>
      <c r="J547" s="157"/>
      <c r="K547" s="157"/>
      <c r="L547" s="157"/>
      <c r="M547" s="152"/>
      <c r="N547" s="112"/>
      <c r="O547" s="153"/>
      <c r="P547" s="154"/>
      <c r="Q547" s="155"/>
      <c r="R547" s="158"/>
      <c r="S547" s="159"/>
      <c r="T547" s="160"/>
      <c r="U547" s="159"/>
    </row>
    <row r="548" spans="1:21" ht="12.75">
      <c r="A548" s="88"/>
      <c r="B548" s="112"/>
      <c r="C548" s="112"/>
      <c r="D548" s="88"/>
      <c r="E548" s="112"/>
      <c r="F548" s="153"/>
      <c r="G548" s="154"/>
      <c r="H548" s="155"/>
      <c r="I548" s="156"/>
      <c r="J548" s="157"/>
      <c r="K548" s="157"/>
      <c r="L548" s="157"/>
      <c r="M548" s="152"/>
      <c r="N548" s="112"/>
      <c r="O548" s="153"/>
      <c r="P548" s="154"/>
      <c r="Q548" s="155"/>
      <c r="R548" s="158"/>
      <c r="S548" s="159"/>
      <c r="T548" s="160"/>
      <c r="U548" s="159"/>
    </row>
    <row r="549" spans="1:21" ht="12.75">
      <c r="A549" s="88"/>
      <c r="B549" s="112"/>
      <c r="C549" s="112"/>
      <c r="D549" s="88"/>
      <c r="E549" s="112"/>
      <c r="F549" s="153"/>
      <c r="G549" s="154"/>
      <c r="H549" s="155"/>
      <c r="I549" s="156"/>
      <c r="J549" s="157"/>
      <c r="K549" s="157"/>
      <c r="L549" s="157"/>
      <c r="M549" s="152"/>
      <c r="N549" s="112"/>
      <c r="O549" s="153"/>
      <c r="P549" s="154"/>
      <c r="Q549" s="155"/>
      <c r="R549" s="158"/>
      <c r="S549" s="159"/>
      <c r="T549" s="160"/>
      <c r="U549" s="159"/>
    </row>
    <row r="550" spans="1:21" ht="12.75">
      <c r="A550" s="88"/>
      <c r="B550" s="112"/>
      <c r="C550" s="112"/>
      <c r="D550" s="88"/>
      <c r="E550" s="112"/>
      <c r="F550" s="153"/>
      <c r="G550" s="154"/>
      <c r="H550" s="155"/>
      <c r="I550" s="156"/>
      <c r="J550" s="157"/>
      <c r="K550" s="157"/>
      <c r="L550" s="157"/>
      <c r="M550" s="152"/>
      <c r="N550" s="112"/>
      <c r="O550" s="153"/>
      <c r="P550" s="154"/>
      <c r="Q550" s="155"/>
      <c r="R550" s="158"/>
      <c r="S550" s="159"/>
      <c r="T550" s="160"/>
      <c r="U550" s="159"/>
    </row>
    <row r="551" spans="1:21" ht="12.75">
      <c r="A551" s="88"/>
      <c r="B551" s="112"/>
      <c r="C551" s="112"/>
      <c r="D551" s="88"/>
      <c r="E551" s="112"/>
      <c r="F551" s="153"/>
      <c r="G551" s="154"/>
      <c r="H551" s="155"/>
      <c r="I551" s="156"/>
      <c r="J551" s="157"/>
      <c r="K551" s="157"/>
      <c r="L551" s="157"/>
      <c r="M551" s="152"/>
      <c r="N551" s="112"/>
      <c r="O551" s="153"/>
      <c r="P551" s="154"/>
      <c r="Q551" s="155"/>
      <c r="R551" s="158"/>
      <c r="S551" s="159"/>
      <c r="T551" s="160"/>
      <c r="U551" s="159"/>
    </row>
    <row r="552" spans="1:21" ht="12.75">
      <c r="A552" s="88"/>
      <c r="B552" s="112"/>
      <c r="C552" s="112"/>
      <c r="D552" s="88"/>
      <c r="E552" s="112"/>
      <c r="F552" s="153"/>
      <c r="G552" s="154"/>
      <c r="H552" s="155"/>
      <c r="I552" s="156"/>
      <c r="J552" s="157"/>
      <c r="K552" s="157"/>
      <c r="L552" s="157"/>
      <c r="M552" s="152"/>
      <c r="N552" s="112"/>
      <c r="O552" s="153"/>
      <c r="P552" s="154"/>
      <c r="Q552" s="155"/>
      <c r="R552" s="158"/>
      <c r="S552" s="159"/>
      <c r="T552" s="160"/>
      <c r="U552" s="159"/>
    </row>
    <row r="553" spans="1:21" ht="12.75">
      <c r="A553" s="88"/>
      <c r="B553" s="112"/>
      <c r="C553" s="112"/>
      <c r="D553" s="88"/>
      <c r="E553" s="112"/>
      <c r="F553" s="153"/>
      <c r="G553" s="154"/>
      <c r="H553" s="155"/>
      <c r="I553" s="156"/>
      <c r="J553" s="157"/>
      <c r="K553" s="157"/>
      <c r="L553" s="157"/>
      <c r="M553" s="152"/>
      <c r="N553" s="112"/>
      <c r="O553" s="153"/>
      <c r="P553" s="154"/>
      <c r="Q553" s="155"/>
      <c r="R553" s="158"/>
      <c r="S553" s="159"/>
      <c r="T553" s="160"/>
      <c r="U553" s="159"/>
    </row>
    <row r="554" spans="1:21" ht="12.75">
      <c r="A554" s="88"/>
      <c r="B554" s="112"/>
      <c r="C554" s="112"/>
      <c r="D554" s="88"/>
      <c r="E554" s="112"/>
      <c r="F554" s="153"/>
      <c r="G554" s="154"/>
      <c r="H554" s="155"/>
      <c r="I554" s="156"/>
      <c r="J554" s="157"/>
      <c r="K554" s="157"/>
      <c r="L554" s="157"/>
      <c r="M554" s="152"/>
      <c r="N554" s="112"/>
      <c r="O554" s="153"/>
      <c r="P554" s="154"/>
      <c r="Q554" s="155"/>
      <c r="R554" s="158"/>
      <c r="S554" s="159"/>
      <c r="T554" s="160"/>
      <c r="U554" s="159"/>
    </row>
    <row r="555" spans="1:21" ht="12.75">
      <c r="A555" s="88"/>
      <c r="B555" s="112"/>
      <c r="C555" s="112"/>
      <c r="D555" s="88"/>
      <c r="E555" s="112"/>
      <c r="F555" s="153"/>
      <c r="G555" s="154"/>
      <c r="H555" s="155"/>
      <c r="I555" s="156"/>
      <c r="J555" s="157"/>
      <c r="K555" s="157"/>
      <c r="L555" s="157"/>
      <c r="M555" s="152"/>
      <c r="N555" s="112"/>
      <c r="O555" s="153"/>
      <c r="P555" s="154"/>
      <c r="Q555" s="155"/>
      <c r="R555" s="158"/>
      <c r="S555" s="159"/>
      <c r="T555" s="160"/>
      <c r="U555" s="159"/>
    </row>
    <row r="556" spans="1:21" ht="12.75">
      <c r="A556" s="88"/>
      <c r="B556" s="112"/>
      <c r="C556" s="112"/>
      <c r="D556" s="88"/>
      <c r="E556" s="112"/>
      <c r="F556" s="153"/>
      <c r="G556" s="154"/>
      <c r="H556" s="155"/>
      <c r="I556" s="156"/>
      <c r="J556" s="157"/>
      <c r="K556" s="157"/>
      <c r="L556" s="157"/>
      <c r="M556" s="152"/>
      <c r="N556" s="112"/>
      <c r="O556" s="153"/>
      <c r="P556" s="154"/>
      <c r="Q556" s="155"/>
      <c r="R556" s="158"/>
      <c r="S556" s="159"/>
      <c r="T556" s="160"/>
      <c r="U556" s="159"/>
    </row>
    <row r="557" spans="1:21" ht="12.75">
      <c r="A557" s="88"/>
      <c r="B557" s="112"/>
      <c r="C557" s="112"/>
      <c r="D557" s="88"/>
      <c r="E557" s="112"/>
      <c r="F557" s="153"/>
      <c r="G557" s="154"/>
      <c r="H557" s="155"/>
      <c r="I557" s="156"/>
      <c r="J557" s="157"/>
      <c r="K557" s="157"/>
      <c r="L557" s="157"/>
      <c r="M557" s="152"/>
      <c r="N557" s="112"/>
      <c r="O557" s="153"/>
      <c r="P557" s="154"/>
      <c r="Q557" s="155"/>
      <c r="R557" s="158"/>
      <c r="S557" s="159"/>
      <c r="T557" s="160"/>
      <c r="U557" s="159"/>
    </row>
    <row r="558" spans="1:21" ht="12.75">
      <c r="A558" s="88"/>
      <c r="B558" s="112"/>
      <c r="C558" s="112"/>
      <c r="D558" s="88"/>
      <c r="E558" s="112"/>
      <c r="F558" s="153"/>
      <c r="G558" s="154"/>
      <c r="H558" s="155"/>
      <c r="I558" s="156"/>
      <c r="J558" s="157"/>
      <c r="K558" s="157"/>
      <c r="L558" s="157"/>
      <c r="M558" s="152"/>
      <c r="N558" s="112"/>
      <c r="O558" s="153"/>
      <c r="P558" s="154"/>
      <c r="Q558" s="155"/>
      <c r="R558" s="158"/>
      <c r="S558" s="159"/>
      <c r="T558" s="160"/>
      <c r="U558" s="159"/>
    </row>
    <row r="559" spans="1:21" ht="12.75">
      <c r="A559" s="88"/>
      <c r="B559" s="112"/>
      <c r="C559" s="112"/>
      <c r="D559" s="88"/>
      <c r="E559" s="112"/>
      <c r="F559" s="153"/>
      <c r="G559" s="154"/>
      <c r="H559" s="155"/>
      <c r="I559" s="156"/>
      <c r="J559" s="157"/>
      <c r="K559" s="157"/>
      <c r="L559" s="157"/>
      <c r="M559" s="152"/>
      <c r="N559" s="112"/>
      <c r="O559" s="153"/>
      <c r="P559" s="154"/>
      <c r="Q559" s="155"/>
      <c r="R559" s="158"/>
      <c r="S559" s="159"/>
      <c r="T559" s="160"/>
      <c r="U559" s="159"/>
    </row>
    <row r="560" spans="1:21" ht="12.75">
      <c r="A560" s="88"/>
      <c r="B560" s="112"/>
      <c r="C560" s="112"/>
      <c r="D560" s="88"/>
      <c r="E560" s="112"/>
      <c r="F560" s="153"/>
      <c r="G560" s="154"/>
      <c r="H560" s="155"/>
      <c r="I560" s="156"/>
      <c r="J560" s="157"/>
      <c r="K560" s="157"/>
      <c r="L560" s="157"/>
      <c r="M560" s="152"/>
      <c r="N560" s="112"/>
      <c r="O560" s="153"/>
      <c r="P560" s="154"/>
      <c r="Q560" s="155"/>
      <c r="R560" s="158"/>
      <c r="S560" s="159"/>
      <c r="T560" s="160"/>
      <c r="U560" s="159"/>
    </row>
    <row r="561" spans="1:21" ht="12.75">
      <c r="A561" s="88"/>
      <c r="B561" s="112"/>
      <c r="C561" s="112"/>
      <c r="D561" s="88"/>
      <c r="E561" s="112"/>
      <c r="F561" s="153"/>
      <c r="G561" s="154"/>
      <c r="H561" s="155"/>
      <c r="I561" s="156"/>
      <c r="J561" s="157"/>
      <c r="K561" s="157"/>
      <c r="L561" s="157"/>
      <c r="M561" s="152"/>
      <c r="N561" s="112"/>
      <c r="O561" s="153"/>
      <c r="P561" s="154"/>
      <c r="Q561" s="155"/>
      <c r="R561" s="158"/>
      <c r="S561" s="159"/>
      <c r="T561" s="160"/>
      <c r="U561" s="159"/>
    </row>
    <row r="562" spans="1:21" ht="12.75">
      <c r="A562" s="88"/>
      <c r="B562" s="112"/>
      <c r="C562" s="112"/>
      <c r="D562" s="88"/>
      <c r="E562" s="112"/>
      <c r="F562" s="153"/>
      <c r="G562" s="154"/>
      <c r="H562" s="155"/>
      <c r="I562" s="156"/>
      <c r="J562" s="157"/>
      <c r="K562" s="157"/>
      <c r="L562" s="157"/>
      <c r="M562" s="152"/>
      <c r="N562" s="112"/>
      <c r="O562" s="153"/>
      <c r="P562" s="154"/>
      <c r="Q562" s="155"/>
      <c r="R562" s="158"/>
      <c r="S562" s="159"/>
      <c r="T562" s="160"/>
      <c r="U562" s="159"/>
    </row>
    <row r="563" spans="1:21" ht="12.75">
      <c r="A563" s="88"/>
      <c r="B563" s="112"/>
      <c r="C563" s="112"/>
      <c r="D563" s="88"/>
      <c r="E563" s="112"/>
      <c r="F563" s="153"/>
      <c r="G563" s="154"/>
      <c r="H563" s="155"/>
      <c r="I563" s="156"/>
      <c r="J563" s="157"/>
      <c r="K563" s="157"/>
      <c r="L563" s="157"/>
      <c r="M563" s="152"/>
      <c r="N563" s="112"/>
      <c r="O563" s="153"/>
      <c r="P563" s="154"/>
      <c r="Q563" s="155"/>
      <c r="R563" s="158"/>
      <c r="S563" s="159"/>
      <c r="T563" s="160"/>
      <c r="U563" s="159"/>
    </row>
    <row r="564" spans="1:21" ht="12.75">
      <c r="A564" s="88"/>
      <c r="B564" s="112"/>
      <c r="C564" s="112"/>
      <c r="D564" s="88"/>
      <c r="E564" s="112"/>
      <c r="F564" s="153"/>
      <c r="G564" s="154"/>
      <c r="H564" s="155"/>
      <c r="I564" s="156"/>
      <c r="J564" s="157"/>
      <c r="K564" s="157"/>
      <c r="L564" s="157"/>
      <c r="M564" s="152"/>
      <c r="N564" s="112"/>
      <c r="O564" s="153"/>
      <c r="P564" s="154"/>
      <c r="Q564" s="155"/>
      <c r="R564" s="158"/>
      <c r="S564" s="159"/>
      <c r="T564" s="160"/>
      <c r="U564" s="159"/>
    </row>
    <row r="565" spans="1:21" ht="12.75">
      <c r="A565" s="88"/>
      <c r="B565" s="112"/>
      <c r="C565" s="112"/>
      <c r="D565" s="88"/>
      <c r="E565" s="112"/>
      <c r="F565" s="153"/>
      <c r="G565" s="154"/>
      <c r="H565" s="155"/>
      <c r="I565" s="156"/>
      <c r="J565" s="157"/>
      <c r="K565" s="157"/>
      <c r="L565" s="157"/>
      <c r="M565" s="152"/>
      <c r="N565" s="112"/>
      <c r="O565" s="153"/>
      <c r="P565" s="154"/>
      <c r="Q565" s="155"/>
      <c r="R565" s="158"/>
      <c r="S565" s="159"/>
      <c r="T565" s="160"/>
      <c r="U565" s="159"/>
    </row>
    <row r="566" spans="1:21" ht="12.75">
      <c r="A566" s="88"/>
      <c r="B566" s="112"/>
      <c r="C566" s="112"/>
      <c r="D566" s="88"/>
      <c r="E566" s="112"/>
      <c r="F566" s="153"/>
      <c r="G566" s="154"/>
      <c r="H566" s="155"/>
      <c r="I566" s="156"/>
      <c r="J566" s="157"/>
      <c r="K566" s="157"/>
      <c r="L566" s="157"/>
      <c r="M566" s="152"/>
      <c r="N566" s="112"/>
      <c r="O566" s="153"/>
      <c r="P566" s="154"/>
      <c r="Q566" s="155"/>
      <c r="R566" s="158"/>
      <c r="S566" s="159"/>
      <c r="T566" s="160"/>
      <c r="U566" s="159"/>
    </row>
    <row r="567" spans="1:21" ht="12.75">
      <c r="A567" s="88"/>
      <c r="B567" s="112"/>
      <c r="C567" s="112"/>
      <c r="D567" s="88"/>
      <c r="E567" s="112"/>
      <c r="F567" s="153"/>
      <c r="G567" s="154"/>
      <c r="H567" s="155"/>
      <c r="I567" s="156"/>
      <c r="J567" s="157"/>
      <c r="K567" s="157"/>
      <c r="L567" s="157"/>
      <c r="M567" s="152"/>
      <c r="N567" s="112"/>
      <c r="O567" s="153"/>
      <c r="P567" s="154"/>
      <c r="Q567" s="155"/>
      <c r="R567" s="158"/>
      <c r="S567" s="159"/>
      <c r="T567" s="160"/>
      <c r="U567" s="159"/>
    </row>
    <row r="568" spans="1:21" ht="12.75">
      <c r="A568" s="88"/>
      <c r="B568" s="112"/>
      <c r="C568" s="112"/>
      <c r="D568" s="88"/>
      <c r="E568" s="112"/>
      <c r="F568" s="153"/>
      <c r="G568" s="154"/>
      <c r="H568" s="155"/>
      <c r="I568" s="156"/>
      <c r="J568" s="157"/>
      <c r="K568" s="157"/>
      <c r="L568" s="157"/>
      <c r="M568" s="152"/>
      <c r="N568" s="112"/>
      <c r="O568" s="153"/>
      <c r="P568" s="154"/>
      <c r="Q568" s="155"/>
      <c r="R568" s="158"/>
      <c r="S568" s="159"/>
      <c r="T568" s="160"/>
      <c r="U568" s="159"/>
    </row>
    <row r="569" spans="1:21" ht="12.75">
      <c r="A569" s="88"/>
      <c r="B569" s="112"/>
      <c r="C569" s="112"/>
      <c r="D569" s="88"/>
      <c r="E569" s="112"/>
      <c r="F569" s="153"/>
      <c r="G569" s="154"/>
      <c r="H569" s="155"/>
      <c r="I569" s="156"/>
      <c r="J569" s="157"/>
      <c r="K569" s="157"/>
      <c r="L569" s="157"/>
      <c r="M569" s="152"/>
      <c r="N569" s="112"/>
      <c r="O569" s="153"/>
      <c r="P569" s="154"/>
      <c r="Q569" s="155"/>
      <c r="R569" s="158"/>
      <c r="S569" s="159"/>
      <c r="T569" s="160"/>
      <c r="U569" s="159"/>
    </row>
    <row r="570" spans="1:21" ht="12.75">
      <c r="A570" s="88"/>
      <c r="B570" s="112"/>
      <c r="C570" s="112"/>
      <c r="D570" s="88"/>
      <c r="E570" s="112"/>
      <c r="F570" s="153"/>
      <c r="G570" s="154"/>
      <c r="H570" s="155"/>
      <c r="I570" s="156"/>
      <c r="J570" s="157"/>
      <c r="K570" s="157"/>
      <c r="L570" s="157"/>
      <c r="M570" s="152"/>
      <c r="N570" s="112"/>
      <c r="O570" s="153"/>
      <c r="P570" s="154"/>
      <c r="Q570" s="155"/>
      <c r="R570" s="158"/>
      <c r="S570" s="159"/>
      <c r="T570" s="160"/>
      <c r="U570" s="159"/>
    </row>
    <row r="571" spans="1:21" ht="12.75">
      <c r="A571" s="88"/>
      <c r="B571" s="112"/>
      <c r="C571" s="112"/>
      <c r="D571" s="88"/>
      <c r="E571" s="112"/>
      <c r="F571" s="153"/>
      <c r="G571" s="154"/>
      <c r="H571" s="155"/>
      <c r="I571" s="156"/>
      <c r="J571" s="157"/>
      <c r="K571" s="157"/>
      <c r="L571" s="157"/>
      <c r="M571" s="152"/>
      <c r="N571" s="112"/>
      <c r="O571" s="153"/>
      <c r="P571" s="154"/>
      <c r="Q571" s="155"/>
      <c r="R571" s="158"/>
      <c r="S571" s="159"/>
      <c r="T571" s="160"/>
      <c r="U571" s="159"/>
    </row>
    <row r="572" spans="1:21" ht="12.75">
      <c r="A572" s="88"/>
      <c r="B572" s="112"/>
      <c r="C572" s="112"/>
      <c r="D572" s="88"/>
      <c r="E572" s="112"/>
      <c r="F572" s="153"/>
      <c r="G572" s="154"/>
      <c r="H572" s="155"/>
      <c r="I572" s="156"/>
      <c r="J572" s="157"/>
      <c r="K572" s="157"/>
      <c r="L572" s="157"/>
      <c r="M572" s="152"/>
      <c r="N572" s="112"/>
      <c r="O572" s="153"/>
      <c r="P572" s="154"/>
      <c r="Q572" s="155"/>
      <c r="R572" s="158"/>
      <c r="S572" s="159"/>
      <c r="T572" s="160"/>
      <c r="U572" s="159"/>
    </row>
    <row r="573" spans="1:21" ht="12.75">
      <c r="A573" s="88"/>
      <c r="B573" s="112"/>
      <c r="C573" s="112"/>
      <c r="D573" s="88"/>
      <c r="E573" s="112"/>
      <c r="F573" s="153"/>
      <c r="G573" s="154"/>
      <c r="H573" s="155"/>
      <c r="I573" s="156"/>
      <c r="J573" s="157"/>
      <c r="K573" s="157"/>
      <c r="L573" s="157"/>
      <c r="M573" s="152"/>
      <c r="N573" s="112"/>
      <c r="O573" s="153"/>
      <c r="P573" s="154"/>
      <c r="Q573" s="155"/>
      <c r="R573" s="158"/>
      <c r="S573" s="159"/>
      <c r="T573" s="160"/>
      <c r="U573" s="159"/>
    </row>
    <row r="574" spans="1:21" ht="12.75">
      <c r="A574" s="88"/>
      <c r="B574" s="112"/>
      <c r="C574" s="112"/>
      <c r="D574" s="88"/>
      <c r="E574" s="112"/>
      <c r="F574" s="153"/>
      <c r="G574" s="154"/>
      <c r="H574" s="155"/>
      <c r="I574" s="156"/>
      <c r="J574" s="157"/>
      <c r="K574" s="157"/>
      <c r="L574" s="157"/>
      <c r="M574" s="152"/>
      <c r="N574" s="112"/>
      <c r="O574" s="153"/>
      <c r="P574" s="154"/>
      <c r="Q574" s="155"/>
      <c r="R574" s="158"/>
      <c r="S574" s="159"/>
      <c r="T574" s="160"/>
      <c r="U574" s="159"/>
    </row>
    <row r="575" spans="1:21" ht="12.75">
      <c r="A575" s="88"/>
      <c r="B575" s="112"/>
      <c r="C575" s="112"/>
      <c r="D575" s="88"/>
      <c r="E575" s="112"/>
      <c r="F575" s="153"/>
      <c r="G575" s="154"/>
      <c r="H575" s="155"/>
      <c r="I575" s="156"/>
      <c r="J575" s="157"/>
      <c r="K575" s="157"/>
      <c r="L575" s="157"/>
      <c r="M575" s="152"/>
      <c r="N575" s="112"/>
      <c r="O575" s="153"/>
      <c r="P575" s="154"/>
      <c r="Q575" s="155"/>
      <c r="R575" s="158"/>
      <c r="S575" s="159"/>
      <c r="T575" s="160"/>
      <c r="U575" s="159"/>
    </row>
    <row r="576" spans="1:21" ht="12.75">
      <c r="A576" s="88"/>
      <c r="B576" s="112"/>
      <c r="C576" s="112"/>
      <c r="D576" s="88"/>
      <c r="E576" s="112"/>
      <c r="F576" s="153"/>
      <c r="G576" s="154"/>
      <c r="H576" s="155"/>
      <c r="I576" s="156"/>
      <c r="J576" s="157"/>
      <c r="K576" s="157"/>
      <c r="L576" s="157"/>
      <c r="M576" s="152"/>
      <c r="N576" s="112"/>
      <c r="O576" s="153"/>
      <c r="P576" s="154"/>
      <c r="Q576" s="155"/>
      <c r="R576" s="158"/>
      <c r="S576" s="159"/>
      <c r="T576" s="160"/>
      <c r="U576" s="159"/>
    </row>
    <row r="577" spans="1:21" ht="12.75">
      <c r="A577" s="88"/>
      <c r="B577" s="112"/>
      <c r="C577" s="112"/>
      <c r="D577" s="88"/>
      <c r="E577" s="112"/>
      <c r="F577" s="153"/>
      <c r="G577" s="154"/>
      <c r="H577" s="155"/>
      <c r="I577" s="156"/>
      <c r="J577" s="157"/>
      <c r="K577" s="157"/>
      <c r="L577" s="157"/>
      <c r="M577" s="152"/>
      <c r="N577" s="112"/>
      <c r="O577" s="153"/>
      <c r="P577" s="154"/>
      <c r="Q577" s="155"/>
      <c r="R577" s="158"/>
      <c r="S577" s="159"/>
      <c r="T577" s="160"/>
      <c r="U577" s="159"/>
    </row>
    <row r="578" spans="1:21" ht="12.75">
      <c r="A578" s="88"/>
      <c r="B578" s="112"/>
      <c r="C578" s="112"/>
      <c r="D578" s="88"/>
      <c r="E578" s="112"/>
      <c r="F578" s="153"/>
      <c r="G578" s="154"/>
      <c r="H578" s="155"/>
      <c r="I578" s="156"/>
      <c r="J578" s="157"/>
      <c r="K578" s="157"/>
      <c r="L578" s="157"/>
      <c r="M578" s="152"/>
      <c r="N578" s="112"/>
      <c r="O578" s="153"/>
      <c r="P578" s="154"/>
      <c r="Q578" s="155"/>
      <c r="R578" s="158"/>
      <c r="S578" s="159"/>
      <c r="T578" s="160"/>
      <c r="U578" s="159"/>
    </row>
    <row r="579" spans="1:21" ht="12.75">
      <c r="A579" s="88"/>
      <c r="B579" s="112"/>
      <c r="C579" s="112"/>
      <c r="D579" s="88"/>
      <c r="E579" s="112"/>
      <c r="F579" s="153"/>
      <c r="G579" s="154"/>
      <c r="H579" s="155"/>
      <c r="I579" s="156"/>
      <c r="J579" s="157"/>
      <c r="K579" s="157"/>
      <c r="L579" s="157"/>
      <c r="M579" s="152"/>
      <c r="N579" s="112"/>
      <c r="O579" s="153"/>
      <c r="P579" s="154"/>
      <c r="Q579" s="155"/>
      <c r="R579" s="158"/>
      <c r="S579" s="159"/>
      <c r="T579" s="160"/>
      <c r="U579" s="159"/>
    </row>
    <row r="580" spans="1:21" ht="12.75">
      <c r="A580" s="88"/>
      <c r="B580" s="112"/>
      <c r="C580" s="112"/>
      <c r="D580" s="88"/>
      <c r="E580" s="112"/>
      <c r="F580" s="153"/>
      <c r="G580" s="154"/>
      <c r="H580" s="155"/>
      <c r="I580" s="156"/>
      <c r="J580" s="157"/>
      <c r="K580" s="157"/>
      <c r="L580" s="157"/>
      <c r="M580" s="152"/>
      <c r="N580" s="112"/>
      <c r="O580" s="153"/>
      <c r="P580" s="154"/>
      <c r="Q580" s="155"/>
      <c r="R580" s="158"/>
      <c r="S580" s="159"/>
      <c r="T580" s="160"/>
      <c r="U580" s="159"/>
    </row>
    <row r="581" spans="1:21" ht="12.75">
      <c r="A581" s="88"/>
      <c r="B581" s="112"/>
      <c r="C581" s="112"/>
      <c r="D581" s="88"/>
      <c r="E581" s="112"/>
      <c r="F581" s="153"/>
      <c r="G581" s="154"/>
      <c r="H581" s="155"/>
      <c r="I581" s="156"/>
      <c r="J581" s="157"/>
      <c r="K581" s="157"/>
      <c r="L581" s="157"/>
      <c r="M581" s="152"/>
      <c r="N581" s="112"/>
      <c r="O581" s="153"/>
      <c r="P581" s="154"/>
      <c r="Q581" s="155"/>
      <c r="R581" s="158"/>
      <c r="S581" s="159"/>
      <c r="T581" s="160"/>
      <c r="U581" s="159"/>
    </row>
    <row r="582" spans="1:21" ht="12.75">
      <c r="A582" s="88"/>
      <c r="B582" s="112"/>
      <c r="C582" s="112"/>
      <c r="D582" s="88"/>
      <c r="E582" s="112"/>
      <c r="F582" s="153"/>
      <c r="G582" s="154"/>
      <c r="H582" s="155"/>
      <c r="I582" s="156"/>
      <c r="J582" s="157"/>
      <c r="K582" s="157"/>
      <c r="L582" s="157"/>
      <c r="M582" s="152"/>
      <c r="N582" s="112"/>
      <c r="O582" s="153"/>
      <c r="P582" s="154"/>
      <c r="Q582" s="155"/>
      <c r="R582" s="158"/>
      <c r="S582" s="159"/>
      <c r="T582" s="160"/>
      <c r="U582" s="159"/>
    </row>
    <row r="583" spans="1:21" ht="12.75">
      <c r="A583" s="88"/>
      <c r="B583" s="112"/>
      <c r="C583" s="112"/>
      <c r="D583" s="88"/>
      <c r="E583" s="112"/>
      <c r="F583" s="153"/>
      <c r="G583" s="154"/>
      <c r="H583" s="155"/>
      <c r="I583" s="156"/>
      <c r="J583" s="157"/>
      <c r="K583" s="157"/>
      <c r="L583" s="157"/>
      <c r="M583" s="152"/>
      <c r="N583" s="112"/>
      <c r="O583" s="153"/>
      <c r="P583" s="154"/>
      <c r="Q583" s="155"/>
      <c r="R583" s="158"/>
      <c r="S583" s="159"/>
      <c r="T583" s="160"/>
      <c r="U583" s="159"/>
    </row>
    <row r="584" spans="1:21" ht="12.75">
      <c r="A584" s="88"/>
      <c r="B584" s="112"/>
      <c r="C584" s="112"/>
      <c r="D584" s="88"/>
      <c r="E584" s="112"/>
      <c r="F584" s="153"/>
      <c r="G584" s="154"/>
      <c r="H584" s="155"/>
      <c r="I584" s="156"/>
      <c r="J584" s="157"/>
      <c r="K584" s="157"/>
      <c r="L584" s="157"/>
      <c r="M584" s="152"/>
      <c r="N584" s="112"/>
      <c r="O584" s="153"/>
      <c r="P584" s="154"/>
      <c r="Q584" s="155"/>
      <c r="R584" s="158"/>
      <c r="S584" s="159"/>
      <c r="T584" s="160"/>
      <c r="U584" s="159"/>
    </row>
    <row r="585" spans="1:21" ht="12.75">
      <c r="A585" s="88"/>
      <c r="B585" s="112"/>
      <c r="C585" s="112"/>
      <c r="D585" s="88"/>
      <c r="E585" s="112"/>
      <c r="F585" s="153"/>
      <c r="G585" s="154"/>
      <c r="H585" s="155"/>
      <c r="I585" s="156"/>
      <c r="J585" s="157"/>
      <c r="K585" s="157"/>
      <c r="L585" s="157"/>
      <c r="M585" s="152"/>
      <c r="N585" s="112"/>
      <c r="O585" s="153"/>
      <c r="P585" s="154"/>
      <c r="Q585" s="155"/>
      <c r="R585" s="158"/>
      <c r="S585" s="159"/>
      <c r="T585" s="160"/>
      <c r="U585" s="159"/>
    </row>
    <row r="586" spans="1:21" ht="12.75">
      <c r="A586" s="88"/>
      <c r="B586" s="112"/>
      <c r="C586" s="112"/>
      <c r="D586" s="88"/>
      <c r="E586" s="112"/>
      <c r="F586" s="153"/>
      <c r="G586" s="154"/>
      <c r="H586" s="155"/>
      <c r="I586" s="156"/>
      <c r="J586" s="157"/>
      <c r="K586" s="157"/>
      <c r="L586" s="157"/>
      <c r="M586" s="152"/>
      <c r="N586" s="112"/>
      <c r="O586" s="153"/>
      <c r="P586" s="154"/>
      <c r="Q586" s="155"/>
      <c r="R586" s="158"/>
      <c r="S586" s="159"/>
      <c r="T586" s="160"/>
      <c r="U586" s="159"/>
    </row>
    <row r="587" spans="1:21" ht="12.75">
      <c r="A587" s="88"/>
      <c r="B587" s="112"/>
      <c r="C587" s="112"/>
      <c r="D587" s="88"/>
      <c r="E587" s="112"/>
      <c r="F587" s="153"/>
      <c r="G587" s="154"/>
      <c r="H587" s="155"/>
      <c r="I587" s="156"/>
      <c r="J587" s="157"/>
      <c r="K587" s="157"/>
      <c r="L587" s="157"/>
      <c r="M587" s="152"/>
      <c r="N587" s="112"/>
      <c r="O587" s="153"/>
      <c r="P587" s="154"/>
      <c r="Q587" s="155"/>
      <c r="R587" s="158"/>
      <c r="S587" s="159"/>
      <c r="T587" s="160"/>
      <c r="U587" s="159"/>
    </row>
    <row r="588" spans="1:21" ht="12.75">
      <c r="A588" s="88"/>
      <c r="B588" s="112"/>
      <c r="C588" s="112"/>
      <c r="D588" s="88"/>
      <c r="E588" s="112"/>
      <c r="F588" s="153"/>
      <c r="G588" s="154"/>
      <c r="H588" s="155"/>
      <c r="I588" s="156"/>
      <c r="J588" s="157"/>
      <c r="K588" s="157"/>
      <c r="L588" s="157"/>
      <c r="M588" s="152"/>
      <c r="N588" s="112"/>
      <c r="O588" s="153"/>
      <c r="P588" s="154"/>
      <c r="Q588" s="155"/>
      <c r="R588" s="158"/>
      <c r="S588" s="159"/>
      <c r="T588" s="160"/>
      <c r="U588" s="159"/>
    </row>
    <row r="589" spans="1:21" ht="12.75">
      <c r="A589" s="88"/>
      <c r="B589" s="112"/>
      <c r="C589" s="112"/>
      <c r="D589" s="88"/>
      <c r="E589" s="112"/>
      <c r="F589" s="153"/>
      <c r="G589" s="154"/>
      <c r="H589" s="155"/>
      <c r="I589" s="156"/>
      <c r="J589" s="157"/>
      <c r="K589" s="157"/>
      <c r="L589" s="157"/>
      <c r="M589" s="152"/>
      <c r="N589" s="112"/>
      <c r="O589" s="153"/>
      <c r="P589" s="154"/>
      <c r="Q589" s="155"/>
      <c r="R589" s="158"/>
      <c r="S589" s="159"/>
      <c r="T589" s="160"/>
      <c r="U589" s="159"/>
    </row>
    <row r="590" spans="1:21" ht="12.75">
      <c r="A590" s="88"/>
      <c r="B590" s="112"/>
      <c r="C590" s="112"/>
      <c r="D590" s="88"/>
      <c r="E590" s="112"/>
      <c r="F590" s="153"/>
      <c r="G590" s="154"/>
      <c r="H590" s="155"/>
      <c r="I590" s="156"/>
      <c r="J590" s="157"/>
      <c r="K590" s="157"/>
      <c r="L590" s="157"/>
      <c r="M590" s="152"/>
      <c r="N590" s="112"/>
      <c r="O590" s="153"/>
      <c r="P590" s="154"/>
      <c r="Q590" s="155"/>
      <c r="R590" s="158"/>
      <c r="S590" s="159"/>
      <c r="T590" s="160"/>
      <c r="U590" s="159"/>
    </row>
    <row r="591" spans="1:21" ht="12.75">
      <c r="A591" s="88"/>
      <c r="B591" s="112"/>
      <c r="C591" s="112"/>
      <c r="D591" s="88"/>
      <c r="E591" s="112"/>
      <c r="F591" s="153"/>
      <c r="G591" s="154"/>
      <c r="H591" s="155"/>
      <c r="I591" s="156"/>
      <c r="J591" s="157"/>
      <c r="K591" s="157"/>
      <c r="L591" s="157"/>
      <c r="M591" s="152"/>
      <c r="N591" s="112"/>
      <c r="O591" s="153"/>
      <c r="P591" s="154"/>
      <c r="Q591" s="155"/>
      <c r="R591" s="158"/>
      <c r="S591" s="159"/>
      <c r="T591" s="160"/>
      <c r="U591" s="159"/>
    </row>
    <row r="592" spans="1:21" ht="12.75">
      <c r="A592" s="88"/>
      <c r="B592" s="112"/>
      <c r="C592" s="112"/>
      <c r="D592" s="88"/>
      <c r="E592" s="112"/>
      <c r="F592" s="153"/>
      <c r="G592" s="154"/>
      <c r="H592" s="155"/>
      <c r="I592" s="156"/>
      <c r="J592" s="157"/>
      <c r="K592" s="157"/>
      <c r="L592" s="157"/>
      <c r="M592" s="152"/>
      <c r="N592" s="112"/>
      <c r="O592" s="153"/>
      <c r="P592" s="154"/>
      <c r="Q592" s="155"/>
      <c r="R592" s="158"/>
      <c r="S592" s="159"/>
      <c r="T592" s="160"/>
      <c r="U592" s="159"/>
    </row>
    <row r="593" spans="1:21" ht="12.75">
      <c r="A593" s="88"/>
      <c r="B593" s="112"/>
      <c r="C593" s="112"/>
      <c r="D593" s="88"/>
      <c r="E593" s="112"/>
      <c r="F593" s="153"/>
      <c r="G593" s="154"/>
      <c r="H593" s="155"/>
      <c r="I593" s="156"/>
      <c r="J593" s="157"/>
      <c r="K593" s="157"/>
      <c r="L593" s="157"/>
      <c r="M593" s="152"/>
      <c r="N593" s="112"/>
      <c r="O593" s="153"/>
      <c r="P593" s="154"/>
      <c r="Q593" s="155"/>
      <c r="R593" s="158"/>
      <c r="S593" s="159"/>
      <c r="T593" s="160"/>
      <c r="U593" s="159"/>
    </row>
    <row r="594" spans="1:21" ht="12.75">
      <c r="A594" s="88"/>
      <c r="B594" s="112"/>
      <c r="C594" s="112"/>
      <c r="D594" s="88"/>
      <c r="E594" s="112"/>
      <c r="F594" s="153"/>
      <c r="G594" s="154"/>
      <c r="H594" s="155"/>
      <c r="I594" s="156"/>
      <c r="J594" s="157"/>
      <c r="K594" s="157"/>
      <c r="L594" s="157"/>
      <c r="M594" s="152"/>
      <c r="N594" s="112"/>
      <c r="O594" s="153"/>
      <c r="P594" s="154"/>
      <c r="Q594" s="155"/>
      <c r="R594" s="158"/>
      <c r="S594" s="159"/>
      <c r="T594" s="160"/>
      <c r="U594" s="159"/>
    </row>
    <row r="595" spans="1:21" ht="12.75">
      <c r="A595" s="88"/>
      <c r="B595" s="112"/>
      <c r="C595" s="112"/>
      <c r="D595" s="88"/>
      <c r="E595" s="112"/>
      <c r="F595" s="153"/>
      <c r="G595" s="154"/>
      <c r="H595" s="155"/>
      <c r="I595" s="156"/>
      <c r="J595" s="157"/>
      <c r="K595" s="157"/>
      <c r="L595" s="157"/>
      <c r="M595" s="152"/>
      <c r="N595" s="112"/>
      <c r="O595" s="153"/>
      <c r="P595" s="154"/>
      <c r="Q595" s="155"/>
      <c r="R595" s="158"/>
      <c r="S595" s="159"/>
      <c r="T595" s="160"/>
      <c r="U595" s="159"/>
    </row>
    <row r="596" spans="1:21" ht="12.75">
      <c r="A596" s="88"/>
      <c r="B596" s="112"/>
      <c r="C596" s="112"/>
      <c r="D596" s="88"/>
      <c r="E596" s="112"/>
      <c r="F596" s="153"/>
      <c r="G596" s="154"/>
      <c r="H596" s="155"/>
      <c r="I596" s="156"/>
      <c r="J596" s="157"/>
      <c r="K596" s="157"/>
      <c r="L596" s="157"/>
      <c r="M596" s="152"/>
      <c r="N596" s="112"/>
      <c r="O596" s="153"/>
      <c r="P596" s="154"/>
      <c r="Q596" s="155"/>
      <c r="R596" s="158"/>
      <c r="S596" s="159"/>
      <c r="T596" s="160"/>
      <c r="U596" s="159"/>
    </row>
    <row r="597" spans="1:21" ht="12.75">
      <c r="A597" s="88"/>
      <c r="B597" s="112"/>
      <c r="C597" s="112"/>
      <c r="D597" s="88"/>
      <c r="E597" s="112"/>
      <c r="F597" s="153"/>
      <c r="G597" s="154"/>
      <c r="H597" s="155"/>
      <c r="I597" s="156"/>
      <c r="J597" s="157"/>
      <c r="K597" s="157"/>
      <c r="L597" s="157"/>
      <c r="M597" s="152"/>
      <c r="N597" s="112"/>
      <c r="O597" s="153"/>
      <c r="P597" s="154"/>
      <c r="Q597" s="155"/>
      <c r="R597" s="158"/>
      <c r="S597" s="159"/>
      <c r="T597" s="160"/>
      <c r="U597" s="159"/>
    </row>
    <row r="598" spans="1:21" ht="12.75">
      <c r="A598" s="88"/>
      <c r="B598" s="112"/>
      <c r="C598" s="112"/>
      <c r="D598" s="88"/>
      <c r="E598" s="112"/>
      <c r="F598" s="153"/>
      <c r="G598" s="154"/>
      <c r="H598" s="155"/>
      <c r="I598" s="156"/>
      <c r="J598" s="157"/>
      <c r="K598" s="157"/>
      <c r="L598" s="157"/>
      <c r="M598" s="152"/>
      <c r="N598" s="112"/>
      <c r="O598" s="153"/>
      <c r="P598" s="154"/>
      <c r="Q598" s="155"/>
      <c r="R598" s="158"/>
      <c r="S598" s="159"/>
      <c r="T598" s="160"/>
      <c r="U598" s="159"/>
    </row>
    <row r="599" spans="1:21" ht="12.75">
      <c r="A599" s="88"/>
      <c r="B599" s="112"/>
      <c r="C599" s="112"/>
      <c r="D599" s="88"/>
      <c r="E599" s="112"/>
      <c r="F599" s="153"/>
      <c r="G599" s="154"/>
      <c r="H599" s="155"/>
      <c r="I599" s="156"/>
      <c r="J599" s="157"/>
      <c r="K599" s="157"/>
      <c r="L599" s="157"/>
      <c r="M599" s="152"/>
      <c r="N599" s="112"/>
      <c r="O599" s="153"/>
      <c r="P599" s="154"/>
      <c r="Q599" s="155"/>
      <c r="R599" s="158"/>
      <c r="S599" s="159"/>
      <c r="T599" s="160"/>
      <c r="U599" s="159"/>
    </row>
    <row r="600" spans="1:21" ht="12.75">
      <c r="A600" s="88"/>
      <c r="B600" s="112"/>
      <c r="C600" s="112"/>
      <c r="D600" s="88"/>
      <c r="E600" s="112"/>
      <c r="F600" s="153"/>
      <c r="G600" s="154"/>
      <c r="H600" s="155"/>
      <c r="I600" s="156"/>
      <c r="J600" s="157"/>
      <c r="K600" s="157"/>
      <c r="L600" s="157"/>
      <c r="M600" s="152"/>
      <c r="N600" s="112"/>
      <c r="O600" s="153"/>
      <c r="P600" s="154"/>
      <c r="Q600" s="155"/>
      <c r="R600" s="158"/>
      <c r="S600" s="159"/>
      <c r="T600" s="160"/>
      <c r="U600" s="159"/>
    </row>
    <row r="601" spans="1:21" ht="12.75">
      <c r="A601" s="88"/>
      <c r="B601" s="112"/>
      <c r="C601" s="112"/>
      <c r="D601" s="88"/>
      <c r="E601" s="112"/>
      <c r="F601" s="153"/>
      <c r="G601" s="154"/>
      <c r="H601" s="155"/>
      <c r="I601" s="156"/>
      <c r="J601" s="157"/>
      <c r="K601" s="157"/>
      <c r="L601" s="157"/>
      <c r="M601" s="152"/>
      <c r="N601" s="112"/>
      <c r="O601" s="153"/>
      <c r="P601" s="154"/>
      <c r="Q601" s="155"/>
      <c r="R601" s="158"/>
      <c r="S601" s="159"/>
      <c r="T601" s="160"/>
      <c r="U601" s="159"/>
    </row>
    <row r="602" spans="1:21" ht="12.75">
      <c r="A602" s="88"/>
      <c r="B602" s="112"/>
      <c r="C602" s="112"/>
      <c r="D602" s="88"/>
      <c r="E602" s="112"/>
      <c r="F602" s="153"/>
      <c r="G602" s="154"/>
      <c r="H602" s="155"/>
      <c r="I602" s="156"/>
      <c r="J602" s="157"/>
      <c r="K602" s="157"/>
      <c r="L602" s="157"/>
      <c r="M602" s="152"/>
      <c r="N602" s="112"/>
      <c r="O602" s="153"/>
      <c r="P602" s="154"/>
      <c r="Q602" s="155"/>
      <c r="R602" s="158"/>
      <c r="S602" s="159"/>
      <c r="T602" s="160"/>
      <c r="U602" s="159"/>
    </row>
    <row r="603" spans="1:21" ht="12.75">
      <c r="A603" s="88"/>
      <c r="B603" s="112"/>
      <c r="C603" s="112"/>
      <c r="D603" s="88"/>
      <c r="E603" s="112"/>
      <c r="F603" s="153"/>
      <c r="G603" s="154"/>
      <c r="H603" s="155"/>
      <c r="I603" s="156"/>
      <c r="J603" s="157"/>
      <c r="K603" s="157"/>
      <c r="L603" s="157"/>
      <c r="M603" s="152"/>
      <c r="N603" s="112"/>
      <c r="O603" s="153"/>
      <c r="P603" s="154"/>
      <c r="Q603" s="155"/>
      <c r="R603" s="158"/>
      <c r="S603" s="159"/>
      <c r="T603" s="160"/>
      <c r="U603" s="159"/>
    </row>
    <row r="604" spans="1:21" ht="12.75">
      <c r="A604" s="88"/>
      <c r="B604" s="112"/>
      <c r="C604" s="112"/>
      <c r="D604" s="88"/>
      <c r="E604" s="112"/>
      <c r="F604" s="153"/>
      <c r="G604" s="154"/>
      <c r="H604" s="155"/>
      <c r="I604" s="156"/>
      <c r="J604" s="157"/>
      <c r="K604" s="157"/>
      <c r="L604" s="157"/>
      <c r="M604" s="152"/>
      <c r="N604" s="112"/>
      <c r="O604" s="153"/>
      <c r="P604" s="154"/>
      <c r="Q604" s="155"/>
      <c r="R604" s="158"/>
      <c r="S604" s="159"/>
      <c r="T604" s="160"/>
      <c r="U604" s="159"/>
    </row>
    <row r="605" spans="1:21" ht="12.75">
      <c r="A605" s="88"/>
      <c r="B605" s="112"/>
      <c r="C605" s="112"/>
      <c r="D605" s="88"/>
      <c r="E605" s="112"/>
      <c r="F605" s="153"/>
      <c r="G605" s="154"/>
      <c r="H605" s="155"/>
      <c r="I605" s="156"/>
      <c r="J605" s="157"/>
      <c r="K605" s="157"/>
      <c r="L605" s="157"/>
      <c r="M605" s="152"/>
      <c r="N605" s="112"/>
      <c r="O605" s="153"/>
      <c r="P605" s="154"/>
      <c r="Q605" s="155"/>
      <c r="R605" s="158"/>
      <c r="S605" s="159"/>
      <c r="T605" s="160"/>
      <c r="U605" s="159"/>
    </row>
    <row r="606" spans="1:21" ht="12.75">
      <c r="A606" s="88"/>
      <c r="B606" s="112"/>
      <c r="C606" s="112"/>
      <c r="D606" s="88"/>
      <c r="E606" s="112"/>
      <c r="F606" s="153"/>
      <c r="G606" s="154"/>
      <c r="H606" s="155"/>
      <c r="I606" s="156"/>
      <c r="J606" s="157"/>
      <c r="K606" s="157"/>
      <c r="L606" s="157"/>
      <c r="M606" s="152"/>
      <c r="N606" s="112"/>
      <c r="O606" s="153"/>
      <c r="P606" s="154"/>
      <c r="Q606" s="155"/>
      <c r="R606" s="158"/>
      <c r="S606" s="159"/>
      <c r="T606" s="160"/>
      <c r="U606" s="159"/>
    </row>
    <row r="607" spans="1:21" ht="12.75">
      <c r="A607" s="88"/>
      <c r="B607" s="112"/>
      <c r="C607" s="112"/>
      <c r="D607" s="88"/>
      <c r="E607" s="112"/>
      <c r="F607" s="153"/>
      <c r="G607" s="154"/>
      <c r="H607" s="155"/>
      <c r="I607" s="156"/>
      <c r="J607" s="157"/>
      <c r="K607" s="157"/>
      <c r="L607" s="157"/>
      <c r="M607" s="152"/>
      <c r="N607" s="112"/>
      <c r="O607" s="153"/>
      <c r="P607" s="154"/>
      <c r="Q607" s="155"/>
      <c r="R607" s="158"/>
      <c r="S607" s="159"/>
      <c r="T607" s="160"/>
      <c r="U607" s="159"/>
    </row>
    <row r="608" spans="1:21" ht="12.75">
      <c r="A608" s="88"/>
      <c r="B608" s="112"/>
      <c r="C608" s="112"/>
      <c r="D608" s="88"/>
      <c r="E608" s="112"/>
      <c r="F608" s="153"/>
      <c r="G608" s="154"/>
      <c r="H608" s="155"/>
      <c r="I608" s="156"/>
      <c r="J608" s="157"/>
      <c r="K608" s="157"/>
      <c r="L608" s="157"/>
      <c r="M608" s="152"/>
      <c r="N608" s="112"/>
      <c r="O608" s="153"/>
      <c r="P608" s="154"/>
      <c r="Q608" s="155"/>
      <c r="R608" s="158"/>
      <c r="S608" s="159"/>
      <c r="T608" s="160"/>
      <c r="U608" s="159"/>
    </row>
    <row r="609" spans="1:21" ht="12.75">
      <c r="A609" s="88"/>
      <c r="B609" s="112"/>
      <c r="C609" s="112"/>
      <c r="D609" s="88"/>
      <c r="E609" s="112"/>
      <c r="F609" s="153"/>
      <c r="G609" s="154"/>
      <c r="H609" s="155"/>
      <c r="I609" s="156"/>
      <c r="J609" s="157"/>
      <c r="K609" s="157"/>
      <c r="L609" s="157"/>
      <c r="M609" s="152"/>
      <c r="N609" s="112"/>
      <c r="O609" s="153"/>
      <c r="P609" s="154"/>
      <c r="Q609" s="155"/>
      <c r="R609" s="158"/>
      <c r="S609" s="159"/>
      <c r="T609" s="160"/>
      <c r="U609" s="159"/>
    </row>
    <row r="610" spans="1:21" ht="12.75">
      <c r="A610" s="88"/>
      <c r="B610" s="112"/>
      <c r="C610" s="112"/>
      <c r="D610" s="88"/>
      <c r="E610" s="112"/>
      <c r="F610" s="153"/>
      <c r="G610" s="154"/>
      <c r="H610" s="155"/>
      <c r="I610" s="156"/>
      <c r="J610" s="157"/>
      <c r="K610" s="157"/>
      <c r="L610" s="157"/>
      <c r="M610" s="152"/>
      <c r="N610" s="112"/>
      <c r="O610" s="153"/>
      <c r="P610" s="154"/>
      <c r="Q610" s="155"/>
      <c r="R610" s="158"/>
      <c r="S610" s="159"/>
      <c r="T610" s="160"/>
      <c r="U610" s="159"/>
    </row>
    <row r="611" spans="1:21" ht="12.75">
      <c r="A611" s="88"/>
      <c r="B611" s="112"/>
      <c r="C611" s="112"/>
      <c r="D611" s="88"/>
      <c r="E611" s="112"/>
      <c r="F611" s="153"/>
      <c r="G611" s="154"/>
      <c r="H611" s="155"/>
      <c r="I611" s="156"/>
      <c r="J611" s="157"/>
      <c r="K611" s="157"/>
      <c r="L611" s="157"/>
      <c r="M611" s="152"/>
      <c r="N611" s="112"/>
      <c r="O611" s="153"/>
      <c r="P611" s="154"/>
      <c r="Q611" s="155"/>
      <c r="R611" s="158"/>
      <c r="S611" s="159"/>
      <c r="T611" s="160"/>
      <c r="U611" s="159"/>
    </row>
    <row r="612" spans="1:21" ht="12.75">
      <c r="A612" s="88"/>
      <c r="B612" s="112"/>
      <c r="C612" s="112"/>
      <c r="D612" s="88"/>
      <c r="E612" s="112"/>
      <c r="F612" s="153"/>
      <c r="G612" s="154"/>
      <c r="H612" s="155"/>
      <c r="I612" s="156"/>
      <c r="J612" s="157"/>
      <c r="K612" s="157"/>
      <c r="L612" s="157"/>
      <c r="M612" s="152"/>
      <c r="N612" s="112"/>
      <c r="O612" s="153"/>
      <c r="P612" s="154"/>
      <c r="Q612" s="155"/>
      <c r="R612" s="158"/>
      <c r="S612" s="159"/>
      <c r="T612" s="160"/>
      <c r="U612" s="159"/>
    </row>
    <row r="613" spans="1:21" ht="12.75">
      <c r="A613" s="88"/>
      <c r="B613" s="112"/>
      <c r="C613" s="112"/>
      <c r="D613" s="88"/>
      <c r="E613" s="112"/>
      <c r="F613" s="153"/>
      <c r="G613" s="154"/>
      <c r="H613" s="155"/>
      <c r="I613" s="156"/>
      <c r="J613" s="157"/>
      <c r="K613" s="157"/>
      <c r="L613" s="157"/>
      <c r="M613" s="152"/>
      <c r="N613" s="112"/>
      <c r="O613" s="153"/>
      <c r="P613" s="154"/>
      <c r="Q613" s="155"/>
      <c r="R613" s="158"/>
      <c r="S613" s="159"/>
      <c r="T613" s="160"/>
      <c r="U613" s="159"/>
    </row>
    <row r="614" spans="1:21" ht="12.75">
      <c r="A614" s="88"/>
      <c r="B614" s="112"/>
      <c r="C614" s="112"/>
      <c r="D614" s="88"/>
      <c r="E614" s="112"/>
      <c r="F614" s="153"/>
      <c r="G614" s="154"/>
      <c r="H614" s="155"/>
      <c r="I614" s="156"/>
      <c r="J614" s="157"/>
      <c r="K614" s="157"/>
      <c r="L614" s="157"/>
      <c r="M614" s="152"/>
      <c r="N614" s="112"/>
      <c r="O614" s="153"/>
      <c r="P614" s="154"/>
      <c r="Q614" s="155"/>
      <c r="R614" s="158"/>
      <c r="S614" s="159"/>
      <c r="T614" s="160"/>
      <c r="U614" s="159"/>
    </row>
    <row r="615" spans="1:21" ht="12.75">
      <c r="A615" s="88"/>
      <c r="B615" s="112"/>
      <c r="C615" s="112"/>
      <c r="D615" s="88"/>
      <c r="E615" s="112"/>
      <c r="F615" s="153"/>
      <c r="G615" s="154"/>
      <c r="H615" s="155"/>
      <c r="I615" s="156"/>
      <c r="J615" s="157"/>
      <c r="K615" s="157"/>
      <c r="L615" s="157"/>
      <c r="M615" s="152"/>
      <c r="N615" s="112"/>
      <c r="O615" s="153"/>
      <c r="P615" s="154"/>
      <c r="Q615" s="155"/>
      <c r="R615" s="158"/>
      <c r="S615" s="159"/>
      <c r="T615" s="160"/>
      <c r="U615" s="159"/>
    </row>
    <row r="616" spans="1:21" ht="12.75">
      <c r="A616" s="88"/>
      <c r="B616" s="112"/>
      <c r="C616" s="112"/>
      <c r="D616" s="88"/>
      <c r="E616" s="112"/>
      <c r="F616" s="153"/>
      <c r="G616" s="154"/>
      <c r="H616" s="155"/>
      <c r="I616" s="156"/>
      <c r="J616" s="157"/>
      <c r="K616" s="157"/>
      <c r="L616" s="157"/>
      <c r="M616" s="152"/>
      <c r="N616" s="112"/>
      <c r="O616" s="153"/>
      <c r="P616" s="154"/>
      <c r="Q616" s="155"/>
      <c r="R616" s="158"/>
      <c r="S616" s="159"/>
      <c r="T616" s="160"/>
      <c r="U616" s="159"/>
    </row>
    <row r="617" spans="1:21" ht="12.75">
      <c r="A617" s="88"/>
      <c r="B617" s="112"/>
      <c r="C617" s="112"/>
      <c r="D617" s="88"/>
      <c r="E617" s="112"/>
      <c r="F617" s="153"/>
      <c r="G617" s="154"/>
      <c r="H617" s="155"/>
      <c r="I617" s="156"/>
      <c r="J617" s="157"/>
      <c r="K617" s="157"/>
      <c r="L617" s="157"/>
      <c r="M617" s="152"/>
      <c r="N617" s="112"/>
      <c r="O617" s="153"/>
      <c r="P617" s="154"/>
      <c r="Q617" s="155"/>
      <c r="R617" s="158"/>
      <c r="S617" s="159"/>
      <c r="T617" s="160"/>
      <c r="U617" s="159"/>
    </row>
    <row r="618" spans="1:21" ht="12.75">
      <c r="A618" s="88"/>
      <c r="B618" s="112"/>
      <c r="C618" s="112"/>
      <c r="D618" s="88"/>
      <c r="E618" s="112"/>
      <c r="F618" s="153"/>
      <c r="G618" s="154"/>
      <c r="H618" s="155"/>
      <c r="I618" s="156"/>
      <c r="J618" s="157"/>
      <c r="K618" s="157"/>
      <c r="L618" s="157"/>
      <c r="M618" s="152"/>
      <c r="N618" s="112"/>
      <c r="O618" s="153"/>
      <c r="P618" s="154"/>
      <c r="Q618" s="155"/>
      <c r="R618" s="158"/>
      <c r="S618" s="159"/>
      <c r="T618" s="160"/>
      <c r="U618" s="159"/>
    </row>
    <row r="619" spans="1:21" ht="12.75">
      <c r="A619" s="88"/>
      <c r="B619" s="112"/>
      <c r="C619" s="112"/>
      <c r="D619" s="88"/>
      <c r="E619" s="112"/>
      <c r="F619" s="153"/>
      <c r="G619" s="154"/>
      <c r="H619" s="155"/>
      <c r="I619" s="156"/>
      <c r="J619" s="157"/>
      <c r="K619" s="157"/>
      <c r="L619" s="157"/>
      <c r="M619" s="152"/>
      <c r="N619" s="112"/>
      <c r="O619" s="153"/>
      <c r="P619" s="154"/>
      <c r="Q619" s="155"/>
      <c r="R619" s="158"/>
      <c r="S619" s="159"/>
      <c r="T619" s="160"/>
      <c r="U619" s="159"/>
    </row>
    <row r="620" spans="1:21" ht="12.75">
      <c r="A620" s="88"/>
      <c r="B620" s="112"/>
      <c r="C620" s="112"/>
      <c r="D620" s="88"/>
      <c r="E620" s="112"/>
      <c r="F620" s="153"/>
      <c r="G620" s="154"/>
      <c r="H620" s="155"/>
      <c r="I620" s="156"/>
      <c r="J620" s="157"/>
      <c r="K620" s="157"/>
      <c r="L620" s="157"/>
      <c r="M620" s="152"/>
      <c r="N620" s="112"/>
      <c r="O620" s="153"/>
      <c r="P620" s="154"/>
      <c r="Q620" s="155"/>
      <c r="R620" s="158"/>
      <c r="S620" s="159"/>
      <c r="T620" s="160"/>
      <c r="U620" s="159"/>
    </row>
    <row r="621" spans="1:21" ht="12.75">
      <c r="A621" s="88"/>
      <c r="B621" s="112"/>
      <c r="C621" s="112"/>
      <c r="D621" s="88"/>
      <c r="E621" s="112"/>
      <c r="F621" s="153"/>
      <c r="G621" s="154"/>
      <c r="H621" s="155"/>
      <c r="I621" s="156"/>
      <c r="J621" s="157"/>
      <c r="K621" s="157"/>
      <c r="L621" s="157"/>
      <c r="M621" s="152"/>
      <c r="N621" s="112"/>
      <c r="O621" s="153"/>
      <c r="P621" s="154"/>
      <c r="Q621" s="155"/>
      <c r="R621" s="158"/>
      <c r="S621" s="159"/>
      <c r="T621" s="160"/>
      <c r="U621" s="159"/>
    </row>
    <row r="622" spans="1:21" ht="12.75">
      <c r="A622" s="88"/>
      <c r="B622" s="112"/>
      <c r="C622" s="112"/>
      <c r="D622" s="88"/>
      <c r="E622" s="112"/>
      <c r="F622" s="153"/>
      <c r="G622" s="154"/>
      <c r="H622" s="155"/>
      <c r="I622" s="156"/>
      <c r="J622" s="157"/>
      <c r="K622" s="157"/>
      <c r="L622" s="157"/>
      <c r="M622" s="152"/>
      <c r="N622" s="112"/>
      <c r="O622" s="153"/>
      <c r="P622" s="154"/>
      <c r="Q622" s="155"/>
      <c r="R622" s="158"/>
      <c r="S622" s="159"/>
      <c r="T622" s="160"/>
      <c r="U622" s="159"/>
    </row>
    <row r="623" spans="1:21" ht="12.75">
      <c r="A623" s="88"/>
      <c r="B623" s="112"/>
      <c r="C623" s="112"/>
      <c r="D623" s="88"/>
      <c r="E623" s="112"/>
      <c r="F623" s="153"/>
      <c r="G623" s="154"/>
      <c r="H623" s="155"/>
      <c r="I623" s="156"/>
      <c r="J623" s="157"/>
      <c r="K623" s="157"/>
      <c r="L623" s="157"/>
      <c r="M623" s="152"/>
      <c r="N623" s="112"/>
      <c r="O623" s="153"/>
      <c r="P623" s="154"/>
      <c r="Q623" s="155"/>
      <c r="R623" s="158"/>
      <c r="S623" s="159"/>
      <c r="T623" s="160"/>
      <c r="U623" s="159"/>
    </row>
    <row r="624" spans="1:21" ht="12.75">
      <c r="A624" s="88"/>
      <c r="B624" s="112"/>
      <c r="C624" s="112"/>
      <c r="D624" s="88"/>
      <c r="E624" s="112"/>
      <c r="F624" s="153"/>
      <c r="G624" s="154"/>
      <c r="H624" s="155"/>
      <c r="I624" s="156"/>
      <c r="J624" s="157"/>
      <c r="K624" s="157"/>
      <c r="L624" s="157"/>
      <c r="M624" s="152"/>
      <c r="N624" s="112"/>
      <c r="O624" s="153"/>
      <c r="P624" s="154"/>
      <c r="Q624" s="155"/>
      <c r="R624" s="158"/>
      <c r="S624" s="159"/>
      <c r="T624" s="160"/>
      <c r="U624" s="159"/>
    </row>
    <row r="625" spans="1:21" ht="12.75">
      <c r="A625" s="88"/>
      <c r="B625" s="112"/>
      <c r="C625" s="112"/>
      <c r="D625" s="88"/>
      <c r="E625" s="112"/>
      <c r="F625" s="153"/>
      <c r="G625" s="154"/>
      <c r="H625" s="155"/>
      <c r="I625" s="156"/>
      <c r="J625" s="157"/>
      <c r="K625" s="157"/>
      <c r="L625" s="157"/>
      <c r="M625" s="152"/>
      <c r="N625" s="112"/>
      <c r="O625" s="153"/>
      <c r="P625" s="154"/>
      <c r="Q625" s="155"/>
      <c r="R625" s="158"/>
      <c r="S625" s="159"/>
      <c r="T625" s="160"/>
      <c r="U625" s="159"/>
    </row>
    <row r="626" spans="1:21" ht="12.75">
      <c r="A626" s="88"/>
      <c r="B626" s="112"/>
      <c r="C626" s="112"/>
      <c r="D626" s="88"/>
      <c r="E626" s="112"/>
      <c r="F626" s="153"/>
      <c r="G626" s="154"/>
      <c r="H626" s="155"/>
      <c r="I626" s="156"/>
      <c r="J626" s="157"/>
      <c r="K626" s="157"/>
      <c r="L626" s="157"/>
      <c r="M626" s="152"/>
      <c r="N626" s="112"/>
      <c r="O626" s="153"/>
      <c r="P626" s="154"/>
      <c r="Q626" s="155"/>
      <c r="R626" s="158"/>
      <c r="S626" s="159"/>
      <c r="T626" s="160"/>
      <c r="U626" s="159"/>
    </row>
    <row r="627" spans="1:21" ht="12.75">
      <c r="A627" s="88"/>
      <c r="B627" s="112"/>
      <c r="C627" s="112"/>
      <c r="D627" s="88"/>
      <c r="E627" s="112"/>
      <c r="F627" s="153"/>
      <c r="G627" s="154"/>
      <c r="H627" s="155"/>
      <c r="I627" s="156"/>
      <c r="J627" s="157"/>
      <c r="K627" s="157"/>
      <c r="L627" s="157"/>
      <c r="M627" s="152"/>
      <c r="N627" s="112"/>
      <c r="O627" s="153"/>
      <c r="P627" s="154"/>
      <c r="Q627" s="155"/>
      <c r="R627" s="158"/>
      <c r="S627" s="159"/>
      <c r="T627" s="160"/>
      <c r="U627" s="159"/>
    </row>
    <row r="628" spans="1:21" ht="12.75">
      <c r="A628" s="88"/>
      <c r="B628" s="112"/>
      <c r="C628" s="112"/>
      <c r="D628" s="88"/>
      <c r="E628" s="112"/>
      <c r="F628" s="153"/>
      <c r="G628" s="154"/>
      <c r="H628" s="155"/>
      <c r="I628" s="156"/>
      <c r="J628" s="157"/>
      <c r="K628" s="157"/>
      <c r="L628" s="157"/>
      <c r="M628" s="152"/>
      <c r="N628" s="112"/>
      <c r="O628" s="153"/>
      <c r="P628" s="154"/>
      <c r="Q628" s="155"/>
      <c r="R628" s="158"/>
      <c r="S628" s="159"/>
      <c r="T628" s="160"/>
      <c r="U628" s="159"/>
    </row>
    <row r="629" spans="1:21" ht="12.75">
      <c r="A629" s="88"/>
      <c r="B629" s="112"/>
      <c r="C629" s="112"/>
      <c r="D629" s="88"/>
      <c r="E629" s="112"/>
      <c r="F629" s="153"/>
      <c r="G629" s="154"/>
      <c r="H629" s="155"/>
      <c r="I629" s="156"/>
      <c r="J629" s="157"/>
      <c r="K629" s="157"/>
      <c r="L629" s="157"/>
      <c r="M629" s="152"/>
      <c r="N629" s="112"/>
      <c r="O629" s="153"/>
      <c r="P629" s="154"/>
      <c r="Q629" s="155"/>
      <c r="R629" s="158"/>
      <c r="S629" s="159"/>
      <c r="T629" s="160"/>
      <c r="U629" s="159"/>
    </row>
    <row r="630" spans="1:21" ht="12.75">
      <c r="A630" s="88"/>
      <c r="B630" s="112"/>
      <c r="C630" s="112"/>
      <c r="D630" s="88"/>
      <c r="E630" s="112"/>
      <c r="F630" s="153"/>
      <c r="G630" s="154"/>
      <c r="H630" s="155"/>
      <c r="I630" s="156"/>
      <c r="J630" s="157"/>
      <c r="K630" s="157"/>
      <c r="L630" s="157"/>
      <c r="M630" s="152"/>
      <c r="N630" s="112"/>
      <c r="O630" s="153"/>
      <c r="P630" s="154"/>
      <c r="Q630" s="155"/>
      <c r="R630" s="158"/>
      <c r="S630" s="159"/>
      <c r="T630" s="160"/>
      <c r="U630" s="159"/>
    </row>
    <row r="631" spans="1:21" ht="12.75">
      <c r="A631" s="88"/>
      <c r="B631" s="112"/>
      <c r="C631" s="112"/>
      <c r="D631" s="88"/>
      <c r="E631" s="112"/>
      <c r="F631" s="153"/>
      <c r="G631" s="154"/>
      <c r="H631" s="155"/>
      <c r="I631" s="156"/>
      <c r="J631" s="157"/>
      <c r="K631" s="157"/>
      <c r="L631" s="157"/>
      <c r="M631" s="152"/>
      <c r="N631" s="112"/>
      <c r="O631" s="153"/>
      <c r="P631" s="154"/>
      <c r="Q631" s="155"/>
      <c r="R631" s="158"/>
      <c r="S631" s="159"/>
      <c r="T631" s="160"/>
      <c r="U631" s="159"/>
    </row>
    <row r="632" spans="1:21" ht="12.75">
      <c r="A632" s="88"/>
      <c r="B632" s="112"/>
      <c r="C632" s="112"/>
      <c r="D632" s="88"/>
      <c r="E632" s="112"/>
      <c r="F632" s="153"/>
      <c r="G632" s="154"/>
      <c r="H632" s="155"/>
      <c r="I632" s="156"/>
      <c r="J632" s="157"/>
      <c r="K632" s="157"/>
      <c r="L632" s="157"/>
      <c r="M632" s="152"/>
      <c r="N632" s="112"/>
      <c r="O632" s="153"/>
      <c r="P632" s="154"/>
      <c r="Q632" s="155"/>
      <c r="R632" s="158"/>
      <c r="S632" s="159"/>
      <c r="T632" s="160"/>
      <c r="U632" s="159"/>
    </row>
    <row r="633" spans="1:21" ht="12.75">
      <c r="A633" s="88"/>
      <c r="B633" s="112"/>
      <c r="C633" s="112"/>
      <c r="D633" s="88"/>
      <c r="E633" s="112"/>
      <c r="F633" s="153"/>
      <c r="G633" s="154"/>
      <c r="H633" s="155"/>
      <c r="I633" s="156"/>
      <c r="J633" s="157"/>
      <c r="K633" s="157"/>
      <c r="L633" s="157"/>
      <c r="M633" s="152"/>
      <c r="N633" s="112"/>
      <c r="O633" s="153"/>
      <c r="P633" s="154"/>
      <c r="Q633" s="155"/>
      <c r="R633" s="158"/>
      <c r="S633" s="159"/>
      <c r="T633" s="160"/>
      <c r="U633" s="159"/>
    </row>
    <row r="634" spans="1:21" ht="12.75">
      <c r="A634" s="88"/>
      <c r="B634" s="112"/>
      <c r="C634" s="112"/>
      <c r="D634" s="88"/>
      <c r="E634" s="112"/>
      <c r="F634" s="153"/>
      <c r="G634" s="154"/>
      <c r="H634" s="155"/>
      <c r="I634" s="156"/>
      <c r="J634" s="157"/>
      <c r="K634" s="157"/>
      <c r="L634" s="157"/>
      <c r="M634" s="152"/>
      <c r="N634" s="112"/>
      <c r="O634" s="153"/>
      <c r="P634" s="154"/>
      <c r="Q634" s="155"/>
      <c r="R634" s="158"/>
      <c r="S634" s="159"/>
      <c r="T634" s="160"/>
      <c r="U634" s="159"/>
    </row>
    <row r="635" spans="1:21" ht="12.75">
      <c r="A635" s="88"/>
      <c r="B635" s="112"/>
      <c r="C635" s="112"/>
      <c r="D635" s="88"/>
      <c r="E635" s="112"/>
      <c r="F635" s="153"/>
      <c r="G635" s="154"/>
      <c r="H635" s="155"/>
      <c r="I635" s="156"/>
      <c r="J635" s="157"/>
      <c r="K635" s="157"/>
      <c r="L635" s="157"/>
      <c r="M635" s="152"/>
      <c r="N635" s="112"/>
      <c r="O635" s="153"/>
      <c r="P635" s="154"/>
      <c r="Q635" s="155"/>
      <c r="R635" s="158"/>
      <c r="S635" s="159"/>
      <c r="T635" s="160"/>
      <c r="U635" s="159"/>
    </row>
    <row r="636" spans="1:21" ht="12.75">
      <c r="A636" s="88"/>
      <c r="B636" s="112"/>
      <c r="C636" s="112"/>
      <c r="D636" s="88"/>
      <c r="E636" s="112"/>
      <c r="F636" s="153"/>
      <c r="G636" s="154"/>
      <c r="H636" s="155"/>
      <c r="I636" s="156"/>
      <c r="J636" s="157"/>
      <c r="K636" s="157"/>
      <c r="L636" s="157"/>
      <c r="M636" s="152"/>
      <c r="N636" s="112"/>
      <c r="O636" s="153"/>
      <c r="P636" s="154"/>
      <c r="Q636" s="155"/>
      <c r="R636" s="158"/>
      <c r="S636" s="159"/>
      <c r="T636" s="160"/>
      <c r="U636" s="159"/>
    </row>
    <row r="637" spans="1:21" ht="12.75">
      <c r="A637" s="88"/>
      <c r="B637" s="112"/>
      <c r="C637" s="112"/>
      <c r="D637" s="88"/>
      <c r="E637" s="112"/>
      <c r="F637" s="153"/>
      <c r="G637" s="154"/>
      <c r="H637" s="155"/>
      <c r="I637" s="156"/>
      <c r="J637" s="157"/>
      <c r="K637" s="157"/>
      <c r="L637" s="157"/>
      <c r="M637" s="152"/>
      <c r="N637" s="112"/>
      <c r="O637" s="153"/>
      <c r="P637" s="154"/>
      <c r="Q637" s="155"/>
      <c r="R637" s="158"/>
      <c r="S637" s="159"/>
      <c r="T637" s="160"/>
      <c r="U637" s="159"/>
    </row>
    <row r="638" spans="1:21" ht="12.75">
      <c r="A638" s="88"/>
      <c r="B638" s="112"/>
      <c r="C638" s="112"/>
      <c r="D638" s="88"/>
      <c r="E638" s="112"/>
      <c r="F638" s="153"/>
      <c r="G638" s="154"/>
      <c r="H638" s="155"/>
      <c r="I638" s="156"/>
      <c r="J638" s="157"/>
      <c r="K638" s="157"/>
      <c r="L638" s="157"/>
      <c r="M638" s="152"/>
      <c r="N638" s="112"/>
      <c r="O638" s="153"/>
      <c r="P638" s="154"/>
      <c r="Q638" s="155"/>
      <c r="R638" s="158"/>
      <c r="S638" s="159"/>
      <c r="T638" s="160"/>
      <c r="U638" s="159"/>
    </row>
    <row r="639" spans="1:21" ht="12.75">
      <c r="A639" s="88"/>
      <c r="B639" s="112"/>
      <c r="C639" s="112"/>
      <c r="D639" s="88"/>
      <c r="E639" s="112"/>
      <c r="F639" s="153"/>
      <c r="G639" s="154"/>
      <c r="H639" s="155"/>
      <c r="I639" s="156"/>
      <c r="J639" s="157"/>
      <c r="K639" s="157"/>
      <c r="L639" s="157"/>
      <c r="M639" s="152"/>
      <c r="N639" s="112"/>
      <c r="O639" s="153"/>
      <c r="P639" s="154"/>
      <c r="Q639" s="155"/>
      <c r="R639" s="158"/>
      <c r="S639" s="159"/>
      <c r="T639" s="160"/>
      <c r="U639" s="159"/>
    </row>
    <row r="640" spans="1:21" ht="12.75">
      <c r="A640" s="88"/>
      <c r="B640" s="112"/>
      <c r="C640" s="112"/>
      <c r="D640" s="88"/>
      <c r="E640" s="112"/>
      <c r="F640" s="153"/>
      <c r="G640" s="154"/>
      <c r="H640" s="155"/>
      <c r="I640" s="156"/>
      <c r="J640" s="157"/>
      <c r="K640" s="157"/>
      <c r="L640" s="157"/>
      <c r="M640" s="152"/>
      <c r="N640" s="112"/>
      <c r="O640" s="153"/>
      <c r="P640" s="154"/>
      <c r="Q640" s="155"/>
      <c r="R640" s="158"/>
      <c r="S640" s="159"/>
      <c r="T640" s="160"/>
      <c r="U640" s="159"/>
    </row>
    <row r="641" spans="1:21" ht="12.75">
      <c r="A641" s="88"/>
      <c r="B641" s="112"/>
      <c r="C641" s="112"/>
      <c r="D641" s="88"/>
      <c r="E641" s="112"/>
      <c r="F641" s="153"/>
      <c r="G641" s="154"/>
      <c r="H641" s="155"/>
      <c r="I641" s="156"/>
      <c r="J641" s="157"/>
      <c r="K641" s="157"/>
      <c r="L641" s="157"/>
      <c r="M641" s="152"/>
      <c r="N641" s="112"/>
      <c r="O641" s="153"/>
      <c r="P641" s="154"/>
      <c r="Q641" s="155"/>
      <c r="R641" s="158"/>
      <c r="S641" s="159"/>
      <c r="T641" s="160"/>
      <c r="U641" s="159"/>
    </row>
    <row r="642" spans="1:21" ht="12.75">
      <c r="A642" s="88"/>
      <c r="B642" s="112"/>
      <c r="C642" s="112"/>
      <c r="D642" s="88"/>
      <c r="E642" s="112"/>
      <c r="F642" s="153"/>
      <c r="G642" s="154"/>
      <c r="H642" s="155"/>
      <c r="I642" s="156"/>
      <c r="J642" s="157"/>
      <c r="K642" s="157"/>
      <c r="L642" s="157"/>
      <c r="M642" s="152"/>
      <c r="N642" s="112"/>
      <c r="O642" s="153"/>
      <c r="P642" s="154"/>
      <c r="Q642" s="155"/>
      <c r="R642" s="158"/>
      <c r="S642" s="159"/>
      <c r="T642" s="160"/>
      <c r="U642" s="159"/>
    </row>
    <row r="643" spans="1:21" ht="12.75">
      <c r="A643" s="88"/>
      <c r="B643" s="112"/>
      <c r="C643" s="112"/>
      <c r="D643" s="88"/>
      <c r="E643" s="112"/>
      <c r="F643" s="153"/>
      <c r="G643" s="154"/>
      <c r="H643" s="155"/>
      <c r="I643" s="156"/>
      <c r="J643" s="157"/>
      <c r="K643" s="157"/>
      <c r="L643" s="157"/>
      <c r="M643" s="152"/>
      <c r="N643" s="112"/>
      <c r="O643" s="153"/>
      <c r="P643" s="154"/>
      <c r="Q643" s="155"/>
      <c r="R643" s="158"/>
      <c r="S643" s="159"/>
      <c r="T643" s="160"/>
      <c r="U643" s="159"/>
    </row>
    <row r="644" spans="1:21" ht="12.75">
      <c r="A644" s="88"/>
      <c r="B644" s="112"/>
      <c r="C644" s="112"/>
      <c r="D644" s="88"/>
      <c r="E644" s="112"/>
      <c r="F644" s="153"/>
      <c r="G644" s="154"/>
      <c r="H644" s="155"/>
      <c r="I644" s="156"/>
      <c r="J644" s="157"/>
      <c r="K644" s="157"/>
      <c r="L644" s="157"/>
      <c r="M644" s="152"/>
      <c r="N644" s="112"/>
      <c r="O644" s="153"/>
      <c r="P644" s="154"/>
      <c r="Q644" s="155"/>
      <c r="R644" s="158"/>
      <c r="S644" s="159"/>
      <c r="T644" s="160"/>
      <c r="U644" s="159"/>
    </row>
    <row r="645" spans="1:21" ht="12.75">
      <c r="A645" s="88"/>
      <c r="B645" s="112"/>
      <c r="C645" s="112"/>
      <c r="D645" s="88"/>
      <c r="E645" s="112"/>
      <c r="F645" s="153"/>
      <c r="G645" s="154"/>
      <c r="H645" s="155"/>
      <c r="I645" s="156"/>
      <c r="J645" s="157"/>
      <c r="K645" s="157"/>
      <c r="L645" s="157"/>
      <c r="M645" s="152"/>
      <c r="N645" s="112"/>
      <c r="O645" s="153"/>
      <c r="P645" s="154"/>
      <c r="Q645" s="155"/>
      <c r="R645" s="158"/>
      <c r="S645" s="159"/>
      <c r="T645" s="160"/>
      <c r="U645" s="159"/>
    </row>
    <row r="646" spans="1:21" ht="12.75">
      <c r="A646" s="88"/>
      <c r="B646" s="112"/>
      <c r="C646" s="112"/>
      <c r="D646" s="88"/>
      <c r="E646" s="112"/>
      <c r="F646" s="153"/>
      <c r="G646" s="154"/>
      <c r="H646" s="155"/>
      <c r="I646" s="156"/>
      <c r="J646" s="157"/>
      <c r="K646" s="157"/>
      <c r="L646" s="157"/>
      <c r="M646" s="152"/>
      <c r="N646" s="112"/>
      <c r="O646" s="153"/>
      <c r="P646" s="154"/>
      <c r="Q646" s="155"/>
      <c r="R646" s="158"/>
      <c r="S646" s="159"/>
      <c r="T646" s="160"/>
      <c r="U646" s="159"/>
    </row>
    <row r="647" spans="1:21" ht="12.75">
      <c r="A647" s="88"/>
      <c r="B647" s="112"/>
      <c r="C647" s="112"/>
      <c r="D647" s="88"/>
      <c r="E647" s="112"/>
      <c r="F647" s="153"/>
      <c r="G647" s="154"/>
      <c r="H647" s="155"/>
      <c r="I647" s="156"/>
      <c r="J647" s="157"/>
      <c r="K647" s="157"/>
      <c r="L647" s="157"/>
      <c r="M647" s="152"/>
      <c r="N647" s="112"/>
      <c r="O647" s="153"/>
      <c r="P647" s="154"/>
      <c r="Q647" s="155"/>
      <c r="R647" s="158"/>
      <c r="S647" s="159"/>
      <c r="T647" s="160"/>
      <c r="U647" s="159"/>
    </row>
    <row r="648" spans="1:21" ht="12.75">
      <c r="A648" s="88"/>
      <c r="B648" s="112"/>
      <c r="C648" s="112"/>
      <c r="D648" s="88"/>
      <c r="E648" s="112"/>
      <c r="F648" s="153"/>
      <c r="G648" s="154"/>
      <c r="H648" s="155"/>
      <c r="I648" s="156"/>
      <c r="J648" s="157"/>
      <c r="K648" s="157"/>
      <c r="L648" s="157"/>
      <c r="M648" s="152"/>
      <c r="N648" s="112"/>
      <c r="O648" s="153"/>
      <c r="P648" s="154"/>
      <c r="Q648" s="155"/>
      <c r="R648" s="158"/>
      <c r="S648" s="159"/>
      <c r="T648" s="160"/>
      <c r="U648" s="159"/>
    </row>
    <row r="649" spans="1:21" ht="12.75">
      <c r="A649" s="88"/>
      <c r="B649" s="112"/>
      <c r="C649" s="112"/>
      <c r="D649" s="88"/>
      <c r="E649" s="112"/>
      <c r="F649" s="153"/>
      <c r="G649" s="154"/>
      <c r="H649" s="155"/>
      <c r="I649" s="156"/>
      <c r="J649" s="157"/>
      <c r="K649" s="157"/>
      <c r="L649" s="157"/>
      <c r="M649" s="152"/>
      <c r="N649" s="112"/>
      <c r="O649" s="153"/>
      <c r="P649" s="154"/>
      <c r="Q649" s="155"/>
      <c r="R649" s="158"/>
      <c r="S649" s="159"/>
      <c r="T649" s="160"/>
      <c r="U649" s="159"/>
    </row>
    <row r="650" spans="1:21" ht="12.75">
      <c r="A650" s="88"/>
      <c r="B650" s="112"/>
      <c r="C650" s="112"/>
      <c r="D650" s="88"/>
      <c r="E650" s="112"/>
      <c r="F650" s="153"/>
      <c r="G650" s="154"/>
      <c r="H650" s="155"/>
      <c r="I650" s="156"/>
      <c r="J650" s="157"/>
      <c r="K650" s="157"/>
      <c r="L650" s="157"/>
      <c r="M650" s="152"/>
      <c r="N650" s="112"/>
      <c r="O650" s="153"/>
      <c r="P650" s="154"/>
      <c r="Q650" s="155"/>
      <c r="R650" s="158"/>
      <c r="S650" s="159"/>
      <c r="T650" s="160"/>
      <c r="U650" s="159"/>
    </row>
    <row r="651" spans="1:21" ht="12.75">
      <c r="A651" s="88"/>
      <c r="B651" s="112"/>
      <c r="C651" s="112"/>
      <c r="D651" s="88"/>
      <c r="E651" s="112"/>
      <c r="F651" s="153"/>
      <c r="G651" s="154"/>
      <c r="H651" s="155"/>
      <c r="I651" s="156"/>
      <c r="J651" s="157"/>
      <c r="K651" s="157"/>
      <c r="L651" s="157"/>
      <c r="M651" s="152"/>
      <c r="N651" s="112"/>
      <c r="O651" s="153"/>
      <c r="P651" s="154"/>
      <c r="Q651" s="155"/>
      <c r="R651" s="158"/>
      <c r="S651" s="159"/>
      <c r="T651" s="160"/>
      <c r="U651" s="159"/>
    </row>
    <row r="652" spans="1:21" ht="12.75">
      <c r="A652" s="88"/>
      <c r="B652" s="112"/>
      <c r="C652" s="112"/>
      <c r="D652" s="88"/>
      <c r="E652" s="112"/>
      <c r="F652" s="153"/>
      <c r="G652" s="154"/>
      <c r="H652" s="155"/>
      <c r="I652" s="156"/>
      <c r="J652" s="157"/>
      <c r="K652" s="157"/>
      <c r="L652" s="157"/>
      <c r="M652" s="152"/>
      <c r="N652" s="112"/>
      <c r="O652" s="153"/>
      <c r="P652" s="154"/>
      <c r="Q652" s="155"/>
      <c r="R652" s="158"/>
      <c r="S652" s="159"/>
      <c r="T652" s="160"/>
      <c r="U652" s="159"/>
    </row>
    <row r="653" spans="1:21" ht="12.75">
      <c r="A653" s="88"/>
      <c r="B653" s="112"/>
      <c r="C653" s="112"/>
      <c r="D653" s="88"/>
      <c r="E653" s="112"/>
      <c r="F653" s="153"/>
      <c r="G653" s="154"/>
      <c r="H653" s="155"/>
      <c r="I653" s="156"/>
      <c r="J653" s="157"/>
      <c r="K653" s="157"/>
      <c r="L653" s="157"/>
      <c r="M653" s="152"/>
      <c r="N653" s="112"/>
      <c r="O653" s="153"/>
      <c r="P653" s="154"/>
      <c r="Q653" s="155"/>
      <c r="R653" s="158"/>
      <c r="S653" s="159"/>
      <c r="T653" s="160"/>
      <c r="U653" s="159"/>
    </row>
    <row r="654" spans="1:21" ht="12.75">
      <c r="A654" s="88"/>
      <c r="B654" s="112"/>
      <c r="C654" s="112"/>
      <c r="D654" s="88"/>
      <c r="E654" s="112"/>
      <c r="F654" s="153"/>
      <c r="G654" s="154"/>
      <c r="H654" s="155"/>
      <c r="I654" s="156"/>
      <c r="J654" s="157"/>
      <c r="K654" s="157"/>
      <c r="L654" s="157"/>
      <c r="M654" s="152"/>
      <c r="N654" s="112"/>
      <c r="O654" s="153"/>
      <c r="P654" s="154"/>
      <c r="Q654" s="155"/>
      <c r="R654" s="158"/>
      <c r="S654" s="159"/>
      <c r="T654" s="160"/>
      <c r="U654" s="159"/>
    </row>
    <row r="655" spans="1:21" ht="12.75">
      <c r="A655" s="88"/>
      <c r="B655" s="112"/>
      <c r="C655" s="112"/>
      <c r="D655" s="88"/>
      <c r="E655" s="112"/>
      <c r="F655" s="153"/>
      <c r="G655" s="154"/>
      <c r="H655" s="155"/>
      <c r="I655" s="156"/>
      <c r="J655" s="157"/>
      <c r="K655" s="157"/>
      <c r="L655" s="157"/>
      <c r="M655" s="152"/>
      <c r="N655" s="112"/>
      <c r="O655" s="153"/>
      <c r="P655" s="154"/>
      <c r="Q655" s="155"/>
      <c r="R655" s="158"/>
      <c r="S655" s="159"/>
      <c r="T655" s="160"/>
      <c r="U655" s="159"/>
    </row>
    <row r="656" spans="1:21" ht="12.75">
      <c r="A656" s="88"/>
      <c r="B656" s="112"/>
      <c r="C656" s="112"/>
      <c r="D656" s="88"/>
      <c r="E656" s="112"/>
      <c r="F656" s="153"/>
      <c r="G656" s="154"/>
      <c r="H656" s="155"/>
      <c r="I656" s="156"/>
      <c r="J656" s="157"/>
      <c r="K656" s="157"/>
      <c r="L656" s="157"/>
      <c r="M656" s="152"/>
      <c r="N656" s="112"/>
      <c r="O656" s="153"/>
      <c r="P656" s="154"/>
      <c r="Q656" s="155"/>
      <c r="R656" s="158"/>
      <c r="S656" s="159"/>
      <c r="T656" s="160"/>
      <c r="U656" s="159"/>
    </row>
    <row r="657" spans="1:21" ht="12.75">
      <c r="A657" s="88"/>
      <c r="B657" s="112"/>
      <c r="C657" s="112"/>
      <c r="D657" s="88"/>
      <c r="E657" s="112"/>
      <c r="F657" s="153"/>
      <c r="G657" s="154"/>
      <c r="H657" s="155"/>
      <c r="I657" s="156"/>
      <c r="J657" s="157"/>
      <c r="K657" s="157"/>
      <c r="L657" s="157"/>
      <c r="M657" s="152"/>
      <c r="N657" s="112"/>
      <c r="O657" s="153"/>
      <c r="P657" s="154"/>
      <c r="Q657" s="155"/>
      <c r="R657" s="158"/>
      <c r="S657" s="159"/>
      <c r="T657" s="160"/>
      <c r="U657" s="159"/>
    </row>
    <row r="658" spans="1:21" ht="12.75">
      <c r="A658" s="88"/>
      <c r="B658" s="112"/>
      <c r="C658" s="112"/>
      <c r="D658" s="88"/>
      <c r="E658" s="112"/>
      <c r="F658" s="153"/>
      <c r="G658" s="154"/>
      <c r="H658" s="155"/>
      <c r="I658" s="156"/>
      <c r="J658" s="157"/>
      <c r="K658" s="157"/>
      <c r="L658" s="157"/>
      <c r="M658" s="152"/>
      <c r="N658" s="112"/>
      <c r="O658" s="153"/>
      <c r="P658" s="154"/>
      <c r="Q658" s="155"/>
      <c r="R658" s="158"/>
      <c r="S658" s="159"/>
      <c r="T658" s="160"/>
      <c r="U658" s="159"/>
    </row>
    <row r="659" spans="1:21" ht="12.75">
      <c r="A659" s="88"/>
      <c r="B659" s="112"/>
      <c r="C659" s="112"/>
      <c r="D659" s="88"/>
      <c r="E659" s="112"/>
      <c r="F659" s="153"/>
      <c r="G659" s="154"/>
      <c r="H659" s="155"/>
      <c r="I659" s="156"/>
      <c r="J659" s="157"/>
      <c r="K659" s="157"/>
      <c r="L659" s="157"/>
      <c r="M659" s="152"/>
      <c r="N659" s="112"/>
      <c r="O659" s="153"/>
      <c r="P659" s="154"/>
      <c r="Q659" s="155"/>
      <c r="R659" s="158"/>
      <c r="S659" s="159"/>
      <c r="T659" s="160"/>
      <c r="U659" s="159"/>
    </row>
    <row r="660" spans="1:21" ht="12.75">
      <c r="A660" s="88"/>
      <c r="B660" s="112"/>
      <c r="C660" s="112"/>
      <c r="D660" s="88"/>
      <c r="E660" s="112"/>
      <c r="F660" s="153"/>
      <c r="G660" s="154"/>
      <c r="H660" s="155"/>
      <c r="I660" s="156"/>
      <c r="J660" s="157"/>
      <c r="K660" s="157"/>
      <c r="L660" s="157"/>
      <c r="M660" s="152"/>
      <c r="N660" s="112"/>
      <c r="O660" s="153"/>
      <c r="P660" s="154"/>
      <c r="Q660" s="155"/>
      <c r="R660" s="158"/>
      <c r="S660" s="159"/>
      <c r="T660" s="160"/>
      <c r="U660" s="159"/>
    </row>
    <row r="661" spans="1:21" ht="12.75">
      <c r="A661" s="88"/>
      <c r="B661" s="112"/>
      <c r="C661" s="112"/>
      <c r="D661" s="88"/>
      <c r="E661" s="112"/>
      <c r="F661" s="153"/>
      <c r="G661" s="154"/>
      <c r="H661" s="155"/>
      <c r="I661" s="156"/>
      <c r="J661" s="157"/>
      <c r="K661" s="157"/>
      <c r="L661" s="157"/>
      <c r="M661" s="152"/>
      <c r="N661" s="112"/>
      <c r="O661" s="153"/>
      <c r="P661" s="154"/>
      <c r="Q661" s="155"/>
      <c r="R661" s="158"/>
      <c r="S661" s="159"/>
      <c r="T661" s="160"/>
      <c r="U661" s="159"/>
    </row>
    <row r="662" spans="1:21" ht="12.75">
      <c r="A662" s="88"/>
      <c r="B662" s="112"/>
      <c r="C662" s="112"/>
      <c r="D662" s="88"/>
      <c r="E662" s="112"/>
      <c r="F662" s="153"/>
      <c r="G662" s="154"/>
      <c r="H662" s="155"/>
      <c r="I662" s="156"/>
      <c r="J662" s="157"/>
      <c r="K662" s="157"/>
      <c r="L662" s="157"/>
      <c r="M662" s="152"/>
      <c r="N662" s="112"/>
      <c r="O662" s="153"/>
      <c r="P662" s="154"/>
      <c r="Q662" s="155"/>
      <c r="R662" s="158"/>
      <c r="S662" s="159"/>
      <c r="T662" s="160"/>
      <c r="U662" s="159"/>
    </row>
    <row r="663" spans="1:21" ht="12.75">
      <c r="A663" s="88"/>
      <c r="B663" s="112"/>
      <c r="C663" s="112"/>
      <c r="D663" s="88"/>
      <c r="E663" s="112"/>
      <c r="F663" s="153"/>
      <c r="G663" s="154"/>
      <c r="H663" s="155"/>
      <c r="I663" s="156"/>
      <c r="J663" s="157"/>
      <c r="K663" s="157"/>
      <c r="L663" s="157"/>
      <c r="M663" s="152"/>
      <c r="N663" s="112"/>
      <c r="O663" s="153"/>
      <c r="P663" s="154"/>
      <c r="Q663" s="155"/>
      <c r="R663" s="158"/>
      <c r="S663" s="159"/>
      <c r="T663" s="160"/>
      <c r="U663" s="159"/>
    </row>
    <row r="664" spans="1:21" ht="12.75">
      <c r="A664" s="88"/>
      <c r="B664" s="112"/>
      <c r="C664" s="112"/>
      <c r="D664" s="88"/>
      <c r="E664" s="112"/>
      <c r="F664" s="153"/>
      <c r="G664" s="154"/>
      <c r="H664" s="155"/>
      <c r="I664" s="156"/>
      <c r="J664" s="157"/>
      <c r="K664" s="157"/>
      <c r="L664" s="157"/>
      <c r="M664" s="152"/>
      <c r="N664" s="112"/>
      <c r="O664" s="153"/>
      <c r="P664" s="154"/>
      <c r="Q664" s="155"/>
      <c r="R664" s="158"/>
      <c r="S664" s="159"/>
      <c r="T664" s="160"/>
      <c r="U664" s="159"/>
    </row>
    <row r="665" spans="1:21" ht="12.75">
      <c r="A665" s="88"/>
      <c r="B665" s="112"/>
      <c r="C665" s="112"/>
      <c r="D665" s="88"/>
      <c r="E665" s="112"/>
      <c r="F665" s="153"/>
      <c r="G665" s="154"/>
      <c r="H665" s="155"/>
      <c r="I665" s="156"/>
      <c r="J665" s="157"/>
      <c r="K665" s="157"/>
      <c r="L665" s="157"/>
      <c r="M665" s="152"/>
      <c r="N665" s="112"/>
      <c r="O665" s="153"/>
      <c r="P665" s="154"/>
      <c r="Q665" s="155"/>
      <c r="R665" s="158"/>
      <c r="S665" s="159"/>
      <c r="T665" s="160"/>
      <c r="U665" s="159"/>
    </row>
    <row r="666" spans="1:21" ht="12.75">
      <c r="A666" s="88"/>
      <c r="B666" s="112"/>
      <c r="C666" s="112"/>
      <c r="D666" s="88"/>
      <c r="E666" s="112"/>
      <c r="F666" s="153"/>
      <c r="G666" s="154"/>
      <c r="H666" s="155"/>
      <c r="I666" s="156"/>
      <c r="J666" s="157"/>
      <c r="K666" s="157"/>
      <c r="L666" s="157"/>
      <c r="M666" s="152"/>
      <c r="N666" s="112"/>
      <c r="O666" s="153"/>
      <c r="P666" s="154"/>
      <c r="Q666" s="155"/>
      <c r="R666" s="158"/>
      <c r="S666" s="159"/>
      <c r="T666" s="160"/>
      <c r="U666" s="159"/>
    </row>
    <row r="667" spans="1:21" ht="12.75">
      <c r="A667" s="88"/>
      <c r="B667" s="112"/>
      <c r="C667" s="112"/>
      <c r="D667" s="88"/>
      <c r="E667" s="112"/>
      <c r="F667" s="153"/>
      <c r="G667" s="154"/>
      <c r="H667" s="155"/>
      <c r="I667" s="156"/>
      <c r="J667" s="157"/>
      <c r="K667" s="157"/>
      <c r="L667" s="157"/>
      <c r="M667" s="152"/>
      <c r="N667" s="112"/>
      <c r="O667" s="153"/>
      <c r="P667" s="154"/>
      <c r="Q667" s="155"/>
      <c r="R667" s="158"/>
      <c r="S667" s="159"/>
      <c r="T667" s="160"/>
      <c r="U667" s="159"/>
    </row>
    <row r="668" spans="1:21" ht="12.75">
      <c r="A668" s="88"/>
      <c r="B668" s="112"/>
      <c r="C668" s="112"/>
      <c r="D668" s="88"/>
      <c r="E668" s="112"/>
      <c r="F668" s="153"/>
      <c r="G668" s="154"/>
      <c r="H668" s="155"/>
      <c r="I668" s="156"/>
      <c r="J668" s="157"/>
      <c r="K668" s="157"/>
      <c r="L668" s="157"/>
      <c r="M668" s="152"/>
      <c r="N668" s="112"/>
      <c r="O668" s="153"/>
      <c r="P668" s="154"/>
      <c r="Q668" s="155"/>
      <c r="R668" s="158"/>
      <c r="S668" s="159"/>
      <c r="T668" s="160"/>
      <c r="U668" s="159"/>
    </row>
    <row r="669" spans="1:21" ht="12.75">
      <c r="A669" s="88"/>
      <c r="B669" s="112"/>
      <c r="C669" s="112"/>
      <c r="D669" s="88"/>
      <c r="E669" s="112"/>
      <c r="F669" s="153"/>
      <c r="G669" s="154"/>
      <c r="H669" s="155"/>
      <c r="I669" s="156"/>
      <c r="J669" s="157"/>
      <c r="K669" s="157"/>
      <c r="L669" s="157"/>
      <c r="M669" s="152"/>
      <c r="N669" s="112"/>
      <c r="O669" s="153"/>
      <c r="P669" s="154"/>
      <c r="Q669" s="155"/>
      <c r="R669" s="158"/>
      <c r="S669" s="159"/>
      <c r="T669" s="160"/>
      <c r="U669" s="159"/>
    </row>
    <row r="670" spans="1:21" ht="12.75">
      <c r="A670" s="88"/>
      <c r="B670" s="112"/>
      <c r="C670" s="112"/>
      <c r="D670" s="88"/>
      <c r="E670" s="112"/>
      <c r="F670" s="153"/>
      <c r="G670" s="154"/>
      <c r="H670" s="155"/>
      <c r="I670" s="156"/>
      <c r="J670" s="157"/>
      <c r="K670" s="157"/>
      <c r="L670" s="157"/>
      <c r="M670" s="152"/>
      <c r="N670" s="112"/>
      <c r="O670" s="153"/>
      <c r="P670" s="154"/>
      <c r="Q670" s="155"/>
      <c r="R670" s="158"/>
      <c r="S670" s="159"/>
      <c r="T670" s="160"/>
      <c r="U670" s="159"/>
    </row>
    <row r="671" spans="1:21" ht="12.75">
      <c r="A671" s="88"/>
      <c r="B671" s="112"/>
      <c r="C671" s="112"/>
      <c r="D671" s="88"/>
      <c r="E671" s="112"/>
      <c r="F671" s="153"/>
      <c r="G671" s="154"/>
      <c r="H671" s="155"/>
      <c r="I671" s="156"/>
      <c r="J671" s="157"/>
      <c r="K671" s="157"/>
      <c r="L671" s="157"/>
      <c r="M671" s="152"/>
      <c r="N671" s="112"/>
      <c r="O671" s="153"/>
      <c r="P671" s="154"/>
      <c r="Q671" s="155"/>
      <c r="R671" s="158"/>
      <c r="S671" s="159"/>
      <c r="T671" s="160"/>
      <c r="U671" s="159"/>
    </row>
    <row r="672" spans="1:21" ht="12.75">
      <c r="A672" s="88"/>
      <c r="B672" s="112"/>
      <c r="C672" s="112"/>
      <c r="D672" s="88"/>
      <c r="E672" s="112"/>
      <c r="F672" s="153"/>
      <c r="G672" s="154"/>
      <c r="H672" s="155"/>
      <c r="I672" s="156"/>
      <c r="J672" s="157"/>
      <c r="K672" s="157"/>
      <c r="L672" s="157"/>
      <c r="M672" s="152"/>
      <c r="N672" s="112"/>
      <c r="O672" s="153"/>
      <c r="P672" s="154"/>
      <c r="Q672" s="155"/>
      <c r="R672" s="158"/>
      <c r="S672" s="159"/>
      <c r="T672" s="160"/>
      <c r="U672" s="159"/>
    </row>
    <row r="673" spans="1:21" ht="12.75">
      <c r="A673" s="88"/>
      <c r="B673" s="112"/>
      <c r="C673" s="112"/>
      <c r="D673" s="88"/>
      <c r="E673" s="112"/>
      <c r="F673" s="153"/>
      <c r="G673" s="154"/>
      <c r="H673" s="155"/>
      <c r="I673" s="156"/>
      <c r="J673" s="157"/>
      <c r="K673" s="157"/>
      <c r="L673" s="157"/>
      <c r="M673" s="152"/>
      <c r="N673" s="112"/>
      <c r="O673" s="153"/>
      <c r="P673" s="154"/>
      <c r="Q673" s="155"/>
      <c r="R673" s="158"/>
      <c r="S673" s="159"/>
      <c r="T673" s="160"/>
      <c r="U673" s="159"/>
    </row>
    <row r="674" spans="1:21" ht="12.75">
      <c r="A674" s="88"/>
      <c r="B674" s="112"/>
      <c r="C674" s="112"/>
      <c r="D674" s="88"/>
      <c r="E674" s="112"/>
      <c r="F674" s="153"/>
      <c r="G674" s="154"/>
      <c r="H674" s="155"/>
      <c r="I674" s="156"/>
      <c r="J674" s="157"/>
      <c r="K674" s="157"/>
      <c r="L674" s="157"/>
      <c r="M674" s="152"/>
      <c r="N674" s="112"/>
      <c r="O674" s="153"/>
      <c r="P674" s="154"/>
      <c r="Q674" s="155"/>
      <c r="R674" s="158"/>
      <c r="S674" s="159"/>
      <c r="T674" s="160"/>
      <c r="U674" s="159"/>
    </row>
    <row r="675" spans="1:21" ht="12.75">
      <c r="A675" s="88"/>
      <c r="B675" s="112"/>
      <c r="C675" s="112"/>
      <c r="D675" s="88"/>
      <c r="E675" s="112"/>
      <c r="F675" s="153"/>
      <c r="G675" s="154"/>
      <c r="H675" s="155"/>
      <c r="I675" s="156"/>
      <c r="J675" s="157"/>
      <c r="K675" s="157"/>
      <c r="L675" s="157"/>
      <c r="M675" s="152"/>
      <c r="N675" s="112"/>
      <c r="O675" s="153"/>
      <c r="P675" s="154"/>
      <c r="Q675" s="155"/>
      <c r="R675" s="158"/>
      <c r="S675" s="159"/>
      <c r="T675" s="160"/>
      <c r="U675" s="159"/>
    </row>
    <row r="676" spans="1:21" ht="12.75">
      <c r="A676" s="88"/>
      <c r="B676" s="112"/>
      <c r="C676" s="112"/>
      <c r="D676" s="88"/>
      <c r="E676" s="112"/>
      <c r="F676" s="153"/>
      <c r="G676" s="154"/>
      <c r="H676" s="155"/>
      <c r="I676" s="156"/>
      <c r="J676" s="157"/>
      <c r="K676" s="157"/>
      <c r="L676" s="157"/>
      <c r="M676" s="152"/>
      <c r="N676" s="112"/>
      <c r="O676" s="153"/>
      <c r="P676" s="154"/>
      <c r="Q676" s="155"/>
      <c r="R676" s="158"/>
      <c r="S676" s="159"/>
      <c r="T676" s="160"/>
      <c r="U676" s="159"/>
    </row>
    <row r="677" spans="1:21" ht="12.75">
      <c r="A677" s="88"/>
      <c r="B677" s="112"/>
      <c r="C677" s="112"/>
      <c r="D677" s="88"/>
      <c r="E677" s="112"/>
      <c r="F677" s="153"/>
      <c r="G677" s="154"/>
      <c r="H677" s="155"/>
      <c r="I677" s="156"/>
      <c r="J677" s="157"/>
      <c r="K677" s="157"/>
      <c r="L677" s="157"/>
      <c r="M677" s="152"/>
      <c r="N677" s="112"/>
      <c r="O677" s="153"/>
      <c r="P677" s="154"/>
      <c r="Q677" s="155"/>
      <c r="R677" s="158"/>
      <c r="S677" s="159"/>
      <c r="T677" s="160"/>
      <c r="U677" s="159"/>
    </row>
    <row r="678" spans="1:21" ht="12.75">
      <c r="A678" s="88"/>
      <c r="B678" s="112"/>
      <c r="C678" s="112"/>
      <c r="D678" s="88"/>
      <c r="E678" s="112"/>
      <c r="F678" s="153"/>
      <c r="G678" s="154"/>
      <c r="H678" s="155"/>
      <c r="I678" s="156"/>
      <c r="J678" s="157"/>
      <c r="K678" s="157"/>
      <c r="L678" s="157"/>
      <c r="M678" s="152"/>
      <c r="N678" s="112"/>
      <c r="O678" s="153"/>
      <c r="P678" s="154"/>
      <c r="Q678" s="155"/>
      <c r="R678" s="158"/>
      <c r="S678" s="159"/>
      <c r="T678" s="160"/>
      <c r="U678" s="159"/>
    </row>
    <row r="679" spans="1:21" ht="12.75">
      <c r="A679" s="88"/>
      <c r="B679" s="112"/>
      <c r="C679" s="112"/>
      <c r="D679" s="88"/>
      <c r="E679" s="112"/>
      <c r="F679" s="153"/>
      <c r="G679" s="154"/>
      <c r="H679" s="155"/>
      <c r="I679" s="156"/>
      <c r="J679" s="157"/>
      <c r="K679" s="157"/>
      <c r="L679" s="157"/>
      <c r="M679" s="152"/>
      <c r="N679" s="112"/>
      <c r="O679" s="153"/>
      <c r="P679" s="154"/>
      <c r="Q679" s="155"/>
      <c r="R679" s="158"/>
      <c r="S679" s="159"/>
      <c r="T679" s="160"/>
      <c r="U679" s="159"/>
    </row>
    <row r="680" spans="1:21" ht="12.75">
      <c r="A680" s="88"/>
      <c r="B680" s="112"/>
      <c r="C680" s="112"/>
      <c r="D680" s="88"/>
      <c r="E680" s="112"/>
      <c r="F680" s="153"/>
      <c r="G680" s="154"/>
      <c r="H680" s="155"/>
      <c r="I680" s="156"/>
      <c r="J680" s="157"/>
      <c r="K680" s="157"/>
      <c r="L680" s="157"/>
      <c r="M680" s="152"/>
      <c r="N680" s="112"/>
      <c r="O680" s="153"/>
      <c r="P680" s="154"/>
      <c r="Q680" s="155"/>
      <c r="R680" s="158"/>
      <c r="S680" s="159"/>
      <c r="T680" s="160"/>
      <c r="U680" s="159"/>
    </row>
    <row r="681" spans="1:21" ht="12.75">
      <c r="A681" s="88"/>
      <c r="B681" s="112"/>
      <c r="C681" s="112"/>
      <c r="D681" s="88"/>
      <c r="E681" s="112"/>
      <c r="F681" s="153"/>
      <c r="G681" s="154"/>
      <c r="H681" s="155"/>
      <c r="I681" s="156"/>
      <c r="J681" s="157"/>
      <c r="K681" s="157"/>
      <c r="L681" s="157"/>
      <c r="M681" s="152"/>
      <c r="N681" s="112"/>
      <c r="O681" s="153"/>
      <c r="P681" s="154"/>
      <c r="Q681" s="155"/>
      <c r="R681" s="158"/>
      <c r="S681" s="159"/>
      <c r="T681" s="160"/>
      <c r="U681" s="159"/>
    </row>
    <row r="682" spans="1:21" ht="12.75">
      <c r="A682" s="88"/>
      <c r="B682" s="112"/>
      <c r="C682" s="112"/>
      <c r="D682" s="88"/>
      <c r="E682" s="112"/>
      <c r="F682" s="153"/>
      <c r="G682" s="154"/>
      <c r="H682" s="155"/>
      <c r="I682" s="156"/>
      <c r="J682" s="157"/>
      <c r="K682" s="157"/>
      <c r="L682" s="157"/>
      <c r="M682" s="152"/>
      <c r="N682" s="112"/>
      <c r="O682" s="153"/>
      <c r="P682" s="154"/>
      <c r="Q682" s="155"/>
      <c r="R682" s="158"/>
      <c r="S682" s="159"/>
      <c r="T682" s="160"/>
      <c r="U682" s="159"/>
    </row>
    <row r="683" spans="1:21" ht="12.75">
      <c r="A683" s="88"/>
      <c r="B683" s="112"/>
      <c r="C683" s="112"/>
      <c r="D683" s="88"/>
      <c r="E683" s="112"/>
      <c r="F683" s="153"/>
      <c r="G683" s="154"/>
      <c r="H683" s="155"/>
      <c r="I683" s="156"/>
      <c r="J683" s="157"/>
      <c r="K683" s="157"/>
      <c r="L683" s="157"/>
      <c r="M683" s="152"/>
      <c r="N683" s="112"/>
      <c r="O683" s="153"/>
      <c r="P683" s="154"/>
      <c r="Q683" s="155"/>
      <c r="R683" s="158"/>
      <c r="S683" s="159"/>
      <c r="T683" s="160"/>
      <c r="U683" s="159"/>
    </row>
    <row r="684" spans="1:21" ht="12.75">
      <c r="A684" s="88"/>
      <c r="B684" s="112"/>
      <c r="C684" s="112"/>
      <c r="D684" s="88"/>
      <c r="E684" s="112"/>
      <c r="F684" s="153"/>
      <c r="G684" s="154"/>
      <c r="H684" s="155"/>
      <c r="I684" s="156"/>
      <c r="J684" s="157"/>
      <c r="K684" s="157"/>
      <c r="L684" s="157"/>
      <c r="M684" s="152"/>
      <c r="N684" s="112"/>
      <c r="O684" s="153"/>
      <c r="P684" s="154"/>
      <c r="Q684" s="155"/>
      <c r="R684" s="158"/>
      <c r="S684" s="159"/>
      <c r="T684" s="160"/>
      <c r="U684" s="159"/>
    </row>
    <row r="685" spans="1:21" ht="12.75">
      <c r="A685" s="88"/>
      <c r="B685" s="112"/>
      <c r="C685" s="112"/>
      <c r="D685" s="88"/>
      <c r="E685" s="112"/>
      <c r="F685" s="153"/>
      <c r="G685" s="154"/>
      <c r="H685" s="155"/>
      <c r="I685" s="156"/>
      <c r="J685" s="157"/>
      <c r="K685" s="157"/>
      <c r="L685" s="157"/>
      <c r="M685" s="152"/>
      <c r="N685" s="112"/>
      <c r="O685" s="153"/>
      <c r="P685" s="154"/>
      <c r="Q685" s="155"/>
      <c r="R685" s="158"/>
      <c r="S685" s="159"/>
      <c r="T685" s="160"/>
      <c r="U685" s="159"/>
    </row>
    <row r="686" spans="1:21" ht="12.75">
      <c r="A686" s="88"/>
      <c r="B686" s="112"/>
      <c r="C686" s="112"/>
      <c r="D686" s="88"/>
      <c r="E686" s="112"/>
      <c r="F686" s="153"/>
      <c r="G686" s="154"/>
      <c r="H686" s="155"/>
      <c r="I686" s="156"/>
      <c r="J686" s="157"/>
      <c r="K686" s="157"/>
      <c r="L686" s="157"/>
      <c r="M686" s="152"/>
      <c r="N686" s="112"/>
      <c r="O686" s="153"/>
      <c r="P686" s="154"/>
      <c r="Q686" s="155"/>
      <c r="R686" s="158"/>
      <c r="S686" s="159"/>
      <c r="T686" s="160"/>
      <c r="U686" s="159"/>
    </row>
    <row r="687" spans="1:21" ht="12.75">
      <c r="A687" s="88"/>
      <c r="B687" s="112"/>
      <c r="C687" s="112"/>
      <c r="D687" s="88"/>
      <c r="E687" s="112"/>
      <c r="F687" s="153"/>
      <c r="G687" s="154"/>
      <c r="H687" s="155"/>
      <c r="I687" s="156"/>
      <c r="J687" s="157"/>
      <c r="K687" s="157"/>
      <c r="L687" s="157"/>
      <c r="M687" s="152"/>
      <c r="N687" s="112"/>
      <c r="O687" s="153"/>
      <c r="P687" s="154"/>
      <c r="Q687" s="155"/>
      <c r="R687" s="158"/>
      <c r="S687" s="159"/>
      <c r="T687" s="160"/>
      <c r="U687" s="159"/>
    </row>
    <row r="688" spans="1:21" ht="12.75">
      <c r="A688" s="88"/>
      <c r="B688" s="112"/>
      <c r="C688" s="112"/>
      <c r="D688" s="88"/>
      <c r="E688" s="112"/>
      <c r="F688" s="153"/>
      <c r="G688" s="154"/>
      <c r="H688" s="155"/>
      <c r="I688" s="156"/>
      <c r="J688" s="157"/>
      <c r="K688" s="157"/>
      <c r="L688" s="157"/>
      <c r="M688" s="152"/>
      <c r="N688" s="112"/>
      <c r="O688" s="153"/>
      <c r="P688" s="154"/>
      <c r="Q688" s="155"/>
      <c r="R688" s="158"/>
      <c r="S688" s="159"/>
      <c r="T688" s="160"/>
      <c r="U688" s="159"/>
    </row>
    <row r="689" spans="1:21" ht="12.75">
      <c r="A689" s="88"/>
      <c r="B689" s="112"/>
      <c r="C689" s="112"/>
      <c r="D689" s="88"/>
      <c r="E689" s="112"/>
      <c r="F689" s="153"/>
      <c r="G689" s="154"/>
      <c r="H689" s="155"/>
      <c r="I689" s="156"/>
      <c r="J689" s="157"/>
      <c r="K689" s="157"/>
      <c r="L689" s="157"/>
      <c r="M689" s="152"/>
      <c r="N689" s="112"/>
      <c r="O689" s="153"/>
      <c r="P689" s="154"/>
      <c r="Q689" s="155"/>
      <c r="R689" s="158"/>
      <c r="S689" s="159"/>
      <c r="T689" s="160"/>
      <c r="U689" s="159"/>
    </row>
    <row r="690" spans="1:21" ht="12.75">
      <c r="A690" s="88"/>
      <c r="B690" s="112"/>
      <c r="C690" s="112"/>
      <c r="D690" s="88"/>
      <c r="E690" s="112"/>
      <c r="F690" s="153"/>
      <c r="G690" s="154"/>
      <c r="H690" s="155"/>
      <c r="I690" s="156"/>
      <c r="J690" s="157"/>
      <c r="K690" s="157"/>
      <c r="L690" s="157"/>
      <c r="M690" s="152"/>
      <c r="N690" s="112"/>
      <c r="O690" s="153"/>
      <c r="P690" s="154"/>
      <c r="Q690" s="155"/>
      <c r="R690" s="158"/>
      <c r="S690" s="159"/>
      <c r="T690" s="160"/>
      <c r="U690" s="159"/>
    </row>
    <row r="691" spans="1:21" ht="12.75">
      <c r="A691" s="88"/>
      <c r="B691" s="112"/>
      <c r="C691" s="112"/>
      <c r="D691" s="88"/>
      <c r="E691" s="112"/>
      <c r="F691" s="153"/>
      <c r="G691" s="154"/>
      <c r="H691" s="155"/>
      <c r="I691" s="156"/>
      <c r="J691" s="157"/>
      <c r="K691" s="157"/>
      <c r="L691" s="157"/>
      <c r="M691" s="152"/>
      <c r="N691" s="112"/>
      <c r="O691" s="153"/>
      <c r="P691" s="154"/>
      <c r="Q691" s="155"/>
      <c r="R691" s="158"/>
      <c r="S691" s="159"/>
      <c r="T691" s="160"/>
      <c r="U691" s="159"/>
    </row>
    <row r="692" spans="1:21" ht="12.75">
      <c r="A692" s="88"/>
      <c r="B692" s="112"/>
      <c r="C692" s="112"/>
      <c r="D692" s="88"/>
      <c r="E692" s="112"/>
      <c r="F692" s="153"/>
      <c r="G692" s="154"/>
      <c r="H692" s="155"/>
      <c r="I692" s="156"/>
      <c r="J692" s="157"/>
      <c r="K692" s="157"/>
      <c r="L692" s="157"/>
      <c r="M692" s="152"/>
      <c r="N692" s="112"/>
      <c r="O692" s="153"/>
      <c r="P692" s="154"/>
      <c r="Q692" s="155"/>
      <c r="R692" s="158"/>
      <c r="S692" s="159"/>
      <c r="T692" s="160"/>
      <c r="U692" s="159"/>
    </row>
    <row r="693" spans="1:21" ht="12.75">
      <c r="A693" s="88"/>
      <c r="B693" s="112"/>
      <c r="C693" s="112"/>
      <c r="D693" s="88"/>
      <c r="E693" s="112"/>
      <c r="F693" s="153"/>
      <c r="G693" s="154"/>
      <c r="H693" s="155"/>
      <c r="I693" s="156"/>
      <c r="J693" s="157"/>
      <c r="K693" s="157"/>
      <c r="L693" s="157"/>
      <c r="M693" s="152"/>
      <c r="N693" s="112"/>
      <c r="O693" s="153"/>
      <c r="P693" s="154"/>
      <c r="Q693" s="155"/>
      <c r="R693" s="158"/>
      <c r="S693" s="159"/>
      <c r="T693" s="160"/>
      <c r="U693" s="159"/>
    </row>
    <row r="694" spans="1:21" ht="12.75">
      <c r="A694" s="88"/>
      <c r="B694" s="112"/>
      <c r="C694" s="112"/>
      <c r="D694" s="88"/>
      <c r="E694" s="112"/>
      <c r="F694" s="153"/>
      <c r="G694" s="154"/>
      <c r="H694" s="155"/>
      <c r="I694" s="156"/>
      <c r="J694" s="157"/>
      <c r="K694" s="157"/>
      <c r="L694" s="157"/>
      <c r="M694" s="152"/>
      <c r="N694" s="112"/>
      <c r="O694" s="153"/>
      <c r="P694" s="154"/>
      <c r="Q694" s="155"/>
      <c r="R694" s="158"/>
      <c r="S694" s="159"/>
      <c r="T694" s="160"/>
      <c r="U694" s="159"/>
    </row>
    <row r="695" spans="1:21" ht="12.75">
      <c r="A695" s="88"/>
      <c r="B695" s="112"/>
      <c r="C695" s="112"/>
      <c r="D695" s="88"/>
      <c r="E695" s="112"/>
      <c r="F695" s="153"/>
      <c r="G695" s="154"/>
      <c r="H695" s="155"/>
      <c r="I695" s="156"/>
      <c r="J695" s="157"/>
      <c r="K695" s="157"/>
      <c r="L695" s="157"/>
      <c r="M695" s="152"/>
      <c r="N695" s="112"/>
      <c r="O695" s="153"/>
      <c r="P695" s="154"/>
      <c r="Q695" s="155"/>
      <c r="R695" s="158"/>
      <c r="S695" s="159"/>
      <c r="T695" s="160"/>
      <c r="U695" s="159"/>
    </row>
    <row r="696" spans="1:21" ht="12.75">
      <c r="A696" s="88"/>
      <c r="B696" s="112"/>
      <c r="C696" s="112"/>
      <c r="D696" s="88"/>
      <c r="E696" s="112"/>
      <c r="F696" s="153"/>
      <c r="G696" s="154"/>
      <c r="H696" s="155"/>
      <c r="I696" s="156"/>
      <c r="J696" s="157"/>
      <c r="K696" s="157"/>
      <c r="L696" s="157"/>
      <c r="M696" s="152"/>
      <c r="N696" s="112"/>
      <c r="O696" s="153"/>
      <c r="P696" s="154"/>
      <c r="Q696" s="155"/>
      <c r="R696" s="158"/>
      <c r="S696" s="159"/>
      <c r="T696" s="160"/>
      <c r="U696" s="159"/>
    </row>
    <row r="697" spans="1:21" ht="12.75">
      <c r="A697" s="88"/>
      <c r="B697" s="112"/>
      <c r="C697" s="112"/>
      <c r="D697" s="88"/>
      <c r="E697" s="112"/>
      <c r="F697" s="153"/>
      <c r="G697" s="154"/>
      <c r="H697" s="155"/>
      <c r="I697" s="156"/>
      <c r="J697" s="157"/>
      <c r="K697" s="157"/>
      <c r="L697" s="157"/>
      <c r="M697" s="152"/>
      <c r="N697" s="112"/>
      <c r="O697" s="153"/>
      <c r="P697" s="154"/>
      <c r="Q697" s="155"/>
      <c r="R697" s="158"/>
      <c r="S697" s="159"/>
      <c r="T697" s="160"/>
      <c r="U697" s="159"/>
    </row>
    <row r="698" spans="1:21" ht="12.75">
      <c r="A698" s="88"/>
      <c r="B698" s="112"/>
      <c r="C698" s="112"/>
      <c r="D698" s="88"/>
      <c r="E698" s="112"/>
      <c r="F698" s="153"/>
      <c r="G698" s="154"/>
      <c r="H698" s="155"/>
      <c r="I698" s="156"/>
      <c r="J698" s="157"/>
      <c r="K698" s="157"/>
      <c r="L698" s="157"/>
      <c r="M698" s="152"/>
      <c r="N698" s="112"/>
      <c r="O698" s="153"/>
      <c r="P698" s="154"/>
      <c r="Q698" s="155"/>
      <c r="R698" s="158"/>
      <c r="S698" s="159"/>
      <c r="T698" s="160"/>
      <c r="U698" s="159"/>
    </row>
    <row r="699" spans="1:21" ht="12.75">
      <c r="A699" s="88"/>
      <c r="B699" s="112"/>
      <c r="C699" s="112"/>
      <c r="D699" s="88"/>
      <c r="E699" s="112"/>
      <c r="F699" s="153"/>
      <c r="G699" s="154"/>
      <c r="H699" s="155"/>
      <c r="I699" s="156"/>
      <c r="J699" s="157"/>
      <c r="K699" s="157"/>
      <c r="L699" s="157"/>
      <c r="M699" s="152"/>
      <c r="N699" s="112"/>
      <c r="O699" s="153"/>
      <c r="P699" s="154"/>
      <c r="Q699" s="155"/>
      <c r="R699" s="158"/>
      <c r="S699" s="159"/>
      <c r="T699" s="160"/>
      <c r="U699" s="159"/>
    </row>
    <row r="700" spans="1:21" ht="12.75">
      <c r="A700" s="88"/>
      <c r="B700" s="112"/>
      <c r="C700" s="112"/>
      <c r="D700" s="88"/>
      <c r="E700" s="112"/>
      <c r="F700" s="153"/>
      <c r="G700" s="154"/>
      <c r="H700" s="155"/>
      <c r="I700" s="156"/>
      <c r="J700" s="157"/>
      <c r="K700" s="157"/>
      <c r="L700" s="157"/>
      <c r="M700" s="152"/>
      <c r="N700" s="112"/>
      <c r="O700" s="153"/>
      <c r="P700" s="154"/>
      <c r="Q700" s="155"/>
      <c r="R700" s="158"/>
      <c r="S700" s="159"/>
      <c r="T700" s="160"/>
      <c r="U700" s="159"/>
    </row>
    <row r="701" spans="1:21" ht="12.75">
      <c r="A701" s="88"/>
      <c r="B701" s="112"/>
      <c r="C701" s="112"/>
      <c r="D701" s="88"/>
      <c r="E701" s="112"/>
      <c r="F701" s="153"/>
      <c r="G701" s="154"/>
      <c r="H701" s="155"/>
      <c r="I701" s="156"/>
      <c r="J701" s="157"/>
      <c r="K701" s="157"/>
      <c r="L701" s="157"/>
      <c r="M701" s="152"/>
      <c r="N701" s="112"/>
      <c r="O701" s="153"/>
      <c r="P701" s="154"/>
      <c r="Q701" s="155"/>
      <c r="R701" s="158"/>
      <c r="S701" s="159"/>
      <c r="T701" s="160"/>
      <c r="U701" s="159"/>
    </row>
    <row r="702" spans="1:21" ht="12.75">
      <c r="A702" s="88"/>
      <c r="B702" s="112"/>
      <c r="C702" s="112"/>
      <c r="D702" s="88"/>
      <c r="E702" s="112"/>
      <c r="F702" s="153"/>
      <c r="G702" s="154"/>
      <c r="H702" s="155"/>
      <c r="I702" s="156"/>
      <c r="J702" s="157"/>
      <c r="K702" s="157"/>
      <c r="L702" s="157"/>
      <c r="M702" s="152"/>
      <c r="N702" s="112"/>
      <c r="O702" s="153"/>
      <c r="P702" s="154"/>
      <c r="Q702" s="155"/>
      <c r="R702" s="158"/>
      <c r="S702" s="159"/>
      <c r="T702" s="160"/>
      <c r="U702" s="159"/>
    </row>
    <row r="703" spans="1:21" ht="12.75">
      <c r="A703" s="88"/>
      <c r="B703" s="112"/>
      <c r="C703" s="112"/>
      <c r="D703" s="88"/>
      <c r="E703" s="112"/>
      <c r="F703" s="153"/>
      <c r="G703" s="154"/>
      <c r="H703" s="155"/>
      <c r="I703" s="156"/>
      <c r="J703" s="157"/>
      <c r="K703" s="157"/>
      <c r="L703" s="157"/>
      <c r="M703" s="152"/>
      <c r="N703" s="112"/>
      <c r="O703" s="153"/>
      <c r="P703" s="154"/>
      <c r="Q703" s="155"/>
      <c r="R703" s="158"/>
      <c r="S703" s="159"/>
      <c r="T703" s="160"/>
      <c r="U703" s="159"/>
    </row>
    <row r="704" spans="1:21" ht="12.75">
      <c r="A704" s="88"/>
      <c r="B704" s="112"/>
      <c r="C704" s="112"/>
      <c r="D704" s="88"/>
      <c r="E704" s="112"/>
      <c r="F704" s="153"/>
      <c r="G704" s="154"/>
      <c r="H704" s="155"/>
      <c r="I704" s="156"/>
      <c r="J704" s="157"/>
      <c r="K704" s="157"/>
      <c r="L704" s="157"/>
      <c r="M704" s="152"/>
      <c r="N704" s="112"/>
      <c r="O704" s="153"/>
      <c r="P704" s="154"/>
      <c r="Q704" s="155"/>
      <c r="R704" s="158"/>
      <c r="S704" s="159"/>
      <c r="T704" s="160"/>
      <c r="U704" s="159"/>
    </row>
    <row r="705" spans="1:21" ht="12.75">
      <c r="A705" s="88"/>
      <c r="B705" s="112"/>
      <c r="C705" s="112"/>
      <c r="D705" s="88"/>
      <c r="E705" s="112"/>
      <c r="F705" s="153"/>
      <c r="G705" s="154"/>
      <c r="H705" s="155"/>
      <c r="I705" s="156"/>
      <c r="J705" s="157"/>
      <c r="K705" s="157"/>
      <c r="L705" s="157"/>
      <c r="M705" s="152"/>
      <c r="N705" s="112"/>
      <c r="O705" s="153"/>
      <c r="P705" s="154"/>
      <c r="Q705" s="155"/>
      <c r="R705" s="158"/>
      <c r="S705" s="159"/>
      <c r="T705" s="160"/>
      <c r="U705" s="159"/>
    </row>
    <row r="706" spans="1:21" ht="12.75">
      <c r="A706" s="88"/>
      <c r="B706" s="112"/>
      <c r="C706" s="112"/>
      <c r="D706" s="88"/>
      <c r="E706" s="112"/>
      <c r="F706" s="153"/>
      <c r="G706" s="154"/>
      <c r="H706" s="155"/>
      <c r="I706" s="156"/>
      <c r="J706" s="157"/>
      <c r="K706" s="157"/>
      <c r="L706" s="157"/>
      <c r="M706" s="152"/>
      <c r="N706" s="112"/>
      <c r="O706" s="153"/>
      <c r="P706" s="154"/>
      <c r="Q706" s="155"/>
      <c r="R706" s="158"/>
      <c r="S706" s="159"/>
      <c r="T706" s="160"/>
      <c r="U706" s="159"/>
    </row>
    <row r="707" spans="1:21" ht="12.75">
      <c r="A707" s="88"/>
      <c r="B707" s="112"/>
      <c r="C707" s="112"/>
      <c r="D707" s="88"/>
      <c r="E707" s="112"/>
      <c r="F707" s="153"/>
      <c r="G707" s="154"/>
      <c r="H707" s="155"/>
      <c r="I707" s="156"/>
      <c r="J707" s="157"/>
      <c r="K707" s="157"/>
      <c r="L707" s="157"/>
      <c r="M707" s="152"/>
      <c r="N707" s="112"/>
      <c r="O707" s="153"/>
      <c r="P707" s="154"/>
      <c r="Q707" s="155"/>
      <c r="R707" s="158"/>
      <c r="S707" s="159"/>
      <c r="T707" s="160"/>
      <c r="U707" s="159"/>
    </row>
    <row r="708" spans="1:21" ht="12.75">
      <c r="A708" s="88"/>
      <c r="B708" s="112"/>
      <c r="C708" s="112"/>
      <c r="D708" s="88"/>
      <c r="E708" s="112"/>
      <c r="F708" s="153"/>
      <c r="G708" s="154"/>
      <c r="H708" s="155"/>
      <c r="I708" s="156"/>
      <c r="J708" s="157"/>
      <c r="K708" s="157"/>
      <c r="L708" s="157"/>
      <c r="M708" s="152"/>
      <c r="N708" s="112"/>
      <c r="O708" s="153"/>
      <c r="P708" s="154"/>
      <c r="Q708" s="155"/>
      <c r="R708" s="158"/>
      <c r="S708" s="159"/>
      <c r="T708" s="160"/>
      <c r="U708" s="159"/>
    </row>
    <row r="709" spans="1:21" ht="12.75">
      <c r="A709" s="88"/>
      <c r="B709" s="112"/>
      <c r="C709" s="112"/>
      <c r="D709" s="88"/>
      <c r="E709" s="112"/>
      <c r="F709" s="153"/>
      <c r="G709" s="154"/>
      <c r="H709" s="155"/>
      <c r="I709" s="156"/>
      <c r="J709" s="157"/>
      <c r="K709" s="157"/>
      <c r="L709" s="157"/>
      <c r="M709" s="152"/>
      <c r="N709" s="112"/>
      <c r="O709" s="153"/>
      <c r="P709" s="154"/>
      <c r="Q709" s="155"/>
      <c r="R709" s="158"/>
      <c r="S709" s="159"/>
      <c r="T709" s="160"/>
      <c r="U709" s="159"/>
    </row>
    <row r="710" spans="1:21" ht="12.75">
      <c r="A710" s="88"/>
      <c r="B710" s="112"/>
      <c r="C710" s="112"/>
      <c r="D710" s="88"/>
      <c r="E710" s="112"/>
      <c r="F710" s="153"/>
      <c r="G710" s="154"/>
      <c r="H710" s="155"/>
      <c r="I710" s="156"/>
      <c r="J710" s="157"/>
      <c r="K710" s="157"/>
      <c r="L710" s="157"/>
      <c r="M710" s="152"/>
      <c r="N710" s="112"/>
      <c r="O710" s="153"/>
      <c r="P710" s="154"/>
      <c r="Q710" s="155"/>
      <c r="R710" s="158"/>
      <c r="S710" s="159"/>
      <c r="T710" s="160"/>
      <c r="U710" s="159"/>
    </row>
    <row r="711" spans="1:21" ht="12.75">
      <c r="A711" s="88"/>
      <c r="B711" s="112"/>
      <c r="C711" s="112"/>
      <c r="D711" s="88"/>
      <c r="E711" s="112"/>
      <c r="F711" s="153"/>
      <c r="G711" s="154"/>
      <c r="H711" s="155"/>
      <c r="I711" s="156"/>
      <c r="J711" s="157"/>
      <c r="K711" s="157"/>
      <c r="L711" s="157"/>
      <c r="M711" s="152"/>
      <c r="N711" s="112"/>
      <c r="O711" s="153"/>
      <c r="P711" s="154"/>
      <c r="Q711" s="155"/>
      <c r="R711" s="158"/>
      <c r="S711" s="159"/>
      <c r="T711" s="160"/>
      <c r="U711" s="159"/>
    </row>
    <row r="712" spans="1:21" ht="12.75">
      <c r="A712" s="88"/>
      <c r="B712" s="112"/>
      <c r="C712" s="112"/>
      <c r="D712" s="88"/>
      <c r="E712" s="112"/>
      <c r="F712" s="153"/>
      <c r="G712" s="154"/>
      <c r="H712" s="155"/>
      <c r="I712" s="156"/>
      <c r="J712" s="157"/>
      <c r="K712" s="157"/>
      <c r="L712" s="157"/>
      <c r="M712" s="152"/>
      <c r="N712" s="112"/>
      <c r="O712" s="153"/>
      <c r="P712" s="154"/>
      <c r="Q712" s="155"/>
      <c r="R712" s="158"/>
      <c r="S712" s="159"/>
      <c r="T712" s="160"/>
      <c r="U712" s="159"/>
    </row>
    <row r="713" spans="1:21" ht="12.75">
      <c r="A713" s="88"/>
      <c r="B713" s="112"/>
      <c r="C713" s="112"/>
      <c r="D713" s="88"/>
      <c r="E713" s="112"/>
      <c r="F713" s="153"/>
      <c r="G713" s="154"/>
      <c r="H713" s="155"/>
      <c r="I713" s="156"/>
      <c r="J713" s="157"/>
      <c r="K713" s="157"/>
      <c r="L713" s="157"/>
      <c r="M713" s="152"/>
      <c r="N713" s="112"/>
      <c r="O713" s="153"/>
      <c r="P713" s="154"/>
      <c r="Q713" s="155"/>
      <c r="R713" s="158"/>
      <c r="S713" s="159"/>
      <c r="T713" s="160"/>
      <c r="U713" s="159"/>
    </row>
    <row r="714" spans="1:21" ht="12.75">
      <c r="A714" s="88"/>
      <c r="B714" s="112"/>
      <c r="C714" s="112"/>
      <c r="D714" s="88"/>
      <c r="E714" s="112"/>
      <c r="F714" s="153"/>
      <c r="G714" s="154"/>
      <c r="H714" s="155"/>
      <c r="I714" s="156"/>
      <c r="J714" s="157"/>
      <c r="K714" s="157"/>
      <c r="L714" s="157"/>
      <c r="M714" s="152"/>
      <c r="N714" s="112"/>
      <c r="O714" s="153"/>
      <c r="P714" s="154"/>
      <c r="Q714" s="155"/>
      <c r="R714" s="158"/>
      <c r="S714" s="159"/>
      <c r="T714" s="160"/>
      <c r="U714" s="159"/>
    </row>
    <row r="715" spans="1:21" ht="12.75">
      <c r="A715" s="88"/>
      <c r="B715" s="112"/>
      <c r="C715" s="112"/>
      <c r="D715" s="88"/>
      <c r="E715" s="112"/>
      <c r="F715" s="153"/>
      <c r="G715" s="154"/>
      <c r="H715" s="155"/>
      <c r="I715" s="156"/>
      <c r="J715" s="157"/>
      <c r="K715" s="157"/>
      <c r="L715" s="157"/>
      <c r="M715" s="152"/>
      <c r="N715" s="112"/>
      <c r="O715" s="153"/>
      <c r="P715" s="154"/>
      <c r="Q715" s="155"/>
      <c r="R715" s="158"/>
      <c r="S715" s="159"/>
      <c r="T715" s="160"/>
      <c r="U715" s="159"/>
    </row>
    <row r="716" spans="1:21" ht="12.75">
      <c r="A716" s="88"/>
      <c r="B716" s="112"/>
      <c r="C716" s="112"/>
      <c r="D716" s="88"/>
      <c r="E716" s="112"/>
      <c r="F716" s="153"/>
      <c r="G716" s="154"/>
      <c r="H716" s="155"/>
      <c r="I716" s="156"/>
      <c r="J716" s="157"/>
      <c r="K716" s="157"/>
      <c r="L716" s="157"/>
      <c r="M716" s="152"/>
      <c r="N716" s="112"/>
      <c r="O716" s="153"/>
      <c r="P716" s="154"/>
      <c r="Q716" s="155"/>
      <c r="R716" s="158"/>
      <c r="S716" s="159"/>
      <c r="T716" s="160"/>
      <c r="U716" s="159"/>
    </row>
    <row r="717" spans="1:21" ht="12.75">
      <c r="A717" s="88"/>
      <c r="B717" s="112"/>
      <c r="C717" s="112"/>
      <c r="D717" s="88"/>
      <c r="E717" s="112"/>
      <c r="F717" s="153"/>
      <c r="G717" s="154"/>
      <c r="H717" s="155"/>
      <c r="I717" s="156"/>
      <c r="J717" s="157"/>
      <c r="K717" s="157"/>
      <c r="L717" s="157"/>
      <c r="M717" s="152"/>
      <c r="N717" s="112"/>
      <c r="O717" s="153"/>
      <c r="P717" s="154"/>
      <c r="Q717" s="155"/>
      <c r="R717" s="158"/>
      <c r="S717" s="159"/>
      <c r="T717" s="160"/>
      <c r="U717" s="159"/>
    </row>
    <row r="718" spans="1:21" ht="12.75">
      <c r="A718" s="88"/>
      <c r="B718" s="112"/>
      <c r="C718" s="112"/>
      <c r="D718" s="88"/>
      <c r="E718" s="112"/>
      <c r="F718" s="153"/>
      <c r="G718" s="154"/>
      <c r="H718" s="155"/>
      <c r="I718" s="156"/>
      <c r="J718" s="157"/>
      <c r="K718" s="157"/>
      <c r="L718" s="157"/>
      <c r="M718" s="152"/>
      <c r="N718" s="112"/>
      <c r="O718" s="153"/>
      <c r="P718" s="154"/>
      <c r="Q718" s="155"/>
      <c r="R718" s="158"/>
      <c r="S718" s="159"/>
      <c r="T718" s="160"/>
      <c r="U718" s="159"/>
    </row>
    <row r="719" spans="1:21" ht="12.75">
      <c r="A719" s="88"/>
      <c r="B719" s="112"/>
      <c r="C719" s="112"/>
      <c r="D719" s="88"/>
      <c r="E719" s="112"/>
      <c r="F719" s="153"/>
      <c r="G719" s="154"/>
      <c r="H719" s="155"/>
      <c r="I719" s="156"/>
      <c r="J719" s="157"/>
      <c r="K719" s="157"/>
      <c r="L719" s="157"/>
      <c r="M719" s="152"/>
      <c r="N719" s="112"/>
      <c r="O719" s="153"/>
      <c r="P719" s="154"/>
      <c r="Q719" s="155"/>
      <c r="R719" s="158"/>
      <c r="S719" s="159"/>
      <c r="T719" s="160"/>
      <c r="U719" s="159"/>
    </row>
    <row r="720" spans="1:21" ht="12.75">
      <c r="A720" s="88"/>
      <c r="B720" s="112"/>
      <c r="C720" s="112"/>
      <c r="D720" s="88"/>
      <c r="E720" s="112"/>
      <c r="F720" s="153"/>
      <c r="G720" s="154"/>
      <c r="H720" s="155"/>
      <c r="I720" s="156"/>
      <c r="J720" s="157"/>
      <c r="K720" s="157"/>
      <c r="L720" s="157"/>
      <c r="M720" s="152"/>
      <c r="N720" s="112"/>
      <c r="O720" s="153"/>
      <c r="P720" s="154"/>
      <c r="Q720" s="155"/>
      <c r="R720" s="158"/>
      <c r="S720" s="159"/>
      <c r="T720" s="160"/>
      <c r="U720" s="159"/>
    </row>
    <row r="721" spans="1:21" ht="12.75">
      <c r="A721" s="88"/>
      <c r="B721" s="112"/>
      <c r="C721" s="112"/>
      <c r="D721" s="88"/>
      <c r="E721" s="112"/>
      <c r="F721" s="153"/>
      <c r="G721" s="154"/>
      <c r="H721" s="155"/>
      <c r="I721" s="156"/>
      <c r="J721" s="157"/>
      <c r="K721" s="157"/>
      <c r="L721" s="157"/>
      <c r="M721" s="152"/>
      <c r="N721" s="112"/>
      <c r="O721" s="153"/>
      <c r="P721" s="154"/>
      <c r="Q721" s="155"/>
      <c r="R721" s="158"/>
      <c r="S721" s="159"/>
      <c r="T721" s="160"/>
      <c r="U721" s="159"/>
    </row>
    <row r="722" spans="1:21" ht="12.75">
      <c r="A722" s="88"/>
      <c r="B722" s="112"/>
      <c r="C722" s="112"/>
      <c r="D722" s="88"/>
      <c r="E722" s="112"/>
      <c r="F722" s="153"/>
      <c r="G722" s="154"/>
      <c r="H722" s="155"/>
      <c r="I722" s="156"/>
      <c r="J722" s="157"/>
      <c r="K722" s="157"/>
      <c r="L722" s="157"/>
      <c r="M722" s="152"/>
      <c r="N722" s="112"/>
      <c r="O722" s="153"/>
      <c r="P722" s="154"/>
      <c r="Q722" s="155"/>
      <c r="R722" s="158"/>
      <c r="S722" s="159"/>
      <c r="T722" s="160"/>
      <c r="U722" s="159"/>
    </row>
    <row r="723" spans="1:21" ht="12.75">
      <c r="A723" s="88"/>
      <c r="B723" s="112"/>
      <c r="C723" s="112"/>
      <c r="D723" s="88"/>
      <c r="E723" s="112"/>
      <c r="F723" s="153"/>
      <c r="G723" s="154"/>
      <c r="H723" s="155"/>
      <c r="I723" s="156"/>
      <c r="J723" s="157"/>
      <c r="K723" s="157"/>
      <c r="L723" s="157"/>
      <c r="M723" s="152"/>
      <c r="N723" s="112"/>
      <c r="O723" s="153"/>
      <c r="P723" s="154"/>
      <c r="Q723" s="155"/>
      <c r="R723" s="158"/>
      <c r="S723" s="159"/>
      <c r="T723" s="160"/>
      <c r="U723" s="159"/>
    </row>
    <row r="724" spans="1:21" ht="12.75">
      <c r="A724" s="88"/>
      <c r="B724" s="112"/>
      <c r="C724" s="112"/>
      <c r="D724" s="88"/>
      <c r="E724" s="112"/>
      <c r="F724" s="153"/>
      <c r="G724" s="154"/>
      <c r="H724" s="155"/>
      <c r="I724" s="156"/>
      <c r="J724" s="157"/>
      <c r="K724" s="157"/>
      <c r="L724" s="157"/>
      <c r="M724" s="152"/>
      <c r="N724" s="112"/>
      <c r="O724" s="153"/>
      <c r="P724" s="154"/>
      <c r="Q724" s="155"/>
      <c r="R724" s="158"/>
      <c r="S724" s="159"/>
      <c r="T724" s="160"/>
      <c r="U724" s="159"/>
    </row>
    <row r="725" spans="1:21" ht="12.75">
      <c r="A725" s="88"/>
      <c r="B725" s="112"/>
      <c r="C725" s="112"/>
      <c r="D725" s="88"/>
      <c r="E725" s="112"/>
      <c r="F725" s="153"/>
      <c r="G725" s="154"/>
      <c r="H725" s="155"/>
      <c r="I725" s="156"/>
      <c r="J725" s="157"/>
      <c r="K725" s="157"/>
      <c r="L725" s="157"/>
      <c r="M725" s="152"/>
      <c r="N725" s="112"/>
      <c r="O725" s="153"/>
      <c r="P725" s="154"/>
      <c r="Q725" s="155"/>
      <c r="R725" s="158"/>
      <c r="S725" s="159"/>
      <c r="T725" s="160"/>
      <c r="U725" s="159"/>
    </row>
    <row r="726" spans="1:21" ht="12.75">
      <c r="A726" s="88"/>
      <c r="B726" s="112"/>
      <c r="C726" s="112"/>
      <c r="D726" s="88"/>
      <c r="E726" s="112"/>
      <c r="F726" s="153"/>
      <c r="G726" s="154"/>
      <c r="H726" s="155"/>
      <c r="I726" s="156"/>
      <c r="J726" s="157"/>
      <c r="K726" s="157"/>
      <c r="L726" s="157"/>
      <c r="M726" s="152"/>
      <c r="N726" s="112"/>
      <c r="O726" s="153"/>
      <c r="P726" s="154"/>
      <c r="Q726" s="155"/>
      <c r="R726" s="158"/>
      <c r="S726" s="159"/>
      <c r="T726" s="160"/>
      <c r="U726" s="159"/>
    </row>
    <row r="727" spans="1:21" ht="12.75">
      <c r="A727" s="88"/>
      <c r="B727" s="112"/>
      <c r="C727" s="112"/>
      <c r="D727" s="88"/>
      <c r="E727" s="112"/>
      <c r="F727" s="153"/>
      <c r="G727" s="154"/>
      <c r="H727" s="155"/>
      <c r="I727" s="156"/>
      <c r="J727" s="157"/>
      <c r="K727" s="157"/>
      <c r="L727" s="157"/>
      <c r="M727" s="152"/>
      <c r="N727" s="112"/>
      <c r="O727" s="153"/>
      <c r="P727" s="154"/>
      <c r="Q727" s="155"/>
      <c r="R727" s="158"/>
      <c r="S727" s="159"/>
      <c r="T727" s="160"/>
      <c r="U727" s="159"/>
    </row>
    <row r="728" spans="1:21" ht="12.75">
      <c r="A728" s="88"/>
      <c r="B728" s="112"/>
      <c r="C728" s="112"/>
      <c r="D728" s="88"/>
      <c r="E728" s="112"/>
      <c r="F728" s="153"/>
      <c r="G728" s="154"/>
      <c r="H728" s="155"/>
      <c r="I728" s="156"/>
      <c r="J728" s="157"/>
      <c r="K728" s="157"/>
      <c r="L728" s="157"/>
      <c r="M728" s="152"/>
      <c r="N728" s="112"/>
      <c r="O728" s="153"/>
      <c r="P728" s="154"/>
      <c r="Q728" s="155"/>
      <c r="R728" s="158"/>
      <c r="S728" s="159"/>
      <c r="T728" s="160"/>
      <c r="U728" s="159"/>
    </row>
    <row r="729" spans="1:21" ht="12.75">
      <c r="A729" s="88"/>
      <c r="B729" s="112"/>
      <c r="C729" s="112"/>
      <c r="D729" s="88"/>
      <c r="E729" s="112"/>
      <c r="F729" s="153"/>
      <c r="G729" s="154"/>
      <c r="H729" s="155"/>
      <c r="I729" s="156"/>
      <c r="J729" s="157"/>
      <c r="K729" s="157"/>
      <c r="L729" s="157"/>
      <c r="M729" s="152"/>
      <c r="N729" s="112"/>
      <c r="O729" s="153"/>
      <c r="P729" s="154"/>
      <c r="Q729" s="155"/>
      <c r="R729" s="158"/>
      <c r="S729" s="159"/>
      <c r="T729" s="160"/>
      <c r="U729" s="159"/>
    </row>
    <row r="730" spans="1:21" ht="12.75">
      <c r="A730" s="88"/>
      <c r="B730" s="112"/>
      <c r="C730" s="112"/>
      <c r="D730" s="88"/>
      <c r="E730" s="112"/>
      <c r="F730" s="153"/>
      <c r="G730" s="154"/>
      <c r="H730" s="155"/>
      <c r="I730" s="156"/>
      <c r="J730" s="157"/>
      <c r="K730" s="157"/>
      <c r="L730" s="157"/>
      <c r="M730" s="152"/>
      <c r="N730" s="112"/>
      <c r="O730" s="153"/>
      <c r="P730" s="154"/>
      <c r="Q730" s="155"/>
      <c r="R730" s="158"/>
      <c r="S730" s="159"/>
      <c r="T730" s="160"/>
      <c r="U730" s="159"/>
    </row>
    <row r="731" spans="1:21" ht="12.75">
      <c r="A731" s="88"/>
      <c r="B731" s="112"/>
      <c r="C731" s="112"/>
      <c r="D731" s="88"/>
      <c r="E731" s="112"/>
      <c r="F731" s="153"/>
      <c r="G731" s="154"/>
      <c r="H731" s="155"/>
      <c r="I731" s="156"/>
      <c r="J731" s="157"/>
      <c r="K731" s="157"/>
      <c r="L731" s="157"/>
      <c r="M731" s="152"/>
      <c r="N731" s="112"/>
      <c r="O731" s="153"/>
      <c r="P731" s="154"/>
      <c r="Q731" s="155"/>
      <c r="R731" s="158"/>
      <c r="S731" s="159"/>
      <c r="T731" s="160"/>
      <c r="U731" s="159"/>
    </row>
    <row r="732" spans="1:21" ht="12.75">
      <c r="A732" s="88"/>
      <c r="B732" s="112"/>
      <c r="C732" s="112"/>
      <c r="D732" s="88"/>
      <c r="E732" s="112"/>
      <c r="F732" s="153"/>
      <c r="G732" s="154"/>
      <c r="H732" s="155"/>
      <c r="I732" s="156"/>
      <c r="J732" s="157"/>
      <c r="K732" s="157"/>
      <c r="L732" s="157"/>
      <c r="M732" s="152"/>
      <c r="N732" s="112"/>
      <c r="O732" s="153"/>
      <c r="P732" s="154"/>
      <c r="Q732" s="155"/>
      <c r="R732" s="158"/>
      <c r="S732" s="159"/>
      <c r="T732" s="160"/>
      <c r="U732" s="159"/>
    </row>
    <row r="733" spans="1:21" ht="12.75">
      <c r="A733" s="88"/>
      <c r="B733" s="112"/>
      <c r="C733" s="112"/>
      <c r="D733" s="88"/>
      <c r="E733" s="112"/>
      <c r="F733" s="153"/>
      <c r="G733" s="154"/>
      <c r="H733" s="155"/>
      <c r="I733" s="156"/>
      <c r="J733" s="157"/>
      <c r="K733" s="157"/>
      <c r="L733" s="157"/>
      <c r="M733" s="152"/>
      <c r="N733" s="112"/>
      <c r="O733" s="153"/>
      <c r="P733" s="154"/>
      <c r="Q733" s="155"/>
      <c r="R733" s="158"/>
      <c r="S733" s="159"/>
      <c r="T733" s="160"/>
      <c r="U733" s="159"/>
    </row>
    <row r="734" spans="1:21" ht="12.75">
      <c r="A734" s="88"/>
      <c r="B734" s="112"/>
      <c r="C734" s="112"/>
      <c r="D734" s="88"/>
      <c r="E734" s="112"/>
      <c r="F734" s="153"/>
      <c r="G734" s="154"/>
      <c r="H734" s="155"/>
      <c r="I734" s="156"/>
      <c r="J734" s="157"/>
      <c r="K734" s="157"/>
      <c r="L734" s="157"/>
      <c r="M734" s="152"/>
      <c r="N734" s="112"/>
      <c r="O734" s="153"/>
      <c r="P734" s="154"/>
      <c r="Q734" s="155"/>
      <c r="R734" s="158"/>
      <c r="S734" s="159"/>
      <c r="T734" s="160"/>
      <c r="U734" s="159"/>
    </row>
    <row r="735" spans="1:21" ht="12.75">
      <c r="A735" s="88"/>
      <c r="B735" s="112"/>
      <c r="C735" s="112"/>
      <c r="D735" s="88"/>
      <c r="E735" s="112"/>
      <c r="F735" s="153"/>
      <c r="G735" s="154"/>
      <c r="H735" s="155"/>
      <c r="I735" s="156"/>
      <c r="J735" s="157"/>
      <c r="K735" s="157"/>
      <c r="L735" s="157"/>
      <c r="M735" s="152"/>
      <c r="N735" s="112"/>
      <c r="O735" s="153"/>
      <c r="P735" s="154"/>
      <c r="Q735" s="155"/>
      <c r="R735" s="158"/>
      <c r="S735" s="159"/>
      <c r="T735" s="160"/>
      <c r="U735" s="159"/>
    </row>
    <row r="736" spans="1:21" ht="12.75">
      <c r="A736" s="88"/>
      <c r="B736" s="112"/>
      <c r="C736" s="112"/>
      <c r="D736" s="88"/>
      <c r="E736" s="112"/>
      <c r="F736" s="153"/>
      <c r="G736" s="154"/>
      <c r="H736" s="155"/>
      <c r="I736" s="156"/>
      <c r="J736" s="157"/>
      <c r="K736" s="157"/>
      <c r="L736" s="157"/>
      <c r="M736" s="152"/>
      <c r="N736" s="112"/>
      <c r="O736" s="153"/>
      <c r="P736" s="154"/>
      <c r="Q736" s="155"/>
      <c r="R736" s="158"/>
      <c r="S736" s="159"/>
      <c r="T736" s="160"/>
      <c r="U736" s="159"/>
    </row>
    <row r="737" spans="1:21" ht="12.75">
      <c r="A737" s="88"/>
      <c r="B737" s="112"/>
      <c r="C737" s="112"/>
      <c r="D737" s="88"/>
      <c r="E737" s="112"/>
      <c r="F737" s="153"/>
      <c r="G737" s="154"/>
      <c r="H737" s="155"/>
      <c r="I737" s="156"/>
      <c r="J737" s="157"/>
      <c r="K737" s="157"/>
      <c r="L737" s="157"/>
      <c r="M737" s="152"/>
      <c r="N737" s="112"/>
      <c r="O737" s="153"/>
      <c r="P737" s="154"/>
      <c r="Q737" s="155"/>
      <c r="R737" s="158"/>
      <c r="S737" s="159"/>
      <c r="T737" s="160"/>
      <c r="U737" s="159"/>
    </row>
    <row r="738" spans="1:21" ht="12.75">
      <c r="A738" s="88"/>
      <c r="B738" s="112"/>
      <c r="C738" s="112"/>
      <c r="D738" s="88"/>
      <c r="E738" s="112"/>
      <c r="F738" s="153"/>
      <c r="G738" s="154"/>
      <c r="H738" s="155"/>
      <c r="I738" s="156"/>
      <c r="J738" s="157"/>
      <c r="K738" s="157"/>
      <c r="L738" s="157"/>
      <c r="M738" s="152"/>
      <c r="N738" s="112"/>
      <c r="O738" s="153"/>
      <c r="P738" s="154"/>
      <c r="Q738" s="155"/>
      <c r="R738" s="158"/>
      <c r="S738" s="159"/>
      <c r="T738" s="160"/>
      <c r="U738" s="159"/>
    </row>
    <row r="739" spans="1:21" ht="12.75">
      <c r="A739" s="88"/>
      <c r="B739" s="112"/>
      <c r="C739" s="112"/>
      <c r="D739" s="88"/>
      <c r="E739" s="112"/>
      <c r="F739" s="153"/>
      <c r="G739" s="154"/>
      <c r="H739" s="155"/>
      <c r="I739" s="156"/>
      <c r="J739" s="157"/>
      <c r="K739" s="157"/>
      <c r="L739" s="157"/>
      <c r="M739" s="152"/>
      <c r="N739" s="112"/>
      <c r="O739" s="153"/>
      <c r="P739" s="154"/>
      <c r="Q739" s="155"/>
      <c r="R739" s="158"/>
      <c r="S739" s="159"/>
      <c r="T739" s="160"/>
      <c r="U739" s="159"/>
    </row>
    <row r="740" spans="1:21" ht="12.75">
      <c r="A740" s="88"/>
      <c r="B740" s="112"/>
      <c r="C740" s="112"/>
      <c r="D740" s="88"/>
      <c r="E740" s="112"/>
      <c r="F740" s="153"/>
      <c r="G740" s="154"/>
      <c r="H740" s="155"/>
      <c r="I740" s="156"/>
      <c r="J740" s="157"/>
      <c r="K740" s="157"/>
      <c r="L740" s="157"/>
      <c r="M740" s="152"/>
      <c r="N740" s="112"/>
      <c r="O740" s="153"/>
      <c r="P740" s="154"/>
      <c r="Q740" s="155"/>
      <c r="R740" s="158"/>
      <c r="S740" s="159"/>
      <c r="T740" s="160"/>
      <c r="U740" s="159"/>
    </row>
    <row r="741" spans="1:21" ht="12.75">
      <c r="A741" s="88"/>
      <c r="B741" s="112"/>
      <c r="C741" s="112"/>
      <c r="D741" s="88"/>
      <c r="E741" s="112"/>
      <c r="F741" s="153"/>
      <c r="G741" s="154"/>
      <c r="H741" s="155"/>
      <c r="I741" s="156"/>
      <c r="J741" s="157"/>
      <c r="K741" s="157"/>
      <c r="L741" s="157"/>
      <c r="M741" s="152"/>
      <c r="N741" s="112"/>
      <c r="O741" s="153"/>
      <c r="P741" s="154"/>
      <c r="Q741" s="155"/>
      <c r="R741" s="158"/>
      <c r="S741" s="159"/>
      <c r="T741" s="160"/>
      <c r="U741" s="159"/>
    </row>
    <row r="742" spans="1:21" ht="12.75">
      <c r="A742" s="88"/>
      <c r="B742" s="112"/>
      <c r="C742" s="112"/>
      <c r="D742" s="88"/>
      <c r="E742" s="112"/>
      <c r="F742" s="153"/>
      <c r="G742" s="154"/>
      <c r="H742" s="155"/>
      <c r="I742" s="156"/>
      <c r="J742" s="157"/>
      <c r="K742" s="157"/>
      <c r="L742" s="157"/>
      <c r="M742" s="152"/>
      <c r="N742" s="112"/>
      <c r="O742" s="153"/>
      <c r="P742" s="154"/>
      <c r="Q742" s="155"/>
      <c r="R742" s="158"/>
      <c r="S742" s="159"/>
      <c r="T742" s="160"/>
      <c r="U742" s="159"/>
    </row>
    <row r="743" spans="1:21" ht="12.75">
      <c r="A743" s="88"/>
      <c r="B743" s="112"/>
      <c r="C743" s="112"/>
      <c r="D743" s="88"/>
      <c r="E743" s="112"/>
      <c r="F743" s="153"/>
      <c r="G743" s="154"/>
      <c r="H743" s="155"/>
      <c r="I743" s="156"/>
      <c r="J743" s="157"/>
      <c r="K743" s="157"/>
      <c r="L743" s="157"/>
      <c r="M743" s="152"/>
      <c r="N743" s="112"/>
      <c r="O743" s="153"/>
      <c r="P743" s="154"/>
      <c r="Q743" s="155"/>
      <c r="R743" s="158"/>
      <c r="S743" s="159"/>
      <c r="T743" s="160"/>
      <c r="U743" s="159"/>
    </row>
    <row r="744" spans="1:21" ht="12.75">
      <c r="A744" s="88"/>
      <c r="B744" s="112"/>
      <c r="C744" s="112"/>
      <c r="D744" s="88"/>
      <c r="E744" s="112"/>
      <c r="F744" s="153"/>
      <c r="G744" s="154"/>
      <c r="H744" s="155"/>
      <c r="I744" s="156"/>
      <c r="J744" s="157"/>
      <c r="K744" s="157"/>
      <c r="L744" s="157"/>
      <c r="M744" s="152"/>
      <c r="N744" s="112"/>
      <c r="O744" s="153"/>
      <c r="P744" s="154"/>
      <c r="Q744" s="155"/>
      <c r="R744" s="158"/>
      <c r="S744" s="159"/>
      <c r="T744" s="160"/>
      <c r="U744" s="159"/>
    </row>
    <row r="745" spans="1:21" ht="12.75">
      <c r="A745" s="88"/>
      <c r="B745" s="112"/>
      <c r="C745" s="112"/>
      <c r="D745" s="88"/>
      <c r="E745" s="112"/>
      <c r="F745" s="153"/>
      <c r="G745" s="154"/>
      <c r="H745" s="155"/>
      <c r="I745" s="156"/>
      <c r="J745" s="157"/>
      <c r="K745" s="157"/>
      <c r="L745" s="157"/>
      <c r="M745" s="152"/>
      <c r="N745" s="112"/>
      <c r="O745" s="153"/>
      <c r="P745" s="154"/>
      <c r="Q745" s="155"/>
      <c r="R745" s="158"/>
      <c r="S745" s="159"/>
      <c r="T745" s="160"/>
      <c r="U745" s="159"/>
    </row>
    <row r="746" spans="1:21" ht="12.75">
      <c r="A746" s="88"/>
      <c r="B746" s="112"/>
      <c r="C746" s="112"/>
      <c r="D746" s="88"/>
      <c r="E746" s="112"/>
      <c r="F746" s="153"/>
      <c r="G746" s="154"/>
      <c r="H746" s="155"/>
      <c r="I746" s="156"/>
      <c r="J746" s="157"/>
      <c r="K746" s="157"/>
      <c r="L746" s="157"/>
      <c r="M746" s="152"/>
      <c r="N746" s="112"/>
      <c r="O746" s="153"/>
      <c r="P746" s="154"/>
      <c r="Q746" s="155"/>
      <c r="R746" s="158"/>
      <c r="S746" s="159"/>
      <c r="T746" s="160"/>
      <c r="U746" s="159"/>
    </row>
    <row r="747" spans="1:21" ht="12.75">
      <c r="A747" s="88"/>
      <c r="B747" s="112"/>
      <c r="C747" s="112"/>
      <c r="D747" s="88"/>
      <c r="E747" s="112"/>
      <c r="F747" s="153"/>
      <c r="G747" s="154"/>
      <c r="H747" s="155"/>
      <c r="I747" s="156"/>
      <c r="J747" s="157"/>
      <c r="K747" s="157"/>
      <c r="L747" s="157"/>
      <c r="M747" s="152"/>
      <c r="N747" s="112"/>
      <c r="O747" s="153"/>
      <c r="P747" s="154"/>
      <c r="Q747" s="155"/>
      <c r="R747" s="158"/>
      <c r="S747" s="159"/>
      <c r="T747" s="160"/>
      <c r="U747" s="159"/>
    </row>
    <row r="748" spans="1:21" ht="12.75">
      <c r="A748" s="88"/>
      <c r="B748" s="112"/>
      <c r="C748" s="112"/>
      <c r="D748" s="88"/>
      <c r="E748" s="112"/>
      <c r="F748" s="153"/>
      <c r="G748" s="154"/>
      <c r="H748" s="155"/>
      <c r="I748" s="156"/>
      <c r="J748" s="157"/>
      <c r="K748" s="157"/>
      <c r="L748" s="157"/>
      <c r="M748" s="152"/>
      <c r="N748" s="112"/>
      <c r="O748" s="153"/>
      <c r="P748" s="154"/>
      <c r="Q748" s="155"/>
      <c r="R748" s="158"/>
      <c r="S748" s="159"/>
      <c r="T748" s="160"/>
      <c r="U748" s="159"/>
    </row>
    <row r="749" spans="1:21" ht="12.75">
      <c r="A749" s="88"/>
      <c r="B749" s="112"/>
      <c r="C749" s="112"/>
      <c r="D749" s="88"/>
      <c r="E749" s="112"/>
      <c r="F749" s="153"/>
      <c r="G749" s="154"/>
      <c r="H749" s="155"/>
      <c r="I749" s="156"/>
      <c r="J749" s="157"/>
      <c r="K749" s="157"/>
      <c r="L749" s="157"/>
      <c r="M749" s="152"/>
      <c r="N749" s="112"/>
      <c r="O749" s="153"/>
      <c r="P749" s="154"/>
      <c r="Q749" s="155"/>
      <c r="R749" s="158"/>
      <c r="S749" s="159"/>
      <c r="T749" s="160"/>
      <c r="U749" s="159"/>
    </row>
    <row r="750" spans="1:21" ht="12.75">
      <c r="A750" s="88"/>
      <c r="B750" s="112"/>
      <c r="C750" s="112"/>
      <c r="D750" s="88"/>
      <c r="E750" s="112"/>
      <c r="F750" s="153"/>
      <c r="G750" s="154"/>
      <c r="H750" s="155"/>
      <c r="I750" s="156"/>
      <c r="J750" s="157"/>
      <c r="K750" s="157"/>
      <c r="L750" s="157"/>
      <c r="M750" s="152"/>
      <c r="N750" s="112"/>
      <c r="O750" s="153"/>
      <c r="P750" s="154"/>
      <c r="Q750" s="155"/>
      <c r="R750" s="158"/>
      <c r="S750" s="159"/>
      <c r="T750" s="160"/>
      <c r="U750" s="159"/>
    </row>
    <row r="751" spans="1:21" ht="12.75">
      <c r="A751" s="88"/>
      <c r="B751" s="112"/>
      <c r="C751" s="112"/>
      <c r="D751" s="88"/>
      <c r="E751" s="112"/>
      <c r="F751" s="153"/>
      <c r="G751" s="154"/>
      <c r="H751" s="155"/>
      <c r="I751" s="156"/>
      <c r="J751" s="157"/>
      <c r="K751" s="157"/>
      <c r="L751" s="157"/>
      <c r="M751" s="152"/>
      <c r="N751" s="112"/>
      <c r="O751" s="153"/>
      <c r="P751" s="154"/>
      <c r="Q751" s="155"/>
      <c r="R751" s="158"/>
      <c r="S751" s="159"/>
      <c r="T751" s="160"/>
      <c r="U751" s="159"/>
    </row>
    <row r="752" spans="1:21" ht="12.75">
      <c r="A752" s="88"/>
      <c r="B752" s="112"/>
      <c r="C752" s="112"/>
      <c r="D752" s="88"/>
      <c r="E752" s="112"/>
      <c r="F752" s="153"/>
      <c r="G752" s="154"/>
      <c r="H752" s="155"/>
      <c r="I752" s="156"/>
      <c r="J752" s="157"/>
      <c r="K752" s="157"/>
      <c r="L752" s="157"/>
      <c r="M752" s="152"/>
      <c r="N752" s="112"/>
      <c r="O752" s="153"/>
      <c r="P752" s="154"/>
      <c r="Q752" s="155"/>
      <c r="R752" s="158"/>
      <c r="S752" s="159"/>
      <c r="T752" s="160"/>
      <c r="U752" s="159"/>
    </row>
    <row r="753" spans="1:21" ht="12.75">
      <c r="A753" s="88"/>
      <c r="B753" s="112"/>
      <c r="C753" s="112"/>
      <c r="D753" s="88"/>
      <c r="E753" s="112"/>
      <c r="F753" s="153"/>
      <c r="G753" s="154"/>
      <c r="H753" s="155"/>
      <c r="I753" s="156"/>
      <c r="J753" s="157"/>
      <c r="K753" s="157"/>
      <c r="L753" s="157"/>
      <c r="M753" s="152"/>
      <c r="N753" s="112"/>
      <c r="O753" s="153"/>
      <c r="P753" s="154"/>
      <c r="Q753" s="155"/>
      <c r="R753" s="158"/>
      <c r="S753" s="159"/>
      <c r="T753" s="160"/>
      <c r="U753" s="159"/>
    </row>
    <row r="754" spans="1:21" ht="12.75">
      <c r="A754" s="88"/>
      <c r="B754" s="112"/>
      <c r="C754" s="112"/>
      <c r="D754" s="88"/>
      <c r="E754" s="112"/>
      <c r="F754" s="153"/>
      <c r="G754" s="154"/>
      <c r="H754" s="155"/>
      <c r="I754" s="156"/>
      <c r="J754" s="157"/>
      <c r="K754" s="157"/>
      <c r="L754" s="157"/>
      <c r="M754" s="152"/>
      <c r="N754" s="112"/>
      <c r="O754" s="153"/>
      <c r="P754" s="154"/>
      <c r="Q754" s="155"/>
      <c r="R754" s="158"/>
      <c r="S754" s="159"/>
      <c r="T754" s="160"/>
      <c r="U754" s="159"/>
    </row>
    <row r="755" spans="1:21" ht="12.75">
      <c r="A755" s="88"/>
      <c r="B755" s="112"/>
      <c r="C755" s="112"/>
      <c r="D755" s="88"/>
      <c r="E755" s="112"/>
      <c r="F755" s="153"/>
      <c r="G755" s="154"/>
      <c r="H755" s="155"/>
      <c r="I755" s="156"/>
      <c r="J755" s="157"/>
      <c r="K755" s="157"/>
      <c r="L755" s="157"/>
      <c r="M755" s="152"/>
      <c r="N755" s="112"/>
      <c r="O755" s="153"/>
      <c r="P755" s="154"/>
      <c r="Q755" s="155"/>
      <c r="R755" s="158"/>
      <c r="S755" s="159"/>
      <c r="T755" s="160"/>
      <c r="U755" s="159"/>
    </row>
    <row r="756" spans="1:21" ht="12.75">
      <c r="A756" s="88"/>
      <c r="B756" s="112"/>
      <c r="C756" s="112"/>
      <c r="D756" s="88"/>
      <c r="E756" s="112"/>
      <c r="F756" s="153"/>
      <c r="G756" s="154"/>
      <c r="H756" s="155"/>
      <c r="I756" s="156"/>
      <c r="J756" s="157"/>
      <c r="K756" s="157"/>
      <c r="L756" s="157"/>
      <c r="M756" s="152"/>
      <c r="N756" s="112"/>
      <c r="O756" s="153"/>
      <c r="P756" s="154"/>
      <c r="Q756" s="155"/>
      <c r="R756" s="158"/>
      <c r="S756" s="159"/>
      <c r="T756" s="160"/>
      <c r="U756" s="159"/>
    </row>
    <row r="757" spans="1:21" ht="12.75">
      <c r="A757" s="88"/>
      <c r="B757" s="112"/>
      <c r="C757" s="112"/>
      <c r="D757" s="88"/>
      <c r="E757" s="112"/>
      <c r="F757" s="153"/>
      <c r="G757" s="154"/>
      <c r="H757" s="155"/>
      <c r="I757" s="156"/>
      <c r="J757" s="157"/>
      <c r="K757" s="157"/>
      <c r="L757" s="157"/>
      <c r="M757" s="152"/>
      <c r="N757" s="112"/>
      <c r="O757" s="153"/>
      <c r="P757" s="154"/>
      <c r="Q757" s="155"/>
      <c r="R757" s="158"/>
      <c r="S757" s="159"/>
      <c r="T757" s="160"/>
      <c r="U757" s="159"/>
    </row>
    <row r="758" spans="1:21" ht="12.75">
      <c r="A758" s="88"/>
      <c r="B758" s="112"/>
      <c r="C758" s="112"/>
      <c r="D758" s="88"/>
      <c r="E758" s="112"/>
      <c r="F758" s="153"/>
      <c r="G758" s="154"/>
      <c r="H758" s="155"/>
      <c r="I758" s="156"/>
      <c r="J758" s="157"/>
      <c r="K758" s="157"/>
      <c r="L758" s="157"/>
      <c r="M758" s="152"/>
      <c r="N758" s="112"/>
      <c r="O758" s="153"/>
      <c r="P758" s="154"/>
      <c r="Q758" s="155"/>
      <c r="R758" s="158"/>
      <c r="S758" s="159"/>
      <c r="T758" s="160"/>
      <c r="U758" s="159"/>
    </row>
    <row r="759" spans="1:21" ht="12.75">
      <c r="A759" s="88"/>
      <c r="B759" s="112"/>
      <c r="C759" s="112"/>
      <c r="D759" s="88"/>
      <c r="E759" s="112"/>
      <c r="F759" s="153"/>
      <c r="G759" s="154"/>
      <c r="H759" s="155"/>
      <c r="I759" s="156"/>
      <c r="J759" s="157"/>
      <c r="K759" s="157"/>
      <c r="L759" s="157"/>
      <c r="M759" s="152"/>
      <c r="N759" s="112"/>
      <c r="O759" s="153"/>
      <c r="P759" s="154"/>
      <c r="Q759" s="155"/>
      <c r="R759" s="158"/>
      <c r="S759" s="159"/>
      <c r="T759" s="160"/>
      <c r="U759" s="159"/>
    </row>
    <row r="760" spans="1:21" ht="12.75">
      <c r="A760" s="88"/>
      <c r="B760" s="112"/>
      <c r="C760" s="112"/>
      <c r="D760" s="88"/>
      <c r="E760" s="112"/>
      <c r="F760" s="153"/>
      <c r="G760" s="154"/>
      <c r="H760" s="155"/>
      <c r="I760" s="156"/>
      <c r="J760" s="157"/>
      <c r="K760" s="157"/>
      <c r="L760" s="157"/>
      <c r="M760" s="152"/>
      <c r="N760" s="112"/>
      <c r="O760" s="153"/>
      <c r="P760" s="154"/>
      <c r="Q760" s="155"/>
      <c r="R760" s="158"/>
      <c r="S760" s="159"/>
      <c r="T760" s="160"/>
      <c r="U760" s="159"/>
    </row>
    <row r="761" spans="1:21" ht="12.75">
      <c r="A761" s="88"/>
      <c r="B761" s="112"/>
      <c r="C761" s="112"/>
      <c r="D761" s="88"/>
      <c r="E761" s="112"/>
      <c r="F761" s="153"/>
      <c r="G761" s="154"/>
      <c r="H761" s="155"/>
      <c r="I761" s="156"/>
      <c r="J761" s="157"/>
      <c r="K761" s="157"/>
      <c r="L761" s="157"/>
      <c r="M761" s="152"/>
      <c r="N761" s="112"/>
      <c r="O761" s="153"/>
      <c r="P761" s="154"/>
      <c r="Q761" s="155"/>
      <c r="R761" s="158"/>
      <c r="S761" s="159"/>
      <c r="T761" s="160"/>
      <c r="U761" s="159"/>
    </row>
    <row r="762" spans="1:21" ht="12.75">
      <c r="A762" s="88"/>
      <c r="B762" s="112"/>
      <c r="C762" s="112"/>
      <c r="D762" s="88"/>
      <c r="E762" s="112"/>
      <c r="F762" s="153"/>
      <c r="G762" s="154"/>
      <c r="H762" s="155"/>
      <c r="I762" s="156"/>
      <c r="J762" s="157"/>
      <c r="K762" s="157"/>
      <c r="L762" s="157"/>
      <c r="M762" s="152"/>
      <c r="N762" s="112"/>
      <c r="O762" s="153"/>
      <c r="P762" s="154"/>
      <c r="Q762" s="155"/>
      <c r="R762" s="158"/>
      <c r="S762" s="159"/>
      <c r="T762" s="160"/>
      <c r="U762" s="159"/>
    </row>
    <row r="763" spans="1:21" ht="12.75">
      <c r="A763" s="88"/>
      <c r="B763" s="112"/>
      <c r="C763" s="112"/>
      <c r="D763" s="88"/>
      <c r="E763" s="112"/>
      <c r="F763" s="153"/>
      <c r="G763" s="154"/>
      <c r="H763" s="155"/>
      <c r="I763" s="156"/>
      <c r="J763" s="157"/>
      <c r="K763" s="157"/>
      <c r="L763" s="157"/>
      <c r="M763" s="152"/>
      <c r="N763" s="112"/>
      <c r="O763" s="153"/>
      <c r="P763" s="154"/>
      <c r="Q763" s="155"/>
      <c r="R763" s="158"/>
      <c r="S763" s="159"/>
      <c r="T763" s="160"/>
      <c r="U763" s="159"/>
    </row>
    <row r="764" spans="1:21" ht="12.75">
      <c r="A764" s="88"/>
      <c r="B764" s="112"/>
      <c r="C764" s="112"/>
      <c r="D764" s="88"/>
      <c r="E764" s="112"/>
      <c r="F764" s="153"/>
      <c r="G764" s="154"/>
      <c r="H764" s="155"/>
      <c r="I764" s="156"/>
      <c r="J764" s="157"/>
      <c r="K764" s="157"/>
      <c r="L764" s="157"/>
      <c r="M764" s="152"/>
      <c r="N764" s="112"/>
      <c r="O764" s="153"/>
      <c r="P764" s="154"/>
      <c r="Q764" s="155"/>
      <c r="R764" s="158"/>
      <c r="S764" s="159"/>
      <c r="T764" s="160"/>
      <c r="U764" s="159"/>
    </row>
    <row r="765" spans="1:21" ht="12.75">
      <c r="A765" s="88"/>
      <c r="B765" s="112"/>
      <c r="C765" s="112"/>
      <c r="D765" s="88"/>
      <c r="E765" s="112"/>
      <c r="F765" s="153"/>
      <c r="G765" s="154"/>
      <c r="H765" s="155"/>
      <c r="I765" s="156"/>
      <c r="J765" s="157"/>
      <c r="K765" s="157"/>
      <c r="L765" s="157"/>
      <c r="M765" s="152"/>
      <c r="N765" s="112"/>
      <c r="O765" s="153"/>
      <c r="P765" s="154"/>
      <c r="Q765" s="155"/>
      <c r="R765" s="158"/>
      <c r="S765" s="159"/>
      <c r="T765" s="160"/>
      <c r="U765" s="159"/>
    </row>
    <row r="766" spans="1:21" ht="12.75">
      <c r="A766" s="88"/>
      <c r="B766" s="112"/>
      <c r="C766" s="112"/>
      <c r="D766" s="88"/>
      <c r="E766" s="112"/>
      <c r="F766" s="153"/>
      <c r="G766" s="154"/>
      <c r="H766" s="155"/>
      <c r="I766" s="156"/>
      <c r="J766" s="157"/>
      <c r="K766" s="157"/>
      <c r="L766" s="157"/>
      <c r="M766" s="152"/>
      <c r="N766" s="112"/>
      <c r="O766" s="153"/>
      <c r="P766" s="154"/>
      <c r="Q766" s="155"/>
      <c r="R766" s="158"/>
      <c r="S766" s="159"/>
      <c r="T766" s="160"/>
      <c r="U766" s="159"/>
    </row>
    <row r="767" spans="1:21" ht="12.75">
      <c r="A767" s="88"/>
      <c r="B767" s="112"/>
      <c r="C767" s="112"/>
      <c r="D767" s="88"/>
      <c r="E767" s="112"/>
      <c r="F767" s="153"/>
      <c r="G767" s="154"/>
      <c r="H767" s="155"/>
      <c r="I767" s="156"/>
      <c r="J767" s="157"/>
      <c r="K767" s="157"/>
      <c r="L767" s="157"/>
      <c r="M767" s="152"/>
      <c r="N767" s="112"/>
      <c r="O767" s="153"/>
      <c r="P767" s="154"/>
      <c r="Q767" s="155"/>
      <c r="R767" s="158"/>
      <c r="S767" s="159"/>
      <c r="T767" s="160"/>
      <c r="U767" s="159"/>
    </row>
    <row r="768" spans="1:21" ht="12.75">
      <c r="A768" s="88"/>
      <c r="B768" s="112"/>
      <c r="C768" s="112"/>
      <c r="D768" s="88"/>
      <c r="E768" s="112"/>
      <c r="F768" s="153"/>
      <c r="G768" s="154"/>
      <c r="H768" s="155"/>
      <c r="I768" s="156"/>
      <c r="J768" s="157"/>
      <c r="K768" s="157"/>
      <c r="L768" s="157"/>
      <c r="M768" s="152"/>
      <c r="N768" s="112"/>
      <c r="O768" s="153"/>
      <c r="P768" s="154"/>
      <c r="Q768" s="155"/>
      <c r="R768" s="158"/>
      <c r="S768" s="159"/>
      <c r="T768" s="160"/>
      <c r="U768" s="159"/>
    </row>
    <row r="769" spans="1:21" ht="12.75">
      <c r="A769" s="88"/>
      <c r="B769" s="112"/>
      <c r="C769" s="112"/>
      <c r="D769" s="88"/>
      <c r="E769" s="112"/>
      <c r="F769" s="153"/>
      <c r="G769" s="154"/>
      <c r="H769" s="155"/>
      <c r="I769" s="156"/>
      <c r="J769" s="157"/>
      <c r="K769" s="157"/>
      <c r="L769" s="157"/>
      <c r="M769" s="152"/>
      <c r="N769" s="112"/>
      <c r="O769" s="153"/>
      <c r="P769" s="154"/>
      <c r="Q769" s="155"/>
      <c r="R769" s="158"/>
      <c r="S769" s="159"/>
      <c r="T769" s="160"/>
      <c r="U769" s="159"/>
    </row>
    <row r="770" spans="1:21" ht="12.75">
      <c r="A770" s="88"/>
      <c r="B770" s="112"/>
      <c r="C770" s="112"/>
      <c r="D770" s="88"/>
      <c r="E770" s="112"/>
      <c r="F770" s="153"/>
      <c r="G770" s="154"/>
      <c r="H770" s="155"/>
      <c r="I770" s="156"/>
      <c r="J770" s="157"/>
      <c r="K770" s="157"/>
      <c r="L770" s="157"/>
      <c r="M770" s="152"/>
      <c r="N770" s="112"/>
      <c r="O770" s="153"/>
      <c r="P770" s="154"/>
      <c r="Q770" s="155"/>
      <c r="R770" s="158"/>
      <c r="S770" s="159"/>
      <c r="T770" s="160"/>
      <c r="U770" s="159"/>
    </row>
    <row r="771" spans="1:21" ht="12.75">
      <c r="A771" s="88"/>
      <c r="B771" s="112"/>
      <c r="C771" s="112"/>
      <c r="D771" s="88"/>
      <c r="E771" s="112"/>
      <c r="F771" s="153"/>
      <c r="G771" s="154"/>
      <c r="H771" s="155"/>
      <c r="I771" s="156"/>
      <c r="J771" s="157"/>
      <c r="K771" s="157"/>
      <c r="L771" s="157"/>
      <c r="M771" s="152"/>
      <c r="N771" s="112"/>
      <c r="O771" s="153"/>
      <c r="P771" s="154"/>
      <c r="Q771" s="155"/>
      <c r="R771" s="158"/>
      <c r="S771" s="159"/>
      <c r="T771" s="160"/>
      <c r="U771" s="159"/>
    </row>
    <row r="772" spans="1:21" ht="12.75">
      <c r="A772" s="88"/>
      <c r="B772" s="112"/>
      <c r="C772" s="112"/>
      <c r="D772" s="88"/>
      <c r="E772" s="112"/>
      <c r="F772" s="153"/>
      <c r="G772" s="154"/>
      <c r="H772" s="155"/>
      <c r="I772" s="156"/>
      <c r="J772" s="157"/>
      <c r="K772" s="157"/>
      <c r="L772" s="157"/>
      <c r="M772" s="152"/>
      <c r="N772" s="112"/>
      <c r="O772" s="153"/>
      <c r="P772" s="154"/>
      <c r="Q772" s="155"/>
      <c r="R772" s="158"/>
      <c r="S772" s="159"/>
      <c r="T772" s="160"/>
      <c r="U772" s="159"/>
    </row>
    <row r="773" spans="1:21" ht="12.75">
      <c r="A773" s="88"/>
      <c r="B773" s="112"/>
      <c r="C773" s="112"/>
      <c r="D773" s="88"/>
      <c r="E773" s="112"/>
      <c r="F773" s="153"/>
      <c r="G773" s="154"/>
      <c r="H773" s="155"/>
      <c r="I773" s="156"/>
      <c r="J773" s="157"/>
      <c r="K773" s="157"/>
      <c r="L773" s="157"/>
      <c r="M773" s="152"/>
      <c r="N773" s="112"/>
      <c r="O773" s="153"/>
      <c r="P773" s="154"/>
      <c r="Q773" s="155"/>
      <c r="R773" s="158"/>
      <c r="S773" s="159"/>
      <c r="T773" s="160"/>
      <c r="U773" s="159"/>
    </row>
    <row r="774" spans="1:21" ht="12.75">
      <c r="A774" s="88"/>
      <c r="B774" s="112"/>
      <c r="C774" s="112"/>
      <c r="D774" s="88"/>
      <c r="E774" s="112"/>
      <c r="F774" s="153"/>
      <c r="G774" s="154"/>
      <c r="H774" s="155"/>
      <c r="I774" s="156"/>
      <c r="J774" s="157"/>
      <c r="K774" s="157"/>
      <c r="L774" s="157"/>
      <c r="M774" s="152"/>
      <c r="N774" s="112"/>
      <c r="O774" s="153"/>
      <c r="P774" s="154"/>
      <c r="Q774" s="155"/>
      <c r="R774" s="158"/>
      <c r="S774" s="159"/>
      <c r="T774" s="160"/>
      <c r="U774" s="159"/>
    </row>
    <row r="775" spans="1:21" ht="12.75">
      <c r="A775" s="88"/>
      <c r="B775" s="112"/>
      <c r="C775" s="112"/>
      <c r="D775" s="88"/>
      <c r="E775" s="112"/>
      <c r="F775" s="153"/>
      <c r="G775" s="154"/>
      <c r="H775" s="155"/>
      <c r="I775" s="156"/>
      <c r="J775" s="157"/>
      <c r="K775" s="157"/>
      <c r="L775" s="157"/>
      <c r="M775" s="152"/>
      <c r="N775" s="112"/>
      <c r="O775" s="153"/>
      <c r="P775" s="154"/>
      <c r="Q775" s="155"/>
      <c r="R775" s="158"/>
      <c r="S775" s="159"/>
      <c r="T775" s="160"/>
      <c r="U775" s="159"/>
    </row>
    <row r="776" spans="1:21" ht="12.75">
      <c r="A776" s="88"/>
      <c r="B776" s="112"/>
      <c r="C776" s="112"/>
      <c r="D776" s="88"/>
      <c r="E776" s="112"/>
      <c r="F776" s="153"/>
      <c r="G776" s="154"/>
      <c r="H776" s="155"/>
      <c r="I776" s="156"/>
      <c r="J776" s="157"/>
      <c r="K776" s="157"/>
      <c r="L776" s="157"/>
      <c r="M776" s="152"/>
      <c r="N776" s="112"/>
      <c r="O776" s="153"/>
      <c r="P776" s="154"/>
      <c r="Q776" s="155"/>
      <c r="R776" s="158"/>
      <c r="S776" s="159"/>
      <c r="T776" s="160"/>
      <c r="U776" s="159"/>
    </row>
    <row r="777" spans="1:21" ht="12.75">
      <c r="A777" s="88"/>
      <c r="B777" s="112"/>
      <c r="C777" s="112"/>
      <c r="D777" s="88"/>
      <c r="E777" s="112"/>
      <c r="F777" s="153"/>
      <c r="G777" s="154"/>
      <c r="H777" s="155"/>
      <c r="I777" s="156"/>
      <c r="J777" s="157"/>
      <c r="K777" s="157"/>
      <c r="L777" s="157"/>
      <c r="M777" s="152"/>
      <c r="N777" s="112"/>
      <c r="O777" s="153"/>
      <c r="P777" s="154"/>
      <c r="Q777" s="155"/>
      <c r="R777" s="158"/>
      <c r="S777" s="159"/>
      <c r="T777" s="160"/>
      <c r="U777" s="159"/>
    </row>
    <row r="778" spans="1:21" ht="12.75">
      <c r="A778" s="88"/>
      <c r="B778" s="112"/>
      <c r="C778" s="112"/>
      <c r="D778" s="88"/>
      <c r="E778" s="112"/>
      <c r="F778" s="153"/>
      <c r="G778" s="154"/>
      <c r="H778" s="155"/>
      <c r="I778" s="156"/>
      <c r="J778" s="157"/>
      <c r="K778" s="157"/>
      <c r="L778" s="157"/>
      <c r="M778" s="152"/>
      <c r="N778" s="112"/>
      <c r="O778" s="153"/>
      <c r="P778" s="154"/>
      <c r="Q778" s="155"/>
      <c r="R778" s="158"/>
      <c r="S778" s="159"/>
      <c r="T778" s="160"/>
      <c r="U778" s="159"/>
    </row>
    <row r="779" spans="1:21" ht="12.75">
      <c r="A779" s="88"/>
      <c r="B779" s="112"/>
      <c r="C779" s="112"/>
      <c r="D779" s="88"/>
      <c r="E779" s="112"/>
      <c r="F779" s="153"/>
      <c r="G779" s="154"/>
      <c r="H779" s="155"/>
      <c r="I779" s="156"/>
      <c r="J779" s="157"/>
      <c r="K779" s="157"/>
      <c r="L779" s="157"/>
      <c r="M779" s="152"/>
      <c r="N779" s="112"/>
      <c r="O779" s="153"/>
      <c r="P779" s="154"/>
      <c r="Q779" s="155"/>
      <c r="R779" s="158"/>
      <c r="S779" s="159"/>
      <c r="T779" s="160"/>
      <c r="U779" s="159"/>
    </row>
    <row r="780" spans="1:21" ht="12.75">
      <c r="A780" s="88"/>
      <c r="B780" s="112"/>
      <c r="C780" s="112"/>
      <c r="D780" s="88"/>
      <c r="E780" s="112"/>
      <c r="F780" s="153"/>
      <c r="G780" s="154"/>
      <c r="H780" s="155"/>
      <c r="I780" s="156"/>
      <c r="J780" s="157"/>
      <c r="K780" s="157"/>
      <c r="L780" s="157"/>
      <c r="M780" s="152"/>
      <c r="N780" s="112"/>
      <c r="O780" s="153"/>
      <c r="P780" s="154"/>
      <c r="Q780" s="155"/>
      <c r="R780" s="158"/>
      <c r="S780" s="159"/>
      <c r="T780" s="160"/>
      <c r="U780" s="159"/>
    </row>
    <row r="781" spans="1:21" ht="12.75">
      <c r="A781" s="88"/>
      <c r="B781" s="112"/>
      <c r="C781" s="112"/>
      <c r="D781" s="88"/>
      <c r="E781" s="112"/>
      <c r="F781" s="153"/>
      <c r="G781" s="154"/>
      <c r="H781" s="155"/>
      <c r="I781" s="156"/>
      <c r="J781" s="157"/>
      <c r="K781" s="157"/>
      <c r="L781" s="157"/>
      <c r="M781" s="152"/>
      <c r="N781" s="112"/>
      <c r="O781" s="153"/>
      <c r="P781" s="154"/>
      <c r="Q781" s="155"/>
      <c r="R781" s="158"/>
      <c r="S781" s="159"/>
      <c r="T781" s="160"/>
      <c r="U781" s="159"/>
    </row>
    <row r="782" spans="1:21" ht="12.75">
      <c r="A782" s="88"/>
      <c r="B782" s="112"/>
      <c r="C782" s="112"/>
      <c r="D782" s="88"/>
      <c r="E782" s="112"/>
      <c r="F782" s="153"/>
      <c r="G782" s="154"/>
      <c r="H782" s="155"/>
      <c r="I782" s="156"/>
      <c r="J782" s="157"/>
      <c r="K782" s="157"/>
      <c r="L782" s="157"/>
      <c r="M782" s="152"/>
      <c r="N782" s="112"/>
      <c r="O782" s="153"/>
      <c r="P782" s="154"/>
      <c r="Q782" s="155"/>
      <c r="R782" s="158"/>
      <c r="S782" s="159"/>
      <c r="T782" s="160"/>
      <c r="U782" s="159"/>
    </row>
    <row r="783" spans="1:21" ht="12.75">
      <c r="A783" s="88"/>
      <c r="B783" s="112"/>
      <c r="C783" s="112"/>
      <c r="D783" s="88"/>
      <c r="E783" s="112"/>
      <c r="F783" s="153"/>
      <c r="G783" s="154"/>
      <c r="H783" s="155"/>
      <c r="I783" s="156"/>
      <c r="J783" s="157"/>
      <c r="K783" s="157"/>
      <c r="L783" s="157"/>
      <c r="M783" s="152"/>
      <c r="N783" s="112"/>
      <c r="O783" s="153"/>
      <c r="P783" s="154"/>
      <c r="Q783" s="155"/>
      <c r="R783" s="158"/>
      <c r="S783" s="159"/>
      <c r="T783" s="160"/>
      <c r="U783" s="159"/>
    </row>
    <row r="784" spans="1:21" ht="12.75">
      <c r="A784" s="88"/>
      <c r="B784" s="112"/>
      <c r="C784" s="112"/>
      <c r="D784" s="88"/>
      <c r="E784" s="112"/>
      <c r="F784" s="153"/>
      <c r="G784" s="154"/>
      <c r="H784" s="155"/>
      <c r="I784" s="156"/>
      <c r="J784" s="157"/>
      <c r="K784" s="157"/>
      <c r="L784" s="157"/>
      <c r="M784" s="152"/>
      <c r="N784" s="112"/>
      <c r="O784" s="153"/>
      <c r="P784" s="154"/>
      <c r="Q784" s="155"/>
      <c r="R784" s="158"/>
      <c r="S784" s="159"/>
      <c r="T784" s="160"/>
      <c r="U784" s="159"/>
    </row>
    <row r="785" spans="1:21" ht="12.75">
      <c r="A785" s="88"/>
      <c r="B785" s="112"/>
      <c r="C785" s="112"/>
      <c r="D785" s="88"/>
      <c r="E785" s="112"/>
      <c r="F785" s="153"/>
      <c r="G785" s="154"/>
      <c r="H785" s="155"/>
      <c r="I785" s="156"/>
      <c r="J785" s="157"/>
      <c r="K785" s="157"/>
      <c r="L785" s="157"/>
      <c r="M785" s="152"/>
      <c r="N785" s="112"/>
      <c r="O785" s="153"/>
      <c r="P785" s="154"/>
      <c r="Q785" s="155"/>
      <c r="R785" s="158"/>
      <c r="S785" s="159"/>
      <c r="T785" s="160"/>
      <c r="U785" s="159"/>
    </row>
    <row r="786" spans="1:21" ht="12.75">
      <c r="A786" s="88"/>
      <c r="B786" s="112"/>
      <c r="C786" s="112"/>
      <c r="D786" s="88"/>
      <c r="E786" s="112"/>
      <c r="F786" s="153"/>
      <c r="G786" s="154"/>
      <c r="H786" s="155"/>
      <c r="I786" s="156"/>
      <c r="J786" s="157"/>
      <c r="K786" s="157"/>
      <c r="L786" s="157"/>
      <c r="M786" s="152"/>
      <c r="N786" s="112"/>
      <c r="O786" s="153"/>
      <c r="P786" s="154"/>
      <c r="Q786" s="155"/>
      <c r="R786" s="158"/>
      <c r="S786" s="159"/>
      <c r="T786" s="160"/>
      <c r="U786" s="159"/>
    </row>
    <row r="787" spans="1:21" ht="12.75">
      <c r="A787" s="88"/>
      <c r="B787" s="112"/>
      <c r="C787" s="112"/>
      <c r="D787" s="88"/>
      <c r="E787" s="112"/>
      <c r="F787" s="153"/>
      <c r="G787" s="154"/>
      <c r="H787" s="155"/>
      <c r="I787" s="156"/>
      <c r="J787" s="157"/>
      <c r="K787" s="157"/>
      <c r="L787" s="157"/>
      <c r="M787" s="152"/>
      <c r="N787" s="112"/>
      <c r="O787" s="153"/>
      <c r="P787" s="154"/>
      <c r="Q787" s="155"/>
      <c r="R787" s="158"/>
      <c r="S787" s="159"/>
      <c r="T787" s="160"/>
      <c r="U787" s="159"/>
    </row>
    <row r="788" spans="1:21" ht="12.75">
      <c r="A788" s="88"/>
      <c r="B788" s="112"/>
      <c r="C788" s="112"/>
      <c r="D788" s="88"/>
      <c r="E788" s="112"/>
      <c r="F788" s="153"/>
      <c r="G788" s="154"/>
      <c r="H788" s="155"/>
      <c r="I788" s="156"/>
      <c r="J788" s="157"/>
      <c r="K788" s="157"/>
      <c r="L788" s="157"/>
      <c r="M788" s="152"/>
      <c r="N788" s="112"/>
      <c r="O788" s="153"/>
      <c r="P788" s="154"/>
      <c r="Q788" s="155"/>
      <c r="R788" s="158"/>
      <c r="S788" s="159"/>
      <c r="T788" s="160"/>
      <c r="U788" s="159"/>
    </row>
    <row r="789" spans="1:21" ht="12.75">
      <c r="A789" s="88"/>
      <c r="B789" s="112"/>
      <c r="C789" s="112"/>
      <c r="D789" s="88"/>
      <c r="E789" s="112"/>
      <c r="F789" s="153"/>
      <c r="G789" s="154"/>
      <c r="H789" s="155"/>
      <c r="I789" s="156"/>
      <c r="J789" s="157"/>
      <c r="K789" s="157"/>
      <c r="L789" s="157"/>
      <c r="M789" s="152"/>
      <c r="N789" s="112"/>
      <c r="O789" s="153"/>
      <c r="P789" s="154"/>
      <c r="Q789" s="155"/>
      <c r="R789" s="158"/>
      <c r="S789" s="159"/>
      <c r="T789" s="160"/>
      <c r="U789" s="159"/>
    </row>
    <row r="790" spans="1:21" ht="12.75">
      <c r="A790" s="88"/>
      <c r="B790" s="112"/>
      <c r="C790" s="112"/>
      <c r="D790" s="88"/>
      <c r="E790" s="112"/>
      <c r="F790" s="153"/>
      <c r="G790" s="154"/>
      <c r="H790" s="155"/>
      <c r="I790" s="156"/>
      <c r="J790" s="157"/>
      <c r="K790" s="157"/>
      <c r="L790" s="157"/>
      <c r="M790" s="152"/>
      <c r="N790" s="112"/>
      <c r="O790" s="153"/>
      <c r="P790" s="154"/>
      <c r="Q790" s="155"/>
      <c r="R790" s="158"/>
      <c r="S790" s="159"/>
      <c r="T790" s="160"/>
      <c r="U790" s="159"/>
    </row>
    <row r="791" spans="1:21" ht="12.75">
      <c r="A791" s="88"/>
      <c r="B791" s="112"/>
      <c r="C791" s="112"/>
      <c r="D791" s="88"/>
      <c r="E791" s="112"/>
      <c r="F791" s="153"/>
      <c r="G791" s="154"/>
      <c r="H791" s="155"/>
      <c r="I791" s="156"/>
      <c r="J791" s="157"/>
      <c r="K791" s="157"/>
      <c r="L791" s="157"/>
      <c r="M791" s="152"/>
      <c r="N791" s="112"/>
      <c r="O791" s="153"/>
      <c r="P791" s="154"/>
      <c r="Q791" s="155"/>
      <c r="R791" s="158"/>
      <c r="S791" s="159"/>
      <c r="T791" s="160"/>
      <c r="U791" s="159"/>
    </row>
    <row r="792" spans="1:21" ht="12.75">
      <c r="A792" s="88"/>
      <c r="B792" s="112"/>
      <c r="C792" s="112"/>
      <c r="D792" s="88"/>
      <c r="E792" s="112"/>
      <c r="F792" s="153"/>
      <c r="G792" s="154"/>
      <c r="H792" s="155"/>
      <c r="I792" s="156"/>
      <c r="J792" s="157"/>
      <c r="K792" s="157"/>
      <c r="L792" s="157"/>
      <c r="M792" s="152"/>
      <c r="N792" s="112"/>
      <c r="O792" s="153"/>
      <c r="P792" s="154"/>
      <c r="Q792" s="155"/>
      <c r="R792" s="158"/>
      <c r="S792" s="159"/>
      <c r="T792" s="160"/>
      <c r="U792" s="159"/>
    </row>
    <row r="793" spans="1:21" ht="12.75">
      <c r="A793" s="88"/>
      <c r="B793" s="112"/>
      <c r="C793" s="112"/>
      <c r="D793" s="88"/>
      <c r="E793" s="112"/>
      <c r="F793" s="153"/>
      <c r="G793" s="154"/>
      <c r="H793" s="155"/>
      <c r="I793" s="156"/>
      <c r="J793" s="157"/>
      <c r="K793" s="157"/>
      <c r="L793" s="157"/>
      <c r="M793" s="152"/>
      <c r="N793" s="112"/>
      <c r="O793" s="153"/>
      <c r="P793" s="154"/>
      <c r="Q793" s="155"/>
      <c r="R793" s="158"/>
      <c r="S793" s="159"/>
      <c r="T793" s="160"/>
      <c r="U793" s="159"/>
    </row>
    <row r="794" spans="1:21" ht="12.75">
      <c r="A794" s="88"/>
      <c r="B794" s="112"/>
      <c r="C794" s="112"/>
      <c r="D794" s="88"/>
      <c r="E794" s="112"/>
      <c r="F794" s="153"/>
      <c r="G794" s="154"/>
      <c r="H794" s="155"/>
      <c r="I794" s="156"/>
      <c r="J794" s="157"/>
      <c r="K794" s="157"/>
      <c r="L794" s="157"/>
      <c r="M794" s="152"/>
      <c r="N794" s="112"/>
      <c r="O794" s="153"/>
      <c r="P794" s="154"/>
      <c r="Q794" s="155"/>
      <c r="R794" s="158"/>
      <c r="S794" s="159"/>
      <c r="T794" s="160"/>
      <c r="U794" s="159"/>
    </row>
    <row r="795" spans="1:21" ht="12.75">
      <c r="A795" s="88"/>
      <c r="B795" s="112"/>
      <c r="C795" s="112"/>
      <c r="D795" s="88"/>
      <c r="E795" s="112"/>
      <c r="F795" s="153"/>
      <c r="G795" s="154"/>
      <c r="H795" s="155"/>
      <c r="I795" s="156"/>
      <c r="J795" s="157"/>
      <c r="K795" s="157"/>
      <c r="L795" s="157"/>
      <c r="M795" s="152"/>
      <c r="N795" s="112"/>
      <c r="O795" s="153"/>
      <c r="P795" s="154"/>
      <c r="Q795" s="155"/>
      <c r="R795" s="158"/>
      <c r="S795" s="159"/>
      <c r="T795" s="160"/>
      <c r="U795" s="159"/>
    </row>
    <row r="796" spans="1:21" ht="12.75">
      <c r="A796" s="88"/>
      <c r="B796" s="112"/>
      <c r="C796" s="112"/>
      <c r="D796" s="88"/>
      <c r="E796" s="112"/>
      <c r="F796" s="153"/>
      <c r="G796" s="154"/>
      <c r="H796" s="155"/>
      <c r="I796" s="156"/>
      <c r="J796" s="157"/>
      <c r="K796" s="157"/>
      <c r="L796" s="157"/>
      <c r="M796" s="152"/>
      <c r="N796" s="112"/>
      <c r="O796" s="153"/>
      <c r="P796" s="154"/>
      <c r="Q796" s="155"/>
      <c r="R796" s="158"/>
      <c r="S796" s="159"/>
      <c r="T796" s="160"/>
      <c r="U796" s="159"/>
    </row>
    <row r="797" spans="1:21" ht="12.75">
      <c r="A797" s="88"/>
      <c r="B797" s="112"/>
      <c r="C797" s="112"/>
      <c r="D797" s="88"/>
      <c r="E797" s="112"/>
      <c r="F797" s="153"/>
      <c r="G797" s="154"/>
      <c r="H797" s="155"/>
      <c r="I797" s="156"/>
      <c r="J797" s="157"/>
      <c r="K797" s="157"/>
      <c r="L797" s="157"/>
      <c r="M797" s="152"/>
      <c r="N797" s="112"/>
      <c r="O797" s="153"/>
      <c r="P797" s="154"/>
      <c r="Q797" s="155"/>
      <c r="R797" s="158"/>
      <c r="S797" s="159"/>
      <c r="T797" s="160"/>
      <c r="U797" s="159"/>
    </row>
    <row r="798" spans="1:21" ht="12.75">
      <c r="A798" s="88"/>
      <c r="B798" s="112"/>
      <c r="C798" s="112"/>
      <c r="D798" s="88"/>
      <c r="E798" s="112"/>
      <c r="F798" s="153"/>
      <c r="G798" s="154"/>
      <c r="H798" s="155"/>
      <c r="I798" s="156"/>
      <c r="J798" s="157"/>
      <c r="K798" s="157"/>
      <c r="L798" s="157"/>
      <c r="M798" s="152"/>
      <c r="N798" s="112"/>
      <c r="O798" s="153"/>
      <c r="P798" s="154"/>
      <c r="Q798" s="155"/>
      <c r="R798" s="158"/>
      <c r="S798" s="159"/>
      <c r="T798" s="160"/>
      <c r="U798" s="159"/>
    </row>
    <row r="799" spans="1:21" ht="12.75">
      <c r="A799" s="88"/>
      <c r="B799" s="112"/>
      <c r="C799" s="112"/>
      <c r="D799" s="88"/>
      <c r="E799" s="112"/>
      <c r="F799" s="153"/>
      <c r="G799" s="154"/>
      <c r="H799" s="155"/>
      <c r="I799" s="156"/>
      <c r="J799" s="157"/>
      <c r="K799" s="157"/>
      <c r="L799" s="157"/>
      <c r="M799" s="152"/>
      <c r="N799" s="112"/>
      <c r="O799" s="153"/>
      <c r="P799" s="154"/>
      <c r="Q799" s="155"/>
      <c r="R799" s="158"/>
      <c r="S799" s="159"/>
      <c r="T799" s="160"/>
      <c r="U799" s="159"/>
    </row>
    <row r="800" spans="1:21" ht="12.75">
      <c r="A800" s="88"/>
      <c r="B800" s="112"/>
      <c r="C800" s="112"/>
      <c r="D800" s="88"/>
      <c r="E800" s="112"/>
      <c r="F800" s="153"/>
      <c r="G800" s="154"/>
      <c r="H800" s="155"/>
      <c r="I800" s="156"/>
      <c r="J800" s="157"/>
      <c r="K800" s="157"/>
      <c r="L800" s="157"/>
      <c r="M800" s="152"/>
      <c r="N800" s="112"/>
      <c r="O800" s="153"/>
      <c r="P800" s="154"/>
      <c r="Q800" s="155"/>
      <c r="R800" s="158"/>
      <c r="S800" s="159"/>
      <c r="T800" s="160"/>
      <c r="U800" s="159"/>
    </row>
    <row r="801" spans="1:21" ht="12.75">
      <c r="A801" s="88"/>
      <c r="B801" s="112"/>
      <c r="C801" s="112"/>
      <c r="D801" s="88"/>
      <c r="E801" s="112"/>
      <c r="F801" s="153"/>
      <c r="G801" s="154"/>
      <c r="H801" s="155"/>
      <c r="I801" s="156"/>
      <c r="J801" s="157"/>
      <c r="K801" s="157"/>
      <c r="L801" s="157"/>
      <c r="M801" s="152"/>
      <c r="N801" s="112"/>
      <c r="O801" s="153"/>
      <c r="P801" s="154"/>
      <c r="Q801" s="155"/>
      <c r="R801" s="158"/>
      <c r="S801" s="159"/>
      <c r="T801" s="160"/>
      <c r="U801" s="159"/>
    </row>
    <row r="802" spans="1:21" ht="12.75">
      <c r="A802" s="88"/>
      <c r="B802" s="112"/>
      <c r="C802" s="112"/>
      <c r="D802" s="88"/>
      <c r="E802" s="112"/>
      <c r="F802" s="153"/>
      <c r="G802" s="154"/>
      <c r="H802" s="155"/>
      <c r="I802" s="156"/>
      <c r="J802" s="157"/>
      <c r="K802" s="157"/>
      <c r="L802" s="157"/>
      <c r="M802" s="152"/>
      <c r="N802" s="112"/>
      <c r="O802" s="153"/>
      <c r="P802" s="154"/>
      <c r="Q802" s="155"/>
      <c r="R802" s="158"/>
      <c r="S802" s="159"/>
      <c r="T802" s="160"/>
      <c r="U802" s="159"/>
    </row>
    <row r="803" spans="1:21" ht="12.75">
      <c r="A803" s="88"/>
      <c r="B803" s="112"/>
      <c r="C803" s="112"/>
      <c r="D803" s="88"/>
      <c r="E803" s="112"/>
      <c r="F803" s="153"/>
      <c r="G803" s="154"/>
      <c r="H803" s="155"/>
      <c r="I803" s="156"/>
      <c r="J803" s="157"/>
      <c r="K803" s="157"/>
      <c r="L803" s="157"/>
      <c r="M803" s="152"/>
      <c r="N803" s="112"/>
      <c r="O803" s="153"/>
      <c r="P803" s="154"/>
      <c r="Q803" s="155"/>
      <c r="R803" s="158"/>
      <c r="S803" s="159"/>
      <c r="T803" s="160"/>
      <c r="U803" s="159"/>
    </row>
    <row r="804" spans="1:21" ht="12.75">
      <c r="A804" s="88"/>
      <c r="B804" s="112"/>
      <c r="C804" s="112"/>
      <c r="D804" s="88"/>
      <c r="E804" s="112"/>
      <c r="F804" s="153"/>
      <c r="G804" s="154"/>
      <c r="H804" s="155"/>
      <c r="I804" s="156"/>
      <c r="J804" s="157"/>
      <c r="K804" s="157"/>
      <c r="L804" s="157"/>
      <c r="M804" s="152"/>
      <c r="N804" s="112"/>
      <c r="O804" s="153"/>
      <c r="P804" s="154"/>
      <c r="Q804" s="155"/>
      <c r="R804" s="158"/>
      <c r="S804" s="159"/>
      <c r="T804" s="160"/>
      <c r="U804" s="159"/>
    </row>
    <row r="805" spans="1:21" ht="12.75">
      <c r="A805" s="88"/>
      <c r="B805" s="112"/>
      <c r="C805" s="112"/>
      <c r="D805" s="88"/>
      <c r="E805" s="112"/>
      <c r="F805" s="153"/>
      <c r="G805" s="154"/>
      <c r="H805" s="155"/>
      <c r="I805" s="156"/>
      <c r="J805" s="157"/>
      <c r="K805" s="157"/>
      <c r="L805" s="157"/>
      <c r="M805" s="152"/>
      <c r="N805" s="112"/>
      <c r="O805" s="153"/>
      <c r="P805" s="154"/>
      <c r="Q805" s="155"/>
      <c r="R805" s="158"/>
      <c r="S805" s="159"/>
      <c r="T805" s="160"/>
      <c r="U805" s="159"/>
    </row>
    <row r="806" spans="1:21" ht="12.75">
      <c r="A806" s="88"/>
      <c r="B806" s="112"/>
      <c r="C806" s="112"/>
      <c r="D806" s="88"/>
      <c r="E806" s="112"/>
      <c r="F806" s="153"/>
      <c r="G806" s="154"/>
      <c r="H806" s="155"/>
      <c r="I806" s="156"/>
      <c r="J806" s="157"/>
      <c r="K806" s="157"/>
      <c r="L806" s="157"/>
      <c r="M806" s="152"/>
      <c r="N806" s="112"/>
      <c r="O806" s="153"/>
      <c r="P806" s="154"/>
      <c r="Q806" s="155"/>
      <c r="R806" s="158"/>
      <c r="S806" s="159"/>
      <c r="T806" s="160"/>
      <c r="U806" s="159"/>
    </row>
    <row r="807" spans="1:21" ht="12.75">
      <c r="A807" s="88"/>
      <c r="B807" s="112"/>
      <c r="C807" s="112"/>
      <c r="D807" s="88"/>
      <c r="E807" s="112"/>
      <c r="F807" s="153"/>
      <c r="G807" s="154"/>
      <c r="H807" s="155"/>
      <c r="I807" s="156"/>
      <c r="J807" s="157"/>
      <c r="K807" s="157"/>
      <c r="L807" s="157"/>
      <c r="M807" s="152"/>
      <c r="N807" s="112"/>
      <c r="O807" s="153"/>
      <c r="P807" s="154"/>
      <c r="Q807" s="155"/>
      <c r="R807" s="158"/>
      <c r="S807" s="159"/>
      <c r="T807" s="160"/>
      <c r="U807" s="159"/>
    </row>
    <row r="808" spans="1:21" ht="12.75">
      <c r="A808" s="88"/>
      <c r="B808" s="112"/>
      <c r="C808" s="112"/>
      <c r="D808" s="88"/>
      <c r="E808" s="112"/>
      <c r="F808" s="153"/>
      <c r="G808" s="154"/>
      <c r="H808" s="155"/>
      <c r="I808" s="156"/>
      <c r="J808" s="157"/>
      <c r="K808" s="157"/>
      <c r="L808" s="157"/>
      <c r="M808" s="152"/>
      <c r="N808" s="112"/>
      <c r="O808" s="153"/>
      <c r="P808" s="154"/>
      <c r="Q808" s="155"/>
      <c r="R808" s="158"/>
      <c r="S808" s="159"/>
      <c r="T808" s="160"/>
      <c r="U808" s="159"/>
    </row>
    <row r="809" spans="1:21" ht="12.75">
      <c r="A809" s="88"/>
      <c r="B809" s="112"/>
      <c r="C809" s="112"/>
      <c r="D809" s="88"/>
      <c r="E809" s="112"/>
      <c r="F809" s="153"/>
      <c r="G809" s="154"/>
      <c r="H809" s="155"/>
      <c r="I809" s="156"/>
      <c r="J809" s="157"/>
      <c r="K809" s="157"/>
      <c r="L809" s="157"/>
      <c r="M809" s="152"/>
      <c r="N809" s="112"/>
      <c r="O809" s="153"/>
      <c r="P809" s="154"/>
      <c r="Q809" s="155"/>
      <c r="R809" s="158"/>
      <c r="S809" s="159"/>
      <c r="T809" s="160"/>
      <c r="U809" s="159"/>
    </row>
    <row r="810" spans="1:21" ht="12.75">
      <c r="A810" s="88"/>
      <c r="B810" s="112"/>
      <c r="C810" s="112"/>
      <c r="D810" s="88"/>
      <c r="E810" s="112"/>
      <c r="F810" s="153"/>
      <c r="G810" s="154"/>
      <c r="H810" s="155"/>
      <c r="I810" s="156"/>
      <c r="J810" s="157"/>
      <c r="K810" s="157"/>
      <c r="L810" s="157"/>
      <c r="M810" s="152"/>
      <c r="N810" s="112"/>
      <c r="O810" s="153"/>
      <c r="P810" s="154"/>
      <c r="Q810" s="155"/>
      <c r="R810" s="158"/>
      <c r="S810" s="159"/>
      <c r="T810" s="160"/>
      <c r="U810" s="159"/>
    </row>
    <row r="811" spans="1:21" ht="12.75">
      <c r="A811" s="88"/>
      <c r="B811" s="112"/>
      <c r="C811" s="112"/>
      <c r="D811" s="88"/>
      <c r="E811" s="112"/>
      <c r="F811" s="153"/>
      <c r="G811" s="154"/>
      <c r="H811" s="155"/>
      <c r="I811" s="156"/>
      <c r="J811" s="157"/>
      <c r="K811" s="157"/>
      <c r="L811" s="157"/>
      <c r="M811" s="152"/>
      <c r="N811" s="112"/>
      <c r="O811" s="153"/>
      <c r="P811" s="154"/>
      <c r="Q811" s="155"/>
      <c r="R811" s="158"/>
      <c r="S811" s="159"/>
      <c r="T811" s="160"/>
      <c r="U811" s="159"/>
    </row>
    <row r="812" spans="1:21" ht="12.75">
      <c r="A812" s="88"/>
      <c r="B812" s="112"/>
      <c r="C812" s="112"/>
      <c r="D812" s="88"/>
      <c r="E812" s="112"/>
      <c r="F812" s="153"/>
      <c r="G812" s="154"/>
      <c r="H812" s="155"/>
      <c r="I812" s="156"/>
      <c r="J812" s="157"/>
      <c r="K812" s="157"/>
      <c r="L812" s="157"/>
      <c r="M812" s="152"/>
      <c r="N812" s="112"/>
      <c r="O812" s="153"/>
      <c r="P812" s="154"/>
      <c r="Q812" s="155"/>
      <c r="R812" s="158"/>
      <c r="S812" s="159"/>
      <c r="T812" s="160"/>
      <c r="U812" s="159"/>
    </row>
    <row r="813" spans="1:21" ht="12.75">
      <c r="A813" s="88"/>
      <c r="B813" s="112"/>
      <c r="C813" s="112"/>
      <c r="D813" s="88"/>
      <c r="E813" s="112"/>
      <c r="F813" s="153"/>
      <c r="G813" s="154"/>
      <c r="H813" s="155"/>
      <c r="I813" s="156"/>
      <c r="J813" s="157"/>
      <c r="K813" s="157"/>
      <c r="L813" s="157"/>
      <c r="M813" s="152"/>
      <c r="N813" s="112"/>
      <c r="O813" s="153"/>
      <c r="P813" s="154"/>
      <c r="Q813" s="155"/>
      <c r="R813" s="158"/>
      <c r="S813" s="159"/>
      <c r="T813" s="160"/>
      <c r="U813" s="159"/>
    </row>
    <row r="814" spans="1:21" ht="12.75">
      <c r="A814" s="88"/>
      <c r="B814" s="112"/>
      <c r="C814" s="112"/>
      <c r="D814" s="88"/>
      <c r="E814" s="112"/>
      <c r="F814" s="153"/>
      <c r="G814" s="154"/>
      <c r="H814" s="155"/>
      <c r="I814" s="156"/>
      <c r="J814" s="157"/>
      <c r="K814" s="157"/>
      <c r="L814" s="157"/>
      <c r="M814" s="152"/>
      <c r="N814" s="112"/>
      <c r="O814" s="153"/>
      <c r="P814" s="154"/>
      <c r="Q814" s="155"/>
      <c r="R814" s="158"/>
      <c r="S814" s="159"/>
      <c r="T814" s="160"/>
      <c r="U814" s="159"/>
    </row>
    <row r="815" spans="1:21" ht="12.75">
      <c r="A815" s="88"/>
      <c r="B815" s="112"/>
      <c r="C815" s="112"/>
      <c r="D815" s="88"/>
      <c r="E815" s="112"/>
      <c r="F815" s="153"/>
      <c r="G815" s="154"/>
      <c r="H815" s="155"/>
      <c r="I815" s="156"/>
      <c r="J815" s="157"/>
      <c r="K815" s="157"/>
      <c r="L815" s="157"/>
      <c r="M815" s="152"/>
      <c r="N815" s="112"/>
      <c r="O815" s="153"/>
      <c r="P815" s="154"/>
      <c r="Q815" s="155"/>
      <c r="R815" s="158"/>
      <c r="S815" s="159"/>
      <c r="T815" s="160"/>
      <c r="U815" s="159"/>
    </row>
    <row r="816" spans="1:21" ht="12.75">
      <c r="A816" s="88"/>
      <c r="B816" s="112"/>
      <c r="C816" s="112"/>
      <c r="D816" s="88"/>
      <c r="E816" s="112"/>
      <c r="F816" s="153"/>
      <c r="G816" s="154"/>
      <c r="H816" s="155"/>
      <c r="I816" s="156"/>
      <c r="J816" s="157"/>
      <c r="K816" s="157"/>
      <c r="L816" s="157"/>
      <c r="M816" s="152"/>
      <c r="N816" s="112"/>
      <c r="O816" s="153"/>
      <c r="P816" s="154"/>
      <c r="Q816" s="155"/>
      <c r="R816" s="158"/>
      <c r="S816" s="159"/>
      <c r="T816" s="160"/>
      <c r="U816" s="159"/>
    </row>
    <row r="817" spans="1:21" ht="12.75">
      <c r="A817" s="88"/>
      <c r="B817" s="112"/>
      <c r="C817" s="112"/>
      <c r="D817" s="88"/>
      <c r="E817" s="112"/>
      <c r="F817" s="153"/>
      <c r="G817" s="154"/>
      <c r="H817" s="155"/>
      <c r="I817" s="156"/>
      <c r="J817" s="157"/>
      <c r="K817" s="157"/>
      <c r="L817" s="157"/>
      <c r="M817" s="152"/>
      <c r="N817" s="112"/>
      <c r="O817" s="153"/>
      <c r="P817" s="154"/>
      <c r="Q817" s="155"/>
      <c r="R817" s="158"/>
      <c r="S817" s="159"/>
      <c r="T817" s="160"/>
      <c r="U817" s="159"/>
    </row>
    <row r="818" spans="1:21" ht="12.75">
      <c r="A818" s="88"/>
      <c r="B818" s="112"/>
      <c r="C818" s="112"/>
      <c r="D818" s="88"/>
      <c r="E818" s="112"/>
      <c r="F818" s="153"/>
      <c r="G818" s="154"/>
      <c r="H818" s="155"/>
      <c r="I818" s="156"/>
      <c r="J818" s="157"/>
      <c r="K818" s="157"/>
      <c r="L818" s="157"/>
      <c r="M818" s="152"/>
      <c r="N818" s="112"/>
      <c r="O818" s="153"/>
      <c r="P818" s="154"/>
      <c r="Q818" s="155"/>
      <c r="R818" s="158"/>
      <c r="S818" s="159"/>
      <c r="T818" s="160"/>
      <c r="U818" s="159"/>
    </row>
    <row r="819" spans="1:21" ht="12.75">
      <c r="A819" s="88"/>
      <c r="B819" s="112"/>
      <c r="C819" s="112"/>
      <c r="D819" s="88"/>
      <c r="E819" s="112"/>
      <c r="F819" s="153"/>
      <c r="G819" s="154"/>
      <c r="H819" s="155"/>
      <c r="I819" s="156"/>
      <c r="J819" s="157"/>
      <c r="K819" s="157"/>
      <c r="L819" s="157"/>
      <c r="M819" s="152"/>
      <c r="N819" s="112"/>
      <c r="O819" s="153"/>
      <c r="P819" s="154"/>
      <c r="Q819" s="155"/>
      <c r="R819" s="158"/>
      <c r="S819" s="159"/>
      <c r="T819" s="160"/>
      <c r="U819" s="159"/>
    </row>
    <row r="820" spans="1:21" ht="12.75">
      <c r="A820" s="88"/>
      <c r="B820" s="112"/>
      <c r="C820" s="112"/>
      <c r="D820" s="88"/>
      <c r="E820" s="112"/>
      <c r="F820" s="153"/>
      <c r="G820" s="154"/>
      <c r="H820" s="155"/>
      <c r="I820" s="156"/>
      <c r="J820" s="157"/>
      <c r="K820" s="157"/>
      <c r="L820" s="157"/>
      <c r="M820" s="152"/>
      <c r="N820" s="112"/>
      <c r="O820" s="153"/>
      <c r="P820" s="154"/>
      <c r="Q820" s="155"/>
      <c r="R820" s="158"/>
      <c r="S820" s="159"/>
      <c r="T820" s="160"/>
      <c r="U820" s="159"/>
    </row>
    <row r="821" spans="1:21" ht="12.75">
      <c r="A821" s="88"/>
      <c r="B821" s="112"/>
      <c r="C821" s="112"/>
      <c r="D821" s="88"/>
      <c r="E821" s="112"/>
      <c r="F821" s="153"/>
      <c r="G821" s="154"/>
      <c r="H821" s="155"/>
      <c r="I821" s="156"/>
      <c r="J821" s="157"/>
      <c r="K821" s="157"/>
      <c r="L821" s="157"/>
      <c r="M821" s="152"/>
      <c r="N821" s="112"/>
      <c r="O821" s="153"/>
      <c r="P821" s="154"/>
      <c r="Q821" s="155"/>
      <c r="R821" s="158"/>
      <c r="S821" s="159"/>
      <c r="T821" s="160"/>
      <c r="U821" s="159"/>
    </row>
    <row r="822" spans="1:21" ht="12.75">
      <c r="A822" s="88"/>
      <c r="B822" s="112"/>
      <c r="C822" s="112"/>
      <c r="D822" s="88"/>
      <c r="E822" s="112"/>
      <c r="F822" s="153"/>
      <c r="G822" s="154"/>
      <c r="H822" s="155"/>
      <c r="I822" s="156"/>
      <c r="J822" s="157"/>
      <c r="K822" s="157"/>
      <c r="L822" s="157"/>
      <c r="M822" s="152"/>
      <c r="N822" s="112"/>
      <c r="O822" s="153"/>
      <c r="P822" s="154"/>
      <c r="Q822" s="155"/>
      <c r="R822" s="158"/>
      <c r="S822" s="159"/>
      <c r="T822" s="160"/>
      <c r="U822" s="159"/>
    </row>
    <row r="823" spans="1:21" ht="12.75">
      <c r="A823" s="88"/>
      <c r="B823" s="112"/>
      <c r="C823" s="112"/>
      <c r="D823" s="88"/>
      <c r="E823" s="112"/>
      <c r="F823" s="153"/>
      <c r="G823" s="154"/>
      <c r="H823" s="155"/>
      <c r="I823" s="156"/>
      <c r="J823" s="157"/>
      <c r="K823" s="157"/>
      <c r="L823" s="157"/>
      <c r="M823" s="152"/>
      <c r="N823" s="112"/>
      <c r="O823" s="153"/>
      <c r="P823" s="154"/>
      <c r="Q823" s="155"/>
      <c r="R823" s="158"/>
      <c r="S823" s="159"/>
      <c r="T823" s="160"/>
      <c r="U823" s="159"/>
    </row>
    <row r="824" spans="1:21" ht="12.75">
      <c r="A824" s="88"/>
      <c r="B824" s="112"/>
      <c r="C824" s="112"/>
      <c r="D824" s="88"/>
      <c r="E824" s="112"/>
      <c r="F824" s="153"/>
      <c r="G824" s="154"/>
      <c r="H824" s="155"/>
      <c r="I824" s="156"/>
      <c r="J824" s="157"/>
      <c r="K824" s="157"/>
      <c r="L824" s="157"/>
      <c r="M824" s="152"/>
      <c r="N824" s="112"/>
      <c r="O824" s="153"/>
      <c r="P824" s="154"/>
      <c r="Q824" s="155"/>
      <c r="R824" s="158"/>
      <c r="S824" s="159"/>
      <c r="T824" s="160"/>
      <c r="U824" s="159"/>
    </row>
    <row r="825" spans="1:21" ht="12.75">
      <c r="A825" s="88"/>
      <c r="B825" s="112"/>
      <c r="C825" s="112"/>
      <c r="D825" s="88"/>
      <c r="E825" s="112"/>
      <c r="F825" s="153"/>
      <c r="G825" s="154"/>
      <c r="H825" s="155"/>
      <c r="I825" s="156"/>
      <c r="J825" s="157"/>
      <c r="K825" s="157"/>
      <c r="L825" s="157"/>
      <c r="M825" s="152"/>
      <c r="N825" s="112"/>
      <c r="O825" s="153"/>
      <c r="P825" s="154"/>
      <c r="Q825" s="155"/>
      <c r="R825" s="158"/>
      <c r="S825" s="159"/>
      <c r="T825" s="160"/>
      <c r="U825" s="159"/>
    </row>
    <row r="826" spans="1:21" ht="12.75">
      <c r="A826" s="88"/>
      <c r="B826" s="112"/>
      <c r="C826" s="112"/>
      <c r="D826" s="88"/>
      <c r="E826" s="112"/>
      <c r="F826" s="153"/>
      <c r="G826" s="154"/>
      <c r="H826" s="155"/>
      <c r="I826" s="156"/>
      <c r="J826" s="157"/>
      <c r="K826" s="157"/>
      <c r="L826" s="157"/>
      <c r="M826" s="152"/>
      <c r="N826" s="112"/>
      <c r="O826" s="153"/>
      <c r="P826" s="154"/>
      <c r="Q826" s="155"/>
      <c r="R826" s="158"/>
      <c r="S826" s="159"/>
      <c r="T826" s="160"/>
      <c r="U826" s="159"/>
    </row>
    <row r="827" spans="1:21" ht="12.75">
      <c r="A827" s="88"/>
      <c r="B827" s="112"/>
      <c r="C827" s="112"/>
      <c r="D827" s="88"/>
      <c r="E827" s="112"/>
      <c r="F827" s="153"/>
      <c r="G827" s="154"/>
      <c r="H827" s="155"/>
      <c r="I827" s="156"/>
      <c r="J827" s="157"/>
      <c r="K827" s="157"/>
      <c r="L827" s="157"/>
      <c r="M827" s="152"/>
      <c r="N827" s="112"/>
      <c r="O827" s="153"/>
      <c r="P827" s="154"/>
      <c r="Q827" s="155"/>
      <c r="R827" s="158"/>
      <c r="S827" s="159"/>
      <c r="T827" s="160"/>
      <c r="U827" s="159"/>
    </row>
    <row r="828" spans="1:21" ht="12.75">
      <c r="A828" s="88"/>
      <c r="B828" s="112"/>
      <c r="C828" s="112"/>
      <c r="D828" s="88"/>
      <c r="E828" s="112"/>
      <c r="F828" s="153"/>
      <c r="G828" s="154"/>
      <c r="H828" s="155"/>
      <c r="I828" s="156"/>
      <c r="J828" s="157"/>
      <c r="K828" s="157"/>
      <c r="L828" s="157"/>
      <c r="M828" s="152"/>
      <c r="N828" s="112"/>
      <c r="O828" s="153"/>
      <c r="P828" s="154"/>
      <c r="Q828" s="155"/>
      <c r="R828" s="158"/>
      <c r="S828" s="159"/>
      <c r="T828" s="160"/>
      <c r="U828" s="159"/>
    </row>
    <row r="829" spans="1:21" ht="12.75">
      <c r="A829" s="88"/>
      <c r="B829" s="112"/>
      <c r="C829" s="112"/>
      <c r="D829" s="88"/>
      <c r="E829" s="112"/>
      <c r="F829" s="153"/>
      <c r="G829" s="154"/>
      <c r="H829" s="155"/>
      <c r="I829" s="156"/>
      <c r="J829" s="157"/>
      <c r="K829" s="157"/>
      <c r="L829" s="157"/>
      <c r="M829" s="152"/>
      <c r="N829" s="112"/>
      <c r="O829" s="153"/>
      <c r="P829" s="154"/>
      <c r="Q829" s="155"/>
      <c r="R829" s="158"/>
      <c r="S829" s="159"/>
      <c r="T829" s="160"/>
      <c r="U829" s="159"/>
    </row>
    <row r="830" spans="1:21" ht="12.75">
      <c r="A830" s="88"/>
      <c r="B830" s="112"/>
      <c r="C830" s="112"/>
      <c r="D830" s="88"/>
      <c r="E830" s="112"/>
      <c r="F830" s="153"/>
      <c r="G830" s="154"/>
      <c r="H830" s="155"/>
      <c r="I830" s="156"/>
      <c r="J830" s="157"/>
      <c r="K830" s="157"/>
      <c r="L830" s="157"/>
      <c r="M830" s="152"/>
      <c r="N830" s="112"/>
      <c r="O830" s="153"/>
      <c r="P830" s="154"/>
      <c r="Q830" s="155"/>
      <c r="R830" s="158"/>
      <c r="S830" s="159"/>
      <c r="T830" s="160"/>
      <c r="U830" s="159"/>
    </row>
    <row r="831" spans="1:21" ht="12.75">
      <c r="A831" s="88"/>
      <c r="B831" s="112"/>
      <c r="C831" s="112"/>
      <c r="D831" s="88"/>
      <c r="E831" s="112"/>
      <c r="F831" s="153"/>
      <c r="G831" s="154"/>
      <c r="H831" s="155"/>
      <c r="I831" s="156"/>
      <c r="J831" s="157"/>
      <c r="K831" s="157"/>
      <c r="L831" s="157"/>
      <c r="M831" s="152"/>
      <c r="N831" s="112"/>
      <c r="O831" s="153"/>
      <c r="P831" s="154"/>
      <c r="Q831" s="155"/>
      <c r="R831" s="158"/>
      <c r="S831" s="159"/>
      <c r="T831" s="160"/>
      <c r="U831" s="159"/>
    </row>
    <row r="832" spans="1:21" ht="12.75">
      <c r="A832" s="88"/>
      <c r="B832" s="112"/>
      <c r="C832" s="112"/>
      <c r="D832" s="88"/>
      <c r="E832" s="112"/>
      <c r="F832" s="153"/>
      <c r="G832" s="154"/>
      <c r="H832" s="155"/>
      <c r="I832" s="156"/>
      <c r="J832" s="157"/>
      <c r="K832" s="157"/>
      <c r="L832" s="157"/>
      <c r="M832" s="152"/>
      <c r="N832" s="112"/>
      <c r="O832" s="153"/>
      <c r="P832" s="154"/>
      <c r="Q832" s="155"/>
      <c r="R832" s="158"/>
      <c r="S832" s="159"/>
      <c r="T832" s="160"/>
      <c r="U832" s="159"/>
    </row>
    <row r="833" spans="1:21" ht="12.75">
      <c r="A833" s="88"/>
      <c r="B833" s="112"/>
      <c r="C833" s="112"/>
      <c r="D833" s="88"/>
      <c r="E833" s="112"/>
      <c r="F833" s="153"/>
      <c r="G833" s="154"/>
      <c r="H833" s="155"/>
      <c r="I833" s="156"/>
      <c r="J833" s="157"/>
      <c r="K833" s="157"/>
      <c r="L833" s="157"/>
      <c r="M833" s="152"/>
      <c r="N833" s="112"/>
      <c r="O833" s="153"/>
      <c r="P833" s="154"/>
      <c r="Q833" s="155"/>
      <c r="R833" s="158"/>
      <c r="S833" s="159"/>
      <c r="T833" s="160"/>
      <c r="U833" s="159"/>
    </row>
    <row r="834" spans="1:21" ht="12.75">
      <c r="A834" s="88"/>
      <c r="B834" s="112"/>
      <c r="C834" s="112"/>
      <c r="D834" s="88"/>
      <c r="E834" s="112"/>
      <c r="F834" s="153"/>
      <c r="G834" s="154"/>
      <c r="H834" s="155"/>
      <c r="I834" s="156"/>
      <c r="J834" s="157"/>
      <c r="K834" s="157"/>
      <c r="L834" s="157"/>
      <c r="M834" s="152"/>
      <c r="N834" s="112"/>
      <c r="O834" s="153"/>
      <c r="P834" s="154"/>
      <c r="Q834" s="155"/>
      <c r="R834" s="158"/>
      <c r="S834" s="159"/>
      <c r="T834" s="160"/>
      <c r="U834" s="159"/>
    </row>
    <row r="835" spans="1:21" ht="12.75">
      <c r="A835" s="88"/>
      <c r="B835" s="112"/>
      <c r="C835" s="112"/>
      <c r="D835" s="88"/>
      <c r="E835" s="112"/>
      <c r="F835" s="153"/>
      <c r="G835" s="154"/>
      <c r="H835" s="155"/>
      <c r="I835" s="156"/>
      <c r="J835" s="157"/>
      <c r="K835" s="157"/>
      <c r="L835" s="157"/>
      <c r="M835" s="152"/>
      <c r="N835" s="112"/>
      <c r="O835" s="153"/>
      <c r="P835" s="154"/>
      <c r="Q835" s="155"/>
      <c r="R835" s="158"/>
      <c r="S835" s="159"/>
      <c r="T835" s="160"/>
      <c r="U835" s="159"/>
    </row>
    <row r="836" spans="1:21" ht="12.75">
      <c r="A836" s="88"/>
      <c r="B836" s="112"/>
      <c r="C836" s="112"/>
      <c r="D836" s="88"/>
      <c r="E836" s="112"/>
      <c r="F836" s="153"/>
      <c r="G836" s="154"/>
      <c r="H836" s="155"/>
      <c r="I836" s="156"/>
      <c r="J836" s="157"/>
      <c r="K836" s="157"/>
      <c r="L836" s="157"/>
      <c r="M836" s="152"/>
      <c r="N836" s="112"/>
      <c r="O836" s="153"/>
      <c r="P836" s="154"/>
      <c r="Q836" s="155"/>
      <c r="R836" s="158"/>
      <c r="S836" s="159"/>
      <c r="T836" s="160"/>
      <c r="U836" s="159"/>
    </row>
    <row r="837" spans="1:21" ht="12.75">
      <c r="A837" s="88"/>
      <c r="B837" s="112"/>
      <c r="C837" s="112"/>
      <c r="D837" s="88"/>
      <c r="E837" s="112"/>
      <c r="F837" s="153"/>
      <c r="G837" s="154"/>
      <c r="H837" s="155"/>
      <c r="I837" s="156"/>
      <c r="J837" s="157"/>
      <c r="K837" s="157"/>
      <c r="L837" s="157"/>
      <c r="M837" s="152"/>
      <c r="N837" s="112"/>
      <c r="O837" s="153"/>
      <c r="P837" s="154"/>
      <c r="Q837" s="155"/>
      <c r="R837" s="158"/>
      <c r="S837" s="159"/>
      <c r="T837" s="160"/>
      <c r="U837" s="159"/>
    </row>
    <row r="838" spans="1:21" ht="12.75">
      <c r="A838" s="88"/>
      <c r="B838" s="112"/>
      <c r="C838" s="112"/>
      <c r="D838" s="88"/>
      <c r="E838" s="112"/>
      <c r="F838" s="153"/>
      <c r="G838" s="154"/>
      <c r="H838" s="155"/>
      <c r="I838" s="156"/>
      <c r="J838" s="157"/>
      <c r="K838" s="157"/>
      <c r="L838" s="157"/>
      <c r="M838" s="152"/>
      <c r="N838" s="112"/>
      <c r="O838" s="153"/>
      <c r="P838" s="154"/>
      <c r="Q838" s="155"/>
      <c r="R838" s="158"/>
      <c r="S838" s="159"/>
      <c r="T838" s="160"/>
      <c r="U838" s="159"/>
    </row>
    <row r="839" spans="1:21" ht="12.75">
      <c r="A839" s="88"/>
      <c r="B839" s="112"/>
      <c r="C839" s="112"/>
      <c r="D839" s="88"/>
      <c r="E839" s="112"/>
      <c r="F839" s="153"/>
      <c r="G839" s="154"/>
      <c r="H839" s="155"/>
      <c r="I839" s="156"/>
      <c r="J839" s="157"/>
      <c r="K839" s="157"/>
      <c r="L839" s="157"/>
      <c r="M839" s="152"/>
      <c r="N839" s="112"/>
      <c r="O839" s="153"/>
      <c r="P839" s="154"/>
      <c r="Q839" s="155"/>
      <c r="R839" s="158"/>
      <c r="S839" s="159"/>
      <c r="T839" s="160"/>
      <c r="U839" s="159"/>
    </row>
    <row r="840" spans="1:21" ht="12.75">
      <c r="A840" s="88"/>
      <c r="B840" s="112"/>
      <c r="C840" s="112"/>
      <c r="D840" s="88"/>
      <c r="E840" s="112"/>
      <c r="F840" s="153"/>
      <c r="G840" s="154"/>
      <c r="H840" s="155"/>
      <c r="I840" s="156"/>
      <c r="J840" s="157"/>
      <c r="K840" s="157"/>
      <c r="L840" s="157"/>
      <c r="M840" s="152"/>
      <c r="N840" s="112"/>
      <c r="O840" s="153"/>
      <c r="P840" s="154"/>
      <c r="Q840" s="155"/>
      <c r="R840" s="158"/>
      <c r="S840" s="159"/>
      <c r="T840" s="160"/>
      <c r="U840" s="159"/>
    </row>
    <row r="841" spans="1:21" ht="12.75">
      <c r="A841" s="88"/>
      <c r="B841" s="112"/>
      <c r="C841" s="112"/>
      <c r="D841" s="88"/>
      <c r="E841" s="112"/>
      <c r="F841" s="153"/>
      <c r="G841" s="154"/>
      <c r="H841" s="155"/>
      <c r="I841" s="156"/>
      <c r="J841" s="157"/>
      <c r="K841" s="157"/>
      <c r="L841" s="157"/>
      <c r="M841" s="152"/>
      <c r="N841" s="112"/>
      <c r="O841" s="153"/>
      <c r="P841" s="154"/>
      <c r="Q841" s="155"/>
      <c r="R841" s="158"/>
      <c r="S841" s="159"/>
      <c r="T841" s="160"/>
      <c r="U841" s="159"/>
    </row>
    <row r="842" spans="1:21" ht="12.75">
      <c r="A842" s="88"/>
      <c r="B842" s="112"/>
      <c r="C842" s="112"/>
      <c r="D842" s="88"/>
      <c r="E842" s="112"/>
      <c r="F842" s="153"/>
      <c r="G842" s="154"/>
      <c r="H842" s="155"/>
      <c r="I842" s="156"/>
      <c r="J842" s="157"/>
      <c r="K842" s="157"/>
      <c r="L842" s="157"/>
      <c r="M842" s="152"/>
      <c r="N842" s="112"/>
      <c r="O842" s="153"/>
      <c r="P842" s="154"/>
      <c r="Q842" s="155"/>
      <c r="R842" s="158"/>
      <c r="S842" s="159"/>
      <c r="T842" s="160"/>
      <c r="U842" s="159"/>
    </row>
    <row r="843" spans="1:21" ht="12.75">
      <c r="A843" s="88"/>
      <c r="B843" s="112"/>
      <c r="C843" s="112"/>
      <c r="D843" s="88"/>
      <c r="E843" s="112"/>
      <c r="F843" s="153"/>
      <c r="G843" s="154"/>
      <c r="H843" s="155"/>
      <c r="I843" s="156"/>
      <c r="J843" s="157"/>
      <c r="K843" s="157"/>
      <c r="L843" s="157"/>
      <c r="M843" s="152"/>
      <c r="N843" s="112"/>
      <c r="O843" s="153"/>
      <c r="P843" s="154"/>
      <c r="Q843" s="155"/>
      <c r="R843" s="158"/>
      <c r="S843" s="159"/>
      <c r="T843" s="160"/>
      <c r="U843" s="159"/>
    </row>
    <row r="844" spans="1:21" ht="12.75">
      <c r="A844" s="88"/>
      <c r="B844" s="112"/>
      <c r="C844" s="112"/>
      <c r="D844" s="88"/>
      <c r="E844" s="112"/>
      <c r="F844" s="153"/>
      <c r="G844" s="154"/>
      <c r="H844" s="155"/>
      <c r="I844" s="156"/>
      <c r="J844" s="157"/>
      <c r="K844" s="157"/>
      <c r="L844" s="157"/>
      <c r="M844" s="152"/>
      <c r="N844" s="112"/>
      <c r="O844" s="153"/>
      <c r="P844" s="154"/>
      <c r="Q844" s="155"/>
      <c r="R844" s="158"/>
      <c r="S844" s="159"/>
      <c r="T844" s="160"/>
      <c r="U844" s="159"/>
    </row>
    <row r="845" spans="1:21" ht="12.75">
      <c r="A845" s="88"/>
      <c r="B845" s="112"/>
      <c r="C845" s="112"/>
      <c r="D845" s="88"/>
      <c r="E845" s="112"/>
      <c r="F845" s="153"/>
      <c r="G845" s="154"/>
      <c r="H845" s="155"/>
      <c r="I845" s="156"/>
      <c r="J845" s="157"/>
      <c r="K845" s="157"/>
      <c r="L845" s="157"/>
      <c r="M845" s="152"/>
      <c r="N845" s="112"/>
      <c r="O845" s="153"/>
      <c r="P845" s="154"/>
      <c r="Q845" s="155"/>
      <c r="R845" s="158"/>
      <c r="S845" s="159"/>
      <c r="T845" s="160"/>
      <c r="U845" s="159"/>
    </row>
    <row r="846" spans="1:21" ht="12.75">
      <c r="A846" s="88"/>
      <c r="B846" s="112"/>
      <c r="C846" s="112"/>
      <c r="D846" s="88"/>
      <c r="E846" s="112"/>
      <c r="F846" s="153"/>
      <c r="G846" s="154"/>
      <c r="H846" s="155"/>
      <c r="I846" s="156"/>
      <c r="J846" s="157"/>
      <c r="K846" s="157"/>
      <c r="L846" s="157"/>
      <c r="M846" s="152"/>
      <c r="N846" s="112"/>
      <c r="O846" s="153"/>
      <c r="P846" s="154"/>
      <c r="Q846" s="155"/>
      <c r="R846" s="158"/>
      <c r="S846" s="159"/>
      <c r="T846" s="160"/>
      <c r="U846" s="159"/>
    </row>
    <row r="847" spans="1:21" ht="12.75">
      <c r="A847" s="88"/>
      <c r="B847" s="112"/>
      <c r="C847" s="112"/>
      <c r="D847" s="88"/>
      <c r="E847" s="112"/>
      <c r="F847" s="153"/>
      <c r="G847" s="154"/>
      <c r="H847" s="155"/>
      <c r="I847" s="156"/>
      <c r="J847" s="157"/>
      <c r="K847" s="157"/>
      <c r="L847" s="157"/>
      <c r="M847" s="152"/>
      <c r="N847" s="112"/>
      <c r="O847" s="153"/>
      <c r="P847" s="154"/>
      <c r="Q847" s="155"/>
      <c r="R847" s="158"/>
      <c r="S847" s="159"/>
      <c r="T847" s="160"/>
      <c r="U847" s="159"/>
    </row>
    <row r="848" spans="1:21" ht="12.75">
      <c r="A848" s="88"/>
      <c r="B848" s="112"/>
      <c r="C848" s="112"/>
      <c r="D848" s="88"/>
      <c r="E848" s="112"/>
      <c r="F848" s="153"/>
      <c r="G848" s="154"/>
      <c r="H848" s="155"/>
      <c r="I848" s="156"/>
      <c r="J848" s="157"/>
      <c r="K848" s="157"/>
      <c r="L848" s="157"/>
      <c r="M848" s="152"/>
      <c r="N848" s="112"/>
      <c r="O848" s="153"/>
      <c r="P848" s="154"/>
      <c r="Q848" s="155"/>
      <c r="R848" s="158"/>
      <c r="S848" s="159"/>
      <c r="T848" s="160"/>
      <c r="U848" s="159"/>
    </row>
    <row r="849" spans="1:21" ht="12.75">
      <c r="A849" s="88"/>
      <c r="B849" s="112"/>
      <c r="C849" s="112"/>
      <c r="D849" s="88"/>
      <c r="E849" s="112"/>
      <c r="F849" s="153"/>
      <c r="G849" s="154"/>
      <c r="H849" s="155"/>
      <c r="I849" s="156"/>
      <c r="J849" s="157"/>
      <c r="K849" s="157"/>
      <c r="L849" s="157"/>
      <c r="M849" s="152"/>
      <c r="N849" s="112"/>
      <c r="O849" s="153"/>
      <c r="P849" s="154"/>
      <c r="Q849" s="155"/>
      <c r="R849" s="158"/>
      <c r="S849" s="159"/>
      <c r="T849" s="160"/>
      <c r="U849" s="159"/>
    </row>
    <row r="850" spans="1:21" ht="12.75">
      <c r="A850" s="88"/>
      <c r="B850" s="112"/>
      <c r="C850" s="112"/>
      <c r="D850" s="88"/>
      <c r="E850" s="112"/>
      <c r="F850" s="153"/>
      <c r="G850" s="154"/>
      <c r="H850" s="155"/>
      <c r="I850" s="156"/>
      <c r="J850" s="157"/>
      <c r="K850" s="157"/>
      <c r="L850" s="157"/>
      <c r="M850" s="152"/>
      <c r="N850" s="112"/>
      <c r="O850" s="153"/>
      <c r="P850" s="154"/>
      <c r="Q850" s="155"/>
      <c r="R850" s="158"/>
      <c r="S850" s="159"/>
      <c r="T850" s="160"/>
      <c r="U850" s="159"/>
    </row>
    <row r="851" spans="1:21" ht="12.75">
      <c r="A851" s="88"/>
      <c r="B851" s="112"/>
      <c r="C851" s="112"/>
      <c r="D851" s="88"/>
      <c r="E851" s="112"/>
      <c r="F851" s="153"/>
      <c r="G851" s="154"/>
      <c r="H851" s="155"/>
      <c r="I851" s="156"/>
      <c r="J851" s="157"/>
      <c r="K851" s="157"/>
      <c r="L851" s="157"/>
      <c r="M851" s="152"/>
      <c r="N851" s="112"/>
      <c r="O851" s="153"/>
      <c r="P851" s="154"/>
      <c r="Q851" s="155"/>
      <c r="R851" s="158"/>
      <c r="S851" s="159"/>
      <c r="T851" s="160"/>
      <c r="U851" s="159"/>
    </row>
    <row r="852" spans="1:21" ht="12.75">
      <c r="A852" s="88"/>
      <c r="B852" s="112"/>
      <c r="C852" s="112"/>
      <c r="D852" s="88"/>
      <c r="E852" s="112"/>
      <c r="F852" s="153"/>
      <c r="G852" s="154"/>
      <c r="H852" s="155"/>
      <c r="I852" s="156"/>
      <c r="J852" s="157"/>
      <c r="K852" s="157"/>
      <c r="L852" s="157"/>
      <c r="M852" s="152"/>
      <c r="N852" s="112"/>
      <c r="O852" s="153"/>
      <c r="P852" s="154"/>
      <c r="Q852" s="155"/>
      <c r="R852" s="158"/>
      <c r="S852" s="159"/>
      <c r="T852" s="160"/>
      <c r="U852" s="159"/>
    </row>
    <row r="853" spans="1:21" ht="12.75">
      <c r="A853" s="88"/>
      <c r="B853" s="112"/>
      <c r="C853" s="112"/>
      <c r="D853" s="88"/>
      <c r="E853" s="112"/>
      <c r="F853" s="153"/>
      <c r="G853" s="154"/>
      <c r="H853" s="155"/>
      <c r="I853" s="156"/>
      <c r="J853" s="157"/>
      <c r="K853" s="157"/>
      <c r="L853" s="157"/>
      <c r="M853" s="152"/>
      <c r="N853" s="112"/>
      <c r="O853" s="153"/>
      <c r="P853" s="154"/>
      <c r="Q853" s="155"/>
      <c r="R853" s="158"/>
      <c r="S853" s="159"/>
      <c r="T853" s="160"/>
      <c r="U853" s="159"/>
    </row>
    <row r="854" spans="1:21" ht="12.75">
      <c r="A854" s="88"/>
      <c r="B854" s="112"/>
      <c r="C854" s="112"/>
      <c r="D854" s="88"/>
      <c r="E854" s="112"/>
      <c r="F854" s="153"/>
      <c r="G854" s="154"/>
      <c r="H854" s="155"/>
      <c r="I854" s="156"/>
      <c r="J854" s="157"/>
      <c r="K854" s="157"/>
      <c r="L854" s="157"/>
      <c r="M854" s="152"/>
      <c r="N854" s="112"/>
      <c r="O854" s="153"/>
      <c r="P854" s="154"/>
      <c r="Q854" s="155"/>
      <c r="R854" s="158"/>
      <c r="S854" s="159"/>
      <c r="T854" s="160"/>
      <c r="U854" s="159"/>
    </row>
    <row r="855" spans="1:21" ht="12.75">
      <c r="A855" s="88"/>
      <c r="B855" s="112"/>
      <c r="C855" s="112"/>
      <c r="D855" s="88"/>
      <c r="E855" s="112"/>
      <c r="F855" s="153"/>
      <c r="G855" s="154"/>
      <c r="H855" s="155"/>
      <c r="I855" s="156"/>
      <c r="J855" s="157"/>
      <c r="K855" s="157"/>
      <c r="L855" s="157"/>
      <c r="M855" s="152"/>
      <c r="N855" s="112"/>
      <c r="O855" s="153"/>
      <c r="P855" s="154"/>
      <c r="Q855" s="155"/>
      <c r="R855" s="158"/>
      <c r="S855" s="159"/>
      <c r="T855" s="160"/>
      <c r="U855" s="159"/>
    </row>
    <row r="856" spans="1:21" ht="12.75">
      <c r="A856" s="88"/>
      <c r="B856" s="112"/>
      <c r="C856" s="112"/>
      <c r="D856" s="88"/>
      <c r="E856" s="112"/>
      <c r="F856" s="153"/>
      <c r="G856" s="154"/>
      <c r="H856" s="155"/>
      <c r="I856" s="156"/>
      <c r="J856" s="157"/>
      <c r="K856" s="157"/>
      <c r="L856" s="157"/>
      <c r="M856" s="152"/>
      <c r="N856" s="112"/>
      <c r="O856" s="153"/>
      <c r="P856" s="154"/>
      <c r="Q856" s="155"/>
      <c r="R856" s="158"/>
      <c r="S856" s="159"/>
      <c r="T856" s="160"/>
      <c r="U856" s="159"/>
    </row>
    <row r="857" spans="1:21" ht="12.75">
      <c r="A857" s="88"/>
      <c r="B857" s="112"/>
      <c r="C857" s="112"/>
      <c r="D857" s="88"/>
      <c r="E857" s="112"/>
      <c r="F857" s="153"/>
      <c r="G857" s="154"/>
      <c r="H857" s="155"/>
      <c r="I857" s="156"/>
      <c r="J857" s="157"/>
      <c r="K857" s="157"/>
      <c r="L857" s="157"/>
      <c r="M857" s="152"/>
      <c r="N857" s="112"/>
      <c r="O857" s="153"/>
      <c r="P857" s="154"/>
      <c r="Q857" s="155"/>
      <c r="R857" s="158"/>
      <c r="S857" s="159"/>
      <c r="T857" s="160"/>
      <c r="U857" s="159"/>
    </row>
    <row r="858" spans="1:21" ht="12.75">
      <c r="A858" s="88"/>
      <c r="B858" s="112"/>
      <c r="C858" s="112"/>
      <c r="D858" s="88"/>
      <c r="E858" s="112"/>
      <c r="F858" s="153"/>
      <c r="G858" s="154"/>
      <c r="H858" s="155"/>
      <c r="I858" s="156"/>
      <c r="J858" s="157"/>
      <c r="K858" s="157"/>
      <c r="L858" s="157"/>
      <c r="M858" s="152"/>
      <c r="N858" s="112"/>
      <c r="O858" s="153"/>
      <c r="P858" s="154"/>
      <c r="Q858" s="155"/>
      <c r="R858" s="158"/>
      <c r="S858" s="159"/>
      <c r="T858" s="160"/>
      <c r="U858" s="159"/>
    </row>
    <row r="859" spans="1:21" ht="12.75">
      <c r="A859" s="88"/>
      <c r="B859" s="112"/>
      <c r="C859" s="112"/>
      <c r="D859" s="88"/>
      <c r="E859" s="112"/>
      <c r="F859" s="153"/>
      <c r="G859" s="154"/>
      <c r="H859" s="155"/>
      <c r="I859" s="156"/>
      <c r="J859" s="157"/>
      <c r="K859" s="157"/>
      <c r="L859" s="157"/>
      <c r="M859" s="152"/>
      <c r="N859" s="112"/>
      <c r="O859" s="153"/>
      <c r="P859" s="154"/>
      <c r="Q859" s="155"/>
      <c r="R859" s="158"/>
      <c r="S859" s="159"/>
      <c r="T859" s="160"/>
      <c r="U859" s="159"/>
    </row>
    <row r="860" spans="1:21" ht="12.75">
      <c r="A860" s="88"/>
      <c r="B860" s="112"/>
      <c r="C860" s="112"/>
      <c r="D860" s="88"/>
      <c r="E860" s="112"/>
      <c r="F860" s="153"/>
      <c r="G860" s="154"/>
      <c r="H860" s="155"/>
      <c r="I860" s="156"/>
      <c r="J860" s="157"/>
      <c r="K860" s="157"/>
      <c r="L860" s="157"/>
      <c r="M860" s="152"/>
      <c r="N860" s="112"/>
      <c r="O860" s="153"/>
      <c r="P860" s="154"/>
      <c r="Q860" s="155"/>
      <c r="R860" s="158"/>
      <c r="S860" s="159"/>
      <c r="T860" s="160"/>
      <c r="U860" s="159"/>
    </row>
    <row r="861" spans="1:21" ht="12.75">
      <c r="A861" s="88"/>
      <c r="B861" s="112"/>
      <c r="C861" s="112"/>
      <c r="D861" s="88"/>
      <c r="E861" s="112"/>
      <c r="F861" s="153"/>
      <c r="G861" s="154"/>
      <c r="H861" s="155"/>
      <c r="I861" s="156"/>
      <c r="J861" s="157"/>
      <c r="K861" s="157"/>
      <c r="L861" s="157"/>
      <c r="M861" s="152"/>
      <c r="N861" s="112"/>
      <c r="O861" s="153"/>
      <c r="P861" s="154"/>
      <c r="Q861" s="155"/>
      <c r="R861" s="158"/>
      <c r="S861" s="159"/>
      <c r="T861" s="160"/>
      <c r="U861" s="159"/>
    </row>
    <row r="862" spans="1:21" ht="12.75">
      <c r="A862" s="88"/>
      <c r="B862" s="112"/>
      <c r="C862" s="112"/>
      <c r="D862" s="88"/>
      <c r="E862" s="112"/>
      <c r="F862" s="153"/>
      <c r="G862" s="154"/>
      <c r="H862" s="155"/>
      <c r="I862" s="156"/>
      <c r="J862" s="157"/>
      <c r="K862" s="157"/>
      <c r="L862" s="157"/>
      <c r="M862" s="152"/>
      <c r="N862" s="112"/>
      <c r="O862" s="153"/>
      <c r="P862" s="154"/>
      <c r="Q862" s="155"/>
      <c r="R862" s="158"/>
      <c r="S862" s="159"/>
      <c r="T862" s="160"/>
      <c r="U862" s="159"/>
    </row>
    <row r="863" spans="1:21" ht="12.75">
      <c r="A863" s="88"/>
      <c r="B863" s="112"/>
      <c r="C863" s="112"/>
      <c r="D863" s="88"/>
      <c r="E863" s="112"/>
      <c r="F863" s="153"/>
      <c r="G863" s="154"/>
      <c r="H863" s="155"/>
      <c r="I863" s="156"/>
      <c r="J863" s="157"/>
      <c r="K863" s="157"/>
      <c r="L863" s="157"/>
      <c r="M863" s="152"/>
      <c r="N863" s="112"/>
      <c r="O863" s="153"/>
      <c r="P863" s="154"/>
      <c r="Q863" s="155"/>
      <c r="R863" s="158"/>
      <c r="S863" s="159"/>
      <c r="T863" s="160"/>
      <c r="U863" s="159"/>
    </row>
    <row r="864" spans="1:21" ht="12.75">
      <c r="A864" s="88"/>
      <c r="B864" s="112"/>
      <c r="C864" s="112"/>
      <c r="D864" s="88"/>
      <c r="E864" s="112"/>
      <c r="F864" s="153"/>
      <c r="G864" s="154"/>
      <c r="H864" s="155"/>
      <c r="I864" s="156"/>
      <c r="J864" s="157"/>
      <c r="K864" s="157"/>
      <c r="L864" s="157"/>
      <c r="M864" s="152"/>
      <c r="N864" s="112"/>
      <c r="O864" s="153"/>
      <c r="P864" s="154"/>
      <c r="Q864" s="155"/>
      <c r="R864" s="158"/>
      <c r="S864" s="159"/>
      <c r="T864" s="160"/>
      <c r="U864" s="159"/>
    </row>
    <row r="865" spans="1:21" ht="12.75">
      <c r="A865" s="88"/>
      <c r="B865" s="112"/>
      <c r="C865" s="112"/>
      <c r="D865" s="88"/>
      <c r="E865" s="112"/>
      <c r="F865" s="153"/>
      <c r="G865" s="154"/>
      <c r="H865" s="155"/>
      <c r="I865" s="156"/>
      <c r="J865" s="157"/>
      <c r="K865" s="157"/>
      <c r="L865" s="157"/>
      <c r="M865" s="152"/>
      <c r="N865" s="112"/>
      <c r="O865" s="153"/>
      <c r="P865" s="154"/>
      <c r="Q865" s="155"/>
      <c r="R865" s="158"/>
      <c r="S865" s="159"/>
      <c r="T865" s="160"/>
      <c r="U865" s="159"/>
    </row>
    <row r="866" spans="1:21" ht="12.75">
      <c r="A866" s="88"/>
      <c r="B866" s="112"/>
      <c r="C866" s="112"/>
      <c r="D866" s="88"/>
      <c r="E866" s="112"/>
      <c r="F866" s="153"/>
      <c r="G866" s="154"/>
      <c r="H866" s="155"/>
      <c r="I866" s="156"/>
      <c r="J866" s="157"/>
      <c r="K866" s="157"/>
      <c r="L866" s="157"/>
      <c r="M866" s="152"/>
      <c r="N866" s="112"/>
      <c r="O866" s="153"/>
      <c r="P866" s="154"/>
      <c r="Q866" s="155"/>
      <c r="R866" s="158"/>
      <c r="S866" s="159"/>
      <c r="T866" s="160"/>
      <c r="U866" s="159"/>
    </row>
    <row r="867" spans="1:21" ht="12.75">
      <c r="A867" s="88"/>
      <c r="B867" s="112"/>
      <c r="C867" s="112"/>
      <c r="D867" s="88"/>
      <c r="E867" s="112"/>
      <c r="F867" s="153"/>
      <c r="G867" s="154"/>
      <c r="H867" s="155"/>
      <c r="I867" s="156"/>
      <c r="J867" s="157"/>
      <c r="K867" s="157"/>
      <c r="L867" s="157"/>
      <c r="M867" s="152"/>
      <c r="N867" s="112"/>
      <c r="O867" s="153"/>
      <c r="P867" s="154"/>
      <c r="Q867" s="155"/>
      <c r="R867" s="158"/>
      <c r="S867" s="159"/>
      <c r="T867" s="160"/>
      <c r="U867" s="159"/>
    </row>
    <row r="868" spans="1:21" ht="12.75">
      <c r="A868" s="88"/>
      <c r="B868" s="112"/>
      <c r="C868" s="112"/>
      <c r="D868" s="88"/>
      <c r="E868" s="112"/>
      <c r="F868" s="153"/>
      <c r="G868" s="154"/>
      <c r="H868" s="155"/>
      <c r="I868" s="156"/>
      <c r="J868" s="157"/>
      <c r="K868" s="157"/>
      <c r="L868" s="157"/>
      <c r="M868" s="152"/>
      <c r="N868" s="112"/>
      <c r="O868" s="153"/>
      <c r="P868" s="154"/>
      <c r="Q868" s="155"/>
      <c r="R868" s="158"/>
      <c r="S868" s="159"/>
      <c r="T868" s="160"/>
      <c r="U868" s="159"/>
    </row>
    <row r="869" spans="1:21" ht="12.75">
      <c r="A869" s="88"/>
      <c r="B869" s="112"/>
      <c r="C869" s="112"/>
      <c r="D869" s="88"/>
      <c r="E869" s="112"/>
      <c r="F869" s="153"/>
      <c r="G869" s="154"/>
      <c r="H869" s="155"/>
      <c r="I869" s="156"/>
      <c r="J869" s="157"/>
      <c r="K869" s="157"/>
      <c r="L869" s="157"/>
      <c r="M869" s="152"/>
      <c r="N869" s="112"/>
      <c r="O869" s="153"/>
      <c r="P869" s="154"/>
      <c r="Q869" s="155"/>
      <c r="R869" s="158"/>
      <c r="S869" s="159"/>
      <c r="T869" s="160"/>
      <c r="U869" s="159"/>
    </row>
    <row r="870" spans="1:21" ht="12.75">
      <c r="A870" s="88"/>
      <c r="B870" s="112"/>
      <c r="C870" s="112"/>
      <c r="D870" s="88"/>
      <c r="E870" s="112"/>
      <c r="F870" s="153"/>
      <c r="G870" s="154"/>
      <c r="H870" s="155"/>
      <c r="I870" s="156"/>
      <c r="J870" s="157"/>
      <c r="K870" s="157"/>
      <c r="L870" s="157"/>
      <c r="M870" s="152"/>
      <c r="N870" s="112"/>
      <c r="O870" s="153"/>
      <c r="P870" s="154"/>
      <c r="Q870" s="155"/>
      <c r="R870" s="158"/>
      <c r="S870" s="159"/>
      <c r="T870" s="160"/>
      <c r="U870" s="159"/>
    </row>
    <row r="871" spans="1:21" ht="12.75">
      <c r="A871" s="88"/>
      <c r="B871" s="112"/>
      <c r="C871" s="112"/>
      <c r="D871" s="88"/>
      <c r="E871" s="112"/>
      <c r="F871" s="153"/>
      <c r="G871" s="154"/>
      <c r="H871" s="155"/>
      <c r="I871" s="156"/>
      <c r="J871" s="157"/>
      <c r="K871" s="157"/>
      <c r="L871" s="157"/>
      <c r="M871" s="152"/>
      <c r="N871" s="112"/>
      <c r="O871" s="153"/>
      <c r="P871" s="154"/>
      <c r="Q871" s="155"/>
      <c r="R871" s="158"/>
      <c r="S871" s="159"/>
      <c r="T871" s="160"/>
      <c r="U871" s="159"/>
    </row>
    <row r="872" spans="1:21" ht="12.75">
      <c r="A872" s="88"/>
      <c r="B872" s="112"/>
      <c r="C872" s="112"/>
      <c r="D872" s="88"/>
      <c r="E872" s="112"/>
      <c r="F872" s="153"/>
      <c r="G872" s="154"/>
      <c r="H872" s="155"/>
      <c r="I872" s="156"/>
      <c r="J872" s="157"/>
      <c r="K872" s="157"/>
      <c r="L872" s="157"/>
      <c r="M872" s="152"/>
      <c r="N872" s="112"/>
      <c r="O872" s="153"/>
      <c r="P872" s="154"/>
      <c r="Q872" s="155"/>
      <c r="R872" s="158"/>
      <c r="S872" s="159"/>
      <c r="T872" s="160"/>
      <c r="U872" s="159"/>
    </row>
    <row r="873" spans="1:21" ht="12.75">
      <c r="A873" s="88"/>
      <c r="B873" s="112"/>
      <c r="C873" s="112"/>
      <c r="D873" s="88"/>
      <c r="E873" s="112"/>
      <c r="F873" s="153"/>
      <c r="G873" s="154"/>
      <c r="H873" s="155"/>
      <c r="I873" s="156"/>
      <c r="J873" s="157"/>
      <c r="K873" s="157"/>
      <c r="L873" s="157"/>
      <c r="M873" s="152"/>
      <c r="N873" s="112"/>
      <c r="O873" s="153"/>
      <c r="P873" s="154"/>
      <c r="Q873" s="155"/>
      <c r="R873" s="158"/>
      <c r="S873" s="159"/>
      <c r="T873" s="160"/>
      <c r="U873" s="159"/>
    </row>
    <row r="874" spans="1:21" ht="12.75">
      <c r="A874" s="88"/>
      <c r="B874" s="112"/>
      <c r="C874" s="112"/>
      <c r="D874" s="88"/>
      <c r="E874" s="112"/>
      <c r="F874" s="153"/>
      <c r="G874" s="154"/>
      <c r="H874" s="155"/>
      <c r="I874" s="156"/>
      <c r="J874" s="157"/>
      <c r="K874" s="157"/>
      <c r="L874" s="157"/>
      <c r="M874" s="152"/>
      <c r="N874" s="112"/>
      <c r="O874" s="153"/>
      <c r="P874" s="154"/>
      <c r="Q874" s="155"/>
      <c r="R874" s="158"/>
      <c r="S874" s="159"/>
      <c r="T874" s="160"/>
      <c r="U874" s="159"/>
    </row>
    <row r="875" spans="1:21" ht="12.75">
      <c r="A875" s="88"/>
      <c r="B875" s="112"/>
      <c r="C875" s="112"/>
      <c r="D875" s="88"/>
      <c r="E875" s="112"/>
      <c r="F875" s="153"/>
      <c r="G875" s="154"/>
      <c r="H875" s="155"/>
      <c r="I875" s="156"/>
      <c r="J875" s="157"/>
      <c r="K875" s="157"/>
      <c r="L875" s="157"/>
      <c r="M875" s="152"/>
      <c r="N875" s="112"/>
      <c r="O875" s="153"/>
      <c r="P875" s="154"/>
      <c r="Q875" s="155"/>
      <c r="R875" s="158"/>
      <c r="S875" s="159"/>
      <c r="T875" s="160"/>
      <c r="U875" s="159"/>
    </row>
    <row r="876" spans="1:21" ht="12.75">
      <c r="A876" s="88"/>
      <c r="B876" s="112"/>
      <c r="C876" s="112"/>
      <c r="D876" s="88"/>
      <c r="E876" s="112"/>
      <c r="F876" s="153"/>
      <c r="G876" s="154"/>
      <c r="H876" s="155"/>
      <c r="I876" s="156"/>
      <c r="J876" s="157"/>
      <c r="K876" s="157"/>
      <c r="L876" s="157"/>
      <c r="M876" s="152"/>
      <c r="N876" s="112"/>
      <c r="O876" s="153"/>
      <c r="P876" s="154"/>
      <c r="Q876" s="155"/>
      <c r="R876" s="158"/>
      <c r="S876" s="159"/>
      <c r="T876" s="160"/>
      <c r="U876" s="159"/>
    </row>
    <row r="877" spans="1:21" ht="12.75">
      <c r="A877" s="88"/>
      <c r="B877" s="112"/>
      <c r="C877" s="112"/>
      <c r="D877" s="88"/>
      <c r="E877" s="112"/>
      <c r="F877" s="153"/>
      <c r="G877" s="154"/>
      <c r="H877" s="155"/>
      <c r="I877" s="156"/>
      <c r="J877" s="157"/>
      <c r="K877" s="157"/>
      <c r="L877" s="157"/>
      <c r="M877" s="152"/>
      <c r="N877" s="112"/>
      <c r="O877" s="153"/>
      <c r="P877" s="154"/>
      <c r="Q877" s="155"/>
      <c r="R877" s="158"/>
      <c r="S877" s="159"/>
      <c r="T877" s="160"/>
      <c r="U877" s="159"/>
    </row>
    <row r="878" spans="1:21" ht="12.75">
      <c r="A878" s="88"/>
      <c r="B878" s="112"/>
      <c r="C878" s="112"/>
      <c r="D878" s="88"/>
      <c r="E878" s="112"/>
      <c r="F878" s="153"/>
      <c r="G878" s="154"/>
      <c r="H878" s="155"/>
      <c r="I878" s="156"/>
      <c r="J878" s="157"/>
      <c r="K878" s="157"/>
      <c r="L878" s="157"/>
      <c r="M878" s="152"/>
      <c r="N878" s="112"/>
      <c r="O878" s="153"/>
      <c r="P878" s="154"/>
      <c r="Q878" s="155"/>
      <c r="R878" s="158"/>
      <c r="S878" s="159"/>
      <c r="T878" s="160"/>
      <c r="U878" s="159"/>
    </row>
    <row r="879" spans="1:21" ht="12.75">
      <c r="A879" s="88"/>
      <c r="B879" s="112"/>
      <c r="C879" s="112"/>
      <c r="D879" s="88"/>
      <c r="E879" s="112"/>
      <c r="F879" s="153"/>
      <c r="G879" s="154"/>
      <c r="H879" s="155"/>
      <c r="I879" s="156"/>
      <c r="J879" s="157"/>
      <c r="K879" s="157"/>
      <c r="L879" s="157"/>
      <c r="M879" s="152"/>
      <c r="N879" s="112"/>
      <c r="O879" s="153"/>
      <c r="P879" s="154"/>
      <c r="Q879" s="155"/>
      <c r="R879" s="158"/>
      <c r="S879" s="159"/>
      <c r="T879" s="160"/>
      <c r="U879" s="159"/>
    </row>
    <row r="880" spans="1:21" ht="12.75">
      <c r="A880" s="88"/>
      <c r="B880" s="112"/>
      <c r="C880" s="112"/>
      <c r="D880" s="88"/>
      <c r="E880" s="112"/>
      <c r="F880" s="153"/>
      <c r="G880" s="154"/>
      <c r="H880" s="155"/>
      <c r="I880" s="156"/>
      <c r="J880" s="157"/>
      <c r="K880" s="157"/>
      <c r="L880" s="157"/>
      <c r="M880" s="152"/>
      <c r="N880" s="112"/>
      <c r="O880" s="153"/>
      <c r="P880" s="154"/>
      <c r="Q880" s="155"/>
      <c r="R880" s="158"/>
      <c r="S880" s="159"/>
      <c r="T880" s="160"/>
      <c r="U880" s="159"/>
    </row>
    <row r="881" spans="1:21" ht="12.75">
      <c r="A881" s="88"/>
      <c r="B881" s="112"/>
      <c r="C881" s="112"/>
      <c r="D881" s="88"/>
      <c r="E881" s="112"/>
      <c r="F881" s="153"/>
      <c r="G881" s="154"/>
      <c r="H881" s="155"/>
      <c r="I881" s="156"/>
      <c r="J881" s="157"/>
      <c r="K881" s="157"/>
      <c r="L881" s="157"/>
      <c r="M881" s="152"/>
      <c r="N881" s="112"/>
      <c r="O881" s="153"/>
      <c r="P881" s="154"/>
      <c r="Q881" s="155"/>
      <c r="R881" s="158"/>
      <c r="S881" s="159"/>
      <c r="T881" s="160"/>
      <c r="U881" s="159"/>
    </row>
    <row r="882" spans="1:21" ht="12.75">
      <c r="A882" s="88"/>
      <c r="B882" s="112"/>
      <c r="C882" s="112"/>
      <c r="D882" s="88"/>
      <c r="E882" s="112"/>
      <c r="F882" s="153"/>
      <c r="G882" s="154"/>
      <c r="H882" s="155"/>
      <c r="I882" s="156"/>
      <c r="J882" s="157"/>
      <c r="K882" s="157"/>
      <c r="L882" s="157"/>
      <c r="M882" s="152"/>
      <c r="N882" s="112"/>
      <c r="O882" s="153"/>
      <c r="P882" s="154"/>
      <c r="Q882" s="155"/>
      <c r="R882" s="158"/>
      <c r="S882" s="159"/>
      <c r="T882" s="160"/>
      <c r="U882" s="159"/>
    </row>
    <row r="883" spans="1:21" ht="12.75">
      <c r="A883" s="88"/>
      <c r="B883" s="112"/>
      <c r="C883" s="112"/>
      <c r="D883" s="88"/>
      <c r="E883" s="112"/>
      <c r="F883" s="153"/>
      <c r="G883" s="154"/>
      <c r="H883" s="155"/>
      <c r="I883" s="156"/>
      <c r="J883" s="157"/>
      <c r="K883" s="157"/>
      <c r="L883" s="157"/>
      <c r="M883" s="152"/>
      <c r="N883" s="112"/>
      <c r="O883" s="153"/>
      <c r="P883" s="154"/>
      <c r="Q883" s="155"/>
      <c r="R883" s="158"/>
      <c r="S883" s="159"/>
      <c r="T883" s="160"/>
      <c r="U883" s="159"/>
    </row>
    <row r="884" spans="1:21" ht="12.75">
      <c r="A884" s="88"/>
      <c r="B884" s="112"/>
      <c r="C884" s="112"/>
      <c r="D884" s="88"/>
      <c r="E884" s="112"/>
      <c r="F884" s="153"/>
      <c r="G884" s="154"/>
      <c r="H884" s="155"/>
      <c r="I884" s="156"/>
      <c r="J884" s="157"/>
      <c r="K884" s="157"/>
      <c r="L884" s="157"/>
      <c r="M884" s="152"/>
      <c r="N884" s="112"/>
      <c r="O884" s="153"/>
      <c r="P884" s="154"/>
      <c r="Q884" s="155"/>
      <c r="R884" s="158"/>
      <c r="S884" s="159"/>
      <c r="T884" s="160"/>
      <c r="U884" s="159"/>
    </row>
    <row r="885" spans="1:21" ht="12.75">
      <c r="A885" s="88"/>
      <c r="B885" s="112"/>
      <c r="C885" s="112"/>
      <c r="D885" s="88"/>
      <c r="E885" s="112"/>
      <c r="F885" s="153"/>
      <c r="G885" s="154"/>
      <c r="H885" s="155"/>
      <c r="I885" s="156"/>
      <c r="J885" s="157"/>
      <c r="K885" s="157"/>
      <c r="L885" s="157"/>
      <c r="M885" s="152"/>
      <c r="N885" s="112"/>
      <c r="O885" s="153"/>
      <c r="P885" s="154"/>
      <c r="Q885" s="155"/>
      <c r="R885" s="158"/>
      <c r="S885" s="159"/>
      <c r="T885" s="160"/>
      <c r="U885" s="159"/>
    </row>
    <row r="886" spans="1:21" ht="12.75">
      <c r="A886" s="88"/>
      <c r="B886" s="112"/>
      <c r="C886" s="112"/>
      <c r="D886" s="88"/>
      <c r="E886" s="112"/>
      <c r="F886" s="153"/>
      <c r="G886" s="154"/>
      <c r="H886" s="155"/>
      <c r="I886" s="156"/>
      <c r="J886" s="157"/>
      <c r="K886" s="157"/>
      <c r="L886" s="157"/>
      <c r="M886" s="152"/>
      <c r="N886" s="112"/>
      <c r="O886" s="153"/>
      <c r="P886" s="154"/>
      <c r="Q886" s="155"/>
      <c r="R886" s="158"/>
      <c r="S886" s="159"/>
      <c r="T886" s="160"/>
      <c r="U886" s="159"/>
    </row>
    <row r="887" spans="1:21" ht="12.75">
      <c r="A887" s="88"/>
      <c r="B887" s="112"/>
      <c r="C887" s="112"/>
      <c r="D887" s="88"/>
      <c r="E887" s="112"/>
      <c r="F887" s="153"/>
      <c r="G887" s="154"/>
      <c r="H887" s="155"/>
      <c r="I887" s="156"/>
      <c r="J887" s="157"/>
      <c r="K887" s="157"/>
      <c r="L887" s="157"/>
      <c r="M887" s="152"/>
      <c r="N887" s="112"/>
      <c r="O887" s="153"/>
      <c r="P887" s="154"/>
      <c r="Q887" s="155"/>
      <c r="R887" s="158"/>
      <c r="S887" s="159"/>
      <c r="T887" s="160"/>
      <c r="U887" s="159"/>
    </row>
    <row r="888" spans="1:21" ht="12.75">
      <c r="A888" s="88"/>
      <c r="B888" s="112"/>
      <c r="C888" s="112"/>
      <c r="D888" s="88"/>
      <c r="E888" s="112"/>
      <c r="F888" s="153"/>
      <c r="G888" s="154"/>
      <c r="H888" s="155"/>
      <c r="I888" s="156"/>
      <c r="J888" s="157"/>
      <c r="K888" s="157"/>
      <c r="L888" s="157"/>
      <c r="M888" s="152"/>
      <c r="N888" s="112"/>
      <c r="O888" s="153"/>
      <c r="P888" s="154"/>
      <c r="Q888" s="155"/>
      <c r="R888" s="158"/>
      <c r="S888" s="159"/>
      <c r="T888" s="160"/>
      <c r="U888" s="159"/>
    </row>
    <row r="889" spans="1:21" ht="12.75">
      <c r="A889" s="88"/>
      <c r="B889" s="112"/>
      <c r="C889" s="112"/>
      <c r="D889" s="88"/>
      <c r="E889" s="112"/>
      <c r="F889" s="153"/>
      <c r="G889" s="154"/>
      <c r="H889" s="155"/>
      <c r="I889" s="156"/>
      <c r="J889" s="157"/>
      <c r="K889" s="157"/>
      <c r="L889" s="157"/>
      <c r="M889" s="152"/>
      <c r="N889" s="112"/>
      <c r="O889" s="153"/>
      <c r="P889" s="154"/>
      <c r="Q889" s="155"/>
      <c r="R889" s="158"/>
      <c r="S889" s="159"/>
      <c r="T889" s="160"/>
      <c r="U889" s="159"/>
    </row>
    <row r="890" spans="1:21" ht="12.75">
      <c r="A890" s="88"/>
      <c r="B890" s="112"/>
      <c r="C890" s="112"/>
      <c r="D890" s="88"/>
      <c r="E890" s="112"/>
      <c r="F890" s="153"/>
      <c r="G890" s="154"/>
      <c r="H890" s="155"/>
      <c r="I890" s="156"/>
      <c r="J890" s="157"/>
      <c r="K890" s="157"/>
      <c r="L890" s="157"/>
      <c r="M890" s="152"/>
      <c r="N890" s="112"/>
      <c r="O890" s="153"/>
      <c r="P890" s="154"/>
      <c r="Q890" s="155"/>
      <c r="R890" s="158"/>
      <c r="S890" s="159"/>
      <c r="T890" s="160"/>
      <c r="U890" s="159"/>
    </row>
    <row r="891" spans="1:21" ht="12.75">
      <c r="A891" s="88"/>
      <c r="B891" s="112"/>
      <c r="C891" s="112"/>
      <c r="D891" s="88"/>
      <c r="E891" s="112"/>
      <c r="F891" s="153"/>
      <c r="G891" s="154"/>
      <c r="H891" s="155"/>
      <c r="I891" s="156"/>
      <c r="J891" s="157"/>
      <c r="K891" s="157"/>
      <c r="L891" s="157"/>
      <c r="M891" s="152"/>
      <c r="N891" s="112"/>
      <c r="O891" s="153"/>
      <c r="P891" s="154"/>
      <c r="Q891" s="155"/>
      <c r="R891" s="158"/>
      <c r="S891" s="159"/>
      <c r="T891" s="160"/>
      <c r="U891" s="159"/>
    </row>
    <row r="892" spans="1:21" ht="12.75">
      <c r="A892" s="88"/>
      <c r="B892" s="112"/>
      <c r="C892" s="112"/>
      <c r="D892" s="88"/>
      <c r="E892" s="112"/>
      <c r="F892" s="153"/>
      <c r="G892" s="154"/>
      <c r="H892" s="155"/>
      <c r="I892" s="156"/>
      <c r="J892" s="157"/>
      <c r="K892" s="157"/>
      <c r="L892" s="157"/>
      <c r="M892" s="152"/>
      <c r="N892" s="112"/>
      <c r="O892" s="153"/>
      <c r="P892" s="154"/>
      <c r="Q892" s="155"/>
      <c r="R892" s="158"/>
      <c r="S892" s="159"/>
      <c r="T892" s="160"/>
      <c r="U892" s="159"/>
    </row>
    <row r="893" spans="1:21" ht="12.75">
      <c r="A893" s="88"/>
      <c r="B893" s="112"/>
      <c r="C893" s="112"/>
      <c r="D893" s="88"/>
      <c r="E893" s="112"/>
      <c r="F893" s="153"/>
      <c r="G893" s="154"/>
      <c r="H893" s="155"/>
      <c r="I893" s="156"/>
      <c r="J893" s="157"/>
      <c r="K893" s="157"/>
      <c r="L893" s="157"/>
      <c r="M893" s="152"/>
      <c r="N893" s="112"/>
      <c r="O893" s="153"/>
      <c r="P893" s="154"/>
      <c r="Q893" s="155"/>
      <c r="R893" s="158"/>
      <c r="S893" s="159"/>
      <c r="T893" s="160"/>
      <c r="U893" s="159"/>
    </row>
    <row r="894" spans="1:21" ht="12.75">
      <c r="A894" s="88"/>
      <c r="B894" s="112"/>
      <c r="C894" s="112"/>
      <c r="D894" s="88"/>
      <c r="E894" s="112"/>
      <c r="F894" s="153"/>
      <c r="G894" s="154"/>
      <c r="H894" s="155"/>
      <c r="I894" s="156"/>
      <c r="J894" s="157"/>
      <c r="K894" s="157"/>
      <c r="L894" s="157"/>
      <c r="M894" s="152"/>
      <c r="N894" s="112"/>
      <c r="O894" s="153"/>
      <c r="P894" s="154"/>
      <c r="Q894" s="155"/>
      <c r="R894" s="158"/>
      <c r="S894" s="159"/>
      <c r="T894" s="160"/>
      <c r="U894" s="159"/>
    </row>
    <row r="895" spans="1:21" ht="12.75">
      <c r="A895" s="88"/>
      <c r="B895" s="112"/>
      <c r="C895" s="112"/>
      <c r="D895" s="88"/>
      <c r="E895" s="112"/>
      <c r="F895" s="153"/>
      <c r="G895" s="154"/>
      <c r="H895" s="155"/>
      <c r="I895" s="156"/>
      <c r="J895" s="157"/>
      <c r="K895" s="157"/>
      <c r="L895" s="157"/>
      <c r="M895" s="152"/>
      <c r="N895" s="112"/>
      <c r="O895" s="153"/>
      <c r="P895" s="154"/>
      <c r="Q895" s="155"/>
      <c r="R895" s="158"/>
      <c r="S895" s="159"/>
      <c r="T895" s="160"/>
      <c r="U895" s="159"/>
    </row>
    <row r="896" spans="1:21" ht="12.75">
      <c r="A896" s="88"/>
      <c r="B896" s="112"/>
      <c r="C896" s="112"/>
      <c r="D896" s="88"/>
      <c r="E896" s="112"/>
      <c r="F896" s="153"/>
      <c r="G896" s="154"/>
      <c r="H896" s="155"/>
      <c r="I896" s="156"/>
      <c r="J896" s="157"/>
      <c r="K896" s="157"/>
      <c r="L896" s="157"/>
      <c r="M896" s="152"/>
      <c r="N896" s="112"/>
      <c r="O896" s="153"/>
      <c r="P896" s="154"/>
      <c r="Q896" s="155"/>
      <c r="R896" s="158"/>
      <c r="S896" s="159"/>
      <c r="T896" s="160"/>
      <c r="U896" s="159"/>
    </row>
    <row r="897" spans="1:21" ht="12.75">
      <c r="A897" s="88"/>
      <c r="B897" s="112"/>
      <c r="C897" s="112"/>
      <c r="D897" s="88"/>
      <c r="E897" s="112"/>
      <c r="F897" s="153"/>
      <c r="G897" s="154"/>
      <c r="H897" s="155"/>
      <c r="I897" s="156"/>
      <c r="J897" s="157"/>
      <c r="K897" s="157"/>
      <c r="L897" s="157"/>
      <c r="M897" s="152"/>
      <c r="N897" s="112"/>
      <c r="O897" s="153"/>
      <c r="P897" s="154"/>
      <c r="Q897" s="155"/>
      <c r="R897" s="158"/>
      <c r="S897" s="159"/>
      <c r="T897" s="160"/>
      <c r="U897" s="159"/>
    </row>
    <row r="898" spans="1:21" ht="12.75">
      <c r="A898" s="88"/>
      <c r="B898" s="112"/>
      <c r="C898" s="112"/>
      <c r="D898" s="88"/>
      <c r="E898" s="112"/>
      <c r="F898" s="153"/>
      <c r="G898" s="154"/>
      <c r="H898" s="155"/>
      <c r="I898" s="156"/>
      <c r="J898" s="157"/>
      <c r="K898" s="157"/>
      <c r="L898" s="157"/>
      <c r="M898" s="152"/>
      <c r="N898" s="112"/>
      <c r="O898" s="153"/>
      <c r="P898" s="154"/>
      <c r="Q898" s="155"/>
      <c r="R898" s="158"/>
      <c r="S898" s="159"/>
      <c r="T898" s="160"/>
      <c r="U898" s="159"/>
    </row>
    <row r="899" spans="1:21" ht="12.75">
      <c r="A899" s="88"/>
      <c r="B899" s="112"/>
      <c r="C899" s="112"/>
      <c r="D899" s="88"/>
      <c r="E899" s="112"/>
      <c r="F899" s="153"/>
      <c r="G899" s="154"/>
      <c r="H899" s="155"/>
      <c r="I899" s="156"/>
      <c r="J899" s="157"/>
      <c r="K899" s="157"/>
      <c r="L899" s="157"/>
      <c r="M899" s="152"/>
      <c r="N899" s="112"/>
      <c r="O899" s="153"/>
      <c r="P899" s="154"/>
      <c r="Q899" s="155"/>
      <c r="R899" s="158"/>
      <c r="S899" s="159"/>
      <c r="T899" s="160"/>
      <c r="U899" s="159"/>
    </row>
    <row r="900" spans="1:21" ht="12.75">
      <c r="A900" s="88"/>
      <c r="B900" s="112"/>
      <c r="C900" s="112"/>
      <c r="D900" s="88"/>
      <c r="E900" s="112"/>
      <c r="F900" s="153"/>
      <c r="G900" s="154"/>
      <c r="H900" s="155"/>
      <c r="I900" s="156"/>
      <c r="J900" s="157"/>
      <c r="K900" s="157"/>
      <c r="L900" s="157"/>
      <c r="M900" s="152"/>
      <c r="N900" s="112"/>
      <c r="O900" s="153"/>
      <c r="P900" s="154"/>
      <c r="Q900" s="155"/>
      <c r="R900" s="158"/>
      <c r="S900" s="159"/>
      <c r="T900" s="160"/>
      <c r="U900" s="159"/>
    </row>
    <row r="901" spans="1:21" ht="12.75">
      <c r="A901" s="88"/>
      <c r="B901" s="112"/>
      <c r="C901" s="112"/>
      <c r="D901" s="88"/>
      <c r="E901" s="112"/>
      <c r="F901" s="153"/>
      <c r="G901" s="154"/>
      <c r="H901" s="155"/>
      <c r="I901" s="156"/>
      <c r="J901" s="157"/>
      <c r="K901" s="157"/>
      <c r="L901" s="157"/>
      <c r="M901" s="152"/>
      <c r="N901" s="112"/>
      <c r="O901" s="153"/>
      <c r="P901" s="154"/>
      <c r="Q901" s="155"/>
      <c r="R901" s="158"/>
      <c r="S901" s="159"/>
      <c r="T901" s="160"/>
      <c r="U901" s="159"/>
    </row>
    <row r="902" spans="1:21" ht="12.75">
      <c r="A902" s="88"/>
      <c r="B902" s="112"/>
      <c r="C902" s="112"/>
      <c r="D902" s="88"/>
      <c r="E902" s="112"/>
      <c r="F902" s="153"/>
      <c r="G902" s="154"/>
      <c r="H902" s="155"/>
      <c r="I902" s="156"/>
      <c r="J902" s="157"/>
      <c r="K902" s="157"/>
      <c r="L902" s="157"/>
      <c r="M902" s="152"/>
      <c r="N902" s="112"/>
      <c r="O902" s="153"/>
      <c r="P902" s="154"/>
      <c r="Q902" s="155"/>
      <c r="R902" s="158"/>
      <c r="S902" s="159"/>
      <c r="T902" s="160"/>
      <c r="U902" s="159"/>
    </row>
    <row r="903" spans="1:21" ht="12.75">
      <c r="A903" s="88"/>
      <c r="B903" s="112"/>
      <c r="C903" s="112"/>
      <c r="D903" s="88"/>
      <c r="E903" s="112"/>
      <c r="F903" s="153"/>
      <c r="G903" s="154"/>
      <c r="H903" s="155"/>
      <c r="I903" s="156"/>
      <c r="J903" s="157"/>
      <c r="K903" s="157"/>
      <c r="L903" s="157"/>
      <c r="M903" s="152"/>
      <c r="N903" s="112"/>
      <c r="O903" s="153"/>
      <c r="P903" s="154"/>
      <c r="Q903" s="155"/>
      <c r="R903" s="158"/>
      <c r="S903" s="159"/>
      <c r="T903" s="160"/>
      <c r="U903" s="159"/>
    </row>
    <row r="904" spans="1:21" ht="12.75">
      <c r="A904" s="88"/>
      <c r="B904" s="112"/>
      <c r="C904" s="112"/>
      <c r="D904" s="88"/>
      <c r="E904" s="112"/>
      <c r="F904" s="153"/>
      <c r="G904" s="154"/>
      <c r="H904" s="155"/>
      <c r="I904" s="156"/>
      <c r="J904" s="157"/>
      <c r="K904" s="157"/>
      <c r="L904" s="157"/>
      <c r="M904" s="152"/>
      <c r="N904" s="112"/>
      <c r="O904" s="153"/>
      <c r="P904" s="154"/>
      <c r="Q904" s="155"/>
      <c r="R904" s="158"/>
      <c r="S904" s="159"/>
      <c r="T904" s="160"/>
      <c r="U904" s="159"/>
    </row>
    <row r="905" spans="1:21" ht="12.75">
      <c r="A905" s="88"/>
      <c r="B905" s="112"/>
      <c r="C905" s="112"/>
      <c r="D905" s="88"/>
      <c r="E905" s="112"/>
      <c r="F905" s="153"/>
      <c r="G905" s="154"/>
      <c r="H905" s="155"/>
      <c r="I905" s="156"/>
      <c r="J905" s="157"/>
      <c r="K905" s="157"/>
      <c r="L905" s="157"/>
      <c r="M905" s="152"/>
      <c r="N905" s="112"/>
      <c r="O905" s="153"/>
      <c r="P905" s="154"/>
      <c r="Q905" s="155"/>
      <c r="R905" s="158"/>
      <c r="S905" s="159"/>
      <c r="T905" s="160"/>
      <c r="U905" s="159"/>
    </row>
    <row r="906" spans="1:21" ht="12.75">
      <c r="A906" s="88"/>
      <c r="B906" s="112"/>
      <c r="C906" s="112"/>
      <c r="D906" s="88"/>
      <c r="E906" s="112"/>
      <c r="F906" s="153"/>
      <c r="G906" s="154"/>
      <c r="H906" s="155"/>
      <c r="I906" s="156"/>
      <c r="J906" s="157"/>
      <c r="K906" s="157"/>
      <c r="L906" s="157"/>
      <c r="M906" s="152"/>
      <c r="N906" s="112"/>
      <c r="O906" s="153"/>
      <c r="P906" s="154"/>
      <c r="Q906" s="155"/>
      <c r="R906" s="158"/>
      <c r="S906" s="159"/>
      <c r="T906" s="160"/>
      <c r="U906" s="159"/>
    </row>
    <row r="907" spans="1:21" ht="12.75">
      <c r="A907" s="88"/>
      <c r="B907" s="112"/>
      <c r="C907" s="112"/>
      <c r="D907" s="88"/>
      <c r="E907" s="112"/>
      <c r="F907" s="153"/>
      <c r="G907" s="154"/>
      <c r="H907" s="155"/>
      <c r="I907" s="156"/>
      <c r="J907" s="157"/>
      <c r="K907" s="157"/>
      <c r="L907" s="157"/>
      <c r="M907" s="152"/>
      <c r="N907" s="112"/>
      <c r="O907" s="153"/>
      <c r="P907" s="154"/>
      <c r="Q907" s="155"/>
      <c r="R907" s="158"/>
      <c r="S907" s="159"/>
      <c r="T907" s="160"/>
      <c r="U907" s="159"/>
    </row>
    <row r="908" spans="1:21" ht="12.75">
      <c r="A908" s="88"/>
      <c r="B908" s="112"/>
      <c r="C908" s="112"/>
      <c r="D908" s="88"/>
      <c r="E908" s="112"/>
      <c r="F908" s="153"/>
      <c r="G908" s="154"/>
      <c r="H908" s="155"/>
      <c r="I908" s="156"/>
      <c r="J908" s="157"/>
      <c r="K908" s="157"/>
      <c r="L908" s="157"/>
      <c r="M908" s="152"/>
      <c r="N908" s="112"/>
      <c r="O908" s="153"/>
      <c r="P908" s="154"/>
      <c r="Q908" s="155"/>
      <c r="R908" s="158"/>
      <c r="S908" s="159"/>
      <c r="T908" s="160"/>
      <c r="U908" s="159"/>
    </row>
    <row r="909" spans="1:21" ht="12.75">
      <c r="A909" s="88"/>
      <c r="B909" s="112"/>
      <c r="C909" s="112"/>
      <c r="D909" s="88"/>
      <c r="E909" s="112"/>
      <c r="F909" s="153"/>
      <c r="G909" s="154"/>
      <c r="H909" s="155"/>
      <c r="I909" s="156"/>
      <c r="J909" s="157"/>
      <c r="K909" s="157"/>
      <c r="L909" s="157"/>
      <c r="M909" s="152"/>
      <c r="N909" s="112"/>
      <c r="O909" s="153"/>
      <c r="P909" s="154"/>
      <c r="Q909" s="155"/>
      <c r="R909" s="158"/>
      <c r="S909" s="159"/>
      <c r="T909" s="160"/>
      <c r="U909" s="159"/>
    </row>
    <row r="910" spans="1:21" ht="12.75">
      <c r="A910" s="88"/>
      <c r="B910" s="112"/>
      <c r="C910" s="112"/>
      <c r="D910" s="88"/>
      <c r="E910" s="112"/>
      <c r="F910" s="153"/>
      <c r="G910" s="154"/>
      <c r="H910" s="155"/>
      <c r="I910" s="156"/>
      <c r="J910" s="157"/>
      <c r="K910" s="157"/>
      <c r="L910" s="157"/>
      <c r="M910" s="152"/>
      <c r="N910" s="112"/>
      <c r="O910" s="153"/>
      <c r="P910" s="154"/>
      <c r="Q910" s="155"/>
      <c r="R910" s="158"/>
      <c r="S910" s="159"/>
      <c r="T910" s="160"/>
      <c r="U910" s="159"/>
    </row>
    <row r="911" spans="1:21" ht="12.75">
      <c r="A911" s="88"/>
      <c r="B911" s="112"/>
      <c r="C911" s="112"/>
      <c r="D911" s="88"/>
      <c r="E911" s="112"/>
      <c r="F911" s="153"/>
      <c r="G911" s="154"/>
      <c r="H911" s="155"/>
      <c r="I911" s="156"/>
      <c r="J911" s="157"/>
      <c r="K911" s="157"/>
      <c r="L911" s="157"/>
      <c r="M911" s="152"/>
      <c r="N911" s="112"/>
      <c r="O911" s="153"/>
      <c r="P911" s="154"/>
      <c r="Q911" s="155"/>
      <c r="R911" s="158"/>
      <c r="S911" s="159"/>
      <c r="T911" s="160"/>
      <c r="U911" s="159"/>
    </row>
    <row r="912" spans="1:21" ht="12.75">
      <c r="A912" s="88"/>
      <c r="B912" s="112"/>
      <c r="C912" s="112"/>
      <c r="D912" s="88"/>
      <c r="E912" s="112"/>
      <c r="F912" s="153"/>
      <c r="G912" s="154"/>
      <c r="H912" s="155"/>
      <c r="I912" s="156"/>
      <c r="J912" s="157"/>
      <c r="K912" s="157"/>
      <c r="L912" s="157"/>
      <c r="M912" s="152"/>
      <c r="N912" s="112"/>
      <c r="O912" s="153"/>
      <c r="P912" s="154"/>
      <c r="Q912" s="155"/>
      <c r="R912" s="158"/>
      <c r="S912" s="159"/>
      <c r="T912" s="160"/>
      <c r="U912" s="159"/>
    </row>
    <row r="913" spans="1:21" ht="12.75">
      <c r="A913" s="88"/>
      <c r="B913" s="112"/>
      <c r="C913" s="112"/>
      <c r="D913" s="88"/>
      <c r="E913" s="112"/>
      <c r="F913" s="153"/>
      <c r="G913" s="154"/>
      <c r="H913" s="155"/>
      <c r="I913" s="156"/>
      <c r="J913" s="157"/>
      <c r="K913" s="157"/>
      <c r="L913" s="157"/>
      <c r="M913" s="152"/>
      <c r="N913" s="112"/>
      <c r="O913" s="153"/>
      <c r="P913" s="154"/>
      <c r="Q913" s="155"/>
      <c r="R913" s="158"/>
      <c r="S913" s="159"/>
      <c r="T913" s="160"/>
      <c r="U913" s="159"/>
    </row>
    <row r="914" spans="1:21" ht="12.75">
      <c r="A914" s="88"/>
      <c r="B914" s="112"/>
      <c r="C914" s="112"/>
      <c r="D914" s="88"/>
      <c r="E914" s="112"/>
      <c r="F914" s="153"/>
      <c r="G914" s="154"/>
      <c r="H914" s="155"/>
      <c r="I914" s="156"/>
      <c r="J914" s="157"/>
      <c r="K914" s="157"/>
      <c r="L914" s="157"/>
      <c r="M914" s="152"/>
      <c r="N914" s="112"/>
      <c r="O914" s="153"/>
      <c r="P914" s="154"/>
      <c r="Q914" s="155"/>
      <c r="R914" s="158"/>
      <c r="S914" s="159"/>
      <c r="T914" s="160"/>
      <c r="U914" s="159"/>
    </row>
    <row r="915" spans="1:21" ht="12.75">
      <c r="A915" s="88"/>
      <c r="B915" s="112"/>
      <c r="C915" s="112"/>
      <c r="D915" s="88"/>
      <c r="E915" s="112"/>
      <c r="F915" s="153"/>
      <c r="G915" s="154"/>
      <c r="H915" s="155"/>
      <c r="I915" s="156"/>
      <c r="J915" s="157"/>
      <c r="K915" s="157"/>
      <c r="L915" s="157"/>
      <c r="M915" s="152"/>
      <c r="N915" s="112"/>
      <c r="O915" s="153"/>
      <c r="P915" s="154"/>
      <c r="Q915" s="155"/>
      <c r="R915" s="158"/>
      <c r="S915" s="159"/>
      <c r="T915" s="160"/>
      <c r="U915" s="159"/>
    </row>
    <row r="916" spans="1:21" ht="12.75">
      <c r="A916" s="88"/>
      <c r="B916" s="112"/>
      <c r="C916" s="112"/>
      <c r="D916" s="88"/>
      <c r="E916" s="112"/>
      <c r="F916" s="153"/>
      <c r="G916" s="154"/>
      <c r="H916" s="155"/>
      <c r="I916" s="156"/>
      <c r="J916" s="157"/>
      <c r="K916" s="157"/>
      <c r="L916" s="157"/>
      <c r="M916" s="152"/>
      <c r="N916" s="112"/>
      <c r="O916" s="153"/>
      <c r="P916" s="154"/>
      <c r="Q916" s="155"/>
      <c r="R916" s="158"/>
      <c r="S916" s="159"/>
      <c r="T916" s="160"/>
      <c r="U916" s="159"/>
    </row>
    <row r="917" spans="1:21" ht="12.75">
      <c r="A917" s="88"/>
      <c r="B917" s="112"/>
      <c r="C917" s="112"/>
      <c r="D917" s="88"/>
      <c r="E917" s="112"/>
      <c r="F917" s="153"/>
      <c r="G917" s="154"/>
      <c r="H917" s="155"/>
      <c r="I917" s="156"/>
      <c r="J917" s="157"/>
      <c r="K917" s="157"/>
      <c r="L917" s="157"/>
      <c r="M917" s="152"/>
      <c r="N917" s="112"/>
      <c r="O917" s="153"/>
      <c r="P917" s="154"/>
      <c r="Q917" s="155"/>
      <c r="R917" s="158"/>
      <c r="S917" s="159"/>
      <c r="T917" s="160"/>
      <c r="U917" s="159"/>
    </row>
    <row r="918" spans="1:21" ht="12.75">
      <c r="A918" s="88"/>
      <c r="B918" s="112"/>
      <c r="C918" s="112"/>
      <c r="D918" s="88"/>
      <c r="E918" s="112"/>
      <c r="F918" s="153"/>
      <c r="G918" s="154"/>
      <c r="H918" s="155"/>
      <c r="I918" s="156"/>
      <c r="J918" s="157"/>
      <c r="K918" s="157"/>
      <c r="L918" s="157"/>
      <c r="M918" s="152"/>
      <c r="N918" s="112"/>
      <c r="O918" s="153"/>
      <c r="P918" s="154"/>
      <c r="Q918" s="155"/>
      <c r="R918" s="158"/>
      <c r="S918" s="159"/>
      <c r="T918" s="160"/>
      <c r="U918" s="159"/>
    </row>
    <row r="919" spans="1:21" ht="12.75">
      <c r="A919" s="88"/>
      <c r="B919" s="112"/>
      <c r="C919" s="112"/>
      <c r="D919" s="88"/>
      <c r="E919" s="112"/>
      <c r="F919" s="153"/>
      <c r="G919" s="154"/>
      <c r="H919" s="155"/>
      <c r="I919" s="156"/>
      <c r="J919" s="157"/>
      <c r="K919" s="157"/>
      <c r="L919" s="157"/>
      <c r="M919" s="152"/>
      <c r="N919" s="112"/>
      <c r="O919" s="153"/>
      <c r="P919" s="154"/>
      <c r="Q919" s="155"/>
      <c r="R919" s="158"/>
      <c r="S919" s="159"/>
      <c r="T919" s="160"/>
      <c r="U919" s="159"/>
    </row>
    <row r="920" spans="1:21" ht="12.75">
      <c r="A920" s="88"/>
      <c r="B920" s="112"/>
      <c r="C920" s="112"/>
      <c r="D920" s="88"/>
      <c r="E920" s="112"/>
      <c r="F920" s="153"/>
      <c r="G920" s="154"/>
      <c r="H920" s="155"/>
      <c r="I920" s="156"/>
      <c r="J920" s="157"/>
      <c r="K920" s="157"/>
      <c r="L920" s="157"/>
      <c r="M920" s="152"/>
      <c r="N920" s="112"/>
      <c r="O920" s="153"/>
      <c r="P920" s="154"/>
      <c r="Q920" s="155"/>
      <c r="R920" s="158"/>
      <c r="S920" s="159"/>
      <c r="T920" s="160"/>
      <c r="U920" s="159"/>
    </row>
    <row r="921" spans="1:21" ht="12.75">
      <c r="A921" s="88"/>
      <c r="B921" s="112"/>
      <c r="C921" s="112"/>
      <c r="D921" s="88"/>
      <c r="E921" s="112"/>
      <c r="F921" s="153"/>
      <c r="G921" s="154"/>
      <c r="H921" s="155"/>
      <c r="I921" s="156"/>
      <c r="J921" s="157"/>
      <c r="K921" s="157"/>
      <c r="L921" s="157"/>
      <c r="M921" s="152"/>
      <c r="N921" s="112"/>
      <c r="O921" s="153"/>
      <c r="P921" s="154"/>
      <c r="Q921" s="155"/>
      <c r="R921" s="158"/>
      <c r="S921" s="159"/>
      <c r="T921" s="160"/>
      <c r="U921" s="159"/>
    </row>
    <row r="922" spans="1:21" ht="12.75">
      <c r="A922" s="88"/>
      <c r="B922" s="112"/>
      <c r="C922" s="112"/>
      <c r="D922" s="88"/>
      <c r="E922" s="112"/>
      <c r="F922" s="153"/>
      <c r="G922" s="154"/>
      <c r="H922" s="155"/>
      <c r="I922" s="156"/>
      <c r="J922" s="157"/>
      <c r="K922" s="157"/>
      <c r="L922" s="157"/>
      <c r="M922" s="152"/>
      <c r="N922" s="112"/>
      <c r="O922" s="153"/>
      <c r="P922" s="154"/>
      <c r="Q922" s="155"/>
      <c r="R922" s="158"/>
      <c r="S922" s="159"/>
      <c r="T922" s="160"/>
      <c r="U922" s="159"/>
    </row>
    <row r="923" spans="1:21" ht="12.75">
      <c r="A923" s="88"/>
      <c r="B923" s="112"/>
      <c r="C923" s="112"/>
      <c r="D923" s="88"/>
      <c r="E923" s="112"/>
      <c r="F923" s="153"/>
      <c r="G923" s="154"/>
      <c r="H923" s="155"/>
      <c r="I923" s="156"/>
      <c r="J923" s="157"/>
      <c r="K923" s="157"/>
      <c r="L923" s="157"/>
      <c r="M923" s="152"/>
      <c r="N923" s="112"/>
      <c r="O923" s="153"/>
      <c r="P923" s="154"/>
      <c r="Q923" s="155"/>
      <c r="R923" s="158"/>
      <c r="S923" s="159"/>
      <c r="T923" s="160"/>
      <c r="U923" s="159"/>
    </row>
    <row r="924" spans="1:21" ht="12.75">
      <c r="A924" s="88"/>
      <c r="B924" s="112"/>
      <c r="C924" s="112"/>
      <c r="D924" s="88"/>
      <c r="E924" s="112"/>
      <c r="F924" s="153"/>
      <c r="G924" s="154"/>
      <c r="H924" s="155"/>
      <c r="I924" s="156"/>
      <c r="J924" s="157"/>
      <c r="K924" s="157"/>
      <c r="L924" s="157"/>
      <c r="M924" s="152"/>
      <c r="N924" s="112"/>
      <c r="O924" s="153"/>
      <c r="P924" s="154"/>
      <c r="Q924" s="155"/>
      <c r="R924" s="158"/>
      <c r="S924" s="159"/>
      <c r="T924" s="160"/>
      <c r="U924" s="159"/>
    </row>
    <row r="925" spans="1:21" ht="12.75">
      <c r="A925" s="88"/>
      <c r="B925" s="112"/>
      <c r="C925" s="112"/>
      <c r="D925" s="88"/>
      <c r="E925" s="112"/>
      <c r="F925" s="153"/>
      <c r="G925" s="154"/>
      <c r="H925" s="155"/>
      <c r="I925" s="156"/>
      <c r="J925" s="157"/>
      <c r="K925" s="157"/>
      <c r="L925" s="157"/>
      <c r="M925" s="152"/>
      <c r="N925" s="112"/>
      <c r="O925" s="153"/>
      <c r="P925" s="154"/>
      <c r="Q925" s="155"/>
      <c r="R925" s="158"/>
      <c r="S925" s="159"/>
      <c r="T925" s="160"/>
      <c r="U925" s="159"/>
    </row>
    <row r="926" spans="1:21" ht="12.75">
      <c r="A926" s="88"/>
      <c r="B926" s="112"/>
      <c r="C926" s="112"/>
      <c r="D926" s="88"/>
      <c r="E926" s="112"/>
      <c r="F926" s="153"/>
      <c r="G926" s="154"/>
      <c r="H926" s="155"/>
      <c r="I926" s="156"/>
      <c r="J926" s="157"/>
      <c r="K926" s="157"/>
      <c r="L926" s="157"/>
      <c r="M926" s="152"/>
      <c r="N926" s="112"/>
      <c r="O926" s="153"/>
      <c r="P926" s="154"/>
      <c r="Q926" s="155"/>
      <c r="R926" s="158"/>
      <c r="S926" s="159"/>
      <c r="T926" s="160"/>
      <c r="U926" s="159"/>
    </row>
    <row r="927" spans="1:21" ht="12.75">
      <c r="A927" s="88"/>
      <c r="B927" s="112"/>
      <c r="C927" s="112"/>
      <c r="D927" s="88"/>
      <c r="E927" s="112"/>
      <c r="F927" s="153"/>
      <c r="G927" s="154"/>
      <c r="H927" s="155"/>
      <c r="I927" s="156"/>
      <c r="J927" s="157"/>
      <c r="K927" s="157"/>
      <c r="L927" s="157"/>
      <c r="M927" s="152"/>
      <c r="N927" s="112"/>
      <c r="O927" s="153"/>
      <c r="P927" s="154"/>
      <c r="Q927" s="155"/>
      <c r="R927" s="158"/>
      <c r="S927" s="159"/>
      <c r="T927" s="160"/>
      <c r="U927" s="159"/>
    </row>
    <row r="928" spans="1:21" ht="12.75">
      <c r="A928" s="88"/>
      <c r="B928" s="112"/>
      <c r="C928" s="112"/>
      <c r="D928" s="88"/>
      <c r="E928" s="112"/>
      <c r="F928" s="153"/>
      <c r="G928" s="154"/>
      <c r="H928" s="155"/>
      <c r="I928" s="156"/>
      <c r="J928" s="157"/>
      <c r="K928" s="157"/>
      <c r="L928" s="157"/>
      <c r="M928" s="152"/>
      <c r="N928" s="112"/>
      <c r="O928" s="153"/>
      <c r="P928" s="154"/>
      <c r="Q928" s="155"/>
      <c r="R928" s="158"/>
      <c r="S928" s="159"/>
      <c r="T928" s="160"/>
      <c r="U928" s="159"/>
    </row>
    <row r="929" spans="1:21" ht="12.75">
      <c r="A929" s="88"/>
      <c r="B929" s="112"/>
      <c r="C929" s="112"/>
      <c r="D929" s="88"/>
      <c r="E929" s="112"/>
      <c r="F929" s="153"/>
      <c r="G929" s="154"/>
      <c r="H929" s="155"/>
      <c r="I929" s="156"/>
      <c r="J929" s="157"/>
      <c r="K929" s="157"/>
      <c r="L929" s="157"/>
      <c r="M929" s="152"/>
      <c r="N929" s="112"/>
      <c r="O929" s="153"/>
      <c r="P929" s="154"/>
      <c r="Q929" s="155"/>
      <c r="R929" s="158"/>
      <c r="S929" s="159"/>
      <c r="T929" s="160"/>
      <c r="U929" s="159"/>
    </row>
    <row r="930" spans="1:21" ht="12.75">
      <c r="A930" s="88"/>
      <c r="B930" s="112"/>
      <c r="C930" s="112"/>
      <c r="D930" s="88"/>
      <c r="E930" s="112"/>
      <c r="F930" s="153"/>
      <c r="G930" s="154"/>
      <c r="H930" s="155"/>
      <c r="I930" s="156"/>
      <c r="J930" s="157"/>
      <c r="K930" s="157"/>
      <c r="L930" s="157"/>
      <c r="M930" s="152"/>
      <c r="N930" s="112"/>
      <c r="O930" s="153"/>
      <c r="P930" s="154"/>
      <c r="Q930" s="155"/>
      <c r="R930" s="158"/>
      <c r="S930" s="159"/>
      <c r="T930" s="160"/>
      <c r="U930" s="159"/>
    </row>
    <row r="931" spans="1:21" ht="12.75">
      <c r="A931" s="88"/>
      <c r="B931" s="112"/>
      <c r="C931" s="112"/>
      <c r="D931" s="88"/>
      <c r="E931" s="112"/>
      <c r="F931" s="153"/>
      <c r="G931" s="154"/>
      <c r="H931" s="155"/>
      <c r="I931" s="156"/>
      <c r="J931" s="157"/>
      <c r="K931" s="157"/>
      <c r="L931" s="157"/>
      <c r="M931" s="152"/>
      <c r="N931" s="112"/>
      <c r="O931" s="153"/>
      <c r="P931" s="154"/>
      <c r="Q931" s="155"/>
      <c r="R931" s="158"/>
      <c r="S931" s="159"/>
      <c r="T931" s="160"/>
      <c r="U931" s="159"/>
    </row>
    <row r="932" spans="1:21" ht="12.75">
      <c r="A932" s="88"/>
      <c r="B932" s="112"/>
      <c r="C932" s="112"/>
      <c r="D932" s="88"/>
      <c r="E932" s="112"/>
      <c r="F932" s="153"/>
      <c r="G932" s="154"/>
      <c r="H932" s="155"/>
      <c r="I932" s="156"/>
      <c r="J932" s="157"/>
      <c r="K932" s="157"/>
      <c r="L932" s="157"/>
      <c r="M932" s="152"/>
      <c r="N932" s="112"/>
      <c r="O932" s="153"/>
      <c r="P932" s="154"/>
      <c r="Q932" s="155"/>
      <c r="R932" s="158"/>
      <c r="S932" s="159"/>
      <c r="T932" s="160"/>
      <c r="U932" s="159"/>
    </row>
    <row r="933" spans="1:21" ht="12.75">
      <c r="A933" s="88"/>
      <c r="B933" s="112"/>
      <c r="C933" s="112"/>
      <c r="D933" s="88"/>
      <c r="E933" s="112"/>
      <c r="F933" s="153"/>
      <c r="G933" s="154"/>
      <c r="H933" s="155"/>
      <c r="I933" s="156"/>
      <c r="J933" s="157"/>
      <c r="K933" s="157"/>
      <c r="L933" s="157"/>
      <c r="M933" s="152"/>
      <c r="N933" s="112"/>
      <c r="O933" s="153"/>
      <c r="P933" s="154"/>
      <c r="Q933" s="155"/>
      <c r="R933" s="158"/>
      <c r="S933" s="159"/>
      <c r="T933" s="160"/>
      <c r="U933" s="159"/>
    </row>
    <row r="934" spans="1:21" ht="12.75">
      <c r="A934" s="88"/>
      <c r="B934" s="112"/>
      <c r="C934" s="112"/>
      <c r="D934" s="88"/>
      <c r="E934" s="112"/>
      <c r="F934" s="153"/>
      <c r="G934" s="154"/>
      <c r="H934" s="155"/>
      <c r="I934" s="156"/>
      <c r="J934" s="157"/>
      <c r="K934" s="157"/>
      <c r="L934" s="157"/>
      <c r="M934" s="152"/>
      <c r="N934" s="112"/>
      <c r="O934" s="153"/>
      <c r="P934" s="154"/>
      <c r="Q934" s="155"/>
      <c r="R934" s="158"/>
      <c r="S934" s="159"/>
      <c r="T934" s="160"/>
      <c r="U934" s="159"/>
    </row>
    <row r="935" spans="1:21" ht="12.75">
      <c r="A935" s="88"/>
      <c r="B935" s="112"/>
      <c r="C935" s="112"/>
      <c r="D935" s="88"/>
      <c r="E935" s="112"/>
      <c r="F935" s="153"/>
      <c r="G935" s="154"/>
      <c r="H935" s="155"/>
      <c r="I935" s="156"/>
      <c r="J935" s="157"/>
      <c r="K935" s="157"/>
      <c r="L935" s="157"/>
      <c r="M935" s="152"/>
      <c r="N935" s="112"/>
      <c r="O935" s="153"/>
      <c r="P935" s="154"/>
      <c r="Q935" s="155"/>
      <c r="R935" s="158"/>
      <c r="S935" s="159"/>
      <c r="T935" s="160"/>
      <c r="U935" s="159"/>
    </row>
    <row r="936" spans="1:21" ht="12.75">
      <c r="A936" s="88"/>
      <c r="B936" s="112"/>
      <c r="C936" s="112"/>
      <c r="D936" s="88"/>
      <c r="E936" s="112"/>
      <c r="F936" s="153"/>
      <c r="G936" s="154"/>
      <c r="H936" s="155"/>
      <c r="I936" s="156"/>
      <c r="J936" s="157"/>
      <c r="K936" s="157"/>
      <c r="L936" s="157"/>
      <c r="M936" s="152"/>
      <c r="N936" s="112"/>
      <c r="O936" s="153"/>
      <c r="P936" s="154"/>
      <c r="Q936" s="155"/>
      <c r="R936" s="158"/>
      <c r="S936" s="159"/>
      <c r="T936" s="160"/>
      <c r="U936" s="159"/>
    </row>
    <row r="937" spans="1:21" ht="12.75">
      <c r="A937" s="88"/>
      <c r="B937" s="112"/>
      <c r="C937" s="112"/>
      <c r="D937" s="88"/>
      <c r="E937" s="112"/>
      <c r="F937" s="153"/>
      <c r="G937" s="154"/>
      <c r="H937" s="155"/>
      <c r="I937" s="156"/>
      <c r="J937" s="157"/>
      <c r="K937" s="157"/>
      <c r="L937" s="157"/>
      <c r="M937" s="152"/>
      <c r="N937" s="112"/>
      <c r="O937" s="153"/>
      <c r="P937" s="154"/>
      <c r="Q937" s="155"/>
      <c r="R937" s="158"/>
      <c r="S937" s="159"/>
      <c r="T937" s="160"/>
      <c r="U937" s="159"/>
    </row>
    <row r="938" spans="1:21" ht="12.75">
      <c r="A938" s="88"/>
      <c r="B938" s="112"/>
      <c r="C938" s="112"/>
      <c r="D938" s="88"/>
      <c r="E938" s="112"/>
      <c r="F938" s="153"/>
      <c r="G938" s="154"/>
      <c r="H938" s="155"/>
      <c r="I938" s="156"/>
      <c r="J938" s="157"/>
      <c r="K938" s="157"/>
      <c r="L938" s="157"/>
      <c r="M938" s="152"/>
      <c r="N938" s="112"/>
      <c r="O938" s="153"/>
      <c r="P938" s="154"/>
      <c r="Q938" s="155"/>
      <c r="R938" s="158"/>
      <c r="S938" s="159"/>
      <c r="T938" s="160"/>
      <c r="U938" s="159"/>
    </row>
    <row r="939" spans="1:21" ht="12.75">
      <c r="A939" s="88"/>
      <c r="B939" s="112"/>
      <c r="C939" s="112"/>
      <c r="D939" s="88"/>
      <c r="E939" s="112"/>
      <c r="F939" s="153"/>
      <c r="G939" s="154"/>
      <c r="H939" s="155"/>
      <c r="I939" s="156"/>
      <c r="J939" s="157"/>
      <c r="K939" s="157"/>
      <c r="L939" s="157"/>
      <c r="M939" s="152"/>
      <c r="N939" s="112"/>
      <c r="O939" s="153"/>
      <c r="P939" s="154"/>
      <c r="Q939" s="155"/>
      <c r="R939" s="158"/>
      <c r="S939" s="159"/>
      <c r="T939" s="160"/>
      <c r="U939" s="159"/>
    </row>
    <row r="940" spans="1:21" ht="12.75">
      <c r="A940" s="88"/>
      <c r="B940" s="112"/>
      <c r="C940" s="112"/>
      <c r="D940" s="88"/>
      <c r="E940" s="112"/>
      <c r="F940" s="153"/>
      <c r="G940" s="154"/>
      <c r="H940" s="155"/>
      <c r="I940" s="156"/>
      <c r="J940" s="157"/>
      <c r="K940" s="157"/>
      <c r="L940" s="157"/>
      <c r="M940" s="152"/>
      <c r="N940" s="112"/>
      <c r="O940" s="153"/>
      <c r="P940" s="154"/>
      <c r="Q940" s="155"/>
      <c r="R940" s="158"/>
      <c r="S940" s="159"/>
      <c r="T940" s="160"/>
      <c r="U940" s="159"/>
    </row>
    <row r="941" spans="1:21" ht="12.75">
      <c r="A941" s="88"/>
      <c r="B941" s="112"/>
      <c r="C941" s="112"/>
      <c r="D941" s="88"/>
      <c r="E941" s="112"/>
      <c r="F941" s="153"/>
      <c r="G941" s="154"/>
      <c r="H941" s="155"/>
      <c r="I941" s="156"/>
      <c r="J941" s="157"/>
      <c r="K941" s="157"/>
      <c r="L941" s="157"/>
      <c r="M941" s="152"/>
      <c r="N941" s="112"/>
      <c r="O941" s="153"/>
      <c r="P941" s="154"/>
      <c r="Q941" s="155"/>
      <c r="R941" s="158"/>
      <c r="S941" s="159"/>
      <c r="T941" s="160"/>
      <c r="U941" s="159"/>
    </row>
    <row r="942" spans="1:21" ht="12.75">
      <c r="A942" s="88"/>
      <c r="B942" s="112"/>
      <c r="C942" s="112"/>
      <c r="D942" s="88"/>
      <c r="E942" s="112"/>
      <c r="F942" s="153"/>
      <c r="G942" s="154"/>
      <c r="H942" s="155"/>
      <c r="I942" s="156"/>
      <c r="J942" s="157"/>
      <c r="K942" s="157"/>
      <c r="L942" s="157"/>
      <c r="M942" s="152"/>
      <c r="N942" s="112"/>
      <c r="O942" s="153"/>
      <c r="P942" s="154"/>
      <c r="Q942" s="155"/>
      <c r="R942" s="158"/>
      <c r="S942" s="159"/>
      <c r="T942" s="160"/>
      <c r="U942" s="159"/>
    </row>
    <row r="943" spans="1:21" ht="12.75">
      <c r="A943" s="88"/>
      <c r="B943" s="112"/>
      <c r="C943" s="112"/>
      <c r="D943" s="88"/>
      <c r="E943" s="112"/>
      <c r="F943" s="153"/>
      <c r="G943" s="154"/>
      <c r="H943" s="155"/>
      <c r="I943" s="156"/>
      <c r="J943" s="157"/>
      <c r="K943" s="157"/>
      <c r="L943" s="157"/>
      <c r="M943" s="152"/>
      <c r="N943" s="112"/>
      <c r="O943" s="153"/>
      <c r="P943" s="154"/>
      <c r="Q943" s="155"/>
      <c r="R943" s="158"/>
      <c r="S943" s="159"/>
      <c r="T943" s="160"/>
      <c r="U943" s="159"/>
    </row>
    <row r="944" spans="1:21" ht="12.75">
      <c r="A944" s="88"/>
      <c r="B944" s="112"/>
      <c r="C944" s="112"/>
      <c r="D944" s="88"/>
      <c r="E944" s="112"/>
      <c r="F944" s="153"/>
      <c r="G944" s="154"/>
      <c r="H944" s="155"/>
      <c r="I944" s="156"/>
      <c r="J944" s="157"/>
      <c r="K944" s="157"/>
      <c r="L944" s="157"/>
      <c r="M944" s="152"/>
      <c r="N944" s="112"/>
      <c r="O944" s="153"/>
      <c r="P944" s="154"/>
      <c r="Q944" s="155"/>
      <c r="R944" s="158"/>
      <c r="S944" s="159"/>
      <c r="T944" s="160"/>
      <c r="U944" s="159"/>
    </row>
    <row r="945" spans="1:21" ht="12.75">
      <c r="A945" s="88"/>
      <c r="B945" s="112"/>
      <c r="C945" s="112"/>
      <c r="D945" s="88"/>
      <c r="E945" s="112"/>
      <c r="F945" s="153"/>
      <c r="G945" s="154"/>
      <c r="H945" s="155"/>
      <c r="I945" s="156"/>
      <c r="J945" s="157"/>
      <c r="K945" s="157"/>
      <c r="L945" s="157"/>
      <c r="M945" s="152"/>
      <c r="N945" s="112"/>
      <c r="O945" s="153"/>
      <c r="P945" s="154"/>
      <c r="Q945" s="155"/>
      <c r="R945" s="158"/>
      <c r="S945" s="159"/>
      <c r="T945" s="160"/>
      <c r="U945" s="159"/>
    </row>
    <row r="946" spans="1:21" ht="12.75">
      <c r="A946" s="88"/>
      <c r="B946" s="112"/>
      <c r="C946" s="112"/>
      <c r="D946" s="88"/>
      <c r="E946" s="112"/>
      <c r="F946" s="153"/>
      <c r="G946" s="154"/>
      <c r="H946" s="155"/>
      <c r="I946" s="156"/>
      <c r="J946" s="157"/>
      <c r="K946" s="157"/>
      <c r="L946" s="157"/>
      <c r="M946" s="152"/>
      <c r="N946" s="112"/>
      <c r="O946" s="153"/>
      <c r="P946" s="154"/>
      <c r="Q946" s="155"/>
      <c r="R946" s="158"/>
      <c r="S946" s="159"/>
      <c r="T946" s="160"/>
      <c r="U946" s="159"/>
    </row>
    <row r="947" spans="1:21" ht="12.75">
      <c r="A947" s="88"/>
      <c r="B947" s="112"/>
      <c r="C947" s="112"/>
      <c r="D947" s="88"/>
      <c r="E947" s="112"/>
      <c r="F947" s="153"/>
      <c r="G947" s="154"/>
      <c r="H947" s="155"/>
      <c r="I947" s="156"/>
      <c r="J947" s="157"/>
      <c r="K947" s="157"/>
      <c r="L947" s="157"/>
      <c r="M947" s="152"/>
      <c r="N947" s="112"/>
      <c r="O947" s="153"/>
      <c r="P947" s="154"/>
      <c r="Q947" s="155"/>
      <c r="R947" s="158"/>
      <c r="S947" s="159"/>
      <c r="T947" s="160"/>
      <c r="U947" s="159"/>
    </row>
    <row r="948" spans="1:21" ht="12.75">
      <c r="A948" s="88"/>
      <c r="B948" s="112"/>
      <c r="C948" s="112"/>
      <c r="D948" s="88"/>
      <c r="E948" s="112"/>
      <c r="F948" s="153"/>
      <c r="G948" s="154"/>
      <c r="H948" s="155"/>
      <c r="I948" s="156"/>
      <c r="J948" s="157"/>
      <c r="K948" s="157"/>
      <c r="L948" s="157"/>
      <c r="M948" s="152"/>
      <c r="N948" s="112"/>
      <c r="O948" s="153"/>
      <c r="P948" s="154"/>
      <c r="Q948" s="155"/>
      <c r="R948" s="158"/>
      <c r="S948" s="159"/>
      <c r="T948" s="160"/>
      <c r="U948" s="159"/>
    </row>
    <row r="949" spans="1:21" ht="12.75">
      <c r="A949" s="88"/>
      <c r="B949" s="112"/>
      <c r="C949" s="112"/>
      <c r="D949" s="88"/>
      <c r="E949" s="112"/>
      <c r="F949" s="153"/>
      <c r="G949" s="154"/>
      <c r="H949" s="155"/>
      <c r="I949" s="156"/>
      <c r="J949" s="157"/>
      <c r="K949" s="157"/>
      <c r="L949" s="157"/>
      <c r="M949" s="152"/>
      <c r="N949" s="112"/>
      <c r="O949" s="153"/>
      <c r="P949" s="154"/>
      <c r="Q949" s="155"/>
      <c r="R949" s="158"/>
      <c r="S949" s="159"/>
      <c r="T949" s="160"/>
      <c r="U949" s="159"/>
    </row>
    <row r="950" spans="1:21" ht="12.75">
      <c r="A950" s="88"/>
      <c r="B950" s="112"/>
      <c r="C950" s="112"/>
      <c r="D950" s="88"/>
      <c r="E950" s="112"/>
      <c r="F950" s="153"/>
      <c r="G950" s="154"/>
      <c r="H950" s="155"/>
      <c r="I950" s="156"/>
      <c r="J950" s="157"/>
      <c r="K950" s="157"/>
      <c r="L950" s="157"/>
      <c r="M950" s="152"/>
      <c r="N950" s="112"/>
      <c r="O950" s="153"/>
      <c r="P950" s="154"/>
      <c r="Q950" s="155"/>
      <c r="R950" s="158"/>
      <c r="S950" s="159"/>
      <c r="T950" s="160"/>
      <c r="U950" s="159"/>
    </row>
    <row r="951" spans="1:21" ht="12.75">
      <c r="A951" s="88"/>
      <c r="B951" s="112"/>
      <c r="C951" s="112"/>
      <c r="D951" s="88"/>
      <c r="E951" s="112"/>
      <c r="F951" s="153"/>
      <c r="G951" s="154"/>
      <c r="H951" s="155"/>
      <c r="I951" s="156"/>
      <c r="J951" s="157"/>
      <c r="K951" s="157"/>
      <c r="L951" s="157"/>
      <c r="M951" s="152"/>
      <c r="N951" s="112"/>
      <c r="O951" s="153"/>
      <c r="P951" s="154"/>
      <c r="Q951" s="155"/>
      <c r="R951" s="158"/>
      <c r="S951" s="159"/>
      <c r="T951" s="160"/>
      <c r="U951" s="159"/>
    </row>
    <row r="952" spans="1:21" ht="12.75">
      <c r="A952" s="88"/>
      <c r="B952" s="112"/>
      <c r="C952" s="112"/>
      <c r="D952" s="88"/>
      <c r="E952" s="112"/>
      <c r="F952" s="153"/>
      <c r="G952" s="154"/>
      <c r="H952" s="155"/>
      <c r="I952" s="156"/>
      <c r="J952" s="157"/>
      <c r="K952" s="157"/>
      <c r="L952" s="157"/>
      <c r="M952" s="152"/>
      <c r="N952" s="112"/>
      <c r="O952" s="153"/>
      <c r="P952" s="154"/>
      <c r="Q952" s="155"/>
      <c r="R952" s="158"/>
      <c r="S952" s="159"/>
      <c r="T952" s="160"/>
      <c r="U952" s="159"/>
    </row>
    <row r="953" spans="1:21" ht="12.75">
      <c r="A953" s="88"/>
      <c r="B953" s="112"/>
      <c r="C953" s="112"/>
      <c r="D953" s="88"/>
      <c r="E953" s="112"/>
      <c r="F953" s="153"/>
      <c r="G953" s="154"/>
      <c r="H953" s="155"/>
      <c r="I953" s="156"/>
      <c r="J953" s="157"/>
      <c r="K953" s="157"/>
      <c r="L953" s="157"/>
      <c r="M953" s="152"/>
      <c r="N953" s="112"/>
      <c r="O953" s="153"/>
      <c r="P953" s="154"/>
      <c r="Q953" s="155"/>
      <c r="R953" s="158"/>
      <c r="S953" s="159"/>
      <c r="T953" s="160"/>
      <c r="U953" s="159"/>
    </row>
    <row r="954" spans="1:21" ht="12.75">
      <c r="A954" s="88"/>
      <c r="B954" s="112"/>
      <c r="C954" s="112"/>
      <c r="D954" s="88"/>
      <c r="E954" s="112"/>
      <c r="F954" s="153"/>
      <c r="G954" s="154"/>
      <c r="H954" s="155"/>
      <c r="I954" s="156"/>
      <c r="J954" s="157"/>
      <c r="K954" s="157"/>
      <c r="L954" s="157"/>
      <c r="M954" s="152"/>
      <c r="N954" s="112"/>
      <c r="O954" s="153"/>
      <c r="P954" s="154"/>
      <c r="Q954" s="155"/>
      <c r="R954" s="158"/>
      <c r="S954" s="159"/>
      <c r="T954" s="160"/>
      <c r="U954" s="159"/>
    </row>
    <row r="955" spans="1:21" ht="12.75">
      <c r="A955" s="88"/>
      <c r="B955" s="112"/>
      <c r="C955" s="112"/>
      <c r="D955" s="88"/>
      <c r="E955" s="112"/>
      <c r="F955" s="153"/>
      <c r="G955" s="154"/>
      <c r="H955" s="155"/>
      <c r="I955" s="156"/>
      <c r="J955" s="157"/>
      <c r="K955" s="157"/>
      <c r="L955" s="157"/>
      <c r="M955" s="152"/>
      <c r="N955" s="112"/>
      <c r="O955" s="153"/>
      <c r="P955" s="154"/>
      <c r="Q955" s="155"/>
      <c r="R955" s="158"/>
      <c r="S955" s="159"/>
      <c r="T955" s="160"/>
      <c r="U955" s="159"/>
    </row>
    <row r="956" spans="1:21" ht="12.75">
      <c r="A956" s="88"/>
      <c r="B956" s="112"/>
      <c r="C956" s="112"/>
      <c r="D956" s="88"/>
      <c r="E956" s="112"/>
      <c r="F956" s="153"/>
      <c r="G956" s="154"/>
      <c r="H956" s="155"/>
      <c r="I956" s="156"/>
      <c r="J956" s="157"/>
      <c r="K956" s="157"/>
      <c r="L956" s="157"/>
      <c r="M956" s="152"/>
      <c r="N956" s="112"/>
      <c r="O956" s="153"/>
      <c r="P956" s="154"/>
      <c r="Q956" s="155"/>
      <c r="R956" s="158"/>
      <c r="S956" s="159"/>
      <c r="T956" s="160"/>
      <c r="U956" s="159"/>
    </row>
    <row r="957" spans="1:21" ht="12.75">
      <c r="A957" s="88"/>
      <c r="B957" s="112"/>
      <c r="C957" s="112"/>
      <c r="D957" s="88"/>
      <c r="E957" s="112"/>
      <c r="F957" s="153"/>
      <c r="G957" s="154"/>
      <c r="H957" s="155"/>
      <c r="I957" s="156"/>
      <c r="J957" s="157"/>
      <c r="K957" s="157"/>
      <c r="L957" s="157"/>
      <c r="M957" s="152"/>
      <c r="N957" s="112"/>
      <c r="O957" s="153"/>
      <c r="P957" s="154"/>
      <c r="Q957" s="155"/>
      <c r="R957" s="158"/>
      <c r="S957" s="159"/>
      <c r="T957" s="160"/>
      <c r="U957" s="159"/>
    </row>
    <row r="958" spans="1:21" ht="12.75">
      <c r="A958" s="88"/>
      <c r="B958" s="112"/>
      <c r="C958" s="112"/>
      <c r="D958" s="88"/>
      <c r="E958" s="112"/>
      <c r="F958" s="153"/>
      <c r="G958" s="154"/>
      <c r="H958" s="155"/>
      <c r="I958" s="156"/>
      <c r="J958" s="157"/>
      <c r="K958" s="157"/>
      <c r="L958" s="157"/>
      <c r="M958" s="152"/>
      <c r="N958" s="112"/>
      <c r="O958" s="153"/>
      <c r="P958" s="154"/>
      <c r="Q958" s="155"/>
      <c r="R958" s="158"/>
      <c r="S958" s="159"/>
      <c r="T958" s="160"/>
      <c r="U958" s="159"/>
    </row>
    <row r="959" spans="1:21" ht="12.75">
      <c r="A959" s="88"/>
      <c r="B959" s="112"/>
      <c r="C959" s="112"/>
      <c r="D959" s="88"/>
      <c r="E959" s="112"/>
      <c r="F959" s="153"/>
      <c r="G959" s="154"/>
      <c r="H959" s="155"/>
      <c r="I959" s="156"/>
      <c r="J959" s="157"/>
      <c r="K959" s="157"/>
      <c r="L959" s="157"/>
      <c r="M959" s="152"/>
      <c r="N959" s="112"/>
      <c r="O959" s="153"/>
      <c r="P959" s="154"/>
      <c r="Q959" s="155"/>
      <c r="R959" s="158"/>
      <c r="S959" s="159"/>
      <c r="T959" s="160"/>
      <c r="U959" s="159"/>
    </row>
    <row r="960" spans="1:21" ht="12.75">
      <c r="A960" s="88"/>
      <c r="B960" s="112"/>
      <c r="C960" s="112"/>
      <c r="D960" s="88"/>
      <c r="E960" s="112"/>
      <c r="F960" s="153"/>
      <c r="G960" s="154"/>
      <c r="H960" s="155"/>
      <c r="I960" s="156"/>
      <c r="J960" s="157"/>
      <c r="K960" s="157"/>
      <c r="L960" s="157"/>
      <c r="M960" s="152"/>
      <c r="N960" s="112"/>
      <c r="O960" s="153"/>
      <c r="P960" s="154"/>
      <c r="Q960" s="155"/>
      <c r="R960" s="158"/>
      <c r="S960" s="159"/>
      <c r="T960" s="160"/>
      <c r="U960" s="159"/>
    </row>
    <row r="961" spans="1:21" ht="12.75">
      <c r="A961" s="88"/>
      <c r="B961" s="112"/>
      <c r="C961" s="112"/>
      <c r="D961" s="88"/>
      <c r="E961" s="112"/>
      <c r="F961" s="153"/>
      <c r="G961" s="154"/>
      <c r="H961" s="155"/>
      <c r="I961" s="156"/>
      <c r="J961" s="157"/>
      <c r="K961" s="157"/>
      <c r="L961" s="157"/>
      <c r="M961" s="152"/>
      <c r="N961" s="112"/>
      <c r="O961" s="153"/>
      <c r="P961" s="154"/>
      <c r="Q961" s="155"/>
      <c r="R961" s="158"/>
      <c r="S961" s="159"/>
      <c r="T961" s="160"/>
      <c r="U961" s="159"/>
    </row>
    <row r="962" spans="1:21" ht="12.75">
      <c r="A962" s="88"/>
      <c r="B962" s="112"/>
      <c r="C962" s="112"/>
      <c r="D962" s="88"/>
      <c r="E962" s="112"/>
      <c r="F962" s="153"/>
      <c r="G962" s="154"/>
      <c r="H962" s="155"/>
      <c r="I962" s="156"/>
      <c r="J962" s="157"/>
      <c r="K962" s="157"/>
      <c r="L962" s="157"/>
      <c r="M962" s="152"/>
      <c r="N962" s="112"/>
      <c r="O962" s="153"/>
      <c r="P962" s="154"/>
      <c r="Q962" s="155"/>
      <c r="R962" s="158"/>
      <c r="S962" s="159"/>
      <c r="T962" s="160"/>
      <c r="U962" s="159"/>
    </row>
    <row r="963" spans="1:21" ht="12.75">
      <c r="A963" s="88"/>
      <c r="B963" s="112"/>
      <c r="C963" s="112"/>
      <c r="D963" s="88"/>
      <c r="E963" s="112"/>
      <c r="F963" s="153"/>
      <c r="G963" s="154"/>
      <c r="H963" s="155"/>
      <c r="I963" s="156"/>
      <c r="J963" s="157"/>
      <c r="K963" s="157"/>
      <c r="L963" s="157"/>
      <c r="M963" s="152"/>
      <c r="N963" s="112"/>
      <c r="O963" s="153"/>
      <c r="P963" s="154"/>
      <c r="Q963" s="155"/>
      <c r="R963" s="158"/>
      <c r="S963" s="159"/>
      <c r="T963" s="160"/>
      <c r="U963" s="159"/>
    </row>
    <row r="964" spans="1:21" ht="12.75">
      <c r="A964" s="88"/>
      <c r="B964" s="112"/>
      <c r="C964" s="112"/>
      <c r="D964" s="88"/>
      <c r="E964" s="112"/>
      <c r="F964" s="153"/>
      <c r="G964" s="154"/>
      <c r="H964" s="155"/>
      <c r="I964" s="156"/>
      <c r="J964" s="157"/>
      <c r="K964" s="157"/>
      <c r="L964" s="157"/>
      <c r="M964" s="152"/>
      <c r="N964" s="112"/>
      <c r="O964" s="153"/>
      <c r="P964" s="154"/>
      <c r="Q964" s="155"/>
      <c r="R964" s="158"/>
      <c r="S964" s="159"/>
      <c r="T964" s="160"/>
      <c r="U964" s="159"/>
    </row>
    <row r="965" spans="1:21" ht="12.75">
      <c r="A965" s="88"/>
      <c r="B965" s="112"/>
      <c r="C965" s="112"/>
      <c r="D965" s="88"/>
      <c r="E965" s="112"/>
      <c r="F965" s="153"/>
      <c r="G965" s="154"/>
      <c r="H965" s="155"/>
      <c r="I965" s="156"/>
      <c r="J965" s="157"/>
      <c r="K965" s="157"/>
      <c r="L965" s="157"/>
      <c r="M965" s="152"/>
      <c r="N965" s="112"/>
      <c r="O965" s="153"/>
      <c r="P965" s="154"/>
      <c r="Q965" s="155"/>
      <c r="R965" s="158"/>
      <c r="S965" s="159"/>
      <c r="T965" s="160"/>
      <c r="U965" s="159"/>
    </row>
    <row r="966" spans="1:21" ht="12.75">
      <c r="A966" s="88"/>
      <c r="B966" s="112"/>
      <c r="C966" s="112"/>
      <c r="D966" s="88"/>
      <c r="E966" s="112"/>
      <c r="F966" s="153"/>
      <c r="G966" s="154"/>
      <c r="H966" s="155"/>
      <c r="I966" s="156"/>
      <c r="J966" s="157"/>
      <c r="K966" s="157"/>
      <c r="L966" s="157"/>
      <c r="M966" s="152"/>
      <c r="N966" s="112"/>
      <c r="O966" s="153"/>
      <c r="P966" s="154"/>
      <c r="Q966" s="155"/>
      <c r="R966" s="158"/>
      <c r="S966" s="159"/>
      <c r="T966" s="160"/>
      <c r="U966" s="159"/>
    </row>
    <row r="967" spans="1:21" ht="12.75">
      <c r="A967" s="88"/>
      <c r="B967" s="112"/>
      <c r="C967" s="112"/>
      <c r="D967" s="88"/>
      <c r="E967" s="112"/>
      <c r="F967" s="153"/>
      <c r="G967" s="154"/>
      <c r="H967" s="155"/>
      <c r="I967" s="156"/>
      <c r="J967" s="157"/>
      <c r="K967" s="157"/>
      <c r="L967" s="157"/>
      <c r="M967" s="152"/>
      <c r="N967" s="112"/>
      <c r="O967" s="153"/>
      <c r="P967" s="154"/>
      <c r="Q967" s="155"/>
      <c r="R967" s="158"/>
      <c r="S967" s="159"/>
      <c r="T967" s="160"/>
      <c r="U967" s="159"/>
    </row>
    <row r="968" spans="1:21" ht="12.75">
      <c r="A968" s="88"/>
      <c r="B968" s="112"/>
      <c r="C968" s="112"/>
      <c r="D968" s="88"/>
      <c r="E968" s="112"/>
      <c r="F968" s="153"/>
      <c r="G968" s="154"/>
      <c r="H968" s="155"/>
      <c r="I968" s="156"/>
      <c r="J968" s="157"/>
      <c r="K968" s="157"/>
      <c r="L968" s="157"/>
      <c r="M968" s="152"/>
      <c r="N968" s="112"/>
      <c r="O968" s="153"/>
      <c r="P968" s="154"/>
      <c r="Q968" s="155"/>
      <c r="R968" s="158"/>
      <c r="S968" s="159"/>
      <c r="T968" s="160"/>
      <c r="U968" s="159"/>
    </row>
    <row r="969" spans="1:21" ht="12.75">
      <c r="A969" s="88"/>
      <c r="B969" s="112"/>
      <c r="C969" s="112"/>
      <c r="D969" s="88"/>
      <c r="E969" s="112"/>
      <c r="F969" s="153"/>
      <c r="G969" s="154"/>
      <c r="H969" s="155"/>
      <c r="I969" s="156"/>
      <c r="J969" s="157"/>
      <c r="K969" s="157"/>
      <c r="L969" s="157"/>
      <c r="M969" s="152"/>
      <c r="N969" s="112"/>
      <c r="O969" s="153"/>
      <c r="P969" s="154"/>
      <c r="Q969" s="155"/>
      <c r="R969" s="158"/>
      <c r="S969" s="159"/>
      <c r="T969" s="160"/>
      <c r="U969" s="159"/>
    </row>
    <row r="970" spans="1:21" ht="12.75">
      <c r="A970" s="88"/>
      <c r="B970" s="112"/>
      <c r="C970" s="112"/>
      <c r="D970" s="88"/>
      <c r="E970" s="112"/>
      <c r="F970" s="153"/>
      <c r="G970" s="154"/>
      <c r="H970" s="155"/>
      <c r="I970" s="156"/>
      <c r="J970" s="157"/>
      <c r="K970" s="157"/>
      <c r="L970" s="157"/>
      <c r="M970" s="152"/>
      <c r="N970" s="112"/>
      <c r="O970" s="153"/>
      <c r="P970" s="154"/>
      <c r="Q970" s="155"/>
      <c r="R970" s="158"/>
      <c r="S970" s="159"/>
      <c r="T970" s="160"/>
      <c r="U970" s="159"/>
    </row>
    <row r="971" spans="1:21" ht="12.75">
      <c r="A971" s="88"/>
      <c r="B971" s="112"/>
      <c r="C971" s="112"/>
      <c r="D971" s="88"/>
      <c r="E971" s="112"/>
      <c r="F971" s="153"/>
      <c r="G971" s="154"/>
      <c r="H971" s="155"/>
      <c r="I971" s="156"/>
      <c r="J971" s="157"/>
      <c r="K971" s="157"/>
      <c r="L971" s="157"/>
      <c r="M971" s="152"/>
      <c r="N971" s="112"/>
      <c r="O971" s="153"/>
      <c r="P971" s="154"/>
      <c r="Q971" s="155"/>
      <c r="R971" s="158"/>
      <c r="S971" s="159"/>
      <c r="T971" s="160"/>
      <c r="U971" s="159"/>
    </row>
    <row r="972" spans="1:21" ht="12.75">
      <c r="A972" s="88"/>
      <c r="B972" s="112"/>
      <c r="C972" s="112"/>
      <c r="D972" s="88"/>
      <c r="E972" s="112"/>
      <c r="F972" s="153"/>
      <c r="G972" s="154"/>
      <c r="H972" s="155"/>
      <c r="I972" s="156"/>
      <c r="J972" s="157"/>
      <c r="K972" s="157"/>
      <c r="L972" s="157"/>
      <c r="M972" s="152"/>
      <c r="N972" s="112"/>
      <c r="O972" s="153"/>
      <c r="P972" s="154"/>
      <c r="Q972" s="155"/>
      <c r="R972" s="158"/>
      <c r="S972" s="159"/>
      <c r="T972" s="160"/>
      <c r="U972" s="159"/>
    </row>
    <row r="973" spans="1:21" ht="12.75">
      <c r="A973" s="88"/>
      <c r="B973" s="112"/>
      <c r="C973" s="112"/>
      <c r="D973" s="88"/>
      <c r="E973" s="112"/>
      <c r="F973" s="153"/>
      <c r="G973" s="154"/>
      <c r="H973" s="155"/>
      <c r="I973" s="156"/>
      <c r="J973" s="157"/>
      <c r="K973" s="157"/>
      <c r="L973" s="157"/>
      <c r="M973" s="152"/>
      <c r="N973" s="112"/>
      <c r="O973" s="153"/>
      <c r="P973" s="154"/>
      <c r="Q973" s="155"/>
      <c r="R973" s="158"/>
      <c r="S973" s="159"/>
      <c r="T973" s="160"/>
      <c r="U973" s="159"/>
    </row>
    <row r="974" spans="1:21" ht="12.75">
      <c r="A974" s="88"/>
      <c r="B974" s="112"/>
      <c r="C974" s="112"/>
      <c r="D974" s="88"/>
      <c r="E974" s="112"/>
      <c r="F974" s="153"/>
      <c r="G974" s="154"/>
      <c r="H974" s="155"/>
      <c r="I974" s="156"/>
      <c r="J974" s="157"/>
      <c r="K974" s="157"/>
      <c r="L974" s="157"/>
      <c r="M974" s="152"/>
      <c r="N974" s="112"/>
      <c r="O974" s="153"/>
      <c r="P974" s="154"/>
      <c r="Q974" s="155"/>
      <c r="R974" s="158"/>
      <c r="S974" s="159"/>
      <c r="T974" s="160"/>
      <c r="U974" s="159"/>
    </row>
    <row r="975" spans="1:21" ht="12.75">
      <c r="A975" s="88"/>
      <c r="B975" s="112"/>
      <c r="C975" s="112"/>
      <c r="D975" s="88"/>
      <c r="E975" s="112"/>
      <c r="F975" s="153"/>
      <c r="G975" s="154"/>
      <c r="H975" s="155"/>
      <c r="I975" s="156"/>
      <c r="J975" s="157"/>
      <c r="K975" s="157"/>
      <c r="L975" s="157"/>
      <c r="M975" s="152"/>
      <c r="N975" s="112"/>
      <c r="O975" s="153"/>
      <c r="P975" s="154"/>
      <c r="Q975" s="155"/>
      <c r="R975" s="158"/>
      <c r="S975" s="159"/>
      <c r="T975" s="160"/>
      <c r="U975" s="159"/>
    </row>
    <row r="976" spans="1:21" ht="12.75">
      <c r="A976" s="88"/>
      <c r="B976" s="112"/>
      <c r="C976" s="112"/>
      <c r="D976" s="88"/>
      <c r="E976" s="112"/>
      <c r="F976" s="153"/>
      <c r="G976" s="154"/>
      <c r="H976" s="155"/>
      <c r="I976" s="156"/>
      <c r="J976" s="157"/>
      <c r="K976" s="157"/>
      <c r="L976" s="157"/>
      <c r="M976" s="152"/>
      <c r="N976" s="112"/>
      <c r="O976" s="153"/>
      <c r="P976" s="154"/>
      <c r="Q976" s="155"/>
      <c r="R976" s="158"/>
      <c r="S976" s="159"/>
      <c r="T976" s="160"/>
      <c r="U976" s="159"/>
    </row>
    <row r="977" spans="1:21" ht="12.75">
      <c r="A977" s="88"/>
      <c r="B977" s="112"/>
      <c r="C977" s="112"/>
      <c r="D977" s="88"/>
      <c r="E977" s="112"/>
      <c r="F977" s="153"/>
      <c r="G977" s="154"/>
      <c r="H977" s="155"/>
      <c r="I977" s="156"/>
      <c r="J977" s="157"/>
      <c r="K977" s="157"/>
      <c r="L977" s="157"/>
      <c r="M977" s="152"/>
      <c r="N977" s="112"/>
      <c r="O977" s="153"/>
      <c r="P977" s="154"/>
      <c r="Q977" s="155"/>
      <c r="R977" s="158"/>
      <c r="S977" s="159"/>
      <c r="T977" s="160"/>
      <c r="U977" s="159"/>
    </row>
    <row r="978" spans="1:21" ht="12.75">
      <c r="A978" s="88"/>
      <c r="B978" s="112"/>
      <c r="C978" s="112"/>
      <c r="D978" s="88"/>
      <c r="E978" s="112"/>
      <c r="F978" s="153"/>
      <c r="G978" s="154"/>
      <c r="H978" s="155"/>
      <c r="I978" s="156"/>
      <c r="J978" s="157"/>
      <c r="K978" s="157"/>
      <c r="L978" s="157"/>
      <c r="M978" s="152"/>
      <c r="N978" s="112"/>
      <c r="O978" s="153"/>
      <c r="P978" s="154"/>
      <c r="Q978" s="155"/>
      <c r="R978" s="158"/>
      <c r="S978" s="159"/>
      <c r="T978" s="160"/>
      <c r="U978" s="159"/>
    </row>
    <row r="979" spans="1:21" ht="12.75">
      <c r="A979" s="88"/>
      <c r="B979" s="112"/>
      <c r="C979" s="112"/>
      <c r="D979" s="88"/>
      <c r="E979" s="112"/>
      <c r="F979" s="153"/>
      <c r="G979" s="154"/>
      <c r="H979" s="155"/>
      <c r="I979" s="156"/>
      <c r="J979" s="157"/>
      <c r="K979" s="157"/>
      <c r="L979" s="157"/>
      <c r="M979" s="152"/>
      <c r="N979" s="112"/>
      <c r="O979" s="153"/>
      <c r="P979" s="154"/>
      <c r="Q979" s="155"/>
      <c r="R979" s="158"/>
      <c r="S979" s="159"/>
      <c r="T979" s="160"/>
      <c r="U979" s="159"/>
    </row>
    <row r="980" spans="1:21" ht="12.75">
      <c r="A980" s="88"/>
      <c r="B980" s="112"/>
      <c r="C980" s="112"/>
      <c r="D980" s="88"/>
      <c r="E980" s="112"/>
      <c r="F980" s="153"/>
      <c r="G980" s="154"/>
      <c r="H980" s="155"/>
      <c r="I980" s="156"/>
      <c r="J980" s="157"/>
      <c r="K980" s="157"/>
      <c r="L980" s="157"/>
      <c r="M980" s="152"/>
      <c r="N980" s="112"/>
      <c r="O980" s="153"/>
      <c r="P980" s="154"/>
      <c r="Q980" s="155"/>
      <c r="R980" s="158"/>
      <c r="S980" s="159"/>
      <c r="T980" s="160"/>
      <c r="U980" s="159"/>
    </row>
    <row r="981" spans="1:21" ht="12.75">
      <c r="A981" s="88"/>
      <c r="B981" s="112"/>
      <c r="C981" s="112"/>
      <c r="D981" s="88"/>
      <c r="E981" s="112"/>
      <c r="F981" s="153"/>
      <c r="G981" s="154"/>
      <c r="H981" s="155"/>
      <c r="I981" s="156"/>
      <c r="J981" s="157"/>
      <c r="K981" s="157"/>
      <c r="L981" s="157"/>
      <c r="M981" s="152"/>
      <c r="N981" s="112"/>
      <c r="O981" s="153"/>
      <c r="P981" s="154"/>
      <c r="Q981" s="155"/>
      <c r="R981" s="158"/>
      <c r="S981" s="159"/>
      <c r="T981" s="160"/>
      <c r="U981" s="159"/>
    </row>
    <row r="982" spans="1:21" ht="12.75">
      <c r="A982" s="88"/>
      <c r="B982" s="112"/>
      <c r="C982" s="112"/>
      <c r="D982" s="88"/>
      <c r="E982" s="112"/>
      <c r="F982" s="153"/>
      <c r="G982" s="154"/>
      <c r="H982" s="155"/>
      <c r="I982" s="156"/>
      <c r="J982" s="157"/>
      <c r="K982" s="157"/>
      <c r="L982" s="157"/>
      <c r="M982" s="152"/>
      <c r="N982" s="112"/>
      <c r="O982" s="153"/>
      <c r="P982" s="154"/>
      <c r="Q982" s="155"/>
      <c r="R982" s="158"/>
      <c r="S982" s="159"/>
      <c r="T982" s="160"/>
      <c r="U982" s="159"/>
    </row>
    <row r="983" spans="1:21" ht="12.75">
      <c r="A983" s="88"/>
      <c r="B983" s="112"/>
      <c r="C983" s="112"/>
      <c r="D983" s="88"/>
      <c r="E983" s="112"/>
      <c r="F983" s="153"/>
      <c r="G983" s="154"/>
      <c r="H983" s="155"/>
      <c r="I983" s="156"/>
      <c r="J983" s="157"/>
      <c r="K983" s="157"/>
      <c r="L983" s="157"/>
      <c r="M983" s="152"/>
      <c r="N983" s="112"/>
      <c r="O983" s="153"/>
      <c r="P983" s="154"/>
      <c r="Q983" s="155"/>
      <c r="R983" s="158"/>
      <c r="S983" s="159"/>
      <c r="T983" s="160"/>
      <c r="U983" s="159"/>
    </row>
    <row r="984" spans="1:21" ht="12.75">
      <c r="A984" s="88"/>
      <c r="B984" s="112"/>
      <c r="C984" s="112"/>
      <c r="D984" s="88"/>
      <c r="E984" s="112"/>
      <c r="F984" s="153"/>
      <c r="G984" s="154"/>
      <c r="H984" s="155"/>
      <c r="I984" s="156"/>
      <c r="J984" s="157"/>
      <c r="K984" s="157"/>
      <c r="L984" s="157"/>
      <c r="M984" s="152"/>
      <c r="N984" s="112"/>
      <c r="O984" s="153"/>
      <c r="P984" s="154"/>
      <c r="Q984" s="155"/>
      <c r="R984" s="158"/>
      <c r="S984" s="159"/>
      <c r="T984" s="160"/>
      <c r="U984" s="159"/>
    </row>
    <row r="985" spans="1:21" ht="12.75">
      <c r="A985" s="88"/>
      <c r="B985" s="112"/>
      <c r="C985" s="112"/>
      <c r="D985" s="88"/>
      <c r="E985" s="112"/>
      <c r="F985" s="153"/>
      <c r="G985" s="154"/>
      <c r="H985" s="155"/>
      <c r="I985" s="156"/>
      <c r="J985" s="157"/>
      <c r="K985" s="157"/>
      <c r="L985" s="157"/>
      <c r="M985" s="152"/>
      <c r="N985" s="112"/>
      <c r="O985" s="153"/>
      <c r="P985" s="154"/>
      <c r="Q985" s="155"/>
      <c r="R985" s="158"/>
      <c r="S985" s="159"/>
      <c r="T985" s="160"/>
      <c r="U985" s="159"/>
    </row>
    <row r="986" spans="1:21" ht="12.75">
      <c r="A986" s="88"/>
      <c r="B986" s="112"/>
      <c r="C986" s="112"/>
      <c r="D986" s="88"/>
      <c r="E986" s="112"/>
      <c r="F986" s="153"/>
      <c r="G986" s="154"/>
      <c r="H986" s="155"/>
      <c r="I986" s="156"/>
      <c r="J986" s="157"/>
      <c r="K986" s="157"/>
      <c r="L986" s="157"/>
      <c r="M986" s="152"/>
      <c r="N986" s="112"/>
      <c r="O986" s="153"/>
      <c r="P986" s="154"/>
      <c r="Q986" s="155"/>
      <c r="R986" s="158"/>
      <c r="S986" s="159"/>
      <c r="T986" s="160"/>
      <c r="U986" s="159"/>
    </row>
    <row r="987" spans="1:21" ht="12.75">
      <c r="A987" s="88"/>
      <c r="B987" s="112"/>
      <c r="C987" s="112"/>
      <c r="D987" s="88"/>
      <c r="E987" s="112"/>
      <c r="F987" s="153"/>
      <c r="G987" s="154"/>
      <c r="H987" s="155"/>
      <c r="I987" s="156"/>
      <c r="J987" s="157"/>
      <c r="K987" s="157"/>
      <c r="L987" s="157"/>
      <c r="M987" s="152"/>
      <c r="N987" s="112"/>
      <c r="O987" s="153"/>
      <c r="P987" s="154"/>
      <c r="Q987" s="155"/>
      <c r="R987" s="158"/>
      <c r="S987" s="159"/>
      <c r="T987" s="160"/>
      <c r="U987" s="159"/>
    </row>
    <row r="988" spans="1:21" ht="12.75">
      <c r="A988" s="88"/>
      <c r="B988" s="112"/>
      <c r="C988" s="112"/>
      <c r="D988" s="88"/>
      <c r="E988" s="112"/>
      <c r="F988" s="153"/>
      <c r="G988" s="154"/>
      <c r="H988" s="155"/>
      <c r="I988" s="156"/>
      <c r="J988" s="157"/>
      <c r="K988" s="157"/>
      <c r="L988" s="157"/>
      <c r="M988" s="152"/>
      <c r="N988" s="112"/>
      <c r="O988" s="153"/>
      <c r="P988" s="154"/>
      <c r="Q988" s="155"/>
      <c r="R988" s="158"/>
      <c r="S988" s="159"/>
      <c r="T988" s="160"/>
      <c r="U988" s="159"/>
    </row>
    <row r="989" spans="1:21" ht="12.75">
      <c r="A989" s="88"/>
      <c r="B989" s="112"/>
      <c r="C989" s="112"/>
      <c r="D989" s="88"/>
      <c r="E989" s="112"/>
      <c r="F989" s="153"/>
      <c r="G989" s="154"/>
      <c r="H989" s="155"/>
      <c r="I989" s="156"/>
      <c r="J989" s="157"/>
      <c r="K989" s="157"/>
      <c r="L989" s="157"/>
      <c r="M989" s="152"/>
      <c r="N989" s="112"/>
      <c r="O989" s="153"/>
      <c r="P989" s="154"/>
      <c r="Q989" s="155"/>
      <c r="R989" s="158"/>
      <c r="S989" s="159"/>
      <c r="T989" s="160"/>
      <c r="U989" s="159"/>
    </row>
    <row r="990" spans="1:21" ht="12.75">
      <c r="A990" s="88"/>
      <c r="B990" s="112"/>
      <c r="C990" s="112"/>
      <c r="D990" s="88"/>
      <c r="E990" s="112"/>
      <c r="F990" s="153"/>
      <c r="G990" s="154"/>
      <c r="H990" s="155"/>
      <c r="I990" s="156"/>
      <c r="J990" s="157"/>
      <c r="K990" s="157"/>
      <c r="L990" s="157"/>
      <c r="M990" s="152"/>
      <c r="N990" s="112"/>
      <c r="O990" s="153"/>
      <c r="P990" s="154"/>
      <c r="Q990" s="155"/>
      <c r="R990" s="158"/>
      <c r="S990" s="159"/>
      <c r="T990" s="160"/>
      <c r="U990" s="159"/>
    </row>
    <row r="991" spans="1:21" ht="12.75">
      <c r="A991" s="88"/>
      <c r="B991" s="112"/>
      <c r="C991" s="112"/>
      <c r="D991" s="88"/>
      <c r="E991" s="112"/>
      <c r="F991" s="153"/>
      <c r="G991" s="154"/>
      <c r="H991" s="155"/>
      <c r="I991" s="156"/>
      <c r="J991" s="157"/>
      <c r="K991" s="157"/>
      <c r="L991" s="157"/>
      <c r="M991" s="152"/>
      <c r="N991" s="112"/>
      <c r="O991" s="153"/>
      <c r="P991" s="154"/>
      <c r="Q991" s="155"/>
      <c r="R991" s="158"/>
      <c r="S991" s="159"/>
      <c r="T991" s="160"/>
      <c r="U991" s="159"/>
    </row>
    <row r="992" spans="1:21" ht="12.75">
      <c r="A992" s="88"/>
      <c r="B992" s="112"/>
      <c r="C992" s="112"/>
      <c r="D992" s="88"/>
      <c r="E992" s="112"/>
      <c r="F992" s="153"/>
      <c r="G992" s="154"/>
      <c r="H992" s="155"/>
      <c r="I992" s="156"/>
      <c r="J992" s="157"/>
      <c r="K992" s="157"/>
      <c r="L992" s="157"/>
      <c r="M992" s="152"/>
      <c r="N992" s="112"/>
      <c r="O992" s="153"/>
      <c r="P992" s="154"/>
      <c r="Q992" s="155"/>
      <c r="R992" s="158"/>
      <c r="S992" s="159"/>
      <c r="T992" s="160"/>
      <c r="U992" s="159"/>
    </row>
    <row r="993" spans="1:21" ht="12.75">
      <c r="A993" s="88"/>
      <c r="B993" s="112"/>
      <c r="C993" s="112"/>
      <c r="D993" s="88"/>
      <c r="E993" s="112"/>
      <c r="F993" s="153"/>
      <c r="G993" s="154"/>
      <c r="H993" s="155"/>
      <c r="I993" s="156"/>
      <c r="J993" s="157"/>
      <c r="K993" s="157"/>
      <c r="L993" s="157"/>
      <c r="M993" s="152"/>
      <c r="N993" s="112"/>
      <c r="O993" s="153"/>
      <c r="P993" s="154"/>
      <c r="Q993" s="155"/>
      <c r="R993" s="158"/>
      <c r="S993" s="159"/>
      <c r="T993" s="160"/>
      <c r="U993" s="159"/>
    </row>
    <row r="994" spans="1:21" ht="12.75">
      <c r="A994" s="88"/>
      <c r="B994" s="112"/>
      <c r="C994" s="112"/>
      <c r="D994" s="88"/>
      <c r="E994" s="112"/>
      <c r="F994" s="153"/>
      <c r="G994" s="154"/>
      <c r="H994" s="155"/>
      <c r="I994" s="156"/>
      <c r="J994" s="157"/>
      <c r="K994" s="157"/>
      <c r="L994" s="157"/>
      <c r="M994" s="152"/>
      <c r="N994" s="112"/>
      <c r="O994" s="153"/>
      <c r="P994" s="154"/>
      <c r="Q994" s="155"/>
      <c r="R994" s="158"/>
      <c r="S994" s="159"/>
      <c r="T994" s="160"/>
      <c r="U994" s="159"/>
    </row>
    <row r="995" spans="1:21" ht="12.75">
      <c r="A995" s="88"/>
      <c r="B995" s="112"/>
      <c r="C995" s="112"/>
      <c r="D995" s="88"/>
      <c r="E995" s="112"/>
      <c r="F995" s="153"/>
      <c r="G995" s="154"/>
      <c r="H995" s="155"/>
      <c r="I995" s="156"/>
      <c r="J995" s="157"/>
      <c r="K995" s="157"/>
      <c r="L995" s="157"/>
      <c r="M995" s="152"/>
      <c r="N995" s="112"/>
      <c r="O995" s="153"/>
      <c r="P995" s="154"/>
      <c r="Q995" s="155"/>
      <c r="R995" s="158"/>
      <c r="S995" s="159"/>
      <c r="T995" s="160"/>
      <c r="U995" s="159"/>
    </row>
    <row r="996" spans="1:21" ht="12.75">
      <c r="A996" s="88"/>
      <c r="B996" s="112"/>
      <c r="C996" s="112"/>
      <c r="D996" s="88"/>
      <c r="E996" s="112"/>
      <c r="F996" s="153"/>
      <c r="G996" s="154"/>
      <c r="H996" s="155"/>
      <c r="I996" s="156"/>
      <c r="J996" s="157"/>
      <c r="K996" s="157"/>
      <c r="L996" s="157"/>
      <c r="M996" s="152"/>
      <c r="N996" s="112"/>
      <c r="O996" s="153"/>
      <c r="P996" s="154"/>
      <c r="Q996" s="155"/>
      <c r="R996" s="158"/>
      <c r="S996" s="159"/>
      <c r="T996" s="160"/>
      <c r="U996" s="159"/>
    </row>
    <row r="997" spans="1:21" ht="12.75">
      <c r="A997" s="88"/>
      <c r="B997" s="112"/>
      <c r="C997" s="112"/>
      <c r="D997" s="88"/>
      <c r="E997" s="112"/>
      <c r="F997" s="153"/>
      <c r="G997" s="154"/>
      <c r="H997" s="155"/>
      <c r="I997" s="156"/>
      <c r="J997" s="157"/>
      <c r="K997" s="157"/>
      <c r="L997" s="157"/>
      <c r="M997" s="152"/>
      <c r="N997" s="112"/>
      <c r="O997" s="153"/>
      <c r="P997" s="154"/>
      <c r="Q997" s="155"/>
      <c r="R997" s="158"/>
      <c r="S997" s="159"/>
      <c r="T997" s="160"/>
      <c r="U997" s="159"/>
    </row>
    <row r="998" spans="1:21" ht="12.75">
      <c r="A998" s="88"/>
      <c r="B998" s="112"/>
      <c r="C998" s="112"/>
      <c r="D998" s="88"/>
      <c r="E998" s="112"/>
      <c r="F998" s="153"/>
      <c r="G998" s="154"/>
      <c r="H998" s="155"/>
      <c r="I998" s="156"/>
      <c r="J998" s="157"/>
      <c r="K998" s="157"/>
      <c r="L998" s="157"/>
      <c r="M998" s="152"/>
      <c r="N998" s="112"/>
      <c r="O998" s="153"/>
      <c r="P998" s="154"/>
      <c r="Q998" s="155"/>
      <c r="R998" s="158"/>
      <c r="S998" s="159"/>
      <c r="T998" s="160"/>
      <c r="U998" s="159"/>
    </row>
    <row r="999" spans="1:21" ht="12.75">
      <c r="A999" s="88"/>
      <c r="B999" s="112"/>
      <c r="C999" s="112"/>
      <c r="D999" s="88"/>
      <c r="E999" s="112"/>
      <c r="F999" s="153"/>
      <c r="G999" s="154"/>
      <c r="H999" s="155"/>
      <c r="I999" s="156"/>
      <c r="J999" s="157"/>
      <c r="K999" s="157"/>
      <c r="L999" s="157"/>
      <c r="M999" s="152"/>
      <c r="N999" s="112"/>
      <c r="O999" s="153"/>
      <c r="P999" s="154"/>
      <c r="Q999" s="155"/>
      <c r="R999" s="158"/>
      <c r="S999" s="159"/>
      <c r="T999" s="160"/>
      <c r="U999" s="159"/>
    </row>
    <row r="1000" spans="1:21" ht="12.75">
      <c r="A1000" s="88"/>
      <c r="B1000" s="112"/>
      <c r="C1000" s="112"/>
      <c r="D1000" s="88"/>
      <c r="E1000" s="112"/>
      <c r="F1000" s="153"/>
      <c r="G1000" s="154"/>
      <c r="H1000" s="155"/>
      <c r="I1000" s="156"/>
      <c r="J1000" s="157"/>
      <c r="K1000" s="157"/>
      <c r="L1000" s="157"/>
      <c r="M1000" s="152"/>
      <c r="N1000" s="112"/>
      <c r="O1000" s="153"/>
      <c r="P1000" s="154"/>
      <c r="Q1000" s="155"/>
      <c r="R1000" s="158"/>
      <c r="S1000" s="159"/>
      <c r="T1000" s="160"/>
      <c r="U1000" s="159"/>
    </row>
    <row r="1001" spans="1:21" ht="12.75">
      <c r="A1001" s="88"/>
      <c r="B1001" s="112"/>
      <c r="C1001" s="112"/>
      <c r="D1001" s="88"/>
      <c r="E1001" s="112"/>
      <c r="F1001" s="153"/>
      <c r="G1001" s="154"/>
      <c r="H1001" s="155"/>
      <c r="I1001" s="156"/>
      <c r="J1001" s="157"/>
      <c r="K1001" s="157"/>
      <c r="L1001" s="157"/>
      <c r="M1001" s="152"/>
      <c r="N1001" s="112"/>
      <c r="O1001" s="153"/>
      <c r="P1001" s="154"/>
      <c r="Q1001" s="155"/>
      <c r="R1001" s="158"/>
      <c r="S1001" s="159"/>
      <c r="T1001" s="160"/>
      <c r="U1001" s="159"/>
    </row>
  </sheetData>
  <mergeCells count="7">
    <mergeCell ref="E2:L2"/>
    <mergeCell ref="N2:U2"/>
    <mergeCell ref="B3:C5"/>
    <mergeCell ref="I3:J3"/>
    <mergeCell ref="K3:L3"/>
    <mergeCell ref="R3:S3"/>
    <mergeCell ref="T3:U3"/>
  </mergeCells>
  <phoneticPr fontId="52" type="noConversion"/>
  <conditionalFormatting sqref="B3">
    <cfRule type="expression" dxfId="26" priority="1">
      <formula>COUNTIF(B:B,B3)&gt;1</formula>
    </cfRule>
  </conditionalFormatting>
  <conditionalFormatting sqref="B3 R3:R4 S3:S50 T3:T4 U3:U50 I4:L4">
    <cfRule type="cellIs" dxfId="25" priority="2" operator="equal">
      <formula>0</formula>
    </cfRule>
  </conditionalFormatting>
  <conditionalFormatting sqref="N1:N1001">
    <cfRule type="cellIs" dxfId="24" priority="3" operator="equal">
      <formula>"직접만들기"</formula>
    </cfRule>
  </conditionalFormatting>
  <conditionalFormatting sqref="N1:N1001">
    <cfRule type="cellIs" dxfId="23" priority="4" operator="equal">
      <formula>"테마 혼합"</formula>
    </cfRule>
  </conditionalFormatting>
  <conditionalFormatting sqref="I3:I4 J3:J44 K3:K4 L3:L44">
    <cfRule type="cellIs" dxfId="22" priority="5" operator="equal">
      <formula>0</formula>
    </cfRule>
  </conditionalFormatting>
  <conditionalFormatting sqref="A5">
    <cfRule type="expression" dxfId="21" priority="6">
      <formula>COUNTIF(INDIRECT("연간집계!D2:D"), A5)=0</formula>
    </cfRule>
  </conditionalFormatting>
  <conditionalFormatting sqref="E1:E1001 N5">
    <cfRule type="cellIs" dxfId="20" priority="7" operator="equal">
      <formula>"직접만들기"</formula>
    </cfRule>
  </conditionalFormatting>
  <conditionalFormatting sqref="E1:E1001 N5">
    <cfRule type="cellIs" dxfId="19" priority="8" operator="equal">
      <formula>"테마 혼합"</formula>
    </cfRule>
  </conditionalFormatting>
  <conditionalFormatting sqref="N1:N1001">
    <cfRule type="containsText" dxfId="18" priority="9" operator="containsText" text="가족">
      <formula>NOT(ISERROR(SEARCH(("가족"),(N1))))</formula>
    </cfRule>
  </conditionalFormatting>
  <dataValidations count="1">
    <dataValidation type="list" allowBlank="1" showErrorMessage="1" sqref="B2">
      <formula1>"2025,2026,2027"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001"/>
  <sheetViews>
    <sheetView workbookViewId="0"/>
  </sheetViews>
  <sheetFormatPr defaultColWidth="12.5703125" defaultRowHeight="15.75" customHeight="1"/>
  <cols>
    <col min="1" max="1" width="0.42578125" customWidth="1"/>
    <col min="2" max="2" width="7.7109375" customWidth="1"/>
    <col min="3" max="3" width="36.7109375" customWidth="1"/>
    <col min="4" max="4" width="1.28515625" customWidth="1"/>
    <col min="5" max="5" width="29.5703125" customWidth="1"/>
    <col min="6" max="8" width="8.28515625" customWidth="1"/>
    <col min="9" max="12" width="6.85546875" customWidth="1"/>
    <col min="13" max="13" width="1.140625" customWidth="1"/>
    <col min="14" max="14" width="29.5703125" customWidth="1"/>
    <col min="15" max="17" width="8.28515625" customWidth="1"/>
    <col min="18" max="21" width="6.85546875" customWidth="1"/>
  </cols>
  <sheetData>
    <row r="1" spans="1:23" ht="2.25" customHeight="1">
      <c r="A1" s="88"/>
      <c r="B1" s="152"/>
      <c r="C1" s="152"/>
      <c r="D1" s="88"/>
      <c r="E1" s="88"/>
      <c r="F1" s="42"/>
      <c r="G1" s="43"/>
      <c r="H1" s="45"/>
      <c r="I1" s="180"/>
      <c r="J1" s="181"/>
      <c r="K1" s="181"/>
      <c r="L1" s="181"/>
      <c r="N1" s="88"/>
      <c r="O1" s="42"/>
      <c r="P1" s="43"/>
      <c r="Q1" s="45"/>
      <c r="R1" s="182"/>
      <c r="S1" s="183"/>
      <c r="T1" s="184"/>
      <c r="U1" s="183"/>
    </row>
    <row r="2" spans="1:23" ht="15.75" customHeight="1">
      <c r="A2" s="161"/>
      <c r="B2" s="162">
        <v>2025</v>
      </c>
      <c r="C2" s="163" t="s">
        <v>1423</v>
      </c>
      <c r="D2" s="112"/>
      <c r="E2" s="266" t="s">
        <v>1424</v>
      </c>
      <c r="F2" s="233"/>
      <c r="G2" s="233"/>
      <c r="H2" s="233"/>
      <c r="I2" s="233"/>
      <c r="J2" s="233"/>
      <c r="K2" s="233"/>
      <c r="L2" s="233"/>
      <c r="M2" s="152"/>
      <c r="N2" s="267" t="s">
        <v>1417</v>
      </c>
      <c r="O2" s="233"/>
      <c r="P2" s="233"/>
      <c r="Q2" s="233"/>
      <c r="R2" s="233"/>
      <c r="S2" s="233"/>
      <c r="T2" s="233"/>
      <c r="U2" s="233"/>
      <c r="V2" s="152"/>
      <c r="W2" s="152"/>
    </row>
    <row r="3" spans="1:23" ht="15.75" customHeight="1">
      <c r="A3" s="161"/>
      <c r="B3" s="273" t="s">
        <v>1425</v>
      </c>
      <c r="C3" s="233"/>
      <c r="D3" s="112"/>
      <c r="E3" s="12" t="s">
        <v>820</v>
      </c>
      <c r="F3" s="13" t="s">
        <v>829</v>
      </c>
      <c r="G3" s="14" t="s">
        <v>830</v>
      </c>
      <c r="H3" s="15" t="s">
        <v>825</v>
      </c>
      <c r="I3" s="274" t="s">
        <v>827</v>
      </c>
      <c r="J3" s="233"/>
      <c r="K3" s="275" t="s">
        <v>828</v>
      </c>
      <c r="L3" s="233"/>
      <c r="M3" s="152"/>
      <c r="N3" s="12" t="s">
        <v>1419</v>
      </c>
      <c r="O3" s="13" t="s">
        <v>829</v>
      </c>
      <c r="P3" s="14" t="s">
        <v>830</v>
      </c>
      <c r="Q3" s="15" t="s">
        <v>825</v>
      </c>
      <c r="R3" s="246" t="s">
        <v>827</v>
      </c>
      <c r="S3" s="233"/>
      <c r="T3" s="247" t="s">
        <v>828</v>
      </c>
      <c r="U3" s="233"/>
      <c r="V3" s="152"/>
      <c r="W3" s="152"/>
    </row>
    <row r="4" spans="1:23" ht="19.5" customHeight="1">
      <c r="A4" s="161"/>
      <c r="B4" s="233"/>
      <c r="C4" s="233"/>
      <c r="D4" s="112"/>
      <c r="E4" s="164">
        <f ca="1">COUNTA(E5:E1001)</f>
        <v>39</v>
      </c>
      <c r="F4" s="165">
        <f t="shared" ref="F4:G4" ca="1" si="0">SUM(F5:F1001)</f>
        <v>175</v>
      </c>
      <c r="G4" s="165">
        <f t="shared" ca="1" si="0"/>
        <v>909</v>
      </c>
      <c r="H4" s="166"/>
      <c r="I4" s="185">
        <f ca="1">SUM(I5:I1001)</f>
        <v>864</v>
      </c>
      <c r="J4" s="186">
        <f t="shared" ref="J4:J133" ca="1" si="1">IFERROR(I4/($I4+$K4),"")</f>
        <v>0.95049504950495045</v>
      </c>
      <c r="K4" s="187">
        <f ca="1">SUM(K5:K1001)</f>
        <v>45</v>
      </c>
      <c r="L4" s="188">
        <f t="shared" ref="L4:L133" ca="1" si="2">IFERROR(K4/($I4+$K4),"")</f>
        <v>4.9504950495049507E-2</v>
      </c>
      <c r="M4" s="152"/>
      <c r="N4" s="164">
        <f ca="1">COUNTA(N5:N1001)</f>
        <v>40</v>
      </c>
      <c r="O4" s="165">
        <f t="shared" ref="O4:P4" ca="1" si="3">SUM(O5:O1001)</f>
        <v>175</v>
      </c>
      <c r="P4" s="165">
        <f t="shared" ca="1" si="3"/>
        <v>909</v>
      </c>
      <c r="Q4" s="166"/>
      <c r="R4" s="167">
        <f ca="1">SUM(R5:R1001)</f>
        <v>864</v>
      </c>
      <c r="S4" s="168">
        <f t="shared" ref="S4:S133" ca="1" si="4">IFERROR(R4/($R4+$T4),"")</f>
        <v>0.95049504950495045</v>
      </c>
      <c r="T4" s="169">
        <f ca="1">SUM(T5:T1001)</f>
        <v>45</v>
      </c>
      <c r="U4" s="170">
        <f t="shared" ref="U4:U133" ca="1" si="5">IFERROR(T4/($R4+$T4),"")</f>
        <v>4.9504950495049507E-2</v>
      </c>
      <c r="V4" s="152"/>
      <c r="W4" s="152"/>
    </row>
    <row r="5" spans="1:23" ht="15.75" customHeight="1">
      <c r="A5" s="171"/>
      <c r="B5" s="233"/>
      <c r="C5" s="233"/>
      <c r="D5" s="88"/>
      <c r="E5" s="88" t="str">
        <f ca="1">IFERROR(__xludf.DUMMYFUNCTION("iferror(SORT(
  UNIQUE(
    FILTER(
      '데이터'!$P:$P,
      '데이터'!$M:$M = $B$3,
      '데이터'!$N:$N = $B$2,
      '데이터'!$F:$F &lt;&gt; """"
    )
  ),
  1,
  TRUE
),""-"")"),"레코드북 150")</f>
        <v>레코드북 150</v>
      </c>
      <c r="F5" s="42">
        <f ca="1">IFERROR(COUNTIFS(데이터!$M:$M,$B$3,데이터!$N:$N,$B$2,데이터!$P:$P,$E5),"")</f>
        <v>9</v>
      </c>
      <c r="G5" s="43">
        <f ca="1">SUMIFS(데이터!$G:$G,데이터!$M:$M,$B$3,데이터!$N:$N,$B$2,데이터!$P:$P,$E5)</f>
        <v>12</v>
      </c>
      <c r="H5" s="45">
        <f t="shared" ref="H5:H133" ca="1" si="6">IFERROR(G5/(SUM($G$5:$G1001)),"")</f>
        <v>1.3201320132013201E-2</v>
      </c>
      <c r="I5" s="189">
        <f ca="1">SUMIFS(데이터!$G:$G,데이터!$M:$M,$B$3,데이터!$N:$N,$B$2,데이터!$P:$P,$E5,데이터!$L:$L,$I$3)</f>
        <v>12</v>
      </c>
      <c r="J5" s="190">
        <f t="shared" ca="1" si="1"/>
        <v>1</v>
      </c>
      <c r="K5" s="191">
        <f ca="1">SUMIFS(데이터!$G:$G,데이터!$M:$M,$B$3,데이터!$N:$N,$B$2,데이터!$P:$P,$E5,데이터!$L:$L,$K$3)</f>
        <v>0</v>
      </c>
      <c r="L5" s="190">
        <f t="shared" ca="1" si="2"/>
        <v>0</v>
      </c>
      <c r="N5" s="88" t="str">
        <f ca="1">IFERROR(__xludf.DUMMYFUNCTION("iferror(SORT(
  UNIQUE(
    FILTER(
      '데이터'!$I:$I,
      '데이터'!$M:$M = $B$3,
      '데이터'!$N:$N = $B$2,
      '데이터'!$I:$I &lt;&gt; """"
    )
  ),
  1,
  TRUE
),""-"")"),"골든메모리")</f>
        <v>골든메모리</v>
      </c>
      <c r="O5" s="42">
        <f ca="1">IFERROR(COUNTIFS(데이터!$M:$M,$B$3,데이터!$N:$N,$B$2,데이터!$I:$I,$N5),"")</f>
        <v>3</v>
      </c>
      <c r="P5" s="43">
        <f ca="1">SUMIFS(데이터!$G:$G,데이터!$M:$M,$B$3,데이터!$N:$N,$B$2,데이터!$I:$I,$N5)</f>
        <v>3</v>
      </c>
      <c r="Q5" s="45">
        <f t="shared" ref="Q5:Q133" ca="1" si="7">IFERROR(P5/(SUM($P$5:$P1001)),"")</f>
        <v>3.3003300330033004E-3</v>
      </c>
      <c r="R5" s="46">
        <f ca="1">SUMIFS(데이터!$G:$G,데이터!$M:$M,$B$3,데이터!$N:$N,$B$2,데이터!$I:$I,$N5,데이터!$L:$L,$R$3)</f>
        <v>2</v>
      </c>
      <c r="S5" s="47">
        <f t="shared" ca="1" si="4"/>
        <v>0.66666666666666663</v>
      </c>
      <c r="T5" s="192">
        <f ca="1">SUMIFS(데이터!$G:$G,데이터!$M:$M,$B$3,데이터!$N:$N,$B$2,데이터!$I:$I,$N5,데이터!$L:$L,$T$3)</f>
        <v>1</v>
      </c>
      <c r="U5" s="47">
        <f t="shared" ca="1" si="5"/>
        <v>0.33333333333333331</v>
      </c>
    </row>
    <row r="6" spans="1:23" ht="15.75" customHeight="1">
      <c r="A6" s="88"/>
      <c r="B6" s="193"/>
      <c r="C6" s="194"/>
      <c r="D6" s="88"/>
      <c r="E6" s="88" t="str">
        <f ca="1">IFERROR(__xludf.DUMMYFUNCTION("""COMPUTED_VALUE"""),"메모리북")</f>
        <v>메모리북</v>
      </c>
      <c r="F6" s="42">
        <f ca="1">IFERROR(COUNTIFS(데이터!$M:$M,$B$3,데이터!$N:$N,$B$2,데이터!$P:$P,$E6),"")</f>
        <v>1</v>
      </c>
      <c r="G6" s="43">
        <f ca="1">SUMIFS(데이터!$G:$G,데이터!$M:$M,$B$3,데이터!$N:$N,$B$2,데이터!$P:$P,$E6)</f>
        <v>1</v>
      </c>
      <c r="H6" s="45">
        <f t="shared" ca="1" si="6"/>
        <v>1.1001100110011001E-3</v>
      </c>
      <c r="I6" s="189">
        <f ca="1">SUMIFS(데이터!$G:$G,데이터!$M:$M,$B$3,데이터!$N:$N,$B$2,데이터!$P:$P,$E6,데이터!$L:$L,$I$3)</f>
        <v>1</v>
      </c>
      <c r="J6" s="190">
        <f t="shared" ca="1" si="1"/>
        <v>1</v>
      </c>
      <c r="K6" s="191">
        <f ca="1">SUMIFS(데이터!$G:$G,데이터!$M:$M,$B$3,데이터!$N:$N,$B$2,데이터!$P:$P,$E6,데이터!$L:$L,$K$3)</f>
        <v>0</v>
      </c>
      <c r="L6" s="190">
        <f t="shared" ca="1" si="2"/>
        <v>0</v>
      </c>
      <c r="N6" s="88" t="str">
        <f ca="1">IFERROR(__xludf.DUMMYFUNCTION("""COMPUTED_VALUE"""),"내추럴러브")</f>
        <v>내추럴러브</v>
      </c>
      <c r="O6" s="42">
        <f ca="1">IFERROR(COUNTIFS(데이터!$M:$M,$B$3,데이터!$N:$N,$B$2,데이터!$I:$I,$N6),"")</f>
        <v>1</v>
      </c>
      <c r="P6" s="43">
        <f ca="1">SUMIFS(데이터!$G:$G,데이터!$M:$M,$B$3,데이터!$N:$N,$B$2,데이터!$I:$I,$N6)</f>
        <v>1</v>
      </c>
      <c r="Q6" s="45">
        <f t="shared" ca="1" si="7"/>
        <v>1.1001100110011001E-3</v>
      </c>
      <c r="R6" s="46">
        <f ca="1">SUMIFS(데이터!$G:$G,데이터!$M:$M,$B$3,데이터!$N:$N,$B$2,데이터!$I:$I,$N6,데이터!$L:$L,$R$3)</f>
        <v>1</v>
      </c>
      <c r="S6" s="47">
        <f t="shared" ca="1" si="4"/>
        <v>1</v>
      </c>
      <c r="T6" s="192">
        <f ca="1">SUMIFS(데이터!$G:$G,데이터!$M:$M,$B$3,데이터!$N:$N,$B$2,데이터!$I:$I,$N6,데이터!$L:$L,$T$3)</f>
        <v>0</v>
      </c>
      <c r="U6" s="47">
        <f t="shared" ca="1" si="5"/>
        <v>0</v>
      </c>
    </row>
    <row r="7" spans="1:23" ht="15.75" customHeight="1">
      <c r="A7" s="88"/>
      <c r="B7" s="112"/>
      <c r="C7" s="112"/>
      <c r="D7" s="88"/>
      <c r="E7" s="88" t="str">
        <f ca="1">IFERROR(__xludf.DUMMYFUNCTION("""COMPUTED_VALUE"""),"모바일 포토북 150 (단체/모임)")</f>
        <v>모바일 포토북 150 (단체/모임)</v>
      </c>
      <c r="F7" s="42">
        <f ca="1">IFERROR(COUNTIFS(데이터!$M:$M,$B$3,데이터!$N:$N,$B$2,데이터!$P:$P,$E7),"")</f>
        <v>1</v>
      </c>
      <c r="G7" s="43">
        <f ca="1">SUMIFS(데이터!$G:$G,데이터!$M:$M,$B$3,데이터!$N:$N,$B$2,데이터!$P:$P,$E7)</f>
        <v>1</v>
      </c>
      <c r="H7" s="45">
        <f t="shared" ca="1" si="6"/>
        <v>1.1001100110011001E-3</v>
      </c>
      <c r="I7" s="189">
        <f ca="1">SUMIFS(데이터!$G:$G,데이터!$M:$M,$B$3,데이터!$N:$N,$B$2,데이터!$P:$P,$E7,데이터!$L:$L,$I$3)</f>
        <v>0</v>
      </c>
      <c r="J7" s="190">
        <f t="shared" ca="1" si="1"/>
        <v>0</v>
      </c>
      <c r="K7" s="191">
        <f ca="1">SUMIFS(데이터!$G:$G,데이터!$M:$M,$B$3,데이터!$N:$N,$B$2,데이터!$P:$P,$E7,데이터!$L:$L,$K$3)</f>
        <v>1</v>
      </c>
      <c r="L7" s="190">
        <f t="shared" ca="1" si="2"/>
        <v>1</v>
      </c>
      <c r="N7" s="88" t="str">
        <f ca="1">IFERROR(__xludf.DUMMYFUNCTION("""COMPUTED_VALUE"""),"노멀프레임")</f>
        <v>노멀프레임</v>
      </c>
      <c r="O7" s="42">
        <f ca="1">IFERROR(COUNTIFS(데이터!$M:$M,$B$3,데이터!$N:$N,$B$2,데이터!$I:$I,$N7),"")</f>
        <v>1</v>
      </c>
      <c r="P7" s="43">
        <f ca="1">SUMIFS(데이터!$G:$G,데이터!$M:$M,$B$3,데이터!$N:$N,$B$2,데이터!$I:$I,$N7)</f>
        <v>1</v>
      </c>
      <c r="Q7" s="45">
        <f t="shared" ca="1" si="7"/>
        <v>1.1001100110011001E-3</v>
      </c>
      <c r="R7" s="46">
        <f ca="1">SUMIFS(데이터!$G:$G,데이터!$M:$M,$B$3,데이터!$N:$N,$B$2,데이터!$I:$I,$N7,데이터!$L:$L,$R$3)</f>
        <v>1</v>
      </c>
      <c r="S7" s="47">
        <f t="shared" ca="1" si="4"/>
        <v>1</v>
      </c>
      <c r="T7" s="192">
        <f ca="1">SUMIFS(데이터!$G:$G,데이터!$M:$M,$B$3,데이터!$N:$N,$B$2,데이터!$I:$I,$N7,데이터!$L:$L,$T$3)</f>
        <v>0</v>
      </c>
      <c r="U7" s="47">
        <f t="shared" ca="1" si="5"/>
        <v>0</v>
      </c>
    </row>
    <row r="8" spans="1:23" ht="15.75" customHeight="1">
      <c r="A8" s="88"/>
      <c r="B8" s="112"/>
      <c r="C8" s="112"/>
      <c r="D8" s="88"/>
      <c r="E8" s="88" t="str">
        <f ca="1">IFERROR(__xludf.DUMMYFUNCTION("""COMPUTED_VALUE"""),"모바일 포토북 150 (베이비)")</f>
        <v>모바일 포토북 150 (베이비)</v>
      </c>
      <c r="F8" s="42">
        <f ca="1">IFERROR(COUNTIFS(데이터!$M:$M,$B$3,데이터!$N:$N,$B$2,데이터!$P:$P,$E8),"")</f>
        <v>5</v>
      </c>
      <c r="G8" s="43">
        <f ca="1">SUMIFS(데이터!$G:$G,데이터!$M:$M,$B$3,데이터!$N:$N,$B$2,데이터!$P:$P,$E8)</f>
        <v>5</v>
      </c>
      <c r="H8" s="45">
        <f t="shared" ca="1" si="6"/>
        <v>5.5005500550055009E-3</v>
      </c>
      <c r="I8" s="189">
        <f ca="1">SUMIFS(데이터!$G:$G,데이터!$M:$M,$B$3,데이터!$N:$N,$B$2,데이터!$P:$P,$E8,데이터!$L:$L,$I$3)</f>
        <v>0</v>
      </c>
      <c r="J8" s="190">
        <f t="shared" ca="1" si="1"/>
        <v>0</v>
      </c>
      <c r="K8" s="191">
        <f ca="1">SUMIFS(데이터!$G:$G,데이터!$M:$M,$B$3,데이터!$N:$N,$B$2,데이터!$P:$P,$E8,데이터!$L:$L,$K$3)</f>
        <v>5</v>
      </c>
      <c r="L8" s="190">
        <f t="shared" ca="1" si="2"/>
        <v>1</v>
      </c>
      <c r="N8" s="88" t="str">
        <f ca="1">IFERROR(__xludf.DUMMYFUNCTION("""COMPUTED_VALUE"""),"달콤한오후")</f>
        <v>달콤한오후</v>
      </c>
      <c r="O8" s="42">
        <f ca="1">IFERROR(COUNTIFS(데이터!$M:$M,$B$3,데이터!$N:$N,$B$2,데이터!$I:$I,$N8),"")</f>
        <v>1</v>
      </c>
      <c r="P8" s="43">
        <f ca="1">SUMIFS(데이터!$G:$G,데이터!$M:$M,$B$3,데이터!$N:$N,$B$2,데이터!$I:$I,$N8)</f>
        <v>1</v>
      </c>
      <c r="Q8" s="45">
        <f t="shared" ca="1" si="7"/>
        <v>1.1001100110011001E-3</v>
      </c>
      <c r="R8" s="46">
        <f ca="1">SUMIFS(데이터!$G:$G,데이터!$M:$M,$B$3,데이터!$N:$N,$B$2,데이터!$I:$I,$N8,데이터!$L:$L,$R$3)</f>
        <v>1</v>
      </c>
      <c r="S8" s="47">
        <f t="shared" ca="1" si="4"/>
        <v>1</v>
      </c>
      <c r="T8" s="192">
        <f ca="1">SUMIFS(데이터!$G:$G,데이터!$M:$M,$B$3,데이터!$N:$N,$B$2,데이터!$I:$I,$N8,데이터!$L:$L,$T$3)</f>
        <v>0</v>
      </c>
      <c r="U8" s="47">
        <f t="shared" ca="1" si="5"/>
        <v>0</v>
      </c>
    </row>
    <row r="9" spans="1:23" ht="15.75" customHeight="1">
      <c r="A9" s="88"/>
      <c r="B9" s="112"/>
      <c r="C9" s="112"/>
      <c r="D9" s="88"/>
      <c r="E9" s="88" t="str">
        <f ca="1">IFERROR(__xludf.DUMMYFUNCTION("""COMPUTED_VALUE"""),"모바일_포토엽서")</f>
        <v>모바일_포토엽서</v>
      </c>
      <c r="F9" s="42">
        <f ca="1">IFERROR(COUNTIFS(데이터!$M:$M,$B$3,데이터!$N:$N,$B$2,데이터!$P:$P,$E9),"")</f>
        <v>1</v>
      </c>
      <c r="G9" s="43">
        <f ca="1">SUMIFS(데이터!$G:$G,데이터!$M:$M,$B$3,데이터!$N:$N,$B$2,데이터!$P:$P,$E9)</f>
        <v>2</v>
      </c>
      <c r="H9" s="45">
        <f t="shared" ca="1" si="6"/>
        <v>2.2002200220022001E-3</v>
      </c>
      <c r="I9" s="189">
        <f ca="1">SUMIFS(데이터!$G:$G,데이터!$M:$M,$B$3,데이터!$N:$N,$B$2,데이터!$P:$P,$E9,데이터!$L:$L,$I$3)</f>
        <v>0</v>
      </c>
      <c r="J9" s="190">
        <f t="shared" ca="1" si="1"/>
        <v>0</v>
      </c>
      <c r="K9" s="191">
        <f ca="1">SUMIFS(데이터!$G:$G,데이터!$M:$M,$B$3,데이터!$N:$N,$B$2,데이터!$P:$P,$E9,데이터!$L:$L,$K$3)</f>
        <v>2</v>
      </c>
      <c r="L9" s="190">
        <f t="shared" ca="1" si="2"/>
        <v>1</v>
      </c>
      <c r="N9" s="88" t="str">
        <f ca="1">IFERROR(__xludf.DUMMYFUNCTION("""COMPUTED_VALUE"""),"더키즈")</f>
        <v>더키즈</v>
      </c>
      <c r="O9" s="42">
        <f ca="1">IFERROR(COUNTIFS(데이터!$M:$M,$B$3,데이터!$N:$N,$B$2,데이터!$I:$I,$N9),"")</f>
        <v>1</v>
      </c>
      <c r="P9" s="43">
        <f ca="1">SUMIFS(데이터!$G:$G,데이터!$M:$M,$B$3,데이터!$N:$N,$B$2,데이터!$I:$I,$N9)</f>
        <v>26</v>
      </c>
      <c r="Q9" s="45">
        <f t="shared" ca="1" si="7"/>
        <v>2.8602860286028604E-2</v>
      </c>
      <c r="R9" s="46">
        <f ca="1">SUMIFS(데이터!$G:$G,데이터!$M:$M,$B$3,데이터!$N:$N,$B$2,데이터!$I:$I,$N9,데이터!$L:$L,$R$3)</f>
        <v>26</v>
      </c>
      <c r="S9" s="47">
        <f t="shared" ca="1" si="4"/>
        <v>1</v>
      </c>
      <c r="T9" s="192">
        <f ca="1">SUMIFS(데이터!$G:$G,데이터!$M:$M,$B$3,데이터!$N:$N,$B$2,데이터!$I:$I,$N9,데이터!$L:$L,$T$3)</f>
        <v>0</v>
      </c>
      <c r="U9" s="47">
        <f t="shared" ca="1" si="5"/>
        <v>0</v>
      </c>
    </row>
    <row r="10" spans="1:23" ht="15.75" customHeight="1">
      <c r="A10" s="88"/>
      <c r="B10" s="112"/>
      <c r="C10" s="112"/>
      <c r="D10" s="88"/>
      <c r="E10" s="88" t="str">
        <f ca="1">IFERROR(__xludf.DUMMYFUNCTION("""COMPUTED_VALUE"""),"미니배너 (거치대)")</f>
        <v>미니배너 (거치대)</v>
      </c>
      <c r="F10" s="42">
        <f ca="1">IFERROR(COUNTIFS(데이터!$M:$M,$B$3,데이터!$N:$N,$B$2,데이터!$P:$P,$E10),"")</f>
        <v>11</v>
      </c>
      <c r="G10" s="43">
        <f ca="1">SUMIFS(데이터!$G:$G,데이터!$M:$M,$B$3,데이터!$N:$N,$B$2,데이터!$P:$P,$E10)</f>
        <v>11</v>
      </c>
      <c r="H10" s="45">
        <f t="shared" ca="1" si="6"/>
        <v>1.2101210121012101E-2</v>
      </c>
      <c r="I10" s="189">
        <f ca="1">SUMIFS(데이터!$G:$G,데이터!$M:$M,$B$3,데이터!$N:$N,$B$2,데이터!$P:$P,$E10,데이터!$L:$L,$I$3)</f>
        <v>11</v>
      </c>
      <c r="J10" s="190">
        <f t="shared" ca="1" si="1"/>
        <v>1</v>
      </c>
      <c r="K10" s="191">
        <f ca="1">SUMIFS(데이터!$G:$G,데이터!$M:$M,$B$3,데이터!$N:$N,$B$2,데이터!$P:$P,$E10,데이터!$L:$L,$K$3)</f>
        <v>0</v>
      </c>
      <c r="L10" s="190">
        <f t="shared" ca="1" si="2"/>
        <v>0</v>
      </c>
      <c r="N10" s="88" t="str">
        <f ca="1">IFERROR(__xludf.DUMMYFUNCTION("""COMPUTED_VALUE"""),"러브레코드")</f>
        <v>러브레코드</v>
      </c>
      <c r="O10" s="42">
        <f ca="1">IFERROR(COUNTIFS(데이터!$M:$M,$B$3,데이터!$N:$N,$B$2,데이터!$I:$I,$N10),"")</f>
        <v>1</v>
      </c>
      <c r="P10" s="43">
        <f ca="1">SUMIFS(데이터!$G:$G,데이터!$M:$M,$B$3,데이터!$N:$N,$B$2,데이터!$I:$I,$N10)</f>
        <v>1</v>
      </c>
      <c r="Q10" s="45">
        <f t="shared" ca="1" si="7"/>
        <v>1.1001100110011001E-3</v>
      </c>
      <c r="R10" s="46">
        <f ca="1">SUMIFS(데이터!$G:$G,데이터!$M:$M,$B$3,데이터!$N:$N,$B$2,데이터!$I:$I,$N10,데이터!$L:$L,$R$3)</f>
        <v>1</v>
      </c>
      <c r="S10" s="47">
        <f t="shared" ca="1" si="4"/>
        <v>1</v>
      </c>
      <c r="T10" s="192">
        <f ca="1">SUMIFS(데이터!$G:$G,데이터!$M:$M,$B$3,데이터!$N:$N,$B$2,데이터!$I:$I,$N10,데이터!$L:$L,$T$3)</f>
        <v>0</v>
      </c>
      <c r="U10" s="47">
        <f t="shared" ca="1" si="5"/>
        <v>0</v>
      </c>
    </row>
    <row r="11" spans="1:23" ht="15.75" customHeight="1">
      <c r="A11" s="88"/>
      <c r="B11" s="112"/>
      <c r="C11" s="112"/>
      <c r="D11" s="88"/>
      <c r="E11" s="88" t="str">
        <f ca="1">IFERROR(__xludf.DUMMYFUNCTION("""COMPUTED_VALUE"""),"샬롬북")</f>
        <v>샬롬북</v>
      </c>
      <c r="F11" s="42">
        <f ca="1">IFERROR(COUNTIFS(데이터!$M:$M,$B$3,데이터!$N:$N,$B$2,데이터!$P:$P,$E11),"")</f>
        <v>5</v>
      </c>
      <c r="G11" s="43">
        <f ca="1">SUMIFS(데이터!$G:$G,데이터!$M:$M,$B$3,데이터!$N:$N,$B$2,데이터!$P:$P,$E11)</f>
        <v>8</v>
      </c>
      <c r="H11" s="45">
        <f t="shared" ca="1" si="6"/>
        <v>8.8008800880088004E-3</v>
      </c>
      <c r="I11" s="189">
        <f ca="1">SUMIFS(데이터!$G:$G,데이터!$M:$M,$B$3,데이터!$N:$N,$B$2,데이터!$P:$P,$E11,데이터!$L:$L,$I$3)</f>
        <v>8</v>
      </c>
      <c r="J11" s="190">
        <f t="shared" ca="1" si="1"/>
        <v>1</v>
      </c>
      <c r="K11" s="191">
        <f ca="1">SUMIFS(데이터!$G:$G,데이터!$M:$M,$B$3,데이터!$N:$N,$B$2,데이터!$P:$P,$E11,데이터!$L:$L,$K$3)</f>
        <v>0</v>
      </c>
      <c r="L11" s="190">
        <f t="shared" ca="1" si="2"/>
        <v>0</v>
      </c>
      <c r="N11" s="88" t="str">
        <f ca="1">IFERROR(__xludf.DUMMYFUNCTION("""COMPUTED_VALUE"""),"로맨틱플라워")</f>
        <v>로맨틱플라워</v>
      </c>
      <c r="O11" s="42">
        <f ca="1">IFERROR(COUNTIFS(데이터!$M:$M,$B$3,데이터!$N:$N,$B$2,데이터!$I:$I,$N11),"")</f>
        <v>11</v>
      </c>
      <c r="P11" s="43">
        <f ca="1">SUMIFS(데이터!$G:$G,데이터!$M:$M,$B$3,데이터!$N:$N,$B$2,데이터!$I:$I,$N11)</f>
        <v>11</v>
      </c>
      <c r="Q11" s="45">
        <f t="shared" ca="1" si="7"/>
        <v>1.2101210121012101E-2</v>
      </c>
      <c r="R11" s="46">
        <f ca="1">SUMIFS(데이터!$G:$G,데이터!$M:$M,$B$3,데이터!$N:$N,$B$2,데이터!$I:$I,$N11,데이터!$L:$L,$R$3)</f>
        <v>11</v>
      </c>
      <c r="S11" s="47">
        <f t="shared" ca="1" si="4"/>
        <v>1</v>
      </c>
      <c r="T11" s="192">
        <f ca="1">SUMIFS(데이터!$G:$G,데이터!$M:$M,$B$3,데이터!$N:$N,$B$2,데이터!$I:$I,$N11,데이터!$L:$L,$T$3)</f>
        <v>0</v>
      </c>
      <c r="U11" s="47">
        <f t="shared" ca="1" si="5"/>
        <v>0</v>
      </c>
    </row>
    <row r="12" spans="1:23" ht="15.75" customHeight="1">
      <c r="A12" s="88"/>
      <c r="B12" s="112"/>
      <c r="C12" s="112"/>
      <c r="D12" s="88"/>
      <c r="E12" s="88" t="str">
        <f ca="1">IFERROR(__xludf.DUMMYFUNCTION("""COMPUTED_VALUE"""),"스탠다드 포토북 11*8 (하드/무광)")</f>
        <v>스탠다드 포토북 11*8 (하드/무광)</v>
      </c>
      <c r="F12" s="42">
        <f ca="1">IFERROR(COUNTIFS(데이터!$M:$M,$B$3,데이터!$N:$N,$B$2,데이터!$P:$P,$E12),"")</f>
        <v>29</v>
      </c>
      <c r="G12" s="43">
        <f ca="1">SUMIFS(데이터!$G:$G,데이터!$M:$M,$B$3,데이터!$N:$N,$B$2,데이터!$P:$P,$E12)</f>
        <v>41</v>
      </c>
      <c r="H12" s="45">
        <f t="shared" ca="1" si="6"/>
        <v>4.5104510451045104E-2</v>
      </c>
      <c r="I12" s="189">
        <f ca="1">SUMIFS(데이터!$G:$G,데이터!$M:$M,$B$3,데이터!$N:$N,$B$2,데이터!$P:$P,$E12,데이터!$L:$L,$I$3)</f>
        <v>41</v>
      </c>
      <c r="J12" s="190">
        <f t="shared" ca="1" si="1"/>
        <v>1</v>
      </c>
      <c r="K12" s="191">
        <f ca="1">SUMIFS(데이터!$G:$G,데이터!$M:$M,$B$3,데이터!$N:$N,$B$2,데이터!$P:$P,$E12,데이터!$L:$L,$K$3)</f>
        <v>0</v>
      </c>
      <c r="L12" s="190">
        <f t="shared" ca="1" si="2"/>
        <v>0</v>
      </c>
      <c r="N12" s="88" t="str">
        <f ca="1">IFERROR(__xludf.DUMMYFUNCTION("""COMPUTED_VALUE"""),"모노그리드")</f>
        <v>모노그리드</v>
      </c>
      <c r="O12" s="42">
        <f ca="1">IFERROR(COUNTIFS(데이터!$M:$M,$B$3,데이터!$N:$N,$B$2,데이터!$I:$I,$N12),"")</f>
        <v>2</v>
      </c>
      <c r="P12" s="43">
        <f ca="1">SUMIFS(데이터!$G:$G,데이터!$M:$M,$B$3,데이터!$N:$N,$B$2,데이터!$I:$I,$N12)</f>
        <v>85</v>
      </c>
      <c r="Q12" s="45">
        <f t="shared" ca="1" si="7"/>
        <v>9.3509350935093508E-2</v>
      </c>
      <c r="R12" s="46">
        <f ca="1">SUMIFS(데이터!$G:$G,데이터!$M:$M,$B$3,데이터!$N:$N,$B$2,데이터!$I:$I,$N12,데이터!$L:$L,$R$3)</f>
        <v>85</v>
      </c>
      <c r="S12" s="47">
        <f t="shared" ca="1" si="4"/>
        <v>1</v>
      </c>
      <c r="T12" s="192">
        <f ca="1">SUMIFS(데이터!$G:$G,데이터!$M:$M,$B$3,데이터!$N:$N,$B$2,데이터!$I:$I,$N12,데이터!$L:$L,$T$3)</f>
        <v>0</v>
      </c>
      <c r="U12" s="47">
        <f t="shared" ca="1" si="5"/>
        <v>0</v>
      </c>
    </row>
    <row r="13" spans="1:23" ht="15.75" customHeight="1">
      <c r="A13" s="88"/>
      <c r="B13" s="152"/>
      <c r="C13" s="152"/>
      <c r="D13" s="88"/>
      <c r="E13" s="88" t="str">
        <f ca="1">IFERROR(__xludf.DUMMYFUNCTION("""COMPUTED_VALUE"""),"스탠다드 포토북 6*8 (소프트/무광)")</f>
        <v>스탠다드 포토북 6*8 (소프트/무광)</v>
      </c>
      <c r="F13" s="42">
        <f ca="1">IFERROR(COUNTIFS(데이터!$M:$M,$B$3,데이터!$N:$N,$B$2,데이터!$P:$P,$E13),"")</f>
        <v>3</v>
      </c>
      <c r="G13" s="43">
        <f ca="1">SUMIFS(데이터!$G:$G,데이터!$M:$M,$B$3,데이터!$N:$N,$B$2,데이터!$P:$P,$E13)</f>
        <v>27</v>
      </c>
      <c r="H13" s="45">
        <f t="shared" ca="1" si="6"/>
        <v>2.9702970297029702E-2</v>
      </c>
      <c r="I13" s="189">
        <f ca="1">SUMIFS(데이터!$G:$G,데이터!$M:$M,$B$3,데이터!$N:$N,$B$2,데이터!$P:$P,$E13,데이터!$L:$L,$I$3)</f>
        <v>27</v>
      </c>
      <c r="J13" s="190">
        <f t="shared" ca="1" si="1"/>
        <v>1</v>
      </c>
      <c r="K13" s="191">
        <f ca="1">SUMIFS(데이터!$G:$G,데이터!$M:$M,$B$3,데이터!$N:$N,$B$2,데이터!$P:$P,$E13,데이터!$L:$L,$K$3)</f>
        <v>0</v>
      </c>
      <c r="L13" s="190">
        <f t="shared" ca="1" si="2"/>
        <v>0</v>
      </c>
      <c r="N13" s="88" t="str">
        <f ca="1">IFERROR(__xludf.DUMMYFUNCTION("""COMPUTED_VALUE"""),"모던그레이")</f>
        <v>모던그레이</v>
      </c>
      <c r="O13" s="42">
        <f ca="1">IFERROR(COUNTIFS(데이터!$M:$M,$B$3,데이터!$N:$N,$B$2,데이터!$I:$I,$N13),"")</f>
        <v>1</v>
      </c>
      <c r="P13" s="43">
        <f ca="1">SUMIFS(데이터!$G:$G,데이터!$M:$M,$B$3,데이터!$N:$N,$B$2,데이터!$I:$I,$N13)</f>
        <v>1</v>
      </c>
      <c r="Q13" s="45">
        <f t="shared" ca="1" si="7"/>
        <v>1.1001100110011001E-3</v>
      </c>
      <c r="R13" s="46">
        <f ca="1">SUMIFS(데이터!$G:$G,데이터!$M:$M,$B$3,데이터!$N:$N,$B$2,데이터!$I:$I,$N13,데이터!$L:$L,$R$3)</f>
        <v>1</v>
      </c>
      <c r="S13" s="47">
        <f t="shared" ca="1" si="4"/>
        <v>1</v>
      </c>
      <c r="T13" s="192">
        <f ca="1">SUMIFS(데이터!$G:$G,데이터!$M:$M,$B$3,데이터!$N:$N,$B$2,데이터!$I:$I,$N13,데이터!$L:$L,$T$3)</f>
        <v>0</v>
      </c>
      <c r="U13" s="47">
        <f t="shared" ca="1" si="5"/>
        <v>0</v>
      </c>
    </row>
    <row r="14" spans="1:23" ht="15.75" customHeight="1">
      <c r="A14" s="88"/>
      <c r="B14" s="112"/>
      <c r="C14" s="112"/>
      <c r="D14" s="88"/>
      <c r="E14" s="88" t="str">
        <f ca="1">IFERROR(__xludf.DUMMYFUNCTION("""COMPUTED_VALUE"""),"스탠다드 포토북 6*8 (하드/무광)")</f>
        <v>스탠다드 포토북 6*8 (하드/무광)</v>
      </c>
      <c r="F14" s="42">
        <f ca="1">IFERROR(COUNTIFS(데이터!$M:$M,$B$3,데이터!$N:$N,$B$2,데이터!$P:$P,$E14),"")</f>
        <v>14</v>
      </c>
      <c r="G14" s="43">
        <f ca="1">SUMIFS(데이터!$G:$G,데이터!$M:$M,$B$3,데이터!$N:$N,$B$2,데이터!$P:$P,$E14)</f>
        <v>44</v>
      </c>
      <c r="H14" s="45">
        <f t="shared" ca="1" si="6"/>
        <v>4.8404840484048403E-2</v>
      </c>
      <c r="I14" s="189">
        <f ca="1">SUMIFS(데이터!$G:$G,데이터!$M:$M,$B$3,데이터!$N:$N,$B$2,데이터!$P:$P,$E14,데이터!$L:$L,$I$3)</f>
        <v>44</v>
      </c>
      <c r="J14" s="190">
        <f t="shared" ca="1" si="1"/>
        <v>1</v>
      </c>
      <c r="K14" s="191">
        <f ca="1">SUMIFS(데이터!$G:$G,데이터!$M:$M,$B$3,데이터!$N:$N,$B$2,데이터!$P:$P,$E14,데이터!$L:$L,$K$3)</f>
        <v>0</v>
      </c>
      <c r="L14" s="190">
        <f t="shared" ca="1" si="2"/>
        <v>0</v>
      </c>
      <c r="N14" s="88" t="str">
        <f ca="1">IFERROR(__xludf.DUMMYFUNCTION("""COMPUTED_VALUE"""),"모던빅넘버")</f>
        <v>모던빅넘버</v>
      </c>
      <c r="O14" s="42">
        <f ca="1">IFERROR(COUNTIFS(데이터!$M:$M,$B$3,데이터!$N:$N,$B$2,데이터!$I:$I,$N14),"")</f>
        <v>3</v>
      </c>
      <c r="P14" s="43">
        <f ca="1">SUMIFS(데이터!$G:$G,데이터!$M:$M,$B$3,데이터!$N:$N,$B$2,데이터!$I:$I,$N14)</f>
        <v>29</v>
      </c>
      <c r="Q14" s="45">
        <f t="shared" ca="1" si="7"/>
        <v>3.1903190319031903E-2</v>
      </c>
      <c r="R14" s="46">
        <f ca="1">SUMIFS(데이터!$G:$G,데이터!$M:$M,$B$3,데이터!$N:$N,$B$2,데이터!$I:$I,$N14,데이터!$L:$L,$R$3)</f>
        <v>3</v>
      </c>
      <c r="S14" s="47">
        <f t="shared" ca="1" si="4"/>
        <v>0.10344827586206896</v>
      </c>
      <c r="T14" s="192">
        <f ca="1">SUMIFS(데이터!$G:$G,데이터!$M:$M,$B$3,데이터!$N:$N,$B$2,데이터!$I:$I,$N14,데이터!$L:$L,$T$3)</f>
        <v>26</v>
      </c>
      <c r="U14" s="47">
        <f t="shared" ca="1" si="5"/>
        <v>0.89655172413793105</v>
      </c>
    </row>
    <row r="15" spans="1:23" ht="15.75" customHeight="1">
      <c r="A15" s="88"/>
      <c r="B15" s="112"/>
      <c r="C15" s="112"/>
      <c r="D15" s="88"/>
      <c r="E15" s="88" t="str">
        <f ca="1">IFERROR(__xludf.DUMMYFUNCTION("""COMPUTED_VALUE"""),"스탠다드 포토북 6*8 (하드/유광)")</f>
        <v>스탠다드 포토북 6*8 (하드/유광)</v>
      </c>
      <c r="F15" s="42">
        <f ca="1">IFERROR(COUNTIFS(데이터!$M:$M,$B$3,데이터!$N:$N,$B$2,데이터!$P:$P,$E15),"")</f>
        <v>2</v>
      </c>
      <c r="G15" s="43">
        <f ca="1">SUMIFS(데이터!$G:$G,데이터!$M:$M,$B$3,데이터!$N:$N,$B$2,데이터!$P:$P,$E15)</f>
        <v>21</v>
      </c>
      <c r="H15" s="45">
        <f t="shared" ca="1" si="6"/>
        <v>2.3102310231023101E-2</v>
      </c>
      <c r="I15" s="189">
        <f ca="1">SUMIFS(데이터!$G:$G,데이터!$M:$M,$B$3,데이터!$N:$N,$B$2,데이터!$P:$P,$E15,데이터!$L:$L,$I$3)</f>
        <v>21</v>
      </c>
      <c r="J15" s="190">
        <f t="shared" ca="1" si="1"/>
        <v>1</v>
      </c>
      <c r="K15" s="191">
        <f ca="1">SUMIFS(데이터!$G:$G,데이터!$M:$M,$B$3,데이터!$N:$N,$B$2,데이터!$P:$P,$E15,데이터!$L:$L,$K$3)</f>
        <v>0</v>
      </c>
      <c r="L15" s="190">
        <f t="shared" ca="1" si="2"/>
        <v>0</v>
      </c>
      <c r="N15" s="88" t="str">
        <f ca="1">IFERROR(__xludf.DUMMYFUNCTION("""COMPUTED_VALUE"""),"믹스프레임")</f>
        <v>믹스프레임</v>
      </c>
      <c r="O15" s="42">
        <f ca="1">IFERROR(COUNTIFS(데이터!$M:$M,$B$3,데이터!$N:$N,$B$2,데이터!$I:$I,$N15),"")</f>
        <v>3</v>
      </c>
      <c r="P15" s="43">
        <f ca="1">SUMIFS(데이터!$G:$G,데이터!$M:$M,$B$3,데이터!$N:$N,$B$2,데이터!$I:$I,$N15)</f>
        <v>3</v>
      </c>
      <c r="Q15" s="45">
        <f t="shared" ca="1" si="7"/>
        <v>3.3003300330033004E-3</v>
      </c>
      <c r="R15" s="46">
        <f ca="1">SUMIFS(데이터!$G:$G,데이터!$M:$M,$B$3,데이터!$N:$N,$B$2,데이터!$I:$I,$N15,데이터!$L:$L,$R$3)</f>
        <v>2</v>
      </c>
      <c r="S15" s="47">
        <f t="shared" ca="1" si="4"/>
        <v>0.66666666666666663</v>
      </c>
      <c r="T15" s="192">
        <f ca="1">SUMIFS(데이터!$G:$G,데이터!$M:$M,$B$3,데이터!$N:$N,$B$2,데이터!$I:$I,$N15,데이터!$L:$L,$T$3)</f>
        <v>1</v>
      </c>
      <c r="U15" s="47">
        <f t="shared" ca="1" si="5"/>
        <v>0.33333333333333331</v>
      </c>
    </row>
    <row r="16" spans="1:23" ht="15.75" customHeight="1">
      <c r="A16" s="88"/>
      <c r="B16" s="112"/>
      <c r="C16" s="112"/>
      <c r="D16" s="88"/>
      <c r="E16" s="88" t="str">
        <f ca="1">IFERROR(__xludf.DUMMYFUNCTION("""COMPUTED_VALUE"""),"스탠다드 포토북 8*11 (하드/무광)")</f>
        <v>스탠다드 포토북 8*11 (하드/무광)</v>
      </c>
      <c r="F16" s="42">
        <f ca="1">IFERROR(COUNTIFS(데이터!$M:$M,$B$3,데이터!$N:$N,$B$2,데이터!$P:$P,$E16),"")</f>
        <v>5</v>
      </c>
      <c r="G16" s="43">
        <f ca="1">SUMIFS(데이터!$G:$G,데이터!$M:$M,$B$3,데이터!$N:$N,$B$2,데이터!$P:$P,$E16)</f>
        <v>22</v>
      </c>
      <c r="H16" s="45">
        <f t="shared" ca="1" si="6"/>
        <v>2.4202420242024202E-2</v>
      </c>
      <c r="I16" s="189">
        <f ca="1">SUMIFS(데이터!$G:$G,데이터!$M:$M,$B$3,데이터!$N:$N,$B$2,데이터!$P:$P,$E16,데이터!$L:$L,$I$3)</f>
        <v>22</v>
      </c>
      <c r="J16" s="190">
        <f t="shared" ca="1" si="1"/>
        <v>1</v>
      </c>
      <c r="K16" s="191">
        <f ca="1">SUMIFS(데이터!$G:$G,데이터!$M:$M,$B$3,데이터!$N:$N,$B$2,데이터!$P:$P,$E16,데이터!$L:$L,$K$3)</f>
        <v>0</v>
      </c>
      <c r="L16" s="190">
        <f t="shared" ca="1" si="2"/>
        <v>0</v>
      </c>
      <c r="N16" s="88" t="str">
        <f ca="1">IFERROR(__xludf.DUMMYFUNCTION("""COMPUTED_VALUE"""),"믿음생활")</f>
        <v>믿음생활</v>
      </c>
      <c r="O16" s="42">
        <f ca="1">IFERROR(COUNTIFS(데이터!$M:$M,$B$3,데이터!$N:$N,$B$2,데이터!$I:$I,$N16),"")</f>
        <v>5</v>
      </c>
      <c r="P16" s="43">
        <f ca="1">SUMIFS(데이터!$G:$G,데이터!$M:$M,$B$3,데이터!$N:$N,$B$2,데이터!$I:$I,$N16)</f>
        <v>8</v>
      </c>
      <c r="Q16" s="45">
        <f t="shared" ca="1" si="7"/>
        <v>8.8008800880088004E-3</v>
      </c>
      <c r="R16" s="46">
        <f ca="1">SUMIFS(데이터!$G:$G,데이터!$M:$M,$B$3,데이터!$N:$N,$B$2,데이터!$I:$I,$N16,데이터!$L:$L,$R$3)</f>
        <v>8</v>
      </c>
      <c r="S16" s="47">
        <f t="shared" ca="1" si="4"/>
        <v>1</v>
      </c>
      <c r="T16" s="192">
        <f ca="1">SUMIFS(데이터!$G:$G,데이터!$M:$M,$B$3,데이터!$N:$N,$B$2,데이터!$I:$I,$N16,데이터!$L:$L,$T$3)</f>
        <v>0</v>
      </c>
      <c r="U16" s="47">
        <f t="shared" ca="1" si="5"/>
        <v>0</v>
      </c>
    </row>
    <row r="17" spans="1:21" ht="15.75" customHeight="1">
      <c r="A17" s="88"/>
      <c r="B17" s="112"/>
      <c r="C17" s="112"/>
      <c r="D17" s="88"/>
      <c r="E17" s="88" t="str">
        <f ca="1">IFERROR(__xludf.DUMMYFUNCTION("""COMPUTED_VALUE"""),"스탠다드 포토북 8*6 (소프트/무광)")</f>
        <v>스탠다드 포토북 8*6 (소프트/무광)</v>
      </c>
      <c r="F17" s="42">
        <f ca="1">IFERROR(COUNTIFS(데이터!$M:$M,$B$3,데이터!$N:$N,$B$2,데이터!$P:$P,$E17),"")</f>
        <v>1</v>
      </c>
      <c r="G17" s="43">
        <f ca="1">SUMIFS(데이터!$G:$G,데이터!$M:$M,$B$3,데이터!$N:$N,$B$2,데이터!$P:$P,$E17)</f>
        <v>10</v>
      </c>
      <c r="H17" s="45">
        <f t="shared" ca="1" si="6"/>
        <v>1.1001100110011002E-2</v>
      </c>
      <c r="I17" s="189">
        <f ca="1">SUMIFS(데이터!$G:$G,데이터!$M:$M,$B$3,데이터!$N:$N,$B$2,데이터!$P:$P,$E17,데이터!$L:$L,$I$3)</f>
        <v>10</v>
      </c>
      <c r="J17" s="190">
        <f t="shared" ca="1" si="1"/>
        <v>1</v>
      </c>
      <c r="K17" s="191">
        <f ca="1">SUMIFS(데이터!$G:$G,데이터!$M:$M,$B$3,데이터!$N:$N,$B$2,데이터!$P:$P,$E17,데이터!$L:$L,$K$3)</f>
        <v>0</v>
      </c>
      <c r="L17" s="190">
        <f t="shared" ca="1" si="2"/>
        <v>0</v>
      </c>
      <c r="N17" s="88" t="str">
        <f ca="1">IFERROR(__xludf.DUMMYFUNCTION("""COMPUTED_VALUE"""),"베이직프레임")</f>
        <v>베이직프레임</v>
      </c>
      <c r="O17" s="42">
        <f ca="1">IFERROR(COUNTIFS(데이터!$M:$M,$B$3,데이터!$N:$N,$B$2,데이터!$I:$I,$N17),"")</f>
        <v>9</v>
      </c>
      <c r="P17" s="43">
        <f ca="1">SUMIFS(데이터!$G:$G,데이터!$M:$M,$B$3,데이터!$N:$N,$B$2,데이터!$I:$I,$N17)</f>
        <v>45</v>
      </c>
      <c r="Q17" s="45">
        <f t="shared" ca="1" si="7"/>
        <v>4.9504950495049507E-2</v>
      </c>
      <c r="R17" s="46">
        <f ca="1">SUMIFS(데이터!$G:$G,데이터!$M:$M,$B$3,데이터!$N:$N,$B$2,데이터!$I:$I,$N17,데이터!$L:$L,$R$3)</f>
        <v>37</v>
      </c>
      <c r="S17" s="47">
        <f t="shared" ca="1" si="4"/>
        <v>0.82222222222222219</v>
      </c>
      <c r="T17" s="192">
        <f ca="1">SUMIFS(데이터!$G:$G,데이터!$M:$M,$B$3,데이터!$N:$N,$B$2,데이터!$I:$I,$N17,데이터!$L:$L,$T$3)</f>
        <v>8</v>
      </c>
      <c r="U17" s="47">
        <f t="shared" ca="1" si="5"/>
        <v>0.17777777777777778</v>
      </c>
    </row>
    <row r="18" spans="1:21" ht="15.75" customHeight="1">
      <c r="A18" s="88"/>
      <c r="B18" s="112"/>
      <c r="C18" s="112"/>
      <c r="D18" s="88"/>
      <c r="E18" s="88" t="str">
        <f ca="1">IFERROR(__xludf.DUMMYFUNCTION("""COMPUTED_VALUE"""),"스탠다드 포토북 8*6 (하드/무광)")</f>
        <v>스탠다드 포토북 8*6 (하드/무광)</v>
      </c>
      <c r="F18" s="42">
        <f ca="1">IFERROR(COUNTIFS(데이터!$M:$M,$B$3,데이터!$N:$N,$B$2,데이터!$P:$P,$E18),"")</f>
        <v>3</v>
      </c>
      <c r="G18" s="43">
        <f ca="1">SUMIFS(데이터!$G:$G,데이터!$M:$M,$B$3,데이터!$N:$N,$B$2,데이터!$P:$P,$E18)</f>
        <v>13</v>
      </c>
      <c r="H18" s="45">
        <f t="shared" ca="1" si="6"/>
        <v>1.4301430143014302E-2</v>
      </c>
      <c r="I18" s="189">
        <f ca="1">SUMIFS(데이터!$G:$G,데이터!$M:$M,$B$3,데이터!$N:$N,$B$2,데이터!$P:$P,$E18,데이터!$L:$L,$I$3)</f>
        <v>13</v>
      </c>
      <c r="J18" s="190">
        <f t="shared" ca="1" si="1"/>
        <v>1</v>
      </c>
      <c r="K18" s="191">
        <f ca="1">SUMIFS(데이터!$G:$G,데이터!$M:$M,$B$3,데이터!$N:$N,$B$2,데이터!$P:$P,$E18,데이터!$L:$L,$K$3)</f>
        <v>0</v>
      </c>
      <c r="L18" s="190">
        <f t="shared" ca="1" si="2"/>
        <v>0</v>
      </c>
      <c r="N18" s="88" t="str">
        <f ca="1">IFERROR(__xludf.DUMMYFUNCTION("""COMPUTED_VALUE"""),"사진4장_01")</f>
        <v>사진4장_01</v>
      </c>
      <c r="O18" s="42">
        <f ca="1">IFERROR(COUNTIFS(데이터!$M:$M,$B$3,데이터!$N:$N,$B$2,데이터!$I:$I,$N18),"")</f>
        <v>1</v>
      </c>
      <c r="P18" s="43">
        <f ca="1">SUMIFS(데이터!$G:$G,데이터!$M:$M,$B$3,데이터!$N:$N,$B$2,데이터!$I:$I,$N18)</f>
        <v>1</v>
      </c>
      <c r="Q18" s="45">
        <f t="shared" ca="1" si="7"/>
        <v>1.1001100110011001E-3</v>
      </c>
      <c r="R18" s="46">
        <f ca="1">SUMIFS(데이터!$G:$G,데이터!$M:$M,$B$3,데이터!$N:$N,$B$2,데이터!$I:$I,$N18,데이터!$L:$L,$R$3)</f>
        <v>1</v>
      </c>
      <c r="S18" s="47">
        <f t="shared" ca="1" si="4"/>
        <v>1</v>
      </c>
      <c r="T18" s="192">
        <f ca="1">SUMIFS(데이터!$G:$G,데이터!$M:$M,$B$3,데이터!$N:$N,$B$2,데이터!$I:$I,$N18,데이터!$L:$L,$T$3)</f>
        <v>0</v>
      </c>
      <c r="U18" s="47">
        <f t="shared" ca="1" si="5"/>
        <v>0</v>
      </c>
    </row>
    <row r="19" spans="1:21" ht="15.75" customHeight="1">
      <c r="A19" s="88"/>
      <c r="B19" s="152"/>
      <c r="C19" s="179" t="s">
        <v>1422</v>
      </c>
      <c r="D19" s="88"/>
      <c r="E19" s="88" t="str">
        <f ca="1">IFERROR(__xludf.DUMMYFUNCTION("""COMPUTED_VALUE"""),"스탠다드 포토북 8*8 (하드/무광)")</f>
        <v>스탠다드 포토북 8*8 (하드/무광)</v>
      </c>
      <c r="F19" s="42">
        <f ca="1">IFERROR(COUNTIFS(데이터!$M:$M,$B$3,데이터!$N:$N,$B$2,데이터!$P:$P,$E19),"")</f>
        <v>5</v>
      </c>
      <c r="G19" s="43">
        <f ca="1">SUMIFS(데이터!$G:$G,데이터!$M:$M,$B$3,데이터!$N:$N,$B$2,데이터!$P:$P,$E19)</f>
        <v>56</v>
      </c>
      <c r="H19" s="45">
        <f t="shared" ca="1" si="6"/>
        <v>6.1606160616061605E-2</v>
      </c>
      <c r="I19" s="189">
        <f ca="1">SUMIFS(데이터!$G:$G,데이터!$M:$M,$B$3,데이터!$N:$N,$B$2,데이터!$P:$P,$E19,데이터!$L:$L,$I$3)</f>
        <v>56</v>
      </c>
      <c r="J19" s="190">
        <f t="shared" ca="1" si="1"/>
        <v>1</v>
      </c>
      <c r="K19" s="191">
        <f ca="1">SUMIFS(데이터!$G:$G,데이터!$M:$M,$B$3,데이터!$N:$N,$B$2,데이터!$P:$P,$E19,데이터!$L:$L,$K$3)</f>
        <v>0</v>
      </c>
      <c r="L19" s="190">
        <f t="shared" ca="1" si="2"/>
        <v>0</v>
      </c>
      <c r="N19" s="88" t="str">
        <f ca="1">IFERROR(__xludf.DUMMYFUNCTION("""COMPUTED_VALUE"""),"소중한친구들")</f>
        <v>소중한친구들</v>
      </c>
      <c r="O19" s="42">
        <f ca="1">IFERROR(COUNTIFS(데이터!$M:$M,$B$3,데이터!$N:$N,$B$2,데이터!$I:$I,$N19),"")</f>
        <v>2</v>
      </c>
      <c r="P19" s="43">
        <f ca="1">SUMIFS(데이터!$G:$G,데이터!$M:$M,$B$3,데이터!$N:$N,$B$2,데이터!$I:$I,$N19)</f>
        <v>30</v>
      </c>
      <c r="Q19" s="45">
        <f t="shared" ca="1" si="7"/>
        <v>3.3003300330033E-2</v>
      </c>
      <c r="R19" s="46">
        <f ca="1">SUMIFS(데이터!$G:$G,데이터!$M:$M,$B$3,데이터!$N:$N,$B$2,데이터!$I:$I,$N19,데이터!$L:$L,$R$3)</f>
        <v>30</v>
      </c>
      <c r="S19" s="47">
        <f t="shared" ca="1" si="4"/>
        <v>1</v>
      </c>
      <c r="T19" s="192">
        <f ca="1">SUMIFS(데이터!$G:$G,데이터!$M:$M,$B$3,데이터!$N:$N,$B$2,데이터!$I:$I,$N19,데이터!$L:$L,$T$3)</f>
        <v>0</v>
      </c>
      <c r="U19" s="47">
        <f t="shared" ca="1" si="5"/>
        <v>0</v>
      </c>
    </row>
    <row r="20" spans="1:21" ht="15.75" customHeight="1">
      <c r="A20" s="88"/>
      <c r="B20" s="112"/>
      <c r="C20" s="112"/>
      <c r="D20" s="88"/>
      <c r="E20" s="88" t="str">
        <f ca="1">IFERROR(__xludf.DUMMYFUNCTION("""COMPUTED_VALUE"""),"시크북(북) 277 (시크블랙/58p)")</f>
        <v>시크북(북) 277 (시크블랙/58p)</v>
      </c>
      <c r="F20" s="42">
        <f ca="1">IFERROR(COUNTIFS(데이터!$M:$M,$B$3,데이터!$N:$N,$B$2,데이터!$P:$P,$E20),"")</f>
        <v>1</v>
      </c>
      <c r="G20" s="43">
        <f ca="1">SUMIFS(데이터!$G:$G,데이터!$M:$M,$B$3,데이터!$N:$N,$B$2,데이터!$P:$P,$E20)</f>
        <v>2</v>
      </c>
      <c r="H20" s="45">
        <f t="shared" ca="1" si="6"/>
        <v>2.2002200220022001E-3</v>
      </c>
      <c r="I20" s="189">
        <f ca="1">SUMIFS(데이터!$G:$G,데이터!$M:$M,$B$3,데이터!$N:$N,$B$2,데이터!$P:$P,$E20,데이터!$L:$L,$I$3)</f>
        <v>2</v>
      </c>
      <c r="J20" s="190">
        <f t="shared" ca="1" si="1"/>
        <v>1</v>
      </c>
      <c r="K20" s="191">
        <f ca="1">SUMIFS(데이터!$G:$G,데이터!$M:$M,$B$3,데이터!$N:$N,$B$2,데이터!$P:$P,$E20,데이터!$L:$L,$K$3)</f>
        <v>0</v>
      </c>
      <c r="L20" s="190">
        <f t="shared" ca="1" si="2"/>
        <v>0</v>
      </c>
      <c r="N20" s="88" t="str">
        <f ca="1">IFERROR(__xludf.DUMMYFUNCTION("""COMPUTED_VALUE"""),"시티트립")</f>
        <v>시티트립</v>
      </c>
      <c r="O20" s="42">
        <f ca="1">IFERROR(COUNTIFS(데이터!$M:$M,$B$3,데이터!$N:$N,$B$2,데이터!$I:$I,$N20),"")</f>
        <v>1</v>
      </c>
      <c r="P20" s="43">
        <f ca="1">SUMIFS(데이터!$G:$G,데이터!$M:$M,$B$3,데이터!$N:$N,$B$2,데이터!$I:$I,$N20)</f>
        <v>1</v>
      </c>
      <c r="Q20" s="45">
        <f t="shared" ca="1" si="7"/>
        <v>1.1001100110011001E-3</v>
      </c>
      <c r="R20" s="46">
        <f ca="1">SUMIFS(데이터!$G:$G,데이터!$M:$M,$B$3,데이터!$N:$N,$B$2,데이터!$I:$I,$N20,데이터!$L:$L,$R$3)</f>
        <v>1</v>
      </c>
      <c r="S20" s="47">
        <f t="shared" ca="1" si="4"/>
        <v>1</v>
      </c>
      <c r="T20" s="192">
        <f ca="1">SUMIFS(데이터!$G:$G,데이터!$M:$M,$B$3,데이터!$N:$N,$B$2,데이터!$I:$I,$N20,데이터!$L:$L,$T$3)</f>
        <v>0</v>
      </c>
      <c r="U20" s="47">
        <f t="shared" ca="1" si="5"/>
        <v>0</v>
      </c>
    </row>
    <row r="21" spans="1:21" ht="15.75" customHeight="1">
      <c r="A21" s="88"/>
      <c r="B21" s="112"/>
      <c r="C21" s="112"/>
      <c r="D21" s="88"/>
      <c r="E21" s="88" t="str">
        <f ca="1">IFERROR(__xludf.DUMMYFUNCTION("""COMPUTED_VALUE"""),"아크릴액자 20*30")</f>
        <v>아크릴액자 20*30</v>
      </c>
      <c r="F21" s="42">
        <f ca="1">IFERROR(COUNTIFS(데이터!$M:$M,$B$3,데이터!$N:$N,$B$2,데이터!$P:$P,$E21),"")</f>
        <v>1</v>
      </c>
      <c r="G21" s="43">
        <f ca="1">SUMIFS(데이터!$G:$G,데이터!$M:$M,$B$3,데이터!$N:$N,$B$2,데이터!$P:$P,$E21)</f>
        <v>1</v>
      </c>
      <c r="H21" s="45">
        <f t="shared" ca="1" si="6"/>
        <v>1.1001100110011001E-3</v>
      </c>
      <c r="I21" s="189">
        <f ca="1">SUMIFS(데이터!$G:$G,데이터!$M:$M,$B$3,데이터!$N:$N,$B$2,데이터!$P:$P,$E21,데이터!$L:$L,$I$3)</f>
        <v>1</v>
      </c>
      <c r="J21" s="190">
        <f t="shared" ca="1" si="1"/>
        <v>1</v>
      </c>
      <c r="K21" s="191">
        <f ca="1">SUMIFS(데이터!$G:$G,데이터!$M:$M,$B$3,데이터!$N:$N,$B$2,데이터!$P:$P,$E21,데이터!$L:$L,$K$3)</f>
        <v>0</v>
      </c>
      <c r="L21" s="190">
        <f t="shared" ca="1" si="2"/>
        <v>0</v>
      </c>
      <c r="N21" s="88" t="str">
        <f ca="1">IFERROR(__xludf.DUMMYFUNCTION("""COMPUTED_VALUE"""),"심플갤러리")</f>
        <v>심플갤러리</v>
      </c>
      <c r="O21" s="42">
        <f ca="1">IFERROR(COUNTIFS(데이터!$M:$M,$B$3,데이터!$N:$N,$B$2,데이터!$I:$I,$N21),"")</f>
        <v>3</v>
      </c>
      <c r="P21" s="43">
        <f ca="1">SUMIFS(데이터!$G:$G,데이터!$M:$M,$B$3,데이터!$N:$N,$B$2,데이터!$I:$I,$N21)</f>
        <v>6</v>
      </c>
      <c r="Q21" s="45">
        <f t="shared" ca="1" si="7"/>
        <v>6.6006600660066007E-3</v>
      </c>
      <c r="R21" s="46">
        <f ca="1">SUMIFS(데이터!$G:$G,데이터!$M:$M,$B$3,데이터!$N:$N,$B$2,데이터!$I:$I,$N21,데이터!$L:$L,$R$3)</f>
        <v>6</v>
      </c>
      <c r="S21" s="47">
        <f t="shared" ca="1" si="4"/>
        <v>1</v>
      </c>
      <c r="T21" s="192">
        <f ca="1">SUMIFS(데이터!$G:$G,데이터!$M:$M,$B$3,데이터!$N:$N,$B$2,데이터!$I:$I,$N21,데이터!$L:$L,$T$3)</f>
        <v>0</v>
      </c>
      <c r="U21" s="47">
        <f t="shared" ca="1" si="5"/>
        <v>0</v>
      </c>
    </row>
    <row r="22" spans="1:21" ht="15.75" customHeight="1">
      <c r="A22" s="88"/>
      <c r="B22" s="112"/>
      <c r="C22" s="112"/>
      <c r="D22" s="88"/>
      <c r="E22" s="88" t="str">
        <f ca="1">IFERROR(__xludf.DUMMYFUNCTION("""COMPUTED_VALUE"""),"아크릴액자 30*20")</f>
        <v>아크릴액자 30*20</v>
      </c>
      <c r="F22" s="42">
        <f ca="1">IFERROR(COUNTIFS(데이터!$M:$M,$B$3,데이터!$N:$N,$B$2,데이터!$P:$P,$E22),"")</f>
        <v>1</v>
      </c>
      <c r="G22" s="43">
        <f ca="1">SUMIFS(데이터!$G:$G,데이터!$M:$M,$B$3,데이터!$N:$N,$B$2,데이터!$P:$P,$E22)</f>
        <v>1</v>
      </c>
      <c r="H22" s="45">
        <f t="shared" ca="1" si="6"/>
        <v>1.1001100110011001E-3</v>
      </c>
      <c r="I22" s="189">
        <f ca="1">SUMIFS(데이터!$G:$G,데이터!$M:$M,$B$3,데이터!$N:$N,$B$2,데이터!$P:$P,$E22,데이터!$L:$L,$I$3)</f>
        <v>1</v>
      </c>
      <c r="J22" s="190">
        <f t="shared" ca="1" si="1"/>
        <v>1</v>
      </c>
      <c r="K22" s="191">
        <f ca="1">SUMIFS(데이터!$G:$G,데이터!$M:$M,$B$3,데이터!$N:$N,$B$2,데이터!$P:$P,$E22,데이터!$L:$L,$K$3)</f>
        <v>0</v>
      </c>
      <c r="L22" s="190">
        <f t="shared" ca="1" si="2"/>
        <v>0</v>
      </c>
      <c r="N22" s="88" t="str">
        <f ca="1">IFERROR(__xludf.DUMMYFUNCTION("""COMPUTED_VALUE"""),"심플데이즈")</f>
        <v>심플데이즈</v>
      </c>
      <c r="O22" s="42">
        <f ca="1">IFERROR(COUNTIFS(데이터!$M:$M,$B$3,데이터!$N:$N,$B$2,데이터!$I:$I,$N22),"")</f>
        <v>4</v>
      </c>
      <c r="P22" s="43">
        <f ca="1">SUMIFS(데이터!$G:$G,데이터!$M:$M,$B$3,데이터!$N:$N,$B$2,데이터!$I:$I,$N22)</f>
        <v>157</v>
      </c>
      <c r="Q22" s="45">
        <f t="shared" ca="1" si="7"/>
        <v>0.17271727172717272</v>
      </c>
      <c r="R22" s="46">
        <f ca="1">SUMIFS(데이터!$G:$G,데이터!$M:$M,$B$3,데이터!$N:$N,$B$2,데이터!$I:$I,$N22,데이터!$L:$L,$R$3)</f>
        <v>156</v>
      </c>
      <c r="S22" s="47">
        <f t="shared" ca="1" si="4"/>
        <v>0.99363057324840764</v>
      </c>
      <c r="T22" s="192">
        <f ca="1">SUMIFS(데이터!$G:$G,데이터!$M:$M,$B$3,데이터!$N:$N,$B$2,데이터!$I:$I,$N22,데이터!$L:$L,$T$3)</f>
        <v>1</v>
      </c>
      <c r="U22" s="47">
        <f t="shared" ca="1" si="5"/>
        <v>6.369426751592357E-3</v>
      </c>
    </row>
    <row r="23" spans="1:21" ht="15.75" customHeight="1">
      <c r="A23" s="88"/>
      <c r="B23" s="112"/>
      <c r="C23" s="112"/>
      <c r="D23" s="88"/>
      <c r="E23" s="88" t="str">
        <f ca="1">IFERROR(__xludf.DUMMYFUNCTION("""COMPUTED_VALUE"""),"워크샵북")</f>
        <v>워크샵북</v>
      </c>
      <c r="F23" s="42">
        <f ca="1">IFERROR(COUNTIFS(데이터!$M:$M,$B$3,데이터!$N:$N,$B$2,데이터!$P:$P,$E23),"")</f>
        <v>2</v>
      </c>
      <c r="G23" s="43">
        <f ca="1">SUMIFS(데이터!$G:$G,데이터!$M:$M,$B$3,데이터!$N:$N,$B$2,데이터!$P:$P,$E23)</f>
        <v>19</v>
      </c>
      <c r="H23" s="45">
        <f t="shared" ca="1" si="6"/>
        <v>2.0902090209020903E-2</v>
      </c>
      <c r="I23" s="189">
        <f ca="1">SUMIFS(데이터!$G:$G,데이터!$M:$M,$B$3,데이터!$N:$N,$B$2,데이터!$P:$P,$E23,데이터!$L:$L,$I$3)</f>
        <v>19</v>
      </c>
      <c r="J23" s="190">
        <f t="shared" ca="1" si="1"/>
        <v>1</v>
      </c>
      <c r="K23" s="191">
        <f ca="1">SUMIFS(데이터!$G:$G,데이터!$M:$M,$B$3,데이터!$N:$N,$B$2,데이터!$P:$P,$E23,데이터!$L:$L,$K$3)</f>
        <v>0</v>
      </c>
      <c r="L23" s="190">
        <f t="shared" ca="1" si="2"/>
        <v>0</v>
      </c>
      <c r="N23" s="88" t="str">
        <f ca="1">IFERROR(__xludf.DUMMYFUNCTION("""COMPUTED_VALUE"""),"심플라인")</f>
        <v>심플라인</v>
      </c>
      <c r="O23" s="42">
        <f ca="1">IFERROR(COUNTIFS(데이터!$M:$M,$B$3,데이터!$N:$N,$B$2,데이터!$I:$I,$N23),"")</f>
        <v>28</v>
      </c>
      <c r="P23" s="43">
        <f ca="1">SUMIFS(데이터!$G:$G,데이터!$M:$M,$B$3,데이터!$N:$N,$B$2,데이터!$I:$I,$N23)</f>
        <v>54</v>
      </c>
      <c r="Q23" s="45">
        <f t="shared" ca="1" si="7"/>
        <v>5.9405940594059403E-2</v>
      </c>
      <c r="R23" s="46">
        <f ca="1">SUMIFS(데이터!$G:$G,데이터!$M:$M,$B$3,데이터!$N:$N,$B$2,데이터!$I:$I,$N23,데이터!$L:$L,$R$3)</f>
        <v>54</v>
      </c>
      <c r="S23" s="47">
        <f t="shared" ca="1" si="4"/>
        <v>1</v>
      </c>
      <c r="T23" s="192">
        <f ca="1">SUMIFS(데이터!$G:$G,데이터!$M:$M,$B$3,데이터!$N:$N,$B$2,데이터!$I:$I,$N23,데이터!$L:$L,$T$3)</f>
        <v>0</v>
      </c>
      <c r="U23" s="47">
        <f t="shared" ca="1" si="5"/>
        <v>0</v>
      </c>
    </row>
    <row r="24" spans="1:21" ht="15.75" customHeight="1">
      <c r="A24" s="88"/>
      <c r="B24" s="112"/>
      <c r="C24" s="112"/>
      <c r="D24" s="88"/>
      <c r="E24" s="88" t="str">
        <f ca="1">IFERROR(__xludf.DUMMYFUNCTION("""COMPUTED_VALUE"""),"원목액자 203_브라운")</f>
        <v>원목액자 203_브라운</v>
      </c>
      <c r="F24" s="42">
        <f ca="1">IFERROR(COUNTIFS(데이터!$M:$M,$B$3,데이터!$N:$N,$B$2,데이터!$P:$P,$E24),"")</f>
        <v>2</v>
      </c>
      <c r="G24" s="43">
        <f ca="1">SUMIFS(데이터!$G:$G,데이터!$M:$M,$B$3,데이터!$N:$N,$B$2,데이터!$P:$P,$E24)</f>
        <v>2</v>
      </c>
      <c r="H24" s="45">
        <f t="shared" ca="1" si="6"/>
        <v>2.2002200220022001E-3</v>
      </c>
      <c r="I24" s="189">
        <f ca="1">SUMIFS(데이터!$G:$G,데이터!$M:$M,$B$3,데이터!$N:$N,$B$2,데이터!$P:$P,$E24,데이터!$L:$L,$I$3)</f>
        <v>2</v>
      </c>
      <c r="J24" s="190">
        <f t="shared" ca="1" si="1"/>
        <v>1</v>
      </c>
      <c r="K24" s="191">
        <f ca="1">SUMIFS(데이터!$G:$G,데이터!$M:$M,$B$3,데이터!$N:$N,$B$2,데이터!$P:$P,$E24,데이터!$L:$L,$K$3)</f>
        <v>0</v>
      </c>
      <c r="L24" s="190">
        <f t="shared" ca="1" si="2"/>
        <v>0</v>
      </c>
      <c r="N24" s="88" t="str">
        <f ca="1">IFERROR(__xludf.DUMMYFUNCTION("""COMPUTED_VALUE"""),"심플베이지")</f>
        <v>심플베이지</v>
      </c>
      <c r="O24" s="42">
        <f ca="1">IFERROR(COUNTIFS(데이터!$M:$M,$B$3,데이터!$N:$N,$B$2,데이터!$I:$I,$N24),"")</f>
        <v>2</v>
      </c>
      <c r="P24" s="43">
        <f ca="1">SUMIFS(데이터!$G:$G,데이터!$M:$M,$B$3,데이터!$N:$N,$B$2,데이터!$I:$I,$N24)</f>
        <v>15</v>
      </c>
      <c r="Q24" s="45">
        <f t="shared" ca="1" si="7"/>
        <v>1.65016501650165E-2</v>
      </c>
      <c r="R24" s="46">
        <f ca="1">SUMIFS(데이터!$G:$G,데이터!$M:$M,$B$3,데이터!$N:$N,$B$2,데이터!$I:$I,$N24,데이터!$L:$L,$R$3)</f>
        <v>15</v>
      </c>
      <c r="S24" s="47">
        <f t="shared" ca="1" si="4"/>
        <v>1</v>
      </c>
      <c r="T24" s="192">
        <f ca="1">SUMIFS(데이터!$G:$G,데이터!$M:$M,$B$3,데이터!$N:$N,$B$2,데이터!$I:$I,$N24,데이터!$L:$L,$T$3)</f>
        <v>0</v>
      </c>
      <c r="U24" s="47">
        <f t="shared" ca="1" si="5"/>
        <v>0</v>
      </c>
    </row>
    <row r="25" spans="1:21" ht="15.75" customHeight="1">
      <c r="A25" s="88"/>
      <c r="B25" s="112"/>
      <c r="C25" s="112"/>
      <c r="D25" s="88"/>
      <c r="E25" s="88" t="str">
        <f ca="1">IFERROR(__xludf.DUMMYFUNCTION("""COMPUTED_VALUE"""),"원목액자 305_브라운")</f>
        <v>원목액자 305_브라운</v>
      </c>
      <c r="F25" s="42">
        <f ca="1">IFERROR(COUNTIFS(데이터!$M:$M,$B$3,데이터!$N:$N,$B$2,데이터!$P:$P,$E25),"")</f>
        <v>1</v>
      </c>
      <c r="G25" s="43">
        <f ca="1">SUMIFS(데이터!$G:$G,데이터!$M:$M,$B$3,데이터!$N:$N,$B$2,데이터!$P:$P,$E25)</f>
        <v>1</v>
      </c>
      <c r="H25" s="45">
        <f t="shared" ca="1" si="6"/>
        <v>1.1001100110011001E-3</v>
      </c>
      <c r="I25" s="189">
        <f ca="1">SUMIFS(데이터!$G:$G,데이터!$M:$M,$B$3,데이터!$N:$N,$B$2,데이터!$P:$P,$E25,데이터!$L:$L,$I$3)</f>
        <v>1</v>
      </c>
      <c r="J25" s="190">
        <f t="shared" ca="1" si="1"/>
        <v>1</v>
      </c>
      <c r="K25" s="191">
        <f ca="1">SUMIFS(데이터!$G:$G,데이터!$M:$M,$B$3,데이터!$N:$N,$B$2,데이터!$P:$P,$E25,데이터!$L:$L,$K$3)</f>
        <v>0</v>
      </c>
      <c r="L25" s="190">
        <f t="shared" ca="1" si="2"/>
        <v>0</v>
      </c>
      <c r="N25" s="88" t="str">
        <f ca="1">IFERROR(__xludf.DUMMYFUNCTION("""COMPUTED_VALUE"""),"심플스토리")</f>
        <v>심플스토리</v>
      </c>
      <c r="O25" s="42">
        <f ca="1">IFERROR(COUNTIFS(데이터!$M:$M,$B$3,데이터!$N:$N,$B$2,데이터!$I:$I,$N25),"")</f>
        <v>1</v>
      </c>
      <c r="P25" s="43">
        <f ca="1">SUMIFS(데이터!$G:$G,데이터!$M:$M,$B$3,데이터!$N:$N,$B$2,데이터!$I:$I,$N25)</f>
        <v>1</v>
      </c>
      <c r="Q25" s="45">
        <f t="shared" ca="1" si="7"/>
        <v>1.1001100110011001E-3</v>
      </c>
      <c r="R25" s="46">
        <f ca="1">SUMIFS(데이터!$G:$G,데이터!$M:$M,$B$3,데이터!$N:$N,$B$2,데이터!$I:$I,$N25,데이터!$L:$L,$R$3)</f>
        <v>1</v>
      </c>
      <c r="S25" s="47">
        <f t="shared" ca="1" si="4"/>
        <v>1</v>
      </c>
      <c r="T25" s="192">
        <f ca="1">SUMIFS(데이터!$G:$G,데이터!$M:$M,$B$3,데이터!$N:$N,$B$2,데이터!$I:$I,$N25,데이터!$L:$L,$T$3)</f>
        <v>0</v>
      </c>
      <c r="U25" s="47">
        <f t="shared" ca="1" si="5"/>
        <v>0</v>
      </c>
    </row>
    <row r="26" spans="1:21" ht="15.75" customHeight="1">
      <c r="A26" s="88"/>
      <c r="B26" s="112"/>
      <c r="C26" s="112"/>
      <c r="D26" s="88"/>
      <c r="E26" s="88" t="str">
        <f ca="1">IFERROR(__xludf.DUMMYFUNCTION("""COMPUTED_VALUE"""),"졸업북 (무광)")</f>
        <v>졸업북 (무광)</v>
      </c>
      <c r="F26" s="42">
        <f ca="1">IFERROR(COUNTIFS(데이터!$M:$M,$B$3,데이터!$N:$N,$B$2,데이터!$P:$P,$E26),"")</f>
        <v>1</v>
      </c>
      <c r="G26" s="43">
        <f ca="1">SUMIFS(데이터!$G:$G,데이터!$M:$M,$B$3,데이터!$N:$N,$B$2,데이터!$P:$P,$E26)</f>
        <v>5</v>
      </c>
      <c r="H26" s="45">
        <f t="shared" ca="1" si="6"/>
        <v>5.5005500550055009E-3</v>
      </c>
      <c r="I26" s="189">
        <f ca="1">SUMIFS(데이터!$G:$G,데이터!$M:$M,$B$3,데이터!$N:$N,$B$2,데이터!$P:$P,$E26,데이터!$L:$L,$I$3)</f>
        <v>5</v>
      </c>
      <c r="J26" s="190">
        <f t="shared" ca="1" si="1"/>
        <v>1</v>
      </c>
      <c r="K26" s="191">
        <f ca="1">SUMIFS(데이터!$G:$G,데이터!$M:$M,$B$3,데이터!$N:$N,$B$2,데이터!$P:$P,$E26,데이터!$L:$L,$K$3)</f>
        <v>0</v>
      </c>
      <c r="L26" s="190">
        <f t="shared" ca="1" si="2"/>
        <v>0</v>
      </c>
      <c r="N26" s="88" t="str">
        <f ca="1">IFERROR(__xludf.DUMMYFUNCTION("""COMPUTED_VALUE"""),"심플캘리")</f>
        <v>심플캘리</v>
      </c>
      <c r="O26" s="42">
        <f ca="1">IFERROR(COUNTIFS(데이터!$M:$M,$B$3,데이터!$N:$N,$B$2,데이터!$I:$I,$N26),"")</f>
        <v>2</v>
      </c>
      <c r="P26" s="43">
        <f ca="1">SUMIFS(데이터!$G:$G,데이터!$M:$M,$B$3,데이터!$N:$N,$B$2,데이터!$I:$I,$N26)</f>
        <v>2</v>
      </c>
      <c r="Q26" s="45">
        <f t="shared" ca="1" si="7"/>
        <v>2.2002200220022001E-3</v>
      </c>
      <c r="R26" s="46">
        <f ca="1">SUMIFS(데이터!$G:$G,데이터!$M:$M,$B$3,데이터!$N:$N,$B$2,데이터!$I:$I,$N26,데이터!$L:$L,$R$3)</f>
        <v>2</v>
      </c>
      <c r="S26" s="47">
        <f t="shared" ca="1" si="4"/>
        <v>1</v>
      </c>
      <c r="T26" s="192">
        <f ca="1">SUMIFS(데이터!$G:$G,데이터!$M:$M,$B$3,데이터!$N:$N,$B$2,데이터!$I:$I,$N26,데이터!$L:$L,$T$3)</f>
        <v>0</v>
      </c>
      <c r="U26" s="47">
        <f t="shared" ca="1" si="5"/>
        <v>0</v>
      </c>
    </row>
    <row r="27" spans="1:21" ht="15.75" customHeight="1">
      <c r="A27" s="88"/>
      <c r="B27" s="112"/>
      <c r="C27" s="112"/>
      <c r="D27" s="88"/>
      <c r="E27" s="88" t="str">
        <f ca="1">IFERROR(__xludf.DUMMYFUNCTION("""COMPUTED_VALUE"""),"키즈진 150 (14p)")</f>
        <v>키즈진 150 (14p)</v>
      </c>
      <c r="F27" s="42">
        <f ca="1">IFERROR(COUNTIFS(데이터!$M:$M,$B$3,데이터!$N:$N,$B$2,데이터!$P:$P,$E27),"")</f>
        <v>4</v>
      </c>
      <c r="G27" s="43">
        <f ca="1">SUMIFS(데이터!$G:$G,데이터!$M:$M,$B$3,데이터!$N:$N,$B$2,데이터!$P:$P,$E27)</f>
        <v>59</v>
      </c>
      <c r="H27" s="45">
        <f t="shared" ca="1" si="6"/>
        <v>6.490649064906491E-2</v>
      </c>
      <c r="I27" s="189">
        <f ca="1">SUMIFS(데이터!$G:$G,데이터!$M:$M,$B$3,데이터!$N:$N,$B$2,데이터!$P:$P,$E27,데이터!$L:$L,$I$3)</f>
        <v>59</v>
      </c>
      <c r="J27" s="190">
        <f t="shared" ca="1" si="1"/>
        <v>1</v>
      </c>
      <c r="K27" s="191">
        <f ca="1">SUMIFS(데이터!$G:$G,데이터!$M:$M,$B$3,데이터!$N:$N,$B$2,데이터!$P:$P,$E27,데이터!$L:$L,$K$3)</f>
        <v>0</v>
      </c>
      <c r="L27" s="190">
        <f t="shared" ca="1" si="2"/>
        <v>0</v>
      </c>
      <c r="N27" s="88" t="str">
        <f ca="1">IFERROR(__xludf.DUMMYFUNCTION("""COMPUTED_VALUE"""),"여행노트")</f>
        <v>여행노트</v>
      </c>
      <c r="O27" s="42">
        <f ca="1">IFERROR(COUNTIFS(데이터!$M:$M,$B$3,데이터!$N:$N,$B$2,데이터!$I:$I,$N27),"")</f>
        <v>2</v>
      </c>
      <c r="P27" s="43">
        <f ca="1">SUMIFS(데이터!$G:$G,데이터!$M:$M,$B$3,데이터!$N:$N,$B$2,데이터!$I:$I,$N27)</f>
        <v>18</v>
      </c>
      <c r="Q27" s="45">
        <f t="shared" ca="1" si="7"/>
        <v>1.9801980198019802E-2</v>
      </c>
      <c r="R27" s="46">
        <f ca="1">SUMIFS(데이터!$G:$G,데이터!$M:$M,$B$3,데이터!$N:$N,$B$2,데이터!$I:$I,$N27,데이터!$L:$L,$R$3)</f>
        <v>18</v>
      </c>
      <c r="S27" s="47">
        <f t="shared" ca="1" si="4"/>
        <v>1</v>
      </c>
      <c r="T27" s="192">
        <f ca="1">SUMIFS(데이터!$G:$G,데이터!$M:$M,$B$3,데이터!$N:$N,$B$2,데이터!$I:$I,$N27,데이터!$L:$L,$T$3)</f>
        <v>0</v>
      </c>
      <c r="U27" s="47">
        <f t="shared" ca="1" si="5"/>
        <v>0</v>
      </c>
    </row>
    <row r="28" spans="1:21" ht="15.75" customHeight="1">
      <c r="A28" s="88"/>
      <c r="B28" s="112"/>
      <c r="C28" s="112"/>
      <c r="D28" s="88"/>
      <c r="E28" s="88" t="str">
        <f ca="1">IFERROR(__xludf.DUMMYFUNCTION("""COMPUTED_VALUE"""),"트래블북 198 (쿠션하드/78p)")</f>
        <v>트래블북 198 (쿠션하드/78p)</v>
      </c>
      <c r="F28" s="42">
        <f ca="1">IFERROR(COUNTIFS(데이터!$M:$M,$B$3,데이터!$N:$N,$B$2,데이터!$P:$P,$E28),"")</f>
        <v>1</v>
      </c>
      <c r="G28" s="43">
        <f ca="1">SUMIFS(데이터!$G:$G,데이터!$M:$M,$B$3,데이터!$N:$N,$B$2,데이터!$P:$P,$E28)</f>
        <v>4</v>
      </c>
      <c r="H28" s="45">
        <f t="shared" ca="1" si="6"/>
        <v>4.4004400440044002E-3</v>
      </c>
      <c r="I28" s="189">
        <f ca="1">SUMIFS(데이터!$G:$G,데이터!$M:$M,$B$3,데이터!$N:$N,$B$2,데이터!$P:$P,$E28,데이터!$L:$L,$I$3)</f>
        <v>4</v>
      </c>
      <c r="J28" s="190">
        <f t="shared" ca="1" si="1"/>
        <v>1</v>
      </c>
      <c r="K28" s="191">
        <f ca="1">SUMIFS(데이터!$G:$G,데이터!$M:$M,$B$3,데이터!$N:$N,$B$2,데이터!$P:$P,$E28,데이터!$L:$L,$K$3)</f>
        <v>0</v>
      </c>
      <c r="L28" s="190">
        <f t="shared" ca="1" si="2"/>
        <v>0</v>
      </c>
      <c r="N28" s="88" t="str">
        <f ca="1">IFERROR(__xludf.DUMMYFUNCTION("""COMPUTED_VALUE"""),"자연에서")</f>
        <v>자연에서</v>
      </c>
      <c r="O28" s="42">
        <f ca="1">IFERROR(COUNTIFS(데이터!$M:$M,$B$3,데이터!$N:$N,$B$2,데이터!$I:$I,$N28),"")</f>
        <v>2</v>
      </c>
      <c r="P28" s="43">
        <f ca="1">SUMIFS(데이터!$G:$G,데이터!$M:$M,$B$3,데이터!$N:$N,$B$2,데이터!$I:$I,$N28)</f>
        <v>7</v>
      </c>
      <c r="Q28" s="45">
        <f t="shared" ca="1" si="7"/>
        <v>7.7007700770077006E-3</v>
      </c>
      <c r="R28" s="46">
        <f ca="1">SUMIFS(데이터!$G:$G,데이터!$M:$M,$B$3,데이터!$N:$N,$B$2,데이터!$I:$I,$N28,데이터!$L:$L,$R$3)</f>
        <v>7</v>
      </c>
      <c r="S28" s="47">
        <f t="shared" ca="1" si="4"/>
        <v>1</v>
      </c>
      <c r="T28" s="192">
        <f ca="1">SUMIFS(데이터!$G:$G,데이터!$M:$M,$B$3,데이터!$N:$N,$B$2,데이터!$I:$I,$N28,데이터!$L:$L,$T$3)</f>
        <v>0</v>
      </c>
      <c r="U28" s="47">
        <f t="shared" ca="1" si="5"/>
        <v>0</v>
      </c>
    </row>
    <row r="29" spans="1:21" ht="15.75" customHeight="1">
      <c r="A29" s="88"/>
      <c r="B29" s="112"/>
      <c r="C29" s="112"/>
      <c r="D29" s="88"/>
      <c r="E29" s="88" t="str">
        <f ca="1">IFERROR(__xludf.DUMMYFUNCTION("""COMPUTED_VALUE"""),"포토그랩스pro 248")</f>
        <v>포토그랩스pro 248</v>
      </c>
      <c r="F29" s="42">
        <f ca="1">IFERROR(COUNTIFS(데이터!$M:$M,$B$3,데이터!$N:$N,$B$2,데이터!$P:$P,$E29),"")</f>
        <v>1</v>
      </c>
      <c r="G29" s="43">
        <f ca="1">SUMIFS(데이터!$G:$G,데이터!$M:$M,$B$3,데이터!$N:$N,$B$2,데이터!$P:$P,$E29)</f>
        <v>1</v>
      </c>
      <c r="H29" s="45">
        <f t="shared" ca="1" si="6"/>
        <v>1.1001100110011001E-3</v>
      </c>
      <c r="I29" s="189">
        <f ca="1">SUMIFS(데이터!$G:$G,데이터!$M:$M,$B$3,데이터!$N:$N,$B$2,데이터!$P:$P,$E29,데이터!$L:$L,$I$3)</f>
        <v>1</v>
      </c>
      <c r="J29" s="190">
        <f t="shared" ca="1" si="1"/>
        <v>1</v>
      </c>
      <c r="K29" s="191">
        <f ca="1">SUMIFS(데이터!$G:$G,데이터!$M:$M,$B$3,데이터!$N:$N,$B$2,데이터!$P:$P,$E29,데이터!$L:$L,$K$3)</f>
        <v>0</v>
      </c>
      <c r="L29" s="190">
        <f t="shared" ca="1" si="2"/>
        <v>0</v>
      </c>
      <c r="N29" s="88" t="str">
        <f ca="1">IFERROR(__xludf.DUMMYFUNCTION("""COMPUTED_VALUE"""),"조이풀트립")</f>
        <v>조이풀트립</v>
      </c>
      <c r="O29" s="42">
        <f ca="1">IFERROR(COUNTIFS(데이터!$M:$M,$B$3,데이터!$N:$N,$B$2,데이터!$I:$I,$N29),"")</f>
        <v>1</v>
      </c>
      <c r="P29" s="43">
        <f ca="1">SUMIFS(데이터!$G:$G,데이터!$M:$M,$B$3,데이터!$N:$N,$B$2,데이터!$I:$I,$N29)</f>
        <v>2</v>
      </c>
      <c r="Q29" s="45">
        <f t="shared" ca="1" si="7"/>
        <v>2.2002200220022001E-3</v>
      </c>
      <c r="R29" s="46">
        <f ca="1">SUMIFS(데이터!$G:$G,데이터!$M:$M,$B$3,데이터!$N:$N,$B$2,데이터!$I:$I,$N29,데이터!$L:$L,$R$3)</f>
        <v>2</v>
      </c>
      <c r="S29" s="47">
        <f t="shared" ca="1" si="4"/>
        <v>1</v>
      </c>
      <c r="T29" s="192">
        <f ca="1">SUMIFS(데이터!$G:$G,데이터!$M:$M,$B$3,데이터!$N:$N,$B$2,데이터!$I:$I,$N29,데이터!$L:$L,$T$3)</f>
        <v>0</v>
      </c>
      <c r="U29" s="47">
        <f t="shared" ca="1" si="5"/>
        <v>0</v>
      </c>
    </row>
    <row r="30" spans="1:21" ht="15.75" customHeight="1">
      <c r="A30" s="88"/>
      <c r="B30" s="112"/>
      <c r="C30" s="112"/>
      <c r="D30" s="88"/>
      <c r="E30" s="88" t="str">
        <f ca="1">IFERROR(__xludf.DUMMYFUNCTION("""COMPUTED_VALUE"""),"포토로그북 (바인더)")</f>
        <v>포토로그북 (바인더)</v>
      </c>
      <c r="F30" s="42">
        <f ca="1">IFERROR(COUNTIFS(데이터!$M:$M,$B$3,데이터!$N:$N,$B$2,데이터!$P:$P,$E30),"")</f>
        <v>1</v>
      </c>
      <c r="G30" s="43">
        <f ca="1">SUMIFS(데이터!$G:$G,데이터!$M:$M,$B$3,데이터!$N:$N,$B$2,데이터!$P:$P,$E30)</f>
        <v>1</v>
      </c>
      <c r="H30" s="45">
        <f t="shared" ca="1" si="6"/>
        <v>1.1001100110011001E-3</v>
      </c>
      <c r="I30" s="189">
        <f ca="1">SUMIFS(데이터!$G:$G,데이터!$M:$M,$B$3,데이터!$N:$N,$B$2,데이터!$P:$P,$E30,데이터!$L:$L,$I$3)</f>
        <v>1</v>
      </c>
      <c r="J30" s="190">
        <f t="shared" ca="1" si="1"/>
        <v>1</v>
      </c>
      <c r="K30" s="191">
        <f ca="1">SUMIFS(데이터!$G:$G,데이터!$M:$M,$B$3,데이터!$N:$N,$B$2,데이터!$P:$P,$E30,데이터!$L:$L,$K$3)</f>
        <v>0</v>
      </c>
      <c r="L30" s="190">
        <f t="shared" ca="1" si="2"/>
        <v>0</v>
      </c>
      <c r="N30" s="88" t="str">
        <f ca="1">IFERROR(__xludf.DUMMYFUNCTION("""COMPUTED_VALUE"""),"직접만들기")</f>
        <v>직접만들기</v>
      </c>
      <c r="O30" s="42">
        <f ca="1">IFERROR(COUNTIFS(데이터!$M:$M,$B$3,데이터!$N:$N,$B$2,데이터!$I:$I,$N30),"")</f>
        <v>48</v>
      </c>
      <c r="P30" s="43">
        <f ca="1">SUMIFS(데이터!$G:$G,데이터!$M:$M,$B$3,데이터!$N:$N,$B$2,데이터!$I:$I,$N30)</f>
        <v>223</v>
      </c>
      <c r="Q30" s="45">
        <f t="shared" ca="1" si="7"/>
        <v>0.24532453245324531</v>
      </c>
      <c r="R30" s="46">
        <f ca="1">SUMIFS(데이터!$G:$G,데이터!$M:$M,$B$3,데이터!$N:$N,$B$2,데이터!$I:$I,$N30,데이터!$L:$L,$R$3)</f>
        <v>219</v>
      </c>
      <c r="S30" s="47">
        <f t="shared" ca="1" si="4"/>
        <v>0.98206278026905824</v>
      </c>
      <c r="T30" s="192">
        <f ca="1">SUMIFS(데이터!$G:$G,데이터!$M:$M,$B$3,데이터!$N:$N,$B$2,데이터!$I:$I,$N30,데이터!$L:$L,$T$3)</f>
        <v>4</v>
      </c>
      <c r="U30" s="47">
        <f t="shared" ca="1" si="5"/>
        <v>1.7937219730941704E-2</v>
      </c>
    </row>
    <row r="31" spans="1:21" ht="15.75" customHeight="1">
      <c r="A31" s="88"/>
      <c r="B31" s="112"/>
      <c r="C31" s="112"/>
      <c r="D31" s="88"/>
      <c r="E31" s="88" t="str">
        <f ca="1">IFERROR(__xludf.DUMMYFUNCTION("""COMPUTED_VALUE"""),"포토엽서팩")</f>
        <v>포토엽서팩</v>
      </c>
      <c r="F31" s="42">
        <f ca="1">IFERROR(COUNTIFS(데이터!$M:$M,$B$3,데이터!$N:$N,$B$2,데이터!$P:$P,$E31),"")</f>
        <v>2</v>
      </c>
      <c r="G31" s="43">
        <f ca="1">SUMIFS(데이터!$G:$G,데이터!$M:$M,$B$3,데이터!$N:$N,$B$2,데이터!$P:$P,$E31)</f>
        <v>2</v>
      </c>
      <c r="H31" s="45">
        <f t="shared" ca="1" si="6"/>
        <v>2.2002200220022001E-3</v>
      </c>
      <c r="I31" s="189">
        <f ca="1">SUMIFS(데이터!$G:$G,데이터!$M:$M,$B$3,데이터!$N:$N,$B$2,데이터!$P:$P,$E31,데이터!$L:$L,$I$3)</f>
        <v>2</v>
      </c>
      <c r="J31" s="190">
        <f t="shared" ca="1" si="1"/>
        <v>1</v>
      </c>
      <c r="K31" s="191">
        <f ca="1">SUMIFS(데이터!$G:$G,데이터!$M:$M,$B$3,데이터!$N:$N,$B$2,데이터!$P:$P,$E31,데이터!$L:$L,$K$3)</f>
        <v>0</v>
      </c>
      <c r="L31" s="190">
        <f t="shared" ca="1" si="2"/>
        <v>0</v>
      </c>
      <c r="N31" s="88" t="str">
        <f ca="1">IFERROR(__xludf.DUMMYFUNCTION("""COMPUTED_VALUE"""),"컨퍼런스")</f>
        <v>컨퍼런스</v>
      </c>
      <c r="O31" s="42">
        <f ca="1">IFERROR(COUNTIFS(데이터!$M:$M,$B$3,데이터!$N:$N,$B$2,데이터!$I:$I,$N31),"")</f>
        <v>1</v>
      </c>
      <c r="P31" s="43">
        <f ca="1">SUMIFS(데이터!$G:$G,데이터!$M:$M,$B$3,데이터!$N:$N,$B$2,데이터!$I:$I,$N31)</f>
        <v>18</v>
      </c>
      <c r="Q31" s="45">
        <f t="shared" ca="1" si="7"/>
        <v>1.9801980198019802E-2</v>
      </c>
      <c r="R31" s="46">
        <f ca="1">SUMIFS(데이터!$G:$G,데이터!$M:$M,$B$3,데이터!$N:$N,$B$2,데이터!$I:$I,$N31,데이터!$L:$L,$R$3)</f>
        <v>18</v>
      </c>
      <c r="S31" s="47">
        <f t="shared" ca="1" si="4"/>
        <v>1</v>
      </c>
      <c r="T31" s="192">
        <f ca="1">SUMIFS(데이터!$G:$G,데이터!$M:$M,$B$3,데이터!$N:$N,$B$2,데이터!$I:$I,$N31,데이터!$L:$L,$T$3)</f>
        <v>0</v>
      </c>
      <c r="U31" s="47">
        <f t="shared" ca="1" si="5"/>
        <v>0</v>
      </c>
    </row>
    <row r="32" spans="1:21" ht="15.75" customHeight="1">
      <c r="A32" s="88"/>
      <c r="B32" s="112"/>
      <c r="C32" s="112"/>
      <c r="D32" s="88"/>
      <c r="E32" s="88" t="str">
        <f ca="1">IFERROR(__xludf.DUMMYFUNCTION("""COMPUTED_VALUE"""),"프리북 150 (하드)")</f>
        <v>프리북 150 (하드)</v>
      </c>
      <c r="F32" s="42">
        <f ca="1">IFERROR(COUNTIFS(데이터!$M:$M,$B$3,데이터!$N:$N,$B$2,데이터!$P:$P,$E32),"")</f>
        <v>5</v>
      </c>
      <c r="G32" s="43">
        <f ca="1">SUMIFS(데이터!$G:$G,데이터!$M:$M,$B$3,데이터!$N:$N,$B$2,데이터!$P:$P,$E32)</f>
        <v>5</v>
      </c>
      <c r="H32" s="45">
        <f t="shared" ca="1" si="6"/>
        <v>5.5005500550055009E-3</v>
      </c>
      <c r="I32" s="189">
        <f ca="1">SUMIFS(데이터!$G:$G,데이터!$M:$M,$B$3,데이터!$N:$N,$B$2,데이터!$P:$P,$E32,데이터!$L:$L,$I$3)</f>
        <v>5</v>
      </c>
      <c r="J32" s="190">
        <f t="shared" ca="1" si="1"/>
        <v>1</v>
      </c>
      <c r="K32" s="191">
        <f ca="1">SUMIFS(데이터!$G:$G,데이터!$M:$M,$B$3,데이터!$N:$N,$B$2,데이터!$P:$P,$E32,데이터!$L:$L,$K$3)</f>
        <v>0</v>
      </c>
      <c r="L32" s="190">
        <f t="shared" ca="1" si="2"/>
        <v>0</v>
      </c>
      <c r="N32" s="88" t="str">
        <f ca="1">IFERROR(__xludf.DUMMYFUNCTION("""COMPUTED_VALUE"""),"클래식클래스")</f>
        <v>클래식클래스</v>
      </c>
      <c r="O32" s="42">
        <f ca="1">IFERROR(COUNTIFS(데이터!$M:$M,$B$3,데이터!$N:$N,$B$2,데이터!$I:$I,$N32),"")</f>
        <v>2</v>
      </c>
      <c r="P32" s="43">
        <f ca="1">SUMIFS(데이터!$G:$G,데이터!$M:$M,$B$3,데이터!$N:$N,$B$2,데이터!$I:$I,$N32)</f>
        <v>6</v>
      </c>
      <c r="Q32" s="45">
        <f t="shared" ca="1" si="7"/>
        <v>6.6006600660066007E-3</v>
      </c>
      <c r="R32" s="46">
        <f ca="1">SUMIFS(데이터!$G:$G,데이터!$M:$M,$B$3,데이터!$N:$N,$B$2,데이터!$I:$I,$N32,데이터!$L:$L,$R$3)</f>
        <v>6</v>
      </c>
      <c r="S32" s="47">
        <f t="shared" ca="1" si="4"/>
        <v>1</v>
      </c>
      <c r="T32" s="192">
        <f ca="1">SUMIFS(데이터!$G:$G,데이터!$M:$M,$B$3,데이터!$N:$N,$B$2,데이터!$I:$I,$N32,데이터!$L:$L,$T$3)</f>
        <v>0</v>
      </c>
      <c r="U32" s="47">
        <f t="shared" ca="1" si="5"/>
        <v>0</v>
      </c>
    </row>
    <row r="33" spans="1:21" ht="15.75" customHeight="1">
      <c r="A33" s="88"/>
      <c r="B33" s="112"/>
      <c r="C33" s="112"/>
      <c r="D33" s="88"/>
      <c r="E33" s="88" t="str">
        <f ca="1">IFERROR(__xludf.DUMMYFUNCTION("""COMPUTED_VALUE"""),"프리북와이드 (하드)")</f>
        <v>프리북와이드 (하드)</v>
      </c>
      <c r="F33" s="42">
        <f ca="1">IFERROR(COUNTIFS(데이터!$M:$M,$B$3,데이터!$N:$N,$B$2,데이터!$P:$P,$E33),"")</f>
        <v>1</v>
      </c>
      <c r="G33" s="43">
        <f ca="1">SUMIFS(데이터!$G:$G,데이터!$M:$M,$B$3,데이터!$N:$N,$B$2,데이터!$P:$P,$E33)</f>
        <v>2</v>
      </c>
      <c r="H33" s="45">
        <f t="shared" ca="1" si="6"/>
        <v>2.2002200220022001E-3</v>
      </c>
      <c r="I33" s="189">
        <f ca="1">SUMIFS(데이터!$G:$G,데이터!$M:$M,$B$3,데이터!$N:$N,$B$2,데이터!$P:$P,$E33,데이터!$L:$L,$I$3)</f>
        <v>2</v>
      </c>
      <c r="J33" s="190">
        <f t="shared" ca="1" si="1"/>
        <v>1</v>
      </c>
      <c r="K33" s="191">
        <f ca="1">SUMIFS(데이터!$G:$G,데이터!$M:$M,$B$3,데이터!$N:$N,$B$2,데이터!$P:$P,$E33,데이터!$L:$L,$K$3)</f>
        <v>0</v>
      </c>
      <c r="L33" s="190">
        <f t="shared" ca="1" si="2"/>
        <v>0</v>
      </c>
      <c r="N33" s="88" t="str">
        <f ca="1">IFERROR(__xludf.DUMMYFUNCTION("""COMPUTED_VALUE"""),"타임레코드")</f>
        <v>타임레코드</v>
      </c>
      <c r="O33" s="42">
        <f ca="1">IFERROR(COUNTIFS(데이터!$M:$M,$B$3,데이터!$N:$N,$B$2,데이터!$I:$I,$N33),"")</f>
        <v>10</v>
      </c>
      <c r="P33" s="43">
        <f ca="1">SUMIFS(데이터!$G:$G,데이터!$M:$M,$B$3,데이터!$N:$N,$B$2,데이터!$I:$I,$N33)</f>
        <v>25</v>
      </c>
      <c r="Q33" s="45">
        <f t="shared" ca="1" si="7"/>
        <v>2.7502750275027504E-2</v>
      </c>
      <c r="R33" s="46">
        <f ca="1">SUMIFS(데이터!$G:$G,데이터!$M:$M,$B$3,데이터!$N:$N,$B$2,데이터!$I:$I,$N33,데이터!$L:$L,$R$3)</f>
        <v>25</v>
      </c>
      <c r="S33" s="47">
        <f t="shared" ca="1" si="4"/>
        <v>1</v>
      </c>
      <c r="T33" s="192">
        <f ca="1">SUMIFS(데이터!$G:$G,데이터!$M:$M,$B$3,데이터!$N:$N,$B$2,데이터!$I:$I,$N33,데이터!$L:$L,$T$3)</f>
        <v>0</v>
      </c>
      <c r="U33" s="47">
        <f t="shared" ca="1" si="5"/>
        <v>0</v>
      </c>
    </row>
    <row r="34" spans="1:21" ht="15.75" customHeight="1">
      <c r="A34" s="88"/>
      <c r="B34" s="112"/>
      <c r="C34" s="112"/>
      <c r="D34" s="88"/>
      <c r="E34" s="88" t="str">
        <f ca="1">IFERROR(__xludf.DUMMYFUNCTION("""COMPUTED_VALUE"""),"프리북A4 (하드)")</f>
        <v>프리북A4 (하드)</v>
      </c>
      <c r="F34" s="42">
        <f ca="1">IFERROR(COUNTIFS(데이터!$M:$M,$B$3,데이터!$N:$N,$B$2,데이터!$P:$P,$E34),"")</f>
        <v>14</v>
      </c>
      <c r="G34" s="43">
        <f ca="1">SUMIFS(데이터!$G:$G,데이터!$M:$M,$B$3,데이터!$N:$N,$B$2,데이터!$P:$P,$E34)</f>
        <v>15</v>
      </c>
      <c r="H34" s="45">
        <f t="shared" ca="1" si="6"/>
        <v>1.65016501650165E-2</v>
      </c>
      <c r="I34" s="189">
        <f ca="1">SUMIFS(데이터!$G:$G,데이터!$M:$M,$B$3,데이터!$N:$N,$B$2,데이터!$P:$P,$E34,데이터!$L:$L,$I$3)</f>
        <v>15</v>
      </c>
      <c r="J34" s="190">
        <f t="shared" ca="1" si="1"/>
        <v>1</v>
      </c>
      <c r="K34" s="191">
        <f ca="1">SUMIFS(데이터!$G:$G,데이터!$M:$M,$B$3,데이터!$N:$N,$B$2,데이터!$P:$P,$E34,데이터!$L:$L,$K$3)</f>
        <v>0</v>
      </c>
      <c r="L34" s="190">
        <f t="shared" ca="1" si="2"/>
        <v>0</v>
      </c>
      <c r="N34" s="88" t="str">
        <f ca="1">IFERROR(__xludf.DUMMYFUNCTION("""COMPUTED_VALUE"""),"트래블레코드")</f>
        <v>트래블레코드</v>
      </c>
      <c r="O34" s="42">
        <f ca="1">IFERROR(COUNTIFS(데이터!$M:$M,$B$3,데이터!$N:$N,$B$2,데이터!$I:$I,$N34),"")</f>
        <v>2</v>
      </c>
      <c r="P34" s="43">
        <f ca="1">SUMIFS(데이터!$G:$G,데이터!$M:$M,$B$3,데이터!$N:$N,$B$2,데이터!$I:$I,$N34)</f>
        <v>2</v>
      </c>
      <c r="Q34" s="45">
        <f t="shared" ca="1" si="7"/>
        <v>2.2002200220022001E-3</v>
      </c>
      <c r="R34" s="46">
        <f ca="1">SUMIFS(데이터!$G:$G,데이터!$M:$M,$B$3,데이터!$N:$N,$B$2,데이터!$I:$I,$N34,데이터!$L:$L,$R$3)</f>
        <v>2</v>
      </c>
      <c r="S34" s="47">
        <f t="shared" ca="1" si="4"/>
        <v>1</v>
      </c>
      <c r="T34" s="192">
        <f ca="1">SUMIFS(데이터!$G:$G,데이터!$M:$M,$B$3,데이터!$N:$N,$B$2,데이터!$I:$I,$N34,데이터!$L:$L,$T$3)</f>
        <v>0</v>
      </c>
      <c r="U34" s="47">
        <f t="shared" ca="1" si="5"/>
        <v>0</v>
      </c>
    </row>
    <row r="35" spans="1:21" ht="15.75" customHeight="1">
      <c r="A35" s="88"/>
      <c r="B35" s="112"/>
      <c r="C35" s="112"/>
      <c r="D35" s="88"/>
      <c r="E35" s="88" t="str">
        <f ca="1">IFERROR(__xludf.DUMMYFUNCTION("""COMPUTED_VALUE"""),"PCMS_롱캘린더")</f>
        <v>PCMS_롱캘린더</v>
      </c>
      <c r="F35" s="42">
        <f ca="1">IFERROR(COUNTIFS(데이터!$M:$M,$B$3,데이터!$N:$N,$B$2,데이터!$P:$P,$E35),"")</f>
        <v>2</v>
      </c>
      <c r="G35" s="43">
        <f ca="1">SUMIFS(데이터!$G:$G,데이터!$M:$M,$B$3,데이터!$N:$N,$B$2,데이터!$P:$P,$E35)</f>
        <v>15</v>
      </c>
      <c r="H35" s="45">
        <f t="shared" ca="1" si="6"/>
        <v>1.65016501650165E-2</v>
      </c>
      <c r="I35" s="189">
        <f ca="1">SUMIFS(데이터!$G:$G,데이터!$M:$M,$B$3,데이터!$N:$N,$B$2,데이터!$P:$P,$E35,데이터!$L:$L,$I$3)</f>
        <v>15</v>
      </c>
      <c r="J35" s="190">
        <f t="shared" ca="1" si="1"/>
        <v>1</v>
      </c>
      <c r="K35" s="191">
        <f ca="1">SUMIFS(데이터!$G:$G,데이터!$M:$M,$B$3,데이터!$N:$N,$B$2,데이터!$P:$P,$E35,데이터!$L:$L,$K$3)</f>
        <v>0</v>
      </c>
      <c r="L35" s="190">
        <f t="shared" ca="1" si="2"/>
        <v>0</v>
      </c>
      <c r="N35" s="88" t="str">
        <f ca="1">IFERROR(__xludf.DUMMYFUNCTION("""COMPUTED_VALUE"""),"트래블스토리")</f>
        <v>트래블스토리</v>
      </c>
      <c r="O35" s="42">
        <f ca="1">IFERROR(COUNTIFS(데이터!$M:$M,$B$3,데이터!$N:$N,$B$2,데이터!$I:$I,$N35),"")</f>
        <v>1</v>
      </c>
      <c r="P35" s="43">
        <f ca="1">SUMIFS(데이터!$G:$G,데이터!$M:$M,$B$3,데이터!$N:$N,$B$2,데이터!$I:$I,$N35)</f>
        <v>2</v>
      </c>
      <c r="Q35" s="45">
        <f t="shared" ca="1" si="7"/>
        <v>2.2002200220022001E-3</v>
      </c>
      <c r="R35" s="46">
        <f ca="1">SUMIFS(데이터!$G:$G,데이터!$M:$M,$B$3,데이터!$N:$N,$B$2,데이터!$I:$I,$N35,데이터!$L:$L,$R$3)</f>
        <v>2</v>
      </c>
      <c r="S35" s="47">
        <f t="shared" ca="1" si="4"/>
        <v>1</v>
      </c>
      <c r="T35" s="192">
        <f ca="1">SUMIFS(데이터!$G:$G,데이터!$M:$M,$B$3,데이터!$N:$N,$B$2,데이터!$I:$I,$N35,데이터!$L:$L,$T$3)</f>
        <v>0</v>
      </c>
      <c r="U35" s="47">
        <f t="shared" ca="1" si="5"/>
        <v>0</v>
      </c>
    </row>
    <row r="36" spans="1:21" ht="15.75" customHeight="1">
      <c r="A36" s="88"/>
      <c r="B36" s="112"/>
      <c r="C36" s="112"/>
      <c r="D36" s="88"/>
      <c r="E36" s="88" t="str">
        <f ca="1">IFERROR(__xludf.DUMMYFUNCTION("""COMPUTED_VALUE"""),"PCMS_미니캘린더")</f>
        <v>PCMS_미니캘린더</v>
      </c>
      <c r="F36" s="42">
        <f ca="1">IFERROR(COUNTIFS(데이터!$M:$M,$B$3,데이터!$N:$N,$B$2,데이터!$P:$P,$E36),"")</f>
        <v>3</v>
      </c>
      <c r="G36" s="43">
        <f ca="1">SUMIFS(데이터!$G:$G,데이터!$M:$M,$B$3,데이터!$N:$N,$B$2,데이터!$P:$P,$E36)</f>
        <v>48</v>
      </c>
      <c r="H36" s="45">
        <f t="shared" ca="1" si="6"/>
        <v>5.2805280528052806E-2</v>
      </c>
      <c r="I36" s="189">
        <f ca="1">SUMIFS(데이터!$G:$G,데이터!$M:$M,$B$3,데이터!$N:$N,$B$2,데이터!$P:$P,$E36,데이터!$L:$L,$I$3)</f>
        <v>48</v>
      </c>
      <c r="J36" s="190">
        <f t="shared" ca="1" si="1"/>
        <v>1</v>
      </c>
      <c r="K36" s="191">
        <f ca="1">SUMIFS(데이터!$G:$G,데이터!$M:$M,$B$3,데이터!$N:$N,$B$2,데이터!$P:$P,$E36,데이터!$L:$L,$K$3)</f>
        <v>0</v>
      </c>
      <c r="L36" s="190">
        <f t="shared" ca="1" si="2"/>
        <v>0</v>
      </c>
      <c r="N36" s="88" t="str">
        <f ca="1">IFERROR(__xludf.DUMMYFUNCTION("""COMPUTED_VALUE"""),"파스텔")</f>
        <v>파스텔</v>
      </c>
      <c r="O36" s="42">
        <f ca="1">IFERROR(COUNTIFS(데이터!$M:$M,$B$3,데이터!$N:$N,$B$2,데이터!$I:$I,$N36),"")</f>
        <v>1</v>
      </c>
      <c r="P36" s="43">
        <f ca="1">SUMIFS(데이터!$G:$G,데이터!$M:$M,$B$3,데이터!$N:$N,$B$2,데이터!$I:$I,$N36)</f>
        <v>27</v>
      </c>
      <c r="Q36" s="45">
        <f t="shared" ca="1" si="7"/>
        <v>2.9702970297029702E-2</v>
      </c>
      <c r="R36" s="46">
        <f ca="1">SUMIFS(데이터!$G:$G,데이터!$M:$M,$B$3,데이터!$N:$N,$B$2,데이터!$I:$I,$N36,데이터!$L:$L,$R$3)</f>
        <v>27</v>
      </c>
      <c r="S36" s="47">
        <f t="shared" ca="1" si="4"/>
        <v>1</v>
      </c>
      <c r="T36" s="192">
        <f ca="1">SUMIFS(데이터!$G:$G,데이터!$M:$M,$B$3,데이터!$N:$N,$B$2,데이터!$I:$I,$N36,데이터!$L:$L,$T$3)</f>
        <v>0</v>
      </c>
      <c r="U36" s="47">
        <f t="shared" ca="1" si="5"/>
        <v>0</v>
      </c>
    </row>
    <row r="37" spans="1:21" ht="15.75" customHeight="1">
      <c r="A37" s="88"/>
      <c r="B37" s="112"/>
      <c r="C37" s="112"/>
      <c r="D37" s="88"/>
      <c r="E37" s="88" t="str">
        <f ca="1">IFERROR(__xludf.DUMMYFUNCTION("""COMPUTED_VALUE"""),"PCMS_벽걸이1단캘린더")</f>
        <v>PCMS_벽걸이1단캘린더</v>
      </c>
      <c r="F37" s="42">
        <f ca="1">IFERROR(COUNTIFS(데이터!$M:$M,$B$3,데이터!$N:$N,$B$2,데이터!$P:$P,$E37),"")</f>
        <v>5</v>
      </c>
      <c r="G37" s="43">
        <f ca="1">SUMIFS(데이터!$G:$G,데이터!$M:$M,$B$3,데이터!$N:$N,$B$2,데이터!$P:$P,$E37)</f>
        <v>17</v>
      </c>
      <c r="H37" s="45">
        <f t="shared" ca="1" si="6"/>
        <v>1.8701870187018702E-2</v>
      </c>
      <c r="I37" s="189">
        <f ca="1">SUMIFS(데이터!$G:$G,데이터!$M:$M,$B$3,데이터!$N:$N,$B$2,데이터!$P:$P,$E37,데이터!$L:$L,$I$3)</f>
        <v>9</v>
      </c>
      <c r="J37" s="190">
        <f t="shared" ca="1" si="1"/>
        <v>0.52941176470588236</v>
      </c>
      <c r="K37" s="191">
        <f ca="1">SUMIFS(데이터!$G:$G,데이터!$M:$M,$B$3,데이터!$N:$N,$B$2,데이터!$P:$P,$E37,데이터!$L:$L,$K$3)</f>
        <v>8</v>
      </c>
      <c r="L37" s="190">
        <f t="shared" ca="1" si="2"/>
        <v>0.47058823529411764</v>
      </c>
      <c r="N37" s="88" t="str">
        <f ca="1">IFERROR(__xludf.DUMMYFUNCTION("""COMPUTED_VALUE"""),"파스텔감성")</f>
        <v>파스텔감성</v>
      </c>
      <c r="O37" s="42">
        <f ca="1">IFERROR(COUNTIFS(데이터!$M:$M,$B$3,데이터!$N:$N,$B$2,데이터!$I:$I,$N37),"")</f>
        <v>3</v>
      </c>
      <c r="P37" s="43">
        <f ca="1">SUMIFS(데이터!$G:$G,데이터!$M:$M,$B$3,데이터!$N:$N,$B$2,데이터!$I:$I,$N37)</f>
        <v>3</v>
      </c>
      <c r="Q37" s="45">
        <f t="shared" ca="1" si="7"/>
        <v>3.3003300330033004E-3</v>
      </c>
      <c r="R37" s="46">
        <f ca="1">SUMIFS(데이터!$G:$G,데이터!$M:$M,$B$3,데이터!$N:$N,$B$2,데이터!$I:$I,$N37,데이터!$L:$L,$R$3)</f>
        <v>3</v>
      </c>
      <c r="S37" s="47">
        <f t="shared" ca="1" si="4"/>
        <v>1</v>
      </c>
      <c r="T37" s="192">
        <f ca="1">SUMIFS(데이터!$G:$G,데이터!$M:$M,$B$3,데이터!$N:$N,$B$2,데이터!$I:$I,$N37,데이터!$L:$L,$T$3)</f>
        <v>0</v>
      </c>
      <c r="U37" s="47">
        <f t="shared" ca="1" si="5"/>
        <v>0</v>
      </c>
    </row>
    <row r="38" spans="1:21" ht="15.75" customHeight="1">
      <c r="A38" s="88"/>
      <c r="B38" s="112"/>
      <c r="C38" s="112"/>
      <c r="D38" s="88"/>
      <c r="E38" s="88" t="str">
        <f ca="1">IFERROR(__xludf.DUMMYFUNCTION("""COMPUTED_VALUE"""),"PCMS_벽걸이2단캘린더")</f>
        <v>PCMS_벽걸이2단캘린더</v>
      </c>
      <c r="F38" s="42">
        <f ca="1">IFERROR(COUNTIFS(데이터!$M:$M,$B$3,데이터!$N:$N,$B$2,데이터!$P:$P,$E38),"")</f>
        <v>8</v>
      </c>
      <c r="G38" s="43">
        <f ca="1">SUMIFS(데이터!$G:$G,데이터!$M:$M,$B$3,데이터!$N:$N,$B$2,데이터!$P:$P,$E38)</f>
        <v>37</v>
      </c>
      <c r="H38" s="45">
        <f t="shared" ca="1" si="6"/>
        <v>4.0704070407040702E-2</v>
      </c>
      <c r="I38" s="189">
        <f ca="1">SUMIFS(데이터!$G:$G,데이터!$M:$M,$B$3,데이터!$N:$N,$B$2,데이터!$P:$P,$E38,데이터!$L:$L,$I$3)</f>
        <v>37</v>
      </c>
      <c r="J38" s="190">
        <f t="shared" ca="1" si="1"/>
        <v>1</v>
      </c>
      <c r="K38" s="191">
        <f ca="1">SUMIFS(데이터!$G:$G,데이터!$M:$M,$B$3,데이터!$N:$N,$B$2,데이터!$P:$P,$E38,데이터!$L:$L,$K$3)</f>
        <v>0</v>
      </c>
      <c r="L38" s="190">
        <f t="shared" ca="1" si="2"/>
        <v>0</v>
      </c>
      <c r="N38" s="88" t="str">
        <f ca="1">IFERROR(__xludf.DUMMYFUNCTION("""COMPUTED_VALUE"""),"파스텔베이비")</f>
        <v>파스텔베이비</v>
      </c>
      <c r="O38" s="42">
        <f ca="1">IFERROR(COUNTIFS(데이터!$M:$M,$B$3,데이터!$N:$N,$B$2,데이터!$I:$I,$N38),"")</f>
        <v>4</v>
      </c>
      <c r="P38" s="43">
        <f ca="1">SUMIFS(데이터!$G:$G,데이터!$M:$M,$B$3,데이터!$N:$N,$B$2,데이터!$I:$I,$N38)</f>
        <v>4</v>
      </c>
      <c r="Q38" s="45">
        <f t="shared" ca="1" si="7"/>
        <v>4.4004400440044002E-3</v>
      </c>
      <c r="R38" s="46">
        <f ca="1">SUMIFS(데이터!$G:$G,데이터!$M:$M,$B$3,데이터!$N:$N,$B$2,데이터!$I:$I,$N38,데이터!$L:$L,$R$3)</f>
        <v>0</v>
      </c>
      <c r="S38" s="47">
        <f t="shared" ca="1" si="4"/>
        <v>0</v>
      </c>
      <c r="T38" s="192">
        <f ca="1">SUMIFS(데이터!$G:$G,데이터!$M:$M,$B$3,데이터!$N:$N,$B$2,데이터!$I:$I,$N38,데이터!$L:$L,$T$3)</f>
        <v>4</v>
      </c>
      <c r="U38" s="47">
        <f t="shared" ca="1" si="5"/>
        <v>1</v>
      </c>
    </row>
    <row r="39" spans="1:21" ht="15.75" customHeight="1">
      <c r="A39" s="88"/>
      <c r="B39" s="112"/>
      <c r="C39" s="112"/>
      <c r="D39" s="88"/>
      <c r="E39" s="88" t="str">
        <f ca="1">IFERROR(__xludf.DUMMYFUNCTION("""COMPUTED_VALUE"""),"PCMS_빅캘린더")</f>
        <v>PCMS_빅캘린더</v>
      </c>
      <c r="F39" s="42">
        <f ca="1">IFERROR(COUNTIFS(데이터!$M:$M,$B$3,데이터!$N:$N,$B$2,데이터!$P:$P,$E39),"")</f>
        <v>4</v>
      </c>
      <c r="G39" s="43">
        <f ca="1">SUMIFS(데이터!$G:$G,데이터!$M:$M,$B$3,데이터!$N:$N,$B$2,데이터!$P:$P,$E39)</f>
        <v>6</v>
      </c>
      <c r="H39" s="45">
        <f t="shared" ca="1" si="6"/>
        <v>6.6006600660066007E-3</v>
      </c>
      <c r="I39" s="189">
        <f ca="1">SUMIFS(데이터!$G:$G,데이터!$M:$M,$B$3,데이터!$N:$N,$B$2,데이터!$P:$P,$E39,데이터!$L:$L,$I$3)</f>
        <v>6</v>
      </c>
      <c r="J39" s="190">
        <f t="shared" ca="1" si="1"/>
        <v>1</v>
      </c>
      <c r="K39" s="191">
        <f ca="1">SUMIFS(데이터!$G:$G,데이터!$M:$M,$B$3,데이터!$N:$N,$B$2,데이터!$P:$P,$E39,데이터!$L:$L,$K$3)</f>
        <v>0</v>
      </c>
      <c r="L39" s="190">
        <f t="shared" ca="1" si="2"/>
        <v>0</v>
      </c>
      <c r="N39" s="88" t="str">
        <f ca="1">IFERROR(__xludf.DUMMYFUNCTION("""COMPUTED_VALUE"""),"풀프레임")</f>
        <v>풀프레임</v>
      </c>
      <c r="O39" s="42">
        <f ca="1">IFERROR(COUNTIFS(데이터!$M:$M,$B$3,데이터!$N:$N,$B$2,데이터!$I:$I,$N39),"")</f>
        <v>2</v>
      </c>
      <c r="P39" s="43">
        <f ca="1">SUMIFS(데이터!$G:$G,데이터!$M:$M,$B$3,데이터!$N:$N,$B$2,데이터!$I:$I,$N39)</f>
        <v>2</v>
      </c>
      <c r="Q39" s="45">
        <f t="shared" ca="1" si="7"/>
        <v>2.2002200220022001E-3</v>
      </c>
      <c r="R39" s="46">
        <f ca="1">SUMIFS(데이터!$G:$G,데이터!$M:$M,$B$3,데이터!$N:$N,$B$2,데이터!$I:$I,$N39,데이터!$L:$L,$R$3)</f>
        <v>2</v>
      </c>
      <c r="S39" s="47">
        <f t="shared" ca="1" si="4"/>
        <v>1</v>
      </c>
      <c r="T39" s="192">
        <f ca="1">SUMIFS(데이터!$G:$G,데이터!$M:$M,$B$3,데이터!$N:$N,$B$2,데이터!$I:$I,$N39,데이터!$L:$L,$T$3)</f>
        <v>0</v>
      </c>
      <c r="U39" s="47">
        <f t="shared" ca="1" si="5"/>
        <v>0</v>
      </c>
    </row>
    <row r="40" spans="1:21" ht="15.75" customHeight="1">
      <c r="A40" s="88"/>
      <c r="B40" s="112"/>
      <c r="C40" s="112"/>
      <c r="D40" s="88"/>
      <c r="E40" s="88" t="str">
        <f ca="1">IFERROR(__xludf.DUMMYFUNCTION("""COMPUTED_VALUE"""),"PCMS_스탠다드캘린더")</f>
        <v>PCMS_스탠다드캘린더</v>
      </c>
      <c r="F40" s="42">
        <f ca="1">IFERROR(COUNTIFS(데이터!$M:$M,$B$3,데이터!$N:$N,$B$2,데이터!$P:$P,$E40),"")</f>
        <v>10</v>
      </c>
      <c r="G40" s="43">
        <f ca="1">SUMIFS(데이터!$G:$G,데이터!$M:$M,$B$3,데이터!$N:$N,$B$2,데이터!$P:$P,$E40)</f>
        <v>382</v>
      </c>
      <c r="H40" s="45">
        <f t="shared" ca="1" si="6"/>
        <v>0.42024202420242024</v>
      </c>
      <c r="I40" s="189">
        <f ca="1">SUMIFS(데이터!$G:$G,데이터!$M:$M,$B$3,데이터!$N:$N,$B$2,데이터!$P:$P,$E40,데이터!$L:$L,$I$3)</f>
        <v>355</v>
      </c>
      <c r="J40" s="190">
        <f t="shared" ca="1" si="1"/>
        <v>0.9293193717277487</v>
      </c>
      <c r="K40" s="191">
        <f ca="1">SUMIFS(데이터!$G:$G,데이터!$M:$M,$B$3,데이터!$N:$N,$B$2,데이터!$P:$P,$E40,데이터!$L:$L,$K$3)</f>
        <v>27</v>
      </c>
      <c r="L40" s="190">
        <f t="shared" ca="1" si="2"/>
        <v>7.0680628272251314E-2</v>
      </c>
      <c r="N40" s="88" t="str">
        <f ca="1">IFERROR(__xludf.DUMMYFUNCTION("""COMPUTED_VALUE"""),"하프")</f>
        <v>하프</v>
      </c>
      <c r="O40" s="42">
        <f ca="1">IFERROR(COUNTIFS(데이터!$M:$M,$B$3,데이터!$N:$N,$B$2,데이터!$I:$I,$N40),"")</f>
        <v>3</v>
      </c>
      <c r="P40" s="43">
        <f ca="1">SUMIFS(데이터!$G:$G,데이터!$M:$M,$B$3,데이터!$N:$N,$B$2,데이터!$I:$I,$N40)</f>
        <v>3</v>
      </c>
      <c r="Q40" s="45">
        <f t="shared" ca="1" si="7"/>
        <v>3.3003300330033004E-3</v>
      </c>
      <c r="R40" s="46">
        <f ca="1">SUMIFS(데이터!$G:$G,데이터!$M:$M,$B$3,데이터!$N:$N,$B$2,데이터!$I:$I,$N40,데이터!$L:$L,$R$3)</f>
        <v>3</v>
      </c>
      <c r="S40" s="47">
        <f t="shared" ca="1" si="4"/>
        <v>1</v>
      </c>
      <c r="T40" s="192">
        <f ca="1">SUMIFS(데이터!$G:$G,데이터!$M:$M,$B$3,데이터!$N:$N,$B$2,데이터!$I:$I,$N40,데이터!$L:$L,$T$3)</f>
        <v>0</v>
      </c>
      <c r="U40" s="47">
        <f t="shared" ca="1" si="5"/>
        <v>0</v>
      </c>
    </row>
    <row r="41" spans="1:21" ht="15.75" customHeight="1">
      <c r="A41" s="88"/>
      <c r="B41" s="112"/>
      <c r="C41" s="112"/>
      <c r="D41" s="88"/>
      <c r="E41" s="88" t="str">
        <f ca="1">IFERROR(__xludf.DUMMYFUNCTION("""COMPUTED_VALUE"""),"PCMS_엽서 100")</f>
        <v>PCMS_엽서 100</v>
      </c>
      <c r="F41" s="42">
        <f ca="1">IFERROR(COUNTIFS(데이터!$M:$M,$B$3,데이터!$N:$N,$B$2,데이터!$P:$P,$E41),"")</f>
        <v>6</v>
      </c>
      <c r="G41" s="43">
        <f ca="1">SUMIFS(데이터!$G:$G,데이터!$M:$M,$B$3,데이터!$N:$N,$B$2,데이터!$P:$P,$E41)</f>
        <v>6</v>
      </c>
      <c r="H41" s="45">
        <f t="shared" ca="1" si="6"/>
        <v>6.6006600660066007E-3</v>
      </c>
      <c r="I41" s="189">
        <f ca="1">SUMIFS(데이터!$G:$G,데이터!$M:$M,$B$3,데이터!$N:$N,$B$2,데이터!$P:$P,$E41,데이터!$L:$L,$I$3)</f>
        <v>6</v>
      </c>
      <c r="J41" s="190">
        <f t="shared" ca="1" si="1"/>
        <v>1</v>
      </c>
      <c r="K41" s="191">
        <f ca="1">SUMIFS(데이터!$G:$G,데이터!$M:$M,$B$3,데이터!$N:$N,$B$2,데이터!$P:$P,$E41,데이터!$L:$L,$K$3)</f>
        <v>0</v>
      </c>
      <c r="L41" s="190">
        <f t="shared" ca="1" si="2"/>
        <v>0</v>
      </c>
      <c r="N41" s="88" t="str">
        <f ca="1">IFERROR(__xludf.DUMMYFUNCTION("""COMPUTED_VALUE"""),"해피타임")</f>
        <v>해피타임</v>
      </c>
      <c r="O41" s="42">
        <f ca="1">IFERROR(COUNTIFS(데이터!$M:$M,$B$3,데이터!$N:$N,$B$2,데이터!$I:$I,$N41),"")</f>
        <v>1</v>
      </c>
      <c r="P41" s="43">
        <f ca="1">SUMIFS(데이터!$G:$G,데이터!$M:$M,$B$3,데이터!$N:$N,$B$2,데이터!$I:$I,$N41)</f>
        <v>1</v>
      </c>
      <c r="Q41" s="45">
        <f t="shared" ca="1" si="7"/>
        <v>1.1001100110011001E-3</v>
      </c>
      <c r="R41" s="46">
        <f ca="1">SUMIFS(데이터!$G:$G,데이터!$M:$M,$B$3,데이터!$N:$N,$B$2,데이터!$I:$I,$N41,데이터!$L:$L,$R$3)</f>
        <v>1</v>
      </c>
      <c r="S41" s="47">
        <f t="shared" ca="1" si="4"/>
        <v>1</v>
      </c>
      <c r="T41" s="192">
        <f ca="1">SUMIFS(데이터!$G:$G,데이터!$M:$M,$B$3,데이터!$N:$N,$B$2,데이터!$I:$I,$N41,데이터!$L:$L,$T$3)</f>
        <v>0</v>
      </c>
      <c r="U41" s="47">
        <f t="shared" ca="1" si="5"/>
        <v>0</v>
      </c>
    </row>
    <row r="42" spans="1:21" ht="15.75" customHeight="1">
      <c r="A42" s="88"/>
      <c r="B42" s="112"/>
      <c r="C42" s="112"/>
      <c r="D42" s="88"/>
      <c r="E42" s="88" t="str">
        <f ca="1">IFERROR(__xludf.DUMMYFUNCTION("""COMPUTED_VALUE"""),"PCMS_포스터 210 (무광)")</f>
        <v>PCMS_포스터 210 (무광)</v>
      </c>
      <c r="F42" s="42">
        <f ca="1">IFERROR(COUNTIFS(데이터!$M:$M,$B$3,데이터!$N:$N,$B$2,데이터!$P:$P,$E42),"")</f>
        <v>2</v>
      </c>
      <c r="G42" s="43">
        <f ca="1">SUMIFS(데이터!$G:$G,데이터!$M:$M,$B$3,데이터!$N:$N,$B$2,데이터!$P:$P,$E42)</f>
        <v>2</v>
      </c>
      <c r="H42" s="45">
        <f t="shared" ca="1" si="6"/>
        <v>2.2002200220022001E-3</v>
      </c>
      <c r="I42" s="189">
        <f ca="1">SUMIFS(데이터!$G:$G,데이터!$M:$M,$B$3,데이터!$N:$N,$B$2,데이터!$P:$P,$E42,데이터!$L:$L,$I$3)</f>
        <v>1</v>
      </c>
      <c r="J42" s="190">
        <f t="shared" ca="1" si="1"/>
        <v>0.5</v>
      </c>
      <c r="K42" s="191">
        <f ca="1">SUMIFS(데이터!$G:$G,데이터!$M:$M,$B$3,데이터!$N:$N,$B$2,데이터!$P:$P,$E42,데이터!$L:$L,$K$3)</f>
        <v>1</v>
      </c>
      <c r="L42" s="190">
        <f t="shared" ca="1" si="2"/>
        <v>0.5</v>
      </c>
      <c r="N42" s="88" t="str">
        <f ca="1">IFERROR(__xludf.DUMMYFUNCTION("""COMPUTED_VALUE"""),"해피투게더")</f>
        <v>해피투게더</v>
      </c>
      <c r="O42" s="42">
        <f ca="1">IFERROR(COUNTIFS(데이터!$M:$M,$B$3,데이터!$N:$N,$B$2,데이터!$I:$I,$N42),"")</f>
        <v>4</v>
      </c>
      <c r="P42" s="43">
        <f ca="1">SUMIFS(데이터!$G:$G,데이터!$M:$M,$B$3,데이터!$N:$N,$B$2,데이터!$I:$I,$N42)</f>
        <v>23</v>
      </c>
      <c r="Q42" s="45">
        <f t="shared" ca="1" si="7"/>
        <v>2.5302530253025302E-2</v>
      </c>
      <c r="R42" s="46">
        <f ca="1">SUMIFS(데이터!$G:$G,데이터!$M:$M,$B$3,데이터!$N:$N,$B$2,데이터!$I:$I,$N42,데이터!$L:$L,$R$3)</f>
        <v>23</v>
      </c>
      <c r="S42" s="47">
        <f t="shared" ca="1" si="4"/>
        <v>1</v>
      </c>
      <c r="T42" s="192">
        <f ca="1">SUMIFS(데이터!$G:$G,데이터!$M:$M,$B$3,데이터!$N:$N,$B$2,데이터!$I:$I,$N42,데이터!$L:$L,$T$3)</f>
        <v>0</v>
      </c>
      <c r="U42" s="47">
        <f t="shared" ca="1" si="5"/>
        <v>0</v>
      </c>
    </row>
    <row r="43" spans="1:21" ht="15.75" customHeight="1">
      <c r="A43" s="88"/>
      <c r="B43" s="112"/>
      <c r="C43" s="112"/>
      <c r="D43" s="88"/>
      <c r="E43" s="88" t="str">
        <f ca="1">IFERROR(__xludf.DUMMYFUNCTION("""COMPUTED_VALUE"""),"PCMS_포스터 297 (무광)")</f>
        <v>PCMS_포스터 297 (무광)</v>
      </c>
      <c r="F43" s="42">
        <f ca="1">IFERROR(COUNTIFS(데이터!$M:$M,$B$3,데이터!$N:$N,$B$2,데이터!$P:$P,$E43),"")</f>
        <v>2</v>
      </c>
      <c r="G43" s="43">
        <f ca="1">SUMIFS(데이터!$G:$G,데이터!$M:$M,$B$3,데이터!$N:$N,$B$2,데이터!$P:$P,$E43)</f>
        <v>2</v>
      </c>
      <c r="H43" s="45">
        <f t="shared" ca="1" si="6"/>
        <v>2.2002200220022001E-3</v>
      </c>
      <c r="I43" s="189">
        <f ca="1">SUMIFS(데이터!$G:$G,데이터!$M:$M,$B$3,데이터!$N:$N,$B$2,데이터!$P:$P,$E43,데이터!$L:$L,$I$3)</f>
        <v>1</v>
      </c>
      <c r="J43" s="190">
        <f t="shared" ca="1" si="1"/>
        <v>0.5</v>
      </c>
      <c r="K43" s="191">
        <f ca="1">SUMIFS(데이터!$G:$G,데이터!$M:$M,$B$3,데이터!$N:$N,$B$2,데이터!$P:$P,$E43,데이터!$L:$L,$K$3)</f>
        <v>1</v>
      </c>
      <c r="L43" s="190">
        <f t="shared" ca="1" si="2"/>
        <v>0.5</v>
      </c>
      <c r="N43" s="88" t="str">
        <f ca="1">IFERROR(__xludf.DUMMYFUNCTION("""COMPUTED_VALUE"""),"해피트립")</f>
        <v>해피트립</v>
      </c>
      <c r="O43" s="42">
        <f ca="1">IFERROR(COUNTIFS(데이터!$M:$M,$B$3,데이터!$N:$N,$B$2,데이터!$I:$I,$N43),"")</f>
        <v>1</v>
      </c>
      <c r="P43" s="43">
        <f ca="1">SUMIFS(데이터!$G:$G,데이터!$M:$M,$B$3,데이터!$N:$N,$B$2,데이터!$I:$I,$N43)</f>
        <v>1</v>
      </c>
      <c r="Q43" s="45">
        <f t="shared" ca="1" si="7"/>
        <v>1.1001100110011001E-3</v>
      </c>
      <c r="R43" s="46">
        <f ca="1">SUMIFS(데이터!$G:$G,데이터!$M:$M,$B$3,데이터!$N:$N,$B$2,데이터!$I:$I,$N43,데이터!$L:$L,$R$3)</f>
        <v>1</v>
      </c>
      <c r="S43" s="47">
        <f t="shared" ca="1" si="4"/>
        <v>1</v>
      </c>
      <c r="T43" s="192">
        <f ca="1">SUMIFS(데이터!$G:$G,데이터!$M:$M,$B$3,데이터!$N:$N,$B$2,데이터!$I:$I,$N43,데이터!$L:$L,$T$3)</f>
        <v>0</v>
      </c>
      <c r="U43" s="47">
        <f t="shared" ca="1" si="5"/>
        <v>0</v>
      </c>
    </row>
    <row r="44" spans="1:21" ht="15.75" customHeight="1">
      <c r="A44" s="88"/>
      <c r="B44" s="112"/>
      <c r="C44" s="112"/>
      <c r="D44" s="88"/>
      <c r="E44" s="88"/>
      <c r="F44" s="42">
        <f>IFERROR(COUNTIFS(데이터!$M:$M,$B$3,데이터!$N:$N,$B$2,데이터!$P:$P,$E44),"")</f>
        <v>0</v>
      </c>
      <c r="G44" s="43">
        <f>SUMIFS(데이터!$G:$G,데이터!$M:$M,$B$3,데이터!$N:$N,$B$2,데이터!$P:$P,$E44)</f>
        <v>0</v>
      </c>
      <c r="H44" s="45">
        <f t="shared" ca="1" si="6"/>
        <v>0</v>
      </c>
      <c r="I44" s="189">
        <f>SUMIFS(데이터!$G:$G,데이터!$M:$M,$B$3,데이터!$N:$N,$B$2,데이터!$P:$P,$E44,데이터!$L:$L,$I$3)</f>
        <v>0</v>
      </c>
      <c r="J44" s="190" t="str">
        <f t="shared" si="1"/>
        <v/>
      </c>
      <c r="K44" s="191">
        <f>SUMIFS(데이터!$G:$G,데이터!$M:$M,$B$3,데이터!$N:$N,$B$2,데이터!$P:$P,$E44,데이터!$L:$L,$K$3)</f>
        <v>0</v>
      </c>
      <c r="L44" s="190" t="str">
        <f t="shared" si="2"/>
        <v/>
      </c>
      <c r="N44" s="88" t="str">
        <f ca="1">IFERROR(__xludf.DUMMYFUNCTION("""COMPUTED_VALUE"""),"OFFICE DAYS")</f>
        <v>OFFICE DAYS</v>
      </c>
      <c r="O44" s="42">
        <f ca="1">IFERROR(COUNTIFS(데이터!$M:$M,$B$3,데이터!$N:$N,$B$2,데이터!$I:$I,$N44),"")</f>
        <v>1</v>
      </c>
      <c r="P44" s="43">
        <f ca="1">SUMIFS(데이터!$G:$G,데이터!$M:$M,$B$3,데이터!$N:$N,$B$2,데이터!$I:$I,$N44)</f>
        <v>60</v>
      </c>
      <c r="Q44" s="45">
        <f t="shared" ca="1" si="7"/>
        <v>6.6006600660066E-2</v>
      </c>
      <c r="R44" s="46">
        <f ca="1">SUMIFS(데이터!$G:$G,데이터!$M:$M,$B$3,데이터!$N:$N,$B$2,데이터!$I:$I,$N44,데이터!$L:$L,$R$3)</f>
        <v>60</v>
      </c>
      <c r="S44" s="47">
        <f t="shared" ca="1" si="4"/>
        <v>1</v>
      </c>
      <c r="T44" s="192">
        <f ca="1">SUMIFS(데이터!$G:$G,데이터!$M:$M,$B$3,데이터!$N:$N,$B$2,데이터!$I:$I,$N44,데이터!$L:$L,$T$3)</f>
        <v>0</v>
      </c>
      <c r="U44" s="47">
        <f t="shared" ca="1" si="5"/>
        <v>0</v>
      </c>
    </row>
    <row r="45" spans="1:21" ht="15.75" customHeight="1">
      <c r="A45" s="88"/>
      <c r="B45" s="112"/>
      <c r="C45" s="112"/>
      <c r="D45" s="88"/>
      <c r="E45" s="88"/>
      <c r="F45" s="42">
        <f>IFERROR(COUNTIFS(데이터!$M:$M,$B$3,데이터!$N:$N,$B$2,데이터!$P:$P,$E45),"")</f>
        <v>0</v>
      </c>
      <c r="G45" s="43">
        <f>SUMIFS(데이터!$G:$G,데이터!$M:$M,$B$3,데이터!$N:$N,$B$2,데이터!$P:$P,$E45)</f>
        <v>0</v>
      </c>
      <c r="H45" s="45">
        <f t="shared" ca="1" si="6"/>
        <v>0</v>
      </c>
      <c r="I45" s="189">
        <f>SUMIFS(데이터!$G:$G,데이터!$M:$M,$B$3,데이터!$N:$N,$B$2,데이터!$P:$P,$E45,데이터!$L:$L,$I$3)</f>
        <v>0</v>
      </c>
      <c r="J45" s="190" t="str">
        <f t="shared" si="1"/>
        <v/>
      </c>
      <c r="K45" s="191">
        <f>SUMIFS(데이터!$G:$G,데이터!$M:$M,$B$3,데이터!$N:$N,$B$2,데이터!$P:$P,$E45,데이터!$L:$L,$K$3)</f>
        <v>0</v>
      </c>
      <c r="L45" s="190" t="str">
        <f t="shared" si="2"/>
        <v/>
      </c>
      <c r="N45" s="88"/>
      <c r="O45" s="42">
        <f>IFERROR(COUNTIFS(데이터!$M:$M,$B$3,데이터!$N:$N,$B$2,데이터!$I:$I,$N45),"")</f>
        <v>0</v>
      </c>
      <c r="P45" s="43">
        <f>SUMIFS(데이터!$G:$G,데이터!$M:$M,$B$3,데이터!$N:$N,$B$2,데이터!$I:$I,$N45)</f>
        <v>0</v>
      </c>
      <c r="Q45" s="45">
        <f t="shared" ca="1" si="7"/>
        <v>0</v>
      </c>
      <c r="R45" s="46">
        <f>SUMIFS(데이터!$G:$G,데이터!$M:$M,$B$3,데이터!$N:$N,$B$2,데이터!$I:$I,$N45,데이터!$L:$L,$R$3)</f>
        <v>0</v>
      </c>
      <c r="S45" s="47" t="str">
        <f t="shared" si="4"/>
        <v/>
      </c>
      <c r="T45" s="192">
        <f>SUMIFS(데이터!$G:$G,데이터!$M:$M,$B$3,데이터!$N:$N,$B$2,데이터!$I:$I,$N45,데이터!$L:$L,$T$3)</f>
        <v>0</v>
      </c>
      <c r="U45" s="47" t="str">
        <f t="shared" si="5"/>
        <v/>
      </c>
    </row>
    <row r="46" spans="1:21" ht="15.75" customHeight="1">
      <c r="A46" s="88"/>
      <c r="B46" s="112"/>
      <c r="C46" s="112"/>
      <c r="D46" s="88"/>
      <c r="E46" s="88"/>
      <c r="F46" s="42">
        <f>IFERROR(COUNTIFS(데이터!$M:$M,$B$3,데이터!$N:$N,$B$2,데이터!$P:$P,$E46),"")</f>
        <v>0</v>
      </c>
      <c r="G46" s="43">
        <f>SUMIFS(데이터!$G:$G,데이터!$M:$M,$B$3,데이터!$N:$N,$B$2,데이터!$P:$P,$E46)</f>
        <v>0</v>
      </c>
      <c r="H46" s="45">
        <f t="shared" ca="1" si="6"/>
        <v>0</v>
      </c>
      <c r="I46" s="189">
        <f>SUMIFS(데이터!$G:$G,데이터!$M:$M,$B$3,데이터!$N:$N,$B$2,데이터!$P:$P,$E46,데이터!$L:$L,$I$3)</f>
        <v>0</v>
      </c>
      <c r="J46" s="190" t="str">
        <f t="shared" si="1"/>
        <v/>
      </c>
      <c r="K46" s="191">
        <f>SUMIFS(데이터!$G:$G,데이터!$M:$M,$B$3,데이터!$N:$N,$B$2,데이터!$P:$P,$E46,데이터!$L:$L,$K$3)</f>
        <v>0</v>
      </c>
      <c r="L46" s="190" t="str">
        <f t="shared" si="2"/>
        <v/>
      </c>
      <c r="N46" s="88"/>
      <c r="O46" s="42">
        <f>IFERROR(COUNTIFS(데이터!$M:$M,$B$3,데이터!$N:$N,$B$2,데이터!$I:$I,$N46),"")</f>
        <v>0</v>
      </c>
      <c r="P46" s="43">
        <f>SUMIFS(데이터!$G:$G,데이터!$M:$M,$B$3,데이터!$N:$N,$B$2,데이터!$I:$I,$N46)</f>
        <v>0</v>
      </c>
      <c r="Q46" s="45">
        <f t="shared" ca="1" si="7"/>
        <v>0</v>
      </c>
      <c r="R46" s="46">
        <f>SUMIFS(데이터!$G:$G,데이터!$M:$M,$B$3,데이터!$N:$N,$B$2,데이터!$I:$I,$N46,데이터!$L:$L,$R$3)</f>
        <v>0</v>
      </c>
      <c r="S46" s="47" t="str">
        <f t="shared" si="4"/>
        <v/>
      </c>
      <c r="T46" s="192">
        <f>SUMIFS(데이터!$G:$G,데이터!$M:$M,$B$3,데이터!$N:$N,$B$2,데이터!$I:$I,$N46,데이터!$L:$L,$T$3)</f>
        <v>0</v>
      </c>
      <c r="U46" s="47" t="str">
        <f t="shared" si="5"/>
        <v/>
      </c>
    </row>
    <row r="47" spans="1:21" ht="15.75" customHeight="1">
      <c r="A47" s="88"/>
      <c r="B47" s="112"/>
      <c r="C47" s="112"/>
      <c r="D47" s="88"/>
      <c r="E47" s="88"/>
      <c r="F47" s="42">
        <f>IFERROR(COUNTIFS(데이터!$M:$M,$B$3,데이터!$N:$N,$B$2,데이터!$P:$P,$E47),"")</f>
        <v>0</v>
      </c>
      <c r="G47" s="43">
        <f>SUMIFS(데이터!$G:$G,데이터!$M:$M,$B$3,데이터!$N:$N,$B$2,데이터!$P:$P,$E47)</f>
        <v>0</v>
      </c>
      <c r="H47" s="45">
        <f t="shared" ca="1" si="6"/>
        <v>0</v>
      </c>
      <c r="I47" s="189">
        <f>SUMIFS(데이터!$G:$G,데이터!$M:$M,$B$3,데이터!$N:$N,$B$2,데이터!$P:$P,$E47,데이터!$L:$L,$I$3)</f>
        <v>0</v>
      </c>
      <c r="J47" s="190" t="str">
        <f t="shared" si="1"/>
        <v/>
      </c>
      <c r="K47" s="191">
        <f>SUMIFS(데이터!$G:$G,데이터!$M:$M,$B$3,데이터!$N:$N,$B$2,데이터!$P:$P,$E47,데이터!$L:$L,$K$3)</f>
        <v>0</v>
      </c>
      <c r="L47" s="190" t="str">
        <f t="shared" si="2"/>
        <v/>
      </c>
      <c r="N47" s="88"/>
      <c r="O47" s="42">
        <f>IFERROR(COUNTIFS(데이터!$M:$M,$B$3,데이터!$N:$N,$B$2,데이터!$I:$I,$N47),"")</f>
        <v>0</v>
      </c>
      <c r="P47" s="43">
        <f>SUMIFS(데이터!$G:$G,데이터!$M:$M,$B$3,데이터!$N:$N,$B$2,데이터!$I:$I,$N47)</f>
        <v>0</v>
      </c>
      <c r="Q47" s="45">
        <f t="shared" ca="1" si="7"/>
        <v>0</v>
      </c>
      <c r="R47" s="46">
        <f>SUMIFS(데이터!$G:$G,데이터!$M:$M,$B$3,데이터!$N:$N,$B$2,데이터!$I:$I,$N47,데이터!$L:$L,$R$3)</f>
        <v>0</v>
      </c>
      <c r="S47" s="47" t="str">
        <f t="shared" si="4"/>
        <v/>
      </c>
      <c r="T47" s="192">
        <f>SUMIFS(데이터!$G:$G,데이터!$M:$M,$B$3,데이터!$N:$N,$B$2,데이터!$I:$I,$N47,데이터!$L:$L,$T$3)</f>
        <v>0</v>
      </c>
      <c r="U47" s="47" t="str">
        <f t="shared" si="5"/>
        <v/>
      </c>
    </row>
    <row r="48" spans="1:21" ht="15.75" customHeight="1">
      <c r="A48" s="88"/>
      <c r="B48" s="112"/>
      <c r="C48" s="112"/>
      <c r="D48" s="88"/>
      <c r="E48" s="88"/>
      <c r="F48" s="42">
        <f>IFERROR(COUNTIFS(데이터!$M:$M,$B$3,데이터!$N:$N,$B$2,데이터!$P:$P,$E48),"")</f>
        <v>0</v>
      </c>
      <c r="G48" s="43">
        <f>SUMIFS(데이터!$G:$G,데이터!$M:$M,$B$3,데이터!$N:$N,$B$2,데이터!$P:$P,$E48)</f>
        <v>0</v>
      </c>
      <c r="H48" s="45">
        <f t="shared" ca="1" si="6"/>
        <v>0</v>
      </c>
      <c r="I48" s="189">
        <f>SUMIFS(데이터!$G:$G,데이터!$M:$M,$B$3,데이터!$N:$N,$B$2,데이터!$P:$P,$E48,데이터!$L:$L,$I$3)</f>
        <v>0</v>
      </c>
      <c r="J48" s="190" t="str">
        <f t="shared" si="1"/>
        <v/>
      </c>
      <c r="K48" s="191">
        <f>SUMIFS(데이터!$G:$G,데이터!$M:$M,$B$3,데이터!$N:$N,$B$2,데이터!$P:$P,$E48,데이터!$L:$L,$K$3)</f>
        <v>0</v>
      </c>
      <c r="L48" s="190" t="str">
        <f t="shared" si="2"/>
        <v/>
      </c>
      <c r="N48" s="88"/>
      <c r="O48" s="42">
        <f>IFERROR(COUNTIFS(데이터!$M:$M,$B$3,데이터!$N:$N,$B$2,데이터!$I:$I,$N48),"")</f>
        <v>0</v>
      </c>
      <c r="P48" s="43">
        <f>SUMIFS(데이터!$G:$G,데이터!$M:$M,$B$3,데이터!$N:$N,$B$2,데이터!$I:$I,$N48)</f>
        <v>0</v>
      </c>
      <c r="Q48" s="45">
        <f t="shared" ca="1" si="7"/>
        <v>0</v>
      </c>
      <c r="R48" s="46">
        <f>SUMIFS(데이터!$G:$G,데이터!$M:$M,$B$3,데이터!$N:$N,$B$2,데이터!$I:$I,$N48,데이터!$L:$L,$R$3)</f>
        <v>0</v>
      </c>
      <c r="S48" s="47" t="str">
        <f t="shared" si="4"/>
        <v/>
      </c>
      <c r="T48" s="192">
        <f>SUMIFS(데이터!$G:$G,데이터!$M:$M,$B$3,데이터!$N:$N,$B$2,데이터!$I:$I,$N48,데이터!$L:$L,$T$3)</f>
        <v>0</v>
      </c>
      <c r="U48" s="47" t="str">
        <f t="shared" si="5"/>
        <v/>
      </c>
    </row>
    <row r="49" spans="1:21" ht="15.75" customHeight="1">
      <c r="A49" s="88"/>
      <c r="B49" s="112"/>
      <c r="C49" s="112"/>
      <c r="D49" s="88"/>
      <c r="E49" s="88"/>
      <c r="F49" s="42">
        <f>IFERROR(COUNTIFS(데이터!$M:$M,$B$3,데이터!$N:$N,$B$2,데이터!$P:$P,$E49),"")</f>
        <v>0</v>
      </c>
      <c r="G49" s="43">
        <f>SUMIFS(데이터!$G:$G,데이터!$M:$M,$B$3,데이터!$N:$N,$B$2,데이터!$P:$P,$E49)</f>
        <v>0</v>
      </c>
      <c r="H49" s="45">
        <f t="shared" ca="1" si="6"/>
        <v>0</v>
      </c>
      <c r="I49" s="189">
        <f>SUMIFS(데이터!$G:$G,데이터!$M:$M,$B$3,데이터!$N:$N,$B$2,데이터!$P:$P,$E49,데이터!$L:$L,$I$3)</f>
        <v>0</v>
      </c>
      <c r="J49" s="190" t="str">
        <f t="shared" si="1"/>
        <v/>
      </c>
      <c r="K49" s="191">
        <f>SUMIFS(데이터!$G:$G,데이터!$M:$M,$B$3,데이터!$N:$N,$B$2,데이터!$P:$P,$E49,데이터!$L:$L,$K$3)</f>
        <v>0</v>
      </c>
      <c r="L49" s="190" t="str">
        <f t="shared" si="2"/>
        <v/>
      </c>
      <c r="N49" s="88"/>
      <c r="O49" s="42">
        <f>IFERROR(COUNTIFS(데이터!$M:$M,$B$3,데이터!$N:$N,$B$2,데이터!$I:$I,$N49),"")</f>
        <v>0</v>
      </c>
      <c r="P49" s="43">
        <f>SUMIFS(데이터!$G:$G,데이터!$M:$M,$B$3,데이터!$N:$N,$B$2,데이터!$I:$I,$N49)</f>
        <v>0</v>
      </c>
      <c r="Q49" s="45">
        <f t="shared" ca="1" si="7"/>
        <v>0</v>
      </c>
      <c r="R49" s="46">
        <f>SUMIFS(데이터!$G:$G,데이터!$M:$M,$B$3,데이터!$N:$N,$B$2,데이터!$I:$I,$N49,데이터!$L:$L,$R$3)</f>
        <v>0</v>
      </c>
      <c r="S49" s="47" t="str">
        <f t="shared" si="4"/>
        <v/>
      </c>
      <c r="T49" s="192">
        <f>SUMIFS(데이터!$G:$G,데이터!$M:$M,$B$3,데이터!$N:$N,$B$2,데이터!$I:$I,$N49,데이터!$L:$L,$T$3)</f>
        <v>0</v>
      </c>
      <c r="U49" s="47" t="str">
        <f t="shared" si="5"/>
        <v/>
      </c>
    </row>
    <row r="50" spans="1:21" ht="15.75" customHeight="1">
      <c r="A50" s="88"/>
      <c r="B50" s="112"/>
      <c r="C50" s="112"/>
      <c r="D50" s="88"/>
      <c r="E50" s="88"/>
      <c r="F50" s="42">
        <f>IFERROR(COUNTIFS(데이터!$M:$M,$B$3,데이터!$N:$N,$B$2,데이터!$P:$P,$E50),"")</f>
        <v>0</v>
      </c>
      <c r="G50" s="43">
        <f>SUMIFS(데이터!$G:$G,데이터!$M:$M,$B$3,데이터!$N:$N,$B$2,데이터!$P:$P,$E50)</f>
        <v>0</v>
      </c>
      <c r="H50" s="45">
        <f t="shared" ca="1" si="6"/>
        <v>0</v>
      </c>
      <c r="I50" s="189">
        <f>SUMIFS(데이터!$G:$G,데이터!$M:$M,$B$3,데이터!$N:$N,$B$2,데이터!$P:$P,$E50,데이터!$L:$L,$I$3)</f>
        <v>0</v>
      </c>
      <c r="J50" s="190" t="str">
        <f t="shared" si="1"/>
        <v/>
      </c>
      <c r="K50" s="191">
        <f>SUMIFS(데이터!$G:$G,데이터!$M:$M,$B$3,데이터!$N:$N,$B$2,데이터!$P:$P,$E50,데이터!$L:$L,$K$3)</f>
        <v>0</v>
      </c>
      <c r="L50" s="190" t="str">
        <f t="shared" si="2"/>
        <v/>
      </c>
      <c r="N50" s="88"/>
      <c r="O50" s="42">
        <f>IFERROR(COUNTIFS(데이터!$M:$M,$B$3,데이터!$N:$N,$B$2,데이터!$I:$I,$N50),"")</f>
        <v>0</v>
      </c>
      <c r="P50" s="43">
        <f>SUMIFS(데이터!$G:$G,데이터!$M:$M,$B$3,데이터!$N:$N,$B$2,데이터!$I:$I,$N50)</f>
        <v>0</v>
      </c>
      <c r="Q50" s="45">
        <f t="shared" ca="1" si="7"/>
        <v>0</v>
      </c>
      <c r="R50" s="46">
        <f>SUMIFS(데이터!$G:$G,데이터!$M:$M,$B$3,데이터!$N:$N,$B$2,데이터!$I:$I,$N50,데이터!$L:$L,$R$3)</f>
        <v>0</v>
      </c>
      <c r="S50" s="47" t="str">
        <f t="shared" si="4"/>
        <v/>
      </c>
      <c r="T50" s="192">
        <f>SUMIFS(데이터!$G:$G,데이터!$M:$M,$B$3,데이터!$N:$N,$B$2,데이터!$I:$I,$N50,데이터!$L:$L,$T$3)</f>
        <v>0</v>
      </c>
      <c r="U50" s="47" t="str">
        <f t="shared" si="5"/>
        <v/>
      </c>
    </row>
    <row r="51" spans="1:21" ht="15.75" customHeight="1">
      <c r="A51" s="88"/>
      <c r="B51" s="112"/>
      <c r="C51" s="112"/>
      <c r="D51" s="88"/>
      <c r="E51" s="88"/>
      <c r="F51" s="42">
        <f>IFERROR(COUNTIFS(데이터!$M:$M,$B$3,데이터!$N:$N,$B$2,데이터!$P:$P,$E51),"")</f>
        <v>0</v>
      </c>
      <c r="G51" s="43">
        <f>SUMIFS(데이터!$G:$G,데이터!$M:$M,$B$3,데이터!$N:$N,$B$2,데이터!$P:$P,$E51)</f>
        <v>0</v>
      </c>
      <c r="H51" s="45">
        <f t="shared" ca="1" si="6"/>
        <v>0</v>
      </c>
      <c r="I51" s="189">
        <f>SUMIFS(데이터!$G:$G,데이터!$M:$M,$B$3,데이터!$N:$N,$B$2,데이터!$P:$P,$E51,데이터!$L:$L,$I$3)</f>
        <v>0</v>
      </c>
      <c r="J51" s="190" t="str">
        <f t="shared" si="1"/>
        <v/>
      </c>
      <c r="K51" s="191">
        <f>SUMIFS(데이터!$G:$G,데이터!$M:$M,$B$3,데이터!$N:$N,$B$2,데이터!$P:$P,$E51,데이터!$L:$L,$K$3)</f>
        <v>0</v>
      </c>
      <c r="L51" s="190" t="str">
        <f t="shared" si="2"/>
        <v/>
      </c>
      <c r="N51" s="88"/>
      <c r="O51" s="42">
        <f>IFERROR(COUNTIFS(데이터!$M:$M,$B$3,데이터!$N:$N,$B$2,데이터!$I:$I,$N51),"")</f>
        <v>0</v>
      </c>
      <c r="P51" s="43">
        <f>SUMIFS(데이터!$G:$G,데이터!$M:$M,$B$3,데이터!$N:$N,$B$2,데이터!$I:$I,$N51)</f>
        <v>0</v>
      </c>
      <c r="Q51" s="45">
        <f t="shared" ca="1" si="7"/>
        <v>0</v>
      </c>
      <c r="R51" s="46">
        <f>SUMIFS(데이터!$G:$G,데이터!$M:$M,$B$3,데이터!$N:$N,$B$2,데이터!$I:$I,$N51,데이터!$L:$L,$R$3)</f>
        <v>0</v>
      </c>
      <c r="S51" s="47" t="str">
        <f t="shared" si="4"/>
        <v/>
      </c>
      <c r="T51" s="192">
        <f>SUMIFS(데이터!$G:$G,데이터!$M:$M,$B$3,데이터!$N:$N,$B$2,데이터!$I:$I,$N51,데이터!$L:$L,$T$3)</f>
        <v>0</v>
      </c>
      <c r="U51" s="47" t="str">
        <f t="shared" si="5"/>
        <v/>
      </c>
    </row>
    <row r="52" spans="1:21" ht="15.75" customHeight="1">
      <c r="A52" s="88"/>
      <c r="B52" s="112"/>
      <c r="C52" s="112"/>
      <c r="D52" s="88"/>
      <c r="E52" s="88"/>
      <c r="F52" s="42">
        <f>IFERROR(COUNTIFS(데이터!$M:$M,$B$3,데이터!$N:$N,$B$2,데이터!$P:$P,$E52),"")</f>
        <v>0</v>
      </c>
      <c r="G52" s="43">
        <f>SUMIFS(데이터!$G:$G,데이터!$M:$M,$B$3,데이터!$N:$N,$B$2,데이터!$P:$P,$E52)</f>
        <v>0</v>
      </c>
      <c r="H52" s="45">
        <f t="shared" ca="1" si="6"/>
        <v>0</v>
      </c>
      <c r="I52" s="189">
        <f>SUMIFS(데이터!$G:$G,데이터!$M:$M,$B$3,데이터!$N:$N,$B$2,데이터!$P:$P,$E52,데이터!$L:$L,$I$3)</f>
        <v>0</v>
      </c>
      <c r="J52" s="190" t="str">
        <f t="shared" si="1"/>
        <v/>
      </c>
      <c r="K52" s="191">
        <f>SUMIFS(데이터!$G:$G,데이터!$M:$M,$B$3,데이터!$N:$N,$B$2,데이터!$P:$P,$E52,데이터!$L:$L,$K$3)</f>
        <v>0</v>
      </c>
      <c r="L52" s="190" t="str">
        <f t="shared" si="2"/>
        <v/>
      </c>
      <c r="N52" s="88"/>
      <c r="O52" s="42">
        <f>IFERROR(COUNTIFS(데이터!$M:$M,$B$3,데이터!$N:$N,$B$2,데이터!$I:$I,$N52),"")</f>
        <v>0</v>
      </c>
      <c r="P52" s="43">
        <f>SUMIFS(데이터!$G:$G,데이터!$M:$M,$B$3,데이터!$N:$N,$B$2,데이터!$I:$I,$N52)</f>
        <v>0</v>
      </c>
      <c r="Q52" s="45">
        <f t="shared" ca="1" si="7"/>
        <v>0</v>
      </c>
      <c r="R52" s="46">
        <f>SUMIFS(데이터!$G:$G,데이터!$M:$M,$B$3,데이터!$N:$N,$B$2,데이터!$I:$I,$N52,데이터!$L:$L,$R$3)</f>
        <v>0</v>
      </c>
      <c r="S52" s="47" t="str">
        <f t="shared" si="4"/>
        <v/>
      </c>
      <c r="T52" s="192">
        <f>SUMIFS(데이터!$G:$G,데이터!$M:$M,$B$3,데이터!$N:$N,$B$2,데이터!$I:$I,$N52,데이터!$L:$L,$T$3)</f>
        <v>0</v>
      </c>
      <c r="U52" s="47" t="str">
        <f t="shared" si="5"/>
        <v/>
      </c>
    </row>
    <row r="53" spans="1:21" ht="15.75" customHeight="1">
      <c r="A53" s="88"/>
      <c r="B53" s="112"/>
      <c r="C53" s="112"/>
      <c r="D53" s="88"/>
      <c r="E53" s="88"/>
      <c r="F53" s="42">
        <f>IFERROR(COUNTIFS(데이터!$M:$M,$B$3,데이터!$N:$N,$B$2,데이터!$P:$P,$E53),"")</f>
        <v>0</v>
      </c>
      <c r="G53" s="43">
        <f>SUMIFS(데이터!$G:$G,데이터!$M:$M,$B$3,데이터!$N:$N,$B$2,데이터!$P:$P,$E53)</f>
        <v>0</v>
      </c>
      <c r="H53" s="45">
        <f t="shared" ca="1" si="6"/>
        <v>0</v>
      </c>
      <c r="I53" s="189">
        <f>SUMIFS(데이터!$G:$G,데이터!$M:$M,$B$3,데이터!$N:$N,$B$2,데이터!$P:$P,$E53,데이터!$L:$L,$I$3)</f>
        <v>0</v>
      </c>
      <c r="J53" s="190" t="str">
        <f t="shared" si="1"/>
        <v/>
      </c>
      <c r="K53" s="191">
        <f>SUMIFS(데이터!$G:$G,데이터!$M:$M,$B$3,데이터!$N:$N,$B$2,데이터!$P:$P,$E53,데이터!$L:$L,$K$3)</f>
        <v>0</v>
      </c>
      <c r="L53" s="190" t="str">
        <f t="shared" si="2"/>
        <v/>
      </c>
      <c r="N53" s="88"/>
      <c r="O53" s="42">
        <f>IFERROR(COUNTIFS(데이터!$M:$M,$B$3,데이터!$N:$N,$B$2,데이터!$I:$I,$N53),"")</f>
        <v>0</v>
      </c>
      <c r="P53" s="43">
        <f>SUMIFS(데이터!$G:$G,데이터!$M:$M,$B$3,데이터!$N:$N,$B$2,데이터!$I:$I,$N53)</f>
        <v>0</v>
      </c>
      <c r="Q53" s="45">
        <f t="shared" ca="1" si="7"/>
        <v>0</v>
      </c>
      <c r="R53" s="46">
        <f>SUMIFS(데이터!$G:$G,데이터!$M:$M,$B$3,데이터!$N:$N,$B$2,데이터!$I:$I,$N53,데이터!$L:$L,$R$3)</f>
        <v>0</v>
      </c>
      <c r="S53" s="47" t="str">
        <f t="shared" si="4"/>
        <v/>
      </c>
      <c r="T53" s="192">
        <f>SUMIFS(데이터!$G:$G,데이터!$M:$M,$B$3,데이터!$N:$N,$B$2,데이터!$I:$I,$N53,데이터!$L:$L,$T$3)</f>
        <v>0</v>
      </c>
      <c r="U53" s="47" t="str">
        <f t="shared" si="5"/>
        <v/>
      </c>
    </row>
    <row r="54" spans="1:21" ht="15.75" customHeight="1">
      <c r="A54" s="88"/>
      <c r="B54" s="112"/>
      <c r="C54" s="112"/>
      <c r="D54" s="88"/>
      <c r="E54" s="88"/>
      <c r="F54" s="42">
        <f>IFERROR(COUNTIFS(데이터!$M:$M,$B$3,데이터!$N:$N,$B$2,데이터!$P:$P,$E54),"")</f>
        <v>0</v>
      </c>
      <c r="G54" s="43">
        <f>SUMIFS(데이터!$G:$G,데이터!$M:$M,$B$3,데이터!$N:$N,$B$2,데이터!$P:$P,$E54)</f>
        <v>0</v>
      </c>
      <c r="H54" s="45">
        <f t="shared" ca="1" si="6"/>
        <v>0</v>
      </c>
      <c r="I54" s="189">
        <f>SUMIFS(데이터!$G:$G,데이터!$M:$M,$B$3,데이터!$N:$N,$B$2,데이터!$P:$P,$E54,데이터!$L:$L,$I$3)</f>
        <v>0</v>
      </c>
      <c r="J54" s="190" t="str">
        <f t="shared" si="1"/>
        <v/>
      </c>
      <c r="K54" s="191">
        <f>SUMIFS(데이터!$G:$G,데이터!$M:$M,$B$3,데이터!$N:$N,$B$2,데이터!$P:$P,$E54,데이터!$L:$L,$K$3)</f>
        <v>0</v>
      </c>
      <c r="L54" s="190" t="str">
        <f t="shared" si="2"/>
        <v/>
      </c>
      <c r="N54" s="88"/>
      <c r="O54" s="42">
        <f>IFERROR(COUNTIFS(데이터!$M:$M,$B$3,데이터!$N:$N,$B$2,데이터!$I:$I,$N54),"")</f>
        <v>0</v>
      </c>
      <c r="P54" s="43">
        <f>SUMIFS(데이터!$G:$G,데이터!$M:$M,$B$3,데이터!$N:$N,$B$2,데이터!$I:$I,$N54)</f>
        <v>0</v>
      </c>
      <c r="Q54" s="45">
        <f t="shared" ca="1" si="7"/>
        <v>0</v>
      </c>
      <c r="R54" s="46">
        <f>SUMIFS(데이터!$G:$G,데이터!$M:$M,$B$3,데이터!$N:$N,$B$2,데이터!$I:$I,$N54,데이터!$L:$L,$R$3)</f>
        <v>0</v>
      </c>
      <c r="S54" s="47" t="str">
        <f t="shared" si="4"/>
        <v/>
      </c>
      <c r="T54" s="192">
        <f>SUMIFS(데이터!$G:$G,데이터!$M:$M,$B$3,데이터!$N:$N,$B$2,데이터!$I:$I,$N54,데이터!$L:$L,$T$3)</f>
        <v>0</v>
      </c>
      <c r="U54" s="47" t="str">
        <f t="shared" si="5"/>
        <v/>
      </c>
    </row>
    <row r="55" spans="1:21" ht="15.75" customHeight="1">
      <c r="A55" s="88"/>
      <c r="B55" s="112"/>
      <c r="C55" s="112"/>
      <c r="D55" s="88"/>
      <c r="E55" s="88"/>
      <c r="F55" s="42">
        <f>IFERROR(COUNTIFS(데이터!$M:$M,$B$3,데이터!$N:$N,$B$2,데이터!$P:$P,$E55),"")</f>
        <v>0</v>
      </c>
      <c r="G55" s="43">
        <f>SUMIFS(데이터!$G:$G,데이터!$M:$M,$B$3,데이터!$N:$N,$B$2,데이터!$P:$P,$E55)</f>
        <v>0</v>
      </c>
      <c r="H55" s="45">
        <f t="shared" ca="1" si="6"/>
        <v>0</v>
      </c>
      <c r="I55" s="189">
        <f>SUMIFS(데이터!$G:$G,데이터!$M:$M,$B$3,데이터!$N:$N,$B$2,데이터!$P:$P,$E55,데이터!$L:$L,$I$3)</f>
        <v>0</v>
      </c>
      <c r="J55" s="190" t="str">
        <f t="shared" si="1"/>
        <v/>
      </c>
      <c r="K55" s="191">
        <f>SUMIFS(데이터!$G:$G,데이터!$M:$M,$B$3,데이터!$N:$N,$B$2,데이터!$P:$P,$E55,데이터!$L:$L,$K$3)</f>
        <v>0</v>
      </c>
      <c r="L55" s="190" t="str">
        <f t="shared" si="2"/>
        <v/>
      </c>
      <c r="N55" s="88"/>
      <c r="O55" s="42">
        <f>IFERROR(COUNTIFS(데이터!$M:$M,$B$3,데이터!$N:$N,$B$2,데이터!$I:$I,$N55),"")</f>
        <v>0</v>
      </c>
      <c r="P55" s="43">
        <f>SUMIFS(데이터!$G:$G,데이터!$M:$M,$B$3,데이터!$N:$N,$B$2,데이터!$I:$I,$N55)</f>
        <v>0</v>
      </c>
      <c r="Q55" s="45">
        <f t="shared" ca="1" si="7"/>
        <v>0</v>
      </c>
      <c r="R55" s="46">
        <f>SUMIFS(데이터!$G:$G,데이터!$M:$M,$B$3,데이터!$N:$N,$B$2,데이터!$I:$I,$N55,데이터!$L:$L,$R$3)</f>
        <v>0</v>
      </c>
      <c r="S55" s="47" t="str">
        <f t="shared" si="4"/>
        <v/>
      </c>
      <c r="T55" s="192">
        <f>SUMIFS(데이터!$G:$G,데이터!$M:$M,$B$3,데이터!$N:$N,$B$2,데이터!$I:$I,$N55,데이터!$L:$L,$T$3)</f>
        <v>0</v>
      </c>
      <c r="U55" s="47" t="str">
        <f t="shared" si="5"/>
        <v/>
      </c>
    </row>
    <row r="56" spans="1:21" ht="15.75" customHeight="1">
      <c r="A56" s="88"/>
      <c r="B56" s="112"/>
      <c r="C56" s="112"/>
      <c r="D56" s="88"/>
      <c r="E56" s="88"/>
      <c r="F56" s="42">
        <f>IFERROR(COUNTIFS(데이터!$M:$M,$B$3,데이터!$N:$N,$B$2,데이터!$P:$P,$E56),"")</f>
        <v>0</v>
      </c>
      <c r="G56" s="43">
        <f>SUMIFS(데이터!$G:$G,데이터!$M:$M,$B$3,데이터!$N:$N,$B$2,데이터!$P:$P,$E56)</f>
        <v>0</v>
      </c>
      <c r="H56" s="45">
        <f t="shared" ca="1" si="6"/>
        <v>0</v>
      </c>
      <c r="I56" s="189">
        <f>SUMIFS(데이터!$G:$G,데이터!$M:$M,$B$3,데이터!$N:$N,$B$2,데이터!$P:$P,$E56,데이터!$L:$L,$I$3)</f>
        <v>0</v>
      </c>
      <c r="J56" s="190" t="str">
        <f t="shared" si="1"/>
        <v/>
      </c>
      <c r="K56" s="191">
        <f>SUMIFS(데이터!$G:$G,데이터!$M:$M,$B$3,데이터!$N:$N,$B$2,데이터!$P:$P,$E56,데이터!$L:$L,$K$3)</f>
        <v>0</v>
      </c>
      <c r="L56" s="190" t="str">
        <f t="shared" si="2"/>
        <v/>
      </c>
      <c r="N56" s="88"/>
      <c r="O56" s="42">
        <f>IFERROR(COUNTIFS(데이터!$M:$M,$B$3,데이터!$N:$N,$B$2,데이터!$I:$I,$N56),"")</f>
        <v>0</v>
      </c>
      <c r="P56" s="43">
        <f>SUMIFS(데이터!$G:$G,데이터!$M:$M,$B$3,데이터!$N:$N,$B$2,데이터!$I:$I,$N56)</f>
        <v>0</v>
      </c>
      <c r="Q56" s="45">
        <f t="shared" ca="1" si="7"/>
        <v>0</v>
      </c>
      <c r="R56" s="46">
        <f>SUMIFS(데이터!$G:$G,데이터!$M:$M,$B$3,데이터!$N:$N,$B$2,데이터!$I:$I,$N56,데이터!$L:$L,$R$3)</f>
        <v>0</v>
      </c>
      <c r="S56" s="47" t="str">
        <f t="shared" si="4"/>
        <v/>
      </c>
      <c r="T56" s="192">
        <f>SUMIFS(데이터!$G:$G,데이터!$M:$M,$B$3,데이터!$N:$N,$B$2,데이터!$I:$I,$N56,데이터!$L:$L,$T$3)</f>
        <v>0</v>
      </c>
      <c r="U56" s="47" t="str">
        <f t="shared" si="5"/>
        <v/>
      </c>
    </row>
    <row r="57" spans="1:21" ht="15.75" customHeight="1">
      <c r="A57" s="88"/>
      <c r="B57" s="112"/>
      <c r="C57" s="112"/>
      <c r="D57" s="88"/>
      <c r="E57" s="88"/>
      <c r="F57" s="42">
        <f>IFERROR(COUNTIFS(데이터!$M:$M,$B$3,데이터!$N:$N,$B$2,데이터!$P:$P,$E57),"")</f>
        <v>0</v>
      </c>
      <c r="G57" s="43">
        <f>SUMIFS(데이터!$G:$G,데이터!$M:$M,$B$3,데이터!$N:$N,$B$2,데이터!$P:$P,$E57)</f>
        <v>0</v>
      </c>
      <c r="H57" s="45">
        <f t="shared" ca="1" si="6"/>
        <v>0</v>
      </c>
      <c r="I57" s="189">
        <f>SUMIFS(데이터!$G:$G,데이터!$M:$M,$B$3,데이터!$N:$N,$B$2,데이터!$P:$P,$E57,데이터!$L:$L,$I$3)</f>
        <v>0</v>
      </c>
      <c r="J57" s="190" t="str">
        <f t="shared" si="1"/>
        <v/>
      </c>
      <c r="K57" s="191">
        <f>SUMIFS(데이터!$G:$G,데이터!$M:$M,$B$3,데이터!$N:$N,$B$2,데이터!$P:$P,$E57,데이터!$L:$L,$K$3)</f>
        <v>0</v>
      </c>
      <c r="L57" s="190" t="str">
        <f t="shared" si="2"/>
        <v/>
      </c>
      <c r="N57" s="88"/>
      <c r="O57" s="42">
        <f>IFERROR(COUNTIFS(데이터!$M:$M,$B$3,데이터!$N:$N,$B$2,데이터!$I:$I,$N57),"")</f>
        <v>0</v>
      </c>
      <c r="P57" s="43">
        <f>SUMIFS(데이터!$G:$G,데이터!$M:$M,$B$3,데이터!$N:$N,$B$2,데이터!$I:$I,$N57)</f>
        <v>0</v>
      </c>
      <c r="Q57" s="45">
        <f t="shared" ca="1" si="7"/>
        <v>0</v>
      </c>
      <c r="R57" s="46">
        <f>SUMIFS(데이터!$G:$G,데이터!$M:$M,$B$3,데이터!$N:$N,$B$2,데이터!$I:$I,$N57,데이터!$L:$L,$R$3)</f>
        <v>0</v>
      </c>
      <c r="S57" s="47" t="str">
        <f t="shared" si="4"/>
        <v/>
      </c>
      <c r="T57" s="192">
        <f>SUMIFS(데이터!$G:$G,데이터!$M:$M,$B$3,데이터!$N:$N,$B$2,데이터!$I:$I,$N57,데이터!$L:$L,$T$3)</f>
        <v>0</v>
      </c>
      <c r="U57" s="47" t="str">
        <f t="shared" si="5"/>
        <v/>
      </c>
    </row>
    <row r="58" spans="1:21" ht="15.75" customHeight="1">
      <c r="A58" s="88"/>
      <c r="B58" s="112"/>
      <c r="C58" s="112"/>
      <c r="D58" s="88"/>
      <c r="E58" s="88"/>
      <c r="F58" s="42">
        <f>IFERROR(COUNTIFS(데이터!$M:$M,$B$3,데이터!$N:$N,$B$2,데이터!$P:$P,$E58),"")</f>
        <v>0</v>
      </c>
      <c r="G58" s="43">
        <f>SUMIFS(데이터!$G:$G,데이터!$M:$M,$B$3,데이터!$N:$N,$B$2,데이터!$P:$P,$E58)</f>
        <v>0</v>
      </c>
      <c r="H58" s="45">
        <f t="shared" ca="1" si="6"/>
        <v>0</v>
      </c>
      <c r="I58" s="189">
        <f>SUMIFS(데이터!$G:$G,데이터!$M:$M,$B$3,데이터!$N:$N,$B$2,데이터!$P:$P,$E58,데이터!$L:$L,$I$3)</f>
        <v>0</v>
      </c>
      <c r="J58" s="190" t="str">
        <f t="shared" si="1"/>
        <v/>
      </c>
      <c r="K58" s="191">
        <f>SUMIFS(데이터!$G:$G,데이터!$M:$M,$B$3,데이터!$N:$N,$B$2,데이터!$P:$P,$E58,데이터!$L:$L,$K$3)</f>
        <v>0</v>
      </c>
      <c r="L58" s="190" t="str">
        <f t="shared" si="2"/>
        <v/>
      </c>
      <c r="N58" s="88"/>
      <c r="O58" s="42">
        <f>IFERROR(COUNTIFS(데이터!$M:$M,$B$3,데이터!$N:$N,$B$2,데이터!$I:$I,$N58),"")</f>
        <v>0</v>
      </c>
      <c r="P58" s="43">
        <f>SUMIFS(데이터!$G:$G,데이터!$M:$M,$B$3,데이터!$N:$N,$B$2,데이터!$I:$I,$N58)</f>
        <v>0</v>
      </c>
      <c r="Q58" s="45">
        <f t="shared" ca="1" si="7"/>
        <v>0</v>
      </c>
      <c r="R58" s="46">
        <f>SUMIFS(데이터!$G:$G,데이터!$M:$M,$B$3,데이터!$N:$N,$B$2,데이터!$I:$I,$N58,데이터!$L:$L,$R$3)</f>
        <v>0</v>
      </c>
      <c r="S58" s="47" t="str">
        <f t="shared" si="4"/>
        <v/>
      </c>
      <c r="T58" s="192">
        <f>SUMIFS(데이터!$G:$G,데이터!$M:$M,$B$3,데이터!$N:$N,$B$2,데이터!$I:$I,$N58,데이터!$L:$L,$T$3)</f>
        <v>0</v>
      </c>
      <c r="U58" s="47" t="str">
        <f t="shared" si="5"/>
        <v/>
      </c>
    </row>
    <row r="59" spans="1:21" ht="15.75" customHeight="1">
      <c r="A59" s="88"/>
      <c r="B59" s="112"/>
      <c r="C59" s="112"/>
      <c r="D59" s="88"/>
      <c r="E59" s="88"/>
      <c r="F59" s="42">
        <f>IFERROR(COUNTIFS(데이터!$M:$M,$B$3,데이터!$N:$N,$B$2,데이터!$P:$P,$E59),"")</f>
        <v>0</v>
      </c>
      <c r="G59" s="43">
        <f>SUMIFS(데이터!$G:$G,데이터!$M:$M,$B$3,데이터!$N:$N,$B$2,데이터!$P:$P,$E59)</f>
        <v>0</v>
      </c>
      <c r="H59" s="45">
        <f t="shared" ca="1" si="6"/>
        <v>0</v>
      </c>
      <c r="I59" s="189">
        <f>SUMIFS(데이터!$G:$G,데이터!$M:$M,$B$3,데이터!$N:$N,$B$2,데이터!$P:$P,$E59,데이터!$L:$L,$I$3)</f>
        <v>0</v>
      </c>
      <c r="J59" s="190" t="str">
        <f t="shared" si="1"/>
        <v/>
      </c>
      <c r="K59" s="191">
        <f>SUMIFS(데이터!$G:$G,데이터!$M:$M,$B$3,데이터!$N:$N,$B$2,데이터!$P:$P,$E59,데이터!$L:$L,$K$3)</f>
        <v>0</v>
      </c>
      <c r="L59" s="190" t="str">
        <f t="shared" si="2"/>
        <v/>
      </c>
      <c r="N59" s="88"/>
      <c r="O59" s="42">
        <f>IFERROR(COUNTIFS(데이터!$M:$M,$B$3,데이터!$N:$N,$B$2,데이터!$I:$I,$N59),"")</f>
        <v>0</v>
      </c>
      <c r="P59" s="43">
        <f>SUMIFS(데이터!$G:$G,데이터!$M:$M,$B$3,데이터!$N:$N,$B$2,데이터!$I:$I,$N59)</f>
        <v>0</v>
      </c>
      <c r="Q59" s="45">
        <f t="shared" ca="1" si="7"/>
        <v>0</v>
      </c>
      <c r="R59" s="46">
        <f>SUMIFS(데이터!$G:$G,데이터!$M:$M,$B$3,데이터!$N:$N,$B$2,데이터!$I:$I,$N59,데이터!$L:$L,$R$3)</f>
        <v>0</v>
      </c>
      <c r="S59" s="47" t="str">
        <f t="shared" si="4"/>
        <v/>
      </c>
      <c r="T59" s="192">
        <f>SUMIFS(데이터!$G:$G,데이터!$M:$M,$B$3,데이터!$N:$N,$B$2,데이터!$I:$I,$N59,데이터!$L:$L,$T$3)</f>
        <v>0</v>
      </c>
      <c r="U59" s="47" t="str">
        <f t="shared" si="5"/>
        <v/>
      </c>
    </row>
    <row r="60" spans="1:21" ht="15.75" customHeight="1">
      <c r="A60" s="88"/>
      <c r="B60" s="112"/>
      <c r="C60" s="112"/>
      <c r="D60" s="88"/>
      <c r="E60" s="88"/>
      <c r="F60" s="42">
        <f>IFERROR(COUNTIFS(데이터!$M:$M,$B$3,데이터!$N:$N,$B$2,데이터!$P:$P,$E60),"")</f>
        <v>0</v>
      </c>
      <c r="G60" s="43">
        <f>SUMIFS(데이터!$G:$G,데이터!$M:$M,$B$3,데이터!$N:$N,$B$2,데이터!$P:$P,$E60)</f>
        <v>0</v>
      </c>
      <c r="H60" s="45">
        <f t="shared" ca="1" si="6"/>
        <v>0</v>
      </c>
      <c r="I60" s="189">
        <f>SUMIFS(데이터!$G:$G,데이터!$M:$M,$B$3,데이터!$N:$N,$B$2,데이터!$P:$P,$E60,데이터!$L:$L,$I$3)</f>
        <v>0</v>
      </c>
      <c r="J60" s="190" t="str">
        <f t="shared" si="1"/>
        <v/>
      </c>
      <c r="K60" s="191">
        <f>SUMIFS(데이터!$G:$G,데이터!$M:$M,$B$3,데이터!$N:$N,$B$2,데이터!$P:$P,$E60,데이터!$L:$L,$K$3)</f>
        <v>0</v>
      </c>
      <c r="L60" s="190" t="str">
        <f t="shared" si="2"/>
        <v/>
      </c>
      <c r="N60" s="88"/>
      <c r="O60" s="42">
        <f>IFERROR(COUNTIFS(데이터!$M:$M,$B$3,데이터!$N:$N,$B$2,데이터!$I:$I,$N60),"")</f>
        <v>0</v>
      </c>
      <c r="P60" s="43">
        <f>SUMIFS(데이터!$G:$G,데이터!$M:$M,$B$3,데이터!$N:$N,$B$2,데이터!$I:$I,$N60)</f>
        <v>0</v>
      </c>
      <c r="Q60" s="45">
        <f t="shared" ca="1" si="7"/>
        <v>0</v>
      </c>
      <c r="R60" s="46">
        <f>SUMIFS(데이터!$G:$G,데이터!$M:$M,$B$3,데이터!$N:$N,$B$2,데이터!$I:$I,$N60,데이터!$L:$L,$R$3)</f>
        <v>0</v>
      </c>
      <c r="S60" s="47" t="str">
        <f t="shared" si="4"/>
        <v/>
      </c>
      <c r="T60" s="192">
        <f>SUMIFS(데이터!$G:$G,데이터!$M:$M,$B$3,데이터!$N:$N,$B$2,데이터!$I:$I,$N60,데이터!$L:$L,$T$3)</f>
        <v>0</v>
      </c>
      <c r="U60" s="47" t="str">
        <f t="shared" si="5"/>
        <v/>
      </c>
    </row>
    <row r="61" spans="1:21" ht="15.75" customHeight="1">
      <c r="A61" s="88"/>
      <c r="B61" s="112"/>
      <c r="C61" s="112"/>
      <c r="D61" s="88"/>
      <c r="E61" s="88"/>
      <c r="F61" s="42">
        <f>IFERROR(COUNTIFS(데이터!$M:$M,$B$3,데이터!$N:$N,$B$2,데이터!$P:$P,$E61),"")</f>
        <v>0</v>
      </c>
      <c r="G61" s="43">
        <f>SUMIFS(데이터!$G:$G,데이터!$M:$M,$B$3,데이터!$N:$N,$B$2,데이터!$P:$P,$E61)</f>
        <v>0</v>
      </c>
      <c r="H61" s="45">
        <f t="shared" ca="1" si="6"/>
        <v>0</v>
      </c>
      <c r="I61" s="189">
        <f>SUMIFS(데이터!$G:$G,데이터!$M:$M,$B$3,데이터!$N:$N,$B$2,데이터!$P:$P,$E61,데이터!$L:$L,$I$3)</f>
        <v>0</v>
      </c>
      <c r="J61" s="190" t="str">
        <f t="shared" si="1"/>
        <v/>
      </c>
      <c r="K61" s="191">
        <f>SUMIFS(데이터!$G:$G,데이터!$M:$M,$B$3,데이터!$N:$N,$B$2,데이터!$P:$P,$E61,데이터!$L:$L,$K$3)</f>
        <v>0</v>
      </c>
      <c r="L61" s="190" t="str">
        <f t="shared" si="2"/>
        <v/>
      </c>
      <c r="N61" s="88"/>
      <c r="O61" s="42">
        <f>IFERROR(COUNTIFS(데이터!$M:$M,$B$3,데이터!$N:$N,$B$2,데이터!$I:$I,$N61),"")</f>
        <v>0</v>
      </c>
      <c r="P61" s="43">
        <f>SUMIFS(데이터!$G:$G,데이터!$M:$M,$B$3,데이터!$N:$N,$B$2,데이터!$I:$I,$N61)</f>
        <v>0</v>
      </c>
      <c r="Q61" s="45">
        <f t="shared" ca="1" si="7"/>
        <v>0</v>
      </c>
      <c r="R61" s="46">
        <f>SUMIFS(데이터!$G:$G,데이터!$M:$M,$B$3,데이터!$N:$N,$B$2,데이터!$I:$I,$N61,데이터!$L:$L,$R$3)</f>
        <v>0</v>
      </c>
      <c r="S61" s="47" t="str">
        <f t="shared" si="4"/>
        <v/>
      </c>
      <c r="T61" s="192">
        <f>SUMIFS(데이터!$G:$G,데이터!$M:$M,$B$3,데이터!$N:$N,$B$2,데이터!$I:$I,$N61,데이터!$L:$L,$T$3)</f>
        <v>0</v>
      </c>
      <c r="U61" s="47" t="str">
        <f t="shared" si="5"/>
        <v/>
      </c>
    </row>
    <row r="62" spans="1:21" ht="15.75" customHeight="1">
      <c r="A62" s="88"/>
      <c r="B62" s="112"/>
      <c r="C62" s="112"/>
      <c r="D62" s="88"/>
      <c r="E62" s="88"/>
      <c r="F62" s="42">
        <f>IFERROR(COUNTIFS(데이터!$M:$M,$B$3,데이터!$N:$N,$B$2,데이터!$P:$P,$E62),"")</f>
        <v>0</v>
      </c>
      <c r="G62" s="43">
        <f>SUMIFS(데이터!$G:$G,데이터!$M:$M,$B$3,데이터!$N:$N,$B$2,데이터!$P:$P,$E62)</f>
        <v>0</v>
      </c>
      <c r="H62" s="45">
        <f t="shared" ca="1" si="6"/>
        <v>0</v>
      </c>
      <c r="I62" s="189">
        <f>SUMIFS(데이터!$G:$G,데이터!$M:$M,$B$3,데이터!$N:$N,$B$2,데이터!$P:$P,$E62,데이터!$L:$L,$I$3)</f>
        <v>0</v>
      </c>
      <c r="J62" s="190" t="str">
        <f t="shared" si="1"/>
        <v/>
      </c>
      <c r="K62" s="191">
        <f>SUMIFS(데이터!$G:$G,데이터!$M:$M,$B$3,데이터!$N:$N,$B$2,데이터!$P:$P,$E62,데이터!$L:$L,$K$3)</f>
        <v>0</v>
      </c>
      <c r="L62" s="190" t="str">
        <f t="shared" si="2"/>
        <v/>
      </c>
      <c r="N62" s="88"/>
      <c r="O62" s="42">
        <f>IFERROR(COUNTIFS(데이터!$M:$M,$B$3,데이터!$N:$N,$B$2,데이터!$I:$I,$N62),"")</f>
        <v>0</v>
      </c>
      <c r="P62" s="43">
        <f>SUMIFS(데이터!$G:$G,데이터!$M:$M,$B$3,데이터!$N:$N,$B$2,데이터!$I:$I,$N62)</f>
        <v>0</v>
      </c>
      <c r="Q62" s="45">
        <f t="shared" ca="1" si="7"/>
        <v>0</v>
      </c>
      <c r="R62" s="46">
        <f>SUMIFS(데이터!$G:$G,데이터!$M:$M,$B$3,데이터!$N:$N,$B$2,데이터!$I:$I,$N62,데이터!$L:$L,$R$3)</f>
        <v>0</v>
      </c>
      <c r="S62" s="47" t="str">
        <f t="shared" si="4"/>
        <v/>
      </c>
      <c r="T62" s="192">
        <f>SUMIFS(데이터!$G:$G,데이터!$M:$M,$B$3,데이터!$N:$N,$B$2,데이터!$I:$I,$N62,데이터!$L:$L,$T$3)</f>
        <v>0</v>
      </c>
      <c r="U62" s="47" t="str">
        <f t="shared" si="5"/>
        <v/>
      </c>
    </row>
    <row r="63" spans="1:21" ht="15.75" customHeight="1">
      <c r="A63" s="88"/>
      <c r="B63" s="112"/>
      <c r="C63" s="112"/>
      <c r="D63" s="88"/>
      <c r="E63" s="88"/>
      <c r="F63" s="42">
        <f>IFERROR(COUNTIFS(데이터!$M:$M,$B$3,데이터!$N:$N,$B$2,데이터!$P:$P,$E63),"")</f>
        <v>0</v>
      </c>
      <c r="G63" s="43">
        <f>SUMIFS(데이터!$G:$G,데이터!$M:$M,$B$3,데이터!$N:$N,$B$2,데이터!$P:$P,$E63)</f>
        <v>0</v>
      </c>
      <c r="H63" s="45">
        <f t="shared" ca="1" si="6"/>
        <v>0</v>
      </c>
      <c r="I63" s="189">
        <f>SUMIFS(데이터!$G:$G,데이터!$M:$M,$B$3,데이터!$N:$N,$B$2,데이터!$P:$P,$E63,데이터!$L:$L,$I$3)</f>
        <v>0</v>
      </c>
      <c r="J63" s="190" t="str">
        <f t="shared" si="1"/>
        <v/>
      </c>
      <c r="K63" s="191">
        <f>SUMIFS(데이터!$G:$G,데이터!$M:$M,$B$3,데이터!$N:$N,$B$2,데이터!$P:$P,$E63,데이터!$L:$L,$K$3)</f>
        <v>0</v>
      </c>
      <c r="L63" s="190" t="str">
        <f t="shared" si="2"/>
        <v/>
      </c>
      <c r="N63" s="88"/>
      <c r="O63" s="42">
        <f>IFERROR(COUNTIFS(데이터!$M:$M,$B$3,데이터!$N:$N,$B$2,데이터!$I:$I,$N63),"")</f>
        <v>0</v>
      </c>
      <c r="P63" s="43">
        <f>SUMIFS(데이터!$G:$G,데이터!$M:$M,$B$3,데이터!$N:$N,$B$2,데이터!$I:$I,$N63)</f>
        <v>0</v>
      </c>
      <c r="Q63" s="45">
        <f t="shared" ca="1" si="7"/>
        <v>0</v>
      </c>
      <c r="R63" s="46">
        <f>SUMIFS(데이터!$G:$G,데이터!$M:$M,$B$3,데이터!$N:$N,$B$2,데이터!$I:$I,$N63,데이터!$L:$L,$R$3)</f>
        <v>0</v>
      </c>
      <c r="S63" s="47" t="str">
        <f t="shared" si="4"/>
        <v/>
      </c>
      <c r="T63" s="192">
        <f>SUMIFS(데이터!$G:$G,데이터!$M:$M,$B$3,데이터!$N:$N,$B$2,데이터!$I:$I,$N63,데이터!$L:$L,$T$3)</f>
        <v>0</v>
      </c>
      <c r="U63" s="47" t="str">
        <f t="shared" si="5"/>
        <v/>
      </c>
    </row>
    <row r="64" spans="1:21" ht="15.75" customHeight="1">
      <c r="A64" s="88"/>
      <c r="B64" s="112"/>
      <c r="C64" s="112"/>
      <c r="D64" s="88"/>
      <c r="E64" s="88"/>
      <c r="F64" s="42">
        <f>IFERROR(COUNTIFS(데이터!$M:$M,$B$3,데이터!$N:$N,$B$2,데이터!$P:$P,$E64),"")</f>
        <v>0</v>
      </c>
      <c r="G64" s="43">
        <f>SUMIFS(데이터!$G:$G,데이터!$M:$M,$B$3,데이터!$N:$N,$B$2,데이터!$P:$P,$E64)</f>
        <v>0</v>
      </c>
      <c r="H64" s="45">
        <f t="shared" ca="1" si="6"/>
        <v>0</v>
      </c>
      <c r="I64" s="189">
        <f>SUMIFS(데이터!$G:$G,데이터!$M:$M,$B$3,데이터!$N:$N,$B$2,데이터!$P:$P,$E64,데이터!$L:$L,$I$3)</f>
        <v>0</v>
      </c>
      <c r="J64" s="190" t="str">
        <f t="shared" si="1"/>
        <v/>
      </c>
      <c r="K64" s="191">
        <f>SUMIFS(데이터!$G:$G,데이터!$M:$M,$B$3,데이터!$N:$N,$B$2,데이터!$P:$P,$E64,데이터!$L:$L,$K$3)</f>
        <v>0</v>
      </c>
      <c r="L64" s="190" t="str">
        <f t="shared" si="2"/>
        <v/>
      </c>
      <c r="N64" s="88"/>
      <c r="O64" s="42">
        <f>IFERROR(COUNTIFS(데이터!$M:$M,$B$3,데이터!$N:$N,$B$2,데이터!$I:$I,$N64),"")</f>
        <v>0</v>
      </c>
      <c r="P64" s="43">
        <f>SUMIFS(데이터!$G:$G,데이터!$M:$M,$B$3,데이터!$N:$N,$B$2,데이터!$I:$I,$N64)</f>
        <v>0</v>
      </c>
      <c r="Q64" s="45">
        <f t="shared" ca="1" si="7"/>
        <v>0</v>
      </c>
      <c r="R64" s="46">
        <f>SUMIFS(데이터!$G:$G,데이터!$M:$M,$B$3,데이터!$N:$N,$B$2,데이터!$I:$I,$N64,데이터!$L:$L,$R$3)</f>
        <v>0</v>
      </c>
      <c r="S64" s="47" t="str">
        <f t="shared" si="4"/>
        <v/>
      </c>
      <c r="T64" s="192">
        <f>SUMIFS(데이터!$G:$G,데이터!$M:$M,$B$3,데이터!$N:$N,$B$2,데이터!$I:$I,$N64,데이터!$L:$L,$T$3)</f>
        <v>0</v>
      </c>
      <c r="U64" s="47" t="str">
        <f t="shared" si="5"/>
        <v/>
      </c>
    </row>
    <row r="65" spans="1:21" ht="15.75" customHeight="1">
      <c r="A65" s="88"/>
      <c r="B65" s="112"/>
      <c r="C65" s="112"/>
      <c r="D65" s="88"/>
      <c r="E65" s="88"/>
      <c r="F65" s="42">
        <f>IFERROR(COUNTIFS(데이터!$M:$M,$B$3,데이터!$N:$N,$B$2,데이터!$P:$P,$E65),"")</f>
        <v>0</v>
      </c>
      <c r="G65" s="43">
        <f>SUMIFS(데이터!$G:$G,데이터!$M:$M,$B$3,데이터!$N:$N,$B$2,데이터!$P:$P,$E65)</f>
        <v>0</v>
      </c>
      <c r="H65" s="45">
        <f t="shared" ca="1" si="6"/>
        <v>0</v>
      </c>
      <c r="I65" s="189">
        <f>SUMIFS(데이터!$G:$G,데이터!$M:$M,$B$3,데이터!$N:$N,$B$2,데이터!$P:$P,$E65,데이터!$L:$L,$I$3)</f>
        <v>0</v>
      </c>
      <c r="J65" s="190" t="str">
        <f t="shared" si="1"/>
        <v/>
      </c>
      <c r="K65" s="191">
        <f>SUMIFS(데이터!$G:$G,데이터!$M:$M,$B$3,데이터!$N:$N,$B$2,데이터!$P:$P,$E65,데이터!$L:$L,$K$3)</f>
        <v>0</v>
      </c>
      <c r="L65" s="190" t="str">
        <f t="shared" si="2"/>
        <v/>
      </c>
      <c r="N65" s="88"/>
      <c r="O65" s="42">
        <f>IFERROR(COUNTIFS(데이터!$M:$M,$B$3,데이터!$N:$N,$B$2,데이터!$I:$I,$N65),"")</f>
        <v>0</v>
      </c>
      <c r="P65" s="43">
        <f>SUMIFS(데이터!$G:$G,데이터!$M:$M,$B$3,데이터!$N:$N,$B$2,데이터!$I:$I,$N65)</f>
        <v>0</v>
      </c>
      <c r="Q65" s="45">
        <f t="shared" ca="1" si="7"/>
        <v>0</v>
      </c>
      <c r="R65" s="46">
        <f>SUMIFS(데이터!$G:$G,데이터!$M:$M,$B$3,데이터!$N:$N,$B$2,데이터!$I:$I,$N65,데이터!$L:$L,$R$3)</f>
        <v>0</v>
      </c>
      <c r="S65" s="47" t="str">
        <f t="shared" si="4"/>
        <v/>
      </c>
      <c r="T65" s="192">
        <f>SUMIFS(데이터!$G:$G,데이터!$M:$M,$B$3,데이터!$N:$N,$B$2,데이터!$I:$I,$N65,데이터!$L:$L,$T$3)</f>
        <v>0</v>
      </c>
      <c r="U65" s="47" t="str">
        <f t="shared" si="5"/>
        <v/>
      </c>
    </row>
    <row r="66" spans="1:21" ht="15.75" customHeight="1">
      <c r="A66" s="88"/>
      <c r="B66" s="112"/>
      <c r="C66" s="112"/>
      <c r="D66" s="88"/>
      <c r="E66" s="88"/>
      <c r="F66" s="42">
        <f>IFERROR(COUNTIFS(데이터!$M:$M,$B$3,데이터!$N:$N,$B$2,데이터!$P:$P,$E66),"")</f>
        <v>0</v>
      </c>
      <c r="G66" s="43">
        <f>SUMIFS(데이터!$G:$G,데이터!$M:$M,$B$3,데이터!$N:$N,$B$2,데이터!$P:$P,$E66)</f>
        <v>0</v>
      </c>
      <c r="H66" s="45">
        <f t="shared" ca="1" si="6"/>
        <v>0</v>
      </c>
      <c r="I66" s="189">
        <f>SUMIFS(데이터!$G:$G,데이터!$M:$M,$B$3,데이터!$N:$N,$B$2,데이터!$P:$P,$E66,데이터!$L:$L,$I$3)</f>
        <v>0</v>
      </c>
      <c r="J66" s="190" t="str">
        <f t="shared" si="1"/>
        <v/>
      </c>
      <c r="K66" s="191">
        <f>SUMIFS(데이터!$G:$G,데이터!$M:$M,$B$3,데이터!$N:$N,$B$2,데이터!$P:$P,$E66,데이터!$L:$L,$K$3)</f>
        <v>0</v>
      </c>
      <c r="L66" s="190" t="str">
        <f t="shared" si="2"/>
        <v/>
      </c>
      <c r="N66" s="88"/>
      <c r="O66" s="42">
        <f>IFERROR(COUNTIFS(데이터!$M:$M,$B$3,데이터!$N:$N,$B$2,데이터!$I:$I,$N66),"")</f>
        <v>0</v>
      </c>
      <c r="P66" s="43">
        <f>SUMIFS(데이터!$G:$G,데이터!$M:$M,$B$3,데이터!$N:$N,$B$2,데이터!$I:$I,$N66)</f>
        <v>0</v>
      </c>
      <c r="Q66" s="45">
        <f t="shared" ca="1" si="7"/>
        <v>0</v>
      </c>
      <c r="R66" s="46">
        <f>SUMIFS(데이터!$G:$G,데이터!$M:$M,$B$3,데이터!$N:$N,$B$2,데이터!$I:$I,$N66,데이터!$L:$L,$R$3)</f>
        <v>0</v>
      </c>
      <c r="S66" s="47" t="str">
        <f t="shared" si="4"/>
        <v/>
      </c>
      <c r="T66" s="192">
        <f>SUMIFS(데이터!$G:$G,데이터!$M:$M,$B$3,데이터!$N:$N,$B$2,데이터!$I:$I,$N66,데이터!$L:$L,$T$3)</f>
        <v>0</v>
      </c>
      <c r="U66" s="47" t="str">
        <f t="shared" si="5"/>
        <v/>
      </c>
    </row>
    <row r="67" spans="1:21" ht="15.75" customHeight="1">
      <c r="A67" s="88"/>
      <c r="B67" s="112"/>
      <c r="C67" s="112"/>
      <c r="D67" s="88"/>
      <c r="E67" s="88"/>
      <c r="F67" s="42">
        <f>IFERROR(COUNTIFS(데이터!$M:$M,$B$3,데이터!$N:$N,$B$2,데이터!$P:$P,$E67),"")</f>
        <v>0</v>
      </c>
      <c r="G67" s="43">
        <f>SUMIFS(데이터!$G:$G,데이터!$M:$M,$B$3,데이터!$N:$N,$B$2,데이터!$P:$P,$E67)</f>
        <v>0</v>
      </c>
      <c r="H67" s="45">
        <f t="shared" ca="1" si="6"/>
        <v>0</v>
      </c>
      <c r="I67" s="189">
        <f>SUMIFS(데이터!$G:$G,데이터!$M:$M,$B$3,데이터!$N:$N,$B$2,데이터!$P:$P,$E67,데이터!$L:$L,$I$3)</f>
        <v>0</v>
      </c>
      <c r="J67" s="190" t="str">
        <f t="shared" si="1"/>
        <v/>
      </c>
      <c r="K67" s="191">
        <f>SUMIFS(데이터!$G:$G,데이터!$M:$M,$B$3,데이터!$N:$N,$B$2,데이터!$P:$P,$E67,데이터!$L:$L,$K$3)</f>
        <v>0</v>
      </c>
      <c r="L67" s="190" t="str">
        <f t="shared" si="2"/>
        <v/>
      </c>
      <c r="N67" s="88"/>
      <c r="O67" s="42">
        <f>IFERROR(COUNTIFS(데이터!$M:$M,$B$3,데이터!$N:$N,$B$2,데이터!$I:$I,$N67),"")</f>
        <v>0</v>
      </c>
      <c r="P67" s="43">
        <f>SUMIFS(데이터!$G:$G,데이터!$M:$M,$B$3,데이터!$N:$N,$B$2,데이터!$I:$I,$N67)</f>
        <v>0</v>
      </c>
      <c r="Q67" s="45">
        <f t="shared" ca="1" si="7"/>
        <v>0</v>
      </c>
      <c r="R67" s="46">
        <f>SUMIFS(데이터!$G:$G,데이터!$M:$M,$B$3,데이터!$N:$N,$B$2,데이터!$I:$I,$N67,데이터!$L:$L,$R$3)</f>
        <v>0</v>
      </c>
      <c r="S67" s="47" t="str">
        <f t="shared" si="4"/>
        <v/>
      </c>
      <c r="T67" s="192">
        <f>SUMIFS(데이터!$G:$G,데이터!$M:$M,$B$3,데이터!$N:$N,$B$2,데이터!$I:$I,$N67,데이터!$L:$L,$T$3)</f>
        <v>0</v>
      </c>
      <c r="U67" s="47" t="str">
        <f t="shared" si="5"/>
        <v/>
      </c>
    </row>
    <row r="68" spans="1:21" ht="15.75" customHeight="1">
      <c r="A68" s="88"/>
      <c r="B68" s="112"/>
      <c r="C68" s="112"/>
      <c r="D68" s="88"/>
      <c r="E68" s="88"/>
      <c r="F68" s="42">
        <f>IFERROR(COUNTIFS(데이터!$M:$M,$B$3,데이터!$N:$N,$B$2,데이터!$P:$P,$E68),"")</f>
        <v>0</v>
      </c>
      <c r="G68" s="43">
        <f>SUMIFS(데이터!$G:$G,데이터!$M:$M,$B$3,데이터!$N:$N,$B$2,데이터!$P:$P,$E68)</f>
        <v>0</v>
      </c>
      <c r="H68" s="45">
        <f t="shared" ca="1" si="6"/>
        <v>0</v>
      </c>
      <c r="I68" s="189">
        <f>SUMIFS(데이터!$G:$G,데이터!$M:$M,$B$3,데이터!$N:$N,$B$2,데이터!$P:$P,$E68,데이터!$L:$L,$I$3)</f>
        <v>0</v>
      </c>
      <c r="J68" s="190" t="str">
        <f t="shared" si="1"/>
        <v/>
      </c>
      <c r="K68" s="191">
        <f>SUMIFS(데이터!$G:$G,데이터!$M:$M,$B$3,데이터!$N:$N,$B$2,데이터!$P:$P,$E68,데이터!$L:$L,$K$3)</f>
        <v>0</v>
      </c>
      <c r="L68" s="190" t="str">
        <f t="shared" si="2"/>
        <v/>
      </c>
      <c r="N68" s="88"/>
      <c r="O68" s="42">
        <f>IFERROR(COUNTIFS(데이터!$M:$M,$B$3,데이터!$N:$N,$B$2,데이터!$I:$I,$N68),"")</f>
        <v>0</v>
      </c>
      <c r="P68" s="43">
        <f>SUMIFS(데이터!$G:$G,데이터!$M:$M,$B$3,데이터!$N:$N,$B$2,데이터!$I:$I,$N68)</f>
        <v>0</v>
      </c>
      <c r="Q68" s="45">
        <f t="shared" ca="1" si="7"/>
        <v>0</v>
      </c>
      <c r="R68" s="46">
        <f>SUMIFS(데이터!$G:$G,데이터!$M:$M,$B$3,데이터!$N:$N,$B$2,데이터!$I:$I,$N68,데이터!$L:$L,$R$3)</f>
        <v>0</v>
      </c>
      <c r="S68" s="47" t="str">
        <f t="shared" si="4"/>
        <v/>
      </c>
      <c r="T68" s="192">
        <f>SUMIFS(데이터!$G:$G,데이터!$M:$M,$B$3,데이터!$N:$N,$B$2,데이터!$I:$I,$N68,데이터!$L:$L,$T$3)</f>
        <v>0</v>
      </c>
      <c r="U68" s="47" t="str">
        <f t="shared" si="5"/>
        <v/>
      </c>
    </row>
    <row r="69" spans="1:21" ht="15.75" customHeight="1">
      <c r="A69" s="88"/>
      <c r="B69" s="112"/>
      <c r="C69" s="112"/>
      <c r="D69" s="88"/>
      <c r="E69" s="88"/>
      <c r="F69" s="42">
        <f>IFERROR(COUNTIFS(데이터!$M:$M,$B$3,데이터!$N:$N,$B$2,데이터!$P:$P,$E69),"")</f>
        <v>0</v>
      </c>
      <c r="G69" s="43">
        <f>SUMIFS(데이터!$G:$G,데이터!$M:$M,$B$3,데이터!$N:$N,$B$2,데이터!$P:$P,$E69)</f>
        <v>0</v>
      </c>
      <c r="H69" s="45">
        <f t="shared" ca="1" si="6"/>
        <v>0</v>
      </c>
      <c r="I69" s="189">
        <f>SUMIFS(데이터!$G:$G,데이터!$M:$M,$B$3,데이터!$N:$N,$B$2,데이터!$P:$P,$E69,데이터!$L:$L,$I$3)</f>
        <v>0</v>
      </c>
      <c r="J69" s="190" t="str">
        <f t="shared" si="1"/>
        <v/>
      </c>
      <c r="K69" s="191">
        <f>SUMIFS(데이터!$G:$G,데이터!$M:$M,$B$3,데이터!$N:$N,$B$2,데이터!$P:$P,$E69,데이터!$L:$L,$K$3)</f>
        <v>0</v>
      </c>
      <c r="L69" s="190" t="str">
        <f t="shared" si="2"/>
        <v/>
      </c>
      <c r="N69" s="88"/>
      <c r="O69" s="42">
        <f>IFERROR(COUNTIFS(데이터!$M:$M,$B$3,데이터!$N:$N,$B$2,데이터!$I:$I,$N69),"")</f>
        <v>0</v>
      </c>
      <c r="P69" s="43">
        <f>SUMIFS(데이터!$G:$G,데이터!$M:$M,$B$3,데이터!$N:$N,$B$2,데이터!$I:$I,$N69)</f>
        <v>0</v>
      </c>
      <c r="Q69" s="45">
        <f t="shared" ca="1" si="7"/>
        <v>0</v>
      </c>
      <c r="R69" s="46">
        <f>SUMIFS(데이터!$G:$G,데이터!$M:$M,$B$3,데이터!$N:$N,$B$2,데이터!$I:$I,$N69,데이터!$L:$L,$R$3)</f>
        <v>0</v>
      </c>
      <c r="S69" s="47" t="str">
        <f t="shared" si="4"/>
        <v/>
      </c>
      <c r="T69" s="192">
        <f>SUMIFS(데이터!$G:$G,데이터!$M:$M,$B$3,데이터!$N:$N,$B$2,데이터!$I:$I,$N69,데이터!$L:$L,$T$3)</f>
        <v>0</v>
      </c>
      <c r="U69" s="47" t="str">
        <f t="shared" si="5"/>
        <v/>
      </c>
    </row>
    <row r="70" spans="1:21" ht="15.75" customHeight="1">
      <c r="A70" s="88"/>
      <c r="B70" s="112"/>
      <c r="C70" s="112"/>
      <c r="D70" s="88"/>
      <c r="E70" s="88"/>
      <c r="F70" s="42">
        <f>IFERROR(COUNTIFS(데이터!$M:$M,$B$3,데이터!$N:$N,$B$2,데이터!$P:$P,$E70),"")</f>
        <v>0</v>
      </c>
      <c r="G70" s="43">
        <f>SUMIFS(데이터!$G:$G,데이터!$M:$M,$B$3,데이터!$N:$N,$B$2,데이터!$P:$P,$E70)</f>
        <v>0</v>
      </c>
      <c r="H70" s="45">
        <f t="shared" ca="1" si="6"/>
        <v>0</v>
      </c>
      <c r="I70" s="189">
        <f>SUMIFS(데이터!$G:$G,데이터!$M:$M,$B$3,데이터!$N:$N,$B$2,데이터!$P:$P,$E70,데이터!$L:$L,$I$3)</f>
        <v>0</v>
      </c>
      <c r="J70" s="190" t="str">
        <f t="shared" si="1"/>
        <v/>
      </c>
      <c r="K70" s="191">
        <f>SUMIFS(데이터!$G:$G,데이터!$M:$M,$B$3,데이터!$N:$N,$B$2,데이터!$P:$P,$E70,데이터!$L:$L,$K$3)</f>
        <v>0</v>
      </c>
      <c r="L70" s="190" t="str">
        <f t="shared" si="2"/>
        <v/>
      </c>
      <c r="N70" s="88"/>
      <c r="O70" s="42">
        <f>IFERROR(COUNTIFS(데이터!$M:$M,$B$3,데이터!$N:$N,$B$2,데이터!$I:$I,$N70),"")</f>
        <v>0</v>
      </c>
      <c r="P70" s="43">
        <f>SUMIFS(데이터!$G:$G,데이터!$M:$M,$B$3,데이터!$N:$N,$B$2,데이터!$I:$I,$N70)</f>
        <v>0</v>
      </c>
      <c r="Q70" s="45">
        <f t="shared" ca="1" si="7"/>
        <v>0</v>
      </c>
      <c r="R70" s="46">
        <f>SUMIFS(데이터!$G:$G,데이터!$M:$M,$B$3,데이터!$N:$N,$B$2,데이터!$I:$I,$N70,데이터!$L:$L,$R$3)</f>
        <v>0</v>
      </c>
      <c r="S70" s="47" t="str">
        <f t="shared" si="4"/>
        <v/>
      </c>
      <c r="T70" s="192">
        <f>SUMIFS(데이터!$G:$G,데이터!$M:$M,$B$3,데이터!$N:$N,$B$2,데이터!$I:$I,$N70,데이터!$L:$L,$T$3)</f>
        <v>0</v>
      </c>
      <c r="U70" s="47" t="str">
        <f t="shared" si="5"/>
        <v/>
      </c>
    </row>
    <row r="71" spans="1:21" ht="15.75" customHeight="1">
      <c r="A71" s="88"/>
      <c r="B71" s="112"/>
      <c r="C71" s="112"/>
      <c r="D71" s="88"/>
      <c r="E71" s="88"/>
      <c r="F71" s="42">
        <f>IFERROR(COUNTIFS(데이터!$M:$M,$B$3,데이터!$N:$N,$B$2,데이터!$P:$P,$E71),"")</f>
        <v>0</v>
      </c>
      <c r="G71" s="43">
        <f>SUMIFS(데이터!$G:$G,데이터!$M:$M,$B$3,데이터!$N:$N,$B$2,데이터!$P:$P,$E71)</f>
        <v>0</v>
      </c>
      <c r="H71" s="45">
        <f t="shared" ca="1" si="6"/>
        <v>0</v>
      </c>
      <c r="I71" s="189">
        <f>SUMIFS(데이터!$G:$G,데이터!$M:$M,$B$3,데이터!$N:$N,$B$2,데이터!$P:$P,$E71,데이터!$L:$L,$I$3)</f>
        <v>0</v>
      </c>
      <c r="J71" s="190" t="str">
        <f t="shared" si="1"/>
        <v/>
      </c>
      <c r="K71" s="191">
        <f>SUMIFS(데이터!$G:$G,데이터!$M:$M,$B$3,데이터!$N:$N,$B$2,데이터!$P:$P,$E71,데이터!$L:$L,$K$3)</f>
        <v>0</v>
      </c>
      <c r="L71" s="190" t="str">
        <f t="shared" si="2"/>
        <v/>
      </c>
      <c r="N71" s="88"/>
      <c r="O71" s="42">
        <f>IFERROR(COUNTIFS(데이터!$M:$M,$B$3,데이터!$N:$N,$B$2,데이터!$I:$I,$N71),"")</f>
        <v>0</v>
      </c>
      <c r="P71" s="43">
        <f>SUMIFS(데이터!$G:$G,데이터!$M:$M,$B$3,데이터!$N:$N,$B$2,데이터!$I:$I,$N71)</f>
        <v>0</v>
      </c>
      <c r="Q71" s="45">
        <f t="shared" ca="1" si="7"/>
        <v>0</v>
      </c>
      <c r="R71" s="46">
        <f>SUMIFS(데이터!$G:$G,데이터!$M:$M,$B$3,데이터!$N:$N,$B$2,데이터!$I:$I,$N71,데이터!$L:$L,$R$3)</f>
        <v>0</v>
      </c>
      <c r="S71" s="47" t="str">
        <f t="shared" si="4"/>
        <v/>
      </c>
      <c r="T71" s="192">
        <f>SUMIFS(데이터!$G:$G,데이터!$M:$M,$B$3,데이터!$N:$N,$B$2,데이터!$I:$I,$N71,데이터!$L:$L,$T$3)</f>
        <v>0</v>
      </c>
      <c r="U71" s="47" t="str">
        <f t="shared" si="5"/>
        <v/>
      </c>
    </row>
    <row r="72" spans="1:21" ht="15.75" customHeight="1">
      <c r="A72" s="88"/>
      <c r="B72" s="112"/>
      <c r="C72" s="112"/>
      <c r="D72" s="88"/>
      <c r="E72" s="88"/>
      <c r="F72" s="42">
        <f>IFERROR(COUNTIFS(데이터!$M:$M,$B$3,데이터!$N:$N,$B$2,데이터!$P:$P,$E72),"")</f>
        <v>0</v>
      </c>
      <c r="G72" s="43">
        <f>SUMIFS(데이터!$G:$G,데이터!$M:$M,$B$3,데이터!$N:$N,$B$2,데이터!$P:$P,$E72)</f>
        <v>0</v>
      </c>
      <c r="H72" s="45">
        <f t="shared" ca="1" si="6"/>
        <v>0</v>
      </c>
      <c r="I72" s="189">
        <f>SUMIFS(데이터!$G:$G,데이터!$M:$M,$B$3,데이터!$N:$N,$B$2,데이터!$P:$P,$E72,데이터!$L:$L,$I$3)</f>
        <v>0</v>
      </c>
      <c r="J72" s="190" t="str">
        <f t="shared" si="1"/>
        <v/>
      </c>
      <c r="K72" s="191">
        <f>SUMIFS(데이터!$G:$G,데이터!$M:$M,$B$3,데이터!$N:$N,$B$2,데이터!$P:$P,$E72,데이터!$L:$L,$K$3)</f>
        <v>0</v>
      </c>
      <c r="L72" s="190" t="str">
        <f t="shared" si="2"/>
        <v/>
      </c>
      <c r="N72" s="88"/>
      <c r="O72" s="42">
        <f>IFERROR(COUNTIFS(데이터!$M:$M,$B$3,데이터!$N:$N,$B$2,데이터!$I:$I,$N72),"")</f>
        <v>0</v>
      </c>
      <c r="P72" s="43">
        <f>SUMIFS(데이터!$G:$G,데이터!$M:$M,$B$3,데이터!$N:$N,$B$2,데이터!$I:$I,$N72)</f>
        <v>0</v>
      </c>
      <c r="Q72" s="45">
        <f t="shared" ca="1" si="7"/>
        <v>0</v>
      </c>
      <c r="R72" s="46">
        <f>SUMIFS(데이터!$G:$G,데이터!$M:$M,$B$3,데이터!$N:$N,$B$2,데이터!$I:$I,$N72,데이터!$L:$L,$R$3)</f>
        <v>0</v>
      </c>
      <c r="S72" s="47" t="str">
        <f t="shared" si="4"/>
        <v/>
      </c>
      <c r="T72" s="192">
        <f>SUMIFS(데이터!$G:$G,데이터!$M:$M,$B$3,데이터!$N:$N,$B$2,데이터!$I:$I,$N72,데이터!$L:$L,$T$3)</f>
        <v>0</v>
      </c>
      <c r="U72" s="47" t="str">
        <f t="shared" si="5"/>
        <v/>
      </c>
    </row>
    <row r="73" spans="1:21" ht="15.75" customHeight="1">
      <c r="A73" s="88"/>
      <c r="B73" s="112"/>
      <c r="C73" s="112"/>
      <c r="D73" s="88"/>
      <c r="E73" s="88"/>
      <c r="F73" s="42">
        <f>IFERROR(COUNTIFS(데이터!$M:$M,$B$3,데이터!$N:$N,$B$2,데이터!$P:$P,$E73),"")</f>
        <v>0</v>
      </c>
      <c r="G73" s="43">
        <f>SUMIFS(데이터!$G:$G,데이터!$M:$M,$B$3,데이터!$N:$N,$B$2,데이터!$P:$P,$E73)</f>
        <v>0</v>
      </c>
      <c r="H73" s="45">
        <f t="shared" ca="1" si="6"/>
        <v>0</v>
      </c>
      <c r="I73" s="189">
        <f>SUMIFS(데이터!$G:$G,데이터!$M:$M,$B$3,데이터!$N:$N,$B$2,데이터!$P:$P,$E73,데이터!$L:$L,$I$3)</f>
        <v>0</v>
      </c>
      <c r="J73" s="190" t="str">
        <f t="shared" si="1"/>
        <v/>
      </c>
      <c r="K73" s="191">
        <f>SUMIFS(데이터!$G:$G,데이터!$M:$M,$B$3,데이터!$N:$N,$B$2,데이터!$P:$P,$E73,데이터!$L:$L,$K$3)</f>
        <v>0</v>
      </c>
      <c r="L73" s="190" t="str">
        <f t="shared" si="2"/>
        <v/>
      </c>
      <c r="N73" s="88"/>
      <c r="O73" s="42">
        <f>IFERROR(COUNTIFS(데이터!$M:$M,$B$3,데이터!$N:$N,$B$2,데이터!$I:$I,$N73),"")</f>
        <v>0</v>
      </c>
      <c r="P73" s="43">
        <f>SUMIFS(데이터!$G:$G,데이터!$M:$M,$B$3,데이터!$N:$N,$B$2,데이터!$I:$I,$N73)</f>
        <v>0</v>
      </c>
      <c r="Q73" s="45">
        <f t="shared" ca="1" si="7"/>
        <v>0</v>
      </c>
      <c r="R73" s="46">
        <f>SUMIFS(데이터!$G:$G,데이터!$M:$M,$B$3,데이터!$N:$N,$B$2,데이터!$I:$I,$N73,데이터!$L:$L,$R$3)</f>
        <v>0</v>
      </c>
      <c r="S73" s="47" t="str">
        <f t="shared" si="4"/>
        <v/>
      </c>
      <c r="T73" s="192">
        <f>SUMIFS(데이터!$G:$G,데이터!$M:$M,$B$3,데이터!$N:$N,$B$2,데이터!$I:$I,$N73,데이터!$L:$L,$T$3)</f>
        <v>0</v>
      </c>
      <c r="U73" s="47" t="str">
        <f t="shared" si="5"/>
        <v/>
      </c>
    </row>
    <row r="74" spans="1:21" ht="15.75" customHeight="1">
      <c r="A74" s="88"/>
      <c r="B74" s="112"/>
      <c r="C74" s="112"/>
      <c r="D74" s="88"/>
      <c r="E74" s="88"/>
      <c r="F74" s="42">
        <f>IFERROR(COUNTIFS(데이터!$M:$M,$B$3,데이터!$N:$N,$B$2,데이터!$P:$P,$E74),"")</f>
        <v>0</v>
      </c>
      <c r="G74" s="43">
        <f>SUMIFS(데이터!$G:$G,데이터!$M:$M,$B$3,데이터!$N:$N,$B$2,데이터!$P:$P,$E74)</f>
        <v>0</v>
      </c>
      <c r="H74" s="45">
        <f t="shared" ca="1" si="6"/>
        <v>0</v>
      </c>
      <c r="I74" s="189">
        <f>SUMIFS(데이터!$G:$G,데이터!$M:$M,$B$3,데이터!$N:$N,$B$2,데이터!$P:$P,$E74,데이터!$L:$L,$I$3)</f>
        <v>0</v>
      </c>
      <c r="J74" s="190" t="str">
        <f t="shared" si="1"/>
        <v/>
      </c>
      <c r="K74" s="191">
        <f>SUMIFS(데이터!$G:$G,데이터!$M:$M,$B$3,데이터!$N:$N,$B$2,데이터!$P:$P,$E74,데이터!$L:$L,$K$3)</f>
        <v>0</v>
      </c>
      <c r="L74" s="190" t="str">
        <f t="shared" si="2"/>
        <v/>
      </c>
      <c r="N74" s="88"/>
      <c r="O74" s="42">
        <f>IFERROR(COUNTIFS(데이터!$M:$M,$B$3,데이터!$N:$N,$B$2,데이터!$I:$I,$N74),"")</f>
        <v>0</v>
      </c>
      <c r="P74" s="43">
        <f>SUMIFS(데이터!$G:$G,데이터!$M:$M,$B$3,데이터!$N:$N,$B$2,데이터!$I:$I,$N74)</f>
        <v>0</v>
      </c>
      <c r="Q74" s="45">
        <f t="shared" ca="1" si="7"/>
        <v>0</v>
      </c>
      <c r="R74" s="46">
        <f>SUMIFS(데이터!$G:$G,데이터!$M:$M,$B$3,데이터!$N:$N,$B$2,데이터!$I:$I,$N74,데이터!$L:$L,$R$3)</f>
        <v>0</v>
      </c>
      <c r="S74" s="47" t="str">
        <f t="shared" si="4"/>
        <v/>
      </c>
      <c r="T74" s="192">
        <f>SUMIFS(데이터!$G:$G,데이터!$M:$M,$B$3,데이터!$N:$N,$B$2,데이터!$I:$I,$N74,데이터!$L:$L,$T$3)</f>
        <v>0</v>
      </c>
      <c r="U74" s="47" t="str">
        <f t="shared" si="5"/>
        <v/>
      </c>
    </row>
    <row r="75" spans="1:21" ht="15.75" customHeight="1">
      <c r="A75" s="88"/>
      <c r="B75" s="112"/>
      <c r="C75" s="112"/>
      <c r="D75" s="88"/>
      <c r="E75" s="88"/>
      <c r="F75" s="42">
        <f>IFERROR(COUNTIFS(데이터!$M:$M,$B$3,데이터!$N:$N,$B$2,데이터!$P:$P,$E75),"")</f>
        <v>0</v>
      </c>
      <c r="G75" s="43">
        <f>SUMIFS(데이터!$G:$G,데이터!$M:$M,$B$3,데이터!$N:$N,$B$2,데이터!$P:$P,$E75)</f>
        <v>0</v>
      </c>
      <c r="H75" s="45">
        <f t="shared" ca="1" si="6"/>
        <v>0</v>
      </c>
      <c r="I75" s="189">
        <f>SUMIFS(데이터!$G:$G,데이터!$M:$M,$B$3,데이터!$N:$N,$B$2,데이터!$P:$P,$E75,데이터!$L:$L,$I$3)</f>
        <v>0</v>
      </c>
      <c r="J75" s="190" t="str">
        <f t="shared" si="1"/>
        <v/>
      </c>
      <c r="K75" s="191">
        <f>SUMIFS(데이터!$G:$G,데이터!$M:$M,$B$3,데이터!$N:$N,$B$2,데이터!$P:$P,$E75,데이터!$L:$L,$K$3)</f>
        <v>0</v>
      </c>
      <c r="L75" s="190" t="str">
        <f t="shared" si="2"/>
        <v/>
      </c>
      <c r="N75" s="88"/>
      <c r="O75" s="42">
        <f>IFERROR(COUNTIFS(데이터!$M:$M,$B$3,데이터!$N:$N,$B$2,데이터!$I:$I,$N75),"")</f>
        <v>0</v>
      </c>
      <c r="P75" s="43">
        <f>SUMIFS(데이터!$G:$G,데이터!$M:$M,$B$3,데이터!$N:$N,$B$2,데이터!$I:$I,$N75)</f>
        <v>0</v>
      </c>
      <c r="Q75" s="45">
        <f t="shared" ca="1" si="7"/>
        <v>0</v>
      </c>
      <c r="R75" s="46">
        <f>SUMIFS(데이터!$G:$G,데이터!$M:$M,$B$3,데이터!$N:$N,$B$2,데이터!$I:$I,$N75,데이터!$L:$L,$R$3)</f>
        <v>0</v>
      </c>
      <c r="S75" s="47" t="str">
        <f t="shared" si="4"/>
        <v/>
      </c>
      <c r="T75" s="192">
        <f>SUMIFS(데이터!$G:$G,데이터!$M:$M,$B$3,데이터!$N:$N,$B$2,데이터!$I:$I,$N75,데이터!$L:$L,$T$3)</f>
        <v>0</v>
      </c>
      <c r="U75" s="47" t="str">
        <f t="shared" si="5"/>
        <v/>
      </c>
    </row>
    <row r="76" spans="1:21" ht="15.75" customHeight="1">
      <c r="A76" s="88"/>
      <c r="B76" s="112"/>
      <c r="C76" s="112"/>
      <c r="D76" s="88"/>
      <c r="E76" s="88"/>
      <c r="F76" s="42">
        <f>IFERROR(COUNTIFS(데이터!$M:$M,$B$3,데이터!$N:$N,$B$2,데이터!$P:$P,$E76),"")</f>
        <v>0</v>
      </c>
      <c r="G76" s="43">
        <f>SUMIFS(데이터!$G:$G,데이터!$M:$M,$B$3,데이터!$N:$N,$B$2,데이터!$P:$P,$E76)</f>
        <v>0</v>
      </c>
      <c r="H76" s="45">
        <f t="shared" ca="1" si="6"/>
        <v>0</v>
      </c>
      <c r="I76" s="189">
        <f>SUMIFS(데이터!$G:$G,데이터!$M:$M,$B$3,데이터!$N:$N,$B$2,데이터!$P:$P,$E76,데이터!$L:$L,$I$3)</f>
        <v>0</v>
      </c>
      <c r="J76" s="190" t="str">
        <f t="shared" si="1"/>
        <v/>
      </c>
      <c r="K76" s="191">
        <f>SUMIFS(데이터!$G:$G,데이터!$M:$M,$B$3,데이터!$N:$N,$B$2,데이터!$P:$P,$E76,데이터!$L:$L,$K$3)</f>
        <v>0</v>
      </c>
      <c r="L76" s="190" t="str">
        <f t="shared" si="2"/>
        <v/>
      </c>
      <c r="N76" s="88"/>
      <c r="O76" s="42">
        <f>IFERROR(COUNTIFS(데이터!$M:$M,$B$3,데이터!$N:$N,$B$2,데이터!$I:$I,$N76),"")</f>
        <v>0</v>
      </c>
      <c r="P76" s="43">
        <f>SUMIFS(데이터!$G:$G,데이터!$M:$M,$B$3,데이터!$N:$N,$B$2,데이터!$I:$I,$N76)</f>
        <v>0</v>
      </c>
      <c r="Q76" s="45">
        <f t="shared" ca="1" si="7"/>
        <v>0</v>
      </c>
      <c r="R76" s="46">
        <f>SUMIFS(데이터!$G:$G,데이터!$M:$M,$B$3,데이터!$N:$N,$B$2,데이터!$I:$I,$N76,데이터!$L:$L,$R$3)</f>
        <v>0</v>
      </c>
      <c r="S76" s="47" t="str">
        <f t="shared" si="4"/>
        <v/>
      </c>
      <c r="T76" s="192">
        <f>SUMIFS(데이터!$G:$G,데이터!$M:$M,$B$3,데이터!$N:$N,$B$2,데이터!$I:$I,$N76,데이터!$L:$L,$T$3)</f>
        <v>0</v>
      </c>
      <c r="U76" s="47" t="str">
        <f t="shared" si="5"/>
        <v/>
      </c>
    </row>
    <row r="77" spans="1:21" ht="15.75" customHeight="1">
      <c r="A77" s="88"/>
      <c r="B77" s="112"/>
      <c r="C77" s="112"/>
      <c r="D77" s="88"/>
      <c r="E77" s="88"/>
      <c r="F77" s="42">
        <f>IFERROR(COUNTIFS(데이터!$M:$M,$B$3,데이터!$N:$N,$B$2,데이터!$P:$P,$E77),"")</f>
        <v>0</v>
      </c>
      <c r="G77" s="43">
        <f>SUMIFS(데이터!$G:$G,데이터!$M:$M,$B$3,데이터!$N:$N,$B$2,데이터!$P:$P,$E77)</f>
        <v>0</v>
      </c>
      <c r="H77" s="45">
        <f t="shared" ca="1" si="6"/>
        <v>0</v>
      </c>
      <c r="I77" s="189">
        <f>SUMIFS(데이터!$G:$G,데이터!$M:$M,$B$3,데이터!$N:$N,$B$2,데이터!$P:$P,$E77,데이터!$L:$L,$I$3)</f>
        <v>0</v>
      </c>
      <c r="J77" s="190" t="str">
        <f t="shared" si="1"/>
        <v/>
      </c>
      <c r="K77" s="191">
        <f>SUMIFS(데이터!$G:$G,데이터!$M:$M,$B$3,데이터!$N:$N,$B$2,데이터!$P:$P,$E77,데이터!$L:$L,$K$3)</f>
        <v>0</v>
      </c>
      <c r="L77" s="190" t="str">
        <f t="shared" si="2"/>
        <v/>
      </c>
      <c r="N77" s="88"/>
      <c r="O77" s="42">
        <f>IFERROR(COUNTIFS(데이터!$M:$M,$B$3,데이터!$N:$N,$B$2,데이터!$I:$I,$N77),"")</f>
        <v>0</v>
      </c>
      <c r="P77" s="43">
        <f>SUMIFS(데이터!$G:$G,데이터!$M:$M,$B$3,데이터!$N:$N,$B$2,데이터!$I:$I,$N77)</f>
        <v>0</v>
      </c>
      <c r="Q77" s="45">
        <f t="shared" ca="1" si="7"/>
        <v>0</v>
      </c>
      <c r="R77" s="46">
        <f>SUMIFS(데이터!$G:$G,데이터!$M:$M,$B$3,데이터!$N:$N,$B$2,데이터!$I:$I,$N77,데이터!$L:$L,$R$3)</f>
        <v>0</v>
      </c>
      <c r="S77" s="47" t="str">
        <f t="shared" si="4"/>
        <v/>
      </c>
      <c r="T77" s="192">
        <f>SUMIFS(데이터!$G:$G,데이터!$M:$M,$B$3,데이터!$N:$N,$B$2,데이터!$I:$I,$N77,데이터!$L:$L,$T$3)</f>
        <v>0</v>
      </c>
      <c r="U77" s="47" t="str">
        <f t="shared" si="5"/>
        <v/>
      </c>
    </row>
    <row r="78" spans="1:21" ht="15.75" customHeight="1">
      <c r="A78" s="88"/>
      <c r="B78" s="112"/>
      <c r="C78" s="112"/>
      <c r="D78" s="88"/>
      <c r="E78" s="88"/>
      <c r="F78" s="42">
        <f>IFERROR(COUNTIFS(데이터!$M:$M,$B$3,데이터!$N:$N,$B$2,데이터!$P:$P,$E78),"")</f>
        <v>0</v>
      </c>
      <c r="G78" s="43">
        <f>SUMIFS(데이터!$G:$G,데이터!$M:$M,$B$3,데이터!$N:$N,$B$2,데이터!$P:$P,$E78)</f>
        <v>0</v>
      </c>
      <c r="H78" s="45">
        <f t="shared" ca="1" si="6"/>
        <v>0</v>
      </c>
      <c r="I78" s="189">
        <f>SUMIFS(데이터!$G:$G,데이터!$M:$M,$B$3,데이터!$N:$N,$B$2,데이터!$P:$P,$E78,데이터!$L:$L,$I$3)</f>
        <v>0</v>
      </c>
      <c r="J78" s="190" t="str">
        <f t="shared" si="1"/>
        <v/>
      </c>
      <c r="K78" s="191">
        <f>SUMIFS(데이터!$G:$G,데이터!$M:$M,$B$3,데이터!$N:$N,$B$2,데이터!$P:$P,$E78,데이터!$L:$L,$K$3)</f>
        <v>0</v>
      </c>
      <c r="L78" s="190" t="str">
        <f t="shared" si="2"/>
        <v/>
      </c>
      <c r="N78" s="88"/>
      <c r="O78" s="42">
        <f>IFERROR(COUNTIFS(데이터!$M:$M,$B$3,데이터!$N:$N,$B$2,데이터!$I:$I,$N78),"")</f>
        <v>0</v>
      </c>
      <c r="P78" s="43">
        <f>SUMIFS(데이터!$G:$G,데이터!$M:$M,$B$3,데이터!$N:$N,$B$2,데이터!$I:$I,$N78)</f>
        <v>0</v>
      </c>
      <c r="Q78" s="45">
        <f t="shared" ca="1" si="7"/>
        <v>0</v>
      </c>
      <c r="R78" s="46">
        <f>SUMIFS(데이터!$G:$G,데이터!$M:$M,$B$3,데이터!$N:$N,$B$2,데이터!$I:$I,$N78,데이터!$L:$L,$R$3)</f>
        <v>0</v>
      </c>
      <c r="S78" s="47" t="str">
        <f t="shared" si="4"/>
        <v/>
      </c>
      <c r="T78" s="192">
        <f>SUMIFS(데이터!$G:$G,데이터!$M:$M,$B$3,데이터!$N:$N,$B$2,데이터!$I:$I,$N78,데이터!$L:$L,$T$3)</f>
        <v>0</v>
      </c>
      <c r="U78" s="47" t="str">
        <f t="shared" si="5"/>
        <v/>
      </c>
    </row>
    <row r="79" spans="1:21" ht="15.75" customHeight="1">
      <c r="A79" s="88"/>
      <c r="B79" s="112"/>
      <c r="C79" s="112"/>
      <c r="D79" s="88"/>
      <c r="E79" s="88"/>
      <c r="F79" s="42">
        <f>IFERROR(COUNTIFS(데이터!$M:$M,$B$3,데이터!$N:$N,$B$2,데이터!$P:$P,$E79),"")</f>
        <v>0</v>
      </c>
      <c r="G79" s="43">
        <f>SUMIFS(데이터!$G:$G,데이터!$M:$M,$B$3,데이터!$N:$N,$B$2,데이터!$P:$P,$E79)</f>
        <v>0</v>
      </c>
      <c r="H79" s="45">
        <f t="shared" ca="1" si="6"/>
        <v>0</v>
      </c>
      <c r="I79" s="189">
        <f>SUMIFS(데이터!$G:$G,데이터!$M:$M,$B$3,데이터!$N:$N,$B$2,데이터!$P:$P,$E79,데이터!$L:$L,$I$3)</f>
        <v>0</v>
      </c>
      <c r="J79" s="190" t="str">
        <f t="shared" si="1"/>
        <v/>
      </c>
      <c r="K79" s="191">
        <f>SUMIFS(데이터!$G:$G,데이터!$M:$M,$B$3,데이터!$N:$N,$B$2,데이터!$P:$P,$E79,데이터!$L:$L,$K$3)</f>
        <v>0</v>
      </c>
      <c r="L79" s="190" t="str">
        <f t="shared" si="2"/>
        <v/>
      </c>
      <c r="N79" s="88"/>
      <c r="O79" s="42">
        <f>IFERROR(COUNTIFS(데이터!$M:$M,$B$3,데이터!$N:$N,$B$2,데이터!$I:$I,$N79),"")</f>
        <v>0</v>
      </c>
      <c r="P79" s="43">
        <f>SUMIFS(데이터!$G:$G,데이터!$M:$M,$B$3,데이터!$N:$N,$B$2,데이터!$I:$I,$N79)</f>
        <v>0</v>
      </c>
      <c r="Q79" s="45">
        <f t="shared" ca="1" si="7"/>
        <v>0</v>
      </c>
      <c r="R79" s="46">
        <f>SUMIFS(데이터!$G:$G,데이터!$M:$M,$B$3,데이터!$N:$N,$B$2,데이터!$I:$I,$N79,데이터!$L:$L,$R$3)</f>
        <v>0</v>
      </c>
      <c r="S79" s="47" t="str">
        <f t="shared" si="4"/>
        <v/>
      </c>
      <c r="T79" s="192">
        <f>SUMIFS(데이터!$G:$G,데이터!$M:$M,$B$3,데이터!$N:$N,$B$2,데이터!$I:$I,$N79,데이터!$L:$L,$T$3)</f>
        <v>0</v>
      </c>
      <c r="U79" s="47" t="str">
        <f t="shared" si="5"/>
        <v/>
      </c>
    </row>
    <row r="80" spans="1:21" ht="15.75" customHeight="1">
      <c r="A80" s="88"/>
      <c r="B80" s="112"/>
      <c r="C80" s="112"/>
      <c r="D80" s="88"/>
      <c r="E80" s="88"/>
      <c r="F80" s="42">
        <f>IFERROR(COUNTIFS(데이터!$M:$M,$B$3,데이터!$N:$N,$B$2,데이터!$P:$P,$E80),"")</f>
        <v>0</v>
      </c>
      <c r="G80" s="43">
        <f>SUMIFS(데이터!$G:$G,데이터!$M:$M,$B$3,데이터!$N:$N,$B$2,데이터!$P:$P,$E80)</f>
        <v>0</v>
      </c>
      <c r="H80" s="45">
        <f t="shared" ca="1" si="6"/>
        <v>0</v>
      </c>
      <c r="I80" s="189">
        <f>SUMIFS(데이터!$G:$G,데이터!$M:$M,$B$3,데이터!$N:$N,$B$2,데이터!$P:$P,$E80,데이터!$L:$L,$I$3)</f>
        <v>0</v>
      </c>
      <c r="J80" s="190" t="str">
        <f t="shared" si="1"/>
        <v/>
      </c>
      <c r="K80" s="191">
        <f>SUMIFS(데이터!$G:$G,데이터!$M:$M,$B$3,데이터!$N:$N,$B$2,데이터!$P:$P,$E80,데이터!$L:$L,$K$3)</f>
        <v>0</v>
      </c>
      <c r="L80" s="190" t="str">
        <f t="shared" si="2"/>
        <v/>
      </c>
      <c r="N80" s="88"/>
      <c r="O80" s="42">
        <f>IFERROR(COUNTIFS(데이터!$M:$M,$B$3,데이터!$N:$N,$B$2,데이터!$I:$I,$N80),"")</f>
        <v>0</v>
      </c>
      <c r="P80" s="43">
        <f>SUMIFS(데이터!$G:$G,데이터!$M:$M,$B$3,데이터!$N:$N,$B$2,데이터!$I:$I,$N80)</f>
        <v>0</v>
      </c>
      <c r="Q80" s="45">
        <f t="shared" ca="1" si="7"/>
        <v>0</v>
      </c>
      <c r="R80" s="46">
        <f>SUMIFS(데이터!$G:$G,데이터!$M:$M,$B$3,데이터!$N:$N,$B$2,데이터!$I:$I,$N80,데이터!$L:$L,$R$3)</f>
        <v>0</v>
      </c>
      <c r="S80" s="47" t="str">
        <f t="shared" si="4"/>
        <v/>
      </c>
      <c r="T80" s="192">
        <f>SUMIFS(데이터!$G:$G,데이터!$M:$M,$B$3,데이터!$N:$N,$B$2,데이터!$I:$I,$N80,데이터!$L:$L,$T$3)</f>
        <v>0</v>
      </c>
      <c r="U80" s="47" t="str">
        <f t="shared" si="5"/>
        <v/>
      </c>
    </row>
    <row r="81" spans="1:21" ht="15.75" customHeight="1">
      <c r="A81" s="88"/>
      <c r="B81" s="112"/>
      <c r="C81" s="112"/>
      <c r="D81" s="88"/>
      <c r="E81" s="88"/>
      <c r="F81" s="42">
        <f>IFERROR(COUNTIFS(데이터!$M:$M,$B$3,데이터!$N:$N,$B$2,데이터!$P:$P,$E81),"")</f>
        <v>0</v>
      </c>
      <c r="G81" s="43">
        <f>SUMIFS(데이터!$G:$G,데이터!$M:$M,$B$3,데이터!$N:$N,$B$2,데이터!$P:$P,$E81)</f>
        <v>0</v>
      </c>
      <c r="H81" s="45">
        <f t="shared" ca="1" si="6"/>
        <v>0</v>
      </c>
      <c r="I81" s="189">
        <f>SUMIFS(데이터!$G:$G,데이터!$M:$M,$B$3,데이터!$N:$N,$B$2,데이터!$P:$P,$E81,데이터!$L:$L,$I$3)</f>
        <v>0</v>
      </c>
      <c r="J81" s="190" t="str">
        <f t="shared" si="1"/>
        <v/>
      </c>
      <c r="K81" s="191">
        <f>SUMIFS(데이터!$G:$G,데이터!$M:$M,$B$3,데이터!$N:$N,$B$2,데이터!$P:$P,$E81,데이터!$L:$L,$K$3)</f>
        <v>0</v>
      </c>
      <c r="L81" s="190" t="str">
        <f t="shared" si="2"/>
        <v/>
      </c>
      <c r="N81" s="88"/>
      <c r="O81" s="42">
        <f>IFERROR(COUNTIFS(데이터!$M:$M,$B$3,데이터!$N:$N,$B$2,데이터!$I:$I,$N81),"")</f>
        <v>0</v>
      </c>
      <c r="P81" s="43">
        <f>SUMIFS(데이터!$G:$G,데이터!$M:$M,$B$3,데이터!$N:$N,$B$2,데이터!$I:$I,$N81)</f>
        <v>0</v>
      </c>
      <c r="Q81" s="45">
        <f t="shared" ca="1" si="7"/>
        <v>0</v>
      </c>
      <c r="R81" s="46">
        <f>SUMIFS(데이터!$G:$G,데이터!$M:$M,$B$3,데이터!$N:$N,$B$2,데이터!$I:$I,$N81,데이터!$L:$L,$R$3)</f>
        <v>0</v>
      </c>
      <c r="S81" s="47" t="str">
        <f t="shared" si="4"/>
        <v/>
      </c>
      <c r="T81" s="192">
        <f>SUMIFS(데이터!$G:$G,데이터!$M:$M,$B$3,데이터!$N:$N,$B$2,데이터!$I:$I,$N81,데이터!$L:$L,$T$3)</f>
        <v>0</v>
      </c>
      <c r="U81" s="47" t="str">
        <f t="shared" si="5"/>
        <v/>
      </c>
    </row>
    <row r="82" spans="1:21" ht="15.75" customHeight="1">
      <c r="A82" s="88"/>
      <c r="B82" s="112"/>
      <c r="C82" s="112"/>
      <c r="D82" s="88"/>
      <c r="E82" s="88"/>
      <c r="F82" s="42">
        <f>IFERROR(COUNTIFS(데이터!$M:$M,$B$3,데이터!$N:$N,$B$2,데이터!$P:$P,$E82),"")</f>
        <v>0</v>
      </c>
      <c r="G82" s="43">
        <f>SUMIFS(데이터!$G:$G,데이터!$M:$M,$B$3,데이터!$N:$N,$B$2,데이터!$P:$P,$E82)</f>
        <v>0</v>
      </c>
      <c r="H82" s="45">
        <f t="shared" ca="1" si="6"/>
        <v>0</v>
      </c>
      <c r="I82" s="189">
        <f>SUMIFS(데이터!$G:$G,데이터!$M:$M,$B$3,데이터!$N:$N,$B$2,데이터!$P:$P,$E82,데이터!$L:$L,$I$3)</f>
        <v>0</v>
      </c>
      <c r="J82" s="190" t="str">
        <f t="shared" si="1"/>
        <v/>
      </c>
      <c r="K82" s="191">
        <f>SUMIFS(데이터!$G:$G,데이터!$M:$M,$B$3,데이터!$N:$N,$B$2,데이터!$P:$P,$E82,데이터!$L:$L,$K$3)</f>
        <v>0</v>
      </c>
      <c r="L82" s="190" t="str">
        <f t="shared" si="2"/>
        <v/>
      </c>
      <c r="N82" s="88"/>
      <c r="O82" s="42">
        <f>IFERROR(COUNTIFS(데이터!$M:$M,$B$3,데이터!$N:$N,$B$2,데이터!$I:$I,$N82),"")</f>
        <v>0</v>
      </c>
      <c r="P82" s="43">
        <f>SUMIFS(데이터!$G:$G,데이터!$M:$M,$B$3,데이터!$N:$N,$B$2,데이터!$I:$I,$N82)</f>
        <v>0</v>
      </c>
      <c r="Q82" s="45">
        <f t="shared" ca="1" si="7"/>
        <v>0</v>
      </c>
      <c r="R82" s="46">
        <f>SUMIFS(데이터!$G:$G,데이터!$M:$M,$B$3,데이터!$N:$N,$B$2,데이터!$I:$I,$N82,데이터!$L:$L,$R$3)</f>
        <v>0</v>
      </c>
      <c r="S82" s="47" t="str">
        <f t="shared" si="4"/>
        <v/>
      </c>
      <c r="T82" s="192">
        <f>SUMIFS(데이터!$G:$G,데이터!$M:$M,$B$3,데이터!$N:$N,$B$2,데이터!$I:$I,$N82,데이터!$L:$L,$T$3)</f>
        <v>0</v>
      </c>
      <c r="U82" s="47" t="str">
        <f t="shared" si="5"/>
        <v/>
      </c>
    </row>
    <row r="83" spans="1:21" ht="15.75" customHeight="1">
      <c r="A83" s="88"/>
      <c r="B83" s="112"/>
      <c r="C83" s="112"/>
      <c r="D83" s="88"/>
      <c r="E83" s="88"/>
      <c r="F83" s="42">
        <f>IFERROR(COUNTIFS(데이터!$M:$M,$B$3,데이터!$N:$N,$B$2,데이터!$P:$P,$E83),"")</f>
        <v>0</v>
      </c>
      <c r="G83" s="43">
        <f>SUMIFS(데이터!$G:$G,데이터!$M:$M,$B$3,데이터!$N:$N,$B$2,데이터!$P:$P,$E83)</f>
        <v>0</v>
      </c>
      <c r="H83" s="45">
        <f t="shared" ca="1" si="6"/>
        <v>0</v>
      </c>
      <c r="I83" s="189">
        <f>SUMIFS(데이터!$G:$G,데이터!$M:$M,$B$3,데이터!$N:$N,$B$2,데이터!$P:$P,$E83,데이터!$L:$L,$I$3)</f>
        <v>0</v>
      </c>
      <c r="J83" s="190" t="str">
        <f t="shared" si="1"/>
        <v/>
      </c>
      <c r="K83" s="191">
        <f>SUMIFS(데이터!$G:$G,데이터!$M:$M,$B$3,데이터!$N:$N,$B$2,데이터!$P:$P,$E83,데이터!$L:$L,$K$3)</f>
        <v>0</v>
      </c>
      <c r="L83" s="190" t="str">
        <f t="shared" si="2"/>
        <v/>
      </c>
      <c r="N83" s="88"/>
      <c r="O83" s="42">
        <f>IFERROR(COUNTIFS(데이터!$M:$M,$B$3,데이터!$N:$N,$B$2,데이터!$I:$I,$N83),"")</f>
        <v>0</v>
      </c>
      <c r="P83" s="43">
        <f>SUMIFS(데이터!$G:$G,데이터!$M:$M,$B$3,데이터!$N:$N,$B$2,데이터!$I:$I,$N83)</f>
        <v>0</v>
      </c>
      <c r="Q83" s="45">
        <f t="shared" ca="1" si="7"/>
        <v>0</v>
      </c>
      <c r="R83" s="46">
        <f>SUMIFS(데이터!$G:$G,데이터!$M:$M,$B$3,데이터!$N:$N,$B$2,데이터!$I:$I,$N83,데이터!$L:$L,$R$3)</f>
        <v>0</v>
      </c>
      <c r="S83" s="47" t="str">
        <f t="shared" si="4"/>
        <v/>
      </c>
      <c r="T83" s="192">
        <f>SUMIFS(데이터!$G:$G,데이터!$M:$M,$B$3,데이터!$N:$N,$B$2,데이터!$I:$I,$N83,데이터!$L:$L,$T$3)</f>
        <v>0</v>
      </c>
      <c r="U83" s="47" t="str">
        <f t="shared" si="5"/>
        <v/>
      </c>
    </row>
    <row r="84" spans="1:21" ht="15.75" customHeight="1">
      <c r="A84" s="88"/>
      <c r="B84" s="112"/>
      <c r="C84" s="112"/>
      <c r="D84" s="88"/>
      <c r="E84" s="88"/>
      <c r="F84" s="42">
        <f>IFERROR(COUNTIFS(데이터!$M:$M,$B$3,데이터!$N:$N,$B$2,데이터!$P:$P,$E84),"")</f>
        <v>0</v>
      </c>
      <c r="G84" s="43">
        <f>SUMIFS(데이터!$G:$G,데이터!$M:$M,$B$3,데이터!$N:$N,$B$2,데이터!$P:$P,$E84)</f>
        <v>0</v>
      </c>
      <c r="H84" s="45">
        <f t="shared" ca="1" si="6"/>
        <v>0</v>
      </c>
      <c r="I84" s="189">
        <f>SUMIFS(데이터!$G:$G,데이터!$M:$M,$B$3,데이터!$N:$N,$B$2,데이터!$P:$P,$E84,데이터!$L:$L,$I$3)</f>
        <v>0</v>
      </c>
      <c r="J84" s="190" t="str">
        <f t="shared" si="1"/>
        <v/>
      </c>
      <c r="K84" s="191">
        <f>SUMIFS(데이터!$G:$G,데이터!$M:$M,$B$3,데이터!$N:$N,$B$2,데이터!$P:$P,$E84,데이터!$L:$L,$K$3)</f>
        <v>0</v>
      </c>
      <c r="L84" s="190" t="str">
        <f t="shared" si="2"/>
        <v/>
      </c>
      <c r="N84" s="88"/>
      <c r="O84" s="42">
        <f>IFERROR(COUNTIFS(데이터!$M:$M,$B$3,데이터!$N:$N,$B$2,데이터!$I:$I,$N84),"")</f>
        <v>0</v>
      </c>
      <c r="P84" s="43">
        <f>SUMIFS(데이터!$G:$G,데이터!$M:$M,$B$3,데이터!$N:$N,$B$2,데이터!$I:$I,$N84)</f>
        <v>0</v>
      </c>
      <c r="Q84" s="45">
        <f t="shared" ca="1" si="7"/>
        <v>0</v>
      </c>
      <c r="R84" s="46">
        <f>SUMIFS(데이터!$G:$G,데이터!$M:$M,$B$3,데이터!$N:$N,$B$2,데이터!$I:$I,$N84,데이터!$L:$L,$R$3)</f>
        <v>0</v>
      </c>
      <c r="S84" s="47" t="str">
        <f t="shared" si="4"/>
        <v/>
      </c>
      <c r="T84" s="192">
        <f>SUMIFS(데이터!$G:$G,데이터!$M:$M,$B$3,데이터!$N:$N,$B$2,데이터!$I:$I,$N84,데이터!$L:$L,$T$3)</f>
        <v>0</v>
      </c>
      <c r="U84" s="47" t="str">
        <f t="shared" si="5"/>
        <v/>
      </c>
    </row>
    <row r="85" spans="1:21" ht="15.75" customHeight="1">
      <c r="A85" s="88"/>
      <c r="B85" s="112"/>
      <c r="C85" s="112"/>
      <c r="D85" s="88"/>
      <c r="E85" s="88"/>
      <c r="F85" s="42">
        <f>IFERROR(COUNTIFS(데이터!$M:$M,$B$3,데이터!$N:$N,$B$2,데이터!$P:$P,$E85),"")</f>
        <v>0</v>
      </c>
      <c r="G85" s="43">
        <f>SUMIFS(데이터!$G:$G,데이터!$M:$M,$B$3,데이터!$N:$N,$B$2,데이터!$P:$P,$E85)</f>
        <v>0</v>
      </c>
      <c r="H85" s="45">
        <f t="shared" ca="1" si="6"/>
        <v>0</v>
      </c>
      <c r="I85" s="189">
        <f>SUMIFS(데이터!$G:$G,데이터!$M:$M,$B$3,데이터!$N:$N,$B$2,데이터!$P:$P,$E85,데이터!$L:$L,$I$3)</f>
        <v>0</v>
      </c>
      <c r="J85" s="190" t="str">
        <f t="shared" si="1"/>
        <v/>
      </c>
      <c r="K85" s="191">
        <f>SUMIFS(데이터!$G:$G,데이터!$M:$M,$B$3,데이터!$N:$N,$B$2,데이터!$P:$P,$E85,데이터!$L:$L,$K$3)</f>
        <v>0</v>
      </c>
      <c r="L85" s="190" t="str">
        <f t="shared" si="2"/>
        <v/>
      </c>
      <c r="N85" s="88"/>
      <c r="O85" s="42">
        <f>IFERROR(COUNTIFS(데이터!$M:$M,$B$3,데이터!$N:$N,$B$2,데이터!$I:$I,$N85),"")</f>
        <v>0</v>
      </c>
      <c r="P85" s="43">
        <f>SUMIFS(데이터!$G:$G,데이터!$M:$M,$B$3,데이터!$N:$N,$B$2,데이터!$I:$I,$N85)</f>
        <v>0</v>
      </c>
      <c r="Q85" s="45">
        <f t="shared" ca="1" si="7"/>
        <v>0</v>
      </c>
      <c r="R85" s="46">
        <f>SUMIFS(데이터!$G:$G,데이터!$M:$M,$B$3,데이터!$N:$N,$B$2,데이터!$I:$I,$N85,데이터!$L:$L,$R$3)</f>
        <v>0</v>
      </c>
      <c r="S85" s="47" t="str">
        <f t="shared" si="4"/>
        <v/>
      </c>
      <c r="T85" s="192">
        <f>SUMIFS(데이터!$G:$G,데이터!$M:$M,$B$3,데이터!$N:$N,$B$2,데이터!$I:$I,$N85,데이터!$L:$L,$T$3)</f>
        <v>0</v>
      </c>
      <c r="U85" s="47" t="str">
        <f t="shared" si="5"/>
        <v/>
      </c>
    </row>
    <row r="86" spans="1:21" ht="15.75" customHeight="1">
      <c r="A86" s="88"/>
      <c r="B86" s="112"/>
      <c r="C86" s="112"/>
      <c r="D86" s="88"/>
      <c r="E86" s="88"/>
      <c r="F86" s="42">
        <f>IFERROR(COUNTIFS(데이터!$M:$M,$B$3,데이터!$N:$N,$B$2,데이터!$P:$P,$E86),"")</f>
        <v>0</v>
      </c>
      <c r="G86" s="43">
        <f>SUMIFS(데이터!$G:$G,데이터!$M:$M,$B$3,데이터!$N:$N,$B$2,데이터!$P:$P,$E86)</f>
        <v>0</v>
      </c>
      <c r="H86" s="45">
        <f t="shared" ca="1" si="6"/>
        <v>0</v>
      </c>
      <c r="I86" s="189">
        <f>SUMIFS(데이터!$G:$G,데이터!$M:$M,$B$3,데이터!$N:$N,$B$2,데이터!$P:$P,$E86,데이터!$L:$L,$I$3)</f>
        <v>0</v>
      </c>
      <c r="J86" s="190" t="str">
        <f t="shared" si="1"/>
        <v/>
      </c>
      <c r="K86" s="191">
        <f>SUMIFS(데이터!$G:$G,데이터!$M:$M,$B$3,데이터!$N:$N,$B$2,데이터!$P:$P,$E86,데이터!$L:$L,$K$3)</f>
        <v>0</v>
      </c>
      <c r="L86" s="190" t="str">
        <f t="shared" si="2"/>
        <v/>
      </c>
      <c r="N86" s="88"/>
      <c r="O86" s="42">
        <f>IFERROR(COUNTIFS(데이터!$M:$M,$B$3,데이터!$N:$N,$B$2,데이터!$I:$I,$N86),"")</f>
        <v>0</v>
      </c>
      <c r="P86" s="43">
        <f>SUMIFS(데이터!$G:$G,데이터!$M:$M,$B$3,데이터!$N:$N,$B$2,데이터!$I:$I,$N86)</f>
        <v>0</v>
      </c>
      <c r="Q86" s="45">
        <f t="shared" ca="1" si="7"/>
        <v>0</v>
      </c>
      <c r="R86" s="46">
        <f>SUMIFS(데이터!$G:$G,데이터!$M:$M,$B$3,데이터!$N:$N,$B$2,데이터!$I:$I,$N86,데이터!$L:$L,$R$3)</f>
        <v>0</v>
      </c>
      <c r="S86" s="47" t="str">
        <f t="shared" si="4"/>
        <v/>
      </c>
      <c r="T86" s="192">
        <f>SUMIFS(데이터!$G:$G,데이터!$M:$M,$B$3,데이터!$N:$N,$B$2,데이터!$I:$I,$N86,데이터!$L:$L,$T$3)</f>
        <v>0</v>
      </c>
      <c r="U86" s="47" t="str">
        <f t="shared" si="5"/>
        <v/>
      </c>
    </row>
    <row r="87" spans="1:21" ht="15.75" customHeight="1">
      <c r="A87" s="88"/>
      <c r="B87" s="112"/>
      <c r="C87" s="112"/>
      <c r="D87" s="88"/>
      <c r="E87" s="88"/>
      <c r="F87" s="42">
        <f>IFERROR(COUNTIFS(데이터!$M:$M,$B$3,데이터!$N:$N,$B$2,데이터!$P:$P,$E87),"")</f>
        <v>0</v>
      </c>
      <c r="G87" s="43">
        <f>SUMIFS(데이터!$G:$G,데이터!$M:$M,$B$3,데이터!$N:$N,$B$2,데이터!$P:$P,$E87)</f>
        <v>0</v>
      </c>
      <c r="H87" s="45">
        <f t="shared" ca="1" si="6"/>
        <v>0</v>
      </c>
      <c r="I87" s="189">
        <f>SUMIFS(데이터!$G:$G,데이터!$M:$M,$B$3,데이터!$N:$N,$B$2,데이터!$P:$P,$E87,데이터!$L:$L,$I$3)</f>
        <v>0</v>
      </c>
      <c r="J87" s="190" t="str">
        <f t="shared" si="1"/>
        <v/>
      </c>
      <c r="K87" s="191">
        <f>SUMIFS(데이터!$G:$G,데이터!$M:$M,$B$3,데이터!$N:$N,$B$2,데이터!$P:$P,$E87,데이터!$L:$L,$K$3)</f>
        <v>0</v>
      </c>
      <c r="L87" s="190" t="str">
        <f t="shared" si="2"/>
        <v/>
      </c>
      <c r="N87" s="88"/>
      <c r="O87" s="42">
        <f>IFERROR(COUNTIFS(데이터!$M:$M,$B$3,데이터!$N:$N,$B$2,데이터!$I:$I,$N87),"")</f>
        <v>0</v>
      </c>
      <c r="P87" s="43">
        <f>SUMIFS(데이터!$G:$G,데이터!$M:$M,$B$3,데이터!$N:$N,$B$2,데이터!$I:$I,$N87)</f>
        <v>0</v>
      </c>
      <c r="Q87" s="45">
        <f t="shared" ca="1" si="7"/>
        <v>0</v>
      </c>
      <c r="R87" s="46">
        <f>SUMIFS(데이터!$G:$G,데이터!$M:$M,$B$3,데이터!$N:$N,$B$2,데이터!$I:$I,$N87,데이터!$L:$L,$R$3)</f>
        <v>0</v>
      </c>
      <c r="S87" s="47" t="str">
        <f t="shared" si="4"/>
        <v/>
      </c>
      <c r="T87" s="192">
        <f>SUMIFS(데이터!$G:$G,데이터!$M:$M,$B$3,데이터!$N:$N,$B$2,데이터!$I:$I,$N87,데이터!$L:$L,$T$3)</f>
        <v>0</v>
      </c>
      <c r="U87" s="47" t="str">
        <f t="shared" si="5"/>
        <v/>
      </c>
    </row>
    <row r="88" spans="1:21" ht="15.75" customHeight="1">
      <c r="A88" s="88"/>
      <c r="B88" s="112"/>
      <c r="C88" s="112"/>
      <c r="D88" s="88"/>
      <c r="E88" s="88"/>
      <c r="F88" s="42">
        <f>IFERROR(COUNTIFS(데이터!$M:$M,$B$3,데이터!$N:$N,$B$2,데이터!$P:$P,$E88),"")</f>
        <v>0</v>
      </c>
      <c r="G88" s="43">
        <f>SUMIFS(데이터!$G:$G,데이터!$M:$M,$B$3,데이터!$N:$N,$B$2,데이터!$P:$P,$E88)</f>
        <v>0</v>
      </c>
      <c r="H88" s="45">
        <f t="shared" ca="1" si="6"/>
        <v>0</v>
      </c>
      <c r="I88" s="189">
        <f>SUMIFS(데이터!$G:$G,데이터!$M:$M,$B$3,데이터!$N:$N,$B$2,데이터!$P:$P,$E88,데이터!$L:$L,$I$3)</f>
        <v>0</v>
      </c>
      <c r="J88" s="190" t="str">
        <f t="shared" si="1"/>
        <v/>
      </c>
      <c r="K88" s="191">
        <f>SUMIFS(데이터!$G:$G,데이터!$M:$M,$B$3,데이터!$N:$N,$B$2,데이터!$P:$P,$E88,데이터!$L:$L,$K$3)</f>
        <v>0</v>
      </c>
      <c r="L88" s="190" t="str">
        <f t="shared" si="2"/>
        <v/>
      </c>
      <c r="N88" s="88"/>
      <c r="O88" s="42">
        <f>IFERROR(COUNTIFS(데이터!$M:$M,$B$3,데이터!$N:$N,$B$2,데이터!$I:$I,$N88),"")</f>
        <v>0</v>
      </c>
      <c r="P88" s="43">
        <f>SUMIFS(데이터!$G:$G,데이터!$M:$M,$B$3,데이터!$N:$N,$B$2,데이터!$I:$I,$N88)</f>
        <v>0</v>
      </c>
      <c r="Q88" s="45">
        <f t="shared" ca="1" si="7"/>
        <v>0</v>
      </c>
      <c r="R88" s="46">
        <f>SUMIFS(데이터!$G:$G,데이터!$M:$M,$B$3,데이터!$N:$N,$B$2,데이터!$I:$I,$N88,데이터!$L:$L,$R$3)</f>
        <v>0</v>
      </c>
      <c r="S88" s="47" t="str">
        <f t="shared" si="4"/>
        <v/>
      </c>
      <c r="T88" s="192">
        <f>SUMIFS(데이터!$G:$G,데이터!$M:$M,$B$3,데이터!$N:$N,$B$2,데이터!$I:$I,$N88,데이터!$L:$L,$T$3)</f>
        <v>0</v>
      </c>
      <c r="U88" s="47" t="str">
        <f t="shared" si="5"/>
        <v/>
      </c>
    </row>
    <row r="89" spans="1:21" ht="15.75" customHeight="1">
      <c r="A89" s="88"/>
      <c r="B89" s="112"/>
      <c r="C89" s="112"/>
      <c r="D89" s="88"/>
      <c r="E89" s="88"/>
      <c r="F89" s="42">
        <f>IFERROR(COUNTIFS(데이터!$M:$M,$B$3,데이터!$N:$N,$B$2,데이터!$P:$P,$E89),"")</f>
        <v>0</v>
      </c>
      <c r="G89" s="43">
        <f>SUMIFS(데이터!$G:$G,데이터!$M:$M,$B$3,데이터!$N:$N,$B$2,데이터!$P:$P,$E89)</f>
        <v>0</v>
      </c>
      <c r="H89" s="45">
        <f t="shared" ca="1" si="6"/>
        <v>0</v>
      </c>
      <c r="I89" s="189">
        <f>SUMIFS(데이터!$G:$G,데이터!$M:$M,$B$3,데이터!$N:$N,$B$2,데이터!$P:$P,$E89,데이터!$L:$L,$I$3)</f>
        <v>0</v>
      </c>
      <c r="J89" s="190" t="str">
        <f t="shared" si="1"/>
        <v/>
      </c>
      <c r="K89" s="191">
        <f>SUMIFS(데이터!$G:$G,데이터!$M:$M,$B$3,데이터!$N:$N,$B$2,데이터!$P:$P,$E89,데이터!$L:$L,$K$3)</f>
        <v>0</v>
      </c>
      <c r="L89" s="190" t="str">
        <f t="shared" si="2"/>
        <v/>
      </c>
      <c r="N89" s="88"/>
      <c r="O89" s="42">
        <f>IFERROR(COUNTIFS(데이터!$M:$M,$B$3,데이터!$N:$N,$B$2,데이터!$I:$I,$N89),"")</f>
        <v>0</v>
      </c>
      <c r="P89" s="43">
        <f>SUMIFS(데이터!$G:$G,데이터!$M:$M,$B$3,데이터!$N:$N,$B$2,데이터!$I:$I,$N89)</f>
        <v>0</v>
      </c>
      <c r="Q89" s="45">
        <f t="shared" ca="1" si="7"/>
        <v>0</v>
      </c>
      <c r="R89" s="46">
        <f>SUMIFS(데이터!$G:$G,데이터!$M:$M,$B$3,데이터!$N:$N,$B$2,데이터!$I:$I,$N89,데이터!$L:$L,$R$3)</f>
        <v>0</v>
      </c>
      <c r="S89" s="47" t="str">
        <f t="shared" si="4"/>
        <v/>
      </c>
      <c r="T89" s="192">
        <f>SUMIFS(데이터!$G:$G,데이터!$M:$M,$B$3,데이터!$N:$N,$B$2,데이터!$I:$I,$N89,데이터!$L:$L,$T$3)</f>
        <v>0</v>
      </c>
      <c r="U89" s="47" t="str">
        <f t="shared" si="5"/>
        <v/>
      </c>
    </row>
    <row r="90" spans="1:21" ht="15.75" customHeight="1">
      <c r="A90" s="88"/>
      <c r="B90" s="112"/>
      <c r="C90" s="112"/>
      <c r="D90" s="88"/>
      <c r="E90" s="88"/>
      <c r="F90" s="42">
        <f>IFERROR(COUNTIFS(데이터!$M:$M,$B$3,데이터!$N:$N,$B$2,데이터!$P:$P,$E90),"")</f>
        <v>0</v>
      </c>
      <c r="G90" s="43">
        <f>SUMIFS(데이터!$G:$G,데이터!$M:$M,$B$3,데이터!$N:$N,$B$2,데이터!$P:$P,$E90)</f>
        <v>0</v>
      </c>
      <c r="H90" s="45">
        <f t="shared" ca="1" si="6"/>
        <v>0</v>
      </c>
      <c r="I90" s="189">
        <f>SUMIFS(데이터!$G:$G,데이터!$M:$M,$B$3,데이터!$N:$N,$B$2,데이터!$P:$P,$E90,데이터!$L:$L,$I$3)</f>
        <v>0</v>
      </c>
      <c r="J90" s="190" t="str">
        <f t="shared" si="1"/>
        <v/>
      </c>
      <c r="K90" s="191">
        <f>SUMIFS(데이터!$G:$G,데이터!$M:$M,$B$3,데이터!$N:$N,$B$2,데이터!$P:$P,$E90,데이터!$L:$L,$K$3)</f>
        <v>0</v>
      </c>
      <c r="L90" s="190" t="str">
        <f t="shared" si="2"/>
        <v/>
      </c>
      <c r="N90" s="88"/>
      <c r="O90" s="42">
        <f>IFERROR(COUNTIFS(데이터!$M:$M,$B$3,데이터!$N:$N,$B$2,데이터!$I:$I,$N90),"")</f>
        <v>0</v>
      </c>
      <c r="P90" s="43">
        <f>SUMIFS(데이터!$G:$G,데이터!$M:$M,$B$3,데이터!$N:$N,$B$2,데이터!$I:$I,$N90)</f>
        <v>0</v>
      </c>
      <c r="Q90" s="45">
        <f t="shared" ca="1" si="7"/>
        <v>0</v>
      </c>
      <c r="R90" s="46">
        <f>SUMIFS(데이터!$G:$G,데이터!$M:$M,$B$3,데이터!$N:$N,$B$2,데이터!$I:$I,$N90,데이터!$L:$L,$R$3)</f>
        <v>0</v>
      </c>
      <c r="S90" s="47" t="str">
        <f t="shared" si="4"/>
        <v/>
      </c>
      <c r="T90" s="192">
        <f>SUMIFS(데이터!$G:$G,데이터!$M:$M,$B$3,데이터!$N:$N,$B$2,데이터!$I:$I,$N90,데이터!$L:$L,$T$3)</f>
        <v>0</v>
      </c>
      <c r="U90" s="47" t="str">
        <f t="shared" si="5"/>
        <v/>
      </c>
    </row>
    <row r="91" spans="1:21" ht="15.75" customHeight="1">
      <c r="A91" s="88"/>
      <c r="B91" s="112"/>
      <c r="C91" s="112"/>
      <c r="D91" s="88"/>
      <c r="E91" s="88"/>
      <c r="F91" s="42">
        <f>IFERROR(COUNTIFS(데이터!$M:$M,$B$3,데이터!$N:$N,$B$2,데이터!$P:$P,$E91),"")</f>
        <v>0</v>
      </c>
      <c r="G91" s="43">
        <f>SUMIFS(데이터!$G:$G,데이터!$M:$M,$B$3,데이터!$N:$N,$B$2,데이터!$P:$P,$E91)</f>
        <v>0</v>
      </c>
      <c r="H91" s="45">
        <f t="shared" ca="1" si="6"/>
        <v>0</v>
      </c>
      <c r="I91" s="189">
        <f>SUMIFS(데이터!$G:$G,데이터!$M:$M,$B$3,데이터!$N:$N,$B$2,데이터!$P:$P,$E91,데이터!$L:$L,$I$3)</f>
        <v>0</v>
      </c>
      <c r="J91" s="190" t="str">
        <f t="shared" si="1"/>
        <v/>
      </c>
      <c r="K91" s="191">
        <f>SUMIFS(데이터!$G:$G,데이터!$M:$M,$B$3,데이터!$N:$N,$B$2,데이터!$P:$P,$E91,데이터!$L:$L,$K$3)</f>
        <v>0</v>
      </c>
      <c r="L91" s="190" t="str">
        <f t="shared" si="2"/>
        <v/>
      </c>
      <c r="N91" s="88"/>
      <c r="O91" s="42">
        <f>IFERROR(COUNTIFS(데이터!$M:$M,$B$3,데이터!$N:$N,$B$2,데이터!$I:$I,$N91),"")</f>
        <v>0</v>
      </c>
      <c r="P91" s="43">
        <f>SUMIFS(데이터!$G:$G,데이터!$M:$M,$B$3,데이터!$N:$N,$B$2,데이터!$I:$I,$N91)</f>
        <v>0</v>
      </c>
      <c r="Q91" s="45">
        <f t="shared" ca="1" si="7"/>
        <v>0</v>
      </c>
      <c r="R91" s="46">
        <f>SUMIFS(데이터!$G:$G,데이터!$M:$M,$B$3,데이터!$N:$N,$B$2,데이터!$I:$I,$N91,데이터!$L:$L,$R$3)</f>
        <v>0</v>
      </c>
      <c r="S91" s="47" t="str">
        <f t="shared" si="4"/>
        <v/>
      </c>
      <c r="T91" s="192">
        <f>SUMIFS(데이터!$G:$G,데이터!$M:$M,$B$3,데이터!$N:$N,$B$2,데이터!$I:$I,$N91,데이터!$L:$L,$T$3)</f>
        <v>0</v>
      </c>
      <c r="U91" s="47" t="str">
        <f t="shared" si="5"/>
        <v/>
      </c>
    </row>
    <row r="92" spans="1:21" ht="15.75" customHeight="1">
      <c r="A92" s="88"/>
      <c r="B92" s="112"/>
      <c r="C92" s="112"/>
      <c r="D92" s="88"/>
      <c r="E92" s="88"/>
      <c r="F92" s="42">
        <f>IFERROR(COUNTIFS(데이터!$M:$M,$B$3,데이터!$N:$N,$B$2,데이터!$P:$P,$E92),"")</f>
        <v>0</v>
      </c>
      <c r="G92" s="43">
        <f>SUMIFS(데이터!$G:$G,데이터!$M:$M,$B$3,데이터!$N:$N,$B$2,데이터!$P:$P,$E92)</f>
        <v>0</v>
      </c>
      <c r="H92" s="45">
        <f t="shared" ca="1" si="6"/>
        <v>0</v>
      </c>
      <c r="I92" s="189">
        <f>SUMIFS(데이터!$G:$G,데이터!$M:$M,$B$3,데이터!$N:$N,$B$2,데이터!$P:$P,$E92,데이터!$L:$L,$I$3)</f>
        <v>0</v>
      </c>
      <c r="J92" s="190" t="str">
        <f t="shared" si="1"/>
        <v/>
      </c>
      <c r="K92" s="191">
        <f>SUMIFS(데이터!$G:$G,데이터!$M:$M,$B$3,데이터!$N:$N,$B$2,데이터!$P:$P,$E92,데이터!$L:$L,$K$3)</f>
        <v>0</v>
      </c>
      <c r="L92" s="190" t="str">
        <f t="shared" si="2"/>
        <v/>
      </c>
      <c r="N92" s="88"/>
      <c r="O92" s="42">
        <f>IFERROR(COUNTIFS(데이터!$M:$M,$B$3,데이터!$N:$N,$B$2,데이터!$I:$I,$N92),"")</f>
        <v>0</v>
      </c>
      <c r="P92" s="43">
        <f>SUMIFS(데이터!$G:$G,데이터!$M:$M,$B$3,데이터!$N:$N,$B$2,데이터!$I:$I,$N92)</f>
        <v>0</v>
      </c>
      <c r="Q92" s="45">
        <f t="shared" ca="1" si="7"/>
        <v>0</v>
      </c>
      <c r="R92" s="46">
        <f>SUMIFS(데이터!$G:$G,데이터!$M:$M,$B$3,데이터!$N:$N,$B$2,데이터!$I:$I,$N92,데이터!$L:$L,$R$3)</f>
        <v>0</v>
      </c>
      <c r="S92" s="47" t="str">
        <f t="shared" si="4"/>
        <v/>
      </c>
      <c r="T92" s="192">
        <f>SUMIFS(데이터!$G:$G,데이터!$M:$M,$B$3,데이터!$N:$N,$B$2,데이터!$I:$I,$N92,데이터!$L:$L,$T$3)</f>
        <v>0</v>
      </c>
      <c r="U92" s="47" t="str">
        <f t="shared" si="5"/>
        <v/>
      </c>
    </row>
    <row r="93" spans="1:21" ht="15.75" customHeight="1">
      <c r="A93" s="88"/>
      <c r="B93" s="112"/>
      <c r="C93" s="112"/>
      <c r="D93" s="88"/>
      <c r="E93" s="88"/>
      <c r="F93" s="42">
        <f>IFERROR(COUNTIFS(데이터!$M:$M,$B$3,데이터!$N:$N,$B$2,데이터!$P:$P,$E93),"")</f>
        <v>0</v>
      </c>
      <c r="G93" s="43">
        <f>SUMIFS(데이터!$G:$G,데이터!$M:$M,$B$3,데이터!$N:$N,$B$2,데이터!$P:$P,$E93)</f>
        <v>0</v>
      </c>
      <c r="H93" s="45">
        <f t="shared" ca="1" si="6"/>
        <v>0</v>
      </c>
      <c r="I93" s="189">
        <f>SUMIFS(데이터!$G:$G,데이터!$M:$M,$B$3,데이터!$N:$N,$B$2,데이터!$P:$P,$E93,데이터!$L:$L,$I$3)</f>
        <v>0</v>
      </c>
      <c r="J93" s="190" t="str">
        <f t="shared" si="1"/>
        <v/>
      </c>
      <c r="K93" s="191">
        <f>SUMIFS(데이터!$G:$G,데이터!$M:$M,$B$3,데이터!$N:$N,$B$2,데이터!$P:$P,$E93,데이터!$L:$L,$K$3)</f>
        <v>0</v>
      </c>
      <c r="L93" s="190" t="str">
        <f t="shared" si="2"/>
        <v/>
      </c>
      <c r="N93" s="88"/>
      <c r="O93" s="42">
        <f>IFERROR(COUNTIFS(데이터!$M:$M,$B$3,데이터!$N:$N,$B$2,데이터!$I:$I,$N93),"")</f>
        <v>0</v>
      </c>
      <c r="P93" s="43">
        <f>SUMIFS(데이터!$G:$G,데이터!$M:$M,$B$3,데이터!$N:$N,$B$2,데이터!$I:$I,$N93)</f>
        <v>0</v>
      </c>
      <c r="Q93" s="45">
        <f t="shared" ca="1" si="7"/>
        <v>0</v>
      </c>
      <c r="R93" s="46">
        <f>SUMIFS(데이터!$G:$G,데이터!$M:$M,$B$3,데이터!$N:$N,$B$2,데이터!$I:$I,$N93,데이터!$L:$L,$R$3)</f>
        <v>0</v>
      </c>
      <c r="S93" s="47" t="str">
        <f t="shared" si="4"/>
        <v/>
      </c>
      <c r="T93" s="192">
        <f>SUMIFS(데이터!$G:$G,데이터!$M:$M,$B$3,데이터!$N:$N,$B$2,데이터!$I:$I,$N93,데이터!$L:$L,$T$3)</f>
        <v>0</v>
      </c>
      <c r="U93" s="47" t="str">
        <f t="shared" si="5"/>
        <v/>
      </c>
    </row>
    <row r="94" spans="1:21" ht="15.75" customHeight="1">
      <c r="A94" s="88"/>
      <c r="B94" s="112"/>
      <c r="C94" s="112"/>
      <c r="D94" s="88"/>
      <c r="E94" s="88"/>
      <c r="F94" s="42">
        <f>IFERROR(COUNTIFS(데이터!$M:$M,$B$3,데이터!$N:$N,$B$2,데이터!$P:$P,$E94),"")</f>
        <v>0</v>
      </c>
      <c r="G94" s="43">
        <f>SUMIFS(데이터!$G:$G,데이터!$M:$M,$B$3,데이터!$N:$N,$B$2,데이터!$P:$P,$E94)</f>
        <v>0</v>
      </c>
      <c r="H94" s="45">
        <f t="shared" ca="1" si="6"/>
        <v>0</v>
      </c>
      <c r="I94" s="189">
        <f>SUMIFS(데이터!$G:$G,데이터!$M:$M,$B$3,데이터!$N:$N,$B$2,데이터!$P:$P,$E94,데이터!$L:$L,$I$3)</f>
        <v>0</v>
      </c>
      <c r="J94" s="190" t="str">
        <f t="shared" si="1"/>
        <v/>
      </c>
      <c r="K94" s="191">
        <f>SUMIFS(데이터!$G:$G,데이터!$M:$M,$B$3,데이터!$N:$N,$B$2,데이터!$P:$P,$E94,데이터!$L:$L,$K$3)</f>
        <v>0</v>
      </c>
      <c r="L94" s="190" t="str">
        <f t="shared" si="2"/>
        <v/>
      </c>
      <c r="N94" s="88"/>
      <c r="O94" s="42">
        <f>IFERROR(COUNTIFS(데이터!$M:$M,$B$3,데이터!$N:$N,$B$2,데이터!$I:$I,$N94),"")</f>
        <v>0</v>
      </c>
      <c r="P94" s="43">
        <f>SUMIFS(데이터!$G:$G,데이터!$M:$M,$B$3,데이터!$N:$N,$B$2,데이터!$I:$I,$N94)</f>
        <v>0</v>
      </c>
      <c r="Q94" s="45">
        <f t="shared" ca="1" si="7"/>
        <v>0</v>
      </c>
      <c r="R94" s="46">
        <f>SUMIFS(데이터!$G:$G,데이터!$M:$M,$B$3,데이터!$N:$N,$B$2,데이터!$I:$I,$N94,데이터!$L:$L,$R$3)</f>
        <v>0</v>
      </c>
      <c r="S94" s="47" t="str">
        <f t="shared" si="4"/>
        <v/>
      </c>
      <c r="T94" s="192">
        <f>SUMIFS(데이터!$G:$G,데이터!$M:$M,$B$3,데이터!$N:$N,$B$2,데이터!$I:$I,$N94,데이터!$L:$L,$T$3)</f>
        <v>0</v>
      </c>
      <c r="U94" s="47" t="str">
        <f t="shared" si="5"/>
        <v/>
      </c>
    </row>
    <row r="95" spans="1:21" ht="15.75" customHeight="1">
      <c r="A95" s="88"/>
      <c r="B95" s="112"/>
      <c r="C95" s="112"/>
      <c r="D95" s="88"/>
      <c r="E95" s="88"/>
      <c r="F95" s="42">
        <f>IFERROR(COUNTIFS(데이터!$M:$M,$B$3,데이터!$N:$N,$B$2,데이터!$P:$P,$E95),"")</f>
        <v>0</v>
      </c>
      <c r="G95" s="43">
        <f>SUMIFS(데이터!$G:$G,데이터!$M:$M,$B$3,데이터!$N:$N,$B$2,데이터!$P:$P,$E95)</f>
        <v>0</v>
      </c>
      <c r="H95" s="45">
        <f t="shared" ca="1" si="6"/>
        <v>0</v>
      </c>
      <c r="I95" s="189">
        <f>SUMIFS(데이터!$G:$G,데이터!$M:$M,$B$3,데이터!$N:$N,$B$2,데이터!$P:$P,$E95,데이터!$L:$L,$I$3)</f>
        <v>0</v>
      </c>
      <c r="J95" s="190" t="str">
        <f t="shared" si="1"/>
        <v/>
      </c>
      <c r="K95" s="191">
        <f>SUMIFS(데이터!$G:$G,데이터!$M:$M,$B$3,데이터!$N:$N,$B$2,데이터!$P:$P,$E95,데이터!$L:$L,$K$3)</f>
        <v>0</v>
      </c>
      <c r="L95" s="190" t="str">
        <f t="shared" si="2"/>
        <v/>
      </c>
      <c r="N95" s="88"/>
      <c r="O95" s="42">
        <f>IFERROR(COUNTIFS(데이터!$M:$M,$B$3,데이터!$N:$N,$B$2,데이터!$I:$I,$N95),"")</f>
        <v>0</v>
      </c>
      <c r="P95" s="43">
        <f>SUMIFS(데이터!$G:$G,데이터!$M:$M,$B$3,데이터!$N:$N,$B$2,데이터!$I:$I,$N95)</f>
        <v>0</v>
      </c>
      <c r="Q95" s="45">
        <f t="shared" ca="1" si="7"/>
        <v>0</v>
      </c>
      <c r="R95" s="46">
        <f>SUMIFS(데이터!$G:$G,데이터!$M:$M,$B$3,데이터!$N:$N,$B$2,데이터!$I:$I,$N95,데이터!$L:$L,$R$3)</f>
        <v>0</v>
      </c>
      <c r="S95" s="47" t="str">
        <f t="shared" si="4"/>
        <v/>
      </c>
      <c r="T95" s="192">
        <f>SUMIFS(데이터!$G:$G,데이터!$M:$M,$B$3,데이터!$N:$N,$B$2,데이터!$I:$I,$N95,데이터!$L:$L,$T$3)</f>
        <v>0</v>
      </c>
      <c r="U95" s="47" t="str">
        <f t="shared" si="5"/>
        <v/>
      </c>
    </row>
    <row r="96" spans="1:21" ht="15.75" customHeight="1">
      <c r="A96" s="88"/>
      <c r="B96" s="112"/>
      <c r="C96" s="112"/>
      <c r="D96" s="88"/>
      <c r="E96" s="88"/>
      <c r="F96" s="42">
        <f>IFERROR(COUNTIFS(데이터!$M:$M,$B$3,데이터!$N:$N,$B$2,데이터!$P:$P,$E96),"")</f>
        <v>0</v>
      </c>
      <c r="G96" s="43">
        <f>SUMIFS(데이터!$G:$G,데이터!$M:$M,$B$3,데이터!$N:$N,$B$2,데이터!$P:$P,$E96)</f>
        <v>0</v>
      </c>
      <c r="H96" s="45">
        <f t="shared" ca="1" si="6"/>
        <v>0</v>
      </c>
      <c r="I96" s="189">
        <f>SUMIFS(데이터!$G:$G,데이터!$M:$M,$B$3,데이터!$N:$N,$B$2,데이터!$P:$P,$E96,데이터!$L:$L,$I$3)</f>
        <v>0</v>
      </c>
      <c r="J96" s="190" t="str">
        <f t="shared" si="1"/>
        <v/>
      </c>
      <c r="K96" s="191">
        <f>SUMIFS(데이터!$G:$G,데이터!$M:$M,$B$3,데이터!$N:$N,$B$2,데이터!$P:$P,$E96,데이터!$L:$L,$K$3)</f>
        <v>0</v>
      </c>
      <c r="L96" s="190" t="str">
        <f t="shared" si="2"/>
        <v/>
      </c>
      <c r="N96" s="88"/>
      <c r="O96" s="42">
        <f>IFERROR(COUNTIFS(데이터!$M:$M,$B$3,데이터!$N:$N,$B$2,데이터!$I:$I,$N96),"")</f>
        <v>0</v>
      </c>
      <c r="P96" s="43">
        <f>SUMIFS(데이터!$G:$G,데이터!$M:$M,$B$3,데이터!$N:$N,$B$2,데이터!$I:$I,$N96)</f>
        <v>0</v>
      </c>
      <c r="Q96" s="45">
        <f t="shared" ca="1" si="7"/>
        <v>0</v>
      </c>
      <c r="R96" s="46">
        <f>SUMIFS(데이터!$G:$G,데이터!$M:$M,$B$3,데이터!$N:$N,$B$2,데이터!$I:$I,$N96,데이터!$L:$L,$R$3)</f>
        <v>0</v>
      </c>
      <c r="S96" s="47" t="str">
        <f t="shared" si="4"/>
        <v/>
      </c>
      <c r="T96" s="192">
        <f>SUMIFS(데이터!$G:$G,데이터!$M:$M,$B$3,데이터!$N:$N,$B$2,데이터!$I:$I,$N96,데이터!$L:$L,$T$3)</f>
        <v>0</v>
      </c>
      <c r="U96" s="47" t="str">
        <f t="shared" si="5"/>
        <v/>
      </c>
    </row>
    <row r="97" spans="1:21" ht="15.75" customHeight="1">
      <c r="A97" s="88"/>
      <c r="B97" s="112"/>
      <c r="C97" s="112"/>
      <c r="D97" s="88"/>
      <c r="E97" s="88"/>
      <c r="F97" s="42">
        <f>IFERROR(COUNTIFS(데이터!$M:$M,$B$3,데이터!$N:$N,$B$2,데이터!$P:$P,$E97),"")</f>
        <v>0</v>
      </c>
      <c r="G97" s="43">
        <f>SUMIFS(데이터!$G:$G,데이터!$M:$M,$B$3,데이터!$N:$N,$B$2,데이터!$P:$P,$E97)</f>
        <v>0</v>
      </c>
      <c r="H97" s="45">
        <f t="shared" ca="1" si="6"/>
        <v>0</v>
      </c>
      <c r="I97" s="189">
        <f>SUMIFS(데이터!$G:$G,데이터!$M:$M,$B$3,데이터!$N:$N,$B$2,데이터!$P:$P,$E97,데이터!$L:$L,$I$3)</f>
        <v>0</v>
      </c>
      <c r="J97" s="190" t="str">
        <f t="shared" si="1"/>
        <v/>
      </c>
      <c r="K97" s="191">
        <f>SUMIFS(데이터!$G:$G,데이터!$M:$M,$B$3,데이터!$N:$N,$B$2,데이터!$P:$P,$E97,데이터!$L:$L,$K$3)</f>
        <v>0</v>
      </c>
      <c r="L97" s="190" t="str">
        <f t="shared" si="2"/>
        <v/>
      </c>
      <c r="N97" s="88"/>
      <c r="O97" s="42">
        <f>IFERROR(COUNTIFS(데이터!$M:$M,$B$3,데이터!$N:$N,$B$2,데이터!$I:$I,$N97),"")</f>
        <v>0</v>
      </c>
      <c r="P97" s="43">
        <f>SUMIFS(데이터!$G:$G,데이터!$M:$M,$B$3,데이터!$N:$N,$B$2,데이터!$I:$I,$N97)</f>
        <v>0</v>
      </c>
      <c r="Q97" s="45">
        <f t="shared" ca="1" si="7"/>
        <v>0</v>
      </c>
      <c r="R97" s="46">
        <f>SUMIFS(데이터!$G:$G,데이터!$M:$M,$B$3,데이터!$N:$N,$B$2,데이터!$I:$I,$N97,데이터!$L:$L,$R$3)</f>
        <v>0</v>
      </c>
      <c r="S97" s="47" t="str">
        <f t="shared" si="4"/>
        <v/>
      </c>
      <c r="T97" s="192">
        <f>SUMIFS(데이터!$G:$G,데이터!$M:$M,$B$3,데이터!$N:$N,$B$2,데이터!$I:$I,$N97,데이터!$L:$L,$T$3)</f>
        <v>0</v>
      </c>
      <c r="U97" s="47" t="str">
        <f t="shared" si="5"/>
        <v/>
      </c>
    </row>
    <row r="98" spans="1:21" ht="15.75" customHeight="1">
      <c r="A98" s="88"/>
      <c r="B98" s="112"/>
      <c r="C98" s="112"/>
      <c r="D98" s="88"/>
      <c r="E98" s="88"/>
      <c r="F98" s="42">
        <f>IFERROR(COUNTIFS(데이터!$M:$M,$B$3,데이터!$N:$N,$B$2,데이터!$P:$P,$E98),"")</f>
        <v>0</v>
      </c>
      <c r="G98" s="43">
        <f>SUMIFS(데이터!$G:$G,데이터!$M:$M,$B$3,데이터!$N:$N,$B$2,데이터!$P:$P,$E98)</f>
        <v>0</v>
      </c>
      <c r="H98" s="45">
        <f t="shared" ca="1" si="6"/>
        <v>0</v>
      </c>
      <c r="I98" s="189">
        <f>SUMIFS(데이터!$G:$G,데이터!$M:$M,$B$3,데이터!$N:$N,$B$2,데이터!$P:$P,$E98,데이터!$L:$L,$I$3)</f>
        <v>0</v>
      </c>
      <c r="J98" s="190" t="str">
        <f t="shared" si="1"/>
        <v/>
      </c>
      <c r="K98" s="191">
        <f>SUMIFS(데이터!$G:$G,데이터!$M:$M,$B$3,데이터!$N:$N,$B$2,데이터!$P:$P,$E98,데이터!$L:$L,$K$3)</f>
        <v>0</v>
      </c>
      <c r="L98" s="190" t="str">
        <f t="shared" si="2"/>
        <v/>
      </c>
      <c r="N98" s="88"/>
      <c r="O98" s="42">
        <f>IFERROR(COUNTIFS(데이터!$M:$M,$B$3,데이터!$N:$N,$B$2,데이터!$I:$I,$N98),"")</f>
        <v>0</v>
      </c>
      <c r="P98" s="43">
        <f>SUMIFS(데이터!$G:$G,데이터!$M:$M,$B$3,데이터!$N:$N,$B$2,데이터!$I:$I,$N98)</f>
        <v>0</v>
      </c>
      <c r="Q98" s="45">
        <f t="shared" ca="1" si="7"/>
        <v>0</v>
      </c>
      <c r="R98" s="46">
        <f>SUMIFS(데이터!$G:$G,데이터!$M:$M,$B$3,데이터!$N:$N,$B$2,데이터!$I:$I,$N98,데이터!$L:$L,$R$3)</f>
        <v>0</v>
      </c>
      <c r="S98" s="47" t="str">
        <f t="shared" si="4"/>
        <v/>
      </c>
      <c r="T98" s="192">
        <f>SUMIFS(데이터!$G:$G,데이터!$M:$M,$B$3,데이터!$N:$N,$B$2,데이터!$I:$I,$N98,데이터!$L:$L,$T$3)</f>
        <v>0</v>
      </c>
      <c r="U98" s="47" t="str">
        <f t="shared" si="5"/>
        <v/>
      </c>
    </row>
    <row r="99" spans="1:21" ht="15.75" customHeight="1">
      <c r="A99" s="88"/>
      <c r="B99" s="112"/>
      <c r="C99" s="112"/>
      <c r="D99" s="88"/>
      <c r="E99" s="88"/>
      <c r="F99" s="42">
        <f>IFERROR(COUNTIFS(데이터!$M:$M,$B$3,데이터!$N:$N,$B$2,데이터!$P:$P,$E99),"")</f>
        <v>0</v>
      </c>
      <c r="G99" s="43">
        <f>SUMIFS(데이터!$G:$G,데이터!$M:$M,$B$3,데이터!$N:$N,$B$2,데이터!$P:$P,$E99)</f>
        <v>0</v>
      </c>
      <c r="H99" s="45">
        <f t="shared" ca="1" si="6"/>
        <v>0</v>
      </c>
      <c r="I99" s="189">
        <f>SUMIFS(데이터!$G:$G,데이터!$M:$M,$B$3,데이터!$N:$N,$B$2,데이터!$P:$P,$E99,데이터!$L:$L,$I$3)</f>
        <v>0</v>
      </c>
      <c r="J99" s="190" t="str">
        <f t="shared" si="1"/>
        <v/>
      </c>
      <c r="K99" s="191">
        <f>SUMIFS(데이터!$G:$G,데이터!$M:$M,$B$3,데이터!$N:$N,$B$2,데이터!$P:$P,$E99,데이터!$L:$L,$K$3)</f>
        <v>0</v>
      </c>
      <c r="L99" s="190" t="str">
        <f t="shared" si="2"/>
        <v/>
      </c>
      <c r="N99" s="88"/>
      <c r="O99" s="42">
        <f>IFERROR(COUNTIFS(데이터!$M:$M,$B$3,데이터!$N:$N,$B$2,데이터!$I:$I,$N99),"")</f>
        <v>0</v>
      </c>
      <c r="P99" s="43">
        <f>SUMIFS(데이터!$G:$G,데이터!$M:$M,$B$3,데이터!$N:$N,$B$2,데이터!$I:$I,$N99)</f>
        <v>0</v>
      </c>
      <c r="Q99" s="45">
        <f t="shared" ca="1" si="7"/>
        <v>0</v>
      </c>
      <c r="R99" s="46">
        <f>SUMIFS(데이터!$G:$G,데이터!$M:$M,$B$3,데이터!$N:$N,$B$2,데이터!$I:$I,$N99,데이터!$L:$L,$R$3)</f>
        <v>0</v>
      </c>
      <c r="S99" s="47" t="str">
        <f t="shared" si="4"/>
        <v/>
      </c>
      <c r="T99" s="192">
        <f>SUMIFS(데이터!$G:$G,데이터!$M:$M,$B$3,데이터!$N:$N,$B$2,데이터!$I:$I,$N99,데이터!$L:$L,$T$3)</f>
        <v>0</v>
      </c>
      <c r="U99" s="47" t="str">
        <f t="shared" si="5"/>
        <v/>
      </c>
    </row>
    <row r="100" spans="1:21" ht="15.75" customHeight="1">
      <c r="A100" s="88"/>
      <c r="B100" s="112"/>
      <c r="C100" s="112"/>
      <c r="D100" s="88"/>
      <c r="E100" s="88"/>
      <c r="F100" s="42">
        <f>IFERROR(COUNTIFS(데이터!$M:$M,$B$3,데이터!$N:$N,$B$2,데이터!$P:$P,$E100),"")</f>
        <v>0</v>
      </c>
      <c r="G100" s="43">
        <f>SUMIFS(데이터!$G:$G,데이터!$M:$M,$B$3,데이터!$N:$N,$B$2,데이터!$P:$P,$E100)</f>
        <v>0</v>
      </c>
      <c r="H100" s="45">
        <f t="shared" ca="1" si="6"/>
        <v>0</v>
      </c>
      <c r="I100" s="189">
        <f>SUMIFS(데이터!$G:$G,데이터!$M:$M,$B$3,데이터!$N:$N,$B$2,데이터!$P:$P,$E100,데이터!$L:$L,$I$3)</f>
        <v>0</v>
      </c>
      <c r="J100" s="190" t="str">
        <f t="shared" si="1"/>
        <v/>
      </c>
      <c r="K100" s="191">
        <f>SUMIFS(데이터!$G:$G,데이터!$M:$M,$B$3,데이터!$N:$N,$B$2,데이터!$P:$P,$E100,데이터!$L:$L,$K$3)</f>
        <v>0</v>
      </c>
      <c r="L100" s="190" t="str">
        <f t="shared" si="2"/>
        <v/>
      </c>
      <c r="N100" s="88"/>
      <c r="O100" s="42">
        <f>IFERROR(COUNTIFS(데이터!$M:$M,$B$3,데이터!$N:$N,$B$2,데이터!$I:$I,$N100),"")</f>
        <v>0</v>
      </c>
      <c r="P100" s="43">
        <f>SUMIFS(데이터!$G:$G,데이터!$M:$M,$B$3,데이터!$N:$N,$B$2,데이터!$I:$I,$N100)</f>
        <v>0</v>
      </c>
      <c r="Q100" s="45">
        <f t="shared" ca="1" si="7"/>
        <v>0</v>
      </c>
      <c r="R100" s="46">
        <f>SUMIFS(데이터!$G:$G,데이터!$M:$M,$B$3,데이터!$N:$N,$B$2,데이터!$I:$I,$N100,데이터!$L:$L,$R$3)</f>
        <v>0</v>
      </c>
      <c r="S100" s="47" t="str">
        <f t="shared" si="4"/>
        <v/>
      </c>
      <c r="T100" s="192">
        <f>SUMIFS(데이터!$G:$G,데이터!$M:$M,$B$3,데이터!$N:$N,$B$2,데이터!$I:$I,$N100,데이터!$L:$L,$T$3)</f>
        <v>0</v>
      </c>
      <c r="U100" s="47" t="str">
        <f t="shared" si="5"/>
        <v/>
      </c>
    </row>
    <row r="101" spans="1:21" ht="15.75" customHeight="1">
      <c r="A101" s="88"/>
      <c r="B101" s="112"/>
      <c r="C101" s="112"/>
      <c r="D101" s="88"/>
      <c r="E101" s="88"/>
      <c r="F101" s="42">
        <f>IFERROR(COUNTIFS(데이터!$M:$M,$B$3,데이터!$N:$N,$B$2,데이터!$P:$P,$E101),"")</f>
        <v>0</v>
      </c>
      <c r="G101" s="43">
        <f>SUMIFS(데이터!$G:$G,데이터!$M:$M,$B$3,데이터!$N:$N,$B$2,데이터!$P:$P,$E101)</f>
        <v>0</v>
      </c>
      <c r="H101" s="45">
        <f t="shared" ca="1" si="6"/>
        <v>0</v>
      </c>
      <c r="I101" s="189">
        <f>SUMIFS(데이터!$G:$G,데이터!$M:$M,$B$3,데이터!$N:$N,$B$2,데이터!$P:$P,$E101,데이터!$L:$L,$I$3)</f>
        <v>0</v>
      </c>
      <c r="J101" s="190" t="str">
        <f t="shared" si="1"/>
        <v/>
      </c>
      <c r="K101" s="191">
        <f>SUMIFS(데이터!$G:$G,데이터!$M:$M,$B$3,데이터!$N:$N,$B$2,데이터!$P:$P,$E101,데이터!$L:$L,$K$3)</f>
        <v>0</v>
      </c>
      <c r="L101" s="190" t="str">
        <f t="shared" si="2"/>
        <v/>
      </c>
      <c r="N101" s="88"/>
      <c r="O101" s="42">
        <f>IFERROR(COUNTIFS(데이터!$M:$M,$B$3,데이터!$N:$N,$B$2,데이터!$I:$I,$N101),"")</f>
        <v>0</v>
      </c>
      <c r="P101" s="43">
        <f>SUMIFS(데이터!$G:$G,데이터!$M:$M,$B$3,데이터!$N:$N,$B$2,데이터!$I:$I,$N101)</f>
        <v>0</v>
      </c>
      <c r="Q101" s="45">
        <f t="shared" ca="1" si="7"/>
        <v>0</v>
      </c>
      <c r="R101" s="46">
        <f>SUMIFS(데이터!$G:$G,데이터!$M:$M,$B$3,데이터!$N:$N,$B$2,데이터!$I:$I,$N101,데이터!$L:$L,$R$3)</f>
        <v>0</v>
      </c>
      <c r="S101" s="47" t="str">
        <f t="shared" si="4"/>
        <v/>
      </c>
      <c r="T101" s="192">
        <f>SUMIFS(데이터!$G:$G,데이터!$M:$M,$B$3,데이터!$N:$N,$B$2,데이터!$I:$I,$N101,데이터!$L:$L,$T$3)</f>
        <v>0</v>
      </c>
      <c r="U101" s="47" t="str">
        <f t="shared" si="5"/>
        <v/>
      </c>
    </row>
    <row r="102" spans="1:21" ht="15.75" customHeight="1">
      <c r="A102" s="88"/>
      <c r="B102" s="112"/>
      <c r="C102" s="112"/>
      <c r="D102" s="88"/>
      <c r="E102" s="88"/>
      <c r="F102" s="42">
        <f>IFERROR(COUNTIFS(데이터!$M:$M,$B$3,데이터!$N:$N,$B$2,데이터!$P:$P,$E102),"")</f>
        <v>0</v>
      </c>
      <c r="G102" s="43">
        <f>SUMIFS(데이터!$G:$G,데이터!$M:$M,$B$3,데이터!$N:$N,$B$2,데이터!$P:$P,$E102)</f>
        <v>0</v>
      </c>
      <c r="H102" s="45">
        <f t="shared" ca="1" si="6"/>
        <v>0</v>
      </c>
      <c r="I102" s="189">
        <f>SUMIFS(데이터!$G:$G,데이터!$M:$M,$B$3,데이터!$N:$N,$B$2,데이터!$P:$P,$E102,데이터!$L:$L,$I$3)</f>
        <v>0</v>
      </c>
      <c r="J102" s="190" t="str">
        <f t="shared" si="1"/>
        <v/>
      </c>
      <c r="K102" s="191">
        <f>SUMIFS(데이터!$G:$G,데이터!$M:$M,$B$3,데이터!$N:$N,$B$2,데이터!$P:$P,$E102,데이터!$L:$L,$K$3)</f>
        <v>0</v>
      </c>
      <c r="L102" s="190" t="str">
        <f t="shared" si="2"/>
        <v/>
      </c>
      <c r="N102" s="88"/>
      <c r="O102" s="42">
        <f>IFERROR(COUNTIFS(데이터!$M:$M,$B$3,데이터!$N:$N,$B$2,데이터!$I:$I,$N102),"")</f>
        <v>0</v>
      </c>
      <c r="P102" s="43">
        <f>SUMIFS(데이터!$G:$G,데이터!$M:$M,$B$3,데이터!$N:$N,$B$2,데이터!$I:$I,$N102)</f>
        <v>0</v>
      </c>
      <c r="Q102" s="45">
        <f t="shared" ca="1" si="7"/>
        <v>0</v>
      </c>
      <c r="R102" s="46">
        <f>SUMIFS(데이터!$G:$G,데이터!$M:$M,$B$3,데이터!$N:$N,$B$2,데이터!$I:$I,$N102,데이터!$L:$L,$R$3)</f>
        <v>0</v>
      </c>
      <c r="S102" s="47" t="str">
        <f t="shared" si="4"/>
        <v/>
      </c>
      <c r="T102" s="192">
        <f>SUMIFS(데이터!$G:$G,데이터!$M:$M,$B$3,데이터!$N:$N,$B$2,데이터!$I:$I,$N102,데이터!$L:$L,$T$3)</f>
        <v>0</v>
      </c>
      <c r="U102" s="47" t="str">
        <f t="shared" si="5"/>
        <v/>
      </c>
    </row>
    <row r="103" spans="1:21" ht="15.75" customHeight="1">
      <c r="A103" s="88"/>
      <c r="B103" s="112"/>
      <c r="C103" s="112"/>
      <c r="D103" s="88"/>
      <c r="E103" s="88"/>
      <c r="F103" s="42">
        <f>IFERROR(COUNTIFS(데이터!$M:$M,$B$3,데이터!$N:$N,$B$2,데이터!$P:$P,$E103),"")</f>
        <v>0</v>
      </c>
      <c r="G103" s="43">
        <f>SUMIFS(데이터!$G:$G,데이터!$M:$M,$B$3,데이터!$N:$N,$B$2,데이터!$P:$P,$E103)</f>
        <v>0</v>
      </c>
      <c r="H103" s="45">
        <f t="shared" ca="1" si="6"/>
        <v>0</v>
      </c>
      <c r="I103" s="189">
        <f>SUMIFS(데이터!$G:$G,데이터!$M:$M,$B$3,데이터!$N:$N,$B$2,데이터!$P:$P,$E103,데이터!$L:$L,$I$3)</f>
        <v>0</v>
      </c>
      <c r="J103" s="190" t="str">
        <f t="shared" si="1"/>
        <v/>
      </c>
      <c r="K103" s="191">
        <f>SUMIFS(데이터!$G:$G,데이터!$M:$M,$B$3,데이터!$N:$N,$B$2,데이터!$P:$P,$E103,데이터!$L:$L,$K$3)</f>
        <v>0</v>
      </c>
      <c r="L103" s="190" t="str">
        <f t="shared" si="2"/>
        <v/>
      </c>
      <c r="N103" s="88"/>
      <c r="O103" s="42">
        <f>IFERROR(COUNTIFS(데이터!$M:$M,$B$3,데이터!$N:$N,$B$2,데이터!$I:$I,$N103),"")</f>
        <v>0</v>
      </c>
      <c r="P103" s="43">
        <f>SUMIFS(데이터!$G:$G,데이터!$M:$M,$B$3,데이터!$N:$N,$B$2,데이터!$I:$I,$N103)</f>
        <v>0</v>
      </c>
      <c r="Q103" s="45">
        <f t="shared" ca="1" si="7"/>
        <v>0</v>
      </c>
      <c r="R103" s="46">
        <f>SUMIFS(데이터!$G:$G,데이터!$M:$M,$B$3,데이터!$N:$N,$B$2,데이터!$I:$I,$N103,데이터!$L:$L,$R$3)</f>
        <v>0</v>
      </c>
      <c r="S103" s="47" t="str">
        <f t="shared" si="4"/>
        <v/>
      </c>
      <c r="T103" s="192">
        <f>SUMIFS(데이터!$G:$G,데이터!$M:$M,$B$3,데이터!$N:$N,$B$2,데이터!$I:$I,$N103,데이터!$L:$L,$T$3)</f>
        <v>0</v>
      </c>
      <c r="U103" s="47" t="str">
        <f t="shared" si="5"/>
        <v/>
      </c>
    </row>
    <row r="104" spans="1:21" ht="15.75" customHeight="1">
      <c r="A104" s="88"/>
      <c r="B104" s="112"/>
      <c r="C104" s="112"/>
      <c r="D104" s="88"/>
      <c r="E104" s="88"/>
      <c r="F104" s="42">
        <f>IFERROR(COUNTIFS(데이터!$M:$M,$B$3,데이터!$N:$N,$B$2,데이터!$P:$P,$E104),"")</f>
        <v>0</v>
      </c>
      <c r="G104" s="43">
        <f>SUMIFS(데이터!$G:$G,데이터!$M:$M,$B$3,데이터!$N:$N,$B$2,데이터!$P:$P,$E104)</f>
        <v>0</v>
      </c>
      <c r="H104" s="45">
        <f t="shared" ca="1" si="6"/>
        <v>0</v>
      </c>
      <c r="I104" s="189">
        <f>SUMIFS(데이터!$G:$G,데이터!$M:$M,$B$3,데이터!$N:$N,$B$2,데이터!$P:$P,$E104,데이터!$L:$L,$I$3)</f>
        <v>0</v>
      </c>
      <c r="J104" s="190" t="str">
        <f t="shared" si="1"/>
        <v/>
      </c>
      <c r="K104" s="191">
        <f>SUMIFS(데이터!$G:$G,데이터!$M:$M,$B$3,데이터!$N:$N,$B$2,데이터!$P:$P,$E104,데이터!$L:$L,$K$3)</f>
        <v>0</v>
      </c>
      <c r="L104" s="190" t="str">
        <f t="shared" si="2"/>
        <v/>
      </c>
      <c r="N104" s="88"/>
      <c r="O104" s="42">
        <f>IFERROR(COUNTIFS(데이터!$M:$M,$B$3,데이터!$N:$N,$B$2,데이터!$I:$I,$N104),"")</f>
        <v>0</v>
      </c>
      <c r="P104" s="43">
        <f>SUMIFS(데이터!$G:$G,데이터!$M:$M,$B$3,데이터!$N:$N,$B$2,데이터!$I:$I,$N104)</f>
        <v>0</v>
      </c>
      <c r="Q104" s="45">
        <f t="shared" ca="1" si="7"/>
        <v>0</v>
      </c>
      <c r="R104" s="46">
        <f>SUMIFS(데이터!$G:$G,데이터!$M:$M,$B$3,데이터!$N:$N,$B$2,데이터!$I:$I,$N104,데이터!$L:$L,$R$3)</f>
        <v>0</v>
      </c>
      <c r="S104" s="47" t="str">
        <f t="shared" si="4"/>
        <v/>
      </c>
      <c r="T104" s="192">
        <f>SUMIFS(데이터!$G:$G,데이터!$M:$M,$B$3,데이터!$N:$N,$B$2,데이터!$I:$I,$N104,데이터!$L:$L,$T$3)</f>
        <v>0</v>
      </c>
      <c r="U104" s="47" t="str">
        <f t="shared" si="5"/>
        <v/>
      </c>
    </row>
    <row r="105" spans="1:21" ht="15.75" customHeight="1">
      <c r="A105" s="88"/>
      <c r="B105" s="112"/>
      <c r="C105" s="112"/>
      <c r="D105" s="88"/>
      <c r="E105" s="88"/>
      <c r="F105" s="42">
        <f>IFERROR(COUNTIFS(데이터!$M:$M,$B$3,데이터!$N:$N,$B$2,데이터!$P:$P,$E105),"")</f>
        <v>0</v>
      </c>
      <c r="G105" s="43">
        <f>SUMIFS(데이터!$G:$G,데이터!$M:$M,$B$3,데이터!$N:$N,$B$2,데이터!$P:$P,$E105)</f>
        <v>0</v>
      </c>
      <c r="H105" s="45">
        <f t="shared" ca="1" si="6"/>
        <v>0</v>
      </c>
      <c r="I105" s="189">
        <f>SUMIFS(데이터!$G:$G,데이터!$M:$M,$B$3,데이터!$N:$N,$B$2,데이터!$P:$P,$E105,데이터!$L:$L,$I$3)</f>
        <v>0</v>
      </c>
      <c r="J105" s="190" t="str">
        <f t="shared" si="1"/>
        <v/>
      </c>
      <c r="K105" s="191">
        <f>SUMIFS(데이터!$G:$G,데이터!$M:$M,$B$3,데이터!$N:$N,$B$2,데이터!$P:$P,$E105,데이터!$L:$L,$K$3)</f>
        <v>0</v>
      </c>
      <c r="L105" s="190" t="str">
        <f t="shared" si="2"/>
        <v/>
      </c>
      <c r="N105" s="88"/>
      <c r="O105" s="42">
        <f>IFERROR(COUNTIFS(데이터!$M:$M,$B$3,데이터!$N:$N,$B$2,데이터!$I:$I,$N105),"")</f>
        <v>0</v>
      </c>
      <c r="P105" s="43">
        <f>SUMIFS(데이터!$G:$G,데이터!$M:$M,$B$3,데이터!$N:$N,$B$2,데이터!$I:$I,$N105)</f>
        <v>0</v>
      </c>
      <c r="Q105" s="45">
        <f t="shared" ca="1" si="7"/>
        <v>0</v>
      </c>
      <c r="R105" s="46">
        <f>SUMIFS(데이터!$G:$G,데이터!$M:$M,$B$3,데이터!$N:$N,$B$2,데이터!$I:$I,$N105,데이터!$L:$L,$R$3)</f>
        <v>0</v>
      </c>
      <c r="S105" s="47" t="str">
        <f t="shared" si="4"/>
        <v/>
      </c>
      <c r="T105" s="192">
        <f>SUMIFS(데이터!$G:$G,데이터!$M:$M,$B$3,데이터!$N:$N,$B$2,데이터!$I:$I,$N105,데이터!$L:$L,$T$3)</f>
        <v>0</v>
      </c>
      <c r="U105" s="47" t="str">
        <f t="shared" si="5"/>
        <v/>
      </c>
    </row>
    <row r="106" spans="1:21" ht="15.75" customHeight="1">
      <c r="A106" s="88"/>
      <c r="B106" s="112"/>
      <c r="C106" s="112"/>
      <c r="D106" s="88"/>
      <c r="E106" s="88"/>
      <c r="F106" s="42">
        <f>IFERROR(COUNTIFS(데이터!$M:$M,$B$3,데이터!$N:$N,$B$2,데이터!$P:$P,$E106),"")</f>
        <v>0</v>
      </c>
      <c r="G106" s="43">
        <f>SUMIFS(데이터!$G:$G,데이터!$M:$M,$B$3,데이터!$N:$N,$B$2,데이터!$P:$P,$E106)</f>
        <v>0</v>
      </c>
      <c r="H106" s="45">
        <f t="shared" ca="1" si="6"/>
        <v>0</v>
      </c>
      <c r="I106" s="189">
        <f>SUMIFS(데이터!$G:$G,데이터!$M:$M,$B$3,데이터!$N:$N,$B$2,데이터!$P:$P,$E106,데이터!$L:$L,$I$3)</f>
        <v>0</v>
      </c>
      <c r="J106" s="190" t="str">
        <f t="shared" si="1"/>
        <v/>
      </c>
      <c r="K106" s="191">
        <f>SUMIFS(데이터!$G:$G,데이터!$M:$M,$B$3,데이터!$N:$N,$B$2,데이터!$P:$P,$E106,데이터!$L:$L,$K$3)</f>
        <v>0</v>
      </c>
      <c r="L106" s="190" t="str">
        <f t="shared" si="2"/>
        <v/>
      </c>
      <c r="N106" s="88"/>
      <c r="O106" s="42">
        <f>IFERROR(COUNTIFS(데이터!$M:$M,$B$3,데이터!$N:$N,$B$2,데이터!$I:$I,$N106),"")</f>
        <v>0</v>
      </c>
      <c r="P106" s="43">
        <f>SUMIFS(데이터!$G:$G,데이터!$M:$M,$B$3,데이터!$N:$N,$B$2,데이터!$I:$I,$N106)</f>
        <v>0</v>
      </c>
      <c r="Q106" s="45">
        <f t="shared" ca="1" si="7"/>
        <v>0</v>
      </c>
      <c r="R106" s="46">
        <f>SUMIFS(데이터!$G:$G,데이터!$M:$M,$B$3,데이터!$N:$N,$B$2,데이터!$I:$I,$N106,데이터!$L:$L,$R$3)</f>
        <v>0</v>
      </c>
      <c r="S106" s="47" t="str">
        <f t="shared" si="4"/>
        <v/>
      </c>
      <c r="T106" s="192">
        <f>SUMIFS(데이터!$G:$G,데이터!$M:$M,$B$3,데이터!$N:$N,$B$2,데이터!$I:$I,$N106,데이터!$L:$L,$T$3)</f>
        <v>0</v>
      </c>
      <c r="U106" s="47" t="str">
        <f t="shared" si="5"/>
        <v/>
      </c>
    </row>
    <row r="107" spans="1:21" ht="15.75" customHeight="1">
      <c r="A107" s="88"/>
      <c r="B107" s="112"/>
      <c r="C107" s="112"/>
      <c r="D107" s="88"/>
      <c r="E107" s="88"/>
      <c r="F107" s="42">
        <f>IFERROR(COUNTIFS(데이터!$M:$M,$B$3,데이터!$N:$N,$B$2,데이터!$P:$P,$E107),"")</f>
        <v>0</v>
      </c>
      <c r="G107" s="43">
        <f>SUMIFS(데이터!$G:$G,데이터!$M:$M,$B$3,데이터!$N:$N,$B$2,데이터!$P:$P,$E107)</f>
        <v>0</v>
      </c>
      <c r="H107" s="45">
        <f t="shared" ca="1" si="6"/>
        <v>0</v>
      </c>
      <c r="I107" s="189">
        <f>SUMIFS(데이터!$G:$G,데이터!$M:$M,$B$3,데이터!$N:$N,$B$2,데이터!$P:$P,$E107,데이터!$L:$L,$I$3)</f>
        <v>0</v>
      </c>
      <c r="J107" s="190" t="str">
        <f t="shared" si="1"/>
        <v/>
      </c>
      <c r="K107" s="191">
        <f>SUMIFS(데이터!$G:$G,데이터!$M:$M,$B$3,데이터!$N:$N,$B$2,데이터!$P:$P,$E107,데이터!$L:$L,$K$3)</f>
        <v>0</v>
      </c>
      <c r="L107" s="190" t="str">
        <f t="shared" si="2"/>
        <v/>
      </c>
      <c r="N107" s="88"/>
      <c r="O107" s="42">
        <f>IFERROR(COUNTIFS(데이터!$M:$M,$B$3,데이터!$N:$N,$B$2,데이터!$I:$I,$N107),"")</f>
        <v>0</v>
      </c>
      <c r="P107" s="43">
        <f>SUMIFS(데이터!$G:$G,데이터!$M:$M,$B$3,데이터!$N:$N,$B$2,데이터!$I:$I,$N107)</f>
        <v>0</v>
      </c>
      <c r="Q107" s="45">
        <f t="shared" ca="1" si="7"/>
        <v>0</v>
      </c>
      <c r="R107" s="46">
        <f>SUMIFS(데이터!$G:$G,데이터!$M:$M,$B$3,데이터!$N:$N,$B$2,데이터!$I:$I,$N107,데이터!$L:$L,$R$3)</f>
        <v>0</v>
      </c>
      <c r="S107" s="47" t="str">
        <f t="shared" si="4"/>
        <v/>
      </c>
      <c r="T107" s="192">
        <f>SUMIFS(데이터!$G:$G,데이터!$M:$M,$B$3,데이터!$N:$N,$B$2,데이터!$I:$I,$N107,데이터!$L:$L,$T$3)</f>
        <v>0</v>
      </c>
      <c r="U107" s="47" t="str">
        <f t="shared" si="5"/>
        <v/>
      </c>
    </row>
    <row r="108" spans="1:21" ht="15.75" customHeight="1">
      <c r="A108" s="88"/>
      <c r="B108" s="112"/>
      <c r="C108" s="112"/>
      <c r="D108" s="88"/>
      <c r="E108" s="88"/>
      <c r="F108" s="42">
        <f>IFERROR(COUNTIFS(데이터!$M:$M,$B$3,데이터!$N:$N,$B$2,데이터!$P:$P,$E108),"")</f>
        <v>0</v>
      </c>
      <c r="G108" s="43">
        <f>SUMIFS(데이터!$G:$G,데이터!$M:$M,$B$3,데이터!$N:$N,$B$2,데이터!$P:$P,$E108)</f>
        <v>0</v>
      </c>
      <c r="H108" s="45">
        <f t="shared" ca="1" si="6"/>
        <v>0</v>
      </c>
      <c r="I108" s="189">
        <f>SUMIFS(데이터!$G:$G,데이터!$M:$M,$B$3,데이터!$N:$N,$B$2,데이터!$P:$P,$E108,데이터!$L:$L,$I$3)</f>
        <v>0</v>
      </c>
      <c r="J108" s="190" t="str">
        <f t="shared" si="1"/>
        <v/>
      </c>
      <c r="K108" s="191">
        <f>SUMIFS(데이터!$G:$G,데이터!$M:$M,$B$3,데이터!$N:$N,$B$2,데이터!$P:$P,$E108,데이터!$L:$L,$K$3)</f>
        <v>0</v>
      </c>
      <c r="L108" s="190" t="str">
        <f t="shared" si="2"/>
        <v/>
      </c>
      <c r="N108" s="88"/>
      <c r="O108" s="42">
        <f>IFERROR(COUNTIFS(데이터!$M:$M,$B$3,데이터!$N:$N,$B$2,데이터!$I:$I,$N108),"")</f>
        <v>0</v>
      </c>
      <c r="P108" s="43">
        <f>SUMIFS(데이터!$G:$G,데이터!$M:$M,$B$3,데이터!$N:$N,$B$2,데이터!$I:$I,$N108)</f>
        <v>0</v>
      </c>
      <c r="Q108" s="45">
        <f t="shared" ca="1" si="7"/>
        <v>0</v>
      </c>
      <c r="R108" s="46">
        <f>SUMIFS(데이터!$G:$G,데이터!$M:$M,$B$3,데이터!$N:$N,$B$2,데이터!$I:$I,$N108,데이터!$L:$L,$R$3)</f>
        <v>0</v>
      </c>
      <c r="S108" s="47" t="str">
        <f t="shared" si="4"/>
        <v/>
      </c>
      <c r="T108" s="192">
        <f>SUMIFS(데이터!$G:$G,데이터!$M:$M,$B$3,데이터!$N:$N,$B$2,데이터!$I:$I,$N108,데이터!$L:$L,$T$3)</f>
        <v>0</v>
      </c>
      <c r="U108" s="47" t="str">
        <f t="shared" si="5"/>
        <v/>
      </c>
    </row>
    <row r="109" spans="1:21" ht="15.75" customHeight="1">
      <c r="A109" s="88"/>
      <c r="B109" s="112"/>
      <c r="C109" s="112"/>
      <c r="D109" s="88"/>
      <c r="E109" s="88"/>
      <c r="F109" s="42">
        <f>IFERROR(COUNTIFS(데이터!$M:$M,$B$3,데이터!$N:$N,$B$2,데이터!$P:$P,$E109),"")</f>
        <v>0</v>
      </c>
      <c r="G109" s="43">
        <f>SUMIFS(데이터!$G:$G,데이터!$M:$M,$B$3,데이터!$N:$N,$B$2,데이터!$P:$P,$E109)</f>
        <v>0</v>
      </c>
      <c r="H109" s="45">
        <f t="shared" ca="1" si="6"/>
        <v>0</v>
      </c>
      <c r="I109" s="189">
        <f>SUMIFS(데이터!$G:$G,데이터!$M:$M,$B$3,데이터!$N:$N,$B$2,데이터!$P:$P,$E109,데이터!$L:$L,$I$3)</f>
        <v>0</v>
      </c>
      <c r="J109" s="190" t="str">
        <f t="shared" si="1"/>
        <v/>
      </c>
      <c r="K109" s="191">
        <f>SUMIFS(데이터!$G:$G,데이터!$M:$M,$B$3,데이터!$N:$N,$B$2,데이터!$P:$P,$E109,데이터!$L:$L,$K$3)</f>
        <v>0</v>
      </c>
      <c r="L109" s="190" t="str">
        <f t="shared" si="2"/>
        <v/>
      </c>
      <c r="N109" s="88"/>
      <c r="O109" s="42">
        <f>IFERROR(COUNTIFS(데이터!$M:$M,$B$3,데이터!$N:$N,$B$2,데이터!$I:$I,$N109),"")</f>
        <v>0</v>
      </c>
      <c r="P109" s="43">
        <f>SUMIFS(데이터!$G:$G,데이터!$M:$M,$B$3,데이터!$N:$N,$B$2,데이터!$I:$I,$N109)</f>
        <v>0</v>
      </c>
      <c r="Q109" s="45">
        <f t="shared" ca="1" si="7"/>
        <v>0</v>
      </c>
      <c r="R109" s="46">
        <f>SUMIFS(데이터!$G:$G,데이터!$M:$M,$B$3,데이터!$N:$N,$B$2,데이터!$I:$I,$N109,데이터!$L:$L,$R$3)</f>
        <v>0</v>
      </c>
      <c r="S109" s="47" t="str">
        <f t="shared" si="4"/>
        <v/>
      </c>
      <c r="T109" s="192">
        <f>SUMIFS(데이터!$G:$G,데이터!$M:$M,$B$3,데이터!$N:$N,$B$2,데이터!$I:$I,$N109,데이터!$L:$L,$T$3)</f>
        <v>0</v>
      </c>
      <c r="U109" s="47" t="str">
        <f t="shared" si="5"/>
        <v/>
      </c>
    </row>
    <row r="110" spans="1:21" ht="15.75" customHeight="1">
      <c r="A110" s="88"/>
      <c r="B110" s="112"/>
      <c r="C110" s="112"/>
      <c r="D110" s="88"/>
      <c r="E110" s="88"/>
      <c r="F110" s="42">
        <f>IFERROR(COUNTIFS(데이터!$M:$M,$B$3,데이터!$N:$N,$B$2,데이터!$P:$P,$E110),"")</f>
        <v>0</v>
      </c>
      <c r="G110" s="43">
        <f>SUMIFS(데이터!$G:$G,데이터!$M:$M,$B$3,데이터!$N:$N,$B$2,데이터!$P:$P,$E110)</f>
        <v>0</v>
      </c>
      <c r="H110" s="45">
        <f t="shared" ca="1" si="6"/>
        <v>0</v>
      </c>
      <c r="I110" s="189">
        <f>SUMIFS(데이터!$G:$G,데이터!$M:$M,$B$3,데이터!$N:$N,$B$2,데이터!$P:$P,$E110,데이터!$L:$L,$I$3)</f>
        <v>0</v>
      </c>
      <c r="J110" s="190" t="str">
        <f t="shared" si="1"/>
        <v/>
      </c>
      <c r="K110" s="191">
        <f>SUMIFS(데이터!$G:$G,데이터!$M:$M,$B$3,데이터!$N:$N,$B$2,데이터!$P:$P,$E110,데이터!$L:$L,$K$3)</f>
        <v>0</v>
      </c>
      <c r="L110" s="190" t="str">
        <f t="shared" si="2"/>
        <v/>
      </c>
      <c r="N110" s="88"/>
      <c r="O110" s="42">
        <f>IFERROR(COUNTIFS(데이터!$M:$M,$B$3,데이터!$N:$N,$B$2,데이터!$I:$I,$N110),"")</f>
        <v>0</v>
      </c>
      <c r="P110" s="43">
        <f>SUMIFS(데이터!$G:$G,데이터!$M:$M,$B$3,데이터!$N:$N,$B$2,데이터!$I:$I,$N110)</f>
        <v>0</v>
      </c>
      <c r="Q110" s="45">
        <f t="shared" ca="1" si="7"/>
        <v>0</v>
      </c>
      <c r="R110" s="46">
        <f>SUMIFS(데이터!$G:$G,데이터!$M:$M,$B$3,데이터!$N:$N,$B$2,데이터!$I:$I,$N110,데이터!$L:$L,$R$3)</f>
        <v>0</v>
      </c>
      <c r="S110" s="47" t="str">
        <f t="shared" si="4"/>
        <v/>
      </c>
      <c r="T110" s="192">
        <f>SUMIFS(데이터!$G:$G,데이터!$M:$M,$B$3,데이터!$N:$N,$B$2,데이터!$I:$I,$N110,데이터!$L:$L,$T$3)</f>
        <v>0</v>
      </c>
      <c r="U110" s="47" t="str">
        <f t="shared" si="5"/>
        <v/>
      </c>
    </row>
    <row r="111" spans="1:21" ht="15.75" customHeight="1">
      <c r="A111" s="88"/>
      <c r="B111" s="112"/>
      <c r="C111" s="112"/>
      <c r="D111" s="88"/>
      <c r="E111" s="88"/>
      <c r="F111" s="42">
        <f>IFERROR(COUNTIFS(데이터!$M:$M,$B$3,데이터!$N:$N,$B$2,데이터!$P:$P,$E111),"")</f>
        <v>0</v>
      </c>
      <c r="G111" s="43">
        <f>SUMIFS(데이터!$G:$G,데이터!$M:$M,$B$3,데이터!$N:$N,$B$2,데이터!$P:$P,$E111)</f>
        <v>0</v>
      </c>
      <c r="H111" s="45">
        <f t="shared" ca="1" si="6"/>
        <v>0</v>
      </c>
      <c r="I111" s="189">
        <f>SUMIFS(데이터!$G:$G,데이터!$M:$M,$B$3,데이터!$N:$N,$B$2,데이터!$P:$P,$E111,데이터!$L:$L,$I$3)</f>
        <v>0</v>
      </c>
      <c r="J111" s="190" t="str">
        <f t="shared" si="1"/>
        <v/>
      </c>
      <c r="K111" s="191">
        <f>SUMIFS(데이터!$G:$G,데이터!$M:$M,$B$3,데이터!$N:$N,$B$2,데이터!$P:$P,$E111,데이터!$L:$L,$K$3)</f>
        <v>0</v>
      </c>
      <c r="L111" s="190" t="str">
        <f t="shared" si="2"/>
        <v/>
      </c>
      <c r="N111" s="88"/>
      <c r="O111" s="42">
        <f>IFERROR(COUNTIFS(데이터!$M:$M,$B$3,데이터!$N:$N,$B$2,데이터!$I:$I,$N111),"")</f>
        <v>0</v>
      </c>
      <c r="P111" s="43">
        <f>SUMIFS(데이터!$G:$G,데이터!$M:$M,$B$3,데이터!$N:$N,$B$2,데이터!$I:$I,$N111)</f>
        <v>0</v>
      </c>
      <c r="Q111" s="45">
        <f t="shared" ca="1" si="7"/>
        <v>0</v>
      </c>
      <c r="R111" s="46">
        <f>SUMIFS(데이터!$G:$G,데이터!$M:$M,$B$3,데이터!$N:$N,$B$2,데이터!$I:$I,$N111,데이터!$L:$L,$R$3)</f>
        <v>0</v>
      </c>
      <c r="S111" s="47" t="str">
        <f t="shared" si="4"/>
        <v/>
      </c>
      <c r="T111" s="192">
        <f>SUMIFS(데이터!$G:$G,데이터!$M:$M,$B$3,데이터!$N:$N,$B$2,데이터!$I:$I,$N111,데이터!$L:$L,$T$3)</f>
        <v>0</v>
      </c>
      <c r="U111" s="47" t="str">
        <f t="shared" si="5"/>
        <v/>
      </c>
    </row>
    <row r="112" spans="1:21" ht="15.75" customHeight="1">
      <c r="A112" s="88"/>
      <c r="B112" s="112"/>
      <c r="C112" s="112"/>
      <c r="D112" s="88"/>
      <c r="E112" s="88"/>
      <c r="F112" s="42">
        <f>IFERROR(COUNTIFS(데이터!$M:$M,$B$3,데이터!$N:$N,$B$2,데이터!$P:$P,$E112),"")</f>
        <v>0</v>
      </c>
      <c r="G112" s="43">
        <f>SUMIFS(데이터!$G:$G,데이터!$M:$M,$B$3,데이터!$N:$N,$B$2,데이터!$P:$P,$E112)</f>
        <v>0</v>
      </c>
      <c r="H112" s="45">
        <f t="shared" ca="1" si="6"/>
        <v>0</v>
      </c>
      <c r="I112" s="189">
        <f>SUMIFS(데이터!$G:$G,데이터!$M:$M,$B$3,데이터!$N:$N,$B$2,데이터!$P:$P,$E112,데이터!$L:$L,$I$3)</f>
        <v>0</v>
      </c>
      <c r="J112" s="190" t="str">
        <f t="shared" si="1"/>
        <v/>
      </c>
      <c r="K112" s="191">
        <f>SUMIFS(데이터!$G:$G,데이터!$M:$M,$B$3,데이터!$N:$N,$B$2,데이터!$P:$P,$E112,데이터!$L:$L,$K$3)</f>
        <v>0</v>
      </c>
      <c r="L112" s="190" t="str">
        <f t="shared" si="2"/>
        <v/>
      </c>
      <c r="N112" s="88"/>
      <c r="O112" s="42">
        <f>IFERROR(COUNTIFS(데이터!$M:$M,$B$3,데이터!$N:$N,$B$2,데이터!$I:$I,$N112),"")</f>
        <v>0</v>
      </c>
      <c r="P112" s="43">
        <f>SUMIFS(데이터!$G:$G,데이터!$M:$M,$B$3,데이터!$N:$N,$B$2,데이터!$I:$I,$N112)</f>
        <v>0</v>
      </c>
      <c r="Q112" s="45">
        <f t="shared" ca="1" si="7"/>
        <v>0</v>
      </c>
      <c r="R112" s="46">
        <f>SUMIFS(데이터!$G:$G,데이터!$M:$M,$B$3,데이터!$N:$N,$B$2,데이터!$I:$I,$N112,데이터!$L:$L,$R$3)</f>
        <v>0</v>
      </c>
      <c r="S112" s="47" t="str">
        <f t="shared" si="4"/>
        <v/>
      </c>
      <c r="T112" s="192">
        <f>SUMIFS(데이터!$G:$G,데이터!$M:$M,$B$3,데이터!$N:$N,$B$2,데이터!$I:$I,$N112,데이터!$L:$L,$T$3)</f>
        <v>0</v>
      </c>
      <c r="U112" s="47" t="str">
        <f t="shared" si="5"/>
        <v/>
      </c>
    </row>
    <row r="113" spans="1:21" ht="15.75" customHeight="1">
      <c r="A113" s="88"/>
      <c r="B113" s="112"/>
      <c r="C113" s="112"/>
      <c r="D113" s="88"/>
      <c r="E113" s="88"/>
      <c r="F113" s="42">
        <f>IFERROR(COUNTIFS(데이터!$M:$M,$B$3,데이터!$N:$N,$B$2,데이터!$P:$P,$E113),"")</f>
        <v>0</v>
      </c>
      <c r="G113" s="43">
        <f>SUMIFS(데이터!$G:$G,데이터!$M:$M,$B$3,데이터!$N:$N,$B$2,데이터!$P:$P,$E113)</f>
        <v>0</v>
      </c>
      <c r="H113" s="45">
        <f t="shared" ca="1" si="6"/>
        <v>0</v>
      </c>
      <c r="I113" s="189">
        <f>SUMIFS(데이터!$G:$G,데이터!$M:$M,$B$3,데이터!$N:$N,$B$2,데이터!$P:$P,$E113,데이터!$L:$L,$I$3)</f>
        <v>0</v>
      </c>
      <c r="J113" s="190" t="str">
        <f t="shared" si="1"/>
        <v/>
      </c>
      <c r="K113" s="191">
        <f>SUMIFS(데이터!$G:$G,데이터!$M:$M,$B$3,데이터!$N:$N,$B$2,데이터!$P:$P,$E113,데이터!$L:$L,$K$3)</f>
        <v>0</v>
      </c>
      <c r="L113" s="190" t="str">
        <f t="shared" si="2"/>
        <v/>
      </c>
      <c r="N113" s="88"/>
      <c r="O113" s="42">
        <f>IFERROR(COUNTIFS(데이터!$M:$M,$B$3,데이터!$N:$N,$B$2,데이터!$I:$I,$N113),"")</f>
        <v>0</v>
      </c>
      <c r="P113" s="43">
        <f>SUMIFS(데이터!$G:$G,데이터!$M:$M,$B$3,데이터!$N:$N,$B$2,데이터!$I:$I,$N113)</f>
        <v>0</v>
      </c>
      <c r="Q113" s="45">
        <f t="shared" ca="1" si="7"/>
        <v>0</v>
      </c>
      <c r="R113" s="46">
        <f>SUMIFS(데이터!$G:$G,데이터!$M:$M,$B$3,데이터!$N:$N,$B$2,데이터!$I:$I,$N113,데이터!$L:$L,$R$3)</f>
        <v>0</v>
      </c>
      <c r="S113" s="47" t="str">
        <f t="shared" si="4"/>
        <v/>
      </c>
      <c r="T113" s="192">
        <f>SUMIFS(데이터!$G:$G,데이터!$M:$M,$B$3,데이터!$N:$N,$B$2,데이터!$I:$I,$N113,데이터!$L:$L,$T$3)</f>
        <v>0</v>
      </c>
      <c r="U113" s="47" t="str">
        <f t="shared" si="5"/>
        <v/>
      </c>
    </row>
    <row r="114" spans="1:21" ht="15.75" customHeight="1">
      <c r="A114" s="88"/>
      <c r="B114" s="112"/>
      <c r="C114" s="112"/>
      <c r="D114" s="88"/>
      <c r="E114" s="88"/>
      <c r="F114" s="42">
        <f>IFERROR(COUNTIFS(데이터!$M:$M,$B$3,데이터!$N:$N,$B$2,데이터!$P:$P,$E114),"")</f>
        <v>0</v>
      </c>
      <c r="G114" s="43">
        <f>SUMIFS(데이터!$G:$G,데이터!$M:$M,$B$3,데이터!$N:$N,$B$2,데이터!$P:$P,$E114)</f>
        <v>0</v>
      </c>
      <c r="H114" s="45">
        <f t="shared" ca="1" si="6"/>
        <v>0</v>
      </c>
      <c r="I114" s="189">
        <f>SUMIFS(데이터!$G:$G,데이터!$M:$M,$B$3,데이터!$N:$N,$B$2,데이터!$P:$P,$E114,데이터!$L:$L,$I$3)</f>
        <v>0</v>
      </c>
      <c r="J114" s="190" t="str">
        <f t="shared" si="1"/>
        <v/>
      </c>
      <c r="K114" s="191">
        <f>SUMIFS(데이터!$G:$G,데이터!$M:$M,$B$3,데이터!$N:$N,$B$2,데이터!$P:$P,$E114,데이터!$L:$L,$K$3)</f>
        <v>0</v>
      </c>
      <c r="L114" s="190" t="str">
        <f t="shared" si="2"/>
        <v/>
      </c>
      <c r="N114" s="88"/>
      <c r="O114" s="42">
        <f>IFERROR(COUNTIFS(데이터!$M:$M,$B$3,데이터!$N:$N,$B$2,데이터!$I:$I,$N114),"")</f>
        <v>0</v>
      </c>
      <c r="P114" s="43">
        <f>SUMIFS(데이터!$G:$G,데이터!$M:$M,$B$3,데이터!$N:$N,$B$2,데이터!$I:$I,$N114)</f>
        <v>0</v>
      </c>
      <c r="Q114" s="45">
        <f t="shared" ca="1" si="7"/>
        <v>0</v>
      </c>
      <c r="R114" s="46">
        <f>SUMIFS(데이터!$G:$G,데이터!$M:$M,$B$3,데이터!$N:$N,$B$2,데이터!$I:$I,$N114,데이터!$L:$L,$R$3)</f>
        <v>0</v>
      </c>
      <c r="S114" s="47" t="str">
        <f t="shared" si="4"/>
        <v/>
      </c>
      <c r="T114" s="192">
        <f>SUMIFS(데이터!$G:$G,데이터!$M:$M,$B$3,데이터!$N:$N,$B$2,데이터!$I:$I,$N114,데이터!$L:$L,$T$3)</f>
        <v>0</v>
      </c>
      <c r="U114" s="47" t="str">
        <f t="shared" si="5"/>
        <v/>
      </c>
    </row>
    <row r="115" spans="1:21" ht="15.75" customHeight="1">
      <c r="A115" s="88"/>
      <c r="B115" s="112"/>
      <c r="C115" s="112"/>
      <c r="D115" s="88"/>
      <c r="E115" s="88"/>
      <c r="F115" s="42">
        <f>IFERROR(COUNTIFS(데이터!$M:$M,$B$3,데이터!$N:$N,$B$2,데이터!$P:$P,$E115),"")</f>
        <v>0</v>
      </c>
      <c r="G115" s="43">
        <f>SUMIFS(데이터!$G:$G,데이터!$M:$M,$B$3,데이터!$N:$N,$B$2,데이터!$P:$P,$E115)</f>
        <v>0</v>
      </c>
      <c r="H115" s="45">
        <f t="shared" ca="1" si="6"/>
        <v>0</v>
      </c>
      <c r="I115" s="189">
        <f>SUMIFS(데이터!$G:$G,데이터!$M:$M,$B$3,데이터!$N:$N,$B$2,데이터!$P:$P,$E115,데이터!$L:$L,$I$3)</f>
        <v>0</v>
      </c>
      <c r="J115" s="190" t="str">
        <f t="shared" si="1"/>
        <v/>
      </c>
      <c r="K115" s="191">
        <f>SUMIFS(데이터!$G:$G,데이터!$M:$M,$B$3,데이터!$N:$N,$B$2,데이터!$P:$P,$E115,데이터!$L:$L,$K$3)</f>
        <v>0</v>
      </c>
      <c r="L115" s="190" t="str">
        <f t="shared" si="2"/>
        <v/>
      </c>
      <c r="N115" s="88"/>
      <c r="O115" s="42">
        <f>IFERROR(COUNTIFS(데이터!$M:$M,$B$3,데이터!$N:$N,$B$2,데이터!$I:$I,$N115),"")</f>
        <v>0</v>
      </c>
      <c r="P115" s="43">
        <f>SUMIFS(데이터!$G:$G,데이터!$M:$M,$B$3,데이터!$N:$N,$B$2,데이터!$I:$I,$N115)</f>
        <v>0</v>
      </c>
      <c r="Q115" s="45">
        <f t="shared" ca="1" si="7"/>
        <v>0</v>
      </c>
      <c r="R115" s="46">
        <f>SUMIFS(데이터!$G:$G,데이터!$M:$M,$B$3,데이터!$N:$N,$B$2,데이터!$I:$I,$N115,데이터!$L:$L,$R$3)</f>
        <v>0</v>
      </c>
      <c r="S115" s="47" t="str">
        <f t="shared" si="4"/>
        <v/>
      </c>
      <c r="T115" s="192">
        <f>SUMIFS(데이터!$G:$G,데이터!$M:$M,$B$3,데이터!$N:$N,$B$2,데이터!$I:$I,$N115,데이터!$L:$L,$T$3)</f>
        <v>0</v>
      </c>
      <c r="U115" s="47" t="str">
        <f t="shared" si="5"/>
        <v/>
      </c>
    </row>
    <row r="116" spans="1:21" ht="15.75" customHeight="1">
      <c r="A116" s="88"/>
      <c r="B116" s="112"/>
      <c r="C116" s="112"/>
      <c r="D116" s="88"/>
      <c r="E116" s="88"/>
      <c r="F116" s="42">
        <f>IFERROR(COUNTIFS(데이터!$M:$M,$B$3,데이터!$N:$N,$B$2,데이터!$P:$P,$E116),"")</f>
        <v>0</v>
      </c>
      <c r="G116" s="43">
        <f>SUMIFS(데이터!$G:$G,데이터!$M:$M,$B$3,데이터!$N:$N,$B$2,데이터!$P:$P,$E116)</f>
        <v>0</v>
      </c>
      <c r="H116" s="45">
        <f t="shared" ca="1" si="6"/>
        <v>0</v>
      </c>
      <c r="I116" s="189">
        <f>SUMIFS(데이터!$G:$G,데이터!$M:$M,$B$3,데이터!$N:$N,$B$2,데이터!$P:$P,$E116,데이터!$L:$L,$I$3)</f>
        <v>0</v>
      </c>
      <c r="J116" s="190" t="str">
        <f t="shared" si="1"/>
        <v/>
      </c>
      <c r="K116" s="191">
        <f>SUMIFS(데이터!$G:$G,데이터!$M:$M,$B$3,데이터!$N:$N,$B$2,데이터!$P:$P,$E116,데이터!$L:$L,$K$3)</f>
        <v>0</v>
      </c>
      <c r="L116" s="190" t="str">
        <f t="shared" si="2"/>
        <v/>
      </c>
      <c r="N116" s="88"/>
      <c r="O116" s="42">
        <f>IFERROR(COUNTIFS(데이터!$M:$M,$B$3,데이터!$N:$N,$B$2,데이터!$I:$I,$N116),"")</f>
        <v>0</v>
      </c>
      <c r="P116" s="43">
        <f>SUMIFS(데이터!$G:$G,데이터!$M:$M,$B$3,데이터!$N:$N,$B$2,데이터!$I:$I,$N116)</f>
        <v>0</v>
      </c>
      <c r="Q116" s="45">
        <f t="shared" ca="1" si="7"/>
        <v>0</v>
      </c>
      <c r="R116" s="46">
        <f>SUMIFS(데이터!$G:$G,데이터!$M:$M,$B$3,데이터!$N:$N,$B$2,데이터!$I:$I,$N116,데이터!$L:$L,$R$3)</f>
        <v>0</v>
      </c>
      <c r="S116" s="47" t="str">
        <f t="shared" si="4"/>
        <v/>
      </c>
      <c r="T116" s="192">
        <f>SUMIFS(데이터!$G:$G,데이터!$M:$M,$B$3,데이터!$N:$N,$B$2,데이터!$I:$I,$N116,데이터!$L:$L,$T$3)</f>
        <v>0</v>
      </c>
      <c r="U116" s="47" t="str">
        <f t="shared" si="5"/>
        <v/>
      </c>
    </row>
    <row r="117" spans="1:21" ht="15.75" customHeight="1">
      <c r="A117" s="88"/>
      <c r="B117" s="112"/>
      <c r="C117" s="112"/>
      <c r="D117" s="88"/>
      <c r="E117" s="88"/>
      <c r="F117" s="42">
        <f>IFERROR(COUNTIFS(데이터!$M:$M,$B$3,데이터!$N:$N,$B$2,데이터!$P:$P,$E117),"")</f>
        <v>0</v>
      </c>
      <c r="G117" s="43">
        <f>SUMIFS(데이터!$G:$G,데이터!$M:$M,$B$3,데이터!$N:$N,$B$2,데이터!$P:$P,$E117)</f>
        <v>0</v>
      </c>
      <c r="H117" s="45">
        <f t="shared" ca="1" si="6"/>
        <v>0</v>
      </c>
      <c r="I117" s="189">
        <f>SUMIFS(데이터!$G:$G,데이터!$M:$M,$B$3,데이터!$N:$N,$B$2,데이터!$P:$P,$E117,데이터!$L:$L,$I$3)</f>
        <v>0</v>
      </c>
      <c r="J117" s="190" t="str">
        <f t="shared" si="1"/>
        <v/>
      </c>
      <c r="K117" s="191">
        <f>SUMIFS(데이터!$G:$G,데이터!$M:$M,$B$3,데이터!$N:$N,$B$2,데이터!$P:$P,$E117,데이터!$L:$L,$K$3)</f>
        <v>0</v>
      </c>
      <c r="L117" s="190" t="str">
        <f t="shared" si="2"/>
        <v/>
      </c>
      <c r="N117" s="88"/>
      <c r="O117" s="42">
        <f>IFERROR(COUNTIFS(데이터!$M:$M,$B$3,데이터!$N:$N,$B$2,데이터!$I:$I,$N117),"")</f>
        <v>0</v>
      </c>
      <c r="P117" s="43">
        <f>SUMIFS(데이터!$G:$G,데이터!$M:$M,$B$3,데이터!$N:$N,$B$2,데이터!$I:$I,$N117)</f>
        <v>0</v>
      </c>
      <c r="Q117" s="45">
        <f t="shared" ca="1" si="7"/>
        <v>0</v>
      </c>
      <c r="R117" s="46">
        <f>SUMIFS(데이터!$G:$G,데이터!$M:$M,$B$3,데이터!$N:$N,$B$2,데이터!$I:$I,$N117,데이터!$L:$L,$R$3)</f>
        <v>0</v>
      </c>
      <c r="S117" s="47" t="str">
        <f t="shared" si="4"/>
        <v/>
      </c>
      <c r="T117" s="192">
        <f>SUMIFS(데이터!$G:$G,데이터!$M:$M,$B$3,데이터!$N:$N,$B$2,데이터!$I:$I,$N117,데이터!$L:$L,$T$3)</f>
        <v>0</v>
      </c>
      <c r="U117" s="47" t="str">
        <f t="shared" si="5"/>
        <v/>
      </c>
    </row>
    <row r="118" spans="1:21" ht="15.75" customHeight="1">
      <c r="A118" s="88"/>
      <c r="B118" s="112"/>
      <c r="C118" s="112"/>
      <c r="D118" s="88"/>
      <c r="E118" s="88"/>
      <c r="F118" s="42">
        <f>IFERROR(COUNTIFS(데이터!$M:$M,$B$3,데이터!$N:$N,$B$2,데이터!$P:$P,$E118),"")</f>
        <v>0</v>
      </c>
      <c r="G118" s="43">
        <f>SUMIFS(데이터!$G:$G,데이터!$M:$M,$B$3,데이터!$N:$N,$B$2,데이터!$P:$P,$E118)</f>
        <v>0</v>
      </c>
      <c r="H118" s="45">
        <f t="shared" ca="1" si="6"/>
        <v>0</v>
      </c>
      <c r="I118" s="189">
        <f>SUMIFS(데이터!$G:$G,데이터!$M:$M,$B$3,데이터!$N:$N,$B$2,데이터!$P:$P,$E118,데이터!$L:$L,$I$3)</f>
        <v>0</v>
      </c>
      <c r="J118" s="190" t="str">
        <f t="shared" si="1"/>
        <v/>
      </c>
      <c r="K118" s="191">
        <f>SUMIFS(데이터!$G:$G,데이터!$M:$M,$B$3,데이터!$N:$N,$B$2,데이터!$P:$P,$E118,데이터!$L:$L,$K$3)</f>
        <v>0</v>
      </c>
      <c r="L118" s="190" t="str">
        <f t="shared" si="2"/>
        <v/>
      </c>
      <c r="N118" s="88"/>
      <c r="O118" s="42">
        <f>IFERROR(COUNTIFS(데이터!$M:$M,$B$3,데이터!$N:$N,$B$2,데이터!$I:$I,$N118),"")</f>
        <v>0</v>
      </c>
      <c r="P118" s="43">
        <f>SUMIFS(데이터!$G:$G,데이터!$M:$M,$B$3,데이터!$N:$N,$B$2,데이터!$I:$I,$N118)</f>
        <v>0</v>
      </c>
      <c r="Q118" s="45">
        <f t="shared" ca="1" si="7"/>
        <v>0</v>
      </c>
      <c r="R118" s="46">
        <f>SUMIFS(데이터!$G:$G,데이터!$M:$M,$B$3,데이터!$N:$N,$B$2,데이터!$I:$I,$N118,데이터!$L:$L,$R$3)</f>
        <v>0</v>
      </c>
      <c r="S118" s="47" t="str">
        <f t="shared" si="4"/>
        <v/>
      </c>
      <c r="T118" s="192">
        <f>SUMIFS(데이터!$G:$G,데이터!$M:$M,$B$3,데이터!$N:$N,$B$2,데이터!$I:$I,$N118,데이터!$L:$L,$T$3)</f>
        <v>0</v>
      </c>
      <c r="U118" s="47" t="str">
        <f t="shared" si="5"/>
        <v/>
      </c>
    </row>
    <row r="119" spans="1:21" ht="15.75" customHeight="1">
      <c r="A119" s="88"/>
      <c r="B119" s="112"/>
      <c r="C119" s="112"/>
      <c r="D119" s="88"/>
      <c r="E119" s="88"/>
      <c r="F119" s="42">
        <f>IFERROR(COUNTIFS(데이터!$M:$M,$B$3,데이터!$N:$N,$B$2,데이터!$P:$P,$E119),"")</f>
        <v>0</v>
      </c>
      <c r="G119" s="43">
        <f>SUMIFS(데이터!$G:$G,데이터!$M:$M,$B$3,데이터!$N:$N,$B$2,데이터!$P:$P,$E119)</f>
        <v>0</v>
      </c>
      <c r="H119" s="45">
        <f t="shared" ca="1" si="6"/>
        <v>0</v>
      </c>
      <c r="I119" s="189">
        <f>SUMIFS(데이터!$G:$G,데이터!$M:$M,$B$3,데이터!$N:$N,$B$2,데이터!$P:$P,$E119,데이터!$L:$L,$I$3)</f>
        <v>0</v>
      </c>
      <c r="J119" s="190" t="str">
        <f t="shared" si="1"/>
        <v/>
      </c>
      <c r="K119" s="191">
        <f>SUMIFS(데이터!$G:$G,데이터!$M:$M,$B$3,데이터!$N:$N,$B$2,데이터!$P:$P,$E119,데이터!$L:$L,$K$3)</f>
        <v>0</v>
      </c>
      <c r="L119" s="190" t="str">
        <f t="shared" si="2"/>
        <v/>
      </c>
      <c r="N119" s="88"/>
      <c r="O119" s="42">
        <f>IFERROR(COUNTIFS(데이터!$M:$M,$B$3,데이터!$N:$N,$B$2,데이터!$I:$I,$N119),"")</f>
        <v>0</v>
      </c>
      <c r="P119" s="43">
        <f>SUMIFS(데이터!$G:$G,데이터!$M:$M,$B$3,데이터!$N:$N,$B$2,데이터!$I:$I,$N119)</f>
        <v>0</v>
      </c>
      <c r="Q119" s="45">
        <f t="shared" ca="1" si="7"/>
        <v>0</v>
      </c>
      <c r="R119" s="46">
        <f>SUMIFS(데이터!$G:$G,데이터!$M:$M,$B$3,데이터!$N:$N,$B$2,데이터!$I:$I,$N119,데이터!$L:$L,$R$3)</f>
        <v>0</v>
      </c>
      <c r="S119" s="47" t="str">
        <f t="shared" si="4"/>
        <v/>
      </c>
      <c r="T119" s="192">
        <f>SUMIFS(데이터!$G:$G,데이터!$M:$M,$B$3,데이터!$N:$N,$B$2,데이터!$I:$I,$N119,데이터!$L:$L,$T$3)</f>
        <v>0</v>
      </c>
      <c r="U119" s="47" t="str">
        <f t="shared" si="5"/>
        <v/>
      </c>
    </row>
    <row r="120" spans="1:21" ht="15.75" customHeight="1">
      <c r="A120" s="88"/>
      <c r="B120" s="112"/>
      <c r="C120" s="112"/>
      <c r="D120" s="88"/>
      <c r="E120" s="88"/>
      <c r="F120" s="42">
        <f>IFERROR(COUNTIFS(데이터!$M:$M,$B$3,데이터!$N:$N,$B$2,데이터!$P:$P,$E120),"")</f>
        <v>0</v>
      </c>
      <c r="G120" s="43">
        <f>SUMIFS(데이터!$G:$G,데이터!$M:$M,$B$3,데이터!$N:$N,$B$2,데이터!$P:$P,$E120)</f>
        <v>0</v>
      </c>
      <c r="H120" s="45">
        <f t="shared" ca="1" si="6"/>
        <v>0</v>
      </c>
      <c r="I120" s="189">
        <f>SUMIFS(데이터!$G:$G,데이터!$M:$M,$B$3,데이터!$N:$N,$B$2,데이터!$P:$P,$E120,데이터!$L:$L,$I$3)</f>
        <v>0</v>
      </c>
      <c r="J120" s="190" t="str">
        <f t="shared" si="1"/>
        <v/>
      </c>
      <c r="K120" s="191">
        <f>SUMIFS(데이터!$G:$G,데이터!$M:$M,$B$3,데이터!$N:$N,$B$2,데이터!$P:$P,$E120,데이터!$L:$L,$K$3)</f>
        <v>0</v>
      </c>
      <c r="L120" s="190" t="str">
        <f t="shared" si="2"/>
        <v/>
      </c>
      <c r="N120" s="88"/>
      <c r="O120" s="42">
        <f>IFERROR(COUNTIFS(데이터!$M:$M,$B$3,데이터!$N:$N,$B$2,데이터!$I:$I,$N120),"")</f>
        <v>0</v>
      </c>
      <c r="P120" s="43">
        <f>SUMIFS(데이터!$G:$G,데이터!$M:$M,$B$3,데이터!$N:$N,$B$2,데이터!$I:$I,$N120)</f>
        <v>0</v>
      </c>
      <c r="Q120" s="45">
        <f t="shared" ca="1" si="7"/>
        <v>0</v>
      </c>
      <c r="R120" s="46">
        <f>SUMIFS(데이터!$G:$G,데이터!$M:$M,$B$3,데이터!$N:$N,$B$2,데이터!$I:$I,$N120,데이터!$L:$L,$R$3)</f>
        <v>0</v>
      </c>
      <c r="S120" s="47" t="str">
        <f t="shared" si="4"/>
        <v/>
      </c>
      <c r="T120" s="192">
        <f>SUMIFS(데이터!$G:$G,데이터!$M:$M,$B$3,데이터!$N:$N,$B$2,데이터!$I:$I,$N120,데이터!$L:$L,$T$3)</f>
        <v>0</v>
      </c>
      <c r="U120" s="47" t="str">
        <f t="shared" si="5"/>
        <v/>
      </c>
    </row>
    <row r="121" spans="1:21" ht="15.75" customHeight="1">
      <c r="A121" s="88"/>
      <c r="B121" s="112"/>
      <c r="C121" s="112"/>
      <c r="D121" s="88"/>
      <c r="E121" s="88"/>
      <c r="F121" s="42">
        <f>IFERROR(COUNTIFS(데이터!$M:$M,$B$3,데이터!$N:$N,$B$2,데이터!$P:$P,$E121),"")</f>
        <v>0</v>
      </c>
      <c r="G121" s="43">
        <f>SUMIFS(데이터!$G:$G,데이터!$M:$M,$B$3,데이터!$N:$N,$B$2,데이터!$P:$P,$E121)</f>
        <v>0</v>
      </c>
      <c r="H121" s="45">
        <f t="shared" ca="1" si="6"/>
        <v>0</v>
      </c>
      <c r="I121" s="189">
        <f>SUMIFS(데이터!$G:$G,데이터!$M:$M,$B$3,데이터!$N:$N,$B$2,데이터!$P:$P,$E121,데이터!$L:$L,$I$3)</f>
        <v>0</v>
      </c>
      <c r="J121" s="190" t="str">
        <f t="shared" si="1"/>
        <v/>
      </c>
      <c r="K121" s="191">
        <f>SUMIFS(데이터!$G:$G,데이터!$M:$M,$B$3,데이터!$N:$N,$B$2,데이터!$P:$P,$E121,데이터!$L:$L,$K$3)</f>
        <v>0</v>
      </c>
      <c r="L121" s="190" t="str">
        <f t="shared" si="2"/>
        <v/>
      </c>
      <c r="N121" s="88"/>
      <c r="O121" s="42">
        <f>IFERROR(COUNTIFS(데이터!$M:$M,$B$3,데이터!$N:$N,$B$2,데이터!$I:$I,$N121),"")</f>
        <v>0</v>
      </c>
      <c r="P121" s="43">
        <f>SUMIFS(데이터!$G:$G,데이터!$M:$M,$B$3,데이터!$N:$N,$B$2,데이터!$I:$I,$N121)</f>
        <v>0</v>
      </c>
      <c r="Q121" s="45">
        <f t="shared" ca="1" si="7"/>
        <v>0</v>
      </c>
      <c r="R121" s="46">
        <f>SUMIFS(데이터!$G:$G,데이터!$M:$M,$B$3,데이터!$N:$N,$B$2,데이터!$I:$I,$N121,데이터!$L:$L,$R$3)</f>
        <v>0</v>
      </c>
      <c r="S121" s="47" t="str">
        <f t="shared" si="4"/>
        <v/>
      </c>
      <c r="T121" s="192">
        <f>SUMIFS(데이터!$G:$G,데이터!$M:$M,$B$3,데이터!$N:$N,$B$2,데이터!$I:$I,$N121,데이터!$L:$L,$T$3)</f>
        <v>0</v>
      </c>
      <c r="U121" s="47" t="str">
        <f t="shared" si="5"/>
        <v/>
      </c>
    </row>
    <row r="122" spans="1:21" ht="15.75" customHeight="1">
      <c r="A122" s="88"/>
      <c r="B122" s="112"/>
      <c r="C122" s="112"/>
      <c r="D122" s="88"/>
      <c r="E122" s="88"/>
      <c r="F122" s="42">
        <f>IFERROR(COUNTIFS(데이터!$M:$M,$B$3,데이터!$N:$N,$B$2,데이터!$P:$P,$E122),"")</f>
        <v>0</v>
      </c>
      <c r="G122" s="43">
        <f>SUMIFS(데이터!$G:$G,데이터!$M:$M,$B$3,데이터!$N:$N,$B$2,데이터!$P:$P,$E122)</f>
        <v>0</v>
      </c>
      <c r="H122" s="45">
        <f t="shared" ca="1" si="6"/>
        <v>0</v>
      </c>
      <c r="I122" s="189">
        <f>SUMIFS(데이터!$G:$G,데이터!$M:$M,$B$3,데이터!$N:$N,$B$2,데이터!$P:$P,$E122,데이터!$L:$L,$I$3)</f>
        <v>0</v>
      </c>
      <c r="J122" s="190" t="str">
        <f t="shared" si="1"/>
        <v/>
      </c>
      <c r="K122" s="191">
        <f>SUMIFS(데이터!$G:$G,데이터!$M:$M,$B$3,데이터!$N:$N,$B$2,데이터!$P:$P,$E122,데이터!$L:$L,$K$3)</f>
        <v>0</v>
      </c>
      <c r="L122" s="190" t="str">
        <f t="shared" si="2"/>
        <v/>
      </c>
      <c r="N122" s="88"/>
      <c r="O122" s="42">
        <f>IFERROR(COUNTIFS(데이터!$M:$M,$B$3,데이터!$N:$N,$B$2,데이터!$I:$I,$N122),"")</f>
        <v>0</v>
      </c>
      <c r="P122" s="43">
        <f>SUMIFS(데이터!$G:$G,데이터!$M:$M,$B$3,데이터!$N:$N,$B$2,데이터!$I:$I,$N122)</f>
        <v>0</v>
      </c>
      <c r="Q122" s="45">
        <f t="shared" ca="1" si="7"/>
        <v>0</v>
      </c>
      <c r="R122" s="46">
        <f>SUMIFS(데이터!$G:$G,데이터!$M:$M,$B$3,데이터!$N:$N,$B$2,데이터!$I:$I,$N122,데이터!$L:$L,$R$3)</f>
        <v>0</v>
      </c>
      <c r="S122" s="47" t="str">
        <f t="shared" si="4"/>
        <v/>
      </c>
      <c r="T122" s="192">
        <f>SUMIFS(데이터!$G:$G,데이터!$M:$M,$B$3,데이터!$N:$N,$B$2,데이터!$I:$I,$N122,데이터!$L:$L,$T$3)</f>
        <v>0</v>
      </c>
      <c r="U122" s="47" t="str">
        <f t="shared" si="5"/>
        <v/>
      </c>
    </row>
    <row r="123" spans="1:21" ht="12.75">
      <c r="A123" s="88"/>
      <c r="B123" s="112"/>
      <c r="C123" s="112"/>
      <c r="D123" s="88"/>
      <c r="E123" s="88"/>
      <c r="F123" s="42">
        <f>IFERROR(COUNTIFS(데이터!$M:$M,$B$3,데이터!$N:$N,$B$2,데이터!$P:$P,$E123),"")</f>
        <v>0</v>
      </c>
      <c r="G123" s="43">
        <f>SUMIFS(데이터!$G:$G,데이터!$M:$M,$B$3,데이터!$N:$N,$B$2,데이터!$P:$P,$E123)</f>
        <v>0</v>
      </c>
      <c r="H123" s="45">
        <f t="shared" ca="1" si="6"/>
        <v>0</v>
      </c>
      <c r="I123" s="189">
        <f>SUMIFS(데이터!$G:$G,데이터!$M:$M,$B$3,데이터!$N:$N,$B$2,데이터!$P:$P,$E123,데이터!$L:$L,$I$3)</f>
        <v>0</v>
      </c>
      <c r="J123" s="190" t="str">
        <f t="shared" si="1"/>
        <v/>
      </c>
      <c r="K123" s="191">
        <f>SUMIFS(데이터!$G:$G,데이터!$M:$M,$B$3,데이터!$N:$N,$B$2,데이터!$P:$P,$E123,데이터!$L:$L,$K$3)</f>
        <v>0</v>
      </c>
      <c r="L123" s="190" t="str">
        <f t="shared" si="2"/>
        <v/>
      </c>
      <c r="N123" s="88"/>
      <c r="O123" s="42">
        <f>IFERROR(COUNTIFS(데이터!$M:$M,$B$3,데이터!$N:$N,$B$2,데이터!$I:$I,$N123),"")</f>
        <v>0</v>
      </c>
      <c r="P123" s="43">
        <f>SUMIFS(데이터!$G:$G,데이터!$M:$M,$B$3,데이터!$N:$N,$B$2,데이터!$I:$I,$N123)</f>
        <v>0</v>
      </c>
      <c r="Q123" s="45">
        <f t="shared" ca="1" si="7"/>
        <v>0</v>
      </c>
      <c r="R123" s="46">
        <f>SUMIFS(데이터!$G:$G,데이터!$M:$M,$B$3,데이터!$N:$N,$B$2,데이터!$I:$I,$N123,데이터!$L:$L,$R$3)</f>
        <v>0</v>
      </c>
      <c r="S123" s="47" t="str">
        <f t="shared" si="4"/>
        <v/>
      </c>
      <c r="T123" s="192">
        <f>SUMIFS(데이터!$G:$G,데이터!$M:$M,$B$3,데이터!$N:$N,$B$2,데이터!$I:$I,$N123,데이터!$L:$L,$T$3)</f>
        <v>0</v>
      </c>
      <c r="U123" s="47" t="str">
        <f t="shared" si="5"/>
        <v/>
      </c>
    </row>
    <row r="124" spans="1:21" ht="12.75">
      <c r="A124" s="88"/>
      <c r="B124" s="112"/>
      <c r="C124" s="112"/>
      <c r="D124" s="88"/>
      <c r="E124" s="88"/>
      <c r="F124" s="42">
        <f>IFERROR(COUNTIFS(데이터!$M:$M,$B$3,데이터!$N:$N,$B$2,데이터!$P:$P,$E124),"")</f>
        <v>0</v>
      </c>
      <c r="G124" s="43">
        <f>SUMIFS(데이터!$G:$G,데이터!$M:$M,$B$3,데이터!$N:$N,$B$2,데이터!$P:$P,$E124)</f>
        <v>0</v>
      </c>
      <c r="H124" s="45">
        <f t="shared" ca="1" si="6"/>
        <v>0</v>
      </c>
      <c r="I124" s="189">
        <f>SUMIFS(데이터!$G:$G,데이터!$M:$M,$B$3,데이터!$N:$N,$B$2,데이터!$P:$P,$E124,데이터!$L:$L,$I$3)</f>
        <v>0</v>
      </c>
      <c r="J124" s="190" t="str">
        <f t="shared" si="1"/>
        <v/>
      </c>
      <c r="K124" s="191">
        <f>SUMIFS(데이터!$G:$G,데이터!$M:$M,$B$3,데이터!$N:$N,$B$2,데이터!$P:$P,$E124,데이터!$L:$L,$K$3)</f>
        <v>0</v>
      </c>
      <c r="L124" s="190" t="str">
        <f t="shared" si="2"/>
        <v/>
      </c>
      <c r="N124" s="88"/>
      <c r="O124" s="42">
        <f>IFERROR(COUNTIFS(데이터!$M:$M,$B$3,데이터!$N:$N,$B$2,데이터!$I:$I,$N124),"")</f>
        <v>0</v>
      </c>
      <c r="P124" s="43">
        <f>SUMIFS(데이터!$G:$G,데이터!$M:$M,$B$3,데이터!$N:$N,$B$2,데이터!$I:$I,$N124)</f>
        <v>0</v>
      </c>
      <c r="Q124" s="45">
        <f t="shared" ca="1" si="7"/>
        <v>0</v>
      </c>
      <c r="R124" s="46">
        <f>SUMIFS(데이터!$G:$G,데이터!$M:$M,$B$3,데이터!$N:$N,$B$2,데이터!$I:$I,$N124,데이터!$L:$L,$R$3)</f>
        <v>0</v>
      </c>
      <c r="S124" s="47" t="str">
        <f t="shared" si="4"/>
        <v/>
      </c>
      <c r="T124" s="192">
        <f>SUMIFS(데이터!$G:$G,데이터!$M:$M,$B$3,데이터!$N:$N,$B$2,데이터!$I:$I,$N124,데이터!$L:$L,$T$3)</f>
        <v>0</v>
      </c>
      <c r="U124" s="47" t="str">
        <f t="shared" si="5"/>
        <v/>
      </c>
    </row>
    <row r="125" spans="1:21" ht="12.75">
      <c r="A125" s="88"/>
      <c r="B125" s="112"/>
      <c r="C125" s="112"/>
      <c r="D125" s="88"/>
      <c r="E125" s="88"/>
      <c r="F125" s="42">
        <f>IFERROR(COUNTIFS(데이터!$M:$M,$B$3,데이터!$N:$N,$B$2,데이터!$P:$P,$E125),"")</f>
        <v>0</v>
      </c>
      <c r="G125" s="43">
        <f>SUMIFS(데이터!$G:$G,데이터!$M:$M,$B$3,데이터!$N:$N,$B$2,데이터!$P:$P,$E125)</f>
        <v>0</v>
      </c>
      <c r="H125" s="45">
        <f t="shared" ca="1" si="6"/>
        <v>0</v>
      </c>
      <c r="I125" s="189">
        <f>SUMIFS(데이터!$G:$G,데이터!$M:$M,$B$3,데이터!$N:$N,$B$2,데이터!$P:$P,$E125,데이터!$L:$L,$I$3)</f>
        <v>0</v>
      </c>
      <c r="J125" s="190" t="str">
        <f t="shared" si="1"/>
        <v/>
      </c>
      <c r="K125" s="191">
        <f>SUMIFS(데이터!$G:$G,데이터!$M:$M,$B$3,데이터!$N:$N,$B$2,데이터!$P:$P,$E125,데이터!$L:$L,$K$3)</f>
        <v>0</v>
      </c>
      <c r="L125" s="190" t="str">
        <f t="shared" si="2"/>
        <v/>
      </c>
      <c r="N125" s="88"/>
      <c r="O125" s="42">
        <f>IFERROR(COUNTIFS(데이터!$M:$M,$B$3,데이터!$N:$N,$B$2,데이터!$I:$I,$N125),"")</f>
        <v>0</v>
      </c>
      <c r="P125" s="43">
        <f>SUMIFS(데이터!$G:$G,데이터!$M:$M,$B$3,데이터!$N:$N,$B$2,데이터!$I:$I,$N125)</f>
        <v>0</v>
      </c>
      <c r="Q125" s="45">
        <f t="shared" ca="1" si="7"/>
        <v>0</v>
      </c>
      <c r="R125" s="46">
        <f>SUMIFS(데이터!$G:$G,데이터!$M:$M,$B$3,데이터!$N:$N,$B$2,데이터!$I:$I,$N125,데이터!$L:$L,$R$3)</f>
        <v>0</v>
      </c>
      <c r="S125" s="47" t="str">
        <f t="shared" si="4"/>
        <v/>
      </c>
      <c r="T125" s="192">
        <f>SUMIFS(데이터!$G:$G,데이터!$M:$M,$B$3,데이터!$N:$N,$B$2,데이터!$I:$I,$N125,데이터!$L:$L,$T$3)</f>
        <v>0</v>
      </c>
      <c r="U125" s="47" t="str">
        <f t="shared" si="5"/>
        <v/>
      </c>
    </row>
    <row r="126" spans="1:21" ht="12.75">
      <c r="A126" s="88"/>
      <c r="B126" s="112"/>
      <c r="C126" s="112"/>
      <c r="D126" s="88"/>
      <c r="E126" s="88"/>
      <c r="F126" s="42">
        <f>IFERROR(COUNTIFS(데이터!$M:$M,$B$3,데이터!$N:$N,$B$2,데이터!$P:$P,$E126),"")</f>
        <v>0</v>
      </c>
      <c r="G126" s="43">
        <f>SUMIFS(데이터!$G:$G,데이터!$M:$M,$B$3,데이터!$N:$N,$B$2,데이터!$P:$P,$E126)</f>
        <v>0</v>
      </c>
      <c r="H126" s="45">
        <f t="shared" ca="1" si="6"/>
        <v>0</v>
      </c>
      <c r="I126" s="189">
        <f>SUMIFS(데이터!$G:$G,데이터!$M:$M,$B$3,데이터!$N:$N,$B$2,데이터!$P:$P,$E126,데이터!$L:$L,$I$3)</f>
        <v>0</v>
      </c>
      <c r="J126" s="190" t="str">
        <f t="shared" si="1"/>
        <v/>
      </c>
      <c r="K126" s="191">
        <f>SUMIFS(데이터!$G:$G,데이터!$M:$M,$B$3,데이터!$N:$N,$B$2,데이터!$P:$P,$E126,데이터!$L:$L,$K$3)</f>
        <v>0</v>
      </c>
      <c r="L126" s="190" t="str">
        <f t="shared" si="2"/>
        <v/>
      </c>
      <c r="N126" s="88"/>
      <c r="O126" s="42">
        <f>IFERROR(COUNTIFS(데이터!$M:$M,$B$3,데이터!$N:$N,$B$2,데이터!$I:$I,$N126),"")</f>
        <v>0</v>
      </c>
      <c r="P126" s="43">
        <f>SUMIFS(데이터!$G:$G,데이터!$M:$M,$B$3,데이터!$N:$N,$B$2,데이터!$I:$I,$N126)</f>
        <v>0</v>
      </c>
      <c r="Q126" s="45">
        <f t="shared" ca="1" si="7"/>
        <v>0</v>
      </c>
      <c r="R126" s="46">
        <f>SUMIFS(데이터!$G:$G,데이터!$M:$M,$B$3,데이터!$N:$N,$B$2,데이터!$I:$I,$N126,데이터!$L:$L,$R$3)</f>
        <v>0</v>
      </c>
      <c r="S126" s="47" t="str">
        <f t="shared" si="4"/>
        <v/>
      </c>
      <c r="T126" s="192">
        <f>SUMIFS(데이터!$G:$G,데이터!$M:$M,$B$3,데이터!$N:$N,$B$2,데이터!$I:$I,$N126,데이터!$L:$L,$T$3)</f>
        <v>0</v>
      </c>
      <c r="U126" s="47" t="str">
        <f t="shared" si="5"/>
        <v/>
      </c>
    </row>
    <row r="127" spans="1:21" ht="12.75">
      <c r="A127" s="88"/>
      <c r="B127" s="112"/>
      <c r="C127" s="112"/>
      <c r="D127" s="88"/>
      <c r="E127" s="88"/>
      <c r="F127" s="42">
        <f>IFERROR(COUNTIFS(데이터!$M:$M,$B$3,데이터!$N:$N,$B$2,데이터!$P:$P,$E127),"")</f>
        <v>0</v>
      </c>
      <c r="G127" s="43">
        <f>SUMIFS(데이터!$G:$G,데이터!$M:$M,$B$3,데이터!$N:$N,$B$2,데이터!$P:$P,$E127)</f>
        <v>0</v>
      </c>
      <c r="H127" s="45">
        <f t="shared" ca="1" si="6"/>
        <v>0</v>
      </c>
      <c r="I127" s="189">
        <f>SUMIFS(데이터!$G:$G,데이터!$M:$M,$B$3,데이터!$N:$N,$B$2,데이터!$P:$P,$E127,데이터!$L:$L,$I$3)</f>
        <v>0</v>
      </c>
      <c r="J127" s="190" t="str">
        <f t="shared" si="1"/>
        <v/>
      </c>
      <c r="K127" s="191">
        <f>SUMIFS(데이터!$G:$G,데이터!$M:$M,$B$3,데이터!$N:$N,$B$2,데이터!$P:$P,$E127,데이터!$L:$L,$K$3)</f>
        <v>0</v>
      </c>
      <c r="L127" s="190" t="str">
        <f t="shared" si="2"/>
        <v/>
      </c>
      <c r="N127" s="88"/>
      <c r="O127" s="42">
        <f>IFERROR(COUNTIFS(데이터!$M:$M,$B$3,데이터!$N:$N,$B$2,데이터!$I:$I,$N127),"")</f>
        <v>0</v>
      </c>
      <c r="P127" s="43">
        <f>SUMIFS(데이터!$G:$G,데이터!$M:$M,$B$3,데이터!$N:$N,$B$2,데이터!$I:$I,$N127)</f>
        <v>0</v>
      </c>
      <c r="Q127" s="45">
        <f t="shared" ca="1" si="7"/>
        <v>0</v>
      </c>
      <c r="R127" s="46">
        <f>SUMIFS(데이터!$G:$G,데이터!$M:$M,$B$3,데이터!$N:$N,$B$2,데이터!$I:$I,$N127,데이터!$L:$L,$R$3)</f>
        <v>0</v>
      </c>
      <c r="S127" s="47" t="str">
        <f t="shared" si="4"/>
        <v/>
      </c>
      <c r="T127" s="192">
        <f>SUMIFS(데이터!$G:$G,데이터!$M:$M,$B$3,데이터!$N:$N,$B$2,데이터!$I:$I,$N127,데이터!$L:$L,$T$3)</f>
        <v>0</v>
      </c>
      <c r="U127" s="47" t="str">
        <f t="shared" si="5"/>
        <v/>
      </c>
    </row>
    <row r="128" spans="1:21" ht="12.75">
      <c r="A128" s="88"/>
      <c r="B128" s="112"/>
      <c r="C128" s="112"/>
      <c r="D128" s="88"/>
      <c r="E128" s="88"/>
      <c r="F128" s="42">
        <f>IFERROR(COUNTIFS(데이터!$M:$M,$B$3,데이터!$N:$N,$B$2,데이터!$P:$P,$E128),"")</f>
        <v>0</v>
      </c>
      <c r="G128" s="43">
        <f>SUMIFS(데이터!$G:$G,데이터!$M:$M,$B$3,데이터!$N:$N,$B$2,데이터!$P:$P,$E128)</f>
        <v>0</v>
      </c>
      <c r="H128" s="45">
        <f t="shared" ca="1" si="6"/>
        <v>0</v>
      </c>
      <c r="I128" s="189">
        <f>SUMIFS(데이터!$G:$G,데이터!$M:$M,$B$3,데이터!$N:$N,$B$2,데이터!$P:$P,$E128,데이터!$L:$L,$I$3)</f>
        <v>0</v>
      </c>
      <c r="J128" s="190" t="str">
        <f t="shared" si="1"/>
        <v/>
      </c>
      <c r="K128" s="191">
        <f>SUMIFS(데이터!$G:$G,데이터!$M:$M,$B$3,데이터!$N:$N,$B$2,데이터!$P:$P,$E128,데이터!$L:$L,$K$3)</f>
        <v>0</v>
      </c>
      <c r="L128" s="190" t="str">
        <f t="shared" si="2"/>
        <v/>
      </c>
      <c r="N128" s="88"/>
      <c r="O128" s="42">
        <f>IFERROR(COUNTIFS(데이터!$M:$M,$B$3,데이터!$N:$N,$B$2,데이터!$I:$I,$N128),"")</f>
        <v>0</v>
      </c>
      <c r="P128" s="43">
        <f>SUMIFS(데이터!$G:$G,데이터!$M:$M,$B$3,데이터!$N:$N,$B$2,데이터!$I:$I,$N128)</f>
        <v>0</v>
      </c>
      <c r="Q128" s="45">
        <f t="shared" ca="1" si="7"/>
        <v>0</v>
      </c>
      <c r="R128" s="46">
        <f>SUMIFS(데이터!$G:$G,데이터!$M:$M,$B$3,데이터!$N:$N,$B$2,데이터!$I:$I,$N128,데이터!$L:$L,$R$3)</f>
        <v>0</v>
      </c>
      <c r="S128" s="47" t="str">
        <f t="shared" si="4"/>
        <v/>
      </c>
      <c r="T128" s="192">
        <f>SUMIFS(데이터!$G:$G,데이터!$M:$M,$B$3,데이터!$N:$N,$B$2,데이터!$I:$I,$N128,데이터!$L:$L,$T$3)</f>
        <v>0</v>
      </c>
      <c r="U128" s="47" t="str">
        <f t="shared" si="5"/>
        <v/>
      </c>
    </row>
    <row r="129" spans="1:21" ht="12.75">
      <c r="A129" s="88"/>
      <c r="B129" s="112"/>
      <c r="C129" s="112"/>
      <c r="D129" s="88"/>
      <c r="E129" s="88"/>
      <c r="F129" s="42">
        <f>IFERROR(COUNTIFS(데이터!$M:$M,$B$3,데이터!$N:$N,$B$2,데이터!$P:$P,$E129),"")</f>
        <v>0</v>
      </c>
      <c r="G129" s="43">
        <f>SUMIFS(데이터!$G:$G,데이터!$M:$M,$B$3,데이터!$N:$N,$B$2,데이터!$P:$P,$E129)</f>
        <v>0</v>
      </c>
      <c r="H129" s="45">
        <f t="shared" ca="1" si="6"/>
        <v>0</v>
      </c>
      <c r="I129" s="189">
        <f>SUMIFS(데이터!$G:$G,데이터!$M:$M,$B$3,데이터!$N:$N,$B$2,데이터!$P:$P,$E129,데이터!$L:$L,$I$3)</f>
        <v>0</v>
      </c>
      <c r="J129" s="190" t="str">
        <f t="shared" si="1"/>
        <v/>
      </c>
      <c r="K129" s="191">
        <f>SUMIFS(데이터!$G:$G,데이터!$M:$M,$B$3,데이터!$N:$N,$B$2,데이터!$P:$P,$E129,데이터!$L:$L,$K$3)</f>
        <v>0</v>
      </c>
      <c r="L129" s="190" t="str">
        <f t="shared" si="2"/>
        <v/>
      </c>
      <c r="N129" s="88"/>
      <c r="O129" s="42">
        <f>IFERROR(COUNTIFS(데이터!$M:$M,$B$3,데이터!$N:$N,$B$2,데이터!$I:$I,$N129),"")</f>
        <v>0</v>
      </c>
      <c r="P129" s="43">
        <f>SUMIFS(데이터!$G:$G,데이터!$M:$M,$B$3,데이터!$N:$N,$B$2,데이터!$I:$I,$N129)</f>
        <v>0</v>
      </c>
      <c r="Q129" s="45">
        <f t="shared" ca="1" si="7"/>
        <v>0</v>
      </c>
      <c r="R129" s="46">
        <f>SUMIFS(데이터!$G:$G,데이터!$M:$M,$B$3,데이터!$N:$N,$B$2,데이터!$I:$I,$N129,데이터!$L:$L,$R$3)</f>
        <v>0</v>
      </c>
      <c r="S129" s="47" t="str">
        <f t="shared" si="4"/>
        <v/>
      </c>
      <c r="T129" s="192">
        <f>SUMIFS(데이터!$G:$G,데이터!$M:$M,$B$3,데이터!$N:$N,$B$2,데이터!$I:$I,$N129,데이터!$L:$L,$T$3)</f>
        <v>0</v>
      </c>
      <c r="U129" s="47" t="str">
        <f t="shared" si="5"/>
        <v/>
      </c>
    </row>
    <row r="130" spans="1:21" ht="12.75">
      <c r="A130" s="88"/>
      <c r="B130" s="112"/>
      <c r="C130" s="112"/>
      <c r="D130" s="88"/>
      <c r="E130" s="88"/>
      <c r="F130" s="42">
        <f>IFERROR(COUNTIFS(데이터!$M:$M,$B$3,데이터!$N:$N,$B$2,데이터!$P:$P,$E130),"")</f>
        <v>0</v>
      </c>
      <c r="G130" s="43">
        <f>SUMIFS(데이터!$G:$G,데이터!$M:$M,$B$3,데이터!$N:$N,$B$2,데이터!$P:$P,$E130)</f>
        <v>0</v>
      </c>
      <c r="H130" s="45">
        <f t="shared" ca="1" si="6"/>
        <v>0</v>
      </c>
      <c r="I130" s="189">
        <f>SUMIFS(데이터!$G:$G,데이터!$M:$M,$B$3,데이터!$N:$N,$B$2,데이터!$P:$P,$E130,데이터!$L:$L,$I$3)</f>
        <v>0</v>
      </c>
      <c r="J130" s="190" t="str">
        <f t="shared" si="1"/>
        <v/>
      </c>
      <c r="K130" s="191">
        <f>SUMIFS(데이터!$G:$G,데이터!$M:$M,$B$3,데이터!$N:$N,$B$2,데이터!$P:$P,$E130,데이터!$L:$L,$K$3)</f>
        <v>0</v>
      </c>
      <c r="L130" s="190" t="str">
        <f t="shared" si="2"/>
        <v/>
      </c>
      <c r="N130" s="88"/>
      <c r="O130" s="42">
        <f>IFERROR(COUNTIFS(데이터!$M:$M,$B$3,데이터!$N:$N,$B$2,데이터!$I:$I,$N130),"")</f>
        <v>0</v>
      </c>
      <c r="P130" s="43">
        <f>SUMIFS(데이터!$G:$G,데이터!$M:$M,$B$3,데이터!$N:$N,$B$2,데이터!$I:$I,$N130)</f>
        <v>0</v>
      </c>
      <c r="Q130" s="45">
        <f t="shared" ca="1" si="7"/>
        <v>0</v>
      </c>
      <c r="R130" s="46">
        <f>SUMIFS(데이터!$G:$G,데이터!$M:$M,$B$3,데이터!$N:$N,$B$2,데이터!$I:$I,$N130,데이터!$L:$L,$R$3)</f>
        <v>0</v>
      </c>
      <c r="S130" s="47" t="str">
        <f t="shared" si="4"/>
        <v/>
      </c>
      <c r="T130" s="192">
        <f>SUMIFS(데이터!$G:$G,데이터!$M:$M,$B$3,데이터!$N:$N,$B$2,데이터!$I:$I,$N130,데이터!$L:$L,$T$3)</f>
        <v>0</v>
      </c>
      <c r="U130" s="47" t="str">
        <f t="shared" si="5"/>
        <v/>
      </c>
    </row>
    <row r="131" spans="1:21" ht="12.75">
      <c r="A131" s="88"/>
      <c r="B131" s="112"/>
      <c r="C131" s="112"/>
      <c r="D131" s="88"/>
      <c r="E131" s="88"/>
      <c r="F131" s="42">
        <f>IFERROR(COUNTIFS(데이터!$M:$M,$B$3,데이터!$N:$N,$B$2,데이터!$P:$P,$E131),"")</f>
        <v>0</v>
      </c>
      <c r="G131" s="43">
        <f>SUMIFS(데이터!$G:$G,데이터!$M:$M,$B$3,데이터!$N:$N,$B$2,데이터!$P:$P,$E131)</f>
        <v>0</v>
      </c>
      <c r="H131" s="45">
        <f t="shared" ca="1" si="6"/>
        <v>0</v>
      </c>
      <c r="I131" s="189">
        <f>SUMIFS(데이터!$G:$G,데이터!$M:$M,$B$3,데이터!$N:$N,$B$2,데이터!$P:$P,$E131,데이터!$L:$L,$I$3)</f>
        <v>0</v>
      </c>
      <c r="J131" s="190" t="str">
        <f t="shared" si="1"/>
        <v/>
      </c>
      <c r="K131" s="191">
        <f>SUMIFS(데이터!$G:$G,데이터!$M:$M,$B$3,데이터!$N:$N,$B$2,데이터!$P:$P,$E131,데이터!$L:$L,$K$3)</f>
        <v>0</v>
      </c>
      <c r="L131" s="190" t="str">
        <f t="shared" si="2"/>
        <v/>
      </c>
      <c r="N131" s="88"/>
      <c r="O131" s="42">
        <f>IFERROR(COUNTIFS(데이터!$M:$M,$B$3,데이터!$N:$N,$B$2,데이터!$I:$I,$N131),"")</f>
        <v>0</v>
      </c>
      <c r="P131" s="43">
        <f>SUMIFS(데이터!$G:$G,데이터!$M:$M,$B$3,데이터!$N:$N,$B$2,데이터!$I:$I,$N131)</f>
        <v>0</v>
      </c>
      <c r="Q131" s="45">
        <f t="shared" ca="1" si="7"/>
        <v>0</v>
      </c>
      <c r="R131" s="46">
        <f>SUMIFS(데이터!$G:$G,데이터!$M:$M,$B$3,데이터!$N:$N,$B$2,데이터!$I:$I,$N131,데이터!$L:$L,$R$3)</f>
        <v>0</v>
      </c>
      <c r="S131" s="47" t="str">
        <f t="shared" si="4"/>
        <v/>
      </c>
      <c r="T131" s="192">
        <f>SUMIFS(데이터!$G:$G,데이터!$M:$M,$B$3,데이터!$N:$N,$B$2,데이터!$I:$I,$N131,데이터!$L:$L,$T$3)</f>
        <v>0</v>
      </c>
      <c r="U131" s="47" t="str">
        <f t="shared" si="5"/>
        <v/>
      </c>
    </row>
    <row r="132" spans="1:21" ht="12.75">
      <c r="A132" s="88"/>
      <c r="B132" s="112"/>
      <c r="C132" s="112"/>
      <c r="D132" s="88"/>
      <c r="E132" s="88"/>
      <c r="F132" s="42">
        <f>IFERROR(COUNTIFS(데이터!$M:$M,$B$3,데이터!$N:$N,$B$2,데이터!$P:$P,$E132),"")</f>
        <v>0</v>
      </c>
      <c r="G132" s="43">
        <f>SUMIFS(데이터!$G:$G,데이터!$M:$M,$B$3,데이터!$N:$N,$B$2,데이터!$P:$P,$E132)</f>
        <v>0</v>
      </c>
      <c r="H132" s="45">
        <f t="shared" ca="1" si="6"/>
        <v>0</v>
      </c>
      <c r="I132" s="189">
        <f>SUMIFS(데이터!$G:$G,데이터!$M:$M,$B$3,데이터!$N:$N,$B$2,데이터!$P:$P,$E132,데이터!$L:$L,$I$3)</f>
        <v>0</v>
      </c>
      <c r="J132" s="190" t="str">
        <f t="shared" si="1"/>
        <v/>
      </c>
      <c r="K132" s="191">
        <f>SUMIFS(데이터!$G:$G,데이터!$M:$M,$B$3,데이터!$N:$N,$B$2,데이터!$P:$P,$E132,데이터!$L:$L,$K$3)</f>
        <v>0</v>
      </c>
      <c r="L132" s="190" t="str">
        <f t="shared" si="2"/>
        <v/>
      </c>
      <c r="N132" s="88"/>
      <c r="O132" s="42">
        <f>IFERROR(COUNTIFS(데이터!$M:$M,$B$3,데이터!$N:$N,$B$2,데이터!$I:$I,$N132),"")</f>
        <v>0</v>
      </c>
      <c r="P132" s="43">
        <f>SUMIFS(데이터!$G:$G,데이터!$M:$M,$B$3,데이터!$N:$N,$B$2,데이터!$I:$I,$N132)</f>
        <v>0</v>
      </c>
      <c r="Q132" s="45">
        <f t="shared" ca="1" si="7"/>
        <v>0</v>
      </c>
      <c r="R132" s="46">
        <f>SUMIFS(데이터!$G:$G,데이터!$M:$M,$B$3,데이터!$N:$N,$B$2,데이터!$I:$I,$N132,데이터!$L:$L,$R$3)</f>
        <v>0</v>
      </c>
      <c r="S132" s="47" t="str">
        <f t="shared" si="4"/>
        <v/>
      </c>
      <c r="T132" s="192">
        <f>SUMIFS(데이터!$G:$G,데이터!$M:$M,$B$3,데이터!$N:$N,$B$2,데이터!$I:$I,$N132,데이터!$L:$L,$T$3)</f>
        <v>0</v>
      </c>
      <c r="U132" s="47" t="str">
        <f t="shared" si="5"/>
        <v/>
      </c>
    </row>
    <row r="133" spans="1:21" ht="12.75">
      <c r="A133" s="88"/>
      <c r="B133" s="112"/>
      <c r="C133" s="112"/>
      <c r="D133" s="88"/>
      <c r="E133" s="88"/>
      <c r="F133" s="42">
        <f>IFERROR(COUNTIFS(데이터!$M:$M,$B$3,데이터!$N:$N,$B$2,데이터!$P:$P,$E133),"")</f>
        <v>0</v>
      </c>
      <c r="G133" s="43">
        <f>SUMIFS(데이터!$G:$G,데이터!$M:$M,$B$3,데이터!$N:$N,$B$2,데이터!$P:$P,$E133)</f>
        <v>0</v>
      </c>
      <c r="H133" s="45">
        <f t="shared" ca="1" si="6"/>
        <v>0</v>
      </c>
      <c r="I133" s="189">
        <f>SUMIFS(데이터!$G:$G,데이터!$M:$M,$B$3,데이터!$N:$N,$B$2,데이터!$P:$P,$E133,데이터!$L:$L,$I$3)</f>
        <v>0</v>
      </c>
      <c r="J133" s="190" t="str">
        <f t="shared" si="1"/>
        <v/>
      </c>
      <c r="K133" s="191">
        <f>SUMIFS(데이터!$G:$G,데이터!$M:$M,$B$3,데이터!$N:$N,$B$2,데이터!$P:$P,$E133,데이터!$L:$L,$K$3)</f>
        <v>0</v>
      </c>
      <c r="L133" s="190" t="str">
        <f t="shared" si="2"/>
        <v/>
      </c>
      <c r="N133" s="88"/>
      <c r="O133" s="42">
        <f>IFERROR(COUNTIFS(데이터!$M:$M,$B$3,데이터!$N:$N,$B$2,데이터!$I:$I,$N133),"")</f>
        <v>0</v>
      </c>
      <c r="P133" s="43">
        <f>SUMIFS(데이터!$G:$G,데이터!$M:$M,$B$3,데이터!$N:$N,$B$2,데이터!$I:$I,$N133)</f>
        <v>0</v>
      </c>
      <c r="Q133" s="45">
        <f t="shared" ca="1" si="7"/>
        <v>0</v>
      </c>
      <c r="R133" s="46">
        <f>SUMIFS(데이터!$G:$G,데이터!$M:$M,$B$3,데이터!$N:$N,$B$2,데이터!$I:$I,$N133,데이터!$L:$L,$R$3)</f>
        <v>0</v>
      </c>
      <c r="S133" s="47" t="str">
        <f t="shared" si="4"/>
        <v/>
      </c>
      <c r="T133" s="192">
        <f>SUMIFS(데이터!$G:$G,데이터!$M:$M,$B$3,데이터!$N:$N,$B$2,데이터!$I:$I,$N133,데이터!$L:$L,$T$3)</f>
        <v>0</v>
      </c>
      <c r="U133" s="47" t="str">
        <f t="shared" si="5"/>
        <v/>
      </c>
    </row>
    <row r="134" spans="1:21" ht="12.75">
      <c r="A134" s="88"/>
      <c r="B134" s="112"/>
      <c r="C134" s="112"/>
      <c r="D134" s="88"/>
      <c r="E134" s="88"/>
      <c r="F134" s="42"/>
      <c r="G134" s="43"/>
      <c r="H134" s="45"/>
      <c r="I134" s="180"/>
      <c r="J134" s="181"/>
      <c r="K134" s="181"/>
      <c r="L134" s="181"/>
      <c r="N134" s="88"/>
      <c r="O134" s="42"/>
      <c r="P134" s="43"/>
      <c r="Q134" s="45"/>
      <c r="R134" s="182"/>
      <c r="S134" s="183"/>
      <c r="T134" s="184"/>
      <c r="U134" s="183"/>
    </row>
    <row r="135" spans="1:21" ht="12.75">
      <c r="A135" s="88"/>
      <c r="B135" s="112"/>
      <c r="C135" s="112"/>
      <c r="D135" s="88"/>
      <c r="E135" s="88"/>
      <c r="F135" s="42"/>
      <c r="G135" s="43"/>
      <c r="H135" s="45"/>
      <c r="I135" s="180"/>
      <c r="J135" s="181"/>
      <c r="K135" s="181"/>
      <c r="L135" s="181"/>
      <c r="N135" s="88"/>
      <c r="O135" s="42"/>
      <c r="P135" s="43"/>
      <c r="Q135" s="45"/>
      <c r="R135" s="182"/>
      <c r="S135" s="183"/>
      <c r="T135" s="184"/>
      <c r="U135" s="183"/>
    </row>
    <row r="136" spans="1:21" ht="12.75">
      <c r="A136" s="88"/>
      <c r="B136" s="112"/>
      <c r="C136" s="112"/>
      <c r="D136" s="88"/>
      <c r="E136" s="88"/>
      <c r="F136" s="42"/>
      <c r="G136" s="43"/>
      <c r="H136" s="45"/>
      <c r="I136" s="180"/>
      <c r="J136" s="181"/>
      <c r="K136" s="181"/>
      <c r="L136" s="181"/>
      <c r="N136" s="88"/>
      <c r="O136" s="42"/>
      <c r="P136" s="43"/>
      <c r="Q136" s="45"/>
      <c r="R136" s="182"/>
      <c r="S136" s="183"/>
      <c r="T136" s="184"/>
      <c r="U136" s="183"/>
    </row>
    <row r="137" spans="1:21" ht="12.75">
      <c r="A137" s="88"/>
      <c r="B137" s="112"/>
      <c r="C137" s="112"/>
      <c r="D137" s="88"/>
      <c r="E137" s="88"/>
      <c r="F137" s="42"/>
      <c r="G137" s="43"/>
      <c r="H137" s="45"/>
      <c r="I137" s="180"/>
      <c r="J137" s="181"/>
      <c r="K137" s="181"/>
      <c r="L137" s="181"/>
      <c r="N137" s="88"/>
      <c r="O137" s="42"/>
      <c r="P137" s="43"/>
      <c r="Q137" s="45"/>
      <c r="R137" s="182"/>
      <c r="S137" s="183"/>
      <c r="T137" s="184"/>
      <c r="U137" s="183"/>
    </row>
    <row r="138" spans="1:21" ht="12.75">
      <c r="A138" s="88"/>
      <c r="B138" s="112"/>
      <c r="C138" s="112"/>
      <c r="D138" s="88"/>
      <c r="E138" s="88"/>
      <c r="F138" s="42"/>
      <c r="G138" s="43"/>
      <c r="H138" s="45"/>
      <c r="I138" s="180"/>
      <c r="J138" s="181"/>
      <c r="K138" s="181"/>
      <c r="L138" s="181"/>
      <c r="N138" s="88"/>
      <c r="O138" s="42"/>
      <c r="P138" s="43"/>
      <c r="Q138" s="45"/>
      <c r="R138" s="182"/>
      <c r="S138" s="183"/>
      <c r="T138" s="184"/>
      <c r="U138" s="183"/>
    </row>
    <row r="139" spans="1:21" ht="12.75">
      <c r="A139" s="88"/>
      <c r="B139" s="112"/>
      <c r="C139" s="112"/>
      <c r="D139" s="88"/>
      <c r="E139" s="88"/>
      <c r="F139" s="42"/>
      <c r="G139" s="43"/>
      <c r="H139" s="45"/>
      <c r="I139" s="180"/>
      <c r="J139" s="181"/>
      <c r="K139" s="181"/>
      <c r="L139" s="181"/>
      <c r="N139" s="88"/>
      <c r="O139" s="42"/>
      <c r="P139" s="43"/>
      <c r="Q139" s="45"/>
      <c r="R139" s="182"/>
      <c r="S139" s="183"/>
      <c r="T139" s="184"/>
      <c r="U139" s="183"/>
    </row>
    <row r="140" spans="1:21" ht="12.75">
      <c r="A140" s="88"/>
      <c r="B140" s="112"/>
      <c r="C140" s="112"/>
      <c r="D140" s="88"/>
      <c r="E140" s="88"/>
      <c r="F140" s="42"/>
      <c r="G140" s="43"/>
      <c r="H140" s="45"/>
      <c r="I140" s="180"/>
      <c r="J140" s="181"/>
      <c r="K140" s="181"/>
      <c r="L140" s="181"/>
      <c r="N140" s="88"/>
      <c r="O140" s="42"/>
      <c r="P140" s="43"/>
      <c r="Q140" s="45"/>
      <c r="R140" s="182"/>
      <c r="S140" s="183"/>
      <c r="T140" s="184"/>
      <c r="U140" s="183"/>
    </row>
    <row r="141" spans="1:21" ht="12.75">
      <c r="A141" s="88"/>
      <c r="B141" s="112"/>
      <c r="C141" s="112"/>
      <c r="D141" s="88"/>
      <c r="E141" s="88"/>
      <c r="F141" s="42"/>
      <c r="G141" s="43"/>
      <c r="H141" s="45"/>
      <c r="I141" s="180"/>
      <c r="J141" s="181"/>
      <c r="K141" s="181"/>
      <c r="L141" s="181"/>
      <c r="N141" s="88"/>
      <c r="O141" s="42"/>
      <c r="P141" s="43"/>
      <c r="Q141" s="45"/>
      <c r="R141" s="182"/>
      <c r="S141" s="183"/>
      <c r="T141" s="184"/>
      <c r="U141" s="183"/>
    </row>
    <row r="142" spans="1:21" ht="12.75">
      <c r="A142" s="88"/>
      <c r="B142" s="112"/>
      <c r="C142" s="112"/>
      <c r="D142" s="88"/>
      <c r="E142" s="88"/>
      <c r="F142" s="42"/>
      <c r="G142" s="43"/>
      <c r="H142" s="45"/>
      <c r="I142" s="180"/>
      <c r="J142" s="181"/>
      <c r="K142" s="181"/>
      <c r="L142" s="181"/>
      <c r="N142" s="88"/>
      <c r="O142" s="42"/>
      <c r="P142" s="43"/>
      <c r="Q142" s="45"/>
      <c r="R142" s="182"/>
      <c r="S142" s="183"/>
      <c r="T142" s="184"/>
      <c r="U142" s="183"/>
    </row>
    <row r="143" spans="1:21" ht="12.75">
      <c r="A143" s="88"/>
      <c r="B143" s="112"/>
      <c r="C143" s="112"/>
      <c r="D143" s="88"/>
      <c r="E143" s="88"/>
      <c r="F143" s="42"/>
      <c r="G143" s="43"/>
      <c r="H143" s="45"/>
      <c r="I143" s="180"/>
      <c r="J143" s="181"/>
      <c r="K143" s="181"/>
      <c r="L143" s="181"/>
      <c r="N143" s="88"/>
      <c r="O143" s="42"/>
      <c r="P143" s="43"/>
      <c r="Q143" s="45"/>
      <c r="R143" s="182"/>
      <c r="S143" s="183"/>
      <c r="T143" s="184"/>
      <c r="U143" s="183"/>
    </row>
    <row r="144" spans="1:21" ht="12.75">
      <c r="A144" s="88"/>
      <c r="B144" s="112"/>
      <c r="C144" s="112"/>
      <c r="D144" s="88"/>
      <c r="E144" s="88"/>
      <c r="F144" s="42"/>
      <c r="G144" s="43"/>
      <c r="H144" s="45"/>
      <c r="I144" s="180"/>
      <c r="J144" s="181"/>
      <c r="K144" s="181"/>
      <c r="L144" s="181"/>
      <c r="N144" s="88"/>
      <c r="O144" s="42"/>
      <c r="P144" s="43"/>
      <c r="Q144" s="45"/>
      <c r="R144" s="182"/>
      <c r="S144" s="183"/>
      <c r="T144" s="184"/>
      <c r="U144" s="183"/>
    </row>
    <row r="145" spans="1:21" ht="12.75">
      <c r="A145" s="88"/>
      <c r="B145" s="112"/>
      <c r="C145" s="112"/>
      <c r="D145" s="88"/>
      <c r="E145" s="88"/>
      <c r="F145" s="42"/>
      <c r="G145" s="43"/>
      <c r="H145" s="45"/>
      <c r="I145" s="180"/>
      <c r="J145" s="181"/>
      <c r="K145" s="181"/>
      <c r="L145" s="181"/>
      <c r="N145" s="88"/>
      <c r="O145" s="42"/>
      <c r="P145" s="43"/>
      <c r="Q145" s="45"/>
      <c r="R145" s="182"/>
      <c r="S145" s="183"/>
      <c r="T145" s="184"/>
      <c r="U145" s="183"/>
    </row>
    <row r="146" spans="1:21" ht="12.75">
      <c r="A146" s="88"/>
      <c r="B146" s="112"/>
      <c r="C146" s="112"/>
      <c r="D146" s="88"/>
      <c r="E146" s="88"/>
      <c r="F146" s="42"/>
      <c r="G146" s="43"/>
      <c r="H146" s="45"/>
      <c r="I146" s="180"/>
      <c r="J146" s="181"/>
      <c r="K146" s="181"/>
      <c r="L146" s="181"/>
      <c r="N146" s="88"/>
      <c r="O146" s="42"/>
      <c r="P146" s="43"/>
      <c r="Q146" s="45"/>
      <c r="R146" s="182"/>
      <c r="S146" s="183"/>
      <c r="T146" s="184"/>
      <c r="U146" s="183"/>
    </row>
    <row r="147" spans="1:21" ht="12.75">
      <c r="A147" s="88"/>
      <c r="B147" s="112"/>
      <c r="C147" s="112"/>
      <c r="D147" s="88"/>
      <c r="E147" s="88"/>
      <c r="F147" s="42"/>
      <c r="G147" s="43"/>
      <c r="H147" s="45"/>
      <c r="I147" s="180"/>
      <c r="J147" s="181"/>
      <c r="K147" s="181"/>
      <c r="L147" s="181"/>
      <c r="N147" s="88"/>
      <c r="O147" s="42"/>
      <c r="P147" s="43"/>
      <c r="Q147" s="45"/>
      <c r="R147" s="182"/>
      <c r="S147" s="183"/>
      <c r="T147" s="184"/>
      <c r="U147" s="183"/>
    </row>
    <row r="148" spans="1:21" ht="12.75">
      <c r="A148" s="88"/>
      <c r="B148" s="112"/>
      <c r="C148" s="112"/>
      <c r="D148" s="88"/>
      <c r="E148" s="88"/>
      <c r="F148" s="42"/>
      <c r="G148" s="43"/>
      <c r="H148" s="45"/>
      <c r="I148" s="180"/>
      <c r="J148" s="181"/>
      <c r="K148" s="181"/>
      <c r="L148" s="181"/>
      <c r="N148" s="88"/>
      <c r="O148" s="42"/>
      <c r="P148" s="43"/>
      <c r="Q148" s="45"/>
      <c r="R148" s="182"/>
      <c r="S148" s="183"/>
      <c r="T148" s="184"/>
      <c r="U148" s="183"/>
    </row>
    <row r="149" spans="1:21" ht="12.75">
      <c r="A149" s="88"/>
      <c r="B149" s="112"/>
      <c r="C149" s="112"/>
      <c r="D149" s="88"/>
      <c r="E149" s="88"/>
      <c r="F149" s="42"/>
      <c r="G149" s="43"/>
      <c r="H149" s="45"/>
      <c r="I149" s="180"/>
      <c r="J149" s="181"/>
      <c r="K149" s="181"/>
      <c r="L149" s="181"/>
      <c r="N149" s="88"/>
      <c r="O149" s="42"/>
      <c r="P149" s="43"/>
      <c r="Q149" s="45"/>
      <c r="R149" s="182"/>
      <c r="S149" s="183"/>
      <c r="T149" s="184"/>
      <c r="U149" s="183"/>
    </row>
    <row r="150" spans="1:21" ht="12.75">
      <c r="A150" s="88"/>
      <c r="B150" s="112"/>
      <c r="C150" s="112"/>
      <c r="D150" s="88"/>
      <c r="E150" s="88"/>
      <c r="F150" s="42"/>
      <c r="G150" s="43"/>
      <c r="H150" s="45"/>
      <c r="I150" s="180"/>
      <c r="J150" s="181"/>
      <c r="K150" s="181"/>
      <c r="L150" s="181"/>
      <c r="N150" s="88"/>
      <c r="O150" s="42"/>
      <c r="P150" s="43"/>
      <c r="Q150" s="45"/>
      <c r="R150" s="182"/>
      <c r="S150" s="183"/>
      <c r="T150" s="184"/>
      <c r="U150" s="183"/>
    </row>
    <row r="151" spans="1:21" ht="12.75">
      <c r="A151" s="88"/>
      <c r="B151" s="112"/>
      <c r="C151" s="112"/>
      <c r="D151" s="88"/>
      <c r="E151" s="88"/>
      <c r="F151" s="42"/>
      <c r="G151" s="43"/>
      <c r="H151" s="45"/>
      <c r="I151" s="180"/>
      <c r="J151" s="181"/>
      <c r="K151" s="181"/>
      <c r="L151" s="181"/>
      <c r="N151" s="88"/>
      <c r="O151" s="42"/>
      <c r="P151" s="43"/>
      <c r="Q151" s="45"/>
      <c r="R151" s="182"/>
      <c r="S151" s="183"/>
      <c r="T151" s="184"/>
      <c r="U151" s="183"/>
    </row>
    <row r="152" spans="1:21" ht="12.75">
      <c r="A152" s="88"/>
      <c r="B152" s="112"/>
      <c r="C152" s="112"/>
      <c r="D152" s="88"/>
      <c r="E152" s="88"/>
      <c r="F152" s="42"/>
      <c r="G152" s="43"/>
      <c r="H152" s="45"/>
      <c r="I152" s="180"/>
      <c r="J152" s="181"/>
      <c r="K152" s="181"/>
      <c r="L152" s="181"/>
      <c r="N152" s="88"/>
      <c r="O152" s="42"/>
      <c r="P152" s="43"/>
      <c r="Q152" s="45"/>
      <c r="R152" s="182"/>
      <c r="S152" s="183"/>
      <c r="T152" s="184"/>
      <c r="U152" s="183"/>
    </row>
    <row r="153" spans="1:21" ht="12.75">
      <c r="A153" s="88"/>
      <c r="B153" s="112"/>
      <c r="C153" s="112"/>
      <c r="D153" s="88"/>
      <c r="E153" s="88"/>
      <c r="F153" s="42"/>
      <c r="G153" s="43"/>
      <c r="H153" s="45"/>
      <c r="I153" s="180"/>
      <c r="J153" s="181"/>
      <c r="K153" s="181"/>
      <c r="L153" s="181"/>
      <c r="N153" s="88"/>
      <c r="O153" s="42"/>
      <c r="P153" s="43"/>
      <c r="Q153" s="45"/>
      <c r="R153" s="182"/>
      <c r="S153" s="183"/>
      <c r="T153" s="184"/>
      <c r="U153" s="183"/>
    </row>
    <row r="154" spans="1:21" ht="12.75">
      <c r="A154" s="88"/>
      <c r="B154" s="112"/>
      <c r="C154" s="112"/>
      <c r="D154" s="88"/>
      <c r="E154" s="88"/>
      <c r="F154" s="42"/>
      <c r="G154" s="43"/>
      <c r="H154" s="45"/>
      <c r="I154" s="180"/>
      <c r="J154" s="181"/>
      <c r="K154" s="181"/>
      <c r="L154" s="181"/>
      <c r="N154" s="88"/>
      <c r="O154" s="42"/>
      <c r="P154" s="43"/>
      <c r="Q154" s="45"/>
      <c r="R154" s="182"/>
      <c r="S154" s="183"/>
      <c r="T154" s="184"/>
      <c r="U154" s="183"/>
    </row>
    <row r="155" spans="1:21" ht="12.75">
      <c r="A155" s="88"/>
      <c r="B155" s="112"/>
      <c r="C155" s="112"/>
      <c r="D155" s="88"/>
      <c r="E155" s="88"/>
      <c r="F155" s="42"/>
      <c r="G155" s="43"/>
      <c r="H155" s="45"/>
      <c r="I155" s="180"/>
      <c r="J155" s="181"/>
      <c r="K155" s="181"/>
      <c r="L155" s="181"/>
      <c r="N155" s="88"/>
      <c r="O155" s="42"/>
      <c r="P155" s="43"/>
      <c r="Q155" s="45"/>
      <c r="R155" s="182"/>
      <c r="S155" s="183"/>
      <c r="T155" s="184"/>
      <c r="U155" s="183"/>
    </row>
    <row r="156" spans="1:21" ht="12.75">
      <c r="A156" s="88"/>
      <c r="B156" s="112"/>
      <c r="C156" s="112"/>
      <c r="D156" s="88"/>
      <c r="E156" s="88"/>
      <c r="F156" s="42"/>
      <c r="G156" s="43"/>
      <c r="H156" s="45"/>
      <c r="I156" s="180"/>
      <c r="J156" s="181"/>
      <c r="K156" s="181"/>
      <c r="L156" s="181"/>
      <c r="N156" s="88"/>
      <c r="O156" s="42"/>
      <c r="P156" s="43"/>
      <c r="Q156" s="45"/>
      <c r="R156" s="182"/>
      <c r="S156" s="183"/>
      <c r="T156" s="184"/>
      <c r="U156" s="183"/>
    </row>
    <row r="157" spans="1:21" ht="12.75">
      <c r="A157" s="88"/>
      <c r="B157" s="112"/>
      <c r="C157" s="112"/>
      <c r="D157" s="88"/>
      <c r="E157" s="88"/>
      <c r="F157" s="42"/>
      <c r="G157" s="43"/>
      <c r="H157" s="45"/>
      <c r="I157" s="180"/>
      <c r="J157" s="181"/>
      <c r="K157" s="181"/>
      <c r="L157" s="181"/>
      <c r="N157" s="88"/>
      <c r="O157" s="42"/>
      <c r="P157" s="43"/>
      <c r="Q157" s="45"/>
      <c r="R157" s="182"/>
      <c r="S157" s="183"/>
      <c r="T157" s="184"/>
      <c r="U157" s="183"/>
    </row>
    <row r="158" spans="1:21" ht="12.75">
      <c r="A158" s="88"/>
      <c r="B158" s="112"/>
      <c r="C158" s="112"/>
      <c r="D158" s="88"/>
      <c r="E158" s="88"/>
      <c r="F158" s="42"/>
      <c r="G158" s="43"/>
      <c r="H158" s="45"/>
      <c r="I158" s="180"/>
      <c r="J158" s="181"/>
      <c r="K158" s="181"/>
      <c r="L158" s="181"/>
      <c r="N158" s="88"/>
      <c r="O158" s="42"/>
      <c r="P158" s="43"/>
      <c r="Q158" s="45"/>
      <c r="R158" s="182"/>
      <c r="S158" s="183"/>
      <c r="T158" s="184"/>
      <c r="U158" s="183"/>
    </row>
    <row r="159" spans="1:21" ht="12.75">
      <c r="A159" s="88"/>
      <c r="B159" s="112"/>
      <c r="C159" s="112"/>
      <c r="D159" s="88"/>
      <c r="E159" s="88"/>
      <c r="F159" s="42"/>
      <c r="G159" s="43"/>
      <c r="H159" s="45"/>
      <c r="I159" s="180"/>
      <c r="J159" s="181"/>
      <c r="K159" s="181"/>
      <c r="L159" s="181"/>
      <c r="N159" s="88"/>
      <c r="O159" s="42"/>
      <c r="P159" s="43"/>
      <c r="Q159" s="45"/>
      <c r="R159" s="182"/>
      <c r="S159" s="183"/>
      <c r="T159" s="184"/>
      <c r="U159" s="183"/>
    </row>
    <row r="160" spans="1:21" ht="12.75">
      <c r="A160" s="88"/>
      <c r="B160" s="112"/>
      <c r="C160" s="112"/>
      <c r="D160" s="88"/>
      <c r="E160" s="88"/>
      <c r="F160" s="42"/>
      <c r="G160" s="43"/>
      <c r="H160" s="45"/>
      <c r="I160" s="180"/>
      <c r="J160" s="181"/>
      <c r="K160" s="181"/>
      <c r="L160" s="181"/>
      <c r="N160" s="88"/>
      <c r="O160" s="42"/>
      <c r="P160" s="43"/>
      <c r="Q160" s="45"/>
      <c r="R160" s="182"/>
      <c r="S160" s="183"/>
      <c r="T160" s="184"/>
      <c r="U160" s="183"/>
    </row>
    <row r="161" spans="1:21" ht="12.75">
      <c r="A161" s="88"/>
      <c r="B161" s="112"/>
      <c r="C161" s="112"/>
      <c r="D161" s="88"/>
      <c r="E161" s="88"/>
      <c r="F161" s="42"/>
      <c r="G161" s="43"/>
      <c r="H161" s="45"/>
      <c r="I161" s="180"/>
      <c r="J161" s="181"/>
      <c r="K161" s="181"/>
      <c r="L161" s="181"/>
      <c r="N161" s="88"/>
      <c r="O161" s="42"/>
      <c r="P161" s="43"/>
      <c r="Q161" s="45"/>
      <c r="R161" s="182"/>
      <c r="S161" s="183"/>
      <c r="T161" s="184"/>
      <c r="U161" s="183"/>
    </row>
    <row r="162" spans="1:21" ht="12.75">
      <c r="A162" s="88"/>
      <c r="B162" s="112"/>
      <c r="C162" s="112"/>
      <c r="D162" s="88"/>
      <c r="E162" s="88"/>
      <c r="F162" s="42"/>
      <c r="G162" s="43"/>
      <c r="H162" s="45"/>
      <c r="I162" s="180"/>
      <c r="J162" s="181"/>
      <c r="K162" s="181"/>
      <c r="L162" s="181"/>
      <c r="N162" s="88"/>
      <c r="O162" s="42"/>
      <c r="P162" s="43"/>
      <c r="Q162" s="45"/>
      <c r="R162" s="182"/>
      <c r="S162" s="183"/>
      <c r="T162" s="184"/>
      <c r="U162" s="183"/>
    </row>
    <row r="163" spans="1:21" ht="12.75">
      <c r="A163" s="88"/>
      <c r="B163" s="112"/>
      <c r="C163" s="112"/>
      <c r="D163" s="88"/>
      <c r="E163" s="88"/>
      <c r="F163" s="42"/>
      <c r="G163" s="43"/>
      <c r="H163" s="45"/>
      <c r="I163" s="180"/>
      <c r="J163" s="181"/>
      <c r="K163" s="181"/>
      <c r="L163" s="181"/>
      <c r="N163" s="88"/>
      <c r="O163" s="42"/>
      <c r="P163" s="43"/>
      <c r="Q163" s="45"/>
      <c r="R163" s="182"/>
      <c r="S163" s="183"/>
      <c r="T163" s="184"/>
      <c r="U163" s="183"/>
    </row>
    <row r="164" spans="1:21" ht="12.75">
      <c r="A164" s="88"/>
      <c r="B164" s="112"/>
      <c r="C164" s="112"/>
      <c r="D164" s="88"/>
      <c r="E164" s="88"/>
      <c r="F164" s="42"/>
      <c r="G164" s="43"/>
      <c r="H164" s="45"/>
      <c r="I164" s="180"/>
      <c r="J164" s="181"/>
      <c r="K164" s="181"/>
      <c r="L164" s="181"/>
      <c r="N164" s="88"/>
      <c r="O164" s="42"/>
      <c r="P164" s="43"/>
      <c r="Q164" s="45"/>
      <c r="R164" s="182"/>
      <c r="S164" s="183"/>
      <c r="T164" s="184"/>
      <c r="U164" s="183"/>
    </row>
    <row r="165" spans="1:21" ht="12.75">
      <c r="A165" s="88"/>
      <c r="B165" s="112"/>
      <c r="C165" s="112"/>
      <c r="D165" s="88"/>
      <c r="E165" s="88"/>
      <c r="F165" s="42"/>
      <c r="G165" s="43"/>
      <c r="H165" s="45"/>
      <c r="I165" s="180"/>
      <c r="J165" s="181"/>
      <c r="K165" s="181"/>
      <c r="L165" s="181"/>
      <c r="N165" s="88"/>
      <c r="O165" s="42"/>
      <c r="P165" s="43"/>
      <c r="Q165" s="45"/>
      <c r="R165" s="182"/>
      <c r="S165" s="183"/>
      <c r="T165" s="184"/>
      <c r="U165" s="183"/>
    </row>
    <row r="166" spans="1:21" ht="12.75">
      <c r="A166" s="88"/>
      <c r="B166" s="112"/>
      <c r="C166" s="112"/>
      <c r="D166" s="88"/>
      <c r="E166" s="88"/>
      <c r="F166" s="42"/>
      <c r="G166" s="43"/>
      <c r="H166" s="45"/>
      <c r="I166" s="180"/>
      <c r="J166" s="181"/>
      <c r="K166" s="181"/>
      <c r="L166" s="181"/>
      <c r="N166" s="88"/>
      <c r="O166" s="42"/>
      <c r="P166" s="43"/>
      <c r="Q166" s="45"/>
      <c r="R166" s="182"/>
      <c r="S166" s="183"/>
      <c r="T166" s="184"/>
      <c r="U166" s="183"/>
    </row>
    <row r="167" spans="1:21" ht="12.75">
      <c r="A167" s="88"/>
      <c r="B167" s="112"/>
      <c r="C167" s="112"/>
      <c r="D167" s="88"/>
      <c r="E167" s="88"/>
      <c r="F167" s="42"/>
      <c r="G167" s="43"/>
      <c r="H167" s="45"/>
      <c r="I167" s="180"/>
      <c r="J167" s="181"/>
      <c r="K167" s="181"/>
      <c r="L167" s="181"/>
      <c r="N167" s="88"/>
      <c r="O167" s="42"/>
      <c r="P167" s="43"/>
      <c r="Q167" s="45"/>
      <c r="R167" s="182"/>
      <c r="S167" s="183"/>
      <c r="T167" s="184"/>
      <c r="U167" s="183"/>
    </row>
    <row r="168" spans="1:21" ht="12.75">
      <c r="A168" s="88"/>
      <c r="B168" s="112"/>
      <c r="C168" s="112"/>
      <c r="D168" s="88"/>
      <c r="E168" s="88"/>
      <c r="F168" s="42"/>
      <c r="G168" s="43"/>
      <c r="H168" s="45"/>
      <c r="I168" s="180"/>
      <c r="J168" s="181"/>
      <c r="K168" s="181"/>
      <c r="L168" s="181"/>
      <c r="N168" s="88"/>
      <c r="O168" s="42"/>
      <c r="P168" s="43"/>
      <c r="Q168" s="45"/>
      <c r="R168" s="182"/>
      <c r="S168" s="183"/>
      <c r="T168" s="184"/>
      <c r="U168" s="183"/>
    </row>
    <row r="169" spans="1:21" ht="12.75">
      <c r="A169" s="88"/>
      <c r="B169" s="112"/>
      <c r="C169" s="112"/>
      <c r="D169" s="88"/>
      <c r="E169" s="88"/>
      <c r="F169" s="42"/>
      <c r="G169" s="43"/>
      <c r="H169" s="45"/>
      <c r="I169" s="180"/>
      <c r="J169" s="181"/>
      <c r="K169" s="181"/>
      <c r="L169" s="181"/>
      <c r="N169" s="88"/>
      <c r="O169" s="42"/>
      <c r="P169" s="43"/>
      <c r="Q169" s="45"/>
      <c r="R169" s="182"/>
      <c r="S169" s="183"/>
      <c r="T169" s="184"/>
      <c r="U169" s="183"/>
    </row>
    <row r="170" spans="1:21" ht="12.75">
      <c r="A170" s="88"/>
      <c r="B170" s="112"/>
      <c r="C170" s="112"/>
      <c r="D170" s="88"/>
      <c r="E170" s="88"/>
      <c r="F170" s="42"/>
      <c r="G170" s="43"/>
      <c r="H170" s="45"/>
      <c r="I170" s="180"/>
      <c r="J170" s="181"/>
      <c r="K170" s="181"/>
      <c r="L170" s="181"/>
      <c r="N170" s="88"/>
      <c r="O170" s="42"/>
      <c r="P170" s="43"/>
      <c r="Q170" s="45"/>
      <c r="R170" s="182"/>
      <c r="S170" s="183"/>
      <c r="T170" s="184"/>
      <c r="U170" s="183"/>
    </row>
    <row r="171" spans="1:21" ht="12.75">
      <c r="A171" s="88"/>
      <c r="B171" s="112"/>
      <c r="C171" s="112"/>
      <c r="D171" s="88"/>
      <c r="E171" s="88"/>
      <c r="F171" s="42"/>
      <c r="G171" s="43"/>
      <c r="H171" s="45"/>
      <c r="I171" s="180"/>
      <c r="J171" s="181"/>
      <c r="K171" s="181"/>
      <c r="L171" s="181"/>
      <c r="N171" s="88"/>
      <c r="O171" s="42"/>
      <c r="P171" s="43"/>
      <c r="Q171" s="45"/>
      <c r="R171" s="182"/>
      <c r="S171" s="183"/>
      <c r="T171" s="184"/>
      <c r="U171" s="183"/>
    </row>
    <row r="172" spans="1:21" ht="12.75">
      <c r="A172" s="88"/>
      <c r="B172" s="112"/>
      <c r="C172" s="112"/>
      <c r="D172" s="88"/>
      <c r="E172" s="88"/>
      <c r="F172" s="42"/>
      <c r="G172" s="43"/>
      <c r="H172" s="45"/>
      <c r="I172" s="180"/>
      <c r="J172" s="181"/>
      <c r="K172" s="181"/>
      <c r="L172" s="181"/>
      <c r="N172" s="88"/>
      <c r="O172" s="42"/>
      <c r="P172" s="43"/>
      <c r="Q172" s="45"/>
      <c r="R172" s="182"/>
      <c r="S172" s="183"/>
      <c r="T172" s="184"/>
      <c r="U172" s="183"/>
    </row>
    <row r="173" spans="1:21" ht="12.75">
      <c r="A173" s="88"/>
      <c r="B173" s="112"/>
      <c r="C173" s="112"/>
      <c r="D173" s="88"/>
      <c r="E173" s="88"/>
      <c r="F173" s="42"/>
      <c r="G173" s="43"/>
      <c r="H173" s="45"/>
      <c r="I173" s="180"/>
      <c r="J173" s="181"/>
      <c r="K173" s="181"/>
      <c r="L173" s="181"/>
      <c r="N173" s="88"/>
      <c r="O173" s="42"/>
      <c r="P173" s="43"/>
      <c r="Q173" s="45"/>
      <c r="R173" s="182"/>
      <c r="S173" s="183"/>
      <c r="T173" s="184"/>
      <c r="U173" s="183"/>
    </row>
    <row r="174" spans="1:21" ht="12.75">
      <c r="A174" s="88"/>
      <c r="B174" s="112"/>
      <c r="C174" s="112"/>
      <c r="D174" s="88"/>
      <c r="E174" s="88"/>
      <c r="F174" s="42"/>
      <c r="G174" s="43"/>
      <c r="H174" s="45"/>
      <c r="I174" s="180"/>
      <c r="J174" s="181"/>
      <c r="K174" s="181"/>
      <c r="L174" s="181"/>
      <c r="N174" s="88"/>
      <c r="O174" s="42"/>
      <c r="P174" s="43"/>
      <c r="Q174" s="45"/>
      <c r="R174" s="182"/>
      <c r="S174" s="183"/>
      <c r="T174" s="184"/>
      <c r="U174" s="183"/>
    </row>
    <row r="175" spans="1:21" ht="12.75">
      <c r="A175" s="88"/>
      <c r="B175" s="112"/>
      <c r="C175" s="112"/>
      <c r="D175" s="88"/>
      <c r="E175" s="88"/>
      <c r="F175" s="42"/>
      <c r="G175" s="43"/>
      <c r="H175" s="45"/>
      <c r="I175" s="180"/>
      <c r="J175" s="181"/>
      <c r="K175" s="181"/>
      <c r="L175" s="181"/>
      <c r="N175" s="88"/>
      <c r="O175" s="42"/>
      <c r="P175" s="43"/>
      <c r="Q175" s="45"/>
      <c r="R175" s="182"/>
      <c r="S175" s="183"/>
      <c r="T175" s="184"/>
      <c r="U175" s="183"/>
    </row>
    <row r="176" spans="1:21" ht="12.75">
      <c r="A176" s="88"/>
      <c r="B176" s="112"/>
      <c r="C176" s="112"/>
      <c r="D176" s="88"/>
      <c r="E176" s="88"/>
      <c r="F176" s="42"/>
      <c r="G176" s="43"/>
      <c r="H176" s="45"/>
      <c r="I176" s="180"/>
      <c r="J176" s="181"/>
      <c r="K176" s="181"/>
      <c r="L176" s="181"/>
      <c r="N176" s="88"/>
      <c r="O176" s="42"/>
      <c r="P176" s="43"/>
      <c r="Q176" s="45"/>
      <c r="R176" s="182"/>
      <c r="S176" s="183"/>
      <c r="T176" s="184"/>
      <c r="U176" s="183"/>
    </row>
    <row r="177" spans="1:21" ht="12.75">
      <c r="A177" s="88"/>
      <c r="B177" s="112"/>
      <c r="C177" s="112"/>
      <c r="D177" s="88"/>
      <c r="E177" s="88"/>
      <c r="F177" s="42"/>
      <c r="G177" s="43"/>
      <c r="H177" s="45"/>
      <c r="I177" s="180"/>
      <c r="J177" s="181"/>
      <c r="K177" s="181"/>
      <c r="L177" s="181"/>
      <c r="N177" s="88"/>
      <c r="O177" s="42"/>
      <c r="P177" s="43"/>
      <c r="Q177" s="45"/>
      <c r="R177" s="182"/>
      <c r="S177" s="183"/>
      <c r="T177" s="184"/>
      <c r="U177" s="183"/>
    </row>
    <row r="178" spans="1:21" ht="12.75">
      <c r="A178" s="88"/>
      <c r="B178" s="112"/>
      <c r="C178" s="112"/>
      <c r="D178" s="88"/>
      <c r="E178" s="88"/>
      <c r="F178" s="42"/>
      <c r="G178" s="43"/>
      <c r="H178" s="45"/>
      <c r="I178" s="180"/>
      <c r="J178" s="181"/>
      <c r="K178" s="181"/>
      <c r="L178" s="181"/>
      <c r="N178" s="88"/>
      <c r="O178" s="42"/>
      <c r="P178" s="43"/>
      <c r="Q178" s="45"/>
      <c r="R178" s="182"/>
      <c r="S178" s="183"/>
      <c r="T178" s="184"/>
      <c r="U178" s="183"/>
    </row>
    <row r="179" spans="1:21" ht="12.75">
      <c r="A179" s="88"/>
      <c r="B179" s="112"/>
      <c r="C179" s="112"/>
      <c r="D179" s="88"/>
      <c r="E179" s="88"/>
      <c r="F179" s="42"/>
      <c r="G179" s="43"/>
      <c r="H179" s="45"/>
      <c r="I179" s="180"/>
      <c r="J179" s="181"/>
      <c r="K179" s="181"/>
      <c r="L179" s="181"/>
      <c r="N179" s="88"/>
      <c r="O179" s="42"/>
      <c r="P179" s="43"/>
      <c r="Q179" s="45"/>
      <c r="R179" s="182"/>
      <c r="S179" s="183"/>
      <c r="T179" s="184"/>
      <c r="U179" s="183"/>
    </row>
    <row r="180" spans="1:21" ht="12.75">
      <c r="A180" s="88"/>
      <c r="B180" s="112"/>
      <c r="C180" s="112"/>
      <c r="D180" s="88"/>
      <c r="E180" s="88"/>
      <c r="F180" s="42"/>
      <c r="G180" s="43"/>
      <c r="H180" s="45"/>
      <c r="I180" s="180"/>
      <c r="J180" s="181"/>
      <c r="K180" s="181"/>
      <c r="L180" s="181"/>
      <c r="N180" s="88"/>
      <c r="O180" s="42"/>
      <c r="P180" s="43"/>
      <c r="Q180" s="45"/>
      <c r="R180" s="182"/>
      <c r="S180" s="183"/>
      <c r="T180" s="184"/>
      <c r="U180" s="183"/>
    </row>
    <row r="181" spans="1:21" ht="12.75">
      <c r="A181" s="88"/>
      <c r="B181" s="112"/>
      <c r="C181" s="112"/>
      <c r="D181" s="88"/>
      <c r="E181" s="88"/>
      <c r="F181" s="42"/>
      <c r="G181" s="43"/>
      <c r="H181" s="45"/>
      <c r="I181" s="180"/>
      <c r="J181" s="181"/>
      <c r="K181" s="181"/>
      <c r="L181" s="181"/>
      <c r="N181" s="88"/>
      <c r="O181" s="42"/>
      <c r="P181" s="43"/>
      <c r="Q181" s="45"/>
      <c r="R181" s="182"/>
      <c r="S181" s="183"/>
      <c r="T181" s="184"/>
      <c r="U181" s="183"/>
    </row>
    <row r="182" spans="1:21" ht="12.75">
      <c r="A182" s="88"/>
      <c r="B182" s="112"/>
      <c r="C182" s="112"/>
      <c r="D182" s="88"/>
      <c r="E182" s="88"/>
      <c r="F182" s="42"/>
      <c r="G182" s="43"/>
      <c r="H182" s="45"/>
      <c r="I182" s="180"/>
      <c r="J182" s="181"/>
      <c r="K182" s="181"/>
      <c r="L182" s="181"/>
      <c r="N182" s="88"/>
      <c r="O182" s="42"/>
      <c r="P182" s="43"/>
      <c r="Q182" s="45"/>
      <c r="R182" s="182"/>
      <c r="S182" s="183"/>
      <c r="T182" s="184"/>
      <c r="U182" s="183"/>
    </row>
    <row r="183" spans="1:21" ht="12.75">
      <c r="A183" s="88"/>
      <c r="B183" s="112"/>
      <c r="C183" s="112"/>
      <c r="D183" s="88"/>
      <c r="E183" s="88"/>
      <c r="F183" s="42"/>
      <c r="G183" s="43"/>
      <c r="H183" s="45"/>
      <c r="I183" s="180"/>
      <c r="J183" s="181"/>
      <c r="K183" s="181"/>
      <c r="L183" s="181"/>
      <c r="N183" s="88"/>
      <c r="O183" s="42"/>
      <c r="P183" s="43"/>
      <c r="Q183" s="45"/>
      <c r="R183" s="182"/>
      <c r="S183" s="183"/>
      <c r="T183" s="184"/>
      <c r="U183" s="183"/>
    </row>
    <row r="184" spans="1:21" ht="12.75">
      <c r="A184" s="88"/>
      <c r="B184" s="112"/>
      <c r="C184" s="112"/>
      <c r="D184" s="88"/>
      <c r="E184" s="88"/>
      <c r="F184" s="42"/>
      <c r="G184" s="43"/>
      <c r="H184" s="45"/>
      <c r="I184" s="180"/>
      <c r="J184" s="181"/>
      <c r="K184" s="181"/>
      <c r="L184" s="181"/>
      <c r="N184" s="88"/>
      <c r="O184" s="42"/>
      <c r="P184" s="43"/>
      <c r="Q184" s="45"/>
      <c r="R184" s="182"/>
      <c r="S184" s="183"/>
      <c r="T184" s="184"/>
      <c r="U184" s="183"/>
    </row>
    <row r="185" spans="1:21" ht="12.75">
      <c r="A185" s="88"/>
      <c r="B185" s="112"/>
      <c r="C185" s="112"/>
      <c r="D185" s="88"/>
      <c r="E185" s="88"/>
      <c r="F185" s="42"/>
      <c r="G185" s="43"/>
      <c r="H185" s="45"/>
      <c r="I185" s="180"/>
      <c r="J185" s="181"/>
      <c r="K185" s="181"/>
      <c r="L185" s="181"/>
      <c r="N185" s="88"/>
      <c r="O185" s="42"/>
      <c r="P185" s="43"/>
      <c r="Q185" s="45"/>
      <c r="R185" s="182"/>
      <c r="S185" s="183"/>
      <c r="T185" s="184"/>
      <c r="U185" s="183"/>
    </row>
    <row r="186" spans="1:21" ht="12.75">
      <c r="A186" s="88"/>
      <c r="B186" s="112"/>
      <c r="C186" s="112"/>
      <c r="D186" s="88"/>
      <c r="E186" s="88"/>
      <c r="F186" s="42"/>
      <c r="G186" s="43"/>
      <c r="H186" s="45"/>
      <c r="I186" s="180"/>
      <c r="J186" s="181"/>
      <c r="K186" s="181"/>
      <c r="L186" s="181"/>
      <c r="N186" s="88"/>
      <c r="O186" s="42"/>
      <c r="P186" s="43"/>
      <c r="Q186" s="45"/>
      <c r="R186" s="182"/>
      <c r="S186" s="183"/>
      <c r="T186" s="184"/>
      <c r="U186" s="183"/>
    </row>
    <row r="187" spans="1:21" ht="12.75">
      <c r="A187" s="88"/>
      <c r="B187" s="112"/>
      <c r="C187" s="112"/>
      <c r="D187" s="88"/>
      <c r="E187" s="88"/>
      <c r="F187" s="42"/>
      <c r="G187" s="43"/>
      <c r="H187" s="45"/>
      <c r="I187" s="180"/>
      <c r="J187" s="181"/>
      <c r="K187" s="181"/>
      <c r="L187" s="181"/>
      <c r="N187" s="88"/>
      <c r="O187" s="42"/>
      <c r="P187" s="43"/>
      <c r="Q187" s="45"/>
      <c r="R187" s="182"/>
      <c r="S187" s="183"/>
      <c r="T187" s="184"/>
      <c r="U187" s="183"/>
    </row>
    <row r="188" spans="1:21" ht="12.75">
      <c r="A188" s="88"/>
      <c r="B188" s="112"/>
      <c r="C188" s="112"/>
      <c r="D188" s="88"/>
      <c r="E188" s="88"/>
      <c r="F188" s="42"/>
      <c r="G188" s="43"/>
      <c r="H188" s="45"/>
      <c r="I188" s="180"/>
      <c r="J188" s="181"/>
      <c r="K188" s="181"/>
      <c r="L188" s="181"/>
      <c r="N188" s="88"/>
      <c r="O188" s="42"/>
      <c r="P188" s="43"/>
      <c r="Q188" s="45"/>
      <c r="R188" s="182"/>
      <c r="S188" s="183"/>
      <c r="T188" s="184"/>
      <c r="U188" s="183"/>
    </row>
    <row r="189" spans="1:21" ht="12.75">
      <c r="A189" s="88"/>
      <c r="B189" s="112"/>
      <c r="C189" s="112"/>
      <c r="D189" s="88"/>
      <c r="E189" s="88"/>
      <c r="F189" s="42"/>
      <c r="G189" s="43"/>
      <c r="H189" s="45"/>
      <c r="I189" s="180"/>
      <c r="J189" s="181"/>
      <c r="K189" s="181"/>
      <c r="L189" s="181"/>
      <c r="N189" s="88"/>
      <c r="O189" s="42"/>
      <c r="P189" s="43"/>
      <c r="Q189" s="45"/>
      <c r="R189" s="182"/>
      <c r="S189" s="183"/>
      <c r="T189" s="184"/>
      <c r="U189" s="183"/>
    </row>
    <row r="190" spans="1:21" ht="12.75">
      <c r="A190" s="88"/>
      <c r="B190" s="112"/>
      <c r="C190" s="112"/>
      <c r="D190" s="88"/>
      <c r="E190" s="88"/>
      <c r="F190" s="42"/>
      <c r="G190" s="43"/>
      <c r="H190" s="45"/>
      <c r="I190" s="180"/>
      <c r="J190" s="181"/>
      <c r="K190" s="181"/>
      <c r="L190" s="181"/>
      <c r="N190" s="88"/>
      <c r="O190" s="42"/>
      <c r="P190" s="43"/>
      <c r="Q190" s="45"/>
      <c r="R190" s="182"/>
      <c r="S190" s="183"/>
      <c r="T190" s="184"/>
      <c r="U190" s="183"/>
    </row>
    <row r="191" spans="1:21" ht="12.75">
      <c r="A191" s="88"/>
      <c r="B191" s="112"/>
      <c r="C191" s="112"/>
      <c r="D191" s="88"/>
      <c r="E191" s="88"/>
      <c r="F191" s="42"/>
      <c r="G191" s="43"/>
      <c r="H191" s="45"/>
      <c r="I191" s="180"/>
      <c r="J191" s="181"/>
      <c r="K191" s="181"/>
      <c r="L191" s="181"/>
      <c r="N191" s="88"/>
      <c r="O191" s="42"/>
      <c r="P191" s="43"/>
      <c r="Q191" s="45"/>
      <c r="R191" s="182"/>
      <c r="S191" s="183"/>
      <c r="T191" s="184"/>
      <c r="U191" s="183"/>
    </row>
    <row r="192" spans="1:21" ht="12.75">
      <c r="A192" s="88"/>
      <c r="B192" s="112"/>
      <c r="C192" s="112"/>
      <c r="D192" s="88"/>
      <c r="E192" s="88"/>
      <c r="F192" s="42"/>
      <c r="G192" s="43"/>
      <c r="H192" s="45"/>
      <c r="I192" s="180"/>
      <c r="J192" s="181"/>
      <c r="K192" s="181"/>
      <c r="L192" s="181"/>
      <c r="N192" s="88"/>
      <c r="O192" s="42"/>
      <c r="P192" s="43"/>
      <c r="Q192" s="45"/>
      <c r="R192" s="182"/>
      <c r="S192" s="183"/>
      <c r="T192" s="184"/>
      <c r="U192" s="183"/>
    </row>
    <row r="193" spans="1:21" ht="12.75">
      <c r="A193" s="88"/>
      <c r="B193" s="112"/>
      <c r="C193" s="112"/>
      <c r="D193" s="88"/>
      <c r="E193" s="88"/>
      <c r="F193" s="42"/>
      <c r="G193" s="43"/>
      <c r="H193" s="45"/>
      <c r="I193" s="180"/>
      <c r="J193" s="181"/>
      <c r="K193" s="181"/>
      <c r="L193" s="181"/>
      <c r="N193" s="88"/>
      <c r="O193" s="42"/>
      <c r="P193" s="43"/>
      <c r="Q193" s="45"/>
      <c r="R193" s="182"/>
      <c r="S193" s="183"/>
      <c r="T193" s="184"/>
      <c r="U193" s="183"/>
    </row>
    <row r="194" spans="1:21" ht="12.75">
      <c r="A194" s="88"/>
      <c r="B194" s="112"/>
      <c r="C194" s="112"/>
      <c r="D194" s="88"/>
      <c r="E194" s="88"/>
      <c r="F194" s="42"/>
      <c r="G194" s="43"/>
      <c r="H194" s="45"/>
      <c r="I194" s="180"/>
      <c r="J194" s="181"/>
      <c r="K194" s="181"/>
      <c r="L194" s="181"/>
      <c r="N194" s="88"/>
      <c r="O194" s="42"/>
      <c r="P194" s="43"/>
      <c r="Q194" s="45"/>
      <c r="R194" s="182"/>
      <c r="S194" s="183"/>
      <c r="T194" s="184"/>
      <c r="U194" s="183"/>
    </row>
    <row r="195" spans="1:21" ht="12.75">
      <c r="A195" s="88"/>
      <c r="B195" s="112"/>
      <c r="C195" s="112"/>
      <c r="D195" s="88"/>
      <c r="E195" s="88"/>
      <c r="F195" s="42"/>
      <c r="G195" s="43"/>
      <c r="H195" s="45"/>
      <c r="I195" s="180"/>
      <c r="J195" s="181"/>
      <c r="K195" s="181"/>
      <c r="L195" s="181"/>
      <c r="N195" s="88"/>
      <c r="O195" s="42"/>
      <c r="P195" s="43"/>
      <c r="Q195" s="45"/>
      <c r="R195" s="182"/>
      <c r="S195" s="183"/>
      <c r="T195" s="184"/>
      <c r="U195" s="183"/>
    </row>
    <row r="196" spans="1:21" ht="12.75">
      <c r="A196" s="88"/>
      <c r="B196" s="112"/>
      <c r="C196" s="112"/>
      <c r="D196" s="88"/>
      <c r="E196" s="88"/>
      <c r="F196" s="42"/>
      <c r="G196" s="43"/>
      <c r="H196" s="45"/>
      <c r="I196" s="180"/>
      <c r="J196" s="181"/>
      <c r="K196" s="181"/>
      <c r="L196" s="181"/>
      <c r="N196" s="88"/>
      <c r="O196" s="42"/>
      <c r="P196" s="43"/>
      <c r="Q196" s="45"/>
      <c r="R196" s="182"/>
      <c r="S196" s="183"/>
      <c r="T196" s="184"/>
      <c r="U196" s="183"/>
    </row>
    <row r="197" spans="1:21" ht="12.75">
      <c r="A197" s="88"/>
      <c r="B197" s="112"/>
      <c r="C197" s="112"/>
      <c r="D197" s="88"/>
      <c r="E197" s="88"/>
      <c r="F197" s="42"/>
      <c r="G197" s="43"/>
      <c r="H197" s="45"/>
      <c r="I197" s="180"/>
      <c r="J197" s="181"/>
      <c r="K197" s="181"/>
      <c r="L197" s="181"/>
      <c r="N197" s="88"/>
      <c r="O197" s="42"/>
      <c r="P197" s="43"/>
      <c r="Q197" s="45"/>
      <c r="R197" s="182"/>
      <c r="S197" s="183"/>
      <c r="T197" s="184"/>
      <c r="U197" s="183"/>
    </row>
    <row r="198" spans="1:21" ht="12.75">
      <c r="A198" s="88"/>
      <c r="B198" s="112"/>
      <c r="C198" s="112"/>
      <c r="D198" s="88"/>
      <c r="E198" s="88"/>
      <c r="F198" s="42"/>
      <c r="G198" s="43"/>
      <c r="H198" s="45"/>
      <c r="I198" s="180"/>
      <c r="J198" s="181"/>
      <c r="K198" s="181"/>
      <c r="L198" s="181"/>
      <c r="N198" s="88"/>
      <c r="O198" s="42"/>
      <c r="P198" s="43"/>
      <c r="Q198" s="45"/>
      <c r="R198" s="182"/>
      <c r="S198" s="183"/>
      <c r="T198" s="184"/>
      <c r="U198" s="183"/>
    </row>
    <row r="199" spans="1:21" ht="12.75">
      <c r="A199" s="88"/>
      <c r="B199" s="112"/>
      <c r="C199" s="112"/>
      <c r="D199" s="88"/>
      <c r="E199" s="88"/>
      <c r="F199" s="42"/>
      <c r="G199" s="43"/>
      <c r="H199" s="45"/>
      <c r="I199" s="180"/>
      <c r="J199" s="181"/>
      <c r="K199" s="181"/>
      <c r="L199" s="181"/>
      <c r="N199" s="88"/>
      <c r="O199" s="42"/>
      <c r="P199" s="43"/>
      <c r="Q199" s="45"/>
      <c r="R199" s="182"/>
      <c r="S199" s="183"/>
      <c r="T199" s="184"/>
      <c r="U199" s="183"/>
    </row>
    <row r="200" spans="1:21" ht="12.75">
      <c r="A200" s="88"/>
      <c r="B200" s="112"/>
      <c r="C200" s="112"/>
      <c r="D200" s="88"/>
      <c r="E200" s="88"/>
      <c r="F200" s="42"/>
      <c r="G200" s="43"/>
      <c r="H200" s="45"/>
      <c r="I200" s="180"/>
      <c r="J200" s="181"/>
      <c r="K200" s="181"/>
      <c r="L200" s="181"/>
      <c r="N200" s="88"/>
      <c r="O200" s="42"/>
      <c r="P200" s="43"/>
      <c r="Q200" s="45"/>
      <c r="R200" s="182"/>
      <c r="S200" s="183"/>
      <c r="T200" s="184"/>
      <c r="U200" s="183"/>
    </row>
    <row r="201" spans="1:21" ht="12.75">
      <c r="A201" s="88"/>
      <c r="B201" s="112"/>
      <c r="C201" s="112"/>
      <c r="D201" s="88"/>
      <c r="E201" s="88"/>
      <c r="F201" s="42"/>
      <c r="G201" s="43"/>
      <c r="H201" s="45"/>
      <c r="I201" s="180"/>
      <c r="J201" s="181"/>
      <c r="K201" s="181"/>
      <c r="L201" s="181"/>
      <c r="N201" s="88"/>
      <c r="O201" s="42"/>
      <c r="P201" s="43"/>
      <c r="Q201" s="45"/>
      <c r="R201" s="182"/>
      <c r="S201" s="183"/>
      <c r="T201" s="184"/>
      <c r="U201" s="183"/>
    </row>
    <row r="202" spans="1:21" ht="12.75">
      <c r="A202" s="88"/>
      <c r="B202" s="112"/>
      <c r="C202" s="112"/>
      <c r="D202" s="88"/>
      <c r="E202" s="88"/>
      <c r="F202" s="42"/>
      <c r="G202" s="43"/>
      <c r="H202" s="45"/>
      <c r="I202" s="180"/>
      <c r="J202" s="181"/>
      <c r="K202" s="181"/>
      <c r="L202" s="181"/>
      <c r="N202" s="88"/>
      <c r="O202" s="42"/>
      <c r="P202" s="43"/>
      <c r="Q202" s="45"/>
      <c r="R202" s="182"/>
      <c r="S202" s="183"/>
      <c r="T202" s="184"/>
      <c r="U202" s="183"/>
    </row>
    <row r="203" spans="1:21" ht="12.75">
      <c r="A203" s="88"/>
      <c r="B203" s="112"/>
      <c r="C203" s="112"/>
      <c r="D203" s="88"/>
      <c r="E203" s="88"/>
      <c r="F203" s="42"/>
      <c r="G203" s="43"/>
      <c r="H203" s="45"/>
      <c r="I203" s="180"/>
      <c r="J203" s="181"/>
      <c r="K203" s="181"/>
      <c r="L203" s="181"/>
      <c r="N203" s="88"/>
      <c r="O203" s="42"/>
      <c r="P203" s="43"/>
      <c r="Q203" s="45"/>
      <c r="R203" s="182"/>
      <c r="S203" s="183"/>
      <c r="T203" s="184"/>
      <c r="U203" s="183"/>
    </row>
    <row r="204" spans="1:21" ht="12.75">
      <c r="A204" s="88"/>
      <c r="B204" s="112"/>
      <c r="C204" s="112"/>
      <c r="D204" s="88"/>
      <c r="E204" s="88"/>
      <c r="F204" s="42"/>
      <c r="G204" s="43"/>
      <c r="H204" s="45"/>
      <c r="I204" s="180"/>
      <c r="J204" s="181"/>
      <c r="K204" s="181"/>
      <c r="L204" s="181"/>
      <c r="N204" s="88"/>
      <c r="O204" s="42"/>
      <c r="P204" s="43"/>
      <c r="Q204" s="45"/>
      <c r="R204" s="182"/>
      <c r="S204" s="183"/>
      <c r="T204" s="184"/>
      <c r="U204" s="183"/>
    </row>
    <row r="205" spans="1:21" ht="12.75">
      <c r="A205" s="88"/>
      <c r="B205" s="112"/>
      <c r="C205" s="112"/>
      <c r="D205" s="88"/>
      <c r="E205" s="88"/>
      <c r="F205" s="42"/>
      <c r="G205" s="43"/>
      <c r="H205" s="45"/>
      <c r="I205" s="180"/>
      <c r="J205" s="181"/>
      <c r="K205" s="181"/>
      <c r="L205" s="181"/>
      <c r="N205" s="88"/>
      <c r="O205" s="42"/>
      <c r="P205" s="43"/>
      <c r="Q205" s="45"/>
      <c r="R205" s="182"/>
      <c r="S205" s="183"/>
      <c r="T205" s="184"/>
      <c r="U205" s="183"/>
    </row>
    <row r="206" spans="1:21" ht="12.75">
      <c r="A206" s="88"/>
      <c r="B206" s="112"/>
      <c r="C206" s="112"/>
      <c r="D206" s="88"/>
      <c r="E206" s="88"/>
      <c r="F206" s="42"/>
      <c r="G206" s="43"/>
      <c r="H206" s="45"/>
      <c r="I206" s="180"/>
      <c r="J206" s="181"/>
      <c r="K206" s="181"/>
      <c r="L206" s="181"/>
      <c r="N206" s="88"/>
      <c r="O206" s="42"/>
      <c r="P206" s="43"/>
      <c r="Q206" s="45"/>
      <c r="R206" s="182"/>
      <c r="S206" s="183"/>
      <c r="T206" s="184"/>
      <c r="U206" s="183"/>
    </row>
    <row r="207" spans="1:21" ht="12.75">
      <c r="A207" s="88"/>
      <c r="B207" s="112"/>
      <c r="C207" s="112"/>
      <c r="D207" s="88"/>
      <c r="E207" s="88"/>
      <c r="F207" s="42"/>
      <c r="G207" s="43"/>
      <c r="H207" s="45"/>
      <c r="I207" s="180"/>
      <c r="J207" s="181"/>
      <c r="K207" s="181"/>
      <c r="L207" s="181"/>
      <c r="N207" s="88"/>
      <c r="O207" s="42"/>
      <c r="P207" s="43"/>
      <c r="Q207" s="45"/>
      <c r="R207" s="182"/>
      <c r="S207" s="183"/>
      <c r="T207" s="184"/>
      <c r="U207" s="183"/>
    </row>
    <row r="208" spans="1:21" ht="12.75">
      <c r="A208" s="88"/>
      <c r="B208" s="112"/>
      <c r="C208" s="112"/>
      <c r="D208" s="88"/>
      <c r="E208" s="88"/>
      <c r="F208" s="42"/>
      <c r="G208" s="43"/>
      <c r="H208" s="45"/>
      <c r="I208" s="180"/>
      <c r="J208" s="181"/>
      <c r="K208" s="181"/>
      <c r="L208" s="181"/>
      <c r="N208" s="88"/>
      <c r="O208" s="42"/>
      <c r="P208" s="43"/>
      <c r="Q208" s="45"/>
      <c r="R208" s="182"/>
      <c r="S208" s="183"/>
      <c r="T208" s="184"/>
      <c r="U208" s="183"/>
    </row>
    <row r="209" spans="1:21" ht="12.75">
      <c r="A209" s="88"/>
      <c r="B209" s="112"/>
      <c r="C209" s="112"/>
      <c r="D209" s="88"/>
      <c r="E209" s="88"/>
      <c r="F209" s="42"/>
      <c r="G209" s="43"/>
      <c r="H209" s="45"/>
      <c r="I209" s="180"/>
      <c r="J209" s="181"/>
      <c r="K209" s="181"/>
      <c r="L209" s="181"/>
      <c r="N209" s="88"/>
      <c r="O209" s="42"/>
      <c r="P209" s="43"/>
      <c r="Q209" s="45"/>
      <c r="R209" s="182"/>
      <c r="S209" s="183"/>
      <c r="T209" s="184"/>
      <c r="U209" s="183"/>
    </row>
    <row r="210" spans="1:21" ht="12.75">
      <c r="A210" s="88"/>
      <c r="B210" s="112"/>
      <c r="C210" s="112"/>
      <c r="D210" s="88"/>
      <c r="E210" s="88"/>
      <c r="F210" s="42"/>
      <c r="G210" s="43"/>
      <c r="H210" s="45"/>
      <c r="I210" s="180"/>
      <c r="J210" s="181"/>
      <c r="K210" s="181"/>
      <c r="L210" s="181"/>
      <c r="N210" s="88"/>
      <c r="O210" s="42"/>
      <c r="P210" s="43"/>
      <c r="Q210" s="45"/>
      <c r="R210" s="182"/>
      <c r="S210" s="183"/>
      <c r="T210" s="184"/>
      <c r="U210" s="183"/>
    </row>
    <row r="211" spans="1:21" ht="12.75">
      <c r="A211" s="88"/>
      <c r="B211" s="112"/>
      <c r="C211" s="112"/>
      <c r="D211" s="88"/>
      <c r="E211" s="88"/>
      <c r="F211" s="42"/>
      <c r="G211" s="43"/>
      <c r="H211" s="45"/>
      <c r="I211" s="180"/>
      <c r="J211" s="181"/>
      <c r="K211" s="181"/>
      <c r="L211" s="181"/>
      <c r="N211" s="88"/>
      <c r="O211" s="42"/>
      <c r="P211" s="43"/>
      <c r="Q211" s="45"/>
      <c r="R211" s="182"/>
      <c r="S211" s="183"/>
      <c r="T211" s="184"/>
      <c r="U211" s="183"/>
    </row>
    <row r="212" spans="1:21" ht="12.75">
      <c r="A212" s="88"/>
      <c r="B212" s="112"/>
      <c r="C212" s="112"/>
      <c r="D212" s="88"/>
      <c r="E212" s="88"/>
      <c r="F212" s="42"/>
      <c r="G212" s="43"/>
      <c r="H212" s="45"/>
      <c r="I212" s="180"/>
      <c r="J212" s="181"/>
      <c r="K212" s="181"/>
      <c r="L212" s="181"/>
      <c r="N212" s="88"/>
      <c r="O212" s="42"/>
      <c r="P212" s="43"/>
      <c r="Q212" s="45"/>
      <c r="R212" s="182"/>
      <c r="S212" s="183"/>
      <c r="T212" s="184"/>
      <c r="U212" s="183"/>
    </row>
    <row r="213" spans="1:21" ht="12.75">
      <c r="A213" s="88"/>
      <c r="B213" s="112"/>
      <c r="C213" s="112"/>
      <c r="D213" s="88"/>
      <c r="E213" s="88"/>
      <c r="F213" s="42"/>
      <c r="G213" s="43"/>
      <c r="H213" s="45"/>
      <c r="I213" s="180"/>
      <c r="J213" s="181"/>
      <c r="K213" s="181"/>
      <c r="L213" s="181"/>
      <c r="N213" s="88"/>
      <c r="O213" s="42"/>
      <c r="P213" s="43"/>
      <c r="Q213" s="45"/>
      <c r="R213" s="182"/>
      <c r="S213" s="183"/>
      <c r="T213" s="184"/>
      <c r="U213" s="183"/>
    </row>
    <row r="214" spans="1:21" ht="12.75">
      <c r="A214" s="88"/>
      <c r="B214" s="112"/>
      <c r="C214" s="112"/>
      <c r="D214" s="88"/>
      <c r="E214" s="88"/>
      <c r="F214" s="42"/>
      <c r="G214" s="43"/>
      <c r="H214" s="45"/>
      <c r="I214" s="180"/>
      <c r="J214" s="181"/>
      <c r="K214" s="181"/>
      <c r="L214" s="181"/>
      <c r="N214" s="88"/>
      <c r="O214" s="42"/>
      <c r="P214" s="43"/>
      <c r="Q214" s="45"/>
      <c r="R214" s="182"/>
      <c r="S214" s="183"/>
      <c r="T214" s="184"/>
      <c r="U214" s="183"/>
    </row>
    <row r="215" spans="1:21" ht="12.75">
      <c r="A215" s="88"/>
      <c r="B215" s="112"/>
      <c r="C215" s="112"/>
      <c r="D215" s="88"/>
      <c r="E215" s="88"/>
      <c r="F215" s="42"/>
      <c r="G215" s="43"/>
      <c r="H215" s="45"/>
      <c r="I215" s="180"/>
      <c r="J215" s="181"/>
      <c r="K215" s="181"/>
      <c r="L215" s="181"/>
      <c r="N215" s="88"/>
      <c r="O215" s="42"/>
      <c r="P215" s="43"/>
      <c r="Q215" s="45"/>
      <c r="R215" s="182"/>
      <c r="S215" s="183"/>
      <c r="T215" s="184"/>
      <c r="U215" s="183"/>
    </row>
    <row r="216" spans="1:21" ht="12.75">
      <c r="A216" s="88"/>
      <c r="B216" s="112"/>
      <c r="C216" s="112"/>
      <c r="D216" s="88"/>
      <c r="E216" s="88"/>
      <c r="F216" s="42"/>
      <c r="G216" s="43"/>
      <c r="H216" s="45"/>
      <c r="I216" s="180"/>
      <c r="J216" s="181"/>
      <c r="K216" s="181"/>
      <c r="L216" s="181"/>
      <c r="N216" s="88"/>
      <c r="O216" s="42"/>
      <c r="P216" s="43"/>
      <c r="Q216" s="45"/>
      <c r="R216" s="182"/>
      <c r="S216" s="183"/>
      <c r="T216" s="184"/>
      <c r="U216" s="183"/>
    </row>
    <row r="217" spans="1:21" ht="12.75">
      <c r="A217" s="88"/>
      <c r="B217" s="112"/>
      <c r="C217" s="112"/>
      <c r="D217" s="88"/>
      <c r="E217" s="88"/>
      <c r="F217" s="42"/>
      <c r="G217" s="43"/>
      <c r="H217" s="45"/>
      <c r="I217" s="180"/>
      <c r="J217" s="181"/>
      <c r="K217" s="181"/>
      <c r="L217" s="181"/>
      <c r="N217" s="88"/>
      <c r="O217" s="42"/>
      <c r="P217" s="43"/>
      <c r="Q217" s="45"/>
      <c r="R217" s="182"/>
      <c r="S217" s="183"/>
      <c r="T217" s="184"/>
      <c r="U217" s="183"/>
    </row>
    <row r="218" spans="1:21" ht="12.75">
      <c r="A218" s="88"/>
      <c r="B218" s="112"/>
      <c r="C218" s="112"/>
      <c r="D218" s="88"/>
      <c r="E218" s="88"/>
      <c r="F218" s="42"/>
      <c r="G218" s="43"/>
      <c r="H218" s="45"/>
      <c r="I218" s="180"/>
      <c r="J218" s="181"/>
      <c r="K218" s="181"/>
      <c r="L218" s="181"/>
      <c r="N218" s="88"/>
      <c r="O218" s="42"/>
      <c r="P218" s="43"/>
      <c r="Q218" s="45"/>
      <c r="R218" s="182"/>
      <c r="S218" s="183"/>
      <c r="T218" s="184"/>
      <c r="U218" s="183"/>
    </row>
    <row r="219" spans="1:21" ht="12.75">
      <c r="A219" s="88"/>
      <c r="B219" s="112"/>
      <c r="C219" s="112"/>
      <c r="D219" s="88"/>
      <c r="E219" s="88"/>
      <c r="F219" s="42"/>
      <c r="G219" s="43"/>
      <c r="H219" s="45"/>
      <c r="I219" s="180"/>
      <c r="J219" s="181"/>
      <c r="K219" s="181"/>
      <c r="L219" s="181"/>
      <c r="N219" s="88"/>
      <c r="O219" s="42"/>
      <c r="P219" s="43"/>
      <c r="Q219" s="45"/>
      <c r="R219" s="182"/>
      <c r="S219" s="183"/>
      <c r="T219" s="184"/>
      <c r="U219" s="183"/>
    </row>
    <row r="220" spans="1:21" ht="12.75">
      <c r="A220" s="88"/>
      <c r="B220" s="112"/>
      <c r="C220" s="112"/>
      <c r="D220" s="88"/>
      <c r="E220" s="88"/>
      <c r="F220" s="42"/>
      <c r="G220" s="43"/>
      <c r="H220" s="45"/>
      <c r="I220" s="180"/>
      <c r="J220" s="181"/>
      <c r="K220" s="181"/>
      <c r="L220" s="181"/>
      <c r="N220" s="88"/>
      <c r="O220" s="42"/>
      <c r="P220" s="43"/>
      <c r="Q220" s="45"/>
      <c r="R220" s="182"/>
      <c r="S220" s="183"/>
      <c r="T220" s="184"/>
      <c r="U220" s="183"/>
    </row>
    <row r="221" spans="1:21" ht="12.75">
      <c r="A221" s="88"/>
      <c r="B221" s="112"/>
      <c r="C221" s="112"/>
      <c r="D221" s="88"/>
      <c r="E221" s="88"/>
      <c r="F221" s="42"/>
      <c r="G221" s="43"/>
      <c r="H221" s="45"/>
      <c r="I221" s="180"/>
      <c r="J221" s="181"/>
      <c r="K221" s="181"/>
      <c r="L221" s="181"/>
      <c r="N221" s="88"/>
      <c r="O221" s="42"/>
      <c r="P221" s="43"/>
      <c r="Q221" s="45"/>
      <c r="R221" s="182"/>
      <c r="S221" s="183"/>
      <c r="T221" s="184"/>
      <c r="U221" s="183"/>
    </row>
    <row r="222" spans="1:21" ht="12.75">
      <c r="A222" s="88"/>
      <c r="B222" s="112"/>
      <c r="C222" s="112"/>
      <c r="D222" s="88"/>
      <c r="E222" s="88"/>
      <c r="F222" s="42"/>
      <c r="G222" s="43"/>
      <c r="H222" s="45"/>
      <c r="I222" s="180"/>
      <c r="J222" s="181"/>
      <c r="K222" s="181"/>
      <c r="L222" s="181"/>
      <c r="N222" s="88"/>
      <c r="O222" s="42"/>
      <c r="P222" s="43"/>
      <c r="Q222" s="45"/>
      <c r="R222" s="182"/>
      <c r="S222" s="183"/>
      <c r="T222" s="184"/>
      <c r="U222" s="183"/>
    </row>
    <row r="223" spans="1:21" ht="12.75">
      <c r="A223" s="88"/>
      <c r="B223" s="112"/>
      <c r="C223" s="112"/>
      <c r="D223" s="88"/>
      <c r="E223" s="88"/>
      <c r="F223" s="42"/>
      <c r="G223" s="43"/>
      <c r="H223" s="45"/>
      <c r="I223" s="180"/>
      <c r="J223" s="181"/>
      <c r="K223" s="181"/>
      <c r="L223" s="181"/>
      <c r="N223" s="88"/>
      <c r="O223" s="42"/>
      <c r="P223" s="43"/>
      <c r="Q223" s="45"/>
      <c r="R223" s="182"/>
      <c r="S223" s="183"/>
      <c r="T223" s="184"/>
      <c r="U223" s="183"/>
    </row>
    <row r="224" spans="1:21" ht="12.75">
      <c r="A224" s="88"/>
      <c r="B224" s="112"/>
      <c r="C224" s="112"/>
      <c r="D224" s="88"/>
      <c r="E224" s="88"/>
      <c r="F224" s="42"/>
      <c r="G224" s="43"/>
      <c r="H224" s="45"/>
      <c r="I224" s="180"/>
      <c r="J224" s="181"/>
      <c r="K224" s="181"/>
      <c r="L224" s="181"/>
      <c r="N224" s="88"/>
      <c r="O224" s="42"/>
      <c r="P224" s="43"/>
      <c r="Q224" s="45"/>
      <c r="R224" s="182"/>
      <c r="S224" s="183"/>
      <c r="T224" s="184"/>
      <c r="U224" s="183"/>
    </row>
    <row r="225" spans="1:21" ht="12.75">
      <c r="A225" s="88"/>
      <c r="B225" s="112"/>
      <c r="C225" s="112"/>
      <c r="D225" s="88"/>
      <c r="E225" s="88"/>
      <c r="F225" s="42"/>
      <c r="G225" s="43"/>
      <c r="H225" s="45"/>
      <c r="I225" s="180"/>
      <c r="J225" s="181"/>
      <c r="K225" s="181"/>
      <c r="L225" s="181"/>
      <c r="N225" s="88"/>
      <c r="O225" s="42"/>
      <c r="P225" s="43"/>
      <c r="Q225" s="45"/>
      <c r="R225" s="182"/>
      <c r="S225" s="183"/>
      <c r="T225" s="184"/>
      <c r="U225" s="183"/>
    </row>
    <row r="226" spans="1:21" ht="12.75">
      <c r="A226" s="88"/>
      <c r="B226" s="112"/>
      <c r="C226" s="112"/>
      <c r="D226" s="88"/>
      <c r="E226" s="88"/>
      <c r="F226" s="42"/>
      <c r="G226" s="43"/>
      <c r="H226" s="45"/>
      <c r="I226" s="180"/>
      <c r="J226" s="181"/>
      <c r="K226" s="181"/>
      <c r="L226" s="181"/>
      <c r="N226" s="88"/>
      <c r="O226" s="42"/>
      <c r="P226" s="43"/>
      <c r="Q226" s="45"/>
      <c r="R226" s="182"/>
      <c r="S226" s="183"/>
      <c r="T226" s="184"/>
      <c r="U226" s="183"/>
    </row>
    <row r="227" spans="1:21" ht="12.75">
      <c r="A227" s="88"/>
      <c r="B227" s="112"/>
      <c r="C227" s="112"/>
      <c r="D227" s="88"/>
      <c r="E227" s="88"/>
      <c r="F227" s="42"/>
      <c r="G227" s="43"/>
      <c r="H227" s="45"/>
      <c r="I227" s="180"/>
      <c r="J227" s="181"/>
      <c r="K227" s="181"/>
      <c r="L227" s="181"/>
      <c r="N227" s="88"/>
      <c r="O227" s="42"/>
      <c r="P227" s="43"/>
      <c r="Q227" s="45"/>
      <c r="R227" s="182"/>
      <c r="S227" s="183"/>
      <c r="T227" s="184"/>
      <c r="U227" s="183"/>
    </row>
    <row r="228" spans="1:21" ht="12.75">
      <c r="A228" s="88"/>
      <c r="B228" s="112"/>
      <c r="C228" s="112"/>
      <c r="D228" s="88"/>
      <c r="E228" s="88"/>
      <c r="F228" s="42"/>
      <c r="G228" s="43"/>
      <c r="H228" s="45"/>
      <c r="I228" s="180"/>
      <c r="J228" s="181"/>
      <c r="K228" s="181"/>
      <c r="L228" s="181"/>
      <c r="N228" s="88"/>
      <c r="O228" s="42"/>
      <c r="P228" s="43"/>
      <c r="Q228" s="45"/>
      <c r="R228" s="182"/>
      <c r="S228" s="183"/>
      <c r="T228" s="184"/>
      <c r="U228" s="183"/>
    </row>
    <row r="229" spans="1:21" ht="12.75">
      <c r="A229" s="88"/>
      <c r="B229" s="112"/>
      <c r="C229" s="112"/>
      <c r="D229" s="88"/>
      <c r="E229" s="88"/>
      <c r="F229" s="42"/>
      <c r="G229" s="43"/>
      <c r="H229" s="45"/>
      <c r="I229" s="180"/>
      <c r="J229" s="181"/>
      <c r="K229" s="181"/>
      <c r="L229" s="181"/>
      <c r="N229" s="88"/>
      <c r="O229" s="42"/>
      <c r="P229" s="43"/>
      <c r="Q229" s="45"/>
      <c r="R229" s="182"/>
      <c r="S229" s="183"/>
      <c r="T229" s="184"/>
      <c r="U229" s="183"/>
    </row>
    <row r="230" spans="1:21" ht="12.75">
      <c r="A230" s="88"/>
      <c r="B230" s="112"/>
      <c r="C230" s="112"/>
      <c r="D230" s="88"/>
      <c r="E230" s="88"/>
      <c r="F230" s="42"/>
      <c r="G230" s="43"/>
      <c r="H230" s="45"/>
      <c r="I230" s="180"/>
      <c r="J230" s="181"/>
      <c r="K230" s="181"/>
      <c r="L230" s="181"/>
      <c r="N230" s="88"/>
      <c r="O230" s="42"/>
      <c r="P230" s="43"/>
      <c r="Q230" s="45"/>
      <c r="R230" s="182"/>
      <c r="S230" s="183"/>
      <c r="T230" s="184"/>
      <c r="U230" s="183"/>
    </row>
    <row r="231" spans="1:21" ht="12.75">
      <c r="A231" s="88"/>
      <c r="B231" s="112"/>
      <c r="C231" s="112"/>
      <c r="D231" s="88"/>
      <c r="E231" s="88"/>
      <c r="F231" s="42"/>
      <c r="G231" s="43"/>
      <c r="H231" s="45"/>
      <c r="I231" s="180"/>
      <c r="J231" s="181"/>
      <c r="K231" s="181"/>
      <c r="L231" s="181"/>
      <c r="N231" s="88"/>
      <c r="O231" s="42"/>
      <c r="P231" s="43"/>
      <c r="Q231" s="45"/>
      <c r="R231" s="182"/>
      <c r="S231" s="183"/>
      <c r="T231" s="184"/>
      <c r="U231" s="183"/>
    </row>
    <row r="232" spans="1:21" ht="12.75">
      <c r="A232" s="88"/>
      <c r="B232" s="112"/>
      <c r="C232" s="112"/>
      <c r="D232" s="88"/>
      <c r="E232" s="88"/>
      <c r="F232" s="42"/>
      <c r="G232" s="43"/>
      <c r="H232" s="45"/>
      <c r="I232" s="180"/>
      <c r="J232" s="181"/>
      <c r="K232" s="181"/>
      <c r="L232" s="181"/>
      <c r="N232" s="88"/>
      <c r="O232" s="42"/>
      <c r="P232" s="43"/>
      <c r="Q232" s="45"/>
      <c r="R232" s="182"/>
      <c r="S232" s="183"/>
      <c r="T232" s="184"/>
      <c r="U232" s="183"/>
    </row>
    <row r="233" spans="1:21" ht="12.75">
      <c r="A233" s="88"/>
      <c r="B233" s="112"/>
      <c r="C233" s="112"/>
      <c r="D233" s="88"/>
      <c r="E233" s="88"/>
      <c r="F233" s="42"/>
      <c r="G233" s="43"/>
      <c r="H233" s="45"/>
      <c r="I233" s="180"/>
      <c r="J233" s="181"/>
      <c r="K233" s="181"/>
      <c r="L233" s="181"/>
      <c r="N233" s="88"/>
      <c r="O233" s="42"/>
      <c r="P233" s="43"/>
      <c r="Q233" s="45"/>
      <c r="R233" s="182"/>
      <c r="S233" s="183"/>
      <c r="T233" s="184"/>
      <c r="U233" s="183"/>
    </row>
    <row r="234" spans="1:21" ht="12.75">
      <c r="A234" s="88"/>
      <c r="B234" s="112"/>
      <c r="C234" s="112"/>
      <c r="D234" s="88"/>
      <c r="E234" s="88"/>
      <c r="F234" s="42"/>
      <c r="G234" s="43"/>
      <c r="H234" s="45"/>
      <c r="I234" s="180"/>
      <c r="J234" s="181"/>
      <c r="K234" s="181"/>
      <c r="L234" s="181"/>
      <c r="N234" s="88"/>
      <c r="O234" s="42"/>
      <c r="P234" s="43"/>
      <c r="Q234" s="45"/>
      <c r="R234" s="182"/>
      <c r="S234" s="183"/>
      <c r="T234" s="184"/>
      <c r="U234" s="183"/>
    </row>
    <row r="235" spans="1:21" ht="12.75">
      <c r="A235" s="88"/>
      <c r="B235" s="112"/>
      <c r="C235" s="112"/>
      <c r="D235" s="88"/>
      <c r="E235" s="88"/>
      <c r="F235" s="42"/>
      <c r="G235" s="43"/>
      <c r="H235" s="45"/>
      <c r="I235" s="180"/>
      <c r="J235" s="181"/>
      <c r="K235" s="181"/>
      <c r="L235" s="181"/>
      <c r="N235" s="88"/>
      <c r="O235" s="42"/>
      <c r="P235" s="43"/>
      <c r="Q235" s="45"/>
      <c r="R235" s="182"/>
      <c r="S235" s="183"/>
      <c r="T235" s="184"/>
      <c r="U235" s="183"/>
    </row>
    <row r="236" spans="1:21" ht="12.75">
      <c r="A236" s="88"/>
      <c r="B236" s="112"/>
      <c r="C236" s="112"/>
      <c r="D236" s="88"/>
      <c r="E236" s="88"/>
      <c r="F236" s="42"/>
      <c r="G236" s="43"/>
      <c r="H236" s="45"/>
      <c r="I236" s="180"/>
      <c r="J236" s="181"/>
      <c r="K236" s="181"/>
      <c r="L236" s="181"/>
      <c r="N236" s="88"/>
      <c r="O236" s="42"/>
      <c r="P236" s="43"/>
      <c r="Q236" s="45"/>
      <c r="R236" s="182"/>
      <c r="S236" s="183"/>
      <c r="T236" s="184"/>
      <c r="U236" s="183"/>
    </row>
    <row r="237" spans="1:21" ht="12.75">
      <c r="A237" s="88"/>
      <c r="B237" s="112"/>
      <c r="C237" s="112"/>
      <c r="D237" s="88"/>
      <c r="E237" s="88"/>
      <c r="F237" s="42"/>
      <c r="G237" s="43"/>
      <c r="H237" s="45"/>
      <c r="I237" s="180"/>
      <c r="J237" s="181"/>
      <c r="K237" s="181"/>
      <c r="L237" s="181"/>
      <c r="N237" s="88"/>
      <c r="O237" s="42"/>
      <c r="P237" s="43"/>
      <c r="Q237" s="45"/>
      <c r="R237" s="182"/>
      <c r="S237" s="183"/>
      <c r="T237" s="184"/>
      <c r="U237" s="183"/>
    </row>
    <row r="238" spans="1:21" ht="12.75">
      <c r="A238" s="88"/>
      <c r="B238" s="112"/>
      <c r="C238" s="112"/>
      <c r="D238" s="88"/>
      <c r="E238" s="88"/>
      <c r="F238" s="42"/>
      <c r="G238" s="43"/>
      <c r="H238" s="45"/>
      <c r="I238" s="180"/>
      <c r="J238" s="181"/>
      <c r="K238" s="181"/>
      <c r="L238" s="181"/>
      <c r="N238" s="88"/>
      <c r="O238" s="42"/>
      <c r="P238" s="43"/>
      <c r="Q238" s="45"/>
      <c r="R238" s="182"/>
      <c r="S238" s="183"/>
      <c r="T238" s="184"/>
      <c r="U238" s="183"/>
    </row>
    <row r="239" spans="1:21" ht="12.75">
      <c r="A239" s="88"/>
      <c r="B239" s="112"/>
      <c r="C239" s="112"/>
      <c r="D239" s="88"/>
      <c r="E239" s="88"/>
      <c r="F239" s="42"/>
      <c r="G239" s="43"/>
      <c r="H239" s="45"/>
      <c r="I239" s="180"/>
      <c r="J239" s="181"/>
      <c r="K239" s="181"/>
      <c r="L239" s="181"/>
      <c r="N239" s="88"/>
      <c r="O239" s="42"/>
      <c r="P239" s="43"/>
      <c r="Q239" s="45"/>
      <c r="R239" s="182"/>
      <c r="S239" s="183"/>
      <c r="T239" s="184"/>
      <c r="U239" s="183"/>
    </row>
    <row r="240" spans="1:21" ht="12.75">
      <c r="A240" s="88"/>
      <c r="B240" s="112"/>
      <c r="C240" s="112"/>
      <c r="D240" s="88"/>
      <c r="E240" s="88"/>
      <c r="F240" s="42"/>
      <c r="G240" s="43"/>
      <c r="H240" s="45"/>
      <c r="I240" s="180"/>
      <c r="J240" s="181"/>
      <c r="K240" s="181"/>
      <c r="L240" s="181"/>
      <c r="N240" s="88"/>
      <c r="O240" s="42"/>
      <c r="P240" s="43"/>
      <c r="Q240" s="45"/>
      <c r="R240" s="182"/>
      <c r="S240" s="183"/>
      <c r="T240" s="184"/>
      <c r="U240" s="183"/>
    </row>
    <row r="241" spans="1:21" ht="12.75">
      <c r="A241" s="88"/>
      <c r="B241" s="112"/>
      <c r="C241" s="112"/>
      <c r="D241" s="88"/>
      <c r="E241" s="88"/>
      <c r="F241" s="42"/>
      <c r="G241" s="43"/>
      <c r="H241" s="45"/>
      <c r="I241" s="180"/>
      <c r="J241" s="181"/>
      <c r="K241" s="181"/>
      <c r="L241" s="181"/>
      <c r="N241" s="88"/>
      <c r="O241" s="42"/>
      <c r="P241" s="43"/>
      <c r="Q241" s="45"/>
      <c r="R241" s="182"/>
      <c r="S241" s="183"/>
      <c r="T241" s="184"/>
      <c r="U241" s="183"/>
    </row>
    <row r="242" spans="1:21" ht="12.75">
      <c r="A242" s="88"/>
      <c r="B242" s="112"/>
      <c r="C242" s="112"/>
      <c r="D242" s="88"/>
      <c r="E242" s="88"/>
      <c r="F242" s="42"/>
      <c r="G242" s="43"/>
      <c r="H242" s="45"/>
      <c r="I242" s="180"/>
      <c r="J242" s="181"/>
      <c r="K242" s="181"/>
      <c r="L242" s="181"/>
      <c r="N242" s="88"/>
      <c r="O242" s="42"/>
      <c r="P242" s="43"/>
      <c r="Q242" s="45"/>
      <c r="R242" s="182"/>
      <c r="S242" s="183"/>
      <c r="T242" s="184"/>
      <c r="U242" s="183"/>
    </row>
    <row r="243" spans="1:21" ht="12.75">
      <c r="A243" s="88"/>
      <c r="B243" s="112"/>
      <c r="C243" s="112"/>
      <c r="D243" s="88"/>
      <c r="E243" s="88"/>
      <c r="F243" s="42"/>
      <c r="G243" s="43"/>
      <c r="H243" s="45"/>
      <c r="I243" s="180"/>
      <c r="J243" s="181"/>
      <c r="K243" s="181"/>
      <c r="L243" s="181"/>
      <c r="N243" s="88"/>
      <c r="O243" s="42"/>
      <c r="P243" s="43"/>
      <c r="Q243" s="45"/>
      <c r="R243" s="182"/>
      <c r="S243" s="183"/>
      <c r="T243" s="184"/>
      <c r="U243" s="183"/>
    </row>
    <row r="244" spans="1:21" ht="12.75">
      <c r="A244" s="88"/>
      <c r="B244" s="112"/>
      <c r="C244" s="112"/>
      <c r="D244" s="88"/>
      <c r="E244" s="88"/>
      <c r="F244" s="42"/>
      <c r="G244" s="43"/>
      <c r="H244" s="45"/>
      <c r="I244" s="180"/>
      <c r="J244" s="181"/>
      <c r="K244" s="181"/>
      <c r="L244" s="181"/>
      <c r="N244" s="88"/>
      <c r="O244" s="42"/>
      <c r="P244" s="43"/>
      <c r="Q244" s="45"/>
      <c r="R244" s="182"/>
      <c r="S244" s="183"/>
      <c r="T244" s="184"/>
      <c r="U244" s="183"/>
    </row>
    <row r="245" spans="1:21" ht="12.75">
      <c r="A245" s="88"/>
      <c r="B245" s="112"/>
      <c r="C245" s="112"/>
      <c r="D245" s="88"/>
      <c r="E245" s="88"/>
      <c r="F245" s="42"/>
      <c r="G245" s="43"/>
      <c r="H245" s="45"/>
      <c r="I245" s="180"/>
      <c r="J245" s="181"/>
      <c r="K245" s="181"/>
      <c r="L245" s="181"/>
      <c r="N245" s="88"/>
      <c r="O245" s="42"/>
      <c r="P245" s="43"/>
      <c r="Q245" s="45"/>
      <c r="R245" s="182"/>
      <c r="S245" s="183"/>
      <c r="T245" s="184"/>
      <c r="U245" s="183"/>
    </row>
    <row r="246" spans="1:21" ht="12.75">
      <c r="A246" s="88"/>
      <c r="B246" s="112"/>
      <c r="C246" s="112"/>
      <c r="D246" s="88"/>
      <c r="E246" s="88"/>
      <c r="F246" s="42"/>
      <c r="G246" s="43"/>
      <c r="H246" s="45"/>
      <c r="I246" s="180"/>
      <c r="J246" s="181"/>
      <c r="K246" s="181"/>
      <c r="L246" s="181"/>
      <c r="N246" s="88"/>
      <c r="O246" s="42"/>
      <c r="P246" s="43"/>
      <c r="Q246" s="45"/>
      <c r="R246" s="182"/>
      <c r="S246" s="183"/>
      <c r="T246" s="184"/>
      <c r="U246" s="183"/>
    </row>
    <row r="247" spans="1:21" ht="12.75">
      <c r="A247" s="88"/>
      <c r="B247" s="112"/>
      <c r="C247" s="112"/>
      <c r="D247" s="88"/>
      <c r="E247" s="88"/>
      <c r="F247" s="42"/>
      <c r="G247" s="43"/>
      <c r="H247" s="45"/>
      <c r="I247" s="180"/>
      <c r="J247" s="181"/>
      <c r="K247" s="181"/>
      <c r="L247" s="181"/>
      <c r="N247" s="88"/>
      <c r="O247" s="42"/>
      <c r="P247" s="43"/>
      <c r="Q247" s="45"/>
      <c r="R247" s="182"/>
      <c r="S247" s="183"/>
      <c r="T247" s="184"/>
      <c r="U247" s="183"/>
    </row>
    <row r="248" spans="1:21" ht="12.75">
      <c r="A248" s="88"/>
      <c r="B248" s="112"/>
      <c r="C248" s="112"/>
      <c r="D248" s="88"/>
      <c r="E248" s="88"/>
      <c r="F248" s="42"/>
      <c r="G248" s="43"/>
      <c r="H248" s="45"/>
      <c r="I248" s="180"/>
      <c r="J248" s="181"/>
      <c r="K248" s="181"/>
      <c r="L248" s="181"/>
      <c r="N248" s="88"/>
      <c r="O248" s="42"/>
      <c r="P248" s="43"/>
      <c r="Q248" s="45"/>
      <c r="R248" s="182"/>
      <c r="S248" s="183"/>
      <c r="T248" s="184"/>
      <c r="U248" s="183"/>
    </row>
    <row r="249" spans="1:21" ht="12.75">
      <c r="A249" s="88"/>
      <c r="B249" s="112"/>
      <c r="C249" s="112"/>
      <c r="D249" s="88"/>
      <c r="E249" s="88"/>
      <c r="F249" s="42"/>
      <c r="G249" s="43"/>
      <c r="H249" s="45"/>
      <c r="I249" s="180"/>
      <c r="J249" s="181"/>
      <c r="K249" s="181"/>
      <c r="L249" s="181"/>
      <c r="N249" s="88"/>
      <c r="O249" s="42"/>
      <c r="P249" s="43"/>
      <c r="Q249" s="45"/>
      <c r="R249" s="182"/>
      <c r="S249" s="183"/>
      <c r="T249" s="184"/>
      <c r="U249" s="183"/>
    </row>
    <row r="250" spans="1:21" ht="12.75">
      <c r="A250" s="88"/>
      <c r="B250" s="112"/>
      <c r="C250" s="112"/>
      <c r="D250" s="88"/>
      <c r="E250" s="88"/>
      <c r="F250" s="42"/>
      <c r="G250" s="43"/>
      <c r="H250" s="45"/>
      <c r="I250" s="180"/>
      <c r="J250" s="181"/>
      <c r="K250" s="181"/>
      <c r="L250" s="181"/>
      <c r="N250" s="88"/>
      <c r="O250" s="42"/>
      <c r="P250" s="43"/>
      <c r="Q250" s="45"/>
      <c r="R250" s="182"/>
      <c r="S250" s="183"/>
      <c r="T250" s="184"/>
      <c r="U250" s="183"/>
    </row>
    <row r="251" spans="1:21" ht="12.75">
      <c r="A251" s="88"/>
      <c r="B251" s="112"/>
      <c r="C251" s="112"/>
      <c r="D251" s="88"/>
      <c r="E251" s="88"/>
      <c r="F251" s="42"/>
      <c r="G251" s="43"/>
      <c r="H251" s="45"/>
      <c r="I251" s="180"/>
      <c r="J251" s="181"/>
      <c r="K251" s="181"/>
      <c r="L251" s="181"/>
      <c r="N251" s="88"/>
      <c r="O251" s="42"/>
      <c r="P251" s="43"/>
      <c r="Q251" s="45"/>
      <c r="R251" s="182"/>
      <c r="S251" s="183"/>
      <c r="T251" s="184"/>
      <c r="U251" s="183"/>
    </row>
    <row r="252" spans="1:21" ht="12.75">
      <c r="A252" s="88"/>
      <c r="B252" s="112"/>
      <c r="C252" s="112"/>
      <c r="D252" s="88"/>
      <c r="E252" s="88"/>
      <c r="F252" s="42"/>
      <c r="G252" s="43"/>
      <c r="H252" s="45"/>
      <c r="I252" s="180"/>
      <c r="J252" s="181"/>
      <c r="K252" s="181"/>
      <c r="L252" s="181"/>
      <c r="N252" s="88"/>
      <c r="O252" s="42"/>
      <c r="P252" s="43"/>
      <c r="Q252" s="45"/>
      <c r="R252" s="182"/>
      <c r="S252" s="183"/>
      <c r="T252" s="184"/>
      <c r="U252" s="183"/>
    </row>
    <row r="253" spans="1:21" ht="12.75">
      <c r="A253" s="88"/>
      <c r="B253" s="112"/>
      <c r="C253" s="112"/>
      <c r="D253" s="88"/>
      <c r="E253" s="88"/>
      <c r="F253" s="42"/>
      <c r="G253" s="43"/>
      <c r="H253" s="45"/>
      <c r="I253" s="180"/>
      <c r="J253" s="181"/>
      <c r="K253" s="181"/>
      <c r="L253" s="181"/>
      <c r="N253" s="88"/>
      <c r="O253" s="42"/>
      <c r="P253" s="43"/>
      <c r="Q253" s="45"/>
      <c r="R253" s="182"/>
      <c r="S253" s="183"/>
      <c r="T253" s="184"/>
      <c r="U253" s="183"/>
    </row>
    <row r="254" spans="1:21" ht="12.75">
      <c r="A254" s="88"/>
      <c r="B254" s="112"/>
      <c r="C254" s="112"/>
      <c r="D254" s="88"/>
      <c r="E254" s="88"/>
      <c r="F254" s="42"/>
      <c r="G254" s="43"/>
      <c r="H254" s="45"/>
      <c r="I254" s="180"/>
      <c r="J254" s="181"/>
      <c r="K254" s="181"/>
      <c r="L254" s="181"/>
      <c r="N254" s="88"/>
      <c r="O254" s="42"/>
      <c r="P254" s="43"/>
      <c r="Q254" s="45"/>
      <c r="R254" s="182"/>
      <c r="S254" s="183"/>
      <c r="T254" s="184"/>
      <c r="U254" s="183"/>
    </row>
    <row r="255" spans="1:21" ht="12.75">
      <c r="A255" s="88"/>
      <c r="B255" s="112"/>
      <c r="C255" s="112"/>
      <c r="D255" s="88"/>
      <c r="E255" s="88"/>
      <c r="F255" s="42"/>
      <c r="G255" s="43"/>
      <c r="H255" s="45"/>
      <c r="I255" s="180"/>
      <c r="J255" s="181"/>
      <c r="K255" s="181"/>
      <c r="L255" s="181"/>
      <c r="N255" s="88"/>
      <c r="O255" s="42"/>
      <c r="P255" s="43"/>
      <c r="Q255" s="45"/>
      <c r="R255" s="182"/>
      <c r="S255" s="183"/>
      <c r="T255" s="184"/>
      <c r="U255" s="183"/>
    </row>
    <row r="256" spans="1:21" ht="12.75">
      <c r="A256" s="88"/>
      <c r="B256" s="112"/>
      <c r="C256" s="112"/>
      <c r="D256" s="88"/>
      <c r="E256" s="88"/>
      <c r="F256" s="42"/>
      <c r="G256" s="43"/>
      <c r="H256" s="45"/>
      <c r="I256" s="180"/>
      <c r="J256" s="181"/>
      <c r="K256" s="181"/>
      <c r="L256" s="181"/>
      <c r="N256" s="88"/>
      <c r="O256" s="42"/>
      <c r="P256" s="43"/>
      <c r="Q256" s="45"/>
      <c r="R256" s="182"/>
      <c r="S256" s="183"/>
      <c r="T256" s="184"/>
      <c r="U256" s="183"/>
    </row>
    <row r="257" spans="1:21" ht="12.75">
      <c r="A257" s="88"/>
      <c r="B257" s="112"/>
      <c r="C257" s="112"/>
      <c r="D257" s="88"/>
      <c r="E257" s="88"/>
      <c r="F257" s="42"/>
      <c r="G257" s="43"/>
      <c r="H257" s="45"/>
      <c r="I257" s="180"/>
      <c r="J257" s="181"/>
      <c r="K257" s="181"/>
      <c r="L257" s="181"/>
      <c r="N257" s="88"/>
      <c r="O257" s="42"/>
      <c r="P257" s="43"/>
      <c r="Q257" s="45"/>
      <c r="R257" s="182"/>
      <c r="S257" s="183"/>
      <c r="T257" s="184"/>
      <c r="U257" s="183"/>
    </row>
    <row r="258" spans="1:21" ht="12.75">
      <c r="A258" s="88"/>
      <c r="B258" s="112"/>
      <c r="C258" s="112"/>
      <c r="D258" s="88"/>
      <c r="E258" s="88"/>
      <c r="F258" s="42"/>
      <c r="G258" s="43"/>
      <c r="H258" s="45"/>
      <c r="I258" s="180"/>
      <c r="J258" s="181"/>
      <c r="K258" s="181"/>
      <c r="L258" s="181"/>
      <c r="N258" s="88"/>
      <c r="O258" s="42"/>
      <c r="P258" s="43"/>
      <c r="Q258" s="45"/>
      <c r="R258" s="182"/>
      <c r="S258" s="183"/>
      <c r="T258" s="184"/>
      <c r="U258" s="183"/>
    </row>
    <row r="259" spans="1:21" ht="12.75">
      <c r="A259" s="88"/>
      <c r="B259" s="112"/>
      <c r="C259" s="112"/>
      <c r="D259" s="88"/>
      <c r="E259" s="88"/>
      <c r="F259" s="42"/>
      <c r="G259" s="43"/>
      <c r="H259" s="45"/>
      <c r="I259" s="180"/>
      <c r="J259" s="181"/>
      <c r="K259" s="181"/>
      <c r="L259" s="181"/>
      <c r="N259" s="88"/>
      <c r="O259" s="42"/>
      <c r="P259" s="43"/>
      <c r="Q259" s="45"/>
      <c r="R259" s="182"/>
      <c r="S259" s="183"/>
      <c r="T259" s="184"/>
      <c r="U259" s="183"/>
    </row>
    <row r="260" spans="1:21" ht="12.75">
      <c r="A260" s="88"/>
      <c r="B260" s="112"/>
      <c r="C260" s="112"/>
      <c r="D260" s="88"/>
      <c r="E260" s="88"/>
      <c r="F260" s="42"/>
      <c r="G260" s="43"/>
      <c r="H260" s="45"/>
      <c r="I260" s="180"/>
      <c r="J260" s="181"/>
      <c r="K260" s="181"/>
      <c r="L260" s="181"/>
      <c r="N260" s="88"/>
      <c r="O260" s="42"/>
      <c r="P260" s="43"/>
      <c r="Q260" s="45"/>
      <c r="R260" s="182"/>
      <c r="S260" s="183"/>
      <c r="T260" s="184"/>
      <c r="U260" s="183"/>
    </row>
    <row r="261" spans="1:21" ht="12.75">
      <c r="A261" s="88"/>
      <c r="B261" s="112"/>
      <c r="C261" s="112"/>
      <c r="D261" s="88"/>
      <c r="E261" s="88"/>
      <c r="F261" s="42"/>
      <c r="G261" s="43"/>
      <c r="H261" s="45"/>
      <c r="I261" s="180"/>
      <c r="J261" s="181"/>
      <c r="K261" s="181"/>
      <c r="L261" s="181"/>
      <c r="N261" s="88"/>
      <c r="O261" s="42"/>
      <c r="P261" s="43"/>
      <c r="Q261" s="45"/>
      <c r="R261" s="182"/>
      <c r="S261" s="183"/>
      <c r="T261" s="184"/>
      <c r="U261" s="183"/>
    </row>
    <row r="262" spans="1:21" ht="12.75">
      <c r="A262" s="88"/>
      <c r="B262" s="112"/>
      <c r="C262" s="112"/>
      <c r="D262" s="88"/>
      <c r="E262" s="88"/>
      <c r="F262" s="42"/>
      <c r="G262" s="43"/>
      <c r="H262" s="45"/>
      <c r="I262" s="180"/>
      <c r="J262" s="181"/>
      <c r="K262" s="181"/>
      <c r="L262" s="181"/>
      <c r="N262" s="88"/>
      <c r="O262" s="42"/>
      <c r="P262" s="43"/>
      <c r="Q262" s="45"/>
      <c r="R262" s="182"/>
      <c r="S262" s="183"/>
      <c r="T262" s="184"/>
      <c r="U262" s="183"/>
    </row>
    <row r="263" spans="1:21" ht="12.75">
      <c r="A263" s="88"/>
      <c r="B263" s="112"/>
      <c r="C263" s="112"/>
      <c r="D263" s="88"/>
      <c r="E263" s="88"/>
      <c r="F263" s="42"/>
      <c r="G263" s="43"/>
      <c r="H263" s="45"/>
      <c r="I263" s="180"/>
      <c r="J263" s="181"/>
      <c r="K263" s="181"/>
      <c r="L263" s="181"/>
      <c r="N263" s="88"/>
      <c r="O263" s="42"/>
      <c r="P263" s="43"/>
      <c r="Q263" s="45"/>
      <c r="R263" s="182"/>
      <c r="S263" s="183"/>
      <c r="T263" s="184"/>
      <c r="U263" s="183"/>
    </row>
    <row r="264" spans="1:21" ht="12.75">
      <c r="A264" s="88"/>
      <c r="B264" s="112"/>
      <c r="C264" s="112"/>
      <c r="D264" s="88"/>
      <c r="E264" s="88"/>
      <c r="F264" s="42"/>
      <c r="G264" s="43"/>
      <c r="H264" s="45"/>
      <c r="I264" s="180"/>
      <c r="J264" s="181"/>
      <c r="K264" s="181"/>
      <c r="L264" s="181"/>
      <c r="N264" s="88"/>
      <c r="O264" s="42"/>
      <c r="P264" s="43"/>
      <c r="Q264" s="45"/>
      <c r="R264" s="182"/>
      <c r="S264" s="183"/>
      <c r="T264" s="184"/>
      <c r="U264" s="183"/>
    </row>
    <row r="265" spans="1:21" ht="12.75">
      <c r="A265" s="88"/>
      <c r="B265" s="112"/>
      <c r="C265" s="112"/>
      <c r="D265" s="88"/>
      <c r="E265" s="88"/>
      <c r="F265" s="42"/>
      <c r="G265" s="43"/>
      <c r="H265" s="45"/>
      <c r="I265" s="180"/>
      <c r="J265" s="181"/>
      <c r="K265" s="181"/>
      <c r="L265" s="181"/>
      <c r="N265" s="88"/>
      <c r="O265" s="42"/>
      <c r="P265" s="43"/>
      <c r="Q265" s="45"/>
      <c r="R265" s="182"/>
      <c r="S265" s="183"/>
      <c r="T265" s="184"/>
      <c r="U265" s="183"/>
    </row>
    <row r="266" spans="1:21" ht="12.75">
      <c r="A266" s="88"/>
      <c r="B266" s="112"/>
      <c r="C266" s="112"/>
      <c r="D266" s="88"/>
      <c r="E266" s="88"/>
      <c r="F266" s="42"/>
      <c r="G266" s="43"/>
      <c r="H266" s="45"/>
      <c r="I266" s="180"/>
      <c r="J266" s="181"/>
      <c r="K266" s="181"/>
      <c r="L266" s="181"/>
      <c r="N266" s="88"/>
      <c r="O266" s="42"/>
      <c r="P266" s="43"/>
      <c r="Q266" s="45"/>
      <c r="R266" s="182"/>
      <c r="S266" s="183"/>
      <c r="T266" s="184"/>
      <c r="U266" s="183"/>
    </row>
    <row r="267" spans="1:21" ht="12.75">
      <c r="A267" s="88"/>
      <c r="B267" s="112"/>
      <c r="C267" s="112"/>
      <c r="D267" s="88"/>
      <c r="E267" s="88"/>
      <c r="F267" s="42"/>
      <c r="G267" s="43"/>
      <c r="H267" s="45"/>
      <c r="I267" s="180"/>
      <c r="J267" s="181"/>
      <c r="K267" s="181"/>
      <c r="L267" s="181"/>
      <c r="N267" s="88"/>
      <c r="O267" s="42"/>
      <c r="P267" s="43"/>
      <c r="Q267" s="45"/>
      <c r="R267" s="182"/>
      <c r="S267" s="183"/>
      <c r="T267" s="184"/>
      <c r="U267" s="183"/>
    </row>
    <row r="268" spans="1:21" ht="12.75">
      <c r="A268" s="88"/>
      <c r="B268" s="112"/>
      <c r="C268" s="112"/>
      <c r="D268" s="88"/>
      <c r="E268" s="88"/>
      <c r="F268" s="42"/>
      <c r="G268" s="43"/>
      <c r="H268" s="45"/>
      <c r="I268" s="180"/>
      <c r="J268" s="181"/>
      <c r="K268" s="181"/>
      <c r="L268" s="181"/>
      <c r="N268" s="88"/>
      <c r="O268" s="42"/>
      <c r="P268" s="43"/>
      <c r="Q268" s="45"/>
      <c r="R268" s="182"/>
      <c r="S268" s="183"/>
      <c r="T268" s="184"/>
      <c r="U268" s="183"/>
    </row>
    <row r="269" spans="1:21" ht="12.75">
      <c r="A269" s="88"/>
      <c r="B269" s="112"/>
      <c r="C269" s="112"/>
      <c r="D269" s="88"/>
      <c r="E269" s="88"/>
      <c r="F269" s="42"/>
      <c r="G269" s="43"/>
      <c r="H269" s="45"/>
      <c r="I269" s="180"/>
      <c r="J269" s="181"/>
      <c r="K269" s="181"/>
      <c r="L269" s="181"/>
      <c r="N269" s="88"/>
      <c r="O269" s="42"/>
      <c r="P269" s="43"/>
      <c r="Q269" s="45"/>
      <c r="R269" s="182"/>
      <c r="S269" s="183"/>
      <c r="T269" s="184"/>
      <c r="U269" s="183"/>
    </row>
    <row r="270" spans="1:21" ht="12.75">
      <c r="A270" s="88"/>
      <c r="B270" s="112"/>
      <c r="C270" s="112"/>
      <c r="D270" s="88"/>
      <c r="E270" s="88"/>
      <c r="F270" s="42"/>
      <c r="G270" s="43"/>
      <c r="H270" s="45"/>
      <c r="I270" s="180"/>
      <c r="J270" s="181"/>
      <c r="K270" s="181"/>
      <c r="L270" s="181"/>
      <c r="N270" s="88"/>
      <c r="O270" s="42"/>
      <c r="P270" s="43"/>
      <c r="Q270" s="45"/>
      <c r="R270" s="182"/>
      <c r="S270" s="183"/>
      <c r="T270" s="184"/>
      <c r="U270" s="183"/>
    </row>
    <row r="271" spans="1:21" ht="12.75">
      <c r="A271" s="88"/>
      <c r="B271" s="112"/>
      <c r="C271" s="112"/>
      <c r="D271" s="88"/>
      <c r="E271" s="88"/>
      <c r="F271" s="42"/>
      <c r="G271" s="43"/>
      <c r="H271" s="45"/>
      <c r="I271" s="180"/>
      <c r="J271" s="181"/>
      <c r="K271" s="181"/>
      <c r="L271" s="181"/>
      <c r="N271" s="88"/>
      <c r="O271" s="42"/>
      <c r="P271" s="43"/>
      <c r="Q271" s="45"/>
      <c r="R271" s="182"/>
      <c r="S271" s="183"/>
      <c r="T271" s="184"/>
      <c r="U271" s="183"/>
    </row>
    <row r="272" spans="1:21" ht="12.75">
      <c r="A272" s="88"/>
      <c r="B272" s="112"/>
      <c r="C272" s="112"/>
      <c r="D272" s="88"/>
      <c r="E272" s="88"/>
      <c r="F272" s="42"/>
      <c r="G272" s="43"/>
      <c r="H272" s="45"/>
      <c r="I272" s="180"/>
      <c r="J272" s="181"/>
      <c r="K272" s="181"/>
      <c r="L272" s="181"/>
      <c r="N272" s="88"/>
      <c r="O272" s="42"/>
      <c r="P272" s="43"/>
      <c r="Q272" s="45"/>
      <c r="R272" s="182"/>
      <c r="S272" s="183"/>
      <c r="T272" s="184"/>
      <c r="U272" s="183"/>
    </row>
    <row r="273" spans="1:21" ht="12.75">
      <c r="A273" s="88"/>
      <c r="B273" s="112"/>
      <c r="C273" s="112"/>
      <c r="D273" s="88"/>
      <c r="E273" s="88"/>
      <c r="F273" s="42"/>
      <c r="G273" s="43"/>
      <c r="H273" s="45"/>
      <c r="I273" s="180"/>
      <c r="J273" s="181"/>
      <c r="K273" s="181"/>
      <c r="L273" s="181"/>
      <c r="N273" s="88"/>
      <c r="O273" s="42"/>
      <c r="P273" s="43"/>
      <c r="Q273" s="45"/>
      <c r="R273" s="182"/>
      <c r="S273" s="183"/>
      <c r="T273" s="184"/>
      <c r="U273" s="183"/>
    </row>
    <row r="274" spans="1:21" ht="12.75">
      <c r="A274" s="88"/>
      <c r="B274" s="112"/>
      <c r="C274" s="112"/>
      <c r="D274" s="88"/>
      <c r="E274" s="88"/>
      <c r="F274" s="42"/>
      <c r="G274" s="43"/>
      <c r="H274" s="45"/>
      <c r="I274" s="180"/>
      <c r="J274" s="181"/>
      <c r="K274" s="181"/>
      <c r="L274" s="181"/>
      <c r="N274" s="88"/>
      <c r="O274" s="42"/>
      <c r="P274" s="43"/>
      <c r="Q274" s="45"/>
      <c r="R274" s="182"/>
      <c r="S274" s="183"/>
      <c r="T274" s="184"/>
      <c r="U274" s="183"/>
    </row>
    <row r="275" spans="1:21" ht="12.75">
      <c r="A275" s="88"/>
      <c r="B275" s="112"/>
      <c r="C275" s="112"/>
      <c r="D275" s="88"/>
      <c r="E275" s="88"/>
      <c r="F275" s="42"/>
      <c r="G275" s="43"/>
      <c r="H275" s="45"/>
      <c r="I275" s="180"/>
      <c r="J275" s="181"/>
      <c r="K275" s="181"/>
      <c r="L275" s="181"/>
      <c r="N275" s="88"/>
      <c r="O275" s="42"/>
      <c r="P275" s="43"/>
      <c r="Q275" s="45"/>
      <c r="R275" s="182"/>
      <c r="S275" s="183"/>
      <c r="T275" s="184"/>
      <c r="U275" s="183"/>
    </row>
    <row r="276" spans="1:21" ht="12.75">
      <c r="A276" s="88"/>
      <c r="B276" s="112"/>
      <c r="C276" s="112"/>
      <c r="D276" s="88"/>
      <c r="E276" s="88"/>
      <c r="F276" s="42"/>
      <c r="G276" s="43"/>
      <c r="H276" s="45"/>
      <c r="I276" s="180"/>
      <c r="J276" s="181"/>
      <c r="K276" s="181"/>
      <c r="L276" s="181"/>
      <c r="N276" s="88"/>
      <c r="O276" s="42"/>
      <c r="P276" s="43"/>
      <c r="Q276" s="45"/>
      <c r="R276" s="182"/>
      <c r="S276" s="183"/>
      <c r="T276" s="184"/>
      <c r="U276" s="183"/>
    </row>
    <row r="277" spans="1:21" ht="12.75">
      <c r="A277" s="88"/>
      <c r="B277" s="112"/>
      <c r="C277" s="112"/>
      <c r="D277" s="88"/>
      <c r="E277" s="88"/>
      <c r="F277" s="42"/>
      <c r="G277" s="43"/>
      <c r="H277" s="45"/>
      <c r="I277" s="180"/>
      <c r="J277" s="181"/>
      <c r="K277" s="181"/>
      <c r="L277" s="181"/>
      <c r="N277" s="88"/>
      <c r="O277" s="42"/>
      <c r="P277" s="43"/>
      <c r="Q277" s="45"/>
      <c r="R277" s="182"/>
      <c r="S277" s="183"/>
      <c r="T277" s="184"/>
      <c r="U277" s="183"/>
    </row>
    <row r="278" spans="1:21" ht="12.75">
      <c r="A278" s="88"/>
      <c r="B278" s="112"/>
      <c r="C278" s="112"/>
      <c r="D278" s="88"/>
      <c r="E278" s="88"/>
      <c r="F278" s="42"/>
      <c r="G278" s="43"/>
      <c r="H278" s="45"/>
      <c r="I278" s="180"/>
      <c r="J278" s="181"/>
      <c r="K278" s="181"/>
      <c r="L278" s="181"/>
      <c r="N278" s="88"/>
      <c r="O278" s="42"/>
      <c r="P278" s="43"/>
      <c r="Q278" s="45"/>
      <c r="R278" s="182"/>
      <c r="S278" s="183"/>
      <c r="T278" s="184"/>
      <c r="U278" s="183"/>
    </row>
    <row r="279" spans="1:21" ht="12.75">
      <c r="A279" s="88"/>
      <c r="B279" s="112"/>
      <c r="C279" s="112"/>
      <c r="D279" s="88"/>
      <c r="E279" s="88"/>
      <c r="F279" s="42"/>
      <c r="G279" s="43"/>
      <c r="H279" s="45"/>
      <c r="I279" s="180"/>
      <c r="J279" s="181"/>
      <c r="K279" s="181"/>
      <c r="L279" s="181"/>
      <c r="N279" s="88"/>
      <c r="O279" s="42"/>
      <c r="P279" s="43"/>
      <c r="Q279" s="45"/>
      <c r="R279" s="182"/>
      <c r="S279" s="183"/>
      <c r="T279" s="184"/>
      <c r="U279" s="183"/>
    </row>
    <row r="280" spans="1:21" ht="12.75">
      <c r="A280" s="88"/>
      <c r="B280" s="112"/>
      <c r="C280" s="112"/>
      <c r="D280" s="88"/>
      <c r="E280" s="88"/>
      <c r="F280" s="42"/>
      <c r="G280" s="43"/>
      <c r="H280" s="45"/>
      <c r="I280" s="180"/>
      <c r="J280" s="181"/>
      <c r="K280" s="181"/>
      <c r="L280" s="181"/>
      <c r="N280" s="88"/>
      <c r="O280" s="42"/>
      <c r="P280" s="43"/>
      <c r="Q280" s="45"/>
      <c r="R280" s="182"/>
      <c r="S280" s="183"/>
      <c r="T280" s="184"/>
      <c r="U280" s="183"/>
    </row>
    <row r="281" spans="1:21" ht="12.75">
      <c r="A281" s="88"/>
      <c r="B281" s="112"/>
      <c r="C281" s="112"/>
      <c r="D281" s="88"/>
      <c r="E281" s="88"/>
      <c r="F281" s="42"/>
      <c r="G281" s="43"/>
      <c r="H281" s="45"/>
      <c r="I281" s="180"/>
      <c r="J281" s="181"/>
      <c r="K281" s="181"/>
      <c r="L281" s="181"/>
      <c r="N281" s="88"/>
      <c r="O281" s="42"/>
      <c r="P281" s="43"/>
      <c r="Q281" s="45"/>
      <c r="R281" s="182"/>
      <c r="S281" s="183"/>
      <c r="T281" s="184"/>
      <c r="U281" s="183"/>
    </row>
    <row r="282" spans="1:21" ht="12.75">
      <c r="A282" s="88"/>
      <c r="B282" s="112"/>
      <c r="C282" s="112"/>
      <c r="D282" s="88"/>
      <c r="E282" s="88"/>
      <c r="F282" s="42"/>
      <c r="G282" s="43"/>
      <c r="H282" s="45"/>
      <c r="I282" s="180"/>
      <c r="J282" s="181"/>
      <c r="K282" s="181"/>
      <c r="L282" s="181"/>
      <c r="N282" s="88"/>
      <c r="O282" s="42"/>
      <c r="P282" s="43"/>
      <c r="Q282" s="45"/>
      <c r="R282" s="182"/>
      <c r="S282" s="183"/>
      <c r="T282" s="184"/>
      <c r="U282" s="183"/>
    </row>
    <row r="283" spans="1:21" ht="12.75">
      <c r="A283" s="88"/>
      <c r="B283" s="112"/>
      <c r="C283" s="112"/>
      <c r="D283" s="88"/>
      <c r="E283" s="88"/>
      <c r="F283" s="42"/>
      <c r="G283" s="43"/>
      <c r="H283" s="45"/>
      <c r="I283" s="180"/>
      <c r="J283" s="181"/>
      <c r="K283" s="181"/>
      <c r="L283" s="181"/>
      <c r="N283" s="88"/>
      <c r="O283" s="42"/>
      <c r="P283" s="43"/>
      <c r="Q283" s="45"/>
      <c r="R283" s="182"/>
      <c r="S283" s="183"/>
      <c r="T283" s="184"/>
      <c r="U283" s="183"/>
    </row>
    <row r="284" spans="1:21" ht="12.75">
      <c r="A284" s="88"/>
      <c r="B284" s="112"/>
      <c r="C284" s="112"/>
      <c r="D284" s="88"/>
      <c r="E284" s="88"/>
      <c r="F284" s="42"/>
      <c r="G284" s="43"/>
      <c r="H284" s="45"/>
      <c r="I284" s="180"/>
      <c r="J284" s="181"/>
      <c r="K284" s="181"/>
      <c r="L284" s="181"/>
      <c r="N284" s="88"/>
      <c r="O284" s="42"/>
      <c r="P284" s="43"/>
      <c r="Q284" s="45"/>
      <c r="R284" s="182"/>
      <c r="S284" s="183"/>
      <c r="T284" s="184"/>
      <c r="U284" s="183"/>
    </row>
    <row r="285" spans="1:21" ht="12.75">
      <c r="A285" s="88"/>
      <c r="B285" s="112"/>
      <c r="C285" s="112"/>
      <c r="D285" s="88"/>
      <c r="E285" s="88"/>
      <c r="F285" s="42"/>
      <c r="G285" s="43"/>
      <c r="H285" s="45"/>
      <c r="I285" s="180"/>
      <c r="J285" s="181"/>
      <c r="K285" s="181"/>
      <c r="L285" s="181"/>
      <c r="N285" s="88"/>
      <c r="O285" s="42"/>
      <c r="P285" s="43"/>
      <c r="Q285" s="45"/>
      <c r="R285" s="182"/>
      <c r="S285" s="183"/>
      <c r="T285" s="184"/>
      <c r="U285" s="183"/>
    </row>
    <row r="286" spans="1:21" ht="12.75">
      <c r="A286" s="88"/>
      <c r="B286" s="112"/>
      <c r="C286" s="112"/>
      <c r="D286" s="88"/>
      <c r="E286" s="88"/>
      <c r="F286" s="42"/>
      <c r="G286" s="43"/>
      <c r="H286" s="45"/>
      <c r="I286" s="180"/>
      <c r="J286" s="181"/>
      <c r="K286" s="181"/>
      <c r="L286" s="181"/>
      <c r="N286" s="88"/>
      <c r="O286" s="42"/>
      <c r="P286" s="43"/>
      <c r="Q286" s="45"/>
      <c r="R286" s="182"/>
      <c r="S286" s="183"/>
      <c r="T286" s="184"/>
      <c r="U286" s="183"/>
    </row>
    <row r="287" spans="1:21" ht="12.75">
      <c r="A287" s="88"/>
      <c r="B287" s="112"/>
      <c r="C287" s="112"/>
      <c r="D287" s="88"/>
      <c r="E287" s="88"/>
      <c r="F287" s="42"/>
      <c r="G287" s="43"/>
      <c r="H287" s="45"/>
      <c r="I287" s="180"/>
      <c r="J287" s="181"/>
      <c r="K287" s="181"/>
      <c r="L287" s="181"/>
      <c r="N287" s="88"/>
      <c r="O287" s="42"/>
      <c r="P287" s="43"/>
      <c r="Q287" s="45"/>
      <c r="R287" s="182"/>
      <c r="S287" s="183"/>
      <c r="T287" s="184"/>
      <c r="U287" s="183"/>
    </row>
    <row r="288" spans="1:21" ht="12.75">
      <c r="A288" s="88"/>
      <c r="B288" s="112"/>
      <c r="C288" s="112"/>
      <c r="D288" s="88"/>
      <c r="E288" s="88"/>
      <c r="F288" s="42"/>
      <c r="G288" s="43"/>
      <c r="H288" s="45"/>
      <c r="I288" s="180"/>
      <c r="J288" s="181"/>
      <c r="K288" s="181"/>
      <c r="L288" s="181"/>
      <c r="N288" s="88"/>
      <c r="O288" s="42"/>
      <c r="P288" s="43"/>
      <c r="Q288" s="45"/>
      <c r="R288" s="182"/>
      <c r="S288" s="183"/>
      <c r="T288" s="184"/>
      <c r="U288" s="183"/>
    </row>
    <row r="289" spans="1:21" ht="12.75">
      <c r="A289" s="88"/>
      <c r="B289" s="112"/>
      <c r="C289" s="112"/>
      <c r="D289" s="88"/>
      <c r="E289" s="88"/>
      <c r="F289" s="42"/>
      <c r="G289" s="43"/>
      <c r="H289" s="45"/>
      <c r="I289" s="180"/>
      <c r="J289" s="181"/>
      <c r="K289" s="181"/>
      <c r="L289" s="181"/>
      <c r="N289" s="88"/>
      <c r="O289" s="42"/>
      <c r="P289" s="43"/>
      <c r="Q289" s="45"/>
      <c r="R289" s="182"/>
      <c r="S289" s="183"/>
      <c r="T289" s="184"/>
      <c r="U289" s="183"/>
    </row>
    <row r="290" spans="1:21" ht="12.75">
      <c r="A290" s="88"/>
      <c r="B290" s="112"/>
      <c r="C290" s="112"/>
      <c r="D290" s="88"/>
      <c r="E290" s="88"/>
      <c r="F290" s="42"/>
      <c r="G290" s="43"/>
      <c r="H290" s="45"/>
      <c r="I290" s="180"/>
      <c r="J290" s="181"/>
      <c r="K290" s="181"/>
      <c r="L290" s="181"/>
      <c r="N290" s="88"/>
      <c r="O290" s="42"/>
      <c r="P290" s="43"/>
      <c r="Q290" s="45"/>
      <c r="R290" s="182"/>
      <c r="S290" s="183"/>
      <c r="T290" s="184"/>
      <c r="U290" s="183"/>
    </row>
    <row r="291" spans="1:21" ht="12.75">
      <c r="A291" s="88"/>
      <c r="B291" s="112"/>
      <c r="C291" s="112"/>
      <c r="D291" s="88"/>
      <c r="E291" s="88"/>
      <c r="F291" s="42"/>
      <c r="G291" s="43"/>
      <c r="H291" s="45"/>
      <c r="I291" s="180"/>
      <c r="J291" s="181"/>
      <c r="K291" s="181"/>
      <c r="L291" s="181"/>
      <c r="N291" s="88"/>
      <c r="O291" s="42"/>
      <c r="P291" s="43"/>
      <c r="Q291" s="45"/>
      <c r="R291" s="182"/>
      <c r="S291" s="183"/>
      <c r="T291" s="184"/>
      <c r="U291" s="183"/>
    </row>
    <row r="292" spans="1:21" ht="12.75">
      <c r="A292" s="88"/>
      <c r="B292" s="112"/>
      <c r="C292" s="112"/>
      <c r="D292" s="88"/>
      <c r="E292" s="88"/>
      <c r="F292" s="42"/>
      <c r="G292" s="43"/>
      <c r="H292" s="45"/>
      <c r="I292" s="180"/>
      <c r="J292" s="181"/>
      <c r="K292" s="181"/>
      <c r="L292" s="181"/>
      <c r="N292" s="88"/>
      <c r="O292" s="42"/>
      <c r="P292" s="43"/>
      <c r="Q292" s="45"/>
      <c r="R292" s="182"/>
      <c r="S292" s="183"/>
      <c r="T292" s="184"/>
      <c r="U292" s="183"/>
    </row>
    <row r="293" spans="1:21" ht="12.75">
      <c r="A293" s="88"/>
      <c r="B293" s="112"/>
      <c r="C293" s="112"/>
      <c r="D293" s="88"/>
      <c r="E293" s="88"/>
      <c r="F293" s="42"/>
      <c r="G293" s="43"/>
      <c r="H293" s="45"/>
      <c r="I293" s="180"/>
      <c r="J293" s="181"/>
      <c r="K293" s="181"/>
      <c r="L293" s="181"/>
      <c r="N293" s="88"/>
      <c r="O293" s="42"/>
      <c r="P293" s="43"/>
      <c r="Q293" s="45"/>
      <c r="R293" s="182"/>
      <c r="S293" s="183"/>
      <c r="T293" s="184"/>
      <c r="U293" s="183"/>
    </row>
    <row r="294" spans="1:21" ht="12.75">
      <c r="A294" s="88"/>
      <c r="B294" s="112"/>
      <c r="C294" s="112"/>
      <c r="D294" s="88"/>
      <c r="E294" s="88"/>
      <c r="F294" s="42"/>
      <c r="G294" s="43"/>
      <c r="H294" s="45"/>
      <c r="I294" s="180"/>
      <c r="J294" s="181"/>
      <c r="K294" s="181"/>
      <c r="L294" s="181"/>
      <c r="N294" s="88"/>
      <c r="O294" s="42"/>
      <c r="P294" s="43"/>
      <c r="Q294" s="45"/>
      <c r="R294" s="182"/>
      <c r="S294" s="183"/>
      <c r="T294" s="184"/>
      <c r="U294" s="183"/>
    </row>
    <row r="295" spans="1:21" ht="12.75">
      <c r="A295" s="88"/>
      <c r="B295" s="112"/>
      <c r="C295" s="112"/>
      <c r="D295" s="88"/>
      <c r="E295" s="88"/>
      <c r="F295" s="42"/>
      <c r="G295" s="43"/>
      <c r="H295" s="45"/>
      <c r="I295" s="180"/>
      <c r="J295" s="181"/>
      <c r="K295" s="181"/>
      <c r="L295" s="181"/>
      <c r="N295" s="88"/>
      <c r="O295" s="42"/>
      <c r="P295" s="43"/>
      <c r="Q295" s="45"/>
      <c r="R295" s="182"/>
      <c r="S295" s="183"/>
      <c r="T295" s="184"/>
      <c r="U295" s="183"/>
    </row>
    <row r="296" spans="1:21" ht="12.75">
      <c r="A296" s="88"/>
      <c r="B296" s="112"/>
      <c r="C296" s="112"/>
      <c r="D296" s="88"/>
      <c r="E296" s="88"/>
      <c r="F296" s="42"/>
      <c r="G296" s="43"/>
      <c r="H296" s="45"/>
      <c r="I296" s="180"/>
      <c r="J296" s="181"/>
      <c r="K296" s="181"/>
      <c r="L296" s="181"/>
      <c r="N296" s="88"/>
      <c r="O296" s="42"/>
      <c r="P296" s="43"/>
      <c r="Q296" s="45"/>
      <c r="R296" s="182"/>
      <c r="S296" s="183"/>
      <c r="T296" s="184"/>
      <c r="U296" s="183"/>
    </row>
    <row r="297" spans="1:21" ht="12.75">
      <c r="A297" s="88"/>
      <c r="B297" s="112"/>
      <c r="C297" s="112"/>
      <c r="D297" s="88"/>
      <c r="E297" s="88"/>
      <c r="F297" s="42"/>
      <c r="G297" s="43"/>
      <c r="H297" s="45"/>
      <c r="I297" s="180"/>
      <c r="J297" s="181"/>
      <c r="K297" s="181"/>
      <c r="L297" s="181"/>
      <c r="N297" s="88"/>
      <c r="O297" s="42"/>
      <c r="P297" s="43"/>
      <c r="Q297" s="45"/>
      <c r="R297" s="182"/>
      <c r="S297" s="183"/>
      <c r="T297" s="184"/>
      <c r="U297" s="183"/>
    </row>
    <row r="298" spans="1:21" ht="12.75">
      <c r="A298" s="88"/>
      <c r="B298" s="112"/>
      <c r="C298" s="112"/>
      <c r="D298" s="88"/>
      <c r="E298" s="88"/>
      <c r="F298" s="42"/>
      <c r="G298" s="43"/>
      <c r="H298" s="45"/>
      <c r="I298" s="180"/>
      <c r="J298" s="181"/>
      <c r="K298" s="181"/>
      <c r="L298" s="181"/>
      <c r="N298" s="88"/>
      <c r="O298" s="42"/>
      <c r="P298" s="43"/>
      <c r="Q298" s="45"/>
      <c r="R298" s="182"/>
      <c r="S298" s="183"/>
      <c r="T298" s="184"/>
      <c r="U298" s="183"/>
    </row>
    <row r="299" spans="1:21" ht="12.75">
      <c r="A299" s="88"/>
      <c r="B299" s="112"/>
      <c r="C299" s="112"/>
      <c r="D299" s="88"/>
      <c r="E299" s="88"/>
      <c r="F299" s="42"/>
      <c r="G299" s="43"/>
      <c r="H299" s="45"/>
      <c r="I299" s="180"/>
      <c r="J299" s="181"/>
      <c r="K299" s="181"/>
      <c r="L299" s="181"/>
      <c r="N299" s="88"/>
      <c r="O299" s="42"/>
      <c r="P299" s="43"/>
      <c r="Q299" s="45"/>
      <c r="R299" s="182"/>
      <c r="S299" s="183"/>
      <c r="T299" s="184"/>
      <c r="U299" s="183"/>
    </row>
    <row r="300" spans="1:21" ht="12.75">
      <c r="A300" s="88"/>
      <c r="B300" s="112"/>
      <c r="C300" s="112"/>
      <c r="D300" s="88"/>
      <c r="E300" s="88"/>
      <c r="F300" s="42"/>
      <c r="G300" s="43"/>
      <c r="H300" s="45"/>
      <c r="I300" s="180"/>
      <c r="J300" s="181"/>
      <c r="K300" s="181"/>
      <c r="L300" s="181"/>
      <c r="N300" s="88"/>
      <c r="O300" s="42"/>
      <c r="P300" s="43"/>
      <c r="Q300" s="45"/>
      <c r="R300" s="182"/>
      <c r="S300" s="183"/>
      <c r="T300" s="184"/>
      <c r="U300" s="183"/>
    </row>
    <row r="301" spans="1:21" ht="12.75">
      <c r="A301" s="88"/>
      <c r="B301" s="112"/>
      <c r="C301" s="112"/>
      <c r="D301" s="88"/>
      <c r="E301" s="88"/>
      <c r="F301" s="42"/>
      <c r="G301" s="43"/>
      <c r="H301" s="45"/>
      <c r="I301" s="180"/>
      <c r="J301" s="181"/>
      <c r="K301" s="181"/>
      <c r="L301" s="181"/>
      <c r="N301" s="88"/>
      <c r="O301" s="42"/>
      <c r="P301" s="43"/>
      <c r="Q301" s="45"/>
      <c r="R301" s="182"/>
      <c r="S301" s="183"/>
      <c r="T301" s="184"/>
      <c r="U301" s="183"/>
    </row>
    <row r="302" spans="1:21" ht="12.75">
      <c r="A302" s="88"/>
      <c r="B302" s="112"/>
      <c r="C302" s="112"/>
      <c r="D302" s="88"/>
      <c r="E302" s="88"/>
      <c r="F302" s="42"/>
      <c r="G302" s="43"/>
      <c r="H302" s="45"/>
      <c r="I302" s="180"/>
      <c r="J302" s="181"/>
      <c r="K302" s="181"/>
      <c r="L302" s="181"/>
      <c r="N302" s="88"/>
      <c r="O302" s="42"/>
      <c r="P302" s="43"/>
      <c r="Q302" s="45"/>
      <c r="R302" s="182"/>
      <c r="S302" s="183"/>
      <c r="T302" s="184"/>
      <c r="U302" s="183"/>
    </row>
    <row r="303" spans="1:21" ht="12.75">
      <c r="A303" s="88"/>
      <c r="B303" s="112"/>
      <c r="C303" s="112"/>
      <c r="D303" s="88"/>
      <c r="E303" s="88"/>
      <c r="F303" s="42"/>
      <c r="G303" s="43"/>
      <c r="H303" s="45"/>
      <c r="I303" s="180"/>
      <c r="J303" s="181"/>
      <c r="K303" s="181"/>
      <c r="L303" s="181"/>
      <c r="N303" s="88"/>
      <c r="O303" s="42"/>
      <c r="P303" s="43"/>
      <c r="Q303" s="45"/>
      <c r="R303" s="182"/>
      <c r="S303" s="183"/>
      <c r="T303" s="184"/>
      <c r="U303" s="183"/>
    </row>
    <row r="304" spans="1:21" ht="12.75">
      <c r="A304" s="88"/>
      <c r="B304" s="112"/>
      <c r="C304" s="112"/>
      <c r="D304" s="88"/>
      <c r="E304" s="88"/>
      <c r="F304" s="42"/>
      <c r="G304" s="43"/>
      <c r="H304" s="45"/>
      <c r="I304" s="180"/>
      <c r="J304" s="181"/>
      <c r="K304" s="181"/>
      <c r="L304" s="181"/>
      <c r="N304" s="88"/>
      <c r="O304" s="42"/>
      <c r="P304" s="43"/>
      <c r="Q304" s="45"/>
      <c r="R304" s="182"/>
      <c r="S304" s="183"/>
      <c r="T304" s="184"/>
      <c r="U304" s="183"/>
    </row>
    <row r="305" spans="1:21" ht="12.75">
      <c r="A305" s="88"/>
      <c r="B305" s="112"/>
      <c r="C305" s="112"/>
      <c r="D305" s="88"/>
      <c r="E305" s="88"/>
      <c r="F305" s="42"/>
      <c r="G305" s="43"/>
      <c r="H305" s="45"/>
      <c r="I305" s="180"/>
      <c r="J305" s="181"/>
      <c r="K305" s="181"/>
      <c r="L305" s="181"/>
      <c r="N305" s="88"/>
      <c r="O305" s="42"/>
      <c r="P305" s="43"/>
      <c r="Q305" s="45"/>
      <c r="R305" s="182"/>
      <c r="S305" s="183"/>
      <c r="T305" s="184"/>
      <c r="U305" s="183"/>
    </row>
    <row r="306" spans="1:21" ht="12.75">
      <c r="A306" s="88"/>
      <c r="B306" s="112"/>
      <c r="C306" s="112"/>
      <c r="D306" s="88"/>
      <c r="E306" s="88"/>
      <c r="F306" s="42"/>
      <c r="G306" s="43"/>
      <c r="H306" s="45"/>
      <c r="I306" s="180"/>
      <c r="J306" s="181"/>
      <c r="K306" s="181"/>
      <c r="L306" s="181"/>
      <c r="N306" s="88"/>
      <c r="O306" s="42"/>
      <c r="P306" s="43"/>
      <c r="Q306" s="45"/>
      <c r="R306" s="182"/>
      <c r="S306" s="183"/>
      <c r="T306" s="184"/>
      <c r="U306" s="183"/>
    </row>
    <row r="307" spans="1:21" ht="12.75">
      <c r="A307" s="88"/>
      <c r="B307" s="112"/>
      <c r="C307" s="112"/>
      <c r="D307" s="88"/>
      <c r="E307" s="88"/>
      <c r="F307" s="42"/>
      <c r="G307" s="43"/>
      <c r="H307" s="45"/>
      <c r="I307" s="180"/>
      <c r="J307" s="181"/>
      <c r="K307" s="181"/>
      <c r="L307" s="181"/>
      <c r="N307" s="88"/>
      <c r="O307" s="42"/>
      <c r="P307" s="43"/>
      <c r="Q307" s="45"/>
      <c r="R307" s="182"/>
      <c r="S307" s="183"/>
      <c r="T307" s="184"/>
      <c r="U307" s="183"/>
    </row>
    <row r="308" spans="1:21" ht="12.75">
      <c r="A308" s="88"/>
      <c r="B308" s="112"/>
      <c r="C308" s="112"/>
      <c r="D308" s="88"/>
      <c r="E308" s="88"/>
      <c r="F308" s="42"/>
      <c r="G308" s="43"/>
      <c r="H308" s="45"/>
      <c r="I308" s="180"/>
      <c r="J308" s="181"/>
      <c r="K308" s="181"/>
      <c r="L308" s="181"/>
      <c r="N308" s="88"/>
      <c r="O308" s="42"/>
      <c r="P308" s="43"/>
      <c r="Q308" s="45"/>
      <c r="R308" s="182"/>
      <c r="S308" s="183"/>
      <c r="T308" s="184"/>
      <c r="U308" s="183"/>
    </row>
    <row r="309" spans="1:21" ht="12.75">
      <c r="A309" s="88"/>
      <c r="B309" s="112"/>
      <c r="C309" s="112"/>
      <c r="D309" s="88"/>
      <c r="E309" s="88"/>
      <c r="F309" s="42"/>
      <c r="G309" s="43"/>
      <c r="H309" s="45"/>
      <c r="I309" s="180"/>
      <c r="J309" s="181"/>
      <c r="K309" s="181"/>
      <c r="L309" s="181"/>
      <c r="N309" s="88"/>
      <c r="O309" s="42"/>
      <c r="P309" s="43"/>
      <c r="Q309" s="45"/>
      <c r="R309" s="182"/>
      <c r="S309" s="183"/>
      <c r="T309" s="184"/>
      <c r="U309" s="183"/>
    </row>
    <row r="310" spans="1:21" ht="12.75">
      <c r="A310" s="88"/>
      <c r="B310" s="112"/>
      <c r="C310" s="112"/>
      <c r="D310" s="88"/>
      <c r="E310" s="88"/>
      <c r="F310" s="42"/>
      <c r="G310" s="43"/>
      <c r="H310" s="45"/>
      <c r="I310" s="180"/>
      <c r="J310" s="181"/>
      <c r="K310" s="181"/>
      <c r="L310" s="181"/>
      <c r="N310" s="88"/>
      <c r="O310" s="42"/>
      <c r="P310" s="43"/>
      <c r="Q310" s="45"/>
      <c r="R310" s="182"/>
      <c r="S310" s="183"/>
      <c r="T310" s="184"/>
      <c r="U310" s="183"/>
    </row>
    <row r="311" spans="1:21" ht="12.75">
      <c r="A311" s="88"/>
      <c r="B311" s="112"/>
      <c r="C311" s="112"/>
      <c r="D311" s="88"/>
      <c r="E311" s="88"/>
      <c r="F311" s="42"/>
      <c r="G311" s="43"/>
      <c r="H311" s="45"/>
      <c r="I311" s="180"/>
      <c r="J311" s="181"/>
      <c r="K311" s="181"/>
      <c r="L311" s="181"/>
      <c r="N311" s="88"/>
      <c r="O311" s="42"/>
      <c r="P311" s="43"/>
      <c r="Q311" s="45"/>
      <c r="R311" s="182"/>
      <c r="S311" s="183"/>
      <c r="T311" s="184"/>
      <c r="U311" s="183"/>
    </row>
    <row r="312" spans="1:21" ht="12.75">
      <c r="A312" s="88"/>
      <c r="B312" s="112"/>
      <c r="C312" s="112"/>
      <c r="D312" s="88"/>
      <c r="E312" s="88"/>
      <c r="F312" s="42"/>
      <c r="G312" s="43"/>
      <c r="H312" s="45"/>
      <c r="I312" s="180"/>
      <c r="J312" s="181"/>
      <c r="K312" s="181"/>
      <c r="L312" s="181"/>
      <c r="N312" s="88"/>
      <c r="O312" s="42"/>
      <c r="P312" s="43"/>
      <c r="Q312" s="45"/>
      <c r="R312" s="182"/>
      <c r="S312" s="183"/>
      <c r="T312" s="184"/>
      <c r="U312" s="183"/>
    </row>
    <row r="313" spans="1:21" ht="12.75">
      <c r="A313" s="88"/>
      <c r="B313" s="112"/>
      <c r="C313" s="112"/>
      <c r="D313" s="88"/>
      <c r="E313" s="88"/>
      <c r="F313" s="42"/>
      <c r="G313" s="43"/>
      <c r="H313" s="45"/>
      <c r="I313" s="180"/>
      <c r="J313" s="181"/>
      <c r="K313" s="181"/>
      <c r="L313" s="181"/>
      <c r="N313" s="88"/>
      <c r="O313" s="42"/>
      <c r="P313" s="43"/>
      <c r="Q313" s="45"/>
      <c r="R313" s="182"/>
      <c r="S313" s="183"/>
      <c r="T313" s="184"/>
      <c r="U313" s="183"/>
    </row>
    <row r="314" spans="1:21" ht="12.75">
      <c r="A314" s="88"/>
      <c r="B314" s="112"/>
      <c r="C314" s="112"/>
      <c r="D314" s="88"/>
      <c r="E314" s="88"/>
      <c r="F314" s="42"/>
      <c r="G314" s="43"/>
      <c r="H314" s="45"/>
      <c r="I314" s="180"/>
      <c r="J314" s="181"/>
      <c r="K314" s="181"/>
      <c r="L314" s="181"/>
      <c r="N314" s="88"/>
      <c r="O314" s="42"/>
      <c r="P314" s="43"/>
      <c r="Q314" s="45"/>
      <c r="R314" s="182"/>
      <c r="S314" s="183"/>
      <c r="T314" s="184"/>
      <c r="U314" s="183"/>
    </row>
    <row r="315" spans="1:21" ht="12.75">
      <c r="A315" s="88"/>
      <c r="B315" s="112"/>
      <c r="C315" s="112"/>
      <c r="D315" s="88"/>
      <c r="E315" s="88"/>
      <c r="F315" s="42"/>
      <c r="G315" s="43"/>
      <c r="H315" s="45"/>
      <c r="I315" s="180"/>
      <c r="J315" s="181"/>
      <c r="K315" s="181"/>
      <c r="L315" s="181"/>
      <c r="N315" s="88"/>
      <c r="O315" s="42"/>
      <c r="P315" s="43"/>
      <c r="Q315" s="45"/>
      <c r="R315" s="182"/>
      <c r="S315" s="183"/>
      <c r="T315" s="184"/>
      <c r="U315" s="183"/>
    </row>
    <row r="316" spans="1:21" ht="12.75">
      <c r="A316" s="88"/>
      <c r="B316" s="112"/>
      <c r="C316" s="112"/>
      <c r="D316" s="88"/>
      <c r="E316" s="88"/>
      <c r="F316" s="42"/>
      <c r="G316" s="43"/>
      <c r="H316" s="45"/>
      <c r="I316" s="180"/>
      <c r="J316" s="181"/>
      <c r="K316" s="181"/>
      <c r="L316" s="181"/>
      <c r="N316" s="88"/>
      <c r="O316" s="42"/>
      <c r="P316" s="43"/>
      <c r="Q316" s="45"/>
      <c r="R316" s="182"/>
      <c r="S316" s="183"/>
      <c r="T316" s="184"/>
      <c r="U316" s="183"/>
    </row>
    <row r="317" spans="1:21" ht="12.75">
      <c r="A317" s="88"/>
      <c r="B317" s="112"/>
      <c r="C317" s="112"/>
      <c r="D317" s="88"/>
      <c r="E317" s="88"/>
      <c r="F317" s="42"/>
      <c r="G317" s="43"/>
      <c r="H317" s="45"/>
      <c r="I317" s="180"/>
      <c r="J317" s="181"/>
      <c r="K317" s="181"/>
      <c r="L317" s="181"/>
      <c r="N317" s="88"/>
      <c r="O317" s="42"/>
      <c r="P317" s="43"/>
      <c r="Q317" s="45"/>
      <c r="R317" s="182"/>
      <c r="S317" s="183"/>
      <c r="T317" s="184"/>
      <c r="U317" s="183"/>
    </row>
    <row r="318" spans="1:21" ht="12.75">
      <c r="A318" s="88"/>
      <c r="B318" s="112"/>
      <c r="C318" s="112"/>
      <c r="D318" s="88"/>
      <c r="E318" s="88"/>
      <c r="F318" s="42"/>
      <c r="G318" s="43"/>
      <c r="H318" s="45"/>
      <c r="I318" s="180"/>
      <c r="J318" s="181"/>
      <c r="K318" s="181"/>
      <c r="L318" s="181"/>
      <c r="N318" s="88"/>
      <c r="O318" s="42"/>
      <c r="P318" s="43"/>
      <c r="Q318" s="45"/>
      <c r="R318" s="182"/>
      <c r="S318" s="183"/>
      <c r="T318" s="184"/>
      <c r="U318" s="183"/>
    </row>
    <row r="319" spans="1:21" ht="12.75">
      <c r="A319" s="88"/>
      <c r="B319" s="112"/>
      <c r="C319" s="112"/>
      <c r="D319" s="88"/>
      <c r="E319" s="88"/>
      <c r="F319" s="42"/>
      <c r="G319" s="43"/>
      <c r="H319" s="45"/>
      <c r="I319" s="180"/>
      <c r="J319" s="181"/>
      <c r="K319" s="181"/>
      <c r="L319" s="181"/>
      <c r="N319" s="88"/>
      <c r="O319" s="42"/>
      <c r="P319" s="43"/>
      <c r="Q319" s="45"/>
      <c r="R319" s="182"/>
      <c r="S319" s="183"/>
      <c r="T319" s="184"/>
      <c r="U319" s="183"/>
    </row>
    <row r="320" spans="1:21" ht="12.75">
      <c r="A320" s="88"/>
      <c r="B320" s="112"/>
      <c r="C320" s="112"/>
      <c r="D320" s="88"/>
      <c r="E320" s="88"/>
      <c r="F320" s="42"/>
      <c r="G320" s="43"/>
      <c r="H320" s="45"/>
      <c r="I320" s="180"/>
      <c r="J320" s="181"/>
      <c r="K320" s="181"/>
      <c r="L320" s="181"/>
      <c r="N320" s="88"/>
      <c r="O320" s="42"/>
      <c r="P320" s="43"/>
      <c r="Q320" s="45"/>
      <c r="R320" s="182"/>
      <c r="S320" s="183"/>
      <c r="T320" s="184"/>
      <c r="U320" s="183"/>
    </row>
    <row r="321" spans="1:21" ht="12.75">
      <c r="A321" s="88"/>
      <c r="B321" s="112"/>
      <c r="C321" s="112"/>
      <c r="D321" s="88"/>
      <c r="E321" s="88"/>
      <c r="F321" s="42"/>
      <c r="G321" s="43"/>
      <c r="H321" s="45"/>
      <c r="I321" s="180"/>
      <c r="J321" s="181"/>
      <c r="K321" s="181"/>
      <c r="L321" s="181"/>
      <c r="N321" s="88"/>
      <c r="O321" s="42"/>
      <c r="P321" s="43"/>
      <c r="Q321" s="45"/>
      <c r="R321" s="182"/>
      <c r="S321" s="183"/>
      <c r="T321" s="184"/>
      <c r="U321" s="183"/>
    </row>
    <row r="322" spans="1:21" ht="12.75">
      <c r="A322" s="88"/>
      <c r="B322" s="112"/>
      <c r="C322" s="112"/>
      <c r="D322" s="88"/>
      <c r="E322" s="88"/>
      <c r="F322" s="42"/>
      <c r="G322" s="43"/>
      <c r="H322" s="45"/>
      <c r="I322" s="180"/>
      <c r="J322" s="181"/>
      <c r="K322" s="181"/>
      <c r="L322" s="181"/>
      <c r="N322" s="88"/>
      <c r="O322" s="42"/>
      <c r="P322" s="43"/>
      <c r="Q322" s="45"/>
      <c r="R322" s="182"/>
      <c r="S322" s="183"/>
      <c r="T322" s="184"/>
      <c r="U322" s="183"/>
    </row>
    <row r="323" spans="1:21" ht="12.75">
      <c r="A323" s="88"/>
      <c r="B323" s="112"/>
      <c r="C323" s="112"/>
      <c r="D323" s="88"/>
      <c r="E323" s="88"/>
      <c r="F323" s="42"/>
      <c r="G323" s="43"/>
      <c r="H323" s="45"/>
      <c r="I323" s="180"/>
      <c r="J323" s="181"/>
      <c r="K323" s="181"/>
      <c r="L323" s="181"/>
      <c r="N323" s="88"/>
      <c r="O323" s="42"/>
      <c r="P323" s="43"/>
      <c r="Q323" s="45"/>
      <c r="R323" s="182"/>
      <c r="S323" s="183"/>
      <c r="T323" s="184"/>
      <c r="U323" s="183"/>
    </row>
    <row r="324" spans="1:21" ht="12.75">
      <c r="A324" s="88"/>
      <c r="B324" s="112"/>
      <c r="C324" s="112"/>
      <c r="D324" s="88"/>
      <c r="E324" s="88"/>
      <c r="F324" s="42"/>
      <c r="G324" s="43"/>
      <c r="H324" s="45"/>
      <c r="I324" s="180"/>
      <c r="J324" s="181"/>
      <c r="K324" s="181"/>
      <c r="L324" s="181"/>
      <c r="N324" s="88"/>
      <c r="O324" s="42"/>
      <c r="P324" s="43"/>
      <c r="Q324" s="45"/>
      <c r="R324" s="182"/>
      <c r="S324" s="183"/>
      <c r="T324" s="184"/>
      <c r="U324" s="183"/>
    </row>
    <row r="325" spans="1:21" ht="12.75">
      <c r="A325" s="88"/>
      <c r="B325" s="112"/>
      <c r="C325" s="112"/>
      <c r="D325" s="88"/>
      <c r="E325" s="88"/>
      <c r="F325" s="42"/>
      <c r="G325" s="43"/>
      <c r="H325" s="45"/>
      <c r="I325" s="180"/>
      <c r="J325" s="181"/>
      <c r="K325" s="181"/>
      <c r="L325" s="181"/>
      <c r="N325" s="88"/>
      <c r="O325" s="42"/>
      <c r="P325" s="43"/>
      <c r="Q325" s="45"/>
      <c r="R325" s="182"/>
      <c r="S325" s="183"/>
      <c r="T325" s="184"/>
      <c r="U325" s="183"/>
    </row>
    <row r="326" spans="1:21" ht="12.75">
      <c r="A326" s="88"/>
      <c r="B326" s="112"/>
      <c r="C326" s="112"/>
      <c r="D326" s="88"/>
      <c r="E326" s="88"/>
      <c r="F326" s="42"/>
      <c r="G326" s="43"/>
      <c r="H326" s="45"/>
      <c r="I326" s="180"/>
      <c r="J326" s="181"/>
      <c r="K326" s="181"/>
      <c r="L326" s="181"/>
      <c r="N326" s="88"/>
      <c r="O326" s="42"/>
      <c r="P326" s="43"/>
      <c r="Q326" s="45"/>
      <c r="R326" s="182"/>
      <c r="S326" s="183"/>
      <c r="T326" s="184"/>
      <c r="U326" s="183"/>
    </row>
    <row r="327" spans="1:21" ht="12.75">
      <c r="A327" s="88"/>
      <c r="B327" s="112"/>
      <c r="C327" s="112"/>
      <c r="D327" s="88"/>
      <c r="E327" s="88"/>
      <c r="F327" s="42"/>
      <c r="G327" s="43"/>
      <c r="H327" s="45"/>
      <c r="I327" s="180"/>
      <c r="J327" s="181"/>
      <c r="K327" s="181"/>
      <c r="L327" s="181"/>
      <c r="N327" s="88"/>
      <c r="O327" s="42"/>
      <c r="P327" s="43"/>
      <c r="Q327" s="45"/>
      <c r="R327" s="182"/>
      <c r="S327" s="183"/>
      <c r="T327" s="184"/>
      <c r="U327" s="183"/>
    </row>
    <row r="328" spans="1:21" ht="12.75">
      <c r="A328" s="88"/>
      <c r="B328" s="112"/>
      <c r="C328" s="112"/>
      <c r="D328" s="88"/>
      <c r="E328" s="88"/>
      <c r="F328" s="42"/>
      <c r="G328" s="43"/>
      <c r="H328" s="45"/>
      <c r="I328" s="180"/>
      <c r="J328" s="181"/>
      <c r="K328" s="181"/>
      <c r="L328" s="181"/>
      <c r="N328" s="88"/>
      <c r="O328" s="42"/>
      <c r="P328" s="43"/>
      <c r="Q328" s="45"/>
      <c r="R328" s="182"/>
      <c r="S328" s="183"/>
      <c r="T328" s="184"/>
      <c r="U328" s="183"/>
    </row>
    <row r="329" spans="1:21" ht="12.75">
      <c r="A329" s="88"/>
      <c r="B329" s="112"/>
      <c r="C329" s="112"/>
      <c r="D329" s="88"/>
      <c r="E329" s="88"/>
      <c r="F329" s="42"/>
      <c r="G329" s="43"/>
      <c r="H329" s="45"/>
      <c r="I329" s="180"/>
      <c r="J329" s="181"/>
      <c r="K329" s="181"/>
      <c r="L329" s="181"/>
      <c r="N329" s="88"/>
      <c r="O329" s="42"/>
      <c r="P329" s="43"/>
      <c r="Q329" s="45"/>
      <c r="R329" s="182"/>
      <c r="S329" s="183"/>
      <c r="T329" s="184"/>
      <c r="U329" s="183"/>
    </row>
    <row r="330" spans="1:21" ht="12.75">
      <c r="A330" s="88"/>
      <c r="B330" s="112"/>
      <c r="C330" s="112"/>
      <c r="D330" s="88"/>
      <c r="E330" s="88"/>
      <c r="F330" s="42"/>
      <c r="G330" s="43"/>
      <c r="H330" s="45"/>
      <c r="I330" s="180"/>
      <c r="J330" s="181"/>
      <c r="K330" s="181"/>
      <c r="L330" s="181"/>
      <c r="N330" s="88"/>
      <c r="O330" s="42"/>
      <c r="P330" s="43"/>
      <c r="Q330" s="45"/>
      <c r="R330" s="182"/>
      <c r="S330" s="183"/>
      <c r="T330" s="184"/>
      <c r="U330" s="183"/>
    </row>
    <row r="331" spans="1:21" ht="12.75">
      <c r="A331" s="88"/>
      <c r="B331" s="112"/>
      <c r="C331" s="112"/>
      <c r="D331" s="88"/>
      <c r="E331" s="88"/>
      <c r="F331" s="42"/>
      <c r="G331" s="43"/>
      <c r="H331" s="45"/>
      <c r="I331" s="180"/>
      <c r="J331" s="181"/>
      <c r="K331" s="181"/>
      <c r="L331" s="181"/>
      <c r="N331" s="88"/>
      <c r="O331" s="42"/>
      <c r="P331" s="43"/>
      <c r="Q331" s="45"/>
      <c r="R331" s="182"/>
      <c r="S331" s="183"/>
      <c r="T331" s="184"/>
      <c r="U331" s="183"/>
    </row>
    <row r="332" spans="1:21" ht="12.75">
      <c r="A332" s="88"/>
      <c r="B332" s="112"/>
      <c r="C332" s="112"/>
      <c r="D332" s="88"/>
      <c r="E332" s="88"/>
      <c r="F332" s="42"/>
      <c r="G332" s="43"/>
      <c r="H332" s="45"/>
      <c r="I332" s="180"/>
      <c r="J332" s="181"/>
      <c r="K332" s="181"/>
      <c r="L332" s="181"/>
      <c r="N332" s="88"/>
      <c r="O332" s="42"/>
      <c r="P332" s="43"/>
      <c r="Q332" s="45"/>
      <c r="R332" s="182"/>
      <c r="S332" s="183"/>
      <c r="T332" s="184"/>
      <c r="U332" s="183"/>
    </row>
    <row r="333" spans="1:21" ht="12.75">
      <c r="A333" s="88"/>
      <c r="B333" s="112"/>
      <c r="C333" s="112"/>
      <c r="D333" s="88"/>
      <c r="E333" s="88"/>
      <c r="F333" s="42"/>
      <c r="G333" s="43"/>
      <c r="H333" s="45"/>
      <c r="I333" s="180"/>
      <c r="J333" s="181"/>
      <c r="K333" s="181"/>
      <c r="L333" s="181"/>
      <c r="N333" s="88"/>
      <c r="O333" s="42"/>
      <c r="P333" s="43"/>
      <c r="Q333" s="45"/>
      <c r="R333" s="182"/>
      <c r="S333" s="183"/>
      <c r="T333" s="184"/>
      <c r="U333" s="183"/>
    </row>
    <row r="334" spans="1:21" ht="12.75">
      <c r="A334" s="88"/>
      <c r="B334" s="112"/>
      <c r="C334" s="112"/>
      <c r="D334" s="88"/>
      <c r="E334" s="88"/>
      <c r="F334" s="42"/>
      <c r="G334" s="43"/>
      <c r="H334" s="45"/>
      <c r="I334" s="180"/>
      <c r="J334" s="181"/>
      <c r="K334" s="181"/>
      <c r="L334" s="181"/>
      <c r="N334" s="88"/>
      <c r="O334" s="42"/>
      <c r="P334" s="43"/>
      <c r="Q334" s="45"/>
      <c r="R334" s="182"/>
      <c r="S334" s="183"/>
      <c r="T334" s="184"/>
      <c r="U334" s="183"/>
    </row>
    <row r="335" spans="1:21" ht="12.75">
      <c r="A335" s="88"/>
      <c r="B335" s="112"/>
      <c r="C335" s="112"/>
      <c r="D335" s="88"/>
      <c r="E335" s="88"/>
      <c r="F335" s="42"/>
      <c r="G335" s="43"/>
      <c r="H335" s="45"/>
      <c r="I335" s="180"/>
      <c r="J335" s="181"/>
      <c r="K335" s="181"/>
      <c r="L335" s="181"/>
      <c r="N335" s="88"/>
      <c r="O335" s="42"/>
      <c r="P335" s="43"/>
      <c r="Q335" s="45"/>
      <c r="R335" s="182"/>
      <c r="S335" s="183"/>
      <c r="T335" s="184"/>
      <c r="U335" s="183"/>
    </row>
    <row r="336" spans="1:21" ht="12.75">
      <c r="A336" s="88"/>
      <c r="B336" s="112"/>
      <c r="C336" s="112"/>
      <c r="D336" s="88"/>
      <c r="E336" s="88"/>
      <c r="F336" s="42"/>
      <c r="G336" s="43"/>
      <c r="H336" s="45"/>
      <c r="I336" s="180"/>
      <c r="J336" s="181"/>
      <c r="K336" s="181"/>
      <c r="L336" s="181"/>
      <c r="N336" s="88"/>
      <c r="O336" s="42"/>
      <c r="P336" s="43"/>
      <c r="Q336" s="45"/>
      <c r="R336" s="182"/>
      <c r="S336" s="183"/>
      <c r="T336" s="184"/>
      <c r="U336" s="183"/>
    </row>
    <row r="337" spans="1:21" ht="12.75">
      <c r="A337" s="88"/>
      <c r="B337" s="112"/>
      <c r="C337" s="112"/>
      <c r="D337" s="88"/>
      <c r="E337" s="88"/>
      <c r="F337" s="42"/>
      <c r="G337" s="43"/>
      <c r="H337" s="45"/>
      <c r="I337" s="180"/>
      <c r="J337" s="181"/>
      <c r="K337" s="181"/>
      <c r="L337" s="181"/>
      <c r="N337" s="88"/>
      <c r="O337" s="42"/>
      <c r="P337" s="43"/>
      <c r="Q337" s="45"/>
      <c r="R337" s="182"/>
      <c r="S337" s="183"/>
      <c r="T337" s="184"/>
      <c r="U337" s="183"/>
    </row>
    <row r="338" spans="1:21" ht="12.75">
      <c r="A338" s="88"/>
      <c r="B338" s="112"/>
      <c r="C338" s="112"/>
      <c r="D338" s="88"/>
      <c r="E338" s="88"/>
      <c r="F338" s="42"/>
      <c r="G338" s="43"/>
      <c r="H338" s="45"/>
      <c r="I338" s="180"/>
      <c r="J338" s="181"/>
      <c r="K338" s="181"/>
      <c r="L338" s="181"/>
      <c r="N338" s="88"/>
      <c r="O338" s="42"/>
      <c r="P338" s="43"/>
      <c r="Q338" s="45"/>
      <c r="R338" s="182"/>
      <c r="S338" s="183"/>
      <c r="T338" s="184"/>
      <c r="U338" s="183"/>
    </row>
    <row r="339" spans="1:21" ht="12.75">
      <c r="A339" s="88"/>
      <c r="B339" s="112"/>
      <c r="C339" s="112"/>
      <c r="D339" s="88"/>
      <c r="E339" s="88"/>
      <c r="F339" s="42"/>
      <c r="G339" s="43"/>
      <c r="H339" s="45"/>
      <c r="I339" s="180"/>
      <c r="J339" s="181"/>
      <c r="K339" s="181"/>
      <c r="L339" s="181"/>
      <c r="N339" s="88"/>
      <c r="O339" s="42"/>
      <c r="P339" s="43"/>
      <c r="Q339" s="45"/>
      <c r="R339" s="182"/>
      <c r="S339" s="183"/>
      <c r="T339" s="184"/>
      <c r="U339" s="183"/>
    </row>
    <row r="340" spans="1:21" ht="12.75">
      <c r="A340" s="88"/>
      <c r="B340" s="112"/>
      <c r="C340" s="112"/>
      <c r="D340" s="88"/>
      <c r="E340" s="88"/>
      <c r="F340" s="42"/>
      <c r="G340" s="43"/>
      <c r="H340" s="45"/>
      <c r="I340" s="180"/>
      <c r="J340" s="181"/>
      <c r="K340" s="181"/>
      <c r="L340" s="181"/>
      <c r="N340" s="88"/>
      <c r="O340" s="42"/>
      <c r="P340" s="43"/>
      <c r="Q340" s="45"/>
      <c r="R340" s="182"/>
      <c r="S340" s="183"/>
      <c r="T340" s="184"/>
      <c r="U340" s="183"/>
    </row>
    <row r="341" spans="1:21" ht="12.75">
      <c r="A341" s="88"/>
      <c r="B341" s="112"/>
      <c r="C341" s="112"/>
      <c r="D341" s="88"/>
      <c r="E341" s="88"/>
      <c r="F341" s="42"/>
      <c r="G341" s="43"/>
      <c r="H341" s="45"/>
      <c r="I341" s="180"/>
      <c r="J341" s="181"/>
      <c r="K341" s="181"/>
      <c r="L341" s="181"/>
      <c r="N341" s="88"/>
      <c r="O341" s="42"/>
      <c r="P341" s="43"/>
      <c r="Q341" s="45"/>
      <c r="R341" s="182"/>
      <c r="S341" s="183"/>
      <c r="T341" s="184"/>
      <c r="U341" s="183"/>
    </row>
    <row r="342" spans="1:21" ht="12.75">
      <c r="A342" s="88"/>
      <c r="B342" s="112"/>
      <c r="C342" s="112"/>
      <c r="D342" s="88"/>
      <c r="E342" s="88"/>
      <c r="F342" s="42"/>
      <c r="G342" s="43"/>
      <c r="H342" s="45"/>
      <c r="I342" s="180"/>
      <c r="J342" s="181"/>
      <c r="K342" s="181"/>
      <c r="L342" s="181"/>
      <c r="N342" s="88"/>
      <c r="O342" s="42"/>
      <c r="P342" s="43"/>
      <c r="Q342" s="45"/>
      <c r="R342" s="182"/>
      <c r="S342" s="183"/>
      <c r="T342" s="184"/>
      <c r="U342" s="183"/>
    </row>
    <row r="343" spans="1:21" ht="12.75">
      <c r="A343" s="88"/>
      <c r="B343" s="112"/>
      <c r="C343" s="112"/>
      <c r="D343" s="88"/>
      <c r="E343" s="88"/>
      <c r="F343" s="42"/>
      <c r="G343" s="43"/>
      <c r="H343" s="45"/>
      <c r="I343" s="180"/>
      <c r="J343" s="181"/>
      <c r="K343" s="181"/>
      <c r="L343" s="181"/>
      <c r="N343" s="88"/>
      <c r="O343" s="42"/>
      <c r="P343" s="43"/>
      <c r="Q343" s="45"/>
      <c r="R343" s="182"/>
      <c r="S343" s="183"/>
      <c r="T343" s="184"/>
      <c r="U343" s="183"/>
    </row>
    <row r="344" spans="1:21" ht="12.75">
      <c r="A344" s="88"/>
      <c r="B344" s="112"/>
      <c r="C344" s="112"/>
      <c r="D344" s="88"/>
      <c r="E344" s="88"/>
      <c r="F344" s="42"/>
      <c r="G344" s="43"/>
      <c r="H344" s="45"/>
      <c r="I344" s="180"/>
      <c r="J344" s="181"/>
      <c r="K344" s="181"/>
      <c r="L344" s="181"/>
      <c r="N344" s="88"/>
      <c r="O344" s="42"/>
      <c r="P344" s="43"/>
      <c r="Q344" s="45"/>
      <c r="R344" s="182"/>
      <c r="S344" s="183"/>
      <c r="T344" s="184"/>
      <c r="U344" s="183"/>
    </row>
    <row r="345" spans="1:21" ht="12.75">
      <c r="A345" s="88"/>
      <c r="B345" s="112"/>
      <c r="C345" s="112"/>
      <c r="D345" s="88"/>
      <c r="E345" s="88"/>
      <c r="F345" s="42"/>
      <c r="G345" s="43"/>
      <c r="H345" s="45"/>
      <c r="I345" s="180"/>
      <c r="J345" s="181"/>
      <c r="K345" s="181"/>
      <c r="L345" s="181"/>
      <c r="N345" s="88"/>
      <c r="O345" s="42"/>
      <c r="P345" s="43"/>
      <c r="Q345" s="45"/>
      <c r="R345" s="182"/>
      <c r="S345" s="183"/>
      <c r="T345" s="184"/>
      <c r="U345" s="183"/>
    </row>
    <row r="346" spans="1:21" ht="12.75">
      <c r="A346" s="88"/>
      <c r="B346" s="112"/>
      <c r="C346" s="112"/>
      <c r="D346" s="88"/>
      <c r="E346" s="88"/>
      <c r="F346" s="42"/>
      <c r="G346" s="43"/>
      <c r="H346" s="45"/>
      <c r="I346" s="180"/>
      <c r="J346" s="181"/>
      <c r="K346" s="181"/>
      <c r="L346" s="181"/>
      <c r="N346" s="88"/>
      <c r="O346" s="42"/>
      <c r="P346" s="43"/>
      <c r="Q346" s="45"/>
      <c r="R346" s="182"/>
      <c r="S346" s="183"/>
      <c r="T346" s="184"/>
      <c r="U346" s="183"/>
    </row>
    <row r="347" spans="1:21" ht="12.75">
      <c r="A347" s="88"/>
      <c r="B347" s="112"/>
      <c r="C347" s="112"/>
      <c r="D347" s="88"/>
      <c r="E347" s="88"/>
      <c r="F347" s="42"/>
      <c r="G347" s="43"/>
      <c r="H347" s="45"/>
      <c r="I347" s="180"/>
      <c r="J347" s="181"/>
      <c r="K347" s="181"/>
      <c r="L347" s="181"/>
      <c r="N347" s="88"/>
      <c r="O347" s="42"/>
      <c r="P347" s="43"/>
      <c r="Q347" s="45"/>
      <c r="R347" s="182"/>
      <c r="S347" s="183"/>
      <c r="T347" s="184"/>
      <c r="U347" s="183"/>
    </row>
    <row r="348" spans="1:21" ht="12.75">
      <c r="A348" s="88"/>
      <c r="B348" s="112"/>
      <c r="C348" s="112"/>
      <c r="D348" s="88"/>
      <c r="E348" s="88"/>
      <c r="F348" s="42"/>
      <c r="G348" s="43"/>
      <c r="H348" s="45"/>
      <c r="I348" s="180"/>
      <c r="J348" s="181"/>
      <c r="K348" s="181"/>
      <c r="L348" s="181"/>
      <c r="N348" s="88"/>
      <c r="O348" s="42"/>
      <c r="P348" s="43"/>
      <c r="Q348" s="45"/>
      <c r="R348" s="182"/>
      <c r="S348" s="183"/>
      <c r="T348" s="184"/>
      <c r="U348" s="183"/>
    </row>
    <row r="349" spans="1:21" ht="12.75">
      <c r="A349" s="88"/>
      <c r="B349" s="112"/>
      <c r="C349" s="112"/>
      <c r="D349" s="88"/>
      <c r="E349" s="88"/>
      <c r="F349" s="42"/>
      <c r="G349" s="43"/>
      <c r="H349" s="45"/>
      <c r="I349" s="180"/>
      <c r="J349" s="181"/>
      <c r="K349" s="181"/>
      <c r="L349" s="181"/>
      <c r="N349" s="88"/>
      <c r="O349" s="42"/>
      <c r="P349" s="43"/>
      <c r="Q349" s="45"/>
      <c r="R349" s="182"/>
      <c r="S349" s="183"/>
      <c r="T349" s="184"/>
      <c r="U349" s="183"/>
    </row>
    <row r="350" spans="1:21" ht="12.75">
      <c r="A350" s="88"/>
      <c r="B350" s="112"/>
      <c r="C350" s="112"/>
      <c r="D350" s="88"/>
      <c r="E350" s="88"/>
      <c r="F350" s="42"/>
      <c r="G350" s="43"/>
      <c r="H350" s="45"/>
      <c r="I350" s="180"/>
      <c r="J350" s="181"/>
      <c r="K350" s="181"/>
      <c r="L350" s="181"/>
      <c r="N350" s="88"/>
      <c r="O350" s="42"/>
      <c r="P350" s="43"/>
      <c r="Q350" s="45"/>
      <c r="R350" s="182"/>
      <c r="S350" s="183"/>
      <c r="T350" s="184"/>
      <c r="U350" s="183"/>
    </row>
    <row r="351" spans="1:21" ht="12.75">
      <c r="A351" s="88"/>
      <c r="B351" s="112"/>
      <c r="C351" s="112"/>
      <c r="D351" s="88"/>
      <c r="E351" s="88"/>
      <c r="F351" s="42"/>
      <c r="G351" s="43"/>
      <c r="H351" s="45"/>
      <c r="I351" s="180"/>
      <c r="J351" s="181"/>
      <c r="K351" s="181"/>
      <c r="L351" s="181"/>
      <c r="N351" s="88"/>
      <c r="O351" s="42"/>
      <c r="P351" s="43"/>
      <c r="Q351" s="45"/>
      <c r="R351" s="182"/>
      <c r="S351" s="183"/>
      <c r="T351" s="184"/>
      <c r="U351" s="183"/>
    </row>
    <row r="352" spans="1:21" ht="12.75">
      <c r="A352" s="88"/>
      <c r="B352" s="112"/>
      <c r="C352" s="112"/>
      <c r="D352" s="88"/>
      <c r="E352" s="88"/>
      <c r="F352" s="42"/>
      <c r="G352" s="43"/>
      <c r="H352" s="45"/>
      <c r="I352" s="180"/>
      <c r="J352" s="181"/>
      <c r="K352" s="181"/>
      <c r="L352" s="181"/>
      <c r="N352" s="88"/>
      <c r="O352" s="42"/>
      <c r="P352" s="43"/>
      <c r="Q352" s="45"/>
      <c r="R352" s="182"/>
      <c r="S352" s="183"/>
      <c r="T352" s="184"/>
      <c r="U352" s="183"/>
    </row>
    <row r="353" spans="1:21" ht="12.75">
      <c r="A353" s="88"/>
      <c r="B353" s="112"/>
      <c r="C353" s="112"/>
      <c r="D353" s="88"/>
      <c r="E353" s="88"/>
      <c r="F353" s="42"/>
      <c r="G353" s="43"/>
      <c r="H353" s="45"/>
      <c r="I353" s="180"/>
      <c r="J353" s="181"/>
      <c r="K353" s="181"/>
      <c r="L353" s="181"/>
      <c r="N353" s="88"/>
      <c r="O353" s="42"/>
      <c r="P353" s="43"/>
      <c r="Q353" s="45"/>
      <c r="R353" s="182"/>
      <c r="S353" s="183"/>
      <c r="T353" s="184"/>
      <c r="U353" s="183"/>
    </row>
    <row r="354" spans="1:21" ht="12.75">
      <c r="A354" s="88"/>
      <c r="B354" s="112"/>
      <c r="C354" s="112"/>
      <c r="D354" s="88"/>
      <c r="E354" s="88"/>
      <c r="F354" s="42"/>
      <c r="G354" s="43"/>
      <c r="H354" s="45"/>
      <c r="I354" s="180"/>
      <c r="J354" s="181"/>
      <c r="K354" s="181"/>
      <c r="L354" s="181"/>
      <c r="N354" s="88"/>
      <c r="O354" s="42"/>
      <c r="P354" s="43"/>
      <c r="Q354" s="45"/>
      <c r="R354" s="182"/>
      <c r="S354" s="183"/>
      <c r="T354" s="184"/>
      <c r="U354" s="183"/>
    </row>
    <row r="355" spans="1:21" ht="12.75">
      <c r="A355" s="88"/>
      <c r="B355" s="112"/>
      <c r="C355" s="112"/>
      <c r="D355" s="88"/>
      <c r="E355" s="88"/>
      <c r="F355" s="42"/>
      <c r="G355" s="43"/>
      <c r="H355" s="45"/>
      <c r="I355" s="180"/>
      <c r="J355" s="181"/>
      <c r="K355" s="181"/>
      <c r="L355" s="181"/>
      <c r="N355" s="88"/>
      <c r="O355" s="42"/>
      <c r="P355" s="43"/>
      <c r="Q355" s="45"/>
      <c r="R355" s="182"/>
      <c r="S355" s="183"/>
      <c r="T355" s="184"/>
      <c r="U355" s="183"/>
    </row>
    <row r="356" spans="1:21" ht="12.75">
      <c r="A356" s="88"/>
      <c r="B356" s="112"/>
      <c r="C356" s="112"/>
      <c r="D356" s="88"/>
      <c r="E356" s="88"/>
      <c r="F356" s="42"/>
      <c r="G356" s="43"/>
      <c r="H356" s="45"/>
      <c r="I356" s="180"/>
      <c r="J356" s="181"/>
      <c r="K356" s="181"/>
      <c r="L356" s="181"/>
      <c r="N356" s="88"/>
      <c r="O356" s="42"/>
      <c r="P356" s="43"/>
      <c r="Q356" s="45"/>
      <c r="R356" s="182"/>
      <c r="S356" s="183"/>
      <c r="T356" s="184"/>
      <c r="U356" s="183"/>
    </row>
    <row r="357" spans="1:21" ht="12.75">
      <c r="A357" s="88"/>
      <c r="B357" s="112"/>
      <c r="C357" s="112"/>
      <c r="D357" s="88"/>
      <c r="E357" s="88"/>
      <c r="F357" s="42"/>
      <c r="G357" s="43"/>
      <c r="H357" s="45"/>
      <c r="I357" s="180"/>
      <c r="J357" s="181"/>
      <c r="K357" s="181"/>
      <c r="L357" s="181"/>
      <c r="N357" s="88"/>
      <c r="O357" s="42"/>
      <c r="P357" s="43"/>
      <c r="Q357" s="45"/>
      <c r="R357" s="182"/>
      <c r="S357" s="183"/>
      <c r="T357" s="184"/>
      <c r="U357" s="183"/>
    </row>
    <row r="358" spans="1:21" ht="12.75">
      <c r="A358" s="88"/>
      <c r="B358" s="112"/>
      <c r="C358" s="112"/>
      <c r="D358" s="88"/>
      <c r="E358" s="88"/>
      <c r="F358" s="42"/>
      <c r="G358" s="43"/>
      <c r="H358" s="45"/>
      <c r="I358" s="180"/>
      <c r="J358" s="181"/>
      <c r="K358" s="181"/>
      <c r="L358" s="181"/>
      <c r="N358" s="88"/>
      <c r="O358" s="42"/>
      <c r="P358" s="43"/>
      <c r="Q358" s="45"/>
      <c r="R358" s="182"/>
      <c r="S358" s="183"/>
      <c r="T358" s="184"/>
      <c r="U358" s="183"/>
    </row>
    <row r="359" spans="1:21" ht="12.75">
      <c r="A359" s="88"/>
      <c r="B359" s="112"/>
      <c r="C359" s="112"/>
      <c r="D359" s="88"/>
      <c r="E359" s="88"/>
      <c r="F359" s="42"/>
      <c r="G359" s="43"/>
      <c r="H359" s="45"/>
      <c r="I359" s="180"/>
      <c r="J359" s="181"/>
      <c r="K359" s="181"/>
      <c r="L359" s="181"/>
      <c r="N359" s="88"/>
      <c r="O359" s="42"/>
      <c r="P359" s="43"/>
      <c r="Q359" s="45"/>
      <c r="R359" s="182"/>
      <c r="S359" s="183"/>
      <c r="T359" s="184"/>
      <c r="U359" s="183"/>
    </row>
    <row r="360" spans="1:21" ht="12.75">
      <c r="A360" s="88"/>
      <c r="B360" s="112"/>
      <c r="C360" s="112"/>
      <c r="D360" s="88"/>
      <c r="E360" s="88"/>
      <c r="F360" s="42"/>
      <c r="G360" s="43"/>
      <c r="H360" s="45"/>
      <c r="I360" s="180"/>
      <c r="J360" s="181"/>
      <c r="K360" s="181"/>
      <c r="L360" s="181"/>
      <c r="N360" s="88"/>
      <c r="O360" s="42"/>
      <c r="P360" s="43"/>
      <c r="Q360" s="45"/>
      <c r="R360" s="182"/>
      <c r="S360" s="183"/>
      <c r="T360" s="184"/>
      <c r="U360" s="183"/>
    </row>
    <row r="361" spans="1:21" ht="12.75">
      <c r="A361" s="88"/>
      <c r="B361" s="112"/>
      <c r="C361" s="112"/>
      <c r="D361" s="88"/>
      <c r="E361" s="88"/>
      <c r="F361" s="42"/>
      <c r="G361" s="43"/>
      <c r="H361" s="45"/>
      <c r="I361" s="180"/>
      <c r="J361" s="181"/>
      <c r="K361" s="181"/>
      <c r="L361" s="181"/>
      <c r="N361" s="88"/>
      <c r="O361" s="42"/>
      <c r="P361" s="43"/>
      <c r="Q361" s="45"/>
      <c r="R361" s="182"/>
      <c r="S361" s="183"/>
      <c r="T361" s="184"/>
      <c r="U361" s="183"/>
    </row>
    <row r="362" spans="1:21" ht="12.75">
      <c r="A362" s="88"/>
      <c r="B362" s="112"/>
      <c r="C362" s="112"/>
      <c r="D362" s="88"/>
      <c r="E362" s="88"/>
      <c r="F362" s="42"/>
      <c r="G362" s="43"/>
      <c r="H362" s="45"/>
      <c r="I362" s="180"/>
      <c r="J362" s="181"/>
      <c r="K362" s="181"/>
      <c r="L362" s="181"/>
      <c r="N362" s="88"/>
      <c r="O362" s="42"/>
      <c r="P362" s="43"/>
      <c r="Q362" s="45"/>
      <c r="R362" s="182"/>
      <c r="S362" s="183"/>
      <c r="T362" s="184"/>
      <c r="U362" s="183"/>
    </row>
    <row r="363" spans="1:21" ht="12.75">
      <c r="A363" s="88"/>
      <c r="B363" s="112"/>
      <c r="C363" s="112"/>
      <c r="D363" s="88"/>
      <c r="E363" s="88"/>
      <c r="F363" s="42"/>
      <c r="G363" s="43"/>
      <c r="H363" s="45"/>
      <c r="I363" s="180"/>
      <c r="J363" s="181"/>
      <c r="K363" s="181"/>
      <c r="L363" s="181"/>
      <c r="N363" s="88"/>
      <c r="O363" s="42"/>
      <c r="P363" s="43"/>
      <c r="Q363" s="45"/>
      <c r="R363" s="182"/>
      <c r="S363" s="183"/>
      <c r="T363" s="184"/>
      <c r="U363" s="183"/>
    </row>
    <row r="364" spans="1:21" ht="12.75">
      <c r="A364" s="88"/>
      <c r="B364" s="112"/>
      <c r="C364" s="112"/>
      <c r="D364" s="88"/>
      <c r="E364" s="88"/>
      <c r="F364" s="42"/>
      <c r="G364" s="43"/>
      <c r="H364" s="45"/>
      <c r="I364" s="180"/>
      <c r="J364" s="181"/>
      <c r="K364" s="181"/>
      <c r="L364" s="181"/>
      <c r="N364" s="88"/>
      <c r="O364" s="42"/>
      <c r="P364" s="43"/>
      <c r="Q364" s="45"/>
      <c r="R364" s="182"/>
      <c r="S364" s="183"/>
      <c r="T364" s="184"/>
      <c r="U364" s="183"/>
    </row>
    <row r="365" spans="1:21" ht="12.75">
      <c r="A365" s="88"/>
      <c r="B365" s="112"/>
      <c r="C365" s="112"/>
      <c r="D365" s="88"/>
      <c r="E365" s="88"/>
      <c r="F365" s="42"/>
      <c r="G365" s="43"/>
      <c r="H365" s="45"/>
      <c r="I365" s="180"/>
      <c r="J365" s="181"/>
      <c r="K365" s="181"/>
      <c r="L365" s="181"/>
      <c r="N365" s="88"/>
      <c r="O365" s="42"/>
      <c r="P365" s="43"/>
      <c r="Q365" s="45"/>
      <c r="R365" s="182"/>
      <c r="S365" s="183"/>
      <c r="T365" s="184"/>
      <c r="U365" s="183"/>
    </row>
    <row r="366" spans="1:21" ht="12.75">
      <c r="A366" s="88"/>
      <c r="B366" s="112"/>
      <c r="C366" s="112"/>
      <c r="D366" s="88"/>
      <c r="E366" s="88"/>
      <c r="F366" s="42"/>
      <c r="G366" s="43"/>
      <c r="H366" s="45"/>
      <c r="I366" s="180"/>
      <c r="J366" s="181"/>
      <c r="K366" s="181"/>
      <c r="L366" s="181"/>
      <c r="N366" s="88"/>
      <c r="O366" s="42"/>
      <c r="P366" s="43"/>
      <c r="Q366" s="45"/>
      <c r="R366" s="182"/>
      <c r="S366" s="183"/>
      <c r="T366" s="184"/>
      <c r="U366" s="183"/>
    </row>
    <row r="367" spans="1:21" ht="12.75">
      <c r="A367" s="88"/>
      <c r="B367" s="112"/>
      <c r="C367" s="112"/>
      <c r="D367" s="88"/>
      <c r="E367" s="88"/>
      <c r="F367" s="42"/>
      <c r="G367" s="43"/>
      <c r="H367" s="45"/>
      <c r="I367" s="180"/>
      <c r="J367" s="181"/>
      <c r="K367" s="181"/>
      <c r="L367" s="181"/>
      <c r="N367" s="88"/>
      <c r="O367" s="42"/>
      <c r="P367" s="43"/>
      <c r="Q367" s="45"/>
      <c r="R367" s="182"/>
      <c r="S367" s="183"/>
      <c r="T367" s="184"/>
      <c r="U367" s="183"/>
    </row>
    <row r="368" spans="1:21" ht="12.75">
      <c r="A368" s="88"/>
      <c r="B368" s="112"/>
      <c r="C368" s="112"/>
      <c r="D368" s="88"/>
      <c r="E368" s="88"/>
      <c r="F368" s="42"/>
      <c r="G368" s="43"/>
      <c r="H368" s="45"/>
      <c r="I368" s="180"/>
      <c r="J368" s="181"/>
      <c r="K368" s="181"/>
      <c r="L368" s="181"/>
      <c r="N368" s="88"/>
      <c r="O368" s="42"/>
      <c r="P368" s="43"/>
      <c r="Q368" s="45"/>
      <c r="R368" s="182"/>
      <c r="S368" s="183"/>
      <c r="T368" s="184"/>
      <c r="U368" s="183"/>
    </row>
    <row r="369" spans="1:21" ht="12.75">
      <c r="A369" s="88"/>
      <c r="B369" s="112"/>
      <c r="C369" s="112"/>
      <c r="D369" s="88"/>
      <c r="E369" s="88"/>
      <c r="F369" s="42"/>
      <c r="G369" s="43"/>
      <c r="H369" s="45"/>
      <c r="I369" s="180"/>
      <c r="J369" s="181"/>
      <c r="K369" s="181"/>
      <c r="L369" s="181"/>
      <c r="N369" s="88"/>
      <c r="O369" s="42"/>
      <c r="P369" s="43"/>
      <c r="Q369" s="45"/>
      <c r="R369" s="182"/>
      <c r="S369" s="183"/>
      <c r="T369" s="184"/>
      <c r="U369" s="183"/>
    </row>
    <row r="370" spans="1:21" ht="12.75">
      <c r="A370" s="88"/>
      <c r="B370" s="112"/>
      <c r="C370" s="112"/>
      <c r="D370" s="88"/>
      <c r="E370" s="88"/>
      <c r="F370" s="42"/>
      <c r="G370" s="43"/>
      <c r="H370" s="45"/>
      <c r="I370" s="180"/>
      <c r="J370" s="181"/>
      <c r="K370" s="181"/>
      <c r="L370" s="181"/>
      <c r="N370" s="88"/>
      <c r="O370" s="42"/>
      <c r="P370" s="43"/>
      <c r="Q370" s="45"/>
      <c r="R370" s="182"/>
      <c r="S370" s="183"/>
      <c r="T370" s="184"/>
      <c r="U370" s="183"/>
    </row>
    <row r="371" spans="1:21" ht="12.75">
      <c r="A371" s="88"/>
      <c r="B371" s="112"/>
      <c r="C371" s="112"/>
      <c r="D371" s="88"/>
      <c r="E371" s="88"/>
      <c r="F371" s="42"/>
      <c r="G371" s="43"/>
      <c r="H371" s="45"/>
      <c r="I371" s="180"/>
      <c r="J371" s="181"/>
      <c r="K371" s="181"/>
      <c r="L371" s="181"/>
      <c r="N371" s="88"/>
      <c r="O371" s="42"/>
      <c r="P371" s="43"/>
      <c r="Q371" s="45"/>
      <c r="R371" s="182"/>
      <c r="S371" s="183"/>
      <c r="T371" s="184"/>
      <c r="U371" s="183"/>
    </row>
    <row r="372" spans="1:21" ht="12.75">
      <c r="A372" s="88"/>
      <c r="B372" s="112"/>
      <c r="C372" s="112"/>
      <c r="D372" s="88"/>
      <c r="E372" s="88"/>
      <c r="F372" s="42"/>
      <c r="G372" s="43"/>
      <c r="H372" s="45"/>
      <c r="I372" s="180"/>
      <c r="J372" s="181"/>
      <c r="K372" s="181"/>
      <c r="L372" s="181"/>
      <c r="N372" s="88"/>
      <c r="O372" s="42"/>
      <c r="P372" s="43"/>
      <c r="Q372" s="45"/>
      <c r="R372" s="182"/>
      <c r="S372" s="183"/>
      <c r="T372" s="184"/>
      <c r="U372" s="183"/>
    </row>
    <row r="373" spans="1:21" ht="12.75">
      <c r="A373" s="88"/>
      <c r="B373" s="112"/>
      <c r="C373" s="112"/>
      <c r="D373" s="88"/>
      <c r="E373" s="88"/>
      <c r="F373" s="42"/>
      <c r="G373" s="43"/>
      <c r="H373" s="45"/>
      <c r="I373" s="180"/>
      <c r="J373" s="181"/>
      <c r="K373" s="181"/>
      <c r="L373" s="181"/>
      <c r="N373" s="88"/>
      <c r="O373" s="42"/>
      <c r="P373" s="43"/>
      <c r="Q373" s="45"/>
      <c r="R373" s="182"/>
      <c r="S373" s="183"/>
      <c r="T373" s="184"/>
      <c r="U373" s="183"/>
    </row>
    <row r="374" spans="1:21" ht="12.75">
      <c r="A374" s="88"/>
      <c r="B374" s="112"/>
      <c r="C374" s="112"/>
      <c r="D374" s="88"/>
      <c r="E374" s="88"/>
      <c r="F374" s="42"/>
      <c r="G374" s="43"/>
      <c r="H374" s="45"/>
      <c r="I374" s="180"/>
      <c r="J374" s="181"/>
      <c r="K374" s="181"/>
      <c r="L374" s="181"/>
      <c r="N374" s="88"/>
      <c r="O374" s="42"/>
      <c r="P374" s="43"/>
      <c r="Q374" s="45"/>
      <c r="R374" s="182"/>
      <c r="S374" s="183"/>
      <c r="T374" s="184"/>
      <c r="U374" s="183"/>
    </row>
    <row r="375" spans="1:21" ht="12.75">
      <c r="A375" s="88"/>
      <c r="B375" s="112"/>
      <c r="C375" s="112"/>
      <c r="D375" s="88"/>
      <c r="E375" s="88"/>
      <c r="F375" s="42"/>
      <c r="G375" s="43"/>
      <c r="H375" s="45"/>
      <c r="I375" s="180"/>
      <c r="J375" s="181"/>
      <c r="K375" s="181"/>
      <c r="L375" s="181"/>
      <c r="N375" s="88"/>
      <c r="O375" s="42"/>
      <c r="P375" s="43"/>
      <c r="Q375" s="45"/>
      <c r="R375" s="182"/>
      <c r="S375" s="183"/>
      <c r="T375" s="184"/>
      <c r="U375" s="183"/>
    </row>
    <row r="376" spans="1:21" ht="12.75">
      <c r="A376" s="88"/>
      <c r="B376" s="112"/>
      <c r="C376" s="112"/>
      <c r="D376" s="88"/>
      <c r="E376" s="88"/>
      <c r="F376" s="42"/>
      <c r="G376" s="43"/>
      <c r="H376" s="45"/>
      <c r="I376" s="180"/>
      <c r="J376" s="181"/>
      <c r="K376" s="181"/>
      <c r="L376" s="181"/>
      <c r="N376" s="88"/>
      <c r="O376" s="42"/>
      <c r="P376" s="43"/>
      <c r="Q376" s="45"/>
      <c r="R376" s="182"/>
      <c r="S376" s="183"/>
      <c r="T376" s="184"/>
      <c r="U376" s="183"/>
    </row>
    <row r="377" spans="1:21" ht="12.75">
      <c r="A377" s="88"/>
      <c r="B377" s="112"/>
      <c r="C377" s="112"/>
      <c r="D377" s="88"/>
      <c r="E377" s="88"/>
      <c r="F377" s="42"/>
      <c r="G377" s="43"/>
      <c r="H377" s="45"/>
      <c r="I377" s="180"/>
      <c r="J377" s="181"/>
      <c r="K377" s="181"/>
      <c r="L377" s="181"/>
      <c r="N377" s="88"/>
      <c r="O377" s="42"/>
      <c r="P377" s="43"/>
      <c r="Q377" s="45"/>
      <c r="R377" s="182"/>
      <c r="S377" s="183"/>
      <c r="T377" s="184"/>
      <c r="U377" s="183"/>
    </row>
    <row r="378" spans="1:21" ht="12.75">
      <c r="A378" s="88"/>
      <c r="B378" s="112"/>
      <c r="C378" s="112"/>
      <c r="D378" s="88"/>
      <c r="E378" s="88"/>
      <c r="F378" s="42"/>
      <c r="G378" s="43"/>
      <c r="H378" s="45"/>
      <c r="I378" s="180"/>
      <c r="J378" s="181"/>
      <c r="K378" s="181"/>
      <c r="L378" s="181"/>
      <c r="N378" s="88"/>
      <c r="O378" s="42"/>
      <c r="P378" s="43"/>
      <c r="Q378" s="45"/>
      <c r="R378" s="182"/>
      <c r="S378" s="183"/>
      <c r="T378" s="184"/>
      <c r="U378" s="183"/>
    </row>
    <row r="379" spans="1:21" ht="12.75">
      <c r="A379" s="88"/>
      <c r="B379" s="112"/>
      <c r="C379" s="112"/>
      <c r="D379" s="88"/>
      <c r="E379" s="88"/>
      <c r="F379" s="42"/>
      <c r="G379" s="43"/>
      <c r="H379" s="45"/>
      <c r="I379" s="180"/>
      <c r="J379" s="181"/>
      <c r="K379" s="181"/>
      <c r="L379" s="181"/>
      <c r="N379" s="88"/>
      <c r="O379" s="42"/>
      <c r="P379" s="43"/>
      <c r="Q379" s="45"/>
      <c r="R379" s="182"/>
      <c r="S379" s="183"/>
      <c r="T379" s="184"/>
      <c r="U379" s="183"/>
    </row>
    <row r="380" spans="1:21" ht="12.75">
      <c r="A380" s="88"/>
      <c r="B380" s="112"/>
      <c r="C380" s="112"/>
      <c r="D380" s="88"/>
      <c r="E380" s="88"/>
      <c r="F380" s="42"/>
      <c r="G380" s="43"/>
      <c r="H380" s="45"/>
      <c r="I380" s="180"/>
      <c r="J380" s="181"/>
      <c r="K380" s="181"/>
      <c r="L380" s="181"/>
      <c r="N380" s="88"/>
      <c r="O380" s="42"/>
      <c r="P380" s="43"/>
      <c r="Q380" s="45"/>
      <c r="R380" s="182"/>
      <c r="S380" s="183"/>
      <c r="T380" s="184"/>
      <c r="U380" s="183"/>
    </row>
    <row r="381" spans="1:21" ht="12.75">
      <c r="A381" s="88"/>
      <c r="B381" s="112"/>
      <c r="C381" s="112"/>
      <c r="D381" s="88"/>
      <c r="E381" s="88"/>
      <c r="F381" s="42"/>
      <c r="G381" s="43"/>
      <c r="H381" s="45"/>
      <c r="I381" s="180"/>
      <c r="J381" s="181"/>
      <c r="K381" s="181"/>
      <c r="L381" s="181"/>
      <c r="N381" s="88"/>
      <c r="O381" s="42"/>
      <c r="P381" s="43"/>
      <c r="Q381" s="45"/>
      <c r="R381" s="182"/>
      <c r="S381" s="183"/>
      <c r="T381" s="184"/>
      <c r="U381" s="183"/>
    </row>
    <row r="382" spans="1:21" ht="12.75">
      <c r="A382" s="88"/>
      <c r="B382" s="112"/>
      <c r="C382" s="112"/>
      <c r="D382" s="88"/>
      <c r="E382" s="88"/>
      <c r="F382" s="42"/>
      <c r="G382" s="43"/>
      <c r="H382" s="45"/>
      <c r="I382" s="180"/>
      <c r="J382" s="181"/>
      <c r="K382" s="181"/>
      <c r="L382" s="181"/>
      <c r="N382" s="88"/>
      <c r="O382" s="42"/>
      <c r="P382" s="43"/>
      <c r="Q382" s="45"/>
      <c r="R382" s="182"/>
      <c r="S382" s="183"/>
      <c r="T382" s="184"/>
      <c r="U382" s="183"/>
    </row>
    <row r="383" spans="1:21" ht="12.75">
      <c r="A383" s="88"/>
      <c r="B383" s="112"/>
      <c r="C383" s="112"/>
      <c r="D383" s="88"/>
      <c r="E383" s="88"/>
      <c r="F383" s="42"/>
      <c r="G383" s="43"/>
      <c r="H383" s="45"/>
      <c r="I383" s="180"/>
      <c r="J383" s="181"/>
      <c r="K383" s="181"/>
      <c r="L383" s="181"/>
      <c r="N383" s="88"/>
      <c r="O383" s="42"/>
      <c r="P383" s="43"/>
      <c r="Q383" s="45"/>
      <c r="R383" s="182"/>
      <c r="S383" s="183"/>
      <c r="T383" s="184"/>
      <c r="U383" s="183"/>
    </row>
    <row r="384" spans="1:21" ht="12.75">
      <c r="A384" s="88"/>
      <c r="B384" s="112"/>
      <c r="C384" s="112"/>
      <c r="D384" s="88"/>
      <c r="E384" s="88"/>
      <c r="F384" s="42"/>
      <c r="G384" s="43"/>
      <c r="H384" s="45"/>
      <c r="I384" s="180"/>
      <c r="J384" s="181"/>
      <c r="K384" s="181"/>
      <c r="L384" s="181"/>
      <c r="N384" s="88"/>
      <c r="O384" s="42"/>
      <c r="P384" s="43"/>
      <c r="Q384" s="45"/>
      <c r="R384" s="182"/>
      <c r="S384" s="183"/>
      <c r="T384" s="184"/>
      <c r="U384" s="183"/>
    </row>
    <row r="385" spans="1:21" ht="12.75">
      <c r="A385" s="88"/>
      <c r="B385" s="112"/>
      <c r="C385" s="112"/>
      <c r="D385" s="88"/>
      <c r="E385" s="88"/>
      <c r="F385" s="42"/>
      <c r="G385" s="43"/>
      <c r="H385" s="45"/>
      <c r="I385" s="180"/>
      <c r="J385" s="181"/>
      <c r="K385" s="181"/>
      <c r="L385" s="181"/>
      <c r="N385" s="88"/>
      <c r="O385" s="42"/>
      <c r="P385" s="43"/>
      <c r="Q385" s="45"/>
      <c r="R385" s="182"/>
      <c r="S385" s="183"/>
      <c r="T385" s="184"/>
      <c r="U385" s="183"/>
    </row>
    <row r="386" spans="1:21" ht="12.75">
      <c r="A386" s="88"/>
      <c r="B386" s="112"/>
      <c r="C386" s="112"/>
      <c r="D386" s="88"/>
      <c r="E386" s="88"/>
      <c r="F386" s="42"/>
      <c r="G386" s="43"/>
      <c r="H386" s="45"/>
      <c r="I386" s="180"/>
      <c r="J386" s="181"/>
      <c r="K386" s="181"/>
      <c r="L386" s="181"/>
      <c r="N386" s="88"/>
      <c r="O386" s="42"/>
      <c r="P386" s="43"/>
      <c r="Q386" s="45"/>
      <c r="R386" s="182"/>
      <c r="S386" s="183"/>
      <c r="T386" s="184"/>
      <c r="U386" s="183"/>
    </row>
    <row r="387" spans="1:21" ht="12.75">
      <c r="A387" s="88"/>
      <c r="B387" s="112"/>
      <c r="C387" s="112"/>
      <c r="D387" s="88"/>
      <c r="E387" s="88"/>
      <c r="F387" s="42"/>
      <c r="G387" s="43"/>
      <c r="H387" s="45"/>
      <c r="I387" s="180"/>
      <c r="J387" s="181"/>
      <c r="K387" s="181"/>
      <c r="L387" s="181"/>
      <c r="N387" s="88"/>
      <c r="O387" s="42"/>
      <c r="P387" s="43"/>
      <c r="Q387" s="45"/>
      <c r="R387" s="182"/>
      <c r="S387" s="183"/>
      <c r="T387" s="184"/>
      <c r="U387" s="183"/>
    </row>
    <row r="388" spans="1:21" ht="12.75">
      <c r="A388" s="88"/>
      <c r="B388" s="112"/>
      <c r="C388" s="112"/>
      <c r="D388" s="88"/>
      <c r="E388" s="88"/>
      <c r="F388" s="42"/>
      <c r="G388" s="43"/>
      <c r="H388" s="45"/>
      <c r="I388" s="180"/>
      <c r="J388" s="181"/>
      <c r="K388" s="181"/>
      <c r="L388" s="181"/>
      <c r="N388" s="88"/>
      <c r="O388" s="42"/>
      <c r="P388" s="43"/>
      <c r="Q388" s="45"/>
      <c r="R388" s="182"/>
      <c r="S388" s="183"/>
      <c r="T388" s="184"/>
      <c r="U388" s="183"/>
    </row>
    <row r="389" spans="1:21" ht="12.75">
      <c r="A389" s="88"/>
      <c r="B389" s="112"/>
      <c r="C389" s="112"/>
      <c r="D389" s="88"/>
      <c r="E389" s="88"/>
      <c r="F389" s="42"/>
      <c r="G389" s="43"/>
      <c r="H389" s="45"/>
      <c r="I389" s="180"/>
      <c r="J389" s="181"/>
      <c r="K389" s="181"/>
      <c r="L389" s="181"/>
      <c r="N389" s="88"/>
      <c r="O389" s="42"/>
      <c r="P389" s="43"/>
      <c r="Q389" s="45"/>
      <c r="R389" s="182"/>
      <c r="S389" s="183"/>
      <c r="T389" s="184"/>
      <c r="U389" s="183"/>
    </row>
    <row r="390" spans="1:21" ht="12.75">
      <c r="A390" s="88"/>
      <c r="B390" s="112"/>
      <c r="C390" s="112"/>
      <c r="D390" s="88"/>
      <c r="E390" s="88"/>
      <c r="F390" s="42"/>
      <c r="G390" s="43"/>
      <c r="H390" s="45"/>
      <c r="I390" s="180"/>
      <c r="J390" s="181"/>
      <c r="K390" s="181"/>
      <c r="L390" s="181"/>
      <c r="N390" s="88"/>
      <c r="O390" s="42"/>
      <c r="P390" s="43"/>
      <c r="Q390" s="45"/>
      <c r="R390" s="182"/>
      <c r="S390" s="183"/>
      <c r="T390" s="184"/>
      <c r="U390" s="183"/>
    </row>
    <row r="391" spans="1:21" ht="12.75">
      <c r="A391" s="88"/>
      <c r="B391" s="112"/>
      <c r="C391" s="112"/>
      <c r="D391" s="88"/>
      <c r="E391" s="88"/>
      <c r="F391" s="42"/>
      <c r="G391" s="43"/>
      <c r="H391" s="45"/>
      <c r="I391" s="180"/>
      <c r="J391" s="181"/>
      <c r="K391" s="181"/>
      <c r="L391" s="181"/>
      <c r="N391" s="88"/>
      <c r="O391" s="42"/>
      <c r="P391" s="43"/>
      <c r="Q391" s="45"/>
      <c r="R391" s="182"/>
      <c r="S391" s="183"/>
      <c r="T391" s="184"/>
      <c r="U391" s="183"/>
    </row>
    <row r="392" spans="1:21" ht="12.75">
      <c r="A392" s="88"/>
      <c r="B392" s="112"/>
      <c r="C392" s="112"/>
      <c r="D392" s="88"/>
      <c r="E392" s="88"/>
      <c r="F392" s="42"/>
      <c r="G392" s="43"/>
      <c r="H392" s="45"/>
      <c r="I392" s="180"/>
      <c r="J392" s="181"/>
      <c r="K392" s="181"/>
      <c r="L392" s="181"/>
      <c r="N392" s="88"/>
      <c r="O392" s="42"/>
      <c r="P392" s="43"/>
      <c r="Q392" s="45"/>
      <c r="R392" s="182"/>
      <c r="S392" s="183"/>
      <c r="T392" s="184"/>
      <c r="U392" s="183"/>
    </row>
    <row r="393" spans="1:21" ht="12.75">
      <c r="A393" s="88"/>
      <c r="B393" s="112"/>
      <c r="C393" s="112"/>
      <c r="D393" s="88"/>
      <c r="E393" s="88"/>
      <c r="F393" s="42"/>
      <c r="G393" s="43"/>
      <c r="H393" s="45"/>
      <c r="I393" s="180"/>
      <c r="J393" s="181"/>
      <c r="K393" s="181"/>
      <c r="L393" s="181"/>
      <c r="N393" s="88"/>
      <c r="O393" s="42"/>
      <c r="P393" s="43"/>
      <c r="Q393" s="45"/>
      <c r="R393" s="182"/>
      <c r="S393" s="183"/>
      <c r="T393" s="184"/>
      <c r="U393" s="183"/>
    </row>
    <row r="394" spans="1:21" ht="12.75">
      <c r="A394" s="88"/>
      <c r="B394" s="112"/>
      <c r="C394" s="112"/>
      <c r="D394" s="88"/>
      <c r="E394" s="88"/>
      <c r="F394" s="42"/>
      <c r="G394" s="43"/>
      <c r="H394" s="45"/>
      <c r="I394" s="180"/>
      <c r="J394" s="181"/>
      <c r="K394" s="181"/>
      <c r="L394" s="181"/>
      <c r="N394" s="88"/>
      <c r="O394" s="42"/>
      <c r="P394" s="43"/>
      <c r="Q394" s="45"/>
      <c r="R394" s="182"/>
      <c r="S394" s="183"/>
      <c r="T394" s="184"/>
      <c r="U394" s="183"/>
    </row>
    <row r="395" spans="1:21" ht="12.75">
      <c r="A395" s="88"/>
      <c r="B395" s="112"/>
      <c r="C395" s="112"/>
      <c r="D395" s="88"/>
      <c r="E395" s="88"/>
      <c r="F395" s="42"/>
      <c r="G395" s="43"/>
      <c r="H395" s="45"/>
      <c r="I395" s="180"/>
      <c r="J395" s="181"/>
      <c r="K395" s="181"/>
      <c r="L395" s="181"/>
      <c r="N395" s="88"/>
      <c r="O395" s="42"/>
      <c r="P395" s="43"/>
      <c r="Q395" s="45"/>
      <c r="R395" s="182"/>
      <c r="S395" s="183"/>
      <c r="T395" s="184"/>
      <c r="U395" s="183"/>
    </row>
    <row r="396" spans="1:21" ht="12.75">
      <c r="A396" s="88"/>
      <c r="B396" s="112"/>
      <c r="C396" s="112"/>
      <c r="D396" s="88"/>
      <c r="E396" s="88"/>
      <c r="F396" s="42"/>
      <c r="G396" s="43"/>
      <c r="H396" s="45"/>
      <c r="I396" s="180"/>
      <c r="J396" s="181"/>
      <c r="K396" s="181"/>
      <c r="L396" s="181"/>
      <c r="N396" s="88"/>
      <c r="O396" s="42"/>
      <c r="P396" s="43"/>
      <c r="Q396" s="45"/>
      <c r="R396" s="182"/>
      <c r="S396" s="183"/>
      <c r="T396" s="184"/>
      <c r="U396" s="183"/>
    </row>
    <row r="397" spans="1:21" ht="12.75">
      <c r="A397" s="88"/>
      <c r="B397" s="112"/>
      <c r="C397" s="112"/>
      <c r="D397" s="88"/>
      <c r="E397" s="88"/>
      <c r="F397" s="42"/>
      <c r="G397" s="43"/>
      <c r="H397" s="45"/>
      <c r="I397" s="180"/>
      <c r="J397" s="181"/>
      <c r="K397" s="181"/>
      <c r="L397" s="181"/>
      <c r="N397" s="88"/>
      <c r="O397" s="42"/>
      <c r="P397" s="43"/>
      <c r="Q397" s="45"/>
      <c r="R397" s="182"/>
      <c r="S397" s="183"/>
      <c r="T397" s="184"/>
      <c r="U397" s="183"/>
    </row>
    <row r="398" spans="1:21" ht="12.75">
      <c r="A398" s="88"/>
      <c r="B398" s="112"/>
      <c r="C398" s="112"/>
      <c r="D398" s="88"/>
      <c r="E398" s="88"/>
      <c r="F398" s="42"/>
      <c r="G398" s="43"/>
      <c r="H398" s="45"/>
      <c r="I398" s="180"/>
      <c r="J398" s="181"/>
      <c r="K398" s="181"/>
      <c r="L398" s="181"/>
      <c r="N398" s="88"/>
      <c r="O398" s="42"/>
      <c r="P398" s="43"/>
      <c r="Q398" s="45"/>
      <c r="R398" s="182"/>
      <c r="S398" s="183"/>
      <c r="T398" s="184"/>
      <c r="U398" s="183"/>
    </row>
    <row r="399" spans="1:21" ht="12.75">
      <c r="A399" s="88"/>
      <c r="B399" s="112"/>
      <c r="C399" s="112"/>
      <c r="D399" s="88"/>
      <c r="E399" s="88"/>
      <c r="F399" s="42"/>
      <c r="G399" s="43"/>
      <c r="H399" s="45"/>
      <c r="I399" s="180"/>
      <c r="J399" s="181"/>
      <c r="K399" s="181"/>
      <c r="L399" s="181"/>
      <c r="N399" s="88"/>
      <c r="O399" s="42"/>
      <c r="P399" s="43"/>
      <c r="Q399" s="45"/>
      <c r="R399" s="182"/>
      <c r="S399" s="183"/>
      <c r="T399" s="184"/>
      <c r="U399" s="183"/>
    </row>
    <row r="400" spans="1:21" ht="12.75">
      <c r="A400" s="88"/>
      <c r="B400" s="112"/>
      <c r="C400" s="112"/>
      <c r="D400" s="88"/>
      <c r="E400" s="88"/>
      <c r="F400" s="42"/>
      <c r="G400" s="43"/>
      <c r="H400" s="45"/>
      <c r="I400" s="180"/>
      <c r="J400" s="181"/>
      <c r="K400" s="181"/>
      <c r="L400" s="181"/>
      <c r="N400" s="88"/>
      <c r="O400" s="42"/>
      <c r="P400" s="43"/>
      <c r="Q400" s="45"/>
      <c r="R400" s="182"/>
      <c r="S400" s="183"/>
      <c r="T400" s="184"/>
      <c r="U400" s="183"/>
    </row>
    <row r="401" spans="1:21" ht="12.75">
      <c r="A401" s="88"/>
      <c r="B401" s="112"/>
      <c r="C401" s="112"/>
      <c r="D401" s="88"/>
      <c r="E401" s="88"/>
      <c r="F401" s="42"/>
      <c r="G401" s="43"/>
      <c r="H401" s="45"/>
      <c r="I401" s="180"/>
      <c r="J401" s="181"/>
      <c r="K401" s="181"/>
      <c r="L401" s="181"/>
      <c r="N401" s="88"/>
      <c r="O401" s="42"/>
      <c r="P401" s="43"/>
      <c r="Q401" s="45"/>
      <c r="R401" s="182"/>
      <c r="S401" s="183"/>
      <c r="T401" s="184"/>
      <c r="U401" s="183"/>
    </row>
    <row r="402" spans="1:21" ht="12.75">
      <c r="A402" s="88"/>
      <c r="B402" s="112"/>
      <c r="C402" s="112"/>
      <c r="D402" s="88"/>
      <c r="E402" s="88"/>
      <c r="F402" s="42"/>
      <c r="G402" s="43"/>
      <c r="H402" s="45"/>
      <c r="I402" s="180"/>
      <c r="J402" s="181"/>
      <c r="K402" s="181"/>
      <c r="L402" s="181"/>
      <c r="N402" s="88"/>
      <c r="O402" s="42"/>
      <c r="P402" s="43"/>
      <c r="Q402" s="45"/>
      <c r="R402" s="182"/>
      <c r="S402" s="183"/>
      <c r="T402" s="184"/>
      <c r="U402" s="183"/>
    </row>
    <row r="403" spans="1:21" ht="12.75">
      <c r="A403" s="88"/>
      <c r="B403" s="112"/>
      <c r="C403" s="112"/>
      <c r="D403" s="88"/>
      <c r="E403" s="88"/>
      <c r="F403" s="42"/>
      <c r="G403" s="43"/>
      <c r="H403" s="45"/>
      <c r="I403" s="180"/>
      <c r="J403" s="181"/>
      <c r="K403" s="181"/>
      <c r="L403" s="181"/>
      <c r="N403" s="88"/>
      <c r="O403" s="42"/>
      <c r="P403" s="43"/>
      <c r="Q403" s="45"/>
      <c r="R403" s="182"/>
      <c r="S403" s="183"/>
      <c r="T403" s="184"/>
      <c r="U403" s="183"/>
    </row>
    <row r="404" spans="1:21" ht="12.75">
      <c r="A404" s="88"/>
      <c r="B404" s="112"/>
      <c r="C404" s="112"/>
      <c r="D404" s="88"/>
      <c r="E404" s="88"/>
      <c r="F404" s="42"/>
      <c r="G404" s="43"/>
      <c r="H404" s="45"/>
      <c r="I404" s="180"/>
      <c r="J404" s="181"/>
      <c r="K404" s="181"/>
      <c r="L404" s="181"/>
      <c r="N404" s="88"/>
      <c r="O404" s="42"/>
      <c r="P404" s="43"/>
      <c r="Q404" s="45"/>
      <c r="R404" s="182"/>
      <c r="S404" s="183"/>
      <c r="T404" s="184"/>
      <c r="U404" s="183"/>
    </row>
    <row r="405" spans="1:21" ht="12.75">
      <c r="A405" s="88"/>
      <c r="B405" s="112"/>
      <c r="C405" s="112"/>
      <c r="D405" s="88"/>
      <c r="E405" s="88"/>
      <c r="F405" s="42"/>
      <c r="G405" s="43"/>
      <c r="H405" s="45"/>
      <c r="I405" s="180"/>
      <c r="J405" s="181"/>
      <c r="K405" s="181"/>
      <c r="L405" s="181"/>
      <c r="N405" s="88"/>
      <c r="O405" s="42"/>
      <c r="P405" s="43"/>
      <c r="Q405" s="45"/>
      <c r="R405" s="182"/>
      <c r="S405" s="183"/>
      <c r="T405" s="184"/>
      <c r="U405" s="183"/>
    </row>
    <row r="406" spans="1:21" ht="12.75">
      <c r="A406" s="88"/>
      <c r="B406" s="112"/>
      <c r="C406" s="112"/>
      <c r="D406" s="88"/>
      <c r="E406" s="88"/>
      <c r="F406" s="42"/>
      <c r="G406" s="43"/>
      <c r="H406" s="45"/>
      <c r="I406" s="180"/>
      <c r="J406" s="181"/>
      <c r="K406" s="181"/>
      <c r="L406" s="181"/>
      <c r="N406" s="88"/>
      <c r="O406" s="42"/>
      <c r="P406" s="43"/>
      <c r="Q406" s="45"/>
      <c r="R406" s="182"/>
      <c r="S406" s="183"/>
      <c r="T406" s="184"/>
      <c r="U406" s="183"/>
    </row>
    <row r="407" spans="1:21" ht="12.75">
      <c r="A407" s="88"/>
      <c r="B407" s="112"/>
      <c r="C407" s="112"/>
      <c r="D407" s="88"/>
      <c r="E407" s="88"/>
      <c r="F407" s="42"/>
      <c r="G407" s="43"/>
      <c r="H407" s="45"/>
      <c r="I407" s="180"/>
      <c r="J407" s="181"/>
      <c r="K407" s="181"/>
      <c r="L407" s="181"/>
      <c r="N407" s="88"/>
      <c r="O407" s="42"/>
      <c r="P407" s="43"/>
      <c r="Q407" s="45"/>
      <c r="R407" s="182"/>
      <c r="S407" s="183"/>
      <c r="T407" s="184"/>
      <c r="U407" s="183"/>
    </row>
    <row r="408" spans="1:21" ht="12.75">
      <c r="A408" s="88"/>
      <c r="B408" s="112"/>
      <c r="C408" s="112"/>
      <c r="D408" s="88"/>
      <c r="E408" s="88"/>
      <c r="F408" s="42"/>
      <c r="G408" s="43"/>
      <c r="H408" s="45"/>
      <c r="I408" s="180"/>
      <c r="J408" s="181"/>
      <c r="K408" s="181"/>
      <c r="L408" s="181"/>
      <c r="N408" s="88"/>
      <c r="O408" s="42"/>
      <c r="P408" s="43"/>
      <c r="Q408" s="45"/>
      <c r="R408" s="182"/>
      <c r="S408" s="183"/>
      <c r="T408" s="184"/>
      <c r="U408" s="183"/>
    </row>
    <row r="409" spans="1:21" ht="12.75">
      <c r="A409" s="88"/>
      <c r="B409" s="112"/>
      <c r="C409" s="112"/>
      <c r="D409" s="88"/>
      <c r="E409" s="88"/>
      <c r="F409" s="42"/>
      <c r="G409" s="43"/>
      <c r="H409" s="45"/>
      <c r="I409" s="180"/>
      <c r="J409" s="181"/>
      <c r="K409" s="181"/>
      <c r="L409" s="181"/>
      <c r="N409" s="88"/>
      <c r="O409" s="42"/>
      <c r="P409" s="43"/>
      <c r="Q409" s="45"/>
      <c r="R409" s="182"/>
      <c r="S409" s="183"/>
      <c r="T409" s="184"/>
      <c r="U409" s="183"/>
    </row>
    <row r="410" spans="1:21" ht="12.75">
      <c r="A410" s="88"/>
      <c r="B410" s="112"/>
      <c r="C410" s="112"/>
      <c r="D410" s="88"/>
      <c r="E410" s="88"/>
      <c r="F410" s="42"/>
      <c r="G410" s="43"/>
      <c r="H410" s="45"/>
      <c r="I410" s="180"/>
      <c r="J410" s="181"/>
      <c r="K410" s="181"/>
      <c r="L410" s="181"/>
      <c r="N410" s="88"/>
      <c r="O410" s="42"/>
      <c r="P410" s="43"/>
      <c r="Q410" s="45"/>
      <c r="R410" s="182"/>
      <c r="S410" s="183"/>
      <c r="T410" s="184"/>
      <c r="U410" s="183"/>
    </row>
    <row r="411" spans="1:21" ht="12.75">
      <c r="A411" s="88"/>
      <c r="B411" s="112"/>
      <c r="C411" s="112"/>
      <c r="D411" s="88"/>
      <c r="E411" s="88"/>
      <c r="F411" s="42"/>
      <c r="G411" s="43"/>
      <c r="H411" s="45"/>
      <c r="I411" s="180"/>
      <c r="J411" s="181"/>
      <c r="K411" s="181"/>
      <c r="L411" s="181"/>
      <c r="N411" s="88"/>
      <c r="O411" s="42"/>
      <c r="P411" s="43"/>
      <c r="Q411" s="45"/>
      <c r="R411" s="182"/>
      <c r="S411" s="183"/>
      <c r="T411" s="184"/>
      <c r="U411" s="183"/>
    </row>
    <row r="412" spans="1:21" ht="12.75">
      <c r="A412" s="88"/>
      <c r="B412" s="112"/>
      <c r="C412" s="112"/>
      <c r="D412" s="88"/>
      <c r="E412" s="88"/>
      <c r="F412" s="42"/>
      <c r="G412" s="43"/>
      <c r="H412" s="45"/>
      <c r="I412" s="180"/>
      <c r="J412" s="181"/>
      <c r="K412" s="181"/>
      <c r="L412" s="181"/>
      <c r="N412" s="88"/>
      <c r="O412" s="42"/>
      <c r="P412" s="43"/>
      <c r="Q412" s="45"/>
      <c r="R412" s="182"/>
      <c r="S412" s="183"/>
      <c r="T412" s="184"/>
      <c r="U412" s="183"/>
    </row>
    <row r="413" spans="1:21" ht="12.75">
      <c r="A413" s="88"/>
      <c r="B413" s="112"/>
      <c r="C413" s="112"/>
      <c r="D413" s="88"/>
      <c r="E413" s="88"/>
      <c r="F413" s="42"/>
      <c r="G413" s="43"/>
      <c r="H413" s="45"/>
      <c r="I413" s="180"/>
      <c r="J413" s="181"/>
      <c r="K413" s="181"/>
      <c r="L413" s="181"/>
      <c r="N413" s="88"/>
      <c r="O413" s="42"/>
      <c r="P413" s="43"/>
      <c r="Q413" s="45"/>
      <c r="R413" s="182"/>
      <c r="S413" s="183"/>
      <c r="T413" s="184"/>
      <c r="U413" s="183"/>
    </row>
    <row r="414" spans="1:21" ht="12.75">
      <c r="A414" s="88"/>
      <c r="B414" s="112"/>
      <c r="C414" s="112"/>
      <c r="D414" s="88"/>
      <c r="E414" s="88"/>
      <c r="F414" s="42"/>
      <c r="G414" s="43"/>
      <c r="H414" s="45"/>
      <c r="I414" s="180"/>
      <c r="J414" s="181"/>
      <c r="K414" s="181"/>
      <c r="L414" s="181"/>
      <c r="N414" s="88"/>
      <c r="O414" s="42"/>
      <c r="P414" s="43"/>
      <c r="Q414" s="45"/>
      <c r="R414" s="182"/>
      <c r="S414" s="183"/>
      <c r="T414" s="184"/>
      <c r="U414" s="183"/>
    </row>
    <row r="415" spans="1:21" ht="12.75">
      <c r="A415" s="88"/>
      <c r="B415" s="112"/>
      <c r="C415" s="112"/>
      <c r="D415" s="88"/>
      <c r="E415" s="88"/>
      <c r="F415" s="42"/>
      <c r="G415" s="43"/>
      <c r="H415" s="45"/>
      <c r="I415" s="180"/>
      <c r="J415" s="181"/>
      <c r="K415" s="181"/>
      <c r="L415" s="181"/>
      <c r="N415" s="88"/>
      <c r="O415" s="42"/>
      <c r="P415" s="43"/>
      <c r="Q415" s="45"/>
      <c r="R415" s="182"/>
      <c r="S415" s="183"/>
      <c r="T415" s="184"/>
      <c r="U415" s="183"/>
    </row>
    <row r="416" spans="1:21" ht="12.75">
      <c r="A416" s="88"/>
      <c r="B416" s="112"/>
      <c r="C416" s="112"/>
      <c r="D416" s="88"/>
      <c r="E416" s="88"/>
      <c r="F416" s="42"/>
      <c r="G416" s="43"/>
      <c r="H416" s="45"/>
      <c r="I416" s="180"/>
      <c r="J416" s="181"/>
      <c r="K416" s="181"/>
      <c r="L416" s="181"/>
      <c r="N416" s="88"/>
      <c r="O416" s="42"/>
      <c r="P416" s="43"/>
      <c r="Q416" s="45"/>
      <c r="R416" s="182"/>
      <c r="S416" s="183"/>
      <c r="T416" s="184"/>
      <c r="U416" s="183"/>
    </row>
    <row r="417" spans="1:21" ht="12.75">
      <c r="A417" s="88"/>
      <c r="B417" s="112"/>
      <c r="C417" s="112"/>
      <c r="D417" s="88"/>
      <c r="E417" s="88"/>
      <c r="F417" s="42"/>
      <c r="G417" s="43"/>
      <c r="H417" s="45"/>
      <c r="I417" s="180"/>
      <c r="J417" s="181"/>
      <c r="K417" s="181"/>
      <c r="L417" s="181"/>
      <c r="N417" s="88"/>
      <c r="O417" s="42"/>
      <c r="P417" s="43"/>
      <c r="Q417" s="45"/>
      <c r="R417" s="182"/>
      <c r="S417" s="183"/>
      <c r="T417" s="184"/>
      <c r="U417" s="183"/>
    </row>
    <row r="418" spans="1:21" ht="12.75">
      <c r="A418" s="88"/>
      <c r="B418" s="112"/>
      <c r="C418" s="112"/>
      <c r="D418" s="88"/>
      <c r="E418" s="88"/>
      <c r="F418" s="42"/>
      <c r="G418" s="43"/>
      <c r="H418" s="45"/>
      <c r="I418" s="180"/>
      <c r="J418" s="181"/>
      <c r="K418" s="181"/>
      <c r="L418" s="181"/>
      <c r="N418" s="88"/>
      <c r="O418" s="42"/>
      <c r="P418" s="43"/>
      <c r="Q418" s="45"/>
      <c r="R418" s="182"/>
      <c r="S418" s="183"/>
      <c r="T418" s="184"/>
      <c r="U418" s="183"/>
    </row>
    <row r="419" spans="1:21" ht="12.75">
      <c r="A419" s="88"/>
      <c r="B419" s="112"/>
      <c r="C419" s="112"/>
      <c r="D419" s="88"/>
      <c r="E419" s="88"/>
      <c r="F419" s="42"/>
      <c r="G419" s="43"/>
      <c r="H419" s="45"/>
      <c r="I419" s="180"/>
      <c r="J419" s="181"/>
      <c r="K419" s="181"/>
      <c r="L419" s="181"/>
      <c r="N419" s="88"/>
      <c r="O419" s="42"/>
      <c r="P419" s="43"/>
      <c r="Q419" s="45"/>
      <c r="R419" s="182"/>
      <c r="S419" s="183"/>
      <c r="T419" s="184"/>
      <c r="U419" s="183"/>
    </row>
    <row r="420" spans="1:21" ht="12.75">
      <c r="A420" s="88"/>
      <c r="B420" s="112"/>
      <c r="C420" s="112"/>
      <c r="D420" s="88"/>
      <c r="E420" s="88"/>
      <c r="F420" s="42"/>
      <c r="G420" s="43"/>
      <c r="H420" s="45"/>
      <c r="I420" s="180"/>
      <c r="J420" s="181"/>
      <c r="K420" s="181"/>
      <c r="L420" s="181"/>
      <c r="N420" s="88"/>
      <c r="O420" s="42"/>
      <c r="P420" s="43"/>
      <c r="Q420" s="45"/>
      <c r="R420" s="182"/>
      <c r="S420" s="183"/>
      <c r="T420" s="184"/>
      <c r="U420" s="183"/>
    </row>
    <row r="421" spans="1:21" ht="12.75">
      <c r="A421" s="88"/>
      <c r="B421" s="112"/>
      <c r="C421" s="112"/>
      <c r="D421" s="88"/>
      <c r="E421" s="88"/>
      <c r="F421" s="42"/>
      <c r="G421" s="43"/>
      <c r="H421" s="45"/>
      <c r="I421" s="180"/>
      <c r="J421" s="181"/>
      <c r="K421" s="181"/>
      <c r="L421" s="181"/>
      <c r="N421" s="88"/>
      <c r="O421" s="42"/>
      <c r="P421" s="43"/>
      <c r="Q421" s="45"/>
      <c r="R421" s="182"/>
      <c r="S421" s="183"/>
      <c r="T421" s="184"/>
      <c r="U421" s="183"/>
    </row>
    <row r="422" spans="1:21" ht="12.75">
      <c r="A422" s="88"/>
      <c r="B422" s="112"/>
      <c r="C422" s="112"/>
      <c r="D422" s="88"/>
      <c r="E422" s="88"/>
      <c r="F422" s="42"/>
      <c r="G422" s="43"/>
      <c r="H422" s="45"/>
      <c r="I422" s="180"/>
      <c r="J422" s="181"/>
      <c r="K422" s="181"/>
      <c r="L422" s="181"/>
      <c r="N422" s="88"/>
      <c r="O422" s="42"/>
      <c r="P422" s="43"/>
      <c r="Q422" s="45"/>
      <c r="R422" s="182"/>
      <c r="S422" s="183"/>
      <c r="T422" s="184"/>
      <c r="U422" s="183"/>
    </row>
    <row r="423" spans="1:21" ht="12.75">
      <c r="A423" s="88"/>
      <c r="B423" s="112"/>
      <c r="C423" s="112"/>
      <c r="D423" s="88"/>
      <c r="E423" s="88"/>
      <c r="F423" s="42"/>
      <c r="G423" s="43"/>
      <c r="H423" s="45"/>
      <c r="I423" s="180"/>
      <c r="J423" s="181"/>
      <c r="K423" s="181"/>
      <c r="L423" s="181"/>
      <c r="N423" s="88"/>
      <c r="O423" s="42"/>
      <c r="P423" s="43"/>
      <c r="Q423" s="45"/>
      <c r="R423" s="182"/>
      <c r="S423" s="183"/>
      <c r="T423" s="184"/>
      <c r="U423" s="183"/>
    </row>
    <row r="424" spans="1:21" ht="12.75">
      <c r="A424" s="88"/>
      <c r="B424" s="112"/>
      <c r="C424" s="112"/>
      <c r="D424" s="88"/>
      <c r="E424" s="88"/>
      <c r="F424" s="42"/>
      <c r="G424" s="43"/>
      <c r="H424" s="45"/>
      <c r="I424" s="180"/>
      <c r="J424" s="181"/>
      <c r="K424" s="181"/>
      <c r="L424" s="181"/>
      <c r="N424" s="88"/>
      <c r="O424" s="42"/>
      <c r="P424" s="43"/>
      <c r="Q424" s="45"/>
      <c r="R424" s="182"/>
      <c r="S424" s="183"/>
      <c r="T424" s="184"/>
      <c r="U424" s="183"/>
    </row>
    <row r="425" spans="1:21" ht="12.75">
      <c r="A425" s="88"/>
      <c r="B425" s="112"/>
      <c r="C425" s="112"/>
      <c r="D425" s="88"/>
      <c r="E425" s="88"/>
      <c r="F425" s="42"/>
      <c r="G425" s="43"/>
      <c r="H425" s="45"/>
      <c r="I425" s="180"/>
      <c r="J425" s="181"/>
      <c r="K425" s="181"/>
      <c r="L425" s="181"/>
      <c r="N425" s="88"/>
      <c r="O425" s="42"/>
      <c r="P425" s="43"/>
      <c r="Q425" s="45"/>
      <c r="R425" s="182"/>
      <c r="S425" s="183"/>
      <c r="T425" s="184"/>
      <c r="U425" s="183"/>
    </row>
    <row r="426" spans="1:21" ht="12.75">
      <c r="A426" s="88"/>
      <c r="B426" s="112"/>
      <c r="C426" s="112"/>
      <c r="D426" s="88"/>
      <c r="E426" s="88"/>
      <c r="F426" s="42"/>
      <c r="G426" s="43"/>
      <c r="H426" s="45"/>
      <c r="I426" s="180"/>
      <c r="J426" s="181"/>
      <c r="K426" s="181"/>
      <c r="L426" s="181"/>
      <c r="N426" s="88"/>
      <c r="O426" s="42"/>
      <c r="P426" s="43"/>
      <c r="Q426" s="45"/>
      <c r="R426" s="182"/>
      <c r="S426" s="183"/>
      <c r="T426" s="184"/>
      <c r="U426" s="183"/>
    </row>
    <row r="427" spans="1:21" ht="12.75">
      <c r="A427" s="88"/>
      <c r="B427" s="112"/>
      <c r="C427" s="112"/>
      <c r="D427" s="88"/>
      <c r="E427" s="88"/>
      <c r="F427" s="42"/>
      <c r="G427" s="43"/>
      <c r="H427" s="45"/>
      <c r="I427" s="180"/>
      <c r="J427" s="181"/>
      <c r="K427" s="181"/>
      <c r="L427" s="181"/>
      <c r="N427" s="88"/>
      <c r="O427" s="42"/>
      <c r="P427" s="43"/>
      <c r="Q427" s="45"/>
      <c r="R427" s="182"/>
      <c r="S427" s="183"/>
      <c r="T427" s="184"/>
      <c r="U427" s="183"/>
    </row>
    <row r="428" spans="1:21" ht="12.75">
      <c r="A428" s="88"/>
      <c r="B428" s="112"/>
      <c r="C428" s="112"/>
      <c r="D428" s="88"/>
      <c r="E428" s="88"/>
      <c r="F428" s="42"/>
      <c r="G428" s="43"/>
      <c r="H428" s="45"/>
      <c r="I428" s="180"/>
      <c r="J428" s="181"/>
      <c r="K428" s="181"/>
      <c r="L428" s="181"/>
      <c r="N428" s="88"/>
      <c r="O428" s="42"/>
      <c r="P428" s="43"/>
      <c r="Q428" s="45"/>
      <c r="R428" s="182"/>
      <c r="S428" s="183"/>
      <c r="T428" s="184"/>
      <c r="U428" s="183"/>
    </row>
    <row r="429" spans="1:21" ht="12.75">
      <c r="A429" s="88"/>
      <c r="B429" s="112"/>
      <c r="C429" s="112"/>
      <c r="D429" s="88"/>
      <c r="E429" s="88"/>
      <c r="F429" s="42"/>
      <c r="G429" s="43"/>
      <c r="H429" s="45"/>
      <c r="I429" s="180"/>
      <c r="J429" s="181"/>
      <c r="K429" s="181"/>
      <c r="L429" s="181"/>
      <c r="N429" s="88"/>
      <c r="O429" s="42"/>
      <c r="P429" s="43"/>
      <c r="Q429" s="45"/>
      <c r="R429" s="182"/>
      <c r="S429" s="183"/>
      <c r="T429" s="184"/>
      <c r="U429" s="183"/>
    </row>
    <row r="430" spans="1:21" ht="12.75">
      <c r="A430" s="88"/>
      <c r="B430" s="112"/>
      <c r="C430" s="112"/>
      <c r="D430" s="88"/>
      <c r="E430" s="88"/>
      <c r="F430" s="42"/>
      <c r="G430" s="43"/>
      <c r="H430" s="45"/>
      <c r="I430" s="180"/>
      <c r="J430" s="181"/>
      <c r="K430" s="181"/>
      <c r="L430" s="181"/>
      <c r="N430" s="88"/>
      <c r="O430" s="42"/>
      <c r="P430" s="43"/>
      <c r="Q430" s="45"/>
      <c r="R430" s="182"/>
      <c r="S430" s="183"/>
      <c r="T430" s="184"/>
      <c r="U430" s="183"/>
    </row>
    <row r="431" spans="1:21" ht="12.75">
      <c r="A431" s="88"/>
      <c r="B431" s="112"/>
      <c r="C431" s="112"/>
      <c r="D431" s="88"/>
      <c r="E431" s="88"/>
      <c r="F431" s="42"/>
      <c r="G431" s="43"/>
      <c r="H431" s="45"/>
      <c r="I431" s="180"/>
      <c r="J431" s="181"/>
      <c r="K431" s="181"/>
      <c r="L431" s="181"/>
      <c r="N431" s="88"/>
      <c r="O431" s="42"/>
      <c r="P431" s="43"/>
      <c r="Q431" s="45"/>
      <c r="R431" s="182"/>
      <c r="S431" s="183"/>
      <c r="T431" s="184"/>
      <c r="U431" s="183"/>
    </row>
    <row r="432" spans="1:21" ht="12.75">
      <c r="A432" s="88"/>
      <c r="B432" s="112"/>
      <c r="C432" s="112"/>
      <c r="D432" s="88"/>
      <c r="E432" s="88"/>
      <c r="F432" s="42"/>
      <c r="G432" s="43"/>
      <c r="H432" s="45"/>
      <c r="I432" s="180"/>
      <c r="J432" s="181"/>
      <c r="K432" s="181"/>
      <c r="L432" s="181"/>
      <c r="N432" s="88"/>
      <c r="O432" s="42"/>
      <c r="P432" s="43"/>
      <c r="Q432" s="45"/>
      <c r="R432" s="182"/>
      <c r="S432" s="183"/>
      <c r="T432" s="184"/>
      <c r="U432" s="183"/>
    </row>
    <row r="433" spans="1:21" ht="12.75">
      <c r="A433" s="88"/>
      <c r="B433" s="112"/>
      <c r="C433" s="112"/>
      <c r="D433" s="88"/>
      <c r="E433" s="88"/>
      <c r="F433" s="42"/>
      <c r="G433" s="43"/>
      <c r="H433" s="45"/>
      <c r="I433" s="180"/>
      <c r="J433" s="181"/>
      <c r="K433" s="181"/>
      <c r="L433" s="181"/>
      <c r="N433" s="88"/>
      <c r="O433" s="42"/>
      <c r="P433" s="43"/>
      <c r="Q433" s="45"/>
      <c r="R433" s="182"/>
      <c r="S433" s="183"/>
      <c r="T433" s="184"/>
      <c r="U433" s="183"/>
    </row>
    <row r="434" spans="1:21" ht="12.75">
      <c r="A434" s="88"/>
      <c r="B434" s="112"/>
      <c r="C434" s="112"/>
      <c r="D434" s="88"/>
      <c r="E434" s="88"/>
      <c r="F434" s="42"/>
      <c r="G434" s="43"/>
      <c r="H434" s="45"/>
      <c r="I434" s="180"/>
      <c r="J434" s="181"/>
      <c r="K434" s="181"/>
      <c r="L434" s="181"/>
      <c r="N434" s="88"/>
      <c r="O434" s="42"/>
      <c r="P434" s="43"/>
      <c r="Q434" s="45"/>
      <c r="R434" s="182"/>
      <c r="S434" s="183"/>
      <c r="T434" s="184"/>
      <c r="U434" s="183"/>
    </row>
    <row r="435" spans="1:21" ht="12.75">
      <c r="A435" s="88"/>
      <c r="B435" s="112"/>
      <c r="C435" s="112"/>
      <c r="D435" s="88"/>
      <c r="E435" s="88"/>
      <c r="F435" s="42"/>
      <c r="G435" s="43"/>
      <c r="H435" s="45"/>
      <c r="I435" s="180"/>
      <c r="J435" s="181"/>
      <c r="K435" s="181"/>
      <c r="L435" s="181"/>
      <c r="N435" s="88"/>
      <c r="O435" s="42"/>
      <c r="P435" s="43"/>
      <c r="Q435" s="45"/>
      <c r="R435" s="182"/>
      <c r="S435" s="183"/>
      <c r="T435" s="184"/>
      <c r="U435" s="183"/>
    </row>
    <row r="436" spans="1:21" ht="12.75">
      <c r="A436" s="88"/>
      <c r="B436" s="112"/>
      <c r="C436" s="112"/>
      <c r="D436" s="88"/>
      <c r="E436" s="88"/>
      <c r="F436" s="42"/>
      <c r="G436" s="43"/>
      <c r="H436" s="45"/>
      <c r="I436" s="180"/>
      <c r="J436" s="181"/>
      <c r="K436" s="181"/>
      <c r="L436" s="181"/>
      <c r="N436" s="88"/>
      <c r="O436" s="42"/>
      <c r="P436" s="43"/>
      <c r="Q436" s="45"/>
      <c r="R436" s="182"/>
      <c r="S436" s="183"/>
      <c r="T436" s="184"/>
      <c r="U436" s="183"/>
    </row>
    <row r="437" spans="1:21" ht="12.75">
      <c r="A437" s="88"/>
      <c r="B437" s="112"/>
      <c r="C437" s="112"/>
      <c r="D437" s="88"/>
      <c r="E437" s="88"/>
      <c r="F437" s="42"/>
      <c r="G437" s="43"/>
      <c r="H437" s="45"/>
      <c r="I437" s="180"/>
      <c r="J437" s="181"/>
      <c r="K437" s="181"/>
      <c r="L437" s="181"/>
      <c r="N437" s="88"/>
      <c r="O437" s="42"/>
      <c r="P437" s="43"/>
      <c r="Q437" s="45"/>
      <c r="R437" s="182"/>
      <c r="S437" s="183"/>
      <c r="T437" s="184"/>
      <c r="U437" s="183"/>
    </row>
    <row r="438" spans="1:21" ht="12.75">
      <c r="A438" s="88"/>
      <c r="B438" s="112"/>
      <c r="C438" s="112"/>
      <c r="D438" s="88"/>
      <c r="E438" s="88"/>
      <c r="F438" s="42"/>
      <c r="G438" s="43"/>
      <c r="H438" s="45"/>
      <c r="I438" s="180"/>
      <c r="J438" s="181"/>
      <c r="K438" s="181"/>
      <c r="L438" s="181"/>
      <c r="N438" s="88"/>
      <c r="O438" s="42"/>
      <c r="P438" s="43"/>
      <c r="Q438" s="45"/>
      <c r="R438" s="182"/>
      <c r="S438" s="183"/>
      <c r="T438" s="184"/>
      <c r="U438" s="183"/>
    </row>
    <row r="439" spans="1:21" ht="12.75">
      <c r="A439" s="88"/>
      <c r="B439" s="112"/>
      <c r="C439" s="112"/>
      <c r="D439" s="88"/>
      <c r="E439" s="88"/>
      <c r="F439" s="42"/>
      <c r="G439" s="43"/>
      <c r="H439" s="45"/>
      <c r="I439" s="180"/>
      <c r="J439" s="181"/>
      <c r="K439" s="181"/>
      <c r="L439" s="181"/>
      <c r="N439" s="88"/>
      <c r="O439" s="42"/>
      <c r="P439" s="43"/>
      <c r="Q439" s="45"/>
      <c r="R439" s="182"/>
      <c r="S439" s="183"/>
      <c r="T439" s="184"/>
      <c r="U439" s="183"/>
    </row>
    <row r="440" spans="1:21" ht="12.75">
      <c r="A440" s="88"/>
      <c r="B440" s="112"/>
      <c r="C440" s="112"/>
      <c r="D440" s="88"/>
      <c r="E440" s="88"/>
      <c r="F440" s="42"/>
      <c r="G440" s="43"/>
      <c r="H440" s="45"/>
      <c r="I440" s="180"/>
      <c r="J440" s="181"/>
      <c r="K440" s="181"/>
      <c r="L440" s="181"/>
      <c r="N440" s="88"/>
      <c r="O440" s="42"/>
      <c r="P440" s="43"/>
      <c r="Q440" s="45"/>
      <c r="R440" s="182"/>
      <c r="S440" s="183"/>
      <c r="T440" s="184"/>
      <c r="U440" s="183"/>
    </row>
    <row r="441" spans="1:21" ht="12.75">
      <c r="A441" s="88"/>
      <c r="B441" s="112"/>
      <c r="C441" s="112"/>
      <c r="D441" s="88"/>
      <c r="E441" s="88"/>
      <c r="F441" s="42"/>
      <c r="G441" s="43"/>
      <c r="H441" s="45"/>
      <c r="I441" s="180"/>
      <c r="J441" s="181"/>
      <c r="K441" s="181"/>
      <c r="L441" s="181"/>
      <c r="N441" s="88"/>
      <c r="O441" s="42"/>
      <c r="P441" s="43"/>
      <c r="Q441" s="45"/>
      <c r="R441" s="182"/>
      <c r="S441" s="183"/>
      <c r="T441" s="184"/>
      <c r="U441" s="183"/>
    </row>
    <row r="442" spans="1:21" ht="12.75">
      <c r="A442" s="88"/>
      <c r="B442" s="112"/>
      <c r="C442" s="112"/>
      <c r="D442" s="88"/>
      <c r="E442" s="88"/>
      <c r="F442" s="42"/>
      <c r="G442" s="43"/>
      <c r="H442" s="45"/>
      <c r="I442" s="180"/>
      <c r="J442" s="181"/>
      <c r="K442" s="181"/>
      <c r="L442" s="181"/>
      <c r="N442" s="88"/>
      <c r="O442" s="42"/>
      <c r="P442" s="43"/>
      <c r="Q442" s="45"/>
      <c r="R442" s="182"/>
      <c r="S442" s="183"/>
      <c r="T442" s="184"/>
      <c r="U442" s="183"/>
    </row>
    <row r="443" spans="1:21" ht="12.75">
      <c r="A443" s="88"/>
      <c r="B443" s="112"/>
      <c r="C443" s="112"/>
      <c r="D443" s="88"/>
      <c r="E443" s="88"/>
      <c r="F443" s="42"/>
      <c r="G443" s="43"/>
      <c r="H443" s="45"/>
      <c r="I443" s="180"/>
      <c r="J443" s="181"/>
      <c r="K443" s="181"/>
      <c r="L443" s="181"/>
      <c r="N443" s="88"/>
      <c r="O443" s="42"/>
      <c r="P443" s="43"/>
      <c r="Q443" s="45"/>
      <c r="R443" s="182"/>
      <c r="S443" s="183"/>
      <c r="T443" s="184"/>
      <c r="U443" s="183"/>
    </row>
    <row r="444" spans="1:21" ht="12.75">
      <c r="A444" s="88"/>
      <c r="B444" s="112"/>
      <c r="C444" s="112"/>
      <c r="D444" s="88"/>
      <c r="E444" s="88"/>
      <c r="F444" s="42"/>
      <c r="G444" s="43"/>
      <c r="H444" s="45"/>
      <c r="I444" s="180"/>
      <c r="J444" s="181"/>
      <c r="K444" s="181"/>
      <c r="L444" s="181"/>
      <c r="N444" s="88"/>
      <c r="O444" s="42"/>
      <c r="P444" s="43"/>
      <c r="Q444" s="45"/>
      <c r="R444" s="182"/>
      <c r="S444" s="183"/>
      <c r="T444" s="184"/>
      <c r="U444" s="183"/>
    </row>
    <row r="445" spans="1:21" ht="12.75">
      <c r="A445" s="88"/>
      <c r="B445" s="112"/>
      <c r="C445" s="112"/>
      <c r="D445" s="88"/>
      <c r="E445" s="88"/>
      <c r="F445" s="42"/>
      <c r="G445" s="43"/>
      <c r="H445" s="45"/>
      <c r="I445" s="180"/>
      <c r="J445" s="181"/>
      <c r="K445" s="181"/>
      <c r="L445" s="181"/>
      <c r="N445" s="88"/>
      <c r="O445" s="42"/>
      <c r="P445" s="43"/>
      <c r="Q445" s="45"/>
      <c r="R445" s="182"/>
      <c r="S445" s="183"/>
      <c r="T445" s="184"/>
      <c r="U445" s="183"/>
    </row>
    <row r="446" spans="1:21" ht="12.75">
      <c r="A446" s="88"/>
      <c r="B446" s="112"/>
      <c r="C446" s="112"/>
      <c r="D446" s="88"/>
      <c r="E446" s="88"/>
      <c r="F446" s="42"/>
      <c r="G446" s="43"/>
      <c r="H446" s="45"/>
      <c r="I446" s="180"/>
      <c r="J446" s="181"/>
      <c r="K446" s="181"/>
      <c r="L446" s="181"/>
      <c r="N446" s="88"/>
      <c r="O446" s="42"/>
      <c r="P446" s="43"/>
      <c r="Q446" s="45"/>
      <c r="R446" s="182"/>
      <c r="S446" s="183"/>
      <c r="T446" s="184"/>
      <c r="U446" s="183"/>
    </row>
    <row r="447" spans="1:21" ht="12.75">
      <c r="A447" s="88"/>
      <c r="B447" s="112"/>
      <c r="C447" s="112"/>
      <c r="D447" s="88"/>
      <c r="E447" s="88"/>
      <c r="F447" s="42"/>
      <c r="G447" s="43"/>
      <c r="H447" s="45"/>
      <c r="I447" s="180"/>
      <c r="J447" s="181"/>
      <c r="K447" s="181"/>
      <c r="L447" s="181"/>
      <c r="N447" s="88"/>
      <c r="O447" s="42"/>
      <c r="P447" s="43"/>
      <c r="Q447" s="45"/>
      <c r="R447" s="182"/>
      <c r="S447" s="183"/>
      <c r="T447" s="184"/>
      <c r="U447" s="183"/>
    </row>
    <row r="448" spans="1:21" ht="12.75">
      <c r="A448" s="88"/>
      <c r="B448" s="112"/>
      <c r="C448" s="112"/>
      <c r="D448" s="88"/>
      <c r="E448" s="88"/>
      <c r="F448" s="42"/>
      <c r="G448" s="43"/>
      <c r="H448" s="45"/>
      <c r="I448" s="180"/>
      <c r="J448" s="181"/>
      <c r="K448" s="181"/>
      <c r="L448" s="181"/>
      <c r="N448" s="88"/>
      <c r="O448" s="42"/>
      <c r="P448" s="43"/>
      <c r="Q448" s="45"/>
      <c r="R448" s="182"/>
      <c r="S448" s="183"/>
      <c r="T448" s="184"/>
      <c r="U448" s="183"/>
    </row>
    <row r="449" spans="1:21" ht="12.75">
      <c r="A449" s="88"/>
      <c r="B449" s="112"/>
      <c r="C449" s="112"/>
      <c r="D449" s="88"/>
      <c r="E449" s="88"/>
      <c r="F449" s="42"/>
      <c r="G449" s="43"/>
      <c r="H449" s="45"/>
      <c r="I449" s="180"/>
      <c r="J449" s="181"/>
      <c r="K449" s="181"/>
      <c r="L449" s="181"/>
      <c r="N449" s="88"/>
      <c r="O449" s="42"/>
      <c r="P449" s="43"/>
      <c r="Q449" s="45"/>
      <c r="R449" s="182"/>
      <c r="S449" s="183"/>
      <c r="T449" s="184"/>
      <c r="U449" s="183"/>
    </row>
    <row r="450" spans="1:21" ht="12.75">
      <c r="A450" s="88"/>
      <c r="B450" s="112"/>
      <c r="C450" s="112"/>
      <c r="D450" s="88"/>
      <c r="E450" s="88"/>
      <c r="F450" s="42"/>
      <c r="G450" s="43"/>
      <c r="H450" s="45"/>
      <c r="I450" s="180"/>
      <c r="J450" s="181"/>
      <c r="K450" s="181"/>
      <c r="L450" s="181"/>
      <c r="N450" s="88"/>
      <c r="O450" s="42"/>
      <c r="P450" s="43"/>
      <c r="Q450" s="45"/>
      <c r="R450" s="182"/>
      <c r="S450" s="183"/>
      <c r="T450" s="184"/>
      <c r="U450" s="183"/>
    </row>
    <row r="451" spans="1:21" ht="12.75">
      <c r="A451" s="88"/>
      <c r="B451" s="112"/>
      <c r="C451" s="112"/>
      <c r="D451" s="88"/>
      <c r="E451" s="88"/>
      <c r="F451" s="42"/>
      <c r="G451" s="43"/>
      <c r="H451" s="45"/>
      <c r="I451" s="180"/>
      <c r="J451" s="181"/>
      <c r="K451" s="181"/>
      <c r="L451" s="181"/>
      <c r="N451" s="88"/>
      <c r="O451" s="42"/>
      <c r="P451" s="43"/>
      <c r="Q451" s="45"/>
      <c r="R451" s="182"/>
      <c r="S451" s="183"/>
      <c r="T451" s="184"/>
      <c r="U451" s="183"/>
    </row>
    <row r="452" spans="1:21" ht="12.75">
      <c r="A452" s="88"/>
      <c r="B452" s="112"/>
      <c r="C452" s="112"/>
      <c r="D452" s="88"/>
      <c r="E452" s="88"/>
      <c r="F452" s="42"/>
      <c r="G452" s="43"/>
      <c r="H452" s="45"/>
      <c r="I452" s="180"/>
      <c r="J452" s="181"/>
      <c r="K452" s="181"/>
      <c r="L452" s="181"/>
      <c r="N452" s="88"/>
      <c r="O452" s="42"/>
      <c r="P452" s="43"/>
      <c r="Q452" s="45"/>
      <c r="R452" s="182"/>
      <c r="S452" s="183"/>
      <c r="T452" s="184"/>
      <c r="U452" s="183"/>
    </row>
    <row r="453" spans="1:21" ht="12.75">
      <c r="A453" s="88"/>
      <c r="B453" s="112"/>
      <c r="C453" s="112"/>
      <c r="D453" s="88"/>
      <c r="E453" s="88"/>
      <c r="F453" s="42"/>
      <c r="G453" s="43"/>
      <c r="H453" s="45"/>
      <c r="I453" s="180"/>
      <c r="J453" s="181"/>
      <c r="K453" s="181"/>
      <c r="L453" s="181"/>
      <c r="N453" s="88"/>
      <c r="O453" s="42"/>
      <c r="P453" s="43"/>
      <c r="Q453" s="45"/>
      <c r="R453" s="182"/>
      <c r="S453" s="183"/>
      <c r="T453" s="184"/>
      <c r="U453" s="183"/>
    </row>
    <row r="454" spans="1:21" ht="12.75">
      <c r="A454" s="88"/>
      <c r="B454" s="112"/>
      <c r="C454" s="112"/>
      <c r="D454" s="88"/>
      <c r="E454" s="88"/>
      <c r="F454" s="42"/>
      <c r="G454" s="43"/>
      <c r="H454" s="45"/>
      <c r="I454" s="180"/>
      <c r="J454" s="181"/>
      <c r="K454" s="181"/>
      <c r="L454" s="181"/>
      <c r="N454" s="88"/>
      <c r="O454" s="42"/>
      <c r="P454" s="43"/>
      <c r="Q454" s="45"/>
      <c r="R454" s="182"/>
      <c r="S454" s="183"/>
      <c r="T454" s="184"/>
      <c r="U454" s="183"/>
    </row>
    <row r="455" spans="1:21" ht="12.75">
      <c r="A455" s="88"/>
      <c r="B455" s="112"/>
      <c r="C455" s="112"/>
      <c r="D455" s="88"/>
      <c r="E455" s="88"/>
      <c r="F455" s="42"/>
      <c r="G455" s="43"/>
      <c r="H455" s="45"/>
      <c r="I455" s="180"/>
      <c r="J455" s="181"/>
      <c r="K455" s="181"/>
      <c r="L455" s="181"/>
      <c r="N455" s="88"/>
      <c r="O455" s="42"/>
      <c r="P455" s="43"/>
      <c r="Q455" s="45"/>
      <c r="R455" s="182"/>
      <c r="S455" s="183"/>
      <c r="T455" s="184"/>
      <c r="U455" s="183"/>
    </row>
    <row r="456" spans="1:21" ht="12.75">
      <c r="A456" s="88"/>
      <c r="B456" s="112"/>
      <c r="C456" s="112"/>
      <c r="D456" s="88"/>
      <c r="E456" s="88"/>
      <c r="F456" s="42"/>
      <c r="G456" s="43"/>
      <c r="H456" s="45"/>
      <c r="I456" s="180"/>
      <c r="J456" s="181"/>
      <c r="K456" s="181"/>
      <c r="L456" s="181"/>
      <c r="N456" s="88"/>
      <c r="O456" s="42"/>
      <c r="P456" s="43"/>
      <c r="Q456" s="45"/>
      <c r="R456" s="182"/>
      <c r="S456" s="183"/>
      <c r="T456" s="184"/>
      <c r="U456" s="183"/>
    </row>
    <row r="457" spans="1:21" ht="12.75">
      <c r="A457" s="88"/>
      <c r="B457" s="112"/>
      <c r="C457" s="112"/>
      <c r="D457" s="88"/>
      <c r="E457" s="88"/>
      <c r="F457" s="42"/>
      <c r="G457" s="43"/>
      <c r="H457" s="45"/>
      <c r="I457" s="180"/>
      <c r="J457" s="181"/>
      <c r="K457" s="181"/>
      <c r="L457" s="181"/>
      <c r="N457" s="88"/>
      <c r="O457" s="42"/>
      <c r="P457" s="43"/>
      <c r="Q457" s="45"/>
      <c r="R457" s="182"/>
      <c r="S457" s="183"/>
      <c r="T457" s="184"/>
      <c r="U457" s="183"/>
    </row>
    <row r="458" spans="1:21" ht="12.75">
      <c r="A458" s="88"/>
      <c r="B458" s="112"/>
      <c r="C458" s="112"/>
      <c r="D458" s="88"/>
      <c r="E458" s="88"/>
      <c r="F458" s="42"/>
      <c r="G458" s="43"/>
      <c r="H458" s="45"/>
      <c r="I458" s="180"/>
      <c r="J458" s="181"/>
      <c r="K458" s="181"/>
      <c r="L458" s="181"/>
      <c r="N458" s="88"/>
      <c r="O458" s="42"/>
      <c r="P458" s="43"/>
      <c r="Q458" s="45"/>
      <c r="R458" s="182"/>
      <c r="S458" s="183"/>
      <c r="T458" s="184"/>
      <c r="U458" s="183"/>
    </row>
    <row r="459" spans="1:21" ht="12.75">
      <c r="A459" s="88"/>
      <c r="B459" s="112"/>
      <c r="C459" s="112"/>
      <c r="D459" s="88"/>
      <c r="E459" s="88"/>
      <c r="F459" s="42"/>
      <c r="G459" s="43"/>
      <c r="H459" s="45"/>
      <c r="I459" s="180"/>
      <c r="J459" s="181"/>
      <c r="K459" s="181"/>
      <c r="L459" s="181"/>
      <c r="N459" s="88"/>
      <c r="O459" s="42"/>
      <c r="P459" s="43"/>
      <c r="Q459" s="45"/>
      <c r="R459" s="182"/>
      <c r="S459" s="183"/>
      <c r="T459" s="184"/>
      <c r="U459" s="183"/>
    </row>
    <row r="460" spans="1:21" ht="12.75">
      <c r="A460" s="88"/>
      <c r="B460" s="112"/>
      <c r="C460" s="112"/>
      <c r="D460" s="88"/>
      <c r="E460" s="88"/>
      <c r="F460" s="42"/>
      <c r="G460" s="43"/>
      <c r="H460" s="45"/>
      <c r="I460" s="180"/>
      <c r="J460" s="181"/>
      <c r="K460" s="181"/>
      <c r="L460" s="181"/>
      <c r="N460" s="88"/>
      <c r="O460" s="42"/>
      <c r="P460" s="43"/>
      <c r="Q460" s="45"/>
      <c r="R460" s="182"/>
      <c r="S460" s="183"/>
      <c r="T460" s="184"/>
      <c r="U460" s="183"/>
    </row>
    <row r="461" spans="1:21" ht="12.75">
      <c r="A461" s="88"/>
      <c r="B461" s="112"/>
      <c r="C461" s="112"/>
      <c r="D461" s="88"/>
      <c r="E461" s="88"/>
      <c r="F461" s="42"/>
      <c r="G461" s="43"/>
      <c r="H461" s="45"/>
      <c r="I461" s="180"/>
      <c r="J461" s="181"/>
      <c r="K461" s="181"/>
      <c r="L461" s="181"/>
      <c r="N461" s="88"/>
      <c r="O461" s="42"/>
      <c r="P461" s="43"/>
      <c r="Q461" s="45"/>
      <c r="R461" s="182"/>
      <c r="S461" s="183"/>
      <c r="T461" s="184"/>
      <c r="U461" s="183"/>
    </row>
    <row r="462" spans="1:21" ht="12.75">
      <c r="A462" s="88"/>
      <c r="B462" s="112"/>
      <c r="C462" s="112"/>
      <c r="D462" s="88"/>
      <c r="E462" s="88"/>
      <c r="F462" s="42"/>
      <c r="G462" s="43"/>
      <c r="H462" s="45"/>
      <c r="I462" s="180"/>
      <c r="J462" s="181"/>
      <c r="K462" s="181"/>
      <c r="L462" s="181"/>
      <c r="N462" s="88"/>
      <c r="O462" s="42"/>
      <c r="P462" s="43"/>
      <c r="Q462" s="45"/>
      <c r="R462" s="182"/>
      <c r="S462" s="183"/>
      <c r="T462" s="184"/>
      <c r="U462" s="183"/>
    </row>
    <row r="463" spans="1:21" ht="12.75">
      <c r="A463" s="88"/>
      <c r="B463" s="112"/>
      <c r="C463" s="112"/>
      <c r="D463" s="88"/>
      <c r="E463" s="88"/>
      <c r="F463" s="42"/>
      <c r="G463" s="43"/>
      <c r="H463" s="45"/>
      <c r="I463" s="180"/>
      <c r="J463" s="181"/>
      <c r="K463" s="181"/>
      <c r="L463" s="181"/>
      <c r="N463" s="88"/>
      <c r="O463" s="42"/>
      <c r="P463" s="43"/>
      <c r="Q463" s="45"/>
      <c r="R463" s="182"/>
      <c r="S463" s="183"/>
      <c r="T463" s="184"/>
      <c r="U463" s="183"/>
    </row>
    <row r="464" spans="1:21" ht="12.75">
      <c r="A464" s="88"/>
      <c r="B464" s="112"/>
      <c r="C464" s="112"/>
      <c r="D464" s="88"/>
      <c r="E464" s="88"/>
      <c r="F464" s="42"/>
      <c r="G464" s="43"/>
      <c r="H464" s="45"/>
      <c r="I464" s="180"/>
      <c r="J464" s="181"/>
      <c r="K464" s="181"/>
      <c r="L464" s="181"/>
      <c r="N464" s="88"/>
      <c r="O464" s="42"/>
      <c r="P464" s="43"/>
      <c r="Q464" s="45"/>
      <c r="R464" s="182"/>
      <c r="S464" s="183"/>
      <c r="T464" s="184"/>
      <c r="U464" s="183"/>
    </row>
    <row r="465" spans="1:21" ht="12.75">
      <c r="A465" s="88"/>
      <c r="B465" s="112"/>
      <c r="C465" s="112"/>
      <c r="D465" s="88"/>
      <c r="E465" s="88"/>
      <c r="F465" s="42"/>
      <c r="G465" s="43"/>
      <c r="H465" s="45"/>
      <c r="I465" s="180"/>
      <c r="J465" s="181"/>
      <c r="K465" s="181"/>
      <c r="L465" s="181"/>
      <c r="N465" s="88"/>
      <c r="O465" s="42"/>
      <c r="P465" s="43"/>
      <c r="Q465" s="45"/>
      <c r="R465" s="182"/>
      <c r="S465" s="183"/>
      <c r="T465" s="184"/>
      <c r="U465" s="183"/>
    </row>
    <row r="466" spans="1:21" ht="12.75">
      <c r="A466" s="88"/>
      <c r="B466" s="112"/>
      <c r="C466" s="112"/>
      <c r="D466" s="88"/>
      <c r="E466" s="88"/>
      <c r="F466" s="42"/>
      <c r="G466" s="43"/>
      <c r="H466" s="45"/>
      <c r="I466" s="180"/>
      <c r="J466" s="181"/>
      <c r="K466" s="181"/>
      <c r="L466" s="181"/>
      <c r="N466" s="88"/>
      <c r="O466" s="42"/>
      <c r="P466" s="43"/>
      <c r="Q466" s="45"/>
      <c r="R466" s="182"/>
      <c r="S466" s="183"/>
      <c r="T466" s="184"/>
      <c r="U466" s="183"/>
    </row>
    <row r="467" spans="1:21" ht="12.75">
      <c r="A467" s="88"/>
      <c r="B467" s="112"/>
      <c r="C467" s="112"/>
      <c r="D467" s="88"/>
      <c r="E467" s="88"/>
      <c r="F467" s="42"/>
      <c r="G467" s="43"/>
      <c r="H467" s="45"/>
      <c r="I467" s="180"/>
      <c r="J467" s="181"/>
      <c r="K467" s="181"/>
      <c r="L467" s="181"/>
      <c r="N467" s="88"/>
      <c r="O467" s="42"/>
      <c r="P467" s="43"/>
      <c r="Q467" s="45"/>
      <c r="R467" s="182"/>
      <c r="S467" s="183"/>
      <c r="T467" s="184"/>
      <c r="U467" s="183"/>
    </row>
    <row r="468" spans="1:21" ht="12.75">
      <c r="A468" s="88"/>
      <c r="B468" s="112"/>
      <c r="C468" s="112"/>
      <c r="D468" s="88"/>
      <c r="E468" s="88"/>
      <c r="F468" s="42"/>
      <c r="G468" s="43"/>
      <c r="H468" s="45"/>
      <c r="I468" s="180"/>
      <c r="J468" s="181"/>
      <c r="K468" s="181"/>
      <c r="L468" s="181"/>
      <c r="N468" s="88"/>
      <c r="O468" s="42"/>
      <c r="P468" s="43"/>
      <c r="Q468" s="45"/>
      <c r="R468" s="182"/>
      <c r="S468" s="183"/>
      <c r="T468" s="184"/>
      <c r="U468" s="183"/>
    </row>
    <row r="469" spans="1:21" ht="12.75">
      <c r="A469" s="88"/>
      <c r="B469" s="112"/>
      <c r="C469" s="112"/>
      <c r="D469" s="88"/>
      <c r="E469" s="88"/>
      <c r="F469" s="42"/>
      <c r="G469" s="43"/>
      <c r="H469" s="45"/>
      <c r="I469" s="180"/>
      <c r="J469" s="181"/>
      <c r="K469" s="181"/>
      <c r="L469" s="181"/>
      <c r="N469" s="88"/>
      <c r="O469" s="42"/>
      <c r="P469" s="43"/>
      <c r="Q469" s="45"/>
      <c r="R469" s="182"/>
      <c r="S469" s="183"/>
      <c r="T469" s="184"/>
      <c r="U469" s="183"/>
    </row>
    <row r="470" spans="1:21" ht="12.75">
      <c r="A470" s="88"/>
      <c r="B470" s="112"/>
      <c r="C470" s="112"/>
      <c r="D470" s="88"/>
      <c r="E470" s="88"/>
      <c r="F470" s="42"/>
      <c r="G470" s="43"/>
      <c r="H470" s="45"/>
      <c r="I470" s="180"/>
      <c r="J470" s="181"/>
      <c r="K470" s="181"/>
      <c r="L470" s="181"/>
      <c r="N470" s="88"/>
      <c r="O470" s="42"/>
      <c r="P470" s="43"/>
      <c r="Q470" s="45"/>
      <c r="R470" s="182"/>
      <c r="S470" s="183"/>
      <c r="T470" s="184"/>
      <c r="U470" s="183"/>
    </row>
    <row r="471" spans="1:21" ht="12.75">
      <c r="A471" s="88"/>
      <c r="B471" s="112"/>
      <c r="C471" s="112"/>
      <c r="D471" s="88"/>
      <c r="E471" s="88"/>
      <c r="F471" s="42"/>
      <c r="G471" s="43"/>
      <c r="H471" s="45"/>
      <c r="I471" s="180"/>
      <c r="J471" s="181"/>
      <c r="K471" s="181"/>
      <c r="L471" s="181"/>
      <c r="N471" s="88"/>
      <c r="O471" s="42"/>
      <c r="P471" s="43"/>
      <c r="Q471" s="45"/>
      <c r="R471" s="182"/>
      <c r="S471" s="183"/>
      <c r="T471" s="184"/>
      <c r="U471" s="183"/>
    </row>
    <row r="472" spans="1:21" ht="12.75">
      <c r="A472" s="88"/>
      <c r="B472" s="112"/>
      <c r="C472" s="112"/>
      <c r="D472" s="88"/>
      <c r="E472" s="88"/>
      <c r="F472" s="42"/>
      <c r="G472" s="43"/>
      <c r="H472" s="45"/>
      <c r="I472" s="180"/>
      <c r="J472" s="181"/>
      <c r="K472" s="181"/>
      <c r="L472" s="181"/>
      <c r="N472" s="88"/>
      <c r="O472" s="42"/>
      <c r="P472" s="43"/>
      <c r="Q472" s="45"/>
      <c r="R472" s="182"/>
      <c r="S472" s="183"/>
      <c r="T472" s="184"/>
      <c r="U472" s="183"/>
    </row>
    <row r="473" spans="1:21" ht="12.75">
      <c r="A473" s="88"/>
      <c r="B473" s="112"/>
      <c r="C473" s="112"/>
      <c r="D473" s="88"/>
      <c r="E473" s="88"/>
      <c r="F473" s="42"/>
      <c r="G473" s="43"/>
      <c r="H473" s="45"/>
      <c r="I473" s="180"/>
      <c r="J473" s="181"/>
      <c r="K473" s="181"/>
      <c r="L473" s="181"/>
      <c r="N473" s="88"/>
      <c r="O473" s="42"/>
      <c r="P473" s="43"/>
      <c r="Q473" s="45"/>
      <c r="R473" s="182"/>
      <c r="S473" s="183"/>
      <c r="T473" s="184"/>
      <c r="U473" s="183"/>
    </row>
    <row r="474" spans="1:21" ht="12.75">
      <c r="A474" s="88"/>
      <c r="B474" s="112"/>
      <c r="C474" s="112"/>
      <c r="D474" s="88"/>
      <c r="E474" s="88"/>
      <c r="F474" s="42"/>
      <c r="G474" s="43"/>
      <c r="H474" s="45"/>
      <c r="I474" s="180"/>
      <c r="J474" s="181"/>
      <c r="K474" s="181"/>
      <c r="L474" s="181"/>
      <c r="N474" s="88"/>
      <c r="O474" s="42"/>
      <c r="P474" s="43"/>
      <c r="Q474" s="45"/>
      <c r="R474" s="182"/>
      <c r="S474" s="183"/>
      <c r="T474" s="184"/>
      <c r="U474" s="183"/>
    </row>
    <row r="475" spans="1:21" ht="12.75">
      <c r="A475" s="88"/>
      <c r="B475" s="112"/>
      <c r="C475" s="112"/>
      <c r="D475" s="88"/>
      <c r="E475" s="88"/>
      <c r="F475" s="42"/>
      <c r="G475" s="43"/>
      <c r="H475" s="45"/>
      <c r="I475" s="180"/>
      <c r="J475" s="181"/>
      <c r="K475" s="181"/>
      <c r="L475" s="181"/>
      <c r="N475" s="88"/>
      <c r="O475" s="42"/>
      <c r="P475" s="43"/>
      <c r="Q475" s="45"/>
      <c r="R475" s="182"/>
      <c r="S475" s="183"/>
      <c r="T475" s="184"/>
      <c r="U475" s="183"/>
    </row>
    <row r="476" spans="1:21" ht="12.75">
      <c r="A476" s="88"/>
      <c r="B476" s="112"/>
      <c r="C476" s="112"/>
      <c r="D476" s="88"/>
      <c r="E476" s="88"/>
      <c r="F476" s="42"/>
      <c r="G476" s="43"/>
      <c r="H476" s="45"/>
      <c r="I476" s="180"/>
      <c r="J476" s="181"/>
      <c r="K476" s="181"/>
      <c r="L476" s="181"/>
      <c r="N476" s="88"/>
      <c r="O476" s="42"/>
      <c r="P476" s="43"/>
      <c r="Q476" s="45"/>
      <c r="R476" s="182"/>
      <c r="S476" s="183"/>
      <c r="T476" s="184"/>
      <c r="U476" s="183"/>
    </row>
    <row r="477" spans="1:21" ht="12.75">
      <c r="A477" s="88"/>
      <c r="B477" s="112"/>
      <c r="C477" s="112"/>
      <c r="D477" s="88"/>
      <c r="E477" s="88"/>
      <c r="F477" s="42"/>
      <c r="G477" s="43"/>
      <c r="H477" s="45"/>
      <c r="I477" s="180"/>
      <c r="J477" s="181"/>
      <c r="K477" s="181"/>
      <c r="L477" s="181"/>
      <c r="N477" s="88"/>
      <c r="O477" s="42"/>
      <c r="P477" s="43"/>
      <c r="Q477" s="45"/>
      <c r="R477" s="182"/>
      <c r="S477" s="183"/>
      <c r="T477" s="184"/>
      <c r="U477" s="183"/>
    </row>
    <row r="478" spans="1:21" ht="12.75">
      <c r="A478" s="88"/>
      <c r="B478" s="112"/>
      <c r="C478" s="112"/>
      <c r="D478" s="88"/>
      <c r="E478" s="88"/>
      <c r="F478" s="42"/>
      <c r="G478" s="43"/>
      <c r="H478" s="45"/>
      <c r="I478" s="180"/>
      <c r="J478" s="181"/>
      <c r="K478" s="181"/>
      <c r="L478" s="181"/>
      <c r="N478" s="88"/>
      <c r="O478" s="42"/>
      <c r="P478" s="43"/>
      <c r="Q478" s="45"/>
      <c r="R478" s="182"/>
      <c r="S478" s="183"/>
      <c r="T478" s="184"/>
      <c r="U478" s="183"/>
    </row>
    <row r="479" spans="1:21" ht="12.75">
      <c r="A479" s="88"/>
      <c r="B479" s="112"/>
      <c r="C479" s="112"/>
      <c r="D479" s="88"/>
      <c r="E479" s="88"/>
      <c r="F479" s="42"/>
      <c r="G479" s="43"/>
      <c r="H479" s="45"/>
      <c r="I479" s="180"/>
      <c r="J479" s="181"/>
      <c r="K479" s="181"/>
      <c r="L479" s="181"/>
      <c r="N479" s="88"/>
      <c r="O479" s="42"/>
      <c r="P479" s="43"/>
      <c r="Q479" s="45"/>
      <c r="R479" s="182"/>
      <c r="S479" s="183"/>
      <c r="T479" s="184"/>
      <c r="U479" s="183"/>
    </row>
    <row r="480" spans="1:21" ht="12.75">
      <c r="A480" s="88"/>
      <c r="B480" s="112"/>
      <c r="C480" s="112"/>
      <c r="D480" s="88"/>
      <c r="E480" s="88"/>
      <c r="F480" s="42"/>
      <c r="G480" s="43"/>
      <c r="H480" s="45"/>
      <c r="I480" s="180"/>
      <c r="J480" s="181"/>
      <c r="K480" s="181"/>
      <c r="L480" s="181"/>
      <c r="N480" s="88"/>
      <c r="O480" s="42"/>
      <c r="P480" s="43"/>
      <c r="Q480" s="45"/>
      <c r="R480" s="182"/>
      <c r="S480" s="183"/>
      <c r="T480" s="184"/>
      <c r="U480" s="183"/>
    </row>
    <row r="481" spans="1:21" ht="12.75">
      <c r="A481" s="88"/>
      <c r="B481" s="112"/>
      <c r="C481" s="112"/>
      <c r="D481" s="88"/>
      <c r="E481" s="88"/>
      <c r="F481" s="42"/>
      <c r="G481" s="43"/>
      <c r="H481" s="45"/>
      <c r="I481" s="180"/>
      <c r="J481" s="181"/>
      <c r="K481" s="181"/>
      <c r="L481" s="181"/>
      <c r="N481" s="88"/>
      <c r="O481" s="42"/>
      <c r="P481" s="43"/>
      <c r="Q481" s="45"/>
      <c r="R481" s="182"/>
      <c r="S481" s="183"/>
      <c r="T481" s="184"/>
      <c r="U481" s="183"/>
    </row>
    <row r="482" spans="1:21" ht="12.75">
      <c r="A482" s="88"/>
      <c r="B482" s="112"/>
      <c r="C482" s="112"/>
      <c r="D482" s="88"/>
      <c r="E482" s="88"/>
      <c r="F482" s="42"/>
      <c r="G482" s="43"/>
      <c r="H482" s="45"/>
      <c r="I482" s="180"/>
      <c r="J482" s="181"/>
      <c r="K482" s="181"/>
      <c r="L482" s="181"/>
      <c r="N482" s="88"/>
      <c r="O482" s="42"/>
      <c r="P482" s="43"/>
      <c r="Q482" s="45"/>
      <c r="R482" s="182"/>
      <c r="S482" s="183"/>
      <c r="T482" s="184"/>
      <c r="U482" s="183"/>
    </row>
    <row r="483" spans="1:21" ht="12.75">
      <c r="A483" s="88"/>
      <c r="B483" s="112"/>
      <c r="C483" s="112"/>
      <c r="D483" s="88"/>
      <c r="E483" s="88"/>
      <c r="F483" s="42"/>
      <c r="G483" s="43"/>
      <c r="H483" s="45"/>
      <c r="I483" s="180"/>
      <c r="J483" s="181"/>
      <c r="K483" s="181"/>
      <c r="L483" s="181"/>
      <c r="N483" s="88"/>
      <c r="O483" s="42"/>
      <c r="P483" s="43"/>
      <c r="Q483" s="45"/>
      <c r="R483" s="182"/>
      <c r="S483" s="183"/>
      <c r="T483" s="184"/>
      <c r="U483" s="183"/>
    </row>
    <row r="484" spans="1:21" ht="12.75">
      <c r="A484" s="88"/>
      <c r="B484" s="112"/>
      <c r="C484" s="112"/>
      <c r="D484" s="88"/>
      <c r="E484" s="88"/>
      <c r="F484" s="42"/>
      <c r="G484" s="43"/>
      <c r="H484" s="45"/>
      <c r="I484" s="180"/>
      <c r="J484" s="181"/>
      <c r="K484" s="181"/>
      <c r="L484" s="181"/>
      <c r="N484" s="88"/>
      <c r="O484" s="42"/>
      <c r="P484" s="43"/>
      <c r="Q484" s="45"/>
      <c r="R484" s="182"/>
      <c r="S484" s="183"/>
      <c r="T484" s="184"/>
      <c r="U484" s="183"/>
    </row>
    <row r="485" spans="1:21" ht="12.75">
      <c r="A485" s="88"/>
      <c r="B485" s="112"/>
      <c r="C485" s="112"/>
      <c r="D485" s="88"/>
      <c r="E485" s="88"/>
      <c r="F485" s="42"/>
      <c r="G485" s="43"/>
      <c r="H485" s="45"/>
      <c r="I485" s="180"/>
      <c r="J485" s="181"/>
      <c r="K485" s="181"/>
      <c r="L485" s="181"/>
      <c r="N485" s="88"/>
      <c r="O485" s="42"/>
      <c r="P485" s="43"/>
      <c r="Q485" s="45"/>
      <c r="R485" s="182"/>
      <c r="S485" s="183"/>
      <c r="T485" s="184"/>
      <c r="U485" s="183"/>
    </row>
    <row r="486" spans="1:21" ht="12.75">
      <c r="A486" s="88"/>
      <c r="B486" s="112"/>
      <c r="C486" s="112"/>
      <c r="D486" s="88"/>
      <c r="E486" s="88"/>
      <c r="F486" s="42"/>
      <c r="G486" s="43"/>
      <c r="H486" s="45"/>
      <c r="I486" s="180"/>
      <c r="J486" s="181"/>
      <c r="K486" s="181"/>
      <c r="L486" s="181"/>
      <c r="N486" s="88"/>
      <c r="O486" s="42"/>
      <c r="P486" s="43"/>
      <c r="Q486" s="45"/>
      <c r="R486" s="182"/>
      <c r="S486" s="183"/>
      <c r="T486" s="184"/>
      <c r="U486" s="183"/>
    </row>
    <row r="487" spans="1:21" ht="12.75">
      <c r="A487" s="88"/>
      <c r="B487" s="112"/>
      <c r="C487" s="112"/>
      <c r="D487" s="88"/>
      <c r="E487" s="88"/>
      <c r="F487" s="42"/>
      <c r="G487" s="43"/>
      <c r="H487" s="45"/>
      <c r="I487" s="180"/>
      <c r="J487" s="181"/>
      <c r="K487" s="181"/>
      <c r="L487" s="181"/>
      <c r="N487" s="88"/>
      <c r="O487" s="42"/>
      <c r="P487" s="43"/>
      <c r="Q487" s="45"/>
      <c r="R487" s="182"/>
      <c r="S487" s="183"/>
      <c r="T487" s="184"/>
      <c r="U487" s="183"/>
    </row>
    <row r="488" spans="1:21" ht="12.75">
      <c r="A488" s="88"/>
      <c r="B488" s="112"/>
      <c r="C488" s="112"/>
      <c r="D488" s="88"/>
      <c r="E488" s="88"/>
      <c r="F488" s="42"/>
      <c r="G488" s="43"/>
      <c r="H488" s="45"/>
      <c r="I488" s="180"/>
      <c r="J488" s="181"/>
      <c r="K488" s="181"/>
      <c r="L488" s="181"/>
      <c r="N488" s="88"/>
      <c r="O488" s="42"/>
      <c r="P488" s="43"/>
      <c r="Q488" s="45"/>
      <c r="R488" s="182"/>
      <c r="S488" s="183"/>
      <c r="T488" s="184"/>
      <c r="U488" s="183"/>
    </row>
    <row r="489" spans="1:21" ht="12.75">
      <c r="A489" s="88"/>
      <c r="B489" s="112"/>
      <c r="C489" s="112"/>
      <c r="D489" s="88"/>
      <c r="E489" s="88"/>
      <c r="F489" s="42"/>
      <c r="G489" s="43"/>
      <c r="H489" s="45"/>
      <c r="I489" s="180"/>
      <c r="J489" s="181"/>
      <c r="K489" s="181"/>
      <c r="L489" s="181"/>
      <c r="N489" s="88"/>
      <c r="O489" s="42"/>
      <c r="P489" s="43"/>
      <c r="Q489" s="45"/>
      <c r="R489" s="182"/>
      <c r="S489" s="183"/>
      <c r="T489" s="184"/>
      <c r="U489" s="183"/>
    </row>
    <row r="490" spans="1:21" ht="12.75">
      <c r="A490" s="88"/>
      <c r="B490" s="112"/>
      <c r="C490" s="112"/>
      <c r="D490" s="88"/>
      <c r="E490" s="88"/>
      <c r="F490" s="42"/>
      <c r="G490" s="43"/>
      <c r="H490" s="45"/>
      <c r="I490" s="180"/>
      <c r="J490" s="181"/>
      <c r="K490" s="181"/>
      <c r="L490" s="181"/>
      <c r="N490" s="88"/>
      <c r="O490" s="42"/>
      <c r="P490" s="43"/>
      <c r="Q490" s="45"/>
      <c r="R490" s="182"/>
      <c r="S490" s="183"/>
      <c r="T490" s="184"/>
      <c r="U490" s="183"/>
    </row>
    <row r="491" spans="1:21" ht="12.75">
      <c r="A491" s="88"/>
      <c r="B491" s="112"/>
      <c r="C491" s="112"/>
      <c r="D491" s="88"/>
      <c r="E491" s="88"/>
      <c r="F491" s="42"/>
      <c r="G491" s="43"/>
      <c r="H491" s="45"/>
      <c r="I491" s="180"/>
      <c r="J491" s="181"/>
      <c r="K491" s="181"/>
      <c r="L491" s="181"/>
      <c r="N491" s="88"/>
      <c r="O491" s="42"/>
      <c r="P491" s="43"/>
      <c r="Q491" s="45"/>
      <c r="R491" s="182"/>
      <c r="S491" s="183"/>
      <c r="T491" s="184"/>
      <c r="U491" s="183"/>
    </row>
    <row r="492" spans="1:21" ht="12.75">
      <c r="A492" s="88"/>
      <c r="B492" s="112"/>
      <c r="C492" s="112"/>
      <c r="D492" s="88"/>
      <c r="E492" s="88"/>
      <c r="F492" s="42"/>
      <c r="G492" s="43"/>
      <c r="H492" s="45"/>
      <c r="I492" s="180"/>
      <c r="J492" s="181"/>
      <c r="K492" s="181"/>
      <c r="L492" s="181"/>
      <c r="N492" s="88"/>
      <c r="O492" s="42"/>
      <c r="P492" s="43"/>
      <c r="Q492" s="45"/>
      <c r="R492" s="182"/>
      <c r="S492" s="183"/>
      <c r="T492" s="184"/>
      <c r="U492" s="183"/>
    </row>
    <row r="493" spans="1:21" ht="12.75">
      <c r="A493" s="88"/>
      <c r="B493" s="112"/>
      <c r="C493" s="112"/>
      <c r="D493" s="88"/>
      <c r="E493" s="88"/>
      <c r="F493" s="42"/>
      <c r="G493" s="43"/>
      <c r="H493" s="45"/>
      <c r="I493" s="180"/>
      <c r="J493" s="181"/>
      <c r="K493" s="181"/>
      <c r="L493" s="181"/>
      <c r="N493" s="88"/>
      <c r="O493" s="42"/>
      <c r="P493" s="43"/>
      <c r="Q493" s="45"/>
      <c r="R493" s="182"/>
      <c r="S493" s="183"/>
      <c r="T493" s="184"/>
      <c r="U493" s="183"/>
    </row>
    <row r="494" spans="1:21" ht="12.75">
      <c r="A494" s="88"/>
      <c r="B494" s="112"/>
      <c r="C494" s="112"/>
      <c r="D494" s="88"/>
      <c r="E494" s="88"/>
      <c r="F494" s="42"/>
      <c r="G494" s="43"/>
      <c r="H494" s="45"/>
      <c r="I494" s="180"/>
      <c r="J494" s="181"/>
      <c r="K494" s="181"/>
      <c r="L494" s="181"/>
      <c r="N494" s="88"/>
      <c r="O494" s="42"/>
      <c r="P494" s="43"/>
      <c r="Q494" s="45"/>
      <c r="R494" s="182"/>
      <c r="S494" s="183"/>
      <c r="T494" s="184"/>
      <c r="U494" s="183"/>
    </row>
    <row r="495" spans="1:21" ht="12.75">
      <c r="A495" s="88"/>
      <c r="B495" s="112"/>
      <c r="C495" s="112"/>
      <c r="D495" s="88"/>
      <c r="E495" s="88"/>
      <c r="F495" s="42"/>
      <c r="G495" s="43"/>
      <c r="H495" s="45"/>
      <c r="I495" s="180"/>
      <c r="J495" s="181"/>
      <c r="K495" s="181"/>
      <c r="L495" s="181"/>
      <c r="N495" s="88"/>
      <c r="O495" s="42"/>
      <c r="P495" s="43"/>
      <c r="Q495" s="45"/>
      <c r="R495" s="182"/>
      <c r="S495" s="183"/>
      <c r="T495" s="184"/>
      <c r="U495" s="183"/>
    </row>
    <row r="496" spans="1:21" ht="12.75">
      <c r="A496" s="88"/>
      <c r="B496" s="112"/>
      <c r="C496" s="112"/>
      <c r="D496" s="88"/>
      <c r="E496" s="88"/>
      <c r="F496" s="42"/>
      <c r="G496" s="43"/>
      <c r="H496" s="45"/>
      <c r="I496" s="180"/>
      <c r="J496" s="181"/>
      <c r="K496" s="181"/>
      <c r="L496" s="181"/>
      <c r="N496" s="88"/>
      <c r="O496" s="42"/>
      <c r="P496" s="43"/>
      <c r="Q496" s="45"/>
      <c r="R496" s="182"/>
      <c r="S496" s="183"/>
      <c r="T496" s="184"/>
      <c r="U496" s="183"/>
    </row>
    <row r="497" spans="1:21" ht="12.75">
      <c r="A497" s="88"/>
      <c r="B497" s="112"/>
      <c r="C497" s="112"/>
      <c r="D497" s="88"/>
      <c r="E497" s="88"/>
      <c r="F497" s="42"/>
      <c r="G497" s="43"/>
      <c r="H497" s="45"/>
      <c r="I497" s="180"/>
      <c r="J497" s="181"/>
      <c r="K497" s="181"/>
      <c r="L497" s="181"/>
      <c r="N497" s="88"/>
      <c r="O497" s="42"/>
      <c r="P497" s="43"/>
      <c r="Q497" s="45"/>
      <c r="R497" s="182"/>
      <c r="S497" s="183"/>
      <c r="T497" s="184"/>
      <c r="U497" s="183"/>
    </row>
    <row r="498" spans="1:21" ht="12.75">
      <c r="A498" s="88"/>
      <c r="B498" s="112"/>
      <c r="C498" s="112"/>
      <c r="D498" s="88"/>
      <c r="E498" s="88"/>
      <c r="F498" s="42"/>
      <c r="G498" s="43"/>
      <c r="H498" s="45"/>
      <c r="I498" s="180"/>
      <c r="J498" s="181"/>
      <c r="K498" s="181"/>
      <c r="L498" s="181"/>
      <c r="N498" s="88"/>
      <c r="O498" s="42"/>
      <c r="P498" s="43"/>
      <c r="Q498" s="45"/>
      <c r="R498" s="182"/>
      <c r="S498" s="183"/>
      <c r="T498" s="184"/>
      <c r="U498" s="183"/>
    </row>
    <row r="499" spans="1:21" ht="12.75">
      <c r="A499" s="88"/>
      <c r="B499" s="112"/>
      <c r="C499" s="112"/>
      <c r="D499" s="88"/>
      <c r="E499" s="88"/>
      <c r="F499" s="42"/>
      <c r="G499" s="43"/>
      <c r="H499" s="45"/>
      <c r="I499" s="180"/>
      <c r="J499" s="181"/>
      <c r="K499" s="181"/>
      <c r="L499" s="181"/>
      <c r="N499" s="88"/>
      <c r="O499" s="42"/>
      <c r="P499" s="43"/>
      <c r="Q499" s="45"/>
      <c r="R499" s="182"/>
      <c r="S499" s="183"/>
      <c r="T499" s="184"/>
      <c r="U499" s="183"/>
    </row>
    <row r="500" spans="1:21" ht="12.75">
      <c r="A500" s="88"/>
      <c r="B500" s="112"/>
      <c r="C500" s="112"/>
      <c r="D500" s="88"/>
      <c r="E500" s="88"/>
      <c r="F500" s="42"/>
      <c r="G500" s="43"/>
      <c r="H500" s="45"/>
      <c r="I500" s="180"/>
      <c r="J500" s="181"/>
      <c r="K500" s="181"/>
      <c r="L500" s="181"/>
      <c r="N500" s="88"/>
      <c r="O500" s="42"/>
      <c r="P500" s="43"/>
      <c r="Q500" s="45"/>
      <c r="R500" s="182"/>
      <c r="S500" s="183"/>
      <c r="T500" s="184"/>
      <c r="U500" s="183"/>
    </row>
    <row r="501" spans="1:21" ht="12.75">
      <c r="A501" s="88"/>
      <c r="B501" s="112"/>
      <c r="C501" s="112"/>
      <c r="D501" s="88"/>
      <c r="E501" s="88"/>
      <c r="F501" s="42"/>
      <c r="G501" s="43"/>
      <c r="H501" s="45"/>
      <c r="I501" s="180"/>
      <c r="J501" s="181"/>
      <c r="K501" s="181"/>
      <c r="L501" s="181"/>
      <c r="N501" s="88"/>
      <c r="O501" s="42"/>
      <c r="P501" s="43"/>
      <c r="Q501" s="45"/>
      <c r="R501" s="182"/>
      <c r="S501" s="183"/>
      <c r="T501" s="184"/>
      <c r="U501" s="183"/>
    </row>
    <row r="502" spans="1:21" ht="12.75">
      <c r="A502" s="88"/>
      <c r="B502" s="112"/>
      <c r="C502" s="112"/>
      <c r="D502" s="88"/>
      <c r="E502" s="88"/>
      <c r="F502" s="42"/>
      <c r="G502" s="43"/>
      <c r="H502" s="45"/>
      <c r="I502" s="180"/>
      <c r="J502" s="181"/>
      <c r="K502" s="181"/>
      <c r="L502" s="181"/>
      <c r="N502" s="88"/>
      <c r="O502" s="42"/>
      <c r="P502" s="43"/>
      <c r="Q502" s="45"/>
      <c r="R502" s="182"/>
      <c r="S502" s="183"/>
      <c r="T502" s="184"/>
      <c r="U502" s="183"/>
    </row>
    <row r="503" spans="1:21" ht="12.75">
      <c r="A503" s="88"/>
      <c r="B503" s="112"/>
      <c r="C503" s="112"/>
      <c r="D503" s="88"/>
      <c r="E503" s="88"/>
      <c r="F503" s="42"/>
      <c r="G503" s="43"/>
      <c r="H503" s="45"/>
      <c r="I503" s="180"/>
      <c r="J503" s="181"/>
      <c r="K503" s="181"/>
      <c r="L503" s="181"/>
      <c r="N503" s="88"/>
      <c r="O503" s="42"/>
      <c r="P503" s="43"/>
      <c r="Q503" s="45"/>
      <c r="R503" s="182"/>
      <c r="S503" s="183"/>
      <c r="T503" s="184"/>
      <c r="U503" s="183"/>
    </row>
    <row r="504" spans="1:21" ht="12.75">
      <c r="A504" s="88"/>
      <c r="B504" s="112"/>
      <c r="C504" s="112"/>
      <c r="D504" s="88"/>
      <c r="E504" s="88"/>
      <c r="F504" s="42"/>
      <c r="G504" s="43"/>
      <c r="H504" s="45"/>
      <c r="I504" s="180"/>
      <c r="J504" s="181"/>
      <c r="K504" s="181"/>
      <c r="L504" s="181"/>
      <c r="N504" s="88"/>
      <c r="O504" s="42"/>
      <c r="P504" s="43"/>
      <c r="Q504" s="45"/>
      <c r="R504" s="182"/>
      <c r="S504" s="183"/>
      <c r="T504" s="184"/>
      <c r="U504" s="183"/>
    </row>
    <row r="505" spans="1:21" ht="12.75">
      <c r="A505" s="88"/>
      <c r="B505" s="112"/>
      <c r="C505" s="112"/>
      <c r="D505" s="88"/>
      <c r="E505" s="88"/>
      <c r="F505" s="42"/>
      <c r="G505" s="43"/>
      <c r="H505" s="45"/>
      <c r="I505" s="180"/>
      <c r="J505" s="181"/>
      <c r="K505" s="181"/>
      <c r="L505" s="181"/>
      <c r="N505" s="88"/>
      <c r="O505" s="42"/>
      <c r="P505" s="43"/>
      <c r="Q505" s="45"/>
      <c r="R505" s="182"/>
      <c r="S505" s="183"/>
      <c r="T505" s="184"/>
      <c r="U505" s="183"/>
    </row>
    <row r="506" spans="1:21" ht="12.75">
      <c r="A506" s="88"/>
      <c r="B506" s="112"/>
      <c r="C506" s="112"/>
      <c r="D506" s="88"/>
      <c r="E506" s="88"/>
      <c r="F506" s="42"/>
      <c r="G506" s="43"/>
      <c r="H506" s="45"/>
      <c r="I506" s="180"/>
      <c r="J506" s="181"/>
      <c r="K506" s="181"/>
      <c r="L506" s="181"/>
      <c r="N506" s="88"/>
      <c r="O506" s="42"/>
      <c r="P506" s="43"/>
      <c r="Q506" s="45"/>
      <c r="R506" s="182"/>
      <c r="S506" s="183"/>
      <c r="T506" s="184"/>
      <c r="U506" s="183"/>
    </row>
    <row r="507" spans="1:21" ht="12.75">
      <c r="A507" s="88"/>
      <c r="B507" s="112"/>
      <c r="C507" s="112"/>
      <c r="D507" s="88"/>
      <c r="E507" s="88"/>
      <c r="F507" s="42"/>
      <c r="G507" s="43"/>
      <c r="H507" s="45"/>
      <c r="I507" s="180"/>
      <c r="J507" s="181"/>
      <c r="K507" s="181"/>
      <c r="L507" s="181"/>
      <c r="N507" s="88"/>
      <c r="O507" s="42"/>
      <c r="P507" s="43"/>
      <c r="Q507" s="45"/>
      <c r="R507" s="182"/>
      <c r="S507" s="183"/>
      <c r="T507" s="184"/>
      <c r="U507" s="183"/>
    </row>
    <row r="508" spans="1:21" ht="12.75">
      <c r="A508" s="88"/>
      <c r="B508" s="112"/>
      <c r="C508" s="112"/>
      <c r="D508" s="88"/>
      <c r="E508" s="88"/>
      <c r="F508" s="42"/>
      <c r="G508" s="43"/>
      <c r="H508" s="45"/>
      <c r="I508" s="180"/>
      <c r="J508" s="181"/>
      <c r="K508" s="181"/>
      <c r="L508" s="181"/>
      <c r="N508" s="88"/>
      <c r="O508" s="42"/>
      <c r="P508" s="43"/>
      <c r="Q508" s="45"/>
      <c r="R508" s="182"/>
      <c r="S508" s="183"/>
      <c r="T508" s="184"/>
      <c r="U508" s="183"/>
    </row>
    <row r="509" spans="1:21" ht="12.75">
      <c r="A509" s="88"/>
      <c r="B509" s="112"/>
      <c r="C509" s="112"/>
      <c r="D509" s="88"/>
      <c r="E509" s="88"/>
      <c r="F509" s="42"/>
      <c r="G509" s="43"/>
      <c r="H509" s="45"/>
      <c r="I509" s="180"/>
      <c r="J509" s="181"/>
      <c r="K509" s="181"/>
      <c r="L509" s="181"/>
      <c r="N509" s="88"/>
      <c r="O509" s="42"/>
      <c r="P509" s="43"/>
      <c r="Q509" s="45"/>
      <c r="R509" s="182"/>
      <c r="S509" s="183"/>
      <c r="T509" s="184"/>
      <c r="U509" s="183"/>
    </row>
    <row r="510" spans="1:21" ht="12.75">
      <c r="A510" s="88"/>
      <c r="B510" s="112"/>
      <c r="C510" s="112"/>
      <c r="D510" s="88"/>
      <c r="E510" s="88"/>
      <c r="F510" s="42"/>
      <c r="G510" s="43"/>
      <c r="H510" s="45"/>
      <c r="I510" s="180"/>
      <c r="J510" s="181"/>
      <c r="K510" s="181"/>
      <c r="L510" s="181"/>
      <c r="N510" s="88"/>
      <c r="O510" s="42"/>
      <c r="P510" s="43"/>
      <c r="Q510" s="45"/>
      <c r="R510" s="182"/>
      <c r="S510" s="183"/>
      <c r="T510" s="184"/>
      <c r="U510" s="183"/>
    </row>
    <row r="511" spans="1:21" ht="12.75">
      <c r="A511" s="88"/>
      <c r="B511" s="112"/>
      <c r="C511" s="112"/>
      <c r="D511" s="88"/>
      <c r="E511" s="88"/>
      <c r="F511" s="42"/>
      <c r="G511" s="43"/>
      <c r="H511" s="45"/>
      <c r="I511" s="180"/>
      <c r="J511" s="181"/>
      <c r="K511" s="181"/>
      <c r="L511" s="181"/>
      <c r="N511" s="88"/>
      <c r="O511" s="42"/>
      <c r="P511" s="43"/>
      <c r="Q511" s="45"/>
      <c r="R511" s="182"/>
      <c r="S511" s="183"/>
      <c r="T511" s="184"/>
      <c r="U511" s="183"/>
    </row>
    <row r="512" spans="1:21" ht="12.75">
      <c r="A512" s="88"/>
      <c r="B512" s="112"/>
      <c r="C512" s="112"/>
      <c r="D512" s="88"/>
      <c r="E512" s="88"/>
      <c r="F512" s="42"/>
      <c r="G512" s="43"/>
      <c r="H512" s="45"/>
      <c r="I512" s="180"/>
      <c r="J512" s="181"/>
      <c r="K512" s="181"/>
      <c r="L512" s="181"/>
      <c r="N512" s="88"/>
      <c r="O512" s="42"/>
      <c r="P512" s="43"/>
      <c r="Q512" s="45"/>
      <c r="R512" s="182"/>
      <c r="S512" s="183"/>
      <c r="T512" s="184"/>
      <c r="U512" s="183"/>
    </row>
    <row r="513" spans="1:21" ht="12.75">
      <c r="A513" s="88"/>
      <c r="B513" s="112"/>
      <c r="C513" s="112"/>
      <c r="D513" s="88"/>
      <c r="E513" s="88"/>
      <c r="F513" s="42"/>
      <c r="G513" s="43"/>
      <c r="H513" s="45"/>
      <c r="I513" s="180"/>
      <c r="J513" s="181"/>
      <c r="K513" s="181"/>
      <c r="L513" s="181"/>
      <c r="N513" s="88"/>
      <c r="O513" s="42"/>
      <c r="P513" s="43"/>
      <c r="Q513" s="45"/>
      <c r="R513" s="182"/>
      <c r="S513" s="183"/>
      <c r="T513" s="184"/>
      <c r="U513" s="183"/>
    </row>
    <row r="514" spans="1:21" ht="12.75">
      <c r="A514" s="88"/>
      <c r="B514" s="112"/>
      <c r="C514" s="112"/>
      <c r="D514" s="88"/>
      <c r="E514" s="88"/>
      <c r="F514" s="42"/>
      <c r="G514" s="43"/>
      <c r="H514" s="45"/>
      <c r="I514" s="180"/>
      <c r="J514" s="181"/>
      <c r="K514" s="181"/>
      <c r="L514" s="181"/>
      <c r="N514" s="88"/>
      <c r="O514" s="42"/>
      <c r="P514" s="43"/>
      <c r="Q514" s="45"/>
      <c r="R514" s="182"/>
      <c r="S514" s="183"/>
      <c r="T514" s="184"/>
      <c r="U514" s="183"/>
    </row>
    <row r="515" spans="1:21" ht="12.75">
      <c r="A515" s="88"/>
      <c r="B515" s="112"/>
      <c r="C515" s="112"/>
      <c r="D515" s="88"/>
      <c r="E515" s="88"/>
      <c r="F515" s="42"/>
      <c r="G515" s="43"/>
      <c r="H515" s="45"/>
      <c r="I515" s="180"/>
      <c r="J515" s="181"/>
      <c r="K515" s="181"/>
      <c r="L515" s="181"/>
      <c r="N515" s="88"/>
      <c r="O515" s="42"/>
      <c r="P515" s="43"/>
      <c r="Q515" s="45"/>
      <c r="R515" s="182"/>
      <c r="S515" s="183"/>
      <c r="T515" s="184"/>
      <c r="U515" s="183"/>
    </row>
    <row r="516" spans="1:21" ht="12.75">
      <c r="A516" s="88"/>
      <c r="B516" s="112"/>
      <c r="C516" s="112"/>
      <c r="D516" s="88"/>
      <c r="E516" s="88"/>
      <c r="F516" s="42"/>
      <c r="G516" s="43"/>
      <c r="H516" s="45"/>
      <c r="I516" s="180"/>
      <c r="J516" s="181"/>
      <c r="K516" s="181"/>
      <c r="L516" s="181"/>
      <c r="N516" s="88"/>
      <c r="O516" s="42"/>
      <c r="P516" s="43"/>
      <c r="Q516" s="45"/>
      <c r="R516" s="182"/>
      <c r="S516" s="183"/>
      <c r="T516" s="184"/>
      <c r="U516" s="183"/>
    </row>
    <row r="517" spans="1:21" ht="12.75">
      <c r="A517" s="88"/>
      <c r="B517" s="112"/>
      <c r="C517" s="112"/>
      <c r="D517" s="88"/>
      <c r="E517" s="88"/>
      <c r="F517" s="42"/>
      <c r="G517" s="43"/>
      <c r="H517" s="45"/>
      <c r="I517" s="180"/>
      <c r="J517" s="181"/>
      <c r="K517" s="181"/>
      <c r="L517" s="181"/>
      <c r="N517" s="88"/>
      <c r="O517" s="42"/>
      <c r="P517" s="43"/>
      <c r="Q517" s="45"/>
      <c r="R517" s="182"/>
      <c r="S517" s="183"/>
      <c r="T517" s="184"/>
      <c r="U517" s="183"/>
    </row>
    <row r="518" spans="1:21" ht="12.75">
      <c r="A518" s="88"/>
      <c r="B518" s="112"/>
      <c r="C518" s="112"/>
      <c r="D518" s="88"/>
      <c r="E518" s="88"/>
      <c r="F518" s="42"/>
      <c r="G518" s="43"/>
      <c r="H518" s="45"/>
      <c r="I518" s="180"/>
      <c r="J518" s="181"/>
      <c r="K518" s="181"/>
      <c r="L518" s="181"/>
      <c r="N518" s="88"/>
      <c r="O518" s="42"/>
      <c r="P518" s="43"/>
      <c r="Q518" s="45"/>
      <c r="R518" s="182"/>
      <c r="S518" s="183"/>
      <c r="T518" s="184"/>
      <c r="U518" s="183"/>
    </row>
    <row r="519" spans="1:21" ht="12.75">
      <c r="A519" s="88"/>
      <c r="B519" s="112"/>
      <c r="C519" s="112"/>
      <c r="D519" s="88"/>
      <c r="E519" s="88"/>
      <c r="F519" s="42"/>
      <c r="G519" s="43"/>
      <c r="H519" s="45"/>
      <c r="I519" s="180"/>
      <c r="J519" s="181"/>
      <c r="K519" s="181"/>
      <c r="L519" s="181"/>
      <c r="N519" s="88"/>
      <c r="O519" s="42"/>
      <c r="P519" s="43"/>
      <c r="Q519" s="45"/>
      <c r="R519" s="182"/>
      <c r="S519" s="183"/>
      <c r="T519" s="184"/>
      <c r="U519" s="183"/>
    </row>
    <row r="520" spans="1:21" ht="12.75">
      <c r="A520" s="88"/>
      <c r="B520" s="112"/>
      <c r="C520" s="112"/>
      <c r="D520" s="88"/>
      <c r="E520" s="88"/>
      <c r="F520" s="42"/>
      <c r="G520" s="43"/>
      <c r="H520" s="45"/>
      <c r="I520" s="180"/>
      <c r="J520" s="181"/>
      <c r="K520" s="181"/>
      <c r="L520" s="181"/>
      <c r="N520" s="88"/>
      <c r="O520" s="42"/>
      <c r="P520" s="43"/>
      <c r="Q520" s="45"/>
      <c r="R520" s="182"/>
      <c r="S520" s="183"/>
      <c r="T520" s="184"/>
      <c r="U520" s="183"/>
    </row>
    <row r="521" spans="1:21" ht="12.75">
      <c r="A521" s="88"/>
      <c r="B521" s="112"/>
      <c r="C521" s="112"/>
      <c r="D521" s="88"/>
      <c r="E521" s="88"/>
      <c r="F521" s="42"/>
      <c r="G521" s="43"/>
      <c r="H521" s="45"/>
      <c r="I521" s="180"/>
      <c r="J521" s="181"/>
      <c r="K521" s="181"/>
      <c r="L521" s="181"/>
      <c r="N521" s="88"/>
      <c r="O521" s="42"/>
      <c r="P521" s="43"/>
      <c r="Q521" s="45"/>
      <c r="R521" s="182"/>
      <c r="S521" s="183"/>
      <c r="T521" s="184"/>
      <c r="U521" s="183"/>
    </row>
    <row r="522" spans="1:21" ht="12.75">
      <c r="A522" s="88"/>
      <c r="B522" s="112"/>
      <c r="C522" s="112"/>
      <c r="D522" s="88"/>
      <c r="E522" s="88"/>
      <c r="F522" s="42"/>
      <c r="G522" s="43"/>
      <c r="H522" s="45"/>
      <c r="I522" s="180"/>
      <c r="J522" s="181"/>
      <c r="K522" s="181"/>
      <c r="L522" s="181"/>
      <c r="N522" s="88"/>
      <c r="O522" s="42"/>
      <c r="P522" s="43"/>
      <c r="Q522" s="45"/>
      <c r="R522" s="182"/>
      <c r="S522" s="183"/>
      <c r="T522" s="184"/>
      <c r="U522" s="183"/>
    </row>
    <row r="523" spans="1:21" ht="12.75">
      <c r="A523" s="88"/>
      <c r="B523" s="112"/>
      <c r="C523" s="112"/>
      <c r="D523" s="88"/>
      <c r="E523" s="88"/>
      <c r="F523" s="42"/>
      <c r="G523" s="43"/>
      <c r="H523" s="45"/>
      <c r="I523" s="180"/>
      <c r="J523" s="181"/>
      <c r="K523" s="181"/>
      <c r="L523" s="181"/>
      <c r="N523" s="88"/>
      <c r="O523" s="42"/>
      <c r="P523" s="43"/>
      <c r="Q523" s="45"/>
      <c r="R523" s="182"/>
      <c r="S523" s="183"/>
      <c r="T523" s="184"/>
      <c r="U523" s="183"/>
    </row>
    <row r="524" spans="1:21" ht="12.75">
      <c r="A524" s="88"/>
      <c r="B524" s="112"/>
      <c r="C524" s="112"/>
      <c r="D524" s="88"/>
      <c r="E524" s="88"/>
      <c r="F524" s="42"/>
      <c r="G524" s="43"/>
      <c r="H524" s="45"/>
      <c r="I524" s="180"/>
      <c r="J524" s="181"/>
      <c r="K524" s="181"/>
      <c r="L524" s="181"/>
      <c r="N524" s="88"/>
      <c r="O524" s="42"/>
      <c r="P524" s="43"/>
      <c r="Q524" s="45"/>
      <c r="R524" s="182"/>
      <c r="S524" s="183"/>
      <c r="T524" s="184"/>
      <c r="U524" s="183"/>
    </row>
    <row r="525" spans="1:21" ht="12.75">
      <c r="A525" s="88"/>
      <c r="B525" s="112"/>
      <c r="C525" s="112"/>
      <c r="D525" s="88"/>
      <c r="E525" s="88"/>
      <c r="F525" s="42"/>
      <c r="G525" s="43"/>
      <c r="H525" s="45"/>
      <c r="I525" s="180"/>
      <c r="J525" s="181"/>
      <c r="K525" s="181"/>
      <c r="L525" s="181"/>
      <c r="N525" s="88"/>
      <c r="O525" s="42"/>
      <c r="P525" s="43"/>
      <c r="Q525" s="45"/>
      <c r="R525" s="182"/>
      <c r="S525" s="183"/>
      <c r="T525" s="184"/>
      <c r="U525" s="183"/>
    </row>
    <row r="526" spans="1:21" ht="12.75">
      <c r="A526" s="88"/>
      <c r="B526" s="112"/>
      <c r="C526" s="112"/>
      <c r="D526" s="88"/>
      <c r="E526" s="88"/>
      <c r="F526" s="42"/>
      <c r="G526" s="43"/>
      <c r="H526" s="45"/>
      <c r="I526" s="180"/>
      <c r="J526" s="181"/>
      <c r="K526" s="181"/>
      <c r="L526" s="181"/>
      <c r="N526" s="88"/>
      <c r="O526" s="42"/>
      <c r="P526" s="43"/>
      <c r="Q526" s="45"/>
      <c r="R526" s="182"/>
      <c r="S526" s="183"/>
      <c r="T526" s="184"/>
      <c r="U526" s="183"/>
    </row>
    <row r="527" spans="1:21" ht="12.75">
      <c r="A527" s="88"/>
      <c r="B527" s="112"/>
      <c r="C527" s="112"/>
      <c r="D527" s="88"/>
      <c r="E527" s="88"/>
      <c r="F527" s="42"/>
      <c r="G527" s="43"/>
      <c r="H527" s="45"/>
      <c r="I527" s="180"/>
      <c r="J527" s="181"/>
      <c r="K527" s="181"/>
      <c r="L527" s="181"/>
      <c r="N527" s="88"/>
      <c r="O527" s="42"/>
      <c r="P527" s="43"/>
      <c r="Q527" s="45"/>
      <c r="R527" s="182"/>
      <c r="S527" s="183"/>
      <c r="T527" s="184"/>
      <c r="U527" s="183"/>
    </row>
    <row r="528" spans="1:21" ht="12.75">
      <c r="A528" s="88"/>
      <c r="B528" s="112"/>
      <c r="C528" s="112"/>
      <c r="D528" s="88"/>
      <c r="E528" s="88"/>
      <c r="F528" s="42"/>
      <c r="G528" s="43"/>
      <c r="H528" s="45"/>
      <c r="I528" s="180"/>
      <c r="J528" s="181"/>
      <c r="K528" s="181"/>
      <c r="L528" s="181"/>
      <c r="N528" s="88"/>
      <c r="O528" s="42"/>
      <c r="P528" s="43"/>
      <c r="Q528" s="45"/>
      <c r="R528" s="182"/>
      <c r="S528" s="183"/>
      <c r="T528" s="184"/>
      <c r="U528" s="183"/>
    </row>
    <row r="529" spans="1:21" ht="12.75">
      <c r="A529" s="88"/>
      <c r="B529" s="112"/>
      <c r="C529" s="112"/>
      <c r="D529" s="88"/>
      <c r="E529" s="88"/>
      <c r="F529" s="42"/>
      <c r="G529" s="43"/>
      <c r="H529" s="45"/>
      <c r="I529" s="180"/>
      <c r="J529" s="181"/>
      <c r="K529" s="181"/>
      <c r="L529" s="181"/>
      <c r="N529" s="88"/>
      <c r="O529" s="42"/>
      <c r="P529" s="43"/>
      <c r="Q529" s="45"/>
      <c r="R529" s="182"/>
      <c r="S529" s="183"/>
      <c r="T529" s="184"/>
      <c r="U529" s="183"/>
    </row>
    <row r="530" spans="1:21" ht="12.75">
      <c r="A530" s="88"/>
      <c r="B530" s="112"/>
      <c r="C530" s="112"/>
      <c r="D530" s="88"/>
      <c r="E530" s="88"/>
      <c r="F530" s="42"/>
      <c r="G530" s="43"/>
      <c r="H530" s="45"/>
      <c r="I530" s="180"/>
      <c r="J530" s="181"/>
      <c r="K530" s="181"/>
      <c r="L530" s="181"/>
      <c r="N530" s="88"/>
      <c r="O530" s="42"/>
      <c r="P530" s="43"/>
      <c r="Q530" s="45"/>
      <c r="R530" s="182"/>
      <c r="S530" s="183"/>
      <c r="T530" s="184"/>
      <c r="U530" s="183"/>
    </row>
    <row r="531" spans="1:21" ht="12.75">
      <c r="A531" s="88"/>
      <c r="B531" s="112"/>
      <c r="C531" s="112"/>
      <c r="D531" s="88"/>
      <c r="E531" s="88"/>
      <c r="F531" s="42"/>
      <c r="G531" s="43"/>
      <c r="H531" s="45"/>
      <c r="I531" s="180"/>
      <c r="J531" s="181"/>
      <c r="K531" s="181"/>
      <c r="L531" s="181"/>
      <c r="N531" s="88"/>
      <c r="O531" s="42"/>
      <c r="P531" s="43"/>
      <c r="Q531" s="45"/>
      <c r="R531" s="182"/>
      <c r="S531" s="183"/>
      <c r="T531" s="184"/>
      <c r="U531" s="183"/>
    </row>
    <row r="532" spans="1:21" ht="12.75">
      <c r="A532" s="88"/>
      <c r="B532" s="112"/>
      <c r="C532" s="112"/>
      <c r="D532" s="88"/>
      <c r="E532" s="88"/>
      <c r="F532" s="42"/>
      <c r="G532" s="43"/>
      <c r="H532" s="45"/>
      <c r="I532" s="180"/>
      <c r="J532" s="181"/>
      <c r="K532" s="181"/>
      <c r="L532" s="181"/>
      <c r="N532" s="88"/>
      <c r="O532" s="42"/>
      <c r="P532" s="43"/>
      <c r="Q532" s="45"/>
      <c r="R532" s="182"/>
      <c r="S532" s="183"/>
      <c r="T532" s="184"/>
      <c r="U532" s="183"/>
    </row>
    <row r="533" spans="1:21" ht="12.75">
      <c r="A533" s="88"/>
      <c r="B533" s="112"/>
      <c r="C533" s="112"/>
      <c r="D533" s="88"/>
      <c r="E533" s="88"/>
      <c r="F533" s="42"/>
      <c r="G533" s="43"/>
      <c r="H533" s="45"/>
      <c r="I533" s="180"/>
      <c r="J533" s="181"/>
      <c r="K533" s="181"/>
      <c r="L533" s="181"/>
      <c r="N533" s="88"/>
      <c r="O533" s="42"/>
      <c r="P533" s="43"/>
      <c r="Q533" s="45"/>
      <c r="R533" s="182"/>
      <c r="S533" s="183"/>
      <c r="T533" s="184"/>
      <c r="U533" s="183"/>
    </row>
    <row r="534" spans="1:21" ht="12.75">
      <c r="A534" s="88"/>
      <c r="B534" s="112"/>
      <c r="C534" s="112"/>
      <c r="D534" s="88"/>
      <c r="E534" s="88"/>
      <c r="F534" s="42"/>
      <c r="G534" s="43"/>
      <c r="H534" s="45"/>
      <c r="I534" s="180"/>
      <c r="J534" s="181"/>
      <c r="K534" s="181"/>
      <c r="L534" s="181"/>
      <c r="N534" s="88"/>
      <c r="O534" s="42"/>
      <c r="P534" s="43"/>
      <c r="Q534" s="45"/>
      <c r="R534" s="182"/>
      <c r="S534" s="183"/>
      <c r="T534" s="184"/>
      <c r="U534" s="183"/>
    </row>
    <row r="535" spans="1:21" ht="12.75">
      <c r="A535" s="88"/>
      <c r="B535" s="112"/>
      <c r="C535" s="112"/>
      <c r="D535" s="88"/>
      <c r="E535" s="88"/>
      <c r="F535" s="42"/>
      <c r="G535" s="43"/>
      <c r="H535" s="45"/>
      <c r="I535" s="180"/>
      <c r="J535" s="181"/>
      <c r="K535" s="181"/>
      <c r="L535" s="181"/>
      <c r="N535" s="88"/>
      <c r="O535" s="42"/>
      <c r="P535" s="43"/>
      <c r="Q535" s="45"/>
      <c r="R535" s="182"/>
      <c r="S535" s="183"/>
      <c r="T535" s="184"/>
      <c r="U535" s="183"/>
    </row>
    <row r="536" spans="1:21" ht="12.75">
      <c r="A536" s="88"/>
      <c r="B536" s="112"/>
      <c r="C536" s="112"/>
      <c r="D536" s="88"/>
      <c r="E536" s="88"/>
      <c r="F536" s="42"/>
      <c r="G536" s="43"/>
      <c r="H536" s="45"/>
      <c r="I536" s="180"/>
      <c r="J536" s="181"/>
      <c r="K536" s="181"/>
      <c r="L536" s="181"/>
      <c r="N536" s="88"/>
      <c r="O536" s="42"/>
      <c r="P536" s="43"/>
      <c r="Q536" s="45"/>
      <c r="R536" s="182"/>
      <c r="S536" s="183"/>
      <c r="T536" s="184"/>
      <c r="U536" s="183"/>
    </row>
    <row r="537" spans="1:21" ht="12.75">
      <c r="A537" s="88"/>
      <c r="B537" s="112"/>
      <c r="C537" s="112"/>
      <c r="D537" s="88"/>
      <c r="E537" s="88"/>
      <c r="F537" s="42"/>
      <c r="G537" s="43"/>
      <c r="H537" s="45"/>
      <c r="I537" s="180"/>
      <c r="J537" s="181"/>
      <c r="K537" s="181"/>
      <c r="L537" s="181"/>
      <c r="N537" s="88"/>
      <c r="O537" s="42"/>
      <c r="P537" s="43"/>
      <c r="Q537" s="45"/>
      <c r="R537" s="182"/>
      <c r="S537" s="183"/>
      <c r="T537" s="184"/>
      <c r="U537" s="183"/>
    </row>
    <row r="538" spans="1:21" ht="12.75">
      <c r="A538" s="88"/>
      <c r="B538" s="112"/>
      <c r="C538" s="112"/>
      <c r="D538" s="88"/>
      <c r="E538" s="88"/>
      <c r="F538" s="42"/>
      <c r="G538" s="43"/>
      <c r="H538" s="45"/>
      <c r="I538" s="180"/>
      <c r="J538" s="181"/>
      <c r="K538" s="181"/>
      <c r="L538" s="181"/>
      <c r="N538" s="88"/>
      <c r="O538" s="42"/>
      <c r="P538" s="43"/>
      <c r="Q538" s="45"/>
      <c r="R538" s="182"/>
      <c r="S538" s="183"/>
      <c r="T538" s="184"/>
      <c r="U538" s="183"/>
    </row>
    <row r="539" spans="1:21" ht="12.75">
      <c r="A539" s="88"/>
      <c r="B539" s="112"/>
      <c r="C539" s="112"/>
      <c r="D539" s="88"/>
      <c r="E539" s="88"/>
      <c r="F539" s="42"/>
      <c r="G539" s="43"/>
      <c r="H539" s="45"/>
      <c r="I539" s="180"/>
      <c r="J539" s="181"/>
      <c r="K539" s="181"/>
      <c r="L539" s="181"/>
      <c r="N539" s="88"/>
      <c r="O539" s="42"/>
      <c r="P539" s="43"/>
      <c r="Q539" s="45"/>
      <c r="R539" s="182"/>
      <c r="S539" s="183"/>
      <c r="T539" s="184"/>
      <c r="U539" s="183"/>
    </row>
    <row r="540" spans="1:21" ht="12.75">
      <c r="A540" s="88"/>
      <c r="B540" s="112"/>
      <c r="C540" s="112"/>
      <c r="D540" s="88"/>
      <c r="E540" s="88"/>
      <c r="F540" s="42"/>
      <c r="G540" s="43"/>
      <c r="H540" s="45"/>
      <c r="I540" s="180"/>
      <c r="J540" s="181"/>
      <c r="K540" s="181"/>
      <c r="L540" s="181"/>
      <c r="N540" s="88"/>
      <c r="O540" s="42"/>
      <c r="P540" s="43"/>
      <c r="Q540" s="45"/>
      <c r="R540" s="182"/>
      <c r="S540" s="183"/>
      <c r="T540" s="184"/>
      <c r="U540" s="183"/>
    </row>
    <row r="541" spans="1:21" ht="12.75">
      <c r="A541" s="88"/>
      <c r="B541" s="112"/>
      <c r="C541" s="112"/>
      <c r="D541" s="88"/>
      <c r="E541" s="88"/>
      <c r="F541" s="42"/>
      <c r="G541" s="43"/>
      <c r="H541" s="45"/>
      <c r="I541" s="180"/>
      <c r="J541" s="181"/>
      <c r="K541" s="181"/>
      <c r="L541" s="181"/>
      <c r="N541" s="88"/>
      <c r="O541" s="42"/>
      <c r="P541" s="43"/>
      <c r="Q541" s="45"/>
      <c r="R541" s="182"/>
      <c r="S541" s="183"/>
      <c r="T541" s="184"/>
      <c r="U541" s="183"/>
    </row>
    <row r="542" spans="1:21" ht="12.75">
      <c r="A542" s="88"/>
      <c r="B542" s="112"/>
      <c r="C542" s="112"/>
      <c r="D542" s="88"/>
      <c r="E542" s="88"/>
      <c r="F542" s="42"/>
      <c r="G542" s="43"/>
      <c r="H542" s="45"/>
      <c r="I542" s="180"/>
      <c r="J542" s="181"/>
      <c r="K542" s="181"/>
      <c r="L542" s="181"/>
      <c r="N542" s="88"/>
      <c r="O542" s="42"/>
      <c r="P542" s="43"/>
      <c r="Q542" s="45"/>
      <c r="R542" s="182"/>
      <c r="S542" s="183"/>
      <c r="T542" s="184"/>
      <c r="U542" s="183"/>
    </row>
    <row r="543" spans="1:21" ht="12.75">
      <c r="A543" s="88"/>
      <c r="B543" s="112"/>
      <c r="C543" s="112"/>
      <c r="D543" s="88"/>
      <c r="E543" s="88"/>
      <c r="F543" s="42"/>
      <c r="G543" s="43"/>
      <c r="H543" s="45"/>
      <c r="I543" s="180"/>
      <c r="J543" s="181"/>
      <c r="K543" s="181"/>
      <c r="L543" s="181"/>
      <c r="N543" s="88"/>
      <c r="O543" s="42"/>
      <c r="P543" s="43"/>
      <c r="Q543" s="45"/>
      <c r="R543" s="182"/>
      <c r="S543" s="183"/>
      <c r="T543" s="184"/>
      <c r="U543" s="183"/>
    </row>
    <row r="544" spans="1:21" ht="12.75">
      <c r="A544" s="88"/>
      <c r="B544" s="112"/>
      <c r="C544" s="112"/>
      <c r="D544" s="88"/>
      <c r="E544" s="88"/>
      <c r="F544" s="42"/>
      <c r="G544" s="43"/>
      <c r="H544" s="45"/>
      <c r="I544" s="180"/>
      <c r="J544" s="181"/>
      <c r="K544" s="181"/>
      <c r="L544" s="181"/>
      <c r="N544" s="88"/>
      <c r="O544" s="42"/>
      <c r="P544" s="43"/>
      <c r="Q544" s="45"/>
      <c r="R544" s="182"/>
      <c r="S544" s="183"/>
      <c r="T544" s="184"/>
      <c r="U544" s="183"/>
    </row>
    <row r="545" spans="1:21" ht="12.75">
      <c r="A545" s="88"/>
      <c r="B545" s="112"/>
      <c r="C545" s="112"/>
      <c r="D545" s="88"/>
      <c r="E545" s="88"/>
      <c r="F545" s="42"/>
      <c r="G545" s="43"/>
      <c r="H545" s="45"/>
      <c r="I545" s="180"/>
      <c r="J545" s="181"/>
      <c r="K545" s="181"/>
      <c r="L545" s="181"/>
      <c r="N545" s="88"/>
      <c r="O545" s="42"/>
      <c r="P545" s="43"/>
      <c r="Q545" s="45"/>
      <c r="R545" s="182"/>
      <c r="S545" s="183"/>
      <c r="T545" s="184"/>
      <c r="U545" s="183"/>
    </row>
    <row r="546" spans="1:21" ht="12.75">
      <c r="A546" s="88"/>
      <c r="B546" s="112"/>
      <c r="C546" s="112"/>
      <c r="D546" s="88"/>
      <c r="E546" s="88"/>
      <c r="F546" s="42"/>
      <c r="G546" s="43"/>
      <c r="H546" s="45"/>
      <c r="I546" s="180"/>
      <c r="J546" s="181"/>
      <c r="K546" s="181"/>
      <c r="L546" s="181"/>
      <c r="N546" s="88"/>
      <c r="O546" s="42"/>
      <c r="P546" s="43"/>
      <c r="Q546" s="45"/>
      <c r="R546" s="182"/>
      <c r="S546" s="183"/>
      <c r="T546" s="184"/>
      <c r="U546" s="183"/>
    </row>
    <row r="547" spans="1:21" ht="12.75">
      <c r="A547" s="88"/>
      <c r="B547" s="112"/>
      <c r="C547" s="112"/>
      <c r="D547" s="88"/>
      <c r="E547" s="88"/>
      <c r="F547" s="42"/>
      <c r="G547" s="43"/>
      <c r="H547" s="45"/>
      <c r="I547" s="180"/>
      <c r="J547" s="181"/>
      <c r="K547" s="181"/>
      <c r="L547" s="181"/>
      <c r="N547" s="88"/>
      <c r="O547" s="42"/>
      <c r="P547" s="43"/>
      <c r="Q547" s="45"/>
      <c r="R547" s="182"/>
      <c r="S547" s="183"/>
      <c r="T547" s="184"/>
      <c r="U547" s="183"/>
    </row>
    <row r="548" spans="1:21" ht="12.75">
      <c r="A548" s="88"/>
      <c r="B548" s="112"/>
      <c r="C548" s="112"/>
      <c r="D548" s="88"/>
      <c r="E548" s="88"/>
      <c r="F548" s="42"/>
      <c r="G548" s="43"/>
      <c r="H548" s="45"/>
      <c r="I548" s="180"/>
      <c r="J548" s="181"/>
      <c r="K548" s="181"/>
      <c r="L548" s="181"/>
      <c r="N548" s="88"/>
      <c r="O548" s="42"/>
      <c r="P548" s="43"/>
      <c r="Q548" s="45"/>
      <c r="R548" s="182"/>
      <c r="S548" s="183"/>
      <c r="T548" s="184"/>
      <c r="U548" s="183"/>
    </row>
    <row r="549" spans="1:21" ht="12.75">
      <c r="A549" s="88"/>
      <c r="B549" s="112"/>
      <c r="C549" s="112"/>
      <c r="D549" s="88"/>
      <c r="E549" s="88"/>
      <c r="F549" s="42"/>
      <c r="G549" s="43"/>
      <c r="H549" s="45"/>
      <c r="I549" s="180"/>
      <c r="J549" s="181"/>
      <c r="K549" s="181"/>
      <c r="L549" s="181"/>
      <c r="N549" s="88"/>
      <c r="O549" s="42"/>
      <c r="P549" s="43"/>
      <c r="Q549" s="45"/>
      <c r="R549" s="182"/>
      <c r="S549" s="183"/>
      <c r="T549" s="184"/>
      <c r="U549" s="183"/>
    </row>
    <row r="550" spans="1:21" ht="12.75">
      <c r="A550" s="88"/>
      <c r="B550" s="112"/>
      <c r="C550" s="112"/>
      <c r="D550" s="88"/>
      <c r="E550" s="88"/>
      <c r="F550" s="42"/>
      <c r="G550" s="43"/>
      <c r="H550" s="45"/>
      <c r="I550" s="180"/>
      <c r="J550" s="181"/>
      <c r="K550" s="181"/>
      <c r="L550" s="181"/>
      <c r="N550" s="88"/>
      <c r="O550" s="42"/>
      <c r="P550" s="43"/>
      <c r="Q550" s="45"/>
      <c r="R550" s="182"/>
      <c r="S550" s="183"/>
      <c r="T550" s="184"/>
      <c r="U550" s="183"/>
    </row>
    <row r="551" spans="1:21" ht="12.75">
      <c r="A551" s="88"/>
      <c r="B551" s="112"/>
      <c r="C551" s="112"/>
      <c r="D551" s="88"/>
      <c r="E551" s="88"/>
      <c r="F551" s="42"/>
      <c r="G551" s="43"/>
      <c r="H551" s="45"/>
      <c r="I551" s="180"/>
      <c r="J551" s="181"/>
      <c r="K551" s="181"/>
      <c r="L551" s="181"/>
      <c r="N551" s="88"/>
      <c r="O551" s="42"/>
      <c r="P551" s="43"/>
      <c r="Q551" s="45"/>
      <c r="R551" s="182"/>
      <c r="S551" s="183"/>
      <c r="T551" s="184"/>
      <c r="U551" s="183"/>
    </row>
    <row r="552" spans="1:21" ht="12.75">
      <c r="A552" s="88"/>
      <c r="B552" s="112"/>
      <c r="C552" s="112"/>
      <c r="D552" s="88"/>
      <c r="E552" s="88"/>
      <c r="F552" s="42"/>
      <c r="G552" s="43"/>
      <c r="H552" s="45"/>
      <c r="I552" s="180"/>
      <c r="J552" s="181"/>
      <c r="K552" s="181"/>
      <c r="L552" s="181"/>
      <c r="N552" s="88"/>
      <c r="O552" s="42"/>
      <c r="P552" s="43"/>
      <c r="Q552" s="45"/>
      <c r="R552" s="182"/>
      <c r="S552" s="183"/>
      <c r="T552" s="184"/>
      <c r="U552" s="183"/>
    </row>
    <row r="553" spans="1:21" ht="12.75">
      <c r="A553" s="88"/>
      <c r="B553" s="112"/>
      <c r="C553" s="112"/>
      <c r="D553" s="88"/>
      <c r="E553" s="88"/>
      <c r="F553" s="42"/>
      <c r="G553" s="43"/>
      <c r="H553" s="45"/>
      <c r="I553" s="180"/>
      <c r="J553" s="181"/>
      <c r="K553" s="181"/>
      <c r="L553" s="181"/>
      <c r="N553" s="88"/>
      <c r="O553" s="42"/>
      <c r="P553" s="43"/>
      <c r="Q553" s="45"/>
      <c r="R553" s="182"/>
      <c r="S553" s="183"/>
      <c r="T553" s="184"/>
      <c r="U553" s="183"/>
    </row>
    <row r="554" spans="1:21" ht="12.75">
      <c r="A554" s="88"/>
      <c r="B554" s="112"/>
      <c r="C554" s="112"/>
      <c r="D554" s="88"/>
      <c r="E554" s="88"/>
      <c r="F554" s="42"/>
      <c r="G554" s="43"/>
      <c r="H554" s="45"/>
      <c r="I554" s="180"/>
      <c r="J554" s="181"/>
      <c r="K554" s="181"/>
      <c r="L554" s="181"/>
      <c r="N554" s="88"/>
      <c r="O554" s="42"/>
      <c r="P554" s="43"/>
      <c r="Q554" s="45"/>
      <c r="R554" s="182"/>
      <c r="S554" s="183"/>
      <c r="T554" s="184"/>
      <c r="U554" s="183"/>
    </row>
    <row r="555" spans="1:21" ht="12.75">
      <c r="A555" s="88"/>
      <c r="B555" s="112"/>
      <c r="C555" s="112"/>
      <c r="D555" s="88"/>
      <c r="E555" s="88"/>
      <c r="F555" s="42"/>
      <c r="G555" s="43"/>
      <c r="H555" s="45"/>
      <c r="I555" s="180"/>
      <c r="J555" s="181"/>
      <c r="K555" s="181"/>
      <c r="L555" s="181"/>
      <c r="N555" s="88"/>
      <c r="O555" s="42"/>
      <c r="P555" s="43"/>
      <c r="Q555" s="45"/>
      <c r="R555" s="182"/>
      <c r="S555" s="183"/>
      <c r="T555" s="184"/>
      <c r="U555" s="183"/>
    </row>
    <row r="556" spans="1:21" ht="12.75">
      <c r="A556" s="88"/>
      <c r="B556" s="112"/>
      <c r="C556" s="112"/>
      <c r="D556" s="88"/>
      <c r="E556" s="88"/>
      <c r="F556" s="42"/>
      <c r="G556" s="43"/>
      <c r="H556" s="45"/>
      <c r="I556" s="180"/>
      <c r="J556" s="181"/>
      <c r="K556" s="181"/>
      <c r="L556" s="181"/>
      <c r="N556" s="88"/>
      <c r="O556" s="42"/>
      <c r="P556" s="43"/>
      <c r="Q556" s="45"/>
      <c r="R556" s="182"/>
      <c r="S556" s="183"/>
      <c r="T556" s="184"/>
      <c r="U556" s="183"/>
    </row>
    <row r="557" spans="1:21" ht="12.75">
      <c r="A557" s="88"/>
      <c r="B557" s="112"/>
      <c r="C557" s="112"/>
      <c r="D557" s="88"/>
      <c r="E557" s="88"/>
      <c r="F557" s="42"/>
      <c r="G557" s="43"/>
      <c r="H557" s="45"/>
      <c r="I557" s="180"/>
      <c r="J557" s="181"/>
      <c r="K557" s="181"/>
      <c r="L557" s="181"/>
      <c r="N557" s="88"/>
      <c r="O557" s="42"/>
      <c r="P557" s="43"/>
      <c r="Q557" s="45"/>
      <c r="R557" s="182"/>
      <c r="S557" s="183"/>
      <c r="T557" s="184"/>
      <c r="U557" s="183"/>
    </row>
    <row r="558" spans="1:21" ht="12.75">
      <c r="A558" s="88"/>
      <c r="B558" s="112"/>
      <c r="C558" s="112"/>
      <c r="D558" s="88"/>
      <c r="E558" s="88"/>
      <c r="F558" s="42"/>
      <c r="G558" s="43"/>
      <c r="H558" s="45"/>
      <c r="I558" s="180"/>
      <c r="J558" s="181"/>
      <c r="K558" s="181"/>
      <c r="L558" s="181"/>
      <c r="N558" s="88"/>
      <c r="O558" s="42"/>
      <c r="P558" s="43"/>
      <c r="Q558" s="45"/>
      <c r="R558" s="182"/>
      <c r="S558" s="183"/>
      <c r="T558" s="184"/>
      <c r="U558" s="183"/>
    </row>
    <row r="559" spans="1:21" ht="12.75">
      <c r="A559" s="88"/>
      <c r="B559" s="112"/>
      <c r="C559" s="112"/>
      <c r="D559" s="88"/>
      <c r="E559" s="88"/>
      <c r="F559" s="42"/>
      <c r="G559" s="43"/>
      <c r="H559" s="45"/>
      <c r="I559" s="180"/>
      <c r="J559" s="181"/>
      <c r="K559" s="181"/>
      <c r="L559" s="181"/>
      <c r="N559" s="88"/>
      <c r="O559" s="42"/>
      <c r="P559" s="43"/>
      <c r="Q559" s="45"/>
      <c r="R559" s="182"/>
      <c r="S559" s="183"/>
      <c r="T559" s="184"/>
      <c r="U559" s="183"/>
    </row>
    <row r="560" spans="1:21" ht="12.75">
      <c r="A560" s="88"/>
      <c r="B560" s="112"/>
      <c r="C560" s="112"/>
      <c r="D560" s="88"/>
      <c r="E560" s="88"/>
      <c r="F560" s="42"/>
      <c r="G560" s="43"/>
      <c r="H560" s="45"/>
      <c r="I560" s="180"/>
      <c r="J560" s="181"/>
      <c r="K560" s="181"/>
      <c r="L560" s="181"/>
      <c r="N560" s="88"/>
      <c r="O560" s="42"/>
      <c r="P560" s="43"/>
      <c r="Q560" s="45"/>
      <c r="R560" s="182"/>
      <c r="S560" s="183"/>
      <c r="T560" s="184"/>
      <c r="U560" s="183"/>
    </row>
    <row r="561" spans="1:21" ht="12.75">
      <c r="A561" s="88"/>
      <c r="B561" s="112"/>
      <c r="C561" s="112"/>
      <c r="D561" s="88"/>
      <c r="E561" s="88"/>
      <c r="F561" s="42"/>
      <c r="G561" s="43"/>
      <c r="H561" s="45"/>
      <c r="I561" s="180"/>
      <c r="J561" s="181"/>
      <c r="K561" s="181"/>
      <c r="L561" s="181"/>
      <c r="N561" s="88"/>
      <c r="O561" s="42"/>
      <c r="P561" s="43"/>
      <c r="Q561" s="45"/>
      <c r="R561" s="182"/>
      <c r="S561" s="183"/>
      <c r="T561" s="184"/>
      <c r="U561" s="183"/>
    </row>
    <row r="562" spans="1:21" ht="12.75">
      <c r="A562" s="88"/>
      <c r="B562" s="112"/>
      <c r="C562" s="112"/>
      <c r="D562" s="88"/>
      <c r="E562" s="88"/>
      <c r="F562" s="42"/>
      <c r="G562" s="43"/>
      <c r="H562" s="45"/>
      <c r="I562" s="180"/>
      <c r="J562" s="181"/>
      <c r="K562" s="181"/>
      <c r="L562" s="181"/>
      <c r="N562" s="88"/>
      <c r="O562" s="42"/>
      <c r="P562" s="43"/>
      <c r="Q562" s="45"/>
      <c r="R562" s="182"/>
      <c r="S562" s="183"/>
      <c r="T562" s="184"/>
      <c r="U562" s="183"/>
    </row>
    <row r="563" spans="1:21" ht="12.75">
      <c r="A563" s="88"/>
      <c r="B563" s="112"/>
      <c r="C563" s="112"/>
      <c r="D563" s="88"/>
      <c r="E563" s="88"/>
      <c r="F563" s="42"/>
      <c r="G563" s="43"/>
      <c r="H563" s="45"/>
      <c r="I563" s="180"/>
      <c r="J563" s="181"/>
      <c r="K563" s="181"/>
      <c r="L563" s="181"/>
      <c r="N563" s="88"/>
      <c r="O563" s="42"/>
      <c r="P563" s="43"/>
      <c r="Q563" s="45"/>
      <c r="R563" s="182"/>
      <c r="S563" s="183"/>
      <c r="T563" s="184"/>
      <c r="U563" s="183"/>
    </row>
    <row r="564" spans="1:21" ht="12.75">
      <c r="A564" s="88"/>
      <c r="B564" s="112"/>
      <c r="C564" s="112"/>
      <c r="D564" s="88"/>
      <c r="E564" s="88"/>
      <c r="F564" s="42"/>
      <c r="G564" s="43"/>
      <c r="H564" s="45"/>
      <c r="I564" s="180"/>
      <c r="J564" s="181"/>
      <c r="K564" s="181"/>
      <c r="L564" s="181"/>
      <c r="N564" s="88"/>
      <c r="O564" s="42"/>
      <c r="P564" s="43"/>
      <c r="Q564" s="45"/>
      <c r="R564" s="182"/>
      <c r="S564" s="183"/>
      <c r="T564" s="184"/>
      <c r="U564" s="183"/>
    </row>
    <row r="565" spans="1:21" ht="12.75">
      <c r="A565" s="88"/>
      <c r="B565" s="112"/>
      <c r="C565" s="112"/>
      <c r="D565" s="88"/>
      <c r="E565" s="88"/>
      <c r="F565" s="42"/>
      <c r="G565" s="43"/>
      <c r="H565" s="45"/>
      <c r="I565" s="180"/>
      <c r="J565" s="181"/>
      <c r="K565" s="181"/>
      <c r="L565" s="181"/>
      <c r="N565" s="88"/>
      <c r="O565" s="42"/>
      <c r="P565" s="43"/>
      <c r="Q565" s="45"/>
      <c r="R565" s="182"/>
      <c r="S565" s="183"/>
      <c r="T565" s="184"/>
      <c r="U565" s="183"/>
    </row>
    <row r="566" spans="1:21" ht="12.75">
      <c r="A566" s="88"/>
      <c r="B566" s="112"/>
      <c r="C566" s="112"/>
      <c r="D566" s="88"/>
      <c r="E566" s="88"/>
      <c r="F566" s="42"/>
      <c r="G566" s="43"/>
      <c r="H566" s="45"/>
      <c r="I566" s="180"/>
      <c r="J566" s="181"/>
      <c r="K566" s="181"/>
      <c r="L566" s="181"/>
      <c r="N566" s="88"/>
      <c r="O566" s="42"/>
      <c r="P566" s="43"/>
      <c r="Q566" s="45"/>
      <c r="R566" s="182"/>
      <c r="S566" s="183"/>
      <c r="T566" s="184"/>
      <c r="U566" s="183"/>
    </row>
    <row r="567" spans="1:21" ht="12.75">
      <c r="A567" s="88"/>
      <c r="B567" s="112"/>
      <c r="C567" s="112"/>
      <c r="D567" s="88"/>
      <c r="E567" s="88"/>
      <c r="F567" s="42"/>
      <c r="G567" s="43"/>
      <c r="H567" s="45"/>
      <c r="I567" s="180"/>
      <c r="J567" s="181"/>
      <c r="K567" s="181"/>
      <c r="L567" s="181"/>
      <c r="N567" s="88"/>
      <c r="O567" s="42"/>
      <c r="P567" s="43"/>
      <c r="Q567" s="45"/>
      <c r="R567" s="182"/>
      <c r="S567" s="183"/>
      <c r="T567" s="184"/>
      <c r="U567" s="183"/>
    </row>
    <row r="568" spans="1:21" ht="12.75">
      <c r="A568" s="88"/>
      <c r="B568" s="112"/>
      <c r="C568" s="112"/>
      <c r="D568" s="88"/>
      <c r="E568" s="88"/>
      <c r="F568" s="42"/>
      <c r="G568" s="43"/>
      <c r="H568" s="45"/>
      <c r="I568" s="180"/>
      <c r="J568" s="181"/>
      <c r="K568" s="181"/>
      <c r="L568" s="181"/>
      <c r="N568" s="88"/>
      <c r="O568" s="42"/>
      <c r="P568" s="43"/>
      <c r="Q568" s="45"/>
      <c r="R568" s="182"/>
      <c r="S568" s="183"/>
      <c r="T568" s="184"/>
      <c r="U568" s="183"/>
    </row>
    <row r="569" spans="1:21" ht="12.75">
      <c r="A569" s="88"/>
      <c r="B569" s="112"/>
      <c r="C569" s="112"/>
      <c r="D569" s="88"/>
      <c r="E569" s="88"/>
      <c r="F569" s="42"/>
      <c r="G569" s="43"/>
      <c r="H569" s="45"/>
      <c r="I569" s="180"/>
      <c r="J569" s="181"/>
      <c r="K569" s="181"/>
      <c r="L569" s="181"/>
      <c r="N569" s="88"/>
      <c r="O569" s="42"/>
      <c r="P569" s="43"/>
      <c r="Q569" s="45"/>
      <c r="R569" s="182"/>
      <c r="S569" s="183"/>
      <c r="T569" s="184"/>
      <c r="U569" s="183"/>
    </row>
    <row r="570" spans="1:21" ht="12.75">
      <c r="A570" s="88"/>
      <c r="B570" s="112"/>
      <c r="C570" s="112"/>
      <c r="D570" s="88"/>
      <c r="E570" s="88"/>
      <c r="F570" s="42"/>
      <c r="G570" s="43"/>
      <c r="H570" s="45"/>
      <c r="I570" s="180"/>
      <c r="J570" s="181"/>
      <c r="K570" s="181"/>
      <c r="L570" s="181"/>
      <c r="N570" s="88"/>
      <c r="O570" s="42"/>
      <c r="P570" s="43"/>
      <c r="Q570" s="45"/>
      <c r="R570" s="182"/>
      <c r="S570" s="183"/>
      <c r="T570" s="184"/>
      <c r="U570" s="183"/>
    </row>
    <row r="571" spans="1:21" ht="12.75">
      <c r="A571" s="88"/>
      <c r="B571" s="112"/>
      <c r="C571" s="112"/>
      <c r="D571" s="88"/>
      <c r="E571" s="88"/>
      <c r="F571" s="42"/>
      <c r="G571" s="43"/>
      <c r="H571" s="45"/>
      <c r="I571" s="180"/>
      <c r="J571" s="181"/>
      <c r="K571" s="181"/>
      <c r="L571" s="181"/>
      <c r="N571" s="88"/>
      <c r="O571" s="42"/>
      <c r="P571" s="43"/>
      <c r="Q571" s="45"/>
      <c r="R571" s="182"/>
      <c r="S571" s="183"/>
      <c r="T571" s="184"/>
      <c r="U571" s="183"/>
    </row>
    <row r="572" spans="1:21" ht="12.75">
      <c r="A572" s="88"/>
      <c r="B572" s="112"/>
      <c r="C572" s="112"/>
      <c r="D572" s="88"/>
      <c r="E572" s="88"/>
      <c r="F572" s="42"/>
      <c r="G572" s="43"/>
      <c r="H572" s="45"/>
      <c r="I572" s="180"/>
      <c r="J572" s="181"/>
      <c r="K572" s="181"/>
      <c r="L572" s="181"/>
      <c r="N572" s="88"/>
      <c r="O572" s="42"/>
      <c r="P572" s="43"/>
      <c r="Q572" s="45"/>
      <c r="R572" s="182"/>
      <c r="S572" s="183"/>
      <c r="T572" s="184"/>
      <c r="U572" s="183"/>
    </row>
    <row r="573" spans="1:21" ht="12.75">
      <c r="A573" s="88"/>
      <c r="B573" s="112"/>
      <c r="C573" s="112"/>
      <c r="D573" s="88"/>
      <c r="E573" s="88"/>
      <c r="F573" s="42"/>
      <c r="G573" s="43"/>
      <c r="H573" s="45"/>
      <c r="I573" s="180"/>
      <c r="J573" s="181"/>
      <c r="K573" s="181"/>
      <c r="L573" s="181"/>
      <c r="N573" s="88"/>
      <c r="O573" s="42"/>
      <c r="P573" s="43"/>
      <c r="Q573" s="45"/>
      <c r="R573" s="182"/>
      <c r="S573" s="183"/>
      <c r="T573" s="184"/>
      <c r="U573" s="183"/>
    </row>
    <row r="574" spans="1:21" ht="12.75">
      <c r="A574" s="88"/>
      <c r="B574" s="112"/>
      <c r="C574" s="112"/>
      <c r="D574" s="88"/>
      <c r="E574" s="88"/>
      <c r="F574" s="42"/>
      <c r="G574" s="43"/>
      <c r="H574" s="45"/>
      <c r="I574" s="180"/>
      <c r="J574" s="181"/>
      <c r="K574" s="181"/>
      <c r="L574" s="181"/>
      <c r="N574" s="88"/>
      <c r="O574" s="42"/>
      <c r="P574" s="43"/>
      <c r="Q574" s="45"/>
      <c r="R574" s="182"/>
      <c r="S574" s="183"/>
      <c r="T574" s="184"/>
      <c r="U574" s="183"/>
    </row>
    <row r="575" spans="1:21" ht="12.75">
      <c r="A575" s="88"/>
      <c r="B575" s="112"/>
      <c r="C575" s="112"/>
      <c r="D575" s="88"/>
      <c r="E575" s="88"/>
      <c r="F575" s="42"/>
      <c r="G575" s="43"/>
      <c r="H575" s="45"/>
      <c r="I575" s="180"/>
      <c r="J575" s="181"/>
      <c r="K575" s="181"/>
      <c r="L575" s="181"/>
      <c r="N575" s="88"/>
      <c r="O575" s="42"/>
      <c r="P575" s="43"/>
      <c r="Q575" s="45"/>
      <c r="R575" s="182"/>
      <c r="S575" s="183"/>
      <c r="T575" s="184"/>
      <c r="U575" s="183"/>
    </row>
    <row r="576" spans="1:21" ht="12.75">
      <c r="A576" s="88"/>
      <c r="B576" s="112"/>
      <c r="C576" s="112"/>
      <c r="D576" s="88"/>
      <c r="E576" s="88"/>
      <c r="F576" s="42"/>
      <c r="G576" s="43"/>
      <c r="H576" s="45"/>
      <c r="I576" s="180"/>
      <c r="J576" s="181"/>
      <c r="K576" s="181"/>
      <c r="L576" s="181"/>
      <c r="N576" s="88"/>
      <c r="O576" s="42"/>
      <c r="P576" s="43"/>
      <c r="Q576" s="45"/>
      <c r="R576" s="182"/>
      <c r="S576" s="183"/>
      <c r="T576" s="184"/>
      <c r="U576" s="183"/>
    </row>
    <row r="577" spans="1:21" ht="12.75">
      <c r="A577" s="88"/>
      <c r="B577" s="112"/>
      <c r="C577" s="112"/>
      <c r="D577" s="88"/>
      <c r="E577" s="88"/>
      <c r="F577" s="42"/>
      <c r="G577" s="43"/>
      <c r="H577" s="45"/>
      <c r="I577" s="180"/>
      <c r="J577" s="181"/>
      <c r="K577" s="181"/>
      <c r="L577" s="181"/>
      <c r="N577" s="88"/>
      <c r="O577" s="42"/>
      <c r="P577" s="43"/>
      <c r="Q577" s="45"/>
      <c r="R577" s="182"/>
      <c r="S577" s="183"/>
      <c r="T577" s="184"/>
      <c r="U577" s="183"/>
    </row>
    <row r="578" spans="1:21" ht="12.75">
      <c r="A578" s="88"/>
      <c r="B578" s="112"/>
      <c r="C578" s="112"/>
      <c r="D578" s="88"/>
      <c r="E578" s="88"/>
      <c r="F578" s="42"/>
      <c r="G578" s="43"/>
      <c r="H578" s="45"/>
      <c r="I578" s="180"/>
      <c r="J578" s="181"/>
      <c r="K578" s="181"/>
      <c r="L578" s="181"/>
      <c r="N578" s="88"/>
      <c r="O578" s="42"/>
      <c r="P578" s="43"/>
      <c r="Q578" s="45"/>
      <c r="R578" s="182"/>
      <c r="S578" s="183"/>
      <c r="T578" s="184"/>
      <c r="U578" s="183"/>
    </row>
    <row r="579" spans="1:21" ht="12.75">
      <c r="A579" s="88"/>
      <c r="B579" s="112"/>
      <c r="C579" s="112"/>
      <c r="D579" s="88"/>
      <c r="E579" s="88"/>
      <c r="F579" s="42"/>
      <c r="G579" s="43"/>
      <c r="H579" s="45"/>
      <c r="I579" s="180"/>
      <c r="J579" s="181"/>
      <c r="K579" s="181"/>
      <c r="L579" s="181"/>
      <c r="N579" s="88"/>
      <c r="O579" s="42"/>
      <c r="P579" s="43"/>
      <c r="Q579" s="45"/>
      <c r="R579" s="182"/>
      <c r="S579" s="183"/>
      <c r="T579" s="184"/>
      <c r="U579" s="183"/>
    </row>
    <row r="580" spans="1:21" ht="12.75">
      <c r="A580" s="88"/>
      <c r="B580" s="112"/>
      <c r="C580" s="112"/>
      <c r="D580" s="88"/>
      <c r="E580" s="88"/>
      <c r="F580" s="42"/>
      <c r="G580" s="43"/>
      <c r="H580" s="45"/>
      <c r="I580" s="180"/>
      <c r="J580" s="181"/>
      <c r="K580" s="181"/>
      <c r="L580" s="181"/>
      <c r="N580" s="88"/>
      <c r="O580" s="42"/>
      <c r="P580" s="43"/>
      <c r="Q580" s="45"/>
      <c r="R580" s="182"/>
      <c r="S580" s="183"/>
      <c r="T580" s="184"/>
      <c r="U580" s="183"/>
    </row>
    <row r="581" spans="1:21" ht="12.75">
      <c r="A581" s="88"/>
      <c r="B581" s="112"/>
      <c r="C581" s="112"/>
      <c r="D581" s="88"/>
      <c r="E581" s="88"/>
      <c r="F581" s="42"/>
      <c r="G581" s="43"/>
      <c r="H581" s="45"/>
      <c r="I581" s="180"/>
      <c r="J581" s="181"/>
      <c r="K581" s="181"/>
      <c r="L581" s="181"/>
      <c r="N581" s="88"/>
      <c r="O581" s="42"/>
      <c r="P581" s="43"/>
      <c r="Q581" s="45"/>
      <c r="R581" s="182"/>
      <c r="S581" s="183"/>
      <c r="T581" s="184"/>
      <c r="U581" s="183"/>
    </row>
    <row r="582" spans="1:21" ht="12.75">
      <c r="A582" s="88"/>
      <c r="B582" s="112"/>
      <c r="C582" s="112"/>
      <c r="D582" s="88"/>
      <c r="E582" s="88"/>
      <c r="F582" s="42"/>
      <c r="G582" s="43"/>
      <c r="H582" s="45"/>
      <c r="I582" s="180"/>
      <c r="J582" s="181"/>
      <c r="K582" s="181"/>
      <c r="L582" s="181"/>
      <c r="N582" s="88"/>
      <c r="O582" s="42"/>
      <c r="P582" s="43"/>
      <c r="Q582" s="45"/>
      <c r="R582" s="182"/>
      <c r="S582" s="183"/>
      <c r="T582" s="184"/>
      <c r="U582" s="183"/>
    </row>
    <row r="583" spans="1:21" ht="12.75">
      <c r="A583" s="88"/>
      <c r="B583" s="112"/>
      <c r="C583" s="112"/>
      <c r="D583" s="88"/>
      <c r="E583" s="88"/>
      <c r="F583" s="42"/>
      <c r="G583" s="43"/>
      <c r="H583" s="45"/>
      <c r="I583" s="180"/>
      <c r="J583" s="181"/>
      <c r="K583" s="181"/>
      <c r="L583" s="181"/>
      <c r="N583" s="88"/>
      <c r="O583" s="42"/>
      <c r="P583" s="43"/>
      <c r="Q583" s="45"/>
      <c r="R583" s="182"/>
      <c r="S583" s="183"/>
      <c r="T583" s="184"/>
      <c r="U583" s="183"/>
    </row>
    <row r="584" spans="1:21" ht="12.75">
      <c r="A584" s="88"/>
      <c r="B584" s="112"/>
      <c r="C584" s="112"/>
      <c r="D584" s="88"/>
      <c r="E584" s="88"/>
      <c r="F584" s="42"/>
      <c r="G584" s="43"/>
      <c r="H584" s="45"/>
      <c r="I584" s="180"/>
      <c r="J584" s="181"/>
      <c r="K584" s="181"/>
      <c r="L584" s="181"/>
      <c r="N584" s="88"/>
      <c r="O584" s="42"/>
      <c r="P584" s="43"/>
      <c r="Q584" s="45"/>
      <c r="R584" s="182"/>
      <c r="S584" s="183"/>
      <c r="T584" s="184"/>
      <c r="U584" s="183"/>
    </row>
    <row r="585" spans="1:21" ht="12.75">
      <c r="A585" s="88"/>
      <c r="B585" s="112"/>
      <c r="C585" s="112"/>
      <c r="D585" s="88"/>
      <c r="E585" s="88"/>
      <c r="F585" s="42"/>
      <c r="G585" s="43"/>
      <c r="H585" s="45"/>
      <c r="I585" s="180"/>
      <c r="J585" s="181"/>
      <c r="K585" s="181"/>
      <c r="L585" s="181"/>
      <c r="N585" s="88"/>
      <c r="O585" s="42"/>
      <c r="P585" s="43"/>
      <c r="Q585" s="45"/>
      <c r="R585" s="182"/>
      <c r="S585" s="183"/>
      <c r="T585" s="184"/>
      <c r="U585" s="183"/>
    </row>
    <row r="586" spans="1:21" ht="12.75">
      <c r="A586" s="88"/>
      <c r="B586" s="112"/>
      <c r="C586" s="112"/>
      <c r="D586" s="88"/>
      <c r="E586" s="88"/>
      <c r="F586" s="42"/>
      <c r="G586" s="43"/>
      <c r="H586" s="45"/>
      <c r="I586" s="180"/>
      <c r="J586" s="181"/>
      <c r="K586" s="181"/>
      <c r="L586" s="181"/>
      <c r="N586" s="88"/>
      <c r="O586" s="42"/>
      <c r="P586" s="43"/>
      <c r="Q586" s="45"/>
      <c r="R586" s="182"/>
      <c r="S586" s="183"/>
      <c r="T586" s="184"/>
      <c r="U586" s="183"/>
    </row>
    <row r="587" spans="1:21" ht="12.75">
      <c r="A587" s="88"/>
      <c r="B587" s="112"/>
      <c r="C587" s="112"/>
      <c r="D587" s="88"/>
      <c r="E587" s="88"/>
      <c r="F587" s="42"/>
      <c r="G587" s="43"/>
      <c r="H587" s="45"/>
      <c r="I587" s="180"/>
      <c r="J587" s="181"/>
      <c r="K587" s="181"/>
      <c r="L587" s="181"/>
      <c r="N587" s="88"/>
      <c r="O587" s="42"/>
      <c r="P587" s="43"/>
      <c r="Q587" s="45"/>
      <c r="R587" s="182"/>
      <c r="S587" s="183"/>
      <c r="T587" s="184"/>
      <c r="U587" s="183"/>
    </row>
    <row r="588" spans="1:21" ht="12.75">
      <c r="A588" s="88"/>
      <c r="B588" s="112"/>
      <c r="C588" s="112"/>
      <c r="D588" s="88"/>
      <c r="E588" s="88"/>
      <c r="F588" s="42"/>
      <c r="G588" s="43"/>
      <c r="H588" s="45"/>
      <c r="I588" s="180"/>
      <c r="J588" s="181"/>
      <c r="K588" s="181"/>
      <c r="L588" s="181"/>
      <c r="N588" s="88"/>
      <c r="O588" s="42"/>
      <c r="P588" s="43"/>
      <c r="Q588" s="45"/>
      <c r="R588" s="182"/>
      <c r="S588" s="183"/>
      <c r="T588" s="184"/>
      <c r="U588" s="183"/>
    </row>
    <row r="589" spans="1:21" ht="12.75">
      <c r="A589" s="88"/>
      <c r="B589" s="112"/>
      <c r="C589" s="112"/>
      <c r="D589" s="88"/>
      <c r="E589" s="88"/>
      <c r="F589" s="42"/>
      <c r="G589" s="43"/>
      <c r="H589" s="45"/>
      <c r="I589" s="180"/>
      <c r="J589" s="181"/>
      <c r="K589" s="181"/>
      <c r="L589" s="181"/>
      <c r="N589" s="88"/>
      <c r="O589" s="42"/>
      <c r="P589" s="43"/>
      <c r="Q589" s="45"/>
      <c r="R589" s="182"/>
      <c r="S589" s="183"/>
      <c r="T589" s="184"/>
      <c r="U589" s="183"/>
    </row>
    <row r="590" spans="1:21" ht="12.75">
      <c r="A590" s="88"/>
      <c r="B590" s="112"/>
      <c r="C590" s="112"/>
      <c r="D590" s="88"/>
      <c r="E590" s="88"/>
      <c r="F590" s="42"/>
      <c r="G590" s="43"/>
      <c r="H590" s="45"/>
      <c r="I590" s="180"/>
      <c r="J590" s="181"/>
      <c r="K590" s="181"/>
      <c r="L590" s="181"/>
      <c r="N590" s="88"/>
      <c r="O590" s="42"/>
      <c r="P590" s="43"/>
      <c r="Q590" s="45"/>
      <c r="R590" s="182"/>
      <c r="S590" s="183"/>
      <c r="T590" s="184"/>
      <c r="U590" s="183"/>
    </row>
    <row r="591" spans="1:21" ht="12.75">
      <c r="A591" s="88"/>
      <c r="B591" s="112"/>
      <c r="C591" s="112"/>
      <c r="D591" s="88"/>
      <c r="E591" s="88"/>
      <c r="F591" s="42"/>
      <c r="G591" s="43"/>
      <c r="H591" s="45"/>
      <c r="I591" s="180"/>
      <c r="J591" s="181"/>
      <c r="K591" s="181"/>
      <c r="L591" s="181"/>
      <c r="N591" s="88"/>
      <c r="O591" s="42"/>
      <c r="P591" s="43"/>
      <c r="Q591" s="45"/>
      <c r="R591" s="182"/>
      <c r="S591" s="183"/>
      <c r="T591" s="184"/>
      <c r="U591" s="183"/>
    </row>
    <row r="592" spans="1:21" ht="12.75">
      <c r="A592" s="88"/>
      <c r="B592" s="112"/>
      <c r="C592" s="112"/>
      <c r="D592" s="88"/>
      <c r="E592" s="88"/>
      <c r="F592" s="42"/>
      <c r="G592" s="43"/>
      <c r="H592" s="45"/>
      <c r="I592" s="180"/>
      <c r="J592" s="181"/>
      <c r="K592" s="181"/>
      <c r="L592" s="181"/>
      <c r="N592" s="88"/>
      <c r="O592" s="42"/>
      <c r="P592" s="43"/>
      <c r="Q592" s="45"/>
      <c r="R592" s="182"/>
      <c r="S592" s="183"/>
      <c r="T592" s="184"/>
      <c r="U592" s="183"/>
    </row>
    <row r="593" spans="1:21" ht="12.75">
      <c r="A593" s="88"/>
      <c r="B593" s="112"/>
      <c r="C593" s="112"/>
      <c r="D593" s="88"/>
      <c r="E593" s="88"/>
      <c r="F593" s="42"/>
      <c r="G593" s="43"/>
      <c r="H593" s="45"/>
      <c r="I593" s="180"/>
      <c r="J593" s="181"/>
      <c r="K593" s="181"/>
      <c r="L593" s="181"/>
      <c r="N593" s="88"/>
      <c r="O593" s="42"/>
      <c r="P593" s="43"/>
      <c r="Q593" s="45"/>
      <c r="R593" s="182"/>
      <c r="S593" s="183"/>
      <c r="T593" s="184"/>
      <c r="U593" s="183"/>
    </row>
    <row r="594" spans="1:21" ht="12.75">
      <c r="A594" s="88"/>
      <c r="B594" s="112"/>
      <c r="C594" s="112"/>
      <c r="D594" s="88"/>
      <c r="E594" s="88"/>
      <c r="F594" s="42"/>
      <c r="G594" s="43"/>
      <c r="H594" s="45"/>
      <c r="I594" s="180"/>
      <c r="J594" s="181"/>
      <c r="K594" s="181"/>
      <c r="L594" s="181"/>
      <c r="N594" s="88"/>
      <c r="O594" s="42"/>
      <c r="P594" s="43"/>
      <c r="Q594" s="45"/>
      <c r="R594" s="182"/>
      <c r="S594" s="183"/>
      <c r="T594" s="184"/>
      <c r="U594" s="183"/>
    </row>
    <row r="595" spans="1:21" ht="12.75">
      <c r="A595" s="88"/>
      <c r="B595" s="112"/>
      <c r="C595" s="112"/>
      <c r="D595" s="88"/>
      <c r="E595" s="88"/>
      <c r="F595" s="42"/>
      <c r="G595" s="43"/>
      <c r="H595" s="45"/>
      <c r="I595" s="180"/>
      <c r="J595" s="181"/>
      <c r="K595" s="181"/>
      <c r="L595" s="181"/>
      <c r="N595" s="88"/>
      <c r="O595" s="42"/>
      <c r="P595" s="43"/>
      <c r="Q595" s="45"/>
      <c r="R595" s="182"/>
      <c r="S595" s="183"/>
      <c r="T595" s="184"/>
      <c r="U595" s="183"/>
    </row>
    <row r="596" spans="1:21" ht="12.75">
      <c r="A596" s="88"/>
      <c r="B596" s="112"/>
      <c r="C596" s="112"/>
      <c r="D596" s="88"/>
      <c r="E596" s="88"/>
      <c r="F596" s="42"/>
      <c r="G596" s="43"/>
      <c r="H596" s="45"/>
      <c r="I596" s="180"/>
      <c r="J596" s="181"/>
      <c r="K596" s="181"/>
      <c r="L596" s="181"/>
      <c r="N596" s="88"/>
      <c r="O596" s="42"/>
      <c r="P596" s="43"/>
      <c r="Q596" s="45"/>
      <c r="R596" s="182"/>
      <c r="S596" s="183"/>
      <c r="T596" s="184"/>
      <c r="U596" s="183"/>
    </row>
    <row r="597" spans="1:21" ht="12.75">
      <c r="A597" s="88"/>
      <c r="B597" s="112"/>
      <c r="C597" s="112"/>
      <c r="D597" s="88"/>
      <c r="E597" s="88"/>
      <c r="F597" s="42"/>
      <c r="G597" s="43"/>
      <c r="H597" s="45"/>
      <c r="I597" s="180"/>
      <c r="J597" s="181"/>
      <c r="K597" s="181"/>
      <c r="L597" s="181"/>
      <c r="N597" s="88"/>
      <c r="O597" s="42"/>
      <c r="P597" s="43"/>
      <c r="Q597" s="45"/>
      <c r="R597" s="182"/>
      <c r="S597" s="183"/>
      <c r="T597" s="184"/>
      <c r="U597" s="183"/>
    </row>
    <row r="598" spans="1:21" ht="12.75">
      <c r="A598" s="88"/>
      <c r="B598" s="112"/>
      <c r="C598" s="112"/>
      <c r="D598" s="88"/>
      <c r="E598" s="88"/>
      <c r="F598" s="42"/>
      <c r="G598" s="43"/>
      <c r="H598" s="45"/>
      <c r="I598" s="180"/>
      <c r="J598" s="181"/>
      <c r="K598" s="181"/>
      <c r="L598" s="181"/>
      <c r="N598" s="88"/>
      <c r="O598" s="42"/>
      <c r="P598" s="43"/>
      <c r="Q598" s="45"/>
      <c r="R598" s="182"/>
      <c r="S598" s="183"/>
      <c r="T598" s="184"/>
      <c r="U598" s="183"/>
    </row>
    <row r="599" spans="1:21" ht="12.75">
      <c r="A599" s="88"/>
      <c r="B599" s="112"/>
      <c r="C599" s="112"/>
      <c r="D599" s="88"/>
      <c r="E599" s="88"/>
      <c r="F599" s="42"/>
      <c r="G599" s="43"/>
      <c r="H599" s="45"/>
      <c r="I599" s="180"/>
      <c r="J599" s="181"/>
      <c r="K599" s="181"/>
      <c r="L599" s="181"/>
      <c r="N599" s="88"/>
      <c r="O599" s="42"/>
      <c r="P599" s="43"/>
      <c r="Q599" s="45"/>
      <c r="R599" s="182"/>
      <c r="S599" s="183"/>
      <c r="T599" s="184"/>
      <c r="U599" s="183"/>
    </row>
    <row r="600" spans="1:21" ht="12.75">
      <c r="A600" s="88"/>
      <c r="B600" s="112"/>
      <c r="C600" s="112"/>
      <c r="D600" s="88"/>
      <c r="E600" s="88"/>
      <c r="F600" s="42"/>
      <c r="G600" s="43"/>
      <c r="H600" s="45"/>
      <c r="I600" s="180"/>
      <c r="J600" s="181"/>
      <c r="K600" s="181"/>
      <c r="L600" s="181"/>
      <c r="N600" s="88"/>
      <c r="O600" s="42"/>
      <c r="P600" s="43"/>
      <c r="Q600" s="45"/>
      <c r="R600" s="182"/>
      <c r="S600" s="183"/>
      <c r="T600" s="184"/>
      <c r="U600" s="183"/>
    </row>
    <row r="601" spans="1:21" ht="12.75">
      <c r="A601" s="88"/>
      <c r="B601" s="112"/>
      <c r="C601" s="112"/>
      <c r="D601" s="88"/>
      <c r="E601" s="88"/>
      <c r="F601" s="42"/>
      <c r="G601" s="43"/>
      <c r="H601" s="45"/>
      <c r="I601" s="180"/>
      <c r="J601" s="181"/>
      <c r="K601" s="181"/>
      <c r="L601" s="181"/>
      <c r="N601" s="88"/>
      <c r="O601" s="42"/>
      <c r="P601" s="43"/>
      <c r="Q601" s="45"/>
      <c r="R601" s="182"/>
      <c r="S601" s="183"/>
      <c r="T601" s="184"/>
      <c r="U601" s="183"/>
    </row>
    <row r="602" spans="1:21" ht="12.75">
      <c r="A602" s="88"/>
      <c r="B602" s="112"/>
      <c r="C602" s="112"/>
      <c r="D602" s="88"/>
      <c r="E602" s="88"/>
      <c r="F602" s="42"/>
      <c r="G602" s="43"/>
      <c r="H602" s="45"/>
      <c r="I602" s="180"/>
      <c r="J602" s="181"/>
      <c r="K602" s="181"/>
      <c r="L602" s="181"/>
      <c r="N602" s="88"/>
      <c r="O602" s="42"/>
      <c r="P602" s="43"/>
      <c r="Q602" s="45"/>
      <c r="R602" s="182"/>
      <c r="S602" s="183"/>
      <c r="T602" s="184"/>
      <c r="U602" s="183"/>
    </row>
    <row r="603" spans="1:21" ht="12.75">
      <c r="A603" s="88"/>
      <c r="B603" s="112"/>
      <c r="C603" s="112"/>
      <c r="D603" s="88"/>
      <c r="E603" s="88"/>
      <c r="F603" s="42"/>
      <c r="G603" s="43"/>
      <c r="H603" s="45"/>
      <c r="I603" s="180"/>
      <c r="J603" s="181"/>
      <c r="K603" s="181"/>
      <c r="L603" s="181"/>
      <c r="N603" s="88"/>
      <c r="O603" s="42"/>
      <c r="P603" s="43"/>
      <c r="Q603" s="45"/>
      <c r="R603" s="182"/>
      <c r="S603" s="183"/>
      <c r="T603" s="184"/>
      <c r="U603" s="183"/>
    </row>
    <row r="604" spans="1:21" ht="12.75">
      <c r="A604" s="88"/>
      <c r="B604" s="112"/>
      <c r="C604" s="112"/>
      <c r="D604" s="88"/>
      <c r="E604" s="88"/>
      <c r="F604" s="42"/>
      <c r="G604" s="43"/>
      <c r="H604" s="45"/>
      <c r="I604" s="180"/>
      <c r="J604" s="181"/>
      <c r="K604" s="181"/>
      <c r="L604" s="181"/>
      <c r="N604" s="88"/>
      <c r="O604" s="42"/>
      <c r="P604" s="43"/>
      <c r="Q604" s="45"/>
      <c r="R604" s="182"/>
      <c r="S604" s="183"/>
      <c r="T604" s="184"/>
      <c r="U604" s="183"/>
    </row>
    <row r="605" spans="1:21" ht="12.75">
      <c r="A605" s="88"/>
      <c r="B605" s="112"/>
      <c r="C605" s="112"/>
      <c r="D605" s="88"/>
      <c r="E605" s="88"/>
      <c r="F605" s="42"/>
      <c r="G605" s="43"/>
      <c r="H605" s="45"/>
      <c r="I605" s="180"/>
      <c r="J605" s="181"/>
      <c r="K605" s="181"/>
      <c r="L605" s="181"/>
      <c r="N605" s="88"/>
      <c r="O605" s="42"/>
      <c r="P605" s="43"/>
      <c r="Q605" s="45"/>
      <c r="R605" s="182"/>
      <c r="S605" s="183"/>
      <c r="T605" s="184"/>
      <c r="U605" s="183"/>
    </row>
    <row r="606" spans="1:21" ht="12.75">
      <c r="A606" s="88"/>
      <c r="B606" s="112"/>
      <c r="C606" s="112"/>
      <c r="D606" s="88"/>
      <c r="E606" s="88"/>
      <c r="F606" s="42"/>
      <c r="G606" s="43"/>
      <c r="H606" s="45"/>
      <c r="I606" s="180"/>
      <c r="J606" s="181"/>
      <c r="K606" s="181"/>
      <c r="L606" s="181"/>
      <c r="N606" s="88"/>
      <c r="O606" s="42"/>
      <c r="P606" s="43"/>
      <c r="Q606" s="45"/>
      <c r="R606" s="182"/>
      <c r="S606" s="183"/>
      <c r="T606" s="184"/>
      <c r="U606" s="183"/>
    </row>
    <row r="607" spans="1:21" ht="12.75">
      <c r="A607" s="88"/>
      <c r="B607" s="112"/>
      <c r="C607" s="112"/>
      <c r="D607" s="88"/>
      <c r="E607" s="88"/>
      <c r="F607" s="42"/>
      <c r="G607" s="43"/>
      <c r="H607" s="45"/>
      <c r="I607" s="180"/>
      <c r="J607" s="181"/>
      <c r="K607" s="181"/>
      <c r="L607" s="181"/>
      <c r="N607" s="88"/>
      <c r="O607" s="42"/>
      <c r="P607" s="43"/>
      <c r="Q607" s="45"/>
      <c r="R607" s="182"/>
      <c r="S607" s="183"/>
      <c r="T607" s="184"/>
      <c r="U607" s="183"/>
    </row>
    <row r="608" spans="1:21" ht="12.75">
      <c r="A608" s="88"/>
      <c r="B608" s="112"/>
      <c r="C608" s="112"/>
      <c r="D608" s="88"/>
      <c r="E608" s="88"/>
      <c r="F608" s="42"/>
      <c r="G608" s="43"/>
      <c r="H608" s="45"/>
      <c r="I608" s="180"/>
      <c r="J608" s="181"/>
      <c r="K608" s="181"/>
      <c r="L608" s="181"/>
      <c r="N608" s="88"/>
      <c r="O608" s="42"/>
      <c r="P608" s="43"/>
      <c r="Q608" s="45"/>
      <c r="R608" s="182"/>
      <c r="S608" s="183"/>
      <c r="T608" s="184"/>
      <c r="U608" s="183"/>
    </row>
    <row r="609" spans="1:21" ht="12.75">
      <c r="A609" s="88"/>
      <c r="B609" s="112"/>
      <c r="C609" s="112"/>
      <c r="D609" s="88"/>
      <c r="E609" s="88"/>
      <c r="F609" s="42"/>
      <c r="G609" s="43"/>
      <c r="H609" s="45"/>
      <c r="I609" s="180"/>
      <c r="J609" s="181"/>
      <c r="K609" s="181"/>
      <c r="L609" s="181"/>
      <c r="N609" s="88"/>
      <c r="O609" s="42"/>
      <c r="P609" s="43"/>
      <c r="Q609" s="45"/>
      <c r="R609" s="182"/>
      <c r="S609" s="183"/>
      <c r="T609" s="184"/>
      <c r="U609" s="183"/>
    </row>
    <row r="610" spans="1:21" ht="12.75">
      <c r="A610" s="88"/>
      <c r="B610" s="112"/>
      <c r="C610" s="112"/>
      <c r="D610" s="88"/>
      <c r="E610" s="88"/>
      <c r="F610" s="42"/>
      <c r="G610" s="43"/>
      <c r="H610" s="45"/>
      <c r="I610" s="180"/>
      <c r="J610" s="181"/>
      <c r="K610" s="181"/>
      <c r="L610" s="181"/>
      <c r="N610" s="88"/>
      <c r="O610" s="42"/>
      <c r="P610" s="43"/>
      <c r="Q610" s="45"/>
      <c r="R610" s="182"/>
      <c r="S610" s="183"/>
      <c r="T610" s="184"/>
      <c r="U610" s="183"/>
    </row>
    <row r="611" spans="1:21" ht="12.75">
      <c r="A611" s="88"/>
      <c r="B611" s="112"/>
      <c r="C611" s="112"/>
      <c r="D611" s="88"/>
      <c r="E611" s="88"/>
      <c r="F611" s="42"/>
      <c r="G611" s="43"/>
      <c r="H611" s="45"/>
      <c r="I611" s="180"/>
      <c r="J611" s="181"/>
      <c r="K611" s="181"/>
      <c r="L611" s="181"/>
      <c r="N611" s="88"/>
      <c r="O611" s="42"/>
      <c r="P611" s="43"/>
      <c r="Q611" s="45"/>
      <c r="R611" s="182"/>
      <c r="S611" s="183"/>
      <c r="T611" s="184"/>
      <c r="U611" s="183"/>
    </row>
    <row r="612" spans="1:21" ht="12.75">
      <c r="A612" s="88"/>
      <c r="B612" s="112"/>
      <c r="C612" s="112"/>
      <c r="D612" s="88"/>
      <c r="E612" s="88"/>
      <c r="F612" s="42"/>
      <c r="G612" s="43"/>
      <c r="H612" s="45"/>
      <c r="I612" s="180"/>
      <c r="J612" s="181"/>
      <c r="K612" s="181"/>
      <c r="L612" s="181"/>
      <c r="N612" s="88"/>
      <c r="O612" s="42"/>
      <c r="P612" s="43"/>
      <c r="Q612" s="45"/>
      <c r="R612" s="182"/>
      <c r="S612" s="183"/>
      <c r="T612" s="184"/>
      <c r="U612" s="183"/>
    </row>
    <row r="613" spans="1:21" ht="12.75">
      <c r="A613" s="88"/>
      <c r="B613" s="112"/>
      <c r="C613" s="112"/>
      <c r="D613" s="88"/>
      <c r="E613" s="88"/>
      <c r="F613" s="42"/>
      <c r="G613" s="43"/>
      <c r="H613" s="45"/>
      <c r="I613" s="180"/>
      <c r="J613" s="181"/>
      <c r="K613" s="181"/>
      <c r="L613" s="181"/>
      <c r="N613" s="88"/>
      <c r="O613" s="42"/>
      <c r="P613" s="43"/>
      <c r="Q613" s="45"/>
      <c r="R613" s="182"/>
      <c r="S613" s="183"/>
      <c r="T613" s="184"/>
      <c r="U613" s="183"/>
    </row>
    <row r="614" spans="1:21" ht="12.75">
      <c r="A614" s="88"/>
      <c r="B614" s="112"/>
      <c r="C614" s="112"/>
      <c r="D614" s="88"/>
      <c r="E614" s="88"/>
      <c r="F614" s="42"/>
      <c r="G614" s="43"/>
      <c r="H614" s="45"/>
      <c r="I614" s="180"/>
      <c r="J614" s="181"/>
      <c r="K614" s="181"/>
      <c r="L614" s="181"/>
      <c r="N614" s="88"/>
      <c r="O614" s="42"/>
      <c r="P614" s="43"/>
      <c r="Q614" s="45"/>
      <c r="R614" s="182"/>
      <c r="S614" s="183"/>
      <c r="T614" s="184"/>
      <c r="U614" s="183"/>
    </row>
    <row r="615" spans="1:21" ht="12.75">
      <c r="A615" s="88"/>
      <c r="B615" s="112"/>
      <c r="C615" s="112"/>
      <c r="D615" s="88"/>
      <c r="E615" s="88"/>
      <c r="F615" s="42"/>
      <c r="G615" s="43"/>
      <c r="H615" s="45"/>
      <c r="I615" s="180"/>
      <c r="J615" s="181"/>
      <c r="K615" s="181"/>
      <c r="L615" s="181"/>
      <c r="N615" s="88"/>
      <c r="O615" s="42"/>
      <c r="P615" s="43"/>
      <c r="Q615" s="45"/>
      <c r="R615" s="182"/>
      <c r="S615" s="183"/>
      <c r="T615" s="184"/>
      <c r="U615" s="183"/>
    </row>
    <row r="616" spans="1:21" ht="12.75">
      <c r="A616" s="88"/>
      <c r="B616" s="112"/>
      <c r="C616" s="112"/>
      <c r="D616" s="88"/>
      <c r="E616" s="88"/>
      <c r="F616" s="42"/>
      <c r="G616" s="43"/>
      <c r="H616" s="45"/>
      <c r="I616" s="180"/>
      <c r="J616" s="181"/>
      <c r="K616" s="181"/>
      <c r="L616" s="181"/>
      <c r="N616" s="88"/>
      <c r="O616" s="42"/>
      <c r="P616" s="43"/>
      <c r="Q616" s="45"/>
      <c r="R616" s="182"/>
      <c r="S616" s="183"/>
      <c r="T616" s="184"/>
      <c r="U616" s="183"/>
    </row>
    <row r="617" spans="1:21" ht="12.75">
      <c r="A617" s="88"/>
      <c r="B617" s="112"/>
      <c r="C617" s="112"/>
      <c r="D617" s="88"/>
      <c r="E617" s="88"/>
      <c r="F617" s="42"/>
      <c r="G617" s="43"/>
      <c r="H617" s="45"/>
      <c r="I617" s="180"/>
      <c r="J617" s="181"/>
      <c r="K617" s="181"/>
      <c r="L617" s="181"/>
      <c r="N617" s="88"/>
      <c r="O617" s="42"/>
      <c r="P617" s="43"/>
      <c r="Q617" s="45"/>
      <c r="R617" s="182"/>
      <c r="S617" s="183"/>
      <c r="T617" s="184"/>
      <c r="U617" s="183"/>
    </row>
    <row r="618" spans="1:21" ht="12.75">
      <c r="A618" s="88"/>
      <c r="B618" s="112"/>
      <c r="C618" s="112"/>
      <c r="D618" s="88"/>
      <c r="E618" s="88"/>
      <c r="F618" s="42"/>
      <c r="G618" s="43"/>
      <c r="H618" s="45"/>
      <c r="I618" s="180"/>
      <c r="J618" s="181"/>
      <c r="K618" s="181"/>
      <c r="L618" s="181"/>
      <c r="N618" s="88"/>
      <c r="O618" s="42"/>
      <c r="P618" s="43"/>
      <c r="Q618" s="45"/>
      <c r="R618" s="182"/>
      <c r="S618" s="183"/>
      <c r="T618" s="184"/>
      <c r="U618" s="183"/>
    </row>
    <row r="619" spans="1:21" ht="12.75">
      <c r="A619" s="88"/>
      <c r="B619" s="112"/>
      <c r="C619" s="112"/>
      <c r="D619" s="88"/>
      <c r="E619" s="88"/>
      <c r="F619" s="42"/>
      <c r="G619" s="43"/>
      <c r="H619" s="45"/>
      <c r="I619" s="180"/>
      <c r="J619" s="181"/>
      <c r="K619" s="181"/>
      <c r="L619" s="181"/>
      <c r="N619" s="88"/>
      <c r="O619" s="42"/>
      <c r="P619" s="43"/>
      <c r="Q619" s="45"/>
      <c r="R619" s="182"/>
      <c r="S619" s="183"/>
      <c r="T619" s="184"/>
      <c r="U619" s="183"/>
    </row>
    <row r="620" spans="1:21" ht="12.75">
      <c r="A620" s="88"/>
      <c r="B620" s="112"/>
      <c r="C620" s="112"/>
      <c r="D620" s="88"/>
      <c r="E620" s="88"/>
      <c r="F620" s="42"/>
      <c r="G620" s="43"/>
      <c r="H620" s="45"/>
      <c r="I620" s="180"/>
      <c r="J620" s="181"/>
      <c r="K620" s="181"/>
      <c r="L620" s="181"/>
      <c r="N620" s="88"/>
      <c r="O620" s="42"/>
      <c r="P620" s="43"/>
      <c r="Q620" s="45"/>
      <c r="R620" s="182"/>
      <c r="S620" s="183"/>
      <c r="T620" s="184"/>
      <c r="U620" s="183"/>
    </row>
    <row r="621" spans="1:21" ht="12.75">
      <c r="A621" s="88"/>
      <c r="B621" s="112"/>
      <c r="C621" s="112"/>
      <c r="D621" s="88"/>
      <c r="E621" s="88"/>
      <c r="F621" s="42"/>
      <c r="G621" s="43"/>
      <c r="H621" s="45"/>
      <c r="I621" s="180"/>
      <c r="J621" s="181"/>
      <c r="K621" s="181"/>
      <c r="L621" s="181"/>
      <c r="N621" s="88"/>
      <c r="O621" s="42"/>
      <c r="P621" s="43"/>
      <c r="Q621" s="45"/>
      <c r="R621" s="182"/>
      <c r="S621" s="183"/>
      <c r="T621" s="184"/>
      <c r="U621" s="183"/>
    </row>
    <row r="622" spans="1:21" ht="12.75">
      <c r="A622" s="88"/>
      <c r="B622" s="112"/>
      <c r="C622" s="112"/>
      <c r="D622" s="88"/>
      <c r="E622" s="88"/>
      <c r="F622" s="42"/>
      <c r="G622" s="43"/>
      <c r="H622" s="45"/>
      <c r="I622" s="180"/>
      <c r="J622" s="181"/>
      <c r="K622" s="181"/>
      <c r="L622" s="181"/>
      <c r="N622" s="88"/>
      <c r="O622" s="42"/>
      <c r="P622" s="43"/>
      <c r="Q622" s="45"/>
      <c r="R622" s="182"/>
      <c r="S622" s="183"/>
      <c r="T622" s="184"/>
      <c r="U622" s="183"/>
    </row>
    <row r="623" spans="1:21" ht="12.75">
      <c r="A623" s="88"/>
      <c r="B623" s="112"/>
      <c r="C623" s="112"/>
      <c r="D623" s="88"/>
      <c r="E623" s="88"/>
      <c r="F623" s="42"/>
      <c r="G623" s="43"/>
      <c r="H623" s="45"/>
      <c r="I623" s="180"/>
      <c r="J623" s="181"/>
      <c r="K623" s="181"/>
      <c r="L623" s="181"/>
      <c r="N623" s="88"/>
      <c r="O623" s="42"/>
      <c r="P623" s="43"/>
      <c r="Q623" s="45"/>
      <c r="R623" s="182"/>
      <c r="S623" s="183"/>
      <c r="T623" s="184"/>
      <c r="U623" s="183"/>
    </row>
    <row r="624" spans="1:21" ht="12.75">
      <c r="A624" s="88"/>
      <c r="B624" s="112"/>
      <c r="C624" s="112"/>
      <c r="D624" s="88"/>
      <c r="E624" s="88"/>
      <c r="F624" s="42"/>
      <c r="G624" s="43"/>
      <c r="H624" s="45"/>
      <c r="I624" s="180"/>
      <c r="J624" s="181"/>
      <c r="K624" s="181"/>
      <c r="L624" s="181"/>
      <c r="N624" s="88"/>
      <c r="O624" s="42"/>
      <c r="P624" s="43"/>
      <c r="Q624" s="45"/>
      <c r="R624" s="182"/>
      <c r="S624" s="183"/>
      <c r="T624" s="184"/>
      <c r="U624" s="183"/>
    </row>
    <row r="625" spans="1:21" ht="12.75">
      <c r="A625" s="88"/>
      <c r="B625" s="112"/>
      <c r="C625" s="112"/>
      <c r="D625" s="88"/>
      <c r="E625" s="88"/>
      <c r="F625" s="42"/>
      <c r="G625" s="43"/>
      <c r="H625" s="45"/>
      <c r="I625" s="180"/>
      <c r="J625" s="181"/>
      <c r="K625" s="181"/>
      <c r="L625" s="181"/>
      <c r="N625" s="88"/>
      <c r="O625" s="42"/>
      <c r="P625" s="43"/>
      <c r="Q625" s="45"/>
      <c r="R625" s="182"/>
      <c r="S625" s="183"/>
      <c r="T625" s="184"/>
      <c r="U625" s="183"/>
    </row>
    <row r="626" spans="1:21" ht="12.75">
      <c r="A626" s="88"/>
      <c r="B626" s="112"/>
      <c r="C626" s="112"/>
      <c r="D626" s="88"/>
      <c r="E626" s="88"/>
      <c r="F626" s="42"/>
      <c r="G626" s="43"/>
      <c r="H626" s="45"/>
      <c r="I626" s="180"/>
      <c r="J626" s="181"/>
      <c r="K626" s="181"/>
      <c r="L626" s="181"/>
      <c r="N626" s="88"/>
      <c r="O626" s="42"/>
      <c r="P626" s="43"/>
      <c r="Q626" s="45"/>
      <c r="R626" s="182"/>
      <c r="S626" s="183"/>
      <c r="T626" s="184"/>
      <c r="U626" s="183"/>
    </row>
    <row r="627" spans="1:21" ht="12.75">
      <c r="A627" s="88"/>
      <c r="B627" s="112"/>
      <c r="C627" s="112"/>
      <c r="D627" s="88"/>
      <c r="E627" s="88"/>
      <c r="F627" s="42"/>
      <c r="G627" s="43"/>
      <c r="H627" s="45"/>
      <c r="I627" s="180"/>
      <c r="J627" s="181"/>
      <c r="K627" s="181"/>
      <c r="L627" s="181"/>
      <c r="N627" s="88"/>
      <c r="O627" s="42"/>
      <c r="P627" s="43"/>
      <c r="Q627" s="45"/>
      <c r="R627" s="182"/>
      <c r="S627" s="183"/>
      <c r="T627" s="184"/>
      <c r="U627" s="183"/>
    </row>
    <row r="628" spans="1:21" ht="12.75">
      <c r="A628" s="88"/>
      <c r="B628" s="112"/>
      <c r="C628" s="112"/>
      <c r="D628" s="88"/>
      <c r="E628" s="88"/>
      <c r="F628" s="42"/>
      <c r="G628" s="43"/>
      <c r="H628" s="45"/>
      <c r="I628" s="180"/>
      <c r="J628" s="181"/>
      <c r="K628" s="181"/>
      <c r="L628" s="181"/>
      <c r="N628" s="88"/>
      <c r="O628" s="42"/>
      <c r="P628" s="43"/>
      <c r="Q628" s="45"/>
      <c r="R628" s="182"/>
      <c r="S628" s="183"/>
      <c r="T628" s="184"/>
      <c r="U628" s="183"/>
    </row>
    <row r="629" spans="1:21" ht="12.75">
      <c r="A629" s="88"/>
      <c r="B629" s="112"/>
      <c r="C629" s="112"/>
      <c r="D629" s="88"/>
      <c r="E629" s="88"/>
      <c r="F629" s="42"/>
      <c r="G629" s="43"/>
      <c r="H629" s="45"/>
      <c r="I629" s="180"/>
      <c r="J629" s="181"/>
      <c r="K629" s="181"/>
      <c r="L629" s="181"/>
      <c r="N629" s="88"/>
      <c r="O629" s="42"/>
      <c r="P629" s="43"/>
      <c r="Q629" s="45"/>
      <c r="R629" s="182"/>
      <c r="S629" s="183"/>
      <c r="T629" s="184"/>
      <c r="U629" s="183"/>
    </row>
    <row r="630" spans="1:21" ht="12.75">
      <c r="A630" s="88"/>
      <c r="B630" s="112"/>
      <c r="C630" s="112"/>
      <c r="D630" s="88"/>
      <c r="E630" s="88"/>
      <c r="F630" s="42"/>
      <c r="G630" s="43"/>
      <c r="H630" s="45"/>
      <c r="I630" s="180"/>
      <c r="J630" s="181"/>
      <c r="K630" s="181"/>
      <c r="L630" s="181"/>
      <c r="N630" s="88"/>
      <c r="O630" s="42"/>
      <c r="P630" s="43"/>
      <c r="Q630" s="45"/>
      <c r="R630" s="182"/>
      <c r="S630" s="183"/>
      <c r="T630" s="184"/>
      <c r="U630" s="183"/>
    </row>
    <row r="631" spans="1:21" ht="12.75">
      <c r="A631" s="88"/>
      <c r="B631" s="112"/>
      <c r="C631" s="112"/>
      <c r="D631" s="88"/>
      <c r="E631" s="88"/>
      <c r="F631" s="42"/>
      <c r="G631" s="43"/>
      <c r="H631" s="45"/>
      <c r="I631" s="180"/>
      <c r="J631" s="181"/>
      <c r="K631" s="181"/>
      <c r="L631" s="181"/>
      <c r="N631" s="88"/>
      <c r="O631" s="42"/>
      <c r="P631" s="43"/>
      <c r="Q631" s="45"/>
      <c r="R631" s="182"/>
      <c r="S631" s="183"/>
      <c r="T631" s="184"/>
      <c r="U631" s="183"/>
    </row>
    <row r="632" spans="1:21" ht="12.75">
      <c r="A632" s="88"/>
      <c r="B632" s="112"/>
      <c r="C632" s="112"/>
      <c r="D632" s="88"/>
      <c r="E632" s="88"/>
      <c r="F632" s="42"/>
      <c r="G632" s="43"/>
      <c r="H632" s="45"/>
      <c r="I632" s="180"/>
      <c r="J632" s="181"/>
      <c r="K632" s="181"/>
      <c r="L632" s="181"/>
      <c r="N632" s="88"/>
      <c r="O632" s="42"/>
      <c r="P632" s="43"/>
      <c r="Q632" s="45"/>
      <c r="R632" s="182"/>
      <c r="S632" s="183"/>
      <c r="T632" s="184"/>
      <c r="U632" s="183"/>
    </row>
    <row r="633" spans="1:21" ht="12.75">
      <c r="A633" s="88"/>
      <c r="B633" s="112"/>
      <c r="C633" s="112"/>
      <c r="D633" s="88"/>
      <c r="E633" s="88"/>
      <c r="F633" s="42"/>
      <c r="G633" s="43"/>
      <c r="H633" s="45"/>
      <c r="I633" s="180"/>
      <c r="J633" s="181"/>
      <c r="K633" s="181"/>
      <c r="L633" s="181"/>
      <c r="N633" s="88"/>
      <c r="O633" s="42"/>
      <c r="P633" s="43"/>
      <c r="Q633" s="45"/>
      <c r="R633" s="182"/>
      <c r="S633" s="183"/>
      <c r="T633" s="184"/>
      <c r="U633" s="183"/>
    </row>
    <row r="634" spans="1:21" ht="12.75">
      <c r="A634" s="88"/>
      <c r="B634" s="112"/>
      <c r="C634" s="112"/>
      <c r="D634" s="88"/>
      <c r="E634" s="88"/>
      <c r="F634" s="42"/>
      <c r="G634" s="43"/>
      <c r="H634" s="45"/>
      <c r="I634" s="180"/>
      <c r="J634" s="181"/>
      <c r="K634" s="181"/>
      <c r="L634" s="181"/>
      <c r="N634" s="88"/>
      <c r="O634" s="42"/>
      <c r="P634" s="43"/>
      <c r="Q634" s="45"/>
      <c r="R634" s="182"/>
      <c r="S634" s="183"/>
      <c r="T634" s="184"/>
      <c r="U634" s="183"/>
    </row>
    <row r="635" spans="1:21" ht="12.75">
      <c r="A635" s="88"/>
      <c r="B635" s="112"/>
      <c r="C635" s="112"/>
      <c r="D635" s="88"/>
      <c r="E635" s="88"/>
      <c r="F635" s="42"/>
      <c r="G635" s="43"/>
      <c r="H635" s="45"/>
      <c r="I635" s="180"/>
      <c r="J635" s="181"/>
      <c r="K635" s="181"/>
      <c r="L635" s="181"/>
      <c r="N635" s="88"/>
      <c r="O635" s="42"/>
      <c r="P635" s="43"/>
      <c r="Q635" s="45"/>
      <c r="R635" s="182"/>
      <c r="S635" s="183"/>
      <c r="T635" s="184"/>
      <c r="U635" s="183"/>
    </row>
    <row r="636" spans="1:21" ht="12.75">
      <c r="A636" s="88"/>
      <c r="B636" s="112"/>
      <c r="C636" s="112"/>
      <c r="D636" s="88"/>
      <c r="E636" s="88"/>
      <c r="F636" s="42"/>
      <c r="G636" s="43"/>
      <c r="H636" s="45"/>
      <c r="I636" s="180"/>
      <c r="J636" s="181"/>
      <c r="K636" s="181"/>
      <c r="L636" s="181"/>
      <c r="N636" s="88"/>
      <c r="O636" s="42"/>
      <c r="P636" s="43"/>
      <c r="Q636" s="45"/>
      <c r="R636" s="182"/>
      <c r="S636" s="183"/>
      <c r="T636" s="184"/>
      <c r="U636" s="183"/>
    </row>
    <row r="637" spans="1:21" ht="12.75">
      <c r="A637" s="88"/>
      <c r="B637" s="112"/>
      <c r="C637" s="112"/>
      <c r="D637" s="88"/>
      <c r="E637" s="88"/>
      <c r="F637" s="42"/>
      <c r="G637" s="43"/>
      <c r="H637" s="45"/>
      <c r="I637" s="180"/>
      <c r="J637" s="181"/>
      <c r="K637" s="181"/>
      <c r="L637" s="181"/>
      <c r="N637" s="88"/>
      <c r="O637" s="42"/>
      <c r="P637" s="43"/>
      <c r="Q637" s="45"/>
      <c r="R637" s="182"/>
      <c r="S637" s="183"/>
      <c r="T637" s="184"/>
      <c r="U637" s="183"/>
    </row>
    <row r="638" spans="1:21" ht="12.75">
      <c r="A638" s="88"/>
      <c r="B638" s="112"/>
      <c r="C638" s="112"/>
      <c r="D638" s="88"/>
      <c r="E638" s="88"/>
      <c r="F638" s="42"/>
      <c r="G638" s="43"/>
      <c r="H638" s="45"/>
      <c r="I638" s="180"/>
      <c r="J638" s="181"/>
      <c r="K638" s="181"/>
      <c r="L638" s="181"/>
      <c r="N638" s="88"/>
      <c r="O638" s="42"/>
      <c r="P638" s="43"/>
      <c r="Q638" s="45"/>
      <c r="R638" s="182"/>
      <c r="S638" s="183"/>
      <c r="T638" s="184"/>
      <c r="U638" s="183"/>
    </row>
    <row r="639" spans="1:21" ht="12.75">
      <c r="A639" s="88"/>
      <c r="B639" s="112"/>
      <c r="C639" s="112"/>
      <c r="D639" s="88"/>
      <c r="E639" s="88"/>
      <c r="F639" s="42"/>
      <c r="G639" s="43"/>
      <c r="H639" s="45"/>
      <c r="I639" s="180"/>
      <c r="J639" s="181"/>
      <c r="K639" s="181"/>
      <c r="L639" s="181"/>
      <c r="N639" s="88"/>
      <c r="O639" s="42"/>
      <c r="P639" s="43"/>
      <c r="Q639" s="45"/>
      <c r="R639" s="182"/>
      <c r="S639" s="183"/>
      <c r="T639" s="184"/>
      <c r="U639" s="183"/>
    </row>
    <row r="640" spans="1:21" ht="12.75">
      <c r="A640" s="88"/>
      <c r="B640" s="112"/>
      <c r="C640" s="112"/>
      <c r="D640" s="88"/>
      <c r="E640" s="88"/>
      <c r="F640" s="42"/>
      <c r="G640" s="43"/>
      <c r="H640" s="45"/>
      <c r="I640" s="180"/>
      <c r="J640" s="181"/>
      <c r="K640" s="181"/>
      <c r="L640" s="181"/>
      <c r="N640" s="88"/>
      <c r="O640" s="42"/>
      <c r="P640" s="43"/>
      <c r="Q640" s="45"/>
      <c r="R640" s="182"/>
      <c r="S640" s="183"/>
      <c r="T640" s="184"/>
      <c r="U640" s="183"/>
    </row>
    <row r="641" spans="1:21" ht="12.75">
      <c r="A641" s="88"/>
      <c r="B641" s="112"/>
      <c r="C641" s="112"/>
      <c r="D641" s="88"/>
      <c r="E641" s="88"/>
      <c r="F641" s="42"/>
      <c r="G641" s="43"/>
      <c r="H641" s="45"/>
      <c r="I641" s="180"/>
      <c r="J641" s="181"/>
      <c r="K641" s="181"/>
      <c r="L641" s="181"/>
      <c r="N641" s="88"/>
      <c r="O641" s="42"/>
      <c r="P641" s="43"/>
      <c r="Q641" s="45"/>
      <c r="R641" s="182"/>
      <c r="S641" s="183"/>
      <c r="T641" s="184"/>
      <c r="U641" s="183"/>
    </row>
    <row r="642" spans="1:21" ht="12.75">
      <c r="A642" s="88"/>
      <c r="B642" s="112"/>
      <c r="C642" s="112"/>
      <c r="D642" s="88"/>
      <c r="E642" s="88"/>
      <c r="F642" s="42"/>
      <c r="G642" s="43"/>
      <c r="H642" s="45"/>
      <c r="I642" s="180"/>
      <c r="J642" s="181"/>
      <c r="K642" s="181"/>
      <c r="L642" s="181"/>
      <c r="N642" s="88"/>
      <c r="O642" s="42"/>
      <c r="P642" s="43"/>
      <c r="Q642" s="45"/>
      <c r="R642" s="182"/>
      <c r="S642" s="183"/>
      <c r="T642" s="184"/>
      <c r="U642" s="183"/>
    </row>
    <row r="643" spans="1:21" ht="12.75">
      <c r="A643" s="88"/>
      <c r="B643" s="112"/>
      <c r="C643" s="112"/>
      <c r="D643" s="88"/>
      <c r="E643" s="88"/>
      <c r="F643" s="42"/>
      <c r="G643" s="43"/>
      <c r="H643" s="45"/>
      <c r="I643" s="180"/>
      <c r="J643" s="181"/>
      <c r="K643" s="181"/>
      <c r="L643" s="181"/>
      <c r="N643" s="88"/>
      <c r="O643" s="42"/>
      <c r="P643" s="43"/>
      <c r="Q643" s="45"/>
      <c r="R643" s="182"/>
      <c r="S643" s="183"/>
      <c r="T643" s="184"/>
      <c r="U643" s="183"/>
    </row>
    <row r="644" spans="1:21" ht="12.75">
      <c r="A644" s="88"/>
      <c r="B644" s="112"/>
      <c r="C644" s="112"/>
      <c r="D644" s="88"/>
      <c r="E644" s="88"/>
      <c r="F644" s="42"/>
      <c r="G644" s="43"/>
      <c r="H644" s="45"/>
      <c r="I644" s="180"/>
      <c r="J644" s="181"/>
      <c r="K644" s="181"/>
      <c r="L644" s="181"/>
      <c r="N644" s="88"/>
      <c r="O644" s="42"/>
      <c r="P644" s="43"/>
      <c r="Q644" s="45"/>
      <c r="R644" s="182"/>
      <c r="S644" s="183"/>
      <c r="T644" s="184"/>
      <c r="U644" s="183"/>
    </row>
    <row r="645" spans="1:21" ht="12.75">
      <c r="A645" s="88"/>
      <c r="B645" s="112"/>
      <c r="C645" s="112"/>
      <c r="D645" s="88"/>
      <c r="E645" s="88"/>
      <c r="F645" s="42"/>
      <c r="G645" s="43"/>
      <c r="H645" s="45"/>
      <c r="I645" s="180"/>
      <c r="J645" s="181"/>
      <c r="K645" s="181"/>
      <c r="L645" s="181"/>
      <c r="N645" s="88"/>
      <c r="O645" s="42"/>
      <c r="P645" s="43"/>
      <c r="Q645" s="45"/>
      <c r="R645" s="182"/>
      <c r="S645" s="183"/>
      <c r="T645" s="184"/>
      <c r="U645" s="183"/>
    </row>
    <row r="646" spans="1:21" ht="12.75">
      <c r="A646" s="88"/>
      <c r="B646" s="112"/>
      <c r="C646" s="112"/>
      <c r="D646" s="88"/>
      <c r="E646" s="88"/>
      <c r="F646" s="42"/>
      <c r="G646" s="43"/>
      <c r="H646" s="45"/>
      <c r="I646" s="180"/>
      <c r="J646" s="181"/>
      <c r="K646" s="181"/>
      <c r="L646" s="181"/>
      <c r="N646" s="88"/>
      <c r="O646" s="42"/>
      <c r="P646" s="43"/>
      <c r="Q646" s="45"/>
      <c r="R646" s="182"/>
      <c r="S646" s="183"/>
      <c r="T646" s="184"/>
      <c r="U646" s="183"/>
    </row>
    <row r="647" spans="1:21" ht="12.75">
      <c r="A647" s="88"/>
      <c r="B647" s="112"/>
      <c r="C647" s="112"/>
      <c r="D647" s="88"/>
      <c r="E647" s="88"/>
      <c r="F647" s="42"/>
      <c r="G647" s="43"/>
      <c r="H647" s="45"/>
      <c r="I647" s="180"/>
      <c r="J647" s="181"/>
      <c r="K647" s="181"/>
      <c r="L647" s="181"/>
      <c r="N647" s="88"/>
      <c r="O647" s="42"/>
      <c r="P647" s="43"/>
      <c r="Q647" s="45"/>
      <c r="R647" s="182"/>
      <c r="S647" s="183"/>
      <c r="T647" s="184"/>
      <c r="U647" s="183"/>
    </row>
    <row r="648" spans="1:21" ht="12.75">
      <c r="A648" s="88"/>
      <c r="B648" s="112"/>
      <c r="C648" s="112"/>
      <c r="D648" s="88"/>
      <c r="E648" s="88"/>
      <c r="F648" s="42"/>
      <c r="G648" s="43"/>
      <c r="H648" s="45"/>
      <c r="I648" s="180"/>
      <c r="J648" s="181"/>
      <c r="K648" s="181"/>
      <c r="L648" s="181"/>
      <c r="N648" s="88"/>
      <c r="O648" s="42"/>
      <c r="P648" s="43"/>
      <c r="Q648" s="45"/>
      <c r="R648" s="182"/>
      <c r="S648" s="183"/>
      <c r="T648" s="184"/>
      <c r="U648" s="183"/>
    </row>
    <row r="649" spans="1:21" ht="12.75">
      <c r="A649" s="88"/>
      <c r="B649" s="112"/>
      <c r="C649" s="112"/>
      <c r="D649" s="88"/>
      <c r="E649" s="88"/>
      <c r="F649" s="42"/>
      <c r="G649" s="43"/>
      <c r="H649" s="45"/>
      <c r="I649" s="180"/>
      <c r="J649" s="181"/>
      <c r="K649" s="181"/>
      <c r="L649" s="181"/>
      <c r="N649" s="88"/>
      <c r="O649" s="42"/>
      <c r="P649" s="43"/>
      <c r="Q649" s="45"/>
      <c r="R649" s="182"/>
      <c r="S649" s="183"/>
      <c r="T649" s="184"/>
      <c r="U649" s="183"/>
    </row>
    <row r="650" spans="1:21" ht="12.75">
      <c r="A650" s="88"/>
      <c r="B650" s="112"/>
      <c r="C650" s="112"/>
      <c r="D650" s="88"/>
      <c r="E650" s="88"/>
      <c r="F650" s="42"/>
      <c r="G650" s="43"/>
      <c r="H650" s="45"/>
      <c r="I650" s="180"/>
      <c r="J650" s="181"/>
      <c r="K650" s="181"/>
      <c r="L650" s="181"/>
      <c r="N650" s="88"/>
      <c r="O650" s="42"/>
      <c r="P650" s="43"/>
      <c r="Q650" s="45"/>
      <c r="R650" s="182"/>
      <c r="S650" s="183"/>
      <c r="T650" s="184"/>
      <c r="U650" s="183"/>
    </row>
    <row r="651" spans="1:21" ht="12.75">
      <c r="A651" s="88"/>
      <c r="B651" s="112"/>
      <c r="C651" s="112"/>
      <c r="D651" s="88"/>
      <c r="E651" s="88"/>
      <c r="F651" s="42"/>
      <c r="G651" s="43"/>
      <c r="H651" s="45"/>
      <c r="I651" s="180"/>
      <c r="J651" s="181"/>
      <c r="K651" s="181"/>
      <c r="L651" s="181"/>
      <c r="N651" s="88"/>
      <c r="O651" s="42"/>
      <c r="P651" s="43"/>
      <c r="Q651" s="45"/>
      <c r="R651" s="182"/>
      <c r="S651" s="183"/>
      <c r="T651" s="184"/>
      <c r="U651" s="183"/>
    </row>
    <row r="652" spans="1:21" ht="12.75">
      <c r="A652" s="88"/>
      <c r="B652" s="112"/>
      <c r="C652" s="112"/>
      <c r="D652" s="88"/>
      <c r="E652" s="88"/>
      <c r="F652" s="42"/>
      <c r="G652" s="43"/>
      <c r="H652" s="45"/>
      <c r="I652" s="180"/>
      <c r="J652" s="181"/>
      <c r="K652" s="181"/>
      <c r="L652" s="181"/>
      <c r="N652" s="88"/>
      <c r="O652" s="42"/>
      <c r="P652" s="43"/>
      <c r="Q652" s="45"/>
      <c r="R652" s="182"/>
      <c r="S652" s="183"/>
      <c r="T652" s="184"/>
      <c r="U652" s="183"/>
    </row>
    <row r="653" spans="1:21" ht="12.75">
      <c r="A653" s="88"/>
      <c r="B653" s="112"/>
      <c r="C653" s="112"/>
      <c r="D653" s="88"/>
      <c r="E653" s="88"/>
      <c r="F653" s="42"/>
      <c r="G653" s="43"/>
      <c r="H653" s="45"/>
      <c r="I653" s="180"/>
      <c r="J653" s="181"/>
      <c r="K653" s="181"/>
      <c r="L653" s="181"/>
      <c r="N653" s="88"/>
      <c r="O653" s="42"/>
      <c r="P653" s="43"/>
      <c r="Q653" s="45"/>
      <c r="R653" s="182"/>
      <c r="S653" s="183"/>
      <c r="T653" s="184"/>
      <c r="U653" s="183"/>
    </row>
    <row r="654" spans="1:21" ht="12.75">
      <c r="A654" s="88"/>
      <c r="B654" s="112"/>
      <c r="C654" s="112"/>
      <c r="D654" s="88"/>
      <c r="E654" s="88"/>
      <c r="F654" s="42"/>
      <c r="G654" s="43"/>
      <c r="H654" s="45"/>
      <c r="I654" s="180"/>
      <c r="J654" s="181"/>
      <c r="K654" s="181"/>
      <c r="L654" s="181"/>
      <c r="N654" s="88"/>
      <c r="O654" s="42"/>
      <c r="P654" s="43"/>
      <c r="Q654" s="45"/>
      <c r="R654" s="182"/>
      <c r="S654" s="183"/>
      <c r="T654" s="184"/>
      <c r="U654" s="183"/>
    </row>
    <row r="655" spans="1:21" ht="12.75">
      <c r="A655" s="88"/>
      <c r="B655" s="112"/>
      <c r="C655" s="112"/>
      <c r="D655" s="88"/>
      <c r="E655" s="88"/>
      <c r="F655" s="42"/>
      <c r="G655" s="43"/>
      <c r="H655" s="45"/>
      <c r="I655" s="180"/>
      <c r="J655" s="181"/>
      <c r="K655" s="181"/>
      <c r="L655" s="181"/>
      <c r="N655" s="88"/>
      <c r="O655" s="42"/>
      <c r="P655" s="43"/>
      <c r="Q655" s="45"/>
      <c r="R655" s="182"/>
      <c r="S655" s="183"/>
      <c r="T655" s="184"/>
      <c r="U655" s="183"/>
    </row>
    <row r="656" spans="1:21" ht="12.75">
      <c r="A656" s="88"/>
      <c r="B656" s="112"/>
      <c r="C656" s="112"/>
      <c r="D656" s="88"/>
      <c r="E656" s="88"/>
      <c r="F656" s="42"/>
      <c r="G656" s="43"/>
      <c r="H656" s="45"/>
      <c r="I656" s="180"/>
      <c r="J656" s="181"/>
      <c r="K656" s="181"/>
      <c r="L656" s="181"/>
      <c r="N656" s="88"/>
      <c r="O656" s="42"/>
      <c r="P656" s="43"/>
      <c r="Q656" s="45"/>
      <c r="R656" s="182"/>
      <c r="S656" s="183"/>
      <c r="T656" s="184"/>
      <c r="U656" s="183"/>
    </row>
    <row r="657" spans="1:21" ht="12.75">
      <c r="A657" s="88"/>
      <c r="B657" s="112"/>
      <c r="C657" s="112"/>
      <c r="D657" s="88"/>
      <c r="E657" s="88"/>
      <c r="F657" s="42"/>
      <c r="G657" s="43"/>
      <c r="H657" s="45"/>
      <c r="I657" s="180"/>
      <c r="J657" s="181"/>
      <c r="K657" s="181"/>
      <c r="L657" s="181"/>
      <c r="N657" s="88"/>
      <c r="O657" s="42"/>
      <c r="P657" s="43"/>
      <c r="Q657" s="45"/>
      <c r="R657" s="182"/>
      <c r="S657" s="183"/>
      <c r="T657" s="184"/>
      <c r="U657" s="183"/>
    </row>
    <row r="658" spans="1:21" ht="12.75">
      <c r="A658" s="88"/>
      <c r="B658" s="112"/>
      <c r="C658" s="112"/>
      <c r="D658" s="88"/>
      <c r="E658" s="88"/>
      <c r="F658" s="42"/>
      <c r="G658" s="43"/>
      <c r="H658" s="45"/>
      <c r="I658" s="180"/>
      <c r="J658" s="181"/>
      <c r="K658" s="181"/>
      <c r="L658" s="181"/>
      <c r="N658" s="88"/>
      <c r="O658" s="42"/>
      <c r="P658" s="43"/>
      <c r="Q658" s="45"/>
      <c r="R658" s="182"/>
      <c r="S658" s="183"/>
      <c r="T658" s="184"/>
      <c r="U658" s="183"/>
    </row>
    <row r="659" spans="1:21" ht="12.75">
      <c r="A659" s="88"/>
      <c r="B659" s="112"/>
      <c r="C659" s="112"/>
      <c r="D659" s="88"/>
      <c r="E659" s="88"/>
      <c r="F659" s="42"/>
      <c r="G659" s="43"/>
      <c r="H659" s="45"/>
      <c r="I659" s="180"/>
      <c r="J659" s="181"/>
      <c r="K659" s="181"/>
      <c r="L659" s="181"/>
      <c r="N659" s="88"/>
      <c r="O659" s="42"/>
      <c r="P659" s="43"/>
      <c r="Q659" s="45"/>
      <c r="R659" s="182"/>
      <c r="S659" s="183"/>
      <c r="T659" s="184"/>
      <c r="U659" s="183"/>
    </row>
    <row r="660" spans="1:21" ht="12.75">
      <c r="A660" s="88"/>
      <c r="B660" s="112"/>
      <c r="C660" s="112"/>
      <c r="D660" s="88"/>
      <c r="E660" s="88"/>
      <c r="F660" s="42"/>
      <c r="G660" s="43"/>
      <c r="H660" s="45"/>
      <c r="I660" s="180"/>
      <c r="J660" s="181"/>
      <c r="K660" s="181"/>
      <c r="L660" s="181"/>
      <c r="N660" s="88"/>
      <c r="O660" s="42"/>
      <c r="P660" s="43"/>
      <c r="Q660" s="45"/>
      <c r="R660" s="182"/>
      <c r="S660" s="183"/>
      <c r="T660" s="184"/>
      <c r="U660" s="183"/>
    </row>
    <row r="661" spans="1:21" ht="12.75">
      <c r="A661" s="88"/>
      <c r="B661" s="112"/>
      <c r="C661" s="112"/>
      <c r="D661" s="88"/>
      <c r="E661" s="88"/>
      <c r="F661" s="42"/>
      <c r="G661" s="43"/>
      <c r="H661" s="45"/>
      <c r="I661" s="180"/>
      <c r="J661" s="181"/>
      <c r="K661" s="181"/>
      <c r="L661" s="181"/>
      <c r="N661" s="88"/>
      <c r="O661" s="42"/>
      <c r="P661" s="43"/>
      <c r="Q661" s="45"/>
      <c r="R661" s="182"/>
      <c r="S661" s="183"/>
      <c r="T661" s="184"/>
      <c r="U661" s="183"/>
    </row>
    <row r="662" spans="1:21" ht="12.75">
      <c r="A662" s="88"/>
      <c r="B662" s="112"/>
      <c r="C662" s="112"/>
      <c r="D662" s="88"/>
      <c r="E662" s="88"/>
      <c r="F662" s="42"/>
      <c r="G662" s="43"/>
      <c r="H662" s="45"/>
      <c r="I662" s="180"/>
      <c r="J662" s="181"/>
      <c r="K662" s="181"/>
      <c r="L662" s="181"/>
      <c r="N662" s="88"/>
      <c r="O662" s="42"/>
      <c r="P662" s="43"/>
      <c r="Q662" s="45"/>
      <c r="R662" s="182"/>
      <c r="S662" s="183"/>
      <c r="T662" s="184"/>
      <c r="U662" s="183"/>
    </row>
    <row r="663" spans="1:21" ht="12.75">
      <c r="A663" s="88"/>
      <c r="B663" s="112"/>
      <c r="C663" s="112"/>
      <c r="D663" s="88"/>
      <c r="E663" s="88"/>
      <c r="F663" s="42"/>
      <c r="G663" s="43"/>
      <c r="H663" s="45"/>
      <c r="I663" s="180"/>
      <c r="J663" s="181"/>
      <c r="K663" s="181"/>
      <c r="L663" s="181"/>
      <c r="N663" s="88"/>
      <c r="O663" s="42"/>
      <c r="P663" s="43"/>
      <c r="Q663" s="45"/>
      <c r="R663" s="182"/>
      <c r="S663" s="183"/>
      <c r="T663" s="184"/>
      <c r="U663" s="183"/>
    </row>
    <row r="664" spans="1:21" ht="12.75">
      <c r="A664" s="88"/>
      <c r="B664" s="112"/>
      <c r="C664" s="112"/>
      <c r="D664" s="88"/>
      <c r="E664" s="88"/>
      <c r="F664" s="42"/>
      <c r="G664" s="43"/>
      <c r="H664" s="45"/>
      <c r="I664" s="180"/>
      <c r="J664" s="181"/>
      <c r="K664" s="181"/>
      <c r="L664" s="181"/>
      <c r="N664" s="88"/>
      <c r="O664" s="42"/>
      <c r="P664" s="43"/>
      <c r="Q664" s="45"/>
      <c r="R664" s="182"/>
      <c r="S664" s="183"/>
      <c r="T664" s="184"/>
      <c r="U664" s="183"/>
    </row>
    <row r="665" spans="1:21" ht="12.75">
      <c r="A665" s="88"/>
      <c r="B665" s="112"/>
      <c r="C665" s="112"/>
      <c r="D665" s="88"/>
      <c r="E665" s="88"/>
      <c r="F665" s="42"/>
      <c r="G665" s="43"/>
      <c r="H665" s="45"/>
      <c r="I665" s="180"/>
      <c r="J665" s="181"/>
      <c r="K665" s="181"/>
      <c r="L665" s="181"/>
      <c r="N665" s="88"/>
      <c r="O665" s="42"/>
      <c r="P665" s="43"/>
      <c r="Q665" s="45"/>
      <c r="R665" s="182"/>
      <c r="S665" s="183"/>
      <c r="T665" s="184"/>
      <c r="U665" s="183"/>
    </row>
    <row r="666" spans="1:21" ht="12.75">
      <c r="A666" s="88"/>
      <c r="B666" s="112"/>
      <c r="C666" s="112"/>
      <c r="D666" s="88"/>
      <c r="E666" s="88"/>
      <c r="F666" s="42"/>
      <c r="G666" s="43"/>
      <c r="H666" s="45"/>
      <c r="I666" s="180"/>
      <c r="J666" s="181"/>
      <c r="K666" s="181"/>
      <c r="L666" s="181"/>
      <c r="N666" s="88"/>
      <c r="O666" s="42"/>
      <c r="P666" s="43"/>
      <c r="Q666" s="45"/>
      <c r="R666" s="182"/>
      <c r="S666" s="183"/>
      <c r="T666" s="184"/>
      <c r="U666" s="183"/>
    </row>
    <row r="667" spans="1:21" ht="12.75">
      <c r="A667" s="88"/>
      <c r="B667" s="112"/>
      <c r="C667" s="112"/>
      <c r="D667" s="88"/>
      <c r="E667" s="88"/>
      <c r="F667" s="42"/>
      <c r="G667" s="43"/>
      <c r="H667" s="45"/>
      <c r="I667" s="180"/>
      <c r="J667" s="181"/>
      <c r="K667" s="181"/>
      <c r="L667" s="181"/>
      <c r="N667" s="88"/>
      <c r="O667" s="42"/>
      <c r="P667" s="43"/>
      <c r="Q667" s="45"/>
      <c r="R667" s="182"/>
      <c r="S667" s="183"/>
      <c r="T667" s="184"/>
      <c r="U667" s="183"/>
    </row>
    <row r="668" spans="1:21" ht="12.75">
      <c r="A668" s="88"/>
      <c r="B668" s="112"/>
      <c r="C668" s="112"/>
      <c r="D668" s="88"/>
      <c r="E668" s="88"/>
      <c r="F668" s="42"/>
      <c r="G668" s="43"/>
      <c r="H668" s="45"/>
      <c r="I668" s="180"/>
      <c r="J668" s="181"/>
      <c r="K668" s="181"/>
      <c r="L668" s="181"/>
      <c r="N668" s="88"/>
      <c r="O668" s="42"/>
      <c r="P668" s="43"/>
      <c r="Q668" s="45"/>
      <c r="R668" s="182"/>
      <c r="S668" s="183"/>
      <c r="T668" s="184"/>
      <c r="U668" s="183"/>
    </row>
    <row r="669" spans="1:21" ht="12.75">
      <c r="A669" s="88"/>
      <c r="B669" s="112"/>
      <c r="C669" s="112"/>
      <c r="D669" s="88"/>
      <c r="E669" s="88"/>
      <c r="F669" s="42"/>
      <c r="G669" s="43"/>
      <c r="H669" s="45"/>
      <c r="I669" s="180"/>
      <c r="J669" s="181"/>
      <c r="K669" s="181"/>
      <c r="L669" s="181"/>
      <c r="N669" s="88"/>
      <c r="O669" s="42"/>
      <c r="P669" s="43"/>
      <c r="Q669" s="45"/>
      <c r="R669" s="182"/>
      <c r="S669" s="183"/>
      <c r="T669" s="184"/>
      <c r="U669" s="183"/>
    </row>
    <row r="670" spans="1:21" ht="12.75">
      <c r="A670" s="88"/>
      <c r="B670" s="112"/>
      <c r="C670" s="112"/>
      <c r="D670" s="88"/>
      <c r="E670" s="88"/>
      <c r="F670" s="42"/>
      <c r="G670" s="43"/>
      <c r="H670" s="45"/>
      <c r="I670" s="180"/>
      <c r="J670" s="181"/>
      <c r="K670" s="181"/>
      <c r="L670" s="181"/>
      <c r="N670" s="88"/>
      <c r="O670" s="42"/>
      <c r="P670" s="43"/>
      <c r="Q670" s="45"/>
      <c r="R670" s="182"/>
      <c r="S670" s="183"/>
      <c r="T670" s="184"/>
      <c r="U670" s="183"/>
    </row>
    <row r="671" spans="1:21" ht="12.75">
      <c r="A671" s="88"/>
      <c r="B671" s="112"/>
      <c r="C671" s="112"/>
      <c r="D671" s="88"/>
      <c r="E671" s="88"/>
      <c r="F671" s="42"/>
      <c r="G671" s="43"/>
      <c r="H671" s="45"/>
      <c r="I671" s="180"/>
      <c r="J671" s="181"/>
      <c r="K671" s="181"/>
      <c r="L671" s="181"/>
      <c r="N671" s="88"/>
      <c r="O671" s="42"/>
      <c r="P671" s="43"/>
      <c r="Q671" s="45"/>
      <c r="R671" s="182"/>
      <c r="S671" s="183"/>
      <c r="T671" s="184"/>
      <c r="U671" s="183"/>
    </row>
    <row r="672" spans="1:21" ht="12.75">
      <c r="A672" s="88"/>
      <c r="B672" s="112"/>
      <c r="C672" s="112"/>
      <c r="D672" s="88"/>
      <c r="E672" s="88"/>
      <c r="F672" s="42"/>
      <c r="G672" s="43"/>
      <c r="H672" s="45"/>
      <c r="I672" s="180"/>
      <c r="J672" s="181"/>
      <c r="K672" s="181"/>
      <c r="L672" s="181"/>
      <c r="N672" s="88"/>
      <c r="O672" s="42"/>
      <c r="P672" s="43"/>
      <c r="Q672" s="45"/>
      <c r="R672" s="182"/>
      <c r="S672" s="183"/>
      <c r="T672" s="184"/>
      <c r="U672" s="183"/>
    </row>
    <row r="673" spans="1:21" ht="12.75">
      <c r="A673" s="88"/>
      <c r="B673" s="112"/>
      <c r="C673" s="112"/>
      <c r="D673" s="88"/>
      <c r="E673" s="88"/>
      <c r="F673" s="42"/>
      <c r="G673" s="43"/>
      <c r="H673" s="45"/>
      <c r="I673" s="180"/>
      <c r="J673" s="181"/>
      <c r="K673" s="181"/>
      <c r="L673" s="181"/>
      <c r="N673" s="88"/>
      <c r="O673" s="42"/>
      <c r="P673" s="43"/>
      <c r="Q673" s="45"/>
      <c r="R673" s="182"/>
      <c r="S673" s="183"/>
      <c r="T673" s="184"/>
      <c r="U673" s="183"/>
    </row>
    <row r="674" spans="1:21" ht="12.75">
      <c r="A674" s="88"/>
      <c r="B674" s="112"/>
      <c r="C674" s="112"/>
      <c r="D674" s="88"/>
      <c r="E674" s="88"/>
      <c r="F674" s="42"/>
      <c r="G674" s="43"/>
      <c r="H674" s="45"/>
      <c r="I674" s="180"/>
      <c r="J674" s="181"/>
      <c r="K674" s="181"/>
      <c r="L674" s="181"/>
      <c r="N674" s="88"/>
      <c r="O674" s="42"/>
      <c r="P674" s="43"/>
      <c r="Q674" s="45"/>
      <c r="R674" s="182"/>
      <c r="S674" s="183"/>
      <c r="T674" s="184"/>
      <c r="U674" s="183"/>
    </row>
    <row r="675" spans="1:21" ht="12.75">
      <c r="A675" s="88"/>
      <c r="B675" s="112"/>
      <c r="C675" s="112"/>
      <c r="D675" s="88"/>
      <c r="E675" s="88"/>
      <c r="F675" s="42"/>
      <c r="G675" s="43"/>
      <c r="H675" s="45"/>
      <c r="I675" s="180"/>
      <c r="J675" s="181"/>
      <c r="K675" s="181"/>
      <c r="L675" s="181"/>
      <c r="N675" s="88"/>
      <c r="O675" s="42"/>
      <c r="P675" s="43"/>
      <c r="Q675" s="45"/>
      <c r="R675" s="182"/>
      <c r="S675" s="183"/>
      <c r="T675" s="184"/>
      <c r="U675" s="183"/>
    </row>
    <row r="676" spans="1:21" ht="12.75">
      <c r="A676" s="88"/>
      <c r="B676" s="112"/>
      <c r="C676" s="112"/>
      <c r="D676" s="88"/>
      <c r="E676" s="88"/>
      <c r="F676" s="42"/>
      <c r="G676" s="43"/>
      <c r="H676" s="45"/>
      <c r="I676" s="180"/>
      <c r="J676" s="181"/>
      <c r="K676" s="181"/>
      <c r="L676" s="181"/>
      <c r="N676" s="88"/>
      <c r="O676" s="42"/>
      <c r="P676" s="43"/>
      <c r="Q676" s="45"/>
      <c r="R676" s="182"/>
      <c r="S676" s="183"/>
      <c r="T676" s="184"/>
      <c r="U676" s="183"/>
    </row>
    <row r="677" spans="1:21" ht="12.75">
      <c r="A677" s="88"/>
      <c r="B677" s="112"/>
      <c r="C677" s="112"/>
      <c r="D677" s="88"/>
      <c r="E677" s="88"/>
      <c r="F677" s="42"/>
      <c r="G677" s="43"/>
      <c r="H677" s="45"/>
      <c r="I677" s="180"/>
      <c r="J677" s="181"/>
      <c r="K677" s="181"/>
      <c r="L677" s="181"/>
      <c r="N677" s="88"/>
      <c r="O677" s="42"/>
      <c r="P677" s="43"/>
      <c r="Q677" s="45"/>
      <c r="R677" s="182"/>
      <c r="S677" s="183"/>
      <c r="T677" s="184"/>
      <c r="U677" s="183"/>
    </row>
    <row r="678" spans="1:21" ht="12.75">
      <c r="A678" s="88"/>
      <c r="B678" s="112"/>
      <c r="C678" s="112"/>
      <c r="D678" s="88"/>
      <c r="E678" s="88"/>
      <c r="F678" s="42"/>
      <c r="G678" s="43"/>
      <c r="H678" s="45"/>
      <c r="I678" s="180"/>
      <c r="J678" s="181"/>
      <c r="K678" s="181"/>
      <c r="L678" s="181"/>
      <c r="N678" s="88"/>
      <c r="O678" s="42"/>
      <c r="P678" s="43"/>
      <c r="Q678" s="45"/>
      <c r="R678" s="182"/>
      <c r="S678" s="183"/>
      <c r="T678" s="184"/>
      <c r="U678" s="183"/>
    </row>
    <row r="679" spans="1:21" ht="12.75">
      <c r="A679" s="88"/>
      <c r="B679" s="112"/>
      <c r="C679" s="112"/>
      <c r="D679" s="88"/>
      <c r="E679" s="88"/>
      <c r="F679" s="42"/>
      <c r="G679" s="43"/>
      <c r="H679" s="45"/>
      <c r="I679" s="180"/>
      <c r="J679" s="181"/>
      <c r="K679" s="181"/>
      <c r="L679" s="181"/>
      <c r="N679" s="88"/>
      <c r="O679" s="42"/>
      <c r="P679" s="43"/>
      <c r="Q679" s="45"/>
      <c r="R679" s="182"/>
      <c r="S679" s="183"/>
      <c r="T679" s="184"/>
      <c r="U679" s="183"/>
    </row>
    <row r="680" spans="1:21" ht="12.75">
      <c r="A680" s="88"/>
      <c r="B680" s="112"/>
      <c r="C680" s="112"/>
      <c r="D680" s="88"/>
      <c r="E680" s="88"/>
      <c r="F680" s="42"/>
      <c r="G680" s="43"/>
      <c r="H680" s="45"/>
      <c r="I680" s="180"/>
      <c r="J680" s="181"/>
      <c r="K680" s="181"/>
      <c r="L680" s="181"/>
      <c r="N680" s="88"/>
      <c r="O680" s="42"/>
      <c r="P680" s="43"/>
      <c r="Q680" s="45"/>
      <c r="R680" s="182"/>
      <c r="S680" s="183"/>
      <c r="T680" s="184"/>
      <c r="U680" s="183"/>
    </row>
    <row r="681" spans="1:21" ht="12.75">
      <c r="A681" s="88"/>
      <c r="B681" s="112"/>
      <c r="C681" s="112"/>
      <c r="D681" s="88"/>
      <c r="E681" s="88"/>
      <c r="F681" s="42"/>
      <c r="G681" s="43"/>
      <c r="H681" s="45"/>
      <c r="I681" s="180"/>
      <c r="J681" s="181"/>
      <c r="K681" s="181"/>
      <c r="L681" s="181"/>
      <c r="N681" s="88"/>
      <c r="O681" s="42"/>
      <c r="P681" s="43"/>
      <c r="Q681" s="45"/>
      <c r="R681" s="182"/>
      <c r="S681" s="183"/>
      <c r="T681" s="184"/>
      <c r="U681" s="183"/>
    </row>
    <row r="682" spans="1:21" ht="12.75">
      <c r="A682" s="88"/>
      <c r="B682" s="112"/>
      <c r="C682" s="112"/>
      <c r="D682" s="88"/>
      <c r="E682" s="88"/>
      <c r="F682" s="42"/>
      <c r="G682" s="43"/>
      <c r="H682" s="45"/>
      <c r="I682" s="180"/>
      <c r="J682" s="181"/>
      <c r="K682" s="181"/>
      <c r="L682" s="181"/>
      <c r="N682" s="88"/>
      <c r="O682" s="42"/>
      <c r="P682" s="43"/>
      <c r="Q682" s="45"/>
      <c r="R682" s="182"/>
      <c r="S682" s="183"/>
      <c r="T682" s="184"/>
      <c r="U682" s="183"/>
    </row>
    <row r="683" spans="1:21" ht="12.75">
      <c r="A683" s="88"/>
      <c r="B683" s="112"/>
      <c r="C683" s="112"/>
      <c r="D683" s="88"/>
      <c r="E683" s="88"/>
      <c r="F683" s="42"/>
      <c r="G683" s="43"/>
      <c r="H683" s="45"/>
      <c r="I683" s="180"/>
      <c r="J683" s="181"/>
      <c r="K683" s="181"/>
      <c r="L683" s="181"/>
      <c r="N683" s="88"/>
      <c r="O683" s="42"/>
      <c r="P683" s="43"/>
      <c r="Q683" s="45"/>
      <c r="R683" s="182"/>
      <c r="S683" s="183"/>
      <c r="T683" s="184"/>
      <c r="U683" s="183"/>
    </row>
    <row r="684" spans="1:21" ht="12.75">
      <c r="A684" s="88"/>
      <c r="B684" s="112"/>
      <c r="C684" s="112"/>
      <c r="D684" s="88"/>
      <c r="E684" s="88"/>
      <c r="F684" s="42"/>
      <c r="G684" s="43"/>
      <c r="H684" s="45"/>
      <c r="I684" s="180"/>
      <c r="J684" s="181"/>
      <c r="K684" s="181"/>
      <c r="L684" s="181"/>
      <c r="N684" s="88"/>
      <c r="O684" s="42"/>
      <c r="P684" s="43"/>
      <c r="Q684" s="45"/>
      <c r="R684" s="182"/>
      <c r="S684" s="183"/>
      <c r="T684" s="184"/>
      <c r="U684" s="183"/>
    </row>
    <row r="685" spans="1:21" ht="12.75">
      <c r="A685" s="88"/>
      <c r="B685" s="112"/>
      <c r="C685" s="112"/>
      <c r="D685" s="88"/>
      <c r="E685" s="88"/>
      <c r="F685" s="42"/>
      <c r="G685" s="43"/>
      <c r="H685" s="45"/>
      <c r="I685" s="180"/>
      <c r="J685" s="181"/>
      <c r="K685" s="181"/>
      <c r="L685" s="181"/>
      <c r="N685" s="88"/>
      <c r="O685" s="42"/>
      <c r="P685" s="43"/>
      <c r="Q685" s="45"/>
      <c r="R685" s="182"/>
      <c r="S685" s="183"/>
      <c r="T685" s="184"/>
      <c r="U685" s="183"/>
    </row>
    <row r="686" spans="1:21" ht="12.75">
      <c r="A686" s="88"/>
      <c r="B686" s="112"/>
      <c r="C686" s="112"/>
      <c r="D686" s="88"/>
      <c r="E686" s="88"/>
      <c r="F686" s="42"/>
      <c r="G686" s="43"/>
      <c r="H686" s="45"/>
      <c r="I686" s="180"/>
      <c r="J686" s="181"/>
      <c r="K686" s="181"/>
      <c r="L686" s="181"/>
      <c r="N686" s="88"/>
      <c r="O686" s="42"/>
      <c r="P686" s="43"/>
      <c r="Q686" s="45"/>
      <c r="R686" s="182"/>
      <c r="S686" s="183"/>
      <c r="T686" s="184"/>
      <c r="U686" s="183"/>
    </row>
    <row r="687" spans="1:21" ht="12.75">
      <c r="A687" s="88"/>
      <c r="B687" s="112"/>
      <c r="C687" s="112"/>
      <c r="D687" s="88"/>
      <c r="E687" s="88"/>
      <c r="F687" s="42"/>
      <c r="G687" s="43"/>
      <c r="H687" s="45"/>
      <c r="I687" s="180"/>
      <c r="J687" s="181"/>
      <c r="K687" s="181"/>
      <c r="L687" s="181"/>
      <c r="N687" s="88"/>
      <c r="O687" s="42"/>
      <c r="P687" s="43"/>
      <c r="Q687" s="45"/>
      <c r="R687" s="182"/>
      <c r="S687" s="183"/>
      <c r="T687" s="184"/>
      <c r="U687" s="183"/>
    </row>
    <row r="688" spans="1:21" ht="12.75">
      <c r="A688" s="88"/>
      <c r="B688" s="112"/>
      <c r="C688" s="112"/>
      <c r="D688" s="88"/>
      <c r="E688" s="88"/>
      <c r="F688" s="42"/>
      <c r="G688" s="43"/>
      <c r="H688" s="45"/>
      <c r="I688" s="180"/>
      <c r="J688" s="181"/>
      <c r="K688" s="181"/>
      <c r="L688" s="181"/>
      <c r="N688" s="88"/>
      <c r="O688" s="42"/>
      <c r="P688" s="43"/>
      <c r="Q688" s="45"/>
      <c r="R688" s="182"/>
      <c r="S688" s="183"/>
      <c r="T688" s="184"/>
      <c r="U688" s="183"/>
    </row>
    <row r="689" spans="1:21" ht="12.75">
      <c r="A689" s="88"/>
      <c r="B689" s="112"/>
      <c r="C689" s="112"/>
      <c r="D689" s="88"/>
      <c r="E689" s="88"/>
      <c r="F689" s="42"/>
      <c r="G689" s="43"/>
      <c r="H689" s="45"/>
      <c r="I689" s="180"/>
      <c r="J689" s="181"/>
      <c r="K689" s="181"/>
      <c r="L689" s="181"/>
      <c r="N689" s="88"/>
      <c r="O689" s="42"/>
      <c r="P689" s="43"/>
      <c r="Q689" s="45"/>
      <c r="R689" s="182"/>
      <c r="S689" s="183"/>
      <c r="T689" s="184"/>
      <c r="U689" s="183"/>
    </row>
    <row r="690" spans="1:21" ht="12.75">
      <c r="A690" s="88"/>
      <c r="B690" s="112"/>
      <c r="C690" s="112"/>
      <c r="D690" s="88"/>
      <c r="E690" s="88"/>
      <c r="F690" s="42"/>
      <c r="G690" s="43"/>
      <c r="H690" s="45"/>
      <c r="I690" s="180"/>
      <c r="J690" s="181"/>
      <c r="K690" s="181"/>
      <c r="L690" s="181"/>
      <c r="N690" s="88"/>
      <c r="O690" s="42"/>
      <c r="P690" s="43"/>
      <c r="Q690" s="45"/>
      <c r="R690" s="182"/>
      <c r="S690" s="183"/>
      <c r="T690" s="184"/>
      <c r="U690" s="183"/>
    </row>
    <row r="691" spans="1:21" ht="12.75">
      <c r="A691" s="88"/>
      <c r="B691" s="112"/>
      <c r="C691" s="112"/>
      <c r="D691" s="88"/>
      <c r="E691" s="88"/>
      <c r="F691" s="42"/>
      <c r="G691" s="43"/>
      <c r="H691" s="45"/>
      <c r="I691" s="180"/>
      <c r="J691" s="181"/>
      <c r="K691" s="181"/>
      <c r="L691" s="181"/>
      <c r="N691" s="88"/>
      <c r="O691" s="42"/>
      <c r="P691" s="43"/>
      <c r="Q691" s="45"/>
      <c r="R691" s="182"/>
      <c r="S691" s="183"/>
      <c r="T691" s="184"/>
      <c r="U691" s="183"/>
    </row>
    <row r="692" spans="1:21" ht="12.75">
      <c r="A692" s="88"/>
      <c r="B692" s="112"/>
      <c r="C692" s="112"/>
      <c r="D692" s="88"/>
      <c r="E692" s="88"/>
      <c r="F692" s="42"/>
      <c r="G692" s="43"/>
      <c r="H692" s="45"/>
      <c r="I692" s="180"/>
      <c r="J692" s="181"/>
      <c r="K692" s="181"/>
      <c r="L692" s="181"/>
      <c r="N692" s="88"/>
      <c r="O692" s="42"/>
      <c r="P692" s="43"/>
      <c r="Q692" s="45"/>
      <c r="R692" s="182"/>
      <c r="S692" s="183"/>
      <c r="T692" s="184"/>
      <c r="U692" s="183"/>
    </row>
    <row r="693" spans="1:21" ht="12.75">
      <c r="A693" s="88"/>
      <c r="B693" s="112"/>
      <c r="C693" s="112"/>
      <c r="D693" s="88"/>
      <c r="E693" s="88"/>
      <c r="F693" s="42"/>
      <c r="G693" s="43"/>
      <c r="H693" s="45"/>
      <c r="I693" s="180"/>
      <c r="J693" s="181"/>
      <c r="K693" s="181"/>
      <c r="L693" s="181"/>
      <c r="N693" s="88"/>
      <c r="O693" s="42"/>
      <c r="P693" s="43"/>
      <c r="Q693" s="45"/>
      <c r="R693" s="182"/>
      <c r="S693" s="183"/>
      <c r="T693" s="184"/>
      <c r="U693" s="183"/>
    </row>
    <row r="694" spans="1:21" ht="12.75">
      <c r="A694" s="88"/>
      <c r="B694" s="112"/>
      <c r="C694" s="112"/>
      <c r="D694" s="88"/>
      <c r="E694" s="88"/>
      <c r="F694" s="42"/>
      <c r="G694" s="43"/>
      <c r="H694" s="45"/>
      <c r="I694" s="180"/>
      <c r="J694" s="181"/>
      <c r="K694" s="181"/>
      <c r="L694" s="181"/>
      <c r="N694" s="88"/>
      <c r="O694" s="42"/>
      <c r="P694" s="43"/>
      <c r="Q694" s="45"/>
      <c r="R694" s="182"/>
      <c r="S694" s="183"/>
      <c r="T694" s="184"/>
      <c r="U694" s="183"/>
    </row>
    <row r="695" spans="1:21" ht="12.75">
      <c r="A695" s="88"/>
      <c r="B695" s="112"/>
      <c r="C695" s="112"/>
      <c r="D695" s="88"/>
      <c r="E695" s="88"/>
      <c r="F695" s="42"/>
      <c r="G695" s="43"/>
      <c r="H695" s="45"/>
      <c r="I695" s="180"/>
      <c r="J695" s="181"/>
      <c r="K695" s="181"/>
      <c r="L695" s="181"/>
      <c r="N695" s="88"/>
      <c r="O695" s="42"/>
      <c r="P695" s="43"/>
      <c r="Q695" s="45"/>
      <c r="R695" s="182"/>
      <c r="S695" s="183"/>
      <c r="T695" s="184"/>
      <c r="U695" s="183"/>
    </row>
    <row r="696" spans="1:21" ht="12.75">
      <c r="A696" s="88"/>
      <c r="B696" s="112"/>
      <c r="C696" s="112"/>
      <c r="D696" s="88"/>
      <c r="E696" s="88"/>
      <c r="F696" s="42"/>
      <c r="G696" s="43"/>
      <c r="H696" s="45"/>
      <c r="I696" s="180"/>
      <c r="J696" s="181"/>
      <c r="K696" s="181"/>
      <c r="L696" s="181"/>
      <c r="N696" s="88"/>
      <c r="O696" s="42"/>
      <c r="P696" s="43"/>
      <c r="Q696" s="45"/>
      <c r="R696" s="182"/>
      <c r="S696" s="183"/>
      <c r="T696" s="184"/>
      <c r="U696" s="183"/>
    </row>
    <row r="697" spans="1:21" ht="12.75">
      <c r="A697" s="88"/>
      <c r="B697" s="112"/>
      <c r="C697" s="112"/>
      <c r="D697" s="88"/>
      <c r="E697" s="88"/>
      <c r="F697" s="42"/>
      <c r="G697" s="43"/>
      <c r="H697" s="45"/>
      <c r="I697" s="180"/>
      <c r="J697" s="181"/>
      <c r="K697" s="181"/>
      <c r="L697" s="181"/>
      <c r="N697" s="88"/>
      <c r="O697" s="42"/>
      <c r="P697" s="43"/>
      <c r="Q697" s="45"/>
      <c r="R697" s="182"/>
      <c r="S697" s="183"/>
      <c r="T697" s="184"/>
      <c r="U697" s="183"/>
    </row>
    <row r="698" spans="1:21" ht="12.75">
      <c r="A698" s="88"/>
      <c r="B698" s="112"/>
      <c r="C698" s="112"/>
      <c r="D698" s="88"/>
      <c r="E698" s="88"/>
      <c r="F698" s="42"/>
      <c r="G698" s="43"/>
      <c r="H698" s="45"/>
      <c r="I698" s="180"/>
      <c r="J698" s="181"/>
      <c r="K698" s="181"/>
      <c r="L698" s="181"/>
      <c r="N698" s="88"/>
      <c r="O698" s="42"/>
      <c r="P698" s="43"/>
      <c r="Q698" s="45"/>
      <c r="R698" s="182"/>
      <c r="S698" s="183"/>
      <c r="T698" s="184"/>
      <c r="U698" s="183"/>
    </row>
    <row r="699" spans="1:21" ht="12.75">
      <c r="A699" s="88"/>
      <c r="B699" s="112"/>
      <c r="C699" s="112"/>
      <c r="D699" s="88"/>
      <c r="E699" s="88"/>
      <c r="F699" s="42"/>
      <c r="G699" s="43"/>
      <c r="H699" s="45"/>
      <c r="I699" s="180"/>
      <c r="J699" s="181"/>
      <c r="K699" s="181"/>
      <c r="L699" s="181"/>
      <c r="N699" s="88"/>
      <c r="O699" s="42"/>
      <c r="P699" s="43"/>
      <c r="Q699" s="45"/>
      <c r="R699" s="182"/>
      <c r="S699" s="183"/>
      <c r="T699" s="184"/>
      <c r="U699" s="183"/>
    </row>
    <row r="700" spans="1:21" ht="12.75">
      <c r="A700" s="88"/>
      <c r="B700" s="112"/>
      <c r="C700" s="112"/>
      <c r="D700" s="88"/>
      <c r="E700" s="88"/>
      <c r="F700" s="42"/>
      <c r="G700" s="43"/>
      <c r="H700" s="45"/>
      <c r="I700" s="180"/>
      <c r="J700" s="181"/>
      <c r="K700" s="181"/>
      <c r="L700" s="181"/>
      <c r="N700" s="88"/>
      <c r="O700" s="42"/>
      <c r="P700" s="43"/>
      <c r="Q700" s="45"/>
      <c r="R700" s="182"/>
      <c r="S700" s="183"/>
      <c r="T700" s="184"/>
      <c r="U700" s="183"/>
    </row>
    <row r="701" spans="1:21" ht="12.75">
      <c r="A701" s="88"/>
      <c r="B701" s="112"/>
      <c r="C701" s="112"/>
      <c r="D701" s="88"/>
      <c r="E701" s="88"/>
      <c r="F701" s="42"/>
      <c r="G701" s="43"/>
      <c r="H701" s="45"/>
      <c r="I701" s="180"/>
      <c r="J701" s="181"/>
      <c r="K701" s="181"/>
      <c r="L701" s="181"/>
      <c r="N701" s="88"/>
      <c r="O701" s="42"/>
      <c r="P701" s="43"/>
      <c r="Q701" s="45"/>
      <c r="R701" s="182"/>
      <c r="S701" s="183"/>
      <c r="T701" s="184"/>
      <c r="U701" s="183"/>
    </row>
    <row r="702" spans="1:21" ht="12.75">
      <c r="A702" s="88"/>
      <c r="B702" s="112"/>
      <c r="C702" s="112"/>
      <c r="D702" s="88"/>
      <c r="E702" s="88"/>
      <c r="F702" s="42"/>
      <c r="G702" s="43"/>
      <c r="H702" s="45"/>
      <c r="I702" s="180"/>
      <c r="J702" s="181"/>
      <c r="K702" s="181"/>
      <c r="L702" s="181"/>
      <c r="N702" s="88"/>
      <c r="O702" s="42"/>
      <c r="P702" s="43"/>
      <c r="Q702" s="45"/>
      <c r="R702" s="182"/>
      <c r="S702" s="183"/>
      <c r="T702" s="184"/>
      <c r="U702" s="183"/>
    </row>
    <row r="703" spans="1:21" ht="12.75">
      <c r="A703" s="88"/>
      <c r="B703" s="112"/>
      <c r="C703" s="112"/>
      <c r="D703" s="88"/>
      <c r="E703" s="88"/>
      <c r="F703" s="42"/>
      <c r="G703" s="43"/>
      <c r="H703" s="45"/>
      <c r="I703" s="180"/>
      <c r="J703" s="181"/>
      <c r="K703" s="181"/>
      <c r="L703" s="181"/>
      <c r="N703" s="88"/>
      <c r="O703" s="42"/>
      <c r="P703" s="43"/>
      <c r="Q703" s="45"/>
      <c r="R703" s="182"/>
      <c r="S703" s="183"/>
      <c r="T703" s="184"/>
      <c r="U703" s="183"/>
    </row>
    <row r="704" spans="1:21" ht="12.75">
      <c r="A704" s="88"/>
      <c r="B704" s="112"/>
      <c r="C704" s="112"/>
      <c r="D704" s="88"/>
      <c r="E704" s="88"/>
      <c r="F704" s="42"/>
      <c r="G704" s="43"/>
      <c r="H704" s="45"/>
      <c r="I704" s="180"/>
      <c r="J704" s="181"/>
      <c r="K704" s="181"/>
      <c r="L704" s="181"/>
      <c r="N704" s="88"/>
      <c r="O704" s="42"/>
      <c r="P704" s="43"/>
      <c r="Q704" s="45"/>
      <c r="R704" s="182"/>
      <c r="S704" s="183"/>
      <c r="T704" s="184"/>
      <c r="U704" s="183"/>
    </row>
    <row r="705" spans="1:21" ht="12.75">
      <c r="A705" s="88"/>
      <c r="B705" s="112"/>
      <c r="C705" s="112"/>
      <c r="D705" s="88"/>
      <c r="E705" s="88"/>
      <c r="F705" s="42"/>
      <c r="G705" s="43"/>
      <c r="H705" s="45"/>
      <c r="I705" s="180"/>
      <c r="J705" s="181"/>
      <c r="K705" s="181"/>
      <c r="L705" s="181"/>
      <c r="N705" s="88"/>
      <c r="O705" s="42"/>
      <c r="P705" s="43"/>
      <c r="Q705" s="45"/>
      <c r="R705" s="182"/>
      <c r="S705" s="183"/>
      <c r="T705" s="184"/>
      <c r="U705" s="183"/>
    </row>
    <row r="706" spans="1:21" ht="12.75">
      <c r="A706" s="88"/>
      <c r="B706" s="112"/>
      <c r="C706" s="112"/>
      <c r="D706" s="88"/>
      <c r="E706" s="88"/>
      <c r="F706" s="42"/>
      <c r="G706" s="43"/>
      <c r="H706" s="45"/>
      <c r="I706" s="180"/>
      <c r="J706" s="181"/>
      <c r="K706" s="181"/>
      <c r="L706" s="181"/>
      <c r="N706" s="88"/>
      <c r="O706" s="42"/>
      <c r="P706" s="43"/>
      <c r="Q706" s="45"/>
      <c r="R706" s="182"/>
      <c r="S706" s="183"/>
      <c r="T706" s="184"/>
      <c r="U706" s="183"/>
    </row>
    <row r="707" spans="1:21" ht="12.75">
      <c r="A707" s="88"/>
      <c r="B707" s="112"/>
      <c r="C707" s="112"/>
      <c r="D707" s="88"/>
      <c r="E707" s="88"/>
      <c r="F707" s="42"/>
      <c r="G707" s="43"/>
      <c r="H707" s="45"/>
      <c r="I707" s="180"/>
      <c r="J707" s="181"/>
      <c r="K707" s="181"/>
      <c r="L707" s="181"/>
      <c r="N707" s="88"/>
      <c r="O707" s="42"/>
      <c r="P707" s="43"/>
      <c r="Q707" s="45"/>
      <c r="R707" s="182"/>
      <c r="S707" s="183"/>
      <c r="T707" s="184"/>
      <c r="U707" s="183"/>
    </row>
    <row r="708" spans="1:21" ht="12.75">
      <c r="A708" s="88"/>
      <c r="B708" s="112"/>
      <c r="C708" s="112"/>
      <c r="D708" s="88"/>
      <c r="E708" s="88"/>
      <c r="F708" s="42"/>
      <c r="G708" s="43"/>
      <c r="H708" s="45"/>
      <c r="I708" s="180"/>
      <c r="J708" s="181"/>
      <c r="K708" s="181"/>
      <c r="L708" s="181"/>
      <c r="N708" s="88"/>
      <c r="O708" s="42"/>
      <c r="P708" s="43"/>
      <c r="Q708" s="45"/>
      <c r="R708" s="182"/>
      <c r="S708" s="183"/>
      <c r="T708" s="184"/>
      <c r="U708" s="183"/>
    </row>
    <row r="709" spans="1:21" ht="12.75">
      <c r="A709" s="88"/>
      <c r="B709" s="112"/>
      <c r="C709" s="112"/>
      <c r="D709" s="88"/>
      <c r="E709" s="88"/>
      <c r="F709" s="42"/>
      <c r="G709" s="43"/>
      <c r="H709" s="45"/>
      <c r="I709" s="180"/>
      <c r="J709" s="181"/>
      <c r="K709" s="181"/>
      <c r="L709" s="181"/>
      <c r="N709" s="88"/>
      <c r="O709" s="42"/>
      <c r="P709" s="43"/>
      <c r="Q709" s="45"/>
      <c r="R709" s="182"/>
      <c r="S709" s="183"/>
      <c r="T709" s="184"/>
      <c r="U709" s="183"/>
    </row>
    <row r="710" spans="1:21" ht="12.75">
      <c r="A710" s="88"/>
      <c r="B710" s="112"/>
      <c r="C710" s="112"/>
      <c r="D710" s="88"/>
      <c r="E710" s="88"/>
      <c r="F710" s="42"/>
      <c r="G710" s="43"/>
      <c r="H710" s="45"/>
      <c r="I710" s="180"/>
      <c r="J710" s="181"/>
      <c r="K710" s="181"/>
      <c r="L710" s="181"/>
      <c r="N710" s="88"/>
      <c r="O710" s="42"/>
      <c r="P710" s="43"/>
      <c r="Q710" s="45"/>
      <c r="R710" s="182"/>
      <c r="S710" s="183"/>
      <c r="T710" s="184"/>
      <c r="U710" s="183"/>
    </row>
    <row r="711" spans="1:21" ht="12.75">
      <c r="A711" s="88"/>
      <c r="B711" s="112"/>
      <c r="C711" s="112"/>
      <c r="D711" s="88"/>
      <c r="E711" s="88"/>
      <c r="F711" s="42"/>
      <c r="G711" s="43"/>
      <c r="H711" s="45"/>
      <c r="I711" s="180"/>
      <c r="J711" s="181"/>
      <c r="K711" s="181"/>
      <c r="L711" s="181"/>
      <c r="N711" s="88"/>
      <c r="O711" s="42"/>
      <c r="P711" s="43"/>
      <c r="Q711" s="45"/>
      <c r="R711" s="182"/>
      <c r="S711" s="183"/>
      <c r="T711" s="184"/>
      <c r="U711" s="183"/>
    </row>
    <row r="712" spans="1:21" ht="12.75">
      <c r="A712" s="88"/>
      <c r="B712" s="112"/>
      <c r="C712" s="112"/>
      <c r="D712" s="88"/>
      <c r="E712" s="88"/>
      <c r="F712" s="42"/>
      <c r="G712" s="43"/>
      <c r="H712" s="45"/>
      <c r="I712" s="180"/>
      <c r="J712" s="181"/>
      <c r="K712" s="181"/>
      <c r="L712" s="181"/>
      <c r="N712" s="88"/>
      <c r="O712" s="42"/>
      <c r="P712" s="43"/>
      <c r="Q712" s="45"/>
      <c r="R712" s="182"/>
      <c r="S712" s="183"/>
      <c r="T712" s="184"/>
      <c r="U712" s="183"/>
    </row>
    <row r="713" spans="1:21" ht="12.75">
      <c r="A713" s="88"/>
      <c r="B713" s="112"/>
      <c r="C713" s="112"/>
      <c r="D713" s="88"/>
      <c r="E713" s="88"/>
      <c r="F713" s="42"/>
      <c r="G713" s="43"/>
      <c r="H713" s="45"/>
      <c r="I713" s="180"/>
      <c r="J713" s="181"/>
      <c r="K713" s="181"/>
      <c r="L713" s="181"/>
      <c r="N713" s="88"/>
      <c r="O713" s="42"/>
      <c r="P713" s="43"/>
      <c r="Q713" s="45"/>
      <c r="R713" s="182"/>
      <c r="S713" s="183"/>
      <c r="T713" s="184"/>
      <c r="U713" s="183"/>
    </row>
    <row r="714" spans="1:21" ht="12.75">
      <c r="A714" s="88"/>
      <c r="B714" s="112"/>
      <c r="C714" s="112"/>
      <c r="D714" s="88"/>
      <c r="E714" s="88"/>
      <c r="F714" s="42"/>
      <c r="G714" s="43"/>
      <c r="H714" s="45"/>
      <c r="I714" s="180"/>
      <c r="J714" s="181"/>
      <c r="K714" s="181"/>
      <c r="L714" s="181"/>
      <c r="N714" s="88"/>
      <c r="O714" s="42"/>
      <c r="P714" s="43"/>
      <c r="Q714" s="45"/>
      <c r="R714" s="182"/>
      <c r="S714" s="183"/>
      <c r="T714" s="184"/>
      <c r="U714" s="183"/>
    </row>
    <row r="715" spans="1:21" ht="12.75">
      <c r="A715" s="88"/>
      <c r="B715" s="112"/>
      <c r="C715" s="112"/>
      <c r="D715" s="88"/>
      <c r="E715" s="88"/>
      <c r="F715" s="42"/>
      <c r="G715" s="43"/>
      <c r="H715" s="45"/>
      <c r="I715" s="180"/>
      <c r="J715" s="181"/>
      <c r="K715" s="181"/>
      <c r="L715" s="181"/>
      <c r="N715" s="88"/>
      <c r="O715" s="42"/>
      <c r="P715" s="43"/>
      <c r="Q715" s="45"/>
      <c r="R715" s="182"/>
      <c r="S715" s="183"/>
      <c r="T715" s="184"/>
      <c r="U715" s="183"/>
    </row>
    <row r="716" spans="1:21" ht="12.75">
      <c r="A716" s="88"/>
      <c r="B716" s="112"/>
      <c r="C716" s="112"/>
      <c r="D716" s="88"/>
      <c r="E716" s="88"/>
      <c r="F716" s="42"/>
      <c r="G716" s="43"/>
      <c r="H716" s="45"/>
      <c r="I716" s="180"/>
      <c r="J716" s="181"/>
      <c r="K716" s="181"/>
      <c r="L716" s="181"/>
      <c r="N716" s="88"/>
      <c r="O716" s="42"/>
      <c r="P716" s="43"/>
      <c r="Q716" s="45"/>
      <c r="R716" s="182"/>
      <c r="S716" s="183"/>
      <c r="T716" s="184"/>
      <c r="U716" s="183"/>
    </row>
    <row r="717" spans="1:21" ht="12.75">
      <c r="A717" s="88"/>
      <c r="B717" s="112"/>
      <c r="C717" s="112"/>
      <c r="D717" s="88"/>
      <c r="E717" s="88"/>
      <c r="F717" s="42"/>
      <c r="G717" s="43"/>
      <c r="H717" s="45"/>
      <c r="I717" s="180"/>
      <c r="J717" s="181"/>
      <c r="K717" s="181"/>
      <c r="L717" s="181"/>
      <c r="N717" s="88"/>
      <c r="O717" s="42"/>
      <c r="P717" s="43"/>
      <c r="Q717" s="45"/>
      <c r="R717" s="182"/>
      <c r="S717" s="183"/>
      <c r="T717" s="184"/>
      <c r="U717" s="183"/>
    </row>
    <row r="718" spans="1:21" ht="12.75">
      <c r="A718" s="88"/>
      <c r="B718" s="112"/>
      <c r="C718" s="112"/>
      <c r="D718" s="88"/>
      <c r="E718" s="88"/>
      <c r="F718" s="42"/>
      <c r="G718" s="43"/>
      <c r="H718" s="45"/>
      <c r="I718" s="180"/>
      <c r="J718" s="181"/>
      <c r="K718" s="181"/>
      <c r="L718" s="181"/>
      <c r="N718" s="88"/>
      <c r="O718" s="42"/>
      <c r="P718" s="43"/>
      <c r="Q718" s="45"/>
      <c r="R718" s="182"/>
      <c r="S718" s="183"/>
      <c r="T718" s="184"/>
      <c r="U718" s="183"/>
    </row>
    <row r="719" spans="1:21" ht="12.75">
      <c r="A719" s="88"/>
      <c r="B719" s="112"/>
      <c r="C719" s="112"/>
      <c r="D719" s="88"/>
      <c r="E719" s="88"/>
      <c r="F719" s="42"/>
      <c r="G719" s="43"/>
      <c r="H719" s="45"/>
      <c r="I719" s="180"/>
      <c r="J719" s="181"/>
      <c r="K719" s="181"/>
      <c r="L719" s="181"/>
      <c r="N719" s="88"/>
      <c r="O719" s="42"/>
      <c r="P719" s="43"/>
      <c r="Q719" s="45"/>
      <c r="R719" s="182"/>
      <c r="S719" s="183"/>
      <c r="T719" s="184"/>
      <c r="U719" s="183"/>
    </row>
    <row r="720" spans="1:21" ht="12.75">
      <c r="A720" s="88"/>
      <c r="B720" s="112"/>
      <c r="C720" s="112"/>
      <c r="D720" s="88"/>
      <c r="E720" s="88"/>
      <c r="F720" s="42"/>
      <c r="G720" s="43"/>
      <c r="H720" s="45"/>
      <c r="I720" s="180"/>
      <c r="J720" s="181"/>
      <c r="K720" s="181"/>
      <c r="L720" s="181"/>
      <c r="N720" s="88"/>
      <c r="O720" s="42"/>
      <c r="P720" s="43"/>
      <c r="Q720" s="45"/>
      <c r="R720" s="182"/>
      <c r="S720" s="183"/>
      <c r="T720" s="184"/>
      <c r="U720" s="183"/>
    </row>
    <row r="721" spans="1:21" ht="12.75">
      <c r="A721" s="88"/>
      <c r="B721" s="112"/>
      <c r="C721" s="112"/>
      <c r="D721" s="88"/>
      <c r="E721" s="88"/>
      <c r="F721" s="42"/>
      <c r="G721" s="43"/>
      <c r="H721" s="45"/>
      <c r="I721" s="180"/>
      <c r="J721" s="181"/>
      <c r="K721" s="181"/>
      <c r="L721" s="181"/>
      <c r="N721" s="88"/>
      <c r="O721" s="42"/>
      <c r="P721" s="43"/>
      <c r="Q721" s="45"/>
      <c r="R721" s="182"/>
      <c r="S721" s="183"/>
      <c r="T721" s="184"/>
      <c r="U721" s="183"/>
    </row>
    <row r="722" spans="1:21" ht="12.75">
      <c r="A722" s="88"/>
      <c r="B722" s="112"/>
      <c r="C722" s="112"/>
      <c r="D722" s="88"/>
      <c r="E722" s="88"/>
      <c r="F722" s="42"/>
      <c r="G722" s="43"/>
      <c r="H722" s="45"/>
      <c r="I722" s="180"/>
      <c r="J722" s="181"/>
      <c r="K722" s="181"/>
      <c r="L722" s="181"/>
      <c r="N722" s="88"/>
      <c r="O722" s="42"/>
      <c r="P722" s="43"/>
      <c r="Q722" s="45"/>
      <c r="R722" s="182"/>
      <c r="S722" s="183"/>
      <c r="T722" s="184"/>
      <c r="U722" s="183"/>
    </row>
    <row r="723" spans="1:21" ht="12.75">
      <c r="A723" s="88"/>
      <c r="B723" s="112"/>
      <c r="C723" s="112"/>
      <c r="D723" s="88"/>
      <c r="E723" s="88"/>
      <c r="F723" s="42"/>
      <c r="G723" s="43"/>
      <c r="H723" s="45"/>
      <c r="I723" s="180"/>
      <c r="J723" s="181"/>
      <c r="K723" s="181"/>
      <c r="L723" s="181"/>
      <c r="N723" s="88"/>
      <c r="O723" s="42"/>
      <c r="P723" s="43"/>
      <c r="Q723" s="45"/>
      <c r="R723" s="182"/>
      <c r="S723" s="183"/>
      <c r="T723" s="184"/>
      <c r="U723" s="183"/>
    </row>
    <row r="724" spans="1:21" ht="12.75">
      <c r="A724" s="88"/>
      <c r="B724" s="112"/>
      <c r="C724" s="112"/>
      <c r="D724" s="88"/>
      <c r="E724" s="88"/>
      <c r="F724" s="42"/>
      <c r="G724" s="43"/>
      <c r="H724" s="45"/>
      <c r="I724" s="180"/>
      <c r="J724" s="181"/>
      <c r="K724" s="181"/>
      <c r="L724" s="181"/>
      <c r="N724" s="88"/>
      <c r="O724" s="42"/>
      <c r="P724" s="43"/>
      <c r="Q724" s="45"/>
      <c r="R724" s="182"/>
      <c r="S724" s="183"/>
      <c r="T724" s="184"/>
      <c r="U724" s="183"/>
    </row>
    <row r="725" spans="1:21" ht="12.75">
      <c r="A725" s="88"/>
      <c r="B725" s="112"/>
      <c r="C725" s="112"/>
      <c r="D725" s="88"/>
      <c r="E725" s="88"/>
      <c r="F725" s="42"/>
      <c r="G725" s="43"/>
      <c r="H725" s="45"/>
      <c r="I725" s="180"/>
      <c r="J725" s="181"/>
      <c r="K725" s="181"/>
      <c r="L725" s="181"/>
      <c r="N725" s="88"/>
      <c r="O725" s="42"/>
      <c r="P725" s="43"/>
      <c r="Q725" s="45"/>
      <c r="R725" s="182"/>
      <c r="S725" s="183"/>
      <c r="T725" s="184"/>
      <c r="U725" s="183"/>
    </row>
    <row r="726" spans="1:21" ht="12.75">
      <c r="A726" s="88"/>
      <c r="B726" s="112"/>
      <c r="C726" s="112"/>
      <c r="D726" s="88"/>
      <c r="E726" s="88"/>
      <c r="F726" s="42"/>
      <c r="G726" s="43"/>
      <c r="H726" s="45"/>
      <c r="I726" s="180"/>
      <c r="J726" s="181"/>
      <c r="K726" s="181"/>
      <c r="L726" s="181"/>
      <c r="N726" s="88"/>
      <c r="O726" s="42"/>
      <c r="P726" s="43"/>
      <c r="Q726" s="45"/>
      <c r="R726" s="182"/>
      <c r="S726" s="183"/>
      <c r="T726" s="184"/>
      <c r="U726" s="183"/>
    </row>
    <row r="727" spans="1:21" ht="12.75">
      <c r="A727" s="88"/>
      <c r="B727" s="112"/>
      <c r="C727" s="112"/>
      <c r="D727" s="88"/>
      <c r="E727" s="88"/>
      <c r="F727" s="42"/>
      <c r="G727" s="43"/>
      <c r="H727" s="45"/>
      <c r="I727" s="180"/>
      <c r="J727" s="181"/>
      <c r="K727" s="181"/>
      <c r="L727" s="181"/>
      <c r="N727" s="88"/>
      <c r="O727" s="42"/>
      <c r="P727" s="43"/>
      <c r="Q727" s="45"/>
      <c r="R727" s="182"/>
      <c r="S727" s="183"/>
      <c r="T727" s="184"/>
      <c r="U727" s="183"/>
    </row>
    <row r="728" spans="1:21" ht="12.75">
      <c r="A728" s="88"/>
      <c r="B728" s="112"/>
      <c r="C728" s="112"/>
      <c r="D728" s="88"/>
      <c r="E728" s="88"/>
      <c r="F728" s="42"/>
      <c r="G728" s="43"/>
      <c r="H728" s="45"/>
      <c r="I728" s="180"/>
      <c r="J728" s="181"/>
      <c r="K728" s="181"/>
      <c r="L728" s="181"/>
      <c r="N728" s="88"/>
      <c r="O728" s="42"/>
      <c r="P728" s="43"/>
      <c r="Q728" s="45"/>
      <c r="R728" s="182"/>
      <c r="S728" s="183"/>
      <c r="T728" s="184"/>
      <c r="U728" s="183"/>
    </row>
    <row r="729" spans="1:21" ht="12.75">
      <c r="A729" s="88"/>
      <c r="B729" s="112"/>
      <c r="C729" s="112"/>
      <c r="D729" s="88"/>
      <c r="E729" s="88"/>
      <c r="F729" s="42"/>
      <c r="G729" s="43"/>
      <c r="H729" s="45"/>
      <c r="I729" s="180"/>
      <c r="J729" s="181"/>
      <c r="K729" s="181"/>
      <c r="L729" s="181"/>
      <c r="N729" s="88"/>
      <c r="O729" s="42"/>
      <c r="P729" s="43"/>
      <c r="Q729" s="45"/>
      <c r="R729" s="182"/>
      <c r="S729" s="183"/>
      <c r="T729" s="184"/>
      <c r="U729" s="183"/>
    </row>
    <row r="730" spans="1:21" ht="12.75">
      <c r="A730" s="88"/>
      <c r="B730" s="112"/>
      <c r="C730" s="112"/>
      <c r="D730" s="88"/>
      <c r="E730" s="88"/>
      <c r="F730" s="42"/>
      <c r="G730" s="43"/>
      <c r="H730" s="45"/>
      <c r="I730" s="180"/>
      <c r="J730" s="181"/>
      <c r="K730" s="181"/>
      <c r="L730" s="181"/>
      <c r="N730" s="88"/>
      <c r="O730" s="42"/>
      <c r="P730" s="43"/>
      <c r="Q730" s="45"/>
      <c r="R730" s="182"/>
      <c r="S730" s="183"/>
      <c r="T730" s="184"/>
      <c r="U730" s="183"/>
    </row>
    <row r="731" spans="1:21" ht="12.75">
      <c r="A731" s="88"/>
      <c r="B731" s="112"/>
      <c r="C731" s="112"/>
      <c r="D731" s="88"/>
      <c r="E731" s="88"/>
      <c r="F731" s="42"/>
      <c r="G731" s="43"/>
      <c r="H731" s="45"/>
      <c r="I731" s="180"/>
      <c r="J731" s="181"/>
      <c r="K731" s="181"/>
      <c r="L731" s="181"/>
      <c r="N731" s="88"/>
      <c r="O731" s="42"/>
      <c r="P731" s="43"/>
      <c r="Q731" s="45"/>
      <c r="R731" s="182"/>
      <c r="S731" s="183"/>
      <c r="T731" s="184"/>
      <c r="U731" s="183"/>
    </row>
    <row r="732" spans="1:21" ht="12.75">
      <c r="A732" s="88"/>
      <c r="B732" s="112"/>
      <c r="C732" s="112"/>
      <c r="D732" s="88"/>
      <c r="E732" s="88"/>
      <c r="F732" s="42"/>
      <c r="G732" s="43"/>
      <c r="H732" s="45"/>
      <c r="I732" s="180"/>
      <c r="J732" s="181"/>
      <c r="K732" s="181"/>
      <c r="L732" s="181"/>
      <c r="N732" s="88"/>
      <c r="O732" s="42"/>
      <c r="P732" s="43"/>
      <c r="Q732" s="45"/>
      <c r="R732" s="182"/>
      <c r="S732" s="183"/>
      <c r="T732" s="184"/>
      <c r="U732" s="183"/>
    </row>
    <row r="733" spans="1:21" ht="12.75">
      <c r="A733" s="88"/>
      <c r="B733" s="112"/>
      <c r="C733" s="112"/>
      <c r="D733" s="88"/>
      <c r="E733" s="88"/>
      <c r="F733" s="42"/>
      <c r="G733" s="43"/>
      <c r="H733" s="45"/>
      <c r="I733" s="180"/>
      <c r="J733" s="181"/>
      <c r="K733" s="181"/>
      <c r="L733" s="181"/>
      <c r="N733" s="88"/>
      <c r="O733" s="42"/>
      <c r="P733" s="43"/>
      <c r="Q733" s="45"/>
      <c r="R733" s="182"/>
      <c r="S733" s="183"/>
      <c r="T733" s="184"/>
      <c r="U733" s="183"/>
    </row>
    <row r="734" spans="1:21" ht="12.75">
      <c r="A734" s="88"/>
      <c r="B734" s="112"/>
      <c r="C734" s="112"/>
      <c r="D734" s="88"/>
      <c r="E734" s="88"/>
      <c r="F734" s="42"/>
      <c r="G734" s="43"/>
      <c r="H734" s="45"/>
      <c r="I734" s="180"/>
      <c r="J734" s="181"/>
      <c r="K734" s="181"/>
      <c r="L734" s="181"/>
      <c r="N734" s="88"/>
      <c r="O734" s="42"/>
      <c r="P734" s="43"/>
      <c r="Q734" s="45"/>
      <c r="R734" s="182"/>
      <c r="S734" s="183"/>
      <c r="T734" s="184"/>
      <c r="U734" s="183"/>
    </row>
    <row r="735" spans="1:21" ht="12.75">
      <c r="A735" s="88"/>
      <c r="B735" s="112"/>
      <c r="C735" s="112"/>
      <c r="D735" s="88"/>
      <c r="E735" s="88"/>
      <c r="F735" s="42"/>
      <c r="G735" s="43"/>
      <c r="H735" s="45"/>
      <c r="I735" s="180"/>
      <c r="J735" s="181"/>
      <c r="K735" s="181"/>
      <c r="L735" s="181"/>
      <c r="N735" s="88"/>
      <c r="O735" s="42"/>
      <c r="P735" s="43"/>
      <c r="Q735" s="45"/>
      <c r="R735" s="182"/>
      <c r="S735" s="183"/>
      <c r="T735" s="184"/>
      <c r="U735" s="183"/>
    </row>
    <row r="736" spans="1:21" ht="12.75">
      <c r="A736" s="88"/>
      <c r="B736" s="112"/>
      <c r="C736" s="112"/>
      <c r="D736" s="88"/>
      <c r="E736" s="88"/>
      <c r="F736" s="42"/>
      <c r="G736" s="43"/>
      <c r="H736" s="45"/>
      <c r="I736" s="180"/>
      <c r="J736" s="181"/>
      <c r="K736" s="181"/>
      <c r="L736" s="181"/>
      <c r="N736" s="88"/>
      <c r="O736" s="42"/>
      <c r="P736" s="43"/>
      <c r="Q736" s="45"/>
      <c r="R736" s="182"/>
      <c r="S736" s="183"/>
      <c r="T736" s="184"/>
      <c r="U736" s="183"/>
    </row>
    <row r="737" spans="1:21" ht="12.75">
      <c r="A737" s="88"/>
      <c r="B737" s="112"/>
      <c r="C737" s="112"/>
      <c r="D737" s="88"/>
      <c r="E737" s="88"/>
      <c r="F737" s="42"/>
      <c r="G737" s="43"/>
      <c r="H737" s="45"/>
      <c r="I737" s="180"/>
      <c r="J737" s="181"/>
      <c r="K737" s="181"/>
      <c r="L737" s="181"/>
      <c r="N737" s="88"/>
      <c r="O737" s="42"/>
      <c r="P737" s="43"/>
      <c r="Q737" s="45"/>
      <c r="R737" s="182"/>
      <c r="S737" s="183"/>
      <c r="T737" s="184"/>
      <c r="U737" s="183"/>
    </row>
    <row r="738" spans="1:21" ht="12.75">
      <c r="A738" s="88"/>
      <c r="B738" s="112"/>
      <c r="C738" s="112"/>
      <c r="D738" s="88"/>
      <c r="E738" s="88"/>
      <c r="F738" s="42"/>
      <c r="G738" s="43"/>
      <c r="H738" s="45"/>
      <c r="I738" s="180"/>
      <c r="J738" s="181"/>
      <c r="K738" s="181"/>
      <c r="L738" s="181"/>
      <c r="N738" s="88"/>
      <c r="O738" s="42"/>
      <c r="P738" s="43"/>
      <c r="Q738" s="45"/>
      <c r="R738" s="182"/>
      <c r="S738" s="183"/>
      <c r="T738" s="184"/>
      <c r="U738" s="183"/>
    </row>
    <row r="739" spans="1:21" ht="12.75">
      <c r="A739" s="88"/>
      <c r="B739" s="112"/>
      <c r="C739" s="112"/>
      <c r="D739" s="88"/>
      <c r="E739" s="88"/>
      <c r="F739" s="42"/>
      <c r="G739" s="43"/>
      <c r="H739" s="45"/>
      <c r="I739" s="180"/>
      <c r="J739" s="181"/>
      <c r="K739" s="181"/>
      <c r="L739" s="181"/>
      <c r="N739" s="88"/>
      <c r="O739" s="42"/>
      <c r="P739" s="43"/>
      <c r="Q739" s="45"/>
      <c r="R739" s="182"/>
      <c r="S739" s="183"/>
      <c r="T739" s="184"/>
      <c r="U739" s="183"/>
    </row>
    <row r="740" spans="1:21" ht="12.75">
      <c r="A740" s="88"/>
      <c r="B740" s="112"/>
      <c r="C740" s="112"/>
      <c r="D740" s="88"/>
      <c r="E740" s="88"/>
      <c r="F740" s="42"/>
      <c r="G740" s="43"/>
      <c r="H740" s="45"/>
      <c r="I740" s="180"/>
      <c r="J740" s="181"/>
      <c r="K740" s="181"/>
      <c r="L740" s="181"/>
      <c r="N740" s="88"/>
      <c r="O740" s="42"/>
      <c r="P740" s="43"/>
      <c r="Q740" s="45"/>
      <c r="R740" s="182"/>
      <c r="S740" s="183"/>
      <c r="T740" s="184"/>
      <c r="U740" s="183"/>
    </row>
    <row r="741" spans="1:21" ht="12.75">
      <c r="A741" s="88"/>
      <c r="B741" s="112"/>
      <c r="C741" s="112"/>
      <c r="D741" s="88"/>
      <c r="E741" s="88"/>
      <c r="F741" s="42"/>
      <c r="G741" s="43"/>
      <c r="H741" s="45"/>
      <c r="I741" s="180"/>
      <c r="J741" s="181"/>
      <c r="K741" s="181"/>
      <c r="L741" s="181"/>
      <c r="N741" s="88"/>
      <c r="O741" s="42"/>
      <c r="P741" s="43"/>
      <c r="Q741" s="45"/>
      <c r="R741" s="182"/>
      <c r="S741" s="183"/>
      <c r="T741" s="184"/>
      <c r="U741" s="183"/>
    </row>
    <row r="742" spans="1:21" ht="12.75">
      <c r="A742" s="88"/>
      <c r="B742" s="112"/>
      <c r="C742" s="112"/>
      <c r="D742" s="88"/>
      <c r="E742" s="88"/>
      <c r="F742" s="42"/>
      <c r="G742" s="43"/>
      <c r="H742" s="45"/>
      <c r="I742" s="180"/>
      <c r="J742" s="181"/>
      <c r="K742" s="181"/>
      <c r="L742" s="181"/>
      <c r="N742" s="88"/>
      <c r="O742" s="42"/>
      <c r="P742" s="43"/>
      <c r="Q742" s="45"/>
      <c r="R742" s="182"/>
      <c r="S742" s="183"/>
      <c r="T742" s="184"/>
      <c r="U742" s="183"/>
    </row>
    <row r="743" spans="1:21" ht="12.75">
      <c r="A743" s="88"/>
      <c r="B743" s="112"/>
      <c r="C743" s="112"/>
      <c r="D743" s="88"/>
      <c r="E743" s="88"/>
      <c r="F743" s="42"/>
      <c r="G743" s="43"/>
      <c r="H743" s="45"/>
      <c r="I743" s="180"/>
      <c r="J743" s="181"/>
      <c r="K743" s="181"/>
      <c r="L743" s="181"/>
      <c r="N743" s="88"/>
      <c r="O743" s="42"/>
      <c r="P743" s="43"/>
      <c r="Q743" s="45"/>
      <c r="R743" s="182"/>
      <c r="S743" s="183"/>
      <c r="T743" s="184"/>
      <c r="U743" s="183"/>
    </row>
    <row r="744" spans="1:21" ht="12.75">
      <c r="A744" s="88"/>
      <c r="B744" s="112"/>
      <c r="C744" s="112"/>
      <c r="D744" s="88"/>
      <c r="E744" s="88"/>
      <c r="F744" s="42"/>
      <c r="G744" s="43"/>
      <c r="H744" s="45"/>
      <c r="I744" s="180"/>
      <c r="J744" s="181"/>
      <c r="K744" s="181"/>
      <c r="L744" s="181"/>
      <c r="N744" s="88"/>
      <c r="O744" s="42"/>
      <c r="P744" s="43"/>
      <c r="Q744" s="45"/>
      <c r="R744" s="182"/>
      <c r="S744" s="183"/>
      <c r="T744" s="184"/>
      <c r="U744" s="183"/>
    </row>
    <row r="745" spans="1:21" ht="12.75">
      <c r="A745" s="88"/>
      <c r="B745" s="112"/>
      <c r="C745" s="112"/>
      <c r="D745" s="88"/>
      <c r="E745" s="88"/>
      <c r="F745" s="42"/>
      <c r="G745" s="43"/>
      <c r="H745" s="45"/>
      <c r="I745" s="180"/>
      <c r="J745" s="181"/>
      <c r="K745" s="181"/>
      <c r="L745" s="181"/>
      <c r="N745" s="88"/>
      <c r="O745" s="42"/>
      <c r="P745" s="43"/>
      <c r="Q745" s="45"/>
      <c r="R745" s="182"/>
      <c r="S745" s="183"/>
      <c r="T745" s="184"/>
      <c r="U745" s="183"/>
    </row>
    <row r="746" spans="1:21" ht="12.75">
      <c r="A746" s="88"/>
      <c r="B746" s="112"/>
      <c r="C746" s="112"/>
      <c r="D746" s="88"/>
      <c r="E746" s="88"/>
      <c r="F746" s="42"/>
      <c r="G746" s="43"/>
      <c r="H746" s="45"/>
      <c r="I746" s="180"/>
      <c r="J746" s="181"/>
      <c r="K746" s="181"/>
      <c r="L746" s="181"/>
      <c r="N746" s="88"/>
      <c r="O746" s="42"/>
      <c r="P746" s="43"/>
      <c r="Q746" s="45"/>
      <c r="R746" s="182"/>
      <c r="S746" s="183"/>
      <c r="T746" s="184"/>
      <c r="U746" s="183"/>
    </row>
    <row r="747" spans="1:21" ht="12.75">
      <c r="A747" s="88"/>
      <c r="B747" s="112"/>
      <c r="C747" s="112"/>
      <c r="D747" s="88"/>
      <c r="E747" s="88"/>
      <c r="F747" s="42"/>
      <c r="G747" s="43"/>
      <c r="H747" s="45"/>
      <c r="I747" s="180"/>
      <c r="J747" s="181"/>
      <c r="K747" s="181"/>
      <c r="L747" s="181"/>
      <c r="N747" s="88"/>
      <c r="O747" s="42"/>
      <c r="P747" s="43"/>
      <c r="Q747" s="45"/>
      <c r="R747" s="182"/>
      <c r="S747" s="183"/>
      <c r="T747" s="184"/>
      <c r="U747" s="183"/>
    </row>
    <row r="748" spans="1:21" ht="12.75">
      <c r="A748" s="88"/>
      <c r="B748" s="112"/>
      <c r="C748" s="112"/>
      <c r="D748" s="88"/>
      <c r="E748" s="88"/>
      <c r="F748" s="42"/>
      <c r="G748" s="43"/>
      <c r="H748" s="45"/>
      <c r="I748" s="180"/>
      <c r="J748" s="181"/>
      <c r="K748" s="181"/>
      <c r="L748" s="181"/>
      <c r="N748" s="88"/>
      <c r="O748" s="42"/>
      <c r="P748" s="43"/>
      <c r="Q748" s="45"/>
      <c r="R748" s="182"/>
      <c r="S748" s="183"/>
      <c r="T748" s="184"/>
      <c r="U748" s="183"/>
    </row>
    <row r="749" spans="1:21" ht="12.75">
      <c r="A749" s="88"/>
      <c r="B749" s="112"/>
      <c r="C749" s="112"/>
      <c r="D749" s="88"/>
      <c r="E749" s="88"/>
      <c r="F749" s="42"/>
      <c r="G749" s="43"/>
      <c r="H749" s="45"/>
      <c r="I749" s="180"/>
      <c r="J749" s="181"/>
      <c r="K749" s="181"/>
      <c r="L749" s="181"/>
      <c r="N749" s="88"/>
      <c r="O749" s="42"/>
      <c r="P749" s="43"/>
      <c r="Q749" s="45"/>
      <c r="R749" s="182"/>
      <c r="S749" s="183"/>
      <c r="T749" s="184"/>
      <c r="U749" s="183"/>
    </row>
    <row r="750" spans="1:21" ht="12.75">
      <c r="A750" s="88"/>
      <c r="B750" s="112"/>
      <c r="C750" s="112"/>
      <c r="D750" s="88"/>
      <c r="E750" s="88"/>
      <c r="F750" s="42"/>
      <c r="G750" s="43"/>
      <c r="H750" s="45"/>
      <c r="I750" s="180"/>
      <c r="J750" s="181"/>
      <c r="K750" s="181"/>
      <c r="L750" s="181"/>
      <c r="N750" s="88"/>
      <c r="O750" s="42"/>
      <c r="P750" s="43"/>
      <c r="Q750" s="45"/>
      <c r="R750" s="182"/>
      <c r="S750" s="183"/>
      <c r="T750" s="184"/>
      <c r="U750" s="183"/>
    </row>
    <row r="751" spans="1:21" ht="12.75">
      <c r="A751" s="88"/>
      <c r="B751" s="112"/>
      <c r="C751" s="112"/>
      <c r="D751" s="88"/>
      <c r="E751" s="88"/>
      <c r="F751" s="42"/>
      <c r="G751" s="43"/>
      <c r="H751" s="45"/>
      <c r="I751" s="180"/>
      <c r="J751" s="181"/>
      <c r="K751" s="181"/>
      <c r="L751" s="181"/>
      <c r="N751" s="88"/>
      <c r="O751" s="42"/>
      <c r="P751" s="43"/>
      <c r="Q751" s="45"/>
      <c r="R751" s="182"/>
      <c r="S751" s="183"/>
      <c r="T751" s="184"/>
      <c r="U751" s="183"/>
    </row>
    <row r="752" spans="1:21" ht="12.75">
      <c r="A752" s="88"/>
      <c r="B752" s="112"/>
      <c r="C752" s="112"/>
      <c r="D752" s="88"/>
      <c r="E752" s="88"/>
      <c r="F752" s="42"/>
      <c r="G752" s="43"/>
      <c r="H752" s="45"/>
      <c r="I752" s="180"/>
      <c r="J752" s="181"/>
      <c r="K752" s="181"/>
      <c r="L752" s="181"/>
      <c r="N752" s="88"/>
      <c r="O752" s="42"/>
      <c r="P752" s="43"/>
      <c r="Q752" s="45"/>
      <c r="R752" s="182"/>
      <c r="S752" s="183"/>
      <c r="T752" s="184"/>
      <c r="U752" s="183"/>
    </row>
    <row r="753" spans="1:21" ht="12.75">
      <c r="A753" s="88"/>
      <c r="B753" s="112"/>
      <c r="C753" s="112"/>
      <c r="D753" s="88"/>
      <c r="E753" s="88"/>
      <c r="F753" s="42"/>
      <c r="G753" s="43"/>
      <c r="H753" s="45"/>
      <c r="I753" s="180"/>
      <c r="J753" s="181"/>
      <c r="K753" s="181"/>
      <c r="L753" s="181"/>
      <c r="N753" s="88"/>
      <c r="O753" s="42"/>
      <c r="P753" s="43"/>
      <c r="Q753" s="45"/>
      <c r="R753" s="182"/>
      <c r="S753" s="183"/>
      <c r="T753" s="184"/>
      <c r="U753" s="183"/>
    </row>
    <row r="754" spans="1:21" ht="12.75">
      <c r="A754" s="88"/>
      <c r="B754" s="112"/>
      <c r="C754" s="112"/>
      <c r="D754" s="88"/>
      <c r="E754" s="88"/>
      <c r="F754" s="42"/>
      <c r="G754" s="43"/>
      <c r="H754" s="45"/>
      <c r="I754" s="180"/>
      <c r="J754" s="181"/>
      <c r="K754" s="181"/>
      <c r="L754" s="181"/>
      <c r="N754" s="88"/>
      <c r="O754" s="42"/>
      <c r="P754" s="43"/>
      <c r="Q754" s="45"/>
      <c r="R754" s="182"/>
      <c r="S754" s="183"/>
      <c r="T754" s="184"/>
      <c r="U754" s="183"/>
    </row>
    <row r="755" spans="1:21" ht="12.75">
      <c r="A755" s="88"/>
      <c r="B755" s="112"/>
      <c r="C755" s="112"/>
      <c r="D755" s="88"/>
      <c r="E755" s="88"/>
      <c r="F755" s="42"/>
      <c r="G755" s="43"/>
      <c r="H755" s="45"/>
      <c r="I755" s="180"/>
      <c r="J755" s="181"/>
      <c r="K755" s="181"/>
      <c r="L755" s="181"/>
      <c r="N755" s="88"/>
      <c r="O755" s="42"/>
      <c r="P755" s="43"/>
      <c r="Q755" s="45"/>
      <c r="R755" s="182"/>
      <c r="S755" s="183"/>
      <c r="T755" s="184"/>
      <c r="U755" s="183"/>
    </row>
    <row r="756" spans="1:21" ht="12.75">
      <c r="A756" s="88"/>
      <c r="B756" s="112"/>
      <c r="C756" s="112"/>
      <c r="D756" s="88"/>
      <c r="E756" s="88"/>
      <c r="F756" s="42"/>
      <c r="G756" s="43"/>
      <c r="H756" s="45"/>
      <c r="I756" s="180"/>
      <c r="J756" s="181"/>
      <c r="K756" s="181"/>
      <c r="L756" s="181"/>
      <c r="N756" s="88"/>
      <c r="O756" s="42"/>
      <c r="P756" s="43"/>
      <c r="Q756" s="45"/>
      <c r="R756" s="182"/>
      <c r="S756" s="183"/>
      <c r="T756" s="184"/>
      <c r="U756" s="183"/>
    </row>
    <row r="757" spans="1:21" ht="12.75">
      <c r="A757" s="88"/>
      <c r="B757" s="112"/>
      <c r="C757" s="112"/>
      <c r="D757" s="88"/>
      <c r="E757" s="88"/>
      <c r="F757" s="42"/>
      <c r="G757" s="43"/>
      <c r="H757" s="45"/>
      <c r="I757" s="180"/>
      <c r="J757" s="181"/>
      <c r="K757" s="181"/>
      <c r="L757" s="181"/>
      <c r="N757" s="88"/>
      <c r="O757" s="42"/>
      <c r="P757" s="43"/>
      <c r="Q757" s="45"/>
      <c r="R757" s="182"/>
      <c r="S757" s="183"/>
      <c r="T757" s="184"/>
      <c r="U757" s="183"/>
    </row>
    <row r="758" spans="1:21" ht="12.75">
      <c r="A758" s="88"/>
      <c r="B758" s="112"/>
      <c r="C758" s="112"/>
      <c r="D758" s="88"/>
      <c r="E758" s="88"/>
      <c r="F758" s="42"/>
      <c r="G758" s="43"/>
      <c r="H758" s="45"/>
      <c r="I758" s="180"/>
      <c r="J758" s="181"/>
      <c r="K758" s="181"/>
      <c r="L758" s="181"/>
      <c r="N758" s="88"/>
      <c r="O758" s="42"/>
      <c r="P758" s="43"/>
      <c r="Q758" s="45"/>
      <c r="R758" s="182"/>
      <c r="S758" s="183"/>
      <c r="T758" s="184"/>
      <c r="U758" s="183"/>
    </row>
    <row r="759" spans="1:21" ht="12.75">
      <c r="A759" s="88"/>
      <c r="B759" s="112"/>
      <c r="C759" s="112"/>
      <c r="D759" s="88"/>
      <c r="E759" s="88"/>
      <c r="F759" s="42"/>
      <c r="G759" s="43"/>
      <c r="H759" s="45"/>
      <c r="I759" s="180"/>
      <c r="J759" s="181"/>
      <c r="K759" s="181"/>
      <c r="L759" s="181"/>
      <c r="N759" s="88"/>
      <c r="O759" s="42"/>
      <c r="P759" s="43"/>
      <c r="Q759" s="45"/>
      <c r="R759" s="182"/>
      <c r="S759" s="183"/>
      <c r="T759" s="184"/>
      <c r="U759" s="183"/>
    </row>
    <row r="760" spans="1:21" ht="12.75">
      <c r="A760" s="88"/>
      <c r="B760" s="112"/>
      <c r="C760" s="112"/>
      <c r="D760" s="88"/>
      <c r="E760" s="88"/>
      <c r="F760" s="42"/>
      <c r="G760" s="43"/>
      <c r="H760" s="45"/>
      <c r="I760" s="180"/>
      <c r="J760" s="181"/>
      <c r="K760" s="181"/>
      <c r="L760" s="181"/>
      <c r="N760" s="88"/>
      <c r="O760" s="42"/>
      <c r="P760" s="43"/>
      <c r="Q760" s="45"/>
      <c r="R760" s="182"/>
      <c r="S760" s="183"/>
      <c r="T760" s="184"/>
      <c r="U760" s="183"/>
    </row>
    <row r="761" spans="1:21" ht="12.75">
      <c r="A761" s="88"/>
      <c r="B761" s="112"/>
      <c r="C761" s="112"/>
      <c r="D761" s="88"/>
      <c r="E761" s="88"/>
      <c r="F761" s="42"/>
      <c r="G761" s="43"/>
      <c r="H761" s="45"/>
      <c r="I761" s="180"/>
      <c r="J761" s="181"/>
      <c r="K761" s="181"/>
      <c r="L761" s="181"/>
      <c r="N761" s="88"/>
      <c r="O761" s="42"/>
      <c r="P761" s="43"/>
      <c r="Q761" s="45"/>
      <c r="R761" s="182"/>
      <c r="S761" s="183"/>
      <c r="T761" s="184"/>
      <c r="U761" s="183"/>
    </row>
    <row r="762" spans="1:21" ht="12.75">
      <c r="A762" s="88"/>
      <c r="B762" s="112"/>
      <c r="C762" s="112"/>
      <c r="D762" s="88"/>
      <c r="E762" s="88"/>
      <c r="F762" s="42"/>
      <c r="G762" s="43"/>
      <c r="H762" s="45"/>
      <c r="I762" s="180"/>
      <c r="J762" s="181"/>
      <c r="K762" s="181"/>
      <c r="L762" s="181"/>
      <c r="N762" s="88"/>
      <c r="O762" s="42"/>
      <c r="P762" s="43"/>
      <c r="Q762" s="45"/>
      <c r="R762" s="182"/>
      <c r="S762" s="183"/>
      <c r="T762" s="184"/>
      <c r="U762" s="183"/>
    </row>
    <row r="763" spans="1:21" ht="12.75">
      <c r="A763" s="88"/>
      <c r="B763" s="112"/>
      <c r="C763" s="112"/>
      <c r="D763" s="88"/>
      <c r="E763" s="88"/>
      <c r="F763" s="42"/>
      <c r="G763" s="43"/>
      <c r="H763" s="45"/>
      <c r="I763" s="180"/>
      <c r="J763" s="181"/>
      <c r="K763" s="181"/>
      <c r="L763" s="181"/>
      <c r="N763" s="88"/>
      <c r="O763" s="42"/>
      <c r="P763" s="43"/>
      <c r="Q763" s="45"/>
      <c r="R763" s="182"/>
      <c r="S763" s="183"/>
      <c r="T763" s="184"/>
      <c r="U763" s="183"/>
    </row>
    <row r="764" spans="1:21" ht="12.75">
      <c r="A764" s="88"/>
      <c r="B764" s="112"/>
      <c r="C764" s="112"/>
      <c r="D764" s="88"/>
      <c r="E764" s="88"/>
      <c r="F764" s="42"/>
      <c r="G764" s="43"/>
      <c r="H764" s="45"/>
      <c r="I764" s="180"/>
      <c r="J764" s="181"/>
      <c r="K764" s="181"/>
      <c r="L764" s="181"/>
      <c r="N764" s="88"/>
      <c r="O764" s="42"/>
      <c r="P764" s="43"/>
      <c r="Q764" s="45"/>
      <c r="R764" s="182"/>
      <c r="S764" s="183"/>
      <c r="T764" s="184"/>
      <c r="U764" s="183"/>
    </row>
    <row r="765" spans="1:21" ht="12.75">
      <c r="A765" s="88"/>
      <c r="B765" s="112"/>
      <c r="C765" s="112"/>
      <c r="D765" s="88"/>
      <c r="E765" s="88"/>
      <c r="F765" s="42"/>
      <c r="G765" s="43"/>
      <c r="H765" s="45"/>
      <c r="I765" s="180"/>
      <c r="J765" s="181"/>
      <c r="K765" s="181"/>
      <c r="L765" s="181"/>
      <c r="N765" s="88"/>
      <c r="O765" s="42"/>
      <c r="P765" s="43"/>
      <c r="Q765" s="45"/>
      <c r="R765" s="182"/>
      <c r="S765" s="183"/>
      <c r="T765" s="184"/>
      <c r="U765" s="183"/>
    </row>
    <row r="766" spans="1:21" ht="12.75">
      <c r="A766" s="88"/>
      <c r="B766" s="112"/>
      <c r="C766" s="112"/>
      <c r="D766" s="88"/>
      <c r="E766" s="88"/>
      <c r="F766" s="42"/>
      <c r="G766" s="43"/>
      <c r="H766" s="45"/>
      <c r="I766" s="180"/>
      <c r="J766" s="181"/>
      <c r="K766" s="181"/>
      <c r="L766" s="181"/>
      <c r="N766" s="88"/>
      <c r="O766" s="42"/>
      <c r="P766" s="43"/>
      <c r="Q766" s="45"/>
      <c r="R766" s="182"/>
      <c r="S766" s="183"/>
      <c r="T766" s="184"/>
      <c r="U766" s="183"/>
    </row>
    <row r="767" spans="1:21" ht="12.75">
      <c r="A767" s="88"/>
      <c r="B767" s="112"/>
      <c r="C767" s="112"/>
      <c r="D767" s="88"/>
      <c r="E767" s="88"/>
      <c r="F767" s="42"/>
      <c r="G767" s="43"/>
      <c r="H767" s="45"/>
      <c r="I767" s="180"/>
      <c r="J767" s="181"/>
      <c r="K767" s="181"/>
      <c r="L767" s="181"/>
      <c r="N767" s="88"/>
      <c r="O767" s="42"/>
      <c r="P767" s="43"/>
      <c r="Q767" s="45"/>
      <c r="R767" s="182"/>
      <c r="S767" s="183"/>
      <c r="T767" s="184"/>
      <c r="U767" s="183"/>
    </row>
    <row r="768" spans="1:21" ht="12.75">
      <c r="A768" s="88"/>
      <c r="B768" s="112"/>
      <c r="C768" s="112"/>
      <c r="D768" s="88"/>
      <c r="E768" s="88"/>
      <c r="F768" s="42"/>
      <c r="G768" s="43"/>
      <c r="H768" s="45"/>
      <c r="I768" s="180"/>
      <c r="J768" s="181"/>
      <c r="K768" s="181"/>
      <c r="L768" s="181"/>
      <c r="N768" s="88"/>
      <c r="O768" s="42"/>
      <c r="P768" s="43"/>
      <c r="Q768" s="45"/>
      <c r="R768" s="182"/>
      <c r="S768" s="183"/>
      <c r="T768" s="184"/>
      <c r="U768" s="183"/>
    </row>
    <row r="769" spans="1:21" ht="12.75">
      <c r="A769" s="88"/>
      <c r="B769" s="112"/>
      <c r="C769" s="112"/>
      <c r="D769" s="88"/>
      <c r="E769" s="88"/>
      <c r="F769" s="42"/>
      <c r="G769" s="43"/>
      <c r="H769" s="45"/>
      <c r="I769" s="180"/>
      <c r="J769" s="181"/>
      <c r="K769" s="181"/>
      <c r="L769" s="181"/>
      <c r="N769" s="88"/>
      <c r="O769" s="42"/>
      <c r="P769" s="43"/>
      <c r="Q769" s="45"/>
      <c r="R769" s="182"/>
      <c r="S769" s="183"/>
      <c r="T769" s="184"/>
      <c r="U769" s="183"/>
    </row>
    <row r="770" spans="1:21" ht="12.75">
      <c r="A770" s="88"/>
      <c r="B770" s="112"/>
      <c r="C770" s="112"/>
      <c r="D770" s="88"/>
      <c r="E770" s="88"/>
      <c r="F770" s="42"/>
      <c r="G770" s="43"/>
      <c r="H770" s="45"/>
      <c r="I770" s="180"/>
      <c r="J770" s="181"/>
      <c r="K770" s="181"/>
      <c r="L770" s="181"/>
      <c r="N770" s="88"/>
      <c r="O770" s="42"/>
      <c r="P770" s="43"/>
      <c r="Q770" s="45"/>
      <c r="R770" s="182"/>
      <c r="S770" s="183"/>
      <c r="T770" s="184"/>
      <c r="U770" s="183"/>
    </row>
    <row r="771" spans="1:21" ht="12.75">
      <c r="A771" s="88"/>
      <c r="B771" s="112"/>
      <c r="C771" s="112"/>
      <c r="D771" s="88"/>
      <c r="E771" s="88"/>
      <c r="F771" s="42"/>
      <c r="G771" s="43"/>
      <c r="H771" s="45"/>
      <c r="I771" s="180"/>
      <c r="J771" s="181"/>
      <c r="K771" s="181"/>
      <c r="L771" s="181"/>
      <c r="N771" s="88"/>
      <c r="O771" s="42"/>
      <c r="P771" s="43"/>
      <c r="Q771" s="45"/>
      <c r="R771" s="182"/>
      <c r="S771" s="183"/>
      <c r="T771" s="184"/>
      <c r="U771" s="183"/>
    </row>
    <row r="772" spans="1:21" ht="12.75">
      <c r="A772" s="88"/>
      <c r="B772" s="112"/>
      <c r="C772" s="112"/>
      <c r="D772" s="88"/>
      <c r="E772" s="88"/>
      <c r="F772" s="42"/>
      <c r="G772" s="43"/>
      <c r="H772" s="45"/>
      <c r="I772" s="180"/>
      <c r="J772" s="181"/>
      <c r="K772" s="181"/>
      <c r="L772" s="181"/>
      <c r="N772" s="88"/>
      <c r="O772" s="42"/>
      <c r="P772" s="43"/>
      <c r="Q772" s="45"/>
      <c r="R772" s="182"/>
      <c r="S772" s="183"/>
      <c r="T772" s="184"/>
      <c r="U772" s="183"/>
    </row>
    <row r="773" spans="1:21" ht="12.75">
      <c r="A773" s="88"/>
      <c r="B773" s="112"/>
      <c r="C773" s="112"/>
      <c r="D773" s="88"/>
      <c r="E773" s="88"/>
      <c r="F773" s="42"/>
      <c r="G773" s="43"/>
      <c r="H773" s="45"/>
      <c r="I773" s="180"/>
      <c r="J773" s="181"/>
      <c r="K773" s="181"/>
      <c r="L773" s="181"/>
      <c r="N773" s="88"/>
      <c r="O773" s="42"/>
      <c r="P773" s="43"/>
      <c r="Q773" s="45"/>
      <c r="R773" s="182"/>
      <c r="S773" s="183"/>
      <c r="T773" s="184"/>
      <c r="U773" s="183"/>
    </row>
    <row r="774" spans="1:21" ht="12.75">
      <c r="A774" s="88"/>
      <c r="B774" s="112"/>
      <c r="C774" s="112"/>
      <c r="D774" s="88"/>
      <c r="E774" s="88"/>
      <c r="F774" s="42"/>
      <c r="G774" s="43"/>
      <c r="H774" s="45"/>
      <c r="I774" s="180"/>
      <c r="J774" s="181"/>
      <c r="K774" s="181"/>
      <c r="L774" s="181"/>
      <c r="N774" s="88"/>
      <c r="O774" s="42"/>
      <c r="P774" s="43"/>
      <c r="Q774" s="45"/>
      <c r="R774" s="182"/>
      <c r="S774" s="183"/>
      <c r="T774" s="184"/>
      <c r="U774" s="183"/>
    </row>
    <row r="775" spans="1:21" ht="12.75">
      <c r="A775" s="88"/>
      <c r="B775" s="112"/>
      <c r="C775" s="112"/>
      <c r="D775" s="88"/>
      <c r="E775" s="88"/>
      <c r="F775" s="42"/>
      <c r="G775" s="43"/>
      <c r="H775" s="45"/>
      <c r="I775" s="180"/>
      <c r="J775" s="181"/>
      <c r="K775" s="181"/>
      <c r="L775" s="181"/>
      <c r="N775" s="88"/>
      <c r="O775" s="42"/>
      <c r="P775" s="43"/>
      <c r="Q775" s="45"/>
      <c r="R775" s="182"/>
      <c r="S775" s="183"/>
      <c r="T775" s="184"/>
      <c r="U775" s="183"/>
    </row>
    <row r="776" spans="1:21" ht="12.75">
      <c r="A776" s="88"/>
      <c r="B776" s="112"/>
      <c r="C776" s="112"/>
      <c r="D776" s="88"/>
      <c r="E776" s="88"/>
      <c r="F776" s="42"/>
      <c r="G776" s="43"/>
      <c r="H776" s="45"/>
      <c r="I776" s="180"/>
      <c r="J776" s="181"/>
      <c r="K776" s="181"/>
      <c r="L776" s="181"/>
      <c r="N776" s="88"/>
      <c r="O776" s="42"/>
      <c r="P776" s="43"/>
      <c r="Q776" s="45"/>
      <c r="R776" s="182"/>
      <c r="S776" s="183"/>
      <c r="T776" s="184"/>
      <c r="U776" s="183"/>
    </row>
    <row r="777" spans="1:21" ht="12.75">
      <c r="A777" s="88"/>
      <c r="B777" s="112"/>
      <c r="C777" s="112"/>
      <c r="D777" s="88"/>
      <c r="E777" s="88"/>
      <c r="F777" s="42"/>
      <c r="G777" s="43"/>
      <c r="H777" s="45"/>
      <c r="I777" s="180"/>
      <c r="J777" s="181"/>
      <c r="K777" s="181"/>
      <c r="L777" s="181"/>
      <c r="N777" s="88"/>
      <c r="O777" s="42"/>
      <c r="P777" s="43"/>
      <c r="Q777" s="45"/>
      <c r="R777" s="182"/>
      <c r="S777" s="183"/>
      <c r="T777" s="184"/>
      <c r="U777" s="183"/>
    </row>
    <row r="778" spans="1:21" ht="12.75">
      <c r="A778" s="88"/>
      <c r="B778" s="112"/>
      <c r="C778" s="112"/>
      <c r="D778" s="88"/>
      <c r="E778" s="88"/>
      <c r="F778" s="42"/>
      <c r="G778" s="43"/>
      <c r="H778" s="45"/>
      <c r="I778" s="180"/>
      <c r="J778" s="181"/>
      <c r="K778" s="181"/>
      <c r="L778" s="181"/>
      <c r="N778" s="88"/>
      <c r="O778" s="42"/>
      <c r="P778" s="43"/>
      <c r="Q778" s="45"/>
      <c r="R778" s="182"/>
      <c r="S778" s="183"/>
      <c r="T778" s="184"/>
      <c r="U778" s="183"/>
    </row>
    <row r="779" spans="1:21" ht="12.75">
      <c r="A779" s="88"/>
      <c r="B779" s="112"/>
      <c r="C779" s="112"/>
      <c r="D779" s="88"/>
      <c r="E779" s="88"/>
      <c r="F779" s="42"/>
      <c r="G779" s="43"/>
      <c r="H779" s="45"/>
      <c r="I779" s="180"/>
      <c r="J779" s="181"/>
      <c r="K779" s="181"/>
      <c r="L779" s="181"/>
      <c r="N779" s="88"/>
      <c r="O779" s="42"/>
      <c r="P779" s="43"/>
      <c r="Q779" s="45"/>
      <c r="R779" s="182"/>
      <c r="S779" s="183"/>
      <c r="T779" s="184"/>
      <c r="U779" s="183"/>
    </row>
    <row r="780" spans="1:21" ht="12.75">
      <c r="A780" s="88"/>
      <c r="B780" s="112"/>
      <c r="C780" s="112"/>
      <c r="D780" s="88"/>
      <c r="E780" s="88"/>
      <c r="F780" s="42"/>
      <c r="G780" s="43"/>
      <c r="H780" s="45"/>
      <c r="I780" s="180"/>
      <c r="J780" s="181"/>
      <c r="K780" s="181"/>
      <c r="L780" s="181"/>
      <c r="N780" s="88"/>
      <c r="O780" s="42"/>
      <c r="P780" s="43"/>
      <c r="Q780" s="45"/>
      <c r="R780" s="182"/>
      <c r="S780" s="183"/>
      <c r="T780" s="184"/>
      <c r="U780" s="183"/>
    </row>
    <row r="781" spans="1:21" ht="12.75">
      <c r="A781" s="88"/>
      <c r="B781" s="112"/>
      <c r="C781" s="112"/>
      <c r="D781" s="88"/>
      <c r="E781" s="88"/>
      <c r="F781" s="42"/>
      <c r="G781" s="43"/>
      <c r="H781" s="45"/>
      <c r="I781" s="180"/>
      <c r="J781" s="181"/>
      <c r="K781" s="181"/>
      <c r="L781" s="181"/>
      <c r="N781" s="88"/>
      <c r="O781" s="42"/>
      <c r="P781" s="43"/>
      <c r="Q781" s="45"/>
      <c r="R781" s="182"/>
      <c r="S781" s="183"/>
      <c r="T781" s="184"/>
      <c r="U781" s="183"/>
    </row>
    <row r="782" spans="1:21" ht="12.75">
      <c r="A782" s="88"/>
      <c r="B782" s="112"/>
      <c r="C782" s="112"/>
      <c r="D782" s="88"/>
      <c r="E782" s="88"/>
      <c r="F782" s="42"/>
      <c r="G782" s="43"/>
      <c r="H782" s="45"/>
      <c r="I782" s="180"/>
      <c r="J782" s="181"/>
      <c r="K782" s="181"/>
      <c r="L782" s="181"/>
      <c r="N782" s="88"/>
      <c r="O782" s="42"/>
      <c r="P782" s="43"/>
      <c r="Q782" s="45"/>
      <c r="R782" s="182"/>
      <c r="S782" s="183"/>
      <c r="T782" s="184"/>
      <c r="U782" s="183"/>
    </row>
    <row r="783" spans="1:21" ht="12.75">
      <c r="A783" s="88"/>
      <c r="B783" s="112"/>
      <c r="C783" s="112"/>
      <c r="D783" s="88"/>
      <c r="E783" s="88"/>
      <c r="F783" s="42"/>
      <c r="G783" s="43"/>
      <c r="H783" s="45"/>
      <c r="I783" s="180"/>
      <c r="J783" s="181"/>
      <c r="K783" s="181"/>
      <c r="L783" s="181"/>
      <c r="N783" s="88"/>
      <c r="O783" s="42"/>
      <c r="P783" s="43"/>
      <c r="Q783" s="45"/>
      <c r="R783" s="182"/>
      <c r="S783" s="183"/>
      <c r="T783" s="184"/>
      <c r="U783" s="183"/>
    </row>
    <row r="784" spans="1:21" ht="12.75">
      <c r="A784" s="88"/>
      <c r="B784" s="112"/>
      <c r="C784" s="112"/>
      <c r="D784" s="88"/>
      <c r="E784" s="88"/>
      <c r="F784" s="42"/>
      <c r="G784" s="43"/>
      <c r="H784" s="45"/>
      <c r="I784" s="180"/>
      <c r="J784" s="181"/>
      <c r="K784" s="181"/>
      <c r="L784" s="181"/>
      <c r="N784" s="88"/>
      <c r="O784" s="42"/>
      <c r="P784" s="43"/>
      <c r="Q784" s="45"/>
      <c r="R784" s="182"/>
      <c r="S784" s="183"/>
      <c r="T784" s="184"/>
      <c r="U784" s="183"/>
    </row>
    <row r="785" spans="1:21" ht="12.75">
      <c r="A785" s="88"/>
      <c r="B785" s="112"/>
      <c r="C785" s="112"/>
      <c r="D785" s="88"/>
      <c r="E785" s="88"/>
      <c r="F785" s="42"/>
      <c r="G785" s="43"/>
      <c r="H785" s="45"/>
      <c r="I785" s="180"/>
      <c r="J785" s="181"/>
      <c r="K785" s="181"/>
      <c r="L785" s="181"/>
      <c r="N785" s="88"/>
      <c r="O785" s="42"/>
      <c r="P785" s="43"/>
      <c r="Q785" s="45"/>
      <c r="R785" s="182"/>
      <c r="S785" s="183"/>
      <c r="T785" s="184"/>
      <c r="U785" s="183"/>
    </row>
    <row r="786" spans="1:21" ht="12.75">
      <c r="A786" s="88"/>
      <c r="B786" s="112"/>
      <c r="C786" s="112"/>
      <c r="D786" s="88"/>
      <c r="E786" s="88"/>
      <c r="F786" s="42"/>
      <c r="G786" s="43"/>
      <c r="H786" s="45"/>
      <c r="I786" s="180"/>
      <c r="J786" s="181"/>
      <c r="K786" s="181"/>
      <c r="L786" s="181"/>
      <c r="N786" s="88"/>
      <c r="O786" s="42"/>
      <c r="P786" s="43"/>
      <c r="Q786" s="45"/>
      <c r="R786" s="182"/>
      <c r="S786" s="183"/>
      <c r="T786" s="184"/>
      <c r="U786" s="183"/>
    </row>
    <row r="787" spans="1:21" ht="12.75">
      <c r="A787" s="88"/>
      <c r="B787" s="112"/>
      <c r="C787" s="112"/>
      <c r="D787" s="88"/>
      <c r="E787" s="88"/>
      <c r="F787" s="42"/>
      <c r="G787" s="43"/>
      <c r="H787" s="45"/>
      <c r="I787" s="180"/>
      <c r="J787" s="181"/>
      <c r="K787" s="181"/>
      <c r="L787" s="181"/>
      <c r="N787" s="88"/>
      <c r="O787" s="42"/>
      <c r="P787" s="43"/>
      <c r="Q787" s="45"/>
      <c r="R787" s="182"/>
      <c r="S787" s="183"/>
      <c r="T787" s="184"/>
      <c r="U787" s="183"/>
    </row>
    <row r="788" spans="1:21" ht="12.75">
      <c r="A788" s="88"/>
      <c r="B788" s="112"/>
      <c r="C788" s="112"/>
      <c r="D788" s="88"/>
      <c r="E788" s="88"/>
      <c r="F788" s="42"/>
      <c r="G788" s="43"/>
      <c r="H788" s="45"/>
      <c r="I788" s="180"/>
      <c r="J788" s="181"/>
      <c r="K788" s="181"/>
      <c r="L788" s="181"/>
      <c r="N788" s="88"/>
      <c r="O788" s="42"/>
      <c r="P788" s="43"/>
      <c r="Q788" s="45"/>
      <c r="R788" s="182"/>
      <c r="S788" s="183"/>
      <c r="T788" s="184"/>
      <c r="U788" s="183"/>
    </row>
    <row r="789" spans="1:21" ht="12.75">
      <c r="A789" s="88"/>
      <c r="B789" s="112"/>
      <c r="C789" s="112"/>
      <c r="D789" s="88"/>
      <c r="E789" s="88"/>
      <c r="F789" s="42"/>
      <c r="G789" s="43"/>
      <c r="H789" s="45"/>
      <c r="I789" s="180"/>
      <c r="J789" s="181"/>
      <c r="K789" s="181"/>
      <c r="L789" s="181"/>
      <c r="N789" s="88"/>
      <c r="O789" s="42"/>
      <c r="P789" s="43"/>
      <c r="Q789" s="45"/>
      <c r="R789" s="182"/>
      <c r="S789" s="183"/>
      <c r="T789" s="184"/>
      <c r="U789" s="183"/>
    </row>
    <row r="790" spans="1:21" ht="12.75">
      <c r="A790" s="88"/>
      <c r="B790" s="112"/>
      <c r="C790" s="112"/>
      <c r="D790" s="88"/>
      <c r="E790" s="88"/>
      <c r="F790" s="42"/>
      <c r="G790" s="43"/>
      <c r="H790" s="45"/>
      <c r="I790" s="180"/>
      <c r="J790" s="181"/>
      <c r="K790" s="181"/>
      <c r="L790" s="181"/>
      <c r="N790" s="88"/>
      <c r="O790" s="42"/>
      <c r="P790" s="43"/>
      <c r="Q790" s="45"/>
      <c r="R790" s="182"/>
      <c r="S790" s="183"/>
      <c r="T790" s="184"/>
      <c r="U790" s="183"/>
    </row>
    <row r="791" spans="1:21" ht="12.75">
      <c r="A791" s="88"/>
      <c r="B791" s="112"/>
      <c r="C791" s="112"/>
      <c r="D791" s="88"/>
      <c r="E791" s="88"/>
      <c r="F791" s="42"/>
      <c r="G791" s="43"/>
      <c r="H791" s="45"/>
      <c r="I791" s="180"/>
      <c r="J791" s="181"/>
      <c r="K791" s="181"/>
      <c r="L791" s="181"/>
      <c r="N791" s="88"/>
      <c r="O791" s="42"/>
      <c r="P791" s="43"/>
      <c r="Q791" s="45"/>
      <c r="R791" s="182"/>
      <c r="S791" s="183"/>
      <c r="T791" s="184"/>
      <c r="U791" s="183"/>
    </row>
    <row r="792" spans="1:21" ht="12.75">
      <c r="A792" s="88"/>
      <c r="B792" s="112"/>
      <c r="C792" s="112"/>
      <c r="D792" s="88"/>
      <c r="E792" s="88"/>
      <c r="F792" s="42"/>
      <c r="G792" s="43"/>
      <c r="H792" s="45"/>
      <c r="I792" s="180"/>
      <c r="J792" s="181"/>
      <c r="K792" s="181"/>
      <c r="L792" s="181"/>
      <c r="N792" s="88"/>
      <c r="O792" s="42"/>
      <c r="P792" s="43"/>
      <c r="Q792" s="45"/>
      <c r="R792" s="182"/>
      <c r="S792" s="183"/>
      <c r="T792" s="184"/>
      <c r="U792" s="183"/>
    </row>
    <row r="793" spans="1:21" ht="12.75">
      <c r="A793" s="88"/>
      <c r="B793" s="112"/>
      <c r="C793" s="112"/>
      <c r="D793" s="88"/>
      <c r="E793" s="88"/>
      <c r="F793" s="42"/>
      <c r="G793" s="43"/>
      <c r="H793" s="45"/>
      <c r="I793" s="180"/>
      <c r="J793" s="181"/>
      <c r="K793" s="181"/>
      <c r="L793" s="181"/>
      <c r="N793" s="88"/>
      <c r="O793" s="42"/>
      <c r="P793" s="43"/>
      <c r="Q793" s="45"/>
      <c r="R793" s="182"/>
      <c r="S793" s="183"/>
      <c r="T793" s="184"/>
      <c r="U793" s="183"/>
    </row>
    <row r="794" spans="1:21" ht="12.75">
      <c r="A794" s="88"/>
      <c r="B794" s="112"/>
      <c r="C794" s="112"/>
      <c r="D794" s="88"/>
      <c r="E794" s="88"/>
      <c r="F794" s="42"/>
      <c r="G794" s="43"/>
      <c r="H794" s="45"/>
      <c r="I794" s="180"/>
      <c r="J794" s="181"/>
      <c r="K794" s="181"/>
      <c r="L794" s="181"/>
      <c r="N794" s="88"/>
      <c r="O794" s="42"/>
      <c r="P794" s="43"/>
      <c r="Q794" s="45"/>
      <c r="R794" s="182"/>
      <c r="S794" s="183"/>
      <c r="T794" s="184"/>
      <c r="U794" s="183"/>
    </row>
    <row r="795" spans="1:21" ht="12.75">
      <c r="A795" s="88"/>
      <c r="B795" s="112"/>
      <c r="C795" s="112"/>
      <c r="D795" s="88"/>
      <c r="E795" s="88"/>
      <c r="F795" s="42"/>
      <c r="G795" s="43"/>
      <c r="H795" s="45"/>
      <c r="I795" s="180"/>
      <c r="J795" s="181"/>
      <c r="K795" s="181"/>
      <c r="L795" s="181"/>
      <c r="N795" s="88"/>
      <c r="O795" s="42"/>
      <c r="P795" s="43"/>
      <c r="Q795" s="45"/>
      <c r="R795" s="182"/>
      <c r="S795" s="183"/>
      <c r="T795" s="184"/>
      <c r="U795" s="183"/>
    </row>
    <row r="796" spans="1:21" ht="12.75">
      <c r="A796" s="88"/>
      <c r="B796" s="112"/>
      <c r="C796" s="112"/>
      <c r="D796" s="88"/>
      <c r="E796" s="88"/>
      <c r="F796" s="42"/>
      <c r="G796" s="43"/>
      <c r="H796" s="45"/>
      <c r="I796" s="180"/>
      <c r="J796" s="181"/>
      <c r="K796" s="181"/>
      <c r="L796" s="181"/>
      <c r="N796" s="88"/>
      <c r="O796" s="42"/>
      <c r="P796" s="43"/>
      <c r="Q796" s="45"/>
      <c r="R796" s="182"/>
      <c r="S796" s="183"/>
      <c r="T796" s="184"/>
      <c r="U796" s="183"/>
    </row>
    <row r="797" spans="1:21" ht="12.75">
      <c r="A797" s="88"/>
      <c r="B797" s="112"/>
      <c r="C797" s="112"/>
      <c r="D797" s="88"/>
      <c r="E797" s="88"/>
      <c r="F797" s="42"/>
      <c r="G797" s="43"/>
      <c r="H797" s="45"/>
      <c r="I797" s="180"/>
      <c r="J797" s="181"/>
      <c r="K797" s="181"/>
      <c r="L797" s="181"/>
      <c r="N797" s="88"/>
      <c r="O797" s="42"/>
      <c r="P797" s="43"/>
      <c r="Q797" s="45"/>
      <c r="R797" s="182"/>
      <c r="S797" s="183"/>
      <c r="T797" s="184"/>
      <c r="U797" s="183"/>
    </row>
    <row r="798" spans="1:21" ht="12.75">
      <c r="A798" s="88"/>
      <c r="B798" s="112"/>
      <c r="C798" s="112"/>
      <c r="D798" s="88"/>
      <c r="E798" s="88"/>
      <c r="F798" s="42"/>
      <c r="G798" s="43"/>
      <c r="H798" s="45"/>
      <c r="I798" s="180"/>
      <c r="J798" s="181"/>
      <c r="K798" s="181"/>
      <c r="L798" s="181"/>
      <c r="N798" s="88"/>
      <c r="O798" s="42"/>
      <c r="P798" s="43"/>
      <c r="Q798" s="45"/>
      <c r="R798" s="182"/>
      <c r="S798" s="183"/>
      <c r="T798" s="184"/>
      <c r="U798" s="183"/>
    </row>
    <row r="799" spans="1:21" ht="12.75">
      <c r="A799" s="88"/>
      <c r="B799" s="112"/>
      <c r="C799" s="112"/>
      <c r="D799" s="88"/>
      <c r="E799" s="88"/>
      <c r="F799" s="42"/>
      <c r="G799" s="43"/>
      <c r="H799" s="45"/>
      <c r="I799" s="180"/>
      <c r="J799" s="181"/>
      <c r="K799" s="181"/>
      <c r="L799" s="181"/>
      <c r="N799" s="88"/>
      <c r="O799" s="42"/>
      <c r="P799" s="43"/>
      <c r="Q799" s="45"/>
      <c r="R799" s="182"/>
      <c r="S799" s="183"/>
      <c r="T799" s="184"/>
      <c r="U799" s="183"/>
    </row>
    <row r="800" spans="1:21" ht="12.75">
      <c r="A800" s="88"/>
      <c r="B800" s="112"/>
      <c r="C800" s="112"/>
      <c r="D800" s="88"/>
      <c r="E800" s="88"/>
      <c r="F800" s="42"/>
      <c r="G800" s="43"/>
      <c r="H800" s="45"/>
      <c r="I800" s="180"/>
      <c r="J800" s="181"/>
      <c r="K800" s="181"/>
      <c r="L800" s="181"/>
      <c r="N800" s="88"/>
      <c r="O800" s="42"/>
      <c r="P800" s="43"/>
      <c r="Q800" s="45"/>
      <c r="R800" s="182"/>
      <c r="S800" s="183"/>
      <c r="T800" s="184"/>
      <c r="U800" s="183"/>
    </row>
    <row r="801" spans="1:21" ht="12.75">
      <c r="A801" s="88"/>
      <c r="B801" s="112"/>
      <c r="C801" s="112"/>
      <c r="D801" s="88"/>
      <c r="E801" s="88"/>
      <c r="F801" s="42"/>
      <c r="G801" s="43"/>
      <c r="H801" s="45"/>
      <c r="I801" s="180"/>
      <c r="J801" s="181"/>
      <c r="K801" s="181"/>
      <c r="L801" s="181"/>
      <c r="N801" s="88"/>
      <c r="O801" s="42"/>
      <c r="P801" s="43"/>
      <c r="Q801" s="45"/>
      <c r="R801" s="182"/>
      <c r="S801" s="183"/>
      <c r="T801" s="184"/>
      <c r="U801" s="183"/>
    </row>
    <row r="802" spans="1:21" ht="12.75">
      <c r="A802" s="88"/>
      <c r="B802" s="112"/>
      <c r="C802" s="112"/>
      <c r="D802" s="88"/>
      <c r="E802" s="88"/>
      <c r="F802" s="42"/>
      <c r="G802" s="43"/>
      <c r="H802" s="45"/>
      <c r="I802" s="180"/>
      <c r="J802" s="181"/>
      <c r="K802" s="181"/>
      <c r="L802" s="181"/>
      <c r="N802" s="88"/>
      <c r="O802" s="42"/>
      <c r="P802" s="43"/>
      <c r="Q802" s="45"/>
      <c r="R802" s="182"/>
      <c r="S802" s="183"/>
      <c r="T802" s="184"/>
      <c r="U802" s="183"/>
    </row>
    <row r="803" spans="1:21" ht="12.75">
      <c r="A803" s="88"/>
      <c r="B803" s="112"/>
      <c r="C803" s="112"/>
      <c r="D803" s="88"/>
      <c r="E803" s="88"/>
      <c r="F803" s="42"/>
      <c r="G803" s="43"/>
      <c r="H803" s="45"/>
      <c r="I803" s="180"/>
      <c r="J803" s="181"/>
      <c r="K803" s="181"/>
      <c r="L803" s="181"/>
      <c r="N803" s="88"/>
      <c r="O803" s="42"/>
      <c r="P803" s="43"/>
      <c r="Q803" s="45"/>
      <c r="R803" s="182"/>
      <c r="S803" s="183"/>
      <c r="T803" s="184"/>
      <c r="U803" s="183"/>
    </row>
    <row r="804" spans="1:21" ht="12.75">
      <c r="A804" s="88"/>
      <c r="B804" s="112"/>
      <c r="C804" s="112"/>
      <c r="D804" s="88"/>
      <c r="E804" s="88"/>
      <c r="F804" s="42"/>
      <c r="G804" s="43"/>
      <c r="H804" s="45"/>
      <c r="I804" s="180"/>
      <c r="J804" s="181"/>
      <c r="K804" s="181"/>
      <c r="L804" s="181"/>
      <c r="N804" s="88"/>
      <c r="O804" s="42"/>
      <c r="P804" s="43"/>
      <c r="Q804" s="45"/>
      <c r="R804" s="182"/>
      <c r="S804" s="183"/>
      <c r="T804" s="184"/>
      <c r="U804" s="183"/>
    </row>
    <row r="805" spans="1:21" ht="12.75">
      <c r="A805" s="88"/>
      <c r="B805" s="112"/>
      <c r="C805" s="112"/>
      <c r="D805" s="88"/>
      <c r="E805" s="88"/>
      <c r="F805" s="42"/>
      <c r="G805" s="43"/>
      <c r="H805" s="45"/>
      <c r="I805" s="180"/>
      <c r="J805" s="181"/>
      <c r="K805" s="181"/>
      <c r="L805" s="181"/>
      <c r="N805" s="88"/>
      <c r="O805" s="42"/>
      <c r="P805" s="43"/>
      <c r="Q805" s="45"/>
      <c r="R805" s="182"/>
      <c r="S805" s="183"/>
      <c r="T805" s="184"/>
      <c r="U805" s="183"/>
    </row>
    <row r="806" spans="1:21" ht="12.75">
      <c r="A806" s="88"/>
      <c r="B806" s="112"/>
      <c r="C806" s="112"/>
      <c r="D806" s="88"/>
      <c r="E806" s="88"/>
      <c r="F806" s="42"/>
      <c r="G806" s="43"/>
      <c r="H806" s="45"/>
      <c r="I806" s="180"/>
      <c r="J806" s="181"/>
      <c r="K806" s="181"/>
      <c r="L806" s="181"/>
      <c r="N806" s="88"/>
      <c r="O806" s="42"/>
      <c r="P806" s="43"/>
      <c r="Q806" s="45"/>
      <c r="R806" s="182"/>
      <c r="S806" s="183"/>
      <c r="T806" s="184"/>
      <c r="U806" s="183"/>
    </row>
    <row r="807" spans="1:21" ht="12.75">
      <c r="A807" s="88"/>
      <c r="B807" s="112"/>
      <c r="C807" s="112"/>
      <c r="D807" s="88"/>
      <c r="E807" s="88"/>
      <c r="F807" s="42"/>
      <c r="G807" s="43"/>
      <c r="H807" s="45"/>
      <c r="I807" s="180"/>
      <c r="J807" s="181"/>
      <c r="K807" s="181"/>
      <c r="L807" s="181"/>
      <c r="N807" s="88"/>
      <c r="O807" s="42"/>
      <c r="P807" s="43"/>
      <c r="Q807" s="45"/>
      <c r="R807" s="182"/>
      <c r="S807" s="183"/>
      <c r="T807" s="184"/>
      <c r="U807" s="183"/>
    </row>
    <row r="808" spans="1:21" ht="12.75">
      <c r="A808" s="88"/>
      <c r="B808" s="112"/>
      <c r="C808" s="112"/>
      <c r="D808" s="88"/>
      <c r="E808" s="88"/>
      <c r="F808" s="42"/>
      <c r="G808" s="43"/>
      <c r="H808" s="45"/>
      <c r="I808" s="180"/>
      <c r="J808" s="181"/>
      <c r="K808" s="181"/>
      <c r="L808" s="181"/>
      <c r="N808" s="88"/>
      <c r="O808" s="42"/>
      <c r="P808" s="43"/>
      <c r="Q808" s="45"/>
      <c r="R808" s="182"/>
      <c r="S808" s="183"/>
      <c r="T808" s="184"/>
      <c r="U808" s="183"/>
    </row>
    <row r="809" spans="1:21" ht="12.75">
      <c r="A809" s="88"/>
      <c r="B809" s="112"/>
      <c r="C809" s="112"/>
      <c r="D809" s="88"/>
      <c r="E809" s="88"/>
      <c r="F809" s="42"/>
      <c r="G809" s="43"/>
      <c r="H809" s="45"/>
      <c r="I809" s="180"/>
      <c r="J809" s="181"/>
      <c r="K809" s="181"/>
      <c r="L809" s="181"/>
      <c r="N809" s="88"/>
      <c r="O809" s="42"/>
      <c r="P809" s="43"/>
      <c r="Q809" s="45"/>
      <c r="R809" s="182"/>
      <c r="S809" s="183"/>
      <c r="T809" s="184"/>
      <c r="U809" s="183"/>
    </row>
    <row r="810" spans="1:21" ht="12.75">
      <c r="A810" s="88"/>
      <c r="B810" s="112"/>
      <c r="C810" s="112"/>
      <c r="D810" s="88"/>
      <c r="E810" s="88"/>
      <c r="F810" s="42"/>
      <c r="G810" s="43"/>
      <c r="H810" s="45"/>
      <c r="I810" s="180"/>
      <c r="J810" s="181"/>
      <c r="K810" s="181"/>
      <c r="L810" s="181"/>
      <c r="N810" s="88"/>
      <c r="O810" s="42"/>
      <c r="P810" s="43"/>
      <c r="Q810" s="45"/>
      <c r="R810" s="182"/>
      <c r="S810" s="183"/>
      <c r="T810" s="184"/>
      <c r="U810" s="183"/>
    </row>
    <row r="811" spans="1:21" ht="12.75">
      <c r="A811" s="88"/>
      <c r="B811" s="112"/>
      <c r="C811" s="112"/>
      <c r="D811" s="88"/>
      <c r="E811" s="88"/>
      <c r="F811" s="42"/>
      <c r="G811" s="43"/>
      <c r="H811" s="45"/>
      <c r="I811" s="180"/>
      <c r="J811" s="181"/>
      <c r="K811" s="181"/>
      <c r="L811" s="181"/>
      <c r="N811" s="88"/>
      <c r="O811" s="42"/>
      <c r="P811" s="43"/>
      <c r="Q811" s="45"/>
      <c r="R811" s="182"/>
      <c r="S811" s="183"/>
      <c r="T811" s="184"/>
      <c r="U811" s="183"/>
    </row>
    <row r="812" spans="1:21" ht="12.75">
      <c r="A812" s="88"/>
      <c r="B812" s="112"/>
      <c r="C812" s="112"/>
      <c r="D812" s="88"/>
      <c r="E812" s="88"/>
      <c r="F812" s="42"/>
      <c r="G812" s="43"/>
      <c r="H812" s="45"/>
      <c r="I812" s="180"/>
      <c r="J812" s="181"/>
      <c r="K812" s="181"/>
      <c r="L812" s="181"/>
      <c r="N812" s="88"/>
      <c r="O812" s="42"/>
      <c r="P812" s="43"/>
      <c r="Q812" s="45"/>
      <c r="R812" s="182"/>
      <c r="S812" s="183"/>
      <c r="T812" s="184"/>
      <c r="U812" s="183"/>
    </row>
    <row r="813" spans="1:21" ht="12.75">
      <c r="A813" s="88"/>
      <c r="B813" s="112"/>
      <c r="C813" s="112"/>
      <c r="D813" s="88"/>
      <c r="E813" s="88"/>
      <c r="F813" s="42"/>
      <c r="G813" s="43"/>
      <c r="H813" s="45"/>
      <c r="I813" s="180"/>
      <c r="J813" s="181"/>
      <c r="K813" s="181"/>
      <c r="L813" s="181"/>
      <c r="N813" s="88"/>
      <c r="O813" s="42"/>
      <c r="P813" s="43"/>
      <c r="Q813" s="45"/>
      <c r="R813" s="182"/>
      <c r="S813" s="183"/>
      <c r="T813" s="184"/>
      <c r="U813" s="183"/>
    </row>
    <row r="814" spans="1:21" ht="12.75">
      <c r="A814" s="88"/>
      <c r="B814" s="112"/>
      <c r="C814" s="112"/>
      <c r="D814" s="88"/>
      <c r="E814" s="88"/>
      <c r="F814" s="42"/>
      <c r="G814" s="43"/>
      <c r="H814" s="45"/>
      <c r="I814" s="180"/>
      <c r="J814" s="181"/>
      <c r="K814" s="181"/>
      <c r="L814" s="181"/>
      <c r="N814" s="88"/>
      <c r="O814" s="42"/>
      <c r="P814" s="43"/>
      <c r="Q814" s="45"/>
      <c r="R814" s="182"/>
      <c r="S814" s="183"/>
      <c r="T814" s="184"/>
      <c r="U814" s="183"/>
    </row>
    <row r="815" spans="1:21" ht="12.75">
      <c r="A815" s="88"/>
      <c r="B815" s="112"/>
      <c r="C815" s="112"/>
      <c r="D815" s="88"/>
      <c r="E815" s="88"/>
      <c r="F815" s="42"/>
      <c r="G815" s="43"/>
      <c r="H815" s="45"/>
      <c r="I815" s="180"/>
      <c r="J815" s="181"/>
      <c r="K815" s="181"/>
      <c r="L815" s="181"/>
      <c r="N815" s="88"/>
      <c r="O815" s="42"/>
      <c r="P815" s="43"/>
      <c r="Q815" s="45"/>
      <c r="R815" s="182"/>
      <c r="S815" s="183"/>
      <c r="T815" s="184"/>
      <c r="U815" s="183"/>
    </row>
    <row r="816" spans="1:21" ht="12.75">
      <c r="A816" s="88"/>
      <c r="B816" s="112"/>
      <c r="C816" s="112"/>
      <c r="D816" s="88"/>
      <c r="E816" s="88"/>
      <c r="F816" s="42"/>
      <c r="G816" s="43"/>
      <c r="H816" s="45"/>
      <c r="I816" s="180"/>
      <c r="J816" s="181"/>
      <c r="K816" s="181"/>
      <c r="L816" s="181"/>
      <c r="N816" s="88"/>
      <c r="O816" s="42"/>
      <c r="P816" s="43"/>
      <c r="Q816" s="45"/>
      <c r="R816" s="182"/>
      <c r="S816" s="183"/>
      <c r="T816" s="184"/>
      <c r="U816" s="183"/>
    </row>
    <row r="817" spans="1:21" ht="12.75">
      <c r="A817" s="88"/>
      <c r="B817" s="112"/>
      <c r="C817" s="112"/>
      <c r="D817" s="88"/>
      <c r="E817" s="88"/>
      <c r="F817" s="42"/>
      <c r="G817" s="43"/>
      <c r="H817" s="45"/>
      <c r="I817" s="180"/>
      <c r="J817" s="181"/>
      <c r="K817" s="181"/>
      <c r="L817" s="181"/>
      <c r="N817" s="88"/>
      <c r="O817" s="42"/>
      <c r="P817" s="43"/>
      <c r="Q817" s="45"/>
      <c r="R817" s="182"/>
      <c r="S817" s="183"/>
      <c r="T817" s="184"/>
      <c r="U817" s="183"/>
    </row>
    <row r="818" spans="1:21" ht="12.75">
      <c r="A818" s="88"/>
      <c r="B818" s="112"/>
      <c r="C818" s="112"/>
      <c r="D818" s="88"/>
      <c r="E818" s="88"/>
      <c r="F818" s="42"/>
      <c r="G818" s="43"/>
      <c r="H818" s="45"/>
      <c r="I818" s="180"/>
      <c r="J818" s="181"/>
      <c r="K818" s="181"/>
      <c r="L818" s="181"/>
      <c r="N818" s="88"/>
      <c r="O818" s="42"/>
      <c r="P818" s="43"/>
      <c r="Q818" s="45"/>
      <c r="R818" s="182"/>
      <c r="S818" s="183"/>
      <c r="T818" s="184"/>
      <c r="U818" s="183"/>
    </row>
    <row r="819" spans="1:21" ht="12.75">
      <c r="A819" s="88"/>
      <c r="B819" s="112"/>
      <c r="C819" s="112"/>
      <c r="D819" s="88"/>
      <c r="E819" s="88"/>
      <c r="F819" s="42"/>
      <c r="G819" s="43"/>
      <c r="H819" s="45"/>
      <c r="I819" s="180"/>
      <c r="J819" s="181"/>
      <c r="K819" s="181"/>
      <c r="L819" s="181"/>
      <c r="N819" s="88"/>
      <c r="O819" s="42"/>
      <c r="P819" s="43"/>
      <c r="Q819" s="45"/>
      <c r="R819" s="182"/>
      <c r="S819" s="183"/>
      <c r="T819" s="184"/>
      <c r="U819" s="183"/>
    </row>
    <row r="820" spans="1:21" ht="12.75">
      <c r="A820" s="88"/>
      <c r="B820" s="112"/>
      <c r="C820" s="112"/>
      <c r="D820" s="88"/>
      <c r="E820" s="88"/>
      <c r="F820" s="42"/>
      <c r="G820" s="43"/>
      <c r="H820" s="45"/>
      <c r="I820" s="180"/>
      <c r="J820" s="181"/>
      <c r="K820" s="181"/>
      <c r="L820" s="181"/>
      <c r="N820" s="88"/>
      <c r="O820" s="42"/>
      <c r="P820" s="43"/>
      <c r="Q820" s="45"/>
      <c r="R820" s="182"/>
      <c r="S820" s="183"/>
      <c r="T820" s="184"/>
      <c r="U820" s="183"/>
    </row>
    <row r="821" spans="1:21" ht="12.75">
      <c r="A821" s="88"/>
      <c r="B821" s="112"/>
      <c r="C821" s="112"/>
      <c r="D821" s="88"/>
      <c r="E821" s="88"/>
      <c r="F821" s="42"/>
      <c r="G821" s="43"/>
      <c r="H821" s="45"/>
      <c r="I821" s="180"/>
      <c r="J821" s="181"/>
      <c r="K821" s="181"/>
      <c r="L821" s="181"/>
      <c r="N821" s="88"/>
      <c r="O821" s="42"/>
      <c r="P821" s="43"/>
      <c r="Q821" s="45"/>
      <c r="R821" s="182"/>
      <c r="S821" s="183"/>
      <c r="T821" s="184"/>
      <c r="U821" s="183"/>
    </row>
    <row r="822" spans="1:21" ht="12.75">
      <c r="A822" s="88"/>
      <c r="B822" s="112"/>
      <c r="C822" s="112"/>
      <c r="D822" s="88"/>
      <c r="E822" s="88"/>
      <c r="F822" s="42"/>
      <c r="G822" s="43"/>
      <c r="H822" s="45"/>
      <c r="I822" s="180"/>
      <c r="J822" s="181"/>
      <c r="K822" s="181"/>
      <c r="L822" s="181"/>
      <c r="N822" s="88"/>
      <c r="O822" s="42"/>
      <c r="P822" s="43"/>
      <c r="Q822" s="45"/>
      <c r="R822" s="182"/>
      <c r="S822" s="183"/>
      <c r="T822" s="184"/>
      <c r="U822" s="183"/>
    </row>
    <row r="823" spans="1:21" ht="12.75">
      <c r="A823" s="88"/>
      <c r="B823" s="112"/>
      <c r="C823" s="112"/>
      <c r="D823" s="88"/>
      <c r="E823" s="88"/>
      <c r="F823" s="42"/>
      <c r="G823" s="43"/>
      <c r="H823" s="45"/>
      <c r="I823" s="180"/>
      <c r="J823" s="181"/>
      <c r="K823" s="181"/>
      <c r="L823" s="181"/>
      <c r="N823" s="88"/>
      <c r="O823" s="42"/>
      <c r="P823" s="43"/>
      <c r="Q823" s="45"/>
      <c r="R823" s="182"/>
      <c r="S823" s="183"/>
      <c r="T823" s="184"/>
      <c r="U823" s="183"/>
    </row>
    <row r="824" spans="1:21" ht="12.75">
      <c r="A824" s="88"/>
      <c r="B824" s="112"/>
      <c r="C824" s="112"/>
      <c r="D824" s="88"/>
      <c r="E824" s="88"/>
      <c r="F824" s="42"/>
      <c r="G824" s="43"/>
      <c r="H824" s="45"/>
      <c r="I824" s="180"/>
      <c r="J824" s="181"/>
      <c r="K824" s="181"/>
      <c r="L824" s="181"/>
      <c r="N824" s="88"/>
      <c r="O824" s="42"/>
      <c r="P824" s="43"/>
      <c r="Q824" s="45"/>
      <c r="R824" s="182"/>
      <c r="S824" s="183"/>
      <c r="T824" s="184"/>
      <c r="U824" s="183"/>
    </row>
    <row r="825" spans="1:21" ht="12.75">
      <c r="A825" s="88"/>
      <c r="B825" s="112"/>
      <c r="C825" s="112"/>
      <c r="D825" s="88"/>
      <c r="E825" s="88"/>
      <c r="F825" s="42"/>
      <c r="G825" s="43"/>
      <c r="H825" s="45"/>
      <c r="I825" s="180"/>
      <c r="J825" s="181"/>
      <c r="K825" s="181"/>
      <c r="L825" s="181"/>
      <c r="N825" s="88"/>
      <c r="O825" s="42"/>
      <c r="P825" s="43"/>
      <c r="Q825" s="45"/>
      <c r="R825" s="182"/>
      <c r="S825" s="183"/>
      <c r="T825" s="184"/>
      <c r="U825" s="183"/>
    </row>
    <row r="826" spans="1:21" ht="12.75">
      <c r="A826" s="88"/>
      <c r="B826" s="112"/>
      <c r="C826" s="112"/>
      <c r="D826" s="88"/>
      <c r="E826" s="88"/>
      <c r="F826" s="42"/>
      <c r="G826" s="43"/>
      <c r="H826" s="45"/>
      <c r="I826" s="180"/>
      <c r="J826" s="181"/>
      <c r="K826" s="181"/>
      <c r="L826" s="181"/>
      <c r="N826" s="88"/>
      <c r="O826" s="42"/>
      <c r="P826" s="43"/>
      <c r="Q826" s="45"/>
      <c r="R826" s="182"/>
      <c r="S826" s="183"/>
      <c r="T826" s="184"/>
      <c r="U826" s="183"/>
    </row>
    <row r="827" spans="1:21" ht="12.75">
      <c r="A827" s="88"/>
      <c r="B827" s="112"/>
      <c r="C827" s="112"/>
      <c r="D827" s="88"/>
      <c r="E827" s="88"/>
      <c r="F827" s="42"/>
      <c r="G827" s="43"/>
      <c r="H827" s="45"/>
      <c r="I827" s="180"/>
      <c r="J827" s="181"/>
      <c r="K827" s="181"/>
      <c r="L827" s="181"/>
      <c r="N827" s="88"/>
      <c r="O827" s="42"/>
      <c r="P827" s="43"/>
      <c r="Q827" s="45"/>
      <c r="R827" s="182"/>
      <c r="S827" s="183"/>
      <c r="T827" s="184"/>
      <c r="U827" s="183"/>
    </row>
    <row r="828" spans="1:21" ht="12.75">
      <c r="A828" s="88"/>
      <c r="B828" s="112"/>
      <c r="C828" s="112"/>
      <c r="D828" s="88"/>
      <c r="E828" s="88"/>
      <c r="F828" s="42"/>
      <c r="G828" s="43"/>
      <c r="H828" s="45"/>
      <c r="I828" s="180"/>
      <c r="J828" s="181"/>
      <c r="K828" s="181"/>
      <c r="L828" s="181"/>
      <c r="N828" s="88"/>
      <c r="O828" s="42"/>
      <c r="P828" s="43"/>
      <c r="Q828" s="45"/>
      <c r="R828" s="182"/>
      <c r="S828" s="183"/>
      <c r="T828" s="184"/>
      <c r="U828" s="183"/>
    </row>
    <row r="829" spans="1:21" ht="12.75">
      <c r="A829" s="88"/>
      <c r="B829" s="112"/>
      <c r="C829" s="112"/>
      <c r="D829" s="88"/>
      <c r="E829" s="88"/>
      <c r="F829" s="42"/>
      <c r="G829" s="43"/>
      <c r="H829" s="45"/>
      <c r="I829" s="180"/>
      <c r="J829" s="181"/>
      <c r="K829" s="181"/>
      <c r="L829" s="181"/>
      <c r="N829" s="88"/>
      <c r="O829" s="42"/>
      <c r="P829" s="43"/>
      <c r="Q829" s="45"/>
      <c r="R829" s="182"/>
      <c r="S829" s="183"/>
      <c r="T829" s="184"/>
      <c r="U829" s="183"/>
    </row>
    <row r="830" spans="1:21" ht="12.75">
      <c r="A830" s="88"/>
      <c r="B830" s="112"/>
      <c r="C830" s="112"/>
      <c r="D830" s="88"/>
      <c r="E830" s="88"/>
      <c r="F830" s="42"/>
      <c r="G830" s="43"/>
      <c r="H830" s="45"/>
      <c r="I830" s="180"/>
      <c r="J830" s="181"/>
      <c r="K830" s="181"/>
      <c r="L830" s="181"/>
      <c r="N830" s="88"/>
      <c r="O830" s="42"/>
      <c r="P830" s="43"/>
      <c r="Q830" s="45"/>
      <c r="R830" s="182"/>
      <c r="S830" s="183"/>
      <c r="T830" s="184"/>
      <c r="U830" s="183"/>
    </row>
    <row r="831" spans="1:21" ht="12.75">
      <c r="A831" s="88"/>
      <c r="B831" s="112"/>
      <c r="C831" s="112"/>
      <c r="D831" s="88"/>
      <c r="E831" s="88"/>
      <c r="F831" s="42"/>
      <c r="G831" s="43"/>
      <c r="H831" s="45"/>
      <c r="I831" s="180"/>
      <c r="J831" s="181"/>
      <c r="K831" s="181"/>
      <c r="L831" s="181"/>
      <c r="N831" s="88"/>
      <c r="O831" s="42"/>
      <c r="P831" s="43"/>
      <c r="Q831" s="45"/>
      <c r="R831" s="182"/>
      <c r="S831" s="183"/>
      <c r="T831" s="184"/>
      <c r="U831" s="183"/>
    </row>
    <row r="832" spans="1:21" ht="12.75">
      <c r="A832" s="88"/>
      <c r="B832" s="112"/>
      <c r="C832" s="112"/>
      <c r="D832" s="88"/>
      <c r="E832" s="88"/>
      <c r="F832" s="42"/>
      <c r="G832" s="43"/>
      <c r="H832" s="45"/>
      <c r="I832" s="180"/>
      <c r="J832" s="181"/>
      <c r="K832" s="181"/>
      <c r="L832" s="181"/>
      <c r="N832" s="88"/>
      <c r="O832" s="42"/>
      <c r="P832" s="43"/>
      <c r="Q832" s="45"/>
      <c r="R832" s="182"/>
      <c r="S832" s="183"/>
      <c r="T832" s="184"/>
      <c r="U832" s="183"/>
    </row>
    <row r="833" spans="1:21" ht="12.75">
      <c r="A833" s="88"/>
      <c r="B833" s="112"/>
      <c r="C833" s="112"/>
      <c r="D833" s="88"/>
      <c r="E833" s="88"/>
      <c r="F833" s="42"/>
      <c r="G833" s="43"/>
      <c r="H833" s="45"/>
      <c r="I833" s="180"/>
      <c r="J833" s="181"/>
      <c r="K833" s="181"/>
      <c r="L833" s="181"/>
      <c r="N833" s="88"/>
      <c r="O833" s="42"/>
      <c r="P833" s="43"/>
      <c r="Q833" s="45"/>
      <c r="R833" s="182"/>
      <c r="S833" s="183"/>
      <c r="T833" s="184"/>
      <c r="U833" s="183"/>
    </row>
    <row r="834" spans="1:21" ht="12.75">
      <c r="A834" s="88"/>
      <c r="B834" s="112"/>
      <c r="C834" s="112"/>
      <c r="D834" s="88"/>
      <c r="E834" s="88"/>
      <c r="F834" s="42"/>
      <c r="G834" s="43"/>
      <c r="H834" s="45"/>
      <c r="I834" s="180"/>
      <c r="J834" s="181"/>
      <c r="K834" s="181"/>
      <c r="L834" s="181"/>
      <c r="N834" s="88"/>
      <c r="O834" s="42"/>
      <c r="P834" s="43"/>
      <c r="Q834" s="45"/>
      <c r="R834" s="182"/>
      <c r="S834" s="183"/>
      <c r="T834" s="184"/>
      <c r="U834" s="183"/>
    </row>
    <row r="835" spans="1:21" ht="12.75">
      <c r="A835" s="88"/>
      <c r="B835" s="112"/>
      <c r="C835" s="112"/>
      <c r="D835" s="88"/>
      <c r="E835" s="88"/>
      <c r="F835" s="42"/>
      <c r="G835" s="43"/>
      <c r="H835" s="45"/>
      <c r="I835" s="180"/>
      <c r="J835" s="181"/>
      <c r="K835" s="181"/>
      <c r="L835" s="181"/>
      <c r="N835" s="88"/>
      <c r="O835" s="42"/>
      <c r="P835" s="43"/>
      <c r="Q835" s="45"/>
      <c r="R835" s="182"/>
      <c r="S835" s="183"/>
      <c r="T835" s="184"/>
      <c r="U835" s="183"/>
    </row>
    <row r="836" spans="1:21" ht="12.75">
      <c r="A836" s="88"/>
      <c r="B836" s="112"/>
      <c r="C836" s="112"/>
      <c r="D836" s="88"/>
      <c r="E836" s="88"/>
      <c r="F836" s="42"/>
      <c r="G836" s="43"/>
      <c r="H836" s="45"/>
      <c r="I836" s="180"/>
      <c r="J836" s="181"/>
      <c r="K836" s="181"/>
      <c r="L836" s="181"/>
      <c r="N836" s="88"/>
      <c r="O836" s="42"/>
      <c r="P836" s="43"/>
      <c r="Q836" s="45"/>
      <c r="R836" s="182"/>
      <c r="S836" s="183"/>
      <c r="T836" s="184"/>
      <c r="U836" s="183"/>
    </row>
    <row r="837" spans="1:21" ht="12.75">
      <c r="A837" s="88"/>
      <c r="B837" s="112"/>
      <c r="C837" s="112"/>
      <c r="D837" s="88"/>
      <c r="E837" s="88"/>
      <c r="F837" s="42"/>
      <c r="G837" s="43"/>
      <c r="H837" s="45"/>
      <c r="I837" s="180"/>
      <c r="J837" s="181"/>
      <c r="K837" s="181"/>
      <c r="L837" s="181"/>
      <c r="N837" s="88"/>
      <c r="O837" s="42"/>
      <c r="P837" s="43"/>
      <c r="Q837" s="45"/>
      <c r="R837" s="182"/>
      <c r="S837" s="183"/>
      <c r="T837" s="184"/>
      <c r="U837" s="183"/>
    </row>
    <row r="838" spans="1:21" ht="12.75">
      <c r="A838" s="88"/>
      <c r="B838" s="112"/>
      <c r="C838" s="112"/>
      <c r="D838" s="88"/>
      <c r="E838" s="88"/>
      <c r="F838" s="42"/>
      <c r="G838" s="43"/>
      <c r="H838" s="45"/>
      <c r="I838" s="180"/>
      <c r="J838" s="181"/>
      <c r="K838" s="181"/>
      <c r="L838" s="181"/>
      <c r="N838" s="88"/>
      <c r="O838" s="42"/>
      <c r="P838" s="43"/>
      <c r="Q838" s="45"/>
      <c r="R838" s="182"/>
      <c r="S838" s="183"/>
      <c r="T838" s="184"/>
      <c r="U838" s="183"/>
    </row>
    <row r="839" spans="1:21" ht="12.75">
      <c r="A839" s="88"/>
      <c r="B839" s="112"/>
      <c r="C839" s="112"/>
      <c r="D839" s="88"/>
      <c r="E839" s="88"/>
      <c r="F839" s="42"/>
      <c r="G839" s="43"/>
      <c r="H839" s="45"/>
      <c r="I839" s="180"/>
      <c r="J839" s="181"/>
      <c r="K839" s="181"/>
      <c r="L839" s="181"/>
      <c r="N839" s="88"/>
      <c r="O839" s="42"/>
      <c r="P839" s="43"/>
      <c r="Q839" s="45"/>
      <c r="R839" s="182"/>
      <c r="S839" s="183"/>
      <c r="T839" s="184"/>
      <c r="U839" s="183"/>
    </row>
    <row r="840" spans="1:21" ht="12.75">
      <c r="A840" s="88"/>
      <c r="B840" s="112"/>
      <c r="C840" s="112"/>
      <c r="D840" s="88"/>
      <c r="E840" s="88"/>
      <c r="F840" s="42"/>
      <c r="G840" s="43"/>
      <c r="H840" s="45"/>
      <c r="I840" s="180"/>
      <c r="J840" s="181"/>
      <c r="K840" s="181"/>
      <c r="L840" s="181"/>
      <c r="N840" s="88"/>
      <c r="O840" s="42"/>
      <c r="P840" s="43"/>
      <c r="Q840" s="45"/>
      <c r="R840" s="182"/>
      <c r="S840" s="183"/>
      <c r="T840" s="184"/>
      <c r="U840" s="183"/>
    </row>
    <row r="841" spans="1:21" ht="12.75">
      <c r="A841" s="88"/>
      <c r="B841" s="112"/>
      <c r="C841" s="112"/>
      <c r="D841" s="88"/>
      <c r="E841" s="88"/>
      <c r="F841" s="42"/>
      <c r="G841" s="43"/>
      <c r="H841" s="45"/>
      <c r="I841" s="180"/>
      <c r="J841" s="181"/>
      <c r="K841" s="181"/>
      <c r="L841" s="181"/>
      <c r="N841" s="88"/>
      <c r="O841" s="42"/>
      <c r="P841" s="43"/>
      <c r="Q841" s="45"/>
      <c r="R841" s="182"/>
      <c r="S841" s="183"/>
      <c r="T841" s="184"/>
      <c r="U841" s="183"/>
    </row>
    <row r="842" spans="1:21" ht="12.75">
      <c r="A842" s="88"/>
      <c r="B842" s="112"/>
      <c r="C842" s="112"/>
      <c r="D842" s="88"/>
      <c r="E842" s="88"/>
      <c r="F842" s="42"/>
      <c r="G842" s="43"/>
      <c r="H842" s="45"/>
      <c r="I842" s="180"/>
      <c r="J842" s="181"/>
      <c r="K842" s="181"/>
      <c r="L842" s="181"/>
      <c r="N842" s="88"/>
      <c r="O842" s="42"/>
      <c r="P842" s="43"/>
      <c r="Q842" s="45"/>
      <c r="R842" s="182"/>
      <c r="S842" s="183"/>
      <c r="T842" s="184"/>
      <c r="U842" s="183"/>
    </row>
    <row r="843" spans="1:21" ht="12.75">
      <c r="A843" s="88"/>
      <c r="B843" s="112"/>
      <c r="C843" s="112"/>
      <c r="D843" s="88"/>
      <c r="E843" s="88"/>
      <c r="F843" s="42"/>
      <c r="G843" s="43"/>
      <c r="H843" s="45"/>
      <c r="I843" s="180"/>
      <c r="J843" s="181"/>
      <c r="K843" s="181"/>
      <c r="L843" s="181"/>
      <c r="N843" s="88"/>
      <c r="O843" s="42"/>
      <c r="P843" s="43"/>
      <c r="Q843" s="45"/>
      <c r="R843" s="182"/>
      <c r="S843" s="183"/>
      <c r="T843" s="184"/>
      <c r="U843" s="183"/>
    </row>
    <row r="844" spans="1:21" ht="12.75">
      <c r="A844" s="88"/>
      <c r="B844" s="112"/>
      <c r="C844" s="112"/>
      <c r="D844" s="88"/>
      <c r="E844" s="88"/>
      <c r="F844" s="42"/>
      <c r="G844" s="43"/>
      <c r="H844" s="45"/>
      <c r="I844" s="180"/>
      <c r="J844" s="181"/>
      <c r="K844" s="181"/>
      <c r="L844" s="181"/>
      <c r="N844" s="88"/>
      <c r="O844" s="42"/>
      <c r="P844" s="43"/>
      <c r="Q844" s="45"/>
      <c r="R844" s="182"/>
      <c r="S844" s="183"/>
      <c r="T844" s="184"/>
      <c r="U844" s="183"/>
    </row>
    <row r="845" spans="1:21" ht="12.75">
      <c r="A845" s="88"/>
      <c r="B845" s="112"/>
      <c r="C845" s="112"/>
      <c r="D845" s="88"/>
      <c r="E845" s="88"/>
      <c r="F845" s="42"/>
      <c r="G845" s="43"/>
      <c r="H845" s="45"/>
      <c r="I845" s="180"/>
      <c r="J845" s="181"/>
      <c r="K845" s="181"/>
      <c r="L845" s="181"/>
      <c r="N845" s="88"/>
      <c r="O845" s="42"/>
      <c r="P845" s="43"/>
      <c r="Q845" s="45"/>
      <c r="R845" s="182"/>
      <c r="S845" s="183"/>
      <c r="T845" s="184"/>
      <c r="U845" s="183"/>
    </row>
    <row r="846" spans="1:21" ht="12.75">
      <c r="A846" s="88"/>
      <c r="B846" s="112"/>
      <c r="C846" s="112"/>
      <c r="D846" s="88"/>
      <c r="E846" s="88"/>
      <c r="F846" s="42"/>
      <c r="G846" s="43"/>
      <c r="H846" s="45"/>
      <c r="I846" s="180"/>
      <c r="J846" s="181"/>
      <c r="K846" s="181"/>
      <c r="L846" s="181"/>
      <c r="N846" s="88"/>
      <c r="O846" s="42"/>
      <c r="P846" s="43"/>
      <c r="Q846" s="45"/>
      <c r="R846" s="182"/>
      <c r="S846" s="183"/>
      <c r="T846" s="184"/>
      <c r="U846" s="183"/>
    </row>
    <row r="847" spans="1:21" ht="12.75">
      <c r="A847" s="88"/>
      <c r="B847" s="112"/>
      <c r="C847" s="112"/>
      <c r="D847" s="88"/>
      <c r="E847" s="88"/>
      <c r="F847" s="42"/>
      <c r="G847" s="43"/>
      <c r="H847" s="45"/>
      <c r="I847" s="180"/>
      <c r="J847" s="181"/>
      <c r="K847" s="181"/>
      <c r="L847" s="181"/>
      <c r="N847" s="88"/>
      <c r="O847" s="42"/>
      <c r="P847" s="43"/>
      <c r="Q847" s="45"/>
      <c r="R847" s="182"/>
      <c r="S847" s="183"/>
      <c r="T847" s="184"/>
      <c r="U847" s="183"/>
    </row>
    <row r="848" spans="1:21" ht="12.75">
      <c r="A848" s="88"/>
      <c r="B848" s="112"/>
      <c r="C848" s="112"/>
      <c r="D848" s="88"/>
      <c r="E848" s="88"/>
      <c r="F848" s="42"/>
      <c r="G848" s="43"/>
      <c r="H848" s="45"/>
      <c r="I848" s="180"/>
      <c r="J848" s="181"/>
      <c r="K848" s="181"/>
      <c r="L848" s="181"/>
      <c r="N848" s="88"/>
      <c r="O848" s="42"/>
      <c r="P848" s="43"/>
      <c r="Q848" s="45"/>
      <c r="R848" s="182"/>
      <c r="S848" s="183"/>
      <c r="T848" s="184"/>
      <c r="U848" s="183"/>
    </row>
    <row r="849" spans="1:21" ht="12.75">
      <c r="A849" s="88"/>
      <c r="B849" s="112"/>
      <c r="C849" s="112"/>
      <c r="D849" s="88"/>
      <c r="E849" s="88"/>
      <c r="F849" s="42"/>
      <c r="G849" s="43"/>
      <c r="H849" s="45"/>
      <c r="I849" s="180"/>
      <c r="J849" s="181"/>
      <c r="K849" s="181"/>
      <c r="L849" s="181"/>
      <c r="N849" s="88"/>
      <c r="O849" s="42"/>
      <c r="P849" s="43"/>
      <c r="Q849" s="45"/>
      <c r="R849" s="182"/>
      <c r="S849" s="183"/>
      <c r="T849" s="184"/>
      <c r="U849" s="183"/>
    </row>
    <row r="850" spans="1:21" ht="12.75">
      <c r="A850" s="88"/>
      <c r="B850" s="112"/>
      <c r="C850" s="112"/>
      <c r="D850" s="88"/>
      <c r="E850" s="88"/>
      <c r="F850" s="42"/>
      <c r="G850" s="43"/>
      <c r="H850" s="45"/>
      <c r="I850" s="180"/>
      <c r="J850" s="181"/>
      <c r="K850" s="181"/>
      <c r="L850" s="181"/>
      <c r="N850" s="88"/>
      <c r="O850" s="42"/>
      <c r="P850" s="43"/>
      <c r="Q850" s="45"/>
      <c r="R850" s="182"/>
      <c r="S850" s="183"/>
      <c r="T850" s="184"/>
      <c r="U850" s="183"/>
    </row>
    <row r="851" spans="1:21" ht="12.75">
      <c r="A851" s="88"/>
      <c r="B851" s="112"/>
      <c r="C851" s="112"/>
      <c r="D851" s="88"/>
      <c r="E851" s="88"/>
      <c r="F851" s="42"/>
      <c r="G851" s="43"/>
      <c r="H851" s="45"/>
      <c r="I851" s="180"/>
      <c r="J851" s="181"/>
      <c r="K851" s="181"/>
      <c r="L851" s="181"/>
      <c r="N851" s="88"/>
      <c r="O851" s="42"/>
      <c r="P851" s="43"/>
      <c r="Q851" s="45"/>
      <c r="R851" s="182"/>
      <c r="S851" s="183"/>
      <c r="T851" s="184"/>
      <c r="U851" s="183"/>
    </row>
    <row r="852" spans="1:21" ht="12.75">
      <c r="A852" s="88"/>
      <c r="B852" s="112"/>
      <c r="C852" s="112"/>
      <c r="D852" s="88"/>
      <c r="E852" s="88"/>
      <c r="F852" s="42"/>
      <c r="G852" s="43"/>
      <c r="H852" s="45"/>
      <c r="I852" s="180"/>
      <c r="J852" s="181"/>
      <c r="K852" s="181"/>
      <c r="L852" s="181"/>
      <c r="N852" s="88"/>
      <c r="O852" s="42"/>
      <c r="P852" s="43"/>
      <c r="Q852" s="45"/>
      <c r="R852" s="182"/>
      <c r="S852" s="183"/>
      <c r="T852" s="184"/>
      <c r="U852" s="183"/>
    </row>
    <row r="853" spans="1:21" ht="12.75">
      <c r="A853" s="88"/>
      <c r="B853" s="112"/>
      <c r="C853" s="112"/>
      <c r="D853" s="88"/>
      <c r="E853" s="88"/>
      <c r="F853" s="42"/>
      <c r="G853" s="43"/>
      <c r="H853" s="45"/>
      <c r="I853" s="180"/>
      <c r="J853" s="181"/>
      <c r="K853" s="181"/>
      <c r="L853" s="181"/>
      <c r="N853" s="88"/>
      <c r="O853" s="42"/>
      <c r="P853" s="43"/>
      <c r="Q853" s="45"/>
      <c r="R853" s="182"/>
      <c r="S853" s="183"/>
      <c r="T853" s="184"/>
      <c r="U853" s="183"/>
    </row>
    <row r="854" spans="1:21" ht="12.75">
      <c r="A854" s="88"/>
      <c r="B854" s="112"/>
      <c r="C854" s="112"/>
      <c r="D854" s="88"/>
      <c r="E854" s="88"/>
      <c r="F854" s="42"/>
      <c r="G854" s="43"/>
      <c r="H854" s="45"/>
      <c r="I854" s="180"/>
      <c r="J854" s="181"/>
      <c r="K854" s="181"/>
      <c r="L854" s="181"/>
      <c r="N854" s="88"/>
      <c r="O854" s="42"/>
      <c r="P854" s="43"/>
      <c r="Q854" s="45"/>
      <c r="R854" s="182"/>
      <c r="S854" s="183"/>
      <c r="T854" s="184"/>
      <c r="U854" s="183"/>
    </row>
    <row r="855" spans="1:21" ht="12.75">
      <c r="A855" s="88"/>
      <c r="B855" s="112"/>
      <c r="C855" s="112"/>
      <c r="D855" s="88"/>
      <c r="E855" s="88"/>
      <c r="F855" s="42"/>
      <c r="G855" s="43"/>
      <c r="H855" s="45"/>
      <c r="I855" s="180"/>
      <c r="J855" s="181"/>
      <c r="K855" s="181"/>
      <c r="L855" s="181"/>
      <c r="N855" s="88"/>
      <c r="O855" s="42"/>
      <c r="P855" s="43"/>
      <c r="Q855" s="45"/>
      <c r="R855" s="182"/>
      <c r="S855" s="183"/>
      <c r="T855" s="184"/>
      <c r="U855" s="183"/>
    </row>
    <row r="856" spans="1:21" ht="12.75">
      <c r="A856" s="88"/>
      <c r="B856" s="112"/>
      <c r="C856" s="112"/>
      <c r="D856" s="88"/>
      <c r="E856" s="88"/>
      <c r="F856" s="42"/>
      <c r="G856" s="43"/>
      <c r="H856" s="45"/>
      <c r="I856" s="180"/>
      <c r="J856" s="181"/>
      <c r="K856" s="181"/>
      <c r="L856" s="181"/>
      <c r="N856" s="88"/>
      <c r="O856" s="42"/>
      <c r="P856" s="43"/>
      <c r="Q856" s="45"/>
      <c r="R856" s="182"/>
      <c r="S856" s="183"/>
      <c r="T856" s="184"/>
      <c r="U856" s="183"/>
    </row>
    <row r="857" spans="1:21" ht="12.75">
      <c r="A857" s="88"/>
      <c r="B857" s="112"/>
      <c r="C857" s="112"/>
      <c r="D857" s="88"/>
      <c r="E857" s="88"/>
      <c r="F857" s="42"/>
      <c r="G857" s="43"/>
      <c r="H857" s="45"/>
      <c r="I857" s="180"/>
      <c r="J857" s="181"/>
      <c r="K857" s="181"/>
      <c r="L857" s="181"/>
      <c r="N857" s="88"/>
      <c r="O857" s="42"/>
      <c r="P857" s="43"/>
      <c r="Q857" s="45"/>
      <c r="R857" s="182"/>
      <c r="S857" s="183"/>
      <c r="T857" s="184"/>
      <c r="U857" s="183"/>
    </row>
    <row r="858" spans="1:21" ht="12.75">
      <c r="A858" s="88"/>
      <c r="B858" s="112"/>
      <c r="C858" s="112"/>
      <c r="D858" s="88"/>
      <c r="E858" s="88"/>
      <c r="F858" s="42"/>
      <c r="G858" s="43"/>
      <c r="H858" s="45"/>
      <c r="I858" s="180"/>
      <c r="J858" s="181"/>
      <c r="K858" s="181"/>
      <c r="L858" s="181"/>
      <c r="N858" s="88"/>
      <c r="O858" s="42"/>
      <c r="P858" s="43"/>
      <c r="Q858" s="45"/>
      <c r="R858" s="182"/>
      <c r="S858" s="183"/>
      <c r="T858" s="184"/>
      <c r="U858" s="183"/>
    </row>
    <row r="859" spans="1:21" ht="12.75">
      <c r="A859" s="88"/>
      <c r="B859" s="112"/>
      <c r="C859" s="112"/>
      <c r="D859" s="88"/>
      <c r="E859" s="88"/>
      <c r="F859" s="42"/>
      <c r="G859" s="43"/>
      <c r="H859" s="45"/>
      <c r="I859" s="180"/>
      <c r="J859" s="181"/>
      <c r="K859" s="181"/>
      <c r="L859" s="181"/>
      <c r="N859" s="88"/>
      <c r="O859" s="42"/>
      <c r="P859" s="43"/>
      <c r="Q859" s="45"/>
      <c r="R859" s="182"/>
      <c r="S859" s="183"/>
      <c r="T859" s="184"/>
      <c r="U859" s="183"/>
    </row>
    <row r="860" spans="1:21" ht="12.75">
      <c r="A860" s="88"/>
      <c r="B860" s="112"/>
      <c r="C860" s="112"/>
      <c r="D860" s="88"/>
      <c r="E860" s="88"/>
      <c r="F860" s="42"/>
      <c r="G860" s="43"/>
      <c r="H860" s="45"/>
      <c r="I860" s="180"/>
      <c r="J860" s="181"/>
      <c r="K860" s="181"/>
      <c r="L860" s="181"/>
      <c r="N860" s="88"/>
      <c r="O860" s="42"/>
      <c r="P860" s="43"/>
      <c r="Q860" s="45"/>
      <c r="R860" s="182"/>
      <c r="S860" s="183"/>
      <c r="T860" s="184"/>
      <c r="U860" s="183"/>
    </row>
    <row r="861" spans="1:21" ht="12.75">
      <c r="A861" s="88"/>
      <c r="B861" s="112"/>
      <c r="C861" s="112"/>
      <c r="D861" s="88"/>
      <c r="E861" s="88"/>
      <c r="F861" s="42"/>
      <c r="G861" s="43"/>
      <c r="H861" s="45"/>
      <c r="I861" s="180"/>
      <c r="J861" s="181"/>
      <c r="K861" s="181"/>
      <c r="L861" s="181"/>
      <c r="N861" s="88"/>
      <c r="O861" s="42"/>
      <c r="P861" s="43"/>
      <c r="Q861" s="45"/>
      <c r="R861" s="182"/>
      <c r="S861" s="183"/>
      <c r="T861" s="184"/>
      <c r="U861" s="183"/>
    </row>
    <row r="862" spans="1:21" ht="12.75">
      <c r="A862" s="88"/>
      <c r="B862" s="112"/>
      <c r="C862" s="112"/>
      <c r="D862" s="88"/>
      <c r="E862" s="88"/>
      <c r="F862" s="42"/>
      <c r="G862" s="43"/>
      <c r="H862" s="45"/>
      <c r="I862" s="180"/>
      <c r="J862" s="181"/>
      <c r="K862" s="181"/>
      <c r="L862" s="181"/>
      <c r="N862" s="88"/>
      <c r="O862" s="42"/>
      <c r="P862" s="43"/>
      <c r="Q862" s="45"/>
      <c r="R862" s="182"/>
      <c r="S862" s="183"/>
      <c r="T862" s="184"/>
      <c r="U862" s="183"/>
    </row>
    <row r="863" spans="1:21" ht="12.75">
      <c r="A863" s="88"/>
      <c r="B863" s="112"/>
      <c r="C863" s="112"/>
      <c r="D863" s="88"/>
      <c r="E863" s="88"/>
      <c r="F863" s="42"/>
      <c r="G863" s="43"/>
      <c r="H863" s="45"/>
      <c r="I863" s="180"/>
      <c r="J863" s="181"/>
      <c r="K863" s="181"/>
      <c r="L863" s="181"/>
      <c r="N863" s="88"/>
      <c r="O863" s="42"/>
      <c r="P863" s="43"/>
      <c r="Q863" s="45"/>
      <c r="R863" s="182"/>
      <c r="S863" s="183"/>
      <c r="T863" s="184"/>
      <c r="U863" s="183"/>
    </row>
    <row r="864" spans="1:21" ht="12.75">
      <c r="A864" s="88"/>
      <c r="B864" s="112"/>
      <c r="C864" s="112"/>
      <c r="D864" s="88"/>
      <c r="E864" s="88"/>
      <c r="F864" s="42"/>
      <c r="G864" s="43"/>
      <c r="H864" s="45"/>
      <c r="I864" s="180"/>
      <c r="J864" s="181"/>
      <c r="K864" s="181"/>
      <c r="L864" s="181"/>
      <c r="N864" s="88"/>
      <c r="O864" s="42"/>
      <c r="P864" s="43"/>
      <c r="Q864" s="45"/>
      <c r="R864" s="182"/>
      <c r="S864" s="183"/>
      <c r="T864" s="184"/>
      <c r="U864" s="183"/>
    </row>
    <row r="865" spans="1:21" ht="12.75">
      <c r="A865" s="88"/>
      <c r="B865" s="112"/>
      <c r="C865" s="112"/>
      <c r="D865" s="88"/>
      <c r="E865" s="88"/>
      <c r="F865" s="42"/>
      <c r="G865" s="43"/>
      <c r="H865" s="45"/>
      <c r="I865" s="180"/>
      <c r="J865" s="181"/>
      <c r="K865" s="181"/>
      <c r="L865" s="181"/>
      <c r="N865" s="88"/>
      <c r="O865" s="42"/>
      <c r="P865" s="43"/>
      <c r="Q865" s="45"/>
      <c r="R865" s="182"/>
      <c r="S865" s="183"/>
      <c r="T865" s="184"/>
      <c r="U865" s="183"/>
    </row>
    <row r="866" spans="1:21" ht="12.75">
      <c r="A866" s="88"/>
      <c r="B866" s="112"/>
      <c r="C866" s="112"/>
      <c r="D866" s="88"/>
      <c r="E866" s="88"/>
      <c r="F866" s="42"/>
      <c r="G866" s="43"/>
      <c r="H866" s="45"/>
      <c r="I866" s="180"/>
      <c r="J866" s="181"/>
      <c r="K866" s="181"/>
      <c r="L866" s="181"/>
      <c r="N866" s="88"/>
      <c r="O866" s="42"/>
      <c r="P866" s="43"/>
      <c r="Q866" s="45"/>
      <c r="R866" s="182"/>
      <c r="S866" s="183"/>
      <c r="T866" s="184"/>
      <c r="U866" s="183"/>
    </row>
    <row r="867" spans="1:21" ht="12.75">
      <c r="A867" s="88"/>
      <c r="B867" s="112"/>
      <c r="C867" s="112"/>
      <c r="D867" s="88"/>
      <c r="E867" s="88"/>
      <c r="F867" s="42"/>
      <c r="G867" s="43"/>
      <c r="H867" s="45"/>
      <c r="I867" s="180"/>
      <c r="J867" s="181"/>
      <c r="K867" s="181"/>
      <c r="L867" s="181"/>
      <c r="N867" s="88"/>
      <c r="O867" s="42"/>
      <c r="P867" s="43"/>
      <c r="Q867" s="45"/>
      <c r="R867" s="182"/>
      <c r="S867" s="183"/>
      <c r="T867" s="184"/>
      <c r="U867" s="183"/>
    </row>
    <row r="868" spans="1:21" ht="12.75">
      <c r="A868" s="88"/>
      <c r="B868" s="112"/>
      <c r="C868" s="112"/>
      <c r="D868" s="88"/>
      <c r="E868" s="88"/>
      <c r="F868" s="42"/>
      <c r="G868" s="43"/>
      <c r="H868" s="45"/>
      <c r="I868" s="180"/>
      <c r="J868" s="181"/>
      <c r="K868" s="181"/>
      <c r="L868" s="181"/>
      <c r="N868" s="88"/>
      <c r="O868" s="42"/>
      <c r="P868" s="43"/>
      <c r="Q868" s="45"/>
      <c r="R868" s="182"/>
      <c r="S868" s="183"/>
      <c r="T868" s="184"/>
      <c r="U868" s="183"/>
    </row>
    <row r="869" spans="1:21" ht="12.75">
      <c r="A869" s="88"/>
      <c r="B869" s="112"/>
      <c r="C869" s="112"/>
      <c r="D869" s="88"/>
      <c r="E869" s="88"/>
      <c r="F869" s="42"/>
      <c r="G869" s="43"/>
      <c r="H869" s="45"/>
      <c r="I869" s="180"/>
      <c r="J869" s="181"/>
      <c r="K869" s="181"/>
      <c r="L869" s="181"/>
      <c r="N869" s="88"/>
      <c r="O869" s="42"/>
      <c r="P869" s="43"/>
      <c r="Q869" s="45"/>
      <c r="R869" s="182"/>
      <c r="S869" s="183"/>
      <c r="T869" s="184"/>
      <c r="U869" s="183"/>
    </row>
    <row r="870" spans="1:21" ht="12.75">
      <c r="A870" s="88"/>
      <c r="B870" s="112"/>
      <c r="C870" s="112"/>
      <c r="D870" s="88"/>
      <c r="E870" s="88"/>
      <c r="F870" s="42"/>
      <c r="G870" s="43"/>
      <c r="H870" s="45"/>
      <c r="I870" s="180"/>
      <c r="J870" s="181"/>
      <c r="K870" s="181"/>
      <c r="L870" s="181"/>
      <c r="N870" s="88"/>
      <c r="O870" s="42"/>
      <c r="P870" s="43"/>
      <c r="Q870" s="45"/>
      <c r="R870" s="182"/>
      <c r="S870" s="183"/>
      <c r="T870" s="184"/>
      <c r="U870" s="183"/>
    </row>
    <row r="871" spans="1:21" ht="12.75">
      <c r="A871" s="88"/>
      <c r="B871" s="112"/>
      <c r="C871" s="112"/>
      <c r="D871" s="88"/>
      <c r="E871" s="88"/>
      <c r="F871" s="42"/>
      <c r="G871" s="43"/>
      <c r="H871" s="45"/>
      <c r="I871" s="180"/>
      <c r="J871" s="181"/>
      <c r="K871" s="181"/>
      <c r="L871" s="181"/>
      <c r="N871" s="88"/>
      <c r="O871" s="42"/>
      <c r="P871" s="43"/>
      <c r="Q871" s="45"/>
      <c r="R871" s="182"/>
      <c r="S871" s="183"/>
      <c r="T871" s="184"/>
      <c r="U871" s="183"/>
    </row>
    <row r="872" spans="1:21" ht="12.75">
      <c r="A872" s="88"/>
      <c r="B872" s="112"/>
      <c r="C872" s="112"/>
      <c r="D872" s="88"/>
      <c r="E872" s="88"/>
      <c r="F872" s="42"/>
      <c r="G872" s="43"/>
      <c r="H872" s="45"/>
      <c r="I872" s="180"/>
      <c r="J872" s="181"/>
      <c r="K872" s="181"/>
      <c r="L872" s="181"/>
      <c r="N872" s="88"/>
      <c r="O872" s="42"/>
      <c r="P872" s="43"/>
      <c r="Q872" s="45"/>
      <c r="R872" s="182"/>
      <c r="S872" s="183"/>
      <c r="T872" s="184"/>
      <c r="U872" s="183"/>
    </row>
    <row r="873" spans="1:21" ht="12.75">
      <c r="A873" s="88"/>
      <c r="B873" s="112"/>
      <c r="C873" s="112"/>
      <c r="D873" s="88"/>
      <c r="E873" s="88"/>
      <c r="F873" s="42"/>
      <c r="G873" s="43"/>
      <c r="H873" s="45"/>
      <c r="I873" s="180"/>
      <c r="J873" s="181"/>
      <c r="K873" s="181"/>
      <c r="L873" s="181"/>
      <c r="N873" s="88"/>
      <c r="O873" s="42"/>
      <c r="P873" s="43"/>
      <c r="Q873" s="45"/>
      <c r="R873" s="182"/>
      <c r="S873" s="183"/>
      <c r="T873" s="184"/>
      <c r="U873" s="183"/>
    </row>
    <row r="874" spans="1:21" ht="12.75">
      <c r="A874" s="88"/>
      <c r="B874" s="112"/>
      <c r="C874" s="112"/>
      <c r="D874" s="88"/>
      <c r="E874" s="88"/>
      <c r="F874" s="42"/>
      <c r="G874" s="43"/>
      <c r="H874" s="45"/>
      <c r="I874" s="180"/>
      <c r="J874" s="181"/>
      <c r="K874" s="181"/>
      <c r="L874" s="181"/>
      <c r="N874" s="88"/>
      <c r="O874" s="42"/>
      <c r="P874" s="43"/>
      <c r="Q874" s="45"/>
      <c r="R874" s="182"/>
      <c r="S874" s="183"/>
      <c r="T874" s="184"/>
      <c r="U874" s="183"/>
    </row>
    <row r="875" spans="1:21" ht="12.75">
      <c r="A875" s="88"/>
      <c r="B875" s="112"/>
      <c r="C875" s="112"/>
      <c r="D875" s="88"/>
      <c r="E875" s="88"/>
      <c r="F875" s="42"/>
      <c r="G875" s="43"/>
      <c r="H875" s="45"/>
      <c r="I875" s="180"/>
      <c r="J875" s="181"/>
      <c r="K875" s="181"/>
      <c r="L875" s="181"/>
      <c r="N875" s="88"/>
      <c r="O875" s="42"/>
      <c r="P875" s="43"/>
      <c r="Q875" s="45"/>
      <c r="R875" s="182"/>
      <c r="S875" s="183"/>
      <c r="T875" s="184"/>
      <c r="U875" s="183"/>
    </row>
    <row r="876" spans="1:21" ht="12.75">
      <c r="A876" s="88"/>
      <c r="B876" s="112"/>
      <c r="C876" s="112"/>
      <c r="D876" s="88"/>
      <c r="E876" s="88"/>
      <c r="F876" s="42"/>
      <c r="G876" s="43"/>
      <c r="H876" s="45"/>
      <c r="I876" s="180"/>
      <c r="J876" s="181"/>
      <c r="K876" s="181"/>
      <c r="L876" s="181"/>
      <c r="N876" s="88"/>
      <c r="O876" s="42"/>
      <c r="P876" s="43"/>
      <c r="Q876" s="45"/>
      <c r="R876" s="182"/>
      <c r="S876" s="183"/>
      <c r="T876" s="184"/>
      <c r="U876" s="183"/>
    </row>
    <row r="877" spans="1:21" ht="12.75">
      <c r="A877" s="88"/>
      <c r="B877" s="112"/>
      <c r="C877" s="112"/>
      <c r="D877" s="88"/>
      <c r="E877" s="88"/>
      <c r="F877" s="42"/>
      <c r="G877" s="43"/>
      <c r="H877" s="45"/>
      <c r="I877" s="180"/>
      <c r="J877" s="181"/>
      <c r="K877" s="181"/>
      <c r="L877" s="181"/>
      <c r="N877" s="88"/>
      <c r="O877" s="42"/>
      <c r="P877" s="43"/>
      <c r="Q877" s="45"/>
      <c r="R877" s="182"/>
      <c r="S877" s="183"/>
      <c r="T877" s="184"/>
      <c r="U877" s="183"/>
    </row>
    <row r="878" spans="1:21" ht="12.75">
      <c r="A878" s="88"/>
      <c r="B878" s="112"/>
      <c r="C878" s="112"/>
      <c r="D878" s="88"/>
      <c r="E878" s="88"/>
      <c r="F878" s="42"/>
      <c r="G878" s="43"/>
      <c r="H878" s="45"/>
      <c r="I878" s="180"/>
      <c r="J878" s="181"/>
      <c r="K878" s="181"/>
      <c r="L878" s="181"/>
      <c r="N878" s="88"/>
      <c r="O878" s="42"/>
      <c r="P878" s="43"/>
      <c r="Q878" s="45"/>
      <c r="R878" s="182"/>
      <c r="S878" s="183"/>
      <c r="T878" s="184"/>
      <c r="U878" s="183"/>
    </row>
    <row r="879" spans="1:21" ht="12.75">
      <c r="A879" s="88"/>
      <c r="B879" s="112"/>
      <c r="C879" s="112"/>
      <c r="D879" s="88"/>
      <c r="E879" s="88"/>
      <c r="F879" s="42"/>
      <c r="G879" s="43"/>
      <c r="H879" s="45"/>
      <c r="I879" s="180"/>
      <c r="J879" s="181"/>
      <c r="K879" s="181"/>
      <c r="L879" s="181"/>
      <c r="N879" s="88"/>
      <c r="O879" s="42"/>
      <c r="P879" s="43"/>
      <c r="Q879" s="45"/>
      <c r="R879" s="182"/>
      <c r="S879" s="183"/>
      <c r="T879" s="184"/>
      <c r="U879" s="183"/>
    </row>
    <row r="880" spans="1:21" ht="12.75">
      <c r="A880" s="88"/>
      <c r="B880" s="112"/>
      <c r="C880" s="112"/>
      <c r="D880" s="88"/>
      <c r="E880" s="88"/>
      <c r="F880" s="42"/>
      <c r="G880" s="43"/>
      <c r="H880" s="45"/>
      <c r="I880" s="180"/>
      <c r="J880" s="181"/>
      <c r="K880" s="181"/>
      <c r="L880" s="181"/>
      <c r="N880" s="88"/>
      <c r="O880" s="42"/>
      <c r="P880" s="43"/>
      <c r="Q880" s="45"/>
      <c r="R880" s="182"/>
      <c r="S880" s="183"/>
      <c r="T880" s="184"/>
      <c r="U880" s="183"/>
    </row>
    <row r="881" spans="1:21" ht="12.75">
      <c r="A881" s="88"/>
      <c r="B881" s="112"/>
      <c r="C881" s="112"/>
      <c r="D881" s="88"/>
      <c r="E881" s="88"/>
      <c r="F881" s="42"/>
      <c r="G881" s="43"/>
      <c r="H881" s="45"/>
      <c r="I881" s="180"/>
      <c r="J881" s="181"/>
      <c r="K881" s="181"/>
      <c r="L881" s="181"/>
      <c r="N881" s="88"/>
      <c r="O881" s="42"/>
      <c r="P881" s="43"/>
      <c r="Q881" s="45"/>
      <c r="R881" s="182"/>
      <c r="S881" s="183"/>
      <c r="T881" s="184"/>
      <c r="U881" s="183"/>
    </row>
    <row r="882" spans="1:21" ht="12.75">
      <c r="A882" s="88"/>
      <c r="B882" s="112"/>
      <c r="C882" s="112"/>
      <c r="D882" s="88"/>
      <c r="E882" s="88"/>
      <c r="F882" s="42"/>
      <c r="G882" s="43"/>
      <c r="H882" s="45"/>
      <c r="I882" s="180"/>
      <c r="J882" s="181"/>
      <c r="K882" s="181"/>
      <c r="L882" s="181"/>
      <c r="N882" s="88"/>
      <c r="O882" s="42"/>
      <c r="P882" s="43"/>
      <c r="Q882" s="45"/>
      <c r="R882" s="182"/>
      <c r="S882" s="183"/>
      <c r="T882" s="184"/>
      <c r="U882" s="183"/>
    </row>
    <row r="883" spans="1:21" ht="12.75">
      <c r="A883" s="88"/>
      <c r="B883" s="112"/>
      <c r="C883" s="112"/>
      <c r="D883" s="88"/>
      <c r="E883" s="88"/>
      <c r="F883" s="42"/>
      <c r="G883" s="43"/>
      <c r="H883" s="45"/>
      <c r="I883" s="180"/>
      <c r="J883" s="181"/>
      <c r="K883" s="181"/>
      <c r="L883" s="181"/>
      <c r="N883" s="88"/>
      <c r="O883" s="42"/>
      <c r="P883" s="43"/>
      <c r="Q883" s="45"/>
      <c r="R883" s="182"/>
      <c r="S883" s="183"/>
      <c r="T883" s="184"/>
      <c r="U883" s="183"/>
    </row>
    <row r="884" spans="1:21" ht="12.75">
      <c r="A884" s="88"/>
      <c r="B884" s="112"/>
      <c r="C884" s="112"/>
      <c r="D884" s="88"/>
      <c r="E884" s="88"/>
      <c r="F884" s="42"/>
      <c r="G884" s="43"/>
      <c r="H884" s="45"/>
      <c r="I884" s="180"/>
      <c r="J884" s="181"/>
      <c r="K884" s="181"/>
      <c r="L884" s="181"/>
      <c r="N884" s="88"/>
      <c r="O884" s="42"/>
      <c r="P884" s="43"/>
      <c r="Q884" s="45"/>
      <c r="R884" s="182"/>
      <c r="S884" s="183"/>
      <c r="T884" s="184"/>
      <c r="U884" s="183"/>
    </row>
    <row r="885" spans="1:21" ht="12.75">
      <c r="A885" s="88"/>
      <c r="B885" s="112"/>
      <c r="C885" s="112"/>
      <c r="D885" s="88"/>
      <c r="E885" s="88"/>
      <c r="F885" s="42"/>
      <c r="G885" s="43"/>
      <c r="H885" s="45"/>
      <c r="I885" s="180"/>
      <c r="J885" s="181"/>
      <c r="K885" s="181"/>
      <c r="L885" s="181"/>
      <c r="N885" s="88"/>
      <c r="O885" s="42"/>
      <c r="P885" s="43"/>
      <c r="Q885" s="45"/>
      <c r="R885" s="182"/>
      <c r="S885" s="183"/>
      <c r="T885" s="184"/>
      <c r="U885" s="183"/>
    </row>
    <row r="886" spans="1:21" ht="12.75">
      <c r="A886" s="88"/>
      <c r="B886" s="112"/>
      <c r="C886" s="112"/>
      <c r="D886" s="88"/>
      <c r="E886" s="88"/>
      <c r="F886" s="42"/>
      <c r="G886" s="43"/>
      <c r="H886" s="45"/>
      <c r="I886" s="180"/>
      <c r="J886" s="181"/>
      <c r="K886" s="181"/>
      <c r="L886" s="181"/>
      <c r="N886" s="88"/>
      <c r="O886" s="42"/>
      <c r="P886" s="43"/>
      <c r="Q886" s="45"/>
      <c r="R886" s="182"/>
      <c r="S886" s="183"/>
      <c r="T886" s="184"/>
      <c r="U886" s="183"/>
    </row>
    <row r="887" spans="1:21" ht="12.75">
      <c r="A887" s="88"/>
      <c r="B887" s="112"/>
      <c r="C887" s="112"/>
      <c r="D887" s="88"/>
      <c r="E887" s="88"/>
      <c r="F887" s="42"/>
      <c r="G887" s="43"/>
      <c r="H887" s="45"/>
      <c r="I887" s="180"/>
      <c r="J887" s="181"/>
      <c r="K887" s="181"/>
      <c r="L887" s="181"/>
      <c r="N887" s="88"/>
      <c r="O887" s="42"/>
      <c r="P887" s="43"/>
      <c r="Q887" s="45"/>
      <c r="R887" s="182"/>
      <c r="S887" s="183"/>
      <c r="T887" s="184"/>
      <c r="U887" s="183"/>
    </row>
    <row r="888" spans="1:21" ht="12.75">
      <c r="A888" s="88"/>
      <c r="B888" s="112"/>
      <c r="C888" s="112"/>
      <c r="D888" s="88"/>
      <c r="E888" s="88"/>
      <c r="F888" s="42"/>
      <c r="G888" s="43"/>
      <c r="H888" s="45"/>
      <c r="I888" s="180"/>
      <c r="J888" s="181"/>
      <c r="K888" s="181"/>
      <c r="L888" s="181"/>
      <c r="N888" s="88"/>
      <c r="O888" s="42"/>
      <c r="P888" s="43"/>
      <c r="Q888" s="45"/>
      <c r="R888" s="182"/>
      <c r="S888" s="183"/>
      <c r="T888" s="184"/>
      <c r="U888" s="183"/>
    </row>
    <row r="889" spans="1:21" ht="12.75">
      <c r="A889" s="88"/>
      <c r="B889" s="112"/>
      <c r="C889" s="112"/>
      <c r="D889" s="88"/>
      <c r="E889" s="88"/>
      <c r="F889" s="42"/>
      <c r="G889" s="43"/>
      <c r="H889" s="45"/>
      <c r="I889" s="180"/>
      <c r="J889" s="181"/>
      <c r="K889" s="181"/>
      <c r="L889" s="181"/>
      <c r="N889" s="88"/>
      <c r="O889" s="42"/>
      <c r="P889" s="43"/>
      <c r="Q889" s="45"/>
      <c r="R889" s="182"/>
      <c r="S889" s="183"/>
      <c r="T889" s="184"/>
      <c r="U889" s="183"/>
    </row>
    <row r="890" spans="1:21" ht="12.75">
      <c r="A890" s="88"/>
      <c r="B890" s="112"/>
      <c r="C890" s="112"/>
      <c r="D890" s="88"/>
      <c r="E890" s="88"/>
      <c r="F890" s="42"/>
      <c r="G890" s="43"/>
      <c r="H890" s="45"/>
      <c r="I890" s="180"/>
      <c r="J890" s="181"/>
      <c r="K890" s="181"/>
      <c r="L890" s="181"/>
      <c r="N890" s="88"/>
      <c r="O890" s="42"/>
      <c r="P890" s="43"/>
      <c r="Q890" s="45"/>
      <c r="R890" s="182"/>
      <c r="S890" s="183"/>
      <c r="T890" s="184"/>
      <c r="U890" s="183"/>
    </row>
    <row r="891" spans="1:21" ht="12.75">
      <c r="A891" s="88"/>
      <c r="B891" s="112"/>
      <c r="C891" s="112"/>
      <c r="D891" s="88"/>
      <c r="E891" s="88"/>
      <c r="F891" s="42"/>
      <c r="G891" s="43"/>
      <c r="H891" s="45"/>
      <c r="I891" s="180"/>
      <c r="J891" s="181"/>
      <c r="K891" s="181"/>
      <c r="L891" s="181"/>
      <c r="N891" s="88"/>
      <c r="O891" s="42"/>
      <c r="P891" s="43"/>
      <c r="Q891" s="45"/>
      <c r="R891" s="182"/>
      <c r="S891" s="183"/>
      <c r="T891" s="184"/>
      <c r="U891" s="183"/>
    </row>
    <row r="892" spans="1:21" ht="12.75">
      <c r="A892" s="88"/>
      <c r="B892" s="112"/>
      <c r="C892" s="112"/>
      <c r="D892" s="88"/>
      <c r="E892" s="88"/>
      <c r="F892" s="42"/>
      <c r="G892" s="43"/>
      <c r="H892" s="45"/>
      <c r="I892" s="180"/>
      <c r="J892" s="181"/>
      <c r="K892" s="181"/>
      <c r="L892" s="181"/>
      <c r="N892" s="88"/>
      <c r="O892" s="42"/>
      <c r="P892" s="43"/>
      <c r="Q892" s="45"/>
      <c r="R892" s="182"/>
      <c r="S892" s="183"/>
      <c r="T892" s="184"/>
      <c r="U892" s="183"/>
    </row>
    <row r="893" spans="1:21" ht="12.75">
      <c r="A893" s="88"/>
      <c r="B893" s="112"/>
      <c r="C893" s="112"/>
      <c r="D893" s="88"/>
      <c r="E893" s="88"/>
      <c r="F893" s="42"/>
      <c r="G893" s="43"/>
      <c r="H893" s="45"/>
      <c r="I893" s="180"/>
      <c r="J893" s="181"/>
      <c r="K893" s="181"/>
      <c r="L893" s="181"/>
      <c r="N893" s="88"/>
      <c r="O893" s="42"/>
      <c r="P893" s="43"/>
      <c r="Q893" s="45"/>
      <c r="R893" s="182"/>
      <c r="S893" s="183"/>
      <c r="T893" s="184"/>
      <c r="U893" s="183"/>
    </row>
    <row r="894" spans="1:21" ht="12.75">
      <c r="A894" s="88"/>
      <c r="B894" s="112"/>
      <c r="C894" s="112"/>
      <c r="D894" s="88"/>
      <c r="E894" s="88"/>
      <c r="F894" s="42"/>
      <c r="G894" s="43"/>
      <c r="H894" s="45"/>
      <c r="I894" s="180"/>
      <c r="J894" s="181"/>
      <c r="K894" s="181"/>
      <c r="L894" s="181"/>
      <c r="N894" s="88"/>
      <c r="O894" s="42"/>
      <c r="P894" s="43"/>
      <c r="Q894" s="45"/>
      <c r="R894" s="182"/>
      <c r="S894" s="183"/>
      <c r="T894" s="184"/>
      <c r="U894" s="183"/>
    </row>
    <row r="895" spans="1:21" ht="12.75">
      <c r="A895" s="88"/>
      <c r="B895" s="112"/>
      <c r="C895" s="112"/>
      <c r="D895" s="88"/>
      <c r="E895" s="88"/>
      <c r="F895" s="42"/>
      <c r="G895" s="43"/>
      <c r="H895" s="45"/>
      <c r="I895" s="180"/>
      <c r="J895" s="181"/>
      <c r="K895" s="181"/>
      <c r="L895" s="181"/>
      <c r="N895" s="88"/>
      <c r="O895" s="42"/>
      <c r="P895" s="43"/>
      <c r="Q895" s="45"/>
      <c r="R895" s="182"/>
      <c r="S895" s="183"/>
      <c r="T895" s="184"/>
      <c r="U895" s="183"/>
    </row>
    <row r="896" spans="1:21" ht="12.75">
      <c r="A896" s="88"/>
      <c r="B896" s="112"/>
      <c r="C896" s="112"/>
      <c r="D896" s="88"/>
      <c r="E896" s="88"/>
      <c r="F896" s="42"/>
      <c r="G896" s="43"/>
      <c r="H896" s="45"/>
      <c r="I896" s="180"/>
      <c r="J896" s="181"/>
      <c r="K896" s="181"/>
      <c r="L896" s="181"/>
      <c r="N896" s="88"/>
      <c r="O896" s="42"/>
      <c r="P896" s="43"/>
      <c r="Q896" s="45"/>
      <c r="R896" s="182"/>
      <c r="S896" s="183"/>
      <c r="T896" s="184"/>
      <c r="U896" s="183"/>
    </row>
    <row r="897" spans="1:21" ht="12.75">
      <c r="A897" s="88"/>
      <c r="B897" s="112"/>
      <c r="C897" s="112"/>
      <c r="D897" s="88"/>
      <c r="E897" s="88"/>
      <c r="F897" s="42"/>
      <c r="G897" s="43"/>
      <c r="H897" s="45"/>
      <c r="I897" s="180"/>
      <c r="J897" s="181"/>
      <c r="K897" s="181"/>
      <c r="L897" s="181"/>
      <c r="N897" s="88"/>
      <c r="O897" s="42"/>
      <c r="P897" s="43"/>
      <c r="Q897" s="45"/>
      <c r="R897" s="182"/>
      <c r="S897" s="183"/>
      <c r="T897" s="184"/>
      <c r="U897" s="183"/>
    </row>
    <row r="898" spans="1:21" ht="12.75">
      <c r="A898" s="88"/>
      <c r="B898" s="112"/>
      <c r="C898" s="112"/>
      <c r="D898" s="88"/>
      <c r="E898" s="88"/>
      <c r="F898" s="42"/>
      <c r="G898" s="43"/>
      <c r="H898" s="45"/>
      <c r="I898" s="180"/>
      <c r="J898" s="181"/>
      <c r="K898" s="181"/>
      <c r="L898" s="181"/>
      <c r="N898" s="88"/>
      <c r="O898" s="42"/>
      <c r="P898" s="43"/>
      <c r="Q898" s="45"/>
      <c r="R898" s="182"/>
      <c r="S898" s="183"/>
      <c r="T898" s="184"/>
      <c r="U898" s="183"/>
    </row>
    <row r="899" spans="1:21" ht="12.75">
      <c r="A899" s="88"/>
      <c r="B899" s="112"/>
      <c r="C899" s="112"/>
      <c r="D899" s="88"/>
      <c r="E899" s="88"/>
      <c r="F899" s="42"/>
      <c r="G899" s="43"/>
      <c r="H899" s="45"/>
      <c r="I899" s="180"/>
      <c r="J899" s="181"/>
      <c r="K899" s="181"/>
      <c r="L899" s="181"/>
      <c r="N899" s="88"/>
      <c r="O899" s="42"/>
      <c r="P899" s="43"/>
      <c r="Q899" s="45"/>
      <c r="R899" s="182"/>
      <c r="S899" s="183"/>
      <c r="T899" s="184"/>
      <c r="U899" s="183"/>
    </row>
    <row r="900" spans="1:21" ht="12.75">
      <c r="A900" s="88"/>
      <c r="B900" s="112"/>
      <c r="C900" s="112"/>
      <c r="D900" s="88"/>
      <c r="E900" s="88"/>
      <c r="F900" s="42"/>
      <c r="G900" s="43"/>
      <c r="H900" s="45"/>
      <c r="I900" s="180"/>
      <c r="J900" s="181"/>
      <c r="K900" s="181"/>
      <c r="L900" s="181"/>
      <c r="N900" s="88"/>
      <c r="O900" s="42"/>
      <c r="P900" s="43"/>
      <c r="Q900" s="45"/>
      <c r="R900" s="182"/>
      <c r="S900" s="183"/>
      <c r="T900" s="184"/>
      <c r="U900" s="183"/>
    </row>
    <row r="901" spans="1:21" ht="12.75">
      <c r="A901" s="88"/>
      <c r="B901" s="112"/>
      <c r="C901" s="112"/>
      <c r="D901" s="88"/>
      <c r="E901" s="88"/>
      <c r="F901" s="42"/>
      <c r="G901" s="43"/>
      <c r="H901" s="45"/>
      <c r="I901" s="180"/>
      <c r="J901" s="181"/>
      <c r="K901" s="181"/>
      <c r="L901" s="181"/>
      <c r="N901" s="88"/>
      <c r="O901" s="42"/>
      <c r="P901" s="43"/>
      <c r="Q901" s="45"/>
      <c r="R901" s="182"/>
      <c r="S901" s="183"/>
      <c r="T901" s="184"/>
      <c r="U901" s="183"/>
    </row>
    <row r="902" spans="1:21" ht="12.75">
      <c r="A902" s="88"/>
      <c r="B902" s="112"/>
      <c r="C902" s="112"/>
      <c r="D902" s="88"/>
      <c r="E902" s="88"/>
      <c r="F902" s="42"/>
      <c r="G902" s="43"/>
      <c r="H902" s="45"/>
      <c r="I902" s="180"/>
      <c r="J902" s="181"/>
      <c r="K902" s="181"/>
      <c r="L902" s="181"/>
      <c r="N902" s="88"/>
      <c r="O902" s="42"/>
      <c r="P902" s="43"/>
      <c r="Q902" s="45"/>
      <c r="R902" s="182"/>
      <c r="S902" s="183"/>
      <c r="T902" s="184"/>
      <c r="U902" s="183"/>
    </row>
    <row r="903" spans="1:21" ht="12.75">
      <c r="A903" s="88"/>
      <c r="B903" s="112"/>
      <c r="C903" s="112"/>
      <c r="D903" s="88"/>
      <c r="E903" s="88"/>
      <c r="F903" s="42"/>
      <c r="G903" s="43"/>
      <c r="H903" s="45"/>
      <c r="I903" s="180"/>
      <c r="J903" s="181"/>
      <c r="K903" s="181"/>
      <c r="L903" s="181"/>
      <c r="N903" s="88"/>
      <c r="O903" s="42"/>
      <c r="P903" s="43"/>
      <c r="Q903" s="45"/>
      <c r="R903" s="182"/>
      <c r="S903" s="183"/>
      <c r="T903" s="184"/>
      <c r="U903" s="183"/>
    </row>
    <row r="904" spans="1:21" ht="12.75">
      <c r="A904" s="88"/>
      <c r="B904" s="112"/>
      <c r="C904" s="112"/>
      <c r="D904" s="88"/>
      <c r="E904" s="88"/>
      <c r="F904" s="42"/>
      <c r="G904" s="43"/>
      <c r="H904" s="45"/>
      <c r="I904" s="180"/>
      <c r="J904" s="181"/>
      <c r="K904" s="181"/>
      <c r="L904" s="181"/>
      <c r="N904" s="88"/>
      <c r="O904" s="42"/>
      <c r="P904" s="43"/>
      <c r="Q904" s="45"/>
      <c r="R904" s="182"/>
      <c r="S904" s="183"/>
      <c r="T904" s="184"/>
      <c r="U904" s="183"/>
    </row>
    <row r="905" spans="1:21" ht="12.75">
      <c r="A905" s="88"/>
      <c r="B905" s="112"/>
      <c r="C905" s="112"/>
      <c r="D905" s="88"/>
      <c r="E905" s="88"/>
      <c r="F905" s="42"/>
      <c r="G905" s="43"/>
      <c r="H905" s="45"/>
      <c r="I905" s="180"/>
      <c r="J905" s="181"/>
      <c r="K905" s="181"/>
      <c r="L905" s="181"/>
      <c r="N905" s="88"/>
      <c r="O905" s="42"/>
      <c r="P905" s="43"/>
      <c r="Q905" s="45"/>
      <c r="R905" s="182"/>
      <c r="S905" s="183"/>
      <c r="T905" s="184"/>
      <c r="U905" s="183"/>
    </row>
    <row r="906" spans="1:21" ht="12.75">
      <c r="A906" s="88"/>
      <c r="B906" s="112"/>
      <c r="C906" s="112"/>
      <c r="D906" s="88"/>
      <c r="E906" s="88"/>
      <c r="F906" s="42"/>
      <c r="G906" s="43"/>
      <c r="H906" s="45"/>
      <c r="I906" s="180"/>
      <c r="J906" s="181"/>
      <c r="K906" s="181"/>
      <c r="L906" s="181"/>
      <c r="N906" s="88"/>
      <c r="O906" s="42"/>
      <c r="P906" s="43"/>
      <c r="Q906" s="45"/>
      <c r="R906" s="182"/>
      <c r="S906" s="183"/>
      <c r="T906" s="184"/>
      <c r="U906" s="183"/>
    </row>
    <row r="907" spans="1:21" ht="12.75">
      <c r="A907" s="88"/>
      <c r="B907" s="112"/>
      <c r="C907" s="112"/>
      <c r="D907" s="88"/>
      <c r="E907" s="88"/>
      <c r="F907" s="42"/>
      <c r="G907" s="43"/>
      <c r="H907" s="45"/>
      <c r="I907" s="180"/>
      <c r="J907" s="181"/>
      <c r="K907" s="181"/>
      <c r="L907" s="181"/>
      <c r="N907" s="88"/>
      <c r="O907" s="42"/>
      <c r="P907" s="43"/>
      <c r="Q907" s="45"/>
      <c r="R907" s="182"/>
      <c r="S907" s="183"/>
      <c r="T907" s="184"/>
      <c r="U907" s="183"/>
    </row>
    <row r="908" spans="1:21" ht="12.75">
      <c r="A908" s="88"/>
      <c r="B908" s="112"/>
      <c r="C908" s="112"/>
      <c r="D908" s="88"/>
      <c r="E908" s="88"/>
      <c r="F908" s="42"/>
      <c r="G908" s="43"/>
      <c r="H908" s="45"/>
      <c r="I908" s="180"/>
      <c r="J908" s="181"/>
      <c r="K908" s="181"/>
      <c r="L908" s="181"/>
      <c r="N908" s="88"/>
      <c r="O908" s="42"/>
      <c r="P908" s="43"/>
      <c r="Q908" s="45"/>
      <c r="R908" s="182"/>
      <c r="S908" s="183"/>
      <c r="T908" s="184"/>
      <c r="U908" s="183"/>
    </row>
    <row r="909" spans="1:21" ht="12.75">
      <c r="A909" s="88"/>
      <c r="B909" s="112"/>
      <c r="C909" s="112"/>
      <c r="D909" s="88"/>
      <c r="E909" s="88"/>
      <c r="F909" s="42"/>
      <c r="G909" s="43"/>
      <c r="H909" s="45"/>
      <c r="I909" s="180"/>
      <c r="J909" s="181"/>
      <c r="K909" s="181"/>
      <c r="L909" s="181"/>
      <c r="N909" s="88"/>
      <c r="O909" s="42"/>
      <c r="P909" s="43"/>
      <c r="Q909" s="45"/>
      <c r="R909" s="182"/>
      <c r="S909" s="183"/>
      <c r="T909" s="184"/>
      <c r="U909" s="183"/>
    </row>
    <row r="910" spans="1:21" ht="12.75">
      <c r="A910" s="88"/>
      <c r="B910" s="112"/>
      <c r="C910" s="112"/>
      <c r="D910" s="88"/>
      <c r="E910" s="88"/>
      <c r="F910" s="42"/>
      <c r="G910" s="43"/>
      <c r="H910" s="45"/>
      <c r="I910" s="180"/>
      <c r="J910" s="181"/>
      <c r="K910" s="181"/>
      <c r="L910" s="181"/>
      <c r="N910" s="88"/>
      <c r="O910" s="42"/>
      <c r="P910" s="43"/>
      <c r="Q910" s="45"/>
      <c r="R910" s="182"/>
      <c r="S910" s="183"/>
      <c r="T910" s="184"/>
      <c r="U910" s="183"/>
    </row>
    <row r="911" spans="1:21" ht="12.75">
      <c r="A911" s="88"/>
      <c r="B911" s="112"/>
      <c r="C911" s="112"/>
      <c r="D911" s="88"/>
      <c r="E911" s="88"/>
      <c r="F911" s="42"/>
      <c r="G911" s="43"/>
      <c r="H911" s="45"/>
      <c r="I911" s="180"/>
      <c r="J911" s="181"/>
      <c r="K911" s="181"/>
      <c r="L911" s="181"/>
      <c r="N911" s="88"/>
      <c r="O911" s="42"/>
      <c r="P911" s="43"/>
      <c r="Q911" s="45"/>
      <c r="R911" s="182"/>
      <c r="S911" s="183"/>
      <c r="T911" s="184"/>
      <c r="U911" s="183"/>
    </row>
    <row r="912" spans="1:21" ht="12.75">
      <c r="A912" s="88"/>
      <c r="B912" s="112"/>
      <c r="C912" s="112"/>
      <c r="D912" s="88"/>
      <c r="E912" s="88"/>
      <c r="F912" s="42"/>
      <c r="G912" s="43"/>
      <c r="H912" s="45"/>
      <c r="I912" s="180"/>
      <c r="J912" s="181"/>
      <c r="K912" s="181"/>
      <c r="L912" s="181"/>
      <c r="N912" s="88"/>
      <c r="O912" s="42"/>
      <c r="P912" s="43"/>
      <c r="Q912" s="45"/>
      <c r="R912" s="182"/>
      <c r="S912" s="183"/>
      <c r="T912" s="184"/>
      <c r="U912" s="183"/>
    </row>
    <row r="913" spans="1:21" ht="12.75">
      <c r="A913" s="88"/>
      <c r="B913" s="112"/>
      <c r="C913" s="112"/>
      <c r="D913" s="88"/>
      <c r="E913" s="88"/>
      <c r="F913" s="42"/>
      <c r="G913" s="43"/>
      <c r="H913" s="45"/>
      <c r="I913" s="180"/>
      <c r="J913" s="181"/>
      <c r="K913" s="181"/>
      <c r="L913" s="181"/>
      <c r="N913" s="88"/>
      <c r="O913" s="42"/>
      <c r="P913" s="43"/>
      <c r="Q913" s="45"/>
      <c r="R913" s="182"/>
      <c r="S913" s="183"/>
      <c r="T913" s="184"/>
      <c r="U913" s="183"/>
    </row>
    <row r="914" spans="1:21" ht="12.75">
      <c r="A914" s="88"/>
      <c r="B914" s="112"/>
      <c r="C914" s="112"/>
      <c r="D914" s="88"/>
      <c r="E914" s="88"/>
      <c r="F914" s="42"/>
      <c r="G914" s="43"/>
      <c r="H914" s="45"/>
      <c r="I914" s="180"/>
      <c r="J914" s="181"/>
      <c r="K914" s="181"/>
      <c r="L914" s="181"/>
      <c r="N914" s="88"/>
      <c r="O914" s="42"/>
      <c r="P914" s="43"/>
      <c r="Q914" s="45"/>
      <c r="R914" s="182"/>
      <c r="S914" s="183"/>
      <c r="T914" s="184"/>
      <c r="U914" s="183"/>
    </row>
    <row r="915" spans="1:21" ht="12.75">
      <c r="A915" s="88"/>
      <c r="B915" s="112"/>
      <c r="C915" s="112"/>
      <c r="D915" s="88"/>
      <c r="E915" s="88"/>
      <c r="F915" s="42"/>
      <c r="G915" s="43"/>
      <c r="H915" s="45"/>
      <c r="I915" s="180"/>
      <c r="J915" s="181"/>
      <c r="K915" s="181"/>
      <c r="L915" s="181"/>
      <c r="N915" s="88"/>
      <c r="O915" s="42"/>
      <c r="P915" s="43"/>
      <c r="Q915" s="45"/>
      <c r="R915" s="182"/>
      <c r="S915" s="183"/>
      <c r="T915" s="184"/>
      <c r="U915" s="183"/>
    </row>
    <row r="916" spans="1:21" ht="12.75">
      <c r="A916" s="88"/>
      <c r="B916" s="112"/>
      <c r="C916" s="112"/>
      <c r="D916" s="88"/>
      <c r="E916" s="88"/>
      <c r="F916" s="42"/>
      <c r="G916" s="43"/>
      <c r="H916" s="45"/>
      <c r="I916" s="180"/>
      <c r="J916" s="181"/>
      <c r="K916" s="181"/>
      <c r="L916" s="181"/>
      <c r="N916" s="88"/>
      <c r="O916" s="42"/>
      <c r="P916" s="43"/>
      <c r="Q916" s="45"/>
      <c r="R916" s="182"/>
      <c r="S916" s="183"/>
      <c r="T916" s="184"/>
      <c r="U916" s="183"/>
    </row>
    <row r="917" spans="1:21" ht="12.75">
      <c r="A917" s="88"/>
      <c r="B917" s="112"/>
      <c r="C917" s="112"/>
      <c r="D917" s="88"/>
      <c r="E917" s="88"/>
      <c r="F917" s="42"/>
      <c r="G917" s="43"/>
      <c r="H917" s="45"/>
      <c r="I917" s="180"/>
      <c r="J917" s="181"/>
      <c r="K917" s="181"/>
      <c r="L917" s="181"/>
      <c r="N917" s="88"/>
      <c r="O917" s="42"/>
      <c r="P917" s="43"/>
      <c r="Q917" s="45"/>
      <c r="R917" s="182"/>
      <c r="S917" s="183"/>
      <c r="T917" s="184"/>
      <c r="U917" s="183"/>
    </row>
    <row r="918" spans="1:21" ht="12.75">
      <c r="A918" s="88"/>
      <c r="B918" s="112"/>
      <c r="C918" s="112"/>
      <c r="D918" s="88"/>
      <c r="E918" s="88"/>
      <c r="F918" s="42"/>
      <c r="G918" s="43"/>
      <c r="H918" s="45"/>
      <c r="I918" s="180"/>
      <c r="J918" s="181"/>
      <c r="K918" s="181"/>
      <c r="L918" s="181"/>
      <c r="N918" s="88"/>
      <c r="O918" s="42"/>
      <c r="P918" s="43"/>
      <c r="Q918" s="45"/>
      <c r="R918" s="182"/>
      <c r="S918" s="183"/>
      <c r="T918" s="184"/>
      <c r="U918" s="183"/>
    </row>
    <row r="919" spans="1:21" ht="12.75">
      <c r="A919" s="88"/>
      <c r="B919" s="112"/>
      <c r="C919" s="112"/>
      <c r="D919" s="88"/>
      <c r="E919" s="88"/>
      <c r="F919" s="42"/>
      <c r="G919" s="43"/>
      <c r="H919" s="45"/>
      <c r="I919" s="180"/>
      <c r="J919" s="181"/>
      <c r="K919" s="181"/>
      <c r="L919" s="181"/>
      <c r="N919" s="88"/>
      <c r="O919" s="42"/>
      <c r="P919" s="43"/>
      <c r="Q919" s="45"/>
      <c r="R919" s="182"/>
      <c r="S919" s="183"/>
      <c r="T919" s="184"/>
      <c r="U919" s="183"/>
    </row>
    <row r="920" spans="1:21" ht="12.75">
      <c r="A920" s="88"/>
      <c r="B920" s="112"/>
      <c r="C920" s="112"/>
      <c r="D920" s="88"/>
      <c r="E920" s="88"/>
      <c r="F920" s="42"/>
      <c r="G920" s="43"/>
      <c r="H920" s="45"/>
      <c r="I920" s="180"/>
      <c r="J920" s="181"/>
      <c r="K920" s="181"/>
      <c r="L920" s="181"/>
      <c r="N920" s="88"/>
      <c r="O920" s="42"/>
      <c r="P920" s="43"/>
      <c r="Q920" s="45"/>
      <c r="R920" s="182"/>
      <c r="S920" s="183"/>
      <c r="T920" s="184"/>
      <c r="U920" s="183"/>
    </row>
    <row r="921" spans="1:21" ht="12.75">
      <c r="A921" s="88"/>
      <c r="B921" s="112"/>
      <c r="C921" s="112"/>
      <c r="D921" s="88"/>
      <c r="E921" s="88"/>
      <c r="F921" s="42"/>
      <c r="G921" s="43"/>
      <c r="H921" s="45"/>
      <c r="I921" s="180"/>
      <c r="J921" s="181"/>
      <c r="K921" s="181"/>
      <c r="L921" s="181"/>
      <c r="N921" s="88"/>
      <c r="O921" s="42"/>
      <c r="P921" s="43"/>
      <c r="Q921" s="45"/>
      <c r="R921" s="182"/>
      <c r="S921" s="183"/>
      <c r="T921" s="184"/>
      <c r="U921" s="183"/>
    </row>
    <row r="922" spans="1:21" ht="12.75">
      <c r="A922" s="88"/>
      <c r="B922" s="112"/>
      <c r="C922" s="112"/>
      <c r="D922" s="88"/>
      <c r="E922" s="88"/>
      <c r="F922" s="42"/>
      <c r="G922" s="43"/>
      <c r="H922" s="45"/>
      <c r="I922" s="180"/>
      <c r="J922" s="181"/>
      <c r="K922" s="181"/>
      <c r="L922" s="181"/>
      <c r="N922" s="88"/>
      <c r="O922" s="42"/>
      <c r="P922" s="43"/>
      <c r="Q922" s="45"/>
      <c r="R922" s="182"/>
      <c r="S922" s="183"/>
      <c r="T922" s="184"/>
      <c r="U922" s="183"/>
    </row>
    <row r="923" spans="1:21" ht="12.75">
      <c r="A923" s="88"/>
      <c r="B923" s="112"/>
      <c r="C923" s="112"/>
      <c r="D923" s="88"/>
      <c r="E923" s="88"/>
      <c r="F923" s="42"/>
      <c r="G923" s="43"/>
      <c r="H923" s="45"/>
      <c r="I923" s="180"/>
      <c r="J923" s="181"/>
      <c r="K923" s="181"/>
      <c r="L923" s="181"/>
      <c r="N923" s="88"/>
      <c r="O923" s="42"/>
      <c r="P923" s="43"/>
      <c r="Q923" s="45"/>
      <c r="R923" s="182"/>
      <c r="S923" s="183"/>
      <c r="T923" s="184"/>
      <c r="U923" s="183"/>
    </row>
    <row r="924" spans="1:21" ht="12.75">
      <c r="A924" s="88"/>
      <c r="B924" s="112"/>
      <c r="C924" s="112"/>
      <c r="D924" s="88"/>
      <c r="E924" s="88"/>
      <c r="F924" s="42"/>
      <c r="G924" s="43"/>
      <c r="H924" s="45"/>
      <c r="I924" s="180"/>
      <c r="J924" s="181"/>
      <c r="K924" s="181"/>
      <c r="L924" s="181"/>
      <c r="N924" s="88"/>
      <c r="O924" s="42"/>
      <c r="P924" s="43"/>
      <c r="Q924" s="45"/>
      <c r="R924" s="182"/>
      <c r="S924" s="183"/>
      <c r="T924" s="184"/>
      <c r="U924" s="183"/>
    </row>
    <row r="925" spans="1:21" ht="12.75">
      <c r="A925" s="88"/>
      <c r="B925" s="112"/>
      <c r="C925" s="112"/>
      <c r="D925" s="88"/>
      <c r="E925" s="88"/>
      <c r="F925" s="42"/>
      <c r="G925" s="43"/>
      <c r="H925" s="45"/>
      <c r="I925" s="180"/>
      <c r="J925" s="181"/>
      <c r="K925" s="181"/>
      <c r="L925" s="181"/>
      <c r="N925" s="88"/>
      <c r="O925" s="42"/>
      <c r="P925" s="43"/>
      <c r="Q925" s="45"/>
      <c r="R925" s="182"/>
      <c r="S925" s="183"/>
      <c r="T925" s="184"/>
      <c r="U925" s="183"/>
    </row>
    <row r="926" spans="1:21" ht="12.75">
      <c r="A926" s="88"/>
      <c r="B926" s="112"/>
      <c r="C926" s="112"/>
      <c r="D926" s="88"/>
      <c r="E926" s="88"/>
      <c r="F926" s="42"/>
      <c r="G926" s="43"/>
      <c r="H926" s="45"/>
      <c r="I926" s="180"/>
      <c r="J926" s="181"/>
      <c r="K926" s="181"/>
      <c r="L926" s="181"/>
      <c r="N926" s="88"/>
      <c r="O926" s="42"/>
      <c r="P926" s="43"/>
      <c r="Q926" s="45"/>
      <c r="R926" s="182"/>
      <c r="S926" s="183"/>
      <c r="T926" s="184"/>
      <c r="U926" s="183"/>
    </row>
    <row r="927" spans="1:21" ht="12.75">
      <c r="A927" s="88"/>
      <c r="B927" s="112"/>
      <c r="C927" s="112"/>
      <c r="D927" s="88"/>
      <c r="E927" s="88"/>
      <c r="F927" s="42"/>
      <c r="G927" s="43"/>
      <c r="H927" s="45"/>
      <c r="I927" s="180"/>
      <c r="J927" s="181"/>
      <c r="K927" s="181"/>
      <c r="L927" s="181"/>
      <c r="N927" s="88"/>
      <c r="O927" s="42"/>
      <c r="P927" s="43"/>
      <c r="Q927" s="45"/>
      <c r="R927" s="182"/>
      <c r="S927" s="183"/>
      <c r="T927" s="184"/>
      <c r="U927" s="183"/>
    </row>
    <row r="928" spans="1:21" ht="12.75">
      <c r="A928" s="88"/>
      <c r="B928" s="112"/>
      <c r="C928" s="112"/>
      <c r="D928" s="88"/>
      <c r="E928" s="88"/>
      <c r="F928" s="42"/>
      <c r="G928" s="43"/>
      <c r="H928" s="45"/>
      <c r="I928" s="180"/>
      <c r="J928" s="181"/>
      <c r="K928" s="181"/>
      <c r="L928" s="181"/>
      <c r="N928" s="88"/>
      <c r="O928" s="42"/>
      <c r="P928" s="43"/>
      <c r="Q928" s="45"/>
      <c r="R928" s="182"/>
      <c r="S928" s="183"/>
      <c r="T928" s="184"/>
      <c r="U928" s="183"/>
    </row>
    <row r="929" spans="1:21" ht="12.75">
      <c r="A929" s="88"/>
      <c r="B929" s="112"/>
      <c r="C929" s="112"/>
      <c r="D929" s="88"/>
      <c r="E929" s="88"/>
      <c r="F929" s="42"/>
      <c r="G929" s="43"/>
      <c r="H929" s="45"/>
      <c r="I929" s="180"/>
      <c r="J929" s="181"/>
      <c r="K929" s="181"/>
      <c r="L929" s="181"/>
      <c r="N929" s="88"/>
      <c r="O929" s="42"/>
      <c r="P929" s="43"/>
      <c r="Q929" s="45"/>
      <c r="R929" s="182"/>
      <c r="S929" s="183"/>
      <c r="T929" s="184"/>
      <c r="U929" s="183"/>
    </row>
    <row r="930" spans="1:21" ht="12.75">
      <c r="A930" s="88"/>
      <c r="B930" s="112"/>
      <c r="C930" s="112"/>
      <c r="D930" s="88"/>
      <c r="E930" s="88"/>
      <c r="F930" s="42"/>
      <c r="G930" s="43"/>
      <c r="H930" s="45"/>
      <c r="I930" s="180"/>
      <c r="J930" s="181"/>
      <c r="K930" s="181"/>
      <c r="L930" s="181"/>
      <c r="N930" s="88"/>
      <c r="O930" s="42"/>
      <c r="P930" s="43"/>
      <c r="Q930" s="45"/>
      <c r="R930" s="182"/>
      <c r="S930" s="183"/>
      <c r="T930" s="184"/>
      <c r="U930" s="183"/>
    </row>
    <row r="931" spans="1:21" ht="12.75">
      <c r="A931" s="88"/>
      <c r="B931" s="112"/>
      <c r="C931" s="112"/>
      <c r="D931" s="88"/>
      <c r="E931" s="88"/>
      <c r="F931" s="42"/>
      <c r="G931" s="43"/>
      <c r="H931" s="45"/>
      <c r="I931" s="180"/>
      <c r="J931" s="181"/>
      <c r="K931" s="181"/>
      <c r="L931" s="181"/>
      <c r="N931" s="88"/>
      <c r="O931" s="42"/>
      <c r="P931" s="43"/>
      <c r="Q931" s="45"/>
      <c r="R931" s="182"/>
      <c r="S931" s="183"/>
      <c r="T931" s="184"/>
      <c r="U931" s="183"/>
    </row>
    <row r="932" spans="1:21" ht="12.75">
      <c r="A932" s="88"/>
      <c r="B932" s="112"/>
      <c r="C932" s="112"/>
      <c r="D932" s="88"/>
      <c r="E932" s="88"/>
      <c r="F932" s="42"/>
      <c r="G932" s="43"/>
      <c r="H932" s="45"/>
      <c r="I932" s="180"/>
      <c r="J932" s="181"/>
      <c r="K932" s="181"/>
      <c r="L932" s="181"/>
      <c r="N932" s="88"/>
      <c r="O932" s="42"/>
      <c r="P932" s="43"/>
      <c r="Q932" s="45"/>
      <c r="R932" s="182"/>
      <c r="S932" s="183"/>
      <c r="T932" s="184"/>
      <c r="U932" s="183"/>
    </row>
    <row r="933" spans="1:21" ht="12.75">
      <c r="A933" s="88"/>
      <c r="B933" s="112"/>
      <c r="C933" s="112"/>
      <c r="D933" s="88"/>
      <c r="E933" s="88"/>
      <c r="F933" s="42"/>
      <c r="G933" s="43"/>
      <c r="H933" s="45"/>
      <c r="I933" s="180"/>
      <c r="J933" s="181"/>
      <c r="K933" s="181"/>
      <c r="L933" s="181"/>
      <c r="N933" s="88"/>
      <c r="O933" s="42"/>
      <c r="P933" s="43"/>
      <c r="Q933" s="45"/>
      <c r="R933" s="182"/>
      <c r="S933" s="183"/>
      <c r="T933" s="184"/>
      <c r="U933" s="183"/>
    </row>
    <row r="934" spans="1:21" ht="12.75">
      <c r="A934" s="88"/>
      <c r="B934" s="112"/>
      <c r="C934" s="112"/>
      <c r="D934" s="88"/>
      <c r="E934" s="88"/>
      <c r="F934" s="42"/>
      <c r="G934" s="43"/>
      <c r="H934" s="45"/>
      <c r="I934" s="180"/>
      <c r="J934" s="181"/>
      <c r="K934" s="181"/>
      <c r="L934" s="181"/>
      <c r="N934" s="88"/>
      <c r="O934" s="42"/>
      <c r="P934" s="43"/>
      <c r="Q934" s="45"/>
      <c r="R934" s="182"/>
      <c r="S934" s="183"/>
      <c r="T934" s="184"/>
      <c r="U934" s="183"/>
    </row>
    <row r="935" spans="1:21" ht="12.75">
      <c r="A935" s="88"/>
      <c r="B935" s="112"/>
      <c r="C935" s="112"/>
      <c r="D935" s="88"/>
      <c r="E935" s="88"/>
      <c r="F935" s="42"/>
      <c r="G935" s="43"/>
      <c r="H935" s="45"/>
      <c r="I935" s="180"/>
      <c r="J935" s="181"/>
      <c r="K935" s="181"/>
      <c r="L935" s="181"/>
      <c r="N935" s="88"/>
      <c r="O935" s="42"/>
      <c r="P935" s="43"/>
      <c r="Q935" s="45"/>
      <c r="R935" s="182"/>
      <c r="S935" s="183"/>
      <c r="T935" s="184"/>
      <c r="U935" s="183"/>
    </row>
    <row r="936" spans="1:21" ht="12.75">
      <c r="A936" s="88"/>
      <c r="B936" s="112"/>
      <c r="C936" s="112"/>
      <c r="D936" s="88"/>
      <c r="E936" s="88"/>
      <c r="F936" s="42"/>
      <c r="G936" s="43"/>
      <c r="H936" s="45"/>
      <c r="I936" s="180"/>
      <c r="J936" s="181"/>
      <c r="K936" s="181"/>
      <c r="L936" s="181"/>
      <c r="N936" s="88"/>
      <c r="O936" s="42"/>
      <c r="P936" s="43"/>
      <c r="Q936" s="45"/>
      <c r="R936" s="182"/>
      <c r="S936" s="183"/>
      <c r="T936" s="184"/>
      <c r="U936" s="183"/>
    </row>
    <row r="937" spans="1:21" ht="12.75">
      <c r="A937" s="88"/>
      <c r="B937" s="112"/>
      <c r="C937" s="112"/>
      <c r="D937" s="88"/>
      <c r="E937" s="88"/>
      <c r="F937" s="42"/>
      <c r="G937" s="43"/>
      <c r="H937" s="45"/>
      <c r="I937" s="180"/>
      <c r="J937" s="181"/>
      <c r="K937" s="181"/>
      <c r="L937" s="181"/>
      <c r="N937" s="88"/>
      <c r="O937" s="42"/>
      <c r="P937" s="43"/>
      <c r="Q937" s="45"/>
      <c r="R937" s="182"/>
      <c r="S937" s="183"/>
      <c r="T937" s="184"/>
      <c r="U937" s="183"/>
    </row>
    <row r="938" spans="1:21" ht="12.75">
      <c r="A938" s="88"/>
      <c r="B938" s="112"/>
      <c r="C938" s="112"/>
      <c r="D938" s="88"/>
      <c r="E938" s="88"/>
      <c r="F938" s="42"/>
      <c r="G938" s="43"/>
      <c r="H938" s="45"/>
      <c r="I938" s="180"/>
      <c r="J938" s="181"/>
      <c r="K938" s="181"/>
      <c r="L938" s="181"/>
      <c r="N938" s="88"/>
      <c r="O938" s="42"/>
      <c r="P938" s="43"/>
      <c r="Q938" s="45"/>
      <c r="R938" s="182"/>
      <c r="S938" s="183"/>
      <c r="T938" s="184"/>
      <c r="U938" s="183"/>
    </row>
    <row r="939" spans="1:21" ht="12.75">
      <c r="A939" s="88"/>
      <c r="B939" s="112"/>
      <c r="C939" s="112"/>
      <c r="D939" s="88"/>
      <c r="E939" s="88"/>
      <c r="F939" s="42"/>
      <c r="G939" s="43"/>
      <c r="H939" s="45"/>
      <c r="I939" s="180"/>
      <c r="J939" s="181"/>
      <c r="K939" s="181"/>
      <c r="L939" s="181"/>
      <c r="N939" s="88"/>
      <c r="O939" s="42"/>
      <c r="P939" s="43"/>
      <c r="Q939" s="45"/>
      <c r="R939" s="182"/>
      <c r="S939" s="183"/>
      <c r="T939" s="184"/>
      <c r="U939" s="183"/>
    </row>
    <row r="940" spans="1:21" ht="12.75">
      <c r="A940" s="88"/>
      <c r="B940" s="112"/>
      <c r="C940" s="112"/>
      <c r="D940" s="88"/>
      <c r="E940" s="88"/>
      <c r="F940" s="42"/>
      <c r="G940" s="43"/>
      <c r="H940" s="45"/>
      <c r="I940" s="180"/>
      <c r="J940" s="181"/>
      <c r="K940" s="181"/>
      <c r="L940" s="181"/>
      <c r="N940" s="88"/>
      <c r="O940" s="42"/>
      <c r="P940" s="43"/>
      <c r="Q940" s="45"/>
      <c r="R940" s="182"/>
      <c r="S940" s="183"/>
      <c r="T940" s="184"/>
      <c r="U940" s="183"/>
    </row>
    <row r="941" spans="1:21" ht="12.75">
      <c r="A941" s="88"/>
      <c r="B941" s="112"/>
      <c r="C941" s="112"/>
      <c r="D941" s="88"/>
      <c r="E941" s="88"/>
      <c r="F941" s="42"/>
      <c r="G941" s="43"/>
      <c r="H941" s="45"/>
      <c r="I941" s="180"/>
      <c r="J941" s="181"/>
      <c r="K941" s="181"/>
      <c r="L941" s="181"/>
      <c r="N941" s="88"/>
      <c r="O941" s="42"/>
      <c r="P941" s="43"/>
      <c r="Q941" s="45"/>
      <c r="R941" s="182"/>
      <c r="S941" s="183"/>
      <c r="T941" s="184"/>
      <c r="U941" s="183"/>
    </row>
    <row r="942" spans="1:21" ht="12.75">
      <c r="A942" s="88"/>
      <c r="B942" s="112"/>
      <c r="C942" s="112"/>
      <c r="D942" s="88"/>
      <c r="E942" s="88"/>
      <c r="F942" s="42"/>
      <c r="G942" s="43"/>
      <c r="H942" s="45"/>
      <c r="I942" s="180"/>
      <c r="J942" s="181"/>
      <c r="K942" s="181"/>
      <c r="L942" s="181"/>
      <c r="N942" s="88"/>
      <c r="O942" s="42"/>
      <c r="P942" s="43"/>
      <c r="Q942" s="45"/>
      <c r="R942" s="182"/>
      <c r="S942" s="183"/>
      <c r="T942" s="184"/>
      <c r="U942" s="183"/>
    </row>
    <row r="943" spans="1:21" ht="12.75">
      <c r="A943" s="88"/>
      <c r="B943" s="112"/>
      <c r="C943" s="112"/>
      <c r="D943" s="88"/>
      <c r="E943" s="88"/>
      <c r="F943" s="42"/>
      <c r="G943" s="43"/>
      <c r="H943" s="45"/>
      <c r="I943" s="180"/>
      <c r="J943" s="181"/>
      <c r="K943" s="181"/>
      <c r="L943" s="181"/>
      <c r="N943" s="88"/>
      <c r="O943" s="42"/>
      <c r="P943" s="43"/>
      <c r="Q943" s="45"/>
      <c r="R943" s="182"/>
      <c r="S943" s="183"/>
      <c r="T943" s="184"/>
      <c r="U943" s="183"/>
    </row>
    <row r="944" spans="1:21" ht="12.75">
      <c r="A944" s="88"/>
      <c r="B944" s="112"/>
      <c r="C944" s="112"/>
      <c r="D944" s="88"/>
      <c r="E944" s="88"/>
      <c r="F944" s="42"/>
      <c r="G944" s="43"/>
      <c r="H944" s="45"/>
      <c r="I944" s="180"/>
      <c r="J944" s="181"/>
      <c r="K944" s="181"/>
      <c r="L944" s="181"/>
      <c r="N944" s="88"/>
      <c r="O944" s="42"/>
      <c r="P944" s="43"/>
      <c r="Q944" s="45"/>
      <c r="R944" s="182"/>
      <c r="S944" s="183"/>
      <c r="T944" s="184"/>
      <c r="U944" s="183"/>
    </row>
    <row r="945" spans="1:21" ht="12.75">
      <c r="A945" s="88"/>
      <c r="B945" s="112"/>
      <c r="C945" s="112"/>
      <c r="D945" s="88"/>
      <c r="E945" s="88"/>
      <c r="F945" s="42"/>
      <c r="G945" s="43"/>
      <c r="H945" s="45"/>
      <c r="I945" s="180"/>
      <c r="J945" s="181"/>
      <c r="K945" s="181"/>
      <c r="L945" s="181"/>
      <c r="N945" s="88"/>
      <c r="O945" s="42"/>
      <c r="P945" s="43"/>
      <c r="Q945" s="45"/>
      <c r="R945" s="182"/>
      <c r="S945" s="183"/>
      <c r="T945" s="184"/>
      <c r="U945" s="183"/>
    </row>
    <row r="946" spans="1:21" ht="12.75">
      <c r="A946" s="88"/>
      <c r="B946" s="112"/>
      <c r="C946" s="112"/>
      <c r="D946" s="88"/>
      <c r="E946" s="88"/>
      <c r="F946" s="42"/>
      <c r="G946" s="43"/>
      <c r="H946" s="45"/>
      <c r="I946" s="180"/>
      <c r="J946" s="181"/>
      <c r="K946" s="181"/>
      <c r="L946" s="181"/>
      <c r="N946" s="88"/>
      <c r="O946" s="42"/>
      <c r="P946" s="43"/>
      <c r="Q946" s="45"/>
      <c r="R946" s="182"/>
      <c r="S946" s="183"/>
      <c r="T946" s="184"/>
      <c r="U946" s="183"/>
    </row>
    <row r="947" spans="1:21" ht="12.75">
      <c r="A947" s="88"/>
      <c r="B947" s="112"/>
      <c r="C947" s="112"/>
      <c r="D947" s="88"/>
      <c r="E947" s="88"/>
      <c r="F947" s="42"/>
      <c r="G947" s="43"/>
      <c r="H947" s="45"/>
      <c r="I947" s="180"/>
      <c r="J947" s="181"/>
      <c r="K947" s="181"/>
      <c r="L947" s="181"/>
      <c r="N947" s="88"/>
      <c r="O947" s="42"/>
      <c r="P947" s="43"/>
      <c r="Q947" s="45"/>
      <c r="R947" s="182"/>
      <c r="S947" s="183"/>
      <c r="T947" s="184"/>
      <c r="U947" s="183"/>
    </row>
    <row r="948" spans="1:21" ht="12.75">
      <c r="A948" s="88"/>
      <c r="B948" s="112"/>
      <c r="C948" s="112"/>
      <c r="D948" s="88"/>
      <c r="E948" s="88"/>
      <c r="F948" s="42"/>
      <c r="G948" s="43"/>
      <c r="H948" s="45"/>
      <c r="I948" s="180"/>
      <c r="J948" s="181"/>
      <c r="K948" s="181"/>
      <c r="L948" s="181"/>
      <c r="N948" s="88"/>
      <c r="O948" s="42"/>
      <c r="P948" s="43"/>
      <c r="Q948" s="45"/>
      <c r="R948" s="182"/>
      <c r="S948" s="183"/>
      <c r="T948" s="184"/>
      <c r="U948" s="183"/>
    </row>
    <row r="949" spans="1:21" ht="12.75">
      <c r="A949" s="88"/>
      <c r="B949" s="112"/>
      <c r="C949" s="112"/>
      <c r="D949" s="88"/>
      <c r="E949" s="88"/>
      <c r="F949" s="42"/>
      <c r="G949" s="43"/>
      <c r="H949" s="45"/>
      <c r="I949" s="180"/>
      <c r="J949" s="181"/>
      <c r="K949" s="181"/>
      <c r="L949" s="181"/>
      <c r="N949" s="88"/>
      <c r="O949" s="42"/>
      <c r="P949" s="43"/>
      <c r="Q949" s="45"/>
      <c r="R949" s="182"/>
      <c r="S949" s="183"/>
      <c r="T949" s="184"/>
      <c r="U949" s="183"/>
    </row>
    <row r="950" spans="1:21" ht="12.75">
      <c r="A950" s="88"/>
      <c r="B950" s="112"/>
      <c r="C950" s="112"/>
      <c r="D950" s="88"/>
      <c r="E950" s="88"/>
      <c r="F950" s="42"/>
      <c r="G950" s="43"/>
      <c r="H950" s="45"/>
      <c r="I950" s="180"/>
      <c r="J950" s="181"/>
      <c r="K950" s="181"/>
      <c r="L950" s="181"/>
      <c r="N950" s="88"/>
      <c r="O950" s="42"/>
      <c r="P950" s="43"/>
      <c r="Q950" s="45"/>
      <c r="R950" s="182"/>
      <c r="S950" s="183"/>
      <c r="T950" s="184"/>
      <c r="U950" s="183"/>
    </row>
    <row r="951" spans="1:21" ht="12.75">
      <c r="A951" s="88"/>
      <c r="B951" s="112"/>
      <c r="C951" s="112"/>
      <c r="D951" s="88"/>
      <c r="E951" s="88"/>
      <c r="F951" s="42"/>
      <c r="G951" s="43"/>
      <c r="H951" s="45"/>
      <c r="I951" s="180"/>
      <c r="J951" s="181"/>
      <c r="K951" s="181"/>
      <c r="L951" s="181"/>
      <c r="N951" s="88"/>
      <c r="O951" s="42"/>
      <c r="P951" s="43"/>
      <c r="Q951" s="45"/>
      <c r="R951" s="182"/>
      <c r="S951" s="183"/>
      <c r="T951" s="184"/>
      <c r="U951" s="183"/>
    </row>
    <row r="952" spans="1:21" ht="12.75">
      <c r="A952" s="88"/>
      <c r="B952" s="112"/>
      <c r="C952" s="112"/>
      <c r="D952" s="88"/>
      <c r="E952" s="88"/>
      <c r="F952" s="42"/>
      <c r="G952" s="43"/>
      <c r="H952" s="45"/>
      <c r="I952" s="180"/>
      <c r="J952" s="181"/>
      <c r="K952" s="181"/>
      <c r="L952" s="181"/>
      <c r="N952" s="88"/>
      <c r="O952" s="42"/>
      <c r="P952" s="43"/>
      <c r="Q952" s="45"/>
      <c r="R952" s="182"/>
      <c r="S952" s="183"/>
      <c r="T952" s="184"/>
      <c r="U952" s="183"/>
    </row>
    <row r="953" spans="1:21" ht="12.75">
      <c r="A953" s="88"/>
      <c r="B953" s="112"/>
      <c r="C953" s="112"/>
      <c r="D953" s="88"/>
      <c r="E953" s="88"/>
      <c r="F953" s="42"/>
      <c r="G953" s="43"/>
      <c r="H953" s="45"/>
      <c r="I953" s="180"/>
      <c r="J953" s="181"/>
      <c r="K953" s="181"/>
      <c r="L953" s="181"/>
      <c r="N953" s="88"/>
      <c r="O953" s="42"/>
      <c r="P953" s="43"/>
      <c r="Q953" s="45"/>
      <c r="R953" s="182"/>
      <c r="S953" s="183"/>
      <c r="T953" s="184"/>
      <c r="U953" s="183"/>
    </row>
    <row r="954" spans="1:21" ht="12.75">
      <c r="A954" s="88"/>
      <c r="B954" s="112"/>
      <c r="C954" s="112"/>
      <c r="D954" s="88"/>
      <c r="E954" s="88"/>
      <c r="F954" s="42"/>
      <c r="G954" s="43"/>
      <c r="H954" s="45"/>
      <c r="I954" s="180"/>
      <c r="J954" s="181"/>
      <c r="K954" s="181"/>
      <c r="L954" s="181"/>
      <c r="N954" s="88"/>
      <c r="O954" s="42"/>
      <c r="P954" s="43"/>
      <c r="Q954" s="45"/>
      <c r="R954" s="182"/>
      <c r="S954" s="183"/>
      <c r="T954" s="184"/>
      <c r="U954" s="183"/>
    </row>
    <row r="955" spans="1:21" ht="12.75">
      <c r="A955" s="88"/>
      <c r="B955" s="112"/>
      <c r="C955" s="112"/>
      <c r="D955" s="88"/>
      <c r="E955" s="88"/>
      <c r="F955" s="42"/>
      <c r="G955" s="43"/>
      <c r="H955" s="45"/>
      <c r="I955" s="180"/>
      <c r="J955" s="181"/>
      <c r="K955" s="181"/>
      <c r="L955" s="181"/>
      <c r="N955" s="88"/>
      <c r="O955" s="42"/>
      <c r="P955" s="43"/>
      <c r="Q955" s="45"/>
      <c r="R955" s="182"/>
      <c r="S955" s="183"/>
      <c r="T955" s="184"/>
      <c r="U955" s="183"/>
    </row>
    <row r="956" spans="1:21" ht="12.75">
      <c r="A956" s="88"/>
      <c r="B956" s="112"/>
      <c r="C956" s="112"/>
      <c r="D956" s="88"/>
      <c r="E956" s="88"/>
      <c r="F956" s="42"/>
      <c r="G956" s="43"/>
      <c r="H956" s="45"/>
      <c r="I956" s="180"/>
      <c r="J956" s="181"/>
      <c r="K956" s="181"/>
      <c r="L956" s="181"/>
      <c r="N956" s="88"/>
      <c r="O956" s="42"/>
      <c r="P956" s="43"/>
      <c r="Q956" s="45"/>
      <c r="R956" s="182"/>
      <c r="S956" s="183"/>
      <c r="T956" s="184"/>
      <c r="U956" s="183"/>
    </row>
    <row r="957" spans="1:21" ht="12.75">
      <c r="A957" s="88"/>
      <c r="B957" s="112"/>
      <c r="C957" s="112"/>
      <c r="D957" s="88"/>
      <c r="E957" s="88"/>
      <c r="F957" s="42"/>
      <c r="G957" s="43"/>
      <c r="H957" s="45"/>
      <c r="I957" s="180"/>
      <c r="J957" s="181"/>
      <c r="K957" s="181"/>
      <c r="L957" s="181"/>
      <c r="N957" s="88"/>
      <c r="O957" s="42"/>
      <c r="P957" s="43"/>
      <c r="Q957" s="45"/>
      <c r="R957" s="182"/>
      <c r="S957" s="183"/>
      <c r="T957" s="184"/>
      <c r="U957" s="183"/>
    </row>
    <row r="958" spans="1:21" ht="12.75">
      <c r="A958" s="88"/>
      <c r="B958" s="112"/>
      <c r="C958" s="112"/>
      <c r="D958" s="88"/>
      <c r="E958" s="88"/>
      <c r="F958" s="42"/>
      <c r="G958" s="43"/>
      <c r="H958" s="45"/>
      <c r="I958" s="180"/>
      <c r="J958" s="181"/>
      <c r="K958" s="181"/>
      <c r="L958" s="181"/>
      <c r="N958" s="88"/>
      <c r="O958" s="42"/>
      <c r="P958" s="43"/>
      <c r="Q958" s="45"/>
      <c r="R958" s="182"/>
      <c r="S958" s="183"/>
      <c r="T958" s="184"/>
      <c r="U958" s="183"/>
    </row>
    <row r="959" spans="1:21" ht="12.75">
      <c r="A959" s="88"/>
      <c r="B959" s="112"/>
      <c r="C959" s="112"/>
      <c r="D959" s="88"/>
      <c r="E959" s="88"/>
      <c r="F959" s="42"/>
      <c r="G959" s="43"/>
      <c r="H959" s="45"/>
      <c r="I959" s="180"/>
      <c r="J959" s="181"/>
      <c r="K959" s="181"/>
      <c r="L959" s="181"/>
      <c r="N959" s="88"/>
      <c r="O959" s="42"/>
      <c r="P959" s="43"/>
      <c r="Q959" s="45"/>
      <c r="R959" s="182"/>
      <c r="S959" s="183"/>
      <c r="T959" s="184"/>
      <c r="U959" s="183"/>
    </row>
    <row r="960" spans="1:21" ht="12.75">
      <c r="A960" s="88"/>
      <c r="B960" s="112"/>
      <c r="C960" s="112"/>
      <c r="D960" s="88"/>
      <c r="E960" s="88"/>
      <c r="F960" s="42"/>
      <c r="G960" s="43"/>
      <c r="H960" s="45"/>
      <c r="I960" s="180"/>
      <c r="J960" s="181"/>
      <c r="K960" s="181"/>
      <c r="L960" s="181"/>
      <c r="N960" s="88"/>
      <c r="O960" s="42"/>
      <c r="P960" s="43"/>
      <c r="Q960" s="45"/>
      <c r="R960" s="182"/>
      <c r="S960" s="183"/>
      <c r="T960" s="184"/>
      <c r="U960" s="183"/>
    </row>
    <row r="961" spans="1:21" ht="12.75">
      <c r="A961" s="88"/>
      <c r="B961" s="112"/>
      <c r="C961" s="112"/>
      <c r="D961" s="88"/>
      <c r="E961" s="88"/>
      <c r="F961" s="42"/>
      <c r="G961" s="43"/>
      <c r="H961" s="45"/>
      <c r="I961" s="180"/>
      <c r="J961" s="181"/>
      <c r="K961" s="181"/>
      <c r="L961" s="181"/>
      <c r="N961" s="88"/>
      <c r="O961" s="42"/>
      <c r="P961" s="43"/>
      <c r="Q961" s="45"/>
      <c r="R961" s="182"/>
      <c r="S961" s="183"/>
      <c r="T961" s="184"/>
      <c r="U961" s="183"/>
    </row>
    <row r="962" spans="1:21" ht="12.75">
      <c r="A962" s="88"/>
      <c r="B962" s="112"/>
      <c r="C962" s="112"/>
      <c r="D962" s="88"/>
      <c r="E962" s="88"/>
      <c r="F962" s="42"/>
      <c r="G962" s="43"/>
      <c r="H962" s="45"/>
      <c r="I962" s="180"/>
      <c r="J962" s="181"/>
      <c r="K962" s="181"/>
      <c r="L962" s="181"/>
      <c r="N962" s="88"/>
      <c r="O962" s="42"/>
      <c r="P962" s="43"/>
      <c r="Q962" s="45"/>
      <c r="R962" s="182"/>
      <c r="S962" s="183"/>
      <c r="T962" s="184"/>
      <c r="U962" s="183"/>
    </row>
    <row r="963" spans="1:21" ht="12.75">
      <c r="A963" s="88"/>
      <c r="B963" s="112"/>
      <c r="C963" s="112"/>
      <c r="D963" s="88"/>
      <c r="E963" s="88"/>
      <c r="F963" s="42"/>
      <c r="G963" s="43"/>
      <c r="H963" s="45"/>
      <c r="I963" s="180"/>
      <c r="J963" s="181"/>
      <c r="K963" s="181"/>
      <c r="L963" s="181"/>
      <c r="N963" s="88"/>
      <c r="O963" s="42"/>
      <c r="P963" s="43"/>
      <c r="Q963" s="45"/>
      <c r="R963" s="182"/>
      <c r="S963" s="183"/>
      <c r="T963" s="184"/>
      <c r="U963" s="183"/>
    </row>
    <row r="964" spans="1:21" ht="12.75">
      <c r="A964" s="88"/>
      <c r="B964" s="112"/>
      <c r="C964" s="112"/>
      <c r="D964" s="88"/>
      <c r="E964" s="88"/>
      <c r="F964" s="42"/>
      <c r="G964" s="43"/>
      <c r="H964" s="45"/>
      <c r="I964" s="180"/>
      <c r="J964" s="181"/>
      <c r="K964" s="181"/>
      <c r="L964" s="181"/>
      <c r="N964" s="88"/>
      <c r="O964" s="42"/>
      <c r="P964" s="43"/>
      <c r="Q964" s="45"/>
      <c r="R964" s="182"/>
      <c r="S964" s="183"/>
      <c r="T964" s="184"/>
      <c r="U964" s="183"/>
    </row>
    <row r="965" spans="1:21" ht="12.75">
      <c r="A965" s="88"/>
      <c r="B965" s="112"/>
      <c r="C965" s="112"/>
      <c r="D965" s="88"/>
      <c r="E965" s="88"/>
      <c r="F965" s="42"/>
      <c r="G965" s="43"/>
      <c r="H965" s="45"/>
      <c r="I965" s="180"/>
      <c r="J965" s="181"/>
      <c r="K965" s="181"/>
      <c r="L965" s="181"/>
      <c r="N965" s="88"/>
      <c r="O965" s="42"/>
      <c r="P965" s="43"/>
      <c r="Q965" s="45"/>
      <c r="R965" s="182"/>
      <c r="S965" s="183"/>
      <c r="T965" s="184"/>
      <c r="U965" s="183"/>
    </row>
    <row r="966" spans="1:21" ht="12.75">
      <c r="A966" s="88"/>
      <c r="B966" s="112"/>
      <c r="C966" s="112"/>
      <c r="D966" s="88"/>
      <c r="E966" s="88"/>
      <c r="F966" s="42"/>
      <c r="G966" s="43"/>
      <c r="H966" s="45"/>
      <c r="I966" s="180"/>
      <c r="J966" s="181"/>
      <c r="K966" s="181"/>
      <c r="L966" s="181"/>
      <c r="N966" s="88"/>
      <c r="O966" s="42"/>
      <c r="P966" s="43"/>
      <c r="Q966" s="45"/>
      <c r="R966" s="182"/>
      <c r="S966" s="183"/>
      <c r="T966" s="184"/>
      <c r="U966" s="183"/>
    </row>
    <row r="967" spans="1:21" ht="12.75">
      <c r="A967" s="88"/>
      <c r="B967" s="112"/>
      <c r="C967" s="112"/>
      <c r="D967" s="88"/>
      <c r="E967" s="88"/>
      <c r="F967" s="42"/>
      <c r="G967" s="43"/>
      <c r="H967" s="45"/>
      <c r="I967" s="180"/>
      <c r="J967" s="181"/>
      <c r="K967" s="181"/>
      <c r="L967" s="181"/>
      <c r="N967" s="88"/>
      <c r="O967" s="42"/>
      <c r="P967" s="43"/>
      <c r="Q967" s="45"/>
      <c r="R967" s="182"/>
      <c r="S967" s="183"/>
      <c r="T967" s="184"/>
      <c r="U967" s="183"/>
    </row>
    <row r="968" spans="1:21" ht="12.75">
      <c r="A968" s="88"/>
      <c r="B968" s="112"/>
      <c r="C968" s="112"/>
      <c r="D968" s="88"/>
      <c r="E968" s="88"/>
      <c r="F968" s="42"/>
      <c r="G968" s="43"/>
      <c r="H968" s="45"/>
      <c r="I968" s="180"/>
      <c r="J968" s="181"/>
      <c r="K968" s="181"/>
      <c r="L968" s="181"/>
      <c r="N968" s="88"/>
      <c r="O968" s="42"/>
      <c r="P968" s="43"/>
      <c r="Q968" s="45"/>
      <c r="R968" s="182"/>
      <c r="S968" s="183"/>
      <c r="T968" s="184"/>
      <c r="U968" s="183"/>
    </row>
    <row r="969" spans="1:21" ht="12.75">
      <c r="A969" s="88"/>
      <c r="B969" s="112"/>
      <c r="C969" s="112"/>
      <c r="D969" s="88"/>
      <c r="E969" s="88"/>
      <c r="F969" s="42"/>
      <c r="G969" s="43"/>
      <c r="H969" s="45"/>
      <c r="I969" s="180"/>
      <c r="J969" s="181"/>
      <c r="K969" s="181"/>
      <c r="L969" s="181"/>
      <c r="N969" s="88"/>
      <c r="O969" s="42"/>
      <c r="P969" s="43"/>
      <c r="Q969" s="45"/>
      <c r="R969" s="182"/>
      <c r="S969" s="183"/>
      <c r="T969" s="184"/>
      <c r="U969" s="183"/>
    </row>
    <row r="970" spans="1:21" ht="12.75">
      <c r="A970" s="88"/>
      <c r="B970" s="112"/>
      <c r="C970" s="112"/>
      <c r="D970" s="88"/>
      <c r="E970" s="88"/>
      <c r="F970" s="42"/>
      <c r="G970" s="43"/>
      <c r="H970" s="45"/>
      <c r="I970" s="180"/>
      <c r="J970" s="181"/>
      <c r="K970" s="181"/>
      <c r="L970" s="181"/>
      <c r="N970" s="88"/>
      <c r="O970" s="42"/>
      <c r="P970" s="43"/>
      <c r="Q970" s="45"/>
      <c r="R970" s="182"/>
      <c r="S970" s="183"/>
      <c r="T970" s="184"/>
      <c r="U970" s="183"/>
    </row>
    <row r="971" spans="1:21" ht="12.75">
      <c r="A971" s="88"/>
      <c r="B971" s="112"/>
      <c r="C971" s="112"/>
      <c r="D971" s="88"/>
      <c r="E971" s="88"/>
      <c r="F971" s="42"/>
      <c r="G971" s="43"/>
      <c r="H971" s="45"/>
      <c r="I971" s="180"/>
      <c r="J971" s="181"/>
      <c r="K971" s="181"/>
      <c r="L971" s="181"/>
      <c r="N971" s="88"/>
      <c r="O971" s="42"/>
      <c r="P971" s="43"/>
      <c r="Q971" s="45"/>
      <c r="R971" s="182"/>
      <c r="S971" s="183"/>
      <c r="T971" s="184"/>
      <c r="U971" s="183"/>
    </row>
    <row r="972" spans="1:21" ht="12.75">
      <c r="A972" s="88"/>
      <c r="B972" s="112"/>
      <c r="C972" s="112"/>
      <c r="D972" s="88"/>
      <c r="E972" s="88"/>
      <c r="F972" s="42"/>
      <c r="G972" s="43"/>
      <c r="H972" s="45"/>
      <c r="I972" s="180"/>
      <c r="J972" s="181"/>
      <c r="K972" s="181"/>
      <c r="L972" s="181"/>
      <c r="N972" s="88"/>
      <c r="O972" s="42"/>
      <c r="P972" s="43"/>
      <c r="Q972" s="45"/>
      <c r="R972" s="182"/>
      <c r="S972" s="183"/>
      <c r="T972" s="184"/>
      <c r="U972" s="183"/>
    </row>
    <row r="973" spans="1:21" ht="12.75">
      <c r="A973" s="88"/>
      <c r="B973" s="112"/>
      <c r="C973" s="112"/>
      <c r="D973" s="88"/>
      <c r="E973" s="88"/>
      <c r="F973" s="42"/>
      <c r="G973" s="43"/>
      <c r="H973" s="45"/>
      <c r="I973" s="180"/>
      <c r="J973" s="181"/>
      <c r="K973" s="181"/>
      <c r="L973" s="181"/>
      <c r="N973" s="88"/>
      <c r="O973" s="42"/>
      <c r="P973" s="43"/>
      <c r="Q973" s="45"/>
      <c r="R973" s="182"/>
      <c r="S973" s="183"/>
      <c r="T973" s="184"/>
      <c r="U973" s="183"/>
    </row>
    <row r="974" spans="1:21" ht="12.75">
      <c r="A974" s="88"/>
      <c r="B974" s="112"/>
      <c r="C974" s="112"/>
      <c r="D974" s="88"/>
      <c r="E974" s="88"/>
      <c r="F974" s="42"/>
      <c r="G974" s="43"/>
      <c r="H974" s="45"/>
      <c r="I974" s="180"/>
      <c r="J974" s="181"/>
      <c r="K974" s="181"/>
      <c r="L974" s="181"/>
      <c r="N974" s="88"/>
      <c r="O974" s="42"/>
      <c r="P974" s="43"/>
      <c r="Q974" s="45"/>
      <c r="R974" s="182"/>
      <c r="S974" s="183"/>
      <c r="T974" s="184"/>
      <c r="U974" s="183"/>
    </row>
    <row r="975" spans="1:21" ht="12.75">
      <c r="A975" s="88"/>
      <c r="B975" s="112"/>
      <c r="C975" s="112"/>
      <c r="D975" s="88"/>
      <c r="E975" s="88"/>
      <c r="F975" s="42"/>
      <c r="G975" s="43"/>
      <c r="H975" s="45"/>
      <c r="I975" s="180"/>
      <c r="J975" s="181"/>
      <c r="K975" s="181"/>
      <c r="L975" s="181"/>
      <c r="N975" s="88"/>
      <c r="O975" s="42"/>
      <c r="P975" s="43"/>
      <c r="Q975" s="45"/>
      <c r="R975" s="182"/>
      <c r="S975" s="183"/>
      <c r="T975" s="184"/>
      <c r="U975" s="183"/>
    </row>
    <row r="976" spans="1:21" ht="12.75">
      <c r="A976" s="88"/>
      <c r="B976" s="112"/>
      <c r="C976" s="112"/>
      <c r="D976" s="88"/>
      <c r="E976" s="88"/>
      <c r="F976" s="42"/>
      <c r="G976" s="43"/>
      <c r="H976" s="45"/>
      <c r="I976" s="180"/>
      <c r="J976" s="181"/>
      <c r="K976" s="181"/>
      <c r="L976" s="181"/>
      <c r="N976" s="88"/>
      <c r="O976" s="42"/>
      <c r="P976" s="43"/>
      <c r="Q976" s="45"/>
      <c r="R976" s="182"/>
      <c r="S976" s="183"/>
      <c r="T976" s="184"/>
      <c r="U976" s="183"/>
    </row>
    <row r="977" spans="1:21" ht="12.75">
      <c r="A977" s="88"/>
      <c r="B977" s="112"/>
      <c r="C977" s="112"/>
      <c r="D977" s="88"/>
      <c r="E977" s="88"/>
      <c r="F977" s="42"/>
      <c r="G977" s="43"/>
      <c r="H977" s="45"/>
      <c r="I977" s="180"/>
      <c r="J977" s="181"/>
      <c r="K977" s="181"/>
      <c r="L977" s="181"/>
      <c r="N977" s="88"/>
      <c r="O977" s="42"/>
      <c r="P977" s="43"/>
      <c r="Q977" s="45"/>
      <c r="R977" s="182"/>
      <c r="S977" s="183"/>
      <c r="T977" s="184"/>
      <c r="U977" s="183"/>
    </row>
    <row r="978" spans="1:21" ht="12.75">
      <c r="A978" s="88"/>
      <c r="B978" s="112"/>
      <c r="C978" s="112"/>
      <c r="D978" s="88"/>
      <c r="E978" s="88"/>
      <c r="F978" s="42"/>
      <c r="G978" s="43"/>
      <c r="H978" s="45"/>
      <c r="I978" s="180"/>
      <c r="J978" s="181"/>
      <c r="K978" s="181"/>
      <c r="L978" s="181"/>
      <c r="N978" s="88"/>
      <c r="O978" s="42"/>
      <c r="P978" s="43"/>
      <c r="Q978" s="45"/>
      <c r="R978" s="182"/>
      <c r="S978" s="183"/>
      <c r="T978" s="184"/>
      <c r="U978" s="183"/>
    </row>
    <row r="979" spans="1:21" ht="12.75">
      <c r="A979" s="88"/>
      <c r="B979" s="112"/>
      <c r="C979" s="112"/>
      <c r="D979" s="88"/>
      <c r="E979" s="88"/>
      <c r="F979" s="42"/>
      <c r="G979" s="43"/>
      <c r="H979" s="45"/>
      <c r="I979" s="180"/>
      <c r="J979" s="181"/>
      <c r="K979" s="181"/>
      <c r="L979" s="181"/>
      <c r="N979" s="88"/>
      <c r="O979" s="42"/>
      <c r="P979" s="43"/>
      <c r="Q979" s="45"/>
      <c r="R979" s="182"/>
      <c r="S979" s="183"/>
      <c r="T979" s="184"/>
      <c r="U979" s="183"/>
    </row>
    <row r="980" spans="1:21" ht="12.75">
      <c r="A980" s="88"/>
      <c r="B980" s="112"/>
      <c r="C980" s="112"/>
      <c r="D980" s="88"/>
      <c r="E980" s="88"/>
      <c r="F980" s="42"/>
      <c r="G980" s="43"/>
      <c r="H980" s="45"/>
      <c r="I980" s="180"/>
      <c r="J980" s="181"/>
      <c r="K980" s="181"/>
      <c r="L980" s="181"/>
      <c r="N980" s="88"/>
      <c r="O980" s="42"/>
      <c r="P980" s="43"/>
      <c r="Q980" s="45"/>
      <c r="R980" s="182"/>
      <c r="S980" s="183"/>
      <c r="T980" s="184"/>
      <c r="U980" s="183"/>
    </row>
    <row r="981" spans="1:21" ht="12.75">
      <c r="A981" s="88"/>
      <c r="B981" s="112"/>
      <c r="C981" s="112"/>
      <c r="D981" s="88"/>
      <c r="E981" s="88"/>
      <c r="F981" s="42"/>
      <c r="G981" s="43"/>
      <c r="H981" s="45"/>
      <c r="I981" s="180"/>
      <c r="J981" s="181"/>
      <c r="K981" s="181"/>
      <c r="L981" s="181"/>
      <c r="N981" s="88"/>
      <c r="O981" s="42"/>
      <c r="P981" s="43"/>
      <c r="Q981" s="45"/>
      <c r="R981" s="182"/>
      <c r="S981" s="183"/>
      <c r="T981" s="184"/>
      <c r="U981" s="183"/>
    </row>
    <row r="982" spans="1:21" ht="12.75">
      <c r="A982" s="88"/>
      <c r="B982" s="112"/>
      <c r="C982" s="112"/>
      <c r="D982" s="88"/>
      <c r="E982" s="88"/>
      <c r="F982" s="42"/>
      <c r="G982" s="43"/>
      <c r="H982" s="45"/>
      <c r="I982" s="180"/>
      <c r="J982" s="181"/>
      <c r="K982" s="181"/>
      <c r="L982" s="181"/>
      <c r="N982" s="88"/>
      <c r="O982" s="42"/>
      <c r="P982" s="43"/>
      <c r="Q982" s="45"/>
      <c r="R982" s="182"/>
      <c r="S982" s="183"/>
      <c r="T982" s="184"/>
      <c r="U982" s="183"/>
    </row>
    <row r="983" spans="1:21" ht="12.75">
      <c r="A983" s="88"/>
      <c r="B983" s="112"/>
      <c r="C983" s="112"/>
      <c r="D983" s="88"/>
      <c r="E983" s="88"/>
      <c r="F983" s="42"/>
      <c r="G983" s="43"/>
      <c r="H983" s="45"/>
      <c r="I983" s="180"/>
      <c r="J983" s="181"/>
      <c r="K983" s="181"/>
      <c r="L983" s="181"/>
      <c r="N983" s="88"/>
      <c r="O983" s="42"/>
      <c r="P983" s="43"/>
      <c r="Q983" s="45"/>
      <c r="R983" s="182"/>
      <c r="S983" s="183"/>
      <c r="T983" s="184"/>
      <c r="U983" s="183"/>
    </row>
    <row r="984" spans="1:21" ht="12.75">
      <c r="A984" s="88"/>
      <c r="B984" s="112"/>
      <c r="C984" s="112"/>
      <c r="D984" s="88"/>
      <c r="E984" s="88"/>
      <c r="F984" s="42"/>
      <c r="G984" s="43"/>
      <c r="H984" s="45"/>
      <c r="I984" s="180"/>
      <c r="J984" s="181"/>
      <c r="K984" s="181"/>
      <c r="L984" s="181"/>
      <c r="N984" s="88"/>
      <c r="O984" s="42"/>
      <c r="P984" s="43"/>
      <c r="Q984" s="45"/>
      <c r="R984" s="182"/>
      <c r="S984" s="183"/>
      <c r="T984" s="184"/>
      <c r="U984" s="183"/>
    </row>
    <row r="985" spans="1:21" ht="12.75">
      <c r="A985" s="88"/>
      <c r="B985" s="112"/>
      <c r="C985" s="112"/>
      <c r="D985" s="88"/>
      <c r="E985" s="88"/>
      <c r="F985" s="42"/>
      <c r="G985" s="43"/>
      <c r="H985" s="45"/>
      <c r="I985" s="180"/>
      <c r="J985" s="181"/>
      <c r="K985" s="181"/>
      <c r="L985" s="181"/>
      <c r="N985" s="88"/>
      <c r="O985" s="42"/>
      <c r="P985" s="43"/>
      <c r="Q985" s="45"/>
      <c r="R985" s="182"/>
      <c r="S985" s="183"/>
      <c r="T985" s="184"/>
      <c r="U985" s="183"/>
    </row>
    <row r="986" spans="1:21" ht="12.75">
      <c r="A986" s="88"/>
      <c r="B986" s="112"/>
      <c r="C986" s="112"/>
      <c r="D986" s="88"/>
      <c r="E986" s="88"/>
      <c r="F986" s="42"/>
      <c r="G986" s="43"/>
      <c r="H986" s="45"/>
      <c r="I986" s="180"/>
      <c r="J986" s="181"/>
      <c r="K986" s="181"/>
      <c r="L986" s="181"/>
      <c r="N986" s="88"/>
      <c r="O986" s="42"/>
      <c r="P986" s="43"/>
      <c r="Q986" s="45"/>
      <c r="R986" s="182"/>
      <c r="S986" s="183"/>
      <c r="T986" s="184"/>
      <c r="U986" s="183"/>
    </row>
    <row r="987" spans="1:21" ht="12.75">
      <c r="A987" s="88"/>
      <c r="B987" s="112"/>
      <c r="C987" s="112"/>
      <c r="D987" s="88"/>
      <c r="E987" s="88"/>
      <c r="F987" s="42"/>
      <c r="G987" s="43"/>
      <c r="H987" s="45"/>
      <c r="I987" s="180"/>
      <c r="J987" s="181"/>
      <c r="K987" s="181"/>
      <c r="L987" s="181"/>
      <c r="N987" s="88"/>
      <c r="O987" s="42"/>
      <c r="P987" s="43"/>
      <c r="Q987" s="45"/>
      <c r="R987" s="182"/>
      <c r="S987" s="183"/>
      <c r="T987" s="184"/>
      <c r="U987" s="183"/>
    </row>
    <row r="988" spans="1:21" ht="12.75">
      <c r="A988" s="88"/>
      <c r="B988" s="112"/>
      <c r="C988" s="112"/>
      <c r="D988" s="88"/>
      <c r="E988" s="88"/>
      <c r="F988" s="42"/>
      <c r="G988" s="43"/>
      <c r="H988" s="45"/>
      <c r="I988" s="180"/>
      <c r="J988" s="181"/>
      <c r="K988" s="181"/>
      <c r="L988" s="181"/>
      <c r="N988" s="88"/>
      <c r="O988" s="42"/>
      <c r="P988" s="43"/>
      <c r="Q988" s="45"/>
      <c r="R988" s="182"/>
      <c r="S988" s="183"/>
      <c r="T988" s="184"/>
      <c r="U988" s="183"/>
    </row>
    <row r="989" spans="1:21" ht="12.75">
      <c r="A989" s="88"/>
      <c r="B989" s="112"/>
      <c r="C989" s="112"/>
      <c r="D989" s="88"/>
      <c r="E989" s="88"/>
      <c r="F989" s="42"/>
      <c r="G989" s="43"/>
      <c r="H989" s="45"/>
      <c r="I989" s="180"/>
      <c r="J989" s="181"/>
      <c r="K989" s="181"/>
      <c r="L989" s="181"/>
      <c r="N989" s="88"/>
      <c r="O989" s="42"/>
      <c r="P989" s="43"/>
      <c r="Q989" s="45"/>
      <c r="R989" s="182"/>
      <c r="S989" s="183"/>
      <c r="T989" s="184"/>
      <c r="U989" s="183"/>
    </row>
    <row r="990" spans="1:21" ht="12.75">
      <c r="A990" s="88"/>
      <c r="B990" s="112"/>
      <c r="C990" s="112"/>
      <c r="D990" s="88"/>
      <c r="E990" s="88"/>
      <c r="F990" s="42"/>
      <c r="G990" s="43"/>
      <c r="H990" s="45"/>
      <c r="I990" s="180"/>
      <c r="J990" s="181"/>
      <c r="K990" s="181"/>
      <c r="L990" s="181"/>
      <c r="N990" s="88"/>
      <c r="O990" s="42"/>
      <c r="P990" s="43"/>
      <c r="Q990" s="45"/>
      <c r="R990" s="182"/>
      <c r="S990" s="183"/>
      <c r="T990" s="184"/>
      <c r="U990" s="183"/>
    </row>
    <row r="991" spans="1:21" ht="12.75">
      <c r="A991" s="88"/>
      <c r="B991" s="112"/>
      <c r="C991" s="112"/>
      <c r="D991" s="88"/>
      <c r="E991" s="88"/>
      <c r="F991" s="42"/>
      <c r="G991" s="43"/>
      <c r="H991" s="45"/>
      <c r="I991" s="180"/>
      <c r="J991" s="181"/>
      <c r="K991" s="181"/>
      <c r="L991" s="181"/>
      <c r="N991" s="88"/>
      <c r="O991" s="42"/>
      <c r="P991" s="43"/>
      <c r="Q991" s="45"/>
      <c r="R991" s="182"/>
      <c r="S991" s="183"/>
      <c r="T991" s="184"/>
      <c r="U991" s="183"/>
    </row>
    <row r="992" spans="1:21" ht="12.75">
      <c r="A992" s="88"/>
      <c r="B992" s="112"/>
      <c r="C992" s="112"/>
      <c r="D992" s="88"/>
      <c r="E992" s="88"/>
      <c r="F992" s="42"/>
      <c r="G992" s="43"/>
      <c r="H992" s="45"/>
      <c r="I992" s="180"/>
      <c r="J992" s="181"/>
      <c r="K992" s="181"/>
      <c r="L992" s="181"/>
      <c r="N992" s="88"/>
      <c r="O992" s="42"/>
      <c r="P992" s="43"/>
      <c r="Q992" s="45"/>
      <c r="R992" s="182"/>
      <c r="S992" s="183"/>
      <c r="T992" s="184"/>
      <c r="U992" s="183"/>
    </row>
    <row r="993" spans="1:21" ht="12.75">
      <c r="A993" s="88"/>
      <c r="B993" s="112"/>
      <c r="C993" s="112"/>
      <c r="D993" s="88"/>
      <c r="E993" s="88"/>
      <c r="F993" s="42"/>
      <c r="G993" s="43"/>
      <c r="H993" s="45"/>
      <c r="I993" s="180"/>
      <c r="J993" s="181"/>
      <c r="K993" s="181"/>
      <c r="L993" s="181"/>
      <c r="N993" s="88"/>
      <c r="O993" s="42"/>
      <c r="P993" s="43"/>
      <c r="Q993" s="45"/>
      <c r="R993" s="182"/>
      <c r="S993" s="183"/>
      <c r="T993" s="184"/>
      <c r="U993" s="183"/>
    </row>
    <row r="994" spans="1:21" ht="12.75">
      <c r="A994" s="88"/>
      <c r="B994" s="112"/>
      <c r="C994" s="112"/>
      <c r="D994" s="88"/>
      <c r="E994" s="88"/>
      <c r="F994" s="42"/>
      <c r="G994" s="43"/>
      <c r="H994" s="45"/>
      <c r="I994" s="180"/>
      <c r="J994" s="181"/>
      <c r="K994" s="181"/>
      <c r="L994" s="181"/>
      <c r="N994" s="88"/>
      <c r="O994" s="42"/>
      <c r="P994" s="43"/>
      <c r="Q994" s="45"/>
      <c r="R994" s="182"/>
      <c r="S994" s="183"/>
      <c r="T994" s="184"/>
      <c r="U994" s="183"/>
    </row>
    <row r="995" spans="1:21" ht="12.75">
      <c r="A995" s="88"/>
      <c r="B995" s="112"/>
      <c r="C995" s="112"/>
      <c r="D995" s="88"/>
      <c r="E995" s="88"/>
      <c r="F995" s="42"/>
      <c r="G995" s="43"/>
      <c r="H995" s="45"/>
      <c r="I995" s="180"/>
      <c r="J995" s="181"/>
      <c r="K995" s="181"/>
      <c r="L995" s="181"/>
      <c r="N995" s="88"/>
      <c r="O995" s="42"/>
      <c r="P995" s="43"/>
      <c r="Q995" s="45"/>
      <c r="R995" s="182"/>
      <c r="S995" s="183"/>
      <c r="T995" s="184"/>
      <c r="U995" s="183"/>
    </row>
    <row r="996" spans="1:21" ht="12.75">
      <c r="A996" s="88"/>
      <c r="B996" s="112"/>
      <c r="C996" s="112"/>
      <c r="D996" s="88"/>
      <c r="E996" s="88"/>
      <c r="F996" s="42"/>
      <c r="G996" s="43"/>
      <c r="H996" s="45"/>
      <c r="I996" s="180"/>
      <c r="J996" s="181"/>
      <c r="K996" s="181"/>
      <c r="L996" s="181"/>
      <c r="N996" s="88"/>
      <c r="O996" s="42"/>
      <c r="P996" s="43"/>
      <c r="Q996" s="45"/>
      <c r="R996" s="182"/>
      <c r="S996" s="183"/>
      <c r="T996" s="184"/>
      <c r="U996" s="183"/>
    </row>
    <row r="997" spans="1:21" ht="12.75">
      <c r="A997" s="88"/>
      <c r="B997" s="112"/>
      <c r="C997" s="112"/>
      <c r="D997" s="88"/>
      <c r="E997" s="88"/>
      <c r="F997" s="42"/>
      <c r="G997" s="43"/>
      <c r="H997" s="45"/>
      <c r="I997" s="180"/>
      <c r="J997" s="181"/>
      <c r="K997" s="181"/>
      <c r="L997" s="181"/>
      <c r="N997" s="88"/>
      <c r="O997" s="42"/>
      <c r="P997" s="43"/>
      <c r="Q997" s="45"/>
      <c r="R997" s="182"/>
      <c r="S997" s="183"/>
      <c r="T997" s="184"/>
      <c r="U997" s="183"/>
    </row>
    <row r="998" spans="1:21" ht="12.75">
      <c r="A998" s="88"/>
      <c r="B998" s="112"/>
      <c r="C998" s="112"/>
      <c r="D998" s="88"/>
      <c r="E998" s="88"/>
      <c r="F998" s="42"/>
      <c r="G998" s="43"/>
      <c r="H998" s="45"/>
      <c r="I998" s="180"/>
      <c r="J998" s="181"/>
      <c r="K998" s="181"/>
      <c r="L998" s="181"/>
      <c r="N998" s="88"/>
      <c r="O998" s="42"/>
      <c r="P998" s="43"/>
      <c r="Q998" s="45"/>
      <c r="R998" s="182"/>
      <c r="S998" s="183"/>
      <c r="T998" s="184"/>
      <c r="U998" s="183"/>
    </row>
    <row r="999" spans="1:21" ht="12.75">
      <c r="A999" s="88"/>
      <c r="B999" s="112"/>
      <c r="C999" s="112"/>
      <c r="D999" s="88"/>
      <c r="E999" s="88"/>
      <c r="F999" s="42"/>
      <c r="G999" s="43"/>
      <c r="H999" s="45"/>
      <c r="I999" s="180"/>
      <c r="J999" s="181"/>
      <c r="K999" s="181"/>
      <c r="L999" s="181"/>
      <c r="N999" s="88"/>
      <c r="O999" s="42"/>
      <c r="P999" s="43"/>
      <c r="Q999" s="45"/>
      <c r="R999" s="182"/>
      <c r="S999" s="183"/>
      <c r="T999" s="184"/>
      <c r="U999" s="183"/>
    </row>
    <row r="1000" spans="1:21" ht="12.75">
      <c r="A1000" s="88"/>
      <c r="B1000" s="112"/>
      <c r="C1000" s="112"/>
      <c r="D1000" s="88"/>
      <c r="E1000" s="88"/>
      <c r="F1000" s="42"/>
      <c r="G1000" s="43"/>
      <c r="H1000" s="45"/>
      <c r="I1000" s="180"/>
      <c r="J1000" s="181"/>
      <c r="K1000" s="181"/>
      <c r="L1000" s="181"/>
      <c r="N1000" s="88"/>
      <c r="O1000" s="42"/>
      <c r="P1000" s="43"/>
      <c r="Q1000" s="45"/>
      <c r="R1000" s="182"/>
      <c r="S1000" s="183"/>
      <c r="T1000" s="184"/>
      <c r="U1000" s="183"/>
    </row>
    <row r="1001" spans="1:21" ht="12.75">
      <c r="A1001" s="88"/>
      <c r="B1001" s="112"/>
      <c r="C1001" s="112"/>
      <c r="D1001" s="88"/>
      <c r="E1001" s="88"/>
      <c r="F1001" s="42"/>
      <c r="G1001" s="43"/>
      <c r="H1001" s="45"/>
      <c r="I1001" s="180"/>
      <c r="J1001" s="181"/>
      <c r="K1001" s="181"/>
      <c r="L1001" s="181"/>
      <c r="N1001" s="88"/>
      <c r="O1001" s="42"/>
      <c r="P1001" s="43"/>
      <c r="Q1001" s="45"/>
      <c r="R1001" s="182"/>
      <c r="S1001" s="183"/>
      <c r="T1001" s="184"/>
      <c r="U1001" s="183"/>
    </row>
  </sheetData>
  <mergeCells count="7">
    <mergeCell ref="E2:L2"/>
    <mergeCell ref="N2:U2"/>
    <mergeCell ref="B3:C5"/>
    <mergeCell ref="I3:J3"/>
    <mergeCell ref="K3:L3"/>
    <mergeCell ref="R3:S3"/>
    <mergeCell ref="T3:U3"/>
  </mergeCells>
  <phoneticPr fontId="52" type="noConversion"/>
  <conditionalFormatting sqref="R3:R4 S3:S133 T3:T4 U3:U133">
    <cfRule type="cellIs" dxfId="17" priority="1" operator="equal">
      <formula>0</formula>
    </cfRule>
  </conditionalFormatting>
  <conditionalFormatting sqref="N1:N1001">
    <cfRule type="cellIs" dxfId="16" priority="2" operator="equal">
      <formula>"직접만들기"</formula>
    </cfRule>
  </conditionalFormatting>
  <conditionalFormatting sqref="N1:N1001">
    <cfRule type="cellIs" dxfId="15" priority="3" operator="equal">
      <formula>"테마 혼합"</formula>
    </cfRule>
  </conditionalFormatting>
  <conditionalFormatting sqref="I3:I4 J3:J133 K3:K4 L3:L133">
    <cfRule type="cellIs" dxfId="14" priority="4" operator="equal">
      <formula>0</formula>
    </cfRule>
  </conditionalFormatting>
  <conditionalFormatting sqref="A5">
    <cfRule type="expression" dxfId="13" priority="5">
      <formula>COUNTIF(INDIRECT("연간집계!D2:D"), A5)=0</formula>
    </cfRule>
  </conditionalFormatting>
  <conditionalFormatting sqref="E1:E1001 N5">
    <cfRule type="cellIs" dxfId="12" priority="6" operator="equal">
      <formula>"직접만들기"</formula>
    </cfRule>
  </conditionalFormatting>
  <conditionalFormatting sqref="E1:E1001 N5">
    <cfRule type="cellIs" dxfId="11" priority="7" operator="equal">
      <formula>"테마 혼합"</formula>
    </cfRule>
  </conditionalFormatting>
  <conditionalFormatting sqref="N1:N1001">
    <cfRule type="containsText" dxfId="10" priority="8" operator="containsText" text="가족">
      <formula>NOT(ISERROR(SEARCH(("가족"),(N1))))</formula>
    </cfRule>
  </conditionalFormatting>
  <dataValidations count="2">
    <dataValidation type="list" allowBlank="1" showErrorMessage="1" sqref="B3">
      <formula1>"01.여행 : 개인/가족,01.여행 : 단체/모임/친구,01.여행 : 커플,02.일상 : 개인/가족,02.일상 : 베이비/성장,02.일상 : 커플,03.행사/기념 : 개인/가족,03.행사/기념 : 기업/기관/단체,03.행사/기념 : 베이비,03.행사/기념 : 웨딩,04.작품 : 개인,04.작품 : 기업/기관/단체,04.작품 : 학교,05.활동집 : 학교,05.활동집 : 어린이집/유치원,06.졸업 : 학교,06.졸업 : 어린이집/유치원,07.종교,08.굿"&amp;"즈,09.반려,10.홍보 : 기업/기관/단체,11.퇴임/취임,12.증명사진,13.기타"</formula1>
    </dataValidation>
    <dataValidation type="list" allowBlank="1" showErrorMessage="1" sqref="B2">
      <formula1>"2025,2026,2027"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1"/>
  <sheetViews>
    <sheetView workbookViewId="0"/>
  </sheetViews>
  <sheetFormatPr defaultColWidth="12.5703125" defaultRowHeight="15.75" customHeight="1"/>
  <cols>
    <col min="1" max="1" width="0.42578125" customWidth="1"/>
    <col min="2" max="2" width="7.7109375" customWidth="1"/>
    <col min="3" max="3" width="36.7109375" customWidth="1"/>
    <col min="4" max="4" width="1.28515625" customWidth="1"/>
    <col min="5" max="5" width="29.5703125" customWidth="1"/>
    <col min="6" max="8" width="8.28515625" customWidth="1"/>
    <col min="9" max="12" width="6.85546875" customWidth="1"/>
    <col min="13" max="13" width="1.140625" customWidth="1"/>
  </cols>
  <sheetData>
    <row r="1" spans="1:15" ht="2.25" customHeight="1">
      <c r="A1" s="88"/>
      <c r="B1" s="152"/>
      <c r="C1" s="152"/>
      <c r="D1" s="88"/>
      <c r="E1" s="88"/>
      <c r="F1" s="42"/>
      <c r="G1" s="43"/>
      <c r="H1" s="45"/>
      <c r="I1" s="180"/>
      <c r="J1" s="181"/>
      <c r="K1" s="181"/>
      <c r="L1" s="181"/>
    </row>
    <row r="2" spans="1:15" ht="15.75" customHeight="1">
      <c r="A2" s="161"/>
      <c r="B2" s="162">
        <v>2026</v>
      </c>
      <c r="C2" s="163" t="s">
        <v>820</v>
      </c>
      <c r="D2" s="112"/>
      <c r="E2" s="266" t="s">
        <v>1424</v>
      </c>
      <c r="F2" s="233"/>
      <c r="G2" s="233"/>
      <c r="H2" s="233"/>
      <c r="I2" s="233"/>
      <c r="J2" s="233"/>
      <c r="K2" s="233"/>
      <c r="L2" s="233"/>
      <c r="M2" s="152"/>
      <c r="N2" s="152"/>
      <c r="O2" s="152"/>
    </row>
    <row r="3" spans="1:15" ht="15.75" customHeight="1">
      <c r="A3" s="161"/>
      <c r="B3" s="268" t="s">
        <v>889</v>
      </c>
      <c r="C3" s="233"/>
      <c r="D3" s="112"/>
      <c r="E3" s="12" t="s">
        <v>820</v>
      </c>
      <c r="F3" s="13" t="s">
        <v>829</v>
      </c>
      <c r="G3" s="14" t="s">
        <v>830</v>
      </c>
      <c r="H3" s="15" t="s">
        <v>825</v>
      </c>
      <c r="I3" s="274" t="s">
        <v>827</v>
      </c>
      <c r="J3" s="233"/>
      <c r="K3" s="275" t="s">
        <v>828</v>
      </c>
      <c r="L3" s="233"/>
      <c r="M3" s="152"/>
      <c r="N3" s="152"/>
      <c r="O3" s="152"/>
    </row>
    <row r="4" spans="1:15" ht="19.5" customHeight="1">
      <c r="A4" s="161"/>
      <c r="B4" s="233"/>
      <c r="C4" s="233"/>
      <c r="D4" s="112"/>
      <c r="E4" s="164">
        <f ca="1">COUNTA(E5:E1001)</f>
        <v>4</v>
      </c>
      <c r="F4" s="165">
        <f t="shared" ref="F4:G4" ca="1" si="0">SUM(F5:F1001)</f>
        <v>77</v>
      </c>
      <c r="G4" s="165">
        <f t="shared" ca="1" si="0"/>
        <v>97</v>
      </c>
      <c r="H4" s="166"/>
      <c r="I4" s="185">
        <f ca="1">SUM(I5:I1001)</f>
        <v>97</v>
      </c>
      <c r="J4" s="186">
        <f t="shared" ref="J4:J133" ca="1" si="1">IFERROR(I4/($I4+$K4),"")</f>
        <v>1</v>
      </c>
      <c r="K4" s="187">
        <f ca="1">SUM(K5:K1001)</f>
        <v>0</v>
      </c>
      <c r="L4" s="188">
        <f t="shared" ref="L4:L133" ca="1" si="2">IFERROR(K4/($I4+$K4),"")</f>
        <v>0</v>
      </c>
      <c r="M4" s="152"/>
      <c r="N4" s="152"/>
      <c r="O4" s="152"/>
    </row>
    <row r="5" spans="1:15" ht="15.75" customHeight="1">
      <c r="A5" s="171"/>
      <c r="B5" s="233"/>
      <c r="C5" s="233"/>
      <c r="D5" s="88"/>
      <c r="E5" s="88" t="str">
        <f ca="1">IFERROR(__xludf.DUMMYFUNCTION("iferror(SORT(
  UNIQUE(
    FILTER(
      '데이터'!$J:$J,
      '데이터'!$P:$P = $B$3,
      '데이터'!$N:$N = $B$2,
      '데이터'!$F:$F &lt;&gt; """"
    )
  ),
  1,
  TRUE
),""-"")"),"네이비")</f>
        <v>네이비</v>
      </c>
      <c r="F5" s="42">
        <f ca="1">IFERROR(COUNTIFS(데이터!$P:$P,$B$3,데이터!$N:$N,$B$2,데이터!$J:$J,$E5),"")</f>
        <v>15</v>
      </c>
      <c r="G5" s="43">
        <f ca="1">SUMIFS(데이터!$G:$G,데이터!$P:$P,$B$3,데이터!$N:$N,$B$2,데이터!$J:$J,$E5)</f>
        <v>15</v>
      </c>
      <c r="H5" s="45">
        <f t="shared" ref="H5:H133" ca="1" si="3">IFERROR(G5/(SUM($G$5:$G1001)),"")</f>
        <v>0.15463917525773196</v>
      </c>
      <c r="I5" s="189">
        <f ca="1">SUMIFS(데이터!$G:$G,데이터!$P:$P,$B$3,데이터!$N:$N,$B$2,데이터!$J:$J,$E5,데이터!$L:$L,$I$3)</f>
        <v>15</v>
      </c>
      <c r="J5" s="190">
        <f t="shared" ca="1" si="1"/>
        <v>1</v>
      </c>
      <c r="K5" s="191">
        <f ca="1">SUMIFS(데이터!$G:$G,데이터!$P:$P,$B$3,데이터!$N:$N,$B$2,데이터!$J:$J,$E5,데이터!$L:$L,$K$3)</f>
        <v>0</v>
      </c>
      <c r="L5" s="190">
        <f t="shared" ca="1" si="2"/>
        <v>0</v>
      </c>
    </row>
    <row r="6" spans="1:15" ht="15.75" customHeight="1">
      <c r="A6" s="88"/>
      <c r="B6" s="177" t="s">
        <v>1426</v>
      </c>
      <c r="C6" s="178"/>
      <c r="D6" s="88"/>
      <c r="E6" s="88" t="str">
        <f ca="1">IFERROR(__xludf.DUMMYFUNCTION("""COMPUTED_VALUE"""),"딥베이지")</f>
        <v>딥베이지</v>
      </c>
      <c r="F6" s="42">
        <f ca="1">IFERROR(COUNTIFS(데이터!$P:$P,$B$3,데이터!$N:$N,$B$2,데이터!$J:$J,$E6),"")</f>
        <v>12</v>
      </c>
      <c r="G6" s="43">
        <f ca="1">SUMIFS(데이터!$G:$G,데이터!$P:$P,$B$3,데이터!$N:$N,$B$2,데이터!$J:$J,$E6)</f>
        <v>14</v>
      </c>
      <c r="H6" s="45">
        <f t="shared" ca="1" si="3"/>
        <v>0.14432989690721648</v>
      </c>
      <c r="I6" s="189">
        <f ca="1">SUMIFS(데이터!$G:$G,데이터!$P:$P,$B$3,데이터!$N:$N,$B$2,데이터!$J:$J,$E6,데이터!$L:$L,$I$3)</f>
        <v>14</v>
      </c>
      <c r="J6" s="190">
        <f t="shared" ca="1" si="1"/>
        <v>1</v>
      </c>
      <c r="K6" s="191">
        <f ca="1">SUMIFS(데이터!$G:$G,데이터!$P:$P,$B$3,데이터!$N:$N,$B$2,데이터!$J:$J,$E6,데이터!$L:$L,$K$3)</f>
        <v>0</v>
      </c>
      <c r="L6" s="190">
        <f t="shared" ca="1" si="2"/>
        <v>0</v>
      </c>
    </row>
    <row r="7" spans="1:15" ht="15.75" customHeight="1">
      <c r="A7" s="88"/>
      <c r="B7" s="112"/>
      <c r="C7" s="112"/>
      <c r="D7" s="88"/>
      <c r="E7" s="88" t="str">
        <f ca="1">IFERROR(__xludf.DUMMYFUNCTION("""COMPUTED_VALUE"""),"머스타드")</f>
        <v>머스타드</v>
      </c>
      <c r="F7" s="42">
        <f ca="1">IFERROR(COUNTIFS(데이터!$P:$P,$B$3,데이터!$N:$N,$B$2,데이터!$J:$J,$E7),"")</f>
        <v>32</v>
      </c>
      <c r="G7" s="43">
        <f ca="1">SUMIFS(데이터!$G:$G,데이터!$P:$P,$B$3,데이터!$N:$N,$B$2,데이터!$J:$J,$E7)</f>
        <v>47</v>
      </c>
      <c r="H7" s="45">
        <f t="shared" ca="1" si="3"/>
        <v>0.4845360824742268</v>
      </c>
      <c r="I7" s="189">
        <f ca="1">SUMIFS(데이터!$G:$G,데이터!$P:$P,$B$3,데이터!$N:$N,$B$2,데이터!$J:$J,$E7,데이터!$L:$L,$I$3)</f>
        <v>47</v>
      </c>
      <c r="J7" s="190">
        <f t="shared" ca="1" si="1"/>
        <v>1</v>
      </c>
      <c r="K7" s="191">
        <f ca="1">SUMIFS(데이터!$G:$G,데이터!$P:$P,$B$3,데이터!$N:$N,$B$2,데이터!$J:$J,$E7,데이터!$L:$L,$K$3)</f>
        <v>0</v>
      </c>
      <c r="L7" s="190">
        <f t="shared" ca="1" si="2"/>
        <v>0</v>
      </c>
    </row>
    <row r="8" spans="1:15" ht="15.75" customHeight="1">
      <c r="A8" s="88"/>
      <c r="B8" s="112"/>
      <c r="C8" s="112"/>
      <c r="D8" s="88"/>
      <c r="E8" s="88" t="str">
        <f ca="1">IFERROR(__xludf.DUMMYFUNCTION("""COMPUTED_VALUE"""),"와인")</f>
        <v>와인</v>
      </c>
      <c r="F8" s="42">
        <f ca="1">IFERROR(COUNTIFS(데이터!$P:$P,$B$3,데이터!$N:$N,$B$2,데이터!$J:$J,$E8),"")</f>
        <v>18</v>
      </c>
      <c r="G8" s="43">
        <f ca="1">SUMIFS(데이터!$G:$G,데이터!$P:$P,$B$3,데이터!$N:$N,$B$2,데이터!$J:$J,$E8)</f>
        <v>21</v>
      </c>
      <c r="H8" s="45">
        <f t="shared" ca="1" si="3"/>
        <v>0.21649484536082475</v>
      </c>
      <c r="I8" s="189">
        <f ca="1">SUMIFS(데이터!$G:$G,데이터!$P:$P,$B$3,데이터!$N:$N,$B$2,데이터!$J:$J,$E8,데이터!$L:$L,$I$3)</f>
        <v>21</v>
      </c>
      <c r="J8" s="190">
        <f t="shared" ca="1" si="1"/>
        <v>1</v>
      </c>
      <c r="K8" s="191">
        <f ca="1">SUMIFS(데이터!$G:$G,데이터!$P:$P,$B$3,데이터!$N:$N,$B$2,데이터!$J:$J,$E8,데이터!$L:$L,$K$3)</f>
        <v>0</v>
      </c>
      <c r="L8" s="190">
        <f t="shared" ca="1" si="2"/>
        <v>0</v>
      </c>
    </row>
    <row r="9" spans="1:15" ht="15.75" customHeight="1">
      <c r="A9" s="88"/>
      <c r="B9" s="112"/>
      <c r="C9" s="112"/>
      <c r="D9" s="88"/>
      <c r="E9" s="88"/>
      <c r="F9" s="42">
        <f>IFERROR(COUNTIFS(데이터!$P:$P,$B$3,데이터!$N:$N,$B$2,데이터!$J:$J,$E9),"")</f>
        <v>0</v>
      </c>
      <c r="G9" s="43">
        <f>SUMIFS(데이터!$G:$G,데이터!$P:$P,$B$3,데이터!$N:$N,$B$2,데이터!$J:$J,$E9)</f>
        <v>0</v>
      </c>
      <c r="H9" s="45">
        <f t="shared" ca="1" si="3"/>
        <v>0</v>
      </c>
      <c r="I9" s="189">
        <f>SUMIFS(데이터!$G:$G,데이터!$P:$P,$B$3,데이터!$N:$N,$B$2,데이터!$J:$J,$E9,데이터!$L:$L,$I$3)</f>
        <v>0</v>
      </c>
      <c r="J9" s="190" t="str">
        <f t="shared" si="1"/>
        <v/>
      </c>
      <c r="K9" s="191">
        <f>SUMIFS(데이터!$G:$G,데이터!$P:$P,$B$3,데이터!$N:$N,$B$2,데이터!$J:$J,$E9,데이터!$L:$L,$K$3)</f>
        <v>0</v>
      </c>
      <c r="L9" s="190" t="str">
        <f t="shared" si="2"/>
        <v/>
      </c>
    </row>
    <row r="10" spans="1:15" ht="15.75" customHeight="1">
      <c r="A10" s="88"/>
      <c r="B10" s="112"/>
      <c r="C10" s="112"/>
      <c r="D10" s="88"/>
      <c r="E10" s="88"/>
      <c r="F10" s="42">
        <f>IFERROR(COUNTIFS(데이터!$P:$P,$B$3,데이터!$N:$N,$B$2,데이터!$J:$J,$E10),"")</f>
        <v>0</v>
      </c>
      <c r="G10" s="43">
        <f>SUMIFS(데이터!$G:$G,데이터!$P:$P,$B$3,데이터!$N:$N,$B$2,데이터!$J:$J,$E10)</f>
        <v>0</v>
      </c>
      <c r="H10" s="45">
        <f t="shared" ca="1" si="3"/>
        <v>0</v>
      </c>
      <c r="I10" s="189">
        <f>SUMIFS(데이터!$G:$G,데이터!$P:$P,$B$3,데이터!$N:$N,$B$2,데이터!$J:$J,$E10,데이터!$L:$L,$I$3)</f>
        <v>0</v>
      </c>
      <c r="J10" s="190" t="str">
        <f t="shared" si="1"/>
        <v/>
      </c>
      <c r="K10" s="191">
        <f>SUMIFS(데이터!$G:$G,데이터!$P:$P,$B$3,데이터!$N:$N,$B$2,데이터!$J:$J,$E10,데이터!$L:$L,$K$3)</f>
        <v>0</v>
      </c>
      <c r="L10" s="190" t="str">
        <f t="shared" si="2"/>
        <v/>
      </c>
    </row>
    <row r="11" spans="1:15" ht="15.75" customHeight="1">
      <c r="A11" s="88"/>
      <c r="B11" s="112"/>
      <c r="C11" s="112"/>
      <c r="D11" s="88"/>
      <c r="E11" s="88"/>
      <c r="F11" s="42">
        <f>IFERROR(COUNTIFS(데이터!$P:$P,$B$3,데이터!$N:$N,$B$2,데이터!$J:$J,$E11),"")</f>
        <v>0</v>
      </c>
      <c r="G11" s="43">
        <f>SUMIFS(데이터!$G:$G,데이터!$P:$P,$B$3,데이터!$N:$N,$B$2,데이터!$J:$J,$E11)</f>
        <v>0</v>
      </c>
      <c r="H11" s="45">
        <f t="shared" ca="1" si="3"/>
        <v>0</v>
      </c>
      <c r="I11" s="189">
        <f>SUMIFS(데이터!$G:$G,데이터!$P:$P,$B$3,데이터!$N:$N,$B$2,데이터!$J:$J,$E11,데이터!$L:$L,$I$3)</f>
        <v>0</v>
      </c>
      <c r="J11" s="190" t="str">
        <f t="shared" si="1"/>
        <v/>
      </c>
      <c r="K11" s="191">
        <f>SUMIFS(데이터!$G:$G,데이터!$P:$P,$B$3,데이터!$N:$N,$B$2,데이터!$J:$J,$E11,데이터!$L:$L,$K$3)</f>
        <v>0</v>
      </c>
      <c r="L11" s="190" t="str">
        <f t="shared" si="2"/>
        <v/>
      </c>
    </row>
    <row r="12" spans="1:15" ht="15.75" customHeight="1">
      <c r="A12" s="88"/>
      <c r="B12" s="112"/>
      <c r="C12" s="112"/>
      <c r="D12" s="88"/>
      <c r="E12" s="88"/>
      <c r="F12" s="42">
        <f>IFERROR(COUNTIFS(데이터!$P:$P,$B$3,데이터!$N:$N,$B$2,데이터!$J:$J,$E12),"")</f>
        <v>0</v>
      </c>
      <c r="G12" s="43">
        <f>SUMIFS(데이터!$G:$G,데이터!$P:$P,$B$3,데이터!$N:$N,$B$2,데이터!$J:$J,$E12)</f>
        <v>0</v>
      </c>
      <c r="H12" s="45">
        <f t="shared" ca="1" si="3"/>
        <v>0</v>
      </c>
      <c r="I12" s="189">
        <f>SUMIFS(데이터!$G:$G,데이터!$P:$P,$B$3,데이터!$N:$N,$B$2,데이터!$J:$J,$E12,데이터!$L:$L,$I$3)</f>
        <v>0</v>
      </c>
      <c r="J12" s="190" t="str">
        <f t="shared" si="1"/>
        <v/>
      </c>
      <c r="K12" s="191">
        <f>SUMIFS(데이터!$G:$G,데이터!$P:$P,$B$3,데이터!$N:$N,$B$2,데이터!$J:$J,$E12,데이터!$L:$L,$K$3)</f>
        <v>0</v>
      </c>
      <c r="L12" s="190" t="str">
        <f t="shared" si="2"/>
        <v/>
      </c>
    </row>
    <row r="13" spans="1:15" ht="15.75" customHeight="1">
      <c r="A13" s="88"/>
      <c r="B13" s="152"/>
      <c r="C13" s="152"/>
      <c r="D13" s="88"/>
      <c r="E13" s="88"/>
      <c r="F13" s="42">
        <f>IFERROR(COUNTIFS(데이터!$P:$P,$B$3,데이터!$N:$N,$B$2,데이터!$J:$J,$E13),"")</f>
        <v>0</v>
      </c>
      <c r="G13" s="43">
        <f>SUMIFS(데이터!$G:$G,데이터!$P:$P,$B$3,데이터!$N:$N,$B$2,데이터!$J:$J,$E13)</f>
        <v>0</v>
      </c>
      <c r="H13" s="45">
        <f t="shared" ca="1" si="3"/>
        <v>0</v>
      </c>
      <c r="I13" s="189">
        <f>SUMIFS(데이터!$G:$G,데이터!$P:$P,$B$3,데이터!$N:$N,$B$2,데이터!$J:$J,$E13,데이터!$L:$L,$I$3)</f>
        <v>0</v>
      </c>
      <c r="J13" s="190" t="str">
        <f t="shared" si="1"/>
        <v/>
      </c>
      <c r="K13" s="191">
        <f>SUMIFS(데이터!$G:$G,데이터!$P:$P,$B$3,데이터!$N:$N,$B$2,데이터!$J:$J,$E13,데이터!$L:$L,$K$3)</f>
        <v>0</v>
      </c>
      <c r="L13" s="190" t="str">
        <f t="shared" si="2"/>
        <v/>
      </c>
    </row>
    <row r="14" spans="1:15" ht="15.75" customHeight="1">
      <c r="A14" s="88"/>
      <c r="B14" s="112"/>
      <c r="C14" s="112"/>
      <c r="D14" s="88"/>
      <c r="E14" s="88"/>
      <c r="F14" s="42">
        <f>IFERROR(COUNTIFS(데이터!$P:$P,$B$3,데이터!$N:$N,$B$2,데이터!$J:$J,$E14),"")</f>
        <v>0</v>
      </c>
      <c r="G14" s="43">
        <f>SUMIFS(데이터!$G:$G,데이터!$P:$P,$B$3,데이터!$N:$N,$B$2,데이터!$J:$J,$E14)</f>
        <v>0</v>
      </c>
      <c r="H14" s="45">
        <f t="shared" ca="1" si="3"/>
        <v>0</v>
      </c>
      <c r="I14" s="189">
        <f>SUMIFS(데이터!$G:$G,데이터!$P:$P,$B$3,데이터!$N:$N,$B$2,데이터!$J:$J,$E14,데이터!$L:$L,$I$3)</f>
        <v>0</v>
      </c>
      <c r="J14" s="190" t="str">
        <f t="shared" si="1"/>
        <v/>
      </c>
      <c r="K14" s="191">
        <f>SUMIFS(데이터!$G:$G,데이터!$P:$P,$B$3,데이터!$N:$N,$B$2,데이터!$J:$J,$E14,데이터!$L:$L,$K$3)</f>
        <v>0</v>
      </c>
      <c r="L14" s="190" t="str">
        <f t="shared" si="2"/>
        <v/>
      </c>
    </row>
    <row r="15" spans="1:15" ht="15.75" customHeight="1">
      <c r="A15" s="88"/>
      <c r="B15" s="112"/>
      <c r="C15" s="112"/>
      <c r="D15" s="88"/>
      <c r="E15" s="88"/>
      <c r="F15" s="42">
        <f>IFERROR(COUNTIFS(데이터!$P:$P,$B$3,데이터!$N:$N,$B$2,데이터!$J:$J,$E15),"")</f>
        <v>0</v>
      </c>
      <c r="G15" s="43">
        <f>SUMIFS(데이터!$G:$G,데이터!$P:$P,$B$3,데이터!$N:$N,$B$2,데이터!$J:$J,$E15)</f>
        <v>0</v>
      </c>
      <c r="H15" s="45">
        <f t="shared" ca="1" si="3"/>
        <v>0</v>
      </c>
      <c r="I15" s="189">
        <f>SUMIFS(데이터!$G:$G,데이터!$P:$P,$B$3,데이터!$N:$N,$B$2,데이터!$J:$J,$E15,데이터!$L:$L,$I$3)</f>
        <v>0</v>
      </c>
      <c r="J15" s="190" t="str">
        <f t="shared" si="1"/>
        <v/>
      </c>
      <c r="K15" s="191">
        <f>SUMIFS(데이터!$G:$G,데이터!$P:$P,$B$3,데이터!$N:$N,$B$2,데이터!$J:$J,$E15,데이터!$L:$L,$K$3)</f>
        <v>0</v>
      </c>
      <c r="L15" s="190" t="str">
        <f t="shared" si="2"/>
        <v/>
      </c>
    </row>
    <row r="16" spans="1:15" ht="15.75" customHeight="1">
      <c r="A16" s="88"/>
      <c r="B16" s="112"/>
      <c r="C16" s="112"/>
      <c r="D16" s="88"/>
      <c r="E16" s="88"/>
      <c r="F16" s="42">
        <f>IFERROR(COUNTIFS(데이터!$P:$P,$B$3,데이터!$N:$N,$B$2,데이터!$J:$J,$E16),"")</f>
        <v>0</v>
      </c>
      <c r="G16" s="43">
        <f>SUMIFS(데이터!$G:$G,데이터!$P:$P,$B$3,데이터!$N:$N,$B$2,데이터!$J:$J,$E16)</f>
        <v>0</v>
      </c>
      <c r="H16" s="45">
        <f t="shared" ca="1" si="3"/>
        <v>0</v>
      </c>
      <c r="I16" s="189">
        <f>SUMIFS(데이터!$G:$G,데이터!$P:$P,$B$3,데이터!$N:$N,$B$2,데이터!$J:$J,$E16,데이터!$L:$L,$I$3)</f>
        <v>0</v>
      </c>
      <c r="J16" s="190" t="str">
        <f t="shared" si="1"/>
        <v/>
      </c>
      <c r="K16" s="191">
        <f>SUMIFS(데이터!$G:$G,데이터!$P:$P,$B$3,데이터!$N:$N,$B$2,데이터!$J:$J,$E16,데이터!$L:$L,$K$3)</f>
        <v>0</v>
      </c>
      <c r="L16" s="190" t="str">
        <f t="shared" si="2"/>
        <v/>
      </c>
    </row>
    <row r="17" spans="1:12" ht="15.75" customHeight="1">
      <c r="A17" s="88"/>
      <c r="B17" s="112"/>
      <c r="C17" s="112"/>
      <c r="D17" s="88"/>
      <c r="E17" s="88"/>
      <c r="F17" s="42">
        <f>IFERROR(COUNTIFS(데이터!$P:$P,$B$3,데이터!$N:$N,$B$2,데이터!$J:$J,$E17),"")</f>
        <v>0</v>
      </c>
      <c r="G17" s="43">
        <f>SUMIFS(데이터!$G:$G,데이터!$P:$P,$B$3,데이터!$N:$N,$B$2,데이터!$J:$J,$E17)</f>
        <v>0</v>
      </c>
      <c r="H17" s="45">
        <f t="shared" ca="1" si="3"/>
        <v>0</v>
      </c>
      <c r="I17" s="189">
        <f>SUMIFS(데이터!$G:$G,데이터!$P:$P,$B$3,데이터!$N:$N,$B$2,데이터!$J:$J,$E17,데이터!$L:$L,$I$3)</f>
        <v>0</v>
      </c>
      <c r="J17" s="190" t="str">
        <f t="shared" si="1"/>
        <v/>
      </c>
      <c r="K17" s="191">
        <f>SUMIFS(데이터!$G:$G,데이터!$P:$P,$B$3,데이터!$N:$N,$B$2,데이터!$J:$J,$E17,데이터!$L:$L,$K$3)</f>
        <v>0</v>
      </c>
      <c r="L17" s="190" t="str">
        <f t="shared" si="2"/>
        <v/>
      </c>
    </row>
    <row r="18" spans="1:12" ht="15.75" customHeight="1">
      <c r="A18" s="88"/>
      <c r="B18" s="112"/>
      <c r="C18" s="112"/>
      <c r="D18" s="88"/>
      <c r="E18" s="88"/>
      <c r="F18" s="42">
        <f>IFERROR(COUNTIFS(데이터!$P:$P,$B$3,데이터!$N:$N,$B$2,데이터!$J:$J,$E18),"")</f>
        <v>0</v>
      </c>
      <c r="G18" s="43">
        <f>SUMIFS(데이터!$G:$G,데이터!$P:$P,$B$3,데이터!$N:$N,$B$2,데이터!$J:$J,$E18)</f>
        <v>0</v>
      </c>
      <c r="H18" s="45">
        <f t="shared" ca="1" si="3"/>
        <v>0</v>
      </c>
      <c r="I18" s="189">
        <f>SUMIFS(데이터!$G:$G,데이터!$P:$P,$B$3,데이터!$N:$N,$B$2,데이터!$J:$J,$E18,데이터!$L:$L,$I$3)</f>
        <v>0</v>
      </c>
      <c r="J18" s="190" t="str">
        <f t="shared" si="1"/>
        <v/>
      </c>
      <c r="K18" s="191">
        <f>SUMIFS(데이터!$G:$G,데이터!$P:$P,$B$3,데이터!$N:$N,$B$2,데이터!$J:$J,$E18,데이터!$L:$L,$K$3)</f>
        <v>0</v>
      </c>
      <c r="L18" s="190" t="str">
        <f t="shared" si="2"/>
        <v/>
      </c>
    </row>
    <row r="19" spans="1:12" ht="15.75" customHeight="1">
      <c r="A19" s="88"/>
      <c r="B19" s="152"/>
      <c r="C19" s="179" t="s">
        <v>1422</v>
      </c>
      <c r="D19" s="88"/>
      <c r="E19" s="88"/>
      <c r="F19" s="42">
        <f>IFERROR(COUNTIFS(데이터!$P:$P,$B$3,데이터!$N:$N,$B$2,데이터!$J:$J,$E19),"")</f>
        <v>0</v>
      </c>
      <c r="G19" s="43">
        <f>SUMIFS(데이터!$G:$G,데이터!$P:$P,$B$3,데이터!$N:$N,$B$2,데이터!$J:$J,$E19)</f>
        <v>0</v>
      </c>
      <c r="H19" s="45">
        <f t="shared" ca="1" si="3"/>
        <v>0</v>
      </c>
      <c r="I19" s="189">
        <f>SUMIFS(데이터!$G:$G,데이터!$P:$P,$B$3,데이터!$N:$N,$B$2,데이터!$J:$J,$E19,데이터!$L:$L,$I$3)</f>
        <v>0</v>
      </c>
      <c r="J19" s="190" t="str">
        <f t="shared" si="1"/>
        <v/>
      </c>
      <c r="K19" s="191">
        <f>SUMIFS(데이터!$G:$G,데이터!$P:$P,$B$3,데이터!$N:$N,$B$2,데이터!$J:$J,$E19,데이터!$L:$L,$K$3)</f>
        <v>0</v>
      </c>
      <c r="L19" s="190" t="str">
        <f t="shared" si="2"/>
        <v/>
      </c>
    </row>
    <row r="20" spans="1:12" ht="15.75" customHeight="1">
      <c r="A20" s="88"/>
      <c r="B20" s="112"/>
      <c r="C20" s="112"/>
      <c r="D20" s="88"/>
      <c r="E20" s="88"/>
      <c r="F20" s="42">
        <f>IFERROR(COUNTIFS(데이터!$P:$P,$B$3,데이터!$N:$N,$B$2,데이터!$J:$J,$E20),"")</f>
        <v>0</v>
      </c>
      <c r="G20" s="43">
        <f>SUMIFS(데이터!$G:$G,데이터!$P:$P,$B$3,데이터!$N:$N,$B$2,데이터!$J:$J,$E20)</f>
        <v>0</v>
      </c>
      <c r="H20" s="45">
        <f t="shared" ca="1" si="3"/>
        <v>0</v>
      </c>
      <c r="I20" s="189">
        <f>SUMIFS(데이터!$G:$G,데이터!$P:$P,$B$3,데이터!$N:$N,$B$2,데이터!$J:$J,$E20,데이터!$L:$L,$I$3)</f>
        <v>0</v>
      </c>
      <c r="J20" s="190" t="str">
        <f t="shared" si="1"/>
        <v/>
      </c>
      <c r="K20" s="191">
        <f>SUMIFS(데이터!$G:$G,데이터!$P:$P,$B$3,데이터!$N:$N,$B$2,데이터!$J:$J,$E20,데이터!$L:$L,$K$3)</f>
        <v>0</v>
      </c>
      <c r="L20" s="190" t="str">
        <f t="shared" si="2"/>
        <v/>
      </c>
    </row>
    <row r="21" spans="1:12" ht="15.75" customHeight="1">
      <c r="A21" s="88"/>
      <c r="B21" s="112"/>
      <c r="C21" s="112"/>
      <c r="D21" s="88"/>
      <c r="E21" s="88"/>
      <c r="F21" s="42">
        <f>IFERROR(COUNTIFS(데이터!$P:$P,$B$3,데이터!$N:$N,$B$2,데이터!$J:$J,$E21),"")</f>
        <v>0</v>
      </c>
      <c r="G21" s="43">
        <f>SUMIFS(데이터!$G:$G,데이터!$P:$P,$B$3,데이터!$N:$N,$B$2,데이터!$J:$J,$E21)</f>
        <v>0</v>
      </c>
      <c r="H21" s="45">
        <f t="shared" ca="1" si="3"/>
        <v>0</v>
      </c>
      <c r="I21" s="189">
        <f>SUMIFS(데이터!$G:$G,데이터!$P:$P,$B$3,데이터!$N:$N,$B$2,데이터!$J:$J,$E21,데이터!$L:$L,$I$3)</f>
        <v>0</v>
      </c>
      <c r="J21" s="190" t="str">
        <f t="shared" si="1"/>
        <v/>
      </c>
      <c r="K21" s="191">
        <f>SUMIFS(데이터!$G:$G,데이터!$P:$P,$B$3,데이터!$N:$N,$B$2,데이터!$J:$J,$E21,데이터!$L:$L,$K$3)</f>
        <v>0</v>
      </c>
      <c r="L21" s="190" t="str">
        <f t="shared" si="2"/>
        <v/>
      </c>
    </row>
    <row r="22" spans="1:12" ht="15.75" customHeight="1">
      <c r="A22" s="88"/>
      <c r="B22" s="112"/>
      <c r="C22" s="112"/>
      <c r="D22" s="88"/>
      <c r="E22" s="88"/>
      <c r="F22" s="42">
        <f>IFERROR(COUNTIFS(데이터!$P:$P,$B$3,데이터!$N:$N,$B$2,데이터!$J:$J,$E22),"")</f>
        <v>0</v>
      </c>
      <c r="G22" s="43">
        <f>SUMIFS(데이터!$G:$G,데이터!$P:$P,$B$3,데이터!$N:$N,$B$2,데이터!$J:$J,$E22)</f>
        <v>0</v>
      </c>
      <c r="H22" s="45">
        <f t="shared" ca="1" si="3"/>
        <v>0</v>
      </c>
      <c r="I22" s="189">
        <f>SUMIFS(데이터!$G:$G,데이터!$P:$P,$B$3,데이터!$N:$N,$B$2,데이터!$J:$J,$E22,데이터!$L:$L,$I$3)</f>
        <v>0</v>
      </c>
      <c r="J22" s="190" t="str">
        <f t="shared" si="1"/>
        <v/>
      </c>
      <c r="K22" s="191">
        <f>SUMIFS(데이터!$G:$G,데이터!$P:$P,$B$3,데이터!$N:$N,$B$2,데이터!$J:$J,$E22,데이터!$L:$L,$K$3)</f>
        <v>0</v>
      </c>
      <c r="L22" s="190" t="str">
        <f t="shared" si="2"/>
        <v/>
      </c>
    </row>
    <row r="23" spans="1:12" ht="15.75" customHeight="1">
      <c r="A23" s="88"/>
      <c r="B23" s="112"/>
      <c r="C23" s="112"/>
      <c r="D23" s="88"/>
      <c r="E23" s="88"/>
      <c r="F23" s="42">
        <f>IFERROR(COUNTIFS(데이터!$P:$P,$B$3,데이터!$N:$N,$B$2,데이터!$J:$J,$E23),"")</f>
        <v>0</v>
      </c>
      <c r="G23" s="43">
        <f>SUMIFS(데이터!$G:$G,데이터!$P:$P,$B$3,데이터!$N:$N,$B$2,데이터!$J:$J,$E23)</f>
        <v>0</v>
      </c>
      <c r="H23" s="45">
        <f t="shared" ca="1" si="3"/>
        <v>0</v>
      </c>
      <c r="I23" s="189">
        <f>SUMIFS(데이터!$G:$G,데이터!$P:$P,$B$3,데이터!$N:$N,$B$2,데이터!$J:$J,$E23,데이터!$L:$L,$I$3)</f>
        <v>0</v>
      </c>
      <c r="J23" s="190" t="str">
        <f t="shared" si="1"/>
        <v/>
      </c>
      <c r="K23" s="191">
        <f>SUMIFS(데이터!$G:$G,데이터!$P:$P,$B$3,데이터!$N:$N,$B$2,데이터!$J:$J,$E23,데이터!$L:$L,$K$3)</f>
        <v>0</v>
      </c>
      <c r="L23" s="190" t="str">
        <f t="shared" si="2"/>
        <v/>
      </c>
    </row>
    <row r="24" spans="1:12" ht="15.75" customHeight="1">
      <c r="A24" s="88"/>
      <c r="B24" s="112"/>
      <c r="C24" s="112"/>
      <c r="D24" s="88"/>
      <c r="E24" s="88"/>
      <c r="F24" s="42">
        <f>IFERROR(COUNTIFS(데이터!$P:$P,$B$3,데이터!$N:$N,$B$2,데이터!$J:$J,$E24),"")</f>
        <v>0</v>
      </c>
      <c r="G24" s="43">
        <f>SUMIFS(데이터!$G:$G,데이터!$P:$P,$B$3,데이터!$N:$N,$B$2,데이터!$J:$J,$E24)</f>
        <v>0</v>
      </c>
      <c r="H24" s="45">
        <f t="shared" ca="1" si="3"/>
        <v>0</v>
      </c>
      <c r="I24" s="189">
        <f>SUMIFS(데이터!$G:$G,데이터!$P:$P,$B$3,데이터!$N:$N,$B$2,데이터!$J:$J,$E24,데이터!$L:$L,$I$3)</f>
        <v>0</v>
      </c>
      <c r="J24" s="190" t="str">
        <f t="shared" si="1"/>
        <v/>
      </c>
      <c r="K24" s="191">
        <f>SUMIFS(데이터!$G:$G,데이터!$P:$P,$B$3,데이터!$N:$N,$B$2,데이터!$J:$J,$E24,데이터!$L:$L,$K$3)</f>
        <v>0</v>
      </c>
      <c r="L24" s="190" t="str">
        <f t="shared" si="2"/>
        <v/>
      </c>
    </row>
    <row r="25" spans="1:12" ht="15.75" customHeight="1">
      <c r="A25" s="88"/>
      <c r="B25" s="112"/>
      <c r="C25" s="112"/>
      <c r="D25" s="88"/>
      <c r="E25" s="88"/>
      <c r="F25" s="42">
        <f>IFERROR(COUNTIFS(데이터!$P:$P,$B$3,데이터!$N:$N,$B$2,데이터!$J:$J,$E25),"")</f>
        <v>0</v>
      </c>
      <c r="G25" s="43">
        <f>SUMIFS(데이터!$G:$G,데이터!$P:$P,$B$3,데이터!$N:$N,$B$2,데이터!$J:$J,$E25)</f>
        <v>0</v>
      </c>
      <c r="H25" s="45">
        <f t="shared" ca="1" si="3"/>
        <v>0</v>
      </c>
      <c r="I25" s="189">
        <f>SUMIFS(데이터!$G:$G,데이터!$P:$P,$B$3,데이터!$N:$N,$B$2,데이터!$J:$J,$E25,데이터!$L:$L,$I$3)</f>
        <v>0</v>
      </c>
      <c r="J25" s="190" t="str">
        <f t="shared" si="1"/>
        <v/>
      </c>
      <c r="K25" s="191">
        <f>SUMIFS(데이터!$G:$G,데이터!$P:$P,$B$3,데이터!$N:$N,$B$2,데이터!$J:$J,$E25,데이터!$L:$L,$K$3)</f>
        <v>0</v>
      </c>
      <c r="L25" s="190" t="str">
        <f t="shared" si="2"/>
        <v/>
      </c>
    </row>
    <row r="26" spans="1:12" ht="15.75" customHeight="1">
      <c r="A26" s="88"/>
      <c r="B26" s="112"/>
      <c r="C26" s="112"/>
      <c r="D26" s="88"/>
      <c r="E26" s="88"/>
      <c r="F26" s="42">
        <f>IFERROR(COUNTIFS(데이터!$P:$P,$B$3,데이터!$N:$N,$B$2,데이터!$J:$J,$E26),"")</f>
        <v>0</v>
      </c>
      <c r="G26" s="43">
        <f>SUMIFS(데이터!$G:$G,데이터!$P:$P,$B$3,데이터!$N:$N,$B$2,데이터!$J:$J,$E26)</f>
        <v>0</v>
      </c>
      <c r="H26" s="45">
        <f t="shared" ca="1" si="3"/>
        <v>0</v>
      </c>
      <c r="I26" s="189">
        <f>SUMIFS(데이터!$G:$G,데이터!$P:$P,$B$3,데이터!$N:$N,$B$2,데이터!$J:$J,$E26,데이터!$L:$L,$I$3)</f>
        <v>0</v>
      </c>
      <c r="J26" s="190" t="str">
        <f t="shared" si="1"/>
        <v/>
      </c>
      <c r="K26" s="191">
        <f>SUMIFS(데이터!$G:$G,데이터!$P:$P,$B$3,데이터!$N:$N,$B$2,데이터!$J:$J,$E26,데이터!$L:$L,$K$3)</f>
        <v>0</v>
      </c>
      <c r="L26" s="190" t="str">
        <f t="shared" si="2"/>
        <v/>
      </c>
    </row>
    <row r="27" spans="1:12" ht="15.75" customHeight="1">
      <c r="A27" s="88"/>
      <c r="B27" s="112"/>
      <c r="C27" s="112"/>
      <c r="D27" s="88"/>
      <c r="E27" s="88"/>
      <c r="F27" s="42">
        <f>IFERROR(COUNTIFS(데이터!$P:$P,$B$3,데이터!$N:$N,$B$2,데이터!$J:$J,$E27),"")</f>
        <v>0</v>
      </c>
      <c r="G27" s="43">
        <f>SUMIFS(데이터!$G:$G,데이터!$P:$P,$B$3,데이터!$N:$N,$B$2,데이터!$J:$J,$E27)</f>
        <v>0</v>
      </c>
      <c r="H27" s="45">
        <f t="shared" ca="1" si="3"/>
        <v>0</v>
      </c>
      <c r="I27" s="189">
        <f>SUMIFS(데이터!$G:$G,데이터!$P:$P,$B$3,데이터!$N:$N,$B$2,데이터!$J:$J,$E27,데이터!$L:$L,$I$3)</f>
        <v>0</v>
      </c>
      <c r="J27" s="190" t="str">
        <f t="shared" si="1"/>
        <v/>
      </c>
      <c r="K27" s="191">
        <f>SUMIFS(데이터!$G:$G,데이터!$P:$P,$B$3,데이터!$N:$N,$B$2,데이터!$J:$J,$E27,데이터!$L:$L,$K$3)</f>
        <v>0</v>
      </c>
      <c r="L27" s="190" t="str">
        <f t="shared" si="2"/>
        <v/>
      </c>
    </row>
    <row r="28" spans="1:12" ht="15.75" customHeight="1">
      <c r="A28" s="88"/>
      <c r="B28" s="112"/>
      <c r="C28" s="112"/>
      <c r="D28" s="88"/>
      <c r="E28" s="88"/>
      <c r="F28" s="42">
        <f>IFERROR(COUNTIFS(데이터!$P:$P,$B$3,데이터!$N:$N,$B$2,데이터!$J:$J,$E28),"")</f>
        <v>0</v>
      </c>
      <c r="G28" s="43">
        <f>SUMIFS(데이터!$G:$G,데이터!$P:$P,$B$3,데이터!$N:$N,$B$2,데이터!$J:$J,$E28)</f>
        <v>0</v>
      </c>
      <c r="H28" s="45">
        <f t="shared" ca="1" si="3"/>
        <v>0</v>
      </c>
      <c r="I28" s="189">
        <f>SUMIFS(데이터!$G:$G,데이터!$P:$P,$B$3,데이터!$N:$N,$B$2,데이터!$J:$J,$E28,데이터!$L:$L,$I$3)</f>
        <v>0</v>
      </c>
      <c r="J28" s="190" t="str">
        <f t="shared" si="1"/>
        <v/>
      </c>
      <c r="K28" s="191">
        <f>SUMIFS(데이터!$G:$G,데이터!$P:$P,$B$3,데이터!$N:$N,$B$2,데이터!$J:$J,$E28,데이터!$L:$L,$K$3)</f>
        <v>0</v>
      </c>
      <c r="L28" s="190" t="str">
        <f t="shared" si="2"/>
        <v/>
      </c>
    </row>
    <row r="29" spans="1:12" ht="15.75" customHeight="1">
      <c r="A29" s="88"/>
      <c r="B29" s="112"/>
      <c r="C29" s="112"/>
      <c r="D29" s="88"/>
      <c r="E29" s="88"/>
      <c r="F29" s="42">
        <f>IFERROR(COUNTIFS(데이터!$P:$P,$B$3,데이터!$N:$N,$B$2,데이터!$J:$J,$E29),"")</f>
        <v>0</v>
      </c>
      <c r="G29" s="43">
        <f>SUMIFS(데이터!$G:$G,데이터!$P:$P,$B$3,데이터!$N:$N,$B$2,데이터!$J:$J,$E29)</f>
        <v>0</v>
      </c>
      <c r="H29" s="45">
        <f t="shared" ca="1" si="3"/>
        <v>0</v>
      </c>
      <c r="I29" s="189">
        <f>SUMIFS(데이터!$G:$G,데이터!$P:$P,$B$3,데이터!$N:$N,$B$2,데이터!$J:$J,$E29,데이터!$L:$L,$I$3)</f>
        <v>0</v>
      </c>
      <c r="J29" s="190" t="str">
        <f t="shared" si="1"/>
        <v/>
      </c>
      <c r="K29" s="191">
        <f>SUMIFS(데이터!$G:$G,데이터!$P:$P,$B$3,데이터!$N:$N,$B$2,데이터!$J:$J,$E29,데이터!$L:$L,$K$3)</f>
        <v>0</v>
      </c>
      <c r="L29" s="190" t="str">
        <f t="shared" si="2"/>
        <v/>
      </c>
    </row>
    <row r="30" spans="1:12" ht="15.75" customHeight="1">
      <c r="A30" s="88"/>
      <c r="B30" s="112"/>
      <c r="C30" s="112"/>
      <c r="D30" s="88"/>
      <c r="E30" s="88"/>
      <c r="F30" s="42">
        <f>IFERROR(COUNTIFS(데이터!$P:$P,$B$3,데이터!$N:$N,$B$2,데이터!$J:$J,$E30),"")</f>
        <v>0</v>
      </c>
      <c r="G30" s="43">
        <f>SUMIFS(데이터!$G:$G,데이터!$P:$P,$B$3,데이터!$N:$N,$B$2,데이터!$J:$J,$E30)</f>
        <v>0</v>
      </c>
      <c r="H30" s="45">
        <f t="shared" ca="1" si="3"/>
        <v>0</v>
      </c>
      <c r="I30" s="189">
        <f>SUMIFS(데이터!$G:$G,데이터!$P:$P,$B$3,데이터!$N:$N,$B$2,데이터!$J:$J,$E30,데이터!$L:$L,$I$3)</f>
        <v>0</v>
      </c>
      <c r="J30" s="190" t="str">
        <f t="shared" si="1"/>
        <v/>
      </c>
      <c r="K30" s="191">
        <f>SUMIFS(데이터!$G:$G,데이터!$P:$P,$B$3,데이터!$N:$N,$B$2,데이터!$J:$J,$E30,데이터!$L:$L,$K$3)</f>
        <v>0</v>
      </c>
      <c r="L30" s="190" t="str">
        <f t="shared" si="2"/>
        <v/>
      </c>
    </row>
    <row r="31" spans="1:12" ht="15.75" customHeight="1">
      <c r="A31" s="88"/>
      <c r="B31" s="112"/>
      <c r="C31" s="112"/>
      <c r="D31" s="88"/>
      <c r="E31" s="88"/>
      <c r="F31" s="42">
        <f>IFERROR(COUNTIFS(데이터!$P:$P,$B$3,데이터!$N:$N,$B$2,데이터!$J:$J,$E31),"")</f>
        <v>0</v>
      </c>
      <c r="G31" s="43">
        <f>SUMIFS(데이터!$G:$G,데이터!$P:$P,$B$3,데이터!$N:$N,$B$2,데이터!$J:$J,$E31)</f>
        <v>0</v>
      </c>
      <c r="H31" s="45">
        <f t="shared" ca="1" si="3"/>
        <v>0</v>
      </c>
      <c r="I31" s="189">
        <f>SUMIFS(데이터!$G:$G,데이터!$P:$P,$B$3,데이터!$N:$N,$B$2,데이터!$J:$J,$E31,데이터!$L:$L,$I$3)</f>
        <v>0</v>
      </c>
      <c r="J31" s="190" t="str">
        <f t="shared" si="1"/>
        <v/>
      </c>
      <c r="K31" s="191">
        <f>SUMIFS(데이터!$G:$G,데이터!$P:$P,$B$3,데이터!$N:$N,$B$2,데이터!$J:$J,$E31,데이터!$L:$L,$K$3)</f>
        <v>0</v>
      </c>
      <c r="L31" s="190" t="str">
        <f t="shared" si="2"/>
        <v/>
      </c>
    </row>
    <row r="32" spans="1:12" ht="15.75" customHeight="1">
      <c r="A32" s="88"/>
      <c r="B32" s="112"/>
      <c r="C32" s="112"/>
      <c r="D32" s="88"/>
      <c r="E32" s="88"/>
      <c r="F32" s="42">
        <f>IFERROR(COUNTIFS(데이터!$P:$P,$B$3,데이터!$N:$N,$B$2,데이터!$J:$J,$E32),"")</f>
        <v>0</v>
      </c>
      <c r="G32" s="43">
        <f>SUMIFS(데이터!$G:$G,데이터!$P:$P,$B$3,데이터!$N:$N,$B$2,데이터!$J:$J,$E32)</f>
        <v>0</v>
      </c>
      <c r="H32" s="45">
        <f t="shared" ca="1" si="3"/>
        <v>0</v>
      </c>
      <c r="I32" s="189">
        <f>SUMIFS(데이터!$G:$G,데이터!$P:$P,$B$3,데이터!$N:$N,$B$2,데이터!$J:$J,$E32,데이터!$L:$L,$I$3)</f>
        <v>0</v>
      </c>
      <c r="J32" s="190" t="str">
        <f t="shared" si="1"/>
        <v/>
      </c>
      <c r="K32" s="191">
        <f>SUMIFS(데이터!$G:$G,데이터!$P:$P,$B$3,데이터!$N:$N,$B$2,데이터!$J:$J,$E32,데이터!$L:$L,$K$3)</f>
        <v>0</v>
      </c>
      <c r="L32" s="190" t="str">
        <f t="shared" si="2"/>
        <v/>
      </c>
    </row>
    <row r="33" spans="1:12" ht="15.75" customHeight="1">
      <c r="A33" s="88"/>
      <c r="B33" s="112"/>
      <c r="C33" s="112"/>
      <c r="D33" s="88"/>
      <c r="E33" s="88"/>
      <c r="F33" s="42">
        <f>IFERROR(COUNTIFS(데이터!$P:$P,$B$3,데이터!$N:$N,$B$2,데이터!$J:$J,$E33),"")</f>
        <v>0</v>
      </c>
      <c r="G33" s="43">
        <f>SUMIFS(데이터!$G:$G,데이터!$P:$P,$B$3,데이터!$N:$N,$B$2,데이터!$J:$J,$E33)</f>
        <v>0</v>
      </c>
      <c r="H33" s="45">
        <f t="shared" ca="1" si="3"/>
        <v>0</v>
      </c>
      <c r="I33" s="189">
        <f>SUMIFS(데이터!$G:$G,데이터!$P:$P,$B$3,데이터!$N:$N,$B$2,데이터!$J:$J,$E33,데이터!$L:$L,$I$3)</f>
        <v>0</v>
      </c>
      <c r="J33" s="190" t="str">
        <f t="shared" si="1"/>
        <v/>
      </c>
      <c r="K33" s="191">
        <f>SUMIFS(데이터!$G:$G,데이터!$P:$P,$B$3,데이터!$N:$N,$B$2,데이터!$J:$J,$E33,데이터!$L:$L,$K$3)</f>
        <v>0</v>
      </c>
      <c r="L33" s="190" t="str">
        <f t="shared" si="2"/>
        <v/>
      </c>
    </row>
    <row r="34" spans="1:12" ht="15.75" customHeight="1">
      <c r="A34" s="88"/>
      <c r="B34" s="112"/>
      <c r="C34" s="112"/>
      <c r="D34" s="88"/>
      <c r="E34" s="88"/>
      <c r="F34" s="42">
        <f>IFERROR(COUNTIFS(데이터!$P:$P,$B$3,데이터!$N:$N,$B$2,데이터!$J:$J,$E34),"")</f>
        <v>0</v>
      </c>
      <c r="G34" s="43">
        <f>SUMIFS(데이터!$G:$G,데이터!$P:$P,$B$3,데이터!$N:$N,$B$2,데이터!$J:$J,$E34)</f>
        <v>0</v>
      </c>
      <c r="H34" s="45">
        <f t="shared" ca="1" si="3"/>
        <v>0</v>
      </c>
      <c r="I34" s="189">
        <f>SUMIFS(데이터!$G:$G,데이터!$P:$P,$B$3,데이터!$N:$N,$B$2,데이터!$J:$J,$E34,데이터!$L:$L,$I$3)</f>
        <v>0</v>
      </c>
      <c r="J34" s="190" t="str">
        <f t="shared" si="1"/>
        <v/>
      </c>
      <c r="K34" s="191">
        <f>SUMIFS(데이터!$G:$G,데이터!$P:$P,$B$3,데이터!$N:$N,$B$2,데이터!$J:$J,$E34,데이터!$L:$L,$K$3)</f>
        <v>0</v>
      </c>
      <c r="L34" s="190" t="str">
        <f t="shared" si="2"/>
        <v/>
      </c>
    </row>
    <row r="35" spans="1:12" ht="15.75" customHeight="1">
      <c r="A35" s="88"/>
      <c r="B35" s="112"/>
      <c r="C35" s="112"/>
      <c r="D35" s="88"/>
      <c r="E35" s="88"/>
      <c r="F35" s="42">
        <f>IFERROR(COUNTIFS(데이터!$P:$P,$B$3,데이터!$N:$N,$B$2,데이터!$J:$J,$E35),"")</f>
        <v>0</v>
      </c>
      <c r="G35" s="43">
        <f>SUMIFS(데이터!$G:$G,데이터!$P:$P,$B$3,데이터!$N:$N,$B$2,데이터!$J:$J,$E35)</f>
        <v>0</v>
      </c>
      <c r="H35" s="45">
        <f t="shared" ca="1" si="3"/>
        <v>0</v>
      </c>
      <c r="I35" s="189">
        <f>SUMIFS(데이터!$G:$G,데이터!$P:$P,$B$3,데이터!$N:$N,$B$2,데이터!$J:$J,$E35,데이터!$L:$L,$I$3)</f>
        <v>0</v>
      </c>
      <c r="J35" s="190" t="str">
        <f t="shared" si="1"/>
        <v/>
      </c>
      <c r="K35" s="191">
        <f>SUMIFS(데이터!$G:$G,데이터!$P:$P,$B$3,데이터!$N:$N,$B$2,데이터!$J:$J,$E35,데이터!$L:$L,$K$3)</f>
        <v>0</v>
      </c>
      <c r="L35" s="190" t="str">
        <f t="shared" si="2"/>
        <v/>
      </c>
    </row>
    <row r="36" spans="1:12" ht="15.75" customHeight="1">
      <c r="A36" s="88"/>
      <c r="B36" s="112"/>
      <c r="C36" s="112"/>
      <c r="D36" s="88"/>
      <c r="E36" s="88"/>
      <c r="F36" s="42">
        <f>IFERROR(COUNTIFS(데이터!$P:$P,$B$3,데이터!$N:$N,$B$2,데이터!$J:$J,$E36),"")</f>
        <v>0</v>
      </c>
      <c r="G36" s="43">
        <f>SUMIFS(데이터!$G:$G,데이터!$P:$P,$B$3,데이터!$N:$N,$B$2,데이터!$J:$J,$E36)</f>
        <v>0</v>
      </c>
      <c r="H36" s="45">
        <f t="shared" ca="1" si="3"/>
        <v>0</v>
      </c>
      <c r="I36" s="189">
        <f>SUMIFS(데이터!$G:$G,데이터!$P:$P,$B$3,데이터!$N:$N,$B$2,데이터!$J:$J,$E36,데이터!$L:$L,$I$3)</f>
        <v>0</v>
      </c>
      <c r="J36" s="190" t="str">
        <f t="shared" si="1"/>
        <v/>
      </c>
      <c r="K36" s="191">
        <f>SUMIFS(데이터!$G:$G,데이터!$P:$P,$B$3,데이터!$N:$N,$B$2,데이터!$J:$J,$E36,데이터!$L:$L,$K$3)</f>
        <v>0</v>
      </c>
      <c r="L36" s="190" t="str">
        <f t="shared" si="2"/>
        <v/>
      </c>
    </row>
    <row r="37" spans="1:12" ht="15.75" customHeight="1">
      <c r="A37" s="88"/>
      <c r="B37" s="112"/>
      <c r="C37" s="112"/>
      <c r="D37" s="88"/>
      <c r="E37" s="88"/>
      <c r="F37" s="42">
        <f>IFERROR(COUNTIFS(데이터!$P:$P,$B$3,데이터!$N:$N,$B$2,데이터!$J:$J,$E37),"")</f>
        <v>0</v>
      </c>
      <c r="G37" s="43">
        <f>SUMIFS(데이터!$G:$G,데이터!$P:$P,$B$3,데이터!$N:$N,$B$2,데이터!$J:$J,$E37)</f>
        <v>0</v>
      </c>
      <c r="H37" s="45">
        <f t="shared" ca="1" si="3"/>
        <v>0</v>
      </c>
      <c r="I37" s="189">
        <f>SUMIFS(데이터!$G:$G,데이터!$P:$P,$B$3,데이터!$N:$N,$B$2,데이터!$J:$J,$E37,데이터!$L:$L,$I$3)</f>
        <v>0</v>
      </c>
      <c r="J37" s="190" t="str">
        <f t="shared" si="1"/>
        <v/>
      </c>
      <c r="K37" s="191">
        <f>SUMIFS(데이터!$G:$G,데이터!$P:$P,$B$3,데이터!$N:$N,$B$2,데이터!$J:$J,$E37,데이터!$L:$L,$K$3)</f>
        <v>0</v>
      </c>
      <c r="L37" s="190" t="str">
        <f t="shared" si="2"/>
        <v/>
      </c>
    </row>
    <row r="38" spans="1:12" ht="15.75" customHeight="1">
      <c r="A38" s="88"/>
      <c r="B38" s="112"/>
      <c r="C38" s="112"/>
      <c r="D38" s="88"/>
      <c r="E38" s="88"/>
      <c r="F38" s="42">
        <f>IFERROR(COUNTIFS(데이터!$P:$P,$B$3,데이터!$N:$N,$B$2,데이터!$J:$J,$E38),"")</f>
        <v>0</v>
      </c>
      <c r="G38" s="43">
        <f>SUMIFS(데이터!$G:$G,데이터!$P:$P,$B$3,데이터!$N:$N,$B$2,데이터!$J:$J,$E38)</f>
        <v>0</v>
      </c>
      <c r="H38" s="45">
        <f t="shared" ca="1" si="3"/>
        <v>0</v>
      </c>
      <c r="I38" s="189">
        <f>SUMIFS(데이터!$G:$G,데이터!$P:$P,$B$3,데이터!$N:$N,$B$2,데이터!$J:$J,$E38,데이터!$L:$L,$I$3)</f>
        <v>0</v>
      </c>
      <c r="J38" s="190" t="str">
        <f t="shared" si="1"/>
        <v/>
      </c>
      <c r="K38" s="191">
        <f>SUMIFS(데이터!$G:$G,데이터!$P:$P,$B$3,데이터!$N:$N,$B$2,데이터!$J:$J,$E38,데이터!$L:$L,$K$3)</f>
        <v>0</v>
      </c>
      <c r="L38" s="190" t="str">
        <f t="shared" si="2"/>
        <v/>
      </c>
    </row>
    <row r="39" spans="1:12" ht="15.75" customHeight="1">
      <c r="A39" s="88"/>
      <c r="B39" s="112"/>
      <c r="C39" s="112"/>
      <c r="D39" s="88"/>
      <c r="E39" s="88"/>
      <c r="F39" s="42">
        <f>IFERROR(COUNTIFS(데이터!$P:$P,$B$3,데이터!$N:$N,$B$2,데이터!$J:$J,$E39),"")</f>
        <v>0</v>
      </c>
      <c r="G39" s="43">
        <f>SUMIFS(데이터!$G:$G,데이터!$P:$P,$B$3,데이터!$N:$N,$B$2,데이터!$J:$J,$E39)</f>
        <v>0</v>
      </c>
      <c r="H39" s="45">
        <f t="shared" ca="1" si="3"/>
        <v>0</v>
      </c>
      <c r="I39" s="189">
        <f>SUMIFS(데이터!$G:$G,데이터!$P:$P,$B$3,데이터!$N:$N,$B$2,데이터!$J:$J,$E39,데이터!$L:$L,$I$3)</f>
        <v>0</v>
      </c>
      <c r="J39" s="190" t="str">
        <f t="shared" si="1"/>
        <v/>
      </c>
      <c r="K39" s="191">
        <f>SUMIFS(데이터!$G:$G,데이터!$P:$P,$B$3,데이터!$N:$N,$B$2,데이터!$J:$J,$E39,데이터!$L:$L,$K$3)</f>
        <v>0</v>
      </c>
      <c r="L39" s="190" t="str">
        <f t="shared" si="2"/>
        <v/>
      </c>
    </row>
    <row r="40" spans="1:12" ht="15.75" customHeight="1">
      <c r="A40" s="88"/>
      <c r="B40" s="112"/>
      <c r="C40" s="112"/>
      <c r="D40" s="88"/>
      <c r="E40" s="88"/>
      <c r="F40" s="42">
        <f>IFERROR(COUNTIFS(데이터!$P:$P,$B$3,데이터!$N:$N,$B$2,데이터!$J:$J,$E40),"")</f>
        <v>0</v>
      </c>
      <c r="G40" s="43">
        <f>SUMIFS(데이터!$G:$G,데이터!$P:$P,$B$3,데이터!$N:$N,$B$2,데이터!$J:$J,$E40)</f>
        <v>0</v>
      </c>
      <c r="H40" s="45">
        <f t="shared" ca="1" si="3"/>
        <v>0</v>
      </c>
      <c r="I40" s="189">
        <f>SUMIFS(데이터!$G:$G,데이터!$P:$P,$B$3,데이터!$N:$N,$B$2,데이터!$J:$J,$E40,데이터!$L:$L,$I$3)</f>
        <v>0</v>
      </c>
      <c r="J40" s="190" t="str">
        <f t="shared" si="1"/>
        <v/>
      </c>
      <c r="K40" s="191">
        <f>SUMIFS(데이터!$G:$G,데이터!$P:$P,$B$3,데이터!$N:$N,$B$2,데이터!$J:$J,$E40,데이터!$L:$L,$K$3)</f>
        <v>0</v>
      </c>
      <c r="L40" s="190" t="str">
        <f t="shared" si="2"/>
        <v/>
      </c>
    </row>
    <row r="41" spans="1:12" ht="15.75" customHeight="1">
      <c r="A41" s="88"/>
      <c r="B41" s="112"/>
      <c r="C41" s="112"/>
      <c r="D41" s="88"/>
      <c r="E41" s="88"/>
      <c r="F41" s="42">
        <f>IFERROR(COUNTIFS(데이터!$P:$P,$B$3,데이터!$N:$N,$B$2,데이터!$J:$J,$E41),"")</f>
        <v>0</v>
      </c>
      <c r="G41" s="43">
        <f>SUMIFS(데이터!$G:$G,데이터!$P:$P,$B$3,데이터!$N:$N,$B$2,데이터!$J:$J,$E41)</f>
        <v>0</v>
      </c>
      <c r="H41" s="45">
        <f t="shared" ca="1" si="3"/>
        <v>0</v>
      </c>
      <c r="I41" s="189">
        <f>SUMIFS(데이터!$G:$G,데이터!$P:$P,$B$3,데이터!$N:$N,$B$2,데이터!$J:$J,$E41,데이터!$L:$L,$I$3)</f>
        <v>0</v>
      </c>
      <c r="J41" s="190" t="str">
        <f t="shared" si="1"/>
        <v/>
      </c>
      <c r="K41" s="191">
        <f>SUMIFS(데이터!$G:$G,데이터!$P:$P,$B$3,데이터!$N:$N,$B$2,데이터!$J:$J,$E41,데이터!$L:$L,$K$3)</f>
        <v>0</v>
      </c>
      <c r="L41" s="190" t="str">
        <f t="shared" si="2"/>
        <v/>
      </c>
    </row>
    <row r="42" spans="1:12" ht="15.75" customHeight="1">
      <c r="A42" s="88"/>
      <c r="B42" s="112"/>
      <c r="C42" s="112"/>
      <c r="D42" s="88"/>
      <c r="E42" s="88"/>
      <c r="F42" s="42">
        <f>IFERROR(COUNTIFS(데이터!$P:$P,$B$3,데이터!$N:$N,$B$2,데이터!$J:$J,$E42),"")</f>
        <v>0</v>
      </c>
      <c r="G42" s="43">
        <f>SUMIFS(데이터!$G:$G,데이터!$P:$P,$B$3,데이터!$N:$N,$B$2,데이터!$J:$J,$E42)</f>
        <v>0</v>
      </c>
      <c r="H42" s="45">
        <f t="shared" ca="1" si="3"/>
        <v>0</v>
      </c>
      <c r="I42" s="189">
        <f>SUMIFS(데이터!$G:$G,데이터!$P:$P,$B$3,데이터!$N:$N,$B$2,데이터!$J:$J,$E42,데이터!$L:$L,$I$3)</f>
        <v>0</v>
      </c>
      <c r="J42" s="190" t="str">
        <f t="shared" si="1"/>
        <v/>
      </c>
      <c r="K42" s="191">
        <f>SUMIFS(데이터!$G:$G,데이터!$P:$P,$B$3,데이터!$N:$N,$B$2,데이터!$J:$J,$E42,데이터!$L:$L,$K$3)</f>
        <v>0</v>
      </c>
      <c r="L42" s="190" t="str">
        <f t="shared" si="2"/>
        <v/>
      </c>
    </row>
    <row r="43" spans="1:12" ht="15.75" customHeight="1">
      <c r="A43" s="88"/>
      <c r="B43" s="112"/>
      <c r="C43" s="112"/>
      <c r="D43" s="88"/>
      <c r="E43" s="88"/>
      <c r="F43" s="42">
        <f>IFERROR(COUNTIFS(데이터!$P:$P,$B$3,데이터!$N:$N,$B$2,데이터!$J:$J,$E43),"")</f>
        <v>0</v>
      </c>
      <c r="G43" s="43">
        <f>SUMIFS(데이터!$G:$G,데이터!$P:$P,$B$3,데이터!$N:$N,$B$2,데이터!$J:$J,$E43)</f>
        <v>0</v>
      </c>
      <c r="H43" s="45">
        <f t="shared" ca="1" si="3"/>
        <v>0</v>
      </c>
      <c r="I43" s="189">
        <f>SUMIFS(데이터!$G:$G,데이터!$P:$P,$B$3,데이터!$N:$N,$B$2,데이터!$J:$J,$E43,데이터!$L:$L,$I$3)</f>
        <v>0</v>
      </c>
      <c r="J43" s="190" t="str">
        <f t="shared" si="1"/>
        <v/>
      </c>
      <c r="K43" s="191">
        <f>SUMIFS(데이터!$G:$G,데이터!$P:$P,$B$3,데이터!$N:$N,$B$2,데이터!$J:$J,$E43,데이터!$L:$L,$K$3)</f>
        <v>0</v>
      </c>
      <c r="L43" s="190" t="str">
        <f t="shared" si="2"/>
        <v/>
      </c>
    </row>
    <row r="44" spans="1:12" ht="15.75" customHeight="1">
      <c r="A44" s="88"/>
      <c r="B44" s="112"/>
      <c r="C44" s="112"/>
      <c r="D44" s="88"/>
      <c r="E44" s="88"/>
      <c r="F44" s="42">
        <f>IFERROR(COUNTIFS(데이터!$P:$P,$B$3,데이터!$N:$N,$B$2,데이터!$J:$J,$E44),"")</f>
        <v>0</v>
      </c>
      <c r="G44" s="43">
        <f>SUMIFS(데이터!$G:$G,데이터!$P:$P,$B$3,데이터!$N:$N,$B$2,데이터!$J:$J,$E44)</f>
        <v>0</v>
      </c>
      <c r="H44" s="45">
        <f t="shared" ca="1" si="3"/>
        <v>0</v>
      </c>
      <c r="I44" s="189">
        <f>SUMIFS(데이터!$G:$G,데이터!$P:$P,$B$3,데이터!$N:$N,$B$2,데이터!$J:$J,$E44,데이터!$L:$L,$I$3)</f>
        <v>0</v>
      </c>
      <c r="J44" s="190" t="str">
        <f t="shared" si="1"/>
        <v/>
      </c>
      <c r="K44" s="191">
        <f>SUMIFS(데이터!$G:$G,데이터!$P:$P,$B$3,데이터!$N:$N,$B$2,데이터!$J:$J,$E44,데이터!$L:$L,$K$3)</f>
        <v>0</v>
      </c>
      <c r="L44" s="190" t="str">
        <f t="shared" si="2"/>
        <v/>
      </c>
    </row>
    <row r="45" spans="1:12" ht="15.75" customHeight="1">
      <c r="A45" s="88"/>
      <c r="B45" s="112"/>
      <c r="C45" s="112"/>
      <c r="D45" s="88"/>
      <c r="E45" s="88"/>
      <c r="F45" s="42">
        <f>IFERROR(COUNTIFS(데이터!$P:$P,$B$3,데이터!$N:$N,$B$2,데이터!$J:$J,$E45),"")</f>
        <v>0</v>
      </c>
      <c r="G45" s="43">
        <f>SUMIFS(데이터!$G:$G,데이터!$P:$P,$B$3,데이터!$N:$N,$B$2,데이터!$J:$J,$E45)</f>
        <v>0</v>
      </c>
      <c r="H45" s="45">
        <f t="shared" ca="1" si="3"/>
        <v>0</v>
      </c>
      <c r="I45" s="189">
        <f>SUMIFS(데이터!$G:$G,데이터!$P:$P,$B$3,데이터!$N:$N,$B$2,데이터!$J:$J,$E45,데이터!$L:$L,$I$3)</f>
        <v>0</v>
      </c>
      <c r="J45" s="190" t="str">
        <f t="shared" si="1"/>
        <v/>
      </c>
      <c r="K45" s="191">
        <f>SUMIFS(데이터!$G:$G,데이터!$P:$P,$B$3,데이터!$N:$N,$B$2,데이터!$J:$J,$E45,데이터!$L:$L,$K$3)</f>
        <v>0</v>
      </c>
      <c r="L45" s="190" t="str">
        <f t="shared" si="2"/>
        <v/>
      </c>
    </row>
    <row r="46" spans="1:12" ht="15.75" customHeight="1">
      <c r="A46" s="88"/>
      <c r="B46" s="112"/>
      <c r="C46" s="112"/>
      <c r="D46" s="88"/>
      <c r="E46" s="88"/>
      <c r="F46" s="42">
        <f>IFERROR(COUNTIFS(데이터!$P:$P,$B$3,데이터!$N:$N,$B$2,데이터!$J:$J,$E46),"")</f>
        <v>0</v>
      </c>
      <c r="G46" s="43">
        <f>SUMIFS(데이터!$G:$G,데이터!$P:$P,$B$3,데이터!$N:$N,$B$2,데이터!$J:$J,$E46)</f>
        <v>0</v>
      </c>
      <c r="H46" s="45">
        <f t="shared" ca="1" si="3"/>
        <v>0</v>
      </c>
      <c r="I46" s="189">
        <f>SUMIFS(데이터!$G:$G,데이터!$P:$P,$B$3,데이터!$N:$N,$B$2,데이터!$J:$J,$E46,데이터!$L:$L,$I$3)</f>
        <v>0</v>
      </c>
      <c r="J46" s="190" t="str">
        <f t="shared" si="1"/>
        <v/>
      </c>
      <c r="K46" s="191">
        <f>SUMIFS(데이터!$G:$G,데이터!$P:$P,$B$3,데이터!$N:$N,$B$2,데이터!$J:$J,$E46,데이터!$L:$L,$K$3)</f>
        <v>0</v>
      </c>
      <c r="L46" s="190" t="str">
        <f t="shared" si="2"/>
        <v/>
      </c>
    </row>
    <row r="47" spans="1:12" ht="15.75" customHeight="1">
      <c r="A47" s="88"/>
      <c r="B47" s="112"/>
      <c r="C47" s="112"/>
      <c r="D47" s="88"/>
      <c r="E47" s="88"/>
      <c r="F47" s="42">
        <f>IFERROR(COUNTIFS(데이터!$P:$P,$B$3,데이터!$N:$N,$B$2,데이터!$J:$J,$E47),"")</f>
        <v>0</v>
      </c>
      <c r="G47" s="43">
        <f>SUMIFS(데이터!$G:$G,데이터!$P:$P,$B$3,데이터!$N:$N,$B$2,데이터!$J:$J,$E47)</f>
        <v>0</v>
      </c>
      <c r="H47" s="45">
        <f t="shared" ca="1" si="3"/>
        <v>0</v>
      </c>
      <c r="I47" s="189">
        <f>SUMIFS(데이터!$G:$G,데이터!$P:$P,$B$3,데이터!$N:$N,$B$2,데이터!$J:$J,$E47,데이터!$L:$L,$I$3)</f>
        <v>0</v>
      </c>
      <c r="J47" s="190" t="str">
        <f t="shared" si="1"/>
        <v/>
      </c>
      <c r="K47" s="191">
        <f>SUMIFS(데이터!$G:$G,데이터!$P:$P,$B$3,데이터!$N:$N,$B$2,데이터!$J:$J,$E47,데이터!$L:$L,$K$3)</f>
        <v>0</v>
      </c>
      <c r="L47" s="190" t="str">
        <f t="shared" si="2"/>
        <v/>
      </c>
    </row>
    <row r="48" spans="1:12" ht="15.75" customHeight="1">
      <c r="A48" s="88"/>
      <c r="B48" s="112"/>
      <c r="C48" s="112"/>
      <c r="D48" s="88"/>
      <c r="E48" s="88"/>
      <c r="F48" s="42">
        <f>IFERROR(COUNTIFS(데이터!$P:$P,$B$3,데이터!$N:$N,$B$2,데이터!$J:$J,$E48),"")</f>
        <v>0</v>
      </c>
      <c r="G48" s="43">
        <f>SUMIFS(데이터!$G:$G,데이터!$P:$P,$B$3,데이터!$N:$N,$B$2,데이터!$J:$J,$E48)</f>
        <v>0</v>
      </c>
      <c r="H48" s="45">
        <f t="shared" ca="1" si="3"/>
        <v>0</v>
      </c>
      <c r="I48" s="189">
        <f>SUMIFS(데이터!$G:$G,데이터!$P:$P,$B$3,데이터!$N:$N,$B$2,데이터!$J:$J,$E48,데이터!$L:$L,$I$3)</f>
        <v>0</v>
      </c>
      <c r="J48" s="190" t="str">
        <f t="shared" si="1"/>
        <v/>
      </c>
      <c r="K48" s="191">
        <f>SUMIFS(데이터!$G:$G,데이터!$P:$P,$B$3,데이터!$N:$N,$B$2,데이터!$J:$J,$E48,데이터!$L:$L,$K$3)</f>
        <v>0</v>
      </c>
      <c r="L48" s="190" t="str">
        <f t="shared" si="2"/>
        <v/>
      </c>
    </row>
    <row r="49" spans="1:12" ht="15.75" customHeight="1">
      <c r="A49" s="88"/>
      <c r="B49" s="112"/>
      <c r="C49" s="112"/>
      <c r="D49" s="88"/>
      <c r="E49" s="88"/>
      <c r="F49" s="42">
        <f>IFERROR(COUNTIFS(데이터!$P:$P,$B$3,데이터!$N:$N,$B$2,데이터!$J:$J,$E49),"")</f>
        <v>0</v>
      </c>
      <c r="G49" s="43">
        <f>SUMIFS(데이터!$G:$G,데이터!$P:$P,$B$3,데이터!$N:$N,$B$2,데이터!$J:$J,$E49)</f>
        <v>0</v>
      </c>
      <c r="H49" s="45">
        <f t="shared" ca="1" si="3"/>
        <v>0</v>
      </c>
      <c r="I49" s="189">
        <f>SUMIFS(데이터!$G:$G,데이터!$P:$P,$B$3,데이터!$N:$N,$B$2,데이터!$J:$J,$E49,데이터!$L:$L,$I$3)</f>
        <v>0</v>
      </c>
      <c r="J49" s="190" t="str">
        <f t="shared" si="1"/>
        <v/>
      </c>
      <c r="K49" s="191">
        <f>SUMIFS(데이터!$G:$G,데이터!$P:$P,$B$3,데이터!$N:$N,$B$2,데이터!$J:$J,$E49,데이터!$L:$L,$K$3)</f>
        <v>0</v>
      </c>
      <c r="L49" s="190" t="str">
        <f t="shared" si="2"/>
        <v/>
      </c>
    </row>
    <row r="50" spans="1:12" ht="15.75" customHeight="1">
      <c r="A50" s="88"/>
      <c r="B50" s="112"/>
      <c r="C50" s="112"/>
      <c r="D50" s="88"/>
      <c r="E50" s="88"/>
      <c r="F50" s="42">
        <f>IFERROR(COUNTIFS(데이터!$P:$P,$B$3,데이터!$N:$N,$B$2,데이터!$J:$J,$E50),"")</f>
        <v>0</v>
      </c>
      <c r="G50" s="43">
        <f>SUMIFS(데이터!$G:$G,데이터!$P:$P,$B$3,데이터!$N:$N,$B$2,데이터!$J:$J,$E50)</f>
        <v>0</v>
      </c>
      <c r="H50" s="45">
        <f t="shared" ca="1" si="3"/>
        <v>0</v>
      </c>
      <c r="I50" s="189">
        <f>SUMIFS(데이터!$G:$G,데이터!$P:$P,$B$3,데이터!$N:$N,$B$2,데이터!$J:$J,$E50,데이터!$L:$L,$I$3)</f>
        <v>0</v>
      </c>
      <c r="J50" s="190" t="str">
        <f t="shared" si="1"/>
        <v/>
      </c>
      <c r="K50" s="191">
        <f>SUMIFS(데이터!$G:$G,데이터!$P:$P,$B$3,데이터!$N:$N,$B$2,데이터!$J:$J,$E50,데이터!$L:$L,$K$3)</f>
        <v>0</v>
      </c>
      <c r="L50" s="190" t="str">
        <f t="shared" si="2"/>
        <v/>
      </c>
    </row>
    <row r="51" spans="1:12" ht="15.75" customHeight="1">
      <c r="A51" s="88"/>
      <c r="B51" s="112"/>
      <c r="C51" s="112"/>
      <c r="D51" s="88"/>
      <c r="E51" s="88"/>
      <c r="F51" s="42">
        <f>IFERROR(COUNTIFS(데이터!$P:$P,$B$3,데이터!$N:$N,$B$2,데이터!$J:$J,$E51),"")</f>
        <v>0</v>
      </c>
      <c r="G51" s="43">
        <f>SUMIFS(데이터!$G:$G,데이터!$P:$P,$B$3,데이터!$N:$N,$B$2,데이터!$J:$J,$E51)</f>
        <v>0</v>
      </c>
      <c r="H51" s="45">
        <f t="shared" ca="1" si="3"/>
        <v>0</v>
      </c>
      <c r="I51" s="189">
        <f>SUMIFS(데이터!$G:$G,데이터!$P:$P,$B$3,데이터!$N:$N,$B$2,데이터!$J:$J,$E51,데이터!$L:$L,$I$3)</f>
        <v>0</v>
      </c>
      <c r="J51" s="190" t="str">
        <f t="shared" si="1"/>
        <v/>
      </c>
      <c r="K51" s="191">
        <f>SUMIFS(데이터!$G:$G,데이터!$P:$P,$B$3,데이터!$N:$N,$B$2,데이터!$J:$J,$E51,데이터!$L:$L,$K$3)</f>
        <v>0</v>
      </c>
      <c r="L51" s="190" t="str">
        <f t="shared" si="2"/>
        <v/>
      </c>
    </row>
    <row r="52" spans="1:12" ht="15.75" customHeight="1">
      <c r="A52" s="88"/>
      <c r="B52" s="112"/>
      <c r="C52" s="112"/>
      <c r="D52" s="88"/>
      <c r="E52" s="88"/>
      <c r="F52" s="42">
        <f>IFERROR(COUNTIFS(데이터!$P:$P,$B$3,데이터!$N:$N,$B$2,데이터!$J:$J,$E52),"")</f>
        <v>0</v>
      </c>
      <c r="G52" s="43">
        <f>SUMIFS(데이터!$G:$G,데이터!$P:$P,$B$3,데이터!$N:$N,$B$2,데이터!$J:$J,$E52)</f>
        <v>0</v>
      </c>
      <c r="H52" s="45">
        <f t="shared" ca="1" si="3"/>
        <v>0</v>
      </c>
      <c r="I52" s="189">
        <f>SUMIFS(데이터!$G:$G,데이터!$P:$P,$B$3,데이터!$N:$N,$B$2,데이터!$J:$J,$E52,데이터!$L:$L,$I$3)</f>
        <v>0</v>
      </c>
      <c r="J52" s="190" t="str">
        <f t="shared" si="1"/>
        <v/>
      </c>
      <c r="K52" s="191">
        <f>SUMIFS(데이터!$G:$G,데이터!$P:$P,$B$3,데이터!$N:$N,$B$2,데이터!$J:$J,$E52,데이터!$L:$L,$K$3)</f>
        <v>0</v>
      </c>
      <c r="L52" s="190" t="str">
        <f t="shared" si="2"/>
        <v/>
      </c>
    </row>
    <row r="53" spans="1:12" ht="15.75" customHeight="1">
      <c r="A53" s="88"/>
      <c r="B53" s="112"/>
      <c r="C53" s="112"/>
      <c r="D53" s="88"/>
      <c r="E53" s="88"/>
      <c r="F53" s="42">
        <f>IFERROR(COUNTIFS(데이터!$P:$P,$B$3,데이터!$N:$N,$B$2,데이터!$J:$J,$E53),"")</f>
        <v>0</v>
      </c>
      <c r="G53" s="43">
        <f>SUMIFS(데이터!$G:$G,데이터!$P:$P,$B$3,데이터!$N:$N,$B$2,데이터!$J:$J,$E53)</f>
        <v>0</v>
      </c>
      <c r="H53" s="45">
        <f t="shared" ca="1" si="3"/>
        <v>0</v>
      </c>
      <c r="I53" s="189">
        <f>SUMIFS(데이터!$G:$G,데이터!$P:$P,$B$3,데이터!$N:$N,$B$2,데이터!$J:$J,$E53,데이터!$L:$L,$I$3)</f>
        <v>0</v>
      </c>
      <c r="J53" s="190" t="str">
        <f t="shared" si="1"/>
        <v/>
      </c>
      <c r="K53" s="191">
        <f>SUMIFS(데이터!$G:$G,데이터!$P:$P,$B$3,데이터!$N:$N,$B$2,데이터!$J:$J,$E53,데이터!$L:$L,$K$3)</f>
        <v>0</v>
      </c>
      <c r="L53" s="190" t="str">
        <f t="shared" si="2"/>
        <v/>
      </c>
    </row>
    <row r="54" spans="1:12" ht="15.75" customHeight="1">
      <c r="A54" s="88"/>
      <c r="B54" s="112"/>
      <c r="C54" s="112"/>
      <c r="D54" s="88"/>
      <c r="E54" s="88"/>
      <c r="F54" s="42">
        <f>IFERROR(COUNTIFS(데이터!$P:$P,$B$3,데이터!$N:$N,$B$2,데이터!$J:$J,$E54),"")</f>
        <v>0</v>
      </c>
      <c r="G54" s="43">
        <f>SUMIFS(데이터!$G:$G,데이터!$P:$P,$B$3,데이터!$N:$N,$B$2,데이터!$J:$J,$E54)</f>
        <v>0</v>
      </c>
      <c r="H54" s="45">
        <f t="shared" ca="1" si="3"/>
        <v>0</v>
      </c>
      <c r="I54" s="189">
        <f>SUMIFS(데이터!$G:$G,데이터!$P:$P,$B$3,데이터!$N:$N,$B$2,데이터!$J:$J,$E54,데이터!$L:$L,$I$3)</f>
        <v>0</v>
      </c>
      <c r="J54" s="190" t="str">
        <f t="shared" si="1"/>
        <v/>
      </c>
      <c r="K54" s="191">
        <f>SUMIFS(데이터!$G:$G,데이터!$P:$P,$B$3,데이터!$N:$N,$B$2,데이터!$J:$J,$E54,데이터!$L:$L,$K$3)</f>
        <v>0</v>
      </c>
      <c r="L54" s="190" t="str">
        <f t="shared" si="2"/>
        <v/>
      </c>
    </row>
    <row r="55" spans="1:12" ht="15.75" customHeight="1">
      <c r="A55" s="88"/>
      <c r="B55" s="112"/>
      <c r="C55" s="112"/>
      <c r="D55" s="88"/>
      <c r="E55" s="88"/>
      <c r="F55" s="42">
        <f>IFERROR(COUNTIFS(데이터!$P:$P,$B$3,데이터!$N:$N,$B$2,데이터!$J:$J,$E55),"")</f>
        <v>0</v>
      </c>
      <c r="G55" s="43">
        <f>SUMIFS(데이터!$G:$G,데이터!$P:$P,$B$3,데이터!$N:$N,$B$2,데이터!$J:$J,$E55)</f>
        <v>0</v>
      </c>
      <c r="H55" s="45">
        <f t="shared" ca="1" si="3"/>
        <v>0</v>
      </c>
      <c r="I55" s="189">
        <f>SUMIFS(데이터!$G:$G,데이터!$P:$P,$B$3,데이터!$N:$N,$B$2,데이터!$J:$J,$E55,데이터!$L:$L,$I$3)</f>
        <v>0</v>
      </c>
      <c r="J55" s="190" t="str">
        <f t="shared" si="1"/>
        <v/>
      </c>
      <c r="K55" s="191">
        <f>SUMIFS(데이터!$G:$G,데이터!$P:$P,$B$3,데이터!$N:$N,$B$2,데이터!$J:$J,$E55,데이터!$L:$L,$K$3)</f>
        <v>0</v>
      </c>
      <c r="L55" s="190" t="str">
        <f t="shared" si="2"/>
        <v/>
      </c>
    </row>
    <row r="56" spans="1:12" ht="15.75" customHeight="1">
      <c r="A56" s="88"/>
      <c r="B56" s="112"/>
      <c r="C56" s="112"/>
      <c r="D56" s="88"/>
      <c r="E56" s="88"/>
      <c r="F56" s="42">
        <f>IFERROR(COUNTIFS(데이터!$P:$P,$B$3,데이터!$N:$N,$B$2,데이터!$J:$J,$E56),"")</f>
        <v>0</v>
      </c>
      <c r="G56" s="43">
        <f>SUMIFS(데이터!$G:$G,데이터!$P:$P,$B$3,데이터!$N:$N,$B$2,데이터!$J:$J,$E56)</f>
        <v>0</v>
      </c>
      <c r="H56" s="45">
        <f t="shared" ca="1" si="3"/>
        <v>0</v>
      </c>
      <c r="I56" s="189">
        <f>SUMIFS(데이터!$G:$G,데이터!$P:$P,$B$3,데이터!$N:$N,$B$2,데이터!$J:$J,$E56,데이터!$L:$L,$I$3)</f>
        <v>0</v>
      </c>
      <c r="J56" s="190" t="str">
        <f t="shared" si="1"/>
        <v/>
      </c>
      <c r="K56" s="191">
        <f>SUMIFS(데이터!$G:$G,데이터!$P:$P,$B$3,데이터!$N:$N,$B$2,데이터!$J:$J,$E56,데이터!$L:$L,$K$3)</f>
        <v>0</v>
      </c>
      <c r="L56" s="190" t="str">
        <f t="shared" si="2"/>
        <v/>
      </c>
    </row>
    <row r="57" spans="1:12" ht="15.75" customHeight="1">
      <c r="A57" s="88"/>
      <c r="B57" s="112"/>
      <c r="C57" s="112"/>
      <c r="D57" s="88"/>
      <c r="E57" s="88"/>
      <c r="F57" s="42">
        <f>IFERROR(COUNTIFS(데이터!$P:$P,$B$3,데이터!$N:$N,$B$2,데이터!$J:$J,$E57),"")</f>
        <v>0</v>
      </c>
      <c r="G57" s="43">
        <f>SUMIFS(데이터!$G:$G,데이터!$P:$P,$B$3,데이터!$N:$N,$B$2,데이터!$J:$J,$E57)</f>
        <v>0</v>
      </c>
      <c r="H57" s="45">
        <f t="shared" ca="1" si="3"/>
        <v>0</v>
      </c>
      <c r="I57" s="189">
        <f>SUMIFS(데이터!$G:$G,데이터!$P:$P,$B$3,데이터!$N:$N,$B$2,데이터!$J:$J,$E57,데이터!$L:$L,$I$3)</f>
        <v>0</v>
      </c>
      <c r="J57" s="190" t="str">
        <f t="shared" si="1"/>
        <v/>
      </c>
      <c r="K57" s="191">
        <f>SUMIFS(데이터!$G:$G,데이터!$P:$P,$B$3,데이터!$N:$N,$B$2,데이터!$J:$J,$E57,데이터!$L:$L,$K$3)</f>
        <v>0</v>
      </c>
      <c r="L57" s="190" t="str">
        <f t="shared" si="2"/>
        <v/>
      </c>
    </row>
    <row r="58" spans="1:12" ht="15.75" customHeight="1">
      <c r="A58" s="88"/>
      <c r="B58" s="112"/>
      <c r="C58" s="112"/>
      <c r="D58" s="88"/>
      <c r="E58" s="88"/>
      <c r="F58" s="42">
        <f>IFERROR(COUNTIFS(데이터!$P:$P,$B$3,데이터!$N:$N,$B$2,데이터!$J:$J,$E58),"")</f>
        <v>0</v>
      </c>
      <c r="G58" s="43">
        <f>SUMIFS(데이터!$G:$G,데이터!$P:$P,$B$3,데이터!$N:$N,$B$2,데이터!$J:$J,$E58)</f>
        <v>0</v>
      </c>
      <c r="H58" s="45">
        <f t="shared" ca="1" si="3"/>
        <v>0</v>
      </c>
      <c r="I58" s="189">
        <f>SUMIFS(데이터!$G:$G,데이터!$P:$P,$B$3,데이터!$N:$N,$B$2,데이터!$J:$J,$E58,데이터!$L:$L,$I$3)</f>
        <v>0</v>
      </c>
      <c r="J58" s="190" t="str">
        <f t="shared" si="1"/>
        <v/>
      </c>
      <c r="K58" s="191">
        <f>SUMIFS(데이터!$G:$G,데이터!$P:$P,$B$3,데이터!$N:$N,$B$2,데이터!$J:$J,$E58,데이터!$L:$L,$K$3)</f>
        <v>0</v>
      </c>
      <c r="L58" s="190" t="str">
        <f t="shared" si="2"/>
        <v/>
      </c>
    </row>
    <row r="59" spans="1:12" ht="15.75" customHeight="1">
      <c r="A59" s="88"/>
      <c r="B59" s="112"/>
      <c r="C59" s="112"/>
      <c r="D59" s="88"/>
      <c r="E59" s="88"/>
      <c r="F59" s="42">
        <f>IFERROR(COUNTIFS(데이터!$P:$P,$B$3,데이터!$N:$N,$B$2,데이터!$J:$J,$E59),"")</f>
        <v>0</v>
      </c>
      <c r="G59" s="43">
        <f>SUMIFS(데이터!$G:$G,데이터!$P:$P,$B$3,데이터!$N:$N,$B$2,데이터!$J:$J,$E59)</f>
        <v>0</v>
      </c>
      <c r="H59" s="45">
        <f t="shared" ca="1" si="3"/>
        <v>0</v>
      </c>
      <c r="I59" s="189">
        <f>SUMIFS(데이터!$G:$G,데이터!$P:$P,$B$3,데이터!$N:$N,$B$2,데이터!$J:$J,$E59,데이터!$L:$L,$I$3)</f>
        <v>0</v>
      </c>
      <c r="J59" s="190" t="str">
        <f t="shared" si="1"/>
        <v/>
      </c>
      <c r="K59" s="191">
        <f>SUMIFS(데이터!$G:$G,데이터!$P:$P,$B$3,데이터!$N:$N,$B$2,데이터!$J:$J,$E59,데이터!$L:$L,$K$3)</f>
        <v>0</v>
      </c>
      <c r="L59" s="190" t="str">
        <f t="shared" si="2"/>
        <v/>
      </c>
    </row>
    <row r="60" spans="1:12" ht="15.75" customHeight="1">
      <c r="A60" s="88"/>
      <c r="B60" s="112"/>
      <c r="C60" s="112"/>
      <c r="D60" s="88"/>
      <c r="E60" s="88"/>
      <c r="F60" s="42">
        <f>IFERROR(COUNTIFS(데이터!$P:$P,$B$3,데이터!$N:$N,$B$2,데이터!$J:$J,$E60),"")</f>
        <v>0</v>
      </c>
      <c r="G60" s="43">
        <f>SUMIFS(데이터!$G:$G,데이터!$P:$P,$B$3,데이터!$N:$N,$B$2,데이터!$J:$J,$E60)</f>
        <v>0</v>
      </c>
      <c r="H60" s="45">
        <f t="shared" ca="1" si="3"/>
        <v>0</v>
      </c>
      <c r="I60" s="189">
        <f>SUMIFS(데이터!$G:$G,데이터!$P:$P,$B$3,데이터!$N:$N,$B$2,데이터!$J:$J,$E60,데이터!$L:$L,$I$3)</f>
        <v>0</v>
      </c>
      <c r="J60" s="190" t="str">
        <f t="shared" si="1"/>
        <v/>
      </c>
      <c r="K60" s="191">
        <f>SUMIFS(데이터!$G:$G,데이터!$P:$P,$B$3,데이터!$N:$N,$B$2,데이터!$J:$J,$E60,데이터!$L:$L,$K$3)</f>
        <v>0</v>
      </c>
      <c r="L60" s="190" t="str">
        <f t="shared" si="2"/>
        <v/>
      </c>
    </row>
    <row r="61" spans="1:12" ht="15.75" customHeight="1">
      <c r="A61" s="88"/>
      <c r="B61" s="112"/>
      <c r="C61" s="112"/>
      <c r="D61" s="88"/>
      <c r="E61" s="88"/>
      <c r="F61" s="42">
        <f>IFERROR(COUNTIFS(데이터!$P:$P,$B$3,데이터!$N:$N,$B$2,데이터!$J:$J,$E61),"")</f>
        <v>0</v>
      </c>
      <c r="G61" s="43">
        <f>SUMIFS(데이터!$G:$G,데이터!$P:$P,$B$3,데이터!$N:$N,$B$2,데이터!$J:$J,$E61)</f>
        <v>0</v>
      </c>
      <c r="H61" s="45">
        <f t="shared" ca="1" si="3"/>
        <v>0</v>
      </c>
      <c r="I61" s="189">
        <f>SUMIFS(데이터!$G:$G,데이터!$P:$P,$B$3,데이터!$N:$N,$B$2,데이터!$J:$J,$E61,데이터!$L:$L,$I$3)</f>
        <v>0</v>
      </c>
      <c r="J61" s="190" t="str">
        <f t="shared" si="1"/>
        <v/>
      </c>
      <c r="K61" s="191">
        <f>SUMIFS(데이터!$G:$G,데이터!$P:$P,$B$3,데이터!$N:$N,$B$2,데이터!$J:$J,$E61,데이터!$L:$L,$K$3)</f>
        <v>0</v>
      </c>
      <c r="L61" s="190" t="str">
        <f t="shared" si="2"/>
        <v/>
      </c>
    </row>
    <row r="62" spans="1:12" ht="15.75" customHeight="1">
      <c r="A62" s="88"/>
      <c r="B62" s="112"/>
      <c r="C62" s="112"/>
      <c r="D62" s="88"/>
      <c r="E62" s="88"/>
      <c r="F62" s="42">
        <f>IFERROR(COUNTIFS(데이터!$P:$P,$B$3,데이터!$N:$N,$B$2,데이터!$J:$J,$E62),"")</f>
        <v>0</v>
      </c>
      <c r="G62" s="43">
        <f>SUMIFS(데이터!$G:$G,데이터!$P:$P,$B$3,데이터!$N:$N,$B$2,데이터!$J:$J,$E62)</f>
        <v>0</v>
      </c>
      <c r="H62" s="45">
        <f t="shared" ca="1" si="3"/>
        <v>0</v>
      </c>
      <c r="I62" s="189">
        <f>SUMIFS(데이터!$G:$G,데이터!$P:$P,$B$3,데이터!$N:$N,$B$2,데이터!$J:$J,$E62,데이터!$L:$L,$I$3)</f>
        <v>0</v>
      </c>
      <c r="J62" s="190" t="str">
        <f t="shared" si="1"/>
        <v/>
      </c>
      <c r="K62" s="191">
        <f>SUMIFS(데이터!$G:$G,데이터!$P:$P,$B$3,데이터!$N:$N,$B$2,데이터!$J:$J,$E62,데이터!$L:$L,$K$3)</f>
        <v>0</v>
      </c>
      <c r="L62" s="190" t="str">
        <f t="shared" si="2"/>
        <v/>
      </c>
    </row>
    <row r="63" spans="1:12" ht="15.75" customHeight="1">
      <c r="A63" s="88"/>
      <c r="B63" s="112"/>
      <c r="C63" s="112"/>
      <c r="D63" s="88"/>
      <c r="E63" s="88"/>
      <c r="F63" s="42">
        <f>IFERROR(COUNTIFS(데이터!$P:$P,$B$3,데이터!$N:$N,$B$2,데이터!$J:$J,$E63),"")</f>
        <v>0</v>
      </c>
      <c r="G63" s="43">
        <f>SUMIFS(데이터!$G:$G,데이터!$P:$P,$B$3,데이터!$N:$N,$B$2,데이터!$J:$J,$E63)</f>
        <v>0</v>
      </c>
      <c r="H63" s="45">
        <f t="shared" ca="1" si="3"/>
        <v>0</v>
      </c>
      <c r="I63" s="189">
        <f>SUMIFS(데이터!$G:$G,데이터!$P:$P,$B$3,데이터!$N:$N,$B$2,데이터!$J:$J,$E63,데이터!$L:$L,$I$3)</f>
        <v>0</v>
      </c>
      <c r="J63" s="190" t="str">
        <f t="shared" si="1"/>
        <v/>
      </c>
      <c r="K63" s="191">
        <f>SUMIFS(데이터!$G:$G,데이터!$P:$P,$B$3,데이터!$N:$N,$B$2,데이터!$J:$J,$E63,데이터!$L:$L,$K$3)</f>
        <v>0</v>
      </c>
      <c r="L63" s="190" t="str">
        <f t="shared" si="2"/>
        <v/>
      </c>
    </row>
    <row r="64" spans="1:12" ht="15.75" customHeight="1">
      <c r="A64" s="88"/>
      <c r="B64" s="112"/>
      <c r="C64" s="112"/>
      <c r="D64" s="88"/>
      <c r="E64" s="88"/>
      <c r="F64" s="42">
        <f>IFERROR(COUNTIFS(데이터!$P:$P,$B$3,데이터!$N:$N,$B$2,데이터!$J:$J,$E64),"")</f>
        <v>0</v>
      </c>
      <c r="G64" s="43">
        <f>SUMIFS(데이터!$G:$G,데이터!$P:$P,$B$3,데이터!$N:$N,$B$2,데이터!$J:$J,$E64)</f>
        <v>0</v>
      </c>
      <c r="H64" s="45">
        <f t="shared" ca="1" si="3"/>
        <v>0</v>
      </c>
      <c r="I64" s="189">
        <f>SUMIFS(데이터!$G:$G,데이터!$P:$P,$B$3,데이터!$N:$N,$B$2,데이터!$J:$J,$E64,데이터!$L:$L,$I$3)</f>
        <v>0</v>
      </c>
      <c r="J64" s="190" t="str">
        <f t="shared" si="1"/>
        <v/>
      </c>
      <c r="K64" s="191">
        <f>SUMIFS(데이터!$G:$G,데이터!$P:$P,$B$3,데이터!$N:$N,$B$2,데이터!$J:$J,$E64,데이터!$L:$L,$K$3)</f>
        <v>0</v>
      </c>
      <c r="L64" s="190" t="str">
        <f t="shared" si="2"/>
        <v/>
      </c>
    </row>
    <row r="65" spans="1:12" ht="15.75" customHeight="1">
      <c r="A65" s="88"/>
      <c r="B65" s="112"/>
      <c r="C65" s="112"/>
      <c r="D65" s="88"/>
      <c r="E65" s="88"/>
      <c r="F65" s="42">
        <f>IFERROR(COUNTIFS(데이터!$P:$P,$B$3,데이터!$N:$N,$B$2,데이터!$J:$J,$E65),"")</f>
        <v>0</v>
      </c>
      <c r="G65" s="43">
        <f>SUMIFS(데이터!$G:$G,데이터!$P:$P,$B$3,데이터!$N:$N,$B$2,데이터!$J:$J,$E65)</f>
        <v>0</v>
      </c>
      <c r="H65" s="45">
        <f t="shared" ca="1" si="3"/>
        <v>0</v>
      </c>
      <c r="I65" s="189">
        <f>SUMIFS(데이터!$G:$G,데이터!$P:$P,$B$3,데이터!$N:$N,$B$2,데이터!$J:$J,$E65,데이터!$L:$L,$I$3)</f>
        <v>0</v>
      </c>
      <c r="J65" s="190" t="str">
        <f t="shared" si="1"/>
        <v/>
      </c>
      <c r="K65" s="191">
        <f>SUMIFS(데이터!$G:$G,데이터!$P:$P,$B$3,데이터!$N:$N,$B$2,데이터!$J:$J,$E65,데이터!$L:$L,$K$3)</f>
        <v>0</v>
      </c>
      <c r="L65" s="190" t="str">
        <f t="shared" si="2"/>
        <v/>
      </c>
    </row>
    <row r="66" spans="1:12" ht="15.75" customHeight="1">
      <c r="A66" s="88"/>
      <c r="B66" s="112"/>
      <c r="C66" s="112"/>
      <c r="D66" s="88"/>
      <c r="E66" s="88"/>
      <c r="F66" s="42">
        <f>IFERROR(COUNTIFS(데이터!$P:$P,$B$3,데이터!$N:$N,$B$2,데이터!$J:$J,$E66),"")</f>
        <v>0</v>
      </c>
      <c r="G66" s="43">
        <f>SUMIFS(데이터!$G:$G,데이터!$P:$P,$B$3,데이터!$N:$N,$B$2,데이터!$J:$J,$E66)</f>
        <v>0</v>
      </c>
      <c r="H66" s="45">
        <f t="shared" ca="1" si="3"/>
        <v>0</v>
      </c>
      <c r="I66" s="189">
        <f>SUMIFS(데이터!$G:$G,데이터!$P:$P,$B$3,데이터!$N:$N,$B$2,데이터!$J:$J,$E66,데이터!$L:$L,$I$3)</f>
        <v>0</v>
      </c>
      <c r="J66" s="190" t="str">
        <f t="shared" si="1"/>
        <v/>
      </c>
      <c r="K66" s="191">
        <f>SUMIFS(데이터!$G:$G,데이터!$P:$P,$B$3,데이터!$N:$N,$B$2,데이터!$J:$J,$E66,데이터!$L:$L,$K$3)</f>
        <v>0</v>
      </c>
      <c r="L66" s="190" t="str">
        <f t="shared" si="2"/>
        <v/>
      </c>
    </row>
    <row r="67" spans="1:12" ht="15.75" customHeight="1">
      <c r="A67" s="88"/>
      <c r="B67" s="112"/>
      <c r="C67" s="112"/>
      <c r="D67" s="88"/>
      <c r="E67" s="88"/>
      <c r="F67" s="42">
        <f>IFERROR(COUNTIFS(데이터!$P:$P,$B$3,데이터!$N:$N,$B$2,데이터!$J:$J,$E67),"")</f>
        <v>0</v>
      </c>
      <c r="G67" s="43">
        <f>SUMIFS(데이터!$G:$G,데이터!$P:$P,$B$3,데이터!$N:$N,$B$2,데이터!$J:$J,$E67)</f>
        <v>0</v>
      </c>
      <c r="H67" s="45">
        <f t="shared" ca="1" si="3"/>
        <v>0</v>
      </c>
      <c r="I67" s="189">
        <f>SUMIFS(데이터!$G:$G,데이터!$P:$P,$B$3,데이터!$N:$N,$B$2,데이터!$J:$J,$E67,데이터!$L:$L,$I$3)</f>
        <v>0</v>
      </c>
      <c r="J67" s="190" t="str">
        <f t="shared" si="1"/>
        <v/>
      </c>
      <c r="K67" s="191">
        <f>SUMIFS(데이터!$G:$G,데이터!$P:$P,$B$3,데이터!$N:$N,$B$2,데이터!$J:$J,$E67,데이터!$L:$L,$K$3)</f>
        <v>0</v>
      </c>
      <c r="L67" s="190" t="str">
        <f t="shared" si="2"/>
        <v/>
      </c>
    </row>
    <row r="68" spans="1:12" ht="15.75" customHeight="1">
      <c r="A68" s="88"/>
      <c r="B68" s="112"/>
      <c r="C68" s="112"/>
      <c r="D68" s="88"/>
      <c r="E68" s="88"/>
      <c r="F68" s="42">
        <f>IFERROR(COUNTIFS(데이터!$P:$P,$B$3,데이터!$N:$N,$B$2,데이터!$J:$J,$E68),"")</f>
        <v>0</v>
      </c>
      <c r="G68" s="43">
        <f>SUMIFS(데이터!$G:$G,데이터!$P:$P,$B$3,데이터!$N:$N,$B$2,데이터!$J:$J,$E68)</f>
        <v>0</v>
      </c>
      <c r="H68" s="45">
        <f t="shared" ca="1" si="3"/>
        <v>0</v>
      </c>
      <c r="I68" s="189">
        <f>SUMIFS(데이터!$G:$G,데이터!$P:$P,$B$3,데이터!$N:$N,$B$2,데이터!$J:$J,$E68,데이터!$L:$L,$I$3)</f>
        <v>0</v>
      </c>
      <c r="J68" s="190" t="str">
        <f t="shared" si="1"/>
        <v/>
      </c>
      <c r="K68" s="191">
        <f>SUMIFS(데이터!$G:$G,데이터!$P:$P,$B$3,데이터!$N:$N,$B$2,데이터!$J:$J,$E68,데이터!$L:$L,$K$3)</f>
        <v>0</v>
      </c>
      <c r="L68" s="190" t="str">
        <f t="shared" si="2"/>
        <v/>
      </c>
    </row>
    <row r="69" spans="1:12" ht="15.75" customHeight="1">
      <c r="A69" s="88"/>
      <c r="B69" s="112"/>
      <c r="C69" s="112"/>
      <c r="D69" s="88"/>
      <c r="E69" s="88"/>
      <c r="F69" s="42">
        <f>IFERROR(COUNTIFS(데이터!$M:$M,$B$3,데이터!$N:$N,$B$2,데이터!$P:$P,$E69),"")</f>
        <v>0</v>
      </c>
      <c r="G69" s="43">
        <f>SUMIFS(데이터!$G:$G,데이터!$M:$M,$B$3,데이터!$N:$N,$B$2,데이터!$P:$P,$E69)</f>
        <v>0</v>
      </c>
      <c r="H69" s="45">
        <f t="shared" ca="1" si="3"/>
        <v>0</v>
      </c>
      <c r="I69" s="189">
        <f>SUMIFS(데이터!$G:$G,데이터!$P:$P,$B$3,데이터!$N:$N,$B$2,데이터!$J:$J,$E69,데이터!$L:$L,$I$3)</f>
        <v>0</v>
      </c>
      <c r="J69" s="190" t="str">
        <f t="shared" si="1"/>
        <v/>
      </c>
      <c r="K69" s="191">
        <f>SUMIFS(데이터!$G:$G,데이터!$P:$P,$B$3,데이터!$N:$N,$B$2,데이터!$J:$J,$E69,데이터!$L:$L,$K$3)</f>
        <v>0</v>
      </c>
      <c r="L69" s="190" t="str">
        <f t="shared" si="2"/>
        <v/>
      </c>
    </row>
    <row r="70" spans="1:12" ht="15.75" customHeight="1">
      <c r="A70" s="88"/>
      <c r="B70" s="112"/>
      <c r="C70" s="112"/>
      <c r="D70" s="88"/>
      <c r="E70" s="88"/>
      <c r="F70" s="42">
        <f>IFERROR(COUNTIFS(데이터!$M:$M,$B$3,데이터!$N:$N,$B$2,데이터!$P:$P,$E70),"")</f>
        <v>0</v>
      </c>
      <c r="G70" s="43">
        <f>SUMIFS(데이터!$G:$G,데이터!$M:$M,$B$3,데이터!$N:$N,$B$2,데이터!$P:$P,$E70)</f>
        <v>0</v>
      </c>
      <c r="H70" s="45">
        <f t="shared" ca="1" si="3"/>
        <v>0</v>
      </c>
      <c r="I70" s="189">
        <f>SUMIFS(데이터!$G:$G,데이터!$P:$P,$B$3,데이터!$N:$N,$B$2,데이터!$J:$J,$E70,데이터!$L:$L,$I$3)</f>
        <v>0</v>
      </c>
      <c r="J70" s="190" t="str">
        <f t="shared" si="1"/>
        <v/>
      </c>
      <c r="K70" s="191">
        <f>SUMIFS(데이터!$G:$G,데이터!$P:$P,$B$3,데이터!$N:$N,$B$2,데이터!$J:$J,$E70,데이터!$L:$L,$K$3)</f>
        <v>0</v>
      </c>
      <c r="L70" s="190" t="str">
        <f t="shared" si="2"/>
        <v/>
      </c>
    </row>
    <row r="71" spans="1:12" ht="15.75" customHeight="1">
      <c r="A71" s="88"/>
      <c r="B71" s="112"/>
      <c r="C71" s="112"/>
      <c r="D71" s="88"/>
      <c r="E71" s="88"/>
      <c r="F71" s="42">
        <f>IFERROR(COUNTIFS(데이터!$M:$M,$B$3,데이터!$N:$N,$B$2,데이터!$P:$P,$E71),"")</f>
        <v>0</v>
      </c>
      <c r="G71" s="43">
        <f>SUMIFS(데이터!$G:$G,데이터!$M:$M,$B$3,데이터!$N:$N,$B$2,데이터!$P:$P,$E71)</f>
        <v>0</v>
      </c>
      <c r="H71" s="45">
        <f t="shared" ca="1" si="3"/>
        <v>0</v>
      </c>
      <c r="I71" s="189">
        <f>SUMIFS(데이터!$G:$G,데이터!$P:$P,$B$3,데이터!$N:$N,$B$2,데이터!$J:$J,$E71,데이터!$L:$L,$I$3)</f>
        <v>0</v>
      </c>
      <c r="J71" s="190" t="str">
        <f t="shared" si="1"/>
        <v/>
      </c>
      <c r="K71" s="191">
        <f>SUMIFS(데이터!$G:$G,데이터!$P:$P,$B$3,데이터!$N:$N,$B$2,데이터!$J:$J,$E71,데이터!$L:$L,$K$3)</f>
        <v>0</v>
      </c>
      <c r="L71" s="190" t="str">
        <f t="shared" si="2"/>
        <v/>
      </c>
    </row>
    <row r="72" spans="1:12" ht="15.75" customHeight="1">
      <c r="A72" s="88"/>
      <c r="B72" s="112"/>
      <c r="C72" s="112"/>
      <c r="D72" s="88"/>
      <c r="E72" s="88"/>
      <c r="F72" s="42">
        <f>IFERROR(COUNTIFS(데이터!$M:$M,$B$3,데이터!$N:$N,$B$2,데이터!$P:$P,$E72),"")</f>
        <v>0</v>
      </c>
      <c r="G72" s="43">
        <f>SUMIFS(데이터!$G:$G,데이터!$M:$M,$B$3,데이터!$N:$N,$B$2,데이터!$P:$P,$E72)</f>
        <v>0</v>
      </c>
      <c r="H72" s="45">
        <f t="shared" ca="1" si="3"/>
        <v>0</v>
      </c>
      <c r="I72" s="189">
        <f>SUMIFS(데이터!$G:$G,데이터!$P:$P,$B$3,데이터!$N:$N,$B$2,데이터!$J:$J,$E72,데이터!$L:$L,$I$3)</f>
        <v>0</v>
      </c>
      <c r="J72" s="190" t="str">
        <f t="shared" si="1"/>
        <v/>
      </c>
      <c r="K72" s="191">
        <f>SUMIFS(데이터!$G:$G,데이터!$P:$P,$B$3,데이터!$N:$N,$B$2,데이터!$J:$J,$E72,데이터!$L:$L,$K$3)</f>
        <v>0</v>
      </c>
      <c r="L72" s="190" t="str">
        <f t="shared" si="2"/>
        <v/>
      </c>
    </row>
    <row r="73" spans="1:12" ht="15.75" customHeight="1">
      <c r="A73" s="88"/>
      <c r="B73" s="112"/>
      <c r="C73" s="112"/>
      <c r="D73" s="88"/>
      <c r="E73" s="88"/>
      <c r="F73" s="42">
        <f>IFERROR(COUNTIFS(데이터!$M:$M,$B$3,데이터!$N:$N,$B$2,데이터!$P:$P,$E73),"")</f>
        <v>0</v>
      </c>
      <c r="G73" s="43">
        <f>SUMIFS(데이터!$G:$G,데이터!$M:$M,$B$3,데이터!$N:$N,$B$2,데이터!$P:$P,$E73)</f>
        <v>0</v>
      </c>
      <c r="H73" s="45">
        <f t="shared" ca="1" si="3"/>
        <v>0</v>
      </c>
      <c r="I73" s="189">
        <f>SUMIFS(데이터!$G:$G,데이터!$P:$P,$B$3,데이터!$N:$N,$B$2,데이터!$J:$J,$E73,데이터!$L:$L,$I$3)</f>
        <v>0</v>
      </c>
      <c r="J73" s="190" t="str">
        <f t="shared" si="1"/>
        <v/>
      </c>
      <c r="K73" s="191">
        <f>SUMIFS(데이터!$G:$G,데이터!$P:$P,$B$3,데이터!$N:$N,$B$2,데이터!$J:$J,$E73,데이터!$L:$L,$K$3)</f>
        <v>0</v>
      </c>
      <c r="L73" s="190" t="str">
        <f t="shared" si="2"/>
        <v/>
      </c>
    </row>
    <row r="74" spans="1:12" ht="15.75" customHeight="1">
      <c r="A74" s="88"/>
      <c r="B74" s="112"/>
      <c r="C74" s="112"/>
      <c r="D74" s="88"/>
      <c r="E74" s="88"/>
      <c r="F74" s="42">
        <f>IFERROR(COUNTIFS(데이터!$M:$M,$B$3,데이터!$N:$N,$B$2,데이터!$P:$P,$E74),"")</f>
        <v>0</v>
      </c>
      <c r="G74" s="43">
        <f>SUMIFS(데이터!$G:$G,데이터!$M:$M,$B$3,데이터!$N:$N,$B$2,데이터!$P:$P,$E74)</f>
        <v>0</v>
      </c>
      <c r="H74" s="45">
        <f t="shared" ca="1" si="3"/>
        <v>0</v>
      </c>
      <c r="I74" s="189">
        <f>SUMIFS(데이터!$G:$G,데이터!$P:$P,$B$3,데이터!$N:$N,$B$2,데이터!$J:$J,$E74,데이터!$L:$L,$I$3)</f>
        <v>0</v>
      </c>
      <c r="J74" s="190" t="str">
        <f t="shared" si="1"/>
        <v/>
      </c>
      <c r="K74" s="191">
        <f>SUMIFS(데이터!$G:$G,데이터!$P:$P,$B$3,데이터!$N:$N,$B$2,데이터!$J:$J,$E74,데이터!$L:$L,$K$3)</f>
        <v>0</v>
      </c>
      <c r="L74" s="190" t="str">
        <f t="shared" si="2"/>
        <v/>
      </c>
    </row>
    <row r="75" spans="1:12" ht="15.75" customHeight="1">
      <c r="A75" s="88"/>
      <c r="B75" s="112"/>
      <c r="C75" s="112"/>
      <c r="D75" s="88"/>
      <c r="E75" s="88"/>
      <c r="F75" s="42">
        <f>IFERROR(COUNTIFS(데이터!$M:$M,$B$3,데이터!$N:$N,$B$2,데이터!$P:$P,$E75),"")</f>
        <v>0</v>
      </c>
      <c r="G75" s="43">
        <f>SUMIFS(데이터!$G:$G,데이터!$M:$M,$B$3,데이터!$N:$N,$B$2,데이터!$P:$P,$E75)</f>
        <v>0</v>
      </c>
      <c r="H75" s="45">
        <f t="shared" ca="1" si="3"/>
        <v>0</v>
      </c>
      <c r="I75" s="189">
        <f>SUMIFS(데이터!$G:$G,데이터!$P:$P,$B$3,데이터!$N:$N,$B$2,데이터!$J:$J,$E75,데이터!$L:$L,$I$3)</f>
        <v>0</v>
      </c>
      <c r="J75" s="190" t="str">
        <f t="shared" si="1"/>
        <v/>
      </c>
      <c r="K75" s="191">
        <f>SUMIFS(데이터!$G:$G,데이터!$P:$P,$B$3,데이터!$N:$N,$B$2,데이터!$J:$J,$E75,데이터!$L:$L,$K$3)</f>
        <v>0</v>
      </c>
      <c r="L75" s="190" t="str">
        <f t="shared" si="2"/>
        <v/>
      </c>
    </row>
    <row r="76" spans="1:12" ht="15.75" customHeight="1">
      <c r="A76" s="88"/>
      <c r="B76" s="112"/>
      <c r="C76" s="112"/>
      <c r="D76" s="88"/>
      <c r="E76" s="88"/>
      <c r="F76" s="42">
        <f>IFERROR(COUNTIFS(데이터!$M:$M,$B$3,데이터!$N:$N,$B$2,데이터!$P:$P,$E76),"")</f>
        <v>0</v>
      </c>
      <c r="G76" s="43">
        <f>SUMIFS(데이터!$G:$G,데이터!$M:$M,$B$3,데이터!$N:$N,$B$2,데이터!$P:$P,$E76)</f>
        <v>0</v>
      </c>
      <c r="H76" s="45">
        <f t="shared" ca="1" si="3"/>
        <v>0</v>
      </c>
      <c r="I76" s="189">
        <f>SUMIFS(데이터!$G:$G,데이터!$P:$P,$B$3,데이터!$N:$N,$B$2,데이터!$J:$J,$E76,데이터!$L:$L,$I$3)</f>
        <v>0</v>
      </c>
      <c r="J76" s="190" t="str">
        <f t="shared" si="1"/>
        <v/>
      </c>
      <c r="K76" s="191">
        <f>SUMIFS(데이터!$G:$G,데이터!$P:$P,$B$3,데이터!$N:$N,$B$2,데이터!$J:$J,$E76,데이터!$L:$L,$K$3)</f>
        <v>0</v>
      </c>
      <c r="L76" s="190" t="str">
        <f t="shared" si="2"/>
        <v/>
      </c>
    </row>
    <row r="77" spans="1:12" ht="15.75" customHeight="1">
      <c r="A77" s="88"/>
      <c r="B77" s="112"/>
      <c r="C77" s="112"/>
      <c r="D77" s="88"/>
      <c r="E77" s="88"/>
      <c r="F77" s="42">
        <f>IFERROR(COUNTIFS(데이터!$M:$M,$B$3,데이터!$N:$N,$B$2,데이터!$P:$P,$E77),"")</f>
        <v>0</v>
      </c>
      <c r="G77" s="43">
        <f>SUMIFS(데이터!$G:$G,데이터!$M:$M,$B$3,데이터!$N:$N,$B$2,데이터!$P:$P,$E77)</f>
        <v>0</v>
      </c>
      <c r="H77" s="45">
        <f t="shared" ca="1" si="3"/>
        <v>0</v>
      </c>
      <c r="I77" s="189">
        <f>SUMIFS(데이터!$G:$G,데이터!$P:$P,$B$3,데이터!$N:$N,$B$2,데이터!$J:$J,$E77,데이터!$L:$L,$I$3)</f>
        <v>0</v>
      </c>
      <c r="J77" s="190" t="str">
        <f t="shared" si="1"/>
        <v/>
      </c>
      <c r="K77" s="191">
        <f>SUMIFS(데이터!$G:$G,데이터!$P:$P,$B$3,데이터!$N:$N,$B$2,데이터!$J:$J,$E77,데이터!$L:$L,$K$3)</f>
        <v>0</v>
      </c>
      <c r="L77" s="190" t="str">
        <f t="shared" si="2"/>
        <v/>
      </c>
    </row>
    <row r="78" spans="1:12" ht="15.75" customHeight="1">
      <c r="A78" s="88"/>
      <c r="B78" s="112"/>
      <c r="C78" s="112"/>
      <c r="D78" s="88"/>
      <c r="E78" s="88"/>
      <c r="F78" s="42">
        <f>IFERROR(COUNTIFS(데이터!$M:$M,$B$3,데이터!$N:$N,$B$2,데이터!$P:$P,$E78),"")</f>
        <v>0</v>
      </c>
      <c r="G78" s="43">
        <f>SUMIFS(데이터!$G:$G,데이터!$M:$M,$B$3,데이터!$N:$N,$B$2,데이터!$P:$P,$E78)</f>
        <v>0</v>
      </c>
      <c r="H78" s="45">
        <f t="shared" ca="1" si="3"/>
        <v>0</v>
      </c>
      <c r="I78" s="189">
        <f>SUMIFS(데이터!$G:$G,데이터!$P:$P,$B$3,데이터!$N:$N,$B$2,데이터!$J:$J,$E78,데이터!$L:$L,$I$3)</f>
        <v>0</v>
      </c>
      <c r="J78" s="190" t="str">
        <f t="shared" si="1"/>
        <v/>
      </c>
      <c r="K78" s="191">
        <f>SUMIFS(데이터!$G:$G,데이터!$P:$P,$B$3,데이터!$N:$N,$B$2,데이터!$J:$J,$E78,데이터!$L:$L,$K$3)</f>
        <v>0</v>
      </c>
      <c r="L78" s="190" t="str">
        <f t="shared" si="2"/>
        <v/>
      </c>
    </row>
    <row r="79" spans="1:12" ht="15.75" customHeight="1">
      <c r="A79" s="88"/>
      <c r="B79" s="112"/>
      <c r="C79" s="112"/>
      <c r="D79" s="88"/>
      <c r="E79" s="88"/>
      <c r="F79" s="42">
        <f>IFERROR(COUNTIFS(데이터!$M:$M,$B$3,데이터!$N:$N,$B$2,데이터!$P:$P,$E79),"")</f>
        <v>0</v>
      </c>
      <c r="G79" s="43">
        <f>SUMIFS(데이터!$G:$G,데이터!$M:$M,$B$3,데이터!$N:$N,$B$2,데이터!$P:$P,$E79)</f>
        <v>0</v>
      </c>
      <c r="H79" s="45">
        <f t="shared" ca="1" si="3"/>
        <v>0</v>
      </c>
      <c r="I79" s="189">
        <f>SUMIFS(데이터!$G:$G,데이터!$P:$P,$B$3,데이터!$N:$N,$B$2,데이터!$J:$J,$E79,데이터!$L:$L,$I$3)</f>
        <v>0</v>
      </c>
      <c r="J79" s="190" t="str">
        <f t="shared" si="1"/>
        <v/>
      </c>
      <c r="K79" s="191">
        <f>SUMIFS(데이터!$G:$G,데이터!$P:$P,$B$3,데이터!$N:$N,$B$2,데이터!$J:$J,$E79,데이터!$L:$L,$K$3)</f>
        <v>0</v>
      </c>
      <c r="L79" s="190" t="str">
        <f t="shared" si="2"/>
        <v/>
      </c>
    </row>
    <row r="80" spans="1:12" ht="15.75" customHeight="1">
      <c r="A80" s="88"/>
      <c r="B80" s="112"/>
      <c r="C80" s="112"/>
      <c r="D80" s="88"/>
      <c r="E80" s="88"/>
      <c r="F80" s="42">
        <f>IFERROR(COUNTIFS(데이터!$M:$M,$B$3,데이터!$N:$N,$B$2,데이터!$P:$P,$E80),"")</f>
        <v>0</v>
      </c>
      <c r="G80" s="43">
        <f>SUMIFS(데이터!$G:$G,데이터!$M:$M,$B$3,데이터!$N:$N,$B$2,데이터!$P:$P,$E80)</f>
        <v>0</v>
      </c>
      <c r="H80" s="45">
        <f t="shared" ca="1" si="3"/>
        <v>0</v>
      </c>
      <c r="I80" s="189">
        <f>SUMIFS(데이터!$G:$G,데이터!$P:$P,$B$3,데이터!$N:$N,$B$2,데이터!$J:$J,$E80,데이터!$L:$L,$I$3)</f>
        <v>0</v>
      </c>
      <c r="J80" s="190" t="str">
        <f t="shared" si="1"/>
        <v/>
      </c>
      <c r="K80" s="191">
        <f>SUMIFS(데이터!$G:$G,데이터!$P:$P,$B$3,데이터!$N:$N,$B$2,데이터!$J:$J,$E80,데이터!$L:$L,$K$3)</f>
        <v>0</v>
      </c>
      <c r="L80" s="190" t="str">
        <f t="shared" si="2"/>
        <v/>
      </c>
    </row>
    <row r="81" spans="1:12" ht="15.75" customHeight="1">
      <c r="A81" s="88"/>
      <c r="B81" s="112"/>
      <c r="C81" s="112"/>
      <c r="D81" s="88"/>
      <c r="E81" s="88"/>
      <c r="F81" s="42">
        <f>IFERROR(COUNTIFS(데이터!$M:$M,$B$3,데이터!$N:$N,$B$2,데이터!$P:$P,$E81),"")</f>
        <v>0</v>
      </c>
      <c r="G81" s="43">
        <f>SUMIFS(데이터!$G:$G,데이터!$M:$M,$B$3,데이터!$N:$N,$B$2,데이터!$P:$P,$E81)</f>
        <v>0</v>
      </c>
      <c r="H81" s="45">
        <f t="shared" ca="1" si="3"/>
        <v>0</v>
      </c>
      <c r="I81" s="189">
        <f>SUMIFS(데이터!$G:$G,데이터!$P:$P,$B$3,데이터!$N:$N,$B$2,데이터!$J:$J,$E81,데이터!$L:$L,$I$3)</f>
        <v>0</v>
      </c>
      <c r="J81" s="190" t="str">
        <f t="shared" si="1"/>
        <v/>
      </c>
      <c r="K81" s="191">
        <f>SUMIFS(데이터!$G:$G,데이터!$P:$P,$B$3,데이터!$N:$N,$B$2,데이터!$J:$J,$E81,데이터!$L:$L,$K$3)</f>
        <v>0</v>
      </c>
      <c r="L81" s="190" t="str">
        <f t="shared" si="2"/>
        <v/>
      </c>
    </row>
    <row r="82" spans="1:12" ht="15.75" customHeight="1">
      <c r="A82" s="88"/>
      <c r="B82" s="112"/>
      <c r="C82" s="112"/>
      <c r="D82" s="88"/>
      <c r="E82" s="88"/>
      <c r="F82" s="42">
        <f>IFERROR(COUNTIFS(데이터!$M:$M,$B$3,데이터!$N:$N,$B$2,데이터!$P:$P,$E82),"")</f>
        <v>0</v>
      </c>
      <c r="G82" s="43">
        <f>SUMIFS(데이터!$G:$G,데이터!$M:$M,$B$3,데이터!$N:$N,$B$2,데이터!$P:$P,$E82)</f>
        <v>0</v>
      </c>
      <c r="H82" s="45">
        <f t="shared" ca="1" si="3"/>
        <v>0</v>
      </c>
      <c r="I82" s="189">
        <f>SUMIFS(데이터!$G:$G,데이터!$P:$P,$B$3,데이터!$N:$N,$B$2,데이터!$J:$J,$E82,데이터!$L:$L,$I$3)</f>
        <v>0</v>
      </c>
      <c r="J82" s="190" t="str">
        <f t="shared" si="1"/>
        <v/>
      </c>
      <c r="K82" s="191">
        <f>SUMIFS(데이터!$G:$G,데이터!$P:$P,$B$3,데이터!$N:$N,$B$2,데이터!$J:$J,$E82,데이터!$L:$L,$K$3)</f>
        <v>0</v>
      </c>
      <c r="L82" s="190" t="str">
        <f t="shared" si="2"/>
        <v/>
      </c>
    </row>
    <row r="83" spans="1:12" ht="15.75" customHeight="1">
      <c r="A83" s="88"/>
      <c r="B83" s="112"/>
      <c r="C83" s="112"/>
      <c r="D83" s="88"/>
      <c r="E83" s="88"/>
      <c r="F83" s="42">
        <f>IFERROR(COUNTIFS(데이터!$M:$M,$B$3,데이터!$N:$N,$B$2,데이터!$P:$P,$E83),"")</f>
        <v>0</v>
      </c>
      <c r="G83" s="43">
        <f>SUMIFS(데이터!$G:$G,데이터!$M:$M,$B$3,데이터!$N:$N,$B$2,데이터!$P:$P,$E83)</f>
        <v>0</v>
      </c>
      <c r="H83" s="45">
        <f t="shared" ca="1" si="3"/>
        <v>0</v>
      </c>
      <c r="I83" s="189">
        <f>SUMIFS(데이터!$G:$G,데이터!$P:$P,$B$3,데이터!$N:$N,$B$2,데이터!$J:$J,$E83,데이터!$L:$L,$I$3)</f>
        <v>0</v>
      </c>
      <c r="J83" s="190" t="str">
        <f t="shared" si="1"/>
        <v/>
      </c>
      <c r="K83" s="191">
        <f>SUMIFS(데이터!$G:$G,데이터!$P:$P,$B$3,데이터!$N:$N,$B$2,데이터!$J:$J,$E83,데이터!$L:$L,$K$3)</f>
        <v>0</v>
      </c>
      <c r="L83" s="190" t="str">
        <f t="shared" si="2"/>
        <v/>
      </c>
    </row>
    <row r="84" spans="1:12" ht="15.75" customHeight="1">
      <c r="A84" s="88"/>
      <c r="B84" s="112"/>
      <c r="C84" s="112"/>
      <c r="D84" s="88"/>
      <c r="E84" s="88"/>
      <c r="F84" s="42">
        <f>IFERROR(COUNTIFS(데이터!$M:$M,$B$3,데이터!$N:$N,$B$2,데이터!$P:$P,$E84),"")</f>
        <v>0</v>
      </c>
      <c r="G84" s="43">
        <f>SUMIFS(데이터!$G:$G,데이터!$M:$M,$B$3,데이터!$N:$N,$B$2,데이터!$P:$P,$E84)</f>
        <v>0</v>
      </c>
      <c r="H84" s="45">
        <f t="shared" ca="1" si="3"/>
        <v>0</v>
      </c>
      <c r="I84" s="189">
        <f>SUMIFS(데이터!$G:$G,데이터!$P:$P,$B$3,데이터!$N:$N,$B$2,데이터!$J:$J,$E84,데이터!$L:$L,$I$3)</f>
        <v>0</v>
      </c>
      <c r="J84" s="190" t="str">
        <f t="shared" si="1"/>
        <v/>
      </c>
      <c r="K84" s="191">
        <f>SUMIFS(데이터!$G:$G,데이터!$P:$P,$B$3,데이터!$N:$N,$B$2,데이터!$J:$J,$E84,데이터!$L:$L,$K$3)</f>
        <v>0</v>
      </c>
      <c r="L84" s="190" t="str">
        <f t="shared" si="2"/>
        <v/>
      </c>
    </row>
    <row r="85" spans="1:12" ht="15.75" customHeight="1">
      <c r="A85" s="88"/>
      <c r="B85" s="112"/>
      <c r="C85" s="112"/>
      <c r="D85" s="88"/>
      <c r="E85" s="88"/>
      <c r="F85" s="42">
        <f>IFERROR(COUNTIFS(데이터!$M:$M,$B$3,데이터!$N:$N,$B$2,데이터!$P:$P,$E85),"")</f>
        <v>0</v>
      </c>
      <c r="G85" s="43">
        <f>SUMIFS(데이터!$G:$G,데이터!$M:$M,$B$3,데이터!$N:$N,$B$2,데이터!$P:$P,$E85)</f>
        <v>0</v>
      </c>
      <c r="H85" s="45">
        <f t="shared" ca="1" si="3"/>
        <v>0</v>
      </c>
      <c r="I85" s="189">
        <f>SUMIFS(데이터!$G:$G,데이터!$P:$P,$B$3,데이터!$N:$N,$B$2,데이터!$J:$J,$E85,데이터!$L:$L,$I$3)</f>
        <v>0</v>
      </c>
      <c r="J85" s="190" t="str">
        <f t="shared" si="1"/>
        <v/>
      </c>
      <c r="K85" s="191">
        <f>SUMIFS(데이터!$G:$G,데이터!$P:$P,$B$3,데이터!$N:$N,$B$2,데이터!$J:$J,$E85,데이터!$L:$L,$K$3)</f>
        <v>0</v>
      </c>
      <c r="L85" s="190" t="str">
        <f t="shared" si="2"/>
        <v/>
      </c>
    </row>
    <row r="86" spans="1:12" ht="15.75" customHeight="1">
      <c r="A86" s="88"/>
      <c r="B86" s="112"/>
      <c r="C86" s="112"/>
      <c r="D86" s="88"/>
      <c r="E86" s="88"/>
      <c r="F86" s="42">
        <f>IFERROR(COUNTIFS(데이터!$M:$M,$B$3,데이터!$N:$N,$B$2,데이터!$P:$P,$E86),"")</f>
        <v>0</v>
      </c>
      <c r="G86" s="43">
        <f>SUMIFS(데이터!$G:$G,데이터!$M:$M,$B$3,데이터!$N:$N,$B$2,데이터!$P:$P,$E86)</f>
        <v>0</v>
      </c>
      <c r="H86" s="45">
        <f t="shared" ca="1" si="3"/>
        <v>0</v>
      </c>
      <c r="I86" s="189">
        <f>SUMIFS(데이터!$G:$G,데이터!$P:$P,$B$3,데이터!$N:$N,$B$2,데이터!$J:$J,$E86,데이터!$L:$L,$I$3)</f>
        <v>0</v>
      </c>
      <c r="J86" s="190" t="str">
        <f t="shared" si="1"/>
        <v/>
      </c>
      <c r="K86" s="191">
        <f>SUMIFS(데이터!$G:$G,데이터!$P:$P,$B$3,데이터!$N:$N,$B$2,데이터!$J:$J,$E86,데이터!$L:$L,$K$3)</f>
        <v>0</v>
      </c>
      <c r="L86" s="190" t="str">
        <f t="shared" si="2"/>
        <v/>
      </c>
    </row>
    <row r="87" spans="1:12" ht="15.75" customHeight="1">
      <c r="A87" s="88"/>
      <c r="B87" s="112"/>
      <c r="C87" s="112"/>
      <c r="D87" s="88"/>
      <c r="E87" s="88"/>
      <c r="F87" s="42">
        <f>IFERROR(COUNTIFS(데이터!$M:$M,$B$3,데이터!$N:$N,$B$2,데이터!$P:$P,$E87),"")</f>
        <v>0</v>
      </c>
      <c r="G87" s="43">
        <f>SUMIFS(데이터!$G:$G,데이터!$M:$M,$B$3,데이터!$N:$N,$B$2,데이터!$P:$P,$E87)</f>
        <v>0</v>
      </c>
      <c r="H87" s="45">
        <f t="shared" ca="1" si="3"/>
        <v>0</v>
      </c>
      <c r="I87" s="189">
        <f>SUMIFS(데이터!$G:$G,데이터!$P:$P,$B$3,데이터!$N:$N,$B$2,데이터!$J:$J,$E87,데이터!$L:$L,$I$3)</f>
        <v>0</v>
      </c>
      <c r="J87" s="190" t="str">
        <f t="shared" si="1"/>
        <v/>
      </c>
      <c r="K87" s="191">
        <f>SUMIFS(데이터!$G:$G,데이터!$P:$P,$B$3,데이터!$N:$N,$B$2,데이터!$J:$J,$E87,데이터!$L:$L,$K$3)</f>
        <v>0</v>
      </c>
      <c r="L87" s="190" t="str">
        <f t="shared" si="2"/>
        <v/>
      </c>
    </row>
    <row r="88" spans="1:12" ht="15.75" customHeight="1">
      <c r="A88" s="88"/>
      <c r="B88" s="112"/>
      <c r="C88" s="112"/>
      <c r="D88" s="88"/>
      <c r="E88" s="88"/>
      <c r="F88" s="42">
        <f>IFERROR(COUNTIFS(데이터!$M:$M,$B$3,데이터!$N:$N,$B$2,데이터!$P:$P,$E88),"")</f>
        <v>0</v>
      </c>
      <c r="G88" s="43">
        <f>SUMIFS(데이터!$G:$G,데이터!$M:$M,$B$3,데이터!$N:$N,$B$2,데이터!$P:$P,$E88)</f>
        <v>0</v>
      </c>
      <c r="H88" s="45">
        <f t="shared" ca="1" si="3"/>
        <v>0</v>
      </c>
      <c r="I88" s="189">
        <f>SUMIFS(데이터!$G:$G,데이터!$P:$P,$B$3,데이터!$N:$N,$B$2,데이터!$J:$J,$E88,데이터!$L:$L,$I$3)</f>
        <v>0</v>
      </c>
      <c r="J88" s="190" t="str">
        <f t="shared" si="1"/>
        <v/>
      </c>
      <c r="K88" s="191">
        <f>SUMIFS(데이터!$G:$G,데이터!$P:$P,$B$3,데이터!$N:$N,$B$2,데이터!$J:$J,$E88,데이터!$L:$L,$K$3)</f>
        <v>0</v>
      </c>
      <c r="L88" s="190" t="str">
        <f t="shared" si="2"/>
        <v/>
      </c>
    </row>
    <row r="89" spans="1:12" ht="15.75" customHeight="1">
      <c r="A89" s="88"/>
      <c r="B89" s="112"/>
      <c r="C89" s="112"/>
      <c r="D89" s="88"/>
      <c r="E89" s="88"/>
      <c r="F89" s="42">
        <f>IFERROR(COUNTIFS(데이터!$M:$M,$B$3,데이터!$N:$N,$B$2,데이터!$P:$P,$E89),"")</f>
        <v>0</v>
      </c>
      <c r="G89" s="43">
        <f>SUMIFS(데이터!$G:$G,데이터!$M:$M,$B$3,데이터!$N:$N,$B$2,데이터!$P:$P,$E89)</f>
        <v>0</v>
      </c>
      <c r="H89" s="45">
        <f t="shared" ca="1" si="3"/>
        <v>0</v>
      </c>
      <c r="I89" s="189">
        <f>SUMIFS(데이터!$G:$G,데이터!$P:$P,$B$3,데이터!$N:$N,$B$2,데이터!$J:$J,$E89,데이터!$L:$L,$I$3)</f>
        <v>0</v>
      </c>
      <c r="J89" s="190" t="str">
        <f t="shared" si="1"/>
        <v/>
      </c>
      <c r="K89" s="191">
        <f>SUMIFS(데이터!$G:$G,데이터!$P:$P,$B$3,데이터!$N:$N,$B$2,데이터!$J:$J,$E89,데이터!$L:$L,$K$3)</f>
        <v>0</v>
      </c>
      <c r="L89" s="190" t="str">
        <f t="shared" si="2"/>
        <v/>
      </c>
    </row>
    <row r="90" spans="1:12" ht="15.75" customHeight="1">
      <c r="A90" s="88"/>
      <c r="B90" s="112"/>
      <c r="C90" s="112"/>
      <c r="D90" s="88"/>
      <c r="E90" s="88"/>
      <c r="F90" s="42">
        <f>IFERROR(COUNTIFS(데이터!$M:$M,$B$3,데이터!$N:$N,$B$2,데이터!$P:$P,$E90),"")</f>
        <v>0</v>
      </c>
      <c r="G90" s="43">
        <f>SUMIFS(데이터!$G:$G,데이터!$M:$M,$B$3,데이터!$N:$N,$B$2,데이터!$P:$P,$E90)</f>
        <v>0</v>
      </c>
      <c r="H90" s="45">
        <f t="shared" ca="1" si="3"/>
        <v>0</v>
      </c>
      <c r="I90" s="189">
        <f>SUMIFS(데이터!$G:$G,데이터!$P:$P,$B$3,데이터!$N:$N,$B$2,데이터!$J:$J,$E90,데이터!$L:$L,$I$3)</f>
        <v>0</v>
      </c>
      <c r="J90" s="190" t="str">
        <f t="shared" si="1"/>
        <v/>
      </c>
      <c r="K90" s="191">
        <f>SUMIFS(데이터!$G:$G,데이터!$P:$P,$B$3,데이터!$N:$N,$B$2,데이터!$J:$J,$E90,데이터!$L:$L,$K$3)</f>
        <v>0</v>
      </c>
      <c r="L90" s="190" t="str">
        <f t="shared" si="2"/>
        <v/>
      </c>
    </row>
    <row r="91" spans="1:12" ht="15.75" customHeight="1">
      <c r="A91" s="88"/>
      <c r="B91" s="112"/>
      <c r="C91" s="112"/>
      <c r="D91" s="88"/>
      <c r="E91" s="88"/>
      <c r="F91" s="42">
        <f>IFERROR(COUNTIFS(데이터!$M:$M,$B$3,데이터!$N:$N,$B$2,데이터!$P:$P,$E91),"")</f>
        <v>0</v>
      </c>
      <c r="G91" s="43">
        <f>SUMIFS(데이터!$G:$G,데이터!$M:$M,$B$3,데이터!$N:$N,$B$2,데이터!$P:$P,$E91)</f>
        <v>0</v>
      </c>
      <c r="H91" s="45">
        <f t="shared" ca="1" si="3"/>
        <v>0</v>
      </c>
      <c r="I91" s="189">
        <f>SUMIFS(데이터!$G:$G,데이터!$P:$P,$B$3,데이터!$N:$N,$B$2,데이터!$J:$J,$E91,데이터!$L:$L,$I$3)</f>
        <v>0</v>
      </c>
      <c r="J91" s="190" t="str">
        <f t="shared" si="1"/>
        <v/>
      </c>
      <c r="K91" s="191">
        <f>SUMIFS(데이터!$G:$G,데이터!$P:$P,$B$3,데이터!$N:$N,$B$2,데이터!$J:$J,$E91,데이터!$L:$L,$K$3)</f>
        <v>0</v>
      </c>
      <c r="L91" s="190" t="str">
        <f t="shared" si="2"/>
        <v/>
      </c>
    </row>
    <row r="92" spans="1:12" ht="15.75" customHeight="1">
      <c r="A92" s="88"/>
      <c r="B92" s="112"/>
      <c r="C92" s="112"/>
      <c r="D92" s="88"/>
      <c r="E92" s="88"/>
      <c r="F92" s="42">
        <f>IFERROR(COUNTIFS(데이터!$M:$M,$B$3,데이터!$N:$N,$B$2,데이터!$P:$P,$E92),"")</f>
        <v>0</v>
      </c>
      <c r="G92" s="43">
        <f>SUMIFS(데이터!$G:$G,데이터!$M:$M,$B$3,데이터!$N:$N,$B$2,데이터!$P:$P,$E92)</f>
        <v>0</v>
      </c>
      <c r="H92" s="45">
        <f t="shared" ca="1" si="3"/>
        <v>0</v>
      </c>
      <c r="I92" s="189">
        <f>SUMIFS(데이터!$G:$G,데이터!$P:$P,$B$3,데이터!$N:$N,$B$2,데이터!$J:$J,$E92,데이터!$L:$L,$I$3)</f>
        <v>0</v>
      </c>
      <c r="J92" s="190" t="str">
        <f t="shared" si="1"/>
        <v/>
      </c>
      <c r="K92" s="191">
        <f>SUMIFS(데이터!$G:$G,데이터!$P:$P,$B$3,데이터!$N:$N,$B$2,데이터!$J:$J,$E92,데이터!$L:$L,$K$3)</f>
        <v>0</v>
      </c>
      <c r="L92" s="190" t="str">
        <f t="shared" si="2"/>
        <v/>
      </c>
    </row>
    <row r="93" spans="1:12" ht="15.75" customHeight="1">
      <c r="A93" s="88"/>
      <c r="B93" s="112"/>
      <c r="C93" s="112"/>
      <c r="D93" s="88"/>
      <c r="E93" s="88"/>
      <c r="F93" s="42">
        <f>IFERROR(COUNTIFS(데이터!$M:$M,$B$3,데이터!$N:$N,$B$2,데이터!$P:$P,$E93),"")</f>
        <v>0</v>
      </c>
      <c r="G93" s="43">
        <f>SUMIFS(데이터!$G:$G,데이터!$M:$M,$B$3,데이터!$N:$N,$B$2,데이터!$P:$P,$E93)</f>
        <v>0</v>
      </c>
      <c r="H93" s="45">
        <f t="shared" ca="1" si="3"/>
        <v>0</v>
      </c>
      <c r="I93" s="189">
        <f>SUMIFS(데이터!$G:$G,데이터!$P:$P,$B$3,데이터!$N:$N,$B$2,데이터!$J:$J,$E93,데이터!$L:$L,$I$3)</f>
        <v>0</v>
      </c>
      <c r="J93" s="190" t="str">
        <f t="shared" si="1"/>
        <v/>
      </c>
      <c r="K93" s="191">
        <f>SUMIFS(데이터!$G:$G,데이터!$P:$P,$B$3,데이터!$N:$N,$B$2,데이터!$J:$J,$E93,데이터!$L:$L,$K$3)</f>
        <v>0</v>
      </c>
      <c r="L93" s="190" t="str">
        <f t="shared" si="2"/>
        <v/>
      </c>
    </row>
    <row r="94" spans="1:12" ht="15.75" customHeight="1">
      <c r="A94" s="88"/>
      <c r="B94" s="112"/>
      <c r="C94" s="112"/>
      <c r="D94" s="88"/>
      <c r="E94" s="88"/>
      <c r="F94" s="42">
        <f>IFERROR(COUNTIFS(데이터!$M:$M,$B$3,데이터!$N:$N,$B$2,데이터!$P:$P,$E94),"")</f>
        <v>0</v>
      </c>
      <c r="G94" s="43">
        <f>SUMIFS(데이터!$G:$G,데이터!$M:$M,$B$3,데이터!$N:$N,$B$2,데이터!$P:$P,$E94)</f>
        <v>0</v>
      </c>
      <c r="H94" s="45">
        <f t="shared" ca="1" si="3"/>
        <v>0</v>
      </c>
      <c r="I94" s="189">
        <f>SUMIFS(데이터!$G:$G,데이터!$P:$P,$B$3,데이터!$N:$N,$B$2,데이터!$J:$J,$E94,데이터!$L:$L,$I$3)</f>
        <v>0</v>
      </c>
      <c r="J94" s="190" t="str">
        <f t="shared" si="1"/>
        <v/>
      </c>
      <c r="K94" s="191">
        <f>SUMIFS(데이터!$G:$G,데이터!$P:$P,$B$3,데이터!$N:$N,$B$2,데이터!$J:$J,$E94,데이터!$L:$L,$K$3)</f>
        <v>0</v>
      </c>
      <c r="L94" s="190" t="str">
        <f t="shared" si="2"/>
        <v/>
      </c>
    </row>
    <row r="95" spans="1:12" ht="15.75" customHeight="1">
      <c r="A95" s="88"/>
      <c r="B95" s="112"/>
      <c r="C95" s="112"/>
      <c r="D95" s="88"/>
      <c r="E95" s="88"/>
      <c r="F95" s="42">
        <f>IFERROR(COUNTIFS(데이터!$M:$M,$B$3,데이터!$N:$N,$B$2,데이터!$P:$P,$E95),"")</f>
        <v>0</v>
      </c>
      <c r="G95" s="43">
        <f>SUMIFS(데이터!$G:$G,데이터!$M:$M,$B$3,데이터!$N:$N,$B$2,데이터!$P:$P,$E95)</f>
        <v>0</v>
      </c>
      <c r="H95" s="45">
        <f t="shared" ca="1" si="3"/>
        <v>0</v>
      </c>
      <c r="I95" s="189">
        <f>SUMIFS(데이터!$G:$G,데이터!$P:$P,$B$3,데이터!$N:$N,$B$2,데이터!$J:$J,$E95,데이터!$L:$L,$I$3)</f>
        <v>0</v>
      </c>
      <c r="J95" s="190" t="str">
        <f t="shared" si="1"/>
        <v/>
      </c>
      <c r="K95" s="191">
        <f>SUMIFS(데이터!$G:$G,데이터!$P:$P,$B$3,데이터!$N:$N,$B$2,데이터!$J:$J,$E95,데이터!$L:$L,$K$3)</f>
        <v>0</v>
      </c>
      <c r="L95" s="190" t="str">
        <f t="shared" si="2"/>
        <v/>
      </c>
    </row>
    <row r="96" spans="1:12" ht="15.75" customHeight="1">
      <c r="A96" s="88"/>
      <c r="B96" s="112"/>
      <c r="C96" s="112"/>
      <c r="D96" s="88"/>
      <c r="E96" s="88"/>
      <c r="F96" s="42">
        <f>IFERROR(COUNTIFS(데이터!$M:$M,$B$3,데이터!$N:$N,$B$2,데이터!$P:$P,$E96),"")</f>
        <v>0</v>
      </c>
      <c r="G96" s="43">
        <f>SUMIFS(데이터!$G:$G,데이터!$M:$M,$B$3,데이터!$N:$N,$B$2,데이터!$P:$P,$E96)</f>
        <v>0</v>
      </c>
      <c r="H96" s="45">
        <f t="shared" ca="1" si="3"/>
        <v>0</v>
      </c>
      <c r="I96" s="189">
        <f>SUMIFS(데이터!$G:$G,데이터!$P:$P,$B$3,데이터!$N:$N,$B$2,데이터!$J:$J,$E96,데이터!$L:$L,$I$3)</f>
        <v>0</v>
      </c>
      <c r="J96" s="190" t="str">
        <f t="shared" si="1"/>
        <v/>
      </c>
      <c r="K96" s="191">
        <f>SUMIFS(데이터!$G:$G,데이터!$P:$P,$B$3,데이터!$N:$N,$B$2,데이터!$J:$J,$E96,데이터!$L:$L,$K$3)</f>
        <v>0</v>
      </c>
      <c r="L96" s="190" t="str">
        <f t="shared" si="2"/>
        <v/>
      </c>
    </row>
    <row r="97" spans="1:12" ht="15.75" customHeight="1">
      <c r="A97" s="88"/>
      <c r="B97" s="112"/>
      <c r="C97" s="112"/>
      <c r="D97" s="88"/>
      <c r="E97" s="88"/>
      <c r="F97" s="42">
        <f>IFERROR(COUNTIFS(데이터!$M:$M,$B$3,데이터!$N:$N,$B$2,데이터!$P:$P,$E97),"")</f>
        <v>0</v>
      </c>
      <c r="G97" s="43">
        <f>SUMIFS(데이터!$G:$G,데이터!$M:$M,$B$3,데이터!$N:$N,$B$2,데이터!$P:$P,$E97)</f>
        <v>0</v>
      </c>
      <c r="H97" s="45">
        <f t="shared" ca="1" si="3"/>
        <v>0</v>
      </c>
      <c r="I97" s="189">
        <f>SUMIFS(데이터!$G:$G,데이터!$P:$P,$B$3,데이터!$N:$N,$B$2,데이터!$J:$J,$E97,데이터!$L:$L,$I$3)</f>
        <v>0</v>
      </c>
      <c r="J97" s="190" t="str">
        <f t="shared" si="1"/>
        <v/>
      </c>
      <c r="K97" s="191">
        <f>SUMIFS(데이터!$G:$G,데이터!$P:$P,$B$3,데이터!$N:$N,$B$2,데이터!$J:$J,$E97,데이터!$L:$L,$K$3)</f>
        <v>0</v>
      </c>
      <c r="L97" s="190" t="str">
        <f t="shared" si="2"/>
        <v/>
      </c>
    </row>
    <row r="98" spans="1:12" ht="15.75" customHeight="1">
      <c r="A98" s="88"/>
      <c r="B98" s="112"/>
      <c r="C98" s="112"/>
      <c r="D98" s="88"/>
      <c r="E98" s="88"/>
      <c r="F98" s="42">
        <f>IFERROR(COUNTIFS(데이터!$M:$M,$B$3,데이터!$N:$N,$B$2,데이터!$P:$P,$E98),"")</f>
        <v>0</v>
      </c>
      <c r="G98" s="43">
        <f>SUMIFS(데이터!$G:$G,데이터!$M:$M,$B$3,데이터!$N:$N,$B$2,데이터!$P:$P,$E98)</f>
        <v>0</v>
      </c>
      <c r="H98" s="45">
        <f t="shared" ca="1" si="3"/>
        <v>0</v>
      </c>
      <c r="I98" s="189">
        <f>SUMIFS(데이터!$G:$G,데이터!$P:$P,$B$3,데이터!$N:$N,$B$2,데이터!$J:$J,$E98,데이터!$L:$L,$I$3)</f>
        <v>0</v>
      </c>
      <c r="J98" s="190" t="str">
        <f t="shared" si="1"/>
        <v/>
      </c>
      <c r="K98" s="191">
        <f>SUMIFS(데이터!$G:$G,데이터!$P:$P,$B$3,데이터!$N:$N,$B$2,데이터!$J:$J,$E98,데이터!$L:$L,$K$3)</f>
        <v>0</v>
      </c>
      <c r="L98" s="190" t="str">
        <f t="shared" si="2"/>
        <v/>
      </c>
    </row>
    <row r="99" spans="1:12" ht="15.75" customHeight="1">
      <c r="A99" s="88"/>
      <c r="B99" s="112"/>
      <c r="C99" s="112"/>
      <c r="D99" s="88"/>
      <c r="E99" s="88"/>
      <c r="F99" s="42">
        <f>IFERROR(COUNTIFS(데이터!$M:$M,$B$3,데이터!$N:$N,$B$2,데이터!$P:$P,$E99),"")</f>
        <v>0</v>
      </c>
      <c r="G99" s="43">
        <f>SUMIFS(데이터!$G:$G,데이터!$M:$M,$B$3,데이터!$N:$N,$B$2,데이터!$P:$P,$E99)</f>
        <v>0</v>
      </c>
      <c r="H99" s="45">
        <f t="shared" ca="1" si="3"/>
        <v>0</v>
      </c>
      <c r="I99" s="189">
        <f>SUMIFS(데이터!$G:$G,데이터!$P:$P,$B$3,데이터!$N:$N,$B$2,데이터!$J:$J,$E99,데이터!$L:$L,$I$3)</f>
        <v>0</v>
      </c>
      <c r="J99" s="190" t="str">
        <f t="shared" si="1"/>
        <v/>
      </c>
      <c r="K99" s="191">
        <f>SUMIFS(데이터!$G:$G,데이터!$P:$P,$B$3,데이터!$N:$N,$B$2,데이터!$J:$J,$E99,데이터!$L:$L,$K$3)</f>
        <v>0</v>
      </c>
      <c r="L99" s="190" t="str">
        <f t="shared" si="2"/>
        <v/>
      </c>
    </row>
    <row r="100" spans="1:12" ht="15.75" customHeight="1">
      <c r="A100" s="88"/>
      <c r="B100" s="112"/>
      <c r="C100" s="112"/>
      <c r="D100" s="88"/>
      <c r="E100" s="88"/>
      <c r="F100" s="42">
        <f>IFERROR(COUNTIFS(데이터!$M:$M,$B$3,데이터!$N:$N,$B$2,데이터!$P:$P,$E100),"")</f>
        <v>0</v>
      </c>
      <c r="G100" s="43">
        <f>SUMIFS(데이터!$G:$G,데이터!$M:$M,$B$3,데이터!$N:$N,$B$2,데이터!$P:$P,$E100)</f>
        <v>0</v>
      </c>
      <c r="H100" s="45">
        <f t="shared" ca="1" si="3"/>
        <v>0</v>
      </c>
      <c r="I100" s="189">
        <f>SUMIFS(데이터!$G:$G,데이터!$P:$P,$B$3,데이터!$N:$N,$B$2,데이터!$J:$J,$E100,데이터!$L:$L,$I$3)</f>
        <v>0</v>
      </c>
      <c r="J100" s="190" t="str">
        <f t="shared" si="1"/>
        <v/>
      </c>
      <c r="K100" s="191">
        <f>SUMIFS(데이터!$G:$G,데이터!$P:$P,$B$3,데이터!$N:$N,$B$2,데이터!$J:$J,$E100,데이터!$L:$L,$K$3)</f>
        <v>0</v>
      </c>
      <c r="L100" s="190" t="str">
        <f t="shared" si="2"/>
        <v/>
      </c>
    </row>
    <row r="101" spans="1:12" ht="15.75" customHeight="1">
      <c r="A101" s="88"/>
      <c r="B101" s="112"/>
      <c r="C101" s="112"/>
      <c r="D101" s="88"/>
      <c r="E101" s="88"/>
      <c r="F101" s="42">
        <f>IFERROR(COUNTIFS(데이터!$M:$M,$B$3,데이터!$N:$N,$B$2,데이터!$P:$P,$E101),"")</f>
        <v>0</v>
      </c>
      <c r="G101" s="43">
        <f>SUMIFS(데이터!$G:$G,데이터!$M:$M,$B$3,데이터!$N:$N,$B$2,데이터!$P:$P,$E101)</f>
        <v>0</v>
      </c>
      <c r="H101" s="45">
        <f t="shared" ca="1" si="3"/>
        <v>0</v>
      </c>
      <c r="I101" s="189">
        <f>SUMIFS(데이터!$G:$G,데이터!$P:$P,$B$3,데이터!$N:$N,$B$2,데이터!$J:$J,$E101,데이터!$L:$L,$I$3)</f>
        <v>0</v>
      </c>
      <c r="J101" s="190" t="str">
        <f t="shared" si="1"/>
        <v/>
      </c>
      <c r="K101" s="191">
        <f>SUMIFS(데이터!$G:$G,데이터!$P:$P,$B$3,데이터!$N:$N,$B$2,데이터!$J:$J,$E101,데이터!$L:$L,$K$3)</f>
        <v>0</v>
      </c>
      <c r="L101" s="190" t="str">
        <f t="shared" si="2"/>
        <v/>
      </c>
    </row>
    <row r="102" spans="1:12" ht="15.75" customHeight="1">
      <c r="A102" s="88"/>
      <c r="B102" s="112"/>
      <c r="C102" s="112"/>
      <c r="D102" s="88"/>
      <c r="E102" s="88"/>
      <c r="F102" s="42">
        <f>IFERROR(COUNTIFS(데이터!$M:$M,$B$3,데이터!$N:$N,$B$2,데이터!$P:$P,$E102),"")</f>
        <v>0</v>
      </c>
      <c r="G102" s="43">
        <f>SUMIFS(데이터!$G:$G,데이터!$M:$M,$B$3,데이터!$N:$N,$B$2,데이터!$P:$P,$E102)</f>
        <v>0</v>
      </c>
      <c r="H102" s="45">
        <f t="shared" ca="1" si="3"/>
        <v>0</v>
      </c>
      <c r="I102" s="189">
        <f>SUMIFS(데이터!$G:$G,데이터!$P:$P,$B$3,데이터!$N:$N,$B$2,데이터!$J:$J,$E102,데이터!$L:$L,$I$3)</f>
        <v>0</v>
      </c>
      <c r="J102" s="190" t="str">
        <f t="shared" si="1"/>
        <v/>
      </c>
      <c r="K102" s="191">
        <f>SUMIFS(데이터!$G:$G,데이터!$P:$P,$B$3,데이터!$N:$N,$B$2,데이터!$J:$J,$E102,데이터!$L:$L,$K$3)</f>
        <v>0</v>
      </c>
      <c r="L102" s="190" t="str">
        <f t="shared" si="2"/>
        <v/>
      </c>
    </row>
    <row r="103" spans="1:12" ht="15.75" customHeight="1">
      <c r="A103" s="88"/>
      <c r="B103" s="112"/>
      <c r="C103" s="112"/>
      <c r="D103" s="88"/>
      <c r="E103" s="88"/>
      <c r="F103" s="42">
        <f>IFERROR(COUNTIFS(데이터!$M:$M,$B$3,데이터!$N:$N,$B$2,데이터!$P:$P,$E103),"")</f>
        <v>0</v>
      </c>
      <c r="G103" s="43">
        <f>SUMIFS(데이터!$G:$G,데이터!$M:$M,$B$3,데이터!$N:$N,$B$2,데이터!$P:$P,$E103)</f>
        <v>0</v>
      </c>
      <c r="H103" s="45">
        <f t="shared" ca="1" si="3"/>
        <v>0</v>
      </c>
      <c r="I103" s="189">
        <f>SUMIFS(데이터!$G:$G,데이터!$P:$P,$B$3,데이터!$N:$N,$B$2,데이터!$J:$J,$E103,데이터!$L:$L,$I$3)</f>
        <v>0</v>
      </c>
      <c r="J103" s="190" t="str">
        <f t="shared" si="1"/>
        <v/>
      </c>
      <c r="K103" s="191">
        <f>SUMIFS(데이터!$G:$G,데이터!$P:$P,$B$3,데이터!$N:$N,$B$2,데이터!$J:$J,$E103,데이터!$L:$L,$K$3)</f>
        <v>0</v>
      </c>
      <c r="L103" s="190" t="str">
        <f t="shared" si="2"/>
        <v/>
      </c>
    </row>
    <row r="104" spans="1:12" ht="15.75" customHeight="1">
      <c r="A104" s="88"/>
      <c r="B104" s="112"/>
      <c r="C104" s="112"/>
      <c r="D104" s="88"/>
      <c r="E104" s="88"/>
      <c r="F104" s="42">
        <f>IFERROR(COUNTIFS(데이터!$M:$M,$B$3,데이터!$N:$N,$B$2,데이터!$P:$P,$E104),"")</f>
        <v>0</v>
      </c>
      <c r="G104" s="43">
        <f>SUMIFS(데이터!$G:$G,데이터!$M:$M,$B$3,데이터!$N:$N,$B$2,데이터!$P:$P,$E104)</f>
        <v>0</v>
      </c>
      <c r="H104" s="45">
        <f t="shared" ca="1" si="3"/>
        <v>0</v>
      </c>
      <c r="I104" s="189">
        <f>SUMIFS(데이터!$G:$G,데이터!$P:$P,$B$3,데이터!$N:$N,$B$2,데이터!$J:$J,$E104,데이터!$L:$L,$I$3)</f>
        <v>0</v>
      </c>
      <c r="J104" s="190" t="str">
        <f t="shared" si="1"/>
        <v/>
      </c>
      <c r="K104" s="191">
        <f>SUMIFS(데이터!$G:$G,데이터!$P:$P,$B$3,데이터!$N:$N,$B$2,데이터!$J:$J,$E104,데이터!$L:$L,$K$3)</f>
        <v>0</v>
      </c>
      <c r="L104" s="190" t="str">
        <f t="shared" si="2"/>
        <v/>
      </c>
    </row>
    <row r="105" spans="1:12" ht="15.75" customHeight="1">
      <c r="A105" s="88"/>
      <c r="B105" s="112"/>
      <c r="C105" s="112"/>
      <c r="D105" s="88"/>
      <c r="E105" s="88"/>
      <c r="F105" s="42">
        <f>IFERROR(COUNTIFS(데이터!$M:$M,$B$3,데이터!$N:$N,$B$2,데이터!$P:$P,$E105),"")</f>
        <v>0</v>
      </c>
      <c r="G105" s="43">
        <f>SUMIFS(데이터!$G:$G,데이터!$M:$M,$B$3,데이터!$N:$N,$B$2,데이터!$P:$P,$E105)</f>
        <v>0</v>
      </c>
      <c r="H105" s="45">
        <f t="shared" ca="1" si="3"/>
        <v>0</v>
      </c>
      <c r="I105" s="189">
        <f>SUMIFS(데이터!$G:$G,데이터!$P:$P,$B$3,데이터!$N:$N,$B$2,데이터!$J:$J,$E105,데이터!$L:$L,$I$3)</f>
        <v>0</v>
      </c>
      <c r="J105" s="190" t="str">
        <f t="shared" si="1"/>
        <v/>
      </c>
      <c r="K105" s="191">
        <f>SUMIFS(데이터!$G:$G,데이터!$P:$P,$B$3,데이터!$N:$N,$B$2,데이터!$J:$J,$E105,데이터!$L:$L,$K$3)</f>
        <v>0</v>
      </c>
      <c r="L105" s="190" t="str">
        <f t="shared" si="2"/>
        <v/>
      </c>
    </row>
    <row r="106" spans="1:12" ht="15.75" customHeight="1">
      <c r="A106" s="88"/>
      <c r="B106" s="112"/>
      <c r="C106" s="112"/>
      <c r="D106" s="88"/>
      <c r="E106" s="88"/>
      <c r="F106" s="42">
        <f>IFERROR(COUNTIFS(데이터!$M:$M,$B$3,데이터!$N:$N,$B$2,데이터!$P:$P,$E106),"")</f>
        <v>0</v>
      </c>
      <c r="G106" s="43">
        <f>SUMIFS(데이터!$G:$G,데이터!$M:$M,$B$3,데이터!$N:$N,$B$2,데이터!$P:$P,$E106)</f>
        <v>0</v>
      </c>
      <c r="H106" s="45">
        <f t="shared" ca="1" si="3"/>
        <v>0</v>
      </c>
      <c r="I106" s="189">
        <f>SUMIFS(데이터!$G:$G,데이터!$P:$P,$B$3,데이터!$N:$N,$B$2,데이터!$J:$J,$E106,데이터!$L:$L,$I$3)</f>
        <v>0</v>
      </c>
      <c r="J106" s="190" t="str">
        <f t="shared" si="1"/>
        <v/>
      </c>
      <c r="K106" s="191">
        <f>SUMIFS(데이터!$G:$G,데이터!$P:$P,$B$3,데이터!$N:$N,$B$2,데이터!$J:$J,$E106,데이터!$L:$L,$K$3)</f>
        <v>0</v>
      </c>
      <c r="L106" s="190" t="str">
        <f t="shared" si="2"/>
        <v/>
      </c>
    </row>
    <row r="107" spans="1:12" ht="15.75" customHeight="1">
      <c r="A107" s="88"/>
      <c r="B107" s="112"/>
      <c r="C107" s="112"/>
      <c r="D107" s="88"/>
      <c r="E107" s="88"/>
      <c r="F107" s="42">
        <f>IFERROR(COUNTIFS(데이터!$M:$M,$B$3,데이터!$N:$N,$B$2,데이터!$P:$P,$E107),"")</f>
        <v>0</v>
      </c>
      <c r="G107" s="43">
        <f>SUMIFS(데이터!$G:$G,데이터!$M:$M,$B$3,데이터!$N:$N,$B$2,데이터!$P:$P,$E107)</f>
        <v>0</v>
      </c>
      <c r="H107" s="45">
        <f t="shared" ca="1" si="3"/>
        <v>0</v>
      </c>
      <c r="I107" s="189">
        <f>SUMIFS(데이터!$G:$G,데이터!$P:$P,$B$3,데이터!$N:$N,$B$2,데이터!$J:$J,$E107,데이터!$L:$L,$I$3)</f>
        <v>0</v>
      </c>
      <c r="J107" s="190" t="str">
        <f t="shared" si="1"/>
        <v/>
      </c>
      <c r="K107" s="191">
        <f>SUMIFS(데이터!$G:$G,데이터!$P:$P,$B$3,데이터!$N:$N,$B$2,데이터!$J:$J,$E107,데이터!$L:$L,$K$3)</f>
        <v>0</v>
      </c>
      <c r="L107" s="190" t="str">
        <f t="shared" si="2"/>
        <v/>
      </c>
    </row>
    <row r="108" spans="1:12" ht="15.75" customHeight="1">
      <c r="A108" s="88"/>
      <c r="B108" s="112"/>
      <c r="C108" s="112"/>
      <c r="D108" s="88"/>
      <c r="E108" s="88"/>
      <c r="F108" s="42">
        <f>IFERROR(COUNTIFS(데이터!$M:$M,$B$3,데이터!$N:$N,$B$2,데이터!$P:$P,$E108),"")</f>
        <v>0</v>
      </c>
      <c r="G108" s="43">
        <f>SUMIFS(데이터!$G:$G,데이터!$M:$M,$B$3,데이터!$N:$N,$B$2,데이터!$P:$P,$E108)</f>
        <v>0</v>
      </c>
      <c r="H108" s="45">
        <f t="shared" ca="1" si="3"/>
        <v>0</v>
      </c>
      <c r="I108" s="189">
        <f>SUMIFS(데이터!$G:$G,데이터!$P:$P,$B$3,데이터!$N:$N,$B$2,데이터!$J:$J,$E108,데이터!$L:$L,$I$3)</f>
        <v>0</v>
      </c>
      <c r="J108" s="190" t="str">
        <f t="shared" si="1"/>
        <v/>
      </c>
      <c r="K108" s="191">
        <f>SUMIFS(데이터!$G:$G,데이터!$P:$P,$B$3,데이터!$N:$N,$B$2,데이터!$J:$J,$E108,데이터!$L:$L,$K$3)</f>
        <v>0</v>
      </c>
      <c r="L108" s="190" t="str">
        <f t="shared" si="2"/>
        <v/>
      </c>
    </row>
    <row r="109" spans="1:12" ht="15.75" customHeight="1">
      <c r="A109" s="88"/>
      <c r="B109" s="112"/>
      <c r="C109" s="112"/>
      <c r="D109" s="88"/>
      <c r="E109" s="88"/>
      <c r="F109" s="42">
        <f>IFERROR(COUNTIFS(데이터!$M:$M,$B$3,데이터!$N:$N,$B$2,데이터!$P:$P,$E109),"")</f>
        <v>0</v>
      </c>
      <c r="G109" s="43">
        <f>SUMIFS(데이터!$G:$G,데이터!$M:$M,$B$3,데이터!$N:$N,$B$2,데이터!$P:$P,$E109)</f>
        <v>0</v>
      </c>
      <c r="H109" s="45">
        <f t="shared" ca="1" si="3"/>
        <v>0</v>
      </c>
      <c r="I109" s="189">
        <f>SUMIFS(데이터!$G:$G,데이터!$P:$P,$B$3,데이터!$N:$N,$B$2,데이터!$J:$J,$E109,데이터!$L:$L,$I$3)</f>
        <v>0</v>
      </c>
      <c r="J109" s="190" t="str">
        <f t="shared" si="1"/>
        <v/>
      </c>
      <c r="K109" s="191">
        <f>SUMIFS(데이터!$G:$G,데이터!$P:$P,$B$3,데이터!$N:$N,$B$2,데이터!$J:$J,$E109,데이터!$L:$L,$K$3)</f>
        <v>0</v>
      </c>
      <c r="L109" s="190" t="str">
        <f t="shared" si="2"/>
        <v/>
      </c>
    </row>
    <row r="110" spans="1:12" ht="15.75" customHeight="1">
      <c r="A110" s="88"/>
      <c r="B110" s="112"/>
      <c r="C110" s="112"/>
      <c r="D110" s="88"/>
      <c r="E110" s="88"/>
      <c r="F110" s="42">
        <f>IFERROR(COUNTIFS(데이터!$M:$M,$B$3,데이터!$N:$N,$B$2,데이터!$P:$P,$E110),"")</f>
        <v>0</v>
      </c>
      <c r="G110" s="43">
        <f>SUMIFS(데이터!$G:$G,데이터!$M:$M,$B$3,데이터!$N:$N,$B$2,데이터!$P:$P,$E110)</f>
        <v>0</v>
      </c>
      <c r="H110" s="45">
        <f t="shared" ca="1" si="3"/>
        <v>0</v>
      </c>
      <c r="I110" s="189">
        <f>SUMIFS(데이터!$G:$G,데이터!$P:$P,$B$3,데이터!$N:$N,$B$2,데이터!$J:$J,$E110,데이터!$L:$L,$I$3)</f>
        <v>0</v>
      </c>
      <c r="J110" s="190" t="str">
        <f t="shared" si="1"/>
        <v/>
      </c>
      <c r="K110" s="191">
        <f>SUMIFS(데이터!$G:$G,데이터!$P:$P,$B$3,데이터!$N:$N,$B$2,데이터!$J:$J,$E110,데이터!$L:$L,$K$3)</f>
        <v>0</v>
      </c>
      <c r="L110" s="190" t="str">
        <f t="shared" si="2"/>
        <v/>
      </c>
    </row>
    <row r="111" spans="1:12" ht="15.75" customHeight="1">
      <c r="A111" s="88"/>
      <c r="B111" s="112"/>
      <c r="C111" s="112"/>
      <c r="D111" s="88"/>
      <c r="E111" s="88"/>
      <c r="F111" s="42">
        <f>IFERROR(COUNTIFS(데이터!$M:$M,$B$3,데이터!$N:$N,$B$2,데이터!$P:$P,$E111),"")</f>
        <v>0</v>
      </c>
      <c r="G111" s="43">
        <f>SUMIFS(데이터!$G:$G,데이터!$M:$M,$B$3,데이터!$N:$N,$B$2,데이터!$P:$P,$E111)</f>
        <v>0</v>
      </c>
      <c r="H111" s="45">
        <f t="shared" ca="1" si="3"/>
        <v>0</v>
      </c>
      <c r="I111" s="189">
        <f>SUMIFS(데이터!$G:$G,데이터!$M:$M,$B$3,데이터!$N:$N,$B$2,데이터!$P:$P,$E111,데이터!$L:$L,$I$3)</f>
        <v>0</v>
      </c>
      <c r="J111" s="190" t="str">
        <f t="shared" si="1"/>
        <v/>
      </c>
      <c r="K111" s="191">
        <f>SUMIFS(데이터!$G:$G,데이터!$M:$M,$B$3,데이터!$N:$N,$B$2,데이터!$P:$P,$E111,데이터!$L:$L,$K$3)</f>
        <v>0</v>
      </c>
      <c r="L111" s="190" t="str">
        <f t="shared" si="2"/>
        <v/>
      </c>
    </row>
    <row r="112" spans="1:12" ht="15.75" customHeight="1">
      <c r="A112" s="88"/>
      <c r="B112" s="112"/>
      <c r="C112" s="112"/>
      <c r="D112" s="88"/>
      <c r="E112" s="88"/>
      <c r="F112" s="42">
        <f>IFERROR(COUNTIFS(데이터!$M:$M,$B$3,데이터!$N:$N,$B$2,데이터!$P:$P,$E112),"")</f>
        <v>0</v>
      </c>
      <c r="G112" s="43">
        <f>SUMIFS(데이터!$G:$G,데이터!$M:$M,$B$3,데이터!$N:$N,$B$2,데이터!$P:$P,$E112)</f>
        <v>0</v>
      </c>
      <c r="H112" s="45">
        <f t="shared" ca="1" si="3"/>
        <v>0</v>
      </c>
      <c r="I112" s="189">
        <f>SUMIFS(데이터!$G:$G,데이터!$M:$M,$B$3,데이터!$N:$N,$B$2,데이터!$P:$P,$E112,데이터!$L:$L,$I$3)</f>
        <v>0</v>
      </c>
      <c r="J112" s="190" t="str">
        <f t="shared" si="1"/>
        <v/>
      </c>
      <c r="K112" s="191">
        <f>SUMIFS(데이터!$G:$G,데이터!$M:$M,$B$3,데이터!$N:$N,$B$2,데이터!$P:$P,$E112,데이터!$L:$L,$K$3)</f>
        <v>0</v>
      </c>
      <c r="L112" s="190" t="str">
        <f t="shared" si="2"/>
        <v/>
      </c>
    </row>
    <row r="113" spans="1:12" ht="15.75" customHeight="1">
      <c r="A113" s="88"/>
      <c r="B113" s="112"/>
      <c r="C113" s="112"/>
      <c r="D113" s="88"/>
      <c r="E113" s="88"/>
      <c r="F113" s="42">
        <f>IFERROR(COUNTIFS(데이터!$M:$M,$B$3,데이터!$N:$N,$B$2,데이터!$P:$P,$E113),"")</f>
        <v>0</v>
      </c>
      <c r="G113" s="43">
        <f>SUMIFS(데이터!$G:$G,데이터!$M:$M,$B$3,데이터!$N:$N,$B$2,데이터!$P:$P,$E113)</f>
        <v>0</v>
      </c>
      <c r="H113" s="45">
        <f t="shared" ca="1" si="3"/>
        <v>0</v>
      </c>
      <c r="I113" s="189">
        <f>SUMIFS(데이터!$G:$G,데이터!$M:$M,$B$3,데이터!$N:$N,$B$2,데이터!$P:$P,$E113,데이터!$L:$L,$I$3)</f>
        <v>0</v>
      </c>
      <c r="J113" s="190" t="str">
        <f t="shared" si="1"/>
        <v/>
      </c>
      <c r="K113" s="191">
        <f>SUMIFS(데이터!$G:$G,데이터!$M:$M,$B$3,데이터!$N:$N,$B$2,데이터!$P:$P,$E113,데이터!$L:$L,$K$3)</f>
        <v>0</v>
      </c>
      <c r="L113" s="190" t="str">
        <f t="shared" si="2"/>
        <v/>
      </c>
    </row>
    <row r="114" spans="1:12" ht="15.75" customHeight="1">
      <c r="A114" s="88"/>
      <c r="B114" s="112"/>
      <c r="C114" s="112"/>
      <c r="D114" s="88"/>
      <c r="E114" s="88"/>
      <c r="F114" s="42">
        <f>IFERROR(COUNTIFS(데이터!$M:$M,$B$3,데이터!$N:$N,$B$2,데이터!$P:$P,$E114),"")</f>
        <v>0</v>
      </c>
      <c r="G114" s="43">
        <f>SUMIFS(데이터!$G:$G,데이터!$M:$M,$B$3,데이터!$N:$N,$B$2,데이터!$P:$P,$E114)</f>
        <v>0</v>
      </c>
      <c r="H114" s="45">
        <f t="shared" ca="1" si="3"/>
        <v>0</v>
      </c>
      <c r="I114" s="189">
        <f>SUMIFS(데이터!$G:$G,데이터!$M:$M,$B$3,데이터!$N:$N,$B$2,데이터!$P:$P,$E114,데이터!$L:$L,$I$3)</f>
        <v>0</v>
      </c>
      <c r="J114" s="190" t="str">
        <f t="shared" si="1"/>
        <v/>
      </c>
      <c r="K114" s="191">
        <f>SUMIFS(데이터!$G:$G,데이터!$M:$M,$B$3,데이터!$N:$N,$B$2,데이터!$P:$P,$E114,데이터!$L:$L,$K$3)</f>
        <v>0</v>
      </c>
      <c r="L114" s="190" t="str">
        <f t="shared" si="2"/>
        <v/>
      </c>
    </row>
    <row r="115" spans="1:12" ht="15.75" customHeight="1">
      <c r="A115" s="88"/>
      <c r="B115" s="112"/>
      <c r="C115" s="112"/>
      <c r="D115" s="88"/>
      <c r="E115" s="88"/>
      <c r="F115" s="42">
        <f>IFERROR(COUNTIFS(데이터!$M:$M,$B$3,데이터!$N:$N,$B$2,데이터!$P:$P,$E115),"")</f>
        <v>0</v>
      </c>
      <c r="G115" s="43">
        <f>SUMIFS(데이터!$G:$G,데이터!$M:$M,$B$3,데이터!$N:$N,$B$2,데이터!$P:$P,$E115)</f>
        <v>0</v>
      </c>
      <c r="H115" s="45">
        <f t="shared" ca="1" si="3"/>
        <v>0</v>
      </c>
      <c r="I115" s="189">
        <f>SUMIFS(데이터!$G:$G,데이터!$M:$M,$B$3,데이터!$N:$N,$B$2,데이터!$P:$P,$E115,데이터!$L:$L,$I$3)</f>
        <v>0</v>
      </c>
      <c r="J115" s="190" t="str">
        <f t="shared" si="1"/>
        <v/>
      </c>
      <c r="K115" s="191">
        <f>SUMIFS(데이터!$G:$G,데이터!$M:$M,$B$3,데이터!$N:$N,$B$2,데이터!$P:$P,$E115,데이터!$L:$L,$K$3)</f>
        <v>0</v>
      </c>
      <c r="L115" s="190" t="str">
        <f t="shared" si="2"/>
        <v/>
      </c>
    </row>
    <row r="116" spans="1:12" ht="15.75" customHeight="1">
      <c r="A116" s="88"/>
      <c r="B116" s="112"/>
      <c r="C116" s="112"/>
      <c r="D116" s="88"/>
      <c r="E116" s="88"/>
      <c r="F116" s="42">
        <f>IFERROR(COUNTIFS(데이터!$M:$M,$B$3,데이터!$N:$N,$B$2,데이터!$P:$P,$E116),"")</f>
        <v>0</v>
      </c>
      <c r="G116" s="43">
        <f>SUMIFS(데이터!$G:$G,데이터!$M:$M,$B$3,데이터!$N:$N,$B$2,데이터!$P:$P,$E116)</f>
        <v>0</v>
      </c>
      <c r="H116" s="45">
        <f t="shared" ca="1" si="3"/>
        <v>0</v>
      </c>
      <c r="I116" s="189">
        <f>SUMIFS(데이터!$G:$G,데이터!$M:$M,$B$3,데이터!$N:$N,$B$2,데이터!$P:$P,$E116,데이터!$L:$L,$I$3)</f>
        <v>0</v>
      </c>
      <c r="J116" s="190" t="str">
        <f t="shared" si="1"/>
        <v/>
      </c>
      <c r="K116" s="191">
        <f>SUMIFS(데이터!$G:$G,데이터!$M:$M,$B$3,데이터!$N:$N,$B$2,데이터!$P:$P,$E116,데이터!$L:$L,$K$3)</f>
        <v>0</v>
      </c>
      <c r="L116" s="190" t="str">
        <f t="shared" si="2"/>
        <v/>
      </c>
    </row>
    <row r="117" spans="1:12" ht="15.75" customHeight="1">
      <c r="A117" s="88"/>
      <c r="B117" s="112"/>
      <c r="C117" s="112"/>
      <c r="D117" s="88"/>
      <c r="E117" s="88"/>
      <c r="F117" s="42">
        <f>IFERROR(COUNTIFS(데이터!$M:$M,$B$3,데이터!$N:$N,$B$2,데이터!$P:$P,$E117),"")</f>
        <v>0</v>
      </c>
      <c r="G117" s="43">
        <f>SUMIFS(데이터!$G:$G,데이터!$M:$M,$B$3,데이터!$N:$N,$B$2,데이터!$P:$P,$E117)</f>
        <v>0</v>
      </c>
      <c r="H117" s="45">
        <f t="shared" ca="1" si="3"/>
        <v>0</v>
      </c>
      <c r="I117" s="189">
        <f>SUMIFS(데이터!$G:$G,데이터!$M:$M,$B$3,데이터!$N:$N,$B$2,데이터!$P:$P,$E117,데이터!$L:$L,$I$3)</f>
        <v>0</v>
      </c>
      <c r="J117" s="190" t="str">
        <f t="shared" si="1"/>
        <v/>
      </c>
      <c r="K117" s="191">
        <f>SUMIFS(데이터!$G:$G,데이터!$M:$M,$B$3,데이터!$N:$N,$B$2,데이터!$P:$P,$E117,데이터!$L:$L,$K$3)</f>
        <v>0</v>
      </c>
      <c r="L117" s="190" t="str">
        <f t="shared" si="2"/>
        <v/>
      </c>
    </row>
    <row r="118" spans="1:12" ht="15.75" customHeight="1">
      <c r="A118" s="88"/>
      <c r="B118" s="112"/>
      <c r="C118" s="112"/>
      <c r="D118" s="88"/>
      <c r="E118" s="88"/>
      <c r="F118" s="42">
        <f>IFERROR(COUNTIFS(데이터!$M:$M,$B$3,데이터!$N:$N,$B$2,데이터!$P:$P,$E118),"")</f>
        <v>0</v>
      </c>
      <c r="G118" s="43">
        <f>SUMIFS(데이터!$G:$G,데이터!$M:$M,$B$3,데이터!$N:$N,$B$2,데이터!$P:$P,$E118)</f>
        <v>0</v>
      </c>
      <c r="H118" s="45">
        <f t="shared" ca="1" si="3"/>
        <v>0</v>
      </c>
      <c r="I118" s="189">
        <f>SUMIFS(데이터!$G:$G,데이터!$M:$M,$B$3,데이터!$N:$N,$B$2,데이터!$P:$P,$E118,데이터!$L:$L,$I$3)</f>
        <v>0</v>
      </c>
      <c r="J118" s="190" t="str">
        <f t="shared" si="1"/>
        <v/>
      </c>
      <c r="K118" s="191">
        <f>SUMIFS(데이터!$G:$G,데이터!$M:$M,$B$3,데이터!$N:$N,$B$2,데이터!$P:$P,$E118,데이터!$L:$L,$K$3)</f>
        <v>0</v>
      </c>
      <c r="L118" s="190" t="str">
        <f t="shared" si="2"/>
        <v/>
      </c>
    </row>
    <row r="119" spans="1:12" ht="15.75" customHeight="1">
      <c r="A119" s="88"/>
      <c r="B119" s="112"/>
      <c r="C119" s="112"/>
      <c r="D119" s="88"/>
      <c r="E119" s="88"/>
      <c r="F119" s="42">
        <f>IFERROR(COUNTIFS(데이터!$M:$M,$B$3,데이터!$N:$N,$B$2,데이터!$P:$P,$E119),"")</f>
        <v>0</v>
      </c>
      <c r="G119" s="43">
        <f>SUMIFS(데이터!$G:$G,데이터!$M:$M,$B$3,데이터!$N:$N,$B$2,데이터!$P:$P,$E119)</f>
        <v>0</v>
      </c>
      <c r="H119" s="45">
        <f t="shared" ca="1" si="3"/>
        <v>0</v>
      </c>
      <c r="I119" s="189">
        <f>SUMIFS(데이터!$G:$G,데이터!$M:$M,$B$3,데이터!$N:$N,$B$2,데이터!$P:$P,$E119,데이터!$L:$L,$I$3)</f>
        <v>0</v>
      </c>
      <c r="J119" s="190" t="str">
        <f t="shared" si="1"/>
        <v/>
      </c>
      <c r="K119" s="191">
        <f>SUMIFS(데이터!$G:$G,데이터!$M:$M,$B$3,데이터!$N:$N,$B$2,데이터!$P:$P,$E119,데이터!$L:$L,$K$3)</f>
        <v>0</v>
      </c>
      <c r="L119" s="190" t="str">
        <f t="shared" si="2"/>
        <v/>
      </c>
    </row>
    <row r="120" spans="1:12" ht="15.75" customHeight="1">
      <c r="A120" s="88"/>
      <c r="B120" s="112"/>
      <c r="C120" s="112"/>
      <c r="D120" s="88"/>
      <c r="E120" s="88"/>
      <c r="F120" s="42">
        <f>IFERROR(COUNTIFS(데이터!$M:$M,$B$3,데이터!$N:$N,$B$2,데이터!$P:$P,$E120),"")</f>
        <v>0</v>
      </c>
      <c r="G120" s="43">
        <f>SUMIFS(데이터!$G:$G,데이터!$M:$M,$B$3,데이터!$N:$N,$B$2,데이터!$P:$P,$E120)</f>
        <v>0</v>
      </c>
      <c r="H120" s="45">
        <f t="shared" ca="1" si="3"/>
        <v>0</v>
      </c>
      <c r="I120" s="189">
        <f>SUMIFS(데이터!$G:$G,데이터!$M:$M,$B$3,데이터!$N:$N,$B$2,데이터!$P:$P,$E120,데이터!$L:$L,$I$3)</f>
        <v>0</v>
      </c>
      <c r="J120" s="190" t="str">
        <f t="shared" si="1"/>
        <v/>
      </c>
      <c r="K120" s="191">
        <f>SUMIFS(데이터!$G:$G,데이터!$M:$M,$B$3,데이터!$N:$N,$B$2,데이터!$P:$P,$E120,데이터!$L:$L,$K$3)</f>
        <v>0</v>
      </c>
      <c r="L120" s="190" t="str">
        <f t="shared" si="2"/>
        <v/>
      </c>
    </row>
    <row r="121" spans="1:12" ht="15.75" customHeight="1">
      <c r="A121" s="88"/>
      <c r="B121" s="112"/>
      <c r="C121" s="112"/>
      <c r="D121" s="88"/>
      <c r="E121" s="88"/>
      <c r="F121" s="42">
        <f>IFERROR(COUNTIFS(데이터!$M:$M,$B$3,데이터!$N:$N,$B$2,데이터!$P:$P,$E121),"")</f>
        <v>0</v>
      </c>
      <c r="G121" s="43">
        <f>SUMIFS(데이터!$G:$G,데이터!$M:$M,$B$3,데이터!$N:$N,$B$2,데이터!$P:$P,$E121)</f>
        <v>0</v>
      </c>
      <c r="H121" s="45">
        <f t="shared" ca="1" si="3"/>
        <v>0</v>
      </c>
      <c r="I121" s="189">
        <f>SUMIFS(데이터!$G:$G,데이터!$M:$M,$B$3,데이터!$N:$N,$B$2,데이터!$P:$P,$E121,데이터!$L:$L,$I$3)</f>
        <v>0</v>
      </c>
      <c r="J121" s="190" t="str">
        <f t="shared" si="1"/>
        <v/>
      </c>
      <c r="K121" s="191">
        <f>SUMIFS(데이터!$G:$G,데이터!$M:$M,$B$3,데이터!$N:$N,$B$2,데이터!$P:$P,$E121,데이터!$L:$L,$K$3)</f>
        <v>0</v>
      </c>
      <c r="L121" s="190" t="str">
        <f t="shared" si="2"/>
        <v/>
      </c>
    </row>
    <row r="122" spans="1:12" ht="15.75" customHeight="1">
      <c r="A122" s="88"/>
      <c r="B122" s="112"/>
      <c r="C122" s="112"/>
      <c r="D122" s="88"/>
      <c r="E122" s="88"/>
      <c r="F122" s="42">
        <f>IFERROR(COUNTIFS(데이터!$M:$M,$B$3,데이터!$N:$N,$B$2,데이터!$P:$P,$E122),"")</f>
        <v>0</v>
      </c>
      <c r="G122" s="43">
        <f>SUMIFS(데이터!$G:$G,데이터!$M:$M,$B$3,데이터!$N:$N,$B$2,데이터!$P:$P,$E122)</f>
        <v>0</v>
      </c>
      <c r="H122" s="45">
        <f t="shared" ca="1" si="3"/>
        <v>0</v>
      </c>
      <c r="I122" s="189">
        <f>SUMIFS(데이터!$G:$G,데이터!$M:$M,$B$3,데이터!$N:$N,$B$2,데이터!$P:$P,$E122,데이터!$L:$L,$I$3)</f>
        <v>0</v>
      </c>
      <c r="J122" s="190" t="str">
        <f t="shared" si="1"/>
        <v/>
      </c>
      <c r="K122" s="191">
        <f>SUMIFS(데이터!$G:$G,데이터!$M:$M,$B$3,데이터!$N:$N,$B$2,데이터!$P:$P,$E122,데이터!$L:$L,$K$3)</f>
        <v>0</v>
      </c>
      <c r="L122" s="190" t="str">
        <f t="shared" si="2"/>
        <v/>
      </c>
    </row>
    <row r="123" spans="1:12" ht="12.75">
      <c r="A123" s="88"/>
      <c r="B123" s="112"/>
      <c r="C123" s="112"/>
      <c r="D123" s="88"/>
      <c r="E123" s="88"/>
      <c r="F123" s="42">
        <f>IFERROR(COUNTIFS(데이터!$M:$M,$B$3,데이터!$N:$N,$B$2,데이터!$P:$P,$E123),"")</f>
        <v>0</v>
      </c>
      <c r="G123" s="43">
        <f>SUMIFS(데이터!$G:$G,데이터!$M:$M,$B$3,데이터!$N:$N,$B$2,데이터!$P:$P,$E123)</f>
        <v>0</v>
      </c>
      <c r="H123" s="45">
        <f t="shared" ca="1" si="3"/>
        <v>0</v>
      </c>
      <c r="I123" s="189">
        <f>SUMIFS(데이터!$G:$G,데이터!$M:$M,$B$3,데이터!$N:$N,$B$2,데이터!$P:$P,$E123,데이터!$L:$L,$I$3)</f>
        <v>0</v>
      </c>
      <c r="J123" s="190" t="str">
        <f t="shared" si="1"/>
        <v/>
      </c>
      <c r="K123" s="191">
        <f>SUMIFS(데이터!$G:$G,데이터!$M:$M,$B$3,데이터!$N:$N,$B$2,데이터!$P:$P,$E123,데이터!$L:$L,$K$3)</f>
        <v>0</v>
      </c>
      <c r="L123" s="190" t="str">
        <f t="shared" si="2"/>
        <v/>
      </c>
    </row>
    <row r="124" spans="1:12" ht="12.75">
      <c r="A124" s="88"/>
      <c r="B124" s="112"/>
      <c r="C124" s="112"/>
      <c r="D124" s="88"/>
      <c r="E124" s="88"/>
      <c r="F124" s="42">
        <f>IFERROR(COUNTIFS(데이터!$M:$M,$B$3,데이터!$N:$N,$B$2,데이터!$P:$P,$E124),"")</f>
        <v>0</v>
      </c>
      <c r="G124" s="43">
        <f>SUMIFS(데이터!$G:$G,데이터!$M:$M,$B$3,데이터!$N:$N,$B$2,데이터!$P:$P,$E124)</f>
        <v>0</v>
      </c>
      <c r="H124" s="45">
        <f t="shared" ca="1" si="3"/>
        <v>0</v>
      </c>
      <c r="I124" s="189">
        <f>SUMIFS(데이터!$G:$G,데이터!$M:$M,$B$3,데이터!$N:$N,$B$2,데이터!$P:$P,$E124,데이터!$L:$L,$I$3)</f>
        <v>0</v>
      </c>
      <c r="J124" s="190" t="str">
        <f t="shared" si="1"/>
        <v/>
      </c>
      <c r="K124" s="191">
        <f>SUMIFS(데이터!$G:$G,데이터!$M:$M,$B$3,데이터!$N:$N,$B$2,데이터!$P:$P,$E124,데이터!$L:$L,$K$3)</f>
        <v>0</v>
      </c>
      <c r="L124" s="190" t="str">
        <f t="shared" si="2"/>
        <v/>
      </c>
    </row>
    <row r="125" spans="1:12" ht="12.75">
      <c r="A125" s="88"/>
      <c r="B125" s="112"/>
      <c r="C125" s="112"/>
      <c r="D125" s="88"/>
      <c r="E125" s="88"/>
      <c r="F125" s="42">
        <f>IFERROR(COUNTIFS(데이터!$M:$M,$B$3,데이터!$N:$N,$B$2,데이터!$P:$P,$E125),"")</f>
        <v>0</v>
      </c>
      <c r="G125" s="43">
        <f>SUMIFS(데이터!$G:$G,데이터!$M:$M,$B$3,데이터!$N:$N,$B$2,데이터!$P:$P,$E125)</f>
        <v>0</v>
      </c>
      <c r="H125" s="45">
        <f t="shared" ca="1" si="3"/>
        <v>0</v>
      </c>
      <c r="I125" s="189">
        <f>SUMIFS(데이터!$G:$G,데이터!$M:$M,$B$3,데이터!$N:$N,$B$2,데이터!$P:$P,$E125,데이터!$L:$L,$I$3)</f>
        <v>0</v>
      </c>
      <c r="J125" s="190" t="str">
        <f t="shared" si="1"/>
        <v/>
      </c>
      <c r="K125" s="191">
        <f>SUMIFS(데이터!$G:$G,데이터!$M:$M,$B$3,데이터!$N:$N,$B$2,데이터!$P:$P,$E125,데이터!$L:$L,$K$3)</f>
        <v>0</v>
      </c>
      <c r="L125" s="190" t="str">
        <f t="shared" si="2"/>
        <v/>
      </c>
    </row>
    <row r="126" spans="1:12" ht="12.75">
      <c r="A126" s="88"/>
      <c r="B126" s="112"/>
      <c r="C126" s="112"/>
      <c r="D126" s="88"/>
      <c r="E126" s="88"/>
      <c r="F126" s="42">
        <f>IFERROR(COUNTIFS(데이터!$M:$M,$B$3,데이터!$N:$N,$B$2,데이터!$P:$P,$E126),"")</f>
        <v>0</v>
      </c>
      <c r="G126" s="43">
        <f>SUMIFS(데이터!$G:$G,데이터!$M:$M,$B$3,데이터!$N:$N,$B$2,데이터!$P:$P,$E126)</f>
        <v>0</v>
      </c>
      <c r="H126" s="45">
        <f t="shared" ca="1" si="3"/>
        <v>0</v>
      </c>
      <c r="I126" s="189">
        <f>SUMIFS(데이터!$G:$G,데이터!$M:$M,$B$3,데이터!$N:$N,$B$2,데이터!$P:$P,$E126,데이터!$L:$L,$I$3)</f>
        <v>0</v>
      </c>
      <c r="J126" s="190" t="str">
        <f t="shared" si="1"/>
        <v/>
      </c>
      <c r="K126" s="191">
        <f>SUMIFS(데이터!$G:$G,데이터!$M:$M,$B$3,데이터!$N:$N,$B$2,데이터!$P:$P,$E126,데이터!$L:$L,$K$3)</f>
        <v>0</v>
      </c>
      <c r="L126" s="190" t="str">
        <f t="shared" si="2"/>
        <v/>
      </c>
    </row>
    <row r="127" spans="1:12" ht="12.75">
      <c r="A127" s="88"/>
      <c r="B127" s="112"/>
      <c r="C127" s="112"/>
      <c r="D127" s="88"/>
      <c r="E127" s="88"/>
      <c r="F127" s="42">
        <f>IFERROR(COUNTIFS(데이터!$M:$M,$B$3,데이터!$N:$N,$B$2,데이터!$P:$P,$E127),"")</f>
        <v>0</v>
      </c>
      <c r="G127" s="43">
        <f>SUMIFS(데이터!$G:$G,데이터!$M:$M,$B$3,데이터!$N:$N,$B$2,데이터!$P:$P,$E127)</f>
        <v>0</v>
      </c>
      <c r="H127" s="45">
        <f t="shared" ca="1" si="3"/>
        <v>0</v>
      </c>
      <c r="I127" s="189">
        <f>SUMIFS(데이터!$G:$G,데이터!$M:$M,$B$3,데이터!$N:$N,$B$2,데이터!$P:$P,$E127,데이터!$L:$L,$I$3)</f>
        <v>0</v>
      </c>
      <c r="J127" s="190" t="str">
        <f t="shared" si="1"/>
        <v/>
      </c>
      <c r="K127" s="191">
        <f>SUMIFS(데이터!$G:$G,데이터!$M:$M,$B$3,데이터!$N:$N,$B$2,데이터!$P:$P,$E127,데이터!$L:$L,$K$3)</f>
        <v>0</v>
      </c>
      <c r="L127" s="190" t="str">
        <f t="shared" si="2"/>
        <v/>
      </c>
    </row>
    <row r="128" spans="1:12" ht="12.75">
      <c r="A128" s="88"/>
      <c r="B128" s="112"/>
      <c r="C128" s="112"/>
      <c r="D128" s="88"/>
      <c r="E128" s="88"/>
      <c r="F128" s="42">
        <f>IFERROR(COUNTIFS(데이터!$M:$M,$B$3,데이터!$N:$N,$B$2,데이터!$P:$P,$E128),"")</f>
        <v>0</v>
      </c>
      <c r="G128" s="43">
        <f>SUMIFS(데이터!$G:$G,데이터!$M:$M,$B$3,데이터!$N:$N,$B$2,데이터!$P:$P,$E128)</f>
        <v>0</v>
      </c>
      <c r="H128" s="45">
        <f t="shared" ca="1" si="3"/>
        <v>0</v>
      </c>
      <c r="I128" s="189">
        <f>SUMIFS(데이터!$G:$G,데이터!$M:$M,$B$3,데이터!$N:$N,$B$2,데이터!$P:$P,$E128,데이터!$L:$L,$I$3)</f>
        <v>0</v>
      </c>
      <c r="J128" s="190" t="str">
        <f t="shared" si="1"/>
        <v/>
      </c>
      <c r="K128" s="191">
        <f>SUMIFS(데이터!$G:$G,데이터!$M:$M,$B$3,데이터!$N:$N,$B$2,데이터!$P:$P,$E128,데이터!$L:$L,$K$3)</f>
        <v>0</v>
      </c>
      <c r="L128" s="190" t="str">
        <f t="shared" si="2"/>
        <v/>
      </c>
    </row>
    <row r="129" spans="1:12" ht="12.75">
      <c r="A129" s="88"/>
      <c r="B129" s="112"/>
      <c r="C129" s="112"/>
      <c r="D129" s="88"/>
      <c r="E129" s="88"/>
      <c r="F129" s="42">
        <f>IFERROR(COUNTIFS(데이터!$M:$M,$B$3,데이터!$N:$N,$B$2,데이터!$P:$P,$E129),"")</f>
        <v>0</v>
      </c>
      <c r="G129" s="43">
        <f>SUMIFS(데이터!$G:$G,데이터!$M:$M,$B$3,데이터!$N:$N,$B$2,데이터!$P:$P,$E129)</f>
        <v>0</v>
      </c>
      <c r="H129" s="45">
        <f t="shared" ca="1" si="3"/>
        <v>0</v>
      </c>
      <c r="I129" s="189">
        <f>SUMIFS(데이터!$G:$G,데이터!$M:$M,$B$3,데이터!$N:$N,$B$2,데이터!$P:$P,$E129,데이터!$L:$L,$I$3)</f>
        <v>0</v>
      </c>
      <c r="J129" s="190" t="str">
        <f t="shared" si="1"/>
        <v/>
      </c>
      <c r="K129" s="191">
        <f>SUMIFS(데이터!$G:$G,데이터!$M:$M,$B$3,데이터!$N:$N,$B$2,데이터!$P:$P,$E129,데이터!$L:$L,$K$3)</f>
        <v>0</v>
      </c>
      <c r="L129" s="190" t="str">
        <f t="shared" si="2"/>
        <v/>
      </c>
    </row>
    <row r="130" spans="1:12" ht="12.75">
      <c r="A130" s="88"/>
      <c r="B130" s="112"/>
      <c r="C130" s="112"/>
      <c r="D130" s="88"/>
      <c r="E130" s="88"/>
      <c r="F130" s="42">
        <f>IFERROR(COUNTIFS(데이터!$M:$M,$B$3,데이터!$N:$N,$B$2,데이터!$P:$P,$E130),"")</f>
        <v>0</v>
      </c>
      <c r="G130" s="43">
        <f>SUMIFS(데이터!$G:$G,데이터!$M:$M,$B$3,데이터!$N:$N,$B$2,데이터!$P:$P,$E130)</f>
        <v>0</v>
      </c>
      <c r="H130" s="45">
        <f t="shared" ca="1" si="3"/>
        <v>0</v>
      </c>
      <c r="I130" s="189">
        <f>SUMIFS(데이터!$G:$G,데이터!$M:$M,$B$3,데이터!$N:$N,$B$2,데이터!$P:$P,$E130,데이터!$L:$L,$I$3)</f>
        <v>0</v>
      </c>
      <c r="J130" s="190" t="str">
        <f t="shared" si="1"/>
        <v/>
      </c>
      <c r="K130" s="191">
        <f>SUMIFS(데이터!$G:$G,데이터!$M:$M,$B$3,데이터!$N:$N,$B$2,데이터!$P:$P,$E130,데이터!$L:$L,$K$3)</f>
        <v>0</v>
      </c>
      <c r="L130" s="190" t="str">
        <f t="shared" si="2"/>
        <v/>
      </c>
    </row>
    <row r="131" spans="1:12" ht="12.75">
      <c r="A131" s="88"/>
      <c r="B131" s="112"/>
      <c r="C131" s="112"/>
      <c r="D131" s="88"/>
      <c r="E131" s="88"/>
      <c r="F131" s="42">
        <f>IFERROR(COUNTIFS(데이터!$M:$M,$B$3,데이터!$N:$N,$B$2,데이터!$P:$P,$E131),"")</f>
        <v>0</v>
      </c>
      <c r="G131" s="43">
        <f>SUMIFS(데이터!$G:$G,데이터!$M:$M,$B$3,데이터!$N:$N,$B$2,데이터!$P:$P,$E131)</f>
        <v>0</v>
      </c>
      <c r="H131" s="45">
        <f t="shared" ca="1" si="3"/>
        <v>0</v>
      </c>
      <c r="I131" s="189">
        <f>SUMIFS(데이터!$G:$G,데이터!$M:$M,$B$3,데이터!$N:$N,$B$2,데이터!$P:$P,$E131,데이터!$L:$L,$I$3)</f>
        <v>0</v>
      </c>
      <c r="J131" s="190" t="str">
        <f t="shared" si="1"/>
        <v/>
      </c>
      <c r="K131" s="191">
        <f>SUMIFS(데이터!$G:$G,데이터!$M:$M,$B$3,데이터!$N:$N,$B$2,데이터!$P:$P,$E131,데이터!$L:$L,$K$3)</f>
        <v>0</v>
      </c>
      <c r="L131" s="190" t="str">
        <f t="shared" si="2"/>
        <v/>
      </c>
    </row>
    <row r="132" spans="1:12" ht="12.75">
      <c r="A132" s="88"/>
      <c r="B132" s="112"/>
      <c r="C132" s="112"/>
      <c r="D132" s="88"/>
      <c r="E132" s="88"/>
      <c r="F132" s="42">
        <f>IFERROR(COUNTIFS(데이터!$M:$M,$B$3,데이터!$N:$N,$B$2,데이터!$P:$P,$E132),"")</f>
        <v>0</v>
      </c>
      <c r="G132" s="43">
        <f>SUMIFS(데이터!$G:$G,데이터!$M:$M,$B$3,데이터!$N:$N,$B$2,데이터!$P:$P,$E132)</f>
        <v>0</v>
      </c>
      <c r="H132" s="45">
        <f t="shared" ca="1" si="3"/>
        <v>0</v>
      </c>
      <c r="I132" s="189">
        <f>SUMIFS(데이터!$G:$G,데이터!$M:$M,$B$3,데이터!$N:$N,$B$2,데이터!$P:$P,$E132,데이터!$L:$L,$I$3)</f>
        <v>0</v>
      </c>
      <c r="J132" s="190" t="str">
        <f t="shared" si="1"/>
        <v/>
      </c>
      <c r="K132" s="191">
        <f>SUMIFS(데이터!$G:$G,데이터!$M:$M,$B$3,데이터!$N:$N,$B$2,데이터!$P:$P,$E132,데이터!$L:$L,$K$3)</f>
        <v>0</v>
      </c>
      <c r="L132" s="190" t="str">
        <f t="shared" si="2"/>
        <v/>
      </c>
    </row>
    <row r="133" spans="1:12" ht="12.75">
      <c r="A133" s="88"/>
      <c r="B133" s="112"/>
      <c r="C133" s="112"/>
      <c r="D133" s="88"/>
      <c r="E133" s="88"/>
      <c r="F133" s="42">
        <f>IFERROR(COUNTIFS(데이터!$M:$M,$B$3,데이터!$N:$N,$B$2,데이터!$P:$P,$E133),"")</f>
        <v>0</v>
      </c>
      <c r="G133" s="43">
        <f>SUMIFS(데이터!$G:$G,데이터!$M:$M,$B$3,데이터!$N:$N,$B$2,데이터!$P:$P,$E133)</f>
        <v>0</v>
      </c>
      <c r="H133" s="45">
        <f t="shared" ca="1" si="3"/>
        <v>0</v>
      </c>
      <c r="I133" s="189">
        <f>SUMIFS(데이터!$G:$G,데이터!$M:$M,$B$3,데이터!$N:$N,$B$2,데이터!$P:$P,$E133,데이터!$L:$L,$I$3)</f>
        <v>0</v>
      </c>
      <c r="J133" s="190" t="str">
        <f t="shared" si="1"/>
        <v/>
      </c>
      <c r="K133" s="191">
        <f>SUMIFS(데이터!$G:$G,데이터!$M:$M,$B$3,데이터!$N:$N,$B$2,데이터!$P:$P,$E133,데이터!$L:$L,$K$3)</f>
        <v>0</v>
      </c>
      <c r="L133" s="190" t="str">
        <f t="shared" si="2"/>
        <v/>
      </c>
    </row>
    <row r="134" spans="1:12" ht="12.75">
      <c r="A134" s="88"/>
      <c r="B134" s="112"/>
      <c r="C134" s="112"/>
      <c r="D134" s="88"/>
      <c r="E134" s="88"/>
      <c r="F134" s="42"/>
      <c r="G134" s="43"/>
      <c r="H134" s="45"/>
      <c r="I134" s="180"/>
      <c r="J134" s="181"/>
      <c r="K134" s="181"/>
      <c r="L134" s="181"/>
    </row>
    <row r="135" spans="1:12" ht="12.75">
      <c r="A135" s="88"/>
      <c r="B135" s="112"/>
      <c r="C135" s="112"/>
      <c r="D135" s="88"/>
      <c r="E135" s="88"/>
      <c r="F135" s="42"/>
      <c r="G135" s="43"/>
      <c r="H135" s="45"/>
      <c r="I135" s="180"/>
      <c r="J135" s="181"/>
      <c r="K135" s="181"/>
      <c r="L135" s="181"/>
    </row>
    <row r="136" spans="1:12" ht="12.75">
      <c r="A136" s="88"/>
      <c r="B136" s="112"/>
      <c r="C136" s="112"/>
      <c r="D136" s="88"/>
      <c r="E136" s="88"/>
      <c r="F136" s="42"/>
      <c r="G136" s="43"/>
      <c r="H136" s="45"/>
      <c r="I136" s="180"/>
      <c r="J136" s="181"/>
      <c r="K136" s="181"/>
      <c r="L136" s="181"/>
    </row>
    <row r="137" spans="1:12" ht="12.75">
      <c r="A137" s="88"/>
      <c r="B137" s="112"/>
      <c r="C137" s="112"/>
      <c r="D137" s="88"/>
      <c r="E137" s="88"/>
      <c r="F137" s="42"/>
      <c r="G137" s="43"/>
      <c r="H137" s="45"/>
      <c r="I137" s="180"/>
      <c r="J137" s="181"/>
      <c r="K137" s="181"/>
      <c r="L137" s="181"/>
    </row>
    <row r="138" spans="1:12" ht="12.75">
      <c r="A138" s="88"/>
      <c r="B138" s="112"/>
      <c r="C138" s="112"/>
      <c r="D138" s="88"/>
      <c r="E138" s="88"/>
      <c r="F138" s="42"/>
      <c r="G138" s="43"/>
      <c r="H138" s="45"/>
      <c r="I138" s="180"/>
      <c r="J138" s="181"/>
      <c r="K138" s="181"/>
      <c r="L138" s="181"/>
    </row>
    <row r="139" spans="1:12" ht="12.75">
      <c r="A139" s="88"/>
      <c r="B139" s="112"/>
      <c r="C139" s="112"/>
      <c r="D139" s="88"/>
      <c r="E139" s="88"/>
      <c r="F139" s="42"/>
      <c r="G139" s="43"/>
      <c r="H139" s="45"/>
      <c r="I139" s="180"/>
      <c r="J139" s="181"/>
      <c r="K139" s="181"/>
      <c r="L139" s="181"/>
    </row>
    <row r="140" spans="1:12" ht="12.75">
      <c r="A140" s="88"/>
      <c r="B140" s="112"/>
      <c r="C140" s="112"/>
      <c r="D140" s="88"/>
      <c r="E140" s="88"/>
      <c r="F140" s="42"/>
      <c r="G140" s="43"/>
      <c r="H140" s="45"/>
      <c r="I140" s="180"/>
      <c r="J140" s="181"/>
      <c r="K140" s="181"/>
      <c r="L140" s="181"/>
    </row>
    <row r="141" spans="1:12" ht="12.75">
      <c r="A141" s="88"/>
      <c r="B141" s="112"/>
      <c r="C141" s="112"/>
      <c r="D141" s="88"/>
      <c r="E141" s="88"/>
      <c r="F141" s="42"/>
      <c r="G141" s="43"/>
      <c r="H141" s="45"/>
      <c r="I141" s="180"/>
      <c r="J141" s="181"/>
      <c r="K141" s="181"/>
      <c r="L141" s="181"/>
    </row>
    <row r="142" spans="1:12" ht="12.75">
      <c r="A142" s="88"/>
      <c r="B142" s="112"/>
      <c r="C142" s="112"/>
      <c r="D142" s="88"/>
      <c r="E142" s="88"/>
      <c r="F142" s="42"/>
      <c r="G142" s="43"/>
      <c r="H142" s="45"/>
      <c r="I142" s="180"/>
      <c r="J142" s="181"/>
      <c r="K142" s="181"/>
      <c r="L142" s="181"/>
    </row>
    <row r="143" spans="1:12" ht="12.75">
      <c r="A143" s="88"/>
      <c r="B143" s="112"/>
      <c r="C143" s="112"/>
      <c r="D143" s="88"/>
      <c r="E143" s="88"/>
      <c r="F143" s="42"/>
      <c r="G143" s="43"/>
      <c r="H143" s="45"/>
      <c r="I143" s="180"/>
      <c r="J143" s="181"/>
      <c r="K143" s="181"/>
      <c r="L143" s="181"/>
    </row>
    <row r="144" spans="1:12" ht="12.75">
      <c r="A144" s="88"/>
      <c r="B144" s="112"/>
      <c r="C144" s="112"/>
      <c r="D144" s="88"/>
      <c r="E144" s="88"/>
      <c r="F144" s="42"/>
      <c r="G144" s="43"/>
      <c r="H144" s="45"/>
      <c r="I144" s="180"/>
      <c r="J144" s="181"/>
      <c r="K144" s="181"/>
      <c r="L144" s="181"/>
    </row>
    <row r="145" spans="1:12" ht="12.75">
      <c r="A145" s="88"/>
      <c r="B145" s="112"/>
      <c r="C145" s="112"/>
      <c r="D145" s="88"/>
      <c r="E145" s="88"/>
      <c r="F145" s="42"/>
      <c r="G145" s="43"/>
      <c r="H145" s="45"/>
      <c r="I145" s="180"/>
      <c r="J145" s="181"/>
      <c r="K145" s="181"/>
      <c r="L145" s="181"/>
    </row>
    <row r="146" spans="1:12" ht="12.75">
      <c r="A146" s="88"/>
      <c r="B146" s="112"/>
      <c r="C146" s="112"/>
      <c r="D146" s="88"/>
      <c r="E146" s="88"/>
      <c r="F146" s="42"/>
      <c r="G146" s="43"/>
      <c r="H146" s="45"/>
      <c r="I146" s="180"/>
      <c r="J146" s="181"/>
      <c r="K146" s="181"/>
      <c r="L146" s="181"/>
    </row>
    <row r="147" spans="1:12" ht="12.75">
      <c r="A147" s="88"/>
      <c r="B147" s="112"/>
      <c r="C147" s="112"/>
      <c r="D147" s="88"/>
      <c r="E147" s="88"/>
      <c r="F147" s="42"/>
      <c r="G147" s="43"/>
      <c r="H147" s="45"/>
      <c r="I147" s="180"/>
      <c r="J147" s="181"/>
      <c r="K147" s="181"/>
      <c r="L147" s="181"/>
    </row>
    <row r="148" spans="1:12" ht="12.75">
      <c r="A148" s="88"/>
      <c r="B148" s="112"/>
      <c r="C148" s="112"/>
      <c r="D148" s="88"/>
      <c r="E148" s="88"/>
      <c r="F148" s="42"/>
      <c r="G148" s="43"/>
      <c r="H148" s="45"/>
      <c r="I148" s="180"/>
      <c r="J148" s="181"/>
      <c r="K148" s="181"/>
      <c r="L148" s="181"/>
    </row>
    <row r="149" spans="1:12" ht="12.75">
      <c r="A149" s="88"/>
      <c r="B149" s="112"/>
      <c r="C149" s="112"/>
      <c r="D149" s="88"/>
      <c r="E149" s="88"/>
      <c r="F149" s="42"/>
      <c r="G149" s="43"/>
      <c r="H149" s="45"/>
      <c r="I149" s="180"/>
      <c r="J149" s="181"/>
      <c r="K149" s="181"/>
      <c r="L149" s="181"/>
    </row>
    <row r="150" spans="1:12" ht="12.75">
      <c r="A150" s="88"/>
      <c r="B150" s="112"/>
      <c r="C150" s="112"/>
      <c r="D150" s="88"/>
      <c r="E150" s="88"/>
      <c r="F150" s="42"/>
      <c r="G150" s="43"/>
      <c r="H150" s="45"/>
      <c r="I150" s="180"/>
      <c r="J150" s="181"/>
      <c r="K150" s="181"/>
      <c r="L150" s="181"/>
    </row>
    <row r="151" spans="1:12" ht="12.75">
      <c r="A151" s="88"/>
      <c r="B151" s="112"/>
      <c r="C151" s="112"/>
      <c r="D151" s="88"/>
      <c r="E151" s="88"/>
      <c r="F151" s="42"/>
      <c r="G151" s="43"/>
      <c r="H151" s="45"/>
      <c r="I151" s="180"/>
      <c r="J151" s="181"/>
      <c r="K151" s="181"/>
      <c r="L151" s="181"/>
    </row>
    <row r="152" spans="1:12" ht="12.75">
      <c r="A152" s="88"/>
      <c r="B152" s="112"/>
      <c r="C152" s="112"/>
      <c r="D152" s="88"/>
      <c r="E152" s="88"/>
      <c r="F152" s="42"/>
      <c r="G152" s="43"/>
      <c r="H152" s="45"/>
      <c r="I152" s="180"/>
      <c r="J152" s="181"/>
      <c r="K152" s="181"/>
      <c r="L152" s="181"/>
    </row>
    <row r="153" spans="1:12" ht="12.75">
      <c r="A153" s="88"/>
      <c r="B153" s="112"/>
      <c r="C153" s="112"/>
      <c r="D153" s="88"/>
      <c r="E153" s="88"/>
      <c r="F153" s="42"/>
      <c r="G153" s="43"/>
      <c r="H153" s="45"/>
      <c r="I153" s="180"/>
      <c r="J153" s="181"/>
      <c r="K153" s="181"/>
      <c r="L153" s="181"/>
    </row>
    <row r="154" spans="1:12" ht="12.75">
      <c r="A154" s="88"/>
      <c r="B154" s="112"/>
      <c r="C154" s="112"/>
      <c r="D154" s="88"/>
      <c r="E154" s="88"/>
      <c r="F154" s="42"/>
      <c r="G154" s="43"/>
      <c r="H154" s="45"/>
      <c r="I154" s="180"/>
      <c r="J154" s="181"/>
      <c r="K154" s="181"/>
      <c r="L154" s="181"/>
    </row>
    <row r="155" spans="1:12" ht="12.75">
      <c r="A155" s="88"/>
      <c r="B155" s="112"/>
      <c r="C155" s="112"/>
      <c r="D155" s="88"/>
      <c r="E155" s="88"/>
      <c r="F155" s="42"/>
      <c r="G155" s="43"/>
      <c r="H155" s="45"/>
      <c r="I155" s="180"/>
      <c r="J155" s="181"/>
      <c r="K155" s="181"/>
      <c r="L155" s="181"/>
    </row>
    <row r="156" spans="1:12" ht="12.75">
      <c r="A156" s="88"/>
      <c r="B156" s="112"/>
      <c r="C156" s="112"/>
      <c r="D156" s="88"/>
      <c r="E156" s="88"/>
      <c r="F156" s="42"/>
      <c r="G156" s="43"/>
      <c r="H156" s="45"/>
      <c r="I156" s="180"/>
      <c r="J156" s="181"/>
      <c r="K156" s="181"/>
      <c r="L156" s="181"/>
    </row>
    <row r="157" spans="1:12" ht="12.75">
      <c r="A157" s="88"/>
      <c r="B157" s="112"/>
      <c r="C157" s="112"/>
      <c r="D157" s="88"/>
      <c r="E157" s="88"/>
      <c r="F157" s="42"/>
      <c r="G157" s="43"/>
      <c r="H157" s="45"/>
      <c r="I157" s="180"/>
      <c r="J157" s="181"/>
      <c r="K157" s="181"/>
      <c r="L157" s="181"/>
    </row>
    <row r="158" spans="1:12" ht="12.75">
      <c r="A158" s="88"/>
      <c r="B158" s="112"/>
      <c r="C158" s="112"/>
      <c r="D158" s="88"/>
      <c r="E158" s="88"/>
      <c r="F158" s="42"/>
      <c r="G158" s="43"/>
      <c r="H158" s="45"/>
      <c r="I158" s="180"/>
      <c r="J158" s="181"/>
      <c r="K158" s="181"/>
      <c r="L158" s="181"/>
    </row>
    <row r="159" spans="1:12" ht="12.75">
      <c r="A159" s="88"/>
      <c r="B159" s="112"/>
      <c r="C159" s="112"/>
      <c r="D159" s="88"/>
      <c r="E159" s="88"/>
      <c r="F159" s="42"/>
      <c r="G159" s="43"/>
      <c r="H159" s="45"/>
      <c r="I159" s="180"/>
      <c r="J159" s="181"/>
      <c r="K159" s="181"/>
      <c r="L159" s="181"/>
    </row>
    <row r="160" spans="1:12" ht="12.75">
      <c r="A160" s="88"/>
      <c r="B160" s="112"/>
      <c r="C160" s="112"/>
      <c r="D160" s="88"/>
      <c r="E160" s="88"/>
      <c r="F160" s="42"/>
      <c r="G160" s="43"/>
      <c r="H160" s="45"/>
      <c r="I160" s="180"/>
      <c r="J160" s="181"/>
      <c r="K160" s="181"/>
      <c r="L160" s="181"/>
    </row>
    <row r="161" spans="1:12" ht="12.75">
      <c r="A161" s="88"/>
      <c r="B161" s="112"/>
      <c r="C161" s="112"/>
      <c r="D161" s="88"/>
      <c r="E161" s="88"/>
      <c r="F161" s="42"/>
      <c r="G161" s="43"/>
      <c r="H161" s="45"/>
      <c r="I161" s="180"/>
      <c r="J161" s="181"/>
      <c r="K161" s="181"/>
      <c r="L161" s="181"/>
    </row>
    <row r="162" spans="1:12" ht="12.75">
      <c r="A162" s="88"/>
      <c r="B162" s="112"/>
      <c r="C162" s="112"/>
      <c r="D162" s="88"/>
      <c r="E162" s="88"/>
      <c r="F162" s="42"/>
      <c r="G162" s="43"/>
      <c r="H162" s="45"/>
      <c r="I162" s="180"/>
      <c r="J162" s="181"/>
      <c r="K162" s="181"/>
      <c r="L162" s="181"/>
    </row>
    <row r="163" spans="1:12" ht="12.75">
      <c r="A163" s="88"/>
      <c r="B163" s="112"/>
      <c r="C163" s="112"/>
      <c r="D163" s="88"/>
      <c r="E163" s="88"/>
      <c r="F163" s="42"/>
      <c r="G163" s="43"/>
      <c r="H163" s="45"/>
      <c r="I163" s="180"/>
      <c r="J163" s="181"/>
      <c r="K163" s="181"/>
      <c r="L163" s="181"/>
    </row>
    <row r="164" spans="1:12" ht="12.75">
      <c r="A164" s="88"/>
      <c r="B164" s="112"/>
      <c r="C164" s="112"/>
      <c r="D164" s="88"/>
      <c r="E164" s="88"/>
      <c r="F164" s="42"/>
      <c r="G164" s="43"/>
      <c r="H164" s="45"/>
      <c r="I164" s="180"/>
      <c r="J164" s="181"/>
      <c r="K164" s="181"/>
      <c r="L164" s="181"/>
    </row>
    <row r="165" spans="1:12" ht="12.75">
      <c r="A165" s="88"/>
      <c r="B165" s="112"/>
      <c r="C165" s="112"/>
      <c r="D165" s="88"/>
      <c r="E165" s="88"/>
      <c r="F165" s="42"/>
      <c r="G165" s="43"/>
      <c r="H165" s="45"/>
      <c r="I165" s="180"/>
      <c r="J165" s="181"/>
      <c r="K165" s="181"/>
      <c r="L165" s="181"/>
    </row>
    <row r="166" spans="1:12" ht="12.75">
      <c r="A166" s="88"/>
      <c r="B166" s="112"/>
      <c r="C166" s="112"/>
      <c r="D166" s="88"/>
      <c r="E166" s="88"/>
      <c r="F166" s="42"/>
      <c r="G166" s="43"/>
      <c r="H166" s="45"/>
      <c r="I166" s="180"/>
      <c r="J166" s="181"/>
      <c r="K166" s="181"/>
      <c r="L166" s="181"/>
    </row>
    <row r="167" spans="1:12" ht="12.75">
      <c r="A167" s="88"/>
      <c r="B167" s="112"/>
      <c r="C167" s="112"/>
      <c r="D167" s="88"/>
      <c r="E167" s="88"/>
      <c r="F167" s="42"/>
      <c r="G167" s="43"/>
      <c r="H167" s="45"/>
      <c r="I167" s="180"/>
      <c r="J167" s="181"/>
      <c r="K167" s="181"/>
      <c r="L167" s="181"/>
    </row>
    <row r="168" spans="1:12" ht="12.75">
      <c r="A168" s="88"/>
      <c r="B168" s="112"/>
      <c r="C168" s="112"/>
      <c r="D168" s="88"/>
      <c r="E168" s="88"/>
      <c r="F168" s="42"/>
      <c r="G168" s="43"/>
      <c r="H168" s="45"/>
      <c r="I168" s="180"/>
      <c r="J168" s="181"/>
      <c r="K168" s="181"/>
      <c r="L168" s="181"/>
    </row>
    <row r="169" spans="1:12" ht="12.75">
      <c r="A169" s="88"/>
      <c r="B169" s="112"/>
      <c r="C169" s="112"/>
      <c r="D169" s="88"/>
      <c r="E169" s="88"/>
      <c r="F169" s="42"/>
      <c r="G169" s="43"/>
      <c r="H169" s="45"/>
      <c r="I169" s="180"/>
      <c r="J169" s="181"/>
      <c r="K169" s="181"/>
      <c r="L169" s="181"/>
    </row>
    <row r="170" spans="1:12" ht="12.75">
      <c r="A170" s="88"/>
      <c r="B170" s="112"/>
      <c r="C170" s="112"/>
      <c r="D170" s="88"/>
      <c r="E170" s="88"/>
      <c r="F170" s="42"/>
      <c r="G170" s="43"/>
      <c r="H170" s="45"/>
      <c r="I170" s="180"/>
      <c r="J170" s="181"/>
      <c r="K170" s="181"/>
      <c r="L170" s="181"/>
    </row>
    <row r="171" spans="1:12" ht="12.75">
      <c r="A171" s="88"/>
      <c r="B171" s="112"/>
      <c r="C171" s="112"/>
      <c r="D171" s="88"/>
      <c r="E171" s="88"/>
      <c r="F171" s="42"/>
      <c r="G171" s="43"/>
      <c r="H171" s="45"/>
      <c r="I171" s="180"/>
      <c r="J171" s="181"/>
      <c r="K171" s="181"/>
      <c r="L171" s="181"/>
    </row>
    <row r="172" spans="1:12" ht="12.75">
      <c r="A172" s="88"/>
      <c r="B172" s="112"/>
      <c r="C172" s="112"/>
      <c r="D172" s="88"/>
      <c r="E172" s="88"/>
      <c r="F172" s="42"/>
      <c r="G172" s="43"/>
      <c r="H172" s="45"/>
      <c r="I172" s="180"/>
      <c r="J172" s="181"/>
      <c r="K172" s="181"/>
      <c r="L172" s="181"/>
    </row>
    <row r="173" spans="1:12" ht="12.75">
      <c r="A173" s="88"/>
      <c r="B173" s="112"/>
      <c r="C173" s="112"/>
      <c r="D173" s="88"/>
      <c r="E173" s="88"/>
      <c r="F173" s="42"/>
      <c r="G173" s="43"/>
      <c r="H173" s="45"/>
      <c r="I173" s="180"/>
      <c r="J173" s="181"/>
      <c r="K173" s="181"/>
      <c r="L173" s="181"/>
    </row>
    <row r="174" spans="1:12" ht="12.75">
      <c r="A174" s="88"/>
      <c r="B174" s="112"/>
      <c r="C174" s="112"/>
      <c r="D174" s="88"/>
      <c r="E174" s="88"/>
      <c r="F174" s="42"/>
      <c r="G174" s="43"/>
      <c r="H174" s="45"/>
      <c r="I174" s="180"/>
      <c r="J174" s="181"/>
      <c r="K174" s="181"/>
      <c r="L174" s="181"/>
    </row>
    <row r="175" spans="1:12" ht="12.75">
      <c r="A175" s="88"/>
      <c r="B175" s="112"/>
      <c r="C175" s="112"/>
      <c r="D175" s="88"/>
      <c r="E175" s="88"/>
      <c r="F175" s="42"/>
      <c r="G175" s="43"/>
      <c r="H175" s="45"/>
      <c r="I175" s="180"/>
      <c r="J175" s="181"/>
      <c r="K175" s="181"/>
      <c r="L175" s="181"/>
    </row>
    <row r="176" spans="1:12" ht="12.75">
      <c r="A176" s="88"/>
      <c r="B176" s="112"/>
      <c r="C176" s="112"/>
      <c r="D176" s="88"/>
      <c r="E176" s="88"/>
      <c r="F176" s="42"/>
      <c r="G176" s="43"/>
      <c r="H176" s="45"/>
      <c r="I176" s="180"/>
      <c r="J176" s="181"/>
      <c r="K176" s="181"/>
      <c r="L176" s="181"/>
    </row>
    <row r="177" spans="1:12" ht="12.75">
      <c r="A177" s="88"/>
      <c r="B177" s="112"/>
      <c r="C177" s="112"/>
      <c r="D177" s="88"/>
      <c r="E177" s="88"/>
      <c r="F177" s="42"/>
      <c r="G177" s="43"/>
      <c r="H177" s="45"/>
      <c r="I177" s="180"/>
      <c r="J177" s="181"/>
      <c r="K177" s="181"/>
      <c r="L177" s="181"/>
    </row>
    <row r="178" spans="1:12" ht="12.75">
      <c r="A178" s="88"/>
      <c r="B178" s="112"/>
      <c r="C178" s="112"/>
      <c r="D178" s="88"/>
      <c r="E178" s="88"/>
      <c r="F178" s="42"/>
      <c r="G178" s="43"/>
      <c r="H178" s="45"/>
      <c r="I178" s="180"/>
      <c r="J178" s="181"/>
      <c r="K178" s="181"/>
      <c r="L178" s="181"/>
    </row>
    <row r="179" spans="1:12" ht="12.75">
      <c r="A179" s="88"/>
      <c r="B179" s="112"/>
      <c r="C179" s="112"/>
      <c r="D179" s="88"/>
      <c r="E179" s="88"/>
      <c r="F179" s="42"/>
      <c r="G179" s="43"/>
      <c r="H179" s="45"/>
      <c r="I179" s="180"/>
      <c r="J179" s="181"/>
      <c r="K179" s="181"/>
      <c r="L179" s="181"/>
    </row>
    <row r="180" spans="1:12" ht="12.75">
      <c r="A180" s="88"/>
      <c r="B180" s="112"/>
      <c r="C180" s="112"/>
      <c r="D180" s="88"/>
      <c r="E180" s="88"/>
      <c r="F180" s="42"/>
      <c r="G180" s="43"/>
      <c r="H180" s="45"/>
      <c r="I180" s="180"/>
      <c r="J180" s="181"/>
      <c r="K180" s="181"/>
      <c r="L180" s="181"/>
    </row>
    <row r="181" spans="1:12" ht="12.75">
      <c r="A181" s="88"/>
      <c r="B181" s="112"/>
      <c r="C181" s="112"/>
      <c r="D181" s="88"/>
      <c r="E181" s="88"/>
      <c r="F181" s="42"/>
      <c r="G181" s="43"/>
      <c r="H181" s="45"/>
      <c r="I181" s="180"/>
      <c r="J181" s="181"/>
      <c r="K181" s="181"/>
      <c r="L181" s="181"/>
    </row>
    <row r="182" spans="1:12" ht="12.75">
      <c r="A182" s="88"/>
      <c r="B182" s="112"/>
      <c r="C182" s="112"/>
      <c r="D182" s="88"/>
      <c r="E182" s="88"/>
      <c r="F182" s="42"/>
      <c r="G182" s="43"/>
      <c r="H182" s="45"/>
      <c r="I182" s="180"/>
      <c r="J182" s="181"/>
      <c r="K182" s="181"/>
      <c r="L182" s="181"/>
    </row>
    <row r="183" spans="1:12" ht="12.75">
      <c r="A183" s="88"/>
      <c r="B183" s="112"/>
      <c r="C183" s="112"/>
      <c r="D183" s="88"/>
      <c r="E183" s="88"/>
      <c r="F183" s="42"/>
      <c r="G183" s="43"/>
      <c r="H183" s="45"/>
      <c r="I183" s="180"/>
      <c r="J183" s="181"/>
      <c r="K183" s="181"/>
      <c r="L183" s="181"/>
    </row>
    <row r="184" spans="1:12" ht="12.75">
      <c r="A184" s="88"/>
      <c r="B184" s="112"/>
      <c r="C184" s="112"/>
      <c r="D184" s="88"/>
      <c r="E184" s="88"/>
      <c r="F184" s="42"/>
      <c r="G184" s="43"/>
      <c r="H184" s="45"/>
      <c r="I184" s="180"/>
      <c r="J184" s="181"/>
      <c r="K184" s="181"/>
      <c r="L184" s="181"/>
    </row>
    <row r="185" spans="1:12" ht="12.75">
      <c r="A185" s="88"/>
      <c r="B185" s="112"/>
      <c r="C185" s="112"/>
      <c r="D185" s="88"/>
      <c r="E185" s="88"/>
      <c r="F185" s="42"/>
      <c r="G185" s="43"/>
      <c r="H185" s="45"/>
      <c r="I185" s="180"/>
      <c r="J185" s="181"/>
      <c r="K185" s="181"/>
      <c r="L185" s="181"/>
    </row>
    <row r="186" spans="1:12" ht="12.75">
      <c r="A186" s="88"/>
      <c r="B186" s="112"/>
      <c r="C186" s="112"/>
      <c r="D186" s="88"/>
      <c r="E186" s="88"/>
      <c r="F186" s="42"/>
      <c r="G186" s="43"/>
      <c r="H186" s="45"/>
      <c r="I186" s="180"/>
      <c r="J186" s="181"/>
      <c r="K186" s="181"/>
      <c r="L186" s="181"/>
    </row>
    <row r="187" spans="1:12" ht="12.75">
      <c r="A187" s="88"/>
      <c r="B187" s="112"/>
      <c r="C187" s="112"/>
      <c r="D187" s="88"/>
      <c r="E187" s="88"/>
      <c r="F187" s="42"/>
      <c r="G187" s="43"/>
      <c r="H187" s="45"/>
      <c r="I187" s="180"/>
      <c r="J187" s="181"/>
      <c r="K187" s="181"/>
      <c r="L187" s="181"/>
    </row>
    <row r="188" spans="1:12" ht="12.75">
      <c r="A188" s="88"/>
      <c r="B188" s="112"/>
      <c r="C188" s="112"/>
      <c r="D188" s="88"/>
      <c r="E188" s="88"/>
      <c r="F188" s="42"/>
      <c r="G188" s="43"/>
      <c r="H188" s="45"/>
      <c r="I188" s="180"/>
      <c r="J188" s="181"/>
      <c r="K188" s="181"/>
      <c r="L188" s="181"/>
    </row>
    <row r="189" spans="1:12" ht="12.75">
      <c r="A189" s="88"/>
      <c r="B189" s="112"/>
      <c r="C189" s="112"/>
      <c r="D189" s="88"/>
      <c r="E189" s="88"/>
      <c r="F189" s="42"/>
      <c r="G189" s="43"/>
      <c r="H189" s="45"/>
      <c r="I189" s="180"/>
      <c r="J189" s="181"/>
      <c r="K189" s="181"/>
      <c r="L189" s="181"/>
    </row>
    <row r="190" spans="1:12" ht="12.75">
      <c r="A190" s="88"/>
      <c r="B190" s="112"/>
      <c r="C190" s="112"/>
      <c r="D190" s="88"/>
      <c r="E190" s="88"/>
      <c r="F190" s="42"/>
      <c r="G190" s="43"/>
      <c r="H190" s="45"/>
      <c r="I190" s="180"/>
      <c r="J190" s="181"/>
      <c r="K190" s="181"/>
      <c r="L190" s="181"/>
    </row>
    <row r="191" spans="1:12" ht="12.75">
      <c r="A191" s="88"/>
      <c r="B191" s="112"/>
      <c r="C191" s="112"/>
      <c r="D191" s="88"/>
      <c r="E191" s="88"/>
      <c r="F191" s="42"/>
      <c r="G191" s="43"/>
      <c r="H191" s="45"/>
      <c r="I191" s="180"/>
      <c r="J191" s="181"/>
      <c r="K191" s="181"/>
      <c r="L191" s="181"/>
    </row>
    <row r="192" spans="1:12" ht="12.75">
      <c r="A192" s="88"/>
      <c r="B192" s="112"/>
      <c r="C192" s="112"/>
      <c r="D192" s="88"/>
      <c r="E192" s="88"/>
      <c r="F192" s="42"/>
      <c r="G192" s="43"/>
      <c r="H192" s="45"/>
      <c r="I192" s="180"/>
      <c r="J192" s="181"/>
      <c r="K192" s="181"/>
      <c r="L192" s="181"/>
    </row>
    <row r="193" spans="1:12" ht="12.75">
      <c r="A193" s="88"/>
      <c r="B193" s="112"/>
      <c r="C193" s="112"/>
      <c r="D193" s="88"/>
      <c r="E193" s="88"/>
      <c r="F193" s="42"/>
      <c r="G193" s="43"/>
      <c r="H193" s="45"/>
      <c r="I193" s="180"/>
      <c r="J193" s="181"/>
      <c r="K193" s="181"/>
      <c r="L193" s="181"/>
    </row>
    <row r="194" spans="1:12" ht="12.75">
      <c r="A194" s="88"/>
      <c r="B194" s="112"/>
      <c r="C194" s="112"/>
      <c r="D194" s="88"/>
      <c r="E194" s="88"/>
      <c r="F194" s="42"/>
      <c r="G194" s="43"/>
      <c r="H194" s="45"/>
      <c r="I194" s="180"/>
      <c r="J194" s="181"/>
      <c r="K194" s="181"/>
      <c r="L194" s="181"/>
    </row>
    <row r="195" spans="1:12" ht="12.75">
      <c r="A195" s="88"/>
      <c r="B195" s="112"/>
      <c r="C195" s="112"/>
      <c r="D195" s="88"/>
      <c r="E195" s="88"/>
      <c r="F195" s="42"/>
      <c r="G195" s="43"/>
      <c r="H195" s="45"/>
      <c r="I195" s="180"/>
      <c r="J195" s="181"/>
      <c r="K195" s="181"/>
      <c r="L195" s="181"/>
    </row>
    <row r="196" spans="1:12" ht="12.75">
      <c r="A196" s="88"/>
      <c r="B196" s="112"/>
      <c r="C196" s="112"/>
      <c r="D196" s="88"/>
      <c r="E196" s="88"/>
      <c r="F196" s="42"/>
      <c r="G196" s="43"/>
      <c r="H196" s="45"/>
      <c r="I196" s="180"/>
      <c r="J196" s="181"/>
      <c r="K196" s="181"/>
      <c r="L196" s="181"/>
    </row>
    <row r="197" spans="1:12" ht="12.75">
      <c r="A197" s="88"/>
      <c r="B197" s="112"/>
      <c r="C197" s="112"/>
      <c r="D197" s="88"/>
      <c r="E197" s="88"/>
      <c r="F197" s="42"/>
      <c r="G197" s="43"/>
      <c r="H197" s="45"/>
      <c r="I197" s="180"/>
      <c r="J197" s="181"/>
      <c r="K197" s="181"/>
      <c r="L197" s="181"/>
    </row>
    <row r="198" spans="1:12" ht="12.75">
      <c r="A198" s="88"/>
      <c r="B198" s="112"/>
      <c r="C198" s="112"/>
      <c r="D198" s="88"/>
      <c r="E198" s="88"/>
      <c r="F198" s="42"/>
      <c r="G198" s="43"/>
      <c r="H198" s="45"/>
      <c r="I198" s="180"/>
      <c r="J198" s="181"/>
      <c r="K198" s="181"/>
      <c r="L198" s="181"/>
    </row>
    <row r="199" spans="1:12" ht="12.75">
      <c r="A199" s="88"/>
      <c r="B199" s="112"/>
      <c r="C199" s="112"/>
      <c r="D199" s="88"/>
      <c r="E199" s="88"/>
      <c r="F199" s="42"/>
      <c r="G199" s="43"/>
      <c r="H199" s="45"/>
      <c r="I199" s="180"/>
      <c r="J199" s="181"/>
      <c r="K199" s="181"/>
      <c r="L199" s="181"/>
    </row>
    <row r="200" spans="1:12" ht="12.75">
      <c r="A200" s="88"/>
      <c r="B200" s="112"/>
      <c r="C200" s="112"/>
      <c r="D200" s="88"/>
      <c r="E200" s="88"/>
      <c r="F200" s="42"/>
      <c r="G200" s="43"/>
      <c r="H200" s="45"/>
      <c r="I200" s="180"/>
      <c r="J200" s="181"/>
      <c r="K200" s="181"/>
      <c r="L200" s="181"/>
    </row>
    <row r="201" spans="1:12" ht="12.75">
      <c r="A201" s="88"/>
      <c r="B201" s="112"/>
      <c r="C201" s="112"/>
      <c r="D201" s="88"/>
      <c r="E201" s="88"/>
      <c r="F201" s="42"/>
      <c r="G201" s="43"/>
      <c r="H201" s="45"/>
      <c r="I201" s="180"/>
      <c r="J201" s="181"/>
      <c r="K201" s="181"/>
      <c r="L201" s="181"/>
    </row>
    <row r="202" spans="1:12" ht="12.75">
      <c r="A202" s="88"/>
      <c r="B202" s="112"/>
      <c r="C202" s="112"/>
      <c r="D202" s="88"/>
      <c r="E202" s="88"/>
      <c r="F202" s="42"/>
      <c r="G202" s="43"/>
      <c r="H202" s="45"/>
      <c r="I202" s="180"/>
      <c r="J202" s="181"/>
      <c r="K202" s="181"/>
      <c r="L202" s="181"/>
    </row>
    <row r="203" spans="1:12" ht="12.75">
      <c r="A203" s="88"/>
      <c r="B203" s="112"/>
      <c r="C203" s="112"/>
      <c r="D203" s="88"/>
      <c r="E203" s="88"/>
      <c r="F203" s="42"/>
      <c r="G203" s="43"/>
      <c r="H203" s="45"/>
      <c r="I203" s="180"/>
      <c r="J203" s="181"/>
      <c r="K203" s="181"/>
      <c r="L203" s="181"/>
    </row>
    <row r="204" spans="1:12" ht="12.75">
      <c r="A204" s="88"/>
      <c r="B204" s="112"/>
      <c r="C204" s="112"/>
      <c r="D204" s="88"/>
      <c r="E204" s="88"/>
      <c r="F204" s="42"/>
      <c r="G204" s="43"/>
      <c r="H204" s="45"/>
      <c r="I204" s="180"/>
      <c r="J204" s="181"/>
      <c r="K204" s="181"/>
      <c r="L204" s="181"/>
    </row>
    <row r="205" spans="1:12" ht="12.75">
      <c r="A205" s="88"/>
      <c r="B205" s="112"/>
      <c r="C205" s="112"/>
      <c r="D205" s="88"/>
      <c r="E205" s="88"/>
      <c r="F205" s="42"/>
      <c r="G205" s="43"/>
      <c r="H205" s="45"/>
      <c r="I205" s="180"/>
      <c r="J205" s="181"/>
      <c r="K205" s="181"/>
      <c r="L205" s="181"/>
    </row>
    <row r="206" spans="1:12" ht="12.75">
      <c r="A206" s="88"/>
      <c r="B206" s="112"/>
      <c r="C206" s="112"/>
      <c r="D206" s="88"/>
      <c r="E206" s="88"/>
      <c r="F206" s="42"/>
      <c r="G206" s="43"/>
      <c r="H206" s="45"/>
      <c r="I206" s="180"/>
      <c r="J206" s="181"/>
      <c r="K206" s="181"/>
      <c r="L206" s="181"/>
    </row>
    <row r="207" spans="1:12" ht="12.75">
      <c r="A207" s="88"/>
      <c r="B207" s="112"/>
      <c r="C207" s="112"/>
      <c r="D207" s="88"/>
      <c r="E207" s="88"/>
      <c r="F207" s="42"/>
      <c r="G207" s="43"/>
      <c r="H207" s="45"/>
      <c r="I207" s="180"/>
      <c r="J207" s="181"/>
      <c r="K207" s="181"/>
      <c r="L207" s="181"/>
    </row>
    <row r="208" spans="1:12" ht="12.75">
      <c r="A208" s="88"/>
      <c r="B208" s="112"/>
      <c r="C208" s="112"/>
      <c r="D208" s="88"/>
      <c r="E208" s="88"/>
      <c r="F208" s="42"/>
      <c r="G208" s="43"/>
      <c r="H208" s="45"/>
      <c r="I208" s="180"/>
      <c r="J208" s="181"/>
      <c r="K208" s="181"/>
      <c r="L208" s="181"/>
    </row>
    <row r="209" spans="1:12" ht="12.75">
      <c r="A209" s="88"/>
      <c r="B209" s="112"/>
      <c r="C209" s="112"/>
      <c r="D209" s="88"/>
      <c r="E209" s="88"/>
      <c r="F209" s="42"/>
      <c r="G209" s="43"/>
      <c r="H209" s="45"/>
      <c r="I209" s="180"/>
      <c r="J209" s="181"/>
      <c r="K209" s="181"/>
      <c r="L209" s="181"/>
    </row>
    <row r="210" spans="1:12" ht="12.75">
      <c r="A210" s="88"/>
      <c r="B210" s="112"/>
      <c r="C210" s="112"/>
      <c r="D210" s="88"/>
      <c r="E210" s="88"/>
      <c r="F210" s="42"/>
      <c r="G210" s="43"/>
      <c r="H210" s="45"/>
      <c r="I210" s="180"/>
      <c r="J210" s="181"/>
      <c r="K210" s="181"/>
      <c r="L210" s="181"/>
    </row>
    <row r="211" spans="1:12" ht="12.75">
      <c r="A211" s="88"/>
      <c r="B211" s="112"/>
      <c r="C211" s="112"/>
      <c r="D211" s="88"/>
      <c r="E211" s="88"/>
      <c r="F211" s="42"/>
      <c r="G211" s="43"/>
      <c r="H211" s="45"/>
      <c r="I211" s="180"/>
      <c r="J211" s="181"/>
      <c r="K211" s="181"/>
      <c r="L211" s="181"/>
    </row>
    <row r="212" spans="1:12" ht="12.75">
      <c r="A212" s="88"/>
      <c r="B212" s="112"/>
      <c r="C212" s="112"/>
      <c r="D212" s="88"/>
      <c r="E212" s="88"/>
      <c r="F212" s="42"/>
      <c r="G212" s="43"/>
      <c r="H212" s="45"/>
      <c r="I212" s="180"/>
      <c r="J212" s="181"/>
      <c r="K212" s="181"/>
      <c r="L212" s="181"/>
    </row>
    <row r="213" spans="1:12" ht="12.75">
      <c r="A213" s="88"/>
      <c r="B213" s="112"/>
      <c r="C213" s="112"/>
      <c r="D213" s="88"/>
      <c r="E213" s="88"/>
      <c r="F213" s="42"/>
      <c r="G213" s="43"/>
      <c r="H213" s="45"/>
      <c r="I213" s="180"/>
      <c r="J213" s="181"/>
      <c r="K213" s="181"/>
      <c r="L213" s="181"/>
    </row>
    <row r="214" spans="1:12" ht="12.75">
      <c r="A214" s="88"/>
      <c r="B214" s="112"/>
      <c r="C214" s="112"/>
      <c r="D214" s="88"/>
      <c r="E214" s="88"/>
      <c r="F214" s="42"/>
      <c r="G214" s="43"/>
      <c r="H214" s="45"/>
      <c r="I214" s="180"/>
      <c r="J214" s="181"/>
      <c r="K214" s="181"/>
      <c r="L214" s="181"/>
    </row>
    <row r="215" spans="1:12" ht="12.75">
      <c r="A215" s="88"/>
      <c r="B215" s="112"/>
      <c r="C215" s="112"/>
      <c r="D215" s="88"/>
      <c r="E215" s="88"/>
      <c r="F215" s="42"/>
      <c r="G215" s="43"/>
      <c r="H215" s="45"/>
      <c r="I215" s="180"/>
      <c r="J215" s="181"/>
      <c r="K215" s="181"/>
      <c r="L215" s="181"/>
    </row>
    <row r="216" spans="1:12" ht="12.75">
      <c r="A216" s="88"/>
      <c r="B216" s="112"/>
      <c r="C216" s="112"/>
      <c r="D216" s="88"/>
      <c r="E216" s="88"/>
      <c r="F216" s="42"/>
      <c r="G216" s="43"/>
      <c r="H216" s="45"/>
      <c r="I216" s="180"/>
      <c r="J216" s="181"/>
      <c r="K216" s="181"/>
      <c r="L216" s="181"/>
    </row>
    <row r="217" spans="1:12" ht="12.75">
      <c r="A217" s="88"/>
      <c r="B217" s="112"/>
      <c r="C217" s="112"/>
      <c r="D217" s="88"/>
      <c r="E217" s="88"/>
      <c r="F217" s="42"/>
      <c r="G217" s="43"/>
      <c r="H217" s="45"/>
      <c r="I217" s="180"/>
      <c r="J217" s="181"/>
      <c r="K217" s="181"/>
      <c r="L217" s="181"/>
    </row>
    <row r="218" spans="1:12" ht="12.75">
      <c r="A218" s="88"/>
      <c r="B218" s="112"/>
      <c r="C218" s="112"/>
      <c r="D218" s="88"/>
      <c r="E218" s="88"/>
      <c r="F218" s="42"/>
      <c r="G218" s="43"/>
      <c r="H218" s="45"/>
      <c r="I218" s="180"/>
      <c r="J218" s="181"/>
      <c r="K218" s="181"/>
      <c r="L218" s="181"/>
    </row>
    <row r="219" spans="1:12" ht="12.75">
      <c r="A219" s="88"/>
      <c r="B219" s="112"/>
      <c r="C219" s="112"/>
      <c r="D219" s="88"/>
      <c r="E219" s="88"/>
      <c r="F219" s="42"/>
      <c r="G219" s="43"/>
      <c r="H219" s="45"/>
      <c r="I219" s="180"/>
      <c r="J219" s="181"/>
      <c r="K219" s="181"/>
      <c r="L219" s="181"/>
    </row>
    <row r="220" spans="1:12" ht="12.75">
      <c r="A220" s="88"/>
      <c r="B220" s="112"/>
      <c r="C220" s="112"/>
      <c r="D220" s="88"/>
      <c r="E220" s="88"/>
      <c r="F220" s="42"/>
      <c r="G220" s="43"/>
      <c r="H220" s="45"/>
      <c r="I220" s="180"/>
      <c r="J220" s="181"/>
      <c r="K220" s="181"/>
      <c r="L220" s="181"/>
    </row>
    <row r="221" spans="1:12" ht="12.75">
      <c r="A221" s="88"/>
      <c r="B221" s="112"/>
      <c r="C221" s="112"/>
      <c r="D221" s="88"/>
      <c r="E221" s="88"/>
      <c r="F221" s="42"/>
      <c r="G221" s="43"/>
      <c r="H221" s="45"/>
      <c r="I221" s="180"/>
      <c r="J221" s="181"/>
      <c r="K221" s="181"/>
      <c r="L221" s="181"/>
    </row>
    <row r="222" spans="1:12" ht="12.75">
      <c r="A222" s="88"/>
      <c r="B222" s="112"/>
      <c r="C222" s="112"/>
      <c r="D222" s="88"/>
      <c r="E222" s="88"/>
      <c r="F222" s="42"/>
      <c r="G222" s="43"/>
      <c r="H222" s="45"/>
      <c r="I222" s="180"/>
      <c r="J222" s="181"/>
      <c r="K222" s="181"/>
      <c r="L222" s="181"/>
    </row>
    <row r="223" spans="1:12" ht="12.75">
      <c r="A223" s="88"/>
      <c r="B223" s="112"/>
      <c r="C223" s="112"/>
      <c r="D223" s="88"/>
      <c r="E223" s="88"/>
      <c r="F223" s="42"/>
      <c r="G223" s="43"/>
      <c r="H223" s="45"/>
      <c r="I223" s="180"/>
      <c r="J223" s="181"/>
      <c r="K223" s="181"/>
      <c r="L223" s="181"/>
    </row>
    <row r="224" spans="1:12" ht="12.75">
      <c r="A224" s="88"/>
      <c r="B224" s="112"/>
      <c r="C224" s="112"/>
      <c r="D224" s="88"/>
      <c r="E224" s="88"/>
      <c r="F224" s="42"/>
      <c r="G224" s="43"/>
      <c r="H224" s="45"/>
      <c r="I224" s="180"/>
      <c r="J224" s="181"/>
      <c r="K224" s="181"/>
      <c r="L224" s="181"/>
    </row>
    <row r="225" spans="1:12" ht="12.75">
      <c r="A225" s="88"/>
      <c r="B225" s="112"/>
      <c r="C225" s="112"/>
      <c r="D225" s="88"/>
      <c r="E225" s="88"/>
      <c r="F225" s="42"/>
      <c r="G225" s="43"/>
      <c r="H225" s="45"/>
      <c r="I225" s="180"/>
      <c r="J225" s="181"/>
      <c r="K225" s="181"/>
      <c r="L225" s="181"/>
    </row>
    <row r="226" spans="1:12" ht="12.75">
      <c r="A226" s="88"/>
      <c r="B226" s="112"/>
      <c r="C226" s="112"/>
      <c r="D226" s="88"/>
      <c r="E226" s="88"/>
      <c r="F226" s="42"/>
      <c r="G226" s="43"/>
      <c r="H226" s="45"/>
      <c r="I226" s="180"/>
      <c r="J226" s="181"/>
      <c r="K226" s="181"/>
      <c r="L226" s="181"/>
    </row>
    <row r="227" spans="1:12" ht="12.75">
      <c r="A227" s="88"/>
      <c r="B227" s="112"/>
      <c r="C227" s="112"/>
      <c r="D227" s="88"/>
      <c r="E227" s="88"/>
      <c r="F227" s="42"/>
      <c r="G227" s="43"/>
      <c r="H227" s="45"/>
      <c r="I227" s="180"/>
      <c r="J227" s="181"/>
      <c r="K227" s="181"/>
      <c r="L227" s="181"/>
    </row>
    <row r="228" spans="1:12" ht="12.75">
      <c r="A228" s="88"/>
      <c r="B228" s="112"/>
      <c r="C228" s="112"/>
      <c r="D228" s="88"/>
      <c r="E228" s="88"/>
      <c r="F228" s="42"/>
      <c r="G228" s="43"/>
      <c r="H228" s="45"/>
      <c r="I228" s="180"/>
      <c r="J228" s="181"/>
      <c r="K228" s="181"/>
      <c r="L228" s="181"/>
    </row>
    <row r="229" spans="1:12" ht="12.75">
      <c r="A229" s="88"/>
      <c r="B229" s="112"/>
      <c r="C229" s="112"/>
      <c r="D229" s="88"/>
      <c r="E229" s="88"/>
      <c r="F229" s="42"/>
      <c r="G229" s="43"/>
      <c r="H229" s="45"/>
      <c r="I229" s="180"/>
      <c r="J229" s="181"/>
      <c r="K229" s="181"/>
      <c r="L229" s="181"/>
    </row>
    <row r="230" spans="1:12" ht="12.75">
      <c r="A230" s="88"/>
      <c r="B230" s="112"/>
      <c r="C230" s="112"/>
      <c r="D230" s="88"/>
      <c r="E230" s="88"/>
      <c r="F230" s="42"/>
      <c r="G230" s="43"/>
      <c r="H230" s="45"/>
      <c r="I230" s="180"/>
      <c r="J230" s="181"/>
      <c r="K230" s="181"/>
      <c r="L230" s="181"/>
    </row>
    <row r="231" spans="1:12" ht="12.75">
      <c r="A231" s="88"/>
      <c r="B231" s="112"/>
      <c r="C231" s="112"/>
      <c r="D231" s="88"/>
      <c r="E231" s="88"/>
      <c r="F231" s="42"/>
      <c r="G231" s="43"/>
      <c r="H231" s="45"/>
      <c r="I231" s="180"/>
      <c r="J231" s="181"/>
      <c r="K231" s="181"/>
      <c r="L231" s="181"/>
    </row>
    <row r="232" spans="1:12" ht="12.75">
      <c r="A232" s="88"/>
      <c r="B232" s="112"/>
      <c r="C232" s="112"/>
      <c r="D232" s="88"/>
      <c r="E232" s="88"/>
      <c r="F232" s="42"/>
      <c r="G232" s="43"/>
      <c r="H232" s="45"/>
      <c r="I232" s="180"/>
      <c r="J232" s="181"/>
      <c r="K232" s="181"/>
      <c r="L232" s="181"/>
    </row>
    <row r="233" spans="1:12" ht="12.75">
      <c r="A233" s="88"/>
      <c r="B233" s="112"/>
      <c r="C233" s="112"/>
      <c r="D233" s="88"/>
      <c r="E233" s="88"/>
      <c r="F233" s="42"/>
      <c r="G233" s="43"/>
      <c r="H233" s="45"/>
      <c r="I233" s="180"/>
      <c r="J233" s="181"/>
      <c r="K233" s="181"/>
      <c r="L233" s="181"/>
    </row>
    <row r="234" spans="1:12" ht="12.75">
      <c r="A234" s="88"/>
      <c r="B234" s="112"/>
      <c r="C234" s="112"/>
      <c r="D234" s="88"/>
      <c r="E234" s="88"/>
      <c r="F234" s="42"/>
      <c r="G234" s="43"/>
      <c r="H234" s="45"/>
      <c r="I234" s="180"/>
      <c r="J234" s="181"/>
      <c r="K234" s="181"/>
      <c r="L234" s="181"/>
    </row>
    <row r="235" spans="1:12" ht="12.75">
      <c r="A235" s="88"/>
      <c r="B235" s="112"/>
      <c r="C235" s="112"/>
      <c r="D235" s="88"/>
      <c r="E235" s="88"/>
      <c r="F235" s="42"/>
      <c r="G235" s="43"/>
      <c r="H235" s="45"/>
      <c r="I235" s="180"/>
      <c r="J235" s="181"/>
      <c r="K235" s="181"/>
      <c r="L235" s="181"/>
    </row>
    <row r="236" spans="1:12" ht="12.75">
      <c r="A236" s="88"/>
      <c r="B236" s="112"/>
      <c r="C236" s="112"/>
      <c r="D236" s="88"/>
      <c r="E236" s="88"/>
      <c r="F236" s="42"/>
      <c r="G236" s="43"/>
      <c r="H236" s="45"/>
      <c r="I236" s="180"/>
      <c r="J236" s="181"/>
      <c r="K236" s="181"/>
      <c r="L236" s="181"/>
    </row>
    <row r="237" spans="1:12" ht="12.75">
      <c r="A237" s="88"/>
      <c r="B237" s="112"/>
      <c r="C237" s="112"/>
      <c r="D237" s="88"/>
      <c r="E237" s="88"/>
      <c r="F237" s="42"/>
      <c r="G237" s="43"/>
      <c r="H237" s="45"/>
      <c r="I237" s="180"/>
      <c r="J237" s="181"/>
      <c r="K237" s="181"/>
      <c r="L237" s="181"/>
    </row>
    <row r="238" spans="1:12" ht="12.75">
      <c r="A238" s="88"/>
      <c r="B238" s="112"/>
      <c r="C238" s="112"/>
      <c r="D238" s="88"/>
      <c r="E238" s="88"/>
      <c r="F238" s="42"/>
      <c r="G238" s="43"/>
      <c r="H238" s="45"/>
      <c r="I238" s="180"/>
      <c r="J238" s="181"/>
      <c r="K238" s="181"/>
      <c r="L238" s="181"/>
    </row>
    <row r="239" spans="1:12" ht="12.75">
      <c r="A239" s="88"/>
      <c r="B239" s="112"/>
      <c r="C239" s="112"/>
      <c r="D239" s="88"/>
      <c r="E239" s="88"/>
      <c r="F239" s="42"/>
      <c r="G239" s="43"/>
      <c r="H239" s="45"/>
      <c r="I239" s="180"/>
      <c r="J239" s="181"/>
      <c r="K239" s="181"/>
      <c r="L239" s="181"/>
    </row>
    <row r="240" spans="1:12" ht="12.75">
      <c r="A240" s="88"/>
      <c r="B240" s="112"/>
      <c r="C240" s="112"/>
      <c r="D240" s="88"/>
      <c r="E240" s="88"/>
      <c r="F240" s="42"/>
      <c r="G240" s="43"/>
      <c r="H240" s="45"/>
      <c r="I240" s="180"/>
      <c r="J240" s="181"/>
      <c r="K240" s="181"/>
      <c r="L240" s="181"/>
    </row>
    <row r="241" spans="1:12" ht="12.75">
      <c r="A241" s="88"/>
      <c r="B241" s="112"/>
      <c r="C241" s="112"/>
      <c r="D241" s="88"/>
      <c r="E241" s="88"/>
      <c r="F241" s="42"/>
      <c r="G241" s="43"/>
      <c r="H241" s="45"/>
      <c r="I241" s="180"/>
      <c r="J241" s="181"/>
      <c r="K241" s="181"/>
      <c r="L241" s="181"/>
    </row>
    <row r="242" spans="1:12" ht="12.75">
      <c r="A242" s="88"/>
      <c r="B242" s="112"/>
      <c r="C242" s="112"/>
      <c r="D242" s="88"/>
      <c r="E242" s="88"/>
      <c r="F242" s="42"/>
      <c r="G242" s="43"/>
      <c r="H242" s="45"/>
      <c r="I242" s="180"/>
      <c r="J242" s="181"/>
      <c r="K242" s="181"/>
      <c r="L242" s="181"/>
    </row>
    <row r="243" spans="1:12" ht="12.75">
      <c r="A243" s="88"/>
      <c r="B243" s="112"/>
      <c r="C243" s="112"/>
      <c r="D243" s="88"/>
      <c r="E243" s="88"/>
      <c r="F243" s="42"/>
      <c r="G243" s="43"/>
      <c r="H243" s="45"/>
      <c r="I243" s="180"/>
      <c r="J243" s="181"/>
      <c r="K243" s="181"/>
      <c r="L243" s="181"/>
    </row>
    <row r="244" spans="1:12" ht="12.75">
      <c r="A244" s="88"/>
      <c r="B244" s="112"/>
      <c r="C244" s="112"/>
      <c r="D244" s="88"/>
      <c r="E244" s="88"/>
      <c r="F244" s="42"/>
      <c r="G244" s="43"/>
      <c r="H244" s="45"/>
      <c r="I244" s="180"/>
      <c r="J244" s="181"/>
      <c r="K244" s="181"/>
      <c r="L244" s="181"/>
    </row>
    <row r="245" spans="1:12" ht="12.75">
      <c r="A245" s="88"/>
      <c r="B245" s="112"/>
      <c r="C245" s="112"/>
      <c r="D245" s="88"/>
      <c r="E245" s="88"/>
      <c r="F245" s="42"/>
      <c r="G245" s="43"/>
      <c r="H245" s="45"/>
      <c r="I245" s="180"/>
      <c r="J245" s="181"/>
      <c r="K245" s="181"/>
      <c r="L245" s="181"/>
    </row>
    <row r="246" spans="1:12" ht="12.75">
      <c r="A246" s="88"/>
      <c r="B246" s="112"/>
      <c r="C246" s="112"/>
      <c r="D246" s="88"/>
      <c r="E246" s="88"/>
      <c r="F246" s="42"/>
      <c r="G246" s="43"/>
      <c r="H246" s="45"/>
      <c r="I246" s="180"/>
      <c r="J246" s="181"/>
      <c r="K246" s="181"/>
      <c r="L246" s="181"/>
    </row>
    <row r="247" spans="1:12" ht="12.75">
      <c r="A247" s="88"/>
      <c r="B247" s="112"/>
      <c r="C247" s="112"/>
      <c r="D247" s="88"/>
      <c r="E247" s="88"/>
      <c r="F247" s="42"/>
      <c r="G247" s="43"/>
      <c r="H247" s="45"/>
      <c r="I247" s="180"/>
      <c r="J247" s="181"/>
      <c r="K247" s="181"/>
      <c r="L247" s="181"/>
    </row>
    <row r="248" spans="1:12" ht="12.75">
      <c r="A248" s="88"/>
      <c r="B248" s="112"/>
      <c r="C248" s="112"/>
      <c r="D248" s="88"/>
      <c r="E248" s="88"/>
      <c r="F248" s="42"/>
      <c r="G248" s="43"/>
      <c r="H248" s="45"/>
      <c r="I248" s="180"/>
      <c r="J248" s="181"/>
      <c r="K248" s="181"/>
      <c r="L248" s="181"/>
    </row>
    <row r="249" spans="1:12" ht="12.75">
      <c r="A249" s="88"/>
      <c r="B249" s="112"/>
      <c r="C249" s="112"/>
      <c r="D249" s="88"/>
      <c r="E249" s="88"/>
      <c r="F249" s="42"/>
      <c r="G249" s="43"/>
      <c r="H249" s="45"/>
      <c r="I249" s="180"/>
      <c r="J249" s="181"/>
      <c r="K249" s="181"/>
      <c r="L249" s="181"/>
    </row>
    <row r="250" spans="1:12" ht="12.75">
      <c r="A250" s="88"/>
      <c r="B250" s="112"/>
      <c r="C250" s="112"/>
      <c r="D250" s="88"/>
      <c r="E250" s="88"/>
      <c r="F250" s="42"/>
      <c r="G250" s="43"/>
      <c r="H250" s="45"/>
      <c r="I250" s="180"/>
      <c r="J250" s="181"/>
      <c r="K250" s="181"/>
      <c r="L250" s="181"/>
    </row>
    <row r="251" spans="1:12" ht="12.75">
      <c r="A251" s="88"/>
      <c r="B251" s="112"/>
      <c r="C251" s="112"/>
      <c r="D251" s="88"/>
      <c r="E251" s="88"/>
      <c r="F251" s="42"/>
      <c r="G251" s="43"/>
      <c r="H251" s="45"/>
      <c r="I251" s="180"/>
      <c r="J251" s="181"/>
      <c r="K251" s="181"/>
      <c r="L251" s="181"/>
    </row>
    <row r="252" spans="1:12" ht="12.75">
      <c r="A252" s="88"/>
      <c r="B252" s="112"/>
      <c r="C252" s="112"/>
      <c r="D252" s="88"/>
      <c r="E252" s="88"/>
      <c r="F252" s="42"/>
      <c r="G252" s="43"/>
      <c r="H252" s="45"/>
      <c r="I252" s="180"/>
      <c r="J252" s="181"/>
      <c r="K252" s="181"/>
      <c r="L252" s="181"/>
    </row>
    <row r="253" spans="1:12" ht="12.75">
      <c r="A253" s="88"/>
      <c r="B253" s="112"/>
      <c r="C253" s="112"/>
      <c r="D253" s="88"/>
      <c r="E253" s="88"/>
      <c r="F253" s="42"/>
      <c r="G253" s="43"/>
      <c r="H253" s="45"/>
      <c r="I253" s="180"/>
      <c r="J253" s="181"/>
      <c r="K253" s="181"/>
      <c r="L253" s="181"/>
    </row>
    <row r="254" spans="1:12" ht="12.75">
      <c r="A254" s="88"/>
      <c r="B254" s="112"/>
      <c r="C254" s="112"/>
      <c r="D254" s="88"/>
      <c r="E254" s="88"/>
      <c r="F254" s="42"/>
      <c r="G254" s="43"/>
      <c r="H254" s="45"/>
      <c r="I254" s="180"/>
      <c r="J254" s="181"/>
      <c r="K254" s="181"/>
      <c r="L254" s="181"/>
    </row>
    <row r="255" spans="1:12" ht="12.75">
      <c r="A255" s="88"/>
      <c r="B255" s="112"/>
      <c r="C255" s="112"/>
      <c r="D255" s="88"/>
      <c r="E255" s="88"/>
      <c r="F255" s="42"/>
      <c r="G255" s="43"/>
      <c r="H255" s="45"/>
      <c r="I255" s="180"/>
      <c r="J255" s="181"/>
      <c r="K255" s="181"/>
      <c r="L255" s="181"/>
    </row>
    <row r="256" spans="1:12" ht="12.75">
      <c r="A256" s="88"/>
      <c r="B256" s="112"/>
      <c r="C256" s="112"/>
      <c r="D256" s="88"/>
      <c r="E256" s="88"/>
      <c r="F256" s="42"/>
      <c r="G256" s="43"/>
      <c r="H256" s="45"/>
      <c r="I256" s="180"/>
      <c r="J256" s="181"/>
      <c r="K256" s="181"/>
      <c r="L256" s="181"/>
    </row>
    <row r="257" spans="1:12" ht="12.75">
      <c r="A257" s="88"/>
      <c r="B257" s="112"/>
      <c r="C257" s="112"/>
      <c r="D257" s="88"/>
      <c r="E257" s="88"/>
      <c r="F257" s="42"/>
      <c r="G257" s="43"/>
      <c r="H257" s="45"/>
      <c r="I257" s="180"/>
      <c r="J257" s="181"/>
      <c r="K257" s="181"/>
      <c r="L257" s="181"/>
    </row>
    <row r="258" spans="1:12" ht="12.75">
      <c r="A258" s="88"/>
      <c r="B258" s="112"/>
      <c r="C258" s="112"/>
      <c r="D258" s="88"/>
      <c r="E258" s="88"/>
      <c r="F258" s="42"/>
      <c r="G258" s="43"/>
      <c r="H258" s="45"/>
      <c r="I258" s="180"/>
      <c r="J258" s="181"/>
      <c r="K258" s="181"/>
      <c r="L258" s="181"/>
    </row>
    <row r="259" spans="1:12" ht="12.75">
      <c r="A259" s="88"/>
      <c r="B259" s="112"/>
      <c r="C259" s="112"/>
      <c r="D259" s="88"/>
      <c r="E259" s="88"/>
      <c r="F259" s="42"/>
      <c r="G259" s="43"/>
      <c r="H259" s="45"/>
      <c r="I259" s="180"/>
      <c r="J259" s="181"/>
      <c r="K259" s="181"/>
      <c r="L259" s="181"/>
    </row>
    <row r="260" spans="1:12" ht="12.75">
      <c r="A260" s="88"/>
      <c r="B260" s="112"/>
      <c r="C260" s="112"/>
      <c r="D260" s="88"/>
      <c r="E260" s="88"/>
      <c r="F260" s="42"/>
      <c r="G260" s="43"/>
      <c r="H260" s="45"/>
      <c r="I260" s="180"/>
      <c r="J260" s="181"/>
      <c r="K260" s="181"/>
      <c r="L260" s="181"/>
    </row>
    <row r="261" spans="1:12" ht="12.75">
      <c r="A261" s="88"/>
      <c r="B261" s="112"/>
      <c r="C261" s="112"/>
      <c r="D261" s="88"/>
      <c r="E261" s="88"/>
      <c r="F261" s="42"/>
      <c r="G261" s="43"/>
      <c r="H261" s="45"/>
      <c r="I261" s="180"/>
      <c r="J261" s="181"/>
      <c r="K261" s="181"/>
      <c r="L261" s="181"/>
    </row>
    <row r="262" spans="1:12" ht="12.75">
      <c r="A262" s="88"/>
      <c r="B262" s="112"/>
      <c r="C262" s="112"/>
      <c r="D262" s="88"/>
      <c r="E262" s="88"/>
      <c r="F262" s="42"/>
      <c r="G262" s="43"/>
      <c r="H262" s="45"/>
      <c r="I262" s="180"/>
      <c r="J262" s="181"/>
      <c r="K262" s="181"/>
      <c r="L262" s="181"/>
    </row>
    <row r="263" spans="1:12" ht="12.75">
      <c r="A263" s="88"/>
      <c r="B263" s="112"/>
      <c r="C263" s="112"/>
      <c r="D263" s="88"/>
      <c r="E263" s="88"/>
      <c r="F263" s="42"/>
      <c r="G263" s="43"/>
      <c r="H263" s="45"/>
      <c r="I263" s="180"/>
      <c r="J263" s="181"/>
      <c r="K263" s="181"/>
      <c r="L263" s="181"/>
    </row>
    <row r="264" spans="1:12" ht="12.75">
      <c r="A264" s="88"/>
      <c r="B264" s="112"/>
      <c r="C264" s="112"/>
      <c r="D264" s="88"/>
      <c r="E264" s="88"/>
      <c r="F264" s="42"/>
      <c r="G264" s="43"/>
      <c r="H264" s="45"/>
      <c r="I264" s="180"/>
      <c r="J264" s="181"/>
      <c r="K264" s="181"/>
      <c r="L264" s="181"/>
    </row>
    <row r="265" spans="1:12" ht="12.75">
      <c r="A265" s="88"/>
      <c r="B265" s="112"/>
      <c r="C265" s="112"/>
      <c r="D265" s="88"/>
      <c r="E265" s="88"/>
      <c r="F265" s="42"/>
      <c r="G265" s="43"/>
      <c r="H265" s="45"/>
      <c r="I265" s="180"/>
      <c r="J265" s="181"/>
      <c r="K265" s="181"/>
      <c r="L265" s="181"/>
    </row>
    <row r="266" spans="1:12" ht="12.75">
      <c r="A266" s="88"/>
      <c r="B266" s="112"/>
      <c r="C266" s="112"/>
      <c r="D266" s="88"/>
      <c r="E266" s="88"/>
      <c r="F266" s="42"/>
      <c r="G266" s="43"/>
      <c r="H266" s="45"/>
      <c r="I266" s="180"/>
      <c r="J266" s="181"/>
      <c r="K266" s="181"/>
      <c r="L266" s="181"/>
    </row>
    <row r="267" spans="1:12" ht="12.75">
      <c r="A267" s="88"/>
      <c r="B267" s="112"/>
      <c r="C267" s="112"/>
      <c r="D267" s="88"/>
      <c r="E267" s="88"/>
      <c r="F267" s="42"/>
      <c r="G267" s="43"/>
      <c r="H267" s="45"/>
      <c r="I267" s="180"/>
      <c r="J267" s="181"/>
      <c r="K267" s="181"/>
      <c r="L267" s="181"/>
    </row>
    <row r="268" spans="1:12" ht="12.75">
      <c r="A268" s="88"/>
      <c r="B268" s="112"/>
      <c r="C268" s="112"/>
      <c r="D268" s="88"/>
      <c r="E268" s="88"/>
      <c r="F268" s="42"/>
      <c r="G268" s="43"/>
      <c r="H268" s="45"/>
      <c r="I268" s="180"/>
      <c r="J268" s="181"/>
      <c r="K268" s="181"/>
      <c r="L268" s="181"/>
    </row>
    <row r="269" spans="1:12" ht="12.75">
      <c r="A269" s="88"/>
      <c r="B269" s="112"/>
      <c r="C269" s="112"/>
      <c r="D269" s="88"/>
      <c r="E269" s="88"/>
      <c r="F269" s="42"/>
      <c r="G269" s="43"/>
      <c r="H269" s="45"/>
      <c r="I269" s="180"/>
      <c r="J269" s="181"/>
      <c r="K269" s="181"/>
      <c r="L269" s="181"/>
    </row>
    <row r="270" spans="1:12" ht="12.75">
      <c r="A270" s="88"/>
      <c r="B270" s="112"/>
      <c r="C270" s="112"/>
      <c r="D270" s="88"/>
      <c r="E270" s="88"/>
      <c r="F270" s="42"/>
      <c r="G270" s="43"/>
      <c r="H270" s="45"/>
      <c r="I270" s="180"/>
      <c r="J270" s="181"/>
      <c r="K270" s="181"/>
      <c r="L270" s="181"/>
    </row>
    <row r="271" spans="1:12" ht="12.75">
      <c r="A271" s="88"/>
      <c r="B271" s="112"/>
      <c r="C271" s="112"/>
      <c r="D271" s="88"/>
      <c r="E271" s="88"/>
      <c r="F271" s="42"/>
      <c r="G271" s="43"/>
      <c r="H271" s="45"/>
      <c r="I271" s="180"/>
      <c r="J271" s="181"/>
      <c r="K271" s="181"/>
      <c r="L271" s="181"/>
    </row>
    <row r="272" spans="1:12" ht="12.75">
      <c r="A272" s="88"/>
      <c r="B272" s="112"/>
      <c r="C272" s="112"/>
      <c r="D272" s="88"/>
      <c r="E272" s="88"/>
      <c r="F272" s="42"/>
      <c r="G272" s="43"/>
      <c r="H272" s="45"/>
      <c r="I272" s="180"/>
      <c r="J272" s="181"/>
      <c r="K272" s="181"/>
      <c r="L272" s="181"/>
    </row>
    <row r="273" spans="1:12" ht="12.75">
      <c r="A273" s="88"/>
      <c r="B273" s="112"/>
      <c r="C273" s="112"/>
      <c r="D273" s="88"/>
      <c r="E273" s="88"/>
      <c r="F273" s="42"/>
      <c r="G273" s="43"/>
      <c r="H273" s="45"/>
      <c r="I273" s="180"/>
      <c r="J273" s="181"/>
      <c r="K273" s="181"/>
      <c r="L273" s="181"/>
    </row>
    <row r="274" spans="1:12" ht="12.75">
      <c r="A274" s="88"/>
      <c r="B274" s="112"/>
      <c r="C274" s="112"/>
      <c r="D274" s="88"/>
      <c r="E274" s="88"/>
      <c r="F274" s="42"/>
      <c r="G274" s="43"/>
      <c r="H274" s="45"/>
      <c r="I274" s="180"/>
      <c r="J274" s="181"/>
      <c r="K274" s="181"/>
      <c r="L274" s="181"/>
    </row>
    <row r="275" spans="1:12" ht="12.75">
      <c r="A275" s="88"/>
      <c r="B275" s="112"/>
      <c r="C275" s="112"/>
      <c r="D275" s="88"/>
      <c r="E275" s="88"/>
      <c r="F275" s="42"/>
      <c r="G275" s="43"/>
      <c r="H275" s="45"/>
      <c r="I275" s="180"/>
      <c r="J275" s="181"/>
      <c r="K275" s="181"/>
      <c r="L275" s="181"/>
    </row>
    <row r="276" spans="1:12" ht="12.75">
      <c r="A276" s="88"/>
      <c r="B276" s="112"/>
      <c r="C276" s="112"/>
      <c r="D276" s="88"/>
      <c r="E276" s="88"/>
      <c r="F276" s="42"/>
      <c r="G276" s="43"/>
      <c r="H276" s="45"/>
      <c r="I276" s="180"/>
      <c r="J276" s="181"/>
      <c r="K276" s="181"/>
      <c r="L276" s="181"/>
    </row>
    <row r="277" spans="1:12" ht="12.75">
      <c r="A277" s="88"/>
      <c r="B277" s="112"/>
      <c r="C277" s="112"/>
      <c r="D277" s="88"/>
      <c r="E277" s="88"/>
      <c r="F277" s="42"/>
      <c r="G277" s="43"/>
      <c r="H277" s="45"/>
      <c r="I277" s="180"/>
      <c r="J277" s="181"/>
      <c r="K277" s="181"/>
      <c r="L277" s="181"/>
    </row>
    <row r="278" spans="1:12" ht="12.75">
      <c r="A278" s="88"/>
      <c r="B278" s="112"/>
      <c r="C278" s="112"/>
      <c r="D278" s="88"/>
      <c r="E278" s="88"/>
      <c r="F278" s="42"/>
      <c r="G278" s="43"/>
      <c r="H278" s="45"/>
      <c r="I278" s="180"/>
      <c r="J278" s="181"/>
      <c r="K278" s="181"/>
      <c r="L278" s="181"/>
    </row>
    <row r="279" spans="1:12" ht="12.75">
      <c r="A279" s="88"/>
      <c r="B279" s="112"/>
      <c r="C279" s="112"/>
      <c r="D279" s="88"/>
      <c r="E279" s="88"/>
      <c r="F279" s="42"/>
      <c r="G279" s="43"/>
      <c r="H279" s="45"/>
      <c r="I279" s="180"/>
      <c r="J279" s="181"/>
      <c r="K279" s="181"/>
      <c r="L279" s="181"/>
    </row>
    <row r="280" spans="1:12" ht="12.75">
      <c r="A280" s="88"/>
      <c r="B280" s="112"/>
      <c r="C280" s="112"/>
      <c r="D280" s="88"/>
      <c r="E280" s="88"/>
      <c r="F280" s="42"/>
      <c r="G280" s="43"/>
      <c r="H280" s="45"/>
      <c r="I280" s="180"/>
      <c r="J280" s="181"/>
      <c r="K280" s="181"/>
      <c r="L280" s="181"/>
    </row>
    <row r="281" spans="1:12" ht="12.75">
      <c r="A281" s="88"/>
      <c r="B281" s="112"/>
      <c r="C281" s="112"/>
      <c r="D281" s="88"/>
      <c r="E281" s="88"/>
      <c r="F281" s="42"/>
      <c r="G281" s="43"/>
      <c r="H281" s="45"/>
      <c r="I281" s="180"/>
      <c r="J281" s="181"/>
      <c r="K281" s="181"/>
      <c r="L281" s="181"/>
    </row>
    <row r="282" spans="1:12" ht="12.75">
      <c r="A282" s="88"/>
      <c r="B282" s="112"/>
      <c r="C282" s="112"/>
      <c r="D282" s="88"/>
      <c r="E282" s="88"/>
      <c r="F282" s="42"/>
      <c r="G282" s="43"/>
      <c r="H282" s="45"/>
      <c r="I282" s="180"/>
      <c r="J282" s="181"/>
      <c r="K282" s="181"/>
      <c r="L282" s="181"/>
    </row>
    <row r="283" spans="1:12" ht="12.75">
      <c r="A283" s="88"/>
      <c r="B283" s="112"/>
      <c r="C283" s="112"/>
      <c r="D283" s="88"/>
      <c r="E283" s="88"/>
      <c r="F283" s="42"/>
      <c r="G283" s="43"/>
      <c r="H283" s="45"/>
      <c r="I283" s="180"/>
      <c r="J283" s="181"/>
      <c r="K283" s="181"/>
      <c r="L283" s="181"/>
    </row>
    <row r="284" spans="1:12" ht="12.75">
      <c r="A284" s="88"/>
      <c r="B284" s="112"/>
      <c r="C284" s="112"/>
      <c r="D284" s="88"/>
      <c r="E284" s="88"/>
      <c r="F284" s="42"/>
      <c r="G284" s="43"/>
      <c r="H284" s="45"/>
      <c r="I284" s="180"/>
      <c r="J284" s="181"/>
      <c r="K284" s="181"/>
      <c r="L284" s="181"/>
    </row>
    <row r="285" spans="1:12" ht="12.75">
      <c r="A285" s="88"/>
      <c r="B285" s="112"/>
      <c r="C285" s="112"/>
      <c r="D285" s="88"/>
      <c r="E285" s="88"/>
      <c r="F285" s="42"/>
      <c r="G285" s="43"/>
      <c r="H285" s="45"/>
      <c r="I285" s="180"/>
      <c r="J285" s="181"/>
      <c r="K285" s="181"/>
      <c r="L285" s="181"/>
    </row>
    <row r="286" spans="1:12" ht="12.75">
      <c r="A286" s="88"/>
      <c r="B286" s="112"/>
      <c r="C286" s="112"/>
      <c r="D286" s="88"/>
      <c r="E286" s="88"/>
      <c r="F286" s="42"/>
      <c r="G286" s="43"/>
      <c r="H286" s="45"/>
      <c r="I286" s="180"/>
      <c r="J286" s="181"/>
      <c r="K286" s="181"/>
      <c r="L286" s="181"/>
    </row>
    <row r="287" spans="1:12" ht="12.75">
      <c r="A287" s="88"/>
      <c r="B287" s="112"/>
      <c r="C287" s="112"/>
      <c r="D287" s="88"/>
      <c r="E287" s="88"/>
      <c r="F287" s="42"/>
      <c r="G287" s="43"/>
      <c r="H287" s="45"/>
      <c r="I287" s="180"/>
      <c r="J287" s="181"/>
      <c r="K287" s="181"/>
      <c r="L287" s="181"/>
    </row>
    <row r="288" spans="1:12" ht="12.75">
      <c r="A288" s="88"/>
      <c r="B288" s="112"/>
      <c r="C288" s="112"/>
      <c r="D288" s="88"/>
      <c r="E288" s="88"/>
      <c r="F288" s="42"/>
      <c r="G288" s="43"/>
      <c r="H288" s="45"/>
      <c r="I288" s="180"/>
      <c r="J288" s="181"/>
      <c r="K288" s="181"/>
      <c r="L288" s="181"/>
    </row>
    <row r="289" spans="1:12" ht="12.75">
      <c r="A289" s="88"/>
      <c r="B289" s="112"/>
      <c r="C289" s="112"/>
      <c r="D289" s="88"/>
      <c r="E289" s="88"/>
      <c r="F289" s="42"/>
      <c r="G289" s="43"/>
      <c r="H289" s="45"/>
      <c r="I289" s="180"/>
      <c r="J289" s="181"/>
      <c r="K289" s="181"/>
      <c r="L289" s="181"/>
    </row>
    <row r="290" spans="1:12" ht="12.75">
      <c r="A290" s="88"/>
      <c r="B290" s="112"/>
      <c r="C290" s="112"/>
      <c r="D290" s="88"/>
      <c r="E290" s="88"/>
      <c r="F290" s="42"/>
      <c r="G290" s="43"/>
      <c r="H290" s="45"/>
      <c r="I290" s="180"/>
      <c r="J290" s="181"/>
      <c r="K290" s="181"/>
      <c r="L290" s="181"/>
    </row>
    <row r="291" spans="1:12" ht="12.75">
      <c r="A291" s="88"/>
      <c r="B291" s="112"/>
      <c r="C291" s="112"/>
      <c r="D291" s="88"/>
      <c r="E291" s="88"/>
      <c r="F291" s="42"/>
      <c r="G291" s="43"/>
      <c r="H291" s="45"/>
      <c r="I291" s="180"/>
      <c r="J291" s="181"/>
      <c r="K291" s="181"/>
      <c r="L291" s="181"/>
    </row>
    <row r="292" spans="1:12" ht="12.75">
      <c r="A292" s="88"/>
      <c r="B292" s="112"/>
      <c r="C292" s="112"/>
      <c r="D292" s="88"/>
      <c r="E292" s="88"/>
      <c r="F292" s="42"/>
      <c r="G292" s="43"/>
      <c r="H292" s="45"/>
      <c r="I292" s="180"/>
      <c r="J292" s="181"/>
      <c r="K292" s="181"/>
      <c r="L292" s="181"/>
    </row>
    <row r="293" spans="1:12" ht="12.75">
      <c r="A293" s="88"/>
      <c r="B293" s="112"/>
      <c r="C293" s="112"/>
      <c r="D293" s="88"/>
      <c r="E293" s="88"/>
      <c r="F293" s="42"/>
      <c r="G293" s="43"/>
      <c r="H293" s="45"/>
      <c r="I293" s="180"/>
      <c r="J293" s="181"/>
      <c r="K293" s="181"/>
      <c r="L293" s="181"/>
    </row>
    <row r="294" spans="1:12" ht="12.75">
      <c r="A294" s="88"/>
      <c r="B294" s="112"/>
      <c r="C294" s="112"/>
      <c r="D294" s="88"/>
      <c r="E294" s="88"/>
      <c r="F294" s="42"/>
      <c r="G294" s="43"/>
      <c r="H294" s="45"/>
      <c r="I294" s="180"/>
      <c r="J294" s="181"/>
      <c r="K294" s="181"/>
      <c r="L294" s="181"/>
    </row>
    <row r="295" spans="1:12" ht="12.75">
      <c r="A295" s="88"/>
      <c r="B295" s="112"/>
      <c r="C295" s="112"/>
      <c r="D295" s="88"/>
      <c r="E295" s="88"/>
      <c r="F295" s="42"/>
      <c r="G295" s="43"/>
      <c r="H295" s="45"/>
      <c r="I295" s="180"/>
      <c r="J295" s="181"/>
      <c r="K295" s="181"/>
      <c r="L295" s="181"/>
    </row>
    <row r="296" spans="1:12" ht="12.75">
      <c r="A296" s="88"/>
      <c r="B296" s="112"/>
      <c r="C296" s="112"/>
      <c r="D296" s="88"/>
      <c r="E296" s="88"/>
      <c r="F296" s="42"/>
      <c r="G296" s="43"/>
      <c r="H296" s="45"/>
      <c r="I296" s="180"/>
      <c r="J296" s="181"/>
      <c r="K296" s="181"/>
      <c r="L296" s="181"/>
    </row>
    <row r="297" spans="1:12" ht="12.75">
      <c r="A297" s="88"/>
      <c r="B297" s="112"/>
      <c r="C297" s="112"/>
      <c r="D297" s="88"/>
      <c r="E297" s="88"/>
      <c r="F297" s="42"/>
      <c r="G297" s="43"/>
      <c r="H297" s="45"/>
      <c r="I297" s="180"/>
      <c r="J297" s="181"/>
      <c r="K297" s="181"/>
      <c r="L297" s="181"/>
    </row>
    <row r="298" spans="1:12" ht="12.75">
      <c r="A298" s="88"/>
      <c r="B298" s="112"/>
      <c r="C298" s="112"/>
      <c r="D298" s="88"/>
      <c r="E298" s="88"/>
      <c r="F298" s="42"/>
      <c r="G298" s="43"/>
      <c r="H298" s="45"/>
      <c r="I298" s="180"/>
      <c r="J298" s="181"/>
      <c r="K298" s="181"/>
      <c r="L298" s="181"/>
    </row>
    <row r="299" spans="1:12" ht="12.75">
      <c r="A299" s="88"/>
      <c r="B299" s="112"/>
      <c r="C299" s="112"/>
      <c r="D299" s="88"/>
      <c r="E299" s="88"/>
      <c r="F299" s="42"/>
      <c r="G299" s="43"/>
      <c r="H299" s="45"/>
      <c r="I299" s="180"/>
      <c r="J299" s="181"/>
      <c r="K299" s="181"/>
      <c r="L299" s="181"/>
    </row>
    <row r="300" spans="1:12" ht="12.75">
      <c r="A300" s="88"/>
      <c r="B300" s="112"/>
      <c r="C300" s="112"/>
      <c r="D300" s="88"/>
      <c r="E300" s="88"/>
      <c r="F300" s="42"/>
      <c r="G300" s="43"/>
      <c r="H300" s="45"/>
      <c r="I300" s="180"/>
      <c r="J300" s="181"/>
      <c r="K300" s="181"/>
      <c r="L300" s="181"/>
    </row>
    <row r="301" spans="1:12" ht="12.75">
      <c r="A301" s="88"/>
      <c r="B301" s="112"/>
      <c r="C301" s="112"/>
      <c r="D301" s="88"/>
      <c r="E301" s="88"/>
      <c r="F301" s="42"/>
      <c r="G301" s="43"/>
      <c r="H301" s="45"/>
      <c r="I301" s="180"/>
      <c r="J301" s="181"/>
      <c r="K301" s="181"/>
      <c r="L301" s="181"/>
    </row>
    <row r="302" spans="1:12" ht="12.75">
      <c r="A302" s="88"/>
      <c r="B302" s="112"/>
      <c r="C302" s="112"/>
      <c r="D302" s="88"/>
      <c r="E302" s="88"/>
      <c r="F302" s="42"/>
      <c r="G302" s="43"/>
      <c r="H302" s="45"/>
      <c r="I302" s="180"/>
      <c r="J302" s="181"/>
      <c r="K302" s="181"/>
      <c r="L302" s="181"/>
    </row>
    <row r="303" spans="1:12" ht="12.75">
      <c r="A303" s="88"/>
      <c r="B303" s="112"/>
      <c r="C303" s="112"/>
      <c r="D303" s="88"/>
      <c r="E303" s="88"/>
      <c r="F303" s="42"/>
      <c r="G303" s="43"/>
      <c r="H303" s="45"/>
      <c r="I303" s="180"/>
      <c r="J303" s="181"/>
      <c r="K303" s="181"/>
      <c r="L303" s="181"/>
    </row>
    <row r="304" spans="1:12" ht="12.75">
      <c r="A304" s="88"/>
      <c r="B304" s="112"/>
      <c r="C304" s="112"/>
      <c r="D304" s="88"/>
      <c r="E304" s="88"/>
      <c r="F304" s="42"/>
      <c r="G304" s="43"/>
      <c r="H304" s="45"/>
      <c r="I304" s="180"/>
      <c r="J304" s="181"/>
      <c r="K304" s="181"/>
      <c r="L304" s="181"/>
    </row>
    <row r="305" spans="1:12" ht="12.75">
      <c r="A305" s="88"/>
      <c r="B305" s="112"/>
      <c r="C305" s="112"/>
      <c r="D305" s="88"/>
      <c r="E305" s="88"/>
      <c r="F305" s="42"/>
      <c r="G305" s="43"/>
      <c r="H305" s="45"/>
      <c r="I305" s="180"/>
      <c r="J305" s="181"/>
      <c r="K305" s="181"/>
      <c r="L305" s="181"/>
    </row>
    <row r="306" spans="1:12" ht="12.75">
      <c r="A306" s="88"/>
      <c r="B306" s="112"/>
      <c r="C306" s="112"/>
      <c r="D306" s="88"/>
      <c r="E306" s="88"/>
      <c r="F306" s="42"/>
      <c r="G306" s="43"/>
      <c r="H306" s="45"/>
      <c r="I306" s="180"/>
      <c r="J306" s="181"/>
      <c r="K306" s="181"/>
      <c r="L306" s="181"/>
    </row>
    <row r="307" spans="1:12" ht="12.75">
      <c r="A307" s="88"/>
      <c r="B307" s="112"/>
      <c r="C307" s="112"/>
      <c r="D307" s="88"/>
      <c r="E307" s="88"/>
      <c r="F307" s="42"/>
      <c r="G307" s="43"/>
      <c r="H307" s="45"/>
      <c r="I307" s="180"/>
      <c r="J307" s="181"/>
      <c r="K307" s="181"/>
      <c r="L307" s="181"/>
    </row>
    <row r="308" spans="1:12" ht="12.75">
      <c r="A308" s="88"/>
      <c r="B308" s="112"/>
      <c r="C308" s="112"/>
      <c r="D308" s="88"/>
      <c r="E308" s="88"/>
      <c r="F308" s="42"/>
      <c r="G308" s="43"/>
      <c r="H308" s="45"/>
      <c r="I308" s="180"/>
      <c r="J308" s="181"/>
      <c r="K308" s="181"/>
      <c r="L308" s="181"/>
    </row>
    <row r="309" spans="1:12" ht="12.75">
      <c r="A309" s="88"/>
      <c r="B309" s="112"/>
      <c r="C309" s="112"/>
      <c r="D309" s="88"/>
      <c r="E309" s="88"/>
      <c r="F309" s="42"/>
      <c r="G309" s="43"/>
      <c r="H309" s="45"/>
      <c r="I309" s="180"/>
      <c r="J309" s="181"/>
      <c r="K309" s="181"/>
      <c r="L309" s="181"/>
    </row>
    <row r="310" spans="1:12" ht="12.75">
      <c r="A310" s="88"/>
      <c r="B310" s="112"/>
      <c r="C310" s="112"/>
      <c r="D310" s="88"/>
      <c r="E310" s="88"/>
      <c r="F310" s="42"/>
      <c r="G310" s="43"/>
      <c r="H310" s="45"/>
      <c r="I310" s="180"/>
      <c r="J310" s="181"/>
      <c r="K310" s="181"/>
      <c r="L310" s="181"/>
    </row>
    <row r="311" spans="1:12" ht="12.75">
      <c r="A311" s="88"/>
      <c r="B311" s="112"/>
      <c r="C311" s="112"/>
      <c r="D311" s="88"/>
      <c r="E311" s="88"/>
      <c r="F311" s="42"/>
      <c r="G311" s="43"/>
      <c r="H311" s="45"/>
      <c r="I311" s="180"/>
      <c r="J311" s="181"/>
      <c r="K311" s="181"/>
      <c r="L311" s="181"/>
    </row>
    <row r="312" spans="1:12" ht="12.75">
      <c r="A312" s="88"/>
      <c r="B312" s="112"/>
      <c r="C312" s="112"/>
      <c r="D312" s="88"/>
      <c r="E312" s="88"/>
      <c r="F312" s="42"/>
      <c r="G312" s="43"/>
      <c r="H312" s="45"/>
      <c r="I312" s="180"/>
      <c r="J312" s="181"/>
      <c r="K312" s="181"/>
      <c r="L312" s="181"/>
    </row>
    <row r="313" spans="1:12" ht="12.75">
      <c r="A313" s="88"/>
      <c r="B313" s="112"/>
      <c r="C313" s="112"/>
      <c r="D313" s="88"/>
      <c r="E313" s="88"/>
      <c r="F313" s="42"/>
      <c r="G313" s="43"/>
      <c r="H313" s="45"/>
      <c r="I313" s="180"/>
      <c r="J313" s="181"/>
      <c r="K313" s="181"/>
      <c r="L313" s="181"/>
    </row>
    <row r="314" spans="1:12" ht="12.75">
      <c r="A314" s="88"/>
      <c r="B314" s="112"/>
      <c r="C314" s="112"/>
      <c r="D314" s="88"/>
      <c r="E314" s="88"/>
      <c r="F314" s="42"/>
      <c r="G314" s="43"/>
      <c r="H314" s="45"/>
      <c r="I314" s="180"/>
      <c r="J314" s="181"/>
      <c r="K314" s="181"/>
      <c r="L314" s="181"/>
    </row>
    <row r="315" spans="1:12" ht="12.75">
      <c r="A315" s="88"/>
      <c r="B315" s="112"/>
      <c r="C315" s="112"/>
      <c r="D315" s="88"/>
      <c r="E315" s="88"/>
      <c r="F315" s="42"/>
      <c r="G315" s="43"/>
      <c r="H315" s="45"/>
      <c r="I315" s="180"/>
      <c r="J315" s="181"/>
      <c r="K315" s="181"/>
      <c r="L315" s="181"/>
    </row>
    <row r="316" spans="1:12" ht="12.75">
      <c r="A316" s="88"/>
      <c r="B316" s="112"/>
      <c r="C316" s="112"/>
      <c r="D316" s="88"/>
      <c r="E316" s="88"/>
      <c r="F316" s="42"/>
      <c r="G316" s="43"/>
      <c r="H316" s="45"/>
      <c r="I316" s="180"/>
      <c r="J316" s="181"/>
      <c r="K316" s="181"/>
      <c r="L316" s="181"/>
    </row>
    <row r="317" spans="1:12" ht="12.75">
      <c r="A317" s="88"/>
      <c r="B317" s="112"/>
      <c r="C317" s="112"/>
      <c r="D317" s="88"/>
      <c r="E317" s="88"/>
      <c r="F317" s="42"/>
      <c r="G317" s="43"/>
      <c r="H317" s="45"/>
      <c r="I317" s="180"/>
      <c r="J317" s="181"/>
      <c r="K317" s="181"/>
      <c r="L317" s="181"/>
    </row>
    <row r="318" spans="1:12" ht="12.75">
      <c r="A318" s="88"/>
      <c r="B318" s="112"/>
      <c r="C318" s="112"/>
      <c r="D318" s="88"/>
      <c r="E318" s="88"/>
      <c r="F318" s="42"/>
      <c r="G318" s="43"/>
      <c r="H318" s="45"/>
      <c r="I318" s="180"/>
      <c r="J318" s="181"/>
      <c r="K318" s="181"/>
      <c r="L318" s="181"/>
    </row>
    <row r="319" spans="1:12" ht="12.75">
      <c r="A319" s="88"/>
      <c r="B319" s="112"/>
      <c r="C319" s="112"/>
      <c r="D319" s="88"/>
      <c r="E319" s="88"/>
      <c r="F319" s="42"/>
      <c r="G319" s="43"/>
      <c r="H319" s="45"/>
      <c r="I319" s="180"/>
      <c r="J319" s="181"/>
      <c r="K319" s="181"/>
      <c r="L319" s="181"/>
    </row>
    <row r="320" spans="1:12" ht="12.75">
      <c r="A320" s="88"/>
      <c r="B320" s="112"/>
      <c r="C320" s="112"/>
      <c r="D320" s="88"/>
      <c r="E320" s="88"/>
      <c r="F320" s="42"/>
      <c r="G320" s="43"/>
      <c r="H320" s="45"/>
      <c r="I320" s="180"/>
      <c r="J320" s="181"/>
      <c r="K320" s="181"/>
      <c r="L320" s="181"/>
    </row>
    <row r="321" spans="1:12" ht="12.75">
      <c r="A321" s="88"/>
      <c r="B321" s="112"/>
      <c r="C321" s="112"/>
      <c r="D321" s="88"/>
      <c r="E321" s="88"/>
      <c r="F321" s="42"/>
      <c r="G321" s="43"/>
      <c r="H321" s="45"/>
      <c r="I321" s="180"/>
      <c r="J321" s="181"/>
      <c r="K321" s="181"/>
      <c r="L321" s="181"/>
    </row>
    <row r="322" spans="1:12" ht="12.75">
      <c r="A322" s="88"/>
      <c r="B322" s="112"/>
      <c r="C322" s="112"/>
      <c r="D322" s="88"/>
      <c r="E322" s="88"/>
      <c r="F322" s="42"/>
      <c r="G322" s="43"/>
      <c r="H322" s="45"/>
      <c r="I322" s="180"/>
      <c r="J322" s="181"/>
      <c r="K322" s="181"/>
      <c r="L322" s="181"/>
    </row>
    <row r="323" spans="1:12" ht="12.75">
      <c r="A323" s="88"/>
      <c r="B323" s="112"/>
      <c r="C323" s="112"/>
      <c r="D323" s="88"/>
      <c r="E323" s="88"/>
      <c r="F323" s="42"/>
      <c r="G323" s="43"/>
      <c r="H323" s="45"/>
      <c r="I323" s="180"/>
      <c r="J323" s="181"/>
      <c r="K323" s="181"/>
      <c r="L323" s="181"/>
    </row>
    <row r="324" spans="1:12" ht="12.75">
      <c r="A324" s="88"/>
      <c r="B324" s="112"/>
      <c r="C324" s="112"/>
      <c r="D324" s="88"/>
      <c r="E324" s="88"/>
      <c r="F324" s="42"/>
      <c r="G324" s="43"/>
      <c r="H324" s="45"/>
      <c r="I324" s="180"/>
      <c r="J324" s="181"/>
      <c r="K324" s="181"/>
      <c r="L324" s="181"/>
    </row>
    <row r="325" spans="1:12" ht="12.75">
      <c r="A325" s="88"/>
      <c r="B325" s="112"/>
      <c r="C325" s="112"/>
      <c r="D325" s="88"/>
      <c r="E325" s="88"/>
      <c r="F325" s="42"/>
      <c r="G325" s="43"/>
      <c r="H325" s="45"/>
      <c r="I325" s="180"/>
      <c r="J325" s="181"/>
      <c r="K325" s="181"/>
      <c r="L325" s="181"/>
    </row>
    <row r="326" spans="1:12" ht="12.75">
      <c r="A326" s="88"/>
      <c r="B326" s="112"/>
      <c r="C326" s="112"/>
      <c r="D326" s="88"/>
      <c r="E326" s="88"/>
      <c r="F326" s="42"/>
      <c r="G326" s="43"/>
      <c r="H326" s="45"/>
      <c r="I326" s="180"/>
      <c r="J326" s="181"/>
      <c r="K326" s="181"/>
      <c r="L326" s="181"/>
    </row>
    <row r="327" spans="1:12" ht="12.75">
      <c r="A327" s="88"/>
      <c r="B327" s="112"/>
      <c r="C327" s="112"/>
      <c r="D327" s="88"/>
      <c r="E327" s="88"/>
      <c r="F327" s="42"/>
      <c r="G327" s="43"/>
      <c r="H327" s="45"/>
      <c r="I327" s="180"/>
      <c r="J327" s="181"/>
      <c r="K327" s="181"/>
      <c r="L327" s="181"/>
    </row>
    <row r="328" spans="1:12" ht="12.75">
      <c r="A328" s="88"/>
      <c r="B328" s="112"/>
      <c r="C328" s="112"/>
      <c r="D328" s="88"/>
      <c r="E328" s="88"/>
      <c r="F328" s="42"/>
      <c r="G328" s="43"/>
      <c r="H328" s="45"/>
      <c r="I328" s="180"/>
      <c r="J328" s="181"/>
      <c r="K328" s="181"/>
      <c r="L328" s="181"/>
    </row>
    <row r="329" spans="1:12" ht="12.75">
      <c r="A329" s="88"/>
      <c r="B329" s="112"/>
      <c r="C329" s="112"/>
      <c r="D329" s="88"/>
      <c r="E329" s="88"/>
      <c r="F329" s="42"/>
      <c r="G329" s="43"/>
      <c r="H329" s="45"/>
      <c r="I329" s="180"/>
      <c r="J329" s="181"/>
      <c r="K329" s="181"/>
      <c r="L329" s="181"/>
    </row>
    <row r="330" spans="1:12" ht="12.75">
      <c r="A330" s="88"/>
      <c r="B330" s="112"/>
      <c r="C330" s="112"/>
      <c r="D330" s="88"/>
      <c r="E330" s="88"/>
      <c r="F330" s="42"/>
      <c r="G330" s="43"/>
      <c r="H330" s="45"/>
      <c r="I330" s="180"/>
      <c r="J330" s="181"/>
      <c r="K330" s="181"/>
      <c r="L330" s="181"/>
    </row>
    <row r="331" spans="1:12" ht="12.75">
      <c r="A331" s="88"/>
      <c r="B331" s="112"/>
      <c r="C331" s="112"/>
      <c r="D331" s="88"/>
      <c r="E331" s="88"/>
      <c r="F331" s="42"/>
      <c r="G331" s="43"/>
      <c r="H331" s="45"/>
      <c r="I331" s="180"/>
      <c r="J331" s="181"/>
      <c r="K331" s="181"/>
      <c r="L331" s="181"/>
    </row>
    <row r="332" spans="1:12" ht="12.75">
      <c r="A332" s="88"/>
      <c r="B332" s="112"/>
      <c r="C332" s="112"/>
      <c r="D332" s="88"/>
      <c r="E332" s="88"/>
      <c r="F332" s="42"/>
      <c r="G332" s="43"/>
      <c r="H332" s="45"/>
      <c r="I332" s="180"/>
      <c r="J332" s="181"/>
      <c r="K332" s="181"/>
      <c r="L332" s="181"/>
    </row>
    <row r="333" spans="1:12" ht="12.75">
      <c r="A333" s="88"/>
      <c r="B333" s="112"/>
      <c r="C333" s="112"/>
      <c r="D333" s="88"/>
      <c r="E333" s="88"/>
      <c r="F333" s="42"/>
      <c r="G333" s="43"/>
      <c r="H333" s="45"/>
      <c r="I333" s="180"/>
      <c r="J333" s="181"/>
      <c r="K333" s="181"/>
      <c r="L333" s="181"/>
    </row>
    <row r="334" spans="1:12" ht="12.75">
      <c r="A334" s="88"/>
      <c r="B334" s="112"/>
      <c r="C334" s="112"/>
      <c r="D334" s="88"/>
      <c r="E334" s="88"/>
      <c r="F334" s="42"/>
      <c r="G334" s="43"/>
      <c r="H334" s="45"/>
      <c r="I334" s="180"/>
      <c r="J334" s="181"/>
      <c r="K334" s="181"/>
      <c r="L334" s="181"/>
    </row>
    <row r="335" spans="1:12" ht="12.75">
      <c r="A335" s="88"/>
      <c r="B335" s="112"/>
      <c r="C335" s="112"/>
      <c r="D335" s="88"/>
      <c r="E335" s="88"/>
      <c r="F335" s="42"/>
      <c r="G335" s="43"/>
      <c r="H335" s="45"/>
      <c r="I335" s="180"/>
      <c r="J335" s="181"/>
      <c r="K335" s="181"/>
      <c r="L335" s="181"/>
    </row>
    <row r="336" spans="1:12" ht="12.75">
      <c r="A336" s="88"/>
      <c r="B336" s="112"/>
      <c r="C336" s="112"/>
      <c r="D336" s="88"/>
      <c r="E336" s="88"/>
      <c r="F336" s="42"/>
      <c r="G336" s="43"/>
      <c r="H336" s="45"/>
      <c r="I336" s="180"/>
      <c r="J336" s="181"/>
      <c r="K336" s="181"/>
      <c r="L336" s="181"/>
    </row>
    <row r="337" spans="1:12" ht="12.75">
      <c r="A337" s="88"/>
      <c r="B337" s="112"/>
      <c r="C337" s="112"/>
      <c r="D337" s="88"/>
      <c r="E337" s="88"/>
      <c r="F337" s="42"/>
      <c r="G337" s="43"/>
      <c r="H337" s="45"/>
      <c r="I337" s="180"/>
      <c r="J337" s="181"/>
      <c r="K337" s="181"/>
      <c r="L337" s="181"/>
    </row>
    <row r="338" spans="1:12" ht="12.75">
      <c r="A338" s="88"/>
      <c r="B338" s="112"/>
      <c r="C338" s="112"/>
      <c r="D338" s="88"/>
      <c r="E338" s="88"/>
      <c r="F338" s="42"/>
      <c r="G338" s="43"/>
      <c r="H338" s="45"/>
      <c r="I338" s="180"/>
      <c r="J338" s="181"/>
      <c r="K338" s="181"/>
      <c r="L338" s="181"/>
    </row>
    <row r="339" spans="1:12" ht="12.75">
      <c r="A339" s="88"/>
      <c r="B339" s="112"/>
      <c r="C339" s="112"/>
      <c r="D339" s="88"/>
      <c r="E339" s="88"/>
      <c r="F339" s="42"/>
      <c r="G339" s="43"/>
      <c r="H339" s="45"/>
      <c r="I339" s="180"/>
      <c r="J339" s="181"/>
      <c r="K339" s="181"/>
      <c r="L339" s="181"/>
    </row>
    <row r="340" spans="1:12" ht="12.75">
      <c r="A340" s="88"/>
      <c r="B340" s="112"/>
      <c r="C340" s="112"/>
      <c r="D340" s="88"/>
      <c r="E340" s="88"/>
      <c r="F340" s="42"/>
      <c r="G340" s="43"/>
      <c r="H340" s="45"/>
      <c r="I340" s="180"/>
      <c r="J340" s="181"/>
      <c r="K340" s="181"/>
      <c r="L340" s="181"/>
    </row>
    <row r="341" spans="1:12" ht="12.75">
      <c r="A341" s="88"/>
      <c r="B341" s="112"/>
      <c r="C341" s="112"/>
      <c r="D341" s="88"/>
      <c r="E341" s="88"/>
      <c r="F341" s="42"/>
      <c r="G341" s="43"/>
      <c r="H341" s="45"/>
      <c r="I341" s="180"/>
      <c r="J341" s="181"/>
      <c r="K341" s="181"/>
      <c r="L341" s="181"/>
    </row>
    <row r="342" spans="1:12" ht="12.75">
      <c r="A342" s="88"/>
      <c r="B342" s="112"/>
      <c r="C342" s="112"/>
      <c r="D342" s="88"/>
      <c r="E342" s="88"/>
      <c r="F342" s="42"/>
      <c r="G342" s="43"/>
      <c r="H342" s="45"/>
      <c r="I342" s="180"/>
      <c r="J342" s="181"/>
      <c r="K342" s="181"/>
      <c r="L342" s="181"/>
    </row>
    <row r="343" spans="1:12" ht="12.75">
      <c r="A343" s="88"/>
      <c r="B343" s="112"/>
      <c r="C343" s="112"/>
      <c r="D343" s="88"/>
      <c r="E343" s="88"/>
      <c r="F343" s="42"/>
      <c r="G343" s="43"/>
      <c r="H343" s="45"/>
      <c r="I343" s="180"/>
      <c r="J343" s="181"/>
      <c r="K343" s="181"/>
      <c r="L343" s="181"/>
    </row>
    <row r="344" spans="1:12" ht="12.75">
      <c r="A344" s="88"/>
      <c r="B344" s="112"/>
      <c r="C344" s="112"/>
      <c r="D344" s="88"/>
      <c r="E344" s="88"/>
      <c r="F344" s="42"/>
      <c r="G344" s="43"/>
      <c r="H344" s="45"/>
      <c r="I344" s="180"/>
      <c r="J344" s="181"/>
      <c r="K344" s="181"/>
      <c r="L344" s="181"/>
    </row>
    <row r="345" spans="1:12" ht="12.75">
      <c r="A345" s="88"/>
      <c r="B345" s="112"/>
      <c r="C345" s="112"/>
      <c r="D345" s="88"/>
      <c r="E345" s="88"/>
      <c r="F345" s="42"/>
      <c r="G345" s="43"/>
      <c r="H345" s="45"/>
      <c r="I345" s="180"/>
      <c r="J345" s="181"/>
      <c r="K345" s="181"/>
      <c r="L345" s="181"/>
    </row>
    <row r="346" spans="1:12" ht="12.75">
      <c r="A346" s="88"/>
      <c r="B346" s="112"/>
      <c r="C346" s="112"/>
      <c r="D346" s="88"/>
      <c r="E346" s="88"/>
      <c r="F346" s="42"/>
      <c r="G346" s="43"/>
      <c r="H346" s="45"/>
      <c r="I346" s="180"/>
      <c r="J346" s="181"/>
      <c r="K346" s="181"/>
      <c r="L346" s="181"/>
    </row>
    <row r="347" spans="1:12" ht="12.75">
      <c r="A347" s="88"/>
      <c r="B347" s="112"/>
      <c r="C347" s="112"/>
      <c r="D347" s="88"/>
      <c r="E347" s="88"/>
      <c r="F347" s="42"/>
      <c r="G347" s="43"/>
      <c r="H347" s="45"/>
      <c r="I347" s="180"/>
      <c r="J347" s="181"/>
      <c r="K347" s="181"/>
      <c r="L347" s="181"/>
    </row>
    <row r="348" spans="1:12" ht="12.75">
      <c r="A348" s="88"/>
      <c r="B348" s="112"/>
      <c r="C348" s="112"/>
      <c r="D348" s="88"/>
      <c r="E348" s="88"/>
      <c r="F348" s="42"/>
      <c r="G348" s="43"/>
      <c r="H348" s="45"/>
      <c r="I348" s="180"/>
      <c r="J348" s="181"/>
      <c r="K348" s="181"/>
      <c r="L348" s="181"/>
    </row>
    <row r="349" spans="1:12" ht="12.75">
      <c r="A349" s="88"/>
      <c r="B349" s="112"/>
      <c r="C349" s="112"/>
      <c r="D349" s="88"/>
      <c r="E349" s="88"/>
      <c r="F349" s="42"/>
      <c r="G349" s="43"/>
      <c r="H349" s="45"/>
      <c r="I349" s="180"/>
      <c r="J349" s="181"/>
      <c r="K349" s="181"/>
      <c r="L349" s="181"/>
    </row>
    <row r="350" spans="1:12" ht="12.75">
      <c r="A350" s="88"/>
      <c r="B350" s="112"/>
      <c r="C350" s="112"/>
      <c r="D350" s="88"/>
      <c r="E350" s="88"/>
      <c r="F350" s="42"/>
      <c r="G350" s="43"/>
      <c r="H350" s="45"/>
      <c r="I350" s="180"/>
      <c r="J350" s="181"/>
      <c r="K350" s="181"/>
      <c r="L350" s="181"/>
    </row>
    <row r="351" spans="1:12" ht="12.75">
      <c r="A351" s="88"/>
      <c r="B351" s="112"/>
      <c r="C351" s="112"/>
      <c r="D351" s="88"/>
      <c r="E351" s="88"/>
      <c r="F351" s="42"/>
      <c r="G351" s="43"/>
      <c r="H351" s="45"/>
      <c r="I351" s="180"/>
      <c r="J351" s="181"/>
      <c r="K351" s="181"/>
      <c r="L351" s="181"/>
    </row>
    <row r="352" spans="1:12" ht="12.75">
      <c r="A352" s="88"/>
      <c r="B352" s="112"/>
      <c r="C352" s="112"/>
      <c r="D352" s="88"/>
      <c r="E352" s="88"/>
      <c r="F352" s="42"/>
      <c r="G352" s="43"/>
      <c r="H352" s="45"/>
      <c r="I352" s="180"/>
      <c r="J352" s="181"/>
      <c r="K352" s="181"/>
      <c r="L352" s="181"/>
    </row>
    <row r="353" spans="1:12" ht="12.75">
      <c r="A353" s="88"/>
      <c r="B353" s="112"/>
      <c r="C353" s="112"/>
      <c r="D353" s="88"/>
      <c r="E353" s="88"/>
      <c r="F353" s="42"/>
      <c r="G353" s="43"/>
      <c r="H353" s="45"/>
      <c r="I353" s="180"/>
      <c r="J353" s="181"/>
      <c r="K353" s="181"/>
      <c r="L353" s="181"/>
    </row>
    <row r="354" spans="1:12" ht="12.75">
      <c r="A354" s="88"/>
      <c r="B354" s="112"/>
      <c r="C354" s="112"/>
      <c r="D354" s="88"/>
      <c r="E354" s="88"/>
      <c r="F354" s="42"/>
      <c r="G354" s="43"/>
      <c r="H354" s="45"/>
      <c r="I354" s="180"/>
      <c r="J354" s="181"/>
      <c r="K354" s="181"/>
      <c r="L354" s="181"/>
    </row>
    <row r="355" spans="1:12" ht="12.75">
      <c r="A355" s="88"/>
      <c r="B355" s="112"/>
      <c r="C355" s="112"/>
      <c r="D355" s="88"/>
      <c r="E355" s="88"/>
      <c r="F355" s="42"/>
      <c r="G355" s="43"/>
      <c r="H355" s="45"/>
      <c r="I355" s="180"/>
      <c r="J355" s="181"/>
      <c r="K355" s="181"/>
      <c r="L355" s="181"/>
    </row>
    <row r="356" spans="1:12" ht="12.75">
      <c r="A356" s="88"/>
      <c r="B356" s="112"/>
      <c r="C356" s="112"/>
      <c r="D356" s="88"/>
      <c r="E356" s="88"/>
      <c r="F356" s="42"/>
      <c r="G356" s="43"/>
      <c r="H356" s="45"/>
      <c r="I356" s="180"/>
      <c r="J356" s="181"/>
      <c r="K356" s="181"/>
      <c r="L356" s="181"/>
    </row>
    <row r="357" spans="1:12" ht="12.75">
      <c r="A357" s="88"/>
      <c r="B357" s="112"/>
      <c r="C357" s="112"/>
      <c r="D357" s="88"/>
      <c r="E357" s="88"/>
      <c r="F357" s="42"/>
      <c r="G357" s="43"/>
      <c r="H357" s="45"/>
      <c r="I357" s="180"/>
      <c r="J357" s="181"/>
      <c r="K357" s="181"/>
      <c r="L357" s="181"/>
    </row>
    <row r="358" spans="1:12" ht="12.75">
      <c r="A358" s="88"/>
      <c r="B358" s="112"/>
      <c r="C358" s="112"/>
      <c r="D358" s="88"/>
      <c r="E358" s="88"/>
      <c r="F358" s="42"/>
      <c r="G358" s="43"/>
      <c r="H358" s="45"/>
      <c r="I358" s="180"/>
      <c r="J358" s="181"/>
      <c r="K358" s="181"/>
      <c r="L358" s="181"/>
    </row>
    <row r="359" spans="1:12" ht="12.75">
      <c r="A359" s="88"/>
      <c r="B359" s="112"/>
      <c r="C359" s="112"/>
      <c r="D359" s="88"/>
      <c r="E359" s="88"/>
      <c r="F359" s="42"/>
      <c r="G359" s="43"/>
      <c r="H359" s="45"/>
      <c r="I359" s="180"/>
      <c r="J359" s="181"/>
      <c r="K359" s="181"/>
      <c r="L359" s="181"/>
    </row>
    <row r="360" spans="1:12" ht="12.75">
      <c r="A360" s="88"/>
      <c r="B360" s="112"/>
      <c r="C360" s="112"/>
      <c r="D360" s="88"/>
      <c r="E360" s="88"/>
      <c r="F360" s="42"/>
      <c r="G360" s="43"/>
      <c r="H360" s="45"/>
      <c r="I360" s="180"/>
      <c r="J360" s="181"/>
      <c r="K360" s="181"/>
      <c r="L360" s="181"/>
    </row>
    <row r="361" spans="1:12" ht="12.75">
      <c r="A361" s="88"/>
      <c r="B361" s="112"/>
      <c r="C361" s="112"/>
      <c r="D361" s="88"/>
      <c r="E361" s="88"/>
      <c r="F361" s="42"/>
      <c r="G361" s="43"/>
      <c r="H361" s="45"/>
      <c r="I361" s="180"/>
      <c r="J361" s="181"/>
      <c r="K361" s="181"/>
      <c r="L361" s="181"/>
    </row>
    <row r="362" spans="1:12" ht="12.75">
      <c r="A362" s="88"/>
      <c r="B362" s="112"/>
      <c r="C362" s="112"/>
      <c r="D362" s="88"/>
      <c r="E362" s="88"/>
      <c r="F362" s="42"/>
      <c r="G362" s="43"/>
      <c r="H362" s="45"/>
      <c r="I362" s="180"/>
      <c r="J362" s="181"/>
      <c r="K362" s="181"/>
      <c r="L362" s="181"/>
    </row>
    <row r="363" spans="1:12" ht="12.75">
      <c r="A363" s="88"/>
      <c r="B363" s="112"/>
      <c r="C363" s="112"/>
      <c r="D363" s="88"/>
      <c r="E363" s="88"/>
      <c r="F363" s="42"/>
      <c r="G363" s="43"/>
      <c r="H363" s="45"/>
      <c r="I363" s="180"/>
      <c r="J363" s="181"/>
      <c r="K363" s="181"/>
      <c r="L363" s="181"/>
    </row>
    <row r="364" spans="1:12" ht="12.75">
      <c r="A364" s="88"/>
      <c r="B364" s="112"/>
      <c r="C364" s="112"/>
      <c r="D364" s="88"/>
      <c r="E364" s="88"/>
      <c r="F364" s="42"/>
      <c r="G364" s="43"/>
      <c r="H364" s="45"/>
      <c r="I364" s="180"/>
      <c r="J364" s="181"/>
      <c r="K364" s="181"/>
      <c r="L364" s="181"/>
    </row>
    <row r="365" spans="1:12" ht="12.75">
      <c r="A365" s="88"/>
      <c r="B365" s="112"/>
      <c r="C365" s="112"/>
      <c r="D365" s="88"/>
      <c r="E365" s="88"/>
      <c r="F365" s="42"/>
      <c r="G365" s="43"/>
      <c r="H365" s="45"/>
      <c r="I365" s="180"/>
      <c r="J365" s="181"/>
      <c r="K365" s="181"/>
      <c r="L365" s="181"/>
    </row>
    <row r="366" spans="1:12" ht="12.75">
      <c r="A366" s="88"/>
      <c r="B366" s="112"/>
      <c r="C366" s="112"/>
      <c r="D366" s="88"/>
      <c r="E366" s="88"/>
      <c r="F366" s="42"/>
      <c r="G366" s="43"/>
      <c r="H366" s="45"/>
      <c r="I366" s="180"/>
      <c r="J366" s="181"/>
      <c r="K366" s="181"/>
      <c r="L366" s="181"/>
    </row>
    <row r="367" spans="1:12" ht="12.75">
      <c r="A367" s="88"/>
      <c r="B367" s="112"/>
      <c r="C367" s="112"/>
      <c r="D367" s="88"/>
      <c r="E367" s="88"/>
      <c r="F367" s="42"/>
      <c r="G367" s="43"/>
      <c r="H367" s="45"/>
      <c r="I367" s="180"/>
      <c r="J367" s="181"/>
      <c r="K367" s="181"/>
      <c r="L367" s="181"/>
    </row>
    <row r="368" spans="1:12" ht="12.75">
      <c r="A368" s="88"/>
      <c r="B368" s="112"/>
      <c r="C368" s="112"/>
      <c r="D368" s="88"/>
      <c r="E368" s="88"/>
      <c r="F368" s="42"/>
      <c r="G368" s="43"/>
      <c r="H368" s="45"/>
      <c r="I368" s="180"/>
      <c r="J368" s="181"/>
      <c r="K368" s="181"/>
      <c r="L368" s="181"/>
    </row>
    <row r="369" spans="1:12" ht="12.75">
      <c r="A369" s="88"/>
      <c r="B369" s="112"/>
      <c r="C369" s="112"/>
      <c r="D369" s="88"/>
      <c r="E369" s="88"/>
      <c r="F369" s="42"/>
      <c r="G369" s="43"/>
      <c r="H369" s="45"/>
      <c r="I369" s="180"/>
      <c r="J369" s="181"/>
      <c r="K369" s="181"/>
      <c r="L369" s="181"/>
    </row>
    <row r="370" spans="1:12" ht="12.75">
      <c r="A370" s="88"/>
      <c r="B370" s="112"/>
      <c r="C370" s="112"/>
      <c r="D370" s="88"/>
      <c r="E370" s="88"/>
      <c r="F370" s="42"/>
      <c r="G370" s="43"/>
      <c r="H370" s="45"/>
      <c r="I370" s="180"/>
      <c r="J370" s="181"/>
      <c r="K370" s="181"/>
      <c r="L370" s="181"/>
    </row>
    <row r="371" spans="1:12" ht="12.75">
      <c r="A371" s="88"/>
      <c r="B371" s="112"/>
      <c r="C371" s="112"/>
      <c r="D371" s="88"/>
      <c r="E371" s="88"/>
      <c r="F371" s="42"/>
      <c r="G371" s="43"/>
      <c r="H371" s="45"/>
      <c r="I371" s="180"/>
      <c r="J371" s="181"/>
      <c r="K371" s="181"/>
      <c r="L371" s="181"/>
    </row>
    <row r="372" spans="1:12" ht="12.75">
      <c r="A372" s="88"/>
      <c r="B372" s="112"/>
      <c r="C372" s="112"/>
      <c r="D372" s="88"/>
      <c r="E372" s="88"/>
      <c r="F372" s="42"/>
      <c r="G372" s="43"/>
      <c r="H372" s="45"/>
      <c r="I372" s="180"/>
      <c r="J372" s="181"/>
      <c r="K372" s="181"/>
      <c r="L372" s="181"/>
    </row>
    <row r="373" spans="1:12" ht="12.75">
      <c r="A373" s="88"/>
      <c r="B373" s="112"/>
      <c r="C373" s="112"/>
      <c r="D373" s="88"/>
      <c r="E373" s="88"/>
      <c r="F373" s="42"/>
      <c r="G373" s="43"/>
      <c r="H373" s="45"/>
      <c r="I373" s="180"/>
      <c r="J373" s="181"/>
      <c r="K373" s="181"/>
      <c r="L373" s="181"/>
    </row>
    <row r="374" spans="1:12" ht="12.75">
      <c r="A374" s="88"/>
      <c r="B374" s="112"/>
      <c r="C374" s="112"/>
      <c r="D374" s="88"/>
      <c r="E374" s="88"/>
      <c r="F374" s="42"/>
      <c r="G374" s="43"/>
      <c r="H374" s="45"/>
      <c r="I374" s="180"/>
      <c r="J374" s="181"/>
      <c r="K374" s="181"/>
      <c r="L374" s="181"/>
    </row>
    <row r="375" spans="1:12" ht="12.75">
      <c r="A375" s="88"/>
      <c r="B375" s="112"/>
      <c r="C375" s="112"/>
      <c r="D375" s="88"/>
      <c r="E375" s="88"/>
      <c r="F375" s="42"/>
      <c r="G375" s="43"/>
      <c r="H375" s="45"/>
      <c r="I375" s="180"/>
      <c r="J375" s="181"/>
      <c r="K375" s="181"/>
      <c r="L375" s="181"/>
    </row>
    <row r="376" spans="1:12" ht="12.75">
      <c r="A376" s="88"/>
      <c r="B376" s="112"/>
      <c r="C376" s="112"/>
      <c r="D376" s="88"/>
      <c r="E376" s="88"/>
      <c r="F376" s="42"/>
      <c r="G376" s="43"/>
      <c r="H376" s="45"/>
      <c r="I376" s="180"/>
      <c r="J376" s="181"/>
      <c r="K376" s="181"/>
      <c r="L376" s="181"/>
    </row>
    <row r="377" spans="1:12" ht="12.75">
      <c r="A377" s="88"/>
      <c r="B377" s="112"/>
      <c r="C377" s="112"/>
      <c r="D377" s="88"/>
      <c r="E377" s="88"/>
      <c r="F377" s="42"/>
      <c r="G377" s="43"/>
      <c r="H377" s="45"/>
      <c r="I377" s="180"/>
      <c r="J377" s="181"/>
      <c r="K377" s="181"/>
      <c r="L377" s="181"/>
    </row>
    <row r="378" spans="1:12" ht="12.75">
      <c r="A378" s="88"/>
      <c r="B378" s="112"/>
      <c r="C378" s="112"/>
      <c r="D378" s="88"/>
      <c r="E378" s="88"/>
      <c r="F378" s="42"/>
      <c r="G378" s="43"/>
      <c r="H378" s="45"/>
      <c r="I378" s="180"/>
      <c r="J378" s="181"/>
      <c r="K378" s="181"/>
      <c r="L378" s="181"/>
    </row>
    <row r="379" spans="1:12" ht="12.75">
      <c r="A379" s="88"/>
      <c r="B379" s="112"/>
      <c r="C379" s="112"/>
      <c r="D379" s="88"/>
      <c r="E379" s="88"/>
      <c r="F379" s="42"/>
      <c r="G379" s="43"/>
      <c r="H379" s="45"/>
      <c r="I379" s="180"/>
      <c r="J379" s="181"/>
      <c r="K379" s="181"/>
      <c r="L379" s="181"/>
    </row>
    <row r="380" spans="1:12" ht="12.75">
      <c r="A380" s="88"/>
      <c r="B380" s="112"/>
      <c r="C380" s="112"/>
      <c r="D380" s="88"/>
      <c r="E380" s="88"/>
      <c r="F380" s="42"/>
      <c r="G380" s="43"/>
      <c r="H380" s="45"/>
      <c r="I380" s="180"/>
      <c r="J380" s="181"/>
      <c r="K380" s="181"/>
      <c r="L380" s="181"/>
    </row>
    <row r="381" spans="1:12" ht="12.75">
      <c r="A381" s="88"/>
      <c r="B381" s="112"/>
      <c r="C381" s="112"/>
      <c r="D381" s="88"/>
      <c r="E381" s="88"/>
      <c r="F381" s="42"/>
      <c r="G381" s="43"/>
      <c r="H381" s="45"/>
      <c r="I381" s="180"/>
      <c r="J381" s="181"/>
      <c r="K381" s="181"/>
      <c r="L381" s="181"/>
    </row>
    <row r="382" spans="1:12" ht="12.75">
      <c r="A382" s="88"/>
      <c r="B382" s="112"/>
      <c r="C382" s="112"/>
      <c r="D382" s="88"/>
      <c r="E382" s="88"/>
      <c r="F382" s="42"/>
      <c r="G382" s="43"/>
      <c r="H382" s="45"/>
      <c r="I382" s="180"/>
      <c r="J382" s="181"/>
      <c r="K382" s="181"/>
      <c r="L382" s="181"/>
    </row>
    <row r="383" spans="1:12" ht="12.75">
      <c r="A383" s="88"/>
      <c r="B383" s="112"/>
      <c r="C383" s="112"/>
      <c r="D383" s="88"/>
      <c r="E383" s="88"/>
      <c r="F383" s="42"/>
      <c r="G383" s="43"/>
      <c r="H383" s="45"/>
      <c r="I383" s="180"/>
      <c r="J383" s="181"/>
      <c r="K383" s="181"/>
      <c r="L383" s="181"/>
    </row>
    <row r="384" spans="1:12" ht="12.75">
      <c r="A384" s="88"/>
      <c r="B384" s="112"/>
      <c r="C384" s="112"/>
      <c r="D384" s="88"/>
      <c r="E384" s="88"/>
      <c r="F384" s="42"/>
      <c r="G384" s="43"/>
      <c r="H384" s="45"/>
      <c r="I384" s="180"/>
      <c r="J384" s="181"/>
      <c r="K384" s="181"/>
      <c r="L384" s="181"/>
    </row>
    <row r="385" spans="1:12" ht="12.75">
      <c r="A385" s="88"/>
      <c r="B385" s="112"/>
      <c r="C385" s="112"/>
      <c r="D385" s="88"/>
      <c r="E385" s="88"/>
      <c r="F385" s="42"/>
      <c r="G385" s="43"/>
      <c r="H385" s="45"/>
      <c r="I385" s="180"/>
      <c r="J385" s="181"/>
      <c r="K385" s="181"/>
      <c r="L385" s="181"/>
    </row>
    <row r="386" spans="1:12" ht="12.75">
      <c r="A386" s="88"/>
      <c r="B386" s="112"/>
      <c r="C386" s="112"/>
      <c r="D386" s="88"/>
      <c r="E386" s="88"/>
      <c r="F386" s="42"/>
      <c r="G386" s="43"/>
      <c r="H386" s="45"/>
      <c r="I386" s="180"/>
      <c r="J386" s="181"/>
      <c r="K386" s="181"/>
      <c r="L386" s="181"/>
    </row>
    <row r="387" spans="1:12" ht="12.75">
      <c r="A387" s="88"/>
      <c r="B387" s="112"/>
      <c r="C387" s="112"/>
      <c r="D387" s="88"/>
      <c r="E387" s="88"/>
      <c r="F387" s="42"/>
      <c r="G387" s="43"/>
      <c r="H387" s="45"/>
      <c r="I387" s="180"/>
      <c r="J387" s="181"/>
      <c r="K387" s="181"/>
      <c r="L387" s="181"/>
    </row>
    <row r="388" spans="1:12" ht="12.75">
      <c r="A388" s="88"/>
      <c r="B388" s="112"/>
      <c r="C388" s="112"/>
      <c r="D388" s="88"/>
      <c r="E388" s="88"/>
      <c r="F388" s="42"/>
      <c r="G388" s="43"/>
      <c r="H388" s="45"/>
      <c r="I388" s="180"/>
      <c r="J388" s="181"/>
      <c r="K388" s="181"/>
      <c r="L388" s="181"/>
    </row>
    <row r="389" spans="1:12" ht="12.75">
      <c r="A389" s="88"/>
      <c r="B389" s="112"/>
      <c r="C389" s="112"/>
      <c r="D389" s="88"/>
      <c r="E389" s="88"/>
      <c r="F389" s="42"/>
      <c r="G389" s="43"/>
      <c r="H389" s="45"/>
      <c r="I389" s="180"/>
      <c r="J389" s="181"/>
      <c r="K389" s="181"/>
      <c r="L389" s="181"/>
    </row>
    <row r="390" spans="1:12" ht="12.75">
      <c r="A390" s="88"/>
      <c r="B390" s="112"/>
      <c r="C390" s="112"/>
      <c r="D390" s="88"/>
      <c r="E390" s="88"/>
      <c r="F390" s="42"/>
      <c r="G390" s="43"/>
      <c r="H390" s="45"/>
      <c r="I390" s="180"/>
      <c r="J390" s="181"/>
      <c r="K390" s="181"/>
      <c r="L390" s="181"/>
    </row>
    <row r="391" spans="1:12" ht="12.75">
      <c r="A391" s="88"/>
      <c r="B391" s="112"/>
      <c r="C391" s="112"/>
      <c r="D391" s="88"/>
      <c r="E391" s="88"/>
      <c r="F391" s="42"/>
      <c r="G391" s="43"/>
      <c r="H391" s="45"/>
      <c r="I391" s="180"/>
      <c r="J391" s="181"/>
      <c r="K391" s="181"/>
      <c r="L391" s="181"/>
    </row>
    <row r="392" spans="1:12" ht="12.75">
      <c r="A392" s="88"/>
      <c r="B392" s="112"/>
      <c r="C392" s="112"/>
      <c r="D392" s="88"/>
      <c r="E392" s="88"/>
      <c r="F392" s="42"/>
      <c r="G392" s="43"/>
      <c r="H392" s="45"/>
      <c r="I392" s="180"/>
      <c r="J392" s="181"/>
      <c r="K392" s="181"/>
      <c r="L392" s="181"/>
    </row>
    <row r="393" spans="1:12" ht="12.75">
      <c r="A393" s="88"/>
      <c r="B393" s="112"/>
      <c r="C393" s="112"/>
      <c r="D393" s="88"/>
      <c r="E393" s="88"/>
      <c r="F393" s="42"/>
      <c r="G393" s="43"/>
      <c r="H393" s="45"/>
      <c r="I393" s="180"/>
      <c r="J393" s="181"/>
      <c r="K393" s="181"/>
      <c r="L393" s="181"/>
    </row>
    <row r="394" spans="1:12" ht="12.75">
      <c r="A394" s="88"/>
      <c r="B394" s="112"/>
      <c r="C394" s="112"/>
      <c r="D394" s="88"/>
      <c r="E394" s="88"/>
      <c r="F394" s="42"/>
      <c r="G394" s="43"/>
      <c r="H394" s="45"/>
      <c r="I394" s="180"/>
      <c r="J394" s="181"/>
      <c r="K394" s="181"/>
      <c r="L394" s="181"/>
    </row>
    <row r="395" spans="1:12" ht="12.75">
      <c r="A395" s="88"/>
      <c r="B395" s="112"/>
      <c r="C395" s="112"/>
      <c r="D395" s="88"/>
      <c r="E395" s="88"/>
      <c r="F395" s="42"/>
      <c r="G395" s="43"/>
      <c r="H395" s="45"/>
      <c r="I395" s="180"/>
      <c r="J395" s="181"/>
      <c r="K395" s="181"/>
      <c r="L395" s="181"/>
    </row>
    <row r="396" spans="1:12" ht="12.75">
      <c r="A396" s="88"/>
      <c r="B396" s="112"/>
      <c r="C396" s="112"/>
      <c r="D396" s="88"/>
      <c r="E396" s="88"/>
      <c r="F396" s="42"/>
      <c r="G396" s="43"/>
      <c r="H396" s="45"/>
      <c r="I396" s="180"/>
      <c r="J396" s="181"/>
      <c r="K396" s="181"/>
      <c r="L396" s="181"/>
    </row>
    <row r="397" spans="1:12" ht="12.75">
      <c r="A397" s="88"/>
      <c r="B397" s="112"/>
      <c r="C397" s="112"/>
      <c r="D397" s="88"/>
      <c r="E397" s="88"/>
      <c r="F397" s="42"/>
      <c r="G397" s="43"/>
      <c r="H397" s="45"/>
      <c r="I397" s="180"/>
      <c r="J397" s="181"/>
      <c r="K397" s="181"/>
      <c r="L397" s="181"/>
    </row>
    <row r="398" spans="1:12" ht="12.75">
      <c r="A398" s="88"/>
      <c r="B398" s="112"/>
      <c r="C398" s="112"/>
      <c r="D398" s="88"/>
      <c r="E398" s="88"/>
      <c r="F398" s="42"/>
      <c r="G398" s="43"/>
      <c r="H398" s="45"/>
      <c r="I398" s="180"/>
      <c r="J398" s="181"/>
      <c r="K398" s="181"/>
      <c r="L398" s="181"/>
    </row>
    <row r="399" spans="1:12" ht="12.75">
      <c r="A399" s="88"/>
      <c r="B399" s="112"/>
      <c r="C399" s="112"/>
      <c r="D399" s="88"/>
      <c r="E399" s="88"/>
      <c r="F399" s="42"/>
      <c r="G399" s="43"/>
      <c r="H399" s="45"/>
      <c r="I399" s="180"/>
      <c r="J399" s="181"/>
      <c r="K399" s="181"/>
      <c r="L399" s="181"/>
    </row>
    <row r="400" spans="1:12" ht="12.75">
      <c r="A400" s="88"/>
      <c r="B400" s="112"/>
      <c r="C400" s="112"/>
      <c r="D400" s="88"/>
      <c r="E400" s="88"/>
      <c r="F400" s="42"/>
      <c r="G400" s="43"/>
      <c r="H400" s="45"/>
      <c r="I400" s="180"/>
      <c r="J400" s="181"/>
      <c r="K400" s="181"/>
      <c r="L400" s="181"/>
    </row>
    <row r="401" spans="1:12" ht="12.75">
      <c r="A401" s="88"/>
      <c r="B401" s="112"/>
      <c r="C401" s="112"/>
      <c r="D401" s="88"/>
      <c r="E401" s="88"/>
      <c r="F401" s="42"/>
      <c r="G401" s="43"/>
      <c r="H401" s="45"/>
      <c r="I401" s="180"/>
      <c r="J401" s="181"/>
      <c r="K401" s="181"/>
      <c r="L401" s="181"/>
    </row>
    <row r="402" spans="1:12" ht="12.75">
      <c r="A402" s="88"/>
      <c r="B402" s="112"/>
      <c r="C402" s="112"/>
      <c r="D402" s="88"/>
      <c r="E402" s="88"/>
      <c r="F402" s="42"/>
      <c r="G402" s="43"/>
      <c r="H402" s="45"/>
      <c r="I402" s="180"/>
      <c r="J402" s="181"/>
      <c r="K402" s="181"/>
      <c r="L402" s="181"/>
    </row>
    <row r="403" spans="1:12" ht="12.75">
      <c r="A403" s="88"/>
      <c r="B403" s="112"/>
      <c r="C403" s="112"/>
      <c r="D403" s="88"/>
      <c r="E403" s="88"/>
      <c r="F403" s="42"/>
      <c r="G403" s="43"/>
      <c r="H403" s="45"/>
      <c r="I403" s="180"/>
      <c r="J403" s="181"/>
      <c r="K403" s="181"/>
      <c r="L403" s="181"/>
    </row>
    <row r="404" spans="1:12" ht="12.75">
      <c r="A404" s="88"/>
      <c r="B404" s="112"/>
      <c r="C404" s="112"/>
      <c r="D404" s="88"/>
      <c r="E404" s="88"/>
      <c r="F404" s="42"/>
      <c r="G404" s="43"/>
      <c r="H404" s="45"/>
      <c r="I404" s="180"/>
      <c r="J404" s="181"/>
      <c r="K404" s="181"/>
      <c r="L404" s="181"/>
    </row>
    <row r="405" spans="1:12" ht="12.75">
      <c r="A405" s="88"/>
      <c r="B405" s="112"/>
      <c r="C405" s="112"/>
      <c r="D405" s="88"/>
      <c r="E405" s="88"/>
      <c r="F405" s="42"/>
      <c r="G405" s="43"/>
      <c r="H405" s="45"/>
      <c r="I405" s="180"/>
      <c r="J405" s="181"/>
      <c r="K405" s="181"/>
      <c r="L405" s="181"/>
    </row>
    <row r="406" spans="1:12" ht="12.75">
      <c r="A406" s="88"/>
      <c r="B406" s="112"/>
      <c r="C406" s="112"/>
      <c r="D406" s="88"/>
      <c r="E406" s="88"/>
      <c r="F406" s="42"/>
      <c r="G406" s="43"/>
      <c r="H406" s="45"/>
      <c r="I406" s="180"/>
      <c r="J406" s="181"/>
      <c r="K406" s="181"/>
      <c r="L406" s="181"/>
    </row>
    <row r="407" spans="1:12" ht="12.75">
      <c r="A407" s="88"/>
      <c r="B407" s="112"/>
      <c r="C407" s="112"/>
      <c r="D407" s="88"/>
      <c r="E407" s="88"/>
      <c r="F407" s="42"/>
      <c r="G407" s="43"/>
      <c r="H407" s="45"/>
      <c r="I407" s="180"/>
      <c r="J407" s="181"/>
      <c r="K407" s="181"/>
      <c r="L407" s="181"/>
    </row>
    <row r="408" spans="1:12" ht="12.75">
      <c r="A408" s="88"/>
      <c r="B408" s="112"/>
      <c r="C408" s="112"/>
      <c r="D408" s="88"/>
      <c r="E408" s="88"/>
      <c r="F408" s="42"/>
      <c r="G408" s="43"/>
      <c r="H408" s="45"/>
      <c r="I408" s="180"/>
      <c r="J408" s="181"/>
      <c r="K408" s="181"/>
      <c r="L408" s="181"/>
    </row>
    <row r="409" spans="1:12" ht="12.75">
      <c r="A409" s="88"/>
      <c r="B409" s="112"/>
      <c r="C409" s="112"/>
      <c r="D409" s="88"/>
      <c r="E409" s="88"/>
      <c r="F409" s="42"/>
      <c r="G409" s="43"/>
      <c r="H409" s="45"/>
      <c r="I409" s="180"/>
      <c r="J409" s="181"/>
      <c r="K409" s="181"/>
      <c r="L409" s="181"/>
    </row>
    <row r="410" spans="1:12" ht="12.75">
      <c r="A410" s="88"/>
      <c r="B410" s="112"/>
      <c r="C410" s="112"/>
      <c r="D410" s="88"/>
      <c r="E410" s="88"/>
      <c r="F410" s="42"/>
      <c r="G410" s="43"/>
      <c r="H410" s="45"/>
      <c r="I410" s="180"/>
      <c r="J410" s="181"/>
      <c r="K410" s="181"/>
      <c r="L410" s="181"/>
    </row>
    <row r="411" spans="1:12" ht="12.75">
      <c r="A411" s="88"/>
      <c r="B411" s="112"/>
      <c r="C411" s="112"/>
      <c r="D411" s="88"/>
      <c r="E411" s="88"/>
      <c r="F411" s="42"/>
      <c r="G411" s="43"/>
      <c r="H411" s="45"/>
      <c r="I411" s="180"/>
      <c r="J411" s="181"/>
      <c r="K411" s="181"/>
      <c r="L411" s="181"/>
    </row>
    <row r="412" spans="1:12" ht="12.75">
      <c r="A412" s="88"/>
      <c r="B412" s="112"/>
      <c r="C412" s="112"/>
      <c r="D412" s="88"/>
      <c r="E412" s="88"/>
      <c r="F412" s="42"/>
      <c r="G412" s="43"/>
      <c r="H412" s="45"/>
      <c r="I412" s="180"/>
      <c r="J412" s="181"/>
      <c r="K412" s="181"/>
      <c r="L412" s="181"/>
    </row>
    <row r="413" spans="1:12" ht="12.75">
      <c r="A413" s="88"/>
      <c r="B413" s="112"/>
      <c r="C413" s="112"/>
      <c r="D413" s="88"/>
      <c r="E413" s="88"/>
      <c r="F413" s="42"/>
      <c r="G413" s="43"/>
      <c r="H413" s="45"/>
      <c r="I413" s="180"/>
      <c r="J413" s="181"/>
      <c r="K413" s="181"/>
      <c r="L413" s="181"/>
    </row>
    <row r="414" spans="1:12" ht="12.75">
      <c r="A414" s="88"/>
      <c r="B414" s="112"/>
      <c r="C414" s="112"/>
      <c r="D414" s="88"/>
      <c r="E414" s="88"/>
      <c r="F414" s="42"/>
      <c r="G414" s="43"/>
      <c r="H414" s="45"/>
      <c r="I414" s="180"/>
      <c r="J414" s="181"/>
      <c r="K414" s="181"/>
      <c r="L414" s="181"/>
    </row>
    <row r="415" spans="1:12" ht="12.75">
      <c r="A415" s="88"/>
      <c r="B415" s="112"/>
      <c r="C415" s="112"/>
      <c r="D415" s="88"/>
      <c r="E415" s="88"/>
      <c r="F415" s="42"/>
      <c r="G415" s="43"/>
      <c r="H415" s="45"/>
      <c r="I415" s="180"/>
      <c r="J415" s="181"/>
      <c r="K415" s="181"/>
      <c r="L415" s="181"/>
    </row>
    <row r="416" spans="1:12" ht="12.75">
      <c r="A416" s="88"/>
      <c r="B416" s="112"/>
      <c r="C416" s="112"/>
      <c r="D416" s="88"/>
      <c r="E416" s="88"/>
      <c r="F416" s="42"/>
      <c r="G416" s="43"/>
      <c r="H416" s="45"/>
      <c r="I416" s="180"/>
      <c r="J416" s="181"/>
      <c r="K416" s="181"/>
      <c r="L416" s="181"/>
    </row>
    <row r="417" spans="1:12" ht="12.75">
      <c r="A417" s="88"/>
      <c r="B417" s="112"/>
      <c r="C417" s="112"/>
      <c r="D417" s="88"/>
      <c r="E417" s="88"/>
      <c r="F417" s="42"/>
      <c r="G417" s="43"/>
      <c r="H417" s="45"/>
      <c r="I417" s="180"/>
      <c r="J417" s="181"/>
      <c r="K417" s="181"/>
      <c r="L417" s="181"/>
    </row>
    <row r="418" spans="1:12" ht="12.75">
      <c r="A418" s="88"/>
      <c r="B418" s="112"/>
      <c r="C418" s="112"/>
      <c r="D418" s="88"/>
      <c r="E418" s="88"/>
      <c r="F418" s="42"/>
      <c r="G418" s="43"/>
      <c r="H418" s="45"/>
      <c r="I418" s="180"/>
      <c r="J418" s="181"/>
      <c r="K418" s="181"/>
      <c r="L418" s="181"/>
    </row>
    <row r="419" spans="1:12" ht="12.75">
      <c r="A419" s="88"/>
      <c r="B419" s="112"/>
      <c r="C419" s="112"/>
      <c r="D419" s="88"/>
      <c r="E419" s="88"/>
      <c r="F419" s="42"/>
      <c r="G419" s="43"/>
      <c r="H419" s="45"/>
      <c r="I419" s="180"/>
      <c r="J419" s="181"/>
      <c r="K419" s="181"/>
      <c r="L419" s="181"/>
    </row>
    <row r="420" spans="1:12" ht="12.75">
      <c r="A420" s="88"/>
      <c r="B420" s="112"/>
      <c r="C420" s="112"/>
      <c r="D420" s="88"/>
      <c r="E420" s="88"/>
      <c r="F420" s="42"/>
      <c r="G420" s="43"/>
      <c r="H420" s="45"/>
      <c r="I420" s="180"/>
      <c r="J420" s="181"/>
      <c r="K420" s="181"/>
      <c r="L420" s="181"/>
    </row>
    <row r="421" spans="1:12" ht="12.75">
      <c r="A421" s="88"/>
      <c r="B421" s="112"/>
      <c r="C421" s="112"/>
      <c r="D421" s="88"/>
      <c r="E421" s="88"/>
      <c r="F421" s="42"/>
      <c r="G421" s="43"/>
      <c r="H421" s="45"/>
      <c r="I421" s="180"/>
      <c r="J421" s="181"/>
      <c r="K421" s="181"/>
      <c r="L421" s="181"/>
    </row>
    <row r="422" spans="1:12" ht="12.75">
      <c r="A422" s="88"/>
      <c r="B422" s="112"/>
      <c r="C422" s="112"/>
      <c r="D422" s="88"/>
      <c r="E422" s="88"/>
      <c r="F422" s="42"/>
      <c r="G422" s="43"/>
      <c r="H422" s="45"/>
      <c r="I422" s="180"/>
      <c r="J422" s="181"/>
      <c r="K422" s="181"/>
      <c r="L422" s="181"/>
    </row>
    <row r="423" spans="1:12" ht="12.75">
      <c r="A423" s="88"/>
      <c r="B423" s="112"/>
      <c r="C423" s="112"/>
      <c r="D423" s="88"/>
      <c r="E423" s="88"/>
      <c r="F423" s="42"/>
      <c r="G423" s="43"/>
      <c r="H423" s="45"/>
      <c r="I423" s="180"/>
      <c r="J423" s="181"/>
      <c r="K423" s="181"/>
      <c r="L423" s="181"/>
    </row>
    <row r="424" spans="1:12" ht="12.75">
      <c r="A424" s="88"/>
      <c r="B424" s="112"/>
      <c r="C424" s="112"/>
      <c r="D424" s="88"/>
      <c r="E424" s="88"/>
      <c r="F424" s="42"/>
      <c r="G424" s="43"/>
      <c r="H424" s="45"/>
      <c r="I424" s="180"/>
      <c r="J424" s="181"/>
      <c r="K424" s="181"/>
      <c r="L424" s="181"/>
    </row>
    <row r="425" spans="1:12" ht="12.75">
      <c r="A425" s="88"/>
      <c r="B425" s="112"/>
      <c r="C425" s="112"/>
      <c r="D425" s="88"/>
      <c r="E425" s="88"/>
      <c r="F425" s="42"/>
      <c r="G425" s="43"/>
      <c r="H425" s="45"/>
      <c r="I425" s="180"/>
      <c r="J425" s="181"/>
      <c r="K425" s="181"/>
      <c r="L425" s="181"/>
    </row>
    <row r="426" spans="1:12" ht="12.75">
      <c r="A426" s="88"/>
      <c r="B426" s="112"/>
      <c r="C426" s="112"/>
      <c r="D426" s="88"/>
      <c r="E426" s="88"/>
      <c r="F426" s="42"/>
      <c r="G426" s="43"/>
      <c r="H426" s="45"/>
      <c r="I426" s="180"/>
      <c r="J426" s="181"/>
      <c r="K426" s="181"/>
      <c r="L426" s="181"/>
    </row>
    <row r="427" spans="1:12" ht="12.75">
      <c r="A427" s="88"/>
      <c r="B427" s="112"/>
      <c r="C427" s="112"/>
      <c r="D427" s="88"/>
      <c r="E427" s="88"/>
      <c r="F427" s="42"/>
      <c r="G427" s="43"/>
      <c r="H427" s="45"/>
      <c r="I427" s="180"/>
      <c r="J427" s="181"/>
      <c r="K427" s="181"/>
      <c r="L427" s="181"/>
    </row>
    <row r="428" spans="1:12" ht="12.75">
      <c r="A428" s="88"/>
      <c r="B428" s="112"/>
      <c r="C428" s="112"/>
      <c r="D428" s="88"/>
      <c r="E428" s="88"/>
      <c r="F428" s="42"/>
      <c r="G428" s="43"/>
      <c r="H428" s="45"/>
      <c r="I428" s="180"/>
      <c r="J428" s="181"/>
      <c r="K428" s="181"/>
      <c r="L428" s="181"/>
    </row>
    <row r="429" spans="1:12" ht="12.75">
      <c r="A429" s="88"/>
      <c r="B429" s="112"/>
      <c r="C429" s="112"/>
      <c r="D429" s="88"/>
      <c r="E429" s="88"/>
      <c r="F429" s="42"/>
      <c r="G429" s="43"/>
      <c r="H429" s="45"/>
      <c r="I429" s="180"/>
      <c r="J429" s="181"/>
      <c r="K429" s="181"/>
      <c r="L429" s="181"/>
    </row>
    <row r="430" spans="1:12" ht="12.75">
      <c r="A430" s="88"/>
      <c r="B430" s="112"/>
      <c r="C430" s="112"/>
      <c r="D430" s="88"/>
      <c r="E430" s="88"/>
      <c r="F430" s="42"/>
      <c r="G430" s="43"/>
      <c r="H430" s="45"/>
      <c r="I430" s="180"/>
      <c r="J430" s="181"/>
      <c r="K430" s="181"/>
      <c r="L430" s="181"/>
    </row>
    <row r="431" spans="1:12" ht="12.75">
      <c r="A431" s="88"/>
      <c r="B431" s="112"/>
      <c r="C431" s="112"/>
      <c r="D431" s="88"/>
      <c r="E431" s="88"/>
      <c r="F431" s="42"/>
      <c r="G431" s="43"/>
      <c r="H431" s="45"/>
      <c r="I431" s="180"/>
      <c r="J431" s="181"/>
      <c r="K431" s="181"/>
      <c r="L431" s="181"/>
    </row>
    <row r="432" spans="1:12" ht="12.75">
      <c r="A432" s="88"/>
      <c r="B432" s="112"/>
      <c r="C432" s="112"/>
      <c r="D432" s="88"/>
      <c r="E432" s="88"/>
      <c r="F432" s="42"/>
      <c r="G432" s="43"/>
      <c r="H432" s="45"/>
      <c r="I432" s="180"/>
      <c r="J432" s="181"/>
      <c r="K432" s="181"/>
      <c r="L432" s="181"/>
    </row>
    <row r="433" spans="1:12" ht="12.75">
      <c r="A433" s="88"/>
      <c r="B433" s="112"/>
      <c r="C433" s="112"/>
      <c r="D433" s="88"/>
      <c r="E433" s="88"/>
      <c r="F433" s="42"/>
      <c r="G433" s="43"/>
      <c r="H433" s="45"/>
      <c r="I433" s="180"/>
      <c r="J433" s="181"/>
      <c r="K433" s="181"/>
      <c r="L433" s="181"/>
    </row>
    <row r="434" spans="1:12" ht="12.75">
      <c r="A434" s="88"/>
      <c r="B434" s="112"/>
      <c r="C434" s="112"/>
      <c r="D434" s="88"/>
      <c r="E434" s="88"/>
      <c r="F434" s="42"/>
      <c r="G434" s="43"/>
      <c r="H434" s="45"/>
      <c r="I434" s="180"/>
      <c r="J434" s="181"/>
      <c r="K434" s="181"/>
      <c r="L434" s="181"/>
    </row>
    <row r="435" spans="1:12" ht="12.75">
      <c r="A435" s="88"/>
      <c r="B435" s="112"/>
      <c r="C435" s="112"/>
      <c r="D435" s="88"/>
      <c r="E435" s="88"/>
      <c r="F435" s="42"/>
      <c r="G435" s="43"/>
      <c r="H435" s="45"/>
      <c r="I435" s="180"/>
      <c r="J435" s="181"/>
      <c r="K435" s="181"/>
      <c r="L435" s="181"/>
    </row>
    <row r="436" spans="1:12" ht="12.75">
      <c r="A436" s="88"/>
      <c r="B436" s="112"/>
      <c r="C436" s="112"/>
      <c r="D436" s="88"/>
      <c r="E436" s="88"/>
      <c r="F436" s="42"/>
      <c r="G436" s="43"/>
      <c r="H436" s="45"/>
      <c r="I436" s="180"/>
      <c r="J436" s="181"/>
      <c r="K436" s="181"/>
      <c r="L436" s="181"/>
    </row>
    <row r="437" spans="1:12" ht="12.75">
      <c r="A437" s="88"/>
      <c r="B437" s="112"/>
      <c r="C437" s="112"/>
      <c r="D437" s="88"/>
      <c r="E437" s="88"/>
      <c r="F437" s="42"/>
      <c r="G437" s="43"/>
      <c r="H437" s="45"/>
      <c r="I437" s="180"/>
      <c r="J437" s="181"/>
      <c r="K437" s="181"/>
      <c r="L437" s="181"/>
    </row>
    <row r="438" spans="1:12" ht="12.75">
      <c r="A438" s="88"/>
      <c r="B438" s="112"/>
      <c r="C438" s="112"/>
      <c r="D438" s="88"/>
      <c r="E438" s="88"/>
      <c r="F438" s="42"/>
      <c r="G438" s="43"/>
      <c r="H438" s="45"/>
      <c r="I438" s="180"/>
      <c r="J438" s="181"/>
      <c r="K438" s="181"/>
      <c r="L438" s="181"/>
    </row>
    <row r="439" spans="1:12" ht="12.75">
      <c r="A439" s="88"/>
      <c r="B439" s="112"/>
      <c r="C439" s="112"/>
      <c r="D439" s="88"/>
      <c r="E439" s="88"/>
      <c r="F439" s="42"/>
      <c r="G439" s="43"/>
      <c r="H439" s="45"/>
      <c r="I439" s="180"/>
      <c r="J439" s="181"/>
      <c r="K439" s="181"/>
      <c r="L439" s="181"/>
    </row>
    <row r="440" spans="1:12" ht="12.75">
      <c r="A440" s="88"/>
      <c r="B440" s="112"/>
      <c r="C440" s="112"/>
      <c r="D440" s="88"/>
      <c r="E440" s="88"/>
      <c r="F440" s="42"/>
      <c r="G440" s="43"/>
      <c r="H440" s="45"/>
      <c r="I440" s="180"/>
      <c r="J440" s="181"/>
      <c r="K440" s="181"/>
      <c r="L440" s="181"/>
    </row>
    <row r="441" spans="1:12" ht="12.75">
      <c r="A441" s="88"/>
      <c r="B441" s="112"/>
      <c r="C441" s="112"/>
      <c r="D441" s="88"/>
      <c r="E441" s="88"/>
      <c r="F441" s="42"/>
      <c r="G441" s="43"/>
      <c r="H441" s="45"/>
      <c r="I441" s="180"/>
      <c r="J441" s="181"/>
      <c r="K441" s="181"/>
      <c r="L441" s="181"/>
    </row>
    <row r="442" spans="1:12" ht="12.75">
      <c r="A442" s="88"/>
      <c r="B442" s="112"/>
      <c r="C442" s="112"/>
      <c r="D442" s="88"/>
      <c r="E442" s="88"/>
      <c r="F442" s="42"/>
      <c r="G442" s="43"/>
      <c r="H442" s="45"/>
      <c r="I442" s="180"/>
      <c r="J442" s="181"/>
      <c r="K442" s="181"/>
      <c r="L442" s="181"/>
    </row>
    <row r="443" spans="1:12" ht="12.75">
      <c r="A443" s="88"/>
      <c r="B443" s="112"/>
      <c r="C443" s="112"/>
      <c r="D443" s="88"/>
      <c r="E443" s="88"/>
      <c r="F443" s="42"/>
      <c r="G443" s="43"/>
      <c r="H443" s="45"/>
      <c r="I443" s="180"/>
      <c r="J443" s="181"/>
      <c r="K443" s="181"/>
      <c r="L443" s="181"/>
    </row>
    <row r="444" spans="1:12" ht="12.75">
      <c r="A444" s="88"/>
      <c r="B444" s="112"/>
      <c r="C444" s="112"/>
      <c r="D444" s="88"/>
      <c r="E444" s="88"/>
      <c r="F444" s="42"/>
      <c r="G444" s="43"/>
      <c r="H444" s="45"/>
      <c r="I444" s="180"/>
      <c r="J444" s="181"/>
      <c r="K444" s="181"/>
      <c r="L444" s="181"/>
    </row>
    <row r="445" spans="1:12" ht="12.75">
      <c r="A445" s="88"/>
      <c r="B445" s="112"/>
      <c r="C445" s="112"/>
      <c r="D445" s="88"/>
      <c r="E445" s="88"/>
      <c r="F445" s="42"/>
      <c r="G445" s="43"/>
      <c r="H445" s="45"/>
      <c r="I445" s="180"/>
      <c r="J445" s="181"/>
      <c r="K445" s="181"/>
      <c r="L445" s="181"/>
    </row>
    <row r="446" spans="1:12" ht="12.75">
      <c r="A446" s="88"/>
      <c r="B446" s="112"/>
      <c r="C446" s="112"/>
      <c r="D446" s="88"/>
      <c r="E446" s="88"/>
      <c r="F446" s="42"/>
      <c r="G446" s="43"/>
      <c r="H446" s="45"/>
      <c r="I446" s="180"/>
      <c r="J446" s="181"/>
      <c r="K446" s="181"/>
      <c r="L446" s="181"/>
    </row>
    <row r="447" spans="1:12" ht="12.75">
      <c r="A447" s="88"/>
      <c r="B447" s="112"/>
      <c r="C447" s="112"/>
      <c r="D447" s="88"/>
      <c r="E447" s="88"/>
      <c r="F447" s="42"/>
      <c r="G447" s="43"/>
      <c r="H447" s="45"/>
      <c r="I447" s="180"/>
      <c r="J447" s="181"/>
      <c r="K447" s="181"/>
      <c r="L447" s="181"/>
    </row>
    <row r="448" spans="1:12" ht="12.75">
      <c r="A448" s="88"/>
      <c r="B448" s="112"/>
      <c r="C448" s="112"/>
      <c r="D448" s="88"/>
      <c r="E448" s="88"/>
      <c r="F448" s="42"/>
      <c r="G448" s="43"/>
      <c r="H448" s="45"/>
      <c r="I448" s="180"/>
      <c r="J448" s="181"/>
      <c r="K448" s="181"/>
      <c r="L448" s="181"/>
    </row>
    <row r="449" spans="1:12" ht="12.75">
      <c r="A449" s="88"/>
      <c r="B449" s="112"/>
      <c r="C449" s="112"/>
      <c r="D449" s="88"/>
      <c r="E449" s="88"/>
      <c r="F449" s="42"/>
      <c r="G449" s="43"/>
      <c r="H449" s="45"/>
      <c r="I449" s="180"/>
      <c r="J449" s="181"/>
      <c r="K449" s="181"/>
      <c r="L449" s="181"/>
    </row>
    <row r="450" spans="1:12" ht="12.75">
      <c r="A450" s="88"/>
      <c r="B450" s="112"/>
      <c r="C450" s="112"/>
      <c r="D450" s="88"/>
      <c r="E450" s="88"/>
      <c r="F450" s="42"/>
      <c r="G450" s="43"/>
      <c r="H450" s="45"/>
      <c r="I450" s="180"/>
      <c r="J450" s="181"/>
      <c r="K450" s="181"/>
      <c r="L450" s="181"/>
    </row>
    <row r="451" spans="1:12" ht="12.75">
      <c r="A451" s="88"/>
      <c r="B451" s="112"/>
      <c r="C451" s="112"/>
      <c r="D451" s="88"/>
      <c r="E451" s="88"/>
      <c r="F451" s="42"/>
      <c r="G451" s="43"/>
      <c r="H451" s="45"/>
      <c r="I451" s="180"/>
      <c r="J451" s="181"/>
      <c r="K451" s="181"/>
      <c r="L451" s="181"/>
    </row>
    <row r="452" spans="1:12" ht="12.75">
      <c r="A452" s="88"/>
      <c r="B452" s="112"/>
      <c r="C452" s="112"/>
      <c r="D452" s="88"/>
      <c r="E452" s="88"/>
      <c r="F452" s="42"/>
      <c r="G452" s="43"/>
      <c r="H452" s="45"/>
      <c r="I452" s="180"/>
      <c r="J452" s="181"/>
      <c r="K452" s="181"/>
      <c r="L452" s="181"/>
    </row>
    <row r="453" spans="1:12" ht="12.75">
      <c r="A453" s="88"/>
      <c r="B453" s="112"/>
      <c r="C453" s="112"/>
      <c r="D453" s="88"/>
      <c r="E453" s="88"/>
      <c r="F453" s="42"/>
      <c r="G453" s="43"/>
      <c r="H453" s="45"/>
      <c r="I453" s="180"/>
      <c r="J453" s="181"/>
      <c r="K453" s="181"/>
      <c r="L453" s="181"/>
    </row>
    <row r="454" spans="1:12" ht="12.75">
      <c r="A454" s="88"/>
      <c r="B454" s="112"/>
      <c r="C454" s="112"/>
      <c r="D454" s="88"/>
      <c r="E454" s="88"/>
      <c r="F454" s="42"/>
      <c r="G454" s="43"/>
      <c r="H454" s="45"/>
      <c r="I454" s="180"/>
      <c r="J454" s="181"/>
      <c r="K454" s="181"/>
      <c r="L454" s="181"/>
    </row>
    <row r="455" spans="1:12" ht="12.75">
      <c r="A455" s="88"/>
      <c r="B455" s="112"/>
      <c r="C455" s="112"/>
      <c r="D455" s="88"/>
      <c r="E455" s="88"/>
      <c r="F455" s="42"/>
      <c r="G455" s="43"/>
      <c r="H455" s="45"/>
      <c r="I455" s="180"/>
      <c r="J455" s="181"/>
      <c r="K455" s="181"/>
      <c r="L455" s="181"/>
    </row>
    <row r="456" spans="1:12" ht="12.75">
      <c r="A456" s="88"/>
      <c r="B456" s="112"/>
      <c r="C456" s="112"/>
      <c r="D456" s="88"/>
      <c r="E456" s="88"/>
      <c r="F456" s="42"/>
      <c r="G456" s="43"/>
      <c r="H456" s="45"/>
      <c r="I456" s="180"/>
      <c r="J456" s="181"/>
      <c r="K456" s="181"/>
      <c r="L456" s="181"/>
    </row>
    <row r="457" spans="1:12" ht="12.75">
      <c r="A457" s="88"/>
      <c r="B457" s="112"/>
      <c r="C457" s="112"/>
      <c r="D457" s="88"/>
      <c r="E457" s="88"/>
      <c r="F457" s="42"/>
      <c r="G457" s="43"/>
      <c r="H457" s="45"/>
      <c r="I457" s="180"/>
      <c r="J457" s="181"/>
      <c r="K457" s="181"/>
      <c r="L457" s="181"/>
    </row>
    <row r="458" spans="1:12" ht="12.75">
      <c r="A458" s="88"/>
      <c r="B458" s="112"/>
      <c r="C458" s="112"/>
      <c r="D458" s="88"/>
      <c r="E458" s="88"/>
      <c r="F458" s="42"/>
      <c r="G458" s="43"/>
      <c r="H458" s="45"/>
      <c r="I458" s="180"/>
      <c r="J458" s="181"/>
      <c r="K458" s="181"/>
      <c r="L458" s="181"/>
    </row>
    <row r="459" spans="1:12" ht="12.75">
      <c r="A459" s="88"/>
      <c r="B459" s="112"/>
      <c r="C459" s="112"/>
      <c r="D459" s="88"/>
      <c r="E459" s="88"/>
      <c r="F459" s="42"/>
      <c r="G459" s="43"/>
      <c r="H459" s="45"/>
      <c r="I459" s="180"/>
      <c r="J459" s="181"/>
      <c r="K459" s="181"/>
      <c r="L459" s="181"/>
    </row>
    <row r="460" spans="1:12" ht="12.75">
      <c r="A460" s="88"/>
      <c r="B460" s="112"/>
      <c r="C460" s="112"/>
      <c r="D460" s="88"/>
      <c r="E460" s="88"/>
      <c r="F460" s="42"/>
      <c r="G460" s="43"/>
      <c r="H460" s="45"/>
      <c r="I460" s="180"/>
      <c r="J460" s="181"/>
      <c r="K460" s="181"/>
      <c r="L460" s="181"/>
    </row>
    <row r="461" spans="1:12" ht="12.75">
      <c r="A461" s="88"/>
      <c r="B461" s="112"/>
      <c r="C461" s="112"/>
      <c r="D461" s="88"/>
      <c r="E461" s="88"/>
      <c r="F461" s="42"/>
      <c r="G461" s="43"/>
      <c r="H461" s="45"/>
      <c r="I461" s="180"/>
      <c r="J461" s="181"/>
      <c r="K461" s="181"/>
      <c r="L461" s="181"/>
    </row>
    <row r="462" spans="1:12" ht="12.75">
      <c r="A462" s="88"/>
      <c r="B462" s="112"/>
      <c r="C462" s="112"/>
      <c r="D462" s="88"/>
      <c r="E462" s="88"/>
      <c r="F462" s="42"/>
      <c r="G462" s="43"/>
      <c r="H462" s="45"/>
      <c r="I462" s="180"/>
      <c r="J462" s="181"/>
      <c r="K462" s="181"/>
      <c r="L462" s="181"/>
    </row>
    <row r="463" spans="1:12" ht="12.75">
      <c r="A463" s="88"/>
      <c r="B463" s="112"/>
      <c r="C463" s="112"/>
      <c r="D463" s="88"/>
      <c r="E463" s="88"/>
      <c r="F463" s="42"/>
      <c r="G463" s="43"/>
      <c r="H463" s="45"/>
      <c r="I463" s="180"/>
      <c r="J463" s="181"/>
      <c r="K463" s="181"/>
      <c r="L463" s="181"/>
    </row>
    <row r="464" spans="1:12" ht="12.75">
      <c r="A464" s="88"/>
      <c r="B464" s="112"/>
      <c r="C464" s="112"/>
      <c r="D464" s="88"/>
      <c r="E464" s="88"/>
      <c r="F464" s="42"/>
      <c r="G464" s="43"/>
      <c r="H464" s="45"/>
      <c r="I464" s="180"/>
      <c r="J464" s="181"/>
      <c r="K464" s="181"/>
      <c r="L464" s="181"/>
    </row>
    <row r="465" spans="1:12" ht="12.75">
      <c r="A465" s="88"/>
      <c r="B465" s="112"/>
      <c r="C465" s="112"/>
      <c r="D465" s="88"/>
      <c r="E465" s="88"/>
      <c r="F465" s="42"/>
      <c r="G465" s="43"/>
      <c r="H465" s="45"/>
      <c r="I465" s="180"/>
      <c r="J465" s="181"/>
      <c r="K465" s="181"/>
      <c r="L465" s="181"/>
    </row>
    <row r="466" spans="1:12" ht="12.75">
      <c r="A466" s="88"/>
      <c r="B466" s="112"/>
      <c r="C466" s="112"/>
      <c r="D466" s="88"/>
      <c r="E466" s="88"/>
      <c r="F466" s="42"/>
      <c r="G466" s="43"/>
      <c r="H466" s="45"/>
      <c r="I466" s="180"/>
      <c r="J466" s="181"/>
      <c r="K466" s="181"/>
      <c r="L466" s="181"/>
    </row>
    <row r="467" spans="1:12" ht="12.75">
      <c r="A467" s="88"/>
      <c r="B467" s="112"/>
      <c r="C467" s="112"/>
      <c r="D467" s="88"/>
      <c r="E467" s="88"/>
      <c r="F467" s="42"/>
      <c r="G467" s="43"/>
      <c r="H467" s="45"/>
      <c r="I467" s="180"/>
      <c r="J467" s="181"/>
      <c r="K467" s="181"/>
      <c r="L467" s="181"/>
    </row>
    <row r="468" spans="1:12" ht="12.75">
      <c r="A468" s="88"/>
      <c r="B468" s="112"/>
      <c r="C468" s="112"/>
      <c r="D468" s="88"/>
      <c r="E468" s="88"/>
      <c r="F468" s="42"/>
      <c r="G468" s="43"/>
      <c r="H468" s="45"/>
      <c r="I468" s="180"/>
      <c r="J468" s="181"/>
      <c r="K468" s="181"/>
      <c r="L468" s="181"/>
    </row>
    <row r="469" spans="1:12" ht="12.75">
      <c r="A469" s="88"/>
      <c r="B469" s="112"/>
      <c r="C469" s="112"/>
      <c r="D469" s="88"/>
      <c r="E469" s="88"/>
      <c r="F469" s="42"/>
      <c r="G469" s="43"/>
      <c r="H469" s="45"/>
      <c r="I469" s="180"/>
      <c r="J469" s="181"/>
      <c r="K469" s="181"/>
      <c r="L469" s="181"/>
    </row>
    <row r="470" spans="1:12" ht="12.75">
      <c r="A470" s="88"/>
      <c r="B470" s="112"/>
      <c r="C470" s="112"/>
      <c r="D470" s="88"/>
      <c r="E470" s="88"/>
      <c r="F470" s="42"/>
      <c r="G470" s="43"/>
      <c r="H470" s="45"/>
      <c r="I470" s="180"/>
      <c r="J470" s="181"/>
      <c r="K470" s="181"/>
      <c r="L470" s="181"/>
    </row>
    <row r="471" spans="1:12" ht="12.75">
      <c r="A471" s="88"/>
      <c r="B471" s="112"/>
      <c r="C471" s="112"/>
      <c r="D471" s="88"/>
      <c r="E471" s="88"/>
      <c r="F471" s="42"/>
      <c r="G471" s="43"/>
      <c r="H471" s="45"/>
      <c r="I471" s="180"/>
      <c r="J471" s="181"/>
      <c r="K471" s="181"/>
      <c r="L471" s="181"/>
    </row>
    <row r="472" spans="1:12" ht="12.75">
      <c r="A472" s="88"/>
      <c r="B472" s="112"/>
      <c r="C472" s="112"/>
      <c r="D472" s="88"/>
      <c r="E472" s="88"/>
      <c r="F472" s="42"/>
      <c r="G472" s="43"/>
      <c r="H472" s="45"/>
      <c r="I472" s="180"/>
      <c r="J472" s="181"/>
      <c r="K472" s="181"/>
      <c r="L472" s="181"/>
    </row>
    <row r="473" spans="1:12" ht="12.75">
      <c r="A473" s="88"/>
      <c r="B473" s="112"/>
      <c r="C473" s="112"/>
      <c r="D473" s="88"/>
      <c r="E473" s="88"/>
      <c r="F473" s="42"/>
      <c r="G473" s="43"/>
      <c r="H473" s="45"/>
      <c r="I473" s="180"/>
      <c r="J473" s="181"/>
      <c r="K473" s="181"/>
      <c r="L473" s="181"/>
    </row>
    <row r="474" spans="1:12" ht="12.75">
      <c r="A474" s="88"/>
      <c r="B474" s="112"/>
      <c r="C474" s="112"/>
      <c r="D474" s="88"/>
      <c r="E474" s="88"/>
      <c r="F474" s="42"/>
      <c r="G474" s="43"/>
      <c r="H474" s="45"/>
      <c r="I474" s="180"/>
      <c r="J474" s="181"/>
      <c r="K474" s="181"/>
      <c r="L474" s="181"/>
    </row>
    <row r="475" spans="1:12" ht="12.75">
      <c r="A475" s="88"/>
      <c r="B475" s="112"/>
      <c r="C475" s="112"/>
      <c r="D475" s="88"/>
      <c r="E475" s="88"/>
      <c r="F475" s="42"/>
      <c r="G475" s="43"/>
      <c r="H475" s="45"/>
      <c r="I475" s="180"/>
      <c r="J475" s="181"/>
      <c r="K475" s="181"/>
      <c r="L475" s="181"/>
    </row>
    <row r="476" spans="1:12" ht="12.75">
      <c r="A476" s="88"/>
      <c r="B476" s="112"/>
      <c r="C476" s="112"/>
      <c r="D476" s="88"/>
      <c r="E476" s="88"/>
      <c r="F476" s="42"/>
      <c r="G476" s="43"/>
      <c r="H476" s="45"/>
      <c r="I476" s="180"/>
      <c r="J476" s="181"/>
      <c r="K476" s="181"/>
      <c r="L476" s="181"/>
    </row>
    <row r="477" spans="1:12" ht="12.75">
      <c r="A477" s="88"/>
      <c r="B477" s="112"/>
      <c r="C477" s="112"/>
      <c r="D477" s="88"/>
      <c r="E477" s="88"/>
      <c r="F477" s="42"/>
      <c r="G477" s="43"/>
      <c r="H477" s="45"/>
      <c r="I477" s="180"/>
      <c r="J477" s="181"/>
      <c r="K477" s="181"/>
      <c r="L477" s="181"/>
    </row>
    <row r="478" spans="1:12" ht="12.75">
      <c r="A478" s="88"/>
      <c r="B478" s="112"/>
      <c r="C478" s="112"/>
      <c r="D478" s="88"/>
      <c r="E478" s="88"/>
      <c r="F478" s="42"/>
      <c r="G478" s="43"/>
      <c r="H478" s="45"/>
      <c r="I478" s="180"/>
      <c r="J478" s="181"/>
      <c r="K478" s="181"/>
      <c r="L478" s="181"/>
    </row>
    <row r="479" spans="1:12" ht="12.75">
      <c r="A479" s="88"/>
      <c r="B479" s="112"/>
      <c r="C479" s="112"/>
      <c r="D479" s="88"/>
      <c r="E479" s="88"/>
      <c r="F479" s="42"/>
      <c r="G479" s="43"/>
      <c r="H479" s="45"/>
      <c r="I479" s="180"/>
      <c r="J479" s="181"/>
      <c r="K479" s="181"/>
      <c r="L479" s="181"/>
    </row>
    <row r="480" spans="1:12" ht="12.75">
      <c r="A480" s="88"/>
      <c r="B480" s="112"/>
      <c r="C480" s="112"/>
      <c r="D480" s="88"/>
      <c r="E480" s="88"/>
      <c r="F480" s="42"/>
      <c r="G480" s="43"/>
      <c r="H480" s="45"/>
      <c r="I480" s="180"/>
      <c r="J480" s="181"/>
      <c r="K480" s="181"/>
      <c r="L480" s="181"/>
    </row>
    <row r="481" spans="1:12" ht="12.75">
      <c r="A481" s="88"/>
      <c r="B481" s="112"/>
      <c r="C481" s="112"/>
      <c r="D481" s="88"/>
      <c r="E481" s="88"/>
      <c r="F481" s="42"/>
      <c r="G481" s="43"/>
      <c r="H481" s="45"/>
      <c r="I481" s="180"/>
      <c r="J481" s="181"/>
      <c r="K481" s="181"/>
      <c r="L481" s="181"/>
    </row>
    <row r="482" spans="1:12" ht="12.75">
      <c r="A482" s="88"/>
      <c r="B482" s="112"/>
      <c r="C482" s="112"/>
      <c r="D482" s="88"/>
      <c r="E482" s="88"/>
      <c r="F482" s="42"/>
      <c r="G482" s="43"/>
      <c r="H482" s="45"/>
      <c r="I482" s="180"/>
      <c r="J482" s="181"/>
      <c r="K482" s="181"/>
      <c r="L482" s="181"/>
    </row>
    <row r="483" spans="1:12" ht="12.75">
      <c r="A483" s="88"/>
      <c r="B483" s="112"/>
      <c r="C483" s="112"/>
      <c r="D483" s="88"/>
      <c r="E483" s="88"/>
      <c r="F483" s="42"/>
      <c r="G483" s="43"/>
      <c r="H483" s="45"/>
      <c r="I483" s="180"/>
      <c r="J483" s="181"/>
      <c r="K483" s="181"/>
      <c r="L483" s="181"/>
    </row>
    <row r="484" spans="1:12" ht="12.75">
      <c r="A484" s="88"/>
      <c r="B484" s="112"/>
      <c r="C484" s="112"/>
      <c r="D484" s="88"/>
      <c r="E484" s="88"/>
      <c r="F484" s="42"/>
      <c r="G484" s="43"/>
      <c r="H484" s="45"/>
      <c r="I484" s="180"/>
      <c r="J484" s="181"/>
      <c r="K484" s="181"/>
      <c r="L484" s="181"/>
    </row>
    <row r="485" spans="1:12" ht="12.75">
      <c r="A485" s="88"/>
      <c r="B485" s="112"/>
      <c r="C485" s="112"/>
      <c r="D485" s="88"/>
      <c r="E485" s="88"/>
      <c r="F485" s="42"/>
      <c r="G485" s="43"/>
      <c r="H485" s="45"/>
      <c r="I485" s="180"/>
      <c r="J485" s="181"/>
      <c r="K485" s="181"/>
      <c r="L485" s="181"/>
    </row>
    <row r="486" spans="1:12" ht="12.75">
      <c r="A486" s="88"/>
      <c r="B486" s="112"/>
      <c r="C486" s="112"/>
      <c r="D486" s="88"/>
      <c r="E486" s="88"/>
      <c r="F486" s="42"/>
      <c r="G486" s="43"/>
      <c r="H486" s="45"/>
      <c r="I486" s="180"/>
      <c r="J486" s="181"/>
      <c r="K486" s="181"/>
      <c r="L486" s="181"/>
    </row>
    <row r="487" spans="1:12" ht="12.75">
      <c r="A487" s="88"/>
      <c r="B487" s="112"/>
      <c r="C487" s="112"/>
      <c r="D487" s="88"/>
      <c r="E487" s="88"/>
      <c r="F487" s="42"/>
      <c r="G487" s="43"/>
      <c r="H487" s="45"/>
      <c r="I487" s="180"/>
      <c r="J487" s="181"/>
      <c r="K487" s="181"/>
      <c r="L487" s="181"/>
    </row>
    <row r="488" spans="1:12" ht="12.75">
      <c r="A488" s="88"/>
      <c r="B488" s="112"/>
      <c r="C488" s="112"/>
      <c r="D488" s="88"/>
      <c r="E488" s="88"/>
      <c r="F488" s="42"/>
      <c r="G488" s="43"/>
      <c r="H488" s="45"/>
      <c r="I488" s="180"/>
      <c r="J488" s="181"/>
      <c r="K488" s="181"/>
      <c r="L488" s="181"/>
    </row>
    <row r="489" spans="1:12" ht="12.75">
      <c r="A489" s="88"/>
      <c r="B489" s="112"/>
      <c r="C489" s="112"/>
      <c r="D489" s="88"/>
      <c r="E489" s="88"/>
      <c r="F489" s="42"/>
      <c r="G489" s="43"/>
      <c r="H489" s="45"/>
      <c r="I489" s="180"/>
      <c r="J489" s="181"/>
      <c r="K489" s="181"/>
      <c r="L489" s="181"/>
    </row>
    <row r="490" spans="1:12" ht="12.75">
      <c r="A490" s="88"/>
      <c r="B490" s="112"/>
      <c r="C490" s="112"/>
      <c r="D490" s="88"/>
      <c r="E490" s="88"/>
      <c r="F490" s="42"/>
      <c r="G490" s="43"/>
      <c r="H490" s="45"/>
      <c r="I490" s="180"/>
      <c r="J490" s="181"/>
      <c r="K490" s="181"/>
      <c r="L490" s="181"/>
    </row>
    <row r="491" spans="1:12" ht="12.75">
      <c r="A491" s="88"/>
      <c r="B491" s="112"/>
      <c r="C491" s="112"/>
      <c r="D491" s="88"/>
      <c r="E491" s="88"/>
      <c r="F491" s="42"/>
      <c r="G491" s="43"/>
      <c r="H491" s="45"/>
      <c r="I491" s="180"/>
      <c r="J491" s="181"/>
      <c r="K491" s="181"/>
      <c r="L491" s="181"/>
    </row>
    <row r="492" spans="1:12" ht="12.75">
      <c r="A492" s="88"/>
      <c r="B492" s="112"/>
      <c r="C492" s="112"/>
      <c r="D492" s="88"/>
      <c r="E492" s="88"/>
      <c r="F492" s="42"/>
      <c r="G492" s="43"/>
      <c r="H492" s="45"/>
      <c r="I492" s="180"/>
      <c r="J492" s="181"/>
      <c r="K492" s="181"/>
      <c r="L492" s="181"/>
    </row>
    <row r="493" spans="1:12" ht="12.75">
      <c r="A493" s="88"/>
      <c r="B493" s="112"/>
      <c r="C493" s="112"/>
      <c r="D493" s="88"/>
      <c r="E493" s="88"/>
      <c r="F493" s="42"/>
      <c r="G493" s="43"/>
      <c r="H493" s="45"/>
      <c r="I493" s="180"/>
      <c r="J493" s="181"/>
      <c r="K493" s="181"/>
      <c r="L493" s="181"/>
    </row>
    <row r="494" spans="1:12" ht="12.75">
      <c r="A494" s="88"/>
      <c r="B494" s="112"/>
      <c r="C494" s="112"/>
      <c r="D494" s="88"/>
      <c r="E494" s="88"/>
      <c r="F494" s="42"/>
      <c r="G494" s="43"/>
      <c r="H494" s="45"/>
      <c r="I494" s="180"/>
      <c r="J494" s="181"/>
      <c r="K494" s="181"/>
      <c r="L494" s="181"/>
    </row>
    <row r="495" spans="1:12" ht="12.75">
      <c r="A495" s="88"/>
      <c r="B495" s="112"/>
      <c r="C495" s="112"/>
      <c r="D495" s="88"/>
      <c r="E495" s="88"/>
      <c r="F495" s="42"/>
      <c r="G495" s="43"/>
      <c r="H495" s="45"/>
      <c r="I495" s="180"/>
      <c r="J495" s="181"/>
      <c r="K495" s="181"/>
      <c r="L495" s="181"/>
    </row>
    <row r="496" spans="1:12" ht="12.75">
      <c r="A496" s="88"/>
      <c r="B496" s="112"/>
      <c r="C496" s="112"/>
      <c r="D496" s="88"/>
      <c r="E496" s="88"/>
      <c r="F496" s="42"/>
      <c r="G496" s="43"/>
      <c r="H496" s="45"/>
      <c r="I496" s="180"/>
      <c r="J496" s="181"/>
      <c r="K496" s="181"/>
      <c r="L496" s="181"/>
    </row>
    <row r="497" spans="1:12" ht="12.75">
      <c r="A497" s="88"/>
      <c r="B497" s="112"/>
      <c r="C497" s="112"/>
      <c r="D497" s="88"/>
      <c r="E497" s="88"/>
      <c r="F497" s="42"/>
      <c r="G497" s="43"/>
      <c r="H497" s="45"/>
      <c r="I497" s="180"/>
      <c r="J497" s="181"/>
      <c r="K497" s="181"/>
      <c r="L497" s="181"/>
    </row>
    <row r="498" spans="1:12" ht="12.75">
      <c r="A498" s="88"/>
      <c r="B498" s="112"/>
      <c r="C498" s="112"/>
      <c r="D498" s="88"/>
      <c r="E498" s="88"/>
      <c r="F498" s="42"/>
      <c r="G498" s="43"/>
      <c r="H498" s="45"/>
      <c r="I498" s="180"/>
      <c r="J498" s="181"/>
      <c r="K498" s="181"/>
      <c r="L498" s="181"/>
    </row>
    <row r="499" spans="1:12" ht="12.75">
      <c r="A499" s="88"/>
      <c r="B499" s="112"/>
      <c r="C499" s="112"/>
      <c r="D499" s="88"/>
      <c r="E499" s="88"/>
      <c r="F499" s="42"/>
      <c r="G499" s="43"/>
      <c r="H499" s="45"/>
      <c r="I499" s="180"/>
      <c r="J499" s="181"/>
      <c r="K499" s="181"/>
      <c r="L499" s="181"/>
    </row>
    <row r="500" spans="1:12" ht="12.75">
      <c r="A500" s="88"/>
      <c r="B500" s="112"/>
      <c r="C500" s="112"/>
      <c r="D500" s="88"/>
      <c r="E500" s="88"/>
      <c r="F500" s="42"/>
      <c r="G500" s="43"/>
      <c r="H500" s="45"/>
      <c r="I500" s="180"/>
      <c r="J500" s="181"/>
      <c r="K500" s="181"/>
      <c r="L500" s="181"/>
    </row>
    <row r="501" spans="1:12" ht="12.75">
      <c r="A501" s="88"/>
      <c r="B501" s="112"/>
      <c r="C501" s="112"/>
      <c r="D501" s="88"/>
      <c r="E501" s="88"/>
      <c r="F501" s="42"/>
      <c r="G501" s="43"/>
      <c r="H501" s="45"/>
      <c r="I501" s="180"/>
      <c r="J501" s="181"/>
      <c r="K501" s="181"/>
      <c r="L501" s="181"/>
    </row>
    <row r="502" spans="1:12" ht="12.75">
      <c r="A502" s="88"/>
      <c r="B502" s="112"/>
      <c r="C502" s="112"/>
      <c r="D502" s="88"/>
      <c r="E502" s="88"/>
      <c r="F502" s="42"/>
      <c r="G502" s="43"/>
      <c r="H502" s="45"/>
      <c r="I502" s="180"/>
      <c r="J502" s="181"/>
      <c r="K502" s="181"/>
      <c r="L502" s="181"/>
    </row>
    <row r="503" spans="1:12" ht="12.75">
      <c r="A503" s="88"/>
      <c r="B503" s="112"/>
      <c r="C503" s="112"/>
      <c r="D503" s="88"/>
      <c r="E503" s="88"/>
      <c r="F503" s="42"/>
      <c r="G503" s="43"/>
      <c r="H503" s="45"/>
      <c r="I503" s="180"/>
      <c r="J503" s="181"/>
      <c r="K503" s="181"/>
      <c r="L503" s="181"/>
    </row>
    <row r="504" spans="1:12" ht="12.75">
      <c r="A504" s="88"/>
      <c r="B504" s="112"/>
      <c r="C504" s="112"/>
      <c r="D504" s="88"/>
      <c r="E504" s="88"/>
      <c r="F504" s="42"/>
      <c r="G504" s="43"/>
      <c r="H504" s="45"/>
      <c r="I504" s="180"/>
      <c r="J504" s="181"/>
      <c r="K504" s="181"/>
      <c r="L504" s="181"/>
    </row>
    <row r="505" spans="1:12" ht="12.75">
      <c r="A505" s="88"/>
      <c r="B505" s="112"/>
      <c r="C505" s="112"/>
      <c r="D505" s="88"/>
      <c r="E505" s="88"/>
      <c r="F505" s="42"/>
      <c r="G505" s="43"/>
      <c r="H505" s="45"/>
      <c r="I505" s="180"/>
      <c r="J505" s="181"/>
      <c r="K505" s="181"/>
      <c r="L505" s="181"/>
    </row>
    <row r="506" spans="1:12" ht="12.75">
      <c r="A506" s="88"/>
      <c r="B506" s="112"/>
      <c r="C506" s="112"/>
      <c r="D506" s="88"/>
      <c r="E506" s="88"/>
      <c r="F506" s="42"/>
      <c r="G506" s="43"/>
      <c r="H506" s="45"/>
      <c r="I506" s="180"/>
      <c r="J506" s="181"/>
      <c r="K506" s="181"/>
      <c r="L506" s="181"/>
    </row>
    <row r="507" spans="1:12" ht="12.75">
      <c r="A507" s="88"/>
      <c r="B507" s="112"/>
      <c r="C507" s="112"/>
      <c r="D507" s="88"/>
      <c r="E507" s="88"/>
      <c r="F507" s="42"/>
      <c r="G507" s="43"/>
      <c r="H507" s="45"/>
      <c r="I507" s="180"/>
      <c r="J507" s="181"/>
      <c r="K507" s="181"/>
      <c r="L507" s="181"/>
    </row>
    <row r="508" spans="1:12" ht="12.75">
      <c r="A508" s="88"/>
      <c r="B508" s="112"/>
      <c r="C508" s="112"/>
      <c r="D508" s="88"/>
      <c r="E508" s="88"/>
      <c r="F508" s="42"/>
      <c r="G508" s="43"/>
      <c r="H508" s="45"/>
      <c r="I508" s="180"/>
      <c r="J508" s="181"/>
      <c r="K508" s="181"/>
      <c r="L508" s="181"/>
    </row>
    <row r="509" spans="1:12" ht="12.75">
      <c r="A509" s="88"/>
      <c r="B509" s="112"/>
      <c r="C509" s="112"/>
      <c r="D509" s="88"/>
      <c r="E509" s="88"/>
      <c r="F509" s="42"/>
      <c r="G509" s="43"/>
      <c r="H509" s="45"/>
      <c r="I509" s="180"/>
      <c r="J509" s="181"/>
      <c r="K509" s="181"/>
      <c r="L509" s="181"/>
    </row>
    <row r="510" spans="1:12" ht="12.75">
      <c r="A510" s="88"/>
      <c r="B510" s="112"/>
      <c r="C510" s="112"/>
      <c r="D510" s="88"/>
      <c r="E510" s="88"/>
      <c r="F510" s="42"/>
      <c r="G510" s="43"/>
      <c r="H510" s="45"/>
      <c r="I510" s="180"/>
      <c r="J510" s="181"/>
      <c r="K510" s="181"/>
      <c r="L510" s="181"/>
    </row>
    <row r="511" spans="1:12" ht="12.75">
      <c r="A511" s="88"/>
      <c r="B511" s="112"/>
      <c r="C511" s="112"/>
      <c r="D511" s="88"/>
      <c r="E511" s="88"/>
      <c r="F511" s="42"/>
      <c r="G511" s="43"/>
      <c r="H511" s="45"/>
      <c r="I511" s="180"/>
      <c r="J511" s="181"/>
      <c r="K511" s="181"/>
      <c r="L511" s="181"/>
    </row>
    <row r="512" spans="1:12" ht="12.75">
      <c r="A512" s="88"/>
      <c r="B512" s="112"/>
      <c r="C512" s="112"/>
      <c r="D512" s="88"/>
      <c r="E512" s="88"/>
      <c r="F512" s="42"/>
      <c r="G512" s="43"/>
      <c r="H512" s="45"/>
      <c r="I512" s="180"/>
      <c r="J512" s="181"/>
      <c r="K512" s="181"/>
      <c r="L512" s="181"/>
    </row>
    <row r="513" spans="1:12" ht="12.75">
      <c r="A513" s="88"/>
      <c r="B513" s="112"/>
      <c r="C513" s="112"/>
      <c r="D513" s="88"/>
      <c r="E513" s="88"/>
      <c r="F513" s="42"/>
      <c r="G513" s="43"/>
      <c r="H513" s="45"/>
      <c r="I513" s="180"/>
      <c r="J513" s="181"/>
      <c r="K513" s="181"/>
      <c r="L513" s="181"/>
    </row>
    <row r="514" spans="1:12" ht="12.75">
      <c r="A514" s="88"/>
      <c r="B514" s="112"/>
      <c r="C514" s="112"/>
      <c r="D514" s="88"/>
      <c r="E514" s="88"/>
      <c r="F514" s="42"/>
      <c r="G514" s="43"/>
      <c r="H514" s="45"/>
      <c r="I514" s="180"/>
      <c r="J514" s="181"/>
      <c r="K514" s="181"/>
      <c r="L514" s="181"/>
    </row>
    <row r="515" spans="1:12" ht="12.75">
      <c r="A515" s="88"/>
      <c r="B515" s="112"/>
      <c r="C515" s="112"/>
      <c r="D515" s="88"/>
      <c r="E515" s="88"/>
      <c r="F515" s="42"/>
      <c r="G515" s="43"/>
      <c r="H515" s="45"/>
      <c r="I515" s="180"/>
      <c r="J515" s="181"/>
      <c r="K515" s="181"/>
      <c r="L515" s="181"/>
    </row>
    <row r="516" spans="1:12" ht="12.75">
      <c r="A516" s="88"/>
      <c r="B516" s="112"/>
      <c r="C516" s="112"/>
      <c r="D516" s="88"/>
      <c r="E516" s="88"/>
      <c r="F516" s="42"/>
      <c r="G516" s="43"/>
      <c r="H516" s="45"/>
      <c r="I516" s="180"/>
      <c r="J516" s="181"/>
      <c r="K516" s="181"/>
      <c r="L516" s="181"/>
    </row>
    <row r="517" spans="1:12" ht="12.75">
      <c r="A517" s="88"/>
      <c r="B517" s="112"/>
      <c r="C517" s="112"/>
      <c r="D517" s="88"/>
      <c r="E517" s="88"/>
      <c r="F517" s="42"/>
      <c r="G517" s="43"/>
      <c r="H517" s="45"/>
      <c r="I517" s="180"/>
      <c r="J517" s="181"/>
      <c r="K517" s="181"/>
      <c r="L517" s="181"/>
    </row>
    <row r="518" spans="1:12" ht="12.75">
      <c r="A518" s="88"/>
      <c r="B518" s="112"/>
      <c r="C518" s="112"/>
      <c r="D518" s="88"/>
      <c r="E518" s="88"/>
      <c r="F518" s="42"/>
      <c r="G518" s="43"/>
      <c r="H518" s="45"/>
      <c r="I518" s="180"/>
      <c r="J518" s="181"/>
      <c r="K518" s="181"/>
      <c r="L518" s="181"/>
    </row>
    <row r="519" spans="1:12" ht="12.75">
      <c r="A519" s="88"/>
      <c r="B519" s="112"/>
      <c r="C519" s="112"/>
      <c r="D519" s="88"/>
      <c r="E519" s="88"/>
      <c r="F519" s="42"/>
      <c r="G519" s="43"/>
      <c r="H519" s="45"/>
      <c r="I519" s="180"/>
      <c r="J519" s="181"/>
      <c r="K519" s="181"/>
      <c r="L519" s="181"/>
    </row>
    <row r="520" spans="1:12" ht="12.75">
      <c r="A520" s="88"/>
      <c r="B520" s="112"/>
      <c r="C520" s="112"/>
      <c r="D520" s="88"/>
      <c r="E520" s="88"/>
      <c r="F520" s="42"/>
      <c r="G520" s="43"/>
      <c r="H520" s="45"/>
      <c r="I520" s="180"/>
      <c r="J520" s="181"/>
      <c r="K520" s="181"/>
      <c r="L520" s="181"/>
    </row>
    <row r="521" spans="1:12" ht="12.75">
      <c r="A521" s="88"/>
      <c r="B521" s="112"/>
      <c r="C521" s="112"/>
      <c r="D521" s="88"/>
      <c r="E521" s="88"/>
      <c r="F521" s="42"/>
      <c r="G521" s="43"/>
      <c r="H521" s="45"/>
      <c r="I521" s="180"/>
      <c r="J521" s="181"/>
      <c r="K521" s="181"/>
      <c r="L521" s="181"/>
    </row>
    <row r="522" spans="1:12" ht="12.75">
      <c r="A522" s="88"/>
      <c r="B522" s="112"/>
      <c r="C522" s="112"/>
      <c r="D522" s="88"/>
      <c r="E522" s="88"/>
      <c r="F522" s="42"/>
      <c r="G522" s="43"/>
      <c r="H522" s="45"/>
      <c r="I522" s="180"/>
      <c r="J522" s="181"/>
      <c r="K522" s="181"/>
      <c r="L522" s="181"/>
    </row>
    <row r="523" spans="1:12" ht="12.75">
      <c r="A523" s="88"/>
      <c r="B523" s="112"/>
      <c r="C523" s="112"/>
      <c r="D523" s="88"/>
      <c r="E523" s="88"/>
      <c r="F523" s="42"/>
      <c r="G523" s="43"/>
      <c r="H523" s="45"/>
      <c r="I523" s="180"/>
      <c r="J523" s="181"/>
      <c r="K523" s="181"/>
      <c r="L523" s="181"/>
    </row>
    <row r="524" spans="1:12" ht="12.75">
      <c r="A524" s="88"/>
      <c r="B524" s="112"/>
      <c r="C524" s="112"/>
      <c r="D524" s="88"/>
      <c r="E524" s="88"/>
      <c r="F524" s="42"/>
      <c r="G524" s="43"/>
      <c r="H524" s="45"/>
      <c r="I524" s="180"/>
      <c r="J524" s="181"/>
      <c r="K524" s="181"/>
      <c r="L524" s="181"/>
    </row>
    <row r="525" spans="1:12" ht="12.75">
      <c r="A525" s="88"/>
      <c r="B525" s="112"/>
      <c r="C525" s="112"/>
      <c r="D525" s="88"/>
      <c r="E525" s="88"/>
      <c r="F525" s="42"/>
      <c r="G525" s="43"/>
      <c r="H525" s="45"/>
      <c r="I525" s="180"/>
      <c r="J525" s="181"/>
      <c r="K525" s="181"/>
      <c r="L525" s="181"/>
    </row>
    <row r="526" spans="1:12" ht="12.75">
      <c r="A526" s="88"/>
      <c r="B526" s="112"/>
      <c r="C526" s="112"/>
      <c r="D526" s="88"/>
      <c r="E526" s="88"/>
      <c r="F526" s="42"/>
      <c r="G526" s="43"/>
      <c r="H526" s="45"/>
      <c r="I526" s="180"/>
      <c r="J526" s="181"/>
      <c r="K526" s="181"/>
      <c r="L526" s="181"/>
    </row>
    <row r="527" spans="1:12" ht="12.75">
      <c r="A527" s="88"/>
      <c r="B527" s="112"/>
      <c r="C527" s="112"/>
      <c r="D527" s="88"/>
      <c r="E527" s="88"/>
      <c r="F527" s="42"/>
      <c r="G527" s="43"/>
      <c r="H527" s="45"/>
      <c r="I527" s="180"/>
      <c r="J527" s="181"/>
      <c r="K527" s="181"/>
      <c r="L527" s="181"/>
    </row>
    <row r="528" spans="1:12" ht="12.75">
      <c r="A528" s="88"/>
      <c r="B528" s="112"/>
      <c r="C528" s="112"/>
      <c r="D528" s="88"/>
      <c r="E528" s="88"/>
      <c r="F528" s="42"/>
      <c r="G528" s="43"/>
      <c r="H528" s="45"/>
      <c r="I528" s="180"/>
      <c r="J528" s="181"/>
      <c r="K528" s="181"/>
      <c r="L528" s="181"/>
    </row>
    <row r="529" spans="1:12" ht="12.75">
      <c r="A529" s="88"/>
      <c r="B529" s="112"/>
      <c r="C529" s="112"/>
      <c r="D529" s="88"/>
      <c r="E529" s="88"/>
      <c r="F529" s="42"/>
      <c r="G529" s="43"/>
      <c r="H529" s="45"/>
      <c r="I529" s="180"/>
      <c r="J529" s="181"/>
      <c r="K529" s="181"/>
      <c r="L529" s="181"/>
    </row>
    <row r="530" spans="1:12" ht="12.75">
      <c r="A530" s="88"/>
      <c r="B530" s="112"/>
      <c r="C530" s="112"/>
      <c r="D530" s="88"/>
      <c r="E530" s="88"/>
      <c r="F530" s="42"/>
      <c r="G530" s="43"/>
      <c r="H530" s="45"/>
      <c r="I530" s="180"/>
      <c r="J530" s="181"/>
      <c r="K530" s="181"/>
      <c r="L530" s="181"/>
    </row>
    <row r="531" spans="1:12" ht="12.75">
      <c r="A531" s="88"/>
      <c r="B531" s="112"/>
      <c r="C531" s="112"/>
      <c r="D531" s="88"/>
      <c r="E531" s="88"/>
      <c r="F531" s="42"/>
      <c r="G531" s="43"/>
      <c r="H531" s="45"/>
      <c r="I531" s="180"/>
      <c r="J531" s="181"/>
      <c r="K531" s="181"/>
      <c r="L531" s="181"/>
    </row>
    <row r="532" spans="1:12" ht="12.75">
      <c r="A532" s="88"/>
      <c r="B532" s="112"/>
      <c r="C532" s="112"/>
      <c r="D532" s="88"/>
      <c r="E532" s="88"/>
      <c r="F532" s="42"/>
      <c r="G532" s="43"/>
      <c r="H532" s="45"/>
      <c r="I532" s="180"/>
      <c r="J532" s="181"/>
      <c r="K532" s="181"/>
      <c r="L532" s="181"/>
    </row>
    <row r="533" spans="1:12" ht="12.75">
      <c r="A533" s="88"/>
      <c r="B533" s="112"/>
      <c r="C533" s="112"/>
      <c r="D533" s="88"/>
      <c r="E533" s="88"/>
      <c r="F533" s="42"/>
      <c r="G533" s="43"/>
      <c r="H533" s="45"/>
      <c r="I533" s="180"/>
      <c r="J533" s="181"/>
      <c r="K533" s="181"/>
      <c r="L533" s="181"/>
    </row>
    <row r="534" spans="1:12" ht="12.75">
      <c r="A534" s="88"/>
      <c r="B534" s="112"/>
      <c r="C534" s="112"/>
      <c r="D534" s="88"/>
      <c r="E534" s="88"/>
      <c r="F534" s="42"/>
      <c r="G534" s="43"/>
      <c r="H534" s="45"/>
      <c r="I534" s="180"/>
      <c r="J534" s="181"/>
      <c r="K534" s="181"/>
      <c r="L534" s="181"/>
    </row>
    <row r="535" spans="1:12" ht="12.75">
      <c r="A535" s="88"/>
      <c r="B535" s="112"/>
      <c r="C535" s="112"/>
      <c r="D535" s="88"/>
      <c r="E535" s="88"/>
      <c r="F535" s="42"/>
      <c r="G535" s="43"/>
      <c r="H535" s="45"/>
      <c r="I535" s="180"/>
      <c r="J535" s="181"/>
      <c r="K535" s="181"/>
      <c r="L535" s="181"/>
    </row>
    <row r="536" spans="1:12" ht="12.75">
      <c r="A536" s="88"/>
      <c r="B536" s="112"/>
      <c r="C536" s="112"/>
      <c r="D536" s="88"/>
      <c r="E536" s="88"/>
      <c r="F536" s="42"/>
      <c r="G536" s="43"/>
      <c r="H536" s="45"/>
      <c r="I536" s="180"/>
      <c r="J536" s="181"/>
      <c r="K536" s="181"/>
      <c r="L536" s="181"/>
    </row>
    <row r="537" spans="1:12" ht="12.75">
      <c r="A537" s="88"/>
      <c r="B537" s="112"/>
      <c r="C537" s="112"/>
      <c r="D537" s="88"/>
      <c r="E537" s="88"/>
      <c r="F537" s="42"/>
      <c r="G537" s="43"/>
      <c r="H537" s="45"/>
      <c r="I537" s="180"/>
      <c r="J537" s="181"/>
      <c r="K537" s="181"/>
      <c r="L537" s="181"/>
    </row>
    <row r="538" spans="1:12" ht="12.75">
      <c r="A538" s="88"/>
      <c r="B538" s="112"/>
      <c r="C538" s="112"/>
      <c r="D538" s="88"/>
      <c r="E538" s="88"/>
      <c r="F538" s="42"/>
      <c r="G538" s="43"/>
      <c r="H538" s="45"/>
      <c r="I538" s="180"/>
      <c r="J538" s="181"/>
      <c r="K538" s="181"/>
      <c r="L538" s="181"/>
    </row>
    <row r="539" spans="1:12" ht="12.75">
      <c r="A539" s="88"/>
      <c r="B539" s="112"/>
      <c r="C539" s="112"/>
      <c r="D539" s="88"/>
      <c r="E539" s="88"/>
      <c r="F539" s="42"/>
      <c r="G539" s="43"/>
      <c r="H539" s="45"/>
      <c r="I539" s="180"/>
      <c r="J539" s="181"/>
      <c r="K539" s="181"/>
      <c r="L539" s="181"/>
    </row>
    <row r="540" spans="1:12" ht="12.75">
      <c r="A540" s="88"/>
      <c r="B540" s="112"/>
      <c r="C540" s="112"/>
      <c r="D540" s="88"/>
      <c r="E540" s="88"/>
      <c r="F540" s="42"/>
      <c r="G540" s="43"/>
      <c r="H540" s="45"/>
      <c r="I540" s="180"/>
      <c r="J540" s="181"/>
      <c r="K540" s="181"/>
      <c r="L540" s="181"/>
    </row>
    <row r="541" spans="1:12" ht="12.75">
      <c r="A541" s="88"/>
      <c r="B541" s="112"/>
      <c r="C541" s="112"/>
      <c r="D541" s="88"/>
      <c r="E541" s="88"/>
      <c r="F541" s="42"/>
      <c r="G541" s="43"/>
      <c r="H541" s="45"/>
      <c r="I541" s="180"/>
      <c r="J541" s="181"/>
      <c r="K541" s="181"/>
      <c r="L541" s="181"/>
    </row>
    <row r="542" spans="1:12" ht="12.75">
      <c r="A542" s="88"/>
      <c r="B542" s="112"/>
      <c r="C542" s="112"/>
      <c r="D542" s="88"/>
      <c r="E542" s="88"/>
      <c r="F542" s="42"/>
      <c r="G542" s="43"/>
      <c r="H542" s="45"/>
      <c r="I542" s="180"/>
      <c r="J542" s="181"/>
      <c r="K542" s="181"/>
      <c r="L542" s="181"/>
    </row>
    <row r="543" spans="1:12" ht="12.75">
      <c r="A543" s="88"/>
      <c r="B543" s="112"/>
      <c r="C543" s="112"/>
      <c r="D543" s="88"/>
      <c r="E543" s="88"/>
      <c r="F543" s="42"/>
      <c r="G543" s="43"/>
      <c r="H543" s="45"/>
      <c r="I543" s="180"/>
      <c r="J543" s="181"/>
      <c r="K543" s="181"/>
      <c r="L543" s="181"/>
    </row>
    <row r="544" spans="1:12" ht="12.75">
      <c r="A544" s="88"/>
      <c r="B544" s="112"/>
      <c r="C544" s="112"/>
      <c r="D544" s="88"/>
      <c r="E544" s="88"/>
      <c r="F544" s="42"/>
      <c r="G544" s="43"/>
      <c r="H544" s="45"/>
      <c r="I544" s="180"/>
      <c r="J544" s="181"/>
      <c r="K544" s="181"/>
      <c r="L544" s="181"/>
    </row>
    <row r="545" spans="1:12" ht="12.75">
      <c r="A545" s="88"/>
      <c r="B545" s="112"/>
      <c r="C545" s="112"/>
      <c r="D545" s="88"/>
      <c r="E545" s="88"/>
      <c r="F545" s="42"/>
      <c r="G545" s="43"/>
      <c r="H545" s="45"/>
      <c r="I545" s="180"/>
      <c r="J545" s="181"/>
      <c r="K545" s="181"/>
      <c r="L545" s="181"/>
    </row>
    <row r="546" spans="1:12" ht="12.75">
      <c r="A546" s="88"/>
      <c r="B546" s="112"/>
      <c r="C546" s="112"/>
      <c r="D546" s="88"/>
      <c r="E546" s="88"/>
      <c r="F546" s="42"/>
      <c r="G546" s="43"/>
      <c r="H546" s="45"/>
      <c r="I546" s="180"/>
      <c r="J546" s="181"/>
      <c r="K546" s="181"/>
      <c r="L546" s="181"/>
    </row>
    <row r="547" spans="1:12" ht="12.75">
      <c r="A547" s="88"/>
      <c r="B547" s="112"/>
      <c r="C547" s="112"/>
      <c r="D547" s="88"/>
      <c r="E547" s="88"/>
      <c r="F547" s="42"/>
      <c r="G547" s="43"/>
      <c r="H547" s="45"/>
      <c r="I547" s="180"/>
      <c r="J547" s="181"/>
      <c r="K547" s="181"/>
      <c r="L547" s="181"/>
    </row>
    <row r="548" spans="1:12" ht="12.75">
      <c r="A548" s="88"/>
      <c r="B548" s="112"/>
      <c r="C548" s="112"/>
      <c r="D548" s="88"/>
      <c r="E548" s="88"/>
      <c r="F548" s="42"/>
      <c r="G548" s="43"/>
      <c r="H548" s="45"/>
      <c r="I548" s="180"/>
      <c r="J548" s="181"/>
      <c r="K548" s="181"/>
      <c r="L548" s="181"/>
    </row>
    <row r="549" spans="1:12" ht="12.75">
      <c r="A549" s="88"/>
      <c r="B549" s="112"/>
      <c r="C549" s="112"/>
      <c r="D549" s="88"/>
      <c r="E549" s="88"/>
      <c r="F549" s="42"/>
      <c r="G549" s="43"/>
      <c r="H549" s="45"/>
      <c r="I549" s="180"/>
      <c r="J549" s="181"/>
      <c r="K549" s="181"/>
      <c r="L549" s="181"/>
    </row>
    <row r="550" spans="1:12" ht="12.75">
      <c r="A550" s="88"/>
      <c r="B550" s="112"/>
      <c r="C550" s="112"/>
      <c r="D550" s="88"/>
      <c r="E550" s="88"/>
      <c r="F550" s="42"/>
      <c r="G550" s="43"/>
      <c r="H550" s="45"/>
      <c r="I550" s="180"/>
      <c r="J550" s="181"/>
      <c r="K550" s="181"/>
      <c r="L550" s="181"/>
    </row>
    <row r="551" spans="1:12" ht="12.75">
      <c r="A551" s="88"/>
      <c r="B551" s="112"/>
      <c r="C551" s="112"/>
      <c r="D551" s="88"/>
      <c r="E551" s="88"/>
      <c r="F551" s="42"/>
      <c r="G551" s="43"/>
      <c r="H551" s="45"/>
      <c r="I551" s="180"/>
      <c r="J551" s="181"/>
      <c r="K551" s="181"/>
      <c r="L551" s="181"/>
    </row>
    <row r="552" spans="1:12" ht="12.75">
      <c r="A552" s="88"/>
      <c r="B552" s="112"/>
      <c r="C552" s="112"/>
      <c r="D552" s="88"/>
      <c r="E552" s="88"/>
      <c r="F552" s="42"/>
      <c r="G552" s="43"/>
      <c r="H552" s="45"/>
      <c r="I552" s="180"/>
      <c r="J552" s="181"/>
      <c r="K552" s="181"/>
      <c r="L552" s="181"/>
    </row>
    <row r="553" spans="1:12" ht="12.75">
      <c r="A553" s="88"/>
      <c r="B553" s="112"/>
      <c r="C553" s="112"/>
      <c r="D553" s="88"/>
      <c r="E553" s="88"/>
      <c r="F553" s="42"/>
      <c r="G553" s="43"/>
      <c r="H553" s="45"/>
      <c r="I553" s="180"/>
      <c r="J553" s="181"/>
      <c r="K553" s="181"/>
      <c r="L553" s="181"/>
    </row>
    <row r="554" spans="1:12" ht="12.75">
      <c r="A554" s="88"/>
      <c r="B554" s="112"/>
      <c r="C554" s="112"/>
      <c r="D554" s="88"/>
      <c r="E554" s="88"/>
      <c r="F554" s="42"/>
      <c r="G554" s="43"/>
      <c r="H554" s="45"/>
      <c r="I554" s="180"/>
      <c r="J554" s="181"/>
      <c r="K554" s="181"/>
      <c r="L554" s="181"/>
    </row>
    <row r="555" spans="1:12" ht="12.75">
      <c r="A555" s="88"/>
      <c r="B555" s="112"/>
      <c r="C555" s="112"/>
      <c r="D555" s="88"/>
      <c r="E555" s="88"/>
      <c r="F555" s="42"/>
      <c r="G555" s="43"/>
      <c r="H555" s="45"/>
      <c r="I555" s="180"/>
      <c r="J555" s="181"/>
      <c r="K555" s="181"/>
      <c r="L555" s="181"/>
    </row>
    <row r="556" spans="1:12" ht="12.75">
      <c r="A556" s="88"/>
      <c r="B556" s="112"/>
      <c r="C556" s="112"/>
      <c r="D556" s="88"/>
      <c r="E556" s="88"/>
      <c r="F556" s="42"/>
      <c r="G556" s="43"/>
      <c r="H556" s="45"/>
      <c r="I556" s="180"/>
      <c r="J556" s="181"/>
      <c r="K556" s="181"/>
      <c r="L556" s="181"/>
    </row>
    <row r="557" spans="1:12" ht="12.75">
      <c r="A557" s="88"/>
      <c r="B557" s="112"/>
      <c r="C557" s="112"/>
      <c r="D557" s="88"/>
      <c r="E557" s="88"/>
      <c r="F557" s="42"/>
      <c r="G557" s="43"/>
      <c r="H557" s="45"/>
      <c r="I557" s="180"/>
      <c r="J557" s="181"/>
      <c r="K557" s="181"/>
      <c r="L557" s="181"/>
    </row>
    <row r="558" spans="1:12" ht="12.75">
      <c r="A558" s="88"/>
      <c r="B558" s="112"/>
      <c r="C558" s="112"/>
      <c r="D558" s="88"/>
      <c r="E558" s="88"/>
      <c r="F558" s="42"/>
      <c r="G558" s="43"/>
      <c r="H558" s="45"/>
      <c r="I558" s="180"/>
      <c r="J558" s="181"/>
      <c r="K558" s="181"/>
      <c r="L558" s="181"/>
    </row>
    <row r="559" spans="1:12" ht="12.75">
      <c r="A559" s="88"/>
      <c r="B559" s="112"/>
      <c r="C559" s="112"/>
      <c r="D559" s="88"/>
      <c r="E559" s="88"/>
      <c r="F559" s="42"/>
      <c r="G559" s="43"/>
      <c r="H559" s="45"/>
      <c r="I559" s="180"/>
      <c r="J559" s="181"/>
      <c r="K559" s="181"/>
      <c r="L559" s="181"/>
    </row>
    <row r="560" spans="1:12" ht="12.75">
      <c r="A560" s="88"/>
      <c r="B560" s="112"/>
      <c r="C560" s="112"/>
      <c r="D560" s="88"/>
      <c r="E560" s="88"/>
      <c r="F560" s="42"/>
      <c r="G560" s="43"/>
      <c r="H560" s="45"/>
      <c r="I560" s="180"/>
      <c r="J560" s="181"/>
      <c r="K560" s="181"/>
      <c r="L560" s="181"/>
    </row>
    <row r="561" spans="1:12" ht="12.75">
      <c r="A561" s="88"/>
      <c r="B561" s="112"/>
      <c r="C561" s="112"/>
      <c r="D561" s="88"/>
      <c r="E561" s="88"/>
      <c r="F561" s="42"/>
      <c r="G561" s="43"/>
      <c r="H561" s="45"/>
      <c r="I561" s="180"/>
      <c r="J561" s="181"/>
      <c r="K561" s="181"/>
      <c r="L561" s="181"/>
    </row>
    <row r="562" spans="1:12" ht="12.75">
      <c r="A562" s="88"/>
      <c r="B562" s="112"/>
      <c r="C562" s="112"/>
      <c r="D562" s="88"/>
      <c r="E562" s="88"/>
      <c r="F562" s="42"/>
      <c r="G562" s="43"/>
      <c r="H562" s="45"/>
      <c r="I562" s="180"/>
      <c r="J562" s="181"/>
      <c r="K562" s="181"/>
      <c r="L562" s="181"/>
    </row>
    <row r="563" spans="1:12" ht="12.75">
      <c r="A563" s="88"/>
      <c r="B563" s="112"/>
      <c r="C563" s="112"/>
      <c r="D563" s="88"/>
      <c r="E563" s="88"/>
      <c r="F563" s="42"/>
      <c r="G563" s="43"/>
      <c r="H563" s="45"/>
      <c r="I563" s="180"/>
      <c r="J563" s="181"/>
      <c r="K563" s="181"/>
      <c r="L563" s="181"/>
    </row>
    <row r="564" spans="1:12" ht="12.75">
      <c r="A564" s="88"/>
      <c r="B564" s="112"/>
      <c r="C564" s="112"/>
      <c r="D564" s="88"/>
      <c r="E564" s="88"/>
      <c r="F564" s="42"/>
      <c r="G564" s="43"/>
      <c r="H564" s="45"/>
      <c r="I564" s="180"/>
      <c r="J564" s="181"/>
      <c r="K564" s="181"/>
      <c r="L564" s="181"/>
    </row>
    <row r="565" spans="1:12" ht="12.75">
      <c r="A565" s="88"/>
      <c r="B565" s="112"/>
      <c r="C565" s="112"/>
      <c r="D565" s="88"/>
      <c r="E565" s="88"/>
      <c r="F565" s="42"/>
      <c r="G565" s="43"/>
      <c r="H565" s="45"/>
      <c r="I565" s="180"/>
      <c r="J565" s="181"/>
      <c r="K565" s="181"/>
      <c r="L565" s="181"/>
    </row>
    <row r="566" spans="1:12" ht="12.75">
      <c r="A566" s="88"/>
      <c r="B566" s="112"/>
      <c r="C566" s="112"/>
      <c r="D566" s="88"/>
      <c r="E566" s="88"/>
      <c r="F566" s="42"/>
      <c r="G566" s="43"/>
      <c r="H566" s="45"/>
      <c r="I566" s="180"/>
      <c r="J566" s="181"/>
      <c r="K566" s="181"/>
      <c r="L566" s="181"/>
    </row>
    <row r="567" spans="1:12" ht="12.75">
      <c r="A567" s="88"/>
      <c r="B567" s="112"/>
      <c r="C567" s="112"/>
      <c r="D567" s="88"/>
      <c r="E567" s="88"/>
      <c r="F567" s="42"/>
      <c r="G567" s="43"/>
      <c r="H567" s="45"/>
      <c r="I567" s="180"/>
      <c r="J567" s="181"/>
      <c r="K567" s="181"/>
      <c r="L567" s="181"/>
    </row>
    <row r="568" spans="1:12" ht="12.75">
      <c r="A568" s="88"/>
      <c r="B568" s="112"/>
      <c r="C568" s="112"/>
      <c r="D568" s="88"/>
      <c r="E568" s="88"/>
      <c r="F568" s="42"/>
      <c r="G568" s="43"/>
      <c r="H568" s="45"/>
      <c r="I568" s="180"/>
      <c r="J568" s="181"/>
      <c r="K568" s="181"/>
      <c r="L568" s="181"/>
    </row>
    <row r="569" spans="1:12" ht="12.75">
      <c r="A569" s="88"/>
      <c r="B569" s="112"/>
      <c r="C569" s="112"/>
      <c r="D569" s="88"/>
      <c r="E569" s="88"/>
      <c r="F569" s="42"/>
      <c r="G569" s="43"/>
      <c r="H569" s="45"/>
      <c r="I569" s="180"/>
      <c r="J569" s="181"/>
      <c r="K569" s="181"/>
      <c r="L569" s="181"/>
    </row>
    <row r="570" spans="1:12" ht="12.75">
      <c r="A570" s="88"/>
      <c r="B570" s="112"/>
      <c r="C570" s="112"/>
      <c r="D570" s="88"/>
      <c r="E570" s="88"/>
      <c r="F570" s="42"/>
      <c r="G570" s="43"/>
      <c r="H570" s="45"/>
      <c r="I570" s="180"/>
      <c r="J570" s="181"/>
      <c r="K570" s="181"/>
      <c r="L570" s="181"/>
    </row>
    <row r="571" spans="1:12" ht="12.75">
      <c r="A571" s="88"/>
      <c r="B571" s="112"/>
      <c r="C571" s="112"/>
      <c r="D571" s="88"/>
      <c r="E571" s="88"/>
      <c r="F571" s="42"/>
      <c r="G571" s="43"/>
      <c r="H571" s="45"/>
      <c r="I571" s="180"/>
      <c r="J571" s="181"/>
      <c r="K571" s="181"/>
      <c r="L571" s="181"/>
    </row>
    <row r="572" spans="1:12" ht="12.75">
      <c r="A572" s="88"/>
      <c r="B572" s="112"/>
      <c r="C572" s="112"/>
      <c r="D572" s="88"/>
      <c r="E572" s="88"/>
      <c r="F572" s="42"/>
      <c r="G572" s="43"/>
      <c r="H572" s="45"/>
      <c r="I572" s="180"/>
      <c r="J572" s="181"/>
      <c r="K572" s="181"/>
      <c r="L572" s="181"/>
    </row>
    <row r="573" spans="1:12" ht="12.75">
      <c r="A573" s="88"/>
      <c r="B573" s="112"/>
      <c r="C573" s="112"/>
      <c r="D573" s="88"/>
      <c r="E573" s="88"/>
      <c r="F573" s="42"/>
      <c r="G573" s="43"/>
      <c r="H573" s="45"/>
      <c r="I573" s="180"/>
      <c r="J573" s="181"/>
      <c r="K573" s="181"/>
      <c r="L573" s="181"/>
    </row>
    <row r="574" spans="1:12" ht="12.75">
      <c r="A574" s="88"/>
      <c r="B574" s="112"/>
      <c r="C574" s="112"/>
      <c r="D574" s="88"/>
      <c r="E574" s="88"/>
      <c r="F574" s="42"/>
      <c r="G574" s="43"/>
      <c r="H574" s="45"/>
      <c r="I574" s="180"/>
      <c r="J574" s="181"/>
      <c r="K574" s="181"/>
      <c r="L574" s="181"/>
    </row>
    <row r="575" spans="1:12" ht="12.75">
      <c r="A575" s="88"/>
      <c r="B575" s="112"/>
      <c r="C575" s="112"/>
      <c r="D575" s="88"/>
      <c r="E575" s="88"/>
      <c r="F575" s="42"/>
      <c r="G575" s="43"/>
      <c r="H575" s="45"/>
      <c r="I575" s="180"/>
      <c r="J575" s="181"/>
      <c r="K575" s="181"/>
      <c r="L575" s="181"/>
    </row>
    <row r="576" spans="1:12" ht="12.75">
      <c r="A576" s="88"/>
      <c r="B576" s="112"/>
      <c r="C576" s="112"/>
      <c r="D576" s="88"/>
      <c r="E576" s="88"/>
      <c r="F576" s="42"/>
      <c r="G576" s="43"/>
      <c r="H576" s="45"/>
      <c r="I576" s="180"/>
      <c r="J576" s="181"/>
      <c r="K576" s="181"/>
      <c r="L576" s="181"/>
    </row>
    <row r="577" spans="1:12" ht="12.75">
      <c r="A577" s="88"/>
      <c r="B577" s="112"/>
      <c r="C577" s="112"/>
      <c r="D577" s="88"/>
      <c r="E577" s="88"/>
      <c r="F577" s="42"/>
      <c r="G577" s="43"/>
      <c r="H577" s="45"/>
      <c r="I577" s="180"/>
      <c r="J577" s="181"/>
      <c r="K577" s="181"/>
      <c r="L577" s="181"/>
    </row>
    <row r="578" spans="1:12" ht="12.75">
      <c r="A578" s="88"/>
      <c r="B578" s="112"/>
      <c r="C578" s="112"/>
      <c r="D578" s="88"/>
      <c r="E578" s="88"/>
      <c r="F578" s="42"/>
      <c r="G578" s="43"/>
      <c r="H578" s="45"/>
      <c r="I578" s="180"/>
      <c r="J578" s="181"/>
      <c r="K578" s="181"/>
      <c r="L578" s="181"/>
    </row>
    <row r="579" spans="1:12" ht="12.75">
      <c r="A579" s="88"/>
      <c r="B579" s="112"/>
      <c r="C579" s="112"/>
      <c r="D579" s="88"/>
      <c r="E579" s="88"/>
      <c r="F579" s="42"/>
      <c r="G579" s="43"/>
      <c r="H579" s="45"/>
      <c r="I579" s="180"/>
      <c r="J579" s="181"/>
      <c r="K579" s="181"/>
      <c r="L579" s="181"/>
    </row>
    <row r="580" spans="1:12" ht="12.75">
      <c r="A580" s="88"/>
      <c r="B580" s="112"/>
      <c r="C580" s="112"/>
      <c r="D580" s="88"/>
      <c r="E580" s="88"/>
      <c r="F580" s="42"/>
      <c r="G580" s="43"/>
      <c r="H580" s="45"/>
      <c r="I580" s="180"/>
      <c r="J580" s="181"/>
      <c r="K580" s="181"/>
      <c r="L580" s="181"/>
    </row>
    <row r="581" spans="1:12" ht="12.75">
      <c r="A581" s="88"/>
      <c r="B581" s="112"/>
      <c r="C581" s="112"/>
      <c r="D581" s="88"/>
      <c r="E581" s="88"/>
      <c r="F581" s="42"/>
      <c r="G581" s="43"/>
      <c r="H581" s="45"/>
      <c r="I581" s="180"/>
      <c r="J581" s="181"/>
      <c r="K581" s="181"/>
      <c r="L581" s="181"/>
    </row>
    <row r="582" spans="1:12" ht="12.75">
      <c r="A582" s="88"/>
      <c r="B582" s="112"/>
      <c r="C582" s="112"/>
      <c r="D582" s="88"/>
      <c r="E582" s="88"/>
      <c r="F582" s="42"/>
      <c r="G582" s="43"/>
      <c r="H582" s="45"/>
      <c r="I582" s="180"/>
      <c r="J582" s="181"/>
      <c r="K582" s="181"/>
      <c r="L582" s="181"/>
    </row>
    <row r="583" spans="1:12" ht="12.75">
      <c r="A583" s="88"/>
      <c r="B583" s="112"/>
      <c r="C583" s="112"/>
      <c r="D583" s="88"/>
      <c r="E583" s="88"/>
      <c r="F583" s="42"/>
      <c r="G583" s="43"/>
      <c r="H583" s="45"/>
      <c r="I583" s="180"/>
      <c r="J583" s="181"/>
      <c r="K583" s="181"/>
      <c r="L583" s="181"/>
    </row>
    <row r="584" spans="1:12" ht="12.75">
      <c r="A584" s="88"/>
      <c r="B584" s="112"/>
      <c r="C584" s="112"/>
      <c r="D584" s="88"/>
      <c r="E584" s="88"/>
      <c r="F584" s="42"/>
      <c r="G584" s="43"/>
      <c r="H584" s="45"/>
      <c r="I584" s="180"/>
      <c r="J584" s="181"/>
      <c r="K584" s="181"/>
      <c r="L584" s="181"/>
    </row>
    <row r="585" spans="1:12" ht="12.75">
      <c r="A585" s="88"/>
      <c r="B585" s="112"/>
      <c r="C585" s="112"/>
      <c r="D585" s="88"/>
      <c r="E585" s="88"/>
      <c r="F585" s="42"/>
      <c r="G585" s="43"/>
      <c r="H585" s="45"/>
      <c r="I585" s="180"/>
      <c r="J585" s="181"/>
      <c r="K585" s="181"/>
      <c r="L585" s="181"/>
    </row>
    <row r="586" spans="1:12" ht="12.75">
      <c r="A586" s="88"/>
      <c r="B586" s="112"/>
      <c r="C586" s="112"/>
      <c r="D586" s="88"/>
      <c r="E586" s="88"/>
      <c r="F586" s="42"/>
      <c r="G586" s="43"/>
      <c r="H586" s="45"/>
      <c r="I586" s="180"/>
      <c r="J586" s="181"/>
      <c r="K586" s="181"/>
      <c r="L586" s="181"/>
    </row>
    <row r="587" spans="1:12" ht="12.75">
      <c r="A587" s="88"/>
      <c r="B587" s="112"/>
      <c r="C587" s="112"/>
      <c r="D587" s="88"/>
      <c r="E587" s="88"/>
      <c r="F587" s="42"/>
      <c r="G587" s="43"/>
      <c r="H587" s="45"/>
      <c r="I587" s="180"/>
      <c r="J587" s="181"/>
      <c r="K587" s="181"/>
      <c r="L587" s="181"/>
    </row>
    <row r="588" spans="1:12" ht="12.75">
      <c r="A588" s="88"/>
      <c r="B588" s="112"/>
      <c r="C588" s="112"/>
      <c r="D588" s="88"/>
      <c r="E588" s="88"/>
      <c r="F588" s="42"/>
      <c r="G588" s="43"/>
      <c r="H588" s="45"/>
      <c r="I588" s="180"/>
      <c r="J588" s="181"/>
      <c r="K588" s="181"/>
      <c r="L588" s="181"/>
    </row>
    <row r="589" spans="1:12" ht="12.75">
      <c r="A589" s="88"/>
      <c r="B589" s="112"/>
      <c r="C589" s="112"/>
      <c r="D589" s="88"/>
      <c r="E589" s="88"/>
      <c r="F589" s="42"/>
      <c r="G589" s="43"/>
      <c r="H589" s="45"/>
      <c r="I589" s="180"/>
      <c r="J589" s="181"/>
      <c r="K589" s="181"/>
      <c r="L589" s="181"/>
    </row>
    <row r="590" spans="1:12" ht="12.75">
      <c r="A590" s="88"/>
      <c r="B590" s="112"/>
      <c r="C590" s="112"/>
      <c r="D590" s="88"/>
      <c r="E590" s="88"/>
      <c r="F590" s="42"/>
      <c r="G590" s="43"/>
      <c r="H590" s="45"/>
      <c r="I590" s="180"/>
      <c r="J590" s="181"/>
      <c r="K590" s="181"/>
      <c r="L590" s="181"/>
    </row>
    <row r="591" spans="1:12" ht="12.75">
      <c r="A591" s="88"/>
      <c r="B591" s="112"/>
      <c r="C591" s="112"/>
      <c r="D591" s="88"/>
      <c r="E591" s="88"/>
      <c r="F591" s="42"/>
      <c r="G591" s="43"/>
      <c r="H591" s="45"/>
      <c r="I591" s="180"/>
      <c r="J591" s="181"/>
      <c r="K591" s="181"/>
      <c r="L591" s="181"/>
    </row>
    <row r="592" spans="1:12" ht="12.75">
      <c r="A592" s="88"/>
      <c r="B592" s="112"/>
      <c r="C592" s="112"/>
      <c r="D592" s="88"/>
      <c r="E592" s="88"/>
      <c r="F592" s="42"/>
      <c r="G592" s="43"/>
      <c r="H592" s="45"/>
      <c r="I592" s="180"/>
      <c r="J592" s="181"/>
      <c r="K592" s="181"/>
      <c r="L592" s="181"/>
    </row>
    <row r="593" spans="1:12" ht="12.75">
      <c r="A593" s="88"/>
      <c r="B593" s="112"/>
      <c r="C593" s="112"/>
      <c r="D593" s="88"/>
      <c r="E593" s="88"/>
      <c r="F593" s="42"/>
      <c r="G593" s="43"/>
      <c r="H593" s="45"/>
      <c r="I593" s="180"/>
      <c r="J593" s="181"/>
      <c r="K593" s="181"/>
      <c r="L593" s="181"/>
    </row>
    <row r="594" spans="1:12" ht="12.75">
      <c r="A594" s="88"/>
      <c r="B594" s="112"/>
      <c r="C594" s="112"/>
      <c r="D594" s="88"/>
      <c r="E594" s="88"/>
      <c r="F594" s="42"/>
      <c r="G594" s="43"/>
      <c r="H594" s="45"/>
      <c r="I594" s="180"/>
      <c r="J594" s="181"/>
      <c r="K594" s="181"/>
      <c r="L594" s="181"/>
    </row>
    <row r="595" spans="1:12" ht="12.75">
      <c r="A595" s="88"/>
      <c r="B595" s="112"/>
      <c r="C595" s="112"/>
      <c r="D595" s="88"/>
      <c r="E595" s="88"/>
      <c r="F595" s="42"/>
      <c r="G595" s="43"/>
      <c r="H595" s="45"/>
      <c r="I595" s="180"/>
      <c r="J595" s="181"/>
      <c r="K595" s="181"/>
      <c r="L595" s="181"/>
    </row>
    <row r="596" spans="1:12" ht="12.75">
      <c r="A596" s="88"/>
      <c r="B596" s="112"/>
      <c r="C596" s="112"/>
      <c r="D596" s="88"/>
      <c r="E596" s="88"/>
      <c r="F596" s="42"/>
      <c r="G596" s="43"/>
      <c r="H596" s="45"/>
      <c r="I596" s="180"/>
      <c r="J596" s="181"/>
      <c r="K596" s="181"/>
      <c r="L596" s="181"/>
    </row>
    <row r="597" spans="1:12" ht="12.75">
      <c r="A597" s="88"/>
      <c r="B597" s="112"/>
      <c r="C597" s="112"/>
      <c r="D597" s="88"/>
      <c r="E597" s="88"/>
      <c r="F597" s="42"/>
      <c r="G597" s="43"/>
      <c r="H597" s="45"/>
      <c r="I597" s="180"/>
      <c r="J597" s="181"/>
      <c r="K597" s="181"/>
      <c r="L597" s="181"/>
    </row>
    <row r="598" spans="1:12" ht="12.75">
      <c r="A598" s="88"/>
      <c r="B598" s="112"/>
      <c r="C598" s="112"/>
      <c r="D598" s="88"/>
      <c r="E598" s="88"/>
      <c r="F598" s="42"/>
      <c r="G598" s="43"/>
      <c r="H598" s="45"/>
      <c r="I598" s="180"/>
      <c r="J598" s="181"/>
      <c r="K598" s="181"/>
      <c r="L598" s="181"/>
    </row>
    <row r="599" spans="1:12" ht="12.75">
      <c r="A599" s="88"/>
      <c r="B599" s="112"/>
      <c r="C599" s="112"/>
      <c r="D599" s="88"/>
      <c r="E599" s="88"/>
      <c r="F599" s="42"/>
      <c r="G599" s="43"/>
      <c r="H599" s="45"/>
      <c r="I599" s="180"/>
      <c r="J599" s="181"/>
      <c r="K599" s="181"/>
      <c r="L599" s="181"/>
    </row>
    <row r="600" spans="1:12" ht="12.75">
      <c r="A600" s="88"/>
      <c r="B600" s="112"/>
      <c r="C600" s="112"/>
      <c r="D600" s="88"/>
      <c r="E600" s="88"/>
      <c r="F600" s="42"/>
      <c r="G600" s="43"/>
      <c r="H600" s="45"/>
      <c r="I600" s="180"/>
      <c r="J600" s="181"/>
      <c r="K600" s="181"/>
      <c r="L600" s="181"/>
    </row>
    <row r="601" spans="1:12" ht="12.75">
      <c r="A601" s="88"/>
      <c r="B601" s="112"/>
      <c r="C601" s="112"/>
      <c r="D601" s="88"/>
      <c r="E601" s="88"/>
      <c r="F601" s="42"/>
      <c r="G601" s="43"/>
      <c r="H601" s="45"/>
      <c r="I601" s="180"/>
      <c r="J601" s="181"/>
      <c r="K601" s="181"/>
      <c r="L601" s="181"/>
    </row>
    <row r="602" spans="1:12" ht="12.75">
      <c r="A602" s="88"/>
      <c r="B602" s="112"/>
      <c r="C602" s="112"/>
      <c r="D602" s="88"/>
      <c r="E602" s="88"/>
      <c r="F602" s="42"/>
      <c r="G602" s="43"/>
      <c r="H602" s="45"/>
      <c r="I602" s="180"/>
      <c r="J602" s="181"/>
      <c r="K602" s="181"/>
      <c r="L602" s="181"/>
    </row>
    <row r="603" spans="1:12" ht="12.75">
      <c r="A603" s="88"/>
      <c r="B603" s="112"/>
      <c r="C603" s="112"/>
      <c r="D603" s="88"/>
      <c r="E603" s="88"/>
      <c r="F603" s="42"/>
      <c r="G603" s="43"/>
      <c r="H603" s="45"/>
      <c r="I603" s="180"/>
      <c r="J603" s="181"/>
      <c r="K603" s="181"/>
      <c r="L603" s="181"/>
    </row>
    <row r="604" spans="1:12" ht="12.75">
      <c r="A604" s="88"/>
      <c r="B604" s="112"/>
      <c r="C604" s="112"/>
      <c r="D604" s="88"/>
      <c r="E604" s="88"/>
      <c r="F604" s="42"/>
      <c r="G604" s="43"/>
      <c r="H604" s="45"/>
      <c r="I604" s="180"/>
      <c r="J604" s="181"/>
      <c r="K604" s="181"/>
      <c r="L604" s="181"/>
    </row>
    <row r="605" spans="1:12" ht="12.75">
      <c r="A605" s="88"/>
      <c r="B605" s="112"/>
      <c r="C605" s="112"/>
      <c r="D605" s="88"/>
      <c r="E605" s="88"/>
      <c r="F605" s="42"/>
      <c r="G605" s="43"/>
      <c r="H605" s="45"/>
      <c r="I605" s="180"/>
      <c r="J605" s="181"/>
      <c r="K605" s="181"/>
      <c r="L605" s="181"/>
    </row>
    <row r="606" spans="1:12" ht="12.75">
      <c r="A606" s="88"/>
      <c r="B606" s="112"/>
      <c r="C606" s="112"/>
      <c r="D606" s="88"/>
      <c r="E606" s="88"/>
      <c r="F606" s="42"/>
      <c r="G606" s="43"/>
      <c r="H606" s="45"/>
      <c r="I606" s="180"/>
      <c r="J606" s="181"/>
      <c r="K606" s="181"/>
      <c r="L606" s="181"/>
    </row>
    <row r="607" spans="1:12" ht="12.75">
      <c r="A607" s="88"/>
      <c r="B607" s="112"/>
      <c r="C607" s="112"/>
      <c r="D607" s="88"/>
      <c r="E607" s="88"/>
      <c r="F607" s="42"/>
      <c r="G607" s="43"/>
      <c r="H607" s="45"/>
      <c r="I607" s="180"/>
      <c r="J607" s="181"/>
      <c r="K607" s="181"/>
      <c r="L607" s="181"/>
    </row>
    <row r="608" spans="1:12" ht="12.75">
      <c r="A608" s="88"/>
      <c r="B608" s="112"/>
      <c r="C608" s="112"/>
      <c r="D608" s="88"/>
      <c r="E608" s="88"/>
      <c r="F608" s="42"/>
      <c r="G608" s="43"/>
      <c r="H608" s="45"/>
      <c r="I608" s="180"/>
      <c r="J608" s="181"/>
      <c r="K608" s="181"/>
      <c r="L608" s="181"/>
    </row>
    <row r="609" spans="1:12" ht="12.75">
      <c r="A609" s="88"/>
      <c r="B609" s="112"/>
      <c r="C609" s="112"/>
      <c r="D609" s="88"/>
      <c r="E609" s="88"/>
      <c r="F609" s="42"/>
      <c r="G609" s="43"/>
      <c r="H609" s="45"/>
      <c r="I609" s="180"/>
      <c r="J609" s="181"/>
      <c r="K609" s="181"/>
      <c r="L609" s="181"/>
    </row>
    <row r="610" spans="1:12" ht="12.75">
      <c r="A610" s="88"/>
      <c r="B610" s="112"/>
      <c r="C610" s="112"/>
      <c r="D610" s="88"/>
      <c r="E610" s="88"/>
      <c r="F610" s="42"/>
      <c r="G610" s="43"/>
      <c r="H610" s="45"/>
      <c r="I610" s="180"/>
      <c r="J610" s="181"/>
      <c r="K610" s="181"/>
      <c r="L610" s="181"/>
    </row>
    <row r="611" spans="1:12" ht="12.75">
      <c r="A611" s="88"/>
      <c r="B611" s="112"/>
      <c r="C611" s="112"/>
      <c r="D611" s="88"/>
      <c r="E611" s="88"/>
      <c r="F611" s="42"/>
      <c r="G611" s="43"/>
      <c r="H611" s="45"/>
      <c r="I611" s="180"/>
      <c r="J611" s="181"/>
      <c r="K611" s="181"/>
      <c r="L611" s="181"/>
    </row>
    <row r="612" spans="1:12" ht="12.75">
      <c r="A612" s="88"/>
      <c r="B612" s="112"/>
      <c r="C612" s="112"/>
      <c r="D612" s="88"/>
      <c r="E612" s="88"/>
      <c r="F612" s="42"/>
      <c r="G612" s="43"/>
      <c r="H612" s="45"/>
      <c r="I612" s="180"/>
      <c r="J612" s="181"/>
      <c r="K612" s="181"/>
      <c r="L612" s="181"/>
    </row>
    <row r="613" spans="1:12" ht="12.75">
      <c r="A613" s="88"/>
      <c r="B613" s="112"/>
      <c r="C613" s="112"/>
      <c r="D613" s="88"/>
      <c r="E613" s="88"/>
      <c r="F613" s="42"/>
      <c r="G613" s="43"/>
      <c r="H613" s="45"/>
      <c r="I613" s="180"/>
      <c r="J613" s="181"/>
      <c r="K613" s="181"/>
      <c r="L613" s="181"/>
    </row>
    <row r="614" spans="1:12" ht="12.75">
      <c r="A614" s="88"/>
      <c r="B614" s="112"/>
      <c r="C614" s="112"/>
      <c r="D614" s="88"/>
      <c r="E614" s="88"/>
      <c r="F614" s="42"/>
      <c r="G614" s="43"/>
      <c r="H614" s="45"/>
      <c r="I614" s="180"/>
      <c r="J614" s="181"/>
      <c r="K614" s="181"/>
      <c r="L614" s="181"/>
    </row>
    <row r="615" spans="1:12" ht="12.75">
      <c r="A615" s="88"/>
      <c r="B615" s="112"/>
      <c r="C615" s="112"/>
      <c r="D615" s="88"/>
      <c r="E615" s="88"/>
      <c r="F615" s="42"/>
      <c r="G615" s="43"/>
      <c r="H615" s="45"/>
      <c r="I615" s="180"/>
      <c r="J615" s="181"/>
      <c r="K615" s="181"/>
      <c r="L615" s="181"/>
    </row>
    <row r="616" spans="1:12" ht="12.75">
      <c r="A616" s="88"/>
      <c r="B616" s="112"/>
      <c r="C616" s="112"/>
      <c r="D616" s="88"/>
      <c r="E616" s="88"/>
      <c r="F616" s="42"/>
      <c r="G616" s="43"/>
      <c r="H616" s="45"/>
      <c r="I616" s="180"/>
      <c r="J616" s="181"/>
      <c r="K616" s="181"/>
      <c r="L616" s="181"/>
    </row>
    <row r="617" spans="1:12" ht="12.75">
      <c r="A617" s="88"/>
      <c r="B617" s="112"/>
      <c r="C617" s="112"/>
      <c r="D617" s="88"/>
      <c r="E617" s="88"/>
      <c r="F617" s="42"/>
      <c r="G617" s="43"/>
      <c r="H617" s="45"/>
      <c r="I617" s="180"/>
      <c r="J617" s="181"/>
      <c r="K617" s="181"/>
      <c r="L617" s="181"/>
    </row>
    <row r="618" spans="1:12" ht="12.75">
      <c r="A618" s="88"/>
      <c r="B618" s="112"/>
      <c r="C618" s="112"/>
      <c r="D618" s="88"/>
      <c r="E618" s="88"/>
      <c r="F618" s="42"/>
      <c r="G618" s="43"/>
      <c r="H618" s="45"/>
      <c r="I618" s="180"/>
      <c r="J618" s="181"/>
      <c r="K618" s="181"/>
      <c r="L618" s="181"/>
    </row>
    <row r="619" spans="1:12" ht="12.75">
      <c r="A619" s="88"/>
      <c r="B619" s="112"/>
      <c r="C619" s="112"/>
      <c r="D619" s="88"/>
      <c r="E619" s="88"/>
      <c r="F619" s="42"/>
      <c r="G619" s="43"/>
      <c r="H619" s="45"/>
      <c r="I619" s="180"/>
      <c r="J619" s="181"/>
      <c r="K619" s="181"/>
      <c r="L619" s="181"/>
    </row>
    <row r="620" spans="1:12" ht="12.75">
      <c r="A620" s="88"/>
      <c r="B620" s="112"/>
      <c r="C620" s="112"/>
      <c r="D620" s="88"/>
      <c r="E620" s="88"/>
      <c r="F620" s="42"/>
      <c r="G620" s="43"/>
      <c r="H620" s="45"/>
      <c r="I620" s="180"/>
      <c r="J620" s="181"/>
      <c r="K620" s="181"/>
      <c r="L620" s="181"/>
    </row>
    <row r="621" spans="1:12" ht="12.75">
      <c r="A621" s="88"/>
      <c r="B621" s="112"/>
      <c r="C621" s="112"/>
      <c r="D621" s="88"/>
      <c r="E621" s="88"/>
      <c r="F621" s="42"/>
      <c r="G621" s="43"/>
      <c r="H621" s="45"/>
      <c r="I621" s="180"/>
      <c r="J621" s="181"/>
      <c r="K621" s="181"/>
      <c r="L621" s="181"/>
    </row>
    <row r="622" spans="1:12" ht="12.75">
      <c r="A622" s="88"/>
      <c r="B622" s="112"/>
      <c r="C622" s="112"/>
      <c r="D622" s="88"/>
      <c r="E622" s="88"/>
      <c r="F622" s="42"/>
      <c r="G622" s="43"/>
      <c r="H622" s="45"/>
      <c r="I622" s="180"/>
      <c r="J622" s="181"/>
      <c r="K622" s="181"/>
      <c r="L622" s="181"/>
    </row>
    <row r="623" spans="1:12" ht="12.75">
      <c r="A623" s="88"/>
      <c r="B623" s="112"/>
      <c r="C623" s="112"/>
      <c r="D623" s="88"/>
      <c r="E623" s="88"/>
      <c r="F623" s="42"/>
      <c r="G623" s="43"/>
      <c r="H623" s="45"/>
      <c r="I623" s="180"/>
      <c r="J623" s="181"/>
      <c r="K623" s="181"/>
      <c r="L623" s="181"/>
    </row>
    <row r="624" spans="1:12" ht="12.75">
      <c r="A624" s="88"/>
      <c r="B624" s="112"/>
      <c r="C624" s="112"/>
      <c r="D624" s="88"/>
      <c r="E624" s="88"/>
      <c r="F624" s="42"/>
      <c r="G624" s="43"/>
      <c r="H624" s="45"/>
      <c r="I624" s="180"/>
      <c r="J624" s="181"/>
      <c r="K624" s="181"/>
      <c r="L624" s="181"/>
    </row>
    <row r="625" spans="1:12" ht="12.75">
      <c r="A625" s="88"/>
      <c r="B625" s="112"/>
      <c r="C625" s="112"/>
      <c r="D625" s="88"/>
      <c r="E625" s="88"/>
      <c r="F625" s="42"/>
      <c r="G625" s="43"/>
      <c r="H625" s="45"/>
      <c r="I625" s="180"/>
      <c r="J625" s="181"/>
      <c r="K625" s="181"/>
      <c r="L625" s="181"/>
    </row>
    <row r="626" spans="1:12" ht="12.75">
      <c r="A626" s="88"/>
      <c r="B626" s="112"/>
      <c r="C626" s="112"/>
      <c r="D626" s="88"/>
      <c r="E626" s="88"/>
      <c r="F626" s="42"/>
      <c r="G626" s="43"/>
      <c r="H626" s="45"/>
      <c r="I626" s="180"/>
      <c r="J626" s="181"/>
      <c r="K626" s="181"/>
      <c r="L626" s="181"/>
    </row>
    <row r="627" spans="1:12" ht="12.75">
      <c r="A627" s="88"/>
      <c r="B627" s="112"/>
      <c r="C627" s="112"/>
      <c r="D627" s="88"/>
      <c r="E627" s="88"/>
      <c r="F627" s="42"/>
      <c r="G627" s="43"/>
      <c r="H627" s="45"/>
      <c r="I627" s="180"/>
      <c r="J627" s="181"/>
      <c r="K627" s="181"/>
      <c r="L627" s="181"/>
    </row>
    <row r="628" spans="1:12" ht="12.75">
      <c r="A628" s="88"/>
      <c r="B628" s="112"/>
      <c r="C628" s="112"/>
      <c r="D628" s="88"/>
      <c r="E628" s="88"/>
      <c r="F628" s="42"/>
      <c r="G628" s="43"/>
      <c r="H628" s="45"/>
      <c r="I628" s="180"/>
      <c r="J628" s="181"/>
      <c r="K628" s="181"/>
      <c r="L628" s="181"/>
    </row>
    <row r="629" spans="1:12" ht="12.75">
      <c r="A629" s="88"/>
      <c r="B629" s="112"/>
      <c r="C629" s="112"/>
      <c r="D629" s="88"/>
      <c r="E629" s="88"/>
      <c r="F629" s="42"/>
      <c r="G629" s="43"/>
      <c r="H629" s="45"/>
      <c r="I629" s="180"/>
      <c r="J629" s="181"/>
      <c r="K629" s="181"/>
      <c r="L629" s="181"/>
    </row>
    <row r="630" spans="1:12" ht="12.75">
      <c r="A630" s="88"/>
      <c r="B630" s="112"/>
      <c r="C630" s="112"/>
      <c r="D630" s="88"/>
      <c r="E630" s="88"/>
      <c r="F630" s="42"/>
      <c r="G630" s="43"/>
      <c r="H630" s="45"/>
      <c r="I630" s="180"/>
      <c r="J630" s="181"/>
      <c r="K630" s="181"/>
      <c r="L630" s="181"/>
    </row>
    <row r="631" spans="1:12" ht="12.75">
      <c r="A631" s="88"/>
      <c r="B631" s="112"/>
      <c r="C631" s="112"/>
      <c r="D631" s="88"/>
      <c r="E631" s="88"/>
      <c r="F631" s="42"/>
      <c r="G631" s="43"/>
      <c r="H631" s="45"/>
      <c r="I631" s="180"/>
      <c r="J631" s="181"/>
      <c r="K631" s="181"/>
      <c r="L631" s="181"/>
    </row>
    <row r="632" spans="1:12" ht="12.75">
      <c r="A632" s="88"/>
      <c r="B632" s="112"/>
      <c r="C632" s="112"/>
      <c r="D632" s="88"/>
      <c r="E632" s="88"/>
      <c r="F632" s="42"/>
      <c r="G632" s="43"/>
      <c r="H632" s="45"/>
      <c r="I632" s="180"/>
      <c r="J632" s="181"/>
      <c r="K632" s="181"/>
      <c r="L632" s="181"/>
    </row>
    <row r="633" spans="1:12" ht="12.75">
      <c r="A633" s="88"/>
      <c r="B633" s="112"/>
      <c r="C633" s="112"/>
      <c r="D633" s="88"/>
      <c r="E633" s="88"/>
      <c r="F633" s="42"/>
      <c r="G633" s="43"/>
      <c r="H633" s="45"/>
      <c r="I633" s="180"/>
      <c r="J633" s="181"/>
      <c r="K633" s="181"/>
      <c r="L633" s="181"/>
    </row>
    <row r="634" spans="1:12" ht="12.75">
      <c r="A634" s="88"/>
      <c r="B634" s="112"/>
      <c r="C634" s="112"/>
      <c r="D634" s="88"/>
      <c r="E634" s="88"/>
      <c r="F634" s="42"/>
      <c r="G634" s="43"/>
      <c r="H634" s="45"/>
      <c r="I634" s="180"/>
      <c r="J634" s="181"/>
      <c r="K634" s="181"/>
      <c r="L634" s="181"/>
    </row>
    <row r="635" spans="1:12" ht="12.75">
      <c r="A635" s="88"/>
      <c r="B635" s="112"/>
      <c r="C635" s="112"/>
      <c r="D635" s="88"/>
      <c r="E635" s="88"/>
      <c r="F635" s="42"/>
      <c r="G635" s="43"/>
      <c r="H635" s="45"/>
      <c r="I635" s="180"/>
      <c r="J635" s="181"/>
      <c r="K635" s="181"/>
      <c r="L635" s="181"/>
    </row>
    <row r="636" spans="1:12" ht="12.75">
      <c r="A636" s="88"/>
      <c r="B636" s="112"/>
      <c r="C636" s="112"/>
      <c r="D636" s="88"/>
      <c r="E636" s="88"/>
      <c r="F636" s="42"/>
      <c r="G636" s="43"/>
      <c r="H636" s="45"/>
      <c r="I636" s="180"/>
      <c r="J636" s="181"/>
      <c r="K636" s="181"/>
      <c r="L636" s="181"/>
    </row>
    <row r="637" spans="1:12" ht="12.75">
      <c r="A637" s="88"/>
      <c r="B637" s="112"/>
      <c r="C637" s="112"/>
      <c r="D637" s="88"/>
      <c r="E637" s="88"/>
      <c r="F637" s="42"/>
      <c r="G637" s="43"/>
      <c r="H637" s="45"/>
      <c r="I637" s="180"/>
      <c r="J637" s="181"/>
      <c r="K637" s="181"/>
      <c r="L637" s="181"/>
    </row>
    <row r="638" spans="1:12" ht="12.75">
      <c r="A638" s="88"/>
      <c r="B638" s="112"/>
      <c r="C638" s="112"/>
      <c r="D638" s="88"/>
      <c r="E638" s="88"/>
      <c r="F638" s="42"/>
      <c r="G638" s="43"/>
      <c r="H638" s="45"/>
      <c r="I638" s="180"/>
      <c r="J638" s="181"/>
      <c r="K638" s="181"/>
      <c r="L638" s="181"/>
    </row>
    <row r="639" spans="1:12" ht="12.75">
      <c r="A639" s="88"/>
      <c r="B639" s="112"/>
      <c r="C639" s="112"/>
      <c r="D639" s="88"/>
      <c r="E639" s="88"/>
      <c r="F639" s="42"/>
      <c r="G639" s="43"/>
      <c r="H639" s="45"/>
      <c r="I639" s="180"/>
      <c r="J639" s="181"/>
      <c r="K639" s="181"/>
      <c r="L639" s="181"/>
    </row>
    <row r="640" spans="1:12" ht="12.75">
      <c r="A640" s="88"/>
      <c r="B640" s="112"/>
      <c r="C640" s="112"/>
      <c r="D640" s="88"/>
      <c r="E640" s="88"/>
      <c r="F640" s="42"/>
      <c r="G640" s="43"/>
      <c r="H640" s="45"/>
      <c r="I640" s="180"/>
      <c r="J640" s="181"/>
      <c r="K640" s="181"/>
      <c r="L640" s="181"/>
    </row>
    <row r="641" spans="1:12" ht="12.75">
      <c r="A641" s="88"/>
      <c r="B641" s="112"/>
      <c r="C641" s="112"/>
      <c r="D641" s="88"/>
      <c r="E641" s="88"/>
      <c r="F641" s="42"/>
      <c r="G641" s="43"/>
      <c r="H641" s="45"/>
      <c r="I641" s="180"/>
      <c r="J641" s="181"/>
      <c r="K641" s="181"/>
      <c r="L641" s="181"/>
    </row>
    <row r="642" spans="1:12" ht="12.75">
      <c r="A642" s="88"/>
      <c r="B642" s="112"/>
      <c r="C642" s="112"/>
      <c r="D642" s="88"/>
      <c r="E642" s="88"/>
      <c r="F642" s="42"/>
      <c r="G642" s="43"/>
      <c r="H642" s="45"/>
      <c r="I642" s="180"/>
      <c r="J642" s="181"/>
      <c r="K642" s="181"/>
      <c r="L642" s="181"/>
    </row>
    <row r="643" spans="1:12" ht="12.75">
      <c r="A643" s="88"/>
      <c r="B643" s="112"/>
      <c r="C643" s="112"/>
      <c r="D643" s="88"/>
      <c r="E643" s="88"/>
      <c r="F643" s="42"/>
      <c r="G643" s="43"/>
      <c r="H643" s="45"/>
      <c r="I643" s="180"/>
      <c r="J643" s="181"/>
      <c r="K643" s="181"/>
      <c r="L643" s="181"/>
    </row>
    <row r="644" spans="1:12" ht="12.75">
      <c r="A644" s="88"/>
      <c r="B644" s="112"/>
      <c r="C644" s="112"/>
      <c r="D644" s="88"/>
      <c r="E644" s="88"/>
      <c r="F644" s="42"/>
      <c r="G644" s="43"/>
      <c r="H644" s="45"/>
      <c r="I644" s="180"/>
      <c r="J644" s="181"/>
      <c r="K644" s="181"/>
      <c r="L644" s="181"/>
    </row>
    <row r="645" spans="1:12" ht="12.75">
      <c r="A645" s="88"/>
      <c r="B645" s="112"/>
      <c r="C645" s="112"/>
      <c r="D645" s="88"/>
      <c r="E645" s="88"/>
      <c r="F645" s="42"/>
      <c r="G645" s="43"/>
      <c r="H645" s="45"/>
      <c r="I645" s="180"/>
      <c r="J645" s="181"/>
      <c r="K645" s="181"/>
      <c r="L645" s="181"/>
    </row>
    <row r="646" spans="1:12" ht="12.75">
      <c r="A646" s="88"/>
      <c r="B646" s="112"/>
      <c r="C646" s="112"/>
      <c r="D646" s="88"/>
      <c r="E646" s="88"/>
      <c r="F646" s="42"/>
      <c r="G646" s="43"/>
      <c r="H646" s="45"/>
      <c r="I646" s="180"/>
      <c r="J646" s="181"/>
      <c r="K646" s="181"/>
      <c r="L646" s="181"/>
    </row>
    <row r="647" spans="1:12" ht="12.75">
      <c r="A647" s="88"/>
      <c r="B647" s="112"/>
      <c r="C647" s="112"/>
      <c r="D647" s="88"/>
      <c r="E647" s="88"/>
      <c r="F647" s="42"/>
      <c r="G647" s="43"/>
      <c r="H647" s="45"/>
      <c r="I647" s="180"/>
      <c r="J647" s="181"/>
      <c r="K647" s="181"/>
      <c r="L647" s="181"/>
    </row>
    <row r="648" spans="1:12" ht="12.75">
      <c r="A648" s="88"/>
      <c r="B648" s="112"/>
      <c r="C648" s="112"/>
      <c r="D648" s="88"/>
      <c r="E648" s="88"/>
      <c r="F648" s="42"/>
      <c r="G648" s="43"/>
      <c r="H648" s="45"/>
      <c r="I648" s="180"/>
      <c r="J648" s="181"/>
      <c r="K648" s="181"/>
      <c r="L648" s="181"/>
    </row>
    <row r="649" spans="1:12" ht="12.75">
      <c r="A649" s="88"/>
      <c r="B649" s="112"/>
      <c r="C649" s="112"/>
      <c r="D649" s="88"/>
      <c r="E649" s="88"/>
      <c r="F649" s="42"/>
      <c r="G649" s="43"/>
      <c r="H649" s="45"/>
      <c r="I649" s="180"/>
      <c r="J649" s="181"/>
      <c r="K649" s="181"/>
      <c r="L649" s="181"/>
    </row>
    <row r="650" spans="1:12" ht="12.75">
      <c r="A650" s="88"/>
      <c r="B650" s="112"/>
      <c r="C650" s="112"/>
      <c r="D650" s="88"/>
      <c r="E650" s="88"/>
      <c r="F650" s="42"/>
      <c r="G650" s="43"/>
      <c r="H650" s="45"/>
      <c r="I650" s="180"/>
      <c r="J650" s="181"/>
      <c r="K650" s="181"/>
      <c r="L650" s="181"/>
    </row>
    <row r="651" spans="1:12" ht="12.75">
      <c r="A651" s="88"/>
      <c r="B651" s="112"/>
      <c r="C651" s="112"/>
      <c r="D651" s="88"/>
      <c r="E651" s="88"/>
      <c r="F651" s="42"/>
      <c r="G651" s="43"/>
      <c r="H651" s="45"/>
      <c r="I651" s="180"/>
      <c r="J651" s="181"/>
      <c r="K651" s="181"/>
      <c r="L651" s="181"/>
    </row>
    <row r="652" spans="1:12" ht="12.75">
      <c r="A652" s="88"/>
      <c r="B652" s="112"/>
      <c r="C652" s="112"/>
      <c r="D652" s="88"/>
      <c r="E652" s="88"/>
      <c r="F652" s="42"/>
      <c r="G652" s="43"/>
      <c r="H652" s="45"/>
      <c r="I652" s="180"/>
      <c r="J652" s="181"/>
      <c r="K652" s="181"/>
      <c r="L652" s="181"/>
    </row>
    <row r="653" spans="1:12" ht="12.75">
      <c r="A653" s="88"/>
      <c r="B653" s="112"/>
      <c r="C653" s="112"/>
      <c r="D653" s="88"/>
      <c r="E653" s="88"/>
      <c r="F653" s="42"/>
      <c r="G653" s="43"/>
      <c r="H653" s="45"/>
      <c r="I653" s="180"/>
      <c r="J653" s="181"/>
      <c r="K653" s="181"/>
      <c r="L653" s="181"/>
    </row>
    <row r="654" spans="1:12" ht="12.75">
      <c r="A654" s="88"/>
      <c r="B654" s="112"/>
      <c r="C654" s="112"/>
      <c r="D654" s="88"/>
      <c r="E654" s="88"/>
      <c r="F654" s="42"/>
      <c r="G654" s="43"/>
      <c r="H654" s="45"/>
      <c r="I654" s="180"/>
      <c r="J654" s="181"/>
      <c r="K654" s="181"/>
      <c r="L654" s="181"/>
    </row>
    <row r="655" spans="1:12" ht="12.75">
      <c r="A655" s="88"/>
      <c r="B655" s="112"/>
      <c r="C655" s="112"/>
      <c r="D655" s="88"/>
      <c r="E655" s="88"/>
      <c r="F655" s="42"/>
      <c r="G655" s="43"/>
      <c r="H655" s="45"/>
      <c r="I655" s="180"/>
      <c r="J655" s="181"/>
      <c r="K655" s="181"/>
      <c r="L655" s="181"/>
    </row>
    <row r="656" spans="1:12" ht="12.75">
      <c r="A656" s="88"/>
      <c r="B656" s="112"/>
      <c r="C656" s="112"/>
      <c r="D656" s="88"/>
      <c r="E656" s="88"/>
      <c r="F656" s="42"/>
      <c r="G656" s="43"/>
      <c r="H656" s="45"/>
      <c r="I656" s="180"/>
      <c r="J656" s="181"/>
      <c r="K656" s="181"/>
      <c r="L656" s="181"/>
    </row>
    <row r="657" spans="1:12" ht="12.75">
      <c r="A657" s="88"/>
      <c r="B657" s="112"/>
      <c r="C657" s="112"/>
      <c r="D657" s="88"/>
      <c r="E657" s="88"/>
      <c r="F657" s="42"/>
      <c r="G657" s="43"/>
      <c r="H657" s="45"/>
      <c r="I657" s="180"/>
      <c r="J657" s="181"/>
      <c r="K657" s="181"/>
      <c r="L657" s="181"/>
    </row>
    <row r="658" spans="1:12" ht="12.75">
      <c r="A658" s="88"/>
      <c r="B658" s="112"/>
      <c r="C658" s="112"/>
      <c r="D658" s="88"/>
      <c r="E658" s="88"/>
      <c r="F658" s="42"/>
      <c r="G658" s="43"/>
      <c r="H658" s="45"/>
      <c r="I658" s="180"/>
      <c r="J658" s="181"/>
      <c r="K658" s="181"/>
      <c r="L658" s="181"/>
    </row>
    <row r="659" spans="1:12" ht="12.75">
      <c r="A659" s="88"/>
      <c r="B659" s="112"/>
      <c r="C659" s="112"/>
      <c r="D659" s="88"/>
      <c r="E659" s="88"/>
      <c r="F659" s="42"/>
      <c r="G659" s="43"/>
      <c r="H659" s="45"/>
      <c r="I659" s="180"/>
      <c r="J659" s="181"/>
      <c r="K659" s="181"/>
      <c r="L659" s="181"/>
    </row>
    <row r="660" spans="1:12" ht="12.75">
      <c r="A660" s="88"/>
      <c r="B660" s="112"/>
      <c r="C660" s="112"/>
      <c r="D660" s="88"/>
      <c r="E660" s="88"/>
      <c r="F660" s="42"/>
      <c r="G660" s="43"/>
      <c r="H660" s="45"/>
      <c r="I660" s="180"/>
      <c r="J660" s="181"/>
      <c r="K660" s="181"/>
      <c r="L660" s="181"/>
    </row>
    <row r="661" spans="1:12" ht="12.75">
      <c r="A661" s="88"/>
      <c r="B661" s="112"/>
      <c r="C661" s="112"/>
      <c r="D661" s="88"/>
      <c r="E661" s="88"/>
      <c r="F661" s="42"/>
      <c r="G661" s="43"/>
      <c r="H661" s="45"/>
      <c r="I661" s="180"/>
      <c r="J661" s="181"/>
      <c r="K661" s="181"/>
      <c r="L661" s="181"/>
    </row>
    <row r="662" spans="1:12" ht="12.75">
      <c r="A662" s="88"/>
      <c r="B662" s="112"/>
      <c r="C662" s="112"/>
      <c r="D662" s="88"/>
      <c r="E662" s="88"/>
      <c r="F662" s="42"/>
      <c r="G662" s="43"/>
      <c r="H662" s="45"/>
      <c r="I662" s="180"/>
      <c r="J662" s="181"/>
      <c r="K662" s="181"/>
      <c r="L662" s="181"/>
    </row>
    <row r="663" spans="1:12" ht="12.75">
      <c r="A663" s="88"/>
      <c r="B663" s="112"/>
      <c r="C663" s="112"/>
      <c r="D663" s="88"/>
      <c r="E663" s="88"/>
      <c r="F663" s="42"/>
      <c r="G663" s="43"/>
      <c r="H663" s="45"/>
      <c r="I663" s="180"/>
      <c r="J663" s="181"/>
      <c r="K663" s="181"/>
      <c r="L663" s="181"/>
    </row>
    <row r="664" spans="1:12" ht="12.75">
      <c r="A664" s="88"/>
      <c r="B664" s="112"/>
      <c r="C664" s="112"/>
      <c r="D664" s="88"/>
      <c r="E664" s="88"/>
      <c r="F664" s="42"/>
      <c r="G664" s="43"/>
      <c r="H664" s="45"/>
      <c r="I664" s="180"/>
      <c r="J664" s="181"/>
      <c r="K664" s="181"/>
      <c r="L664" s="181"/>
    </row>
    <row r="665" spans="1:12" ht="12.75">
      <c r="A665" s="88"/>
      <c r="B665" s="112"/>
      <c r="C665" s="112"/>
      <c r="D665" s="88"/>
      <c r="E665" s="88"/>
      <c r="F665" s="42"/>
      <c r="G665" s="43"/>
      <c r="H665" s="45"/>
      <c r="I665" s="180"/>
      <c r="J665" s="181"/>
      <c r="K665" s="181"/>
      <c r="L665" s="181"/>
    </row>
    <row r="666" spans="1:12" ht="12.75">
      <c r="A666" s="88"/>
      <c r="B666" s="112"/>
      <c r="C666" s="112"/>
      <c r="D666" s="88"/>
      <c r="E666" s="88"/>
      <c r="F666" s="42"/>
      <c r="G666" s="43"/>
      <c r="H666" s="45"/>
      <c r="I666" s="180"/>
      <c r="J666" s="181"/>
      <c r="K666" s="181"/>
      <c r="L666" s="181"/>
    </row>
    <row r="667" spans="1:12" ht="12.75">
      <c r="A667" s="88"/>
      <c r="B667" s="112"/>
      <c r="C667" s="112"/>
      <c r="D667" s="88"/>
      <c r="E667" s="88"/>
      <c r="F667" s="42"/>
      <c r="G667" s="43"/>
      <c r="H667" s="45"/>
      <c r="I667" s="180"/>
      <c r="J667" s="181"/>
      <c r="K667" s="181"/>
      <c r="L667" s="181"/>
    </row>
    <row r="668" spans="1:12" ht="12.75">
      <c r="A668" s="88"/>
      <c r="B668" s="112"/>
      <c r="C668" s="112"/>
      <c r="D668" s="88"/>
      <c r="E668" s="88"/>
      <c r="F668" s="42"/>
      <c r="G668" s="43"/>
      <c r="H668" s="45"/>
      <c r="I668" s="180"/>
      <c r="J668" s="181"/>
      <c r="K668" s="181"/>
      <c r="L668" s="181"/>
    </row>
    <row r="669" spans="1:12" ht="12.75">
      <c r="A669" s="88"/>
      <c r="B669" s="112"/>
      <c r="C669" s="112"/>
      <c r="D669" s="88"/>
      <c r="E669" s="88"/>
      <c r="F669" s="42"/>
      <c r="G669" s="43"/>
      <c r="H669" s="45"/>
      <c r="I669" s="180"/>
      <c r="J669" s="181"/>
      <c r="K669" s="181"/>
      <c r="L669" s="181"/>
    </row>
    <row r="670" spans="1:12" ht="12.75">
      <c r="A670" s="88"/>
      <c r="B670" s="112"/>
      <c r="C670" s="112"/>
      <c r="D670" s="88"/>
      <c r="E670" s="88"/>
      <c r="F670" s="42"/>
      <c r="G670" s="43"/>
      <c r="H670" s="45"/>
      <c r="I670" s="180"/>
      <c r="J670" s="181"/>
      <c r="K670" s="181"/>
      <c r="L670" s="181"/>
    </row>
    <row r="671" spans="1:12" ht="12.75">
      <c r="A671" s="88"/>
      <c r="B671" s="112"/>
      <c r="C671" s="112"/>
      <c r="D671" s="88"/>
      <c r="E671" s="88"/>
      <c r="F671" s="42"/>
      <c r="G671" s="43"/>
      <c r="H671" s="45"/>
      <c r="I671" s="180"/>
      <c r="J671" s="181"/>
      <c r="K671" s="181"/>
      <c r="L671" s="181"/>
    </row>
    <row r="672" spans="1:12" ht="12.75">
      <c r="A672" s="88"/>
      <c r="B672" s="112"/>
      <c r="C672" s="112"/>
      <c r="D672" s="88"/>
      <c r="E672" s="88"/>
      <c r="F672" s="42"/>
      <c r="G672" s="43"/>
      <c r="H672" s="45"/>
      <c r="I672" s="180"/>
      <c r="J672" s="181"/>
      <c r="K672" s="181"/>
      <c r="L672" s="181"/>
    </row>
    <row r="673" spans="1:12" ht="12.75">
      <c r="A673" s="88"/>
      <c r="B673" s="112"/>
      <c r="C673" s="112"/>
      <c r="D673" s="88"/>
      <c r="E673" s="88"/>
      <c r="F673" s="42"/>
      <c r="G673" s="43"/>
      <c r="H673" s="45"/>
      <c r="I673" s="180"/>
      <c r="J673" s="181"/>
      <c r="K673" s="181"/>
      <c r="L673" s="181"/>
    </row>
    <row r="674" spans="1:12" ht="12.75">
      <c r="A674" s="88"/>
      <c r="B674" s="112"/>
      <c r="C674" s="112"/>
      <c r="D674" s="88"/>
      <c r="E674" s="88"/>
      <c r="F674" s="42"/>
      <c r="G674" s="43"/>
      <c r="H674" s="45"/>
      <c r="I674" s="180"/>
      <c r="J674" s="181"/>
      <c r="K674" s="181"/>
      <c r="L674" s="181"/>
    </row>
    <row r="675" spans="1:12" ht="12.75">
      <c r="A675" s="88"/>
      <c r="B675" s="112"/>
      <c r="C675" s="112"/>
      <c r="D675" s="88"/>
      <c r="E675" s="88"/>
      <c r="F675" s="42"/>
      <c r="G675" s="43"/>
      <c r="H675" s="45"/>
      <c r="I675" s="180"/>
      <c r="J675" s="181"/>
      <c r="K675" s="181"/>
      <c r="L675" s="181"/>
    </row>
    <row r="676" spans="1:12" ht="12.75">
      <c r="A676" s="88"/>
      <c r="B676" s="112"/>
      <c r="C676" s="112"/>
      <c r="D676" s="88"/>
      <c r="E676" s="88"/>
      <c r="F676" s="42"/>
      <c r="G676" s="43"/>
      <c r="H676" s="45"/>
      <c r="I676" s="180"/>
      <c r="J676" s="181"/>
      <c r="K676" s="181"/>
      <c r="L676" s="181"/>
    </row>
    <row r="677" spans="1:12" ht="12.75">
      <c r="A677" s="88"/>
      <c r="B677" s="112"/>
      <c r="C677" s="112"/>
      <c r="D677" s="88"/>
      <c r="E677" s="88"/>
      <c r="F677" s="42"/>
      <c r="G677" s="43"/>
      <c r="H677" s="45"/>
      <c r="I677" s="180"/>
      <c r="J677" s="181"/>
      <c r="K677" s="181"/>
      <c r="L677" s="181"/>
    </row>
    <row r="678" spans="1:12" ht="12.75">
      <c r="A678" s="88"/>
      <c r="B678" s="112"/>
      <c r="C678" s="112"/>
      <c r="D678" s="88"/>
      <c r="E678" s="88"/>
      <c r="F678" s="42"/>
      <c r="G678" s="43"/>
      <c r="H678" s="45"/>
      <c r="I678" s="180"/>
      <c r="J678" s="181"/>
      <c r="K678" s="181"/>
      <c r="L678" s="181"/>
    </row>
    <row r="679" spans="1:12" ht="12.75">
      <c r="A679" s="88"/>
      <c r="B679" s="112"/>
      <c r="C679" s="112"/>
      <c r="D679" s="88"/>
      <c r="E679" s="88"/>
      <c r="F679" s="42"/>
      <c r="G679" s="43"/>
      <c r="H679" s="45"/>
      <c r="I679" s="180"/>
      <c r="J679" s="181"/>
      <c r="K679" s="181"/>
      <c r="L679" s="181"/>
    </row>
    <row r="680" spans="1:12" ht="12.75">
      <c r="A680" s="88"/>
      <c r="B680" s="112"/>
      <c r="C680" s="112"/>
      <c r="D680" s="88"/>
      <c r="E680" s="88"/>
      <c r="F680" s="42"/>
      <c r="G680" s="43"/>
      <c r="H680" s="45"/>
      <c r="I680" s="180"/>
      <c r="J680" s="181"/>
      <c r="K680" s="181"/>
      <c r="L680" s="181"/>
    </row>
    <row r="681" spans="1:12" ht="12.75">
      <c r="A681" s="88"/>
      <c r="B681" s="112"/>
      <c r="C681" s="112"/>
      <c r="D681" s="88"/>
      <c r="E681" s="88"/>
      <c r="F681" s="42"/>
      <c r="G681" s="43"/>
      <c r="H681" s="45"/>
      <c r="I681" s="180"/>
      <c r="J681" s="181"/>
      <c r="K681" s="181"/>
      <c r="L681" s="181"/>
    </row>
    <row r="682" spans="1:12" ht="12.75">
      <c r="A682" s="88"/>
      <c r="B682" s="112"/>
      <c r="C682" s="112"/>
      <c r="D682" s="88"/>
      <c r="E682" s="88"/>
      <c r="F682" s="42"/>
      <c r="G682" s="43"/>
      <c r="H682" s="45"/>
      <c r="I682" s="180"/>
      <c r="J682" s="181"/>
      <c r="K682" s="181"/>
      <c r="L682" s="181"/>
    </row>
    <row r="683" spans="1:12" ht="12.75">
      <c r="A683" s="88"/>
      <c r="B683" s="112"/>
      <c r="C683" s="112"/>
      <c r="D683" s="88"/>
      <c r="E683" s="88"/>
      <c r="F683" s="42"/>
      <c r="G683" s="43"/>
      <c r="H683" s="45"/>
      <c r="I683" s="180"/>
      <c r="J683" s="181"/>
      <c r="K683" s="181"/>
      <c r="L683" s="181"/>
    </row>
    <row r="684" spans="1:12" ht="12.75">
      <c r="A684" s="88"/>
      <c r="B684" s="112"/>
      <c r="C684" s="112"/>
      <c r="D684" s="88"/>
      <c r="E684" s="88"/>
      <c r="F684" s="42"/>
      <c r="G684" s="43"/>
      <c r="H684" s="45"/>
      <c r="I684" s="180"/>
      <c r="J684" s="181"/>
      <c r="K684" s="181"/>
      <c r="L684" s="181"/>
    </row>
    <row r="685" spans="1:12" ht="12.75">
      <c r="A685" s="88"/>
      <c r="B685" s="112"/>
      <c r="C685" s="112"/>
      <c r="D685" s="88"/>
      <c r="E685" s="88"/>
      <c r="F685" s="42"/>
      <c r="G685" s="43"/>
      <c r="H685" s="45"/>
      <c r="I685" s="180"/>
      <c r="J685" s="181"/>
      <c r="K685" s="181"/>
      <c r="L685" s="181"/>
    </row>
    <row r="686" spans="1:12" ht="12.75">
      <c r="A686" s="88"/>
      <c r="B686" s="112"/>
      <c r="C686" s="112"/>
      <c r="D686" s="88"/>
      <c r="E686" s="88"/>
      <c r="F686" s="42"/>
      <c r="G686" s="43"/>
      <c r="H686" s="45"/>
      <c r="I686" s="180"/>
      <c r="J686" s="181"/>
      <c r="K686" s="181"/>
      <c r="L686" s="181"/>
    </row>
    <row r="687" spans="1:12" ht="12.75">
      <c r="A687" s="88"/>
      <c r="B687" s="112"/>
      <c r="C687" s="112"/>
      <c r="D687" s="88"/>
      <c r="E687" s="88"/>
      <c r="F687" s="42"/>
      <c r="G687" s="43"/>
      <c r="H687" s="45"/>
      <c r="I687" s="180"/>
      <c r="J687" s="181"/>
      <c r="K687" s="181"/>
      <c r="L687" s="181"/>
    </row>
    <row r="688" spans="1:12" ht="12.75">
      <c r="A688" s="88"/>
      <c r="B688" s="112"/>
      <c r="C688" s="112"/>
      <c r="D688" s="88"/>
      <c r="E688" s="88"/>
      <c r="F688" s="42"/>
      <c r="G688" s="43"/>
      <c r="H688" s="45"/>
      <c r="I688" s="180"/>
      <c r="J688" s="181"/>
      <c r="K688" s="181"/>
      <c r="L688" s="181"/>
    </row>
    <row r="689" spans="1:12" ht="12.75">
      <c r="A689" s="88"/>
      <c r="B689" s="112"/>
      <c r="C689" s="112"/>
      <c r="D689" s="88"/>
      <c r="E689" s="88"/>
      <c r="F689" s="42"/>
      <c r="G689" s="43"/>
      <c r="H689" s="45"/>
      <c r="I689" s="180"/>
      <c r="J689" s="181"/>
      <c r="K689" s="181"/>
      <c r="L689" s="181"/>
    </row>
    <row r="690" spans="1:12" ht="12.75">
      <c r="A690" s="88"/>
      <c r="B690" s="112"/>
      <c r="C690" s="112"/>
      <c r="D690" s="88"/>
      <c r="E690" s="88"/>
      <c r="F690" s="42"/>
      <c r="G690" s="43"/>
      <c r="H690" s="45"/>
      <c r="I690" s="180"/>
      <c r="J690" s="181"/>
      <c r="K690" s="181"/>
      <c r="L690" s="181"/>
    </row>
    <row r="691" spans="1:12" ht="12.75">
      <c r="A691" s="88"/>
      <c r="B691" s="112"/>
      <c r="C691" s="112"/>
      <c r="D691" s="88"/>
      <c r="E691" s="88"/>
      <c r="F691" s="42"/>
      <c r="G691" s="43"/>
      <c r="H691" s="45"/>
      <c r="I691" s="180"/>
      <c r="J691" s="181"/>
      <c r="K691" s="181"/>
      <c r="L691" s="181"/>
    </row>
    <row r="692" spans="1:12" ht="12.75">
      <c r="A692" s="88"/>
      <c r="B692" s="112"/>
      <c r="C692" s="112"/>
      <c r="D692" s="88"/>
      <c r="E692" s="88"/>
      <c r="F692" s="42"/>
      <c r="G692" s="43"/>
      <c r="H692" s="45"/>
      <c r="I692" s="180"/>
      <c r="J692" s="181"/>
      <c r="K692" s="181"/>
      <c r="L692" s="181"/>
    </row>
    <row r="693" spans="1:12" ht="12.75">
      <c r="A693" s="88"/>
      <c r="B693" s="112"/>
      <c r="C693" s="112"/>
      <c r="D693" s="88"/>
      <c r="E693" s="88"/>
      <c r="F693" s="42"/>
      <c r="G693" s="43"/>
      <c r="H693" s="45"/>
      <c r="I693" s="180"/>
      <c r="J693" s="181"/>
      <c r="K693" s="181"/>
      <c r="L693" s="181"/>
    </row>
    <row r="694" spans="1:12" ht="12.75">
      <c r="A694" s="88"/>
      <c r="B694" s="112"/>
      <c r="C694" s="112"/>
      <c r="D694" s="88"/>
      <c r="E694" s="88"/>
      <c r="F694" s="42"/>
      <c r="G694" s="43"/>
      <c r="H694" s="45"/>
      <c r="I694" s="180"/>
      <c r="J694" s="181"/>
      <c r="K694" s="181"/>
      <c r="L694" s="181"/>
    </row>
    <row r="695" spans="1:12" ht="12.75">
      <c r="A695" s="88"/>
      <c r="B695" s="112"/>
      <c r="C695" s="112"/>
      <c r="D695" s="88"/>
      <c r="E695" s="88"/>
      <c r="F695" s="42"/>
      <c r="G695" s="43"/>
      <c r="H695" s="45"/>
      <c r="I695" s="180"/>
      <c r="J695" s="181"/>
      <c r="K695" s="181"/>
      <c r="L695" s="181"/>
    </row>
    <row r="696" spans="1:12" ht="12.75">
      <c r="A696" s="88"/>
      <c r="B696" s="112"/>
      <c r="C696" s="112"/>
      <c r="D696" s="88"/>
      <c r="E696" s="88"/>
      <c r="F696" s="42"/>
      <c r="G696" s="43"/>
      <c r="H696" s="45"/>
      <c r="I696" s="180"/>
      <c r="J696" s="181"/>
      <c r="K696" s="181"/>
      <c r="L696" s="181"/>
    </row>
    <row r="697" spans="1:12" ht="12.75">
      <c r="A697" s="88"/>
      <c r="B697" s="112"/>
      <c r="C697" s="112"/>
      <c r="D697" s="88"/>
      <c r="E697" s="88"/>
      <c r="F697" s="42"/>
      <c r="G697" s="43"/>
      <c r="H697" s="45"/>
      <c r="I697" s="180"/>
      <c r="J697" s="181"/>
      <c r="K697" s="181"/>
      <c r="L697" s="181"/>
    </row>
    <row r="698" spans="1:12" ht="12.75">
      <c r="A698" s="88"/>
      <c r="B698" s="112"/>
      <c r="C698" s="112"/>
      <c r="D698" s="88"/>
      <c r="E698" s="88"/>
      <c r="F698" s="42"/>
      <c r="G698" s="43"/>
      <c r="H698" s="45"/>
      <c r="I698" s="180"/>
      <c r="J698" s="181"/>
      <c r="K698" s="181"/>
      <c r="L698" s="181"/>
    </row>
    <row r="699" spans="1:12" ht="12.75">
      <c r="A699" s="88"/>
      <c r="B699" s="112"/>
      <c r="C699" s="112"/>
      <c r="D699" s="88"/>
      <c r="E699" s="88"/>
      <c r="F699" s="42"/>
      <c r="G699" s="43"/>
      <c r="H699" s="45"/>
      <c r="I699" s="180"/>
      <c r="J699" s="181"/>
      <c r="K699" s="181"/>
      <c r="L699" s="181"/>
    </row>
    <row r="700" spans="1:12" ht="12.75">
      <c r="A700" s="88"/>
      <c r="B700" s="112"/>
      <c r="C700" s="112"/>
      <c r="D700" s="88"/>
      <c r="E700" s="88"/>
      <c r="F700" s="42"/>
      <c r="G700" s="43"/>
      <c r="H700" s="45"/>
      <c r="I700" s="180"/>
      <c r="J700" s="181"/>
      <c r="K700" s="181"/>
      <c r="L700" s="181"/>
    </row>
    <row r="701" spans="1:12" ht="12.75">
      <c r="A701" s="88"/>
      <c r="B701" s="112"/>
      <c r="C701" s="112"/>
      <c r="D701" s="88"/>
      <c r="E701" s="88"/>
      <c r="F701" s="42"/>
      <c r="G701" s="43"/>
      <c r="H701" s="45"/>
      <c r="I701" s="180"/>
      <c r="J701" s="181"/>
      <c r="K701" s="181"/>
      <c r="L701" s="181"/>
    </row>
    <row r="702" spans="1:12" ht="12.75">
      <c r="A702" s="88"/>
      <c r="B702" s="112"/>
      <c r="C702" s="112"/>
      <c r="D702" s="88"/>
      <c r="E702" s="88"/>
      <c r="F702" s="42"/>
      <c r="G702" s="43"/>
      <c r="H702" s="45"/>
      <c r="I702" s="180"/>
      <c r="J702" s="181"/>
      <c r="K702" s="181"/>
      <c r="L702" s="181"/>
    </row>
    <row r="703" spans="1:12" ht="12.75">
      <c r="A703" s="88"/>
      <c r="B703" s="112"/>
      <c r="C703" s="112"/>
      <c r="D703" s="88"/>
      <c r="E703" s="88"/>
      <c r="F703" s="42"/>
      <c r="G703" s="43"/>
      <c r="H703" s="45"/>
      <c r="I703" s="180"/>
      <c r="J703" s="181"/>
      <c r="K703" s="181"/>
      <c r="L703" s="181"/>
    </row>
    <row r="704" spans="1:12" ht="12.75">
      <c r="A704" s="88"/>
      <c r="B704" s="112"/>
      <c r="C704" s="112"/>
      <c r="D704" s="88"/>
      <c r="E704" s="88"/>
      <c r="F704" s="42"/>
      <c r="G704" s="43"/>
      <c r="H704" s="45"/>
      <c r="I704" s="180"/>
      <c r="J704" s="181"/>
      <c r="K704" s="181"/>
      <c r="L704" s="181"/>
    </row>
    <row r="705" spans="1:12" ht="12.75">
      <c r="A705" s="88"/>
      <c r="B705" s="112"/>
      <c r="C705" s="112"/>
      <c r="D705" s="88"/>
      <c r="E705" s="88"/>
      <c r="F705" s="42"/>
      <c r="G705" s="43"/>
      <c r="H705" s="45"/>
      <c r="I705" s="180"/>
      <c r="J705" s="181"/>
      <c r="K705" s="181"/>
      <c r="L705" s="181"/>
    </row>
    <row r="706" spans="1:12" ht="12.75">
      <c r="A706" s="88"/>
      <c r="B706" s="112"/>
      <c r="C706" s="112"/>
      <c r="D706" s="88"/>
      <c r="E706" s="88"/>
      <c r="F706" s="42"/>
      <c r="G706" s="43"/>
      <c r="H706" s="45"/>
      <c r="I706" s="180"/>
      <c r="J706" s="181"/>
      <c r="K706" s="181"/>
      <c r="L706" s="181"/>
    </row>
    <row r="707" spans="1:12" ht="12.75">
      <c r="A707" s="88"/>
      <c r="B707" s="112"/>
      <c r="C707" s="112"/>
      <c r="D707" s="88"/>
      <c r="E707" s="88"/>
      <c r="F707" s="42"/>
      <c r="G707" s="43"/>
      <c r="H707" s="45"/>
      <c r="I707" s="180"/>
      <c r="J707" s="181"/>
      <c r="K707" s="181"/>
      <c r="L707" s="181"/>
    </row>
    <row r="708" spans="1:12" ht="12.75">
      <c r="A708" s="88"/>
      <c r="B708" s="112"/>
      <c r="C708" s="112"/>
      <c r="D708" s="88"/>
      <c r="E708" s="88"/>
      <c r="F708" s="42"/>
      <c r="G708" s="43"/>
      <c r="H708" s="45"/>
      <c r="I708" s="180"/>
      <c r="J708" s="181"/>
      <c r="K708" s="181"/>
      <c r="L708" s="181"/>
    </row>
    <row r="709" spans="1:12" ht="12.75">
      <c r="A709" s="88"/>
      <c r="B709" s="112"/>
      <c r="C709" s="112"/>
      <c r="D709" s="88"/>
      <c r="E709" s="88"/>
      <c r="F709" s="42"/>
      <c r="G709" s="43"/>
      <c r="H709" s="45"/>
      <c r="I709" s="180"/>
      <c r="J709" s="181"/>
      <c r="K709" s="181"/>
      <c r="L709" s="181"/>
    </row>
    <row r="710" spans="1:12" ht="12.75">
      <c r="A710" s="88"/>
      <c r="B710" s="112"/>
      <c r="C710" s="112"/>
      <c r="D710" s="88"/>
      <c r="E710" s="88"/>
      <c r="F710" s="42"/>
      <c r="G710" s="43"/>
      <c r="H710" s="45"/>
      <c r="I710" s="180"/>
      <c r="J710" s="181"/>
      <c r="K710" s="181"/>
      <c r="L710" s="181"/>
    </row>
    <row r="711" spans="1:12" ht="12.75">
      <c r="A711" s="88"/>
      <c r="B711" s="112"/>
      <c r="C711" s="112"/>
      <c r="D711" s="88"/>
      <c r="E711" s="88"/>
      <c r="F711" s="42"/>
      <c r="G711" s="43"/>
      <c r="H711" s="45"/>
      <c r="I711" s="180"/>
      <c r="J711" s="181"/>
      <c r="K711" s="181"/>
      <c r="L711" s="181"/>
    </row>
    <row r="712" spans="1:12" ht="12.75">
      <c r="A712" s="88"/>
      <c r="B712" s="112"/>
      <c r="C712" s="112"/>
      <c r="D712" s="88"/>
      <c r="E712" s="88"/>
      <c r="F712" s="42"/>
      <c r="G712" s="43"/>
      <c r="H712" s="45"/>
      <c r="I712" s="180"/>
      <c r="J712" s="181"/>
      <c r="K712" s="181"/>
      <c r="L712" s="181"/>
    </row>
    <row r="713" spans="1:12" ht="12.75">
      <c r="A713" s="88"/>
      <c r="B713" s="112"/>
      <c r="C713" s="112"/>
      <c r="D713" s="88"/>
      <c r="E713" s="88"/>
      <c r="F713" s="42"/>
      <c r="G713" s="43"/>
      <c r="H713" s="45"/>
      <c r="I713" s="180"/>
      <c r="J713" s="181"/>
      <c r="K713" s="181"/>
      <c r="L713" s="181"/>
    </row>
    <row r="714" spans="1:12" ht="12.75">
      <c r="A714" s="88"/>
      <c r="B714" s="112"/>
      <c r="C714" s="112"/>
      <c r="D714" s="88"/>
      <c r="E714" s="88"/>
      <c r="F714" s="42"/>
      <c r="G714" s="43"/>
      <c r="H714" s="45"/>
      <c r="I714" s="180"/>
      <c r="J714" s="181"/>
      <c r="K714" s="181"/>
      <c r="L714" s="181"/>
    </row>
    <row r="715" spans="1:12" ht="12.75">
      <c r="A715" s="88"/>
      <c r="B715" s="112"/>
      <c r="C715" s="112"/>
      <c r="D715" s="88"/>
      <c r="E715" s="88"/>
      <c r="F715" s="42"/>
      <c r="G715" s="43"/>
      <c r="H715" s="45"/>
      <c r="I715" s="180"/>
      <c r="J715" s="181"/>
      <c r="K715" s="181"/>
      <c r="L715" s="181"/>
    </row>
    <row r="716" spans="1:12" ht="12.75">
      <c r="A716" s="88"/>
      <c r="B716" s="112"/>
      <c r="C716" s="112"/>
      <c r="D716" s="88"/>
      <c r="E716" s="88"/>
      <c r="F716" s="42"/>
      <c r="G716" s="43"/>
      <c r="H716" s="45"/>
      <c r="I716" s="180"/>
      <c r="J716" s="181"/>
      <c r="K716" s="181"/>
      <c r="L716" s="181"/>
    </row>
    <row r="717" spans="1:12" ht="12.75">
      <c r="A717" s="88"/>
      <c r="B717" s="112"/>
      <c r="C717" s="112"/>
      <c r="D717" s="88"/>
      <c r="E717" s="88"/>
      <c r="F717" s="42"/>
      <c r="G717" s="43"/>
      <c r="H717" s="45"/>
      <c r="I717" s="180"/>
      <c r="J717" s="181"/>
      <c r="K717" s="181"/>
      <c r="L717" s="181"/>
    </row>
    <row r="718" spans="1:12" ht="12.75">
      <c r="A718" s="88"/>
      <c r="B718" s="112"/>
      <c r="C718" s="112"/>
      <c r="D718" s="88"/>
      <c r="E718" s="88"/>
      <c r="F718" s="42"/>
      <c r="G718" s="43"/>
      <c r="H718" s="45"/>
      <c r="I718" s="180"/>
      <c r="J718" s="181"/>
      <c r="K718" s="181"/>
      <c r="L718" s="181"/>
    </row>
    <row r="719" spans="1:12" ht="12.75">
      <c r="A719" s="88"/>
      <c r="B719" s="112"/>
      <c r="C719" s="112"/>
      <c r="D719" s="88"/>
      <c r="E719" s="88"/>
      <c r="F719" s="42"/>
      <c r="G719" s="43"/>
      <c r="H719" s="45"/>
      <c r="I719" s="180"/>
      <c r="J719" s="181"/>
      <c r="K719" s="181"/>
      <c r="L719" s="181"/>
    </row>
    <row r="720" spans="1:12" ht="12.75">
      <c r="A720" s="88"/>
      <c r="B720" s="112"/>
      <c r="C720" s="112"/>
      <c r="D720" s="88"/>
      <c r="E720" s="88"/>
      <c r="F720" s="42"/>
      <c r="G720" s="43"/>
      <c r="H720" s="45"/>
      <c r="I720" s="180"/>
      <c r="J720" s="181"/>
      <c r="K720" s="181"/>
      <c r="L720" s="181"/>
    </row>
    <row r="721" spans="1:12" ht="12.75">
      <c r="A721" s="88"/>
      <c r="B721" s="112"/>
      <c r="C721" s="112"/>
      <c r="D721" s="88"/>
      <c r="E721" s="88"/>
      <c r="F721" s="42"/>
      <c r="G721" s="43"/>
      <c r="H721" s="45"/>
      <c r="I721" s="180"/>
      <c r="J721" s="181"/>
      <c r="K721" s="181"/>
      <c r="L721" s="181"/>
    </row>
    <row r="722" spans="1:12" ht="12.75">
      <c r="A722" s="88"/>
      <c r="B722" s="112"/>
      <c r="C722" s="112"/>
      <c r="D722" s="88"/>
      <c r="E722" s="88"/>
      <c r="F722" s="42"/>
      <c r="G722" s="43"/>
      <c r="H722" s="45"/>
      <c r="I722" s="180"/>
      <c r="J722" s="181"/>
      <c r="K722" s="181"/>
      <c r="L722" s="181"/>
    </row>
    <row r="723" spans="1:12" ht="12.75">
      <c r="A723" s="88"/>
      <c r="B723" s="112"/>
      <c r="C723" s="112"/>
      <c r="D723" s="88"/>
      <c r="E723" s="88"/>
      <c r="F723" s="42"/>
      <c r="G723" s="43"/>
      <c r="H723" s="45"/>
      <c r="I723" s="180"/>
      <c r="J723" s="181"/>
      <c r="K723" s="181"/>
      <c r="L723" s="181"/>
    </row>
    <row r="724" spans="1:12" ht="12.75">
      <c r="A724" s="88"/>
      <c r="B724" s="112"/>
      <c r="C724" s="112"/>
      <c r="D724" s="88"/>
      <c r="E724" s="88"/>
      <c r="F724" s="42"/>
      <c r="G724" s="43"/>
      <c r="H724" s="45"/>
      <c r="I724" s="180"/>
      <c r="J724" s="181"/>
      <c r="K724" s="181"/>
      <c r="L724" s="181"/>
    </row>
    <row r="725" spans="1:12" ht="12.75">
      <c r="A725" s="88"/>
      <c r="B725" s="112"/>
      <c r="C725" s="112"/>
      <c r="D725" s="88"/>
      <c r="E725" s="88"/>
      <c r="F725" s="42"/>
      <c r="G725" s="43"/>
      <c r="H725" s="45"/>
      <c r="I725" s="180"/>
      <c r="J725" s="181"/>
      <c r="K725" s="181"/>
      <c r="L725" s="181"/>
    </row>
    <row r="726" spans="1:12" ht="12.75">
      <c r="A726" s="88"/>
      <c r="B726" s="112"/>
      <c r="C726" s="112"/>
      <c r="D726" s="88"/>
      <c r="E726" s="88"/>
      <c r="F726" s="42"/>
      <c r="G726" s="43"/>
      <c r="H726" s="45"/>
      <c r="I726" s="180"/>
      <c r="J726" s="181"/>
      <c r="K726" s="181"/>
      <c r="L726" s="181"/>
    </row>
    <row r="727" spans="1:12" ht="12.75">
      <c r="A727" s="88"/>
      <c r="B727" s="112"/>
      <c r="C727" s="112"/>
      <c r="D727" s="88"/>
      <c r="E727" s="88"/>
      <c r="F727" s="42"/>
      <c r="G727" s="43"/>
      <c r="H727" s="45"/>
      <c r="I727" s="180"/>
      <c r="J727" s="181"/>
      <c r="K727" s="181"/>
      <c r="L727" s="181"/>
    </row>
    <row r="728" spans="1:12" ht="12.75">
      <c r="A728" s="88"/>
      <c r="B728" s="112"/>
      <c r="C728" s="112"/>
      <c r="D728" s="88"/>
      <c r="E728" s="88"/>
      <c r="F728" s="42"/>
      <c r="G728" s="43"/>
      <c r="H728" s="45"/>
      <c r="I728" s="180"/>
      <c r="J728" s="181"/>
      <c r="K728" s="181"/>
      <c r="L728" s="181"/>
    </row>
    <row r="729" spans="1:12" ht="12.75">
      <c r="A729" s="88"/>
      <c r="B729" s="112"/>
      <c r="C729" s="112"/>
      <c r="D729" s="88"/>
      <c r="E729" s="88"/>
      <c r="F729" s="42"/>
      <c r="G729" s="43"/>
      <c r="H729" s="45"/>
      <c r="I729" s="180"/>
      <c r="J729" s="181"/>
      <c r="K729" s="181"/>
      <c r="L729" s="181"/>
    </row>
    <row r="730" spans="1:12" ht="12.75">
      <c r="A730" s="88"/>
      <c r="B730" s="112"/>
      <c r="C730" s="112"/>
      <c r="D730" s="88"/>
      <c r="E730" s="88"/>
      <c r="F730" s="42"/>
      <c r="G730" s="43"/>
      <c r="H730" s="45"/>
      <c r="I730" s="180"/>
      <c r="J730" s="181"/>
      <c r="K730" s="181"/>
      <c r="L730" s="181"/>
    </row>
    <row r="731" spans="1:12" ht="12.75">
      <c r="A731" s="88"/>
      <c r="B731" s="112"/>
      <c r="C731" s="112"/>
      <c r="D731" s="88"/>
      <c r="E731" s="88"/>
      <c r="F731" s="42"/>
      <c r="G731" s="43"/>
      <c r="H731" s="45"/>
      <c r="I731" s="180"/>
      <c r="J731" s="181"/>
      <c r="K731" s="181"/>
      <c r="L731" s="181"/>
    </row>
    <row r="732" spans="1:12" ht="12.75">
      <c r="A732" s="88"/>
      <c r="B732" s="112"/>
      <c r="C732" s="112"/>
      <c r="D732" s="88"/>
      <c r="E732" s="88"/>
      <c r="F732" s="42"/>
      <c r="G732" s="43"/>
      <c r="H732" s="45"/>
      <c r="I732" s="180"/>
      <c r="J732" s="181"/>
      <c r="K732" s="181"/>
      <c r="L732" s="181"/>
    </row>
    <row r="733" spans="1:12" ht="12.75">
      <c r="A733" s="88"/>
      <c r="B733" s="112"/>
      <c r="C733" s="112"/>
      <c r="D733" s="88"/>
      <c r="E733" s="88"/>
      <c r="F733" s="42"/>
      <c r="G733" s="43"/>
      <c r="H733" s="45"/>
      <c r="I733" s="180"/>
      <c r="J733" s="181"/>
      <c r="K733" s="181"/>
      <c r="L733" s="181"/>
    </row>
    <row r="734" spans="1:12" ht="12.75">
      <c r="A734" s="88"/>
      <c r="B734" s="112"/>
      <c r="C734" s="112"/>
      <c r="D734" s="88"/>
      <c r="E734" s="88"/>
      <c r="F734" s="42"/>
      <c r="G734" s="43"/>
      <c r="H734" s="45"/>
      <c r="I734" s="180"/>
      <c r="J734" s="181"/>
      <c r="K734" s="181"/>
      <c r="L734" s="181"/>
    </row>
    <row r="735" spans="1:12" ht="12.75">
      <c r="A735" s="88"/>
      <c r="B735" s="112"/>
      <c r="C735" s="112"/>
      <c r="D735" s="88"/>
      <c r="E735" s="88"/>
      <c r="F735" s="42"/>
      <c r="G735" s="43"/>
      <c r="H735" s="45"/>
      <c r="I735" s="180"/>
      <c r="J735" s="181"/>
      <c r="K735" s="181"/>
      <c r="L735" s="181"/>
    </row>
    <row r="736" spans="1:12" ht="12.75">
      <c r="A736" s="88"/>
      <c r="B736" s="112"/>
      <c r="C736" s="112"/>
      <c r="D736" s="88"/>
      <c r="E736" s="88"/>
      <c r="F736" s="42"/>
      <c r="G736" s="43"/>
      <c r="H736" s="45"/>
      <c r="I736" s="180"/>
      <c r="J736" s="181"/>
      <c r="K736" s="181"/>
      <c r="L736" s="181"/>
    </row>
    <row r="737" spans="1:12" ht="12.75">
      <c r="A737" s="88"/>
      <c r="B737" s="112"/>
      <c r="C737" s="112"/>
      <c r="D737" s="88"/>
      <c r="E737" s="88"/>
      <c r="F737" s="42"/>
      <c r="G737" s="43"/>
      <c r="H737" s="45"/>
      <c r="I737" s="180"/>
      <c r="J737" s="181"/>
      <c r="K737" s="181"/>
      <c r="L737" s="181"/>
    </row>
    <row r="738" spans="1:12" ht="12.75">
      <c r="A738" s="88"/>
      <c r="B738" s="112"/>
      <c r="C738" s="112"/>
      <c r="D738" s="88"/>
      <c r="E738" s="88"/>
      <c r="F738" s="42"/>
      <c r="G738" s="43"/>
      <c r="H738" s="45"/>
      <c r="I738" s="180"/>
      <c r="J738" s="181"/>
      <c r="K738" s="181"/>
      <c r="L738" s="181"/>
    </row>
    <row r="739" spans="1:12" ht="12.75">
      <c r="A739" s="88"/>
      <c r="B739" s="112"/>
      <c r="C739" s="112"/>
      <c r="D739" s="88"/>
      <c r="E739" s="88"/>
      <c r="F739" s="42"/>
      <c r="G739" s="43"/>
      <c r="H739" s="45"/>
      <c r="I739" s="180"/>
      <c r="J739" s="181"/>
      <c r="K739" s="181"/>
      <c r="L739" s="181"/>
    </row>
    <row r="740" spans="1:12" ht="12.75">
      <c r="A740" s="88"/>
      <c r="B740" s="112"/>
      <c r="C740" s="112"/>
      <c r="D740" s="88"/>
      <c r="E740" s="88"/>
      <c r="F740" s="42"/>
      <c r="G740" s="43"/>
      <c r="H740" s="45"/>
      <c r="I740" s="180"/>
      <c r="J740" s="181"/>
      <c r="K740" s="181"/>
      <c r="L740" s="181"/>
    </row>
    <row r="741" spans="1:12" ht="12.75">
      <c r="A741" s="88"/>
      <c r="B741" s="112"/>
      <c r="C741" s="112"/>
      <c r="D741" s="88"/>
      <c r="E741" s="88"/>
      <c r="F741" s="42"/>
      <c r="G741" s="43"/>
      <c r="H741" s="45"/>
      <c r="I741" s="180"/>
      <c r="J741" s="181"/>
      <c r="K741" s="181"/>
      <c r="L741" s="181"/>
    </row>
    <row r="742" spans="1:12" ht="12.75">
      <c r="A742" s="88"/>
      <c r="B742" s="112"/>
      <c r="C742" s="112"/>
      <c r="D742" s="88"/>
      <c r="E742" s="88"/>
      <c r="F742" s="42"/>
      <c r="G742" s="43"/>
      <c r="H742" s="45"/>
      <c r="I742" s="180"/>
      <c r="J742" s="181"/>
      <c r="K742" s="181"/>
      <c r="L742" s="181"/>
    </row>
    <row r="743" spans="1:12" ht="12.75">
      <c r="A743" s="88"/>
      <c r="B743" s="112"/>
      <c r="C743" s="112"/>
      <c r="D743" s="88"/>
      <c r="E743" s="88"/>
      <c r="F743" s="42"/>
      <c r="G743" s="43"/>
      <c r="H743" s="45"/>
      <c r="I743" s="180"/>
      <c r="J743" s="181"/>
      <c r="K743" s="181"/>
      <c r="L743" s="181"/>
    </row>
    <row r="744" spans="1:12" ht="12.75">
      <c r="A744" s="88"/>
      <c r="B744" s="112"/>
      <c r="C744" s="112"/>
      <c r="D744" s="88"/>
      <c r="E744" s="88"/>
      <c r="F744" s="42"/>
      <c r="G744" s="43"/>
      <c r="H744" s="45"/>
      <c r="I744" s="180"/>
      <c r="J744" s="181"/>
      <c r="K744" s="181"/>
      <c r="L744" s="181"/>
    </row>
    <row r="745" spans="1:12" ht="12.75">
      <c r="A745" s="88"/>
      <c r="B745" s="112"/>
      <c r="C745" s="112"/>
      <c r="D745" s="88"/>
      <c r="E745" s="88"/>
      <c r="F745" s="42"/>
      <c r="G745" s="43"/>
      <c r="H745" s="45"/>
      <c r="I745" s="180"/>
      <c r="J745" s="181"/>
      <c r="K745" s="181"/>
      <c r="L745" s="181"/>
    </row>
    <row r="746" spans="1:12" ht="12.75">
      <c r="A746" s="88"/>
      <c r="B746" s="112"/>
      <c r="C746" s="112"/>
      <c r="D746" s="88"/>
      <c r="E746" s="88"/>
      <c r="F746" s="42"/>
      <c r="G746" s="43"/>
      <c r="H746" s="45"/>
      <c r="I746" s="180"/>
      <c r="J746" s="181"/>
      <c r="K746" s="181"/>
      <c r="L746" s="181"/>
    </row>
    <row r="747" spans="1:12" ht="12.75">
      <c r="A747" s="88"/>
      <c r="B747" s="112"/>
      <c r="C747" s="112"/>
      <c r="D747" s="88"/>
      <c r="E747" s="88"/>
      <c r="F747" s="42"/>
      <c r="G747" s="43"/>
      <c r="H747" s="45"/>
      <c r="I747" s="180"/>
      <c r="J747" s="181"/>
      <c r="K747" s="181"/>
      <c r="L747" s="181"/>
    </row>
    <row r="748" spans="1:12" ht="12.75">
      <c r="A748" s="88"/>
      <c r="B748" s="112"/>
      <c r="C748" s="112"/>
      <c r="D748" s="88"/>
      <c r="E748" s="88"/>
      <c r="F748" s="42"/>
      <c r="G748" s="43"/>
      <c r="H748" s="45"/>
      <c r="I748" s="180"/>
      <c r="J748" s="181"/>
      <c r="K748" s="181"/>
      <c r="L748" s="181"/>
    </row>
    <row r="749" spans="1:12" ht="12.75">
      <c r="A749" s="88"/>
      <c r="B749" s="112"/>
      <c r="C749" s="112"/>
      <c r="D749" s="88"/>
      <c r="E749" s="88"/>
      <c r="F749" s="42"/>
      <c r="G749" s="43"/>
      <c r="H749" s="45"/>
      <c r="I749" s="180"/>
      <c r="J749" s="181"/>
      <c r="K749" s="181"/>
      <c r="L749" s="181"/>
    </row>
    <row r="750" spans="1:12" ht="12.75">
      <c r="A750" s="88"/>
      <c r="B750" s="112"/>
      <c r="C750" s="112"/>
      <c r="D750" s="88"/>
      <c r="E750" s="88"/>
      <c r="F750" s="42"/>
      <c r="G750" s="43"/>
      <c r="H750" s="45"/>
      <c r="I750" s="180"/>
      <c r="J750" s="181"/>
      <c r="K750" s="181"/>
      <c r="L750" s="181"/>
    </row>
    <row r="751" spans="1:12" ht="12.75">
      <c r="A751" s="88"/>
      <c r="B751" s="112"/>
      <c r="C751" s="112"/>
      <c r="D751" s="88"/>
      <c r="E751" s="88"/>
      <c r="F751" s="42"/>
      <c r="G751" s="43"/>
      <c r="H751" s="45"/>
      <c r="I751" s="180"/>
      <c r="J751" s="181"/>
      <c r="K751" s="181"/>
      <c r="L751" s="181"/>
    </row>
    <row r="752" spans="1:12" ht="12.75">
      <c r="A752" s="88"/>
      <c r="B752" s="112"/>
      <c r="C752" s="112"/>
      <c r="D752" s="88"/>
      <c r="E752" s="88"/>
      <c r="F752" s="42"/>
      <c r="G752" s="43"/>
      <c r="H752" s="45"/>
      <c r="I752" s="180"/>
      <c r="J752" s="181"/>
      <c r="K752" s="181"/>
      <c r="L752" s="181"/>
    </row>
    <row r="753" spans="1:12" ht="12.75">
      <c r="A753" s="88"/>
      <c r="B753" s="112"/>
      <c r="C753" s="112"/>
      <c r="D753" s="88"/>
      <c r="E753" s="88"/>
      <c r="F753" s="42"/>
      <c r="G753" s="43"/>
      <c r="H753" s="45"/>
      <c r="I753" s="180"/>
      <c r="J753" s="181"/>
      <c r="K753" s="181"/>
      <c r="L753" s="181"/>
    </row>
    <row r="754" spans="1:12" ht="12.75">
      <c r="A754" s="88"/>
      <c r="B754" s="112"/>
      <c r="C754" s="112"/>
      <c r="D754" s="88"/>
      <c r="E754" s="88"/>
      <c r="F754" s="42"/>
      <c r="G754" s="43"/>
      <c r="H754" s="45"/>
      <c r="I754" s="180"/>
      <c r="J754" s="181"/>
      <c r="K754" s="181"/>
      <c r="L754" s="181"/>
    </row>
    <row r="755" spans="1:12" ht="12.75">
      <c r="A755" s="88"/>
      <c r="B755" s="112"/>
      <c r="C755" s="112"/>
      <c r="D755" s="88"/>
      <c r="E755" s="88"/>
      <c r="F755" s="42"/>
      <c r="G755" s="43"/>
      <c r="H755" s="45"/>
      <c r="I755" s="180"/>
      <c r="J755" s="181"/>
      <c r="K755" s="181"/>
      <c r="L755" s="181"/>
    </row>
    <row r="756" spans="1:12" ht="12.75">
      <c r="A756" s="88"/>
      <c r="B756" s="112"/>
      <c r="C756" s="112"/>
      <c r="D756" s="88"/>
      <c r="E756" s="88"/>
      <c r="F756" s="42"/>
      <c r="G756" s="43"/>
      <c r="H756" s="45"/>
      <c r="I756" s="180"/>
      <c r="J756" s="181"/>
      <c r="K756" s="181"/>
      <c r="L756" s="181"/>
    </row>
    <row r="757" spans="1:12" ht="12.75">
      <c r="A757" s="88"/>
      <c r="B757" s="112"/>
      <c r="C757" s="112"/>
      <c r="D757" s="88"/>
      <c r="E757" s="88"/>
      <c r="F757" s="42"/>
      <c r="G757" s="43"/>
      <c r="H757" s="45"/>
      <c r="I757" s="180"/>
      <c r="J757" s="181"/>
      <c r="K757" s="181"/>
      <c r="L757" s="181"/>
    </row>
    <row r="758" spans="1:12" ht="12.75">
      <c r="A758" s="88"/>
      <c r="B758" s="112"/>
      <c r="C758" s="112"/>
      <c r="D758" s="88"/>
      <c r="E758" s="88"/>
      <c r="F758" s="42"/>
      <c r="G758" s="43"/>
      <c r="H758" s="45"/>
      <c r="I758" s="180"/>
      <c r="J758" s="181"/>
      <c r="K758" s="181"/>
      <c r="L758" s="181"/>
    </row>
    <row r="759" spans="1:12" ht="12.75">
      <c r="A759" s="88"/>
      <c r="B759" s="112"/>
      <c r="C759" s="112"/>
      <c r="D759" s="88"/>
      <c r="E759" s="88"/>
      <c r="F759" s="42"/>
      <c r="G759" s="43"/>
      <c r="H759" s="45"/>
      <c r="I759" s="180"/>
      <c r="J759" s="181"/>
      <c r="K759" s="181"/>
      <c r="L759" s="181"/>
    </row>
    <row r="760" spans="1:12" ht="12.75">
      <c r="A760" s="88"/>
      <c r="B760" s="112"/>
      <c r="C760" s="112"/>
      <c r="D760" s="88"/>
      <c r="E760" s="88"/>
      <c r="F760" s="42"/>
      <c r="G760" s="43"/>
      <c r="H760" s="45"/>
      <c r="I760" s="180"/>
      <c r="J760" s="181"/>
      <c r="K760" s="181"/>
      <c r="L760" s="181"/>
    </row>
    <row r="761" spans="1:12" ht="12.75">
      <c r="A761" s="88"/>
      <c r="B761" s="112"/>
      <c r="C761" s="112"/>
      <c r="D761" s="88"/>
      <c r="E761" s="88"/>
      <c r="F761" s="42"/>
      <c r="G761" s="43"/>
      <c r="H761" s="45"/>
      <c r="I761" s="180"/>
      <c r="J761" s="181"/>
      <c r="K761" s="181"/>
      <c r="L761" s="181"/>
    </row>
    <row r="762" spans="1:12" ht="12.75">
      <c r="A762" s="88"/>
      <c r="B762" s="112"/>
      <c r="C762" s="112"/>
      <c r="D762" s="88"/>
      <c r="E762" s="88"/>
      <c r="F762" s="42"/>
      <c r="G762" s="43"/>
      <c r="H762" s="45"/>
      <c r="I762" s="180"/>
      <c r="J762" s="181"/>
      <c r="K762" s="181"/>
      <c r="L762" s="181"/>
    </row>
    <row r="763" spans="1:12" ht="12.75">
      <c r="A763" s="88"/>
      <c r="B763" s="112"/>
      <c r="C763" s="112"/>
      <c r="D763" s="88"/>
      <c r="E763" s="88"/>
      <c r="F763" s="42"/>
      <c r="G763" s="43"/>
      <c r="H763" s="45"/>
      <c r="I763" s="180"/>
      <c r="J763" s="181"/>
      <c r="K763" s="181"/>
      <c r="L763" s="181"/>
    </row>
    <row r="764" spans="1:12" ht="12.75">
      <c r="A764" s="88"/>
      <c r="B764" s="112"/>
      <c r="C764" s="112"/>
      <c r="D764" s="88"/>
      <c r="E764" s="88"/>
      <c r="F764" s="42"/>
      <c r="G764" s="43"/>
      <c r="H764" s="45"/>
      <c r="I764" s="180"/>
      <c r="J764" s="181"/>
      <c r="K764" s="181"/>
      <c r="L764" s="181"/>
    </row>
    <row r="765" spans="1:12" ht="12.75">
      <c r="A765" s="88"/>
      <c r="B765" s="112"/>
      <c r="C765" s="112"/>
      <c r="D765" s="88"/>
      <c r="E765" s="88"/>
      <c r="F765" s="42"/>
      <c r="G765" s="43"/>
      <c r="H765" s="45"/>
      <c r="I765" s="180"/>
      <c r="J765" s="181"/>
      <c r="K765" s="181"/>
      <c r="L765" s="181"/>
    </row>
    <row r="766" spans="1:12" ht="12.75">
      <c r="A766" s="88"/>
      <c r="B766" s="112"/>
      <c r="C766" s="112"/>
      <c r="D766" s="88"/>
      <c r="E766" s="88"/>
      <c r="F766" s="42"/>
      <c r="G766" s="43"/>
      <c r="H766" s="45"/>
      <c r="I766" s="180"/>
      <c r="J766" s="181"/>
      <c r="K766" s="181"/>
      <c r="L766" s="181"/>
    </row>
    <row r="767" spans="1:12" ht="12.75">
      <c r="A767" s="88"/>
      <c r="B767" s="112"/>
      <c r="C767" s="112"/>
      <c r="D767" s="88"/>
      <c r="E767" s="88"/>
      <c r="F767" s="42"/>
      <c r="G767" s="43"/>
      <c r="H767" s="45"/>
      <c r="I767" s="180"/>
      <c r="J767" s="181"/>
      <c r="K767" s="181"/>
      <c r="L767" s="181"/>
    </row>
    <row r="768" spans="1:12" ht="12.75">
      <c r="A768" s="88"/>
      <c r="B768" s="112"/>
      <c r="C768" s="112"/>
      <c r="D768" s="88"/>
      <c r="E768" s="88"/>
      <c r="F768" s="42"/>
      <c r="G768" s="43"/>
      <c r="H768" s="45"/>
      <c r="I768" s="180"/>
      <c r="J768" s="181"/>
      <c r="K768" s="181"/>
      <c r="L768" s="181"/>
    </row>
    <row r="769" spans="1:12" ht="12.75">
      <c r="A769" s="88"/>
      <c r="B769" s="112"/>
      <c r="C769" s="112"/>
      <c r="D769" s="88"/>
      <c r="E769" s="88"/>
      <c r="F769" s="42"/>
      <c r="G769" s="43"/>
      <c r="H769" s="45"/>
      <c r="I769" s="180"/>
      <c r="J769" s="181"/>
      <c r="K769" s="181"/>
      <c r="L769" s="181"/>
    </row>
    <row r="770" spans="1:12" ht="12.75">
      <c r="A770" s="88"/>
      <c r="B770" s="112"/>
      <c r="C770" s="112"/>
      <c r="D770" s="88"/>
      <c r="E770" s="88"/>
      <c r="F770" s="42"/>
      <c r="G770" s="43"/>
      <c r="H770" s="45"/>
      <c r="I770" s="180"/>
      <c r="J770" s="181"/>
      <c r="K770" s="181"/>
      <c r="L770" s="181"/>
    </row>
    <row r="771" spans="1:12" ht="12.75">
      <c r="A771" s="88"/>
      <c r="B771" s="112"/>
      <c r="C771" s="112"/>
      <c r="D771" s="88"/>
      <c r="E771" s="88"/>
      <c r="F771" s="42"/>
      <c r="G771" s="43"/>
      <c r="H771" s="45"/>
      <c r="I771" s="180"/>
      <c r="J771" s="181"/>
      <c r="K771" s="181"/>
      <c r="L771" s="181"/>
    </row>
    <row r="772" spans="1:12" ht="12.75">
      <c r="A772" s="88"/>
      <c r="B772" s="112"/>
      <c r="C772" s="112"/>
      <c r="D772" s="88"/>
      <c r="E772" s="88"/>
      <c r="F772" s="42"/>
      <c r="G772" s="43"/>
      <c r="H772" s="45"/>
      <c r="I772" s="180"/>
      <c r="J772" s="181"/>
      <c r="K772" s="181"/>
      <c r="L772" s="181"/>
    </row>
    <row r="773" spans="1:12" ht="12.75">
      <c r="A773" s="88"/>
      <c r="B773" s="112"/>
      <c r="C773" s="112"/>
      <c r="D773" s="88"/>
      <c r="E773" s="88"/>
      <c r="F773" s="42"/>
      <c r="G773" s="43"/>
      <c r="H773" s="45"/>
      <c r="I773" s="180"/>
      <c r="J773" s="181"/>
      <c r="K773" s="181"/>
      <c r="L773" s="181"/>
    </row>
    <row r="774" spans="1:12" ht="12.75">
      <c r="A774" s="88"/>
      <c r="B774" s="112"/>
      <c r="C774" s="112"/>
      <c r="D774" s="88"/>
      <c r="E774" s="88"/>
      <c r="F774" s="42"/>
      <c r="G774" s="43"/>
      <c r="H774" s="45"/>
      <c r="I774" s="180"/>
      <c r="J774" s="181"/>
      <c r="K774" s="181"/>
      <c r="L774" s="181"/>
    </row>
    <row r="775" spans="1:12" ht="12.75">
      <c r="A775" s="88"/>
      <c r="B775" s="112"/>
      <c r="C775" s="112"/>
      <c r="D775" s="88"/>
      <c r="E775" s="88"/>
      <c r="F775" s="42"/>
      <c r="G775" s="43"/>
      <c r="H775" s="45"/>
      <c r="I775" s="180"/>
      <c r="J775" s="181"/>
      <c r="K775" s="181"/>
      <c r="L775" s="181"/>
    </row>
    <row r="776" spans="1:12" ht="12.75">
      <c r="A776" s="88"/>
      <c r="B776" s="112"/>
      <c r="C776" s="112"/>
      <c r="D776" s="88"/>
      <c r="E776" s="88"/>
      <c r="F776" s="42"/>
      <c r="G776" s="43"/>
      <c r="H776" s="45"/>
      <c r="I776" s="180"/>
      <c r="J776" s="181"/>
      <c r="K776" s="181"/>
      <c r="L776" s="181"/>
    </row>
    <row r="777" spans="1:12" ht="12.75">
      <c r="A777" s="88"/>
      <c r="B777" s="112"/>
      <c r="C777" s="112"/>
      <c r="D777" s="88"/>
      <c r="E777" s="88"/>
      <c r="F777" s="42"/>
      <c r="G777" s="43"/>
      <c r="H777" s="45"/>
      <c r="I777" s="180"/>
      <c r="J777" s="181"/>
      <c r="K777" s="181"/>
      <c r="L777" s="181"/>
    </row>
    <row r="778" spans="1:12" ht="12.75">
      <c r="A778" s="88"/>
      <c r="B778" s="112"/>
      <c r="C778" s="112"/>
      <c r="D778" s="88"/>
      <c r="E778" s="88"/>
      <c r="F778" s="42"/>
      <c r="G778" s="43"/>
      <c r="H778" s="45"/>
      <c r="I778" s="180"/>
      <c r="J778" s="181"/>
      <c r="K778" s="181"/>
      <c r="L778" s="181"/>
    </row>
    <row r="779" spans="1:12" ht="12.75">
      <c r="A779" s="88"/>
      <c r="B779" s="112"/>
      <c r="C779" s="112"/>
      <c r="D779" s="88"/>
      <c r="E779" s="88"/>
      <c r="F779" s="42"/>
      <c r="G779" s="43"/>
      <c r="H779" s="45"/>
      <c r="I779" s="180"/>
      <c r="J779" s="181"/>
      <c r="K779" s="181"/>
      <c r="L779" s="181"/>
    </row>
    <row r="780" spans="1:12" ht="12.75">
      <c r="A780" s="88"/>
      <c r="B780" s="112"/>
      <c r="C780" s="112"/>
      <c r="D780" s="88"/>
      <c r="E780" s="88"/>
      <c r="F780" s="42"/>
      <c r="G780" s="43"/>
      <c r="H780" s="45"/>
      <c r="I780" s="180"/>
      <c r="J780" s="181"/>
      <c r="K780" s="181"/>
      <c r="L780" s="181"/>
    </row>
    <row r="781" spans="1:12" ht="12.75">
      <c r="A781" s="88"/>
      <c r="B781" s="112"/>
      <c r="C781" s="112"/>
      <c r="D781" s="88"/>
      <c r="E781" s="88"/>
      <c r="F781" s="42"/>
      <c r="G781" s="43"/>
      <c r="H781" s="45"/>
      <c r="I781" s="180"/>
      <c r="J781" s="181"/>
      <c r="K781" s="181"/>
      <c r="L781" s="181"/>
    </row>
    <row r="782" spans="1:12" ht="12.75">
      <c r="A782" s="88"/>
      <c r="B782" s="112"/>
      <c r="C782" s="112"/>
      <c r="D782" s="88"/>
      <c r="E782" s="88"/>
      <c r="F782" s="42"/>
      <c r="G782" s="43"/>
      <c r="H782" s="45"/>
      <c r="I782" s="180"/>
      <c r="J782" s="181"/>
      <c r="K782" s="181"/>
      <c r="L782" s="181"/>
    </row>
    <row r="783" spans="1:12" ht="12.75">
      <c r="A783" s="88"/>
      <c r="B783" s="112"/>
      <c r="C783" s="112"/>
      <c r="D783" s="88"/>
      <c r="E783" s="88"/>
      <c r="F783" s="42"/>
      <c r="G783" s="43"/>
      <c r="H783" s="45"/>
      <c r="I783" s="180"/>
      <c r="J783" s="181"/>
      <c r="K783" s="181"/>
      <c r="L783" s="181"/>
    </row>
    <row r="784" spans="1:12" ht="12.75">
      <c r="A784" s="88"/>
      <c r="B784" s="112"/>
      <c r="C784" s="112"/>
      <c r="D784" s="88"/>
      <c r="E784" s="88"/>
      <c r="F784" s="42"/>
      <c r="G784" s="43"/>
      <c r="H784" s="45"/>
      <c r="I784" s="180"/>
      <c r="J784" s="181"/>
      <c r="K784" s="181"/>
      <c r="L784" s="181"/>
    </row>
    <row r="785" spans="1:12" ht="12.75">
      <c r="A785" s="88"/>
      <c r="B785" s="112"/>
      <c r="C785" s="112"/>
      <c r="D785" s="88"/>
      <c r="E785" s="88"/>
      <c r="F785" s="42"/>
      <c r="G785" s="43"/>
      <c r="H785" s="45"/>
      <c r="I785" s="180"/>
      <c r="J785" s="181"/>
      <c r="K785" s="181"/>
      <c r="L785" s="181"/>
    </row>
    <row r="786" spans="1:12" ht="12.75">
      <c r="A786" s="88"/>
      <c r="B786" s="112"/>
      <c r="C786" s="112"/>
      <c r="D786" s="88"/>
      <c r="E786" s="88"/>
      <c r="F786" s="42"/>
      <c r="G786" s="43"/>
      <c r="H786" s="45"/>
      <c r="I786" s="180"/>
      <c r="J786" s="181"/>
      <c r="K786" s="181"/>
      <c r="L786" s="181"/>
    </row>
    <row r="787" spans="1:12" ht="12.75">
      <c r="A787" s="88"/>
      <c r="B787" s="112"/>
      <c r="C787" s="112"/>
      <c r="D787" s="88"/>
      <c r="E787" s="88"/>
      <c r="F787" s="42"/>
      <c r="G787" s="43"/>
      <c r="H787" s="45"/>
      <c r="I787" s="180"/>
      <c r="J787" s="181"/>
      <c r="K787" s="181"/>
      <c r="L787" s="181"/>
    </row>
    <row r="788" spans="1:12" ht="12.75">
      <c r="A788" s="88"/>
      <c r="B788" s="112"/>
      <c r="C788" s="112"/>
      <c r="D788" s="88"/>
      <c r="E788" s="88"/>
      <c r="F788" s="42"/>
      <c r="G788" s="43"/>
      <c r="H788" s="45"/>
      <c r="I788" s="180"/>
      <c r="J788" s="181"/>
      <c r="K788" s="181"/>
      <c r="L788" s="181"/>
    </row>
    <row r="789" spans="1:12" ht="12.75">
      <c r="A789" s="88"/>
      <c r="B789" s="112"/>
      <c r="C789" s="112"/>
      <c r="D789" s="88"/>
      <c r="E789" s="88"/>
      <c r="F789" s="42"/>
      <c r="G789" s="43"/>
      <c r="H789" s="45"/>
      <c r="I789" s="180"/>
      <c r="J789" s="181"/>
      <c r="K789" s="181"/>
      <c r="L789" s="181"/>
    </row>
    <row r="790" spans="1:12" ht="12.75">
      <c r="A790" s="88"/>
      <c r="B790" s="112"/>
      <c r="C790" s="112"/>
      <c r="D790" s="88"/>
      <c r="E790" s="88"/>
      <c r="F790" s="42"/>
      <c r="G790" s="43"/>
      <c r="H790" s="45"/>
      <c r="I790" s="180"/>
      <c r="J790" s="181"/>
      <c r="K790" s="181"/>
      <c r="L790" s="181"/>
    </row>
    <row r="791" spans="1:12" ht="12.75">
      <c r="A791" s="88"/>
      <c r="B791" s="112"/>
      <c r="C791" s="112"/>
      <c r="D791" s="88"/>
      <c r="E791" s="88"/>
      <c r="F791" s="42"/>
      <c r="G791" s="43"/>
      <c r="H791" s="45"/>
      <c r="I791" s="180"/>
      <c r="J791" s="181"/>
      <c r="K791" s="181"/>
      <c r="L791" s="181"/>
    </row>
    <row r="792" spans="1:12" ht="12.75">
      <c r="A792" s="88"/>
      <c r="B792" s="112"/>
      <c r="C792" s="112"/>
      <c r="D792" s="88"/>
      <c r="E792" s="88"/>
      <c r="F792" s="42"/>
      <c r="G792" s="43"/>
      <c r="H792" s="45"/>
      <c r="I792" s="180"/>
      <c r="J792" s="181"/>
      <c r="K792" s="181"/>
      <c r="L792" s="181"/>
    </row>
    <row r="793" spans="1:12" ht="12.75">
      <c r="A793" s="88"/>
      <c r="B793" s="112"/>
      <c r="C793" s="112"/>
      <c r="D793" s="88"/>
      <c r="E793" s="88"/>
      <c r="F793" s="42"/>
      <c r="G793" s="43"/>
      <c r="H793" s="45"/>
      <c r="I793" s="180"/>
      <c r="J793" s="181"/>
      <c r="K793" s="181"/>
      <c r="L793" s="181"/>
    </row>
    <row r="794" spans="1:12" ht="12.75">
      <c r="A794" s="88"/>
      <c r="B794" s="112"/>
      <c r="C794" s="112"/>
      <c r="D794" s="88"/>
      <c r="E794" s="88"/>
      <c r="F794" s="42"/>
      <c r="G794" s="43"/>
      <c r="H794" s="45"/>
      <c r="I794" s="180"/>
      <c r="J794" s="181"/>
      <c r="K794" s="181"/>
      <c r="L794" s="181"/>
    </row>
    <row r="795" spans="1:12" ht="12.75">
      <c r="A795" s="88"/>
      <c r="B795" s="112"/>
      <c r="C795" s="112"/>
      <c r="D795" s="88"/>
      <c r="E795" s="88"/>
      <c r="F795" s="42"/>
      <c r="G795" s="43"/>
      <c r="H795" s="45"/>
      <c r="I795" s="180"/>
      <c r="J795" s="181"/>
      <c r="K795" s="181"/>
      <c r="L795" s="181"/>
    </row>
    <row r="796" spans="1:12" ht="12.75">
      <c r="A796" s="88"/>
      <c r="B796" s="112"/>
      <c r="C796" s="112"/>
      <c r="D796" s="88"/>
      <c r="E796" s="88"/>
      <c r="F796" s="42"/>
      <c r="G796" s="43"/>
      <c r="H796" s="45"/>
      <c r="I796" s="180"/>
      <c r="J796" s="181"/>
      <c r="K796" s="181"/>
      <c r="L796" s="181"/>
    </row>
    <row r="797" spans="1:12" ht="12.75">
      <c r="A797" s="88"/>
      <c r="B797" s="112"/>
      <c r="C797" s="112"/>
      <c r="D797" s="88"/>
      <c r="E797" s="88"/>
      <c r="F797" s="42"/>
      <c r="G797" s="43"/>
      <c r="H797" s="45"/>
      <c r="I797" s="180"/>
      <c r="J797" s="181"/>
      <c r="K797" s="181"/>
      <c r="L797" s="181"/>
    </row>
    <row r="798" spans="1:12" ht="12.75">
      <c r="A798" s="88"/>
      <c r="B798" s="112"/>
      <c r="C798" s="112"/>
      <c r="D798" s="88"/>
      <c r="E798" s="88"/>
      <c r="F798" s="42"/>
      <c r="G798" s="43"/>
      <c r="H798" s="45"/>
      <c r="I798" s="180"/>
      <c r="J798" s="181"/>
      <c r="K798" s="181"/>
      <c r="L798" s="181"/>
    </row>
    <row r="799" spans="1:12" ht="12.75">
      <c r="A799" s="88"/>
      <c r="B799" s="112"/>
      <c r="C799" s="112"/>
      <c r="D799" s="88"/>
      <c r="E799" s="88"/>
      <c r="F799" s="42"/>
      <c r="G799" s="43"/>
      <c r="H799" s="45"/>
      <c r="I799" s="180"/>
      <c r="J799" s="181"/>
      <c r="K799" s="181"/>
      <c r="L799" s="181"/>
    </row>
    <row r="800" spans="1:12" ht="12.75">
      <c r="A800" s="88"/>
      <c r="B800" s="112"/>
      <c r="C800" s="112"/>
      <c r="D800" s="88"/>
      <c r="E800" s="88"/>
      <c r="F800" s="42"/>
      <c r="G800" s="43"/>
      <c r="H800" s="45"/>
      <c r="I800" s="180"/>
      <c r="J800" s="181"/>
      <c r="K800" s="181"/>
      <c r="L800" s="181"/>
    </row>
    <row r="801" spans="1:12" ht="12.75">
      <c r="A801" s="88"/>
      <c r="B801" s="112"/>
      <c r="C801" s="112"/>
      <c r="D801" s="88"/>
      <c r="E801" s="88"/>
      <c r="F801" s="42"/>
      <c r="G801" s="43"/>
      <c r="H801" s="45"/>
      <c r="I801" s="180"/>
      <c r="J801" s="181"/>
      <c r="K801" s="181"/>
      <c r="L801" s="181"/>
    </row>
    <row r="802" spans="1:12" ht="12.75">
      <c r="A802" s="88"/>
      <c r="B802" s="112"/>
      <c r="C802" s="112"/>
      <c r="D802" s="88"/>
      <c r="E802" s="88"/>
      <c r="F802" s="42"/>
      <c r="G802" s="43"/>
      <c r="H802" s="45"/>
      <c r="I802" s="180"/>
      <c r="J802" s="181"/>
      <c r="K802" s="181"/>
      <c r="L802" s="181"/>
    </row>
    <row r="803" spans="1:12" ht="12.75">
      <c r="A803" s="88"/>
      <c r="B803" s="112"/>
      <c r="C803" s="112"/>
      <c r="D803" s="88"/>
      <c r="E803" s="88"/>
      <c r="F803" s="42"/>
      <c r="G803" s="43"/>
      <c r="H803" s="45"/>
      <c r="I803" s="180"/>
      <c r="J803" s="181"/>
      <c r="K803" s="181"/>
      <c r="L803" s="181"/>
    </row>
    <row r="804" spans="1:12" ht="12.75">
      <c r="A804" s="88"/>
      <c r="B804" s="112"/>
      <c r="C804" s="112"/>
      <c r="D804" s="88"/>
      <c r="E804" s="88"/>
      <c r="F804" s="42"/>
      <c r="G804" s="43"/>
      <c r="H804" s="45"/>
      <c r="I804" s="180"/>
      <c r="J804" s="181"/>
      <c r="K804" s="181"/>
      <c r="L804" s="181"/>
    </row>
    <row r="805" spans="1:12" ht="12.75">
      <c r="A805" s="88"/>
      <c r="B805" s="112"/>
      <c r="C805" s="112"/>
      <c r="D805" s="88"/>
      <c r="E805" s="88"/>
      <c r="F805" s="42"/>
      <c r="G805" s="43"/>
      <c r="H805" s="45"/>
      <c r="I805" s="180"/>
      <c r="J805" s="181"/>
      <c r="K805" s="181"/>
      <c r="L805" s="181"/>
    </row>
    <row r="806" spans="1:12" ht="12.75">
      <c r="A806" s="88"/>
      <c r="B806" s="112"/>
      <c r="C806" s="112"/>
      <c r="D806" s="88"/>
      <c r="E806" s="88"/>
      <c r="F806" s="42"/>
      <c r="G806" s="43"/>
      <c r="H806" s="45"/>
      <c r="I806" s="180"/>
      <c r="J806" s="181"/>
      <c r="K806" s="181"/>
      <c r="L806" s="181"/>
    </row>
    <row r="807" spans="1:12" ht="12.75">
      <c r="A807" s="88"/>
      <c r="B807" s="112"/>
      <c r="C807" s="112"/>
      <c r="D807" s="88"/>
      <c r="E807" s="88"/>
      <c r="F807" s="42"/>
      <c r="G807" s="43"/>
      <c r="H807" s="45"/>
      <c r="I807" s="180"/>
      <c r="J807" s="181"/>
      <c r="K807" s="181"/>
      <c r="L807" s="181"/>
    </row>
    <row r="808" spans="1:12" ht="12.75">
      <c r="A808" s="88"/>
      <c r="B808" s="112"/>
      <c r="C808" s="112"/>
      <c r="D808" s="88"/>
      <c r="E808" s="88"/>
      <c r="F808" s="42"/>
      <c r="G808" s="43"/>
      <c r="H808" s="45"/>
      <c r="I808" s="180"/>
      <c r="J808" s="181"/>
      <c r="K808" s="181"/>
      <c r="L808" s="181"/>
    </row>
    <row r="809" spans="1:12" ht="12.75">
      <c r="A809" s="88"/>
      <c r="B809" s="112"/>
      <c r="C809" s="112"/>
      <c r="D809" s="88"/>
      <c r="E809" s="88"/>
      <c r="F809" s="42"/>
      <c r="G809" s="43"/>
      <c r="H809" s="45"/>
      <c r="I809" s="180"/>
      <c r="J809" s="181"/>
      <c r="K809" s="181"/>
      <c r="L809" s="181"/>
    </row>
    <row r="810" spans="1:12" ht="12.75">
      <c r="A810" s="88"/>
      <c r="B810" s="112"/>
      <c r="C810" s="112"/>
      <c r="D810" s="88"/>
      <c r="E810" s="88"/>
      <c r="F810" s="42"/>
      <c r="G810" s="43"/>
      <c r="H810" s="45"/>
      <c r="I810" s="180"/>
      <c r="J810" s="181"/>
      <c r="K810" s="181"/>
      <c r="L810" s="181"/>
    </row>
    <row r="811" spans="1:12" ht="12.75">
      <c r="A811" s="88"/>
      <c r="B811" s="112"/>
      <c r="C811" s="112"/>
      <c r="D811" s="88"/>
      <c r="E811" s="88"/>
      <c r="F811" s="42"/>
      <c r="G811" s="43"/>
      <c r="H811" s="45"/>
      <c r="I811" s="180"/>
      <c r="J811" s="181"/>
      <c r="K811" s="181"/>
      <c r="L811" s="181"/>
    </row>
    <row r="812" spans="1:12" ht="12.75">
      <c r="A812" s="88"/>
      <c r="B812" s="112"/>
      <c r="C812" s="112"/>
      <c r="D812" s="88"/>
      <c r="E812" s="88"/>
      <c r="F812" s="42"/>
      <c r="G812" s="43"/>
      <c r="H812" s="45"/>
      <c r="I812" s="180"/>
      <c r="J812" s="181"/>
      <c r="K812" s="181"/>
      <c r="L812" s="181"/>
    </row>
    <row r="813" spans="1:12" ht="12.75">
      <c r="A813" s="88"/>
      <c r="B813" s="112"/>
      <c r="C813" s="112"/>
      <c r="D813" s="88"/>
      <c r="E813" s="88"/>
      <c r="F813" s="42"/>
      <c r="G813" s="43"/>
      <c r="H813" s="45"/>
      <c r="I813" s="180"/>
      <c r="J813" s="181"/>
      <c r="K813" s="181"/>
      <c r="L813" s="181"/>
    </row>
    <row r="814" spans="1:12" ht="12.75">
      <c r="A814" s="88"/>
      <c r="B814" s="112"/>
      <c r="C814" s="112"/>
      <c r="D814" s="88"/>
      <c r="E814" s="88"/>
      <c r="F814" s="42"/>
      <c r="G814" s="43"/>
      <c r="H814" s="45"/>
      <c r="I814" s="180"/>
      <c r="J814" s="181"/>
      <c r="K814" s="181"/>
      <c r="L814" s="181"/>
    </row>
    <row r="815" spans="1:12" ht="12.75">
      <c r="A815" s="88"/>
      <c r="B815" s="112"/>
      <c r="C815" s="112"/>
      <c r="D815" s="88"/>
      <c r="E815" s="88"/>
      <c r="F815" s="42"/>
      <c r="G815" s="43"/>
      <c r="H815" s="45"/>
      <c r="I815" s="180"/>
      <c r="J815" s="181"/>
      <c r="K815" s="181"/>
      <c r="L815" s="181"/>
    </row>
    <row r="816" spans="1:12" ht="12.75">
      <c r="A816" s="88"/>
      <c r="B816" s="112"/>
      <c r="C816" s="112"/>
      <c r="D816" s="88"/>
      <c r="E816" s="88"/>
      <c r="F816" s="42"/>
      <c r="G816" s="43"/>
      <c r="H816" s="45"/>
      <c r="I816" s="180"/>
      <c r="J816" s="181"/>
      <c r="K816" s="181"/>
      <c r="L816" s="181"/>
    </row>
    <row r="817" spans="1:12" ht="12.75">
      <c r="A817" s="88"/>
      <c r="B817" s="112"/>
      <c r="C817" s="112"/>
      <c r="D817" s="88"/>
      <c r="E817" s="88"/>
      <c r="F817" s="42"/>
      <c r="G817" s="43"/>
      <c r="H817" s="45"/>
      <c r="I817" s="180"/>
      <c r="J817" s="181"/>
      <c r="K817" s="181"/>
      <c r="L817" s="181"/>
    </row>
    <row r="818" spans="1:12" ht="12.75">
      <c r="A818" s="88"/>
      <c r="B818" s="112"/>
      <c r="C818" s="112"/>
      <c r="D818" s="88"/>
      <c r="E818" s="88"/>
      <c r="F818" s="42"/>
      <c r="G818" s="43"/>
      <c r="H818" s="45"/>
      <c r="I818" s="180"/>
      <c r="J818" s="181"/>
      <c r="K818" s="181"/>
      <c r="L818" s="181"/>
    </row>
    <row r="819" spans="1:12" ht="12.75">
      <c r="A819" s="88"/>
      <c r="B819" s="112"/>
      <c r="C819" s="112"/>
      <c r="D819" s="88"/>
      <c r="E819" s="88"/>
      <c r="F819" s="42"/>
      <c r="G819" s="43"/>
      <c r="H819" s="45"/>
      <c r="I819" s="180"/>
      <c r="J819" s="181"/>
      <c r="K819" s="181"/>
      <c r="L819" s="181"/>
    </row>
    <row r="820" spans="1:12" ht="12.75">
      <c r="A820" s="88"/>
      <c r="B820" s="112"/>
      <c r="C820" s="112"/>
      <c r="D820" s="88"/>
      <c r="E820" s="88"/>
      <c r="F820" s="42"/>
      <c r="G820" s="43"/>
      <c r="H820" s="45"/>
      <c r="I820" s="180"/>
      <c r="J820" s="181"/>
      <c r="K820" s="181"/>
      <c r="L820" s="181"/>
    </row>
    <row r="821" spans="1:12" ht="12.75">
      <c r="A821" s="88"/>
      <c r="B821" s="112"/>
      <c r="C821" s="112"/>
      <c r="D821" s="88"/>
      <c r="E821" s="88"/>
      <c r="F821" s="42"/>
      <c r="G821" s="43"/>
      <c r="H821" s="45"/>
      <c r="I821" s="180"/>
      <c r="J821" s="181"/>
      <c r="K821" s="181"/>
      <c r="L821" s="181"/>
    </row>
    <row r="822" spans="1:12" ht="12.75">
      <c r="A822" s="88"/>
      <c r="B822" s="112"/>
      <c r="C822" s="112"/>
      <c r="D822" s="88"/>
      <c r="E822" s="88"/>
      <c r="F822" s="42"/>
      <c r="G822" s="43"/>
      <c r="H822" s="45"/>
      <c r="I822" s="180"/>
      <c r="J822" s="181"/>
      <c r="K822" s="181"/>
      <c r="L822" s="181"/>
    </row>
    <row r="823" spans="1:12" ht="12.75">
      <c r="A823" s="88"/>
      <c r="B823" s="112"/>
      <c r="C823" s="112"/>
      <c r="D823" s="88"/>
      <c r="E823" s="88"/>
      <c r="F823" s="42"/>
      <c r="G823" s="43"/>
      <c r="H823" s="45"/>
      <c r="I823" s="180"/>
      <c r="J823" s="181"/>
      <c r="K823" s="181"/>
      <c r="L823" s="181"/>
    </row>
    <row r="824" spans="1:12" ht="12.75">
      <c r="A824" s="88"/>
      <c r="B824" s="112"/>
      <c r="C824" s="112"/>
      <c r="D824" s="88"/>
      <c r="E824" s="88"/>
      <c r="F824" s="42"/>
      <c r="G824" s="43"/>
      <c r="H824" s="45"/>
      <c r="I824" s="180"/>
      <c r="J824" s="181"/>
      <c r="K824" s="181"/>
      <c r="L824" s="181"/>
    </row>
    <row r="825" spans="1:12" ht="12.75">
      <c r="A825" s="88"/>
      <c r="B825" s="112"/>
      <c r="C825" s="112"/>
      <c r="D825" s="88"/>
      <c r="E825" s="88"/>
      <c r="F825" s="42"/>
      <c r="G825" s="43"/>
      <c r="H825" s="45"/>
      <c r="I825" s="180"/>
      <c r="J825" s="181"/>
      <c r="K825" s="181"/>
      <c r="L825" s="181"/>
    </row>
    <row r="826" spans="1:12" ht="12.75">
      <c r="A826" s="88"/>
      <c r="B826" s="112"/>
      <c r="C826" s="112"/>
      <c r="D826" s="88"/>
      <c r="E826" s="88"/>
      <c r="F826" s="42"/>
      <c r="G826" s="43"/>
      <c r="H826" s="45"/>
      <c r="I826" s="180"/>
      <c r="J826" s="181"/>
      <c r="K826" s="181"/>
      <c r="L826" s="181"/>
    </row>
    <row r="827" spans="1:12" ht="12.75">
      <c r="A827" s="88"/>
      <c r="B827" s="112"/>
      <c r="C827" s="112"/>
      <c r="D827" s="88"/>
      <c r="E827" s="88"/>
      <c r="F827" s="42"/>
      <c r="G827" s="43"/>
      <c r="H827" s="45"/>
      <c r="I827" s="180"/>
      <c r="J827" s="181"/>
      <c r="K827" s="181"/>
      <c r="L827" s="181"/>
    </row>
    <row r="828" spans="1:12" ht="12.75">
      <c r="A828" s="88"/>
      <c r="B828" s="112"/>
      <c r="C828" s="112"/>
      <c r="D828" s="88"/>
      <c r="E828" s="88"/>
      <c r="F828" s="42"/>
      <c r="G828" s="43"/>
      <c r="H828" s="45"/>
      <c r="I828" s="180"/>
      <c r="J828" s="181"/>
      <c r="K828" s="181"/>
      <c r="L828" s="181"/>
    </row>
    <row r="829" spans="1:12" ht="12.75">
      <c r="A829" s="88"/>
      <c r="B829" s="112"/>
      <c r="C829" s="112"/>
      <c r="D829" s="88"/>
      <c r="E829" s="88"/>
      <c r="F829" s="42"/>
      <c r="G829" s="43"/>
      <c r="H829" s="45"/>
      <c r="I829" s="180"/>
      <c r="J829" s="181"/>
      <c r="K829" s="181"/>
      <c r="L829" s="181"/>
    </row>
    <row r="830" spans="1:12" ht="12.75">
      <c r="A830" s="88"/>
      <c r="B830" s="112"/>
      <c r="C830" s="112"/>
      <c r="D830" s="88"/>
      <c r="E830" s="88"/>
      <c r="F830" s="42"/>
      <c r="G830" s="43"/>
      <c r="H830" s="45"/>
      <c r="I830" s="180"/>
      <c r="J830" s="181"/>
      <c r="K830" s="181"/>
      <c r="L830" s="181"/>
    </row>
    <row r="831" spans="1:12" ht="12.75">
      <c r="A831" s="88"/>
      <c r="B831" s="112"/>
      <c r="C831" s="112"/>
      <c r="D831" s="88"/>
      <c r="E831" s="88"/>
      <c r="F831" s="42"/>
      <c r="G831" s="43"/>
      <c r="H831" s="45"/>
      <c r="I831" s="180"/>
      <c r="J831" s="181"/>
      <c r="K831" s="181"/>
      <c r="L831" s="181"/>
    </row>
    <row r="832" spans="1:12" ht="12.75">
      <c r="A832" s="88"/>
      <c r="B832" s="112"/>
      <c r="C832" s="112"/>
      <c r="D832" s="88"/>
      <c r="E832" s="88"/>
      <c r="F832" s="42"/>
      <c r="G832" s="43"/>
      <c r="H832" s="45"/>
      <c r="I832" s="180"/>
      <c r="J832" s="181"/>
      <c r="K832" s="181"/>
      <c r="L832" s="181"/>
    </row>
    <row r="833" spans="1:12" ht="12.75">
      <c r="A833" s="88"/>
      <c r="B833" s="112"/>
      <c r="C833" s="112"/>
      <c r="D833" s="88"/>
      <c r="E833" s="88"/>
      <c r="F833" s="42"/>
      <c r="G833" s="43"/>
      <c r="H833" s="45"/>
      <c r="I833" s="180"/>
      <c r="J833" s="181"/>
      <c r="K833" s="181"/>
      <c r="L833" s="181"/>
    </row>
    <row r="834" spans="1:12" ht="12.75">
      <c r="A834" s="88"/>
      <c r="B834" s="112"/>
      <c r="C834" s="112"/>
      <c r="D834" s="88"/>
      <c r="E834" s="88"/>
      <c r="F834" s="42"/>
      <c r="G834" s="43"/>
      <c r="H834" s="45"/>
      <c r="I834" s="180"/>
      <c r="J834" s="181"/>
      <c r="K834" s="181"/>
      <c r="L834" s="181"/>
    </row>
    <row r="835" spans="1:12" ht="12.75">
      <c r="A835" s="88"/>
      <c r="B835" s="112"/>
      <c r="C835" s="112"/>
      <c r="D835" s="88"/>
      <c r="E835" s="88"/>
      <c r="F835" s="42"/>
      <c r="G835" s="43"/>
      <c r="H835" s="45"/>
      <c r="I835" s="180"/>
      <c r="J835" s="181"/>
      <c r="K835" s="181"/>
      <c r="L835" s="181"/>
    </row>
    <row r="836" spans="1:12" ht="12.75">
      <c r="A836" s="88"/>
      <c r="B836" s="112"/>
      <c r="C836" s="112"/>
      <c r="D836" s="88"/>
      <c r="E836" s="88"/>
      <c r="F836" s="42"/>
      <c r="G836" s="43"/>
      <c r="H836" s="45"/>
      <c r="I836" s="180"/>
      <c r="J836" s="181"/>
      <c r="K836" s="181"/>
      <c r="L836" s="181"/>
    </row>
    <row r="837" spans="1:12" ht="12.75">
      <c r="A837" s="88"/>
      <c r="B837" s="112"/>
      <c r="C837" s="112"/>
      <c r="D837" s="88"/>
      <c r="E837" s="88"/>
      <c r="F837" s="42"/>
      <c r="G837" s="43"/>
      <c r="H837" s="45"/>
      <c r="I837" s="180"/>
      <c r="J837" s="181"/>
      <c r="K837" s="181"/>
      <c r="L837" s="181"/>
    </row>
    <row r="838" spans="1:12" ht="12.75">
      <c r="A838" s="88"/>
      <c r="B838" s="112"/>
      <c r="C838" s="112"/>
      <c r="D838" s="88"/>
      <c r="E838" s="88"/>
      <c r="F838" s="42"/>
      <c r="G838" s="43"/>
      <c r="H838" s="45"/>
      <c r="I838" s="180"/>
      <c r="J838" s="181"/>
      <c r="K838" s="181"/>
      <c r="L838" s="181"/>
    </row>
    <row r="839" spans="1:12" ht="12.75">
      <c r="A839" s="88"/>
      <c r="B839" s="112"/>
      <c r="C839" s="112"/>
      <c r="D839" s="88"/>
      <c r="E839" s="88"/>
      <c r="F839" s="42"/>
      <c r="G839" s="43"/>
      <c r="H839" s="45"/>
      <c r="I839" s="180"/>
      <c r="J839" s="181"/>
      <c r="K839" s="181"/>
      <c r="L839" s="181"/>
    </row>
    <row r="840" spans="1:12" ht="12.75">
      <c r="A840" s="88"/>
      <c r="B840" s="112"/>
      <c r="C840" s="112"/>
      <c r="D840" s="88"/>
      <c r="E840" s="88"/>
      <c r="F840" s="42"/>
      <c r="G840" s="43"/>
      <c r="H840" s="45"/>
      <c r="I840" s="180"/>
      <c r="J840" s="181"/>
      <c r="K840" s="181"/>
      <c r="L840" s="181"/>
    </row>
    <row r="841" spans="1:12" ht="12.75">
      <c r="A841" s="88"/>
      <c r="B841" s="112"/>
      <c r="C841" s="112"/>
      <c r="D841" s="88"/>
      <c r="E841" s="88"/>
      <c r="F841" s="42"/>
      <c r="G841" s="43"/>
      <c r="H841" s="45"/>
      <c r="I841" s="180"/>
      <c r="J841" s="181"/>
      <c r="K841" s="181"/>
      <c r="L841" s="181"/>
    </row>
    <row r="842" spans="1:12" ht="12.75">
      <c r="A842" s="88"/>
      <c r="B842" s="112"/>
      <c r="C842" s="112"/>
      <c r="D842" s="88"/>
      <c r="E842" s="88"/>
      <c r="F842" s="42"/>
      <c r="G842" s="43"/>
      <c r="H842" s="45"/>
      <c r="I842" s="180"/>
      <c r="J842" s="181"/>
      <c r="K842" s="181"/>
      <c r="L842" s="181"/>
    </row>
    <row r="843" spans="1:12" ht="12.75">
      <c r="A843" s="88"/>
      <c r="B843" s="112"/>
      <c r="C843" s="112"/>
      <c r="D843" s="88"/>
      <c r="E843" s="88"/>
      <c r="F843" s="42"/>
      <c r="G843" s="43"/>
      <c r="H843" s="45"/>
      <c r="I843" s="180"/>
      <c r="J843" s="181"/>
      <c r="K843" s="181"/>
      <c r="L843" s="181"/>
    </row>
    <row r="844" spans="1:12" ht="12.75">
      <c r="A844" s="88"/>
      <c r="B844" s="112"/>
      <c r="C844" s="112"/>
      <c r="D844" s="88"/>
      <c r="E844" s="88"/>
      <c r="F844" s="42"/>
      <c r="G844" s="43"/>
      <c r="H844" s="45"/>
      <c r="I844" s="180"/>
      <c r="J844" s="181"/>
      <c r="K844" s="181"/>
      <c r="L844" s="181"/>
    </row>
    <row r="845" spans="1:12" ht="12.75">
      <c r="A845" s="88"/>
      <c r="B845" s="112"/>
      <c r="C845" s="112"/>
      <c r="D845" s="88"/>
      <c r="E845" s="88"/>
      <c r="F845" s="42"/>
      <c r="G845" s="43"/>
      <c r="H845" s="45"/>
      <c r="I845" s="180"/>
      <c r="J845" s="181"/>
      <c r="K845" s="181"/>
      <c r="L845" s="181"/>
    </row>
    <row r="846" spans="1:12" ht="12.75">
      <c r="A846" s="88"/>
      <c r="B846" s="112"/>
      <c r="C846" s="112"/>
      <c r="D846" s="88"/>
      <c r="E846" s="88"/>
      <c r="F846" s="42"/>
      <c r="G846" s="43"/>
      <c r="H846" s="45"/>
      <c r="I846" s="180"/>
      <c r="J846" s="181"/>
      <c r="K846" s="181"/>
      <c r="L846" s="181"/>
    </row>
    <row r="847" spans="1:12" ht="12.75">
      <c r="A847" s="88"/>
      <c r="B847" s="112"/>
      <c r="C847" s="112"/>
      <c r="D847" s="88"/>
      <c r="E847" s="88"/>
      <c r="F847" s="42"/>
      <c r="G847" s="43"/>
      <c r="H847" s="45"/>
      <c r="I847" s="180"/>
      <c r="J847" s="181"/>
      <c r="K847" s="181"/>
      <c r="L847" s="181"/>
    </row>
    <row r="848" spans="1:12" ht="12.75">
      <c r="A848" s="88"/>
      <c r="B848" s="112"/>
      <c r="C848" s="112"/>
      <c r="D848" s="88"/>
      <c r="E848" s="88"/>
      <c r="F848" s="42"/>
      <c r="G848" s="43"/>
      <c r="H848" s="45"/>
      <c r="I848" s="180"/>
      <c r="J848" s="181"/>
      <c r="K848" s="181"/>
      <c r="L848" s="181"/>
    </row>
    <row r="849" spans="1:12" ht="12.75">
      <c r="A849" s="88"/>
      <c r="B849" s="112"/>
      <c r="C849" s="112"/>
      <c r="D849" s="88"/>
      <c r="E849" s="88"/>
      <c r="F849" s="42"/>
      <c r="G849" s="43"/>
      <c r="H849" s="45"/>
      <c r="I849" s="180"/>
      <c r="J849" s="181"/>
      <c r="K849" s="181"/>
      <c r="L849" s="181"/>
    </row>
    <row r="850" spans="1:12" ht="12.75">
      <c r="A850" s="88"/>
      <c r="B850" s="112"/>
      <c r="C850" s="112"/>
      <c r="D850" s="88"/>
      <c r="E850" s="88"/>
      <c r="F850" s="42"/>
      <c r="G850" s="43"/>
      <c r="H850" s="45"/>
      <c r="I850" s="180"/>
      <c r="J850" s="181"/>
      <c r="K850" s="181"/>
      <c r="L850" s="181"/>
    </row>
    <row r="851" spans="1:12" ht="12.75">
      <c r="A851" s="88"/>
      <c r="B851" s="112"/>
      <c r="C851" s="112"/>
      <c r="D851" s="88"/>
      <c r="E851" s="88"/>
      <c r="F851" s="42"/>
      <c r="G851" s="43"/>
      <c r="H851" s="45"/>
      <c r="I851" s="180"/>
      <c r="J851" s="181"/>
      <c r="K851" s="181"/>
      <c r="L851" s="181"/>
    </row>
    <row r="852" spans="1:12" ht="12.75">
      <c r="A852" s="88"/>
      <c r="B852" s="112"/>
      <c r="C852" s="112"/>
      <c r="D852" s="88"/>
      <c r="E852" s="88"/>
      <c r="F852" s="42"/>
      <c r="G852" s="43"/>
      <c r="H852" s="45"/>
      <c r="I852" s="180"/>
      <c r="J852" s="181"/>
      <c r="K852" s="181"/>
      <c r="L852" s="181"/>
    </row>
    <row r="853" spans="1:12" ht="12.75">
      <c r="A853" s="88"/>
      <c r="B853" s="112"/>
      <c r="C853" s="112"/>
      <c r="D853" s="88"/>
      <c r="E853" s="88"/>
      <c r="F853" s="42"/>
      <c r="G853" s="43"/>
      <c r="H853" s="45"/>
      <c r="I853" s="180"/>
      <c r="J853" s="181"/>
      <c r="K853" s="181"/>
      <c r="L853" s="181"/>
    </row>
    <row r="854" spans="1:12" ht="12.75">
      <c r="A854" s="88"/>
      <c r="B854" s="112"/>
      <c r="C854" s="112"/>
      <c r="D854" s="88"/>
      <c r="E854" s="88"/>
      <c r="F854" s="42"/>
      <c r="G854" s="43"/>
      <c r="H854" s="45"/>
      <c r="I854" s="180"/>
      <c r="J854" s="181"/>
      <c r="K854" s="181"/>
      <c r="L854" s="181"/>
    </row>
    <row r="855" spans="1:12" ht="12.75">
      <c r="A855" s="88"/>
      <c r="B855" s="112"/>
      <c r="C855" s="112"/>
      <c r="D855" s="88"/>
      <c r="E855" s="88"/>
      <c r="F855" s="42"/>
      <c r="G855" s="43"/>
      <c r="H855" s="45"/>
      <c r="I855" s="180"/>
      <c r="J855" s="181"/>
      <c r="K855" s="181"/>
      <c r="L855" s="181"/>
    </row>
    <row r="856" spans="1:12" ht="12.75">
      <c r="A856" s="88"/>
      <c r="B856" s="112"/>
      <c r="C856" s="112"/>
      <c r="D856" s="88"/>
      <c r="E856" s="88"/>
      <c r="F856" s="42"/>
      <c r="G856" s="43"/>
      <c r="H856" s="45"/>
      <c r="I856" s="180"/>
      <c r="J856" s="181"/>
      <c r="K856" s="181"/>
      <c r="L856" s="181"/>
    </row>
    <row r="857" spans="1:12" ht="12.75">
      <c r="A857" s="88"/>
      <c r="B857" s="112"/>
      <c r="C857" s="112"/>
      <c r="D857" s="88"/>
      <c r="E857" s="88"/>
      <c r="F857" s="42"/>
      <c r="G857" s="43"/>
      <c r="H857" s="45"/>
      <c r="I857" s="180"/>
      <c r="J857" s="181"/>
      <c r="K857" s="181"/>
      <c r="L857" s="181"/>
    </row>
    <row r="858" spans="1:12" ht="12.75">
      <c r="A858" s="88"/>
      <c r="B858" s="112"/>
      <c r="C858" s="112"/>
      <c r="D858" s="88"/>
      <c r="E858" s="88"/>
      <c r="F858" s="42"/>
      <c r="G858" s="43"/>
      <c r="H858" s="45"/>
      <c r="I858" s="180"/>
      <c r="J858" s="181"/>
      <c r="K858" s="181"/>
      <c r="L858" s="181"/>
    </row>
    <row r="859" spans="1:12" ht="12.75">
      <c r="A859" s="88"/>
      <c r="B859" s="112"/>
      <c r="C859" s="112"/>
      <c r="D859" s="88"/>
      <c r="E859" s="88"/>
      <c r="F859" s="42"/>
      <c r="G859" s="43"/>
      <c r="H859" s="45"/>
      <c r="I859" s="180"/>
      <c r="J859" s="181"/>
      <c r="K859" s="181"/>
      <c r="L859" s="181"/>
    </row>
    <row r="860" spans="1:12" ht="12.75">
      <c r="A860" s="88"/>
      <c r="B860" s="112"/>
      <c r="C860" s="112"/>
      <c r="D860" s="88"/>
      <c r="E860" s="88"/>
      <c r="F860" s="42"/>
      <c r="G860" s="43"/>
      <c r="H860" s="45"/>
      <c r="I860" s="180"/>
      <c r="J860" s="181"/>
      <c r="K860" s="181"/>
      <c r="L860" s="181"/>
    </row>
    <row r="861" spans="1:12" ht="12.75">
      <c r="A861" s="88"/>
      <c r="B861" s="112"/>
      <c r="C861" s="112"/>
      <c r="D861" s="88"/>
      <c r="E861" s="88"/>
      <c r="F861" s="42"/>
      <c r="G861" s="43"/>
      <c r="H861" s="45"/>
      <c r="I861" s="180"/>
      <c r="J861" s="181"/>
      <c r="K861" s="181"/>
      <c r="L861" s="181"/>
    </row>
    <row r="862" spans="1:12" ht="12.75">
      <c r="A862" s="88"/>
      <c r="B862" s="112"/>
      <c r="C862" s="112"/>
      <c r="D862" s="88"/>
      <c r="E862" s="88"/>
      <c r="F862" s="42"/>
      <c r="G862" s="43"/>
      <c r="H862" s="45"/>
      <c r="I862" s="180"/>
      <c r="J862" s="181"/>
      <c r="K862" s="181"/>
      <c r="L862" s="181"/>
    </row>
    <row r="863" spans="1:12" ht="12.75">
      <c r="A863" s="88"/>
      <c r="B863" s="112"/>
      <c r="C863" s="112"/>
      <c r="D863" s="88"/>
      <c r="E863" s="88"/>
      <c r="F863" s="42"/>
      <c r="G863" s="43"/>
      <c r="H863" s="45"/>
      <c r="I863" s="180"/>
      <c r="J863" s="181"/>
      <c r="K863" s="181"/>
      <c r="L863" s="181"/>
    </row>
    <row r="864" spans="1:12" ht="12.75">
      <c r="A864" s="88"/>
      <c r="B864" s="112"/>
      <c r="C864" s="112"/>
      <c r="D864" s="88"/>
      <c r="E864" s="88"/>
      <c r="F864" s="42"/>
      <c r="G864" s="43"/>
      <c r="H864" s="45"/>
      <c r="I864" s="180"/>
      <c r="J864" s="181"/>
      <c r="K864" s="181"/>
      <c r="L864" s="181"/>
    </row>
    <row r="865" spans="1:12" ht="12.75">
      <c r="A865" s="88"/>
      <c r="B865" s="112"/>
      <c r="C865" s="112"/>
      <c r="D865" s="88"/>
      <c r="E865" s="88"/>
      <c r="F865" s="42"/>
      <c r="G865" s="43"/>
      <c r="H865" s="45"/>
      <c r="I865" s="180"/>
      <c r="J865" s="181"/>
      <c r="K865" s="181"/>
      <c r="L865" s="181"/>
    </row>
    <row r="866" spans="1:12" ht="12.75">
      <c r="A866" s="88"/>
      <c r="B866" s="112"/>
      <c r="C866" s="112"/>
      <c r="D866" s="88"/>
      <c r="E866" s="88"/>
      <c r="F866" s="42"/>
      <c r="G866" s="43"/>
      <c r="H866" s="45"/>
      <c r="I866" s="180"/>
      <c r="J866" s="181"/>
      <c r="K866" s="181"/>
      <c r="L866" s="181"/>
    </row>
    <row r="867" spans="1:12" ht="12.75">
      <c r="A867" s="88"/>
      <c r="B867" s="112"/>
      <c r="C867" s="112"/>
      <c r="D867" s="88"/>
      <c r="E867" s="88"/>
      <c r="F867" s="42"/>
      <c r="G867" s="43"/>
      <c r="H867" s="45"/>
      <c r="I867" s="180"/>
      <c r="J867" s="181"/>
      <c r="K867" s="181"/>
      <c r="L867" s="181"/>
    </row>
    <row r="868" spans="1:12" ht="12.75">
      <c r="A868" s="88"/>
      <c r="B868" s="112"/>
      <c r="C868" s="112"/>
      <c r="D868" s="88"/>
      <c r="E868" s="88"/>
      <c r="F868" s="42"/>
      <c r="G868" s="43"/>
      <c r="H868" s="45"/>
      <c r="I868" s="180"/>
      <c r="J868" s="181"/>
      <c r="K868" s="181"/>
      <c r="L868" s="181"/>
    </row>
    <row r="869" spans="1:12" ht="12.75">
      <c r="A869" s="88"/>
      <c r="B869" s="112"/>
      <c r="C869" s="112"/>
      <c r="D869" s="88"/>
      <c r="E869" s="88"/>
      <c r="F869" s="42"/>
      <c r="G869" s="43"/>
      <c r="H869" s="45"/>
      <c r="I869" s="180"/>
      <c r="J869" s="181"/>
      <c r="K869" s="181"/>
      <c r="L869" s="181"/>
    </row>
    <row r="870" spans="1:12" ht="12.75">
      <c r="A870" s="88"/>
      <c r="B870" s="112"/>
      <c r="C870" s="112"/>
      <c r="D870" s="88"/>
      <c r="E870" s="88"/>
      <c r="F870" s="42"/>
      <c r="G870" s="43"/>
      <c r="H870" s="45"/>
      <c r="I870" s="180"/>
      <c r="J870" s="181"/>
      <c r="K870" s="181"/>
      <c r="L870" s="181"/>
    </row>
    <row r="871" spans="1:12" ht="12.75">
      <c r="A871" s="88"/>
      <c r="B871" s="112"/>
      <c r="C871" s="112"/>
      <c r="D871" s="88"/>
      <c r="E871" s="88"/>
      <c r="F871" s="42"/>
      <c r="G871" s="43"/>
      <c r="H871" s="45"/>
      <c r="I871" s="180"/>
      <c r="J871" s="181"/>
      <c r="K871" s="181"/>
      <c r="L871" s="181"/>
    </row>
    <row r="872" spans="1:12" ht="12.75">
      <c r="A872" s="88"/>
      <c r="B872" s="112"/>
      <c r="C872" s="112"/>
      <c r="D872" s="88"/>
      <c r="E872" s="88"/>
      <c r="F872" s="42"/>
      <c r="G872" s="43"/>
      <c r="H872" s="45"/>
      <c r="I872" s="180"/>
      <c r="J872" s="181"/>
      <c r="K872" s="181"/>
      <c r="L872" s="181"/>
    </row>
    <row r="873" spans="1:12" ht="12.75">
      <c r="A873" s="88"/>
      <c r="B873" s="112"/>
      <c r="C873" s="112"/>
      <c r="D873" s="88"/>
      <c r="E873" s="88"/>
      <c r="F873" s="42"/>
      <c r="G873" s="43"/>
      <c r="H873" s="45"/>
      <c r="I873" s="180"/>
      <c r="J873" s="181"/>
      <c r="K873" s="181"/>
      <c r="L873" s="181"/>
    </row>
    <row r="874" spans="1:12" ht="12.75">
      <c r="A874" s="88"/>
      <c r="B874" s="112"/>
      <c r="C874" s="112"/>
      <c r="D874" s="88"/>
      <c r="E874" s="88"/>
      <c r="F874" s="42"/>
      <c r="G874" s="43"/>
      <c r="H874" s="45"/>
      <c r="I874" s="180"/>
      <c r="J874" s="181"/>
      <c r="K874" s="181"/>
      <c r="L874" s="181"/>
    </row>
    <row r="875" spans="1:12" ht="12.75">
      <c r="A875" s="88"/>
      <c r="B875" s="112"/>
      <c r="C875" s="112"/>
      <c r="D875" s="88"/>
      <c r="E875" s="88"/>
      <c r="F875" s="42"/>
      <c r="G875" s="43"/>
      <c r="H875" s="45"/>
      <c r="I875" s="180"/>
      <c r="J875" s="181"/>
      <c r="K875" s="181"/>
      <c r="L875" s="181"/>
    </row>
    <row r="876" spans="1:12" ht="12.75">
      <c r="A876" s="88"/>
      <c r="B876" s="112"/>
      <c r="C876" s="112"/>
      <c r="D876" s="88"/>
      <c r="E876" s="88"/>
      <c r="F876" s="42"/>
      <c r="G876" s="43"/>
      <c r="H876" s="45"/>
      <c r="I876" s="180"/>
      <c r="J876" s="181"/>
      <c r="K876" s="181"/>
      <c r="L876" s="181"/>
    </row>
    <row r="877" spans="1:12" ht="12.75">
      <c r="A877" s="88"/>
      <c r="B877" s="112"/>
      <c r="C877" s="112"/>
      <c r="D877" s="88"/>
      <c r="E877" s="88"/>
      <c r="F877" s="42"/>
      <c r="G877" s="43"/>
      <c r="H877" s="45"/>
      <c r="I877" s="180"/>
      <c r="J877" s="181"/>
      <c r="K877" s="181"/>
      <c r="L877" s="181"/>
    </row>
    <row r="878" spans="1:12" ht="12.75">
      <c r="A878" s="88"/>
      <c r="B878" s="112"/>
      <c r="C878" s="112"/>
      <c r="D878" s="88"/>
      <c r="E878" s="88"/>
      <c r="F878" s="42"/>
      <c r="G878" s="43"/>
      <c r="H878" s="45"/>
      <c r="I878" s="180"/>
      <c r="J878" s="181"/>
      <c r="K878" s="181"/>
      <c r="L878" s="181"/>
    </row>
    <row r="879" spans="1:12" ht="12.75">
      <c r="A879" s="88"/>
      <c r="B879" s="112"/>
      <c r="C879" s="112"/>
      <c r="D879" s="88"/>
      <c r="E879" s="88"/>
      <c r="F879" s="42"/>
      <c r="G879" s="43"/>
      <c r="H879" s="45"/>
      <c r="I879" s="180"/>
      <c r="J879" s="181"/>
      <c r="K879" s="181"/>
      <c r="L879" s="181"/>
    </row>
    <row r="880" spans="1:12" ht="12.75">
      <c r="A880" s="88"/>
      <c r="B880" s="112"/>
      <c r="C880" s="112"/>
      <c r="D880" s="88"/>
      <c r="E880" s="88"/>
      <c r="F880" s="42"/>
      <c r="G880" s="43"/>
      <c r="H880" s="45"/>
      <c r="I880" s="180"/>
      <c r="J880" s="181"/>
      <c r="K880" s="181"/>
      <c r="L880" s="181"/>
    </row>
    <row r="881" spans="1:12" ht="12.75">
      <c r="A881" s="88"/>
      <c r="B881" s="112"/>
      <c r="C881" s="112"/>
      <c r="D881" s="88"/>
      <c r="E881" s="88"/>
      <c r="F881" s="42"/>
      <c r="G881" s="43"/>
      <c r="H881" s="45"/>
      <c r="I881" s="180"/>
      <c r="J881" s="181"/>
      <c r="K881" s="181"/>
      <c r="L881" s="181"/>
    </row>
    <row r="882" spans="1:12" ht="12.75">
      <c r="A882" s="88"/>
      <c r="B882" s="112"/>
      <c r="C882" s="112"/>
      <c r="D882" s="88"/>
      <c r="E882" s="88"/>
      <c r="F882" s="42"/>
      <c r="G882" s="43"/>
      <c r="H882" s="45"/>
      <c r="I882" s="180"/>
      <c r="J882" s="181"/>
      <c r="K882" s="181"/>
      <c r="L882" s="181"/>
    </row>
    <row r="883" spans="1:12" ht="12.75">
      <c r="A883" s="88"/>
      <c r="B883" s="112"/>
      <c r="C883" s="112"/>
      <c r="D883" s="88"/>
      <c r="E883" s="88"/>
      <c r="F883" s="42"/>
      <c r="G883" s="43"/>
      <c r="H883" s="45"/>
      <c r="I883" s="180"/>
      <c r="J883" s="181"/>
      <c r="K883" s="181"/>
      <c r="L883" s="181"/>
    </row>
    <row r="884" spans="1:12" ht="12.75">
      <c r="A884" s="88"/>
      <c r="B884" s="112"/>
      <c r="C884" s="112"/>
      <c r="D884" s="88"/>
      <c r="E884" s="88"/>
      <c r="F884" s="42"/>
      <c r="G884" s="43"/>
      <c r="H884" s="45"/>
      <c r="I884" s="180"/>
      <c r="J884" s="181"/>
      <c r="K884" s="181"/>
      <c r="L884" s="181"/>
    </row>
    <row r="885" spans="1:12" ht="12.75">
      <c r="A885" s="88"/>
      <c r="B885" s="112"/>
      <c r="C885" s="112"/>
      <c r="D885" s="88"/>
      <c r="E885" s="88"/>
      <c r="F885" s="42"/>
      <c r="G885" s="43"/>
      <c r="H885" s="45"/>
      <c r="I885" s="180"/>
      <c r="J885" s="181"/>
      <c r="K885" s="181"/>
      <c r="L885" s="181"/>
    </row>
    <row r="886" spans="1:12" ht="12.75">
      <c r="A886" s="88"/>
      <c r="B886" s="112"/>
      <c r="C886" s="112"/>
      <c r="D886" s="88"/>
      <c r="E886" s="88"/>
      <c r="F886" s="42"/>
      <c r="G886" s="43"/>
      <c r="H886" s="45"/>
      <c r="I886" s="180"/>
      <c r="J886" s="181"/>
      <c r="K886" s="181"/>
      <c r="L886" s="181"/>
    </row>
    <row r="887" spans="1:12" ht="12.75">
      <c r="A887" s="88"/>
      <c r="B887" s="112"/>
      <c r="C887" s="112"/>
      <c r="D887" s="88"/>
      <c r="E887" s="88"/>
      <c r="F887" s="42"/>
      <c r="G887" s="43"/>
      <c r="H887" s="45"/>
      <c r="I887" s="180"/>
      <c r="J887" s="181"/>
      <c r="K887" s="181"/>
      <c r="L887" s="181"/>
    </row>
    <row r="888" spans="1:12" ht="12.75">
      <c r="A888" s="88"/>
      <c r="B888" s="112"/>
      <c r="C888" s="112"/>
      <c r="D888" s="88"/>
      <c r="E888" s="88"/>
      <c r="F888" s="42"/>
      <c r="G888" s="43"/>
      <c r="H888" s="45"/>
      <c r="I888" s="180"/>
      <c r="J888" s="181"/>
      <c r="K888" s="181"/>
      <c r="L888" s="181"/>
    </row>
    <row r="889" spans="1:12" ht="12.75">
      <c r="A889" s="88"/>
      <c r="B889" s="112"/>
      <c r="C889" s="112"/>
      <c r="D889" s="88"/>
      <c r="E889" s="88"/>
      <c r="F889" s="42"/>
      <c r="G889" s="43"/>
      <c r="H889" s="45"/>
      <c r="I889" s="180"/>
      <c r="J889" s="181"/>
      <c r="K889" s="181"/>
      <c r="L889" s="181"/>
    </row>
    <row r="890" spans="1:12" ht="12.75">
      <c r="A890" s="88"/>
      <c r="B890" s="112"/>
      <c r="C890" s="112"/>
      <c r="D890" s="88"/>
      <c r="E890" s="88"/>
      <c r="F890" s="42"/>
      <c r="G890" s="43"/>
      <c r="H890" s="45"/>
      <c r="I890" s="180"/>
      <c r="J890" s="181"/>
      <c r="K890" s="181"/>
      <c r="L890" s="181"/>
    </row>
    <row r="891" spans="1:12" ht="12.75">
      <c r="A891" s="88"/>
      <c r="B891" s="112"/>
      <c r="C891" s="112"/>
      <c r="D891" s="88"/>
      <c r="E891" s="88"/>
      <c r="F891" s="42"/>
      <c r="G891" s="43"/>
      <c r="H891" s="45"/>
      <c r="I891" s="180"/>
      <c r="J891" s="181"/>
      <c r="K891" s="181"/>
      <c r="L891" s="181"/>
    </row>
    <row r="892" spans="1:12" ht="12.75">
      <c r="A892" s="88"/>
      <c r="B892" s="112"/>
      <c r="C892" s="112"/>
      <c r="D892" s="88"/>
      <c r="E892" s="88"/>
      <c r="F892" s="42"/>
      <c r="G892" s="43"/>
      <c r="H892" s="45"/>
      <c r="I892" s="180"/>
      <c r="J892" s="181"/>
      <c r="K892" s="181"/>
      <c r="L892" s="181"/>
    </row>
    <row r="893" spans="1:12" ht="12.75">
      <c r="A893" s="88"/>
      <c r="B893" s="112"/>
      <c r="C893" s="112"/>
      <c r="D893" s="88"/>
      <c r="E893" s="88"/>
      <c r="F893" s="42"/>
      <c r="G893" s="43"/>
      <c r="H893" s="45"/>
      <c r="I893" s="180"/>
      <c r="J893" s="181"/>
      <c r="K893" s="181"/>
      <c r="L893" s="181"/>
    </row>
    <row r="894" spans="1:12" ht="12.75">
      <c r="A894" s="88"/>
      <c r="B894" s="112"/>
      <c r="C894" s="112"/>
      <c r="D894" s="88"/>
      <c r="E894" s="88"/>
      <c r="F894" s="42"/>
      <c r="G894" s="43"/>
      <c r="H894" s="45"/>
      <c r="I894" s="180"/>
      <c r="J894" s="181"/>
      <c r="K894" s="181"/>
      <c r="L894" s="181"/>
    </row>
    <row r="895" spans="1:12" ht="12.75">
      <c r="A895" s="88"/>
      <c r="B895" s="112"/>
      <c r="C895" s="112"/>
      <c r="D895" s="88"/>
      <c r="E895" s="88"/>
      <c r="F895" s="42"/>
      <c r="G895" s="43"/>
      <c r="H895" s="45"/>
      <c r="I895" s="180"/>
      <c r="J895" s="181"/>
      <c r="K895" s="181"/>
      <c r="L895" s="181"/>
    </row>
    <row r="896" spans="1:12" ht="12.75">
      <c r="A896" s="88"/>
      <c r="B896" s="112"/>
      <c r="C896" s="112"/>
      <c r="D896" s="88"/>
      <c r="E896" s="88"/>
      <c r="F896" s="42"/>
      <c r="G896" s="43"/>
      <c r="H896" s="45"/>
      <c r="I896" s="180"/>
      <c r="J896" s="181"/>
      <c r="K896" s="181"/>
      <c r="L896" s="181"/>
    </row>
    <row r="897" spans="1:12" ht="12.75">
      <c r="A897" s="88"/>
      <c r="B897" s="112"/>
      <c r="C897" s="112"/>
      <c r="D897" s="88"/>
      <c r="E897" s="88"/>
      <c r="F897" s="42"/>
      <c r="G897" s="43"/>
      <c r="H897" s="45"/>
      <c r="I897" s="180"/>
      <c r="J897" s="181"/>
      <c r="K897" s="181"/>
      <c r="L897" s="181"/>
    </row>
    <row r="898" spans="1:12" ht="12.75">
      <c r="A898" s="88"/>
      <c r="B898" s="112"/>
      <c r="C898" s="112"/>
      <c r="D898" s="88"/>
      <c r="E898" s="88"/>
      <c r="F898" s="42"/>
      <c r="G898" s="43"/>
      <c r="H898" s="45"/>
      <c r="I898" s="180"/>
      <c r="J898" s="181"/>
      <c r="K898" s="181"/>
      <c r="L898" s="181"/>
    </row>
    <row r="899" spans="1:12" ht="12.75">
      <c r="A899" s="88"/>
      <c r="B899" s="112"/>
      <c r="C899" s="112"/>
      <c r="D899" s="88"/>
      <c r="E899" s="88"/>
      <c r="F899" s="42"/>
      <c r="G899" s="43"/>
      <c r="H899" s="45"/>
      <c r="I899" s="180"/>
      <c r="J899" s="181"/>
      <c r="K899" s="181"/>
      <c r="L899" s="181"/>
    </row>
    <row r="900" spans="1:12" ht="12.75">
      <c r="A900" s="88"/>
      <c r="B900" s="112"/>
      <c r="C900" s="112"/>
      <c r="D900" s="88"/>
      <c r="E900" s="88"/>
      <c r="F900" s="42"/>
      <c r="G900" s="43"/>
      <c r="H900" s="45"/>
      <c r="I900" s="180"/>
      <c r="J900" s="181"/>
      <c r="K900" s="181"/>
      <c r="L900" s="181"/>
    </row>
    <row r="901" spans="1:12" ht="12.75">
      <c r="A901" s="88"/>
      <c r="B901" s="112"/>
      <c r="C901" s="112"/>
      <c r="D901" s="88"/>
      <c r="E901" s="88"/>
      <c r="F901" s="42"/>
      <c r="G901" s="43"/>
      <c r="H901" s="45"/>
      <c r="I901" s="180"/>
      <c r="J901" s="181"/>
      <c r="K901" s="181"/>
      <c r="L901" s="181"/>
    </row>
    <row r="902" spans="1:12" ht="12.75">
      <c r="A902" s="88"/>
      <c r="B902" s="112"/>
      <c r="C902" s="112"/>
      <c r="D902" s="88"/>
      <c r="E902" s="88"/>
      <c r="F902" s="42"/>
      <c r="G902" s="43"/>
      <c r="H902" s="45"/>
      <c r="I902" s="180"/>
      <c r="J902" s="181"/>
      <c r="K902" s="181"/>
      <c r="L902" s="181"/>
    </row>
    <row r="903" spans="1:12" ht="12.75">
      <c r="A903" s="88"/>
      <c r="B903" s="112"/>
      <c r="C903" s="112"/>
      <c r="D903" s="88"/>
      <c r="E903" s="88"/>
      <c r="F903" s="42"/>
      <c r="G903" s="43"/>
      <c r="H903" s="45"/>
      <c r="I903" s="180"/>
      <c r="J903" s="181"/>
      <c r="K903" s="181"/>
      <c r="L903" s="181"/>
    </row>
    <row r="904" spans="1:12" ht="12.75">
      <c r="A904" s="88"/>
      <c r="B904" s="112"/>
      <c r="C904" s="112"/>
      <c r="D904" s="88"/>
      <c r="E904" s="88"/>
      <c r="F904" s="42"/>
      <c r="G904" s="43"/>
      <c r="H904" s="45"/>
      <c r="I904" s="180"/>
      <c r="J904" s="181"/>
      <c r="K904" s="181"/>
      <c r="L904" s="181"/>
    </row>
    <row r="905" spans="1:12" ht="12.75">
      <c r="A905" s="88"/>
      <c r="B905" s="112"/>
      <c r="C905" s="112"/>
      <c r="D905" s="88"/>
      <c r="E905" s="88"/>
      <c r="F905" s="42"/>
      <c r="G905" s="43"/>
      <c r="H905" s="45"/>
      <c r="I905" s="180"/>
      <c r="J905" s="181"/>
      <c r="K905" s="181"/>
      <c r="L905" s="181"/>
    </row>
    <row r="906" spans="1:12" ht="12.75">
      <c r="A906" s="88"/>
      <c r="B906" s="112"/>
      <c r="C906" s="112"/>
      <c r="D906" s="88"/>
      <c r="E906" s="88"/>
      <c r="F906" s="42"/>
      <c r="G906" s="43"/>
      <c r="H906" s="45"/>
      <c r="I906" s="180"/>
      <c r="J906" s="181"/>
      <c r="K906" s="181"/>
      <c r="L906" s="181"/>
    </row>
    <row r="907" spans="1:12" ht="12.75">
      <c r="A907" s="88"/>
      <c r="B907" s="112"/>
      <c r="C907" s="112"/>
      <c r="D907" s="88"/>
      <c r="E907" s="88"/>
      <c r="F907" s="42"/>
      <c r="G907" s="43"/>
      <c r="H907" s="45"/>
      <c r="I907" s="180"/>
      <c r="J907" s="181"/>
      <c r="K907" s="181"/>
      <c r="L907" s="181"/>
    </row>
    <row r="908" spans="1:12" ht="12.75">
      <c r="A908" s="88"/>
      <c r="B908" s="112"/>
      <c r="C908" s="112"/>
      <c r="D908" s="88"/>
      <c r="E908" s="88"/>
      <c r="F908" s="42"/>
      <c r="G908" s="43"/>
      <c r="H908" s="45"/>
      <c r="I908" s="180"/>
      <c r="J908" s="181"/>
      <c r="K908" s="181"/>
      <c r="L908" s="181"/>
    </row>
    <row r="909" spans="1:12" ht="12.75">
      <c r="A909" s="88"/>
      <c r="B909" s="112"/>
      <c r="C909" s="112"/>
      <c r="D909" s="88"/>
      <c r="E909" s="88"/>
      <c r="F909" s="42"/>
      <c r="G909" s="43"/>
      <c r="H909" s="45"/>
      <c r="I909" s="180"/>
      <c r="J909" s="181"/>
      <c r="K909" s="181"/>
      <c r="L909" s="181"/>
    </row>
    <row r="910" spans="1:12" ht="12.75">
      <c r="A910" s="88"/>
      <c r="B910" s="112"/>
      <c r="C910" s="112"/>
      <c r="D910" s="88"/>
      <c r="E910" s="88"/>
      <c r="F910" s="42"/>
      <c r="G910" s="43"/>
      <c r="H910" s="45"/>
      <c r="I910" s="180"/>
      <c r="J910" s="181"/>
      <c r="K910" s="181"/>
      <c r="L910" s="181"/>
    </row>
    <row r="911" spans="1:12" ht="12.75">
      <c r="A911" s="88"/>
      <c r="B911" s="112"/>
      <c r="C911" s="112"/>
      <c r="D911" s="88"/>
      <c r="E911" s="88"/>
      <c r="F911" s="42"/>
      <c r="G911" s="43"/>
      <c r="H911" s="45"/>
      <c r="I911" s="180"/>
      <c r="J911" s="181"/>
      <c r="K911" s="181"/>
      <c r="L911" s="181"/>
    </row>
    <row r="912" spans="1:12" ht="12.75">
      <c r="A912" s="88"/>
      <c r="B912" s="112"/>
      <c r="C912" s="112"/>
      <c r="D912" s="88"/>
      <c r="E912" s="88"/>
      <c r="F912" s="42"/>
      <c r="G912" s="43"/>
      <c r="H912" s="45"/>
      <c r="I912" s="180"/>
      <c r="J912" s="181"/>
      <c r="K912" s="181"/>
      <c r="L912" s="181"/>
    </row>
    <row r="913" spans="1:12" ht="12.75">
      <c r="A913" s="88"/>
      <c r="B913" s="112"/>
      <c r="C913" s="112"/>
      <c r="D913" s="88"/>
      <c r="E913" s="88"/>
      <c r="F913" s="42"/>
      <c r="G913" s="43"/>
      <c r="H913" s="45"/>
      <c r="I913" s="180"/>
      <c r="J913" s="181"/>
      <c r="K913" s="181"/>
      <c r="L913" s="181"/>
    </row>
    <row r="914" spans="1:12" ht="12.75">
      <c r="A914" s="88"/>
      <c r="B914" s="112"/>
      <c r="C914" s="112"/>
      <c r="D914" s="88"/>
      <c r="E914" s="88"/>
      <c r="F914" s="42"/>
      <c r="G914" s="43"/>
      <c r="H914" s="45"/>
      <c r="I914" s="180"/>
      <c r="J914" s="181"/>
      <c r="K914" s="181"/>
      <c r="L914" s="181"/>
    </row>
    <row r="915" spans="1:12" ht="12.75">
      <c r="A915" s="88"/>
      <c r="B915" s="112"/>
      <c r="C915" s="112"/>
      <c r="D915" s="88"/>
      <c r="E915" s="88"/>
      <c r="F915" s="42"/>
      <c r="G915" s="43"/>
      <c r="H915" s="45"/>
      <c r="I915" s="180"/>
      <c r="J915" s="181"/>
      <c r="K915" s="181"/>
      <c r="L915" s="181"/>
    </row>
    <row r="916" spans="1:12" ht="12.75">
      <c r="A916" s="88"/>
      <c r="B916" s="112"/>
      <c r="C916" s="112"/>
      <c r="D916" s="88"/>
      <c r="E916" s="88"/>
      <c r="F916" s="42"/>
      <c r="G916" s="43"/>
      <c r="H916" s="45"/>
      <c r="I916" s="180"/>
      <c r="J916" s="181"/>
      <c r="K916" s="181"/>
      <c r="L916" s="181"/>
    </row>
    <row r="917" spans="1:12" ht="12.75">
      <c r="A917" s="88"/>
      <c r="B917" s="112"/>
      <c r="C917" s="112"/>
      <c r="D917" s="88"/>
      <c r="E917" s="88"/>
      <c r="F917" s="42"/>
      <c r="G917" s="43"/>
      <c r="H917" s="45"/>
      <c r="I917" s="180"/>
      <c r="J917" s="181"/>
      <c r="K917" s="181"/>
      <c r="L917" s="181"/>
    </row>
    <row r="918" spans="1:12" ht="12.75">
      <c r="A918" s="88"/>
      <c r="B918" s="112"/>
      <c r="C918" s="112"/>
      <c r="D918" s="88"/>
      <c r="E918" s="88"/>
      <c r="F918" s="42"/>
      <c r="G918" s="43"/>
      <c r="H918" s="45"/>
      <c r="I918" s="180"/>
      <c r="J918" s="181"/>
      <c r="K918" s="181"/>
      <c r="L918" s="181"/>
    </row>
    <row r="919" spans="1:12" ht="12.75">
      <c r="A919" s="88"/>
      <c r="B919" s="112"/>
      <c r="C919" s="112"/>
      <c r="D919" s="88"/>
      <c r="E919" s="88"/>
      <c r="F919" s="42"/>
      <c r="G919" s="43"/>
      <c r="H919" s="45"/>
      <c r="I919" s="180"/>
      <c r="J919" s="181"/>
      <c r="K919" s="181"/>
      <c r="L919" s="181"/>
    </row>
    <row r="920" spans="1:12" ht="12.75">
      <c r="A920" s="88"/>
      <c r="B920" s="112"/>
      <c r="C920" s="112"/>
      <c r="D920" s="88"/>
      <c r="E920" s="88"/>
      <c r="F920" s="42"/>
      <c r="G920" s="43"/>
      <c r="H920" s="45"/>
      <c r="I920" s="180"/>
      <c r="J920" s="181"/>
      <c r="K920" s="181"/>
      <c r="L920" s="181"/>
    </row>
    <row r="921" spans="1:12" ht="12.75">
      <c r="A921" s="88"/>
      <c r="B921" s="112"/>
      <c r="C921" s="112"/>
      <c r="D921" s="88"/>
      <c r="E921" s="88"/>
      <c r="F921" s="42"/>
      <c r="G921" s="43"/>
      <c r="H921" s="45"/>
      <c r="I921" s="180"/>
      <c r="J921" s="181"/>
      <c r="K921" s="181"/>
      <c r="L921" s="181"/>
    </row>
    <row r="922" spans="1:12" ht="12.75">
      <c r="A922" s="88"/>
      <c r="B922" s="112"/>
      <c r="C922" s="112"/>
      <c r="D922" s="88"/>
      <c r="E922" s="88"/>
      <c r="F922" s="42"/>
      <c r="G922" s="43"/>
      <c r="H922" s="45"/>
      <c r="I922" s="180"/>
      <c r="J922" s="181"/>
      <c r="K922" s="181"/>
      <c r="L922" s="181"/>
    </row>
    <row r="923" spans="1:12" ht="12.75">
      <c r="A923" s="88"/>
      <c r="B923" s="112"/>
      <c r="C923" s="112"/>
      <c r="D923" s="88"/>
      <c r="E923" s="88"/>
      <c r="F923" s="42"/>
      <c r="G923" s="43"/>
      <c r="H923" s="45"/>
      <c r="I923" s="180"/>
      <c r="J923" s="181"/>
      <c r="K923" s="181"/>
      <c r="L923" s="181"/>
    </row>
    <row r="924" spans="1:12" ht="12.75">
      <c r="A924" s="88"/>
      <c r="B924" s="112"/>
      <c r="C924" s="112"/>
      <c r="D924" s="88"/>
      <c r="E924" s="88"/>
      <c r="F924" s="42"/>
      <c r="G924" s="43"/>
      <c r="H924" s="45"/>
      <c r="I924" s="180"/>
      <c r="J924" s="181"/>
      <c r="K924" s="181"/>
      <c r="L924" s="181"/>
    </row>
    <row r="925" spans="1:12" ht="12.75">
      <c r="A925" s="88"/>
      <c r="B925" s="112"/>
      <c r="C925" s="112"/>
      <c r="D925" s="88"/>
      <c r="E925" s="88"/>
      <c r="F925" s="42"/>
      <c r="G925" s="43"/>
      <c r="H925" s="45"/>
      <c r="I925" s="180"/>
      <c r="J925" s="181"/>
      <c r="K925" s="181"/>
      <c r="L925" s="181"/>
    </row>
    <row r="926" spans="1:12" ht="12.75">
      <c r="A926" s="88"/>
      <c r="B926" s="112"/>
      <c r="C926" s="112"/>
      <c r="D926" s="88"/>
      <c r="E926" s="88"/>
      <c r="F926" s="42"/>
      <c r="G926" s="43"/>
      <c r="H926" s="45"/>
      <c r="I926" s="180"/>
      <c r="J926" s="181"/>
      <c r="K926" s="181"/>
      <c r="L926" s="181"/>
    </row>
    <row r="927" spans="1:12" ht="12.75">
      <c r="A927" s="88"/>
      <c r="B927" s="112"/>
      <c r="C927" s="112"/>
      <c r="D927" s="88"/>
      <c r="E927" s="88"/>
      <c r="F927" s="42"/>
      <c r="G927" s="43"/>
      <c r="H927" s="45"/>
      <c r="I927" s="180"/>
      <c r="J927" s="181"/>
      <c r="K927" s="181"/>
      <c r="L927" s="181"/>
    </row>
    <row r="928" spans="1:12" ht="12.75">
      <c r="A928" s="88"/>
      <c r="B928" s="112"/>
      <c r="C928" s="112"/>
      <c r="D928" s="88"/>
      <c r="E928" s="88"/>
      <c r="F928" s="42"/>
      <c r="G928" s="43"/>
      <c r="H928" s="45"/>
      <c r="I928" s="180"/>
      <c r="J928" s="181"/>
      <c r="K928" s="181"/>
      <c r="L928" s="181"/>
    </row>
    <row r="929" spans="1:12" ht="12.75">
      <c r="A929" s="88"/>
      <c r="B929" s="112"/>
      <c r="C929" s="112"/>
      <c r="D929" s="88"/>
      <c r="E929" s="88"/>
      <c r="F929" s="42"/>
      <c r="G929" s="43"/>
      <c r="H929" s="45"/>
      <c r="I929" s="180"/>
      <c r="J929" s="181"/>
      <c r="K929" s="181"/>
      <c r="L929" s="181"/>
    </row>
    <row r="930" spans="1:12" ht="12.75">
      <c r="A930" s="88"/>
      <c r="B930" s="112"/>
      <c r="C930" s="112"/>
      <c r="D930" s="88"/>
      <c r="E930" s="88"/>
      <c r="F930" s="42"/>
      <c r="G930" s="43"/>
      <c r="H930" s="45"/>
      <c r="I930" s="180"/>
      <c r="J930" s="181"/>
      <c r="K930" s="181"/>
      <c r="L930" s="181"/>
    </row>
    <row r="931" spans="1:12" ht="12.75">
      <c r="A931" s="88"/>
      <c r="B931" s="112"/>
      <c r="C931" s="112"/>
      <c r="D931" s="88"/>
      <c r="E931" s="88"/>
      <c r="F931" s="42"/>
      <c r="G931" s="43"/>
      <c r="H931" s="45"/>
      <c r="I931" s="180"/>
      <c r="J931" s="181"/>
      <c r="K931" s="181"/>
      <c r="L931" s="181"/>
    </row>
    <row r="932" spans="1:12" ht="12.75">
      <c r="A932" s="88"/>
      <c r="B932" s="112"/>
      <c r="C932" s="112"/>
      <c r="D932" s="88"/>
      <c r="E932" s="88"/>
      <c r="F932" s="42"/>
      <c r="G932" s="43"/>
      <c r="H932" s="45"/>
      <c r="I932" s="180"/>
      <c r="J932" s="181"/>
      <c r="K932" s="181"/>
      <c r="L932" s="181"/>
    </row>
    <row r="933" spans="1:12" ht="12.75">
      <c r="A933" s="88"/>
      <c r="B933" s="112"/>
      <c r="C933" s="112"/>
      <c r="D933" s="88"/>
      <c r="E933" s="88"/>
      <c r="F933" s="42"/>
      <c r="G933" s="43"/>
      <c r="H933" s="45"/>
      <c r="I933" s="180"/>
      <c r="J933" s="181"/>
      <c r="K933" s="181"/>
      <c r="L933" s="181"/>
    </row>
    <row r="934" spans="1:12" ht="12.75">
      <c r="A934" s="88"/>
      <c r="B934" s="112"/>
      <c r="C934" s="112"/>
      <c r="D934" s="88"/>
      <c r="E934" s="88"/>
      <c r="F934" s="42"/>
      <c r="G934" s="43"/>
      <c r="H934" s="45"/>
      <c r="I934" s="180"/>
      <c r="J934" s="181"/>
      <c r="K934" s="181"/>
      <c r="L934" s="181"/>
    </row>
    <row r="935" spans="1:12" ht="12.75">
      <c r="A935" s="88"/>
      <c r="B935" s="112"/>
      <c r="C935" s="112"/>
      <c r="D935" s="88"/>
      <c r="E935" s="88"/>
      <c r="F935" s="42"/>
      <c r="G935" s="43"/>
      <c r="H935" s="45"/>
      <c r="I935" s="180"/>
      <c r="J935" s="181"/>
      <c r="K935" s="181"/>
      <c r="L935" s="181"/>
    </row>
    <row r="936" spans="1:12" ht="12.75">
      <c r="A936" s="88"/>
      <c r="B936" s="112"/>
      <c r="C936" s="112"/>
      <c r="D936" s="88"/>
      <c r="E936" s="88"/>
      <c r="F936" s="42"/>
      <c r="G936" s="43"/>
      <c r="H936" s="45"/>
      <c r="I936" s="180"/>
      <c r="J936" s="181"/>
      <c r="K936" s="181"/>
      <c r="L936" s="181"/>
    </row>
    <row r="937" spans="1:12" ht="12.75">
      <c r="A937" s="88"/>
      <c r="B937" s="112"/>
      <c r="C937" s="112"/>
      <c r="D937" s="88"/>
      <c r="E937" s="88"/>
      <c r="F937" s="42"/>
      <c r="G937" s="43"/>
      <c r="H937" s="45"/>
      <c r="I937" s="180"/>
      <c r="J937" s="181"/>
      <c r="K937" s="181"/>
      <c r="L937" s="181"/>
    </row>
    <row r="938" spans="1:12" ht="12.75">
      <c r="A938" s="88"/>
      <c r="B938" s="112"/>
      <c r="C938" s="112"/>
      <c r="D938" s="88"/>
      <c r="E938" s="88"/>
      <c r="F938" s="42"/>
      <c r="G938" s="43"/>
      <c r="H938" s="45"/>
      <c r="I938" s="180"/>
      <c r="J938" s="181"/>
      <c r="K938" s="181"/>
      <c r="L938" s="181"/>
    </row>
    <row r="939" spans="1:12" ht="12.75">
      <c r="A939" s="88"/>
      <c r="B939" s="112"/>
      <c r="C939" s="112"/>
      <c r="D939" s="88"/>
      <c r="E939" s="88"/>
      <c r="F939" s="42"/>
      <c r="G939" s="43"/>
      <c r="H939" s="45"/>
      <c r="I939" s="180"/>
      <c r="J939" s="181"/>
      <c r="K939" s="181"/>
      <c r="L939" s="181"/>
    </row>
    <row r="940" spans="1:12" ht="12.75">
      <c r="A940" s="88"/>
      <c r="B940" s="112"/>
      <c r="C940" s="112"/>
      <c r="D940" s="88"/>
      <c r="E940" s="88"/>
      <c r="F940" s="42"/>
      <c r="G940" s="43"/>
      <c r="H940" s="45"/>
      <c r="I940" s="180"/>
      <c r="J940" s="181"/>
      <c r="K940" s="181"/>
      <c r="L940" s="181"/>
    </row>
    <row r="941" spans="1:12" ht="12.75">
      <c r="A941" s="88"/>
      <c r="B941" s="112"/>
      <c r="C941" s="112"/>
      <c r="D941" s="88"/>
      <c r="E941" s="88"/>
      <c r="F941" s="42"/>
      <c r="G941" s="43"/>
      <c r="H941" s="45"/>
      <c r="I941" s="180"/>
      <c r="J941" s="181"/>
      <c r="K941" s="181"/>
      <c r="L941" s="181"/>
    </row>
    <row r="942" spans="1:12" ht="12.75">
      <c r="A942" s="88"/>
      <c r="B942" s="112"/>
      <c r="C942" s="112"/>
      <c r="D942" s="88"/>
      <c r="E942" s="88"/>
      <c r="F942" s="42"/>
      <c r="G942" s="43"/>
      <c r="H942" s="45"/>
      <c r="I942" s="180"/>
      <c r="J942" s="181"/>
      <c r="K942" s="181"/>
      <c r="L942" s="181"/>
    </row>
    <row r="943" spans="1:12" ht="12.75">
      <c r="A943" s="88"/>
      <c r="B943" s="112"/>
      <c r="C943" s="112"/>
      <c r="D943" s="88"/>
      <c r="E943" s="88"/>
      <c r="F943" s="42"/>
      <c r="G943" s="43"/>
      <c r="H943" s="45"/>
      <c r="I943" s="180"/>
      <c r="J943" s="181"/>
      <c r="K943" s="181"/>
      <c r="L943" s="181"/>
    </row>
    <row r="944" spans="1:12" ht="12.75">
      <c r="A944" s="88"/>
      <c r="B944" s="112"/>
      <c r="C944" s="112"/>
      <c r="D944" s="88"/>
      <c r="E944" s="88"/>
      <c r="F944" s="42"/>
      <c r="G944" s="43"/>
      <c r="H944" s="45"/>
      <c r="I944" s="180"/>
      <c r="J944" s="181"/>
      <c r="K944" s="181"/>
      <c r="L944" s="181"/>
    </row>
    <row r="945" spans="1:12" ht="12.75">
      <c r="A945" s="88"/>
      <c r="B945" s="112"/>
      <c r="C945" s="112"/>
      <c r="D945" s="88"/>
      <c r="E945" s="88"/>
      <c r="F945" s="42"/>
      <c r="G945" s="43"/>
      <c r="H945" s="45"/>
      <c r="I945" s="180"/>
      <c r="J945" s="181"/>
      <c r="K945" s="181"/>
      <c r="L945" s="181"/>
    </row>
    <row r="946" spans="1:12" ht="12.75">
      <c r="A946" s="88"/>
      <c r="B946" s="112"/>
      <c r="C946" s="112"/>
      <c r="D946" s="88"/>
      <c r="E946" s="88"/>
      <c r="F946" s="42"/>
      <c r="G946" s="43"/>
      <c r="H946" s="45"/>
      <c r="I946" s="180"/>
      <c r="J946" s="181"/>
      <c r="K946" s="181"/>
      <c r="L946" s="181"/>
    </row>
    <row r="947" spans="1:12" ht="12.75">
      <c r="A947" s="88"/>
      <c r="B947" s="112"/>
      <c r="C947" s="112"/>
      <c r="D947" s="88"/>
      <c r="E947" s="88"/>
      <c r="F947" s="42"/>
      <c r="G947" s="43"/>
      <c r="H947" s="45"/>
      <c r="I947" s="180"/>
      <c r="J947" s="181"/>
      <c r="K947" s="181"/>
      <c r="L947" s="181"/>
    </row>
    <row r="948" spans="1:12" ht="12.75">
      <c r="A948" s="88"/>
      <c r="B948" s="112"/>
      <c r="C948" s="112"/>
      <c r="D948" s="88"/>
      <c r="E948" s="88"/>
      <c r="F948" s="42"/>
      <c r="G948" s="43"/>
      <c r="H948" s="45"/>
      <c r="I948" s="180"/>
      <c r="J948" s="181"/>
      <c r="K948" s="181"/>
      <c r="L948" s="181"/>
    </row>
    <row r="949" spans="1:12" ht="12.75">
      <c r="A949" s="88"/>
      <c r="B949" s="112"/>
      <c r="C949" s="112"/>
      <c r="D949" s="88"/>
      <c r="E949" s="88"/>
      <c r="F949" s="42"/>
      <c r="G949" s="43"/>
      <c r="H949" s="45"/>
      <c r="I949" s="180"/>
      <c r="J949" s="181"/>
      <c r="K949" s="181"/>
      <c r="L949" s="181"/>
    </row>
    <row r="950" spans="1:12" ht="12.75">
      <c r="A950" s="88"/>
      <c r="B950" s="112"/>
      <c r="C950" s="112"/>
      <c r="D950" s="88"/>
      <c r="E950" s="88"/>
      <c r="F950" s="42"/>
      <c r="G950" s="43"/>
      <c r="H950" s="45"/>
      <c r="I950" s="180"/>
      <c r="J950" s="181"/>
      <c r="K950" s="181"/>
      <c r="L950" s="181"/>
    </row>
    <row r="951" spans="1:12" ht="12.75">
      <c r="A951" s="88"/>
      <c r="B951" s="112"/>
      <c r="C951" s="112"/>
      <c r="D951" s="88"/>
      <c r="E951" s="88"/>
      <c r="F951" s="42"/>
      <c r="G951" s="43"/>
      <c r="H951" s="45"/>
      <c r="I951" s="180"/>
      <c r="J951" s="181"/>
      <c r="K951" s="181"/>
      <c r="L951" s="181"/>
    </row>
    <row r="952" spans="1:12" ht="12.75">
      <c r="A952" s="88"/>
      <c r="B952" s="112"/>
      <c r="C952" s="112"/>
      <c r="D952" s="88"/>
      <c r="E952" s="88"/>
      <c r="F952" s="42"/>
      <c r="G952" s="43"/>
      <c r="H952" s="45"/>
      <c r="I952" s="180"/>
      <c r="J952" s="181"/>
      <c r="K952" s="181"/>
      <c r="L952" s="181"/>
    </row>
    <row r="953" spans="1:12" ht="12.75">
      <c r="A953" s="88"/>
      <c r="B953" s="112"/>
      <c r="C953" s="112"/>
      <c r="D953" s="88"/>
      <c r="E953" s="88"/>
      <c r="F953" s="42"/>
      <c r="G953" s="43"/>
      <c r="H953" s="45"/>
      <c r="I953" s="180"/>
      <c r="J953" s="181"/>
      <c r="K953" s="181"/>
      <c r="L953" s="181"/>
    </row>
    <row r="954" spans="1:12" ht="12.75">
      <c r="A954" s="88"/>
      <c r="B954" s="112"/>
      <c r="C954" s="112"/>
      <c r="D954" s="88"/>
      <c r="E954" s="88"/>
      <c r="F954" s="42"/>
      <c r="G954" s="43"/>
      <c r="H954" s="45"/>
      <c r="I954" s="180"/>
      <c r="J954" s="181"/>
      <c r="K954" s="181"/>
      <c r="L954" s="181"/>
    </row>
    <row r="955" spans="1:12" ht="12.75">
      <c r="A955" s="88"/>
      <c r="B955" s="112"/>
      <c r="C955" s="112"/>
      <c r="D955" s="88"/>
      <c r="E955" s="88"/>
      <c r="F955" s="42"/>
      <c r="G955" s="43"/>
      <c r="H955" s="45"/>
      <c r="I955" s="180"/>
      <c r="J955" s="181"/>
      <c r="K955" s="181"/>
      <c r="L955" s="181"/>
    </row>
    <row r="956" spans="1:12" ht="12.75">
      <c r="A956" s="88"/>
      <c r="B956" s="112"/>
      <c r="C956" s="112"/>
      <c r="D956" s="88"/>
      <c r="E956" s="88"/>
      <c r="F956" s="42"/>
      <c r="G956" s="43"/>
      <c r="H956" s="45"/>
      <c r="I956" s="180"/>
      <c r="J956" s="181"/>
      <c r="K956" s="181"/>
      <c r="L956" s="181"/>
    </row>
    <row r="957" spans="1:12" ht="12.75">
      <c r="A957" s="88"/>
      <c r="B957" s="112"/>
      <c r="C957" s="112"/>
      <c r="D957" s="88"/>
      <c r="E957" s="88"/>
      <c r="F957" s="42"/>
      <c r="G957" s="43"/>
      <c r="H957" s="45"/>
      <c r="I957" s="180"/>
      <c r="J957" s="181"/>
      <c r="K957" s="181"/>
      <c r="L957" s="181"/>
    </row>
    <row r="958" spans="1:12" ht="12.75">
      <c r="A958" s="88"/>
      <c r="B958" s="112"/>
      <c r="C958" s="112"/>
      <c r="D958" s="88"/>
      <c r="E958" s="88"/>
      <c r="F958" s="42"/>
      <c r="G958" s="43"/>
      <c r="H958" s="45"/>
      <c r="I958" s="180"/>
      <c r="J958" s="181"/>
      <c r="K958" s="181"/>
      <c r="L958" s="181"/>
    </row>
    <row r="959" spans="1:12" ht="12.75">
      <c r="A959" s="88"/>
      <c r="B959" s="112"/>
      <c r="C959" s="112"/>
      <c r="D959" s="88"/>
      <c r="E959" s="88"/>
      <c r="F959" s="42"/>
      <c r="G959" s="43"/>
      <c r="H959" s="45"/>
      <c r="I959" s="180"/>
      <c r="J959" s="181"/>
      <c r="K959" s="181"/>
      <c r="L959" s="181"/>
    </row>
    <row r="960" spans="1:12" ht="12.75">
      <c r="A960" s="88"/>
      <c r="B960" s="112"/>
      <c r="C960" s="112"/>
      <c r="D960" s="88"/>
      <c r="E960" s="88"/>
      <c r="F960" s="42"/>
      <c r="G960" s="43"/>
      <c r="H960" s="45"/>
      <c r="I960" s="180"/>
      <c r="J960" s="181"/>
      <c r="K960" s="181"/>
      <c r="L960" s="181"/>
    </row>
    <row r="961" spans="1:12" ht="12.75">
      <c r="A961" s="88"/>
      <c r="B961" s="112"/>
      <c r="C961" s="112"/>
      <c r="D961" s="88"/>
      <c r="E961" s="88"/>
      <c r="F961" s="42"/>
      <c r="G961" s="43"/>
      <c r="H961" s="45"/>
      <c r="I961" s="180"/>
      <c r="J961" s="181"/>
      <c r="K961" s="181"/>
      <c r="L961" s="181"/>
    </row>
    <row r="962" spans="1:12" ht="12.75">
      <c r="A962" s="88"/>
      <c r="B962" s="112"/>
      <c r="C962" s="112"/>
      <c r="D962" s="88"/>
      <c r="E962" s="88"/>
      <c r="F962" s="42"/>
      <c r="G962" s="43"/>
      <c r="H962" s="45"/>
      <c r="I962" s="180"/>
      <c r="J962" s="181"/>
      <c r="K962" s="181"/>
      <c r="L962" s="181"/>
    </row>
    <row r="963" spans="1:12" ht="12.75">
      <c r="A963" s="88"/>
      <c r="B963" s="112"/>
      <c r="C963" s="112"/>
      <c r="D963" s="88"/>
      <c r="E963" s="88"/>
      <c r="F963" s="42"/>
      <c r="G963" s="43"/>
      <c r="H963" s="45"/>
      <c r="I963" s="180"/>
      <c r="J963" s="181"/>
      <c r="K963" s="181"/>
      <c r="L963" s="181"/>
    </row>
    <row r="964" spans="1:12" ht="12.75">
      <c r="A964" s="88"/>
      <c r="B964" s="112"/>
      <c r="C964" s="112"/>
      <c r="D964" s="88"/>
      <c r="E964" s="88"/>
      <c r="F964" s="42"/>
      <c r="G964" s="43"/>
      <c r="H964" s="45"/>
      <c r="I964" s="180"/>
      <c r="J964" s="181"/>
      <c r="K964" s="181"/>
      <c r="L964" s="181"/>
    </row>
    <row r="965" spans="1:12" ht="12.75">
      <c r="A965" s="88"/>
      <c r="B965" s="112"/>
      <c r="C965" s="112"/>
      <c r="D965" s="88"/>
      <c r="E965" s="88"/>
      <c r="F965" s="42"/>
      <c r="G965" s="43"/>
      <c r="H965" s="45"/>
      <c r="I965" s="180"/>
      <c r="J965" s="181"/>
      <c r="K965" s="181"/>
      <c r="L965" s="181"/>
    </row>
    <row r="966" spans="1:12" ht="12.75">
      <c r="A966" s="88"/>
      <c r="B966" s="112"/>
      <c r="C966" s="112"/>
      <c r="D966" s="88"/>
      <c r="E966" s="88"/>
      <c r="F966" s="42"/>
      <c r="G966" s="43"/>
      <c r="H966" s="45"/>
      <c r="I966" s="180"/>
      <c r="J966" s="181"/>
      <c r="K966" s="181"/>
      <c r="L966" s="181"/>
    </row>
    <row r="967" spans="1:12" ht="12.75">
      <c r="A967" s="88"/>
      <c r="B967" s="112"/>
      <c r="C967" s="112"/>
      <c r="D967" s="88"/>
      <c r="E967" s="88"/>
      <c r="F967" s="42"/>
      <c r="G967" s="43"/>
      <c r="H967" s="45"/>
      <c r="I967" s="180"/>
      <c r="J967" s="181"/>
      <c r="K967" s="181"/>
      <c r="L967" s="181"/>
    </row>
    <row r="968" spans="1:12" ht="12.75">
      <c r="A968" s="88"/>
      <c r="B968" s="112"/>
      <c r="C968" s="112"/>
      <c r="D968" s="88"/>
      <c r="E968" s="88"/>
      <c r="F968" s="42"/>
      <c r="G968" s="43"/>
      <c r="H968" s="45"/>
      <c r="I968" s="180"/>
      <c r="J968" s="181"/>
      <c r="K968" s="181"/>
      <c r="L968" s="181"/>
    </row>
    <row r="969" spans="1:12" ht="12.75">
      <c r="A969" s="88"/>
      <c r="B969" s="112"/>
      <c r="C969" s="112"/>
      <c r="D969" s="88"/>
      <c r="E969" s="88"/>
      <c r="F969" s="42"/>
      <c r="G969" s="43"/>
      <c r="H969" s="45"/>
      <c r="I969" s="180"/>
      <c r="J969" s="181"/>
      <c r="K969" s="181"/>
      <c r="L969" s="181"/>
    </row>
    <row r="970" spans="1:12" ht="12.75">
      <c r="A970" s="88"/>
      <c r="B970" s="112"/>
      <c r="C970" s="112"/>
      <c r="D970" s="88"/>
      <c r="E970" s="88"/>
      <c r="F970" s="42"/>
      <c r="G970" s="43"/>
      <c r="H970" s="45"/>
      <c r="I970" s="180"/>
      <c r="J970" s="181"/>
      <c r="K970" s="181"/>
      <c r="L970" s="181"/>
    </row>
    <row r="971" spans="1:12" ht="12.75">
      <c r="A971" s="88"/>
      <c r="B971" s="112"/>
      <c r="C971" s="112"/>
      <c r="D971" s="88"/>
      <c r="E971" s="88"/>
      <c r="F971" s="42"/>
      <c r="G971" s="43"/>
      <c r="H971" s="45"/>
      <c r="I971" s="180"/>
      <c r="J971" s="181"/>
      <c r="K971" s="181"/>
      <c r="L971" s="181"/>
    </row>
    <row r="972" spans="1:12" ht="12.75">
      <c r="A972" s="88"/>
      <c r="B972" s="112"/>
      <c r="C972" s="112"/>
      <c r="D972" s="88"/>
      <c r="E972" s="88"/>
      <c r="F972" s="42"/>
      <c r="G972" s="43"/>
      <c r="H972" s="45"/>
      <c r="I972" s="180"/>
      <c r="J972" s="181"/>
      <c r="K972" s="181"/>
      <c r="L972" s="181"/>
    </row>
    <row r="973" spans="1:12" ht="12.75">
      <c r="A973" s="88"/>
      <c r="B973" s="112"/>
      <c r="C973" s="112"/>
      <c r="D973" s="88"/>
      <c r="E973" s="88"/>
      <c r="F973" s="42"/>
      <c r="G973" s="43"/>
      <c r="H973" s="45"/>
      <c r="I973" s="180"/>
      <c r="J973" s="181"/>
      <c r="K973" s="181"/>
      <c r="L973" s="181"/>
    </row>
    <row r="974" spans="1:12" ht="12.75">
      <c r="A974" s="88"/>
      <c r="B974" s="112"/>
      <c r="C974" s="112"/>
      <c r="D974" s="88"/>
      <c r="E974" s="88"/>
      <c r="F974" s="42"/>
      <c r="G974" s="43"/>
      <c r="H974" s="45"/>
      <c r="I974" s="180"/>
      <c r="J974" s="181"/>
      <c r="K974" s="181"/>
      <c r="L974" s="181"/>
    </row>
    <row r="975" spans="1:12" ht="12.75">
      <c r="A975" s="88"/>
      <c r="B975" s="112"/>
      <c r="C975" s="112"/>
      <c r="D975" s="88"/>
      <c r="E975" s="88"/>
      <c r="F975" s="42"/>
      <c r="G975" s="43"/>
      <c r="H975" s="45"/>
      <c r="I975" s="180"/>
      <c r="J975" s="181"/>
      <c r="K975" s="181"/>
      <c r="L975" s="181"/>
    </row>
    <row r="976" spans="1:12" ht="12.75">
      <c r="A976" s="88"/>
      <c r="B976" s="112"/>
      <c r="C976" s="112"/>
      <c r="D976" s="88"/>
      <c r="E976" s="88"/>
      <c r="F976" s="42"/>
      <c r="G976" s="43"/>
      <c r="H976" s="45"/>
      <c r="I976" s="180"/>
      <c r="J976" s="181"/>
      <c r="K976" s="181"/>
      <c r="L976" s="181"/>
    </row>
    <row r="977" spans="1:12" ht="12.75">
      <c r="A977" s="88"/>
      <c r="B977" s="112"/>
      <c r="C977" s="112"/>
      <c r="D977" s="88"/>
      <c r="E977" s="88"/>
      <c r="F977" s="42"/>
      <c r="G977" s="43"/>
      <c r="H977" s="45"/>
      <c r="I977" s="180"/>
      <c r="J977" s="181"/>
      <c r="K977" s="181"/>
      <c r="L977" s="181"/>
    </row>
    <row r="978" spans="1:12" ht="12.75">
      <c r="A978" s="88"/>
      <c r="B978" s="112"/>
      <c r="C978" s="112"/>
      <c r="D978" s="88"/>
      <c r="E978" s="88"/>
      <c r="F978" s="42"/>
      <c r="G978" s="43"/>
      <c r="H978" s="45"/>
      <c r="I978" s="180"/>
      <c r="J978" s="181"/>
      <c r="K978" s="181"/>
      <c r="L978" s="181"/>
    </row>
    <row r="979" spans="1:12" ht="12.75">
      <c r="A979" s="88"/>
      <c r="B979" s="112"/>
      <c r="C979" s="112"/>
      <c r="D979" s="88"/>
      <c r="E979" s="88"/>
      <c r="F979" s="42"/>
      <c r="G979" s="43"/>
      <c r="H979" s="45"/>
      <c r="I979" s="180"/>
      <c r="J979" s="181"/>
      <c r="K979" s="181"/>
      <c r="L979" s="181"/>
    </row>
    <row r="980" spans="1:12" ht="12.75">
      <c r="A980" s="88"/>
      <c r="B980" s="112"/>
      <c r="C980" s="112"/>
      <c r="D980" s="88"/>
      <c r="E980" s="88"/>
      <c r="F980" s="42"/>
      <c r="G980" s="43"/>
      <c r="H980" s="45"/>
      <c r="I980" s="180"/>
      <c r="J980" s="181"/>
      <c r="K980" s="181"/>
      <c r="L980" s="181"/>
    </row>
    <row r="981" spans="1:12" ht="12.75">
      <c r="A981" s="88"/>
      <c r="B981" s="112"/>
      <c r="C981" s="112"/>
      <c r="D981" s="88"/>
      <c r="E981" s="88"/>
      <c r="F981" s="42"/>
      <c r="G981" s="43"/>
      <c r="H981" s="45"/>
      <c r="I981" s="180"/>
      <c r="J981" s="181"/>
      <c r="K981" s="181"/>
      <c r="L981" s="181"/>
    </row>
    <row r="982" spans="1:12" ht="12.75">
      <c r="A982" s="88"/>
      <c r="B982" s="112"/>
      <c r="C982" s="112"/>
      <c r="D982" s="88"/>
      <c r="E982" s="88"/>
      <c r="F982" s="42"/>
      <c r="G982" s="43"/>
      <c r="H982" s="45"/>
      <c r="I982" s="180"/>
      <c r="J982" s="181"/>
      <c r="K982" s="181"/>
      <c r="L982" s="181"/>
    </row>
    <row r="983" spans="1:12" ht="12.75">
      <c r="A983" s="88"/>
      <c r="B983" s="112"/>
      <c r="C983" s="112"/>
      <c r="D983" s="88"/>
      <c r="E983" s="88"/>
      <c r="F983" s="42"/>
      <c r="G983" s="43"/>
      <c r="H983" s="45"/>
      <c r="I983" s="180"/>
      <c r="J983" s="181"/>
      <c r="K983" s="181"/>
      <c r="L983" s="181"/>
    </row>
    <row r="984" spans="1:12" ht="12.75">
      <c r="A984" s="88"/>
      <c r="B984" s="112"/>
      <c r="C984" s="112"/>
      <c r="D984" s="88"/>
      <c r="E984" s="88"/>
      <c r="F984" s="42"/>
      <c r="G984" s="43"/>
      <c r="H984" s="45"/>
      <c r="I984" s="180"/>
      <c r="J984" s="181"/>
      <c r="K984" s="181"/>
      <c r="L984" s="181"/>
    </row>
    <row r="985" spans="1:12" ht="12.75">
      <c r="A985" s="88"/>
      <c r="B985" s="112"/>
      <c r="C985" s="112"/>
      <c r="D985" s="88"/>
      <c r="E985" s="88"/>
      <c r="F985" s="42"/>
      <c r="G985" s="43"/>
      <c r="H985" s="45"/>
      <c r="I985" s="180"/>
      <c r="J985" s="181"/>
      <c r="K985" s="181"/>
      <c r="L985" s="181"/>
    </row>
    <row r="986" spans="1:12" ht="12.75">
      <c r="A986" s="88"/>
      <c r="B986" s="112"/>
      <c r="C986" s="112"/>
      <c r="D986" s="88"/>
      <c r="E986" s="88"/>
      <c r="F986" s="42"/>
      <c r="G986" s="43"/>
      <c r="H986" s="45"/>
      <c r="I986" s="180"/>
      <c r="J986" s="181"/>
      <c r="K986" s="181"/>
      <c r="L986" s="181"/>
    </row>
    <row r="987" spans="1:12" ht="12.75">
      <c r="A987" s="88"/>
      <c r="B987" s="112"/>
      <c r="C987" s="112"/>
      <c r="D987" s="88"/>
      <c r="E987" s="88"/>
      <c r="F987" s="42"/>
      <c r="G987" s="43"/>
      <c r="H987" s="45"/>
      <c r="I987" s="180"/>
      <c r="J987" s="181"/>
      <c r="K987" s="181"/>
      <c r="L987" s="181"/>
    </row>
    <row r="988" spans="1:12" ht="12.75">
      <c r="A988" s="88"/>
      <c r="B988" s="112"/>
      <c r="C988" s="112"/>
      <c r="D988" s="88"/>
      <c r="E988" s="88"/>
      <c r="F988" s="42"/>
      <c r="G988" s="43"/>
      <c r="H988" s="45"/>
      <c r="I988" s="180"/>
      <c r="J988" s="181"/>
      <c r="K988" s="181"/>
      <c r="L988" s="181"/>
    </row>
    <row r="989" spans="1:12" ht="12.75">
      <c r="A989" s="88"/>
      <c r="B989" s="112"/>
      <c r="C989" s="112"/>
      <c r="D989" s="88"/>
      <c r="E989" s="88"/>
      <c r="F989" s="42"/>
      <c r="G989" s="43"/>
      <c r="H989" s="45"/>
      <c r="I989" s="180"/>
      <c r="J989" s="181"/>
      <c r="K989" s="181"/>
      <c r="L989" s="181"/>
    </row>
    <row r="990" spans="1:12" ht="12.75">
      <c r="A990" s="88"/>
      <c r="B990" s="112"/>
      <c r="C990" s="112"/>
      <c r="D990" s="88"/>
      <c r="E990" s="88"/>
      <c r="F990" s="42"/>
      <c r="G990" s="43"/>
      <c r="H990" s="45"/>
      <c r="I990" s="180"/>
      <c r="J990" s="181"/>
      <c r="K990" s="181"/>
      <c r="L990" s="181"/>
    </row>
    <row r="991" spans="1:12" ht="12.75">
      <c r="A991" s="88"/>
      <c r="B991" s="112"/>
      <c r="C991" s="112"/>
      <c r="D991" s="88"/>
      <c r="E991" s="88"/>
      <c r="F991" s="42"/>
      <c r="G991" s="43"/>
      <c r="H991" s="45"/>
      <c r="I991" s="180"/>
      <c r="J991" s="181"/>
      <c r="K991" s="181"/>
      <c r="L991" s="181"/>
    </row>
    <row r="992" spans="1:12" ht="12.75">
      <c r="A992" s="88"/>
      <c r="B992" s="112"/>
      <c r="C992" s="112"/>
      <c r="D992" s="88"/>
      <c r="E992" s="88"/>
      <c r="F992" s="42"/>
      <c r="G992" s="43"/>
      <c r="H992" s="45"/>
      <c r="I992" s="180"/>
      <c r="J992" s="181"/>
      <c r="K992" s="181"/>
      <c r="L992" s="181"/>
    </row>
    <row r="993" spans="1:12" ht="12.75">
      <c r="A993" s="88"/>
      <c r="B993" s="112"/>
      <c r="C993" s="112"/>
      <c r="D993" s="88"/>
      <c r="E993" s="88"/>
      <c r="F993" s="42"/>
      <c r="G993" s="43"/>
      <c r="H993" s="45"/>
      <c r="I993" s="180"/>
      <c r="J993" s="181"/>
      <c r="K993" s="181"/>
      <c r="L993" s="181"/>
    </row>
    <row r="994" spans="1:12" ht="12.75">
      <c r="A994" s="88"/>
      <c r="B994" s="112"/>
      <c r="C994" s="112"/>
      <c r="D994" s="88"/>
      <c r="E994" s="88"/>
      <c r="F994" s="42"/>
      <c r="G994" s="43"/>
      <c r="H994" s="45"/>
      <c r="I994" s="180"/>
      <c r="J994" s="181"/>
      <c r="K994" s="181"/>
      <c r="L994" s="181"/>
    </row>
    <row r="995" spans="1:12" ht="12.75">
      <c r="A995" s="88"/>
      <c r="B995" s="112"/>
      <c r="C995" s="112"/>
      <c r="D995" s="88"/>
      <c r="E995" s="88"/>
      <c r="F995" s="42"/>
      <c r="G995" s="43"/>
      <c r="H995" s="45"/>
      <c r="I995" s="180"/>
      <c r="J995" s="181"/>
      <c r="K995" s="181"/>
      <c r="L995" s="181"/>
    </row>
    <row r="996" spans="1:12" ht="12.75">
      <c r="A996" s="88"/>
      <c r="B996" s="112"/>
      <c r="C996" s="112"/>
      <c r="D996" s="88"/>
      <c r="E996" s="88"/>
      <c r="F996" s="42"/>
      <c r="G996" s="43"/>
      <c r="H996" s="45"/>
      <c r="I996" s="180"/>
      <c r="J996" s="181"/>
      <c r="K996" s="181"/>
      <c r="L996" s="181"/>
    </row>
    <row r="997" spans="1:12" ht="12.75">
      <c r="A997" s="88"/>
      <c r="B997" s="112"/>
      <c r="C997" s="112"/>
      <c r="D997" s="88"/>
      <c r="E997" s="88"/>
      <c r="F997" s="42"/>
      <c r="G997" s="43"/>
      <c r="H997" s="45"/>
      <c r="I997" s="180"/>
      <c r="J997" s="181"/>
      <c r="K997" s="181"/>
      <c r="L997" s="181"/>
    </row>
    <row r="998" spans="1:12" ht="12.75">
      <c r="A998" s="88"/>
      <c r="B998" s="112"/>
      <c r="C998" s="112"/>
      <c r="D998" s="88"/>
      <c r="E998" s="88"/>
      <c r="F998" s="42"/>
      <c r="G998" s="43"/>
      <c r="H998" s="45"/>
      <c r="I998" s="180"/>
      <c r="J998" s="181"/>
      <c r="K998" s="181"/>
      <c r="L998" s="181"/>
    </row>
    <row r="999" spans="1:12" ht="12.75">
      <c r="A999" s="88"/>
      <c r="B999" s="112"/>
      <c r="C999" s="112"/>
      <c r="D999" s="88"/>
      <c r="E999" s="88"/>
      <c r="F999" s="42"/>
      <c r="G999" s="43"/>
      <c r="H999" s="45"/>
      <c r="I999" s="180"/>
      <c r="J999" s="181"/>
      <c r="K999" s="181"/>
      <c r="L999" s="181"/>
    </row>
    <row r="1000" spans="1:12" ht="12.75">
      <c r="A1000" s="88"/>
      <c r="B1000" s="112"/>
      <c r="C1000" s="112"/>
      <c r="D1000" s="88"/>
      <c r="E1000" s="88"/>
      <c r="F1000" s="42"/>
      <c r="G1000" s="43"/>
      <c r="H1000" s="45"/>
      <c r="I1000" s="180"/>
      <c r="J1000" s="181"/>
      <c r="K1000" s="181"/>
      <c r="L1000" s="181"/>
    </row>
    <row r="1001" spans="1:12" ht="12.75">
      <c r="A1001" s="88"/>
      <c r="B1001" s="112"/>
      <c r="C1001" s="112"/>
      <c r="D1001" s="88"/>
      <c r="E1001" s="88"/>
      <c r="F1001" s="42"/>
      <c r="G1001" s="43"/>
      <c r="H1001" s="45"/>
      <c r="I1001" s="180"/>
      <c r="J1001" s="181"/>
      <c r="K1001" s="181"/>
      <c r="L1001" s="181"/>
    </row>
  </sheetData>
  <mergeCells count="4">
    <mergeCell ref="E2:L2"/>
    <mergeCell ref="B3:C5"/>
    <mergeCell ref="I3:J3"/>
    <mergeCell ref="K3:L3"/>
  </mergeCells>
  <phoneticPr fontId="52" type="noConversion"/>
  <conditionalFormatting sqref="B3">
    <cfRule type="expression" dxfId="9" priority="1">
      <formula>COUNTIF(B:B,B3)&gt;1</formula>
    </cfRule>
  </conditionalFormatting>
  <conditionalFormatting sqref="B3 I3:I4 J3:J133 K3:K4 L3:L133">
    <cfRule type="cellIs" dxfId="8" priority="2" operator="equal">
      <formula>0</formula>
    </cfRule>
  </conditionalFormatting>
  <conditionalFormatting sqref="A5">
    <cfRule type="expression" dxfId="7" priority="3">
      <formula>COUNTIF(INDIRECT("연간집계!D2:D"), A5)=0</formula>
    </cfRule>
  </conditionalFormatting>
  <conditionalFormatting sqref="E1:E1001">
    <cfRule type="cellIs" dxfId="6" priority="4" operator="equal">
      <formula>"직접만들기"</formula>
    </cfRule>
  </conditionalFormatting>
  <conditionalFormatting sqref="E1:E1001">
    <cfRule type="cellIs" dxfId="5" priority="5" operator="equal">
      <formula>"테마 혼합"</formula>
    </cfRule>
  </conditionalFormatting>
  <dataValidations count="1">
    <dataValidation type="list" allowBlank="1" showErrorMessage="1" sqref="B2">
      <formula1>"2025,2026,2027"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950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4.5703125" customWidth="1"/>
    <col min="2" max="2" width="9" customWidth="1"/>
    <col min="3" max="3" width="14.5703125" customWidth="1"/>
    <col min="4" max="4" width="6.42578125" customWidth="1"/>
    <col min="5" max="5" width="15.140625" customWidth="1"/>
    <col min="6" max="6" width="68.42578125" customWidth="1"/>
    <col min="7" max="7" width="6.42578125" customWidth="1"/>
    <col min="8" max="8" width="11.5703125" customWidth="1"/>
    <col min="9" max="10" width="11.7109375" customWidth="1"/>
    <col min="11" max="11" width="5.140625" customWidth="1"/>
    <col min="12" max="12" width="6.7109375" customWidth="1"/>
    <col min="13" max="13" width="19.42578125" customWidth="1"/>
    <col min="14" max="14" width="5" customWidth="1"/>
    <col min="15" max="15" width="4" customWidth="1"/>
    <col min="16" max="16" width="20.85546875" customWidth="1"/>
  </cols>
  <sheetData>
    <row r="1" spans="1:28" ht="25.5" customHeight="1">
      <c r="A1" s="195" t="s">
        <v>1427</v>
      </c>
      <c r="B1" s="195" t="s">
        <v>1</v>
      </c>
      <c r="C1" s="195" t="s">
        <v>2</v>
      </c>
      <c r="D1" s="195" t="s">
        <v>3</v>
      </c>
      <c r="E1" s="196" t="s">
        <v>4</v>
      </c>
      <c r="F1" s="197" t="s">
        <v>820</v>
      </c>
      <c r="G1" s="195" t="s">
        <v>822</v>
      </c>
      <c r="H1" s="195" t="s">
        <v>7</v>
      </c>
      <c r="I1" s="195" t="s">
        <v>1428</v>
      </c>
      <c r="J1" s="195" t="s">
        <v>1429</v>
      </c>
      <c r="K1" s="195" t="s">
        <v>1430</v>
      </c>
      <c r="L1" s="195" t="s">
        <v>1431</v>
      </c>
      <c r="M1" s="198" t="s">
        <v>818</v>
      </c>
      <c r="N1" s="111"/>
      <c r="O1" s="199"/>
      <c r="P1" s="111">
        <f>SUBTOTAL(9,G4986:G9506)</f>
        <v>7928</v>
      </c>
      <c r="Q1" s="199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</row>
    <row r="2" spans="1:28" ht="12.75">
      <c r="A2" s="201"/>
      <c r="B2" s="202"/>
      <c r="C2" s="203"/>
      <c r="D2" s="203"/>
      <c r="E2" s="204"/>
      <c r="F2" s="49"/>
      <c r="G2" s="203"/>
      <c r="H2" s="203"/>
      <c r="I2" s="205"/>
      <c r="J2" s="206"/>
      <c r="K2" s="203"/>
      <c r="L2" s="207"/>
      <c r="M2" s="208"/>
      <c r="N2" s="209">
        <f t="shared" ref="N2:N9506" si="0">YEAR(A2)</f>
        <v>1900</v>
      </c>
      <c r="O2" s="210">
        <f t="shared" ref="O2:O9506" si="1">MONTH(A2)</f>
        <v>1</v>
      </c>
      <c r="P2" s="211" t="str">
        <f>IFERROR(VLOOKUP(F2,연간집계!D:E,2,FALSE),"")</f>
        <v/>
      </c>
    </row>
    <row r="3" spans="1:28" ht="12.75">
      <c r="A3" s="201"/>
      <c r="B3" s="202"/>
      <c r="C3" s="203"/>
      <c r="D3" s="203"/>
      <c r="E3" s="204"/>
      <c r="F3" s="49"/>
      <c r="G3" s="203"/>
      <c r="H3" s="203"/>
      <c r="I3" s="205"/>
      <c r="J3" s="206"/>
      <c r="K3" s="203"/>
      <c r="L3" s="207"/>
      <c r="M3" s="208"/>
      <c r="N3" s="209">
        <f t="shared" si="0"/>
        <v>1900</v>
      </c>
      <c r="O3" s="210">
        <f t="shared" si="1"/>
        <v>1</v>
      </c>
      <c r="P3" s="211" t="str">
        <f>IFERROR(VLOOKUP(F3,연간집계!D:E,2,FALSE),"")</f>
        <v/>
      </c>
    </row>
    <row r="4" spans="1:28" ht="12.75">
      <c r="A4" s="201"/>
      <c r="B4" s="202"/>
      <c r="C4" s="203"/>
      <c r="D4" s="203"/>
      <c r="E4" s="204"/>
      <c r="F4" s="49"/>
      <c r="G4" s="203"/>
      <c r="H4" s="203"/>
      <c r="I4" s="205"/>
      <c r="J4" s="206"/>
      <c r="K4" s="203"/>
      <c r="L4" s="207"/>
      <c r="M4" s="208"/>
      <c r="N4" s="209">
        <f t="shared" si="0"/>
        <v>1900</v>
      </c>
      <c r="O4" s="210">
        <f t="shared" si="1"/>
        <v>1</v>
      </c>
      <c r="P4" s="211" t="str">
        <f>IFERROR(VLOOKUP(F4,연간집계!D:E,2,FALSE),"")</f>
        <v/>
      </c>
    </row>
    <row r="5" spans="1:28" ht="12.75">
      <c r="A5" s="201">
        <v>45894.000937500001</v>
      </c>
      <c r="B5" s="202">
        <v>45894</v>
      </c>
      <c r="C5" s="203" t="s">
        <v>1432</v>
      </c>
      <c r="D5" s="203" t="s">
        <v>11</v>
      </c>
      <c r="E5" s="204" t="s">
        <v>1433</v>
      </c>
      <c r="F5" s="49" t="s">
        <v>1018</v>
      </c>
      <c r="G5" s="203">
        <v>1</v>
      </c>
      <c r="H5" s="203" t="s">
        <v>1434</v>
      </c>
      <c r="I5" s="205" t="s">
        <v>1435</v>
      </c>
      <c r="J5" s="208" t="s">
        <v>1435</v>
      </c>
      <c r="K5" s="203">
        <v>80</v>
      </c>
      <c r="L5" s="207" t="s">
        <v>827</v>
      </c>
      <c r="M5" s="208" t="s">
        <v>1436</v>
      </c>
      <c r="N5" s="209">
        <f t="shared" si="0"/>
        <v>2025</v>
      </c>
      <c r="O5" s="210">
        <f t="shared" si="1"/>
        <v>8</v>
      </c>
      <c r="P5" s="211" t="str">
        <f>IFERROR(VLOOKUP(F5,연간집계!D:E,2,FALSE),"")</f>
        <v>트래블북 A5 (쿠션하드/78p)</v>
      </c>
    </row>
    <row r="6" spans="1:28" ht="12.75">
      <c r="A6" s="201">
        <v>45894.082812499997</v>
      </c>
      <c r="B6" s="202">
        <v>45894</v>
      </c>
      <c r="C6" s="203" t="s">
        <v>1437</v>
      </c>
      <c r="D6" s="203" t="s">
        <v>11</v>
      </c>
      <c r="E6" s="204" t="s">
        <v>1438</v>
      </c>
      <c r="F6" s="49" t="s">
        <v>847</v>
      </c>
      <c r="G6" s="203">
        <v>1</v>
      </c>
      <c r="H6" s="203" t="s">
        <v>1439</v>
      </c>
      <c r="I6" s="205" t="s">
        <v>1440</v>
      </c>
      <c r="J6" s="206"/>
      <c r="K6" s="203">
        <v>54</v>
      </c>
      <c r="L6" s="207" t="s">
        <v>827</v>
      </c>
      <c r="M6" s="208" t="s">
        <v>1436</v>
      </c>
      <c r="N6" s="209">
        <f t="shared" si="0"/>
        <v>2025</v>
      </c>
      <c r="O6" s="210">
        <f t="shared" si="1"/>
        <v>8</v>
      </c>
      <c r="P6" s="211" t="str">
        <f>IFERROR(VLOOKUP(F6,연간집계!D:E,2,FALSE),"")</f>
        <v>스탠다드 포토북 8*11 (하드/무광)</v>
      </c>
    </row>
    <row r="7" spans="1:28" ht="12.75">
      <c r="A7" s="201">
        <v>45894.138356481482</v>
      </c>
      <c r="B7" s="202">
        <v>45894</v>
      </c>
      <c r="C7" s="203" t="s">
        <v>1441</v>
      </c>
      <c r="D7" s="203" t="s">
        <v>11</v>
      </c>
      <c r="E7" s="204" t="s">
        <v>1442</v>
      </c>
      <c r="F7" s="49" t="s">
        <v>193</v>
      </c>
      <c r="G7" s="203">
        <v>1</v>
      </c>
      <c r="H7" s="203" t="s">
        <v>1443</v>
      </c>
      <c r="I7" s="205" t="s">
        <v>1440</v>
      </c>
      <c r="J7" s="208" t="s">
        <v>1444</v>
      </c>
      <c r="K7" s="203">
        <v>56</v>
      </c>
      <c r="L7" s="207" t="s">
        <v>827</v>
      </c>
      <c r="M7" s="208" t="s">
        <v>1445</v>
      </c>
      <c r="N7" s="209">
        <f t="shared" si="0"/>
        <v>2025</v>
      </c>
      <c r="O7" s="210">
        <f t="shared" si="1"/>
        <v>8</v>
      </c>
      <c r="P7" s="211" t="str">
        <f>IFERROR(VLOOKUP(F7,연간집계!D:E,2,FALSE),"")</f>
        <v>포토그랩스pro 248</v>
      </c>
    </row>
    <row r="8" spans="1:28" ht="12.75">
      <c r="A8" s="201">
        <v>45894.378171296295</v>
      </c>
      <c r="B8" s="202">
        <v>45893</v>
      </c>
      <c r="C8" s="203" t="s">
        <v>1446</v>
      </c>
      <c r="D8" s="203" t="s">
        <v>11</v>
      </c>
      <c r="E8" s="204" t="s">
        <v>1447</v>
      </c>
      <c r="F8" s="49" t="s">
        <v>1056</v>
      </c>
      <c r="G8" s="203">
        <v>1</v>
      </c>
      <c r="H8" s="203" t="s">
        <v>1448</v>
      </c>
      <c r="I8" s="205" t="s">
        <v>1440</v>
      </c>
      <c r="J8" s="206"/>
      <c r="K8" s="203">
        <v>160</v>
      </c>
      <c r="L8" s="207" t="s">
        <v>827</v>
      </c>
      <c r="M8" s="208" t="s">
        <v>1449</v>
      </c>
      <c r="N8" s="209">
        <f t="shared" si="0"/>
        <v>2025</v>
      </c>
      <c r="O8" s="210">
        <f t="shared" si="1"/>
        <v>8</v>
      </c>
      <c r="P8" s="211" t="str">
        <f>IFERROR(VLOOKUP(F8,연간집계!D:E,2,FALSE),"")</f>
        <v>프리북 150 (소프트)</v>
      </c>
    </row>
    <row r="9" spans="1:28" ht="12.75">
      <c r="A9" s="201">
        <v>45894.413680555554</v>
      </c>
      <c r="B9" s="202">
        <v>45894</v>
      </c>
      <c r="C9" s="203" t="s">
        <v>1450</v>
      </c>
      <c r="D9" s="203" t="s">
        <v>11</v>
      </c>
      <c r="E9" s="204" t="s">
        <v>1451</v>
      </c>
      <c r="F9" s="49" t="s">
        <v>1245</v>
      </c>
      <c r="G9" s="203">
        <v>1</v>
      </c>
      <c r="H9" s="203" t="s">
        <v>1452</v>
      </c>
      <c r="I9" s="205" t="s">
        <v>1453</v>
      </c>
      <c r="J9" s="206"/>
      <c r="K9" s="203">
        <v>30</v>
      </c>
      <c r="L9" s="207" t="s">
        <v>828</v>
      </c>
      <c r="M9" s="208" t="s">
        <v>1436</v>
      </c>
      <c r="N9" s="209">
        <f t="shared" si="0"/>
        <v>2025</v>
      </c>
      <c r="O9" s="210">
        <f t="shared" si="1"/>
        <v>8</v>
      </c>
      <c r="P9" s="211" t="str">
        <f>IFERROR(VLOOKUP(F9,연간집계!D:E,2,FALSE),"")</f>
        <v>모바일 포토북 198 (여행)</v>
      </c>
    </row>
    <row r="10" spans="1:28" ht="12.75">
      <c r="A10" s="201">
        <v>45894.41369212963</v>
      </c>
      <c r="B10" s="202">
        <v>45894</v>
      </c>
      <c r="C10" s="203" t="s">
        <v>1454</v>
      </c>
      <c r="D10" s="203" t="s">
        <v>11</v>
      </c>
      <c r="E10" s="204" t="s">
        <v>1451</v>
      </c>
      <c r="F10" s="49" t="s">
        <v>1245</v>
      </c>
      <c r="G10" s="203">
        <v>1</v>
      </c>
      <c r="H10" s="203" t="s">
        <v>1452</v>
      </c>
      <c r="I10" s="205" t="s">
        <v>1455</v>
      </c>
      <c r="J10" s="206"/>
      <c r="K10" s="203">
        <v>28</v>
      </c>
      <c r="L10" s="207" t="s">
        <v>828</v>
      </c>
      <c r="M10" s="208" t="s">
        <v>1436</v>
      </c>
      <c r="N10" s="209">
        <f t="shared" si="0"/>
        <v>2025</v>
      </c>
      <c r="O10" s="210">
        <f t="shared" si="1"/>
        <v>8</v>
      </c>
      <c r="P10" s="211" t="str">
        <f>IFERROR(VLOOKUP(F10,연간집계!D:E,2,FALSE),"")</f>
        <v>모바일 포토북 198 (여행)</v>
      </c>
    </row>
    <row r="11" spans="1:28" ht="12.75">
      <c r="A11" s="201">
        <v>45894.508009259262</v>
      </c>
      <c r="B11" s="202">
        <v>45894</v>
      </c>
      <c r="C11" s="203" t="s">
        <v>1456</v>
      </c>
      <c r="D11" s="203" t="s">
        <v>11</v>
      </c>
      <c r="E11" s="204" t="s">
        <v>1457</v>
      </c>
      <c r="F11" s="49" t="s">
        <v>64</v>
      </c>
      <c r="G11" s="203">
        <v>2</v>
      </c>
      <c r="H11" s="203" t="s">
        <v>1458</v>
      </c>
      <c r="I11" s="205" t="s">
        <v>1459</v>
      </c>
      <c r="J11" s="206"/>
      <c r="K11" s="203">
        <v>50</v>
      </c>
      <c r="L11" s="207" t="s">
        <v>827</v>
      </c>
      <c r="M11" s="208" t="s">
        <v>1460</v>
      </c>
      <c r="N11" s="209">
        <f t="shared" si="0"/>
        <v>2025</v>
      </c>
      <c r="O11" s="210">
        <f t="shared" si="1"/>
        <v>8</v>
      </c>
      <c r="P11" s="211" t="str">
        <f>IFERROR(VLOOKUP(F11,연간집계!D:E,2,FALSE),"")</f>
        <v>플라이트북 276</v>
      </c>
    </row>
    <row r="12" spans="1:28" ht="12.75">
      <c r="A12" s="201">
        <v>45894.531608796293</v>
      </c>
      <c r="B12" s="202">
        <v>45894</v>
      </c>
      <c r="C12" s="203" t="s">
        <v>1461</v>
      </c>
      <c r="D12" s="203" t="s">
        <v>11</v>
      </c>
      <c r="E12" s="204" t="s">
        <v>1462</v>
      </c>
      <c r="F12" s="49" t="s">
        <v>834</v>
      </c>
      <c r="G12" s="203">
        <v>1</v>
      </c>
      <c r="H12" s="203" t="s">
        <v>1463</v>
      </c>
      <c r="I12" s="205" t="s">
        <v>1440</v>
      </c>
      <c r="J12" s="206"/>
      <c r="K12" s="203">
        <v>24</v>
      </c>
      <c r="L12" s="207" t="s">
        <v>827</v>
      </c>
      <c r="M12" s="208" t="s">
        <v>1436</v>
      </c>
      <c r="N12" s="209">
        <f t="shared" si="0"/>
        <v>2025</v>
      </c>
      <c r="O12" s="210">
        <f t="shared" si="1"/>
        <v>8</v>
      </c>
      <c r="P12" s="211" t="str">
        <f>IFERROR(VLOOKUP(F12,연간집계!D:E,2,FALSE),"")</f>
        <v>스탠다드 포토북 6*8 (소프트/무광)</v>
      </c>
    </row>
    <row r="13" spans="1:28" ht="12.75">
      <c r="A13" s="201">
        <v>45894.552291666667</v>
      </c>
      <c r="B13" s="202">
        <v>45894</v>
      </c>
      <c r="C13" s="203" t="s">
        <v>1464</v>
      </c>
      <c r="D13" s="203" t="s">
        <v>11</v>
      </c>
      <c r="E13" s="204" t="s">
        <v>1465</v>
      </c>
      <c r="F13" s="49" t="s">
        <v>1245</v>
      </c>
      <c r="G13" s="203">
        <v>2</v>
      </c>
      <c r="H13" s="203" t="s">
        <v>1466</v>
      </c>
      <c r="I13" s="205" t="s">
        <v>1440</v>
      </c>
      <c r="J13" s="206"/>
      <c r="K13" s="203">
        <v>24</v>
      </c>
      <c r="L13" s="207" t="s">
        <v>828</v>
      </c>
      <c r="M13" s="208" t="s">
        <v>1436</v>
      </c>
      <c r="N13" s="209">
        <f t="shared" si="0"/>
        <v>2025</v>
      </c>
      <c r="O13" s="210">
        <f t="shared" si="1"/>
        <v>8</v>
      </c>
      <c r="P13" s="211" t="str">
        <f>IFERROR(VLOOKUP(F13,연간집계!D:E,2,FALSE),"")</f>
        <v>모바일 포토북 198 (여행)</v>
      </c>
    </row>
    <row r="14" spans="1:28" ht="12.75">
      <c r="A14" s="201">
        <v>45894.564201388886</v>
      </c>
      <c r="B14" s="202">
        <v>45894</v>
      </c>
      <c r="C14" s="203" t="s">
        <v>1467</v>
      </c>
      <c r="D14" s="203" t="s">
        <v>11</v>
      </c>
      <c r="E14" s="204" t="s">
        <v>1468</v>
      </c>
      <c r="F14" s="49" t="s">
        <v>1036</v>
      </c>
      <c r="G14" s="203">
        <v>1</v>
      </c>
      <c r="H14" s="203" t="s">
        <v>1469</v>
      </c>
      <c r="I14" s="205" t="s">
        <v>1470</v>
      </c>
      <c r="J14" s="206"/>
      <c r="K14" s="203">
        <v>92</v>
      </c>
      <c r="L14" s="207" t="s">
        <v>827</v>
      </c>
      <c r="M14" s="208" t="s">
        <v>1471</v>
      </c>
      <c r="N14" s="209">
        <f t="shared" si="0"/>
        <v>2025</v>
      </c>
      <c r="O14" s="210">
        <f t="shared" si="1"/>
        <v>8</v>
      </c>
      <c r="P14" s="211" t="str">
        <f>IFERROR(VLOOKUP(F14,연간집계!D:E,2,FALSE),"")</f>
        <v>포토로그북 (바인더)</v>
      </c>
    </row>
    <row r="15" spans="1:28" ht="12.75">
      <c r="A15" s="201">
        <v>45894.596909722219</v>
      </c>
      <c r="B15" s="202">
        <v>45894</v>
      </c>
      <c r="C15" s="203" t="s">
        <v>1472</v>
      </c>
      <c r="D15" s="203" t="s">
        <v>11</v>
      </c>
      <c r="E15" s="204" t="s">
        <v>1473</v>
      </c>
      <c r="F15" s="49" t="s">
        <v>856</v>
      </c>
      <c r="G15" s="203">
        <v>1</v>
      </c>
      <c r="H15" s="203" t="s">
        <v>1474</v>
      </c>
      <c r="I15" s="205" t="s">
        <v>1475</v>
      </c>
      <c r="J15" s="206"/>
      <c r="K15" s="203">
        <v>28</v>
      </c>
      <c r="L15" s="207" t="s">
        <v>827</v>
      </c>
      <c r="M15" s="208" t="s">
        <v>1449</v>
      </c>
      <c r="N15" s="209">
        <f t="shared" si="0"/>
        <v>2025</v>
      </c>
      <c r="O15" s="210">
        <f t="shared" si="1"/>
        <v>8</v>
      </c>
      <c r="P15" s="211" t="str">
        <f>IFERROR(VLOOKUP(F15,연간집계!D:E,2,FALSE),"")</f>
        <v>스탠다드 포토북 8*8 (하드/무광)</v>
      </c>
    </row>
    <row r="16" spans="1:28" ht="12.75">
      <c r="A16" s="201">
        <v>45894.597199074073</v>
      </c>
      <c r="B16" s="202">
        <v>45894</v>
      </c>
      <c r="C16" s="203" t="s">
        <v>1476</v>
      </c>
      <c r="D16" s="203" t="s">
        <v>11</v>
      </c>
      <c r="E16" s="204" t="s">
        <v>1477</v>
      </c>
      <c r="F16" s="49" t="s">
        <v>1349</v>
      </c>
      <c r="G16" s="203">
        <v>1</v>
      </c>
      <c r="H16" s="203" t="s">
        <v>1478</v>
      </c>
      <c r="I16" s="205" t="s">
        <v>1479</v>
      </c>
      <c r="J16" s="208" t="s">
        <v>1480</v>
      </c>
      <c r="K16" s="203">
        <v>1</v>
      </c>
      <c r="L16" s="207" t="s">
        <v>827</v>
      </c>
      <c r="M16" s="208" t="s">
        <v>1481</v>
      </c>
      <c r="N16" s="209">
        <f t="shared" si="0"/>
        <v>2025</v>
      </c>
      <c r="O16" s="210">
        <f t="shared" si="1"/>
        <v>8</v>
      </c>
      <c r="P16" s="211" t="str">
        <f>IFERROR(VLOOKUP(F16,연간집계!D:E,2,FALSE),"")</f>
        <v>스마트톡</v>
      </c>
    </row>
    <row r="17" spans="1:16" ht="12.75">
      <c r="A17" s="201">
        <v>45894.597222222219</v>
      </c>
      <c r="B17" s="202">
        <v>45894</v>
      </c>
      <c r="C17" s="203" t="s">
        <v>1482</v>
      </c>
      <c r="D17" s="203" t="s">
        <v>11</v>
      </c>
      <c r="E17" s="204" t="s">
        <v>1477</v>
      </c>
      <c r="F17" s="49" t="s">
        <v>838</v>
      </c>
      <c r="G17" s="203">
        <v>1</v>
      </c>
      <c r="H17" s="203" t="s">
        <v>1478</v>
      </c>
      <c r="I17" s="205" t="s">
        <v>1483</v>
      </c>
      <c r="J17" s="206"/>
      <c r="K17" s="203">
        <v>24</v>
      </c>
      <c r="L17" s="207" t="s">
        <v>827</v>
      </c>
      <c r="M17" s="208" t="s">
        <v>1425</v>
      </c>
      <c r="N17" s="209">
        <f t="shared" si="0"/>
        <v>2025</v>
      </c>
      <c r="O17" s="210">
        <f t="shared" si="1"/>
        <v>8</v>
      </c>
      <c r="P17" s="211" t="str">
        <f>IFERROR(VLOOKUP(F17,연간집계!D:E,2,FALSE),"")</f>
        <v>스탠다드 포토북 6*8 (하드/무광)</v>
      </c>
    </row>
    <row r="18" spans="1:16" ht="12.75">
      <c r="A18" s="201">
        <v>45894.632523148146</v>
      </c>
      <c r="B18" s="202">
        <v>45894</v>
      </c>
      <c r="C18" s="203" t="s">
        <v>1484</v>
      </c>
      <c r="D18" s="203" t="s">
        <v>11</v>
      </c>
      <c r="E18" s="204" t="s">
        <v>1485</v>
      </c>
      <c r="F18" s="49" t="s">
        <v>1304</v>
      </c>
      <c r="G18" s="203">
        <v>1</v>
      </c>
      <c r="H18" s="203" t="s">
        <v>1486</v>
      </c>
      <c r="I18" s="205" t="s">
        <v>1440</v>
      </c>
      <c r="J18" s="208" t="s">
        <v>1487</v>
      </c>
      <c r="K18" s="203">
        <v>1</v>
      </c>
      <c r="L18" s="207" t="s">
        <v>827</v>
      </c>
      <c r="M18" s="208" t="s">
        <v>1449</v>
      </c>
      <c r="N18" s="209">
        <f t="shared" si="0"/>
        <v>2025</v>
      </c>
      <c r="O18" s="210">
        <f t="shared" si="1"/>
        <v>8</v>
      </c>
      <c r="P18" s="211" t="str">
        <f>IFERROR(VLOOKUP(F18,연간집계!D:E,2,FALSE),"")</f>
        <v>PCMS_우드스탠드아크릴액자</v>
      </c>
    </row>
    <row r="19" spans="1:16" ht="12.75">
      <c r="A19" s="201">
        <v>45894.632534722223</v>
      </c>
      <c r="B19" s="202">
        <v>45894</v>
      </c>
      <c r="C19" s="203" t="s">
        <v>1488</v>
      </c>
      <c r="D19" s="203" t="s">
        <v>11</v>
      </c>
      <c r="E19" s="204" t="s">
        <v>1485</v>
      </c>
      <c r="F19" s="49" t="s">
        <v>1304</v>
      </c>
      <c r="G19" s="203">
        <v>1</v>
      </c>
      <c r="H19" s="203" t="s">
        <v>1486</v>
      </c>
      <c r="I19" s="205" t="s">
        <v>1440</v>
      </c>
      <c r="J19" s="208" t="s">
        <v>1487</v>
      </c>
      <c r="K19" s="203">
        <v>1</v>
      </c>
      <c r="L19" s="207" t="s">
        <v>827</v>
      </c>
      <c r="M19" s="208" t="s">
        <v>1449</v>
      </c>
      <c r="N19" s="209">
        <f t="shared" si="0"/>
        <v>2025</v>
      </c>
      <c r="O19" s="210">
        <f t="shared" si="1"/>
        <v>8</v>
      </c>
      <c r="P19" s="211" t="str">
        <f>IFERROR(VLOOKUP(F19,연간집계!D:E,2,FALSE),"")</f>
        <v>PCMS_우드스탠드아크릴액자</v>
      </c>
    </row>
    <row r="20" spans="1:16" ht="12.75">
      <c r="A20" s="201">
        <v>45894.711585648147</v>
      </c>
      <c r="B20" s="202">
        <v>45894</v>
      </c>
      <c r="C20" s="203" t="s">
        <v>1489</v>
      </c>
      <c r="D20" s="203" t="s">
        <v>11</v>
      </c>
      <c r="E20" s="204" t="s">
        <v>1490</v>
      </c>
      <c r="F20" s="49" t="s">
        <v>963</v>
      </c>
      <c r="G20" s="203">
        <v>4</v>
      </c>
      <c r="H20" s="203" t="s">
        <v>1491</v>
      </c>
      <c r="I20" s="205" t="s">
        <v>1492</v>
      </c>
      <c r="J20" s="208" t="s">
        <v>1492</v>
      </c>
      <c r="K20" s="203">
        <v>80</v>
      </c>
      <c r="L20" s="207" t="s">
        <v>827</v>
      </c>
      <c r="M20" s="208" t="s">
        <v>1493</v>
      </c>
      <c r="N20" s="209">
        <f t="shared" si="0"/>
        <v>2025</v>
      </c>
      <c r="O20" s="210">
        <f t="shared" si="1"/>
        <v>8</v>
      </c>
      <c r="P20" s="211" t="str">
        <f>IFERROR(VLOOKUP(F20,연간집계!D:E,2,FALSE),"")</f>
        <v>시티북 210 (쿠션하드/78p)</v>
      </c>
    </row>
    <row r="21" spans="1:16" ht="12.75">
      <c r="A21" s="201">
        <v>45894.740856481483</v>
      </c>
      <c r="B21" s="202">
        <v>45894</v>
      </c>
      <c r="C21" s="203" t="s">
        <v>1494</v>
      </c>
      <c r="D21" s="203" t="s">
        <v>11</v>
      </c>
      <c r="E21" s="204" t="s">
        <v>1495</v>
      </c>
      <c r="F21" s="49" t="s">
        <v>1230</v>
      </c>
      <c r="G21" s="203">
        <v>1</v>
      </c>
      <c r="H21" s="203" t="s">
        <v>1496</v>
      </c>
      <c r="I21" s="205" t="s">
        <v>1440</v>
      </c>
      <c r="J21" s="206"/>
      <c r="K21" s="203">
        <v>30</v>
      </c>
      <c r="L21" s="207" t="s">
        <v>827</v>
      </c>
      <c r="M21" s="208" t="s">
        <v>1497</v>
      </c>
      <c r="N21" s="209">
        <f t="shared" si="0"/>
        <v>2025</v>
      </c>
      <c r="O21" s="210">
        <f t="shared" si="1"/>
        <v>8</v>
      </c>
      <c r="P21" s="211" t="str">
        <f>IFERROR(VLOOKUP(F21,연간집계!D:E,2,FALSE),"")</f>
        <v>셀프스튜디오앨범 14*10 (유광)</v>
      </c>
    </row>
    <row r="22" spans="1:16" ht="12.75">
      <c r="A22" s="201">
        <v>45894.767534722225</v>
      </c>
      <c r="B22" s="202">
        <v>45894</v>
      </c>
      <c r="C22" s="203" t="s">
        <v>1498</v>
      </c>
      <c r="D22" s="203" t="s">
        <v>11</v>
      </c>
      <c r="E22" s="204" t="s">
        <v>1499</v>
      </c>
      <c r="F22" s="49" t="s">
        <v>885</v>
      </c>
      <c r="G22" s="203">
        <v>1</v>
      </c>
      <c r="H22" s="203" t="s">
        <v>1500</v>
      </c>
      <c r="I22" s="205" t="s">
        <v>1501</v>
      </c>
      <c r="J22" s="206"/>
      <c r="K22" s="203">
        <v>52</v>
      </c>
      <c r="L22" s="207" t="s">
        <v>827</v>
      </c>
      <c r="M22" s="208" t="s">
        <v>1502</v>
      </c>
      <c r="N22" s="209">
        <f t="shared" si="0"/>
        <v>2025</v>
      </c>
      <c r="O22" s="210">
        <f t="shared" si="1"/>
        <v>8</v>
      </c>
      <c r="P22" s="211" t="str">
        <f>IFERROR(VLOOKUP(F22,연간집계!D:E,2,FALSE),"")</f>
        <v>마이트립북 150</v>
      </c>
    </row>
    <row r="23" spans="1:16" ht="12.75">
      <c r="A23" s="201">
        <v>45894.85528935185</v>
      </c>
      <c r="B23" s="202">
        <v>45894</v>
      </c>
      <c r="C23" s="203" t="s">
        <v>1503</v>
      </c>
      <c r="D23" s="203" t="s">
        <v>11</v>
      </c>
      <c r="E23" s="204" t="s">
        <v>1504</v>
      </c>
      <c r="F23" s="49" t="s">
        <v>890</v>
      </c>
      <c r="G23" s="203">
        <v>1</v>
      </c>
      <c r="H23" s="203" t="s">
        <v>1505</v>
      </c>
      <c r="I23" s="205" t="s">
        <v>1506</v>
      </c>
      <c r="J23" s="206"/>
      <c r="K23" s="203">
        <v>60</v>
      </c>
      <c r="L23" s="207" t="s">
        <v>827</v>
      </c>
      <c r="M23" s="208" t="s">
        <v>1449</v>
      </c>
      <c r="N23" s="209">
        <f t="shared" si="0"/>
        <v>2025</v>
      </c>
      <c r="O23" s="210">
        <f t="shared" si="1"/>
        <v>8</v>
      </c>
      <c r="P23" s="211" t="str">
        <f>IFERROR(VLOOKUP(F23,연간집계!D:E,2,FALSE),"")</f>
        <v>메모리북</v>
      </c>
    </row>
    <row r="24" spans="1:16" ht="12.75">
      <c r="A24" s="201">
        <v>45894.9137962963</v>
      </c>
      <c r="B24" s="202">
        <v>45894</v>
      </c>
      <c r="C24" s="203" t="s">
        <v>1507</v>
      </c>
      <c r="D24" s="203" t="s">
        <v>11</v>
      </c>
      <c r="E24" s="204" t="s">
        <v>1508</v>
      </c>
      <c r="F24" s="49" t="s">
        <v>856</v>
      </c>
      <c r="G24" s="203">
        <v>1</v>
      </c>
      <c r="H24" s="203" t="s">
        <v>1509</v>
      </c>
      <c r="I24" s="205" t="s">
        <v>1510</v>
      </c>
      <c r="J24" s="206"/>
      <c r="K24" s="203">
        <v>24</v>
      </c>
      <c r="L24" s="207" t="s">
        <v>827</v>
      </c>
      <c r="M24" s="208" t="s">
        <v>1436</v>
      </c>
      <c r="N24" s="209">
        <f t="shared" si="0"/>
        <v>2025</v>
      </c>
      <c r="O24" s="210">
        <f t="shared" si="1"/>
        <v>8</v>
      </c>
      <c r="P24" s="211" t="str">
        <f>IFERROR(VLOOKUP(F24,연간집계!D:E,2,FALSE),"")</f>
        <v>스탠다드 포토북 8*8 (하드/무광)</v>
      </c>
    </row>
    <row r="25" spans="1:16" ht="12.75">
      <c r="A25" s="201">
        <v>45894.934317129628</v>
      </c>
      <c r="B25" s="202">
        <v>45894</v>
      </c>
      <c r="C25" s="203" t="s">
        <v>1511</v>
      </c>
      <c r="D25" s="203" t="s">
        <v>11</v>
      </c>
      <c r="E25" s="204" t="s">
        <v>1512</v>
      </c>
      <c r="F25" s="49" t="s">
        <v>1386</v>
      </c>
      <c r="G25" s="203">
        <v>4</v>
      </c>
      <c r="H25" s="203" t="s">
        <v>1513</v>
      </c>
      <c r="I25" s="205" t="s">
        <v>1440</v>
      </c>
      <c r="J25" s="206"/>
      <c r="K25" s="203">
        <v>106</v>
      </c>
      <c r="L25" s="207" t="s">
        <v>827</v>
      </c>
      <c r="M25" s="208" t="s">
        <v>1514</v>
      </c>
      <c r="N25" s="209">
        <f t="shared" si="0"/>
        <v>2025</v>
      </c>
      <c r="O25" s="210">
        <f t="shared" si="1"/>
        <v>8</v>
      </c>
      <c r="P25" s="211" t="str">
        <f>IFERROR(VLOOKUP(F25,연간집계!D:E,2,FALSE),"")</f>
        <v>포토엽서팩</v>
      </c>
    </row>
    <row r="26" spans="1:16" ht="12.75">
      <c r="A26" s="201">
        <v>45894.943124999998</v>
      </c>
      <c r="B26" s="202">
        <v>45894</v>
      </c>
      <c r="C26" s="203" t="s">
        <v>1515</v>
      </c>
      <c r="D26" s="203" t="s">
        <v>11</v>
      </c>
      <c r="E26" s="204" t="s">
        <v>1516</v>
      </c>
      <c r="F26" s="49" t="s">
        <v>1056</v>
      </c>
      <c r="G26" s="203">
        <v>1</v>
      </c>
      <c r="H26" s="203" t="s">
        <v>1517</v>
      </c>
      <c r="I26" s="205" t="s">
        <v>1440</v>
      </c>
      <c r="J26" s="206"/>
      <c r="K26" s="203">
        <v>160</v>
      </c>
      <c r="L26" s="207" t="s">
        <v>827</v>
      </c>
      <c r="M26" s="208" t="s">
        <v>1436</v>
      </c>
      <c r="N26" s="209">
        <f t="shared" si="0"/>
        <v>2025</v>
      </c>
      <c r="O26" s="210">
        <f t="shared" si="1"/>
        <v>8</v>
      </c>
      <c r="P26" s="211" t="str">
        <f>IFERROR(VLOOKUP(F26,연간집계!D:E,2,FALSE),"")</f>
        <v>프리북 150 (소프트)</v>
      </c>
    </row>
    <row r="27" spans="1:16" ht="12.75">
      <c r="A27" s="201">
        <v>45894.954884259256</v>
      </c>
      <c r="B27" s="202">
        <v>45894</v>
      </c>
      <c r="C27" s="203" t="s">
        <v>1518</v>
      </c>
      <c r="D27" s="203" t="s">
        <v>11</v>
      </c>
      <c r="E27" s="204" t="s">
        <v>1519</v>
      </c>
      <c r="F27" s="49" t="s">
        <v>1043</v>
      </c>
      <c r="G27" s="203">
        <v>1</v>
      </c>
      <c r="H27" s="203" t="s">
        <v>54</v>
      </c>
      <c r="I27" s="205" t="s">
        <v>1440</v>
      </c>
      <c r="J27" s="206"/>
      <c r="K27" s="203">
        <v>100</v>
      </c>
      <c r="L27" s="207" t="s">
        <v>827</v>
      </c>
      <c r="M27" s="208" t="s">
        <v>1436</v>
      </c>
      <c r="N27" s="209">
        <f t="shared" si="0"/>
        <v>2025</v>
      </c>
      <c r="O27" s="210">
        <f t="shared" si="1"/>
        <v>8</v>
      </c>
      <c r="P27" s="211" t="str">
        <f>IFERROR(VLOOKUP(F27,연간집계!D:E,2,FALSE),"")</f>
        <v>프리북 198 (하드)</v>
      </c>
    </row>
    <row r="28" spans="1:16" ht="12.75">
      <c r="A28" s="201">
        <v>45894.378194444442</v>
      </c>
      <c r="B28" s="202">
        <v>45892</v>
      </c>
      <c r="C28" s="203" t="s">
        <v>1520</v>
      </c>
      <c r="D28" s="203" t="s">
        <v>11</v>
      </c>
      <c r="E28" s="204" t="s">
        <v>1521</v>
      </c>
      <c r="F28" s="49" t="s">
        <v>924</v>
      </c>
      <c r="G28" s="203">
        <v>1</v>
      </c>
      <c r="H28" s="203" t="s">
        <v>1522</v>
      </c>
      <c r="I28" s="205" t="s">
        <v>1523</v>
      </c>
      <c r="J28" s="206"/>
      <c r="K28" s="203">
        <v>16</v>
      </c>
      <c r="L28" s="207" t="s">
        <v>827</v>
      </c>
      <c r="M28" s="208" t="s">
        <v>1449</v>
      </c>
      <c r="N28" s="209">
        <f t="shared" si="0"/>
        <v>2025</v>
      </c>
      <c r="O28" s="210">
        <f t="shared" si="1"/>
        <v>8</v>
      </c>
      <c r="P28" s="211" t="str">
        <f>IFERROR(VLOOKUP(F28,연간집계!D:E,2,FALSE),"")</f>
        <v>베이비진 210 (14p)</v>
      </c>
    </row>
    <row r="29" spans="1:16" ht="12.75">
      <c r="A29" s="201">
        <v>45894.378206018519</v>
      </c>
      <c r="B29" s="202">
        <v>45892</v>
      </c>
      <c r="C29" s="203" t="s">
        <v>1524</v>
      </c>
      <c r="D29" s="203" t="s">
        <v>11</v>
      </c>
      <c r="E29" s="204" t="s">
        <v>1525</v>
      </c>
      <c r="F29" s="49" t="s">
        <v>924</v>
      </c>
      <c r="G29" s="203">
        <v>1</v>
      </c>
      <c r="H29" s="203" t="s">
        <v>1522</v>
      </c>
      <c r="I29" s="205" t="s">
        <v>1523</v>
      </c>
      <c r="J29" s="206"/>
      <c r="K29" s="203">
        <v>16</v>
      </c>
      <c r="L29" s="207" t="s">
        <v>827</v>
      </c>
      <c r="M29" s="208" t="s">
        <v>1449</v>
      </c>
      <c r="N29" s="209">
        <f t="shared" si="0"/>
        <v>2025</v>
      </c>
      <c r="O29" s="210">
        <f t="shared" si="1"/>
        <v>8</v>
      </c>
      <c r="P29" s="211" t="str">
        <f>IFERROR(VLOOKUP(F29,연간집계!D:E,2,FALSE),"")</f>
        <v>베이비진 210 (14p)</v>
      </c>
    </row>
    <row r="30" spans="1:16" ht="12.75">
      <c r="A30" s="201">
        <v>45894.378217592595</v>
      </c>
      <c r="B30" s="202">
        <v>45892</v>
      </c>
      <c r="C30" s="203" t="s">
        <v>1526</v>
      </c>
      <c r="D30" s="203" t="s">
        <v>11</v>
      </c>
      <c r="E30" s="204" t="s">
        <v>1525</v>
      </c>
      <c r="F30" s="49" t="s">
        <v>924</v>
      </c>
      <c r="G30" s="203">
        <v>1</v>
      </c>
      <c r="H30" s="203" t="s">
        <v>1522</v>
      </c>
      <c r="I30" s="205" t="s">
        <v>1523</v>
      </c>
      <c r="J30" s="206"/>
      <c r="K30" s="203">
        <v>16</v>
      </c>
      <c r="L30" s="207" t="s">
        <v>827</v>
      </c>
      <c r="M30" s="208" t="s">
        <v>1449</v>
      </c>
      <c r="N30" s="209">
        <f t="shared" si="0"/>
        <v>2025</v>
      </c>
      <c r="O30" s="210">
        <f t="shared" si="1"/>
        <v>8</v>
      </c>
      <c r="P30" s="211" t="str">
        <f>IFERROR(VLOOKUP(F30,연간집계!D:E,2,FALSE),"")</f>
        <v>베이비진 210 (14p)</v>
      </c>
    </row>
    <row r="31" spans="1:16" ht="12.75">
      <c r="A31" s="201">
        <v>45894.378229166665</v>
      </c>
      <c r="B31" s="202">
        <v>45892</v>
      </c>
      <c r="C31" s="203" t="s">
        <v>1527</v>
      </c>
      <c r="D31" s="203" t="s">
        <v>11</v>
      </c>
      <c r="E31" s="204" t="s">
        <v>1525</v>
      </c>
      <c r="F31" s="49" t="s">
        <v>924</v>
      </c>
      <c r="G31" s="203">
        <v>1</v>
      </c>
      <c r="H31" s="203" t="s">
        <v>1522</v>
      </c>
      <c r="I31" s="205" t="s">
        <v>1523</v>
      </c>
      <c r="J31" s="206"/>
      <c r="K31" s="203">
        <v>16</v>
      </c>
      <c r="L31" s="207" t="s">
        <v>827</v>
      </c>
      <c r="M31" s="208" t="s">
        <v>1449</v>
      </c>
      <c r="N31" s="209">
        <f t="shared" si="0"/>
        <v>2025</v>
      </c>
      <c r="O31" s="210">
        <f t="shared" si="1"/>
        <v>8</v>
      </c>
      <c r="P31" s="211" t="str">
        <f>IFERROR(VLOOKUP(F31,연간집계!D:E,2,FALSE),"")</f>
        <v>베이비진 210 (14p)</v>
      </c>
    </row>
    <row r="32" spans="1:16" ht="12.75">
      <c r="A32" s="201">
        <v>45894.378240740742</v>
      </c>
      <c r="B32" s="202">
        <v>45892</v>
      </c>
      <c r="C32" s="203" t="s">
        <v>1528</v>
      </c>
      <c r="D32" s="203" t="s">
        <v>11</v>
      </c>
      <c r="E32" s="204" t="s">
        <v>1525</v>
      </c>
      <c r="F32" s="49" t="s">
        <v>924</v>
      </c>
      <c r="G32" s="203">
        <v>1</v>
      </c>
      <c r="H32" s="203" t="s">
        <v>1522</v>
      </c>
      <c r="I32" s="205" t="s">
        <v>1523</v>
      </c>
      <c r="J32" s="206"/>
      <c r="K32" s="203">
        <v>16</v>
      </c>
      <c r="L32" s="207" t="s">
        <v>827</v>
      </c>
      <c r="M32" s="208" t="s">
        <v>1449</v>
      </c>
      <c r="N32" s="209">
        <f t="shared" si="0"/>
        <v>2025</v>
      </c>
      <c r="O32" s="210">
        <f t="shared" si="1"/>
        <v>8</v>
      </c>
      <c r="P32" s="211" t="str">
        <f>IFERROR(VLOOKUP(F32,연간집계!D:E,2,FALSE),"")</f>
        <v>베이비진 210 (14p)</v>
      </c>
    </row>
    <row r="33" spans="1:16" ht="12.75">
      <c r="A33" s="201">
        <v>45894.378252314818</v>
      </c>
      <c r="B33" s="202">
        <v>45892</v>
      </c>
      <c r="C33" s="203" t="s">
        <v>1529</v>
      </c>
      <c r="D33" s="203" t="s">
        <v>11</v>
      </c>
      <c r="E33" s="204" t="s">
        <v>1525</v>
      </c>
      <c r="F33" s="49" t="s">
        <v>924</v>
      </c>
      <c r="G33" s="203">
        <v>1</v>
      </c>
      <c r="H33" s="203" t="s">
        <v>1522</v>
      </c>
      <c r="I33" s="205" t="s">
        <v>1523</v>
      </c>
      <c r="J33" s="206"/>
      <c r="K33" s="203">
        <v>16</v>
      </c>
      <c r="L33" s="207" t="s">
        <v>827</v>
      </c>
      <c r="M33" s="208" t="s">
        <v>1449</v>
      </c>
      <c r="N33" s="209">
        <f t="shared" si="0"/>
        <v>2025</v>
      </c>
      <c r="O33" s="210">
        <f t="shared" si="1"/>
        <v>8</v>
      </c>
      <c r="P33" s="211" t="str">
        <f>IFERROR(VLOOKUP(F33,연간집계!D:E,2,FALSE),"")</f>
        <v>베이비진 210 (14p)</v>
      </c>
    </row>
    <row r="34" spans="1:16" ht="12.75">
      <c r="A34" s="201">
        <v>45894.378263888888</v>
      </c>
      <c r="B34" s="202">
        <v>45892</v>
      </c>
      <c r="C34" s="203" t="s">
        <v>1530</v>
      </c>
      <c r="D34" s="203" t="s">
        <v>11</v>
      </c>
      <c r="E34" s="204" t="s">
        <v>1525</v>
      </c>
      <c r="F34" s="49" t="s">
        <v>924</v>
      </c>
      <c r="G34" s="203">
        <v>1</v>
      </c>
      <c r="H34" s="203" t="s">
        <v>1522</v>
      </c>
      <c r="I34" s="205" t="s">
        <v>1523</v>
      </c>
      <c r="J34" s="206"/>
      <c r="K34" s="203">
        <v>16</v>
      </c>
      <c r="L34" s="207" t="s">
        <v>827</v>
      </c>
      <c r="M34" s="208" t="s">
        <v>1449</v>
      </c>
      <c r="N34" s="209">
        <f t="shared" si="0"/>
        <v>2025</v>
      </c>
      <c r="O34" s="210">
        <f t="shared" si="1"/>
        <v>8</v>
      </c>
      <c r="P34" s="211" t="str">
        <f>IFERROR(VLOOKUP(F34,연간집계!D:E,2,FALSE),"")</f>
        <v>베이비진 210 (14p)</v>
      </c>
    </row>
    <row r="35" spans="1:16" ht="12.75">
      <c r="A35" s="201">
        <v>45894.378275462965</v>
      </c>
      <c r="B35" s="202">
        <v>45892</v>
      </c>
      <c r="C35" s="203" t="s">
        <v>1531</v>
      </c>
      <c r="D35" s="203" t="s">
        <v>11</v>
      </c>
      <c r="E35" s="204" t="s">
        <v>1525</v>
      </c>
      <c r="F35" s="49" t="s">
        <v>924</v>
      </c>
      <c r="G35" s="203">
        <v>1</v>
      </c>
      <c r="H35" s="203" t="s">
        <v>1522</v>
      </c>
      <c r="I35" s="205" t="s">
        <v>1523</v>
      </c>
      <c r="J35" s="206"/>
      <c r="K35" s="203">
        <v>16</v>
      </c>
      <c r="L35" s="207" t="s">
        <v>827</v>
      </c>
      <c r="M35" s="208" t="s">
        <v>1449</v>
      </c>
      <c r="N35" s="209">
        <f t="shared" si="0"/>
        <v>2025</v>
      </c>
      <c r="O35" s="210">
        <f t="shared" si="1"/>
        <v>8</v>
      </c>
      <c r="P35" s="211" t="str">
        <f>IFERROR(VLOOKUP(F35,연간집계!D:E,2,FALSE),"")</f>
        <v>베이비진 210 (14p)</v>
      </c>
    </row>
    <row r="36" spans="1:16" ht="12.75">
      <c r="A36" s="201">
        <v>45894.378287037034</v>
      </c>
      <c r="B36" s="202">
        <v>45892</v>
      </c>
      <c r="C36" s="203" t="s">
        <v>1532</v>
      </c>
      <c r="D36" s="203" t="s">
        <v>11</v>
      </c>
      <c r="E36" s="204" t="s">
        <v>1525</v>
      </c>
      <c r="F36" s="49" t="s">
        <v>924</v>
      </c>
      <c r="G36" s="203">
        <v>1</v>
      </c>
      <c r="H36" s="203" t="s">
        <v>1522</v>
      </c>
      <c r="I36" s="205" t="s">
        <v>1523</v>
      </c>
      <c r="J36" s="206"/>
      <c r="K36" s="203">
        <v>16</v>
      </c>
      <c r="L36" s="207" t="s">
        <v>827</v>
      </c>
      <c r="M36" s="208" t="s">
        <v>1449</v>
      </c>
      <c r="N36" s="209">
        <f t="shared" si="0"/>
        <v>2025</v>
      </c>
      <c r="O36" s="210">
        <f t="shared" si="1"/>
        <v>8</v>
      </c>
      <c r="P36" s="211" t="str">
        <f>IFERROR(VLOOKUP(F36,연간집계!D:E,2,FALSE),"")</f>
        <v>베이비진 210 (14p)</v>
      </c>
    </row>
    <row r="37" spans="1:16" ht="12.75">
      <c r="A37" s="201">
        <v>45894.378298611111</v>
      </c>
      <c r="B37" s="202">
        <v>45892</v>
      </c>
      <c r="C37" s="203" t="s">
        <v>1533</v>
      </c>
      <c r="D37" s="203" t="s">
        <v>11</v>
      </c>
      <c r="E37" s="204" t="s">
        <v>1525</v>
      </c>
      <c r="F37" s="49" t="s">
        <v>924</v>
      </c>
      <c r="G37" s="203">
        <v>1</v>
      </c>
      <c r="H37" s="203" t="s">
        <v>1522</v>
      </c>
      <c r="I37" s="205" t="s">
        <v>1523</v>
      </c>
      <c r="J37" s="206"/>
      <c r="K37" s="203">
        <v>16</v>
      </c>
      <c r="L37" s="207" t="s">
        <v>827</v>
      </c>
      <c r="M37" s="208" t="s">
        <v>1449</v>
      </c>
      <c r="N37" s="209">
        <f t="shared" si="0"/>
        <v>2025</v>
      </c>
      <c r="O37" s="210">
        <f t="shared" si="1"/>
        <v>8</v>
      </c>
      <c r="P37" s="211" t="str">
        <f>IFERROR(VLOOKUP(F37,연간집계!D:E,2,FALSE),"")</f>
        <v>베이비진 210 (14p)</v>
      </c>
    </row>
    <row r="38" spans="1:16" ht="12.75">
      <c r="A38" s="201">
        <v>45895.022245370368</v>
      </c>
      <c r="B38" s="202">
        <v>45895</v>
      </c>
      <c r="C38" s="203" t="s">
        <v>1534</v>
      </c>
      <c r="D38" s="203" t="s">
        <v>11</v>
      </c>
      <c r="E38" s="204" t="s">
        <v>1535</v>
      </c>
      <c r="F38" s="49" t="s">
        <v>981</v>
      </c>
      <c r="G38" s="203">
        <v>18</v>
      </c>
      <c r="H38" s="203" t="s">
        <v>1536</v>
      </c>
      <c r="I38" s="205" t="s">
        <v>1537</v>
      </c>
      <c r="J38" s="206"/>
      <c r="K38" s="203">
        <v>84</v>
      </c>
      <c r="L38" s="207" t="s">
        <v>827</v>
      </c>
      <c r="M38" s="208" t="s">
        <v>1425</v>
      </c>
      <c r="N38" s="209">
        <f t="shared" si="0"/>
        <v>2025</v>
      </c>
      <c r="O38" s="210">
        <f t="shared" si="1"/>
        <v>8</v>
      </c>
      <c r="P38" s="211" t="str">
        <f>IFERROR(VLOOKUP(F38,연간집계!D:E,2,FALSE),"")</f>
        <v>워크샵북</v>
      </c>
    </row>
    <row r="39" spans="1:16" ht="12.75">
      <c r="A39" s="201">
        <v>45895.115868055553</v>
      </c>
      <c r="B39" s="202">
        <v>45895</v>
      </c>
      <c r="C39" s="203" t="s">
        <v>1538</v>
      </c>
      <c r="D39" s="203" t="s">
        <v>11</v>
      </c>
      <c r="E39" s="204" t="s">
        <v>1539</v>
      </c>
      <c r="F39" s="49" t="s">
        <v>843</v>
      </c>
      <c r="G39" s="203">
        <v>1</v>
      </c>
      <c r="H39" s="203" t="s">
        <v>1540</v>
      </c>
      <c r="I39" s="205" t="s">
        <v>1440</v>
      </c>
      <c r="J39" s="206"/>
      <c r="K39" s="203">
        <v>80</v>
      </c>
      <c r="L39" s="207" t="s">
        <v>827</v>
      </c>
      <c r="M39" s="208" t="s">
        <v>1541</v>
      </c>
      <c r="N39" s="209">
        <f t="shared" si="0"/>
        <v>2025</v>
      </c>
      <c r="O39" s="210">
        <f t="shared" si="1"/>
        <v>8</v>
      </c>
      <c r="P39" s="211" t="str">
        <f>IFERROR(VLOOKUP(F39,연간집계!D:E,2,FALSE),"")</f>
        <v>스탠다드 포토북 8*11 (소프트/무광)</v>
      </c>
    </row>
    <row r="40" spans="1:16" ht="12.75">
      <c r="A40" s="201">
        <v>45895.393657407411</v>
      </c>
      <c r="B40" s="202">
        <v>45895</v>
      </c>
      <c r="C40" s="203" t="s">
        <v>1542</v>
      </c>
      <c r="D40" s="203" t="s">
        <v>11</v>
      </c>
      <c r="E40" s="204" t="s">
        <v>1543</v>
      </c>
      <c r="F40" s="49" t="s">
        <v>1033</v>
      </c>
      <c r="G40" s="203">
        <v>1</v>
      </c>
      <c r="H40" s="203" t="s">
        <v>1544</v>
      </c>
      <c r="I40" s="205" t="s">
        <v>1501</v>
      </c>
      <c r="J40" s="208" t="s">
        <v>1545</v>
      </c>
      <c r="K40" s="203">
        <v>48</v>
      </c>
      <c r="L40" s="207" t="s">
        <v>827</v>
      </c>
      <c r="M40" s="208" t="s">
        <v>1436</v>
      </c>
      <c r="N40" s="209">
        <f t="shared" si="0"/>
        <v>2025</v>
      </c>
      <c r="O40" s="210">
        <f t="shared" si="1"/>
        <v>8</v>
      </c>
      <c r="P40" s="211" t="str">
        <f>IFERROR(VLOOKUP(F40,연간집계!D:E,2,FALSE),"")</f>
        <v>트래블북 198 (소프트/46p)</v>
      </c>
    </row>
    <row r="41" spans="1:16" ht="12.75">
      <c r="A41" s="201">
        <v>45895.455150462964</v>
      </c>
      <c r="B41" s="202">
        <v>45895</v>
      </c>
      <c r="C41" s="203" t="s">
        <v>1546</v>
      </c>
      <c r="D41" s="203" t="s">
        <v>11</v>
      </c>
      <c r="E41" s="204" t="s">
        <v>1547</v>
      </c>
      <c r="F41" s="49" t="s">
        <v>856</v>
      </c>
      <c r="G41" s="203">
        <v>3</v>
      </c>
      <c r="H41" s="203" t="s">
        <v>1548</v>
      </c>
      <c r="I41" s="205" t="s">
        <v>1549</v>
      </c>
      <c r="J41" s="206"/>
      <c r="K41" s="203">
        <v>24</v>
      </c>
      <c r="L41" s="207" t="s">
        <v>827</v>
      </c>
      <c r="M41" s="208" t="s">
        <v>1460</v>
      </c>
      <c r="N41" s="209">
        <f t="shared" si="0"/>
        <v>2025</v>
      </c>
      <c r="O41" s="210">
        <f t="shared" si="1"/>
        <v>8</v>
      </c>
      <c r="P41" s="211" t="str">
        <f>IFERROR(VLOOKUP(F41,연간집계!D:E,2,FALSE),"")</f>
        <v>스탠다드 포토북 8*8 (하드/무광)</v>
      </c>
    </row>
    <row r="42" spans="1:16" ht="12.75">
      <c r="A42" s="201">
        <v>45895.461053240739</v>
      </c>
      <c r="B42" s="202">
        <v>45895</v>
      </c>
      <c r="C42" s="203" t="s">
        <v>1550</v>
      </c>
      <c r="D42" s="203" t="s">
        <v>11</v>
      </c>
      <c r="E42" s="204" t="s">
        <v>1551</v>
      </c>
      <c r="F42" s="49" t="s">
        <v>838</v>
      </c>
      <c r="G42" s="203">
        <v>1</v>
      </c>
      <c r="H42" s="203" t="s">
        <v>1552</v>
      </c>
      <c r="I42" s="205" t="s">
        <v>1501</v>
      </c>
      <c r="J42" s="206"/>
      <c r="K42" s="203">
        <v>26</v>
      </c>
      <c r="L42" s="207" t="s">
        <v>827</v>
      </c>
      <c r="M42" s="208" t="s">
        <v>1445</v>
      </c>
      <c r="N42" s="209">
        <f t="shared" si="0"/>
        <v>2025</v>
      </c>
      <c r="O42" s="210">
        <f t="shared" si="1"/>
        <v>8</v>
      </c>
      <c r="P42" s="211" t="str">
        <f>IFERROR(VLOOKUP(F42,연간집계!D:E,2,FALSE),"")</f>
        <v>스탠다드 포토북 6*8 (하드/무광)</v>
      </c>
    </row>
    <row r="43" spans="1:16" ht="12.75">
      <c r="A43" s="201">
        <v>45895.534212962964</v>
      </c>
      <c r="B43" s="202">
        <v>45895</v>
      </c>
      <c r="C43" s="203" t="s">
        <v>1553</v>
      </c>
      <c r="D43" s="203" t="s">
        <v>11</v>
      </c>
      <c r="E43" s="204" t="s">
        <v>1554</v>
      </c>
      <c r="F43" s="49" t="s">
        <v>1247</v>
      </c>
      <c r="G43" s="203">
        <v>2</v>
      </c>
      <c r="H43" s="203" t="s">
        <v>1555</v>
      </c>
      <c r="I43" s="205" t="s">
        <v>1556</v>
      </c>
      <c r="J43" s="206"/>
      <c r="K43" s="203">
        <v>24</v>
      </c>
      <c r="L43" s="207" t="s">
        <v>828</v>
      </c>
      <c r="M43" s="208" t="s">
        <v>1436</v>
      </c>
      <c r="N43" s="209">
        <f t="shared" si="0"/>
        <v>2025</v>
      </c>
      <c r="O43" s="210">
        <f t="shared" si="1"/>
        <v>8</v>
      </c>
      <c r="P43" s="211" t="str">
        <f>IFERROR(VLOOKUP(F43,연간집계!D:E,2,FALSE),"")</f>
        <v>모바일 포토북 197 (여행)</v>
      </c>
    </row>
    <row r="44" spans="1:16" ht="12.75">
      <c r="A44" s="201">
        <v>45895.534224537034</v>
      </c>
      <c r="B44" s="202">
        <v>45895</v>
      </c>
      <c r="C44" s="203" t="s">
        <v>1557</v>
      </c>
      <c r="D44" s="203" t="s">
        <v>11</v>
      </c>
      <c r="E44" s="204" t="s">
        <v>1554</v>
      </c>
      <c r="F44" s="49" t="s">
        <v>1247</v>
      </c>
      <c r="G44" s="203">
        <v>2</v>
      </c>
      <c r="H44" s="203" t="s">
        <v>1555</v>
      </c>
      <c r="I44" s="205" t="s">
        <v>1455</v>
      </c>
      <c r="J44" s="206"/>
      <c r="K44" s="203">
        <v>24</v>
      </c>
      <c r="L44" s="207" t="s">
        <v>828</v>
      </c>
      <c r="M44" s="208" t="s">
        <v>1436</v>
      </c>
      <c r="N44" s="209">
        <f t="shared" si="0"/>
        <v>2025</v>
      </c>
      <c r="O44" s="210">
        <f t="shared" si="1"/>
        <v>8</v>
      </c>
      <c r="P44" s="211" t="str">
        <f>IFERROR(VLOOKUP(F44,연간집계!D:E,2,FALSE),"")</f>
        <v>모바일 포토북 197 (여행)</v>
      </c>
    </row>
    <row r="45" spans="1:16" ht="12.75">
      <c r="A45" s="201">
        <v>45895.534236111111</v>
      </c>
      <c r="B45" s="202">
        <v>45895</v>
      </c>
      <c r="C45" s="203" t="s">
        <v>1558</v>
      </c>
      <c r="D45" s="203" t="s">
        <v>11</v>
      </c>
      <c r="E45" s="204" t="s">
        <v>1554</v>
      </c>
      <c r="F45" s="49" t="s">
        <v>1247</v>
      </c>
      <c r="G45" s="203">
        <v>2</v>
      </c>
      <c r="H45" s="203" t="s">
        <v>1555</v>
      </c>
      <c r="I45" s="205" t="s">
        <v>1440</v>
      </c>
      <c r="J45" s="206"/>
      <c r="K45" s="203">
        <v>24</v>
      </c>
      <c r="L45" s="207" t="s">
        <v>828</v>
      </c>
      <c r="M45" s="208" t="s">
        <v>1436</v>
      </c>
      <c r="N45" s="209">
        <f t="shared" si="0"/>
        <v>2025</v>
      </c>
      <c r="O45" s="210">
        <f t="shared" si="1"/>
        <v>8</v>
      </c>
      <c r="P45" s="211" t="str">
        <f>IFERROR(VLOOKUP(F45,연간집계!D:E,2,FALSE),"")</f>
        <v>모바일 포토북 197 (여행)</v>
      </c>
    </row>
    <row r="46" spans="1:16" ht="12.75">
      <c r="A46" s="201">
        <v>45895.545949074076</v>
      </c>
      <c r="B46" s="202">
        <v>45895</v>
      </c>
      <c r="C46" s="203" t="s">
        <v>1559</v>
      </c>
      <c r="D46" s="203" t="s">
        <v>11</v>
      </c>
      <c r="E46" s="204" t="s">
        <v>1560</v>
      </c>
      <c r="F46" s="49" t="s">
        <v>847</v>
      </c>
      <c r="G46" s="203">
        <v>3</v>
      </c>
      <c r="H46" s="203" t="s">
        <v>1561</v>
      </c>
      <c r="I46" s="205" t="s">
        <v>1440</v>
      </c>
      <c r="J46" s="206"/>
      <c r="K46" s="203">
        <v>24</v>
      </c>
      <c r="L46" s="207" t="s">
        <v>827</v>
      </c>
      <c r="M46" s="208" t="s">
        <v>1436</v>
      </c>
      <c r="N46" s="209">
        <f t="shared" si="0"/>
        <v>2025</v>
      </c>
      <c r="O46" s="210">
        <f t="shared" si="1"/>
        <v>8</v>
      </c>
      <c r="P46" s="211" t="str">
        <f>IFERROR(VLOOKUP(F46,연간집계!D:E,2,FALSE),"")</f>
        <v>스탠다드 포토북 8*11 (하드/무광)</v>
      </c>
    </row>
    <row r="47" spans="1:16" ht="12.75">
      <c r="A47" s="201">
        <v>45895.613680555558</v>
      </c>
      <c r="B47" s="202">
        <v>45895</v>
      </c>
      <c r="C47" s="203" t="s">
        <v>1562</v>
      </c>
      <c r="D47" s="203" t="s">
        <v>11</v>
      </c>
      <c r="E47" s="204" t="s">
        <v>1563</v>
      </c>
      <c r="F47" s="49" t="s">
        <v>838</v>
      </c>
      <c r="G47" s="203">
        <v>1</v>
      </c>
      <c r="H47" s="203" t="s">
        <v>1564</v>
      </c>
      <c r="I47" s="205" t="s">
        <v>1556</v>
      </c>
      <c r="J47" s="206"/>
      <c r="K47" s="203">
        <v>44</v>
      </c>
      <c r="L47" s="207" t="s">
        <v>827</v>
      </c>
      <c r="M47" s="208" t="s">
        <v>1502</v>
      </c>
      <c r="N47" s="209">
        <f t="shared" si="0"/>
        <v>2025</v>
      </c>
      <c r="O47" s="210">
        <f t="shared" si="1"/>
        <v>8</v>
      </c>
      <c r="P47" s="211" t="str">
        <f>IFERROR(VLOOKUP(F47,연간집계!D:E,2,FALSE),"")</f>
        <v>스탠다드 포토북 6*8 (하드/무광)</v>
      </c>
    </row>
    <row r="48" spans="1:16" ht="12.75">
      <c r="A48" s="201">
        <v>45895.614050925928</v>
      </c>
      <c r="B48" s="202">
        <v>45895</v>
      </c>
      <c r="C48" s="203" t="s">
        <v>1565</v>
      </c>
      <c r="D48" s="203" t="s">
        <v>11</v>
      </c>
      <c r="E48" s="204" t="s">
        <v>1563</v>
      </c>
      <c r="F48" s="49" t="s">
        <v>838</v>
      </c>
      <c r="G48" s="203">
        <v>1</v>
      </c>
      <c r="H48" s="203" t="s">
        <v>1564</v>
      </c>
      <c r="I48" s="205" t="s">
        <v>1566</v>
      </c>
      <c r="J48" s="206"/>
      <c r="K48" s="203">
        <v>40</v>
      </c>
      <c r="L48" s="207" t="s">
        <v>827</v>
      </c>
      <c r="M48" s="208" t="s">
        <v>1502</v>
      </c>
      <c r="N48" s="209">
        <f t="shared" si="0"/>
        <v>2025</v>
      </c>
      <c r="O48" s="210">
        <f t="shared" si="1"/>
        <v>8</v>
      </c>
      <c r="P48" s="211" t="str">
        <f>IFERROR(VLOOKUP(F48,연간집계!D:E,2,FALSE),"")</f>
        <v>스탠다드 포토북 6*8 (하드/무광)</v>
      </c>
    </row>
    <row r="49" spans="1:16" ht="12.75">
      <c r="A49" s="201">
        <v>45895.649583333332</v>
      </c>
      <c r="B49" s="202">
        <v>45895</v>
      </c>
      <c r="C49" s="203" t="s">
        <v>1567</v>
      </c>
      <c r="D49" s="203" t="s">
        <v>11</v>
      </c>
      <c r="E49" s="204" t="s">
        <v>1568</v>
      </c>
      <c r="F49" s="49" t="s">
        <v>1250</v>
      </c>
      <c r="G49" s="203">
        <v>1</v>
      </c>
      <c r="H49" s="203" t="s">
        <v>1569</v>
      </c>
      <c r="I49" s="205" t="s">
        <v>1570</v>
      </c>
      <c r="J49" s="206"/>
      <c r="K49" s="203">
        <v>24</v>
      </c>
      <c r="L49" s="207" t="s">
        <v>828</v>
      </c>
      <c r="M49" s="208" t="s">
        <v>1436</v>
      </c>
      <c r="N49" s="209">
        <f t="shared" si="0"/>
        <v>2025</v>
      </c>
      <c r="O49" s="210">
        <f t="shared" si="1"/>
        <v>8</v>
      </c>
      <c r="P49" s="211" t="str">
        <f>IFERROR(VLOOKUP(F49,연간집계!D:E,2,FALSE),"")</f>
        <v>모바일 포토북 150 (단체/모임)</v>
      </c>
    </row>
    <row r="50" spans="1:16" ht="12.75">
      <c r="A50" s="201">
        <v>45895.649594907409</v>
      </c>
      <c r="B50" s="202">
        <v>45895</v>
      </c>
      <c r="C50" s="203" t="s">
        <v>1571</v>
      </c>
      <c r="D50" s="203" t="s">
        <v>11</v>
      </c>
      <c r="E50" s="204" t="s">
        <v>1568</v>
      </c>
      <c r="F50" s="49" t="s">
        <v>1250</v>
      </c>
      <c r="G50" s="203">
        <v>1</v>
      </c>
      <c r="H50" s="203" t="s">
        <v>1569</v>
      </c>
      <c r="I50" s="205" t="s">
        <v>1572</v>
      </c>
      <c r="J50" s="206"/>
      <c r="K50" s="203">
        <v>24</v>
      </c>
      <c r="L50" s="207" t="s">
        <v>828</v>
      </c>
      <c r="M50" s="208" t="s">
        <v>1436</v>
      </c>
      <c r="N50" s="209">
        <f t="shared" si="0"/>
        <v>2025</v>
      </c>
      <c r="O50" s="210">
        <f t="shared" si="1"/>
        <v>8</v>
      </c>
      <c r="P50" s="211" t="str">
        <f>IFERROR(VLOOKUP(F50,연간집계!D:E,2,FALSE),"")</f>
        <v>모바일 포토북 150 (단체/모임)</v>
      </c>
    </row>
    <row r="51" spans="1:16" ht="12.75">
      <c r="A51" s="201">
        <v>45895.658449074072</v>
      </c>
      <c r="B51" s="202">
        <v>45895</v>
      </c>
      <c r="C51" s="203" t="s">
        <v>1573</v>
      </c>
      <c r="D51" s="203" t="s">
        <v>11</v>
      </c>
      <c r="E51" s="204" t="s">
        <v>1574</v>
      </c>
      <c r="F51" s="49" t="s">
        <v>924</v>
      </c>
      <c r="G51" s="203">
        <v>1</v>
      </c>
      <c r="H51" s="203" t="s">
        <v>1522</v>
      </c>
      <c r="I51" s="205" t="s">
        <v>1523</v>
      </c>
      <c r="J51" s="206"/>
      <c r="K51" s="203">
        <v>16</v>
      </c>
      <c r="L51" s="207" t="s">
        <v>827</v>
      </c>
      <c r="M51" s="208" t="s">
        <v>1449</v>
      </c>
      <c r="N51" s="209">
        <f t="shared" si="0"/>
        <v>2025</v>
      </c>
      <c r="O51" s="210">
        <f t="shared" si="1"/>
        <v>8</v>
      </c>
      <c r="P51" s="211" t="str">
        <f>IFERROR(VLOOKUP(F51,연간집계!D:E,2,FALSE),"")</f>
        <v>베이비진 210 (14p)</v>
      </c>
    </row>
    <row r="52" spans="1:16" ht="12.75">
      <c r="A52" s="201">
        <v>45895.661412037036</v>
      </c>
      <c r="B52" s="202">
        <v>45895</v>
      </c>
      <c r="C52" s="203" t="s">
        <v>1575</v>
      </c>
      <c r="D52" s="203" t="s">
        <v>11</v>
      </c>
      <c r="E52" s="204" t="s">
        <v>1576</v>
      </c>
      <c r="F52" s="49" t="s">
        <v>924</v>
      </c>
      <c r="G52" s="203">
        <v>1</v>
      </c>
      <c r="H52" s="203" t="s">
        <v>1522</v>
      </c>
      <c r="I52" s="205" t="s">
        <v>1523</v>
      </c>
      <c r="J52" s="206"/>
      <c r="K52" s="203">
        <v>16</v>
      </c>
      <c r="L52" s="207" t="s">
        <v>827</v>
      </c>
      <c r="M52" s="208" t="s">
        <v>1449</v>
      </c>
      <c r="N52" s="209">
        <f t="shared" si="0"/>
        <v>2025</v>
      </c>
      <c r="O52" s="210">
        <f t="shared" si="1"/>
        <v>8</v>
      </c>
      <c r="P52" s="211" t="str">
        <f>IFERROR(VLOOKUP(F52,연간집계!D:E,2,FALSE),"")</f>
        <v>베이비진 210 (14p)</v>
      </c>
    </row>
    <row r="53" spans="1:16" ht="12.75">
      <c r="A53" s="201">
        <v>45895.661423611113</v>
      </c>
      <c r="B53" s="202">
        <v>45895</v>
      </c>
      <c r="C53" s="203" t="s">
        <v>1577</v>
      </c>
      <c r="D53" s="203" t="s">
        <v>11</v>
      </c>
      <c r="E53" s="204" t="s">
        <v>1576</v>
      </c>
      <c r="F53" s="49" t="s">
        <v>924</v>
      </c>
      <c r="G53" s="203">
        <v>1</v>
      </c>
      <c r="H53" s="203" t="s">
        <v>1522</v>
      </c>
      <c r="I53" s="205" t="s">
        <v>1523</v>
      </c>
      <c r="J53" s="206"/>
      <c r="K53" s="203">
        <v>16</v>
      </c>
      <c r="L53" s="207" t="s">
        <v>827</v>
      </c>
      <c r="M53" s="208" t="s">
        <v>1449</v>
      </c>
      <c r="N53" s="209">
        <f t="shared" si="0"/>
        <v>2025</v>
      </c>
      <c r="O53" s="210">
        <f t="shared" si="1"/>
        <v>8</v>
      </c>
      <c r="P53" s="211" t="str">
        <f>IFERROR(VLOOKUP(F53,연간집계!D:E,2,FALSE),"")</f>
        <v>베이비진 210 (14p)</v>
      </c>
    </row>
    <row r="54" spans="1:16" ht="12.75">
      <c r="A54" s="201">
        <v>45895.661435185182</v>
      </c>
      <c r="B54" s="202">
        <v>45895</v>
      </c>
      <c r="C54" s="203" t="s">
        <v>1578</v>
      </c>
      <c r="D54" s="203" t="s">
        <v>11</v>
      </c>
      <c r="E54" s="204" t="s">
        <v>1576</v>
      </c>
      <c r="F54" s="49" t="s">
        <v>924</v>
      </c>
      <c r="G54" s="203">
        <v>1</v>
      </c>
      <c r="H54" s="203" t="s">
        <v>1522</v>
      </c>
      <c r="I54" s="205" t="s">
        <v>1523</v>
      </c>
      <c r="J54" s="206"/>
      <c r="K54" s="203">
        <v>16</v>
      </c>
      <c r="L54" s="207" t="s">
        <v>827</v>
      </c>
      <c r="M54" s="208" t="s">
        <v>1449</v>
      </c>
      <c r="N54" s="209">
        <f t="shared" si="0"/>
        <v>2025</v>
      </c>
      <c r="O54" s="210">
        <f t="shared" si="1"/>
        <v>8</v>
      </c>
      <c r="P54" s="211" t="str">
        <f>IFERROR(VLOOKUP(F54,연간집계!D:E,2,FALSE),"")</f>
        <v>베이비진 210 (14p)</v>
      </c>
    </row>
    <row r="55" spans="1:16" ht="12.75">
      <c r="A55" s="201">
        <v>45895.661446759259</v>
      </c>
      <c r="B55" s="202">
        <v>45895</v>
      </c>
      <c r="C55" s="203" t="s">
        <v>1579</v>
      </c>
      <c r="D55" s="203" t="s">
        <v>11</v>
      </c>
      <c r="E55" s="204" t="s">
        <v>1576</v>
      </c>
      <c r="F55" s="49" t="s">
        <v>924</v>
      </c>
      <c r="G55" s="203">
        <v>1</v>
      </c>
      <c r="H55" s="203" t="s">
        <v>1522</v>
      </c>
      <c r="I55" s="205" t="s">
        <v>1523</v>
      </c>
      <c r="J55" s="206"/>
      <c r="K55" s="203">
        <v>16</v>
      </c>
      <c r="L55" s="207" t="s">
        <v>827</v>
      </c>
      <c r="M55" s="208" t="s">
        <v>1449</v>
      </c>
      <c r="N55" s="209">
        <f t="shared" si="0"/>
        <v>2025</v>
      </c>
      <c r="O55" s="210">
        <f t="shared" si="1"/>
        <v>8</v>
      </c>
      <c r="P55" s="211" t="str">
        <f>IFERROR(VLOOKUP(F55,연간집계!D:E,2,FALSE),"")</f>
        <v>베이비진 210 (14p)</v>
      </c>
    </row>
    <row r="56" spans="1:16" ht="12.75">
      <c r="A56" s="201">
        <v>45895.661458333336</v>
      </c>
      <c r="B56" s="202">
        <v>45895</v>
      </c>
      <c r="C56" s="203" t="s">
        <v>1580</v>
      </c>
      <c r="D56" s="203" t="s">
        <v>11</v>
      </c>
      <c r="E56" s="204" t="s">
        <v>1576</v>
      </c>
      <c r="F56" s="49" t="s">
        <v>924</v>
      </c>
      <c r="G56" s="203">
        <v>1</v>
      </c>
      <c r="H56" s="203" t="s">
        <v>1522</v>
      </c>
      <c r="I56" s="205" t="s">
        <v>1523</v>
      </c>
      <c r="J56" s="206"/>
      <c r="K56" s="203">
        <v>16</v>
      </c>
      <c r="L56" s="207" t="s">
        <v>827</v>
      </c>
      <c r="M56" s="208" t="s">
        <v>1449</v>
      </c>
      <c r="N56" s="209">
        <f t="shared" si="0"/>
        <v>2025</v>
      </c>
      <c r="O56" s="210">
        <f t="shared" si="1"/>
        <v>8</v>
      </c>
      <c r="P56" s="211" t="str">
        <f>IFERROR(VLOOKUP(F56,연간집계!D:E,2,FALSE),"")</f>
        <v>베이비진 210 (14p)</v>
      </c>
    </row>
    <row r="57" spans="1:16" ht="12.75">
      <c r="A57" s="201">
        <v>45895.661469907405</v>
      </c>
      <c r="B57" s="202">
        <v>45895</v>
      </c>
      <c r="C57" s="203" t="s">
        <v>1581</v>
      </c>
      <c r="D57" s="203" t="s">
        <v>11</v>
      </c>
      <c r="E57" s="204" t="s">
        <v>1576</v>
      </c>
      <c r="F57" s="49" t="s">
        <v>924</v>
      </c>
      <c r="G57" s="203">
        <v>1</v>
      </c>
      <c r="H57" s="203" t="s">
        <v>1522</v>
      </c>
      <c r="I57" s="205" t="s">
        <v>1523</v>
      </c>
      <c r="J57" s="206"/>
      <c r="K57" s="203">
        <v>16</v>
      </c>
      <c r="L57" s="207" t="s">
        <v>827</v>
      </c>
      <c r="M57" s="208" t="s">
        <v>1449</v>
      </c>
      <c r="N57" s="209">
        <f t="shared" si="0"/>
        <v>2025</v>
      </c>
      <c r="O57" s="210">
        <f t="shared" si="1"/>
        <v>8</v>
      </c>
      <c r="P57" s="211" t="str">
        <f>IFERROR(VLOOKUP(F57,연간집계!D:E,2,FALSE),"")</f>
        <v>베이비진 210 (14p)</v>
      </c>
    </row>
    <row r="58" spans="1:16" ht="12.75">
      <c r="A58" s="201">
        <v>45895.661481481482</v>
      </c>
      <c r="B58" s="202">
        <v>45895</v>
      </c>
      <c r="C58" s="203" t="s">
        <v>1582</v>
      </c>
      <c r="D58" s="203" t="s">
        <v>11</v>
      </c>
      <c r="E58" s="204" t="s">
        <v>1576</v>
      </c>
      <c r="F58" s="49" t="s">
        <v>924</v>
      </c>
      <c r="G58" s="203">
        <v>1</v>
      </c>
      <c r="H58" s="203" t="s">
        <v>1522</v>
      </c>
      <c r="I58" s="205" t="s">
        <v>1523</v>
      </c>
      <c r="J58" s="206"/>
      <c r="K58" s="203">
        <v>16</v>
      </c>
      <c r="L58" s="207" t="s">
        <v>827</v>
      </c>
      <c r="M58" s="208" t="s">
        <v>1449</v>
      </c>
      <c r="N58" s="209">
        <f t="shared" si="0"/>
        <v>2025</v>
      </c>
      <c r="O58" s="210">
        <f t="shared" si="1"/>
        <v>8</v>
      </c>
      <c r="P58" s="211" t="str">
        <f>IFERROR(VLOOKUP(F58,연간집계!D:E,2,FALSE),"")</f>
        <v>베이비진 210 (14p)</v>
      </c>
    </row>
    <row r="59" spans="1:16" ht="12.75">
      <c r="A59" s="201">
        <v>45895.667488425926</v>
      </c>
      <c r="B59" s="202">
        <v>45895</v>
      </c>
      <c r="C59" s="203" t="s">
        <v>1583</v>
      </c>
      <c r="D59" s="203" t="s">
        <v>11</v>
      </c>
      <c r="E59" s="204" t="s">
        <v>1584</v>
      </c>
      <c r="F59" s="49" t="s">
        <v>887</v>
      </c>
      <c r="G59" s="203">
        <v>1</v>
      </c>
      <c r="H59" s="203" t="s">
        <v>1585</v>
      </c>
      <c r="I59" s="205" t="s">
        <v>1586</v>
      </c>
      <c r="J59" s="206"/>
      <c r="K59" s="203">
        <v>52</v>
      </c>
      <c r="L59" s="207" t="s">
        <v>827</v>
      </c>
      <c r="M59" s="208" t="s">
        <v>1497</v>
      </c>
      <c r="N59" s="209">
        <f t="shared" si="0"/>
        <v>2025</v>
      </c>
      <c r="O59" s="210">
        <f t="shared" si="1"/>
        <v>8</v>
      </c>
      <c r="P59" s="211" t="str">
        <f>IFERROR(VLOOKUP(F59,연간집계!D:E,2,FALSE),"")</f>
        <v>마이트립북 198</v>
      </c>
    </row>
    <row r="60" spans="1:16" ht="12.75">
      <c r="A60" s="201">
        <v>45895.682118055556</v>
      </c>
      <c r="B60" s="202">
        <v>45895</v>
      </c>
      <c r="C60" s="203" t="s">
        <v>1587</v>
      </c>
      <c r="D60" s="203" t="s">
        <v>11</v>
      </c>
      <c r="E60" s="204" t="s">
        <v>1588</v>
      </c>
      <c r="F60" s="49" t="s">
        <v>1245</v>
      </c>
      <c r="G60" s="203">
        <v>2</v>
      </c>
      <c r="H60" s="203" t="s">
        <v>1589</v>
      </c>
      <c r="I60" s="205" t="s">
        <v>1455</v>
      </c>
      <c r="J60" s="206"/>
      <c r="K60" s="203">
        <v>24</v>
      </c>
      <c r="L60" s="207" t="s">
        <v>828</v>
      </c>
      <c r="M60" s="208" t="s">
        <v>1436</v>
      </c>
      <c r="N60" s="209">
        <f t="shared" si="0"/>
        <v>2025</v>
      </c>
      <c r="O60" s="210">
        <f t="shared" si="1"/>
        <v>8</v>
      </c>
      <c r="P60" s="211" t="str">
        <f>IFERROR(VLOOKUP(F60,연간집계!D:E,2,FALSE),"")</f>
        <v>모바일 포토북 198 (여행)</v>
      </c>
    </row>
    <row r="61" spans="1:16" ht="12.75">
      <c r="A61" s="201">
        <v>45895.837141203701</v>
      </c>
      <c r="B61" s="202">
        <v>45895</v>
      </c>
      <c r="C61" s="203" t="s">
        <v>1590</v>
      </c>
      <c r="D61" s="203" t="s">
        <v>11</v>
      </c>
      <c r="E61" s="204" t="s">
        <v>1591</v>
      </c>
      <c r="F61" s="49" t="s">
        <v>887</v>
      </c>
      <c r="G61" s="203">
        <v>1</v>
      </c>
      <c r="H61" s="203" t="s">
        <v>1592</v>
      </c>
      <c r="I61" s="205" t="s">
        <v>1586</v>
      </c>
      <c r="J61" s="206"/>
      <c r="K61" s="203">
        <v>72</v>
      </c>
      <c r="L61" s="207" t="s">
        <v>827</v>
      </c>
      <c r="M61" s="208" t="s">
        <v>1436</v>
      </c>
      <c r="N61" s="209">
        <f t="shared" si="0"/>
        <v>2025</v>
      </c>
      <c r="O61" s="210">
        <f t="shared" si="1"/>
        <v>8</v>
      </c>
      <c r="P61" s="211" t="str">
        <f>IFERROR(VLOOKUP(F61,연간집계!D:E,2,FALSE),"")</f>
        <v>마이트립북 198</v>
      </c>
    </row>
    <row r="62" spans="1:16" ht="12.75">
      <c r="A62" s="201">
        <v>45896.068738425929</v>
      </c>
      <c r="B62" s="202">
        <v>45896</v>
      </c>
      <c r="C62" s="203" t="s">
        <v>1593</v>
      </c>
      <c r="D62" s="203" t="s">
        <v>11</v>
      </c>
      <c r="E62" s="204" t="s">
        <v>1594</v>
      </c>
      <c r="F62" s="49" t="s">
        <v>1041</v>
      </c>
      <c r="G62" s="203">
        <v>1</v>
      </c>
      <c r="H62" s="203" t="s">
        <v>1595</v>
      </c>
      <c r="I62" s="205" t="s">
        <v>1440</v>
      </c>
      <c r="J62" s="206"/>
      <c r="K62" s="203">
        <v>68</v>
      </c>
      <c r="L62" s="207" t="s">
        <v>827</v>
      </c>
      <c r="M62" s="208" t="s">
        <v>1436</v>
      </c>
      <c r="N62" s="209">
        <f t="shared" si="0"/>
        <v>2025</v>
      </c>
      <c r="O62" s="210">
        <f t="shared" si="1"/>
        <v>8</v>
      </c>
      <c r="P62" s="211" t="str">
        <f>IFERROR(VLOOKUP(F62,연간집계!D:E,2,FALSE),"")</f>
        <v>프리북 198 (소프트)</v>
      </c>
    </row>
    <row r="63" spans="1:16" ht="12.75">
      <c r="A63" s="201">
        <v>45896.361122685186</v>
      </c>
      <c r="B63" s="202">
        <v>45895</v>
      </c>
      <c r="C63" s="203" t="s">
        <v>1596</v>
      </c>
      <c r="D63" s="203" t="s">
        <v>11</v>
      </c>
      <c r="E63" s="204" t="s">
        <v>1597</v>
      </c>
      <c r="F63" s="49" t="s">
        <v>1247</v>
      </c>
      <c r="G63" s="203">
        <v>1</v>
      </c>
      <c r="H63" s="203" t="s">
        <v>1598</v>
      </c>
      <c r="I63" s="205" t="s">
        <v>1453</v>
      </c>
      <c r="J63" s="206"/>
      <c r="K63" s="203">
        <v>24</v>
      </c>
      <c r="L63" s="207" t="s">
        <v>828</v>
      </c>
      <c r="M63" s="208" t="s">
        <v>1436</v>
      </c>
      <c r="N63" s="209">
        <f t="shared" si="0"/>
        <v>2025</v>
      </c>
      <c r="O63" s="210">
        <f t="shared" si="1"/>
        <v>8</v>
      </c>
      <c r="P63" s="211" t="str">
        <f>IFERROR(VLOOKUP(F63,연간집계!D:E,2,FALSE),"")</f>
        <v>모바일 포토북 197 (여행)</v>
      </c>
    </row>
    <row r="64" spans="1:16" ht="12.75">
      <c r="A64" s="201">
        <v>45896.431331018517</v>
      </c>
      <c r="B64" s="202">
        <v>45896</v>
      </c>
      <c r="C64" s="203" t="s">
        <v>1599</v>
      </c>
      <c r="D64" s="203" t="s">
        <v>11</v>
      </c>
      <c r="E64" s="204" t="s">
        <v>1600</v>
      </c>
      <c r="F64" s="49" t="s">
        <v>836</v>
      </c>
      <c r="G64" s="203">
        <v>1</v>
      </c>
      <c r="H64" s="203" t="s">
        <v>1601</v>
      </c>
      <c r="I64" s="205" t="s">
        <v>1440</v>
      </c>
      <c r="J64" s="206"/>
      <c r="K64" s="203">
        <v>52</v>
      </c>
      <c r="L64" s="207" t="s">
        <v>827</v>
      </c>
      <c r="M64" s="208" t="s">
        <v>1449</v>
      </c>
      <c r="N64" s="209">
        <f t="shared" si="0"/>
        <v>2025</v>
      </c>
      <c r="O64" s="210">
        <f t="shared" si="1"/>
        <v>8</v>
      </c>
      <c r="P64" s="211" t="str">
        <f>IFERROR(VLOOKUP(F64,연간집계!D:E,2,FALSE),"")</f>
        <v>스탠다드 포토북 6*8 (소프트/유광)</v>
      </c>
    </row>
    <row r="65" spans="1:16" ht="12.75">
      <c r="A65" s="201">
        <v>45896.49291666667</v>
      </c>
      <c r="B65" s="202">
        <v>45896</v>
      </c>
      <c r="C65" s="203" t="s">
        <v>1602</v>
      </c>
      <c r="D65" s="203" t="s">
        <v>11</v>
      </c>
      <c r="E65" s="204" t="s">
        <v>1603</v>
      </c>
      <c r="F65" s="49" t="s">
        <v>1250</v>
      </c>
      <c r="G65" s="203">
        <v>1</v>
      </c>
      <c r="H65" s="203" t="s">
        <v>1569</v>
      </c>
      <c r="I65" s="205" t="s">
        <v>1566</v>
      </c>
      <c r="J65" s="206"/>
      <c r="K65" s="203">
        <v>24</v>
      </c>
      <c r="L65" s="207" t="s">
        <v>828</v>
      </c>
      <c r="M65" s="208" t="s">
        <v>1436</v>
      </c>
      <c r="N65" s="209">
        <f t="shared" si="0"/>
        <v>2025</v>
      </c>
      <c r="O65" s="210">
        <f t="shared" si="1"/>
        <v>8</v>
      </c>
      <c r="P65" s="211" t="str">
        <f>IFERROR(VLOOKUP(F65,연간집계!D:E,2,FALSE),"")</f>
        <v>모바일 포토북 150 (단체/모임)</v>
      </c>
    </row>
    <row r="66" spans="1:16" ht="12.75">
      <c r="A66" s="201">
        <v>45896.492928240739</v>
      </c>
      <c r="B66" s="202">
        <v>45896</v>
      </c>
      <c r="C66" s="203" t="s">
        <v>1604</v>
      </c>
      <c r="D66" s="203" t="s">
        <v>11</v>
      </c>
      <c r="E66" s="204" t="s">
        <v>1603</v>
      </c>
      <c r="F66" s="49" t="s">
        <v>1250</v>
      </c>
      <c r="G66" s="203">
        <v>1</v>
      </c>
      <c r="H66" s="203" t="s">
        <v>1569</v>
      </c>
      <c r="I66" s="205" t="s">
        <v>1572</v>
      </c>
      <c r="J66" s="206"/>
      <c r="K66" s="203">
        <v>24</v>
      </c>
      <c r="L66" s="207" t="s">
        <v>828</v>
      </c>
      <c r="M66" s="208" t="s">
        <v>1449</v>
      </c>
      <c r="N66" s="209">
        <f t="shared" si="0"/>
        <v>2025</v>
      </c>
      <c r="O66" s="210">
        <f t="shared" si="1"/>
        <v>8</v>
      </c>
      <c r="P66" s="211" t="str">
        <f>IFERROR(VLOOKUP(F66,연간집계!D:E,2,FALSE),"")</f>
        <v>모바일 포토북 150 (단체/모임)</v>
      </c>
    </row>
    <row r="67" spans="1:16" ht="12.75">
      <c r="A67" s="201">
        <v>45896.50172453704</v>
      </c>
      <c r="B67" s="202">
        <v>45896</v>
      </c>
      <c r="C67" s="203" t="s">
        <v>1605</v>
      </c>
      <c r="D67" s="203" t="s">
        <v>11</v>
      </c>
      <c r="E67" s="204" t="s">
        <v>1606</v>
      </c>
      <c r="F67" s="49" t="s">
        <v>913</v>
      </c>
      <c r="G67" s="203">
        <v>1</v>
      </c>
      <c r="H67" s="203" t="s">
        <v>83</v>
      </c>
      <c r="I67" s="205" t="s">
        <v>1607</v>
      </c>
      <c r="J67" s="206"/>
      <c r="K67" s="203">
        <v>80</v>
      </c>
      <c r="L67" s="207" t="s">
        <v>827</v>
      </c>
      <c r="M67" s="208" t="s">
        <v>1449</v>
      </c>
      <c r="N67" s="209">
        <f t="shared" si="0"/>
        <v>2025</v>
      </c>
      <c r="O67" s="210">
        <f t="shared" si="1"/>
        <v>8</v>
      </c>
      <c r="P67" s="211" t="str">
        <f>IFERROR(VLOOKUP(F67,연간집계!D:E,2,FALSE),"")</f>
        <v>베이비북 197 (쿠션하드/78p)</v>
      </c>
    </row>
    <row r="68" spans="1:16" ht="12.75">
      <c r="A68" s="201">
        <v>45896.501736111109</v>
      </c>
      <c r="B68" s="202">
        <v>45896</v>
      </c>
      <c r="C68" s="203" t="s">
        <v>1608</v>
      </c>
      <c r="D68" s="203" t="s">
        <v>11</v>
      </c>
      <c r="E68" s="204" t="s">
        <v>1606</v>
      </c>
      <c r="F68" s="49" t="s">
        <v>1058</v>
      </c>
      <c r="G68" s="203">
        <v>1</v>
      </c>
      <c r="H68" s="203" t="s">
        <v>83</v>
      </c>
      <c r="I68" s="205" t="s">
        <v>1440</v>
      </c>
      <c r="J68" s="206"/>
      <c r="K68" s="203">
        <v>140</v>
      </c>
      <c r="L68" s="207" t="s">
        <v>827</v>
      </c>
      <c r="M68" s="208" t="s">
        <v>1449</v>
      </c>
      <c r="N68" s="209">
        <f t="shared" si="0"/>
        <v>2025</v>
      </c>
      <c r="O68" s="210">
        <f t="shared" si="1"/>
        <v>8</v>
      </c>
      <c r="P68" s="211" t="str">
        <f>IFERROR(VLOOKUP(F68,연간집계!D:E,2,FALSE),"")</f>
        <v>프리북 150 (하드)</v>
      </c>
    </row>
    <row r="69" spans="1:16" ht="12.75">
      <c r="A69" s="201">
        <v>45896.613252314812</v>
      </c>
      <c r="B69" s="202">
        <v>45896</v>
      </c>
      <c r="C69" s="203" t="s">
        <v>1609</v>
      </c>
      <c r="D69" s="203" t="s">
        <v>11</v>
      </c>
      <c r="E69" s="204" t="s">
        <v>1610</v>
      </c>
      <c r="F69" s="49" t="s">
        <v>847</v>
      </c>
      <c r="G69" s="203">
        <v>1</v>
      </c>
      <c r="H69" s="203" t="s">
        <v>1611</v>
      </c>
      <c r="I69" s="205" t="s">
        <v>1440</v>
      </c>
      <c r="J69" s="206"/>
      <c r="K69" s="203">
        <v>46</v>
      </c>
      <c r="L69" s="207" t="s">
        <v>827</v>
      </c>
      <c r="M69" s="208" t="s">
        <v>1612</v>
      </c>
      <c r="N69" s="209">
        <f t="shared" si="0"/>
        <v>2025</v>
      </c>
      <c r="O69" s="210">
        <f t="shared" si="1"/>
        <v>8</v>
      </c>
      <c r="P69" s="211" t="str">
        <f>IFERROR(VLOOKUP(F69,연간집계!D:E,2,FALSE),"")</f>
        <v>스탠다드 포토북 8*11 (하드/무광)</v>
      </c>
    </row>
    <row r="70" spans="1:16" ht="12.75">
      <c r="A70" s="201">
        <v>45896.625023148146</v>
      </c>
      <c r="B70" s="202">
        <v>45896</v>
      </c>
      <c r="C70" s="203" t="s">
        <v>1613</v>
      </c>
      <c r="D70" s="203" t="s">
        <v>11</v>
      </c>
      <c r="E70" s="204" t="s">
        <v>1614</v>
      </c>
      <c r="F70" s="49" t="s">
        <v>847</v>
      </c>
      <c r="G70" s="203">
        <v>1</v>
      </c>
      <c r="H70" s="203" t="s">
        <v>1615</v>
      </c>
      <c r="I70" s="205" t="s">
        <v>1440</v>
      </c>
      <c r="J70" s="206"/>
      <c r="K70" s="203">
        <v>78</v>
      </c>
      <c r="L70" s="207" t="s">
        <v>827</v>
      </c>
      <c r="M70" s="208" t="s">
        <v>1436</v>
      </c>
      <c r="N70" s="209">
        <f t="shared" si="0"/>
        <v>2025</v>
      </c>
      <c r="O70" s="210">
        <f t="shared" si="1"/>
        <v>8</v>
      </c>
      <c r="P70" s="211" t="str">
        <f>IFERROR(VLOOKUP(F70,연간집계!D:E,2,FALSE),"")</f>
        <v>스탠다드 포토북 8*11 (하드/무광)</v>
      </c>
    </row>
    <row r="71" spans="1:16" ht="12.75">
      <c r="A71" s="201">
        <v>45896.630891203706</v>
      </c>
      <c r="B71" s="202">
        <v>45896</v>
      </c>
      <c r="C71" s="203" t="s">
        <v>1616</v>
      </c>
      <c r="D71" s="203" t="s">
        <v>11</v>
      </c>
      <c r="E71" s="204" t="s">
        <v>1617</v>
      </c>
      <c r="F71" s="49" t="s">
        <v>1051</v>
      </c>
      <c r="G71" s="203">
        <v>1</v>
      </c>
      <c r="H71" s="203" t="s">
        <v>1618</v>
      </c>
      <c r="I71" s="205" t="s">
        <v>1440</v>
      </c>
      <c r="J71" s="206"/>
      <c r="K71" s="203">
        <v>92</v>
      </c>
      <c r="L71" s="207" t="s">
        <v>827</v>
      </c>
      <c r="M71" s="208" t="s">
        <v>1493</v>
      </c>
      <c r="N71" s="209">
        <f t="shared" si="0"/>
        <v>2025</v>
      </c>
      <c r="O71" s="210">
        <f t="shared" si="1"/>
        <v>8</v>
      </c>
      <c r="P71" s="211" t="str">
        <f>IFERROR(VLOOKUP(F71,연간집계!D:E,2,FALSE),"")</f>
        <v>프리북A4 (하드)</v>
      </c>
    </row>
    <row r="72" spans="1:16" ht="12.75">
      <c r="A72" s="201">
        <v>45896.648495370369</v>
      </c>
      <c r="B72" s="202">
        <v>45896</v>
      </c>
      <c r="C72" s="203" t="s">
        <v>1619</v>
      </c>
      <c r="D72" s="203" t="s">
        <v>11</v>
      </c>
      <c r="E72" s="204" t="s">
        <v>1620</v>
      </c>
      <c r="F72" s="49" t="s">
        <v>1388</v>
      </c>
      <c r="G72" s="203">
        <v>1</v>
      </c>
      <c r="H72" s="203" t="s">
        <v>1621</v>
      </c>
      <c r="I72" s="205" t="s">
        <v>1622</v>
      </c>
      <c r="J72" s="206"/>
      <c r="K72" s="203">
        <v>142</v>
      </c>
      <c r="L72" s="207" t="s">
        <v>827</v>
      </c>
      <c r="M72" s="208" t="s">
        <v>1449</v>
      </c>
      <c r="N72" s="209">
        <f t="shared" si="0"/>
        <v>2025</v>
      </c>
      <c r="O72" s="210">
        <f t="shared" si="1"/>
        <v>8</v>
      </c>
      <c r="P72" s="211" t="str">
        <f>IFERROR(VLOOKUP(F72,연간집계!D:E,2,FALSE),"")</f>
        <v>폴라로이드</v>
      </c>
    </row>
    <row r="73" spans="1:16" ht="12.75">
      <c r="A73" s="201">
        <v>45896.648506944446</v>
      </c>
      <c r="B73" s="202">
        <v>45896</v>
      </c>
      <c r="C73" s="203" t="s">
        <v>1623</v>
      </c>
      <c r="D73" s="203" t="s">
        <v>11</v>
      </c>
      <c r="E73" s="204" t="s">
        <v>1620</v>
      </c>
      <c r="F73" s="49" t="s">
        <v>1388</v>
      </c>
      <c r="G73" s="203">
        <v>1</v>
      </c>
      <c r="H73" s="203" t="s">
        <v>1621</v>
      </c>
      <c r="I73" s="205" t="s">
        <v>1622</v>
      </c>
      <c r="J73" s="206"/>
      <c r="K73" s="203">
        <v>142</v>
      </c>
      <c r="L73" s="207" t="s">
        <v>827</v>
      </c>
      <c r="M73" s="208" t="s">
        <v>1449</v>
      </c>
      <c r="N73" s="209">
        <f t="shared" si="0"/>
        <v>2025</v>
      </c>
      <c r="O73" s="210">
        <f t="shared" si="1"/>
        <v>8</v>
      </c>
      <c r="P73" s="211" t="str">
        <f>IFERROR(VLOOKUP(F73,연간집계!D:E,2,FALSE),"")</f>
        <v>폴라로이드</v>
      </c>
    </row>
    <row r="74" spans="1:16" ht="12.75">
      <c r="A74" s="201">
        <v>45896.689664351848</v>
      </c>
      <c r="B74" s="202">
        <v>45896</v>
      </c>
      <c r="C74" s="203" t="s">
        <v>1624</v>
      </c>
      <c r="D74" s="203" t="s">
        <v>11</v>
      </c>
      <c r="E74" s="204" t="s">
        <v>1625</v>
      </c>
      <c r="F74" s="49" t="s">
        <v>1347</v>
      </c>
      <c r="G74" s="203">
        <v>1</v>
      </c>
      <c r="H74" s="203" t="s">
        <v>1626</v>
      </c>
      <c r="I74" s="205" t="s">
        <v>1440</v>
      </c>
      <c r="J74" s="208" t="s">
        <v>1487</v>
      </c>
      <c r="K74" s="203">
        <v>1</v>
      </c>
      <c r="L74" s="207" t="s">
        <v>828</v>
      </c>
      <c r="M74" s="208" t="s">
        <v>1436</v>
      </c>
      <c r="N74" s="209">
        <f t="shared" si="0"/>
        <v>2025</v>
      </c>
      <c r="O74" s="210">
        <f t="shared" si="1"/>
        <v>8</v>
      </c>
      <c r="P74" s="211" t="str">
        <f>IFERROR(VLOOKUP(F74,연간집계!D:E,2,FALSE),"")</f>
        <v>아크릴키링</v>
      </c>
    </row>
    <row r="75" spans="1:16" ht="12.75">
      <c r="A75" s="201">
        <v>45896.689687500002</v>
      </c>
      <c r="B75" s="202">
        <v>45896</v>
      </c>
      <c r="C75" s="203" t="s">
        <v>1627</v>
      </c>
      <c r="D75" s="203" t="s">
        <v>11</v>
      </c>
      <c r="E75" s="204" t="s">
        <v>1625</v>
      </c>
      <c r="F75" s="49" t="s">
        <v>1347</v>
      </c>
      <c r="G75" s="203">
        <v>1</v>
      </c>
      <c r="H75" s="203" t="s">
        <v>1626</v>
      </c>
      <c r="I75" s="205" t="s">
        <v>1440</v>
      </c>
      <c r="J75" s="208" t="s">
        <v>1628</v>
      </c>
      <c r="K75" s="203">
        <v>1</v>
      </c>
      <c r="L75" s="207" t="s">
        <v>828</v>
      </c>
      <c r="M75" s="208" t="s">
        <v>1629</v>
      </c>
      <c r="N75" s="209">
        <f t="shared" si="0"/>
        <v>2025</v>
      </c>
      <c r="O75" s="210">
        <f t="shared" si="1"/>
        <v>8</v>
      </c>
      <c r="P75" s="211" t="str">
        <f>IFERROR(VLOOKUP(F75,연간집계!D:E,2,FALSE),"")</f>
        <v>아크릴키링</v>
      </c>
    </row>
    <row r="76" spans="1:16" ht="12.75">
      <c r="A76" s="201">
        <v>45896.689699074072</v>
      </c>
      <c r="B76" s="202">
        <v>45896</v>
      </c>
      <c r="C76" s="203" t="s">
        <v>1630</v>
      </c>
      <c r="D76" s="203" t="s">
        <v>11</v>
      </c>
      <c r="E76" s="204" t="s">
        <v>1625</v>
      </c>
      <c r="F76" s="49" t="s">
        <v>1347</v>
      </c>
      <c r="G76" s="203">
        <v>1</v>
      </c>
      <c r="H76" s="203" t="s">
        <v>1626</v>
      </c>
      <c r="I76" s="205" t="s">
        <v>1440</v>
      </c>
      <c r="J76" s="208" t="s">
        <v>1487</v>
      </c>
      <c r="K76" s="203">
        <v>1</v>
      </c>
      <c r="L76" s="207" t="s">
        <v>828</v>
      </c>
      <c r="M76" s="208" t="s">
        <v>1629</v>
      </c>
      <c r="N76" s="209">
        <f t="shared" si="0"/>
        <v>2025</v>
      </c>
      <c r="O76" s="210">
        <f t="shared" si="1"/>
        <v>8</v>
      </c>
      <c r="P76" s="211" t="str">
        <f>IFERROR(VLOOKUP(F76,연간집계!D:E,2,FALSE),"")</f>
        <v>아크릴키링</v>
      </c>
    </row>
    <row r="77" spans="1:16" ht="12.75">
      <c r="A77" s="201">
        <v>45896.689710648148</v>
      </c>
      <c r="B77" s="202">
        <v>45896</v>
      </c>
      <c r="C77" s="203" t="s">
        <v>1631</v>
      </c>
      <c r="D77" s="203" t="s">
        <v>11</v>
      </c>
      <c r="E77" s="204" t="s">
        <v>1625</v>
      </c>
      <c r="F77" s="49" t="s">
        <v>1347</v>
      </c>
      <c r="G77" s="203">
        <v>1</v>
      </c>
      <c r="H77" s="203" t="s">
        <v>1626</v>
      </c>
      <c r="I77" s="205" t="s">
        <v>1440</v>
      </c>
      <c r="J77" s="208" t="s">
        <v>1628</v>
      </c>
      <c r="K77" s="203">
        <v>1</v>
      </c>
      <c r="L77" s="207" t="s">
        <v>828</v>
      </c>
      <c r="M77" s="208" t="s">
        <v>1629</v>
      </c>
      <c r="N77" s="209">
        <f t="shared" si="0"/>
        <v>2025</v>
      </c>
      <c r="O77" s="210">
        <f t="shared" si="1"/>
        <v>8</v>
      </c>
      <c r="P77" s="211" t="str">
        <f>IFERROR(VLOOKUP(F77,연간집계!D:E,2,FALSE),"")</f>
        <v>아크릴키링</v>
      </c>
    </row>
    <row r="78" spans="1:16" ht="12.75">
      <c r="A78" s="201">
        <v>45896.689722222225</v>
      </c>
      <c r="B78" s="202">
        <v>45896</v>
      </c>
      <c r="C78" s="203" t="s">
        <v>1632</v>
      </c>
      <c r="D78" s="203" t="s">
        <v>11</v>
      </c>
      <c r="E78" s="204" t="s">
        <v>1625</v>
      </c>
      <c r="F78" s="49" t="s">
        <v>1347</v>
      </c>
      <c r="G78" s="203">
        <v>1</v>
      </c>
      <c r="H78" s="203" t="s">
        <v>1626</v>
      </c>
      <c r="I78" s="205" t="s">
        <v>1440</v>
      </c>
      <c r="J78" s="208" t="s">
        <v>1628</v>
      </c>
      <c r="K78" s="203">
        <v>1</v>
      </c>
      <c r="L78" s="207" t="s">
        <v>828</v>
      </c>
      <c r="M78" s="208" t="s">
        <v>1629</v>
      </c>
      <c r="N78" s="209">
        <f t="shared" si="0"/>
        <v>2025</v>
      </c>
      <c r="O78" s="210">
        <f t="shared" si="1"/>
        <v>8</v>
      </c>
      <c r="P78" s="211" t="str">
        <f>IFERROR(VLOOKUP(F78,연간집계!D:E,2,FALSE),"")</f>
        <v>아크릴키링</v>
      </c>
    </row>
    <row r="79" spans="1:16" ht="12.75">
      <c r="A79" s="201">
        <v>45896.692754629628</v>
      </c>
      <c r="B79" s="202">
        <v>45896</v>
      </c>
      <c r="C79" s="203" t="s">
        <v>1633</v>
      </c>
      <c r="D79" s="203" t="s">
        <v>11</v>
      </c>
      <c r="E79" s="204" t="s">
        <v>1634</v>
      </c>
      <c r="F79" s="49" t="s">
        <v>1058</v>
      </c>
      <c r="G79" s="203">
        <v>11</v>
      </c>
      <c r="H79" s="203" t="s">
        <v>1635</v>
      </c>
      <c r="I79" s="205" t="s">
        <v>1440</v>
      </c>
      <c r="J79" s="206"/>
      <c r="K79" s="203">
        <v>138</v>
      </c>
      <c r="L79" s="207" t="s">
        <v>827</v>
      </c>
      <c r="M79" s="208" t="s">
        <v>1497</v>
      </c>
      <c r="N79" s="209">
        <f t="shared" si="0"/>
        <v>2025</v>
      </c>
      <c r="O79" s="210">
        <f t="shared" si="1"/>
        <v>8</v>
      </c>
      <c r="P79" s="211" t="str">
        <f>IFERROR(VLOOKUP(F79,연간집계!D:E,2,FALSE),"")</f>
        <v>프리북 150 (하드)</v>
      </c>
    </row>
    <row r="80" spans="1:16" ht="12.75">
      <c r="A80" s="201">
        <v>45896.728414351855</v>
      </c>
      <c r="B80" s="202">
        <v>45896</v>
      </c>
      <c r="C80" s="203" t="s">
        <v>1636</v>
      </c>
      <c r="D80" s="203" t="s">
        <v>11</v>
      </c>
      <c r="E80" s="204" t="s">
        <v>1637</v>
      </c>
      <c r="F80" s="49" t="s">
        <v>1383</v>
      </c>
      <c r="G80" s="203">
        <v>1</v>
      </c>
      <c r="H80" s="203" t="s">
        <v>1635</v>
      </c>
      <c r="I80" s="205" t="s">
        <v>1638</v>
      </c>
      <c r="J80" s="206"/>
      <c r="K80" s="203">
        <v>2</v>
      </c>
      <c r="L80" s="207" t="s">
        <v>827</v>
      </c>
      <c r="M80" s="208" t="s">
        <v>1471</v>
      </c>
      <c r="N80" s="209">
        <f t="shared" si="0"/>
        <v>2025</v>
      </c>
      <c r="O80" s="210">
        <f t="shared" si="1"/>
        <v>8</v>
      </c>
      <c r="P80" s="211" t="str">
        <f>IFERROR(VLOOKUP(F80,연간집계!D:E,2,FALSE),"")</f>
        <v>오늘필름 (무광)</v>
      </c>
    </row>
    <row r="81" spans="1:16" ht="12.75">
      <c r="A81" s="201">
        <v>45896.728842592594</v>
      </c>
      <c r="B81" s="202">
        <v>45896</v>
      </c>
      <c r="C81" s="203" t="s">
        <v>1639</v>
      </c>
      <c r="D81" s="203" t="s">
        <v>11</v>
      </c>
      <c r="E81" s="204" t="s">
        <v>1637</v>
      </c>
      <c r="F81" s="49" t="s">
        <v>1383</v>
      </c>
      <c r="G81" s="203">
        <v>1</v>
      </c>
      <c r="H81" s="203" t="s">
        <v>1635</v>
      </c>
      <c r="I81" s="205" t="s">
        <v>1638</v>
      </c>
      <c r="J81" s="206"/>
      <c r="K81" s="203">
        <v>2</v>
      </c>
      <c r="L81" s="207" t="s">
        <v>827</v>
      </c>
      <c r="M81" s="208" t="s">
        <v>1471</v>
      </c>
      <c r="N81" s="209">
        <f t="shared" si="0"/>
        <v>2025</v>
      </c>
      <c r="O81" s="210">
        <f t="shared" si="1"/>
        <v>8</v>
      </c>
      <c r="P81" s="211" t="str">
        <f>IFERROR(VLOOKUP(F81,연간집계!D:E,2,FALSE),"")</f>
        <v>오늘필름 (무광)</v>
      </c>
    </row>
    <row r="82" spans="1:16" ht="12.75">
      <c r="A82" s="201">
        <v>45896.745104166665</v>
      </c>
      <c r="B82" s="202">
        <v>45896</v>
      </c>
      <c r="C82" s="203" t="s">
        <v>1640</v>
      </c>
      <c r="D82" s="203" t="s">
        <v>11</v>
      </c>
      <c r="E82" s="204" t="s">
        <v>1641</v>
      </c>
      <c r="F82" s="49" t="s">
        <v>210</v>
      </c>
      <c r="G82" s="203">
        <v>1</v>
      </c>
      <c r="H82" s="203" t="s">
        <v>544</v>
      </c>
      <c r="I82" s="205" t="s">
        <v>1440</v>
      </c>
      <c r="J82" s="206"/>
      <c r="K82" s="203">
        <v>50</v>
      </c>
      <c r="L82" s="207" t="s">
        <v>827</v>
      </c>
      <c r="M82" s="208" t="s">
        <v>1436</v>
      </c>
      <c r="N82" s="209">
        <f t="shared" si="0"/>
        <v>2025</v>
      </c>
      <c r="O82" s="210">
        <f t="shared" si="1"/>
        <v>8</v>
      </c>
      <c r="P82" s="211" t="str">
        <f>IFERROR(VLOOKUP(F82,연간집계!D:E,2,FALSE),"")</f>
        <v xml:space="preserve">포토그랩스 210 </v>
      </c>
    </row>
    <row r="83" spans="1:16" ht="12.75">
      <c r="A83" s="201">
        <v>45896.803796296299</v>
      </c>
      <c r="B83" s="202">
        <v>45896</v>
      </c>
      <c r="C83" s="203" t="s">
        <v>1642</v>
      </c>
      <c r="D83" s="203" t="s">
        <v>11</v>
      </c>
      <c r="E83" s="204" t="s">
        <v>1643</v>
      </c>
      <c r="F83" s="49" t="s">
        <v>1043</v>
      </c>
      <c r="G83" s="203">
        <v>3</v>
      </c>
      <c r="H83" s="203" t="s">
        <v>1644</v>
      </c>
      <c r="I83" s="205" t="s">
        <v>1440</v>
      </c>
      <c r="J83" s="206"/>
      <c r="K83" s="203">
        <v>68</v>
      </c>
      <c r="L83" s="207" t="s">
        <v>827</v>
      </c>
      <c r="M83" s="208" t="s">
        <v>1645</v>
      </c>
      <c r="N83" s="209">
        <f t="shared" si="0"/>
        <v>2025</v>
      </c>
      <c r="O83" s="210">
        <f t="shared" si="1"/>
        <v>8</v>
      </c>
      <c r="P83" s="211" t="str">
        <f>IFERROR(VLOOKUP(F83,연간집계!D:E,2,FALSE),"")</f>
        <v>프리북 198 (하드)</v>
      </c>
    </row>
    <row r="84" spans="1:16" ht="12.75">
      <c r="A84" s="201">
        <v>45896.868148148147</v>
      </c>
      <c r="B84" s="202">
        <v>45896</v>
      </c>
      <c r="C84" s="203" t="s">
        <v>1646</v>
      </c>
      <c r="D84" s="203" t="s">
        <v>11</v>
      </c>
      <c r="E84" s="204" t="s">
        <v>1647</v>
      </c>
      <c r="F84" s="49" t="s">
        <v>836</v>
      </c>
      <c r="G84" s="203">
        <v>5</v>
      </c>
      <c r="H84" s="203" t="s">
        <v>1648</v>
      </c>
      <c r="I84" s="205" t="s">
        <v>1440</v>
      </c>
      <c r="J84" s="206"/>
      <c r="K84" s="203">
        <v>80</v>
      </c>
      <c r="L84" s="207" t="s">
        <v>827</v>
      </c>
      <c r="M84" s="208" t="s">
        <v>1493</v>
      </c>
      <c r="N84" s="209">
        <f t="shared" si="0"/>
        <v>2025</v>
      </c>
      <c r="O84" s="210">
        <f t="shared" si="1"/>
        <v>8</v>
      </c>
      <c r="P84" s="211" t="str">
        <f>IFERROR(VLOOKUP(F84,연간집계!D:E,2,FALSE),"")</f>
        <v>스탠다드 포토북 6*8 (소프트/유광)</v>
      </c>
    </row>
    <row r="85" spans="1:16" ht="12.75">
      <c r="A85" s="201">
        <v>45896.868159722224</v>
      </c>
      <c r="B85" s="202">
        <v>45896</v>
      </c>
      <c r="C85" s="203" t="s">
        <v>1649</v>
      </c>
      <c r="D85" s="203" t="s">
        <v>11</v>
      </c>
      <c r="E85" s="204" t="s">
        <v>1647</v>
      </c>
      <c r="F85" s="49" t="s">
        <v>836</v>
      </c>
      <c r="G85" s="203">
        <v>3</v>
      </c>
      <c r="H85" s="203" t="s">
        <v>1648</v>
      </c>
      <c r="I85" s="205" t="s">
        <v>1440</v>
      </c>
      <c r="J85" s="206"/>
      <c r="K85" s="203">
        <v>80</v>
      </c>
      <c r="L85" s="207" t="s">
        <v>827</v>
      </c>
      <c r="M85" s="208" t="s">
        <v>1493</v>
      </c>
      <c r="N85" s="209">
        <f t="shared" si="0"/>
        <v>2025</v>
      </c>
      <c r="O85" s="210">
        <f t="shared" si="1"/>
        <v>8</v>
      </c>
      <c r="P85" s="211" t="str">
        <f>IFERROR(VLOOKUP(F85,연간집계!D:E,2,FALSE),"")</f>
        <v>스탠다드 포토북 6*8 (소프트/유광)</v>
      </c>
    </row>
    <row r="86" spans="1:16" ht="12.75">
      <c r="A86" s="201">
        <v>45896.868171296293</v>
      </c>
      <c r="B86" s="202">
        <v>45896</v>
      </c>
      <c r="C86" s="203" t="s">
        <v>1650</v>
      </c>
      <c r="D86" s="203" t="s">
        <v>11</v>
      </c>
      <c r="E86" s="204" t="s">
        <v>1647</v>
      </c>
      <c r="F86" s="49" t="s">
        <v>847</v>
      </c>
      <c r="G86" s="203">
        <v>5</v>
      </c>
      <c r="H86" s="203" t="s">
        <v>1648</v>
      </c>
      <c r="I86" s="205" t="s">
        <v>1440</v>
      </c>
      <c r="J86" s="206"/>
      <c r="K86" s="203">
        <v>80</v>
      </c>
      <c r="L86" s="207" t="s">
        <v>827</v>
      </c>
      <c r="M86" s="208" t="s">
        <v>1493</v>
      </c>
      <c r="N86" s="209">
        <f t="shared" si="0"/>
        <v>2025</v>
      </c>
      <c r="O86" s="210">
        <f t="shared" si="1"/>
        <v>8</v>
      </c>
      <c r="P86" s="211" t="str">
        <f>IFERROR(VLOOKUP(F86,연간집계!D:E,2,FALSE),"")</f>
        <v>스탠다드 포토북 8*11 (하드/무광)</v>
      </c>
    </row>
    <row r="87" spans="1:16" ht="12.75">
      <c r="A87" s="201">
        <v>45896.86818287037</v>
      </c>
      <c r="B87" s="202">
        <v>45896</v>
      </c>
      <c r="C87" s="203" t="s">
        <v>1651</v>
      </c>
      <c r="D87" s="203" t="s">
        <v>11</v>
      </c>
      <c r="E87" s="204" t="s">
        <v>1647</v>
      </c>
      <c r="F87" s="49" t="s">
        <v>836</v>
      </c>
      <c r="G87" s="203">
        <v>3</v>
      </c>
      <c r="H87" s="203" t="s">
        <v>1648</v>
      </c>
      <c r="I87" s="205" t="s">
        <v>1440</v>
      </c>
      <c r="J87" s="206"/>
      <c r="K87" s="203">
        <v>66</v>
      </c>
      <c r="L87" s="207" t="s">
        <v>827</v>
      </c>
      <c r="M87" s="208" t="s">
        <v>1493</v>
      </c>
      <c r="N87" s="209">
        <f t="shared" si="0"/>
        <v>2025</v>
      </c>
      <c r="O87" s="210">
        <f t="shared" si="1"/>
        <v>8</v>
      </c>
      <c r="P87" s="211" t="str">
        <f>IFERROR(VLOOKUP(F87,연간집계!D:E,2,FALSE),"")</f>
        <v>스탠다드 포토북 6*8 (소프트/유광)</v>
      </c>
    </row>
    <row r="88" spans="1:16" ht="12.75">
      <c r="A88" s="201">
        <v>45896.868194444447</v>
      </c>
      <c r="B88" s="202">
        <v>45896</v>
      </c>
      <c r="C88" s="203" t="s">
        <v>1652</v>
      </c>
      <c r="D88" s="203" t="s">
        <v>11</v>
      </c>
      <c r="E88" s="204" t="s">
        <v>1647</v>
      </c>
      <c r="F88" s="49" t="s">
        <v>836</v>
      </c>
      <c r="G88" s="203">
        <v>3</v>
      </c>
      <c r="H88" s="203" t="s">
        <v>1648</v>
      </c>
      <c r="I88" s="205" t="s">
        <v>1440</v>
      </c>
      <c r="J88" s="206"/>
      <c r="K88" s="203">
        <v>66</v>
      </c>
      <c r="L88" s="207" t="s">
        <v>827</v>
      </c>
      <c r="M88" s="208" t="s">
        <v>1493</v>
      </c>
      <c r="N88" s="209">
        <f t="shared" si="0"/>
        <v>2025</v>
      </c>
      <c r="O88" s="210">
        <f t="shared" si="1"/>
        <v>8</v>
      </c>
      <c r="P88" s="211" t="str">
        <f>IFERROR(VLOOKUP(F88,연간집계!D:E,2,FALSE),"")</f>
        <v>스탠다드 포토북 6*8 (소프트/유광)</v>
      </c>
    </row>
    <row r="89" spans="1:16" ht="12.75">
      <c r="A89" s="201">
        <v>45896.868206018517</v>
      </c>
      <c r="B89" s="202">
        <v>45896</v>
      </c>
      <c r="C89" s="203" t="s">
        <v>1653</v>
      </c>
      <c r="D89" s="203" t="s">
        <v>11</v>
      </c>
      <c r="E89" s="204" t="s">
        <v>1647</v>
      </c>
      <c r="F89" s="49" t="s">
        <v>836</v>
      </c>
      <c r="G89" s="203">
        <v>6</v>
      </c>
      <c r="H89" s="203" t="s">
        <v>1648</v>
      </c>
      <c r="I89" s="205" t="s">
        <v>1440</v>
      </c>
      <c r="J89" s="206"/>
      <c r="K89" s="203">
        <v>48</v>
      </c>
      <c r="L89" s="207" t="s">
        <v>827</v>
      </c>
      <c r="M89" s="208" t="s">
        <v>1493</v>
      </c>
      <c r="N89" s="209">
        <f t="shared" si="0"/>
        <v>2025</v>
      </c>
      <c r="O89" s="210">
        <f t="shared" si="1"/>
        <v>8</v>
      </c>
      <c r="P89" s="211" t="str">
        <f>IFERROR(VLOOKUP(F89,연간집계!D:E,2,FALSE),"")</f>
        <v>스탠다드 포토북 6*8 (소프트/유광)</v>
      </c>
    </row>
    <row r="90" spans="1:16" ht="12.75">
      <c r="A90" s="201">
        <v>45896.897476851853</v>
      </c>
      <c r="B90" s="202">
        <v>45896</v>
      </c>
      <c r="C90" s="203" t="s">
        <v>1654</v>
      </c>
      <c r="D90" s="203" t="s">
        <v>11</v>
      </c>
      <c r="E90" s="204" t="s">
        <v>1655</v>
      </c>
      <c r="F90" s="49" t="s">
        <v>1378</v>
      </c>
      <c r="G90" s="203">
        <v>1</v>
      </c>
      <c r="H90" s="203" t="s">
        <v>1656</v>
      </c>
      <c r="I90" s="205" t="s">
        <v>1657</v>
      </c>
      <c r="J90" s="206"/>
      <c r="K90" s="203">
        <v>1</v>
      </c>
      <c r="L90" s="207" t="s">
        <v>827</v>
      </c>
      <c r="M90" s="208" t="s">
        <v>1658</v>
      </c>
      <c r="N90" s="209">
        <f t="shared" si="0"/>
        <v>2025</v>
      </c>
      <c r="O90" s="210">
        <f t="shared" si="1"/>
        <v>8</v>
      </c>
      <c r="P90" s="211" t="str">
        <f>IFERROR(VLOOKUP(F90,연간집계!D:E,2,FALSE),"")</f>
        <v>증명사진 (무광)</v>
      </c>
    </row>
    <row r="91" spans="1:16" ht="12.75">
      <c r="A91" s="201">
        <v>45896.897488425922</v>
      </c>
      <c r="B91" s="202">
        <v>45896</v>
      </c>
      <c r="C91" s="203" t="s">
        <v>1659</v>
      </c>
      <c r="D91" s="203" t="s">
        <v>11</v>
      </c>
      <c r="E91" s="204" t="s">
        <v>1655</v>
      </c>
      <c r="F91" s="49" t="s">
        <v>1051</v>
      </c>
      <c r="G91" s="203">
        <v>1</v>
      </c>
      <c r="H91" s="203" t="s">
        <v>1656</v>
      </c>
      <c r="I91" s="205" t="s">
        <v>1660</v>
      </c>
      <c r="J91" s="206"/>
      <c r="K91" s="203">
        <v>58</v>
      </c>
      <c r="L91" s="207" t="s">
        <v>827</v>
      </c>
      <c r="M91" s="208" t="s">
        <v>1436</v>
      </c>
      <c r="N91" s="209">
        <f t="shared" si="0"/>
        <v>2025</v>
      </c>
      <c r="O91" s="210">
        <f t="shared" si="1"/>
        <v>8</v>
      </c>
      <c r="P91" s="211" t="str">
        <f>IFERROR(VLOOKUP(F91,연간집계!D:E,2,FALSE),"")</f>
        <v>프리북A4 (하드)</v>
      </c>
    </row>
    <row r="92" spans="1:16" ht="12.75">
      <c r="A92" s="201">
        <v>45896.961782407408</v>
      </c>
      <c r="B92" s="202">
        <v>45896</v>
      </c>
      <c r="C92" s="203" t="s">
        <v>1661</v>
      </c>
      <c r="D92" s="203" t="s">
        <v>11</v>
      </c>
      <c r="E92" s="204" t="s">
        <v>1662</v>
      </c>
      <c r="F92" s="49" t="s">
        <v>890</v>
      </c>
      <c r="G92" s="203">
        <v>1</v>
      </c>
      <c r="H92" s="203" t="s">
        <v>1663</v>
      </c>
      <c r="I92" s="205" t="s">
        <v>1566</v>
      </c>
      <c r="J92" s="208" t="s">
        <v>1664</v>
      </c>
      <c r="K92" s="203">
        <v>48</v>
      </c>
      <c r="L92" s="207" t="s">
        <v>827</v>
      </c>
      <c r="M92" s="208" t="s">
        <v>1502</v>
      </c>
      <c r="N92" s="209">
        <f t="shared" si="0"/>
        <v>2025</v>
      </c>
      <c r="O92" s="210">
        <f t="shared" si="1"/>
        <v>8</v>
      </c>
      <c r="P92" s="211" t="str">
        <f>IFERROR(VLOOKUP(F92,연간집계!D:E,2,FALSE),"")</f>
        <v>메모리북</v>
      </c>
    </row>
    <row r="93" spans="1:16" ht="12.75">
      <c r="A93" s="201">
        <v>45897.037858796299</v>
      </c>
      <c r="B93" s="202">
        <v>45897</v>
      </c>
      <c r="C93" s="203" t="s">
        <v>1665</v>
      </c>
      <c r="D93" s="203" t="s">
        <v>11</v>
      </c>
      <c r="E93" s="204" t="s">
        <v>1666</v>
      </c>
      <c r="F93" s="49" t="s">
        <v>1046</v>
      </c>
      <c r="G93" s="203">
        <v>1</v>
      </c>
      <c r="H93" s="203" t="s">
        <v>1667</v>
      </c>
      <c r="I93" s="205" t="s">
        <v>1668</v>
      </c>
      <c r="J93" s="206"/>
      <c r="K93" s="203">
        <v>46</v>
      </c>
      <c r="L93" s="207" t="s">
        <v>827</v>
      </c>
      <c r="M93" s="208" t="s">
        <v>1436</v>
      </c>
      <c r="N93" s="209">
        <f t="shared" si="0"/>
        <v>2025</v>
      </c>
      <c r="O93" s="210">
        <f t="shared" si="1"/>
        <v>8</v>
      </c>
      <c r="P93" s="211" t="str">
        <f>IFERROR(VLOOKUP(F93,연간집계!D:E,2,FALSE),"")</f>
        <v>프리북와이드 (소프트)</v>
      </c>
    </row>
    <row r="94" spans="1:16" ht="12.75">
      <c r="A94" s="201">
        <v>45897.064479166664</v>
      </c>
      <c r="B94" s="202">
        <v>45897</v>
      </c>
      <c r="C94" s="203" t="s">
        <v>1669</v>
      </c>
      <c r="D94" s="203" t="s">
        <v>11</v>
      </c>
      <c r="E94" s="204" t="s">
        <v>1670</v>
      </c>
      <c r="F94" s="49" t="s">
        <v>880</v>
      </c>
      <c r="G94" s="203">
        <v>3</v>
      </c>
      <c r="H94" s="203" t="s">
        <v>1671</v>
      </c>
      <c r="I94" s="205" t="s">
        <v>1672</v>
      </c>
      <c r="J94" s="206"/>
      <c r="K94" s="203">
        <v>66</v>
      </c>
      <c r="L94" s="207" t="s">
        <v>827</v>
      </c>
      <c r="M94" s="208" t="s">
        <v>1481</v>
      </c>
      <c r="N94" s="209">
        <f t="shared" si="0"/>
        <v>2025</v>
      </c>
      <c r="O94" s="210">
        <f t="shared" si="1"/>
        <v>8</v>
      </c>
      <c r="P94" s="211" t="str">
        <f>IFERROR(VLOOKUP(F94,연간집계!D:E,2,FALSE),"")</f>
        <v>레코드북 150</v>
      </c>
    </row>
    <row r="95" spans="1:16" ht="12.75">
      <c r="A95" s="201">
        <v>45897.368148148147</v>
      </c>
      <c r="B95" s="202">
        <v>45897</v>
      </c>
      <c r="C95" s="203" t="s">
        <v>1673</v>
      </c>
      <c r="D95" s="203" t="s">
        <v>11</v>
      </c>
      <c r="E95" s="204" t="s">
        <v>1674</v>
      </c>
      <c r="F95" s="49" t="s">
        <v>838</v>
      </c>
      <c r="G95" s="203">
        <v>1</v>
      </c>
      <c r="H95" s="203" t="s">
        <v>1675</v>
      </c>
      <c r="I95" s="205" t="s">
        <v>1676</v>
      </c>
      <c r="J95" s="206"/>
      <c r="K95" s="203">
        <v>26</v>
      </c>
      <c r="L95" s="207" t="s">
        <v>827</v>
      </c>
      <c r="M95" s="208" t="s">
        <v>1612</v>
      </c>
      <c r="N95" s="209">
        <f t="shared" si="0"/>
        <v>2025</v>
      </c>
      <c r="O95" s="210">
        <f t="shared" si="1"/>
        <v>8</v>
      </c>
      <c r="P95" s="211" t="str">
        <f>IFERROR(VLOOKUP(F95,연간집계!D:E,2,FALSE),"")</f>
        <v>스탠다드 포토북 6*8 (하드/무광)</v>
      </c>
    </row>
    <row r="96" spans="1:16" ht="12.75">
      <c r="A96" s="201">
        <v>45897.368159722224</v>
      </c>
      <c r="B96" s="202">
        <v>45897</v>
      </c>
      <c r="C96" s="203" t="s">
        <v>1677</v>
      </c>
      <c r="D96" s="203" t="s">
        <v>11</v>
      </c>
      <c r="E96" s="204" t="s">
        <v>1674</v>
      </c>
      <c r="F96" s="49" t="s">
        <v>847</v>
      </c>
      <c r="G96" s="203">
        <v>1</v>
      </c>
      <c r="H96" s="203" t="s">
        <v>1675</v>
      </c>
      <c r="I96" s="205" t="s">
        <v>1676</v>
      </c>
      <c r="J96" s="206"/>
      <c r="K96" s="203">
        <v>36</v>
      </c>
      <c r="L96" s="207" t="s">
        <v>827</v>
      </c>
      <c r="M96" s="208" t="s">
        <v>1612</v>
      </c>
      <c r="N96" s="209">
        <f t="shared" si="0"/>
        <v>2025</v>
      </c>
      <c r="O96" s="210">
        <f t="shared" si="1"/>
        <v>8</v>
      </c>
      <c r="P96" s="211" t="str">
        <f>IFERROR(VLOOKUP(F96,연간집계!D:E,2,FALSE),"")</f>
        <v>스탠다드 포토북 8*11 (하드/무광)</v>
      </c>
    </row>
    <row r="97" spans="1:16" ht="12.75">
      <c r="A97" s="201">
        <v>45897.409305555557</v>
      </c>
      <c r="B97" s="202">
        <v>45897</v>
      </c>
      <c r="C97" s="203" t="s">
        <v>1678</v>
      </c>
      <c r="D97" s="203" t="s">
        <v>11</v>
      </c>
      <c r="E97" s="204" t="s">
        <v>1679</v>
      </c>
      <c r="F97" s="49" t="s">
        <v>870</v>
      </c>
      <c r="G97" s="203">
        <v>1</v>
      </c>
      <c r="H97" s="203" t="s">
        <v>1680</v>
      </c>
      <c r="I97" s="205" t="s">
        <v>1453</v>
      </c>
      <c r="J97" s="206"/>
      <c r="K97" s="203">
        <v>42</v>
      </c>
      <c r="L97" s="207" t="s">
        <v>827</v>
      </c>
      <c r="M97" s="208" t="s">
        <v>1436</v>
      </c>
      <c r="N97" s="209">
        <f t="shared" si="0"/>
        <v>2025</v>
      </c>
      <c r="O97" s="210">
        <f t="shared" si="1"/>
        <v>8</v>
      </c>
      <c r="P97" s="211" t="str">
        <f>IFERROR(VLOOKUP(F97,연간집계!D:E,2,FALSE),"")</f>
        <v>스탠다드 포토북 11*8 (소프트/무광)</v>
      </c>
    </row>
    <row r="98" spans="1:16" ht="12.75">
      <c r="A98" s="201">
        <v>45897.531458333331</v>
      </c>
      <c r="B98" s="202">
        <v>45897</v>
      </c>
      <c r="C98" s="203" t="s">
        <v>1681</v>
      </c>
      <c r="D98" s="203" t="s">
        <v>11</v>
      </c>
      <c r="E98" s="204" t="s">
        <v>1682</v>
      </c>
      <c r="F98" s="49" t="s">
        <v>969</v>
      </c>
      <c r="G98" s="203">
        <v>1</v>
      </c>
      <c r="H98" s="203" t="s">
        <v>1683</v>
      </c>
      <c r="I98" s="208" t="s">
        <v>1684</v>
      </c>
      <c r="J98" s="208" t="s">
        <v>1684</v>
      </c>
      <c r="K98" s="203">
        <v>48</v>
      </c>
      <c r="L98" s="207" t="s">
        <v>827</v>
      </c>
      <c r="M98" s="208" t="s">
        <v>1436</v>
      </c>
      <c r="N98" s="209">
        <f t="shared" si="0"/>
        <v>2025</v>
      </c>
      <c r="O98" s="210">
        <f t="shared" si="1"/>
        <v>8</v>
      </c>
      <c r="P98" s="211" t="str">
        <f>IFERROR(VLOOKUP(F98,연간집계!D:E,2,FALSE),"")</f>
        <v>시티북 210 (소프트/46p)</v>
      </c>
    </row>
    <row r="99" spans="1:16" ht="12.75">
      <c r="A99" s="201">
        <v>45897.531481481485</v>
      </c>
      <c r="B99" s="202">
        <v>45897</v>
      </c>
      <c r="C99" s="203" t="s">
        <v>1685</v>
      </c>
      <c r="D99" s="203" t="s">
        <v>11</v>
      </c>
      <c r="E99" s="204" t="s">
        <v>1682</v>
      </c>
      <c r="F99" s="49" t="s">
        <v>969</v>
      </c>
      <c r="G99" s="203">
        <v>1</v>
      </c>
      <c r="H99" s="203" t="s">
        <v>1683</v>
      </c>
      <c r="I99" s="208" t="s">
        <v>1684</v>
      </c>
      <c r="J99" s="208" t="s">
        <v>1684</v>
      </c>
      <c r="K99" s="203">
        <v>48</v>
      </c>
      <c r="L99" s="207" t="s">
        <v>827</v>
      </c>
      <c r="M99" s="208" t="s">
        <v>1436</v>
      </c>
      <c r="N99" s="209">
        <f t="shared" si="0"/>
        <v>2025</v>
      </c>
      <c r="O99" s="210">
        <f t="shared" si="1"/>
        <v>8</v>
      </c>
      <c r="P99" s="211" t="str">
        <f>IFERROR(VLOOKUP(F99,연간집계!D:E,2,FALSE),"")</f>
        <v>시티북 210 (소프트/46p)</v>
      </c>
    </row>
    <row r="100" spans="1:16" ht="12.75">
      <c r="A100" s="201">
        <v>45897.540335648147</v>
      </c>
      <c r="B100" s="202">
        <v>45897</v>
      </c>
      <c r="C100" s="203" t="s">
        <v>1686</v>
      </c>
      <c r="D100" s="203" t="s">
        <v>11</v>
      </c>
      <c r="E100" s="204" t="s">
        <v>1687</v>
      </c>
      <c r="F100" s="49" t="s">
        <v>18</v>
      </c>
      <c r="G100" s="203">
        <v>1</v>
      </c>
      <c r="H100" s="203" t="s">
        <v>19</v>
      </c>
      <c r="I100" s="205" t="s">
        <v>1688</v>
      </c>
      <c r="J100" s="208" t="s">
        <v>1444</v>
      </c>
      <c r="K100" s="203">
        <v>46</v>
      </c>
      <c r="L100" s="207" t="s">
        <v>827</v>
      </c>
      <c r="M100" s="208" t="s">
        <v>1689</v>
      </c>
      <c r="N100" s="209">
        <f t="shared" si="0"/>
        <v>2025</v>
      </c>
      <c r="O100" s="210">
        <f t="shared" si="1"/>
        <v>8</v>
      </c>
      <c r="P100" s="211" t="str">
        <f>IFERROR(VLOOKUP(F100,연간집계!D:E,2,FALSE),"")</f>
        <v>포토그랩스 276</v>
      </c>
    </row>
    <row r="101" spans="1:16" ht="12.75">
      <c r="A101" s="201">
        <v>45897.557928240742</v>
      </c>
      <c r="B101" s="202">
        <v>45897</v>
      </c>
      <c r="C101" s="203" t="s">
        <v>1690</v>
      </c>
      <c r="D101" s="203" t="s">
        <v>11</v>
      </c>
      <c r="E101" s="204" t="s">
        <v>1691</v>
      </c>
      <c r="F101" s="49" t="s">
        <v>1201</v>
      </c>
      <c r="G101" s="203">
        <v>1</v>
      </c>
      <c r="H101" s="203" t="s">
        <v>1692</v>
      </c>
      <c r="I101" s="205" t="s">
        <v>1440</v>
      </c>
      <c r="J101" s="206"/>
      <c r="K101" s="203">
        <v>36</v>
      </c>
      <c r="L101" s="207" t="s">
        <v>827</v>
      </c>
      <c r="M101" s="208" t="s">
        <v>1493</v>
      </c>
      <c r="N101" s="209">
        <f t="shared" si="0"/>
        <v>2025</v>
      </c>
      <c r="O101" s="210">
        <f t="shared" si="1"/>
        <v>8</v>
      </c>
      <c r="P101" s="211" t="str">
        <f>IFERROR(VLOOKUP(F101,연간집계!D:E,2,FALSE),"")</f>
        <v>졸업앨범 (북) 올리브그린</v>
      </c>
    </row>
    <row r="102" spans="1:16" ht="12.75">
      <c r="A102" s="201">
        <v>45897.557939814818</v>
      </c>
      <c r="B102" s="202">
        <v>45897</v>
      </c>
      <c r="C102" s="203" t="s">
        <v>1693</v>
      </c>
      <c r="D102" s="203" t="s">
        <v>11</v>
      </c>
      <c r="E102" s="204" t="s">
        <v>1691</v>
      </c>
      <c r="F102" s="49" t="s">
        <v>1201</v>
      </c>
      <c r="G102" s="203">
        <v>1</v>
      </c>
      <c r="H102" s="203" t="s">
        <v>1692</v>
      </c>
      <c r="I102" s="205" t="s">
        <v>1440</v>
      </c>
      <c r="J102" s="206"/>
      <c r="K102" s="203">
        <v>36</v>
      </c>
      <c r="L102" s="207" t="s">
        <v>827</v>
      </c>
      <c r="M102" s="208" t="s">
        <v>1493</v>
      </c>
      <c r="N102" s="209">
        <f t="shared" si="0"/>
        <v>2025</v>
      </c>
      <c r="O102" s="210">
        <f t="shared" si="1"/>
        <v>8</v>
      </c>
      <c r="P102" s="211" t="str">
        <f>IFERROR(VLOOKUP(F102,연간집계!D:E,2,FALSE),"")</f>
        <v>졸업앨범 (북) 올리브그린</v>
      </c>
    </row>
    <row r="103" spans="1:16" ht="12.75">
      <c r="A103" s="201">
        <v>45897.557951388888</v>
      </c>
      <c r="B103" s="202">
        <v>45897</v>
      </c>
      <c r="C103" s="203" t="s">
        <v>1694</v>
      </c>
      <c r="D103" s="203" t="s">
        <v>11</v>
      </c>
      <c r="E103" s="204" t="s">
        <v>1691</v>
      </c>
      <c r="F103" s="49" t="s">
        <v>1201</v>
      </c>
      <c r="G103" s="203">
        <v>1</v>
      </c>
      <c r="H103" s="203" t="s">
        <v>1692</v>
      </c>
      <c r="I103" s="205" t="s">
        <v>1440</v>
      </c>
      <c r="J103" s="206"/>
      <c r="K103" s="203">
        <v>36</v>
      </c>
      <c r="L103" s="207" t="s">
        <v>827</v>
      </c>
      <c r="M103" s="208" t="s">
        <v>1493</v>
      </c>
      <c r="N103" s="209">
        <f t="shared" si="0"/>
        <v>2025</v>
      </c>
      <c r="O103" s="210">
        <f t="shared" si="1"/>
        <v>8</v>
      </c>
      <c r="P103" s="211" t="str">
        <f>IFERROR(VLOOKUP(F103,연간집계!D:E,2,FALSE),"")</f>
        <v>졸업앨범 (북) 올리브그린</v>
      </c>
    </row>
    <row r="104" spans="1:16" ht="12.75">
      <c r="A104" s="201">
        <v>45897.557962962965</v>
      </c>
      <c r="B104" s="202">
        <v>45897</v>
      </c>
      <c r="C104" s="203" t="s">
        <v>1695</v>
      </c>
      <c r="D104" s="203" t="s">
        <v>11</v>
      </c>
      <c r="E104" s="204" t="s">
        <v>1691</v>
      </c>
      <c r="F104" s="49" t="s">
        <v>1201</v>
      </c>
      <c r="G104" s="203">
        <v>1</v>
      </c>
      <c r="H104" s="203" t="s">
        <v>1692</v>
      </c>
      <c r="I104" s="205" t="s">
        <v>1440</v>
      </c>
      <c r="J104" s="206"/>
      <c r="K104" s="203">
        <v>36</v>
      </c>
      <c r="L104" s="207" t="s">
        <v>827</v>
      </c>
      <c r="M104" s="208" t="s">
        <v>1493</v>
      </c>
      <c r="N104" s="209">
        <f t="shared" si="0"/>
        <v>2025</v>
      </c>
      <c r="O104" s="210">
        <f t="shared" si="1"/>
        <v>8</v>
      </c>
      <c r="P104" s="211" t="str">
        <f>IFERROR(VLOOKUP(F104,연간집계!D:E,2,FALSE),"")</f>
        <v>졸업앨범 (북) 올리브그린</v>
      </c>
    </row>
    <row r="105" spans="1:16" ht="12.75">
      <c r="A105" s="201">
        <v>45897.557974537034</v>
      </c>
      <c r="B105" s="202">
        <v>45897</v>
      </c>
      <c r="C105" s="203" t="s">
        <v>1696</v>
      </c>
      <c r="D105" s="203" t="s">
        <v>11</v>
      </c>
      <c r="E105" s="204" t="s">
        <v>1691</v>
      </c>
      <c r="F105" s="49" t="s">
        <v>1201</v>
      </c>
      <c r="G105" s="203">
        <v>1</v>
      </c>
      <c r="H105" s="203" t="s">
        <v>1692</v>
      </c>
      <c r="I105" s="205" t="s">
        <v>1440</v>
      </c>
      <c r="J105" s="206"/>
      <c r="K105" s="203">
        <v>36</v>
      </c>
      <c r="L105" s="207" t="s">
        <v>827</v>
      </c>
      <c r="M105" s="208" t="s">
        <v>1493</v>
      </c>
      <c r="N105" s="209">
        <f t="shared" si="0"/>
        <v>2025</v>
      </c>
      <c r="O105" s="210">
        <f t="shared" si="1"/>
        <v>8</v>
      </c>
      <c r="P105" s="211" t="str">
        <f>IFERROR(VLOOKUP(F105,연간집계!D:E,2,FALSE),"")</f>
        <v>졸업앨범 (북) 올리브그린</v>
      </c>
    </row>
    <row r="106" spans="1:16" ht="12.75">
      <c r="A106" s="201">
        <v>45897.557986111111</v>
      </c>
      <c r="B106" s="202">
        <v>45897</v>
      </c>
      <c r="C106" s="203" t="s">
        <v>1697</v>
      </c>
      <c r="D106" s="203" t="s">
        <v>11</v>
      </c>
      <c r="E106" s="204" t="s">
        <v>1691</v>
      </c>
      <c r="F106" s="49" t="s">
        <v>1201</v>
      </c>
      <c r="G106" s="203">
        <v>1</v>
      </c>
      <c r="H106" s="203" t="s">
        <v>1692</v>
      </c>
      <c r="I106" s="205" t="s">
        <v>1440</v>
      </c>
      <c r="J106" s="206"/>
      <c r="K106" s="203">
        <v>36</v>
      </c>
      <c r="L106" s="207" t="s">
        <v>827</v>
      </c>
      <c r="M106" s="208" t="s">
        <v>1493</v>
      </c>
      <c r="N106" s="209">
        <f t="shared" si="0"/>
        <v>2025</v>
      </c>
      <c r="O106" s="210">
        <f t="shared" si="1"/>
        <v>8</v>
      </c>
      <c r="P106" s="211" t="str">
        <f>IFERROR(VLOOKUP(F106,연간집계!D:E,2,FALSE),"")</f>
        <v>졸업앨범 (북) 올리브그린</v>
      </c>
    </row>
    <row r="107" spans="1:16" ht="12.75">
      <c r="A107" s="201">
        <v>45897.557997685188</v>
      </c>
      <c r="B107" s="202">
        <v>45897</v>
      </c>
      <c r="C107" s="203" t="s">
        <v>1698</v>
      </c>
      <c r="D107" s="203" t="s">
        <v>11</v>
      </c>
      <c r="E107" s="204" t="s">
        <v>1691</v>
      </c>
      <c r="F107" s="49" t="s">
        <v>1201</v>
      </c>
      <c r="G107" s="203">
        <v>1</v>
      </c>
      <c r="H107" s="203" t="s">
        <v>1692</v>
      </c>
      <c r="I107" s="205" t="s">
        <v>1440</v>
      </c>
      <c r="J107" s="206"/>
      <c r="K107" s="203">
        <v>36</v>
      </c>
      <c r="L107" s="207" t="s">
        <v>827</v>
      </c>
      <c r="M107" s="208" t="s">
        <v>1493</v>
      </c>
      <c r="N107" s="209">
        <f t="shared" si="0"/>
        <v>2025</v>
      </c>
      <c r="O107" s="210">
        <f t="shared" si="1"/>
        <v>8</v>
      </c>
      <c r="P107" s="211" t="str">
        <f>IFERROR(VLOOKUP(F107,연간집계!D:E,2,FALSE),"")</f>
        <v>졸업앨범 (북) 올리브그린</v>
      </c>
    </row>
    <row r="108" spans="1:16" ht="12.75">
      <c r="A108" s="201">
        <v>45897.558009259257</v>
      </c>
      <c r="B108" s="202">
        <v>45897</v>
      </c>
      <c r="C108" s="203" t="s">
        <v>1699</v>
      </c>
      <c r="D108" s="203" t="s">
        <v>11</v>
      </c>
      <c r="E108" s="204" t="s">
        <v>1691</v>
      </c>
      <c r="F108" s="49" t="s">
        <v>1201</v>
      </c>
      <c r="G108" s="203">
        <v>1</v>
      </c>
      <c r="H108" s="203" t="s">
        <v>1692</v>
      </c>
      <c r="I108" s="205" t="s">
        <v>1440</v>
      </c>
      <c r="J108" s="206"/>
      <c r="K108" s="203">
        <v>36</v>
      </c>
      <c r="L108" s="207" t="s">
        <v>827</v>
      </c>
      <c r="M108" s="208" t="s">
        <v>1493</v>
      </c>
      <c r="N108" s="209">
        <f t="shared" si="0"/>
        <v>2025</v>
      </c>
      <c r="O108" s="210">
        <f t="shared" si="1"/>
        <v>8</v>
      </c>
      <c r="P108" s="211" t="str">
        <f>IFERROR(VLOOKUP(F108,연간집계!D:E,2,FALSE),"")</f>
        <v>졸업앨범 (북) 올리브그린</v>
      </c>
    </row>
    <row r="109" spans="1:16" ht="12.75">
      <c r="A109" s="201">
        <v>45897.558020833334</v>
      </c>
      <c r="B109" s="202">
        <v>45897</v>
      </c>
      <c r="C109" s="203" t="s">
        <v>1700</v>
      </c>
      <c r="D109" s="203" t="s">
        <v>11</v>
      </c>
      <c r="E109" s="204" t="s">
        <v>1691</v>
      </c>
      <c r="F109" s="49" t="s">
        <v>1201</v>
      </c>
      <c r="G109" s="203">
        <v>1</v>
      </c>
      <c r="H109" s="203" t="s">
        <v>1692</v>
      </c>
      <c r="I109" s="205" t="s">
        <v>1440</v>
      </c>
      <c r="J109" s="206"/>
      <c r="K109" s="203">
        <v>36</v>
      </c>
      <c r="L109" s="207" t="s">
        <v>827</v>
      </c>
      <c r="M109" s="208" t="s">
        <v>1493</v>
      </c>
      <c r="N109" s="209">
        <f t="shared" si="0"/>
        <v>2025</v>
      </c>
      <c r="O109" s="210">
        <f t="shared" si="1"/>
        <v>8</v>
      </c>
      <c r="P109" s="211" t="str">
        <f>IFERROR(VLOOKUP(F109,연간집계!D:E,2,FALSE),"")</f>
        <v>졸업앨범 (북) 올리브그린</v>
      </c>
    </row>
    <row r="110" spans="1:16" ht="12.75">
      <c r="A110" s="201">
        <v>45897.558032407411</v>
      </c>
      <c r="B110" s="202">
        <v>45897</v>
      </c>
      <c r="C110" s="203" t="s">
        <v>1701</v>
      </c>
      <c r="D110" s="203" t="s">
        <v>11</v>
      </c>
      <c r="E110" s="204" t="s">
        <v>1691</v>
      </c>
      <c r="F110" s="49" t="s">
        <v>1201</v>
      </c>
      <c r="G110" s="203">
        <v>1</v>
      </c>
      <c r="H110" s="203" t="s">
        <v>1692</v>
      </c>
      <c r="I110" s="205" t="s">
        <v>1440</v>
      </c>
      <c r="J110" s="206"/>
      <c r="K110" s="203">
        <v>36</v>
      </c>
      <c r="L110" s="207" t="s">
        <v>827</v>
      </c>
      <c r="M110" s="208" t="s">
        <v>1493</v>
      </c>
      <c r="N110" s="209">
        <f t="shared" si="0"/>
        <v>2025</v>
      </c>
      <c r="O110" s="210">
        <f t="shared" si="1"/>
        <v>8</v>
      </c>
      <c r="P110" s="211" t="str">
        <f>IFERROR(VLOOKUP(F110,연간집계!D:E,2,FALSE),"")</f>
        <v>졸업앨범 (북) 올리브그린</v>
      </c>
    </row>
    <row r="111" spans="1:16" ht="12.75">
      <c r="A111" s="201">
        <v>45897.55804398148</v>
      </c>
      <c r="B111" s="202">
        <v>45897</v>
      </c>
      <c r="C111" s="203" t="s">
        <v>1702</v>
      </c>
      <c r="D111" s="203" t="s">
        <v>11</v>
      </c>
      <c r="E111" s="204" t="s">
        <v>1691</v>
      </c>
      <c r="F111" s="49" t="s">
        <v>1201</v>
      </c>
      <c r="G111" s="203">
        <v>1</v>
      </c>
      <c r="H111" s="203" t="s">
        <v>1692</v>
      </c>
      <c r="I111" s="205" t="s">
        <v>1440</v>
      </c>
      <c r="J111" s="206"/>
      <c r="K111" s="203">
        <v>36</v>
      </c>
      <c r="L111" s="207" t="s">
        <v>827</v>
      </c>
      <c r="M111" s="208" t="s">
        <v>1493</v>
      </c>
      <c r="N111" s="209">
        <f t="shared" si="0"/>
        <v>2025</v>
      </c>
      <c r="O111" s="210">
        <f t="shared" si="1"/>
        <v>8</v>
      </c>
      <c r="P111" s="211" t="str">
        <f>IFERROR(VLOOKUP(F111,연간집계!D:E,2,FALSE),"")</f>
        <v>졸업앨범 (북) 올리브그린</v>
      </c>
    </row>
    <row r="112" spans="1:16" ht="12.75">
      <c r="A112" s="201">
        <v>45897.558055555557</v>
      </c>
      <c r="B112" s="202">
        <v>45897</v>
      </c>
      <c r="C112" s="203" t="s">
        <v>1703</v>
      </c>
      <c r="D112" s="203" t="s">
        <v>11</v>
      </c>
      <c r="E112" s="204" t="s">
        <v>1691</v>
      </c>
      <c r="F112" s="49" t="s">
        <v>1201</v>
      </c>
      <c r="G112" s="203">
        <v>1</v>
      </c>
      <c r="H112" s="203" t="s">
        <v>1692</v>
      </c>
      <c r="I112" s="205" t="s">
        <v>1440</v>
      </c>
      <c r="J112" s="206"/>
      <c r="K112" s="203">
        <v>36</v>
      </c>
      <c r="L112" s="207" t="s">
        <v>827</v>
      </c>
      <c r="M112" s="208" t="s">
        <v>1493</v>
      </c>
      <c r="N112" s="209">
        <f t="shared" si="0"/>
        <v>2025</v>
      </c>
      <c r="O112" s="210">
        <f t="shared" si="1"/>
        <v>8</v>
      </c>
      <c r="P112" s="211" t="str">
        <f>IFERROR(VLOOKUP(F112,연간집계!D:E,2,FALSE),"")</f>
        <v>졸업앨범 (북) 올리브그린</v>
      </c>
    </row>
    <row r="113" spans="1:16" ht="12.75">
      <c r="A113" s="201">
        <v>45897.563935185186</v>
      </c>
      <c r="B113" s="202">
        <v>45897</v>
      </c>
      <c r="C113" s="203" t="s">
        <v>1704</v>
      </c>
      <c r="D113" s="203" t="s">
        <v>11</v>
      </c>
      <c r="E113" s="204" t="s">
        <v>1705</v>
      </c>
      <c r="F113" s="49" t="s">
        <v>865</v>
      </c>
      <c r="G113" s="203">
        <v>1</v>
      </c>
      <c r="H113" s="203" t="s">
        <v>1706</v>
      </c>
      <c r="I113" s="205" t="s">
        <v>1707</v>
      </c>
      <c r="J113" s="206"/>
      <c r="K113" s="203">
        <v>56</v>
      </c>
      <c r="L113" s="207" t="s">
        <v>827</v>
      </c>
      <c r="M113" s="208" t="s">
        <v>1493</v>
      </c>
      <c r="N113" s="209">
        <f t="shared" si="0"/>
        <v>2025</v>
      </c>
      <c r="O113" s="210">
        <f t="shared" si="1"/>
        <v>8</v>
      </c>
      <c r="P113" s="211" t="str">
        <f>IFERROR(VLOOKUP(F113,연간집계!D:E,2,FALSE),"")</f>
        <v>스탠다드 포토북 8*6 (하드/무광)</v>
      </c>
    </row>
    <row r="114" spans="1:16" ht="12.75">
      <c r="A114" s="201">
        <v>45897.563946759263</v>
      </c>
      <c r="B114" s="202">
        <v>45897</v>
      </c>
      <c r="C114" s="203" t="s">
        <v>1708</v>
      </c>
      <c r="D114" s="203" t="s">
        <v>11</v>
      </c>
      <c r="E114" s="204" t="s">
        <v>1705</v>
      </c>
      <c r="F114" s="49" t="s">
        <v>865</v>
      </c>
      <c r="G114" s="203">
        <v>1</v>
      </c>
      <c r="H114" s="203" t="s">
        <v>1706</v>
      </c>
      <c r="I114" s="205" t="s">
        <v>1572</v>
      </c>
      <c r="J114" s="206"/>
      <c r="K114" s="203">
        <v>74</v>
      </c>
      <c r="L114" s="207" t="s">
        <v>827</v>
      </c>
      <c r="M114" s="208" t="s">
        <v>1493</v>
      </c>
      <c r="N114" s="209">
        <f t="shared" si="0"/>
        <v>2025</v>
      </c>
      <c r="O114" s="210">
        <f t="shared" si="1"/>
        <v>8</v>
      </c>
      <c r="P114" s="211" t="str">
        <f>IFERROR(VLOOKUP(F114,연간집계!D:E,2,FALSE),"")</f>
        <v>스탠다드 포토북 8*6 (하드/무광)</v>
      </c>
    </row>
    <row r="115" spans="1:16" ht="12.75">
      <c r="A115" s="201">
        <v>45897.563958333332</v>
      </c>
      <c r="B115" s="202">
        <v>45897</v>
      </c>
      <c r="C115" s="203" t="s">
        <v>1709</v>
      </c>
      <c r="D115" s="203" t="s">
        <v>11</v>
      </c>
      <c r="E115" s="204" t="s">
        <v>1705</v>
      </c>
      <c r="F115" s="49" t="s">
        <v>865</v>
      </c>
      <c r="G115" s="203">
        <v>1</v>
      </c>
      <c r="H115" s="203" t="s">
        <v>1706</v>
      </c>
      <c r="I115" s="205" t="s">
        <v>1440</v>
      </c>
      <c r="J115" s="206"/>
      <c r="K115" s="203">
        <v>80</v>
      </c>
      <c r="L115" s="207" t="s">
        <v>827</v>
      </c>
      <c r="M115" s="208" t="s">
        <v>1493</v>
      </c>
      <c r="N115" s="209">
        <f t="shared" si="0"/>
        <v>2025</v>
      </c>
      <c r="O115" s="210">
        <f t="shared" si="1"/>
        <v>8</v>
      </c>
      <c r="P115" s="211" t="str">
        <f>IFERROR(VLOOKUP(F115,연간집계!D:E,2,FALSE),"")</f>
        <v>스탠다드 포토북 8*6 (하드/무광)</v>
      </c>
    </row>
    <row r="116" spans="1:16" ht="12.75">
      <c r="A116" s="201">
        <v>45897.622777777775</v>
      </c>
      <c r="B116" s="202">
        <v>45897</v>
      </c>
      <c r="C116" s="203" t="s">
        <v>1710</v>
      </c>
      <c r="D116" s="203" t="s">
        <v>11</v>
      </c>
      <c r="E116" s="204" t="s">
        <v>1711</v>
      </c>
      <c r="F116" s="49" t="s">
        <v>1347</v>
      </c>
      <c r="G116" s="203">
        <v>1</v>
      </c>
      <c r="H116" s="203" t="s">
        <v>1486</v>
      </c>
      <c r="I116" s="205" t="s">
        <v>1479</v>
      </c>
      <c r="J116" s="208" t="s">
        <v>1712</v>
      </c>
      <c r="K116" s="203">
        <v>1</v>
      </c>
      <c r="L116" s="207" t="s">
        <v>827</v>
      </c>
      <c r="M116" s="208" t="s">
        <v>1471</v>
      </c>
      <c r="N116" s="209">
        <f t="shared" si="0"/>
        <v>2025</v>
      </c>
      <c r="O116" s="210">
        <f t="shared" si="1"/>
        <v>8</v>
      </c>
      <c r="P116" s="211" t="str">
        <f>IFERROR(VLOOKUP(F116,연간집계!D:E,2,FALSE),"")</f>
        <v>아크릴키링</v>
      </c>
    </row>
    <row r="117" spans="1:16" ht="12.75">
      <c r="A117" s="201">
        <v>45897.622789351852</v>
      </c>
      <c r="B117" s="202">
        <v>45897</v>
      </c>
      <c r="C117" s="203" t="s">
        <v>1713</v>
      </c>
      <c r="D117" s="203" t="s">
        <v>11</v>
      </c>
      <c r="E117" s="204" t="s">
        <v>1711</v>
      </c>
      <c r="F117" s="49" t="s">
        <v>1347</v>
      </c>
      <c r="G117" s="203">
        <v>1</v>
      </c>
      <c r="H117" s="203" t="s">
        <v>1486</v>
      </c>
      <c r="I117" s="205" t="s">
        <v>1479</v>
      </c>
      <c r="J117" s="208" t="s">
        <v>1712</v>
      </c>
      <c r="K117" s="203">
        <v>1</v>
      </c>
      <c r="L117" s="207" t="s">
        <v>827</v>
      </c>
      <c r="M117" s="208" t="s">
        <v>1471</v>
      </c>
      <c r="N117" s="209">
        <f t="shared" si="0"/>
        <v>2025</v>
      </c>
      <c r="O117" s="210">
        <f t="shared" si="1"/>
        <v>8</v>
      </c>
      <c r="P117" s="211" t="str">
        <f>IFERROR(VLOOKUP(F117,연간집계!D:E,2,FALSE),"")</f>
        <v>아크릴키링</v>
      </c>
    </row>
    <row r="118" spans="1:16" ht="12.75">
      <c r="A118" s="201">
        <v>45897.646331018521</v>
      </c>
      <c r="B118" s="202">
        <v>45897</v>
      </c>
      <c r="C118" s="203" t="s">
        <v>1714</v>
      </c>
      <c r="D118" s="203" t="s">
        <v>11</v>
      </c>
      <c r="E118" s="204" t="s">
        <v>1715</v>
      </c>
      <c r="F118" s="49" t="s">
        <v>1204</v>
      </c>
      <c r="G118" s="203">
        <v>5</v>
      </c>
      <c r="H118" s="203" t="s">
        <v>634</v>
      </c>
      <c r="I118" s="205" t="s">
        <v>1716</v>
      </c>
      <c r="J118" s="208" t="s">
        <v>1444</v>
      </c>
      <c r="K118" s="203">
        <v>52</v>
      </c>
      <c r="L118" s="207" t="s">
        <v>827</v>
      </c>
      <c r="M118" s="208" t="s">
        <v>1497</v>
      </c>
      <c r="N118" s="209">
        <f t="shared" si="0"/>
        <v>2025</v>
      </c>
      <c r="O118" s="210">
        <f t="shared" si="1"/>
        <v>8</v>
      </c>
      <c r="P118" s="211" t="str">
        <f>IFERROR(VLOOKUP(F118,연간집계!D:E,2,FALSE),"")</f>
        <v>히스토리북_블랙</v>
      </c>
    </row>
    <row r="119" spans="1:16" ht="12.75">
      <c r="A119" s="201">
        <v>45897.863437499997</v>
      </c>
      <c r="B119" s="202">
        <v>45897</v>
      </c>
      <c r="C119" s="203" t="s">
        <v>1717</v>
      </c>
      <c r="D119" s="203" t="s">
        <v>11</v>
      </c>
      <c r="E119" s="204" t="s">
        <v>1718</v>
      </c>
      <c r="F119" s="49" t="s">
        <v>1243</v>
      </c>
      <c r="G119" s="203">
        <v>1</v>
      </c>
      <c r="H119" s="203" t="s">
        <v>715</v>
      </c>
      <c r="I119" s="205" t="s">
        <v>1556</v>
      </c>
      <c r="J119" s="206"/>
      <c r="K119" s="203">
        <v>48</v>
      </c>
      <c r="L119" s="207" t="s">
        <v>828</v>
      </c>
      <c r="M119" s="208" t="s">
        <v>1436</v>
      </c>
      <c r="N119" s="209">
        <f t="shared" si="0"/>
        <v>2025</v>
      </c>
      <c r="O119" s="210">
        <f t="shared" si="1"/>
        <v>8</v>
      </c>
      <c r="P119" s="211" t="str">
        <f>IFERROR(VLOOKUP(F119,연간집계!D:E,2,FALSE),"")</f>
        <v>모바일 포토북 150 (여행)</v>
      </c>
    </row>
    <row r="120" spans="1:16" ht="12.75">
      <c r="A120" s="201">
        <v>45897.87809027778</v>
      </c>
      <c r="B120" s="202">
        <v>45897</v>
      </c>
      <c r="C120" s="203" t="s">
        <v>1719</v>
      </c>
      <c r="D120" s="203" t="s">
        <v>11</v>
      </c>
      <c r="E120" s="204" t="s">
        <v>1720</v>
      </c>
      <c r="F120" s="49" t="s">
        <v>1027</v>
      </c>
      <c r="G120" s="203">
        <v>2</v>
      </c>
      <c r="H120" s="203" t="s">
        <v>1721</v>
      </c>
      <c r="I120" s="205" t="s">
        <v>1455</v>
      </c>
      <c r="J120" s="208" t="s">
        <v>1722</v>
      </c>
      <c r="K120" s="203">
        <v>80</v>
      </c>
      <c r="L120" s="207" t="s">
        <v>827</v>
      </c>
      <c r="M120" s="208" t="s">
        <v>1436</v>
      </c>
      <c r="N120" s="209">
        <f t="shared" si="0"/>
        <v>2025</v>
      </c>
      <c r="O120" s="210">
        <f t="shared" si="1"/>
        <v>8</v>
      </c>
      <c r="P120" s="211" t="str">
        <f>IFERROR(VLOOKUP(F120,연간집계!D:E,2,FALSE),"")</f>
        <v>트래블북 198 (쿠션하드/78p)</v>
      </c>
    </row>
    <row r="121" spans="1:16" ht="12.75">
      <c r="A121" s="201">
        <v>45897.88689814815</v>
      </c>
      <c r="B121" s="202">
        <v>45897</v>
      </c>
      <c r="C121" s="203" t="s">
        <v>1723</v>
      </c>
      <c r="D121" s="203" t="s">
        <v>11</v>
      </c>
      <c r="E121" s="204" t="s">
        <v>1724</v>
      </c>
      <c r="F121" s="49" t="s">
        <v>78</v>
      </c>
      <c r="G121" s="203">
        <v>1</v>
      </c>
      <c r="H121" s="203" t="s">
        <v>1725</v>
      </c>
      <c r="I121" s="205" t="s">
        <v>1440</v>
      </c>
      <c r="J121" s="208" t="s">
        <v>1726</v>
      </c>
      <c r="K121" s="203">
        <v>58</v>
      </c>
      <c r="L121" s="207" t="s">
        <v>827</v>
      </c>
      <c r="M121" s="208" t="s">
        <v>1497</v>
      </c>
      <c r="N121" s="209">
        <f t="shared" si="0"/>
        <v>2025</v>
      </c>
      <c r="O121" s="210">
        <f t="shared" si="1"/>
        <v>8</v>
      </c>
      <c r="P121" s="211" t="str">
        <f>IFERROR(VLOOKUP(F121,연간집계!D:E,2,FALSE),"")</f>
        <v>포토그랩스pro 276</v>
      </c>
    </row>
    <row r="122" spans="1:16" ht="12.75">
      <c r="A122" s="201">
        <v>45897.88690972222</v>
      </c>
      <c r="B122" s="202">
        <v>45897</v>
      </c>
      <c r="C122" s="203" t="s">
        <v>1727</v>
      </c>
      <c r="D122" s="203" t="s">
        <v>11</v>
      </c>
      <c r="E122" s="204" t="s">
        <v>1724</v>
      </c>
      <c r="F122" s="49" t="s">
        <v>78</v>
      </c>
      <c r="G122" s="203">
        <v>1</v>
      </c>
      <c r="H122" s="203" t="s">
        <v>1725</v>
      </c>
      <c r="I122" s="205" t="s">
        <v>1440</v>
      </c>
      <c r="J122" s="208" t="s">
        <v>1444</v>
      </c>
      <c r="K122" s="203">
        <v>60</v>
      </c>
      <c r="L122" s="207" t="s">
        <v>827</v>
      </c>
      <c r="M122" s="208" t="s">
        <v>1497</v>
      </c>
      <c r="N122" s="209">
        <f t="shared" si="0"/>
        <v>2025</v>
      </c>
      <c r="O122" s="210">
        <f t="shared" si="1"/>
        <v>8</v>
      </c>
      <c r="P122" s="211" t="str">
        <f>IFERROR(VLOOKUP(F122,연간집계!D:E,2,FALSE),"")</f>
        <v>포토그랩스pro 276</v>
      </c>
    </row>
    <row r="123" spans="1:16" ht="12.75">
      <c r="A123" s="201">
        <v>45897.968842592592</v>
      </c>
      <c r="B123" s="202">
        <v>45897</v>
      </c>
      <c r="C123" s="203" t="s">
        <v>1728</v>
      </c>
      <c r="D123" s="203" t="s">
        <v>11</v>
      </c>
      <c r="E123" s="204" t="s">
        <v>1729</v>
      </c>
      <c r="F123" s="49" t="s">
        <v>887</v>
      </c>
      <c r="G123" s="203">
        <v>1</v>
      </c>
      <c r="H123" s="203" t="s">
        <v>1730</v>
      </c>
      <c r="I123" s="205" t="s">
        <v>1586</v>
      </c>
      <c r="J123" s="206"/>
      <c r="K123" s="203">
        <v>84</v>
      </c>
      <c r="L123" s="207" t="s">
        <v>827</v>
      </c>
      <c r="M123" s="208" t="s">
        <v>1436</v>
      </c>
      <c r="N123" s="209">
        <f t="shared" si="0"/>
        <v>2025</v>
      </c>
      <c r="O123" s="210">
        <f t="shared" si="1"/>
        <v>8</v>
      </c>
      <c r="P123" s="211" t="str">
        <f>IFERROR(VLOOKUP(F123,연간집계!D:E,2,FALSE),"")</f>
        <v>마이트립북 198</v>
      </c>
    </row>
    <row r="124" spans="1:16" ht="12.75">
      <c r="A124" s="201">
        <v>45898.243923611109</v>
      </c>
      <c r="B124" s="202">
        <v>45898</v>
      </c>
      <c r="C124" s="203" t="s">
        <v>1731</v>
      </c>
      <c r="D124" s="203" t="s">
        <v>11</v>
      </c>
      <c r="E124" s="204" t="s">
        <v>1732</v>
      </c>
      <c r="F124" s="49" t="s">
        <v>885</v>
      </c>
      <c r="G124" s="203">
        <v>1</v>
      </c>
      <c r="H124" s="203" t="s">
        <v>1733</v>
      </c>
      <c r="I124" s="205" t="s">
        <v>1510</v>
      </c>
      <c r="J124" s="206"/>
      <c r="K124" s="203">
        <v>66</v>
      </c>
      <c r="L124" s="207" t="s">
        <v>827</v>
      </c>
      <c r="M124" s="208" t="s">
        <v>1436</v>
      </c>
      <c r="N124" s="209">
        <f t="shared" si="0"/>
        <v>2025</v>
      </c>
      <c r="O124" s="210">
        <f t="shared" si="1"/>
        <v>8</v>
      </c>
      <c r="P124" s="211" t="str">
        <f>IFERROR(VLOOKUP(F124,연간집계!D:E,2,FALSE),"")</f>
        <v>마이트립북 150</v>
      </c>
    </row>
    <row r="125" spans="1:16" ht="12.75">
      <c r="A125" s="201">
        <v>45898.243935185186</v>
      </c>
      <c r="B125" s="202">
        <v>45898</v>
      </c>
      <c r="C125" s="203" t="s">
        <v>1734</v>
      </c>
      <c r="D125" s="203" t="s">
        <v>11</v>
      </c>
      <c r="E125" s="204" t="s">
        <v>1735</v>
      </c>
      <c r="F125" s="49" t="s">
        <v>1031</v>
      </c>
      <c r="G125" s="203">
        <v>1</v>
      </c>
      <c r="H125" s="203" t="s">
        <v>1733</v>
      </c>
      <c r="I125" s="205" t="s">
        <v>1736</v>
      </c>
      <c r="J125" s="208" t="s">
        <v>1736</v>
      </c>
      <c r="K125" s="203">
        <v>80</v>
      </c>
      <c r="L125" s="207" t="s">
        <v>827</v>
      </c>
      <c r="M125" s="208" t="s">
        <v>1436</v>
      </c>
      <c r="N125" s="209">
        <f t="shared" si="0"/>
        <v>2025</v>
      </c>
      <c r="O125" s="210">
        <f t="shared" si="1"/>
        <v>8</v>
      </c>
      <c r="P125" s="211" t="str">
        <f>IFERROR(VLOOKUP(F125,연간집계!D:E,2,FALSE),"")</f>
        <v>트래블북 198 (소프트/78p)</v>
      </c>
    </row>
    <row r="126" spans="1:16" ht="12.75">
      <c r="A126" s="201">
        <v>45898.40519675926</v>
      </c>
      <c r="B126" s="202">
        <v>45898</v>
      </c>
      <c r="C126" s="203" t="s">
        <v>1737</v>
      </c>
      <c r="D126" s="203" t="s">
        <v>11</v>
      </c>
      <c r="E126" s="204" t="s">
        <v>1738</v>
      </c>
      <c r="F126" s="49" t="s">
        <v>1243</v>
      </c>
      <c r="G126" s="203">
        <v>1</v>
      </c>
      <c r="H126" s="203" t="s">
        <v>715</v>
      </c>
      <c r="I126" s="205" t="s">
        <v>1556</v>
      </c>
      <c r="J126" s="206"/>
      <c r="K126" s="203">
        <v>34</v>
      </c>
      <c r="L126" s="207" t="s">
        <v>828</v>
      </c>
      <c r="M126" s="208" t="s">
        <v>1436</v>
      </c>
      <c r="N126" s="209">
        <f t="shared" si="0"/>
        <v>2025</v>
      </c>
      <c r="O126" s="210">
        <f t="shared" si="1"/>
        <v>8</v>
      </c>
      <c r="P126" s="211" t="str">
        <f>IFERROR(VLOOKUP(F126,연간집계!D:E,2,FALSE),"")</f>
        <v>모바일 포토북 150 (여행)</v>
      </c>
    </row>
    <row r="127" spans="1:16" ht="12.75">
      <c r="A127" s="201">
        <v>45898.405219907407</v>
      </c>
      <c r="B127" s="202">
        <v>45898</v>
      </c>
      <c r="C127" s="203" t="s">
        <v>1739</v>
      </c>
      <c r="D127" s="203" t="s">
        <v>11</v>
      </c>
      <c r="E127" s="204" t="s">
        <v>1738</v>
      </c>
      <c r="F127" s="49" t="s">
        <v>1243</v>
      </c>
      <c r="G127" s="203">
        <v>1</v>
      </c>
      <c r="H127" s="203" t="s">
        <v>715</v>
      </c>
      <c r="I127" s="205" t="s">
        <v>1556</v>
      </c>
      <c r="J127" s="206"/>
      <c r="K127" s="203">
        <v>34</v>
      </c>
      <c r="L127" s="207" t="s">
        <v>828</v>
      </c>
      <c r="M127" s="208" t="s">
        <v>1436</v>
      </c>
      <c r="N127" s="209">
        <f t="shared" si="0"/>
        <v>2025</v>
      </c>
      <c r="O127" s="210">
        <f t="shared" si="1"/>
        <v>8</v>
      </c>
      <c r="P127" s="211" t="str">
        <f>IFERROR(VLOOKUP(F127,연간집계!D:E,2,FALSE),"")</f>
        <v>모바일 포토북 150 (여행)</v>
      </c>
    </row>
    <row r="128" spans="1:16" ht="12.75">
      <c r="A128" s="201">
        <v>45898.414004629631</v>
      </c>
      <c r="B128" s="202">
        <v>45898</v>
      </c>
      <c r="C128" s="203" t="s">
        <v>1740</v>
      </c>
      <c r="D128" s="203" t="s">
        <v>11</v>
      </c>
      <c r="E128" s="204" t="s">
        <v>1741</v>
      </c>
      <c r="F128" s="49" t="s">
        <v>1245</v>
      </c>
      <c r="G128" s="203">
        <v>2</v>
      </c>
      <c r="H128" s="203" t="s">
        <v>1555</v>
      </c>
      <c r="I128" s="205" t="s">
        <v>1440</v>
      </c>
      <c r="J128" s="206"/>
      <c r="K128" s="203">
        <v>24</v>
      </c>
      <c r="L128" s="207" t="s">
        <v>828</v>
      </c>
      <c r="M128" s="208" t="s">
        <v>1541</v>
      </c>
      <c r="N128" s="209">
        <f t="shared" si="0"/>
        <v>2025</v>
      </c>
      <c r="O128" s="210">
        <f t="shared" si="1"/>
        <v>8</v>
      </c>
      <c r="P128" s="211" t="str">
        <f>IFERROR(VLOOKUP(F128,연간집계!D:E,2,FALSE),"")</f>
        <v>모바일 포토북 198 (여행)</v>
      </c>
    </row>
    <row r="129" spans="1:16" ht="12.75">
      <c r="A129" s="201">
        <v>45898.534108796295</v>
      </c>
      <c r="B129" s="202">
        <v>45898</v>
      </c>
      <c r="C129" s="203" t="s">
        <v>1742</v>
      </c>
      <c r="D129" s="203" t="s">
        <v>11</v>
      </c>
      <c r="E129" s="204" t="s">
        <v>1743</v>
      </c>
      <c r="F129" s="49" t="s">
        <v>1058</v>
      </c>
      <c r="G129" s="203">
        <v>2</v>
      </c>
      <c r="H129" s="203" t="s">
        <v>1744</v>
      </c>
      <c r="I129" s="205" t="s">
        <v>1440</v>
      </c>
      <c r="J129" s="206"/>
      <c r="K129" s="203">
        <v>138</v>
      </c>
      <c r="L129" s="207" t="s">
        <v>827</v>
      </c>
      <c r="M129" s="208" t="s">
        <v>1436</v>
      </c>
      <c r="N129" s="209">
        <f t="shared" si="0"/>
        <v>2025</v>
      </c>
      <c r="O129" s="210">
        <f t="shared" si="1"/>
        <v>8</v>
      </c>
      <c r="P129" s="211" t="str">
        <f>IFERROR(VLOOKUP(F129,연간집계!D:E,2,FALSE),"")</f>
        <v>프리북 150 (하드)</v>
      </c>
    </row>
    <row r="130" spans="1:16" ht="12.75">
      <c r="A130" s="201">
        <v>45898.59275462963</v>
      </c>
      <c r="B130" s="202">
        <v>45898</v>
      </c>
      <c r="C130" s="203" t="s">
        <v>1745</v>
      </c>
      <c r="D130" s="203" t="s">
        <v>11</v>
      </c>
      <c r="E130" s="204" t="s">
        <v>1746</v>
      </c>
      <c r="F130" s="49" t="s">
        <v>974</v>
      </c>
      <c r="G130" s="203">
        <v>1</v>
      </c>
      <c r="H130" s="203" t="s">
        <v>1747</v>
      </c>
      <c r="I130" s="205" t="s">
        <v>1748</v>
      </c>
      <c r="J130" s="208" t="s">
        <v>1749</v>
      </c>
      <c r="K130" s="203">
        <v>48</v>
      </c>
      <c r="L130" s="207" t="s">
        <v>827</v>
      </c>
      <c r="M130" s="208" t="s">
        <v>1436</v>
      </c>
      <c r="N130" s="209">
        <f t="shared" si="0"/>
        <v>2025</v>
      </c>
      <c r="O130" s="210">
        <f t="shared" si="1"/>
        <v>8</v>
      </c>
      <c r="P130" s="211" t="str">
        <f>IFERROR(VLOOKUP(F130,연간집계!D:E,2,FALSE),"")</f>
        <v>시티북 198 (쿠션하드/46p)</v>
      </c>
    </row>
    <row r="131" spans="1:16" ht="12.75">
      <c r="A131" s="201">
        <v>45898.651469907411</v>
      </c>
      <c r="B131" s="202">
        <v>45898</v>
      </c>
      <c r="C131" s="203" t="s">
        <v>1750</v>
      </c>
      <c r="D131" s="203" t="s">
        <v>11</v>
      </c>
      <c r="E131" s="204" t="s">
        <v>1751</v>
      </c>
      <c r="F131" s="49" t="s">
        <v>849</v>
      </c>
      <c r="G131" s="203">
        <v>2</v>
      </c>
      <c r="H131" s="203" t="s">
        <v>1752</v>
      </c>
      <c r="I131" s="205" t="s">
        <v>1440</v>
      </c>
      <c r="J131" s="206"/>
      <c r="K131" s="203">
        <v>80</v>
      </c>
      <c r="L131" s="207" t="s">
        <v>827</v>
      </c>
      <c r="M131" s="208" t="s">
        <v>1436</v>
      </c>
      <c r="N131" s="209">
        <f t="shared" si="0"/>
        <v>2025</v>
      </c>
      <c r="O131" s="210">
        <f t="shared" si="1"/>
        <v>8</v>
      </c>
      <c r="P131" s="211" t="str">
        <f>IFERROR(VLOOKUP(F131,연간집계!D:E,2,FALSE),"")</f>
        <v>스탠다드 포토북 8*11 (하드/유광)</v>
      </c>
    </row>
    <row r="132" spans="1:16" ht="12.75">
      <c r="A132" s="201">
        <v>45898.657372685186</v>
      </c>
      <c r="B132" s="202">
        <v>45898</v>
      </c>
      <c r="C132" s="203" t="s">
        <v>1753</v>
      </c>
      <c r="D132" s="203" t="s">
        <v>11</v>
      </c>
      <c r="E132" s="204" t="s">
        <v>1754</v>
      </c>
      <c r="F132" s="49" t="s">
        <v>1204</v>
      </c>
      <c r="G132" s="203">
        <v>1</v>
      </c>
      <c r="H132" s="203" t="s">
        <v>1755</v>
      </c>
      <c r="I132" s="205" t="s">
        <v>1566</v>
      </c>
      <c r="J132" s="208" t="s">
        <v>1756</v>
      </c>
      <c r="K132" s="203">
        <v>50</v>
      </c>
      <c r="L132" s="207" t="s">
        <v>827</v>
      </c>
      <c r="M132" s="208" t="s">
        <v>1493</v>
      </c>
      <c r="N132" s="209">
        <f t="shared" si="0"/>
        <v>2025</v>
      </c>
      <c r="O132" s="210">
        <f t="shared" si="1"/>
        <v>8</v>
      </c>
      <c r="P132" s="211" t="str">
        <f>IFERROR(VLOOKUP(F132,연간집계!D:E,2,FALSE),"")</f>
        <v>히스토리북_블랙</v>
      </c>
    </row>
    <row r="133" spans="1:16" ht="12.75">
      <c r="A133" s="201">
        <v>45898.677893518521</v>
      </c>
      <c r="B133" s="202">
        <v>45898</v>
      </c>
      <c r="C133" s="203" t="s">
        <v>1757</v>
      </c>
      <c r="D133" s="203" t="s">
        <v>11</v>
      </c>
      <c r="E133" s="204" t="s">
        <v>1758</v>
      </c>
      <c r="F133" s="49" t="s">
        <v>874</v>
      </c>
      <c r="G133" s="203">
        <v>1</v>
      </c>
      <c r="H133" s="203" t="s">
        <v>1755</v>
      </c>
      <c r="I133" s="205" t="s">
        <v>1570</v>
      </c>
      <c r="J133" s="206"/>
      <c r="K133" s="203">
        <v>24</v>
      </c>
      <c r="L133" s="207" t="s">
        <v>827</v>
      </c>
      <c r="M133" s="208" t="s">
        <v>1493</v>
      </c>
      <c r="N133" s="209">
        <f t="shared" si="0"/>
        <v>2025</v>
      </c>
      <c r="O133" s="210">
        <f t="shared" si="1"/>
        <v>8</v>
      </c>
      <c r="P133" s="211" t="str">
        <f>IFERROR(VLOOKUP(F133,연간집계!D:E,2,FALSE),"")</f>
        <v>스탠다드 포토북 11*8 (하드/무광)</v>
      </c>
    </row>
    <row r="134" spans="1:16" ht="12.75">
      <c r="A134" s="201">
        <v>45898.689606481479</v>
      </c>
      <c r="B134" s="202">
        <v>45898</v>
      </c>
      <c r="C134" s="203" t="s">
        <v>1759</v>
      </c>
      <c r="D134" s="203" t="s">
        <v>11</v>
      </c>
      <c r="E134" s="204" t="s">
        <v>1760</v>
      </c>
      <c r="F134" s="49" t="s">
        <v>1053</v>
      </c>
      <c r="G134" s="203">
        <v>1</v>
      </c>
      <c r="H134" s="203" t="s">
        <v>1761</v>
      </c>
      <c r="I134" s="205" t="s">
        <v>1762</v>
      </c>
      <c r="J134" s="206"/>
      <c r="K134" s="203">
        <v>68</v>
      </c>
      <c r="L134" s="207" t="s">
        <v>827</v>
      </c>
      <c r="M134" s="208" t="s">
        <v>1436</v>
      </c>
      <c r="N134" s="209">
        <f t="shared" si="0"/>
        <v>2025</v>
      </c>
      <c r="O134" s="210">
        <f t="shared" si="1"/>
        <v>8</v>
      </c>
      <c r="P134" s="211" t="str">
        <f>IFERROR(VLOOKUP(F134,연간집계!D:E,2,FALSE),"")</f>
        <v>프리북A4 (소프트)</v>
      </c>
    </row>
    <row r="135" spans="1:16" ht="12.75">
      <c r="A135" s="201">
        <v>45898.689618055556</v>
      </c>
      <c r="B135" s="202">
        <v>45898</v>
      </c>
      <c r="C135" s="203" t="s">
        <v>1763</v>
      </c>
      <c r="D135" s="203" t="s">
        <v>11</v>
      </c>
      <c r="E135" s="204" t="s">
        <v>1760</v>
      </c>
      <c r="F135" s="49" t="s">
        <v>1053</v>
      </c>
      <c r="G135" s="203">
        <v>1</v>
      </c>
      <c r="H135" s="203" t="s">
        <v>1761</v>
      </c>
      <c r="I135" s="205" t="s">
        <v>1762</v>
      </c>
      <c r="J135" s="206"/>
      <c r="K135" s="203">
        <v>68</v>
      </c>
      <c r="L135" s="207" t="s">
        <v>827</v>
      </c>
      <c r="M135" s="208" t="s">
        <v>1436</v>
      </c>
      <c r="N135" s="209">
        <f t="shared" si="0"/>
        <v>2025</v>
      </c>
      <c r="O135" s="210">
        <f t="shared" si="1"/>
        <v>8</v>
      </c>
      <c r="P135" s="211" t="str">
        <f>IFERROR(VLOOKUP(F135,연간집계!D:E,2,FALSE),"")</f>
        <v>프리북A4 (소프트)</v>
      </c>
    </row>
    <row r="136" spans="1:16" ht="12.75">
      <c r="A136" s="201">
        <v>45898.713067129633</v>
      </c>
      <c r="B136" s="202">
        <v>45898</v>
      </c>
      <c r="C136" s="203" t="s">
        <v>1764</v>
      </c>
      <c r="D136" s="203" t="s">
        <v>11</v>
      </c>
      <c r="E136" s="204" t="s">
        <v>1765</v>
      </c>
      <c r="F136" s="49" t="s">
        <v>251</v>
      </c>
      <c r="G136" s="203">
        <v>1</v>
      </c>
      <c r="H136" s="203" t="s">
        <v>1766</v>
      </c>
      <c r="I136" s="205" t="s">
        <v>1440</v>
      </c>
      <c r="J136" s="208" t="s">
        <v>1767</v>
      </c>
      <c r="K136" s="203">
        <v>60</v>
      </c>
      <c r="L136" s="207" t="s">
        <v>827</v>
      </c>
      <c r="M136" s="208" t="s">
        <v>1436</v>
      </c>
      <c r="N136" s="209">
        <f t="shared" si="0"/>
        <v>2025</v>
      </c>
      <c r="O136" s="210">
        <f t="shared" si="1"/>
        <v>8</v>
      </c>
      <c r="P136" s="211" t="str">
        <f>IFERROR(VLOOKUP(F136,연간집계!D:E,2,FALSE),"")</f>
        <v>시크북(북) 352 (로만브라운/58p)</v>
      </c>
    </row>
    <row r="137" spans="1:16" ht="12.75">
      <c r="A137" s="201">
        <v>45898.713078703702</v>
      </c>
      <c r="B137" s="202">
        <v>45898</v>
      </c>
      <c r="C137" s="203" t="s">
        <v>1768</v>
      </c>
      <c r="D137" s="203" t="s">
        <v>11</v>
      </c>
      <c r="E137" s="204" t="s">
        <v>1765</v>
      </c>
      <c r="F137" s="49" t="s">
        <v>1117</v>
      </c>
      <c r="G137" s="203">
        <v>1</v>
      </c>
      <c r="H137" s="203" t="s">
        <v>1766</v>
      </c>
      <c r="I137" s="205" t="s">
        <v>1440</v>
      </c>
      <c r="J137" s="208" t="s">
        <v>1769</v>
      </c>
      <c r="K137" s="203">
        <v>60</v>
      </c>
      <c r="L137" s="207" t="s">
        <v>827</v>
      </c>
      <c r="M137" s="208" t="s">
        <v>1436</v>
      </c>
      <c r="N137" s="209">
        <f t="shared" si="0"/>
        <v>2025</v>
      </c>
      <c r="O137" s="210">
        <f t="shared" si="1"/>
        <v>8</v>
      </c>
      <c r="P137" s="211" t="str">
        <f>IFERROR(VLOOKUP(F137,연간집계!D:E,2,FALSE),"")</f>
        <v>시크북(북) 352 (시크블랙/58p)</v>
      </c>
    </row>
    <row r="138" spans="1:16" ht="12.75">
      <c r="A138" s="201">
        <v>45898.71601851852</v>
      </c>
      <c r="B138" s="202">
        <v>45898</v>
      </c>
      <c r="C138" s="203" t="s">
        <v>1770</v>
      </c>
      <c r="D138" s="203" t="s">
        <v>11</v>
      </c>
      <c r="E138" s="204" t="s">
        <v>1771</v>
      </c>
      <c r="F138" s="49" t="s">
        <v>887</v>
      </c>
      <c r="G138" s="203">
        <v>1</v>
      </c>
      <c r="H138" s="203" t="s">
        <v>1772</v>
      </c>
      <c r="I138" s="205" t="s">
        <v>1773</v>
      </c>
      <c r="J138" s="206"/>
      <c r="K138" s="203">
        <v>52</v>
      </c>
      <c r="L138" s="207" t="s">
        <v>827</v>
      </c>
      <c r="M138" s="208" t="s">
        <v>1436</v>
      </c>
      <c r="N138" s="209">
        <f t="shared" si="0"/>
        <v>2025</v>
      </c>
      <c r="O138" s="210">
        <f t="shared" si="1"/>
        <v>8</v>
      </c>
      <c r="P138" s="211" t="str">
        <f>IFERROR(VLOOKUP(F138,연간집계!D:E,2,FALSE),"")</f>
        <v>마이트립북 198</v>
      </c>
    </row>
    <row r="139" spans="1:16" ht="12.75">
      <c r="A139" s="201">
        <v>45898.792361111111</v>
      </c>
      <c r="B139" s="202">
        <v>45898</v>
      </c>
      <c r="C139" s="203" t="s">
        <v>1774</v>
      </c>
      <c r="D139" s="203" t="s">
        <v>11</v>
      </c>
      <c r="E139" s="204" t="s">
        <v>1775</v>
      </c>
      <c r="F139" s="49" t="s">
        <v>1308</v>
      </c>
      <c r="G139" s="203">
        <v>1</v>
      </c>
      <c r="H139" s="203" t="s">
        <v>1776</v>
      </c>
      <c r="I139" s="205" t="s">
        <v>1668</v>
      </c>
      <c r="J139" s="208" t="s">
        <v>1444</v>
      </c>
      <c r="K139" s="203">
        <v>1</v>
      </c>
      <c r="L139" s="207" t="s">
        <v>827</v>
      </c>
      <c r="M139" s="208" t="s">
        <v>1436</v>
      </c>
      <c r="N139" s="209">
        <f t="shared" si="0"/>
        <v>2025</v>
      </c>
      <c r="O139" s="210">
        <f t="shared" si="1"/>
        <v>8</v>
      </c>
      <c r="P139" s="211" t="str">
        <f>IFERROR(VLOOKUP(F139,연간집계!D:E,2,FALSE),"")</f>
        <v>심플액자 305_블랙</v>
      </c>
    </row>
    <row r="140" spans="1:16" ht="12.75">
      <c r="A140" s="201">
        <v>45898.792372685188</v>
      </c>
      <c r="B140" s="202">
        <v>45898</v>
      </c>
      <c r="C140" s="203" t="s">
        <v>1777</v>
      </c>
      <c r="D140" s="203" t="s">
        <v>11</v>
      </c>
      <c r="E140" s="204" t="s">
        <v>1775</v>
      </c>
      <c r="F140" s="49" t="s">
        <v>1308</v>
      </c>
      <c r="G140" s="203">
        <v>1</v>
      </c>
      <c r="H140" s="203" t="s">
        <v>1776</v>
      </c>
      <c r="I140" s="205" t="s">
        <v>1668</v>
      </c>
      <c r="J140" s="208" t="s">
        <v>1444</v>
      </c>
      <c r="K140" s="203">
        <v>1</v>
      </c>
      <c r="L140" s="207" t="s">
        <v>827</v>
      </c>
      <c r="M140" s="208" t="s">
        <v>1436</v>
      </c>
      <c r="N140" s="209">
        <f t="shared" si="0"/>
        <v>2025</v>
      </c>
      <c r="O140" s="210">
        <f t="shared" si="1"/>
        <v>8</v>
      </c>
      <c r="P140" s="211" t="str">
        <f>IFERROR(VLOOKUP(F140,연간집계!D:E,2,FALSE),"")</f>
        <v>심플액자 305_블랙</v>
      </c>
    </row>
    <row r="141" spans="1:16" ht="12.75">
      <c r="A141" s="201">
        <v>45898.792384259257</v>
      </c>
      <c r="B141" s="202">
        <v>45898</v>
      </c>
      <c r="C141" s="203" t="s">
        <v>1778</v>
      </c>
      <c r="D141" s="203" t="s">
        <v>11</v>
      </c>
      <c r="E141" s="204" t="s">
        <v>1775</v>
      </c>
      <c r="F141" s="49" t="s">
        <v>1308</v>
      </c>
      <c r="G141" s="203">
        <v>1</v>
      </c>
      <c r="H141" s="203" t="s">
        <v>1776</v>
      </c>
      <c r="I141" s="205" t="s">
        <v>1668</v>
      </c>
      <c r="J141" s="208" t="s">
        <v>1444</v>
      </c>
      <c r="K141" s="203">
        <v>1</v>
      </c>
      <c r="L141" s="207" t="s">
        <v>827</v>
      </c>
      <c r="M141" s="208" t="s">
        <v>1436</v>
      </c>
      <c r="N141" s="209">
        <f t="shared" si="0"/>
        <v>2025</v>
      </c>
      <c r="O141" s="210">
        <f t="shared" si="1"/>
        <v>8</v>
      </c>
      <c r="P141" s="211" t="str">
        <f>IFERROR(VLOOKUP(F141,연간집계!D:E,2,FALSE),"")</f>
        <v>심플액자 305_블랙</v>
      </c>
    </row>
    <row r="142" spans="1:16" ht="12.75">
      <c r="A142" s="201">
        <v>45898.792395833334</v>
      </c>
      <c r="B142" s="202">
        <v>45898</v>
      </c>
      <c r="C142" s="203" t="s">
        <v>1779</v>
      </c>
      <c r="D142" s="203" t="s">
        <v>11</v>
      </c>
      <c r="E142" s="204" t="s">
        <v>1775</v>
      </c>
      <c r="F142" s="49" t="s">
        <v>1308</v>
      </c>
      <c r="G142" s="203">
        <v>2</v>
      </c>
      <c r="H142" s="203" t="s">
        <v>1776</v>
      </c>
      <c r="I142" s="205" t="s">
        <v>1668</v>
      </c>
      <c r="J142" s="208" t="s">
        <v>1444</v>
      </c>
      <c r="K142" s="203">
        <v>1</v>
      </c>
      <c r="L142" s="207" t="s">
        <v>827</v>
      </c>
      <c r="M142" s="208" t="s">
        <v>1436</v>
      </c>
      <c r="N142" s="209">
        <f t="shared" si="0"/>
        <v>2025</v>
      </c>
      <c r="O142" s="210">
        <f t="shared" si="1"/>
        <v>8</v>
      </c>
      <c r="P142" s="211" t="str">
        <f>IFERROR(VLOOKUP(F142,연간집계!D:E,2,FALSE),"")</f>
        <v>심플액자 305_블랙</v>
      </c>
    </row>
    <row r="143" spans="1:16" ht="12.75">
      <c r="A143" s="201">
        <v>45898.845092592594</v>
      </c>
      <c r="B143" s="202">
        <v>45898</v>
      </c>
      <c r="C143" s="203" t="s">
        <v>1780</v>
      </c>
      <c r="D143" s="203" t="s">
        <v>11</v>
      </c>
      <c r="E143" s="204" t="s">
        <v>1781</v>
      </c>
      <c r="F143" s="49" t="s">
        <v>42</v>
      </c>
      <c r="G143" s="203">
        <v>1</v>
      </c>
      <c r="H143" s="203" t="s">
        <v>1782</v>
      </c>
      <c r="I143" s="205" t="s">
        <v>1783</v>
      </c>
      <c r="J143" s="206"/>
      <c r="K143" s="203">
        <v>50</v>
      </c>
      <c r="L143" s="207" t="s">
        <v>827</v>
      </c>
      <c r="M143" s="208" t="s">
        <v>1436</v>
      </c>
      <c r="N143" s="209">
        <f t="shared" si="0"/>
        <v>2025</v>
      </c>
      <c r="O143" s="210">
        <f t="shared" si="1"/>
        <v>8</v>
      </c>
      <c r="P143" s="211" t="str">
        <f>IFERROR(VLOOKUP(F143,연간집계!D:E,2,FALSE),"")</f>
        <v>플라이트북 210</v>
      </c>
    </row>
    <row r="144" spans="1:16" ht="12.75">
      <c r="A144" s="201">
        <v>45898.865601851852</v>
      </c>
      <c r="B144" s="202">
        <v>45898</v>
      </c>
      <c r="C144" s="203" t="s">
        <v>1784</v>
      </c>
      <c r="D144" s="203" t="s">
        <v>11</v>
      </c>
      <c r="E144" s="204" t="s">
        <v>1785</v>
      </c>
      <c r="F144" s="49" t="s">
        <v>18</v>
      </c>
      <c r="G144" s="203">
        <v>1</v>
      </c>
      <c r="H144" s="203" t="s">
        <v>1786</v>
      </c>
      <c r="I144" s="205" t="s">
        <v>1762</v>
      </c>
      <c r="J144" s="208" t="s">
        <v>1787</v>
      </c>
      <c r="K144" s="203">
        <v>48</v>
      </c>
      <c r="L144" s="207" t="s">
        <v>827</v>
      </c>
      <c r="M144" s="208" t="s">
        <v>1436</v>
      </c>
      <c r="N144" s="209">
        <f t="shared" si="0"/>
        <v>2025</v>
      </c>
      <c r="O144" s="210">
        <f t="shared" si="1"/>
        <v>8</v>
      </c>
      <c r="P144" s="211" t="str">
        <f>IFERROR(VLOOKUP(F144,연간집계!D:E,2,FALSE),"")</f>
        <v>포토그랩스 276</v>
      </c>
    </row>
    <row r="145" spans="1:16" ht="12.75">
      <c r="A145" s="201">
        <v>45898.915381944447</v>
      </c>
      <c r="B145" s="202">
        <v>45898</v>
      </c>
      <c r="C145" s="203" t="s">
        <v>1788</v>
      </c>
      <c r="D145" s="203" t="s">
        <v>11</v>
      </c>
      <c r="E145" s="204" t="s">
        <v>1789</v>
      </c>
      <c r="F145" s="49" t="s">
        <v>1074</v>
      </c>
      <c r="G145" s="203">
        <v>4</v>
      </c>
      <c r="H145" s="203" t="s">
        <v>1648</v>
      </c>
      <c r="I145" s="205" t="s">
        <v>1790</v>
      </c>
      <c r="J145" s="208" t="s">
        <v>1791</v>
      </c>
      <c r="K145" s="203">
        <v>60</v>
      </c>
      <c r="L145" s="207" t="s">
        <v>827</v>
      </c>
      <c r="M145" s="208" t="s">
        <v>1449</v>
      </c>
      <c r="N145" s="209">
        <f t="shared" si="0"/>
        <v>2025</v>
      </c>
      <c r="O145" s="210">
        <f t="shared" si="1"/>
        <v>8</v>
      </c>
      <c r="P145" s="211" t="str">
        <f>IFERROR(VLOOKUP(F145,연간집계!D:E,2,FALSE),"")</f>
        <v>레더북 (로얄와인)</v>
      </c>
    </row>
    <row r="146" spans="1:16" ht="12.75">
      <c r="A146" s="201">
        <v>45898.918333333335</v>
      </c>
      <c r="B146" s="202">
        <v>45898</v>
      </c>
      <c r="C146" s="203" t="s">
        <v>1792</v>
      </c>
      <c r="D146" s="203" t="s">
        <v>11</v>
      </c>
      <c r="E146" s="204" t="s">
        <v>1793</v>
      </c>
      <c r="F146" s="49" t="s">
        <v>838</v>
      </c>
      <c r="G146" s="203">
        <v>1</v>
      </c>
      <c r="H146" s="203" t="s">
        <v>1794</v>
      </c>
      <c r="I146" s="205" t="s">
        <v>1435</v>
      </c>
      <c r="J146" s="206"/>
      <c r="K146" s="203">
        <v>28</v>
      </c>
      <c r="L146" s="207" t="s">
        <v>827</v>
      </c>
      <c r="M146" s="208" t="s">
        <v>1436</v>
      </c>
      <c r="N146" s="209">
        <f t="shared" si="0"/>
        <v>2025</v>
      </c>
      <c r="O146" s="210">
        <f t="shared" si="1"/>
        <v>8</v>
      </c>
      <c r="P146" s="211" t="str">
        <f>IFERROR(VLOOKUP(F146,연간집계!D:E,2,FALSE),"")</f>
        <v>스탠다드 포토북 6*8 (하드/무광)</v>
      </c>
    </row>
    <row r="147" spans="1:16" ht="12.75">
      <c r="A147" s="201">
        <v>45898.976921296293</v>
      </c>
      <c r="B147" s="202">
        <v>45898</v>
      </c>
      <c r="C147" s="203" t="s">
        <v>1795</v>
      </c>
      <c r="D147" s="203" t="s">
        <v>11</v>
      </c>
      <c r="E147" s="204" t="s">
        <v>1796</v>
      </c>
      <c r="F147" s="49" t="s">
        <v>963</v>
      </c>
      <c r="G147" s="203">
        <v>1</v>
      </c>
      <c r="H147" s="203" t="s">
        <v>1797</v>
      </c>
      <c r="I147" s="205" t="s">
        <v>1684</v>
      </c>
      <c r="J147" s="208" t="s">
        <v>1684</v>
      </c>
      <c r="K147" s="203">
        <v>80</v>
      </c>
      <c r="L147" s="207" t="s">
        <v>827</v>
      </c>
      <c r="M147" s="208" t="s">
        <v>1541</v>
      </c>
      <c r="N147" s="209">
        <f t="shared" si="0"/>
        <v>2025</v>
      </c>
      <c r="O147" s="210">
        <f t="shared" si="1"/>
        <v>8</v>
      </c>
      <c r="P147" s="211" t="str">
        <f>IFERROR(VLOOKUP(F147,연간집계!D:E,2,FALSE),"")</f>
        <v>시티북 210 (쿠션하드/78p)</v>
      </c>
    </row>
    <row r="148" spans="1:16" ht="12.75">
      <c r="A148" s="201">
        <v>45899.058888888889</v>
      </c>
      <c r="B148" s="202">
        <v>45899</v>
      </c>
      <c r="C148" s="203" t="s">
        <v>1798</v>
      </c>
      <c r="D148" s="203" t="s">
        <v>11</v>
      </c>
      <c r="E148" s="204" t="s">
        <v>1799</v>
      </c>
      <c r="F148" s="49" t="s">
        <v>904</v>
      </c>
      <c r="G148" s="203">
        <v>1</v>
      </c>
      <c r="H148" s="203" t="s">
        <v>1800</v>
      </c>
      <c r="I148" s="205" t="s">
        <v>1801</v>
      </c>
      <c r="J148" s="206"/>
      <c r="K148" s="203">
        <v>40</v>
      </c>
      <c r="L148" s="207" t="s">
        <v>827</v>
      </c>
      <c r="M148" s="208" t="s">
        <v>1449</v>
      </c>
      <c r="N148" s="209">
        <f t="shared" si="0"/>
        <v>2025</v>
      </c>
      <c r="O148" s="210">
        <f t="shared" si="1"/>
        <v>8</v>
      </c>
      <c r="P148" s="211" t="str">
        <f>IFERROR(VLOOKUP(F148,연간집계!D:E,2,FALSE),"")</f>
        <v>베이비북 198 (쿠션하드/38p)</v>
      </c>
    </row>
    <row r="149" spans="1:16" ht="12.75">
      <c r="A149" s="201">
        <v>45899.562673611108</v>
      </c>
      <c r="B149" s="202">
        <v>45899</v>
      </c>
      <c r="C149" s="203" t="s">
        <v>1802</v>
      </c>
      <c r="D149" s="203" t="s">
        <v>11</v>
      </c>
      <c r="E149" s="204" t="s">
        <v>1803</v>
      </c>
      <c r="F149" s="49" t="s">
        <v>847</v>
      </c>
      <c r="G149" s="203">
        <v>1</v>
      </c>
      <c r="H149" s="203" t="s">
        <v>1804</v>
      </c>
      <c r="I149" s="205" t="s">
        <v>1440</v>
      </c>
      <c r="J149" s="206"/>
      <c r="K149" s="203">
        <v>80</v>
      </c>
      <c r="L149" s="207" t="s">
        <v>827</v>
      </c>
      <c r="M149" s="208" t="s">
        <v>1436</v>
      </c>
      <c r="N149" s="209">
        <f t="shared" si="0"/>
        <v>2025</v>
      </c>
      <c r="O149" s="210">
        <f t="shared" si="1"/>
        <v>8</v>
      </c>
      <c r="P149" s="211" t="str">
        <f>IFERROR(VLOOKUP(F149,연간집계!D:E,2,FALSE),"")</f>
        <v>스탠다드 포토북 8*11 (하드/무광)</v>
      </c>
    </row>
    <row r="150" spans="1:16" ht="12.75">
      <c r="A150" s="201">
        <v>45899.568541666667</v>
      </c>
      <c r="B150" s="202">
        <v>45899</v>
      </c>
      <c r="C150" s="203" t="s">
        <v>1805</v>
      </c>
      <c r="D150" s="203" t="s">
        <v>11</v>
      </c>
      <c r="E150" s="204" t="s">
        <v>1806</v>
      </c>
      <c r="F150" s="49" t="s">
        <v>845</v>
      </c>
      <c r="G150" s="203">
        <v>1</v>
      </c>
      <c r="H150" s="203" t="s">
        <v>1807</v>
      </c>
      <c r="I150" s="205" t="s">
        <v>1808</v>
      </c>
      <c r="J150" s="206"/>
      <c r="K150" s="203">
        <v>50</v>
      </c>
      <c r="L150" s="207" t="s">
        <v>827</v>
      </c>
      <c r="M150" s="208" t="s">
        <v>1497</v>
      </c>
      <c r="N150" s="209">
        <f t="shared" si="0"/>
        <v>2025</v>
      </c>
      <c r="O150" s="210">
        <f t="shared" si="1"/>
        <v>8</v>
      </c>
      <c r="P150" s="211" t="str">
        <f>IFERROR(VLOOKUP(F150,연간집계!D:E,2,FALSE),"")</f>
        <v>스탠다드 포토북 8*11 (소프트/유광)</v>
      </c>
    </row>
    <row r="151" spans="1:16" ht="12.75">
      <c r="A151" s="201">
        <v>45899.601053240738</v>
      </c>
      <c r="B151" s="202">
        <v>45899</v>
      </c>
      <c r="C151" s="203" t="s">
        <v>1809</v>
      </c>
      <c r="D151" s="203" t="s">
        <v>11</v>
      </c>
      <c r="E151" s="204" t="s">
        <v>1810</v>
      </c>
      <c r="F151" s="49" t="s">
        <v>838</v>
      </c>
      <c r="G151" s="203">
        <v>1</v>
      </c>
      <c r="H151" s="203" t="s">
        <v>1811</v>
      </c>
      <c r="I151" s="205" t="s">
        <v>1440</v>
      </c>
      <c r="J151" s="206"/>
      <c r="K151" s="203">
        <v>26</v>
      </c>
      <c r="L151" s="207" t="s">
        <v>827</v>
      </c>
      <c r="M151" s="208" t="s">
        <v>1497</v>
      </c>
      <c r="N151" s="209">
        <f t="shared" si="0"/>
        <v>2025</v>
      </c>
      <c r="O151" s="210">
        <f t="shared" si="1"/>
        <v>8</v>
      </c>
      <c r="P151" s="211" t="str">
        <f>IFERROR(VLOOKUP(F151,연간집계!D:E,2,FALSE),"")</f>
        <v>스탠다드 포토북 6*8 (하드/무광)</v>
      </c>
    </row>
    <row r="152" spans="1:16" ht="12.75">
      <c r="A152" s="201">
        <v>45899.609872685185</v>
      </c>
      <c r="B152" s="202">
        <v>45899</v>
      </c>
      <c r="C152" s="203" t="s">
        <v>1812</v>
      </c>
      <c r="D152" s="203" t="s">
        <v>11</v>
      </c>
      <c r="E152" s="204" t="s">
        <v>1813</v>
      </c>
      <c r="F152" s="49" t="s">
        <v>845</v>
      </c>
      <c r="G152" s="203">
        <v>1</v>
      </c>
      <c r="H152" s="203" t="s">
        <v>1814</v>
      </c>
      <c r="I152" s="205" t="s">
        <v>1455</v>
      </c>
      <c r="J152" s="206"/>
      <c r="K152" s="203">
        <v>70</v>
      </c>
      <c r="L152" s="207" t="s">
        <v>827</v>
      </c>
      <c r="M152" s="208" t="s">
        <v>1493</v>
      </c>
      <c r="N152" s="209">
        <f t="shared" si="0"/>
        <v>2025</v>
      </c>
      <c r="O152" s="210">
        <f t="shared" si="1"/>
        <v>8</v>
      </c>
      <c r="P152" s="211" t="str">
        <f>IFERROR(VLOOKUP(F152,연간집계!D:E,2,FALSE),"")</f>
        <v>스탠다드 포토북 8*11 (소프트/유광)</v>
      </c>
    </row>
    <row r="153" spans="1:16" ht="12.75">
      <c r="A153" s="201">
        <v>45899.627442129633</v>
      </c>
      <c r="B153" s="202">
        <v>45899</v>
      </c>
      <c r="C153" s="203" t="s">
        <v>1815</v>
      </c>
      <c r="D153" s="203" t="s">
        <v>11</v>
      </c>
      <c r="E153" s="204" t="s">
        <v>1816</v>
      </c>
      <c r="F153" s="49" t="s">
        <v>1051</v>
      </c>
      <c r="G153" s="203">
        <v>1</v>
      </c>
      <c r="H153" s="203" t="s">
        <v>1817</v>
      </c>
      <c r="I153" s="205" t="s">
        <v>1660</v>
      </c>
      <c r="J153" s="206"/>
      <c r="K153" s="203">
        <v>100</v>
      </c>
      <c r="L153" s="207" t="s">
        <v>827</v>
      </c>
      <c r="M153" s="208" t="s">
        <v>1436</v>
      </c>
      <c r="N153" s="209">
        <f t="shared" si="0"/>
        <v>2025</v>
      </c>
      <c r="O153" s="210">
        <f t="shared" si="1"/>
        <v>8</v>
      </c>
      <c r="P153" s="211" t="str">
        <f>IFERROR(VLOOKUP(F153,연간집계!D:E,2,FALSE),"")</f>
        <v>프리북A4 (하드)</v>
      </c>
    </row>
    <row r="154" spans="1:16" ht="12.75">
      <c r="A154" s="201">
        <v>45899.671446759261</v>
      </c>
      <c r="B154" s="202">
        <v>45899</v>
      </c>
      <c r="C154" s="203" t="s">
        <v>1818</v>
      </c>
      <c r="D154" s="203" t="s">
        <v>11</v>
      </c>
      <c r="E154" s="204" t="s">
        <v>1819</v>
      </c>
      <c r="F154" s="49" t="s">
        <v>1027</v>
      </c>
      <c r="G154" s="203">
        <v>1</v>
      </c>
      <c r="H154" s="203" t="s">
        <v>1820</v>
      </c>
      <c r="I154" s="205" t="s">
        <v>1440</v>
      </c>
      <c r="J154" s="208" t="s">
        <v>1736</v>
      </c>
      <c r="K154" s="203">
        <v>80</v>
      </c>
      <c r="L154" s="207" t="s">
        <v>827</v>
      </c>
      <c r="M154" s="208" t="s">
        <v>1436</v>
      </c>
      <c r="N154" s="209">
        <f t="shared" si="0"/>
        <v>2025</v>
      </c>
      <c r="O154" s="210">
        <f t="shared" si="1"/>
        <v>8</v>
      </c>
      <c r="P154" s="211" t="str">
        <f>IFERROR(VLOOKUP(F154,연간집계!D:E,2,FALSE),"")</f>
        <v>트래블북 198 (쿠션하드/78p)</v>
      </c>
    </row>
    <row r="155" spans="1:16" ht="12.75">
      <c r="A155" s="201">
        <v>45899.68608796296</v>
      </c>
      <c r="B155" s="202">
        <v>45899</v>
      </c>
      <c r="C155" s="203" t="s">
        <v>1821</v>
      </c>
      <c r="D155" s="203" t="s">
        <v>11</v>
      </c>
      <c r="E155" s="204" t="s">
        <v>1822</v>
      </c>
      <c r="F155" s="49" t="s">
        <v>1036</v>
      </c>
      <c r="G155" s="203">
        <v>1</v>
      </c>
      <c r="H155" s="203" t="s">
        <v>79</v>
      </c>
      <c r="I155" s="205" t="s">
        <v>1668</v>
      </c>
      <c r="J155" s="206"/>
      <c r="K155" s="203">
        <v>82</v>
      </c>
      <c r="L155" s="207" t="s">
        <v>827</v>
      </c>
      <c r="M155" s="208" t="s">
        <v>1514</v>
      </c>
      <c r="N155" s="209">
        <f t="shared" si="0"/>
        <v>2025</v>
      </c>
      <c r="O155" s="210">
        <f t="shared" si="1"/>
        <v>8</v>
      </c>
      <c r="P155" s="211" t="str">
        <f>IFERROR(VLOOKUP(F155,연간집계!D:E,2,FALSE),"")</f>
        <v>포토로그북 (바인더)</v>
      </c>
    </row>
    <row r="156" spans="1:16" ht="12.75">
      <c r="A156" s="201">
        <v>45899.732916666668</v>
      </c>
      <c r="B156" s="202">
        <v>45899</v>
      </c>
      <c r="C156" s="203" t="s">
        <v>1823</v>
      </c>
      <c r="D156" s="203" t="s">
        <v>11</v>
      </c>
      <c r="E156" s="204" t="s">
        <v>1824</v>
      </c>
      <c r="F156" s="49" t="s">
        <v>856</v>
      </c>
      <c r="G156" s="203">
        <v>3</v>
      </c>
      <c r="H156" s="203" t="s">
        <v>1825</v>
      </c>
      <c r="I156" s="205" t="s">
        <v>1435</v>
      </c>
      <c r="J156" s="206"/>
      <c r="K156" s="203">
        <v>24</v>
      </c>
      <c r="L156" s="207" t="s">
        <v>827</v>
      </c>
      <c r="M156" s="208" t="s">
        <v>1436</v>
      </c>
      <c r="N156" s="209">
        <f t="shared" si="0"/>
        <v>2025</v>
      </c>
      <c r="O156" s="210">
        <f t="shared" si="1"/>
        <v>8</v>
      </c>
      <c r="P156" s="211" t="str">
        <f>IFERROR(VLOOKUP(F156,연간집계!D:E,2,FALSE),"")</f>
        <v>스탠다드 포토북 8*8 (하드/무광)</v>
      </c>
    </row>
    <row r="157" spans="1:16" ht="12.75">
      <c r="A157" s="201">
        <v>45899.917372685188</v>
      </c>
      <c r="B157" s="202">
        <v>45899</v>
      </c>
      <c r="C157" s="203" t="s">
        <v>1826</v>
      </c>
      <c r="D157" s="203" t="s">
        <v>11</v>
      </c>
      <c r="E157" s="204" t="s">
        <v>1827</v>
      </c>
      <c r="F157" s="49" t="s">
        <v>874</v>
      </c>
      <c r="G157" s="203">
        <v>1</v>
      </c>
      <c r="H157" s="203" t="s">
        <v>1825</v>
      </c>
      <c r="I157" s="205" t="s">
        <v>1453</v>
      </c>
      <c r="J157" s="206"/>
      <c r="K157" s="203">
        <v>48</v>
      </c>
      <c r="L157" s="207" t="s">
        <v>827</v>
      </c>
      <c r="M157" s="208" t="s">
        <v>1436</v>
      </c>
      <c r="N157" s="209">
        <f t="shared" si="0"/>
        <v>2025</v>
      </c>
      <c r="O157" s="210">
        <f t="shared" si="1"/>
        <v>8</v>
      </c>
      <c r="P157" s="211" t="str">
        <f>IFERROR(VLOOKUP(F157,연간집계!D:E,2,FALSE),"")</f>
        <v>스탠다드 포토북 11*8 (하드/무광)</v>
      </c>
    </row>
    <row r="158" spans="1:16" ht="12.75">
      <c r="A158" s="201">
        <v>45899.920312499999</v>
      </c>
      <c r="B158" s="202">
        <v>45899</v>
      </c>
      <c r="C158" s="203" t="s">
        <v>1828</v>
      </c>
      <c r="D158" s="203" t="s">
        <v>11</v>
      </c>
      <c r="E158" s="204" t="s">
        <v>1829</v>
      </c>
      <c r="F158" s="49" t="s">
        <v>1048</v>
      </c>
      <c r="G158" s="203">
        <v>1</v>
      </c>
      <c r="H158" s="203" t="s">
        <v>1830</v>
      </c>
      <c r="I158" s="205" t="s">
        <v>1440</v>
      </c>
      <c r="J158" s="206"/>
      <c r="K158" s="203">
        <v>72</v>
      </c>
      <c r="L158" s="207" t="s">
        <v>827</v>
      </c>
      <c r="M158" s="208" t="s">
        <v>1436</v>
      </c>
      <c r="N158" s="209">
        <f t="shared" si="0"/>
        <v>2025</v>
      </c>
      <c r="O158" s="210">
        <f t="shared" si="1"/>
        <v>8</v>
      </c>
      <c r="P158" s="211" t="str">
        <f>IFERROR(VLOOKUP(F158,연간집계!D:E,2,FALSE),"")</f>
        <v>프리북와이드 (하드)</v>
      </c>
    </row>
    <row r="159" spans="1:16" ht="12.75">
      <c r="A159" s="201">
        <v>45899.929120370369</v>
      </c>
      <c r="B159" s="202">
        <v>45899</v>
      </c>
      <c r="C159" s="203" t="s">
        <v>1831</v>
      </c>
      <c r="D159" s="203" t="s">
        <v>11</v>
      </c>
      <c r="E159" s="204" t="s">
        <v>1832</v>
      </c>
      <c r="F159" s="49" t="s">
        <v>1024</v>
      </c>
      <c r="G159" s="203">
        <v>1</v>
      </c>
      <c r="H159" s="203" t="s">
        <v>1833</v>
      </c>
      <c r="I159" s="205" t="s">
        <v>1440</v>
      </c>
      <c r="J159" s="208" t="s">
        <v>1736</v>
      </c>
      <c r="K159" s="203">
        <v>48</v>
      </c>
      <c r="L159" s="207" t="s">
        <v>827</v>
      </c>
      <c r="M159" s="208" t="s">
        <v>1436</v>
      </c>
      <c r="N159" s="209">
        <f t="shared" si="0"/>
        <v>2025</v>
      </c>
      <c r="O159" s="210">
        <f t="shared" si="1"/>
        <v>8</v>
      </c>
      <c r="P159" s="211" t="str">
        <f>IFERROR(VLOOKUP(F159,연간집계!D:E,2,FALSE),"")</f>
        <v>트래블북 A5 (소프트/46p)</v>
      </c>
    </row>
    <row r="160" spans="1:16" ht="12.75">
      <c r="A160" s="201">
        <v>45899.958414351851</v>
      </c>
      <c r="B160" s="202">
        <v>45899</v>
      </c>
      <c r="C160" s="203" t="s">
        <v>1834</v>
      </c>
      <c r="D160" s="203" t="s">
        <v>11</v>
      </c>
      <c r="E160" s="204" t="s">
        <v>1835</v>
      </c>
      <c r="F160" s="49" t="s">
        <v>1058</v>
      </c>
      <c r="G160" s="203">
        <v>4</v>
      </c>
      <c r="H160" s="203" t="s">
        <v>1836</v>
      </c>
      <c r="I160" s="205" t="s">
        <v>1440</v>
      </c>
      <c r="J160" s="206"/>
      <c r="K160" s="203">
        <v>160</v>
      </c>
      <c r="L160" s="207" t="s">
        <v>827</v>
      </c>
      <c r="M160" s="208" t="s">
        <v>1471</v>
      </c>
      <c r="N160" s="209">
        <f t="shared" si="0"/>
        <v>2025</v>
      </c>
      <c r="O160" s="210">
        <f t="shared" si="1"/>
        <v>8</v>
      </c>
      <c r="P160" s="211" t="str">
        <f>IFERROR(VLOOKUP(F160,연간집계!D:E,2,FALSE),"")</f>
        <v>프리북 150 (하드)</v>
      </c>
    </row>
    <row r="161" spans="1:16" ht="12.75">
      <c r="A161" s="201">
        <v>45899.996469907404</v>
      </c>
      <c r="B161" s="202">
        <v>45899</v>
      </c>
      <c r="C161" s="203" t="s">
        <v>1837</v>
      </c>
      <c r="D161" s="203" t="s">
        <v>11</v>
      </c>
      <c r="E161" s="204" t="s">
        <v>1838</v>
      </c>
      <c r="F161" s="49" t="s">
        <v>1291</v>
      </c>
      <c r="G161" s="203">
        <v>1</v>
      </c>
      <c r="H161" s="203" t="s">
        <v>1839</v>
      </c>
      <c r="I161" s="205" t="s">
        <v>1840</v>
      </c>
      <c r="J161" s="206"/>
      <c r="K161" s="203">
        <v>14</v>
      </c>
      <c r="L161" s="207" t="s">
        <v>827</v>
      </c>
      <c r="M161" s="208" t="s">
        <v>1629</v>
      </c>
      <c r="N161" s="209">
        <f t="shared" si="0"/>
        <v>2025</v>
      </c>
      <c r="O161" s="210">
        <f t="shared" si="1"/>
        <v>8</v>
      </c>
      <c r="P161" s="211" t="str">
        <f>IFERROR(VLOOKUP(F161,연간집계!D:E,2,FALSE),"")</f>
        <v>PCMS_벽걸이1단캘린더</v>
      </c>
    </row>
    <row r="162" spans="1:16" ht="12.75">
      <c r="A162" s="201">
        <v>45899.996481481481</v>
      </c>
      <c r="B162" s="202">
        <v>45899</v>
      </c>
      <c r="C162" s="203" t="s">
        <v>1841</v>
      </c>
      <c r="D162" s="203" t="s">
        <v>11</v>
      </c>
      <c r="E162" s="204" t="s">
        <v>1838</v>
      </c>
      <c r="F162" s="49" t="s">
        <v>1271</v>
      </c>
      <c r="G162" s="203">
        <v>3</v>
      </c>
      <c r="H162" s="203" t="s">
        <v>1839</v>
      </c>
      <c r="I162" s="205" t="s">
        <v>1842</v>
      </c>
      <c r="J162" s="206"/>
      <c r="K162" s="203">
        <v>36</v>
      </c>
      <c r="L162" s="207" t="s">
        <v>827</v>
      </c>
      <c r="M162" s="208" t="s">
        <v>1629</v>
      </c>
      <c r="N162" s="209">
        <f t="shared" si="0"/>
        <v>2025</v>
      </c>
      <c r="O162" s="210">
        <f t="shared" si="1"/>
        <v>8</v>
      </c>
      <c r="P162" s="211" t="str">
        <f>IFERROR(VLOOKUP(F162,연간집계!D:E,2,FALSE),"")</f>
        <v>설치형_미니캘린더</v>
      </c>
    </row>
    <row r="163" spans="1:16" ht="12.75">
      <c r="A163" s="201">
        <v>45900.289733796293</v>
      </c>
      <c r="B163" s="202">
        <v>45900</v>
      </c>
      <c r="C163" s="203" t="s">
        <v>1843</v>
      </c>
      <c r="D163" s="203" t="s">
        <v>11</v>
      </c>
      <c r="E163" s="204" t="s">
        <v>1844</v>
      </c>
      <c r="F163" s="49" t="s">
        <v>18</v>
      </c>
      <c r="G163" s="203">
        <v>1</v>
      </c>
      <c r="H163" s="203" t="s">
        <v>1845</v>
      </c>
      <c r="I163" s="205" t="s">
        <v>1440</v>
      </c>
      <c r="J163" s="208" t="s">
        <v>1787</v>
      </c>
      <c r="K163" s="203">
        <v>60</v>
      </c>
      <c r="L163" s="207" t="s">
        <v>827</v>
      </c>
      <c r="M163" s="208" t="s">
        <v>1436</v>
      </c>
      <c r="N163" s="209">
        <f t="shared" si="0"/>
        <v>2025</v>
      </c>
      <c r="O163" s="210">
        <f t="shared" si="1"/>
        <v>8</v>
      </c>
      <c r="P163" s="211" t="str">
        <f>IFERROR(VLOOKUP(F163,연간집계!D:E,2,FALSE),"")</f>
        <v>포토그랩스 276</v>
      </c>
    </row>
    <row r="164" spans="1:16" ht="12.75">
      <c r="A164" s="201">
        <v>45900.324884259258</v>
      </c>
      <c r="B164" s="202">
        <v>45900</v>
      </c>
      <c r="C164" s="203" t="s">
        <v>1846</v>
      </c>
      <c r="D164" s="203" t="s">
        <v>11</v>
      </c>
      <c r="E164" s="204" t="s">
        <v>1847</v>
      </c>
      <c r="F164" s="49" t="s">
        <v>1304</v>
      </c>
      <c r="G164" s="203">
        <v>1</v>
      </c>
      <c r="H164" s="203" t="s">
        <v>1848</v>
      </c>
      <c r="I164" s="205" t="s">
        <v>1849</v>
      </c>
      <c r="J164" s="208" t="s">
        <v>1850</v>
      </c>
      <c r="K164" s="203">
        <v>1</v>
      </c>
      <c r="L164" s="207" t="s">
        <v>828</v>
      </c>
      <c r="M164" s="208" t="s">
        <v>1851</v>
      </c>
      <c r="N164" s="209">
        <f t="shared" si="0"/>
        <v>2025</v>
      </c>
      <c r="O164" s="210">
        <f t="shared" si="1"/>
        <v>8</v>
      </c>
      <c r="P164" s="211" t="str">
        <f>IFERROR(VLOOKUP(F164,연간집계!D:E,2,FALSE),"")</f>
        <v>PCMS_우드스탠드아크릴액자</v>
      </c>
    </row>
    <row r="165" spans="1:16" ht="12.75">
      <c r="A165" s="201">
        <v>45900.392210648148</v>
      </c>
      <c r="B165" s="202">
        <v>45900</v>
      </c>
      <c r="C165" s="203" t="s">
        <v>1852</v>
      </c>
      <c r="D165" s="203" t="s">
        <v>11</v>
      </c>
      <c r="E165" s="204" t="s">
        <v>1853</v>
      </c>
      <c r="F165" s="49" t="s">
        <v>890</v>
      </c>
      <c r="G165" s="203">
        <v>1</v>
      </c>
      <c r="H165" s="203" t="s">
        <v>1854</v>
      </c>
      <c r="I165" s="205" t="s">
        <v>1566</v>
      </c>
      <c r="J165" s="208" t="s">
        <v>1664</v>
      </c>
      <c r="K165" s="203">
        <v>48</v>
      </c>
      <c r="L165" s="207" t="s">
        <v>827</v>
      </c>
      <c r="M165" s="208" t="s">
        <v>1502</v>
      </c>
      <c r="N165" s="209">
        <f t="shared" si="0"/>
        <v>2025</v>
      </c>
      <c r="O165" s="210">
        <f t="shared" si="1"/>
        <v>8</v>
      </c>
      <c r="P165" s="211" t="str">
        <f>IFERROR(VLOOKUP(F165,연간집계!D:E,2,FALSE),"")</f>
        <v>메모리북</v>
      </c>
    </row>
    <row r="166" spans="1:16" ht="12.75">
      <c r="A166" s="201">
        <v>45900.462488425925</v>
      </c>
      <c r="B166" s="202">
        <v>45900</v>
      </c>
      <c r="C166" s="203" t="s">
        <v>1855</v>
      </c>
      <c r="D166" s="203" t="s">
        <v>11</v>
      </c>
      <c r="E166" s="204" t="s">
        <v>1856</v>
      </c>
      <c r="F166" s="49" t="s">
        <v>849</v>
      </c>
      <c r="G166" s="203">
        <v>1</v>
      </c>
      <c r="H166" s="203" t="s">
        <v>1857</v>
      </c>
      <c r="I166" s="205" t="s">
        <v>1440</v>
      </c>
      <c r="J166" s="206"/>
      <c r="K166" s="203">
        <v>42</v>
      </c>
      <c r="L166" s="207" t="s">
        <v>827</v>
      </c>
      <c r="M166" s="208" t="s">
        <v>1436</v>
      </c>
      <c r="N166" s="209">
        <f t="shared" si="0"/>
        <v>2025</v>
      </c>
      <c r="O166" s="210">
        <f t="shared" si="1"/>
        <v>8</v>
      </c>
      <c r="P166" s="211" t="str">
        <f>IFERROR(VLOOKUP(F166,연간집계!D:E,2,FALSE),"")</f>
        <v>스탠다드 포토북 8*11 (하드/유광)</v>
      </c>
    </row>
    <row r="167" spans="1:16" ht="12.75">
      <c r="A167" s="201">
        <v>45900.462500000001</v>
      </c>
      <c r="B167" s="202">
        <v>45900</v>
      </c>
      <c r="C167" s="203" t="s">
        <v>1858</v>
      </c>
      <c r="D167" s="203" t="s">
        <v>11</v>
      </c>
      <c r="E167" s="204" t="s">
        <v>1856</v>
      </c>
      <c r="F167" s="49" t="s">
        <v>845</v>
      </c>
      <c r="G167" s="203">
        <v>1</v>
      </c>
      <c r="H167" s="203" t="s">
        <v>1857</v>
      </c>
      <c r="I167" s="205" t="s">
        <v>1440</v>
      </c>
      <c r="J167" s="206"/>
      <c r="K167" s="203">
        <v>60</v>
      </c>
      <c r="L167" s="207" t="s">
        <v>827</v>
      </c>
      <c r="M167" s="208" t="s">
        <v>1436</v>
      </c>
      <c r="N167" s="209">
        <f t="shared" si="0"/>
        <v>2025</v>
      </c>
      <c r="O167" s="210">
        <f t="shared" si="1"/>
        <v>8</v>
      </c>
      <c r="P167" s="211" t="str">
        <f>IFERROR(VLOOKUP(F167,연간집계!D:E,2,FALSE),"")</f>
        <v>스탠다드 포토북 8*11 (소프트/유광)</v>
      </c>
    </row>
    <row r="168" spans="1:16" ht="12.75">
      <c r="A168" s="201">
        <v>45900.749756944446</v>
      </c>
      <c r="B168" s="202">
        <v>45900</v>
      </c>
      <c r="C168" s="203" t="s">
        <v>1859</v>
      </c>
      <c r="D168" s="203" t="s">
        <v>11</v>
      </c>
      <c r="E168" s="204" t="s">
        <v>1860</v>
      </c>
      <c r="F168" s="49" t="s">
        <v>1051</v>
      </c>
      <c r="G168" s="203">
        <v>1</v>
      </c>
      <c r="H168" s="203" t="s">
        <v>1861</v>
      </c>
      <c r="I168" s="205" t="s">
        <v>1660</v>
      </c>
      <c r="J168" s="206"/>
      <c r="K168" s="203">
        <v>100</v>
      </c>
      <c r="L168" s="207" t="s">
        <v>827</v>
      </c>
      <c r="M168" s="208" t="s">
        <v>1497</v>
      </c>
      <c r="N168" s="209">
        <f t="shared" si="0"/>
        <v>2025</v>
      </c>
      <c r="O168" s="210">
        <f t="shared" si="1"/>
        <v>8</v>
      </c>
      <c r="P168" s="211" t="str">
        <f>IFERROR(VLOOKUP(F168,연간집계!D:E,2,FALSE),"")</f>
        <v>프리북A4 (하드)</v>
      </c>
    </row>
    <row r="169" spans="1:16" ht="12.75">
      <c r="A169" s="201">
        <v>45900.779027777775</v>
      </c>
      <c r="B169" s="202">
        <v>45900</v>
      </c>
      <c r="C169" s="203" t="s">
        <v>1862</v>
      </c>
      <c r="D169" s="203" t="s">
        <v>11</v>
      </c>
      <c r="E169" s="204" t="s">
        <v>1863</v>
      </c>
      <c r="F169" s="49" t="s">
        <v>858</v>
      </c>
      <c r="G169" s="203">
        <v>1</v>
      </c>
      <c r="H169" s="203" t="s">
        <v>1864</v>
      </c>
      <c r="I169" s="205" t="s">
        <v>1440</v>
      </c>
      <c r="J169" s="206"/>
      <c r="K169" s="203">
        <v>70</v>
      </c>
      <c r="L169" s="207" t="s">
        <v>827</v>
      </c>
      <c r="M169" s="208" t="s">
        <v>1436</v>
      </c>
      <c r="N169" s="209">
        <f t="shared" si="0"/>
        <v>2025</v>
      </c>
      <c r="O169" s="210">
        <f t="shared" si="1"/>
        <v>8</v>
      </c>
      <c r="P169" s="211" t="str">
        <f>IFERROR(VLOOKUP(F169,연간집계!D:E,2,FALSE),"")</f>
        <v>스탠다드 포토북 8*8 (하드/유광)</v>
      </c>
    </row>
    <row r="170" spans="1:16" ht="12.75">
      <c r="A170" s="201">
        <v>45900.8434375</v>
      </c>
      <c r="B170" s="202">
        <v>45900</v>
      </c>
      <c r="C170" s="203" t="s">
        <v>1865</v>
      </c>
      <c r="D170" s="203" t="s">
        <v>11</v>
      </c>
      <c r="E170" s="204" t="s">
        <v>1866</v>
      </c>
      <c r="F170" s="49" t="s">
        <v>1232</v>
      </c>
      <c r="G170" s="203">
        <v>1</v>
      </c>
      <c r="H170" s="203" t="s">
        <v>1867</v>
      </c>
      <c r="I170" s="205" t="s">
        <v>1868</v>
      </c>
      <c r="J170" s="208" t="s">
        <v>1444</v>
      </c>
      <c r="K170" s="203">
        <v>30</v>
      </c>
      <c r="L170" s="207" t="s">
        <v>827</v>
      </c>
      <c r="M170" s="208" t="s">
        <v>1851</v>
      </c>
      <c r="N170" s="209">
        <f t="shared" si="0"/>
        <v>2025</v>
      </c>
      <c r="O170" s="210">
        <f t="shared" si="1"/>
        <v>8</v>
      </c>
      <c r="P170" s="211" t="str">
        <f>IFERROR(VLOOKUP(F170,연간집계!D:E,2,FALSE),"")</f>
        <v>셀프스튜디오앨범 14*10 (무광)</v>
      </c>
    </row>
    <row r="171" spans="1:16" ht="12.75">
      <c r="A171" s="201">
        <v>45900.861030092594</v>
      </c>
      <c r="B171" s="202">
        <v>45900</v>
      </c>
      <c r="C171" s="203" t="s">
        <v>1869</v>
      </c>
      <c r="D171" s="203" t="s">
        <v>11</v>
      </c>
      <c r="E171" s="204" t="s">
        <v>1870</v>
      </c>
      <c r="F171" s="49" t="s">
        <v>847</v>
      </c>
      <c r="G171" s="203">
        <v>1</v>
      </c>
      <c r="H171" s="203" t="s">
        <v>1871</v>
      </c>
      <c r="I171" s="205" t="s">
        <v>1501</v>
      </c>
      <c r="J171" s="206"/>
      <c r="K171" s="203">
        <v>74</v>
      </c>
      <c r="L171" s="207" t="s">
        <v>827</v>
      </c>
      <c r="M171" s="208" t="s">
        <v>1471</v>
      </c>
      <c r="N171" s="209">
        <f t="shared" si="0"/>
        <v>2025</v>
      </c>
      <c r="O171" s="210">
        <f t="shared" si="1"/>
        <v>8</v>
      </c>
      <c r="P171" s="211" t="str">
        <f>IFERROR(VLOOKUP(F171,연간집계!D:E,2,FALSE),"")</f>
        <v>스탠다드 포토북 8*11 (하드/무광)</v>
      </c>
    </row>
    <row r="172" spans="1:16" ht="12.75">
      <c r="A172" s="201">
        <v>45900.905034722222</v>
      </c>
      <c r="B172" s="202">
        <v>45900</v>
      </c>
      <c r="C172" s="203" t="s">
        <v>1872</v>
      </c>
      <c r="D172" s="203" t="s">
        <v>11</v>
      </c>
      <c r="E172" s="204" t="s">
        <v>1873</v>
      </c>
      <c r="F172" s="49" t="s">
        <v>377</v>
      </c>
      <c r="G172" s="203">
        <v>1</v>
      </c>
      <c r="H172" s="203" t="s">
        <v>1874</v>
      </c>
      <c r="I172" s="205" t="s">
        <v>1440</v>
      </c>
      <c r="J172" s="208" t="s">
        <v>1787</v>
      </c>
      <c r="K172" s="203">
        <v>60</v>
      </c>
      <c r="L172" s="207" t="s">
        <v>827</v>
      </c>
      <c r="M172" s="208" t="s">
        <v>1436</v>
      </c>
      <c r="N172" s="209">
        <f t="shared" si="0"/>
        <v>2025</v>
      </c>
      <c r="O172" s="210">
        <f t="shared" si="1"/>
        <v>8</v>
      </c>
      <c r="P172" s="211" t="str">
        <f>IFERROR(VLOOKUP(F172,연간집계!D:E,2,FALSE),"")</f>
        <v>포토그랩스 248</v>
      </c>
    </row>
    <row r="173" spans="1:16" ht="12.75">
      <c r="A173" s="201">
        <v>45900.987141203703</v>
      </c>
      <c r="B173" s="202">
        <v>45900</v>
      </c>
      <c r="C173" s="203" t="s">
        <v>1875</v>
      </c>
      <c r="D173" s="203" t="s">
        <v>11</v>
      </c>
      <c r="E173" s="204" t="s">
        <v>1876</v>
      </c>
      <c r="F173" s="49" t="s">
        <v>1347</v>
      </c>
      <c r="G173" s="203">
        <v>3</v>
      </c>
      <c r="H173" s="203" t="s">
        <v>1877</v>
      </c>
      <c r="I173" s="205" t="s">
        <v>1440</v>
      </c>
      <c r="J173" s="205" t="s">
        <v>1628</v>
      </c>
      <c r="K173" s="203">
        <v>1</v>
      </c>
      <c r="L173" s="207" t="s">
        <v>827</v>
      </c>
      <c r="M173" s="208" t="s">
        <v>1497</v>
      </c>
      <c r="N173" s="209">
        <f t="shared" si="0"/>
        <v>2025</v>
      </c>
      <c r="O173" s="210">
        <f t="shared" si="1"/>
        <v>8</v>
      </c>
      <c r="P173" s="211" t="str">
        <f>IFERROR(VLOOKUP(F173,연간집계!D:E,2,FALSE),"")</f>
        <v>아크릴키링</v>
      </c>
    </row>
    <row r="174" spans="1:16" ht="12.75">
      <c r="A174" s="201">
        <v>45901.045983796299</v>
      </c>
      <c r="B174" s="202">
        <v>45901</v>
      </c>
      <c r="C174" s="203" t="s">
        <v>1878</v>
      </c>
      <c r="D174" s="203" t="s">
        <v>11</v>
      </c>
      <c r="E174" s="204" t="s">
        <v>1879</v>
      </c>
      <c r="F174" s="49" t="s">
        <v>890</v>
      </c>
      <c r="G174" s="203">
        <v>1</v>
      </c>
      <c r="H174" s="203" t="s">
        <v>1880</v>
      </c>
      <c r="I174" s="205" t="s">
        <v>1506</v>
      </c>
      <c r="J174" s="208" t="s">
        <v>1881</v>
      </c>
      <c r="K174" s="203">
        <v>48</v>
      </c>
      <c r="L174" s="207" t="s">
        <v>827</v>
      </c>
      <c r="M174" s="208" t="s">
        <v>1541</v>
      </c>
      <c r="N174" s="209">
        <f t="shared" si="0"/>
        <v>2025</v>
      </c>
      <c r="O174" s="210">
        <f t="shared" si="1"/>
        <v>9</v>
      </c>
      <c r="P174" s="211" t="str">
        <f>IFERROR(VLOOKUP(F174,연간집계!D:E,2,FALSE),"")</f>
        <v>메모리북</v>
      </c>
    </row>
    <row r="175" spans="1:16" ht="12.75">
      <c r="A175" s="201">
        <v>45901.0781712963</v>
      </c>
      <c r="B175" s="202">
        <v>45901</v>
      </c>
      <c r="C175" s="203" t="s">
        <v>1882</v>
      </c>
      <c r="D175" s="203" t="s">
        <v>11</v>
      </c>
      <c r="E175" s="204" t="s">
        <v>1883</v>
      </c>
      <c r="F175" s="49" t="s">
        <v>1347</v>
      </c>
      <c r="G175" s="203">
        <v>1</v>
      </c>
      <c r="H175" s="203" t="s">
        <v>1884</v>
      </c>
      <c r="I175" s="205" t="s">
        <v>1440</v>
      </c>
      <c r="J175" s="205" t="s">
        <v>1628</v>
      </c>
      <c r="K175" s="203">
        <v>1</v>
      </c>
      <c r="L175" s="207" t="s">
        <v>827</v>
      </c>
      <c r="M175" s="208" t="s">
        <v>1629</v>
      </c>
      <c r="N175" s="209">
        <f t="shared" si="0"/>
        <v>2025</v>
      </c>
      <c r="O175" s="210">
        <f t="shared" si="1"/>
        <v>9</v>
      </c>
      <c r="P175" s="211" t="str">
        <f>IFERROR(VLOOKUP(F175,연간집계!D:E,2,FALSE),"")</f>
        <v>아크릴키링</v>
      </c>
    </row>
    <row r="176" spans="1:16" ht="12.75">
      <c r="A176" s="201">
        <v>45901.233287037037</v>
      </c>
      <c r="B176" s="202">
        <v>45901</v>
      </c>
      <c r="C176" s="203" t="s">
        <v>1885</v>
      </c>
      <c r="D176" s="203" t="s">
        <v>11</v>
      </c>
      <c r="E176" s="204" t="s">
        <v>1886</v>
      </c>
      <c r="F176" s="49" t="s">
        <v>847</v>
      </c>
      <c r="G176" s="203">
        <v>1</v>
      </c>
      <c r="H176" s="203" t="s">
        <v>1887</v>
      </c>
      <c r="I176" s="205" t="s">
        <v>1440</v>
      </c>
      <c r="J176" s="206"/>
      <c r="K176" s="203">
        <v>28</v>
      </c>
      <c r="L176" s="207" t="s">
        <v>827</v>
      </c>
      <c r="M176" s="208" t="s">
        <v>1497</v>
      </c>
      <c r="N176" s="209">
        <f t="shared" si="0"/>
        <v>2025</v>
      </c>
      <c r="O176" s="210">
        <f t="shared" si="1"/>
        <v>9</v>
      </c>
      <c r="P176" s="211" t="str">
        <f>IFERROR(VLOOKUP(F176,연간집계!D:E,2,FALSE),"")</f>
        <v>스탠다드 포토북 8*11 (하드/무광)</v>
      </c>
    </row>
    <row r="177" spans="1:16" ht="12.75">
      <c r="A177" s="201">
        <v>45901.236226851855</v>
      </c>
      <c r="B177" s="202">
        <v>45901</v>
      </c>
      <c r="C177" s="203" t="s">
        <v>1888</v>
      </c>
      <c r="D177" s="203" t="s">
        <v>11</v>
      </c>
      <c r="E177" s="204" t="s">
        <v>1889</v>
      </c>
      <c r="F177" s="49" t="s">
        <v>1252</v>
      </c>
      <c r="G177" s="203">
        <v>1</v>
      </c>
      <c r="H177" s="203" t="s">
        <v>558</v>
      </c>
      <c r="I177" s="205" t="s">
        <v>1440</v>
      </c>
      <c r="J177" s="206"/>
      <c r="K177" s="203">
        <v>48</v>
      </c>
      <c r="L177" s="207" t="s">
        <v>828</v>
      </c>
      <c r="M177" s="208" t="s">
        <v>1449</v>
      </c>
      <c r="N177" s="209">
        <f t="shared" si="0"/>
        <v>2025</v>
      </c>
      <c r="O177" s="210">
        <f t="shared" si="1"/>
        <v>9</v>
      </c>
      <c r="P177" s="211" t="str">
        <f>IFERROR(VLOOKUP(F177,연간집계!D:E,2,FALSE),"")</f>
        <v>모바일 포토북 198 (단체/모임)</v>
      </c>
    </row>
    <row r="178" spans="1:16" ht="12.75">
      <c r="A178" s="201">
        <v>45901.277222222219</v>
      </c>
      <c r="B178" s="202">
        <v>45901</v>
      </c>
      <c r="C178" s="203" t="s">
        <v>1890</v>
      </c>
      <c r="D178" s="203" t="s">
        <v>11</v>
      </c>
      <c r="E178" s="204" t="s">
        <v>1891</v>
      </c>
      <c r="F178" s="49" t="s">
        <v>78</v>
      </c>
      <c r="G178" s="203">
        <v>1</v>
      </c>
      <c r="H178" s="203" t="s">
        <v>79</v>
      </c>
      <c r="I178" s="205" t="s">
        <v>1440</v>
      </c>
      <c r="J178" s="208" t="s">
        <v>1444</v>
      </c>
      <c r="K178" s="203">
        <v>60</v>
      </c>
      <c r="L178" s="207" t="s">
        <v>827</v>
      </c>
      <c r="M178" s="208" t="s">
        <v>1514</v>
      </c>
      <c r="N178" s="209">
        <f t="shared" si="0"/>
        <v>2025</v>
      </c>
      <c r="O178" s="210">
        <f t="shared" si="1"/>
        <v>9</v>
      </c>
      <c r="P178" s="211" t="str">
        <f>IFERROR(VLOOKUP(F178,연간집계!D:E,2,FALSE),"")</f>
        <v>포토그랩스pro 276</v>
      </c>
    </row>
    <row r="179" spans="1:16" ht="12.75">
      <c r="A179" s="201">
        <v>45901.432511574072</v>
      </c>
      <c r="B179" s="202">
        <v>45901</v>
      </c>
      <c r="C179" s="203" t="s">
        <v>1892</v>
      </c>
      <c r="D179" s="203" t="s">
        <v>11</v>
      </c>
      <c r="E179" s="204" t="s">
        <v>1893</v>
      </c>
      <c r="F179" s="49" t="s">
        <v>1337</v>
      </c>
      <c r="G179" s="203">
        <v>1</v>
      </c>
      <c r="H179" s="203" t="s">
        <v>1894</v>
      </c>
      <c r="I179" s="205" t="s">
        <v>1440</v>
      </c>
      <c r="J179" s="205" t="s">
        <v>1895</v>
      </c>
      <c r="K179" s="203">
        <v>1</v>
      </c>
      <c r="L179" s="207" t="s">
        <v>827</v>
      </c>
      <c r="M179" s="208" t="s">
        <v>1425</v>
      </c>
      <c r="N179" s="209">
        <f t="shared" si="0"/>
        <v>2025</v>
      </c>
      <c r="O179" s="210">
        <f t="shared" si="1"/>
        <v>9</v>
      </c>
      <c r="P179" s="211" t="str">
        <f>IFERROR(VLOOKUP(F179,연간집계!D:E,2,FALSE),"")</f>
        <v>아크릴액자 30*20</v>
      </c>
    </row>
    <row r="180" spans="1:16" ht="12.75">
      <c r="A180" s="201">
        <v>45901.561388888891</v>
      </c>
      <c r="B180" s="202">
        <v>45901</v>
      </c>
      <c r="C180" s="203" t="s">
        <v>1896</v>
      </c>
      <c r="D180" s="203" t="s">
        <v>11</v>
      </c>
      <c r="E180" s="204" t="s">
        <v>1897</v>
      </c>
      <c r="F180" s="49" t="s">
        <v>18</v>
      </c>
      <c r="G180" s="203">
        <v>1</v>
      </c>
      <c r="H180" s="203" t="s">
        <v>1898</v>
      </c>
      <c r="I180" s="205" t="s">
        <v>1459</v>
      </c>
      <c r="J180" s="208" t="s">
        <v>1787</v>
      </c>
      <c r="K180" s="203">
        <v>60</v>
      </c>
      <c r="L180" s="207" t="s">
        <v>827</v>
      </c>
      <c r="M180" s="208" t="s">
        <v>1436</v>
      </c>
      <c r="N180" s="209">
        <f t="shared" si="0"/>
        <v>2025</v>
      </c>
      <c r="O180" s="210">
        <f t="shared" si="1"/>
        <v>9</v>
      </c>
      <c r="P180" s="211" t="str">
        <f>IFERROR(VLOOKUP(F180,연간집계!D:E,2,FALSE),"")</f>
        <v>포토그랩스 276</v>
      </c>
    </row>
    <row r="181" spans="1:16" ht="12.75">
      <c r="A181" s="201">
        <v>45901.623113425929</v>
      </c>
      <c r="B181" s="202">
        <v>45901</v>
      </c>
      <c r="C181" s="203" t="s">
        <v>1899</v>
      </c>
      <c r="D181" s="203" t="s">
        <v>11</v>
      </c>
      <c r="E181" s="204" t="s">
        <v>1900</v>
      </c>
      <c r="F181" s="49" t="s">
        <v>969</v>
      </c>
      <c r="G181" s="203">
        <v>2</v>
      </c>
      <c r="H181" s="203" t="s">
        <v>718</v>
      </c>
      <c r="I181" s="205" t="s">
        <v>1901</v>
      </c>
      <c r="J181" s="208" t="s">
        <v>1902</v>
      </c>
      <c r="K181" s="203">
        <v>48</v>
      </c>
      <c r="L181" s="207" t="s">
        <v>827</v>
      </c>
      <c r="M181" s="208" t="s">
        <v>1436</v>
      </c>
      <c r="N181" s="209">
        <f t="shared" si="0"/>
        <v>2025</v>
      </c>
      <c r="O181" s="210">
        <f t="shared" si="1"/>
        <v>9</v>
      </c>
      <c r="P181" s="211" t="str">
        <f>IFERROR(VLOOKUP(F181,연간집계!D:E,2,FALSE),"")</f>
        <v>시티북 210 (소프트/46p)</v>
      </c>
    </row>
    <row r="182" spans="1:16" ht="12.75">
      <c r="A182" s="201">
        <v>45901.640810185185</v>
      </c>
      <c r="B182" s="202">
        <v>45901</v>
      </c>
      <c r="C182" s="203" t="s">
        <v>1903</v>
      </c>
      <c r="D182" s="203" t="s">
        <v>11</v>
      </c>
      <c r="E182" s="204" t="s">
        <v>1904</v>
      </c>
      <c r="F182" s="49" t="s">
        <v>843</v>
      </c>
      <c r="G182" s="203">
        <v>1</v>
      </c>
      <c r="H182" s="203" t="s">
        <v>1905</v>
      </c>
      <c r="I182" s="205" t="s">
        <v>1501</v>
      </c>
      <c r="J182" s="206"/>
      <c r="K182" s="203">
        <v>42</v>
      </c>
      <c r="L182" s="207" t="s">
        <v>827</v>
      </c>
      <c r="M182" s="208" t="s">
        <v>1493</v>
      </c>
      <c r="N182" s="209">
        <f t="shared" si="0"/>
        <v>2025</v>
      </c>
      <c r="O182" s="210">
        <f t="shared" si="1"/>
        <v>9</v>
      </c>
      <c r="P182" s="211" t="str">
        <f>IFERROR(VLOOKUP(F182,연간집계!D:E,2,FALSE),"")</f>
        <v>스탠다드 포토북 8*11 (소프트/무광)</v>
      </c>
    </row>
    <row r="183" spans="1:16" ht="12.75">
      <c r="A183" s="201">
        <v>45901.711226851854</v>
      </c>
      <c r="B183" s="202">
        <v>45901</v>
      </c>
      <c r="C183" s="203" t="s">
        <v>1906</v>
      </c>
      <c r="D183" s="203" t="s">
        <v>11</v>
      </c>
      <c r="E183" s="204" t="s">
        <v>1907</v>
      </c>
      <c r="F183" s="49" t="s">
        <v>847</v>
      </c>
      <c r="G183" s="203">
        <v>1</v>
      </c>
      <c r="H183" s="203" t="s">
        <v>1908</v>
      </c>
      <c r="I183" s="205" t="s">
        <v>1501</v>
      </c>
      <c r="J183" s="206"/>
      <c r="K183" s="203">
        <v>54</v>
      </c>
      <c r="L183" s="207" t="s">
        <v>827</v>
      </c>
      <c r="M183" s="208" t="s">
        <v>1436</v>
      </c>
      <c r="N183" s="209">
        <f t="shared" si="0"/>
        <v>2025</v>
      </c>
      <c r="O183" s="210">
        <f t="shared" si="1"/>
        <v>9</v>
      </c>
      <c r="P183" s="211" t="str">
        <f>IFERROR(VLOOKUP(F183,연간집계!D:E,2,FALSE),"")</f>
        <v>스탠다드 포토북 8*11 (하드/무광)</v>
      </c>
    </row>
    <row r="184" spans="1:16" ht="12.75">
      <c r="A184" s="201">
        <v>45901.793483796297</v>
      </c>
      <c r="B184" s="202">
        <v>45901</v>
      </c>
      <c r="C184" s="203" t="s">
        <v>1909</v>
      </c>
      <c r="D184" s="203" t="s">
        <v>11</v>
      </c>
      <c r="E184" s="204" t="s">
        <v>1910</v>
      </c>
      <c r="F184" s="212" t="s">
        <v>1058</v>
      </c>
      <c r="G184" s="203">
        <v>4</v>
      </c>
      <c r="H184" s="203" t="s">
        <v>1911</v>
      </c>
      <c r="I184" s="205" t="s">
        <v>1440</v>
      </c>
      <c r="J184" s="206"/>
      <c r="K184" s="203">
        <v>120</v>
      </c>
      <c r="L184" s="207" t="s">
        <v>827</v>
      </c>
      <c r="M184" s="208" t="s">
        <v>1645</v>
      </c>
      <c r="N184" s="209">
        <f t="shared" si="0"/>
        <v>2025</v>
      </c>
      <c r="O184" s="210">
        <f t="shared" si="1"/>
        <v>9</v>
      </c>
      <c r="P184" s="211" t="str">
        <f>IFERROR(VLOOKUP(F184,연간집계!D:E,2,FALSE),"")</f>
        <v>프리북 150 (하드)</v>
      </c>
    </row>
    <row r="185" spans="1:16" ht="12.75">
      <c r="A185" s="201">
        <v>45901.819861111115</v>
      </c>
      <c r="B185" s="202">
        <v>45901</v>
      </c>
      <c r="C185" s="203" t="s">
        <v>1912</v>
      </c>
      <c r="D185" s="203" t="s">
        <v>11</v>
      </c>
      <c r="E185" s="204" t="s">
        <v>1913</v>
      </c>
      <c r="F185" s="49" t="s">
        <v>847</v>
      </c>
      <c r="G185" s="203">
        <v>1</v>
      </c>
      <c r="H185" s="203" t="s">
        <v>1914</v>
      </c>
      <c r="I185" s="205" t="s">
        <v>1501</v>
      </c>
      <c r="J185" s="206"/>
      <c r="K185" s="203">
        <v>62</v>
      </c>
      <c r="L185" s="207" t="s">
        <v>827</v>
      </c>
      <c r="M185" s="208" t="s">
        <v>1436</v>
      </c>
      <c r="N185" s="209">
        <f t="shared" si="0"/>
        <v>2025</v>
      </c>
      <c r="O185" s="210">
        <f t="shared" si="1"/>
        <v>9</v>
      </c>
      <c r="P185" s="211" t="str">
        <f>IFERROR(VLOOKUP(F185,연간집계!D:E,2,FALSE),"")</f>
        <v>스탠다드 포토북 8*11 (하드/무광)</v>
      </c>
    </row>
    <row r="186" spans="1:16" ht="12.75">
      <c r="A186" s="201">
        <v>45901.872615740744</v>
      </c>
      <c r="B186" s="202">
        <v>45901</v>
      </c>
      <c r="C186" s="203" t="s">
        <v>1915</v>
      </c>
      <c r="D186" s="203" t="s">
        <v>11</v>
      </c>
      <c r="E186" s="204" t="s">
        <v>1916</v>
      </c>
      <c r="F186" s="49" t="s">
        <v>1371</v>
      </c>
      <c r="G186" s="203">
        <v>1</v>
      </c>
      <c r="H186" s="203" t="s">
        <v>1917</v>
      </c>
      <c r="I186" s="205" t="s">
        <v>1440</v>
      </c>
      <c r="J186" s="206"/>
      <c r="K186" s="203">
        <v>4</v>
      </c>
      <c r="L186" s="207" t="s">
        <v>828</v>
      </c>
      <c r="M186" s="208" t="s">
        <v>1629</v>
      </c>
      <c r="N186" s="209">
        <f t="shared" si="0"/>
        <v>2025</v>
      </c>
      <c r="O186" s="210">
        <f t="shared" si="1"/>
        <v>9</v>
      </c>
      <c r="P186" s="211" t="str">
        <f>IFERROR(VLOOKUP(F186,연간집계!D:E,2,FALSE),"")</f>
        <v>PCMS_슬로건 300</v>
      </c>
    </row>
    <row r="187" spans="1:16" ht="12.75">
      <c r="A187" s="201">
        <v>45901.872627314813</v>
      </c>
      <c r="B187" s="202">
        <v>45901</v>
      </c>
      <c r="C187" s="203" t="s">
        <v>1918</v>
      </c>
      <c r="D187" s="203" t="s">
        <v>11</v>
      </c>
      <c r="E187" s="204" t="s">
        <v>1916</v>
      </c>
      <c r="F187" s="49" t="s">
        <v>1366</v>
      </c>
      <c r="G187" s="203">
        <v>1</v>
      </c>
      <c r="H187" s="203" t="s">
        <v>1917</v>
      </c>
      <c r="I187" s="205" t="s">
        <v>1440</v>
      </c>
      <c r="J187" s="206"/>
      <c r="K187" s="203">
        <v>1</v>
      </c>
      <c r="L187" s="207" t="s">
        <v>828</v>
      </c>
      <c r="M187" s="208" t="s">
        <v>1629</v>
      </c>
      <c r="N187" s="209">
        <f t="shared" si="0"/>
        <v>2025</v>
      </c>
      <c r="O187" s="210">
        <f t="shared" si="1"/>
        <v>9</v>
      </c>
      <c r="P187" s="211" t="str">
        <f>IFERROR(VLOOKUP(F187,연간집계!D:E,2,FALSE),"")</f>
        <v>PCMS_포스터 297 (무광)</v>
      </c>
    </row>
    <row r="188" spans="1:16" ht="12.75">
      <c r="A188" s="201">
        <v>45901.87263888889</v>
      </c>
      <c r="B188" s="202">
        <v>45901</v>
      </c>
      <c r="C188" s="203" t="s">
        <v>1919</v>
      </c>
      <c r="D188" s="203" t="s">
        <v>11</v>
      </c>
      <c r="E188" s="204" t="s">
        <v>1916</v>
      </c>
      <c r="F188" s="49" t="s">
        <v>1366</v>
      </c>
      <c r="G188" s="203">
        <v>1</v>
      </c>
      <c r="H188" s="203" t="s">
        <v>1917</v>
      </c>
      <c r="I188" s="205" t="s">
        <v>1440</v>
      </c>
      <c r="J188" s="206"/>
      <c r="K188" s="203">
        <v>1</v>
      </c>
      <c r="L188" s="207" t="s">
        <v>828</v>
      </c>
      <c r="M188" s="208" t="s">
        <v>1629</v>
      </c>
      <c r="N188" s="209">
        <f t="shared" si="0"/>
        <v>2025</v>
      </c>
      <c r="O188" s="210">
        <f t="shared" si="1"/>
        <v>9</v>
      </c>
      <c r="P188" s="211" t="str">
        <f>IFERROR(VLOOKUP(F188,연간집계!D:E,2,FALSE),"")</f>
        <v>PCMS_포스터 297 (무광)</v>
      </c>
    </row>
    <row r="189" spans="1:16" ht="12.75">
      <c r="A189" s="201">
        <v>45901.872650462959</v>
      </c>
      <c r="B189" s="202">
        <v>45901</v>
      </c>
      <c r="C189" s="203" t="s">
        <v>1920</v>
      </c>
      <c r="D189" s="203" t="s">
        <v>11</v>
      </c>
      <c r="E189" s="204" t="s">
        <v>1916</v>
      </c>
      <c r="F189" s="49" t="s">
        <v>1366</v>
      </c>
      <c r="G189" s="203">
        <v>1</v>
      </c>
      <c r="H189" s="203" t="s">
        <v>1917</v>
      </c>
      <c r="I189" s="205" t="s">
        <v>1440</v>
      </c>
      <c r="J189" s="206"/>
      <c r="K189" s="203">
        <v>1</v>
      </c>
      <c r="L189" s="207" t="s">
        <v>828</v>
      </c>
      <c r="M189" s="208" t="s">
        <v>1629</v>
      </c>
      <c r="N189" s="209">
        <f t="shared" si="0"/>
        <v>2025</v>
      </c>
      <c r="O189" s="210">
        <f t="shared" si="1"/>
        <v>9</v>
      </c>
      <c r="P189" s="211" t="str">
        <f>IFERROR(VLOOKUP(F189,연간집계!D:E,2,FALSE),"")</f>
        <v>PCMS_포스터 297 (무광)</v>
      </c>
    </row>
    <row r="190" spans="1:16" ht="12.75">
      <c r="A190" s="201">
        <v>45901.872662037036</v>
      </c>
      <c r="B190" s="202">
        <v>45901</v>
      </c>
      <c r="C190" s="203" t="s">
        <v>1921</v>
      </c>
      <c r="D190" s="203" t="s">
        <v>11</v>
      </c>
      <c r="E190" s="204" t="s">
        <v>1922</v>
      </c>
      <c r="F190" s="49" t="s">
        <v>847</v>
      </c>
      <c r="G190" s="203">
        <v>1</v>
      </c>
      <c r="H190" s="203" t="s">
        <v>1914</v>
      </c>
      <c r="I190" s="205" t="s">
        <v>1440</v>
      </c>
      <c r="J190" s="206"/>
      <c r="K190" s="203">
        <v>56</v>
      </c>
      <c r="L190" s="207" t="s">
        <v>827</v>
      </c>
      <c r="M190" s="208" t="s">
        <v>1493</v>
      </c>
      <c r="N190" s="209">
        <f t="shared" si="0"/>
        <v>2025</v>
      </c>
      <c r="O190" s="210">
        <f t="shared" si="1"/>
        <v>9</v>
      </c>
      <c r="P190" s="211" t="str">
        <f>IFERROR(VLOOKUP(F190,연간집계!D:E,2,FALSE),"")</f>
        <v>스탠다드 포토북 8*11 (하드/무광)</v>
      </c>
    </row>
    <row r="191" spans="1:16" ht="12.75">
      <c r="A191" s="201">
        <v>45901.872673611113</v>
      </c>
      <c r="B191" s="202">
        <v>45901</v>
      </c>
      <c r="C191" s="203" t="s">
        <v>1923</v>
      </c>
      <c r="D191" s="203" t="s">
        <v>11</v>
      </c>
      <c r="E191" s="204" t="s">
        <v>1922</v>
      </c>
      <c r="F191" s="49" t="s">
        <v>847</v>
      </c>
      <c r="G191" s="203">
        <v>1</v>
      </c>
      <c r="H191" s="203" t="s">
        <v>1914</v>
      </c>
      <c r="I191" s="205" t="s">
        <v>1440</v>
      </c>
      <c r="J191" s="206"/>
      <c r="K191" s="203">
        <v>54</v>
      </c>
      <c r="L191" s="207" t="s">
        <v>827</v>
      </c>
      <c r="M191" s="208" t="s">
        <v>1493</v>
      </c>
      <c r="N191" s="209">
        <f t="shared" si="0"/>
        <v>2025</v>
      </c>
      <c r="O191" s="210">
        <f t="shared" si="1"/>
        <v>9</v>
      </c>
      <c r="P191" s="211" t="str">
        <f>IFERROR(VLOOKUP(F191,연간집계!D:E,2,FALSE),"")</f>
        <v>스탠다드 포토북 8*11 (하드/무광)</v>
      </c>
    </row>
    <row r="192" spans="1:16" ht="12.75">
      <c r="A192" s="201">
        <v>45901.872685185182</v>
      </c>
      <c r="B192" s="202">
        <v>45901</v>
      </c>
      <c r="C192" s="203" t="s">
        <v>1924</v>
      </c>
      <c r="D192" s="203" t="s">
        <v>11</v>
      </c>
      <c r="E192" s="204" t="s">
        <v>1922</v>
      </c>
      <c r="F192" s="49" t="s">
        <v>847</v>
      </c>
      <c r="G192" s="203">
        <v>1</v>
      </c>
      <c r="H192" s="203" t="s">
        <v>1914</v>
      </c>
      <c r="I192" s="205" t="s">
        <v>1440</v>
      </c>
      <c r="J192" s="206"/>
      <c r="K192" s="203">
        <v>56</v>
      </c>
      <c r="L192" s="207" t="s">
        <v>827</v>
      </c>
      <c r="M192" s="208" t="s">
        <v>1493</v>
      </c>
      <c r="N192" s="209">
        <f t="shared" si="0"/>
        <v>2025</v>
      </c>
      <c r="O192" s="210">
        <f t="shared" si="1"/>
        <v>9</v>
      </c>
      <c r="P192" s="211" t="str">
        <f>IFERROR(VLOOKUP(F192,연간집계!D:E,2,FALSE),"")</f>
        <v>스탠다드 포토북 8*11 (하드/무광)</v>
      </c>
    </row>
    <row r="193" spans="1:16" ht="12.75">
      <c r="A193" s="201">
        <v>45901.975208333337</v>
      </c>
      <c r="B193" s="202">
        <v>45901</v>
      </c>
      <c r="C193" s="203" t="s">
        <v>1925</v>
      </c>
      <c r="D193" s="203" t="s">
        <v>11</v>
      </c>
      <c r="E193" s="204" t="s">
        <v>1926</v>
      </c>
      <c r="F193" s="49" t="s">
        <v>1245</v>
      </c>
      <c r="G193" s="203">
        <v>1</v>
      </c>
      <c r="H193" s="203" t="s">
        <v>393</v>
      </c>
      <c r="I193" s="205" t="s">
        <v>1556</v>
      </c>
      <c r="J193" s="206"/>
      <c r="K193" s="203">
        <v>24</v>
      </c>
      <c r="L193" s="207" t="s">
        <v>828</v>
      </c>
      <c r="M193" s="208" t="s">
        <v>1436</v>
      </c>
      <c r="N193" s="209">
        <f t="shared" si="0"/>
        <v>2025</v>
      </c>
      <c r="O193" s="210">
        <f t="shared" si="1"/>
        <v>9</v>
      </c>
      <c r="P193" s="211" t="str">
        <f>IFERROR(VLOOKUP(F193,연간집계!D:E,2,FALSE),"")</f>
        <v>모바일 포토북 198 (여행)</v>
      </c>
    </row>
    <row r="194" spans="1:16" ht="12.75">
      <c r="A194" s="201">
        <v>45901.978159722225</v>
      </c>
      <c r="B194" s="202">
        <v>45901</v>
      </c>
      <c r="C194" s="203" t="s">
        <v>1927</v>
      </c>
      <c r="D194" s="203" t="s">
        <v>11</v>
      </c>
      <c r="E194" s="204" t="s">
        <v>1928</v>
      </c>
      <c r="F194" s="49" t="s">
        <v>1304</v>
      </c>
      <c r="G194" s="203">
        <v>1</v>
      </c>
      <c r="H194" s="203" t="s">
        <v>1929</v>
      </c>
      <c r="I194" s="205" t="s">
        <v>1440</v>
      </c>
      <c r="J194" s="208" t="s">
        <v>1850</v>
      </c>
      <c r="K194" s="203">
        <v>1</v>
      </c>
      <c r="L194" s="207" t="s">
        <v>827</v>
      </c>
      <c r="M194" s="208" t="s">
        <v>1436</v>
      </c>
      <c r="N194" s="209">
        <f t="shared" si="0"/>
        <v>2025</v>
      </c>
      <c r="O194" s="210">
        <f t="shared" si="1"/>
        <v>9</v>
      </c>
      <c r="P194" s="211" t="str">
        <f>IFERROR(VLOOKUP(F194,연간집계!D:E,2,FALSE),"")</f>
        <v>PCMS_우드스탠드아크릴액자</v>
      </c>
    </row>
    <row r="195" spans="1:16" ht="12.75">
      <c r="A195" s="201">
        <v>45901.978171296294</v>
      </c>
      <c r="B195" s="202">
        <v>45901</v>
      </c>
      <c r="C195" s="203" t="s">
        <v>1930</v>
      </c>
      <c r="D195" s="203" t="s">
        <v>11</v>
      </c>
      <c r="E195" s="204" t="s">
        <v>1928</v>
      </c>
      <c r="F195" s="49" t="s">
        <v>847</v>
      </c>
      <c r="G195" s="203">
        <v>1</v>
      </c>
      <c r="H195" s="203" t="s">
        <v>1929</v>
      </c>
      <c r="I195" s="205" t="s">
        <v>1440</v>
      </c>
      <c r="J195" s="206"/>
      <c r="K195" s="203">
        <v>50</v>
      </c>
      <c r="L195" s="207" t="s">
        <v>827</v>
      </c>
      <c r="M195" s="208" t="s">
        <v>1436</v>
      </c>
      <c r="N195" s="209">
        <f t="shared" si="0"/>
        <v>2025</v>
      </c>
      <c r="O195" s="210">
        <f t="shared" si="1"/>
        <v>9</v>
      </c>
      <c r="P195" s="211" t="str">
        <f>IFERROR(VLOOKUP(F195,연간집계!D:E,2,FALSE),"")</f>
        <v>스탠다드 포토북 8*11 (하드/무광)</v>
      </c>
    </row>
    <row r="196" spans="1:16" ht="12.75">
      <c r="A196" s="201">
        <v>45902.311944444446</v>
      </c>
      <c r="B196" s="202">
        <v>45902</v>
      </c>
      <c r="C196" s="203" t="s">
        <v>1931</v>
      </c>
      <c r="D196" s="203" t="s">
        <v>11</v>
      </c>
      <c r="E196" s="204" t="s">
        <v>1932</v>
      </c>
      <c r="F196" s="49" t="s">
        <v>1036</v>
      </c>
      <c r="G196" s="203">
        <v>1</v>
      </c>
      <c r="H196" s="203" t="s">
        <v>1933</v>
      </c>
      <c r="I196" s="205" t="s">
        <v>1668</v>
      </c>
      <c r="J196" s="206"/>
      <c r="K196" s="203">
        <v>78</v>
      </c>
      <c r="L196" s="207" t="s">
        <v>827</v>
      </c>
      <c r="M196" s="208" t="s">
        <v>1497</v>
      </c>
      <c r="N196" s="209">
        <f t="shared" si="0"/>
        <v>2025</v>
      </c>
      <c r="O196" s="210">
        <f t="shared" si="1"/>
        <v>9</v>
      </c>
      <c r="P196" s="211" t="str">
        <f>IFERROR(VLOOKUP(F196,연간집계!D:E,2,FALSE),"")</f>
        <v>포토로그북 (바인더)</v>
      </c>
    </row>
    <row r="197" spans="1:16" ht="12.75">
      <c r="A197" s="201">
        <v>45902.347071759257</v>
      </c>
      <c r="B197" s="202">
        <v>45902</v>
      </c>
      <c r="C197" s="203" t="s">
        <v>1934</v>
      </c>
      <c r="D197" s="203" t="s">
        <v>11</v>
      </c>
      <c r="E197" s="204" t="s">
        <v>1935</v>
      </c>
      <c r="F197" s="49" t="s">
        <v>847</v>
      </c>
      <c r="G197" s="203">
        <v>1</v>
      </c>
      <c r="H197" s="203" t="s">
        <v>1936</v>
      </c>
      <c r="I197" s="205" t="s">
        <v>1440</v>
      </c>
      <c r="J197" s="206"/>
      <c r="K197" s="203">
        <v>32</v>
      </c>
      <c r="L197" s="207" t="s">
        <v>827</v>
      </c>
      <c r="M197" s="208" t="s">
        <v>1436</v>
      </c>
      <c r="N197" s="209">
        <f t="shared" si="0"/>
        <v>2025</v>
      </c>
      <c r="O197" s="210">
        <f t="shared" si="1"/>
        <v>9</v>
      </c>
      <c r="P197" s="211" t="str">
        <f>IFERROR(VLOOKUP(F197,연간집계!D:E,2,FALSE),"")</f>
        <v>스탠다드 포토북 8*11 (하드/무광)</v>
      </c>
    </row>
    <row r="198" spans="1:16" ht="12.75">
      <c r="A198" s="201">
        <v>45902.347083333334</v>
      </c>
      <c r="B198" s="202">
        <v>45902</v>
      </c>
      <c r="C198" s="203" t="s">
        <v>1937</v>
      </c>
      <c r="D198" s="203" t="s">
        <v>11</v>
      </c>
      <c r="E198" s="204" t="s">
        <v>1935</v>
      </c>
      <c r="F198" s="49" t="s">
        <v>838</v>
      </c>
      <c r="G198" s="203">
        <v>1</v>
      </c>
      <c r="H198" s="203" t="s">
        <v>1936</v>
      </c>
      <c r="I198" s="205" t="s">
        <v>1440</v>
      </c>
      <c r="J198" s="206"/>
      <c r="K198" s="203">
        <v>32</v>
      </c>
      <c r="L198" s="207" t="s">
        <v>827</v>
      </c>
      <c r="M198" s="208" t="s">
        <v>1436</v>
      </c>
      <c r="N198" s="209">
        <f t="shared" si="0"/>
        <v>2025</v>
      </c>
      <c r="O198" s="210">
        <f t="shared" si="1"/>
        <v>9</v>
      </c>
      <c r="P198" s="211" t="str">
        <f>IFERROR(VLOOKUP(F198,연간집계!D:E,2,FALSE),"")</f>
        <v>스탠다드 포토북 6*8 (하드/무광)</v>
      </c>
    </row>
    <row r="199" spans="1:16" ht="12.75">
      <c r="A199" s="201">
        <v>45902.347094907411</v>
      </c>
      <c r="B199" s="202">
        <v>45902</v>
      </c>
      <c r="C199" s="203" t="s">
        <v>1938</v>
      </c>
      <c r="D199" s="203" t="s">
        <v>11</v>
      </c>
      <c r="E199" s="204" t="s">
        <v>1935</v>
      </c>
      <c r="F199" s="49" t="s">
        <v>856</v>
      </c>
      <c r="G199" s="203">
        <v>1</v>
      </c>
      <c r="H199" s="203" t="s">
        <v>1936</v>
      </c>
      <c r="I199" s="205" t="s">
        <v>1440</v>
      </c>
      <c r="J199" s="206"/>
      <c r="K199" s="203">
        <v>38</v>
      </c>
      <c r="L199" s="207" t="s">
        <v>827</v>
      </c>
      <c r="M199" s="208" t="s">
        <v>1436</v>
      </c>
      <c r="N199" s="209">
        <f t="shared" si="0"/>
        <v>2025</v>
      </c>
      <c r="O199" s="210">
        <f t="shared" si="1"/>
        <v>9</v>
      </c>
      <c r="P199" s="211" t="str">
        <f>IFERROR(VLOOKUP(F199,연간집계!D:E,2,FALSE),"")</f>
        <v>스탠다드 포토북 8*8 (하드/무광)</v>
      </c>
    </row>
    <row r="200" spans="1:16" ht="12.75">
      <c r="A200" s="201">
        <v>45902.399861111109</v>
      </c>
      <c r="B200" s="202">
        <v>45902</v>
      </c>
      <c r="C200" s="203" t="s">
        <v>1939</v>
      </c>
      <c r="D200" s="203" t="s">
        <v>11</v>
      </c>
      <c r="E200" s="204" t="s">
        <v>1940</v>
      </c>
      <c r="F200" s="49" t="s">
        <v>838</v>
      </c>
      <c r="G200" s="203">
        <v>1</v>
      </c>
      <c r="H200" s="203" t="s">
        <v>1941</v>
      </c>
      <c r="I200" s="205" t="s">
        <v>1440</v>
      </c>
      <c r="J200" s="206"/>
      <c r="K200" s="203">
        <v>48</v>
      </c>
      <c r="L200" s="207" t="s">
        <v>827</v>
      </c>
      <c r="M200" s="208" t="s">
        <v>1502</v>
      </c>
      <c r="N200" s="209">
        <f t="shared" si="0"/>
        <v>2025</v>
      </c>
      <c r="O200" s="210">
        <f t="shared" si="1"/>
        <v>9</v>
      </c>
      <c r="P200" s="211" t="str">
        <f>IFERROR(VLOOKUP(F200,연간집계!D:E,2,FALSE),"")</f>
        <v>스탠다드 포토북 6*8 (하드/무광)</v>
      </c>
    </row>
    <row r="201" spans="1:16" ht="12.75">
      <c r="A201" s="201">
        <v>45902.423391203702</v>
      </c>
      <c r="B201" s="202">
        <v>45902</v>
      </c>
      <c r="C201" s="203" t="s">
        <v>1942</v>
      </c>
      <c r="D201" s="203" t="s">
        <v>11</v>
      </c>
      <c r="E201" s="204" t="s">
        <v>1943</v>
      </c>
      <c r="F201" s="49" t="s">
        <v>1349</v>
      </c>
      <c r="G201" s="203">
        <v>1</v>
      </c>
      <c r="H201" s="203" t="s">
        <v>1944</v>
      </c>
      <c r="I201" s="205" t="s">
        <v>1628</v>
      </c>
      <c r="J201" s="206"/>
      <c r="K201" s="203">
        <v>1</v>
      </c>
      <c r="L201" s="207" t="s">
        <v>827</v>
      </c>
      <c r="M201" s="208" t="s">
        <v>1629</v>
      </c>
      <c r="N201" s="209">
        <f t="shared" si="0"/>
        <v>2025</v>
      </c>
      <c r="O201" s="210">
        <f t="shared" si="1"/>
        <v>9</v>
      </c>
      <c r="P201" s="211" t="str">
        <f>IFERROR(VLOOKUP(F201,연간집계!D:E,2,FALSE),"")</f>
        <v>스마트톡</v>
      </c>
    </row>
    <row r="202" spans="1:16" ht="12.75">
      <c r="A202" s="201">
        <v>45902.473368055558</v>
      </c>
      <c r="B202" s="202">
        <v>45902</v>
      </c>
      <c r="C202" s="203" t="s">
        <v>1945</v>
      </c>
      <c r="D202" s="203" t="s">
        <v>11</v>
      </c>
      <c r="E202" s="204" t="s">
        <v>1946</v>
      </c>
      <c r="F202" s="49" t="s">
        <v>874</v>
      </c>
      <c r="G202" s="203">
        <v>7</v>
      </c>
      <c r="H202" s="203" t="s">
        <v>1947</v>
      </c>
      <c r="I202" s="205" t="s">
        <v>1707</v>
      </c>
      <c r="J202" s="206"/>
      <c r="K202" s="203">
        <v>32</v>
      </c>
      <c r="L202" s="207" t="s">
        <v>827</v>
      </c>
      <c r="M202" s="208" t="s">
        <v>1497</v>
      </c>
      <c r="N202" s="209">
        <f t="shared" si="0"/>
        <v>2025</v>
      </c>
      <c r="O202" s="210">
        <f t="shared" si="1"/>
        <v>9</v>
      </c>
      <c r="P202" s="211" t="str">
        <f>IFERROR(VLOOKUP(F202,연간집계!D:E,2,FALSE),"")</f>
        <v>스탠다드 포토북 11*8 (하드/무광)</v>
      </c>
    </row>
    <row r="203" spans="1:16" ht="12.75">
      <c r="A203" s="201">
        <v>45902.491203703707</v>
      </c>
      <c r="B203" s="202">
        <v>45902</v>
      </c>
      <c r="C203" s="203" t="s">
        <v>1948</v>
      </c>
      <c r="D203" s="203" t="s">
        <v>11</v>
      </c>
      <c r="E203" s="204" t="s">
        <v>1949</v>
      </c>
      <c r="F203" s="49" t="s">
        <v>856</v>
      </c>
      <c r="G203" s="203">
        <v>10</v>
      </c>
      <c r="H203" s="203" t="s">
        <v>1950</v>
      </c>
      <c r="I203" s="205" t="s">
        <v>1440</v>
      </c>
      <c r="J203" s="206"/>
      <c r="K203" s="203">
        <v>24</v>
      </c>
      <c r="L203" s="207" t="s">
        <v>827</v>
      </c>
      <c r="M203" s="208" t="s">
        <v>1497</v>
      </c>
      <c r="N203" s="209">
        <f t="shared" si="0"/>
        <v>2025</v>
      </c>
      <c r="O203" s="210">
        <f t="shared" si="1"/>
        <v>9</v>
      </c>
      <c r="P203" s="211" t="str">
        <f>IFERROR(VLOOKUP(F203,연간집계!D:E,2,FALSE),"")</f>
        <v>스탠다드 포토북 8*8 (하드/무광)</v>
      </c>
    </row>
    <row r="204" spans="1:16" ht="12.75">
      <c r="A204" s="201">
        <v>45902.520486111112</v>
      </c>
      <c r="B204" s="202">
        <v>45902</v>
      </c>
      <c r="C204" s="203" t="s">
        <v>1951</v>
      </c>
      <c r="D204" s="203" t="s">
        <v>11</v>
      </c>
      <c r="E204" s="204" t="s">
        <v>1952</v>
      </c>
      <c r="F204" s="49" t="s">
        <v>838</v>
      </c>
      <c r="G204" s="203">
        <v>1</v>
      </c>
      <c r="H204" s="203" t="s">
        <v>1953</v>
      </c>
      <c r="I204" s="205" t="s">
        <v>1954</v>
      </c>
      <c r="J204" s="206"/>
      <c r="K204" s="203">
        <v>34</v>
      </c>
      <c r="L204" s="207" t="s">
        <v>827</v>
      </c>
      <c r="M204" s="208" t="s">
        <v>1436</v>
      </c>
      <c r="N204" s="209">
        <f t="shared" si="0"/>
        <v>2025</v>
      </c>
      <c r="O204" s="210">
        <f t="shared" si="1"/>
        <v>9</v>
      </c>
      <c r="P204" s="211" t="str">
        <f>IFERROR(VLOOKUP(F204,연간집계!D:E,2,FALSE),"")</f>
        <v>스탠다드 포토북 6*8 (하드/무광)</v>
      </c>
    </row>
    <row r="205" spans="1:16" ht="12.75">
      <c r="A205" s="201">
        <v>45902.55269675926</v>
      </c>
      <c r="B205" s="202">
        <v>45902</v>
      </c>
      <c r="C205" s="203" t="s">
        <v>1955</v>
      </c>
      <c r="D205" s="203" t="s">
        <v>11</v>
      </c>
      <c r="E205" s="204" t="s">
        <v>1956</v>
      </c>
      <c r="F205" s="49" t="s">
        <v>1018</v>
      </c>
      <c r="G205" s="203">
        <v>1</v>
      </c>
      <c r="H205" s="203" t="s">
        <v>1957</v>
      </c>
      <c r="I205" s="205" t="s">
        <v>1455</v>
      </c>
      <c r="J205" s="208" t="s">
        <v>1455</v>
      </c>
      <c r="K205" s="203">
        <v>80</v>
      </c>
      <c r="L205" s="207" t="s">
        <v>827</v>
      </c>
      <c r="M205" s="208" t="s">
        <v>1436</v>
      </c>
      <c r="N205" s="209">
        <f t="shared" si="0"/>
        <v>2025</v>
      </c>
      <c r="O205" s="210">
        <f t="shared" si="1"/>
        <v>9</v>
      </c>
      <c r="P205" s="211" t="str">
        <f>IFERROR(VLOOKUP(F205,연간집계!D:E,2,FALSE),"")</f>
        <v>트래블북 A5 (쿠션하드/78p)</v>
      </c>
    </row>
    <row r="206" spans="1:16" ht="12.75">
      <c r="A206" s="201">
        <v>45902.602511574078</v>
      </c>
      <c r="B206" s="202">
        <v>45902</v>
      </c>
      <c r="C206" s="203" t="s">
        <v>1958</v>
      </c>
      <c r="D206" s="203" t="s">
        <v>11</v>
      </c>
      <c r="E206" s="204" t="s">
        <v>1959</v>
      </c>
      <c r="F206" s="49" t="s">
        <v>42</v>
      </c>
      <c r="G206" s="203">
        <v>1</v>
      </c>
      <c r="H206" s="203" t="s">
        <v>1960</v>
      </c>
      <c r="I206" s="205" t="s">
        <v>1762</v>
      </c>
      <c r="J206" s="206"/>
      <c r="K206" s="203">
        <v>60</v>
      </c>
      <c r="L206" s="207" t="s">
        <v>827</v>
      </c>
      <c r="M206" s="208" t="s">
        <v>1514</v>
      </c>
      <c r="N206" s="209">
        <f t="shared" si="0"/>
        <v>2025</v>
      </c>
      <c r="O206" s="210">
        <f t="shared" si="1"/>
        <v>9</v>
      </c>
      <c r="P206" s="211" t="str">
        <f>IFERROR(VLOOKUP(F206,연간집계!D:E,2,FALSE),"")</f>
        <v>플라이트북 210</v>
      </c>
    </row>
    <row r="207" spans="1:16" ht="12.75">
      <c r="A207" s="201">
        <v>45902.658425925925</v>
      </c>
      <c r="B207" s="202">
        <v>45902</v>
      </c>
      <c r="C207" s="203" t="s">
        <v>1961</v>
      </c>
      <c r="D207" s="203" t="s">
        <v>11</v>
      </c>
      <c r="E207" s="204" t="s">
        <v>1962</v>
      </c>
      <c r="F207" s="49" t="s">
        <v>1074</v>
      </c>
      <c r="G207" s="203">
        <v>1</v>
      </c>
      <c r="H207" s="203" t="s">
        <v>1963</v>
      </c>
      <c r="I207" s="205" t="s">
        <v>1440</v>
      </c>
      <c r="J207" s="208" t="s">
        <v>1791</v>
      </c>
      <c r="K207" s="203">
        <v>60</v>
      </c>
      <c r="L207" s="207" t="s">
        <v>827</v>
      </c>
      <c r="M207" s="208" t="s">
        <v>1436</v>
      </c>
      <c r="N207" s="209">
        <f t="shared" si="0"/>
        <v>2025</v>
      </c>
      <c r="O207" s="210">
        <f t="shared" si="1"/>
        <v>9</v>
      </c>
      <c r="P207" s="211" t="str">
        <f>IFERROR(VLOOKUP(F207,연간집계!D:E,2,FALSE),"")</f>
        <v>레더북 (로얄와인)</v>
      </c>
    </row>
    <row r="208" spans="1:16" ht="12.75">
      <c r="A208" s="201">
        <v>45902.763935185183</v>
      </c>
      <c r="B208" s="202">
        <v>45902</v>
      </c>
      <c r="C208" s="203" t="s">
        <v>1964</v>
      </c>
      <c r="D208" s="203" t="s">
        <v>11</v>
      </c>
      <c r="E208" s="204" t="s">
        <v>1965</v>
      </c>
      <c r="F208" s="49" t="s">
        <v>880</v>
      </c>
      <c r="G208" s="203">
        <v>1</v>
      </c>
      <c r="H208" s="203" t="s">
        <v>1966</v>
      </c>
      <c r="I208" s="205" t="s">
        <v>1440</v>
      </c>
      <c r="J208" s="206"/>
      <c r="K208" s="203">
        <v>78</v>
      </c>
      <c r="L208" s="207" t="s">
        <v>827</v>
      </c>
      <c r="M208" s="208" t="s">
        <v>1502</v>
      </c>
      <c r="N208" s="209">
        <f t="shared" si="0"/>
        <v>2025</v>
      </c>
      <c r="O208" s="210">
        <f t="shared" si="1"/>
        <v>9</v>
      </c>
      <c r="P208" s="211" t="str">
        <f>IFERROR(VLOOKUP(F208,연간집계!D:E,2,FALSE),"")</f>
        <v>레코드북 150</v>
      </c>
    </row>
    <row r="209" spans="1:16" ht="12.75">
      <c r="A209" s="201">
        <v>45902.813715277778</v>
      </c>
      <c r="B209" s="202">
        <v>45902</v>
      </c>
      <c r="C209" s="203" t="s">
        <v>1967</v>
      </c>
      <c r="D209" s="203" t="s">
        <v>11</v>
      </c>
      <c r="E209" s="204" t="s">
        <v>1968</v>
      </c>
      <c r="F209" s="49" t="s">
        <v>972</v>
      </c>
      <c r="G209" s="203">
        <v>1</v>
      </c>
      <c r="H209" s="203" t="s">
        <v>1969</v>
      </c>
      <c r="I209" s="205" t="s">
        <v>1970</v>
      </c>
      <c r="J209" s="208" t="s">
        <v>1970</v>
      </c>
      <c r="K209" s="203">
        <v>80</v>
      </c>
      <c r="L209" s="207" t="s">
        <v>827</v>
      </c>
      <c r="M209" s="208" t="s">
        <v>1436</v>
      </c>
      <c r="N209" s="209">
        <f t="shared" si="0"/>
        <v>2025</v>
      </c>
      <c r="O209" s="210">
        <f t="shared" si="1"/>
        <v>9</v>
      </c>
      <c r="P209" s="211" t="str">
        <f>IFERROR(VLOOKUP(F209,연간집계!D:E,2,FALSE),"")</f>
        <v>시티북 198 (쿠션하드/78p)</v>
      </c>
    </row>
    <row r="210" spans="1:16" ht="12.75">
      <c r="A210" s="201">
        <v>45902.930856481478</v>
      </c>
      <c r="B210" s="202">
        <v>45902</v>
      </c>
      <c r="C210" s="203" t="s">
        <v>1971</v>
      </c>
      <c r="D210" s="203" t="s">
        <v>11</v>
      </c>
      <c r="E210" s="204" t="s">
        <v>1972</v>
      </c>
      <c r="F210" s="49" t="s">
        <v>1072</v>
      </c>
      <c r="G210" s="203">
        <v>1</v>
      </c>
      <c r="H210" s="203" t="s">
        <v>1973</v>
      </c>
      <c r="I210" s="205" t="s">
        <v>1566</v>
      </c>
      <c r="J210" s="208" t="s">
        <v>1974</v>
      </c>
      <c r="K210" s="203">
        <v>60</v>
      </c>
      <c r="L210" s="207" t="s">
        <v>827</v>
      </c>
      <c r="M210" s="208" t="s">
        <v>1471</v>
      </c>
      <c r="N210" s="209">
        <f t="shared" si="0"/>
        <v>2025</v>
      </c>
      <c r="O210" s="210">
        <f t="shared" si="1"/>
        <v>9</v>
      </c>
      <c r="P210" s="211" t="str">
        <f>IFERROR(VLOOKUP(F210,연간집계!D:E,2,FALSE),"")</f>
        <v>레더북 (딥그린)</v>
      </c>
    </row>
    <row r="211" spans="1:16" ht="12.75">
      <c r="A211" s="201">
        <v>45902.930868055555</v>
      </c>
      <c r="B211" s="202">
        <v>45902</v>
      </c>
      <c r="C211" s="203" t="s">
        <v>1975</v>
      </c>
      <c r="D211" s="203" t="s">
        <v>11</v>
      </c>
      <c r="E211" s="204" t="s">
        <v>1972</v>
      </c>
      <c r="F211" s="49" t="s">
        <v>1074</v>
      </c>
      <c r="G211" s="203">
        <v>1</v>
      </c>
      <c r="H211" s="203" t="s">
        <v>1973</v>
      </c>
      <c r="I211" s="205" t="s">
        <v>1566</v>
      </c>
      <c r="J211" s="208" t="s">
        <v>1791</v>
      </c>
      <c r="K211" s="203">
        <v>60</v>
      </c>
      <c r="L211" s="207" t="s">
        <v>827</v>
      </c>
      <c r="M211" s="208" t="s">
        <v>1471</v>
      </c>
      <c r="N211" s="209">
        <f t="shared" si="0"/>
        <v>2025</v>
      </c>
      <c r="O211" s="210">
        <f t="shared" si="1"/>
        <v>9</v>
      </c>
      <c r="P211" s="211" t="str">
        <f>IFERROR(VLOOKUP(F211,연간집계!D:E,2,FALSE),"")</f>
        <v>레더북 (로얄와인)</v>
      </c>
    </row>
    <row r="212" spans="1:16" ht="12.75">
      <c r="A212" s="201">
        <v>45902.930879629632</v>
      </c>
      <c r="B212" s="202">
        <v>45902</v>
      </c>
      <c r="C212" s="203" t="s">
        <v>1976</v>
      </c>
      <c r="D212" s="203" t="s">
        <v>11</v>
      </c>
      <c r="E212" s="204" t="s">
        <v>1972</v>
      </c>
      <c r="F212" s="49" t="s">
        <v>1078</v>
      </c>
      <c r="G212" s="203">
        <v>1</v>
      </c>
      <c r="H212" s="203" t="s">
        <v>1973</v>
      </c>
      <c r="I212" s="205" t="s">
        <v>1566</v>
      </c>
      <c r="J212" s="208" t="s">
        <v>1977</v>
      </c>
      <c r="K212" s="203">
        <v>60</v>
      </c>
      <c r="L212" s="207" t="s">
        <v>827</v>
      </c>
      <c r="M212" s="208" t="s">
        <v>1471</v>
      </c>
      <c r="N212" s="209">
        <f t="shared" si="0"/>
        <v>2025</v>
      </c>
      <c r="O212" s="210">
        <f t="shared" si="1"/>
        <v>9</v>
      </c>
      <c r="P212" s="211" t="str">
        <f>IFERROR(VLOOKUP(F212,연간집계!D:E,2,FALSE),"")</f>
        <v>레더북 (카멜브라운)</v>
      </c>
    </row>
    <row r="213" spans="1:16" ht="12.75">
      <c r="A213" s="201">
        <v>45902.948460648149</v>
      </c>
      <c r="B213" s="202">
        <v>45902</v>
      </c>
      <c r="C213" s="203" t="s">
        <v>1978</v>
      </c>
      <c r="D213" s="203" t="s">
        <v>11</v>
      </c>
      <c r="E213" s="204" t="s">
        <v>1979</v>
      </c>
      <c r="F213" s="49" t="s">
        <v>838</v>
      </c>
      <c r="G213" s="203">
        <v>3</v>
      </c>
      <c r="H213" s="203" t="s">
        <v>1980</v>
      </c>
      <c r="I213" s="205" t="s">
        <v>1808</v>
      </c>
      <c r="J213" s="206"/>
      <c r="K213" s="203">
        <v>24</v>
      </c>
      <c r="L213" s="207" t="s">
        <v>827</v>
      </c>
      <c r="M213" s="208" t="s">
        <v>1851</v>
      </c>
      <c r="N213" s="209">
        <f t="shared" si="0"/>
        <v>2025</v>
      </c>
      <c r="O213" s="210">
        <f t="shared" si="1"/>
        <v>9</v>
      </c>
      <c r="P213" s="211" t="str">
        <f>IFERROR(VLOOKUP(F213,연간집계!D:E,2,FALSE),"")</f>
        <v>스탠다드 포토북 6*8 (하드/무광)</v>
      </c>
    </row>
    <row r="214" spans="1:16" ht="12.75">
      <c r="A214" s="201">
        <v>45902.968969907408</v>
      </c>
      <c r="B214" s="202">
        <v>45902</v>
      </c>
      <c r="C214" s="203" t="s">
        <v>1981</v>
      </c>
      <c r="D214" s="203" t="s">
        <v>11</v>
      </c>
      <c r="E214" s="204" t="s">
        <v>1982</v>
      </c>
      <c r="F214" s="49" t="s">
        <v>838</v>
      </c>
      <c r="G214" s="203">
        <v>2</v>
      </c>
      <c r="H214" s="203" t="s">
        <v>1983</v>
      </c>
      <c r="I214" s="205" t="s">
        <v>1984</v>
      </c>
      <c r="J214" s="206"/>
      <c r="K214" s="203">
        <v>36</v>
      </c>
      <c r="L214" s="207" t="s">
        <v>827</v>
      </c>
      <c r="M214" s="208" t="s">
        <v>1460</v>
      </c>
      <c r="N214" s="209">
        <f t="shared" si="0"/>
        <v>2025</v>
      </c>
      <c r="O214" s="210">
        <f t="shared" si="1"/>
        <v>9</v>
      </c>
      <c r="P214" s="211" t="str">
        <f>IFERROR(VLOOKUP(F214,연간집계!D:E,2,FALSE),"")</f>
        <v>스탠다드 포토북 6*8 (하드/무광)</v>
      </c>
    </row>
    <row r="215" spans="1:16" ht="12.75">
      <c r="A215" s="201">
        <v>45903.009942129633</v>
      </c>
      <c r="B215" s="202">
        <v>45903</v>
      </c>
      <c r="C215" s="203" t="s">
        <v>1985</v>
      </c>
      <c r="D215" s="203" t="s">
        <v>11</v>
      </c>
      <c r="E215" s="204" t="s">
        <v>1986</v>
      </c>
      <c r="F215" s="49" t="s">
        <v>972</v>
      </c>
      <c r="G215" s="203">
        <v>1</v>
      </c>
      <c r="H215" s="203" t="s">
        <v>1987</v>
      </c>
      <c r="I215" s="205" t="s">
        <v>1440</v>
      </c>
      <c r="J215" s="208" t="s">
        <v>1988</v>
      </c>
      <c r="K215" s="203">
        <v>80</v>
      </c>
      <c r="L215" s="207" t="s">
        <v>827</v>
      </c>
      <c r="M215" s="208" t="s">
        <v>1436</v>
      </c>
      <c r="N215" s="209">
        <f t="shared" si="0"/>
        <v>2025</v>
      </c>
      <c r="O215" s="210">
        <f t="shared" si="1"/>
        <v>9</v>
      </c>
      <c r="P215" s="211" t="str">
        <f>IFERROR(VLOOKUP(F215,연간집계!D:E,2,FALSE),"")</f>
        <v>시티북 198 (쿠션하드/78p)</v>
      </c>
    </row>
    <row r="216" spans="1:16" ht="12.75">
      <c r="A216" s="201">
        <v>45903.045069444444</v>
      </c>
      <c r="B216" s="202">
        <v>45903</v>
      </c>
      <c r="C216" s="203" t="s">
        <v>1989</v>
      </c>
      <c r="D216" s="203" t="s">
        <v>11</v>
      </c>
      <c r="E216" s="204" t="s">
        <v>1990</v>
      </c>
      <c r="F216" s="49" t="s">
        <v>1329</v>
      </c>
      <c r="G216" s="203">
        <v>1</v>
      </c>
      <c r="H216" s="203" t="s">
        <v>1991</v>
      </c>
      <c r="I216" s="205" t="s">
        <v>1440</v>
      </c>
      <c r="J216" s="205" t="s">
        <v>1992</v>
      </c>
      <c r="K216" s="203">
        <v>1</v>
      </c>
      <c r="L216" s="207" t="s">
        <v>827</v>
      </c>
      <c r="M216" s="208" t="s">
        <v>1471</v>
      </c>
      <c r="N216" s="209">
        <f t="shared" si="0"/>
        <v>2025</v>
      </c>
      <c r="O216" s="210">
        <f t="shared" si="1"/>
        <v>9</v>
      </c>
      <c r="P216" s="211" t="str">
        <f>IFERROR(VLOOKUP(F216,연간집계!D:E,2,FALSE),"")</f>
        <v>아크릴액자 A3 (세로)</v>
      </c>
    </row>
    <row r="217" spans="1:16" ht="12.75">
      <c r="A217" s="201">
        <v>45903.045081018521</v>
      </c>
      <c r="B217" s="202">
        <v>45903</v>
      </c>
      <c r="C217" s="203" t="s">
        <v>1993</v>
      </c>
      <c r="D217" s="203" t="s">
        <v>11</v>
      </c>
      <c r="E217" s="204" t="s">
        <v>1990</v>
      </c>
      <c r="F217" s="49" t="s">
        <v>1327</v>
      </c>
      <c r="G217" s="203">
        <v>1</v>
      </c>
      <c r="H217" s="203" t="s">
        <v>1991</v>
      </c>
      <c r="I217" s="205" t="s">
        <v>1440</v>
      </c>
      <c r="J217" s="205" t="s">
        <v>1994</v>
      </c>
      <c r="K217" s="203">
        <v>1</v>
      </c>
      <c r="L217" s="207" t="s">
        <v>827</v>
      </c>
      <c r="M217" s="208" t="s">
        <v>1471</v>
      </c>
      <c r="N217" s="209">
        <f t="shared" si="0"/>
        <v>2025</v>
      </c>
      <c r="O217" s="210">
        <f t="shared" si="1"/>
        <v>9</v>
      </c>
      <c r="P217" s="211" t="str">
        <f>IFERROR(VLOOKUP(F217,연간집계!D:E,2,FALSE),"")</f>
        <v>아크릴액자 A3 (가로)</v>
      </c>
    </row>
    <row r="218" spans="1:16" ht="12.75">
      <c r="A218" s="201">
        <v>45903.129965277774</v>
      </c>
      <c r="B218" s="202">
        <v>45903</v>
      </c>
      <c r="C218" s="203" t="s">
        <v>1995</v>
      </c>
      <c r="D218" s="203" t="s">
        <v>11</v>
      </c>
      <c r="E218" s="204" t="s">
        <v>1996</v>
      </c>
      <c r="F218" s="49" t="s">
        <v>1261</v>
      </c>
      <c r="G218" s="203">
        <v>1</v>
      </c>
      <c r="H218" s="203" t="s">
        <v>1997</v>
      </c>
      <c r="I218" s="205" t="s">
        <v>1998</v>
      </c>
      <c r="J218" s="206"/>
      <c r="K218" s="203">
        <v>24</v>
      </c>
      <c r="L218" s="207" t="s">
        <v>828</v>
      </c>
      <c r="M218" s="208" t="s">
        <v>1541</v>
      </c>
      <c r="N218" s="209">
        <f t="shared" si="0"/>
        <v>2025</v>
      </c>
      <c r="O218" s="210">
        <f t="shared" si="1"/>
        <v>9</v>
      </c>
      <c r="P218" s="211" t="str">
        <f>IFERROR(VLOOKUP(F218,연간집계!D:E,2,FALSE),"")</f>
        <v>모바일 포토북 197 (커플)</v>
      </c>
    </row>
    <row r="219" spans="1:16" ht="12.75">
      <c r="A219" s="201">
        <v>45903.129976851851</v>
      </c>
      <c r="B219" s="202">
        <v>45903</v>
      </c>
      <c r="C219" s="203" t="s">
        <v>1999</v>
      </c>
      <c r="D219" s="203" t="s">
        <v>11</v>
      </c>
      <c r="E219" s="204" t="s">
        <v>2000</v>
      </c>
      <c r="F219" s="49" t="s">
        <v>1053</v>
      </c>
      <c r="G219" s="203">
        <v>2</v>
      </c>
      <c r="H219" s="203" t="s">
        <v>2001</v>
      </c>
      <c r="I219" s="205" t="s">
        <v>1440</v>
      </c>
      <c r="J219" s="206"/>
      <c r="K219" s="203">
        <v>90</v>
      </c>
      <c r="L219" s="207" t="s">
        <v>827</v>
      </c>
      <c r="M219" s="208" t="s">
        <v>1493</v>
      </c>
      <c r="N219" s="209">
        <f t="shared" si="0"/>
        <v>2025</v>
      </c>
      <c r="O219" s="210">
        <f t="shared" si="1"/>
        <v>9</v>
      </c>
      <c r="P219" s="211" t="str">
        <f>IFERROR(VLOOKUP(F219,연간집계!D:E,2,FALSE),"")</f>
        <v>프리북A4 (소프트)</v>
      </c>
    </row>
    <row r="220" spans="1:16" ht="12.75">
      <c r="A220" s="201">
        <v>45903.369988425926</v>
      </c>
      <c r="B220" s="202">
        <v>45902</v>
      </c>
      <c r="C220" s="203" t="s">
        <v>2002</v>
      </c>
      <c r="D220" s="203" t="s">
        <v>11</v>
      </c>
      <c r="E220" s="204" t="s">
        <v>2003</v>
      </c>
      <c r="F220" s="49" t="s">
        <v>1378</v>
      </c>
      <c r="G220" s="203">
        <v>1</v>
      </c>
      <c r="H220" s="203" t="s">
        <v>2004</v>
      </c>
      <c r="I220" s="205" t="s">
        <v>2005</v>
      </c>
      <c r="J220" s="206"/>
      <c r="K220" s="203">
        <v>1</v>
      </c>
      <c r="L220" s="207" t="s">
        <v>827</v>
      </c>
      <c r="M220" s="208" t="s">
        <v>1629</v>
      </c>
      <c r="N220" s="209">
        <f t="shared" si="0"/>
        <v>2025</v>
      </c>
      <c r="O220" s="210">
        <f t="shared" si="1"/>
        <v>9</v>
      </c>
      <c r="P220" s="211" t="str">
        <f>IFERROR(VLOOKUP(F220,연간집계!D:E,2,FALSE),"")</f>
        <v>증명사진 (무광)</v>
      </c>
    </row>
    <row r="221" spans="1:16" ht="12.75">
      <c r="A221" s="201">
        <v>45903.37</v>
      </c>
      <c r="B221" s="202">
        <v>45902</v>
      </c>
      <c r="C221" s="203" t="s">
        <v>2006</v>
      </c>
      <c r="D221" s="203" t="s">
        <v>11</v>
      </c>
      <c r="E221" s="204" t="s">
        <v>2003</v>
      </c>
      <c r="F221" s="49" t="s">
        <v>1378</v>
      </c>
      <c r="G221" s="203">
        <v>1</v>
      </c>
      <c r="H221" s="203" t="s">
        <v>2004</v>
      </c>
      <c r="I221" s="205" t="s">
        <v>2005</v>
      </c>
      <c r="J221" s="206"/>
      <c r="K221" s="203">
        <v>1</v>
      </c>
      <c r="L221" s="207" t="s">
        <v>827</v>
      </c>
      <c r="M221" s="208" t="s">
        <v>1629</v>
      </c>
      <c r="N221" s="209">
        <f t="shared" si="0"/>
        <v>2025</v>
      </c>
      <c r="O221" s="210">
        <f t="shared" si="1"/>
        <v>9</v>
      </c>
      <c r="P221" s="211" t="str">
        <f>IFERROR(VLOOKUP(F221,연간집계!D:E,2,FALSE),"")</f>
        <v>증명사진 (무광)</v>
      </c>
    </row>
    <row r="222" spans="1:16" ht="12.75">
      <c r="A222" s="201">
        <v>45903.372939814813</v>
      </c>
      <c r="B222" s="202">
        <v>45903</v>
      </c>
      <c r="C222" s="203" t="s">
        <v>2007</v>
      </c>
      <c r="D222" s="203" t="s">
        <v>11</v>
      </c>
      <c r="E222" s="204" t="s">
        <v>2008</v>
      </c>
      <c r="F222" s="49" t="s">
        <v>1247</v>
      </c>
      <c r="G222" s="203">
        <v>1</v>
      </c>
      <c r="H222" s="203" t="s">
        <v>2009</v>
      </c>
      <c r="I222" s="205" t="s">
        <v>1453</v>
      </c>
      <c r="J222" s="206"/>
      <c r="K222" s="203">
        <v>24</v>
      </c>
      <c r="L222" s="207" t="s">
        <v>828</v>
      </c>
      <c r="M222" s="208" t="s">
        <v>1502</v>
      </c>
      <c r="N222" s="209">
        <f t="shared" si="0"/>
        <v>2025</v>
      </c>
      <c r="O222" s="210">
        <f t="shared" si="1"/>
        <v>9</v>
      </c>
      <c r="P222" s="211" t="str">
        <f>IFERROR(VLOOKUP(F222,연간집계!D:E,2,FALSE),"")</f>
        <v>모바일 포토북 197 (여행)</v>
      </c>
    </row>
    <row r="223" spans="1:16" ht="12.75">
      <c r="A223" s="201">
        <v>45903.469537037039</v>
      </c>
      <c r="B223" s="202">
        <v>45903</v>
      </c>
      <c r="C223" s="203" t="s">
        <v>2010</v>
      </c>
      <c r="D223" s="203" t="s">
        <v>11</v>
      </c>
      <c r="E223" s="204" t="s">
        <v>2011</v>
      </c>
      <c r="F223" s="49" t="s">
        <v>856</v>
      </c>
      <c r="G223" s="203">
        <v>1</v>
      </c>
      <c r="H223" s="203" t="s">
        <v>2012</v>
      </c>
      <c r="I223" s="205" t="s">
        <v>1501</v>
      </c>
      <c r="J223" s="206"/>
      <c r="K223" s="203">
        <v>26</v>
      </c>
      <c r="L223" s="207" t="s">
        <v>827</v>
      </c>
      <c r="M223" s="208" t="s">
        <v>1541</v>
      </c>
      <c r="N223" s="209">
        <f t="shared" si="0"/>
        <v>2025</v>
      </c>
      <c r="O223" s="210">
        <f t="shared" si="1"/>
        <v>9</v>
      </c>
      <c r="P223" s="211" t="str">
        <f>IFERROR(VLOOKUP(F223,연간집계!D:E,2,FALSE),"")</f>
        <v>스탠다드 포토북 8*8 (하드/무광)</v>
      </c>
    </row>
    <row r="224" spans="1:16" ht="12.75">
      <c r="A224" s="201">
        <v>45903.478344907409</v>
      </c>
      <c r="B224" s="202">
        <v>45903</v>
      </c>
      <c r="C224" s="203" t="s">
        <v>2013</v>
      </c>
      <c r="D224" s="203" t="s">
        <v>11</v>
      </c>
      <c r="E224" s="204" t="s">
        <v>2014</v>
      </c>
      <c r="F224" s="49" t="s">
        <v>1204</v>
      </c>
      <c r="G224" s="203">
        <v>1</v>
      </c>
      <c r="H224" s="203" t="s">
        <v>158</v>
      </c>
      <c r="I224" s="205" t="s">
        <v>1716</v>
      </c>
      <c r="J224" s="208" t="s">
        <v>1756</v>
      </c>
      <c r="K224" s="203">
        <v>56</v>
      </c>
      <c r="L224" s="207" t="s">
        <v>827</v>
      </c>
      <c r="M224" s="208" t="s">
        <v>1449</v>
      </c>
      <c r="N224" s="209">
        <f t="shared" si="0"/>
        <v>2025</v>
      </c>
      <c r="O224" s="210">
        <f t="shared" si="1"/>
        <v>9</v>
      </c>
      <c r="P224" s="211" t="str">
        <f>IFERROR(VLOOKUP(F224,연간집계!D:E,2,FALSE),"")</f>
        <v>히스토리북_블랙</v>
      </c>
    </row>
    <row r="225" spans="1:16" ht="12.75">
      <c r="A225" s="201">
        <v>45903.478356481479</v>
      </c>
      <c r="B225" s="202">
        <v>45903</v>
      </c>
      <c r="C225" s="203" t="s">
        <v>2015</v>
      </c>
      <c r="D225" s="203" t="s">
        <v>11</v>
      </c>
      <c r="E225" s="204" t="s">
        <v>2014</v>
      </c>
      <c r="F225" s="49" t="s">
        <v>1204</v>
      </c>
      <c r="G225" s="203">
        <v>1</v>
      </c>
      <c r="H225" s="203" t="s">
        <v>158</v>
      </c>
      <c r="I225" s="205" t="s">
        <v>1716</v>
      </c>
      <c r="J225" s="208" t="s">
        <v>1756</v>
      </c>
      <c r="K225" s="203">
        <v>56</v>
      </c>
      <c r="L225" s="207" t="s">
        <v>827</v>
      </c>
      <c r="M225" s="208" t="s">
        <v>1449</v>
      </c>
      <c r="N225" s="209">
        <f t="shared" si="0"/>
        <v>2025</v>
      </c>
      <c r="O225" s="210">
        <f t="shared" si="1"/>
        <v>9</v>
      </c>
      <c r="P225" s="211" t="str">
        <f>IFERROR(VLOOKUP(F225,연간집계!D:E,2,FALSE),"")</f>
        <v>히스토리북_블랙</v>
      </c>
    </row>
    <row r="226" spans="1:16" ht="12.75">
      <c r="A226" s="201">
        <v>45903.516423611109</v>
      </c>
      <c r="B226" s="202">
        <v>45903</v>
      </c>
      <c r="C226" s="203" t="s">
        <v>2016</v>
      </c>
      <c r="D226" s="203" t="s">
        <v>11</v>
      </c>
      <c r="E226" s="204" t="s">
        <v>2017</v>
      </c>
      <c r="F226" s="49" t="s">
        <v>18</v>
      </c>
      <c r="G226" s="203">
        <v>1</v>
      </c>
      <c r="H226" s="203" t="s">
        <v>19</v>
      </c>
      <c r="I226" s="205" t="s">
        <v>1688</v>
      </c>
      <c r="J226" s="208" t="s">
        <v>1444</v>
      </c>
      <c r="K226" s="203">
        <v>40</v>
      </c>
      <c r="L226" s="207" t="s">
        <v>827</v>
      </c>
      <c r="M226" s="208" t="s">
        <v>1514</v>
      </c>
      <c r="N226" s="209">
        <f t="shared" si="0"/>
        <v>2025</v>
      </c>
      <c r="O226" s="210">
        <f t="shared" si="1"/>
        <v>9</v>
      </c>
      <c r="P226" s="211" t="str">
        <f>IFERROR(VLOOKUP(F226,연간집계!D:E,2,FALSE),"")</f>
        <v>포토그랩스 276</v>
      </c>
    </row>
    <row r="227" spans="1:16" ht="12.75">
      <c r="A227" s="201">
        <v>45903.525243055556</v>
      </c>
      <c r="B227" s="202">
        <v>45903</v>
      </c>
      <c r="C227" s="203" t="s">
        <v>2018</v>
      </c>
      <c r="D227" s="203" t="s">
        <v>11</v>
      </c>
      <c r="E227" s="204" t="s">
        <v>2019</v>
      </c>
      <c r="F227" s="49" t="s">
        <v>1051</v>
      </c>
      <c r="G227" s="203">
        <v>3</v>
      </c>
      <c r="H227" s="203" t="s">
        <v>2020</v>
      </c>
      <c r="I227" s="205" t="s">
        <v>1440</v>
      </c>
      <c r="J227" s="206"/>
      <c r="K227" s="203">
        <v>74</v>
      </c>
      <c r="L227" s="207" t="s">
        <v>827</v>
      </c>
      <c r="M227" s="208" t="s">
        <v>1493</v>
      </c>
      <c r="N227" s="209">
        <f t="shared" si="0"/>
        <v>2025</v>
      </c>
      <c r="O227" s="210">
        <f t="shared" si="1"/>
        <v>9</v>
      </c>
      <c r="P227" s="211" t="str">
        <f>IFERROR(VLOOKUP(F227,연간집계!D:E,2,FALSE),"")</f>
        <v>프리북A4 (하드)</v>
      </c>
    </row>
    <row r="228" spans="1:16" ht="12.75">
      <c r="A228" s="201">
        <v>45903.560393518521</v>
      </c>
      <c r="B228" s="202">
        <v>45903</v>
      </c>
      <c r="C228" s="203" t="s">
        <v>2021</v>
      </c>
      <c r="D228" s="203" t="s">
        <v>11</v>
      </c>
      <c r="E228" s="204" t="s">
        <v>2022</v>
      </c>
      <c r="F228" s="49" t="s">
        <v>1048</v>
      </c>
      <c r="G228" s="203">
        <v>1</v>
      </c>
      <c r="H228" s="203" t="s">
        <v>701</v>
      </c>
      <c r="I228" s="205" t="s">
        <v>1440</v>
      </c>
      <c r="J228" s="206"/>
      <c r="K228" s="203">
        <v>80</v>
      </c>
      <c r="L228" s="207" t="s">
        <v>827</v>
      </c>
      <c r="M228" s="208" t="s">
        <v>1471</v>
      </c>
      <c r="N228" s="209">
        <f t="shared" si="0"/>
        <v>2025</v>
      </c>
      <c r="O228" s="210">
        <f t="shared" si="1"/>
        <v>9</v>
      </c>
      <c r="P228" s="211" t="str">
        <f>IFERROR(VLOOKUP(F228,연간집계!D:E,2,FALSE),"")</f>
        <v>프리북와이드 (하드)</v>
      </c>
    </row>
    <row r="229" spans="1:16" ht="12.75">
      <c r="A229" s="201">
        <v>45903.593321759261</v>
      </c>
      <c r="B229" s="202">
        <v>45903</v>
      </c>
      <c r="C229" s="203" t="s">
        <v>2023</v>
      </c>
      <c r="D229" s="203" t="s">
        <v>11</v>
      </c>
      <c r="E229" s="204" t="s">
        <v>2024</v>
      </c>
      <c r="F229" s="49" t="s">
        <v>1245</v>
      </c>
      <c r="G229" s="203">
        <v>3</v>
      </c>
      <c r="H229" s="203" t="s">
        <v>2025</v>
      </c>
      <c r="I229" s="205" t="s">
        <v>1510</v>
      </c>
      <c r="J229" s="206"/>
      <c r="K229" s="203">
        <v>24</v>
      </c>
      <c r="L229" s="207" t="s">
        <v>828</v>
      </c>
      <c r="M229" s="208" t="s">
        <v>1436</v>
      </c>
      <c r="N229" s="209">
        <f t="shared" si="0"/>
        <v>2025</v>
      </c>
      <c r="O229" s="210">
        <f t="shared" si="1"/>
        <v>9</v>
      </c>
      <c r="P229" s="211" t="str">
        <f>IFERROR(VLOOKUP(F229,연간집계!D:E,2,FALSE),"")</f>
        <v>모바일 포토북 198 (여행)</v>
      </c>
    </row>
    <row r="230" spans="1:16" ht="12.75">
      <c r="A230" s="201">
        <v>45903.631898148145</v>
      </c>
      <c r="B230" s="202">
        <v>45903</v>
      </c>
      <c r="C230" s="203" t="s">
        <v>2026</v>
      </c>
      <c r="D230" s="203" t="s">
        <v>11</v>
      </c>
      <c r="E230" s="204" t="s">
        <v>2027</v>
      </c>
      <c r="F230" s="49" t="s">
        <v>1383</v>
      </c>
      <c r="G230" s="203">
        <v>1</v>
      </c>
      <c r="H230" s="203" t="s">
        <v>2028</v>
      </c>
      <c r="I230" s="205" t="s">
        <v>2029</v>
      </c>
      <c r="J230" s="206"/>
      <c r="K230" s="203">
        <v>2</v>
      </c>
      <c r="L230" s="207" t="s">
        <v>828</v>
      </c>
      <c r="M230" s="208" t="s">
        <v>1481</v>
      </c>
      <c r="N230" s="209">
        <f t="shared" si="0"/>
        <v>2025</v>
      </c>
      <c r="O230" s="210">
        <f t="shared" si="1"/>
        <v>9</v>
      </c>
      <c r="P230" s="211" t="str">
        <f>IFERROR(VLOOKUP(F230,연간집계!D:E,2,FALSE),"")</f>
        <v>오늘필름 (무광)</v>
      </c>
    </row>
    <row r="231" spans="1:16" ht="12.75">
      <c r="A231" s="201">
        <v>45903.646631944444</v>
      </c>
      <c r="B231" s="202">
        <v>45903</v>
      </c>
      <c r="C231" s="203" t="s">
        <v>2030</v>
      </c>
      <c r="D231" s="203" t="s">
        <v>11</v>
      </c>
      <c r="E231" s="204" t="s">
        <v>2031</v>
      </c>
      <c r="F231" s="49" t="s">
        <v>1247</v>
      </c>
      <c r="G231" s="203">
        <v>1</v>
      </c>
      <c r="H231" s="203" t="s">
        <v>2032</v>
      </c>
      <c r="I231" s="205" t="s">
        <v>1676</v>
      </c>
      <c r="J231" s="206"/>
      <c r="K231" s="203">
        <v>24</v>
      </c>
      <c r="L231" s="207" t="s">
        <v>828</v>
      </c>
      <c r="M231" s="208" t="s">
        <v>1471</v>
      </c>
      <c r="N231" s="209">
        <f t="shared" si="0"/>
        <v>2025</v>
      </c>
      <c r="O231" s="210">
        <f t="shared" si="1"/>
        <v>9</v>
      </c>
      <c r="P231" s="211" t="str">
        <f>IFERROR(VLOOKUP(F231,연간집계!D:E,2,FALSE),"")</f>
        <v>모바일 포토북 197 (여행)</v>
      </c>
    </row>
    <row r="232" spans="1:16" ht="12.75">
      <c r="A232" s="201">
        <v>45903.649780092594</v>
      </c>
      <c r="B232" s="202">
        <v>45903</v>
      </c>
      <c r="C232" s="203" t="s">
        <v>2033</v>
      </c>
      <c r="D232" s="203" t="s">
        <v>11</v>
      </c>
      <c r="E232" s="204" t="s">
        <v>2034</v>
      </c>
      <c r="F232" s="49" t="s">
        <v>1243</v>
      </c>
      <c r="G232" s="203">
        <v>4</v>
      </c>
      <c r="H232" s="203" t="s">
        <v>2035</v>
      </c>
      <c r="I232" s="205" t="s">
        <v>1556</v>
      </c>
      <c r="J232" s="206"/>
      <c r="K232" s="203">
        <v>24</v>
      </c>
      <c r="L232" s="207" t="s">
        <v>828</v>
      </c>
      <c r="M232" s="208" t="s">
        <v>1493</v>
      </c>
      <c r="N232" s="209">
        <f t="shared" si="0"/>
        <v>2025</v>
      </c>
      <c r="O232" s="210">
        <f t="shared" si="1"/>
        <v>9</v>
      </c>
      <c r="P232" s="211" t="str">
        <f>IFERROR(VLOOKUP(F232,연간집계!D:E,2,FALSE),"")</f>
        <v>모바일 포토북 150 (여행)</v>
      </c>
    </row>
    <row r="233" spans="1:16" ht="12.75">
      <c r="A233" s="201">
        <v>45903.655682870369</v>
      </c>
      <c r="B233" s="202">
        <v>45903</v>
      </c>
      <c r="C233" s="203" t="s">
        <v>2036</v>
      </c>
      <c r="D233" s="203" t="s">
        <v>11</v>
      </c>
      <c r="E233" s="204" t="s">
        <v>2037</v>
      </c>
      <c r="F233" s="49" t="s">
        <v>42</v>
      </c>
      <c r="G233" s="203">
        <v>1</v>
      </c>
      <c r="H233" s="203" t="s">
        <v>817</v>
      </c>
      <c r="I233" s="205" t="s">
        <v>1440</v>
      </c>
      <c r="J233" s="206"/>
      <c r="K233" s="203">
        <v>52</v>
      </c>
      <c r="L233" s="207" t="s">
        <v>827</v>
      </c>
      <c r="M233" s="208" t="s">
        <v>1436</v>
      </c>
      <c r="N233" s="209">
        <f t="shared" si="0"/>
        <v>2025</v>
      </c>
      <c r="O233" s="210">
        <f t="shared" si="1"/>
        <v>9</v>
      </c>
      <c r="P233" s="211" t="str">
        <f>IFERROR(VLOOKUP(F233,연간집계!D:E,2,FALSE),"")</f>
        <v>플라이트북 210</v>
      </c>
    </row>
    <row r="234" spans="1:16" ht="12.75">
      <c r="A234" s="201">
        <v>45903.860972222225</v>
      </c>
      <c r="B234" s="202">
        <v>45903</v>
      </c>
      <c r="C234" s="203" t="s">
        <v>2038</v>
      </c>
      <c r="D234" s="203" t="s">
        <v>11</v>
      </c>
      <c r="E234" s="204" t="s">
        <v>2039</v>
      </c>
      <c r="F234" s="49" t="s">
        <v>1051</v>
      </c>
      <c r="G234" s="203">
        <v>6</v>
      </c>
      <c r="H234" s="203" t="s">
        <v>2040</v>
      </c>
      <c r="I234" s="205" t="s">
        <v>1440</v>
      </c>
      <c r="J234" s="206"/>
      <c r="K234" s="203">
        <v>100</v>
      </c>
      <c r="L234" s="207" t="s">
        <v>827</v>
      </c>
      <c r="M234" s="208" t="s">
        <v>1471</v>
      </c>
      <c r="N234" s="209">
        <f t="shared" si="0"/>
        <v>2025</v>
      </c>
      <c r="O234" s="210">
        <f t="shared" si="1"/>
        <v>9</v>
      </c>
      <c r="P234" s="211" t="str">
        <f>IFERROR(VLOOKUP(F234,연간집계!D:E,2,FALSE),"")</f>
        <v>프리북A4 (하드)</v>
      </c>
    </row>
    <row r="235" spans="1:16" ht="12.75">
      <c r="A235" s="201">
        <v>45903.881469907406</v>
      </c>
      <c r="B235" s="202">
        <v>45903</v>
      </c>
      <c r="C235" s="203" t="s">
        <v>2041</v>
      </c>
      <c r="D235" s="203" t="s">
        <v>11</v>
      </c>
      <c r="E235" s="204" t="s">
        <v>2042</v>
      </c>
      <c r="F235" s="49" t="s">
        <v>847</v>
      </c>
      <c r="G235" s="203">
        <v>1</v>
      </c>
      <c r="H235" s="203" t="s">
        <v>2043</v>
      </c>
      <c r="I235" s="205" t="s">
        <v>1440</v>
      </c>
      <c r="J235" s="206"/>
      <c r="K235" s="203">
        <v>24</v>
      </c>
      <c r="L235" s="207" t="s">
        <v>827</v>
      </c>
      <c r="M235" s="208" t="s">
        <v>1436</v>
      </c>
      <c r="N235" s="209">
        <f t="shared" si="0"/>
        <v>2025</v>
      </c>
      <c r="O235" s="210">
        <f t="shared" si="1"/>
        <v>9</v>
      </c>
      <c r="P235" s="211" t="str">
        <f>IFERROR(VLOOKUP(F235,연간집계!D:E,2,FALSE),"")</f>
        <v>스탠다드 포토북 8*11 (하드/무광)</v>
      </c>
    </row>
    <row r="236" spans="1:16" ht="12.75">
      <c r="A236" s="201">
        <v>45903.925393518519</v>
      </c>
      <c r="B236" s="202">
        <v>45903</v>
      </c>
      <c r="C236" s="203" t="s">
        <v>2044</v>
      </c>
      <c r="D236" s="203" t="s">
        <v>11</v>
      </c>
      <c r="E236" s="204" t="s">
        <v>2045</v>
      </c>
      <c r="F236" s="49" t="s">
        <v>1056</v>
      </c>
      <c r="G236" s="203">
        <v>1</v>
      </c>
      <c r="H236" s="203" t="s">
        <v>2046</v>
      </c>
      <c r="I236" s="205" t="s">
        <v>1440</v>
      </c>
      <c r="J236" s="206"/>
      <c r="K236" s="203">
        <v>142</v>
      </c>
      <c r="L236" s="207" t="s">
        <v>827</v>
      </c>
      <c r="M236" s="208" t="s">
        <v>1514</v>
      </c>
      <c r="N236" s="209">
        <f t="shared" si="0"/>
        <v>2025</v>
      </c>
      <c r="O236" s="210">
        <f t="shared" si="1"/>
        <v>9</v>
      </c>
      <c r="P236" s="211" t="str">
        <f>IFERROR(VLOOKUP(F236,연간집계!D:E,2,FALSE),"")</f>
        <v>프리북 150 (소프트)</v>
      </c>
    </row>
    <row r="237" spans="1:16" ht="12.75">
      <c r="A237" s="201">
        <v>45903.928344907406</v>
      </c>
      <c r="B237" s="202">
        <v>45903</v>
      </c>
      <c r="C237" s="203" t="s">
        <v>2047</v>
      </c>
      <c r="D237" s="203" t="s">
        <v>11</v>
      </c>
      <c r="E237" s="204" t="s">
        <v>2048</v>
      </c>
      <c r="F237" s="49" t="s">
        <v>890</v>
      </c>
      <c r="G237" s="203">
        <v>1</v>
      </c>
      <c r="H237" s="203" t="s">
        <v>2049</v>
      </c>
      <c r="I237" s="205" t="s">
        <v>1440</v>
      </c>
      <c r="J237" s="208" t="s">
        <v>1664</v>
      </c>
      <c r="K237" s="203">
        <v>48</v>
      </c>
      <c r="L237" s="207" t="s">
        <v>827</v>
      </c>
      <c r="M237" s="208" t="s">
        <v>1481</v>
      </c>
      <c r="N237" s="209">
        <f t="shared" si="0"/>
        <v>2025</v>
      </c>
      <c r="O237" s="210">
        <f t="shared" si="1"/>
        <v>9</v>
      </c>
      <c r="P237" s="211" t="str">
        <f>IFERROR(VLOOKUP(F237,연간집계!D:E,2,FALSE),"")</f>
        <v>메모리북</v>
      </c>
    </row>
    <row r="238" spans="1:16" ht="12.75">
      <c r="A238" s="201">
        <v>45904.390798611108</v>
      </c>
      <c r="B238" s="202">
        <v>45904</v>
      </c>
      <c r="C238" s="203" t="s">
        <v>2050</v>
      </c>
      <c r="D238" s="203" t="s">
        <v>11</v>
      </c>
      <c r="E238" s="204" t="s">
        <v>2051</v>
      </c>
      <c r="F238" s="49" t="s">
        <v>838</v>
      </c>
      <c r="G238" s="203">
        <v>1</v>
      </c>
      <c r="H238" s="203" t="s">
        <v>2052</v>
      </c>
      <c r="I238" s="205" t="s">
        <v>1506</v>
      </c>
      <c r="J238" s="206"/>
      <c r="K238" s="203">
        <v>26</v>
      </c>
      <c r="L238" s="207" t="s">
        <v>827</v>
      </c>
      <c r="M238" s="208" t="s">
        <v>1449</v>
      </c>
      <c r="N238" s="209">
        <f t="shared" si="0"/>
        <v>2025</v>
      </c>
      <c r="O238" s="210">
        <f t="shared" si="1"/>
        <v>9</v>
      </c>
      <c r="P238" s="211" t="str">
        <f>IFERROR(VLOOKUP(F238,연간집계!D:E,2,FALSE),"")</f>
        <v>스탠다드 포토북 6*8 (하드/무광)</v>
      </c>
    </row>
    <row r="239" spans="1:16" ht="12.75">
      <c r="A239" s="201">
        <v>45904.466956018521</v>
      </c>
      <c r="B239" s="202">
        <v>45904</v>
      </c>
      <c r="C239" s="203" t="s">
        <v>2053</v>
      </c>
      <c r="D239" s="203" t="s">
        <v>11</v>
      </c>
      <c r="E239" s="204" t="s">
        <v>2054</v>
      </c>
      <c r="F239" s="49" t="s">
        <v>1048</v>
      </c>
      <c r="G239" s="203">
        <v>1</v>
      </c>
      <c r="H239" s="203" t="s">
        <v>701</v>
      </c>
      <c r="I239" s="205" t="s">
        <v>1440</v>
      </c>
      <c r="J239" s="206"/>
      <c r="K239" s="203">
        <v>80</v>
      </c>
      <c r="L239" s="207" t="s">
        <v>827</v>
      </c>
      <c r="M239" s="208" t="s">
        <v>1471</v>
      </c>
      <c r="N239" s="209">
        <f t="shared" si="0"/>
        <v>2025</v>
      </c>
      <c r="O239" s="210">
        <f t="shared" si="1"/>
        <v>9</v>
      </c>
      <c r="P239" s="211" t="str">
        <f>IFERROR(VLOOKUP(F239,연간집계!D:E,2,FALSE),"")</f>
        <v>프리북와이드 (하드)</v>
      </c>
    </row>
    <row r="240" spans="1:16" ht="12.75">
      <c r="A240" s="201">
        <v>45904.592951388891</v>
      </c>
      <c r="B240" s="202">
        <v>45904</v>
      </c>
      <c r="C240" s="203" t="s">
        <v>2055</v>
      </c>
      <c r="D240" s="203" t="s">
        <v>11</v>
      </c>
      <c r="E240" s="204" t="s">
        <v>2056</v>
      </c>
      <c r="F240" s="49" t="s">
        <v>42</v>
      </c>
      <c r="G240" s="203">
        <v>2</v>
      </c>
      <c r="H240" s="203" t="s">
        <v>817</v>
      </c>
      <c r="I240" s="205" t="s">
        <v>1762</v>
      </c>
      <c r="J240" s="206"/>
      <c r="K240" s="203">
        <v>50</v>
      </c>
      <c r="L240" s="207" t="s">
        <v>827</v>
      </c>
      <c r="M240" s="208" t="s">
        <v>1449</v>
      </c>
      <c r="N240" s="209">
        <f t="shared" si="0"/>
        <v>2025</v>
      </c>
      <c r="O240" s="210">
        <f t="shared" si="1"/>
        <v>9</v>
      </c>
      <c r="P240" s="211" t="str">
        <f>IFERROR(VLOOKUP(F240,연간집계!D:E,2,FALSE),"")</f>
        <v>플라이트북 210</v>
      </c>
    </row>
    <row r="241" spans="1:16" ht="12.75">
      <c r="A241" s="201">
        <v>45904.598900462966</v>
      </c>
      <c r="B241" s="202">
        <v>45904</v>
      </c>
      <c r="C241" s="203" t="s">
        <v>2057</v>
      </c>
      <c r="D241" s="203" t="s">
        <v>11</v>
      </c>
      <c r="E241" s="204" t="s">
        <v>2058</v>
      </c>
      <c r="F241" s="49" t="s">
        <v>1308</v>
      </c>
      <c r="G241" s="203">
        <v>1</v>
      </c>
      <c r="H241" s="203" t="s">
        <v>2059</v>
      </c>
      <c r="I241" s="205" t="s">
        <v>1440</v>
      </c>
      <c r="J241" s="208" t="s">
        <v>1444</v>
      </c>
      <c r="K241" s="203">
        <v>1</v>
      </c>
      <c r="L241" s="207" t="s">
        <v>827</v>
      </c>
      <c r="M241" s="208" t="s">
        <v>1645</v>
      </c>
      <c r="N241" s="209">
        <f t="shared" si="0"/>
        <v>2025</v>
      </c>
      <c r="O241" s="210">
        <f t="shared" si="1"/>
        <v>9</v>
      </c>
      <c r="P241" s="211" t="str">
        <f>IFERROR(VLOOKUP(F241,연간집계!D:E,2,FALSE),"")</f>
        <v>심플액자 305_블랙</v>
      </c>
    </row>
    <row r="242" spans="1:16" ht="12.75">
      <c r="A242" s="201">
        <v>45904.598912037036</v>
      </c>
      <c r="B242" s="202">
        <v>45904</v>
      </c>
      <c r="C242" s="203" t="s">
        <v>2060</v>
      </c>
      <c r="D242" s="203" t="s">
        <v>11</v>
      </c>
      <c r="E242" s="204" t="s">
        <v>2058</v>
      </c>
      <c r="F242" s="49" t="s">
        <v>1308</v>
      </c>
      <c r="G242" s="203">
        <v>1</v>
      </c>
      <c r="H242" s="203" t="s">
        <v>2059</v>
      </c>
      <c r="I242" s="205" t="s">
        <v>1440</v>
      </c>
      <c r="J242" s="208" t="s">
        <v>1444</v>
      </c>
      <c r="K242" s="203">
        <v>1</v>
      </c>
      <c r="L242" s="207" t="s">
        <v>827</v>
      </c>
      <c r="M242" s="208" t="s">
        <v>1645</v>
      </c>
      <c r="N242" s="209">
        <f t="shared" si="0"/>
        <v>2025</v>
      </c>
      <c r="O242" s="210">
        <f t="shared" si="1"/>
        <v>9</v>
      </c>
      <c r="P242" s="211" t="str">
        <f>IFERROR(VLOOKUP(F242,연간집계!D:E,2,FALSE),"")</f>
        <v>심플액자 305_블랙</v>
      </c>
    </row>
    <row r="243" spans="1:16" ht="12.75">
      <c r="A243" s="201">
        <v>45904.65488425926</v>
      </c>
      <c r="B243" s="202">
        <v>45904</v>
      </c>
      <c r="C243" s="203" t="s">
        <v>2061</v>
      </c>
      <c r="D243" s="203" t="s">
        <v>11</v>
      </c>
      <c r="E243" s="204" t="s">
        <v>2062</v>
      </c>
      <c r="F243" s="49" t="s">
        <v>193</v>
      </c>
      <c r="G243" s="203">
        <v>1</v>
      </c>
      <c r="H243" s="203" t="s">
        <v>2063</v>
      </c>
      <c r="I243" s="205" t="s">
        <v>1440</v>
      </c>
      <c r="J243" s="208" t="s">
        <v>1787</v>
      </c>
      <c r="K243" s="203">
        <v>50</v>
      </c>
      <c r="L243" s="207" t="s">
        <v>827</v>
      </c>
      <c r="M243" s="208" t="s">
        <v>1425</v>
      </c>
      <c r="N243" s="209">
        <f t="shared" si="0"/>
        <v>2025</v>
      </c>
      <c r="O243" s="210">
        <f t="shared" si="1"/>
        <v>9</v>
      </c>
      <c r="P243" s="211" t="str">
        <f>IFERROR(VLOOKUP(F243,연간집계!D:E,2,FALSE),"")</f>
        <v>포토그랩스pro 248</v>
      </c>
    </row>
    <row r="244" spans="1:16" ht="12.75">
      <c r="A244" s="201">
        <v>45904.704675925925</v>
      </c>
      <c r="B244" s="202">
        <v>45904</v>
      </c>
      <c r="C244" s="203" t="s">
        <v>2064</v>
      </c>
      <c r="D244" s="203" t="s">
        <v>11</v>
      </c>
      <c r="E244" s="204" t="s">
        <v>2065</v>
      </c>
      <c r="F244" s="49" t="s">
        <v>836</v>
      </c>
      <c r="G244" s="203">
        <v>1</v>
      </c>
      <c r="H244" s="203" t="s">
        <v>2066</v>
      </c>
      <c r="I244" s="205" t="s">
        <v>1453</v>
      </c>
      <c r="J244" s="206"/>
      <c r="K244" s="203">
        <v>28</v>
      </c>
      <c r="L244" s="207" t="s">
        <v>827</v>
      </c>
      <c r="M244" s="208" t="s">
        <v>1436</v>
      </c>
      <c r="N244" s="209">
        <f t="shared" si="0"/>
        <v>2025</v>
      </c>
      <c r="O244" s="210">
        <f t="shared" si="1"/>
        <v>9</v>
      </c>
      <c r="P244" s="211" t="str">
        <f>IFERROR(VLOOKUP(F244,연간집계!D:E,2,FALSE),"")</f>
        <v>스탠다드 포토북 6*8 (소프트/유광)</v>
      </c>
    </row>
    <row r="245" spans="1:16" ht="12.75">
      <c r="A245" s="201">
        <v>45904.704687500001</v>
      </c>
      <c r="B245" s="202">
        <v>45904</v>
      </c>
      <c r="C245" s="203" t="s">
        <v>2067</v>
      </c>
      <c r="D245" s="203" t="s">
        <v>11</v>
      </c>
      <c r="E245" s="204" t="s">
        <v>2068</v>
      </c>
      <c r="F245" s="49" t="s">
        <v>1378</v>
      </c>
      <c r="G245" s="203">
        <v>1</v>
      </c>
      <c r="H245" s="203" t="s">
        <v>2069</v>
      </c>
      <c r="I245" s="205" t="s">
        <v>2070</v>
      </c>
      <c r="J245" s="206"/>
      <c r="K245" s="203">
        <v>1</v>
      </c>
      <c r="L245" s="207" t="s">
        <v>827</v>
      </c>
      <c r="M245" s="208" t="s">
        <v>1658</v>
      </c>
      <c r="N245" s="209">
        <f t="shared" si="0"/>
        <v>2025</v>
      </c>
      <c r="O245" s="210">
        <f t="shared" si="1"/>
        <v>9</v>
      </c>
      <c r="P245" s="211" t="str">
        <f>IFERROR(VLOOKUP(F245,연간집계!D:E,2,FALSE),"")</f>
        <v>증명사진 (무광)</v>
      </c>
    </row>
    <row r="246" spans="1:16" ht="12.75">
      <c r="A246" s="201">
        <v>45904.722511574073</v>
      </c>
      <c r="B246" s="202">
        <v>45904</v>
      </c>
      <c r="C246" s="203" t="s">
        <v>2071</v>
      </c>
      <c r="D246" s="203" t="s">
        <v>11</v>
      </c>
      <c r="E246" s="204" t="s">
        <v>2072</v>
      </c>
      <c r="F246" s="49" t="s">
        <v>849</v>
      </c>
      <c r="G246" s="203">
        <v>1</v>
      </c>
      <c r="H246" s="203" t="s">
        <v>2073</v>
      </c>
      <c r="I246" s="205" t="s">
        <v>1440</v>
      </c>
      <c r="J246" s="206"/>
      <c r="K246" s="203">
        <v>74</v>
      </c>
      <c r="L246" s="207" t="s">
        <v>827</v>
      </c>
      <c r="M246" s="208" t="s">
        <v>1497</v>
      </c>
      <c r="N246" s="209">
        <f t="shared" si="0"/>
        <v>2025</v>
      </c>
      <c r="O246" s="210">
        <f t="shared" si="1"/>
        <v>9</v>
      </c>
      <c r="P246" s="211" t="str">
        <f>IFERROR(VLOOKUP(F246,연간집계!D:E,2,FALSE),"")</f>
        <v>스탠다드 포토북 8*11 (하드/유광)</v>
      </c>
    </row>
    <row r="247" spans="1:16" ht="12.75">
      <c r="A247" s="201">
        <v>45904.749259259261</v>
      </c>
      <c r="B247" s="202">
        <v>45904</v>
      </c>
      <c r="C247" s="203" t="s">
        <v>2074</v>
      </c>
      <c r="D247" s="203" t="s">
        <v>11</v>
      </c>
      <c r="E247" s="204" t="s">
        <v>2075</v>
      </c>
      <c r="F247" s="49" t="s">
        <v>981</v>
      </c>
      <c r="G247" s="203">
        <v>1</v>
      </c>
      <c r="H247" s="203" t="s">
        <v>2076</v>
      </c>
      <c r="I247" s="205" t="s">
        <v>1440</v>
      </c>
      <c r="J247" s="206"/>
      <c r="K247" s="203">
        <v>84</v>
      </c>
      <c r="L247" s="207" t="s">
        <v>827</v>
      </c>
      <c r="M247" s="208" t="s">
        <v>1471</v>
      </c>
      <c r="N247" s="209">
        <f t="shared" si="0"/>
        <v>2025</v>
      </c>
      <c r="O247" s="210">
        <f t="shared" si="1"/>
        <v>9</v>
      </c>
      <c r="P247" s="211" t="str">
        <f>IFERROR(VLOOKUP(F247,연간집계!D:E,2,FALSE),"")</f>
        <v>워크샵북</v>
      </c>
    </row>
    <row r="248" spans="1:16" ht="12.75">
      <c r="A248" s="201">
        <v>45904.74927083333</v>
      </c>
      <c r="B248" s="202">
        <v>45904</v>
      </c>
      <c r="C248" s="203" t="s">
        <v>2077</v>
      </c>
      <c r="D248" s="203" t="s">
        <v>11</v>
      </c>
      <c r="E248" s="204" t="s">
        <v>2075</v>
      </c>
      <c r="F248" s="49" t="s">
        <v>981</v>
      </c>
      <c r="G248" s="203">
        <v>1</v>
      </c>
      <c r="H248" s="203" t="s">
        <v>2076</v>
      </c>
      <c r="I248" s="205" t="s">
        <v>1440</v>
      </c>
      <c r="J248" s="206"/>
      <c r="K248" s="203">
        <v>84</v>
      </c>
      <c r="L248" s="207" t="s">
        <v>827</v>
      </c>
      <c r="M248" s="208" t="s">
        <v>1471</v>
      </c>
      <c r="N248" s="209">
        <f t="shared" si="0"/>
        <v>2025</v>
      </c>
      <c r="O248" s="210">
        <f t="shared" si="1"/>
        <v>9</v>
      </c>
      <c r="P248" s="211" t="str">
        <f>IFERROR(VLOOKUP(F248,연간집계!D:E,2,FALSE),"")</f>
        <v>워크샵북</v>
      </c>
    </row>
    <row r="249" spans="1:16" ht="12.75">
      <c r="A249" s="201">
        <v>45904.749282407407</v>
      </c>
      <c r="B249" s="202">
        <v>45904</v>
      </c>
      <c r="C249" s="203" t="s">
        <v>2078</v>
      </c>
      <c r="D249" s="203" t="s">
        <v>11</v>
      </c>
      <c r="E249" s="204" t="s">
        <v>2075</v>
      </c>
      <c r="F249" s="49" t="s">
        <v>981</v>
      </c>
      <c r="G249" s="203">
        <v>1</v>
      </c>
      <c r="H249" s="203" t="s">
        <v>2076</v>
      </c>
      <c r="I249" s="205" t="s">
        <v>1440</v>
      </c>
      <c r="J249" s="206"/>
      <c r="K249" s="203">
        <v>84</v>
      </c>
      <c r="L249" s="207" t="s">
        <v>827</v>
      </c>
      <c r="M249" s="208" t="s">
        <v>1471</v>
      </c>
      <c r="N249" s="209">
        <f t="shared" si="0"/>
        <v>2025</v>
      </c>
      <c r="O249" s="210">
        <f t="shared" si="1"/>
        <v>9</v>
      </c>
      <c r="P249" s="211" t="str">
        <f>IFERROR(VLOOKUP(F249,연간집계!D:E,2,FALSE),"")</f>
        <v>워크샵북</v>
      </c>
    </row>
    <row r="250" spans="1:16" ht="12.75">
      <c r="A250" s="201">
        <v>45904.766921296294</v>
      </c>
      <c r="B250" s="202">
        <v>45904</v>
      </c>
      <c r="C250" s="203" t="s">
        <v>2079</v>
      </c>
      <c r="D250" s="203" t="s">
        <v>11</v>
      </c>
      <c r="E250" s="204" t="s">
        <v>2080</v>
      </c>
      <c r="F250" s="49" t="s">
        <v>874</v>
      </c>
      <c r="G250" s="203">
        <v>1</v>
      </c>
      <c r="H250" s="203" t="s">
        <v>2081</v>
      </c>
      <c r="I250" s="205" t="s">
        <v>1716</v>
      </c>
      <c r="J250" s="206"/>
      <c r="K250" s="203">
        <v>26</v>
      </c>
      <c r="L250" s="207" t="s">
        <v>827</v>
      </c>
      <c r="M250" s="208" t="s">
        <v>1497</v>
      </c>
      <c r="N250" s="209">
        <f t="shared" si="0"/>
        <v>2025</v>
      </c>
      <c r="O250" s="210">
        <f t="shared" si="1"/>
        <v>9</v>
      </c>
      <c r="P250" s="211" t="str">
        <f>IFERROR(VLOOKUP(F250,연간집계!D:E,2,FALSE),"")</f>
        <v>스탠다드 포토북 11*8 (하드/무광)</v>
      </c>
    </row>
    <row r="251" spans="1:16" ht="12.75">
      <c r="A251" s="201">
        <v>45904.851793981485</v>
      </c>
      <c r="B251" s="202">
        <v>45904</v>
      </c>
      <c r="C251" s="203" t="s">
        <v>2082</v>
      </c>
      <c r="D251" s="203" t="s">
        <v>11</v>
      </c>
      <c r="E251" s="204" t="s">
        <v>2083</v>
      </c>
      <c r="F251" s="49" t="s">
        <v>1204</v>
      </c>
      <c r="G251" s="203">
        <v>1</v>
      </c>
      <c r="H251" s="203" t="s">
        <v>2084</v>
      </c>
      <c r="I251" s="205" t="s">
        <v>2085</v>
      </c>
      <c r="J251" s="208" t="s">
        <v>1787</v>
      </c>
      <c r="K251" s="203">
        <v>40</v>
      </c>
      <c r="L251" s="207" t="s">
        <v>827</v>
      </c>
      <c r="M251" s="208" t="s">
        <v>1449</v>
      </c>
      <c r="N251" s="209">
        <f t="shared" si="0"/>
        <v>2025</v>
      </c>
      <c r="O251" s="210">
        <f t="shared" si="1"/>
        <v>9</v>
      </c>
      <c r="P251" s="211" t="str">
        <f>IFERROR(VLOOKUP(F251,연간집계!D:E,2,FALSE),"")</f>
        <v>히스토리북_블랙</v>
      </c>
    </row>
    <row r="252" spans="1:16" ht="12.75">
      <c r="A252" s="201">
        <v>45904.85769675926</v>
      </c>
      <c r="B252" s="202">
        <v>45904</v>
      </c>
      <c r="C252" s="203" t="s">
        <v>2086</v>
      </c>
      <c r="D252" s="203" t="s">
        <v>11</v>
      </c>
      <c r="E252" s="204" t="s">
        <v>2087</v>
      </c>
      <c r="F252" s="49" t="s">
        <v>847</v>
      </c>
      <c r="G252" s="203">
        <v>1</v>
      </c>
      <c r="H252" s="203" t="s">
        <v>2088</v>
      </c>
      <c r="I252" s="205" t="s">
        <v>1455</v>
      </c>
      <c r="J252" s="206"/>
      <c r="K252" s="203">
        <v>32</v>
      </c>
      <c r="L252" s="207" t="s">
        <v>827</v>
      </c>
      <c r="M252" s="208" t="s">
        <v>1502</v>
      </c>
      <c r="N252" s="209">
        <f t="shared" si="0"/>
        <v>2025</v>
      </c>
      <c r="O252" s="210">
        <f t="shared" si="1"/>
        <v>9</v>
      </c>
      <c r="P252" s="211" t="str">
        <f>IFERROR(VLOOKUP(F252,연간집계!D:E,2,FALSE),"")</f>
        <v>스탠다드 포토북 8*11 (하드/무광)</v>
      </c>
    </row>
    <row r="253" spans="1:16" ht="12.75">
      <c r="A253" s="201">
        <v>45904.957314814812</v>
      </c>
      <c r="B253" s="202">
        <v>45904</v>
      </c>
      <c r="C253" s="203" t="s">
        <v>2089</v>
      </c>
      <c r="D253" s="203" t="s">
        <v>11</v>
      </c>
      <c r="E253" s="204" t="s">
        <v>2090</v>
      </c>
      <c r="F253" s="49" t="s">
        <v>1243</v>
      </c>
      <c r="G253" s="203">
        <v>1</v>
      </c>
      <c r="H253" s="203" t="s">
        <v>715</v>
      </c>
      <c r="I253" s="205" t="s">
        <v>1676</v>
      </c>
      <c r="J253" s="206"/>
      <c r="K253" s="203">
        <v>42</v>
      </c>
      <c r="L253" s="207" t="s">
        <v>828</v>
      </c>
      <c r="M253" s="208" t="s">
        <v>1436</v>
      </c>
      <c r="N253" s="209">
        <f t="shared" si="0"/>
        <v>2025</v>
      </c>
      <c r="O253" s="210">
        <f t="shared" si="1"/>
        <v>9</v>
      </c>
      <c r="P253" s="211" t="str">
        <f>IFERROR(VLOOKUP(F253,연간집계!D:E,2,FALSE),"")</f>
        <v>모바일 포토북 150 (여행)</v>
      </c>
    </row>
    <row r="254" spans="1:16" ht="12.75">
      <c r="A254" s="201">
        <v>45905.033472222225</v>
      </c>
      <c r="B254" s="202">
        <v>45905</v>
      </c>
      <c r="C254" s="203" t="s">
        <v>2091</v>
      </c>
      <c r="D254" s="203" t="s">
        <v>11</v>
      </c>
      <c r="E254" s="204" t="s">
        <v>2092</v>
      </c>
      <c r="F254" s="49" t="s">
        <v>838</v>
      </c>
      <c r="G254" s="203">
        <v>1</v>
      </c>
      <c r="H254" s="203" t="s">
        <v>2093</v>
      </c>
      <c r="I254" s="205" t="s">
        <v>2094</v>
      </c>
      <c r="J254" s="206"/>
      <c r="K254" s="203">
        <v>36</v>
      </c>
      <c r="L254" s="207" t="s">
        <v>827</v>
      </c>
      <c r="M254" s="208" t="s">
        <v>1541</v>
      </c>
      <c r="N254" s="209">
        <f t="shared" si="0"/>
        <v>2025</v>
      </c>
      <c r="O254" s="210">
        <f t="shared" si="1"/>
        <v>9</v>
      </c>
      <c r="P254" s="211" t="str">
        <f>IFERROR(VLOOKUP(F254,연간집계!D:E,2,FALSE),"")</f>
        <v>스탠다드 포토북 6*8 (하드/무광)</v>
      </c>
    </row>
    <row r="255" spans="1:16" ht="12.75">
      <c r="A255" s="201">
        <v>45905.074432870373</v>
      </c>
      <c r="B255" s="202">
        <v>45905</v>
      </c>
      <c r="C255" s="203" t="s">
        <v>2095</v>
      </c>
      <c r="D255" s="203" t="s">
        <v>11</v>
      </c>
      <c r="E255" s="204" t="s">
        <v>2096</v>
      </c>
      <c r="F255" s="49" t="s">
        <v>1245</v>
      </c>
      <c r="G255" s="203">
        <v>1</v>
      </c>
      <c r="H255" s="203" t="s">
        <v>2097</v>
      </c>
      <c r="I255" s="205" t="s">
        <v>1453</v>
      </c>
      <c r="J255" s="206"/>
      <c r="K255" s="203">
        <v>24</v>
      </c>
      <c r="L255" s="207" t="s">
        <v>828</v>
      </c>
      <c r="M255" s="208" t="s">
        <v>1436</v>
      </c>
      <c r="N255" s="209">
        <f t="shared" si="0"/>
        <v>2025</v>
      </c>
      <c r="O255" s="210">
        <f t="shared" si="1"/>
        <v>9</v>
      </c>
      <c r="P255" s="211" t="str">
        <f>IFERROR(VLOOKUP(F255,연간집계!D:E,2,FALSE),"")</f>
        <v>모바일 포토북 198 (여행)</v>
      </c>
    </row>
    <row r="256" spans="1:16" ht="12.75">
      <c r="A256" s="201">
        <v>45905.378958333335</v>
      </c>
      <c r="B256" s="202">
        <v>45905</v>
      </c>
      <c r="C256" s="203" t="s">
        <v>2098</v>
      </c>
      <c r="D256" s="203" t="s">
        <v>11</v>
      </c>
      <c r="E256" s="204" t="s">
        <v>2099</v>
      </c>
      <c r="F256" s="49" t="s">
        <v>838</v>
      </c>
      <c r="G256" s="203">
        <v>1</v>
      </c>
      <c r="H256" s="203" t="s">
        <v>2100</v>
      </c>
      <c r="I256" s="205" t="s">
        <v>1566</v>
      </c>
      <c r="J256" s="206"/>
      <c r="K256" s="203">
        <v>36</v>
      </c>
      <c r="L256" s="207" t="s">
        <v>827</v>
      </c>
      <c r="M256" s="208" t="s">
        <v>1493</v>
      </c>
      <c r="N256" s="209">
        <f t="shared" si="0"/>
        <v>2025</v>
      </c>
      <c r="O256" s="210">
        <f t="shared" si="1"/>
        <v>9</v>
      </c>
      <c r="P256" s="211" t="str">
        <f>IFERROR(VLOOKUP(F256,연간집계!D:E,2,FALSE),"")</f>
        <v>스탠다드 포토북 6*8 (하드/무광)</v>
      </c>
    </row>
    <row r="257" spans="1:16" ht="12.75">
      <c r="A257" s="201">
        <v>45905.382488425923</v>
      </c>
      <c r="B257" s="202">
        <v>45905</v>
      </c>
      <c r="C257" s="203" t="s">
        <v>2101</v>
      </c>
      <c r="D257" s="203" t="s">
        <v>11</v>
      </c>
      <c r="E257" s="204" t="s">
        <v>2102</v>
      </c>
      <c r="F257" s="49" t="s">
        <v>838</v>
      </c>
      <c r="G257" s="203">
        <v>1</v>
      </c>
      <c r="H257" s="203" t="s">
        <v>2100</v>
      </c>
      <c r="I257" s="205" t="s">
        <v>1566</v>
      </c>
      <c r="J257" s="206"/>
      <c r="K257" s="203">
        <v>36</v>
      </c>
      <c r="L257" s="207" t="s">
        <v>827</v>
      </c>
      <c r="M257" s="208" t="s">
        <v>1493</v>
      </c>
      <c r="N257" s="209">
        <f t="shared" si="0"/>
        <v>2025</v>
      </c>
      <c r="O257" s="210">
        <f t="shared" si="1"/>
        <v>9</v>
      </c>
      <c r="P257" s="211" t="str">
        <f>IFERROR(VLOOKUP(F257,연간집계!D:E,2,FALSE),"")</f>
        <v>스탠다드 포토북 6*8 (하드/무광)</v>
      </c>
    </row>
    <row r="258" spans="1:16" ht="12.75">
      <c r="A258" s="201">
        <v>45905.406331018516</v>
      </c>
      <c r="B258" s="202">
        <v>45905</v>
      </c>
      <c r="C258" s="203" t="s">
        <v>2103</v>
      </c>
      <c r="D258" s="203" t="s">
        <v>11</v>
      </c>
      <c r="E258" s="204" t="s">
        <v>2104</v>
      </c>
      <c r="F258" s="49" t="s">
        <v>1043</v>
      </c>
      <c r="G258" s="203">
        <v>1</v>
      </c>
      <c r="H258" s="203" t="s">
        <v>2105</v>
      </c>
      <c r="I258" s="205" t="s">
        <v>2106</v>
      </c>
      <c r="J258" s="206"/>
      <c r="K258" s="203">
        <v>68</v>
      </c>
      <c r="L258" s="207" t="s">
        <v>827</v>
      </c>
      <c r="M258" s="208" t="s">
        <v>1436</v>
      </c>
      <c r="N258" s="209">
        <f t="shared" si="0"/>
        <v>2025</v>
      </c>
      <c r="O258" s="210">
        <f t="shared" si="1"/>
        <v>9</v>
      </c>
      <c r="P258" s="211" t="str">
        <f>IFERROR(VLOOKUP(F258,연간집계!D:E,2,FALSE),"")</f>
        <v>프리북 198 (하드)</v>
      </c>
    </row>
    <row r="259" spans="1:16" ht="12.75">
      <c r="A259" s="201">
        <v>45905.412557870368</v>
      </c>
      <c r="B259" s="202">
        <v>45905</v>
      </c>
      <c r="C259" s="203" t="s">
        <v>2107</v>
      </c>
      <c r="D259" s="203" t="s">
        <v>11</v>
      </c>
      <c r="E259" s="204" t="s">
        <v>2108</v>
      </c>
      <c r="F259" s="49" t="s">
        <v>924</v>
      </c>
      <c r="G259" s="203">
        <v>1</v>
      </c>
      <c r="H259" s="203" t="s">
        <v>1522</v>
      </c>
      <c r="I259" s="205" t="s">
        <v>1523</v>
      </c>
      <c r="J259" s="206"/>
      <c r="K259" s="203">
        <v>16</v>
      </c>
      <c r="L259" s="207" t="s">
        <v>827</v>
      </c>
      <c r="M259" s="208" t="s">
        <v>1449</v>
      </c>
      <c r="N259" s="209">
        <f t="shared" si="0"/>
        <v>2025</v>
      </c>
      <c r="O259" s="210">
        <f t="shared" si="1"/>
        <v>9</v>
      </c>
      <c r="P259" s="211" t="str">
        <f>IFERROR(VLOOKUP(F259,연간집계!D:E,2,FALSE),"")</f>
        <v>베이비진 210 (14p)</v>
      </c>
    </row>
    <row r="260" spans="1:16" ht="12.75">
      <c r="A260" s="201">
        <v>45905.412974537037</v>
      </c>
      <c r="B260" s="202">
        <v>45905</v>
      </c>
      <c r="C260" s="203" t="s">
        <v>2109</v>
      </c>
      <c r="D260" s="203" t="s">
        <v>11</v>
      </c>
      <c r="E260" s="204" t="s">
        <v>2108</v>
      </c>
      <c r="F260" s="49" t="s">
        <v>924</v>
      </c>
      <c r="G260" s="203">
        <v>1</v>
      </c>
      <c r="H260" s="203" t="s">
        <v>1522</v>
      </c>
      <c r="I260" s="205" t="s">
        <v>1523</v>
      </c>
      <c r="J260" s="206"/>
      <c r="K260" s="203">
        <v>16</v>
      </c>
      <c r="L260" s="207" t="s">
        <v>827</v>
      </c>
      <c r="M260" s="208" t="s">
        <v>1449</v>
      </c>
      <c r="N260" s="209">
        <f t="shared" si="0"/>
        <v>2025</v>
      </c>
      <c r="O260" s="210">
        <f t="shared" si="1"/>
        <v>9</v>
      </c>
      <c r="P260" s="211" t="str">
        <f>IFERROR(VLOOKUP(F260,연간집계!D:E,2,FALSE),"")</f>
        <v>베이비진 210 (14p)</v>
      </c>
    </row>
    <row r="261" spans="1:16" ht="12.75">
      <c r="A261" s="201">
        <v>45905.413530092592</v>
      </c>
      <c r="B261" s="202">
        <v>45905</v>
      </c>
      <c r="C261" s="203" t="s">
        <v>2110</v>
      </c>
      <c r="D261" s="203" t="s">
        <v>11</v>
      </c>
      <c r="E261" s="204" t="s">
        <v>2108</v>
      </c>
      <c r="F261" s="49" t="s">
        <v>924</v>
      </c>
      <c r="G261" s="203">
        <v>1</v>
      </c>
      <c r="H261" s="203" t="s">
        <v>1522</v>
      </c>
      <c r="I261" s="205" t="s">
        <v>1523</v>
      </c>
      <c r="J261" s="206"/>
      <c r="K261" s="203">
        <v>16</v>
      </c>
      <c r="L261" s="207" t="s">
        <v>827</v>
      </c>
      <c r="M261" s="208" t="s">
        <v>1449</v>
      </c>
      <c r="N261" s="209">
        <f t="shared" si="0"/>
        <v>2025</v>
      </c>
      <c r="O261" s="210">
        <f t="shared" si="1"/>
        <v>9</v>
      </c>
      <c r="P261" s="211" t="str">
        <f>IFERROR(VLOOKUP(F261,연간집계!D:E,2,FALSE),"")</f>
        <v>베이비진 210 (14p)</v>
      </c>
    </row>
    <row r="262" spans="1:16" ht="12.75">
      <c r="A262" s="201">
        <v>45905.4140625</v>
      </c>
      <c r="B262" s="202">
        <v>45905</v>
      </c>
      <c r="C262" s="203" t="s">
        <v>2111</v>
      </c>
      <c r="D262" s="203" t="s">
        <v>11</v>
      </c>
      <c r="E262" s="204" t="s">
        <v>2108</v>
      </c>
      <c r="F262" s="49" t="s">
        <v>924</v>
      </c>
      <c r="G262" s="203">
        <v>1</v>
      </c>
      <c r="H262" s="203" t="s">
        <v>1522</v>
      </c>
      <c r="I262" s="205" t="s">
        <v>1523</v>
      </c>
      <c r="J262" s="206"/>
      <c r="K262" s="203">
        <v>16</v>
      </c>
      <c r="L262" s="207" t="s">
        <v>827</v>
      </c>
      <c r="M262" s="208" t="s">
        <v>1449</v>
      </c>
      <c r="N262" s="209">
        <f t="shared" si="0"/>
        <v>2025</v>
      </c>
      <c r="O262" s="210">
        <f t="shared" si="1"/>
        <v>9</v>
      </c>
      <c r="P262" s="211" t="str">
        <f>IFERROR(VLOOKUP(F262,연간집계!D:E,2,FALSE),"")</f>
        <v>베이비진 210 (14p)</v>
      </c>
    </row>
    <row r="263" spans="1:16" ht="12.75">
      <c r="A263" s="201">
        <v>45905.414618055554</v>
      </c>
      <c r="B263" s="202">
        <v>45905</v>
      </c>
      <c r="C263" s="203" t="s">
        <v>2112</v>
      </c>
      <c r="D263" s="203" t="s">
        <v>11</v>
      </c>
      <c r="E263" s="204" t="s">
        <v>2108</v>
      </c>
      <c r="F263" s="49" t="s">
        <v>924</v>
      </c>
      <c r="G263" s="203">
        <v>1</v>
      </c>
      <c r="H263" s="203" t="s">
        <v>1522</v>
      </c>
      <c r="I263" s="205" t="s">
        <v>1523</v>
      </c>
      <c r="J263" s="206"/>
      <c r="K263" s="203">
        <v>16</v>
      </c>
      <c r="L263" s="207" t="s">
        <v>827</v>
      </c>
      <c r="M263" s="208" t="s">
        <v>1449</v>
      </c>
      <c r="N263" s="209">
        <f t="shared" si="0"/>
        <v>2025</v>
      </c>
      <c r="O263" s="210">
        <f t="shared" si="1"/>
        <v>9</v>
      </c>
      <c r="P263" s="211" t="str">
        <f>IFERROR(VLOOKUP(F263,연간집계!D:E,2,FALSE),"")</f>
        <v>베이비진 210 (14p)</v>
      </c>
    </row>
    <row r="264" spans="1:16" ht="12.75">
      <c r="A264" s="201">
        <v>45905.415300925924</v>
      </c>
      <c r="B264" s="202">
        <v>45905</v>
      </c>
      <c r="C264" s="203" t="s">
        <v>2113</v>
      </c>
      <c r="D264" s="203" t="s">
        <v>11</v>
      </c>
      <c r="E264" s="204" t="s">
        <v>2108</v>
      </c>
      <c r="F264" s="49" t="s">
        <v>924</v>
      </c>
      <c r="G264" s="203">
        <v>1</v>
      </c>
      <c r="H264" s="203" t="s">
        <v>1522</v>
      </c>
      <c r="I264" s="205" t="s">
        <v>1523</v>
      </c>
      <c r="J264" s="206"/>
      <c r="K264" s="203">
        <v>16</v>
      </c>
      <c r="L264" s="207" t="s">
        <v>827</v>
      </c>
      <c r="M264" s="208" t="s">
        <v>1449</v>
      </c>
      <c r="N264" s="209">
        <f t="shared" si="0"/>
        <v>2025</v>
      </c>
      <c r="O264" s="210">
        <f t="shared" si="1"/>
        <v>9</v>
      </c>
      <c r="P264" s="211" t="str">
        <f>IFERROR(VLOOKUP(F264,연간집계!D:E,2,FALSE),"")</f>
        <v>베이비진 210 (14p)</v>
      </c>
    </row>
    <row r="265" spans="1:16" ht="12.75">
      <c r="A265" s="201">
        <v>45905.415960648148</v>
      </c>
      <c r="B265" s="202">
        <v>45905</v>
      </c>
      <c r="C265" s="203" t="s">
        <v>2114</v>
      </c>
      <c r="D265" s="203" t="s">
        <v>11</v>
      </c>
      <c r="E265" s="204" t="s">
        <v>2108</v>
      </c>
      <c r="F265" s="49" t="s">
        <v>924</v>
      </c>
      <c r="G265" s="203">
        <v>1</v>
      </c>
      <c r="H265" s="203" t="s">
        <v>1522</v>
      </c>
      <c r="I265" s="205" t="s">
        <v>1523</v>
      </c>
      <c r="J265" s="206"/>
      <c r="K265" s="203">
        <v>16</v>
      </c>
      <c r="L265" s="207" t="s">
        <v>827</v>
      </c>
      <c r="M265" s="208" t="s">
        <v>1449</v>
      </c>
      <c r="N265" s="209">
        <f t="shared" si="0"/>
        <v>2025</v>
      </c>
      <c r="O265" s="210">
        <f t="shared" si="1"/>
        <v>9</v>
      </c>
      <c r="P265" s="211" t="str">
        <f>IFERROR(VLOOKUP(F265,연간집계!D:E,2,FALSE),"")</f>
        <v>베이비진 210 (14p)</v>
      </c>
    </row>
    <row r="266" spans="1:16" ht="12.75">
      <c r="A266" s="201">
        <v>45905.416608796295</v>
      </c>
      <c r="B266" s="202">
        <v>45905</v>
      </c>
      <c r="C266" s="203" t="s">
        <v>2115</v>
      </c>
      <c r="D266" s="203" t="s">
        <v>11</v>
      </c>
      <c r="E266" s="204" t="s">
        <v>2108</v>
      </c>
      <c r="F266" s="49" t="s">
        <v>924</v>
      </c>
      <c r="G266" s="203">
        <v>1</v>
      </c>
      <c r="H266" s="203" t="s">
        <v>1522</v>
      </c>
      <c r="I266" s="205" t="s">
        <v>1523</v>
      </c>
      <c r="J266" s="206"/>
      <c r="K266" s="203">
        <v>16</v>
      </c>
      <c r="L266" s="207" t="s">
        <v>827</v>
      </c>
      <c r="M266" s="208" t="s">
        <v>1449</v>
      </c>
      <c r="N266" s="209">
        <f t="shared" si="0"/>
        <v>2025</v>
      </c>
      <c r="O266" s="210">
        <f t="shared" si="1"/>
        <v>9</v>
      </c>
      <c r="P266" s="211" t="str">
        <f>IFERROR(VLOOKUP(F266,연간집계!D:E,2,FALSE),"")</f>
        <v>베이비진 210 (14p)</v>
      </c>
    </row>
    <row r="267" spans="1:16" ht="12.75">
      <c r="A267" s="201">
        <v>45905.417037037034</v>
      </c>
      <c r="B267" s="202">
        <v>45905</v>
      </c>
      <c r="C267" s="203" t="s">
        <v>2116</v>
      </c>
      <c r="D267" s="203" t="s">
        <v>11</v>
      </c>
      <c r="E267" s="204" t="s">
        <v>2108</v>
      </c>
      <c r="F267" s="49" t="s">
        <v>924</v>
      </c>
      <c r="G267" s="203">
        <v>1</v>
      </c>
      <c r="H267" s="203" t="s">
        <v>1522</v>
      </c>
      <c r="I267" s="205" t="s">
        <v>1523</v>
      </c>
      <c r="J267" s="206"/>
      <c r="K267" s="203">
        <v>16</v>
      </c>
      <c r="L267" s="207" t="s">
        <v>827</v>
      </c>
      <c r="M267" s="208" t="s">
        <v>1449</v>
      </c>
      <c r="N267" s="209">
        <f t="shared" si="0"/>
        <v>2025</v>
      </c>
      <c r="O267" s="210">
        <f t="shared" si="1"/>
        <v>9</v>
      </c>
      <c r="P267" s="211" t="str">
        <f>IFERROR(VLOOKUP(F267,연간집계!D:E,2,FALSE),"")</f>
        <v>베이비진 210 (14p)</v>
      </c>
    </row>
    <row r="268" spans="1:16" ht="12.75">
      <c r="A268" s="201">
        <v>45905.417627314811</v>
      </c>
      <c r="B268" s="202">
        <v>45905</v>
      </c>
      <c r="C268" s="203" t="s">
        <v>2117</v>
      </c>
      <c r="D268" s="203" t="s">
        <v>11</v>
      </c>
      <c r="E268" s="204" t="s">
        <v>2108</v>
      </c>
      <c r="F268" s="49" t="s">
        <v>924</v>
      </c>
      <c r="G268" s="203">
        <v>1</v>
      </c>
      <c r="H268" s="203" t="s">
        <v>1522</v>
      </c>
      <c r="I268" s="205" t="s">
        <v>1523</v>
      </c>
      <c r="J268" s="206"/>
      <c r="K268" s="203">
        <v>16</v>
      </c>
      <c r="L268" s="207" t="s">
        <v>827</v>
      </c>
      <c r="M268" s="208" t="s">
        <v>1449</v>
      </c>
      <c r="N268" s="209">
        <f t="shared" si="0"/>
        <v>2025</v>
      </c>
      <c r="O268" s="210">
        <f t="shared" si="1"/>
        <v>9</v>
      </c>
      <c r="P268" s="211" t="str">
        <f>IFERROR(VLOOKUP(F268,연간집계!D:E,2,FALSE),"")</f>
        <v>베이비진 210 (14p)</v>
      </c>
    </row>
    <row r="269" spans="1:16" ht="12.75">
      <c r="A269" s="201">
        <v>45905.418194444443</v>
      </c>
      <c r="B269" s="202">
        <v>45905</v>
      </c>
      <c r="C269" s="203" t="s">
        <v>2118</v>
      </c>
      <c r="D269" s="203" t="s">
        <v>11</v>
      </c>
      <c r="E269" s="204" t="s">
        <v>2108</v>
      </c>
      <c r="F269" s="49" t="s">
        <v>924</v>
      </c>
      <c r="G269" s="203">
        <v>1</v>
      </c>
      <c r="H269" s="203" t="s">
        <v>1522</v>
      </c>
      <c r="I269" s="205" t="s">
        <v>1523</v>
      </c>
      <c r="J269" s="206"/>
      <c r="K269" s="203">
        <v>16</v>
      </c>
      <c r="L269" s="207" t="s">
        <v>827</v>
      </c>
      <c r="M269" s="208" t="s">
        <v>1449</v>
      </c>
      <c r="N269" s="209">
        <f t="shared" si="0"/>
        <v>2025</v>
      </c>
      <c r="O269" s="210">
        <f t="shared" si="1"/>
        <v>9</v>
      </c>
      <c r="P269" s="211" t="str">
        <f>IFERROR(VLOOKUP(F269,연간집계!D:E,2,FALSE),"")</f>
        <v>베이비진 210 (14p)</v>
      </c>
    </row>
    <row r="270" spans="1:16" ht="12.75">
      <c r="A270" s="201">
        <v>45905.41883101852</v>
      </c>
      <c r="B270" s="202">
        <v>45905</v>
      </c>
      <c r="C270" s="203" t="s">
        <v>2119</v>
      </c>
      <c r="D270" s="203" t="s">
        <v>11</v>
      </c>
      <c r="E270" s="204" t="s">
        <v>2108</v>
      </c>
      <c r="F270" s="49" t="s">
        <v>924</v>
      </c>
      <c r="G270" s="203">
        <v>1</v>
      </c>
      <c r="H270" s="203" t="s">
        <v>1522</v>
      </c>
      <c r="I270" s="205" t="s">
        <v>1523</v>
      </c>
      <c r="J270" s="206"/>
      <c r="K270" s="203">
        <v>16</v>
      </c>
      <c r="L270" s="207" t="s">
        <v>827</v>
      </c>
      <c r="M270" s="208" t="s">
        <v>1449</v>
      </c>
      <c r="N270" s="209">
        <f t="shared" si="0"/>
        <v>2025</v>
      </c>
      <c r="O270" s="210">
        <f t="shared" si="1"/>
        <v>9</v>
      </c>
      <c r="P270" s="211" t="str">
        <f>IFERROR(VLOOKUP(F270,연간집계!D:E,2,FALSE),"")</f>
        <v>베이비진 210 (14p)</v>
      </c>
    </row>
    <row r="271" spans="1:16" ht="12.75">
      <c r="A271" s="201">
        <v>45905.419317129628</v>
      </c>
      <c r="B271" s="202">
        <v>45905</v>
      </c>
      <c r="C271" s="203" t="s">
        <v>2120</v>
      </c>
      <c r="D271" s="203" t="s">
        <v>11</v>
      </c>
      <c r="E271" s="204" t="s">
        <v>2108</v>
      </c>
      <c r="F271" s="49" t="s">
        <v>924</v>
      </c>
      <c r="G271" s="203">
        <v>1</v>
      </c>
      <c r="H271" s="203" t="s">
        <v>1522</v>
      </c>
      <c r="I271" s="205" t="s">
        <v>1523</v>
      </c>
      <c r="J271" s="206"/>
      <c r="K271" s="203">
        <v>16</v>
      </c>
      <c r="L271" s="207" t="s">
        <v>827</v>
      </c>
      <c r="M271" s="208" t="s">
        <v>1449</v>
      </c>
      <c r="N271" s="209">
        <f t="shared" si="0"/>
        <v>2025</v>
      </c>
      <c r="O271" s="210">
        <f t="shared" si="1"/>
        <v>9</v>
      </c>
      <c r="P271" s="211" t="str">
        <f>IFERROR(VLOOKUP(F271,연간집계!D:E,2,FALSE),"")</f>
        <v>베이비진 210 (14p)</v>
      </c>
    </row>
    <row r="272" spans="1:16" ht="12.75">
      <c r="A272" s="201">
        <v>45905.419907407406</v>
      </c>
      <c r="B272" s="202">
        <v>45905</v>
      </c>
      <c r="C272" s="203" t="s">
        <v>2121</v>
      </c>
      <c r="D272" s="203" t="s">
        <v>11</v>
      </c>
      <c r="E272" s="204" t="s">
        <v>2108</v>
      </c>
      <c r="F272" s="49" t="s">
        <v>924</v>
      </c>
      <c r="G272" s="203">
        <v>1</v>
      </c>
      <c r="H272" s="203" t="s">
        <v>1522</v>
      </c>
      <c r="I272" s="205" t="s">
        <v>1523</v>
      </c>
      <c r="J272" s="206"/>
      <c r="K272" s="203">
        <v>16</v>
      </c>
      <c r="L272" s="207" t="s">
        <v>827</v>
      </c>
      <c r="M272" s="208" t="s">
        <v>1449</v>
      </c>
      <c r="N272" s="209">
        <f t="shared" si="0"/>
        <v>2025</v>
      </c>
      <c r="O272" s="210">
        <f t="shared" si="1"/>
        <v>9</v>
      </c>
      <c r="P272" s="211" t="str">
        <f>IFERROR(VLOOKUP(F272,연간집계!D:E,2,FALSE),"")</f>
        <v>베이비진 210 (14p)</v>
      </c>
    </row>
    <row r="273" spans="1:16" ht="12.75">
      <c r="A273" s="201">
        <v>45905.420474537037</v>
      </c>
      <c r="B273" s="202">
        <v>45905</v>
      </c>
      <c r="C273" s="203" t="s">
        <v>2122</v>
      </c>
      <c r="D273" s="203" t="s">
        <v>11</v>
      </c>
      <c r="E273" s="204" t="s">
        <v>2108</v>
      </c>
      <c r="F273" s="49" t="s">
        <v>924</v>
      </c>
      <c r="G273" s="203">
        <v>1</v>
      </c>
      <c r="H273" s="203" t="s">
        <v>1522</v>
      </c>
      <c r="I273" s="205" t="s">
        <v>1523</v>
      </c>
      <c r="J273" s="206"/>
      <c r="K273" s="203">
        <v>16</v>
      </c>
      <c r="L273" s="207" t="s">
        <v>827</v>
      </c>
      <c r="M273" s="208" t="s">
        <v>1449</v>
      </c>
      <c r="N273" s="209">
        <f t="shared" si="0"/>
        <v>2025</v>
      </c>
      <c r="O273" s="210">
        <f t="shared" si="1"/>
        <v>9</v>
      </c>
      <c r="P273" s="211" t="str">
        <f>IFERROR(VLOOKUP(F273,연간집계!D:E,2,FALSE),"")</f>
        <v>베이비진 210 (14p)</v>
      </c>
    </row>
    <row r="274" spans="1:16" ht="12.75">
      <c r="A274" s="201">
        <v>45905.420601851853</v>
      </c>
      <c r="B274" s="202">
        <v>45905</v>
      </c>
      <c r="C274" s="203" t="s">
        <v>2123</v>
      </c>
      <c r="D274" s="203" t="s">
        <v>11</v>
      </c>
      <c r="E274" s="204" t="s">
        <v>2108</v>
      </c>
      <c r="F274" s="49" t="s">
        <v>924</v>
      </c>
      <c r="G274" s="203">
        <v>1</v>
      </c>
      <c r="H274" s="203" t="s">
        <v>1522</v>
      </c>
      <c r="I274" s="205" t="s">
        <v>1523</v>
      </c>
      <c r="J274" s="206"/>
      <c r="K274" s="203">
        <v>16</v>
      </c>
      <c r="L274" s="207" t="s">
        <v>827</v>
      </c>
      <c r="M274" s="208" t="s">
        <v>1449</v>
      </c>
      <c r="N274" s="209">
        <f t="shared" si="0"/>
        <v>2025</v>
      </c>
      <c r="O274" s="210">
        <f t="shared" si="1"/>
        <v>9</v>
      </c>
      <c r="P274" s="211" t="str">
        <f>IFERROR(VLOOKUP(F274,연간집계!D:E,2,FALSE),"")</f>
        <v>베이비진 210 (14p)</v>
      </c>
    </row>
    <row r="275" spans="1:16" ht="12.75">
      <c r="A275" s="201">
        <v>45905.420613425929</v>
      </c>
      <c r="B275" s="202">
        <v>45905</v>
      </c>
      <c r="C275" s="203" t="s">
        <v>2124</v>
      </c>
      <c r="D275" s="203" t="s">
        <v>11</v>
      </c>
      <c r="E275" s="204" t="s">
        <v>2108</v>
      </c>
      <c r="F275" s="49" t="s">
        <v>924</v>
      </c>
      <c r="G275" s="203">
        <v>1</v>
      </c>
      <c r="H275" s="203" t="s">
        <v>1522</v>
      </c>
      <c r="I275" s="205" t="s">
        <v>1523</v>
      </c>
      <c r="J275" s="206"/>
      <c r="K275" s="203">
        <v>16</v>
      </c>
      <c r="L275" s="207" t="s">
        <v>827</v>
      </c>
      <c r="M275" s="208" t="s">
        <v>1449</v>
      </c>
      <c r="N275" s="209">
        <f t="shared" si="0"/>
        <v>2025</v>
      </c>
      <c r="O275" s="210">
        <f t="shared" si="1"/>
        <v>9</v>
      </c>
      <c r="P275" s="211" t="str">
        <f>IFERROR(VLOOKUP(F275,연간집계!D:E,2,FALSE),"")</f>
        <v>베이비진 210 (14p)</v>
      </c>
    </row>
    <row r="276" spans="1:16" ht="12.75">
      <c r="A276" s="201">
        <v>45905.44195601852</v>
      </c>
      <c r="B276" s="202">
        <v>45905</v>
      </c>
      <c r="C276" s="203" t="s">
        <v>2125</v>
      </c>
      <c r="D276" s="203" t="s">
        <v>11</v>
      </c>
      <c r="E276" s="204" t="s">
        <v>2126</v>
      </c>
      <c r="F276" s="49" t="s">
        <v>1243</v>
      </c>
      <c r="G276" s="203">
        <v>1</v>
      </c>
      <c r="H276" s="203" t="s">
        <v>2127</v>
      </c>
      <c r="I276" s="205" t="s">
        <v>1453</v>
      </c>
      <c r="J276" s="206"/>
      <c r="K276" s="203">
        <v>24</v>
      </c>
      <c r="L276" s="207" t="s">
        <v>828</v>
      </c>
      <c r="M276" s="208" t="s">
        <v>1436</v>
      </c>
      <c r="N276" s="209">
        <f t="shared" si="0"/>
        <v>2025</v>
      </c>
      <c r="O276" s="210">
        <f t="shared" si="1"/>
        <v>9</v>
      </c>
      <c r="P276" s="211" t="str">
        <f>IFERROR(VLOOKUP(F276,연간집계!D:E,2,FALSE),"")</f>
        <v>모바일 포토북 150 (여행)</v>
      </c>
    </row>
    <row r="277" spans="1:16" ht="12.75">
      <c r="A277" s="201">
        <v>45905.445092592592</v>
      </c>
      <c r="B277" s="202">
        <v>45905</v>
      </c>
      <c r="C277" s="203" t="s">
        <v>2128</v>
      </c>
      <c r="D277" s="203" t="s">
        <v>11</v>
      </c>
      <c r="E277" s="204" t="s">
        <v>2129</v>
      </c>
      <c r="F277" s="49" t="s">
        <v>847</v>
      </c>
      <c r="G277" s="203">
        <v>1</v>
      </c>
      <c r="H277" s="203" t="s">
        <v>2130</v>
      </c>
      <c r="I277" s="205" t="s">
        <v>1510</v>
      </c>
      <c r="J277" s="206"/>
      <c r="K277" s="203">
        <v>26</v>
      </c>
      <c r="L277" s="207" t="s">
        <v>827</v>
      </c>
      <c r="M277" s="208" t="s">
        <v>1436</v>
      </c>
      <c r="N277" s="209">
        <f t="shared" si="0"/>
        <v>2025</v>
      </c>
      <c r="O277" s="210">
        <f t="shared" si="1"/>
        <v>9</v>
      </c>
      <c r="P277" s="211" t="str">
        <f>IFERROR(VLOOKUP(F277,연간집계!D:E,2,FALSE),"")</f>
        <v>스탠다드 포토북 8*11 (하드/무광)</v>
      </c>
    </row>
    <row r="278" spans="1:16" ht="12.75">
      <c r="A278" s="201">
        <v>45905.653483796297</v>
      </c>
      <c r="B278" s="202">
        <v>45905</v>
      </c>
      <c r="C278" s="203" t="s">
        <v>2131</v>
      </c>
      <c r="D278" s="203" t="s">
        <v>11</v>
      </c>
      <c r="E278" s="204" t="s">
        <v>2132</v>
      </c>
      <c r="F278" s="49" t="s">
        <v>976</v>
      </c>
      <c r="G278" s="203">
        <v>1</v>
      </c>
      <c r="H278" s="203" t="s">
        <v>2133</v>
      </c>
      <c r="I278" s="205" t="s">
        <v>2134</v>
      </c>
      <c r="J278" s="208" t="s">
        <v>2134</v>
      </c>
      <c r="K278" s="203">
        <v>80</v>
      </c>
      <c r="L278" s="207" t="s">
        <v>827</v>
      </c>
      <c r="M278" s="208" t="s">
        <v>1493</v>
      </c>
      <c r="N278" s="209">
        <f t="shared" si="0"/>
        <v>2025</v>
      </c>
      <c r="O278" s="210">
        <f t="shared" si="1"/>
        <v>9</v>
      </c>
      <c r="P278" s="211" t="str">
        <f>IFERROR(VLOOKUP(F278,연간집계!D:E,2,FALSE),"")</f>
        <v>시티북 198 (소프트/78p)</v>
      </c>
    </row>
    <row r="279" spans="1:16" ht="12.75">
      <c r="A279" s="201">
        <v>45905.750486111108</v>
      </c>
      <c r="B279" s="202">
        <v>45905</v>
      </c>
      <c r="C279" s="203" t="s">
        <v>2135</v>
      </c>
      <c r="D279" s="203" t="s">
        <v>11</v>
      </c>
      <c r="E279" s="204" t="s">
        <v>2136</v>
      </c>
      <c r="F279" s="49" t="s">
        <v>834</v>
      </c>
      <c r="G279" s="203">
        <v>1</v>
      </c>
      <c r="H279" s="203" t="s">
        <v>2137</v>
      </c>
      <c r="I279" s="205" t="s">
        <v>1808</v>
      </c>
      <c r="J279" s="206"/>
      <c r="K279" s="203">
        <v>28</v>
      </c>
      <c r="L279" s="207" t="s">
        <v>827</v>
      </c>
      <c r="M279" s="208" t="s">
        <v>1541</v>
      </c>
      <c r="N279" s="209">
        <f t="shared" si="0"/>
        <v>2025</v>
      </c>
      <c r="O279" s="210">
        <f t="shared" si="1"/>
        <v>9</v>
      </c>
      <c r="P279" s="211" t="str">
        <f>IFERROR(VLOOKUP(F279,연간집계!D:E,2,FALSE),"")</f>
        <v>스탠다드 포토북 6*8 (소프트/무광)</v>
      </c>
    </row>
    <row r="280" spans="1:16" ht="12.75">
      <c r="A280" s="201">
        <v>45905.800324074073</v>
      </c>
      <c r="B280" s="202">
        <v>45905</v>
      </c>
      <c r="C280" s="203" t="s">
        <v>2138</v>
      </c>
      <c r="D280" s="203" t="s">
        <v>11</v>
      </c>
      <c r="E280" s="204" t="s">
        <v>2139</v>
      </c>
      <c r="F280" s="49" t="s">
        <v>1245</v>
      </c>
      <c r="G280" s="203">
        <v>1</v>
      </c>
      <c r="H280" s="203" t="s">
        <v>2140</v>
      </c>
      <c r="I280" s="205" t="s">
        <v>1455</v>
      </c>
      <c r="J280" s="206"/>
      <c r="K280" s="203">
        <v>24</v>
      </c>
      <c r="L280" s="207" t="s">
        <v>828</v>
      </c>
      <c r="M280" s="208" t="s">
        <v>1436</v>
      </c>
      <c r="N280" s="209">
        <f t="shared" si="0"/>
        <v>2025</v>
      </c>
      <c r="O280" s="210">
        <f t="shared" si="1"/>
        <v>9</v>
      </c>
      <c r="P280" s="211" t="str">
        <f>IFERROR(VLOOKUP(F280,연간집계!D:E,2,FALSE),"")</f>
        <v>모바일 포토북 198 (여행)</v>
      </c>
    </row>
    <row r="281" spans="1:16" ht="12.75">
      <c r="A281" s="201">
        <v>45905.949872685182</v>
      </c>
      <c r="B281" s="202">
        <v>45905</v>
      </c>
      <c r="C281" s="203" t="s">
        <v>2141</v>
      </c>
      <c r="D281" s="203" t="s">
        <v>11</v>
      </c>
      <c r="E281" s="204" t="s">
        <v>2142</v>
      </c>
      <c r="F281" s="49" t="s">
        <v>880</v>
      </c>
      <c r="G281" s="203">
        <v>1</v>
      </c>
      <c r="H281" s="203" t="s">
        <v>2143</v>
      </c>
      <c r="I281" s="205" t="s">
        <v>2144</v>
      </c>
      <c r="J281" s="206"/>
      <c r="K281" s="203">
        <v>60</v>
      </c>
      <c r="L281" s="207" t="s">
        <v>827</v>
      </c>
      <c r="M281" s="208" t="s">
        <v>1612</v>
      </c>
      <c r="N281" s="209">
        <f t="shared" si="0"/>
        <v>2025</v>
      </c>
      <c r="O281" s="210">
        <f t="shared" si="1"/>
        <v>9</v>
      </c>
      <c r="P281" s="211" t="str">
        <f>IFERROR(VLOOKUP(F281,연간집계!D:E,2,FALSE),"")</f>
        <v>레코드북 150</v>
      </c>
    </row>
    <row r="282" spans="1:16" ht="12.75">
      <c r="A282" s="201">
        <v>45906.011412037034</v>
      </c>
      <c r="B282" s="202">
        <v>45906</v>
      </c>
      <c r="C282" s="203" t="s">
        <v>2145</v>
      </c>
      <c r="D282" s="203" t="s">
        <v>11</v>
      </c>
      <c r="E282" s="204" t="s">
        <v>2146</v>
      </c>
      <c r="F282" s="49" t="s">
        <v>838</v>
      </c>
      <c r="G282" s="203">
        <v>1</v>
      </c>
      <c r="H282" s="203" t="s">
        <v>2147</v>
      </c>
      <c r="I282" s="205" t="s">
        <v>1435</v>
      </c>
      <c r="J282" s="206"/>
      <c r="K282" s="203">
        <v>34</v>
      </c>
      <c r="L282" s="207" t="s">
        <v>827</v>
      </c>
      <c r="M282" s="208" t="s">
        <v>1449</v>
      </c>
      <c r="N282" s="209">
        <f t="shared" si="0"/>
        <v>2025</v>
      </c>
      <c r="O282" s="210">
        <f t="shared" si="1"/>
        <v>9</v>
      </c>
      <c r="P282" s="211" t="str">
        <f>IFERROR(VLOOKUP(F282,연간집계!D:E,2,FALSE),"")</f>
        <v>스탠다드 포토북 6*8 (하드/무광)</v>
      </c>
    </row>
    <row r="283" spans="1:16" ht="12.75">
      <c r="A283" s="201">
        <v>45906.500532407408</v>
      </c>
      <c r="B283" s="202">
        <v>45906</v>
      </c>
      <c r="C283" s="203" t="s">
        <v>2148</v>
      </c>
      <c r="D283" s="203" t="s">
        <v>11</v>
      </c>
      <c r="E283" s="204" t="s">
        <v>2149</v>
      </c>
      <c r="F283" s="49" t="s">
        <v>1051</v>
      </c>
      <c r="G283" s="203">
        <v>1</v>
      </c>
      <c r="H283" s="203" t="s">
        <v>2020</v>
      </c>
      <c r="I283" s="205" t="s">
        <v>1440</v>
      </c>
      <c r="J283" s="206"/>
      <c r="K283" s="203">
        <v>88</v>
      </c>
      <c r="L283" s="207" t="s">
        <v>827</v>
      </c>
      <c r="M283" s="208" t="s">
        <v>1436</v>
      </c>
      <c r="N283" s="209">
        <f t="shared" si="0"/>
        <v>2025</v>
      </c>
      <c r="O283" s="210">
        <f t="shared" si="1"/>
        <v>9</v>
      </c>
      <c r="P283" s="211" t="str">
        <f>IFERROR(VLOOKUP(F283,연간집계!D:E,2,FALSE),"")</f>
        <v>프리북A4 (하드)</v>
      </c>
    </row>
    <row r="284" spans="1:16" ht="12.75">
      <c r="A284" s="201">
        <v>45906.506412037037</v>
      </c>
      <c r="B284" s="202">
        <v>45906</v>
      </c>
      <c r="C284" s="203" t="s">
        <v>2150</v>
      </c>
      <c r="D284" s="203" t="s">
        <v>11</v>
      </c>
      <c r="E284" s="204" t="s">
        <v>2151</v>
      </c>
      <c r="F284" s="49" t="s">
        <v>847</v>
      </c>
      <c r="G284" s="203">
        <v>1</v>
      </c>
      <c r="H284" s="203" t="s">
        <v>2152</v>
      </c>
      <c r="I284" s="205" t="s">
        <v>1440</v>
      </c>
      <c r="J284" s="206"/>
      <c r="K284" s="203">
        <v>74</v>
      </c>
      <c r="L284" s="207" t="s">
        <v>827</v>
      </c>
      <c r="M284" s="208" t="s">
        <v>1436</v>
      </c>
      <c r="N284" s="209">
        <f t="shared" si="0"/>
        <v>2025</v>
      </c>
      <c r="O284" s="210">
        <f t="shared" si="1"/>
        <v>9</v>
      </c>
      <c r="P284" s="211" t="str">
        <f>IFERROR(VLOOKUP(F284,연간집계!D:E,2,FALSE),"")</f>
        <v>스탠다드 포토북 8*11 (하드/무광)</v>
      </c>
    </row>
    <row r="285" spans="1:16" ht="12.75">
      <c r="A285" s="201">
        <v>45906.526898148149</v>
      </c>
      <c r="B285" s="202">
        <v>45906</v>
      </c>
      <c r="C285" s="203" t="s">
        <v>2153</v>
      </c>
      <c r="D285" s="203" t="s">
        <v>11</v>
      </c>
      <c r="E285" s="204" t="s">
        <v>2154</v>
      </c>
      <c r="F285" s="49" t="s">
        <v>1304</v>
      </c>
      <c r="G285" s="203">
        <v>1</v>
      </c>
      <c r="H285" s="203" t="s">
        <v>1848</v>
      </c>
      <c r="I285" s="205" t="s">
        <v>1440</v>
      </c>
      <c r="J285" s="208" t="s">
        <v>1850</v>
      </c>
      <c r="K285" s="203">
        <v>1</v>
      </c>
      <c r="L285" s="207" t="s">
        <v>828</v>
      </c>
      <c r="M285" s="208" t="s">
        <v>1851</v>
      </c>
      <c r="N285" s="209">
        <f t="shared" si="0"/>
        <v>2025</v>
      </c>
      <c r="O285" s="210">
        <f t="shared" si="1"/>
        <v>9</v>
      </c>
      <c r="P285" s="211" t="str">
        <f>IFERROR(VLOOKUP(F285,연간집계!D:E,2,FALSE),"")</f>
        <v>PCMS_우드스탠드아크릴액자</v>
      </c>
    </row>
    <row r="286" spans="1:16" ht="12.75">
      <c r="A286" s="201">
        <v>45906.603101851855</v>
      </c>
      <c r="B286" s="202">
        <v>45906</v>
      </c>
      <c r="C286" s="203" t="s">
        <v>2155</v>
      </c>
      <c r="D286" s="203" t="s">
        <v>11</v>
      </c>
      <c r="E286" s="204" t="s">
        <v>2156</v>
      </c>
      <c r="F286" s="49" t="s">
        <v>965</v>
      </c>
      <c r="G286" s="203">
        <v>2</v>
      </c>
      <c r="H286" s="203" t="s">
        <v>2157</v>
      </c>
      <c r="I286" s="205" t="s">
        <v>2158</v>
      </c>
      <c r="J286" s="208" t="s">
        <v>2158</v>
      </c>
      <c r="K286" s="203">
        <v>48</v>
      </c>
      <c r="L286" s="207" t="s">
        <v>827</v>
      </c>
      <c r="M286" s="208" t="s">
        <v>1436</v>
      </c>
      <c r="N286" s="209">
        <f t="shared" si="0"/>
        <v>2025</v>
      </c>
      <c r="O286" s="210">
        <f t="shared" si="1"/>
        <v>9</v>
      </c>
      <c r="P286" s="211" t="str">
        <f>IFERROR(VLOOKUP(F286,연간집계!D:E,2,FALSE),"")</f>
        <v>시티북 210 (쿠션하드/46p)</v>
      </c>
    </row>
    <row r="287" spans="1:16" ht="12.75">
      <c r="A287" s="201">
        <v>45906.647152777776</v>
      </c>
      <c r="B287" s="202">
        <v>45906</v>
      </c>
      <c r="C287" s="203" t="s">
        <v>2159</v>
      </c>
      <c r="D287" s="203" t="s">
        <v>11</v>
      </c>
      <c r="E287" s="204" t="s">
        <v>2160</v>
      </c>
      <c r="F287" s="49" t="s">
        <v>1243</v>
      </c>
      <c r="G287" s="203">
        <v>1</v>
      </c>
      <c r="H287" s="203" t="s">
        <v>2161</v>
      </c>
      <c r="I287" s="205" t="s">
        <v>1455</v>
      </c>
      <c r="J287" s="206"/>
      <c r="K287" s="203">
        <v>24</v>
      </c>
      <c r="L287" s="207" t="s">
        <v>828</v>
      </c>
      <c r="M287" s="208" t="s">
        <v>1436</v>
      </c>
      <c r="N287" s="209">
        <f t="shared" si="0"/>
        <v>2025</v>
      </c>
      <c r="O287" s="210">
        <f t="shared" si="1"/>
        <v>9</v>
      </c>
      <c r="P287" s="211" t="str">
        <f>IFERROR(VLOOKUP(F287,연간집계!D:E,2,FALSE),"")</f>
        <v>모바일 포토북 150 (여행)</v>
      </c>
    </row>
    <row r="288" spans="1:16" ht="12.75">
      <c r="A288" s="201">
        <v>45906.705729166664</v>
      </c>
      <c r="B288" s="202">
        <v>45906</v>
      </c>
      <c r="C288" s="203" t="s">
        <v>2162</v>
      </c>
      <c r="D288" s="203" t="s">
        <v>11</v>
      </c>
      <c r="E288" s="204" t="s">
        <v>2163</v>
      </c>
      <c r="F288" s="49" t="s">
        <v>838</v>
      </c>
      <c r="G288" s="203">
        <v>1</v>
      </c>
      <c r="H288" s="203" t="s">
        <v>2164</v>
      </c>
      <c r="I288" s="205" t="s">
        <v>2094</v>
      </c>
      <c r="J288" s="206"/>
      <c r="K288" s="203">
        <v>24</v>
      </c>
      <c r="L288" s="207" t="s">
        <v>827</v>
      </c>
      <c r="M288" s="208" t="s">
        <v>1541</v>
      </c>
      <c r="N288" s="209">
        <f t="shared" si="0"/>
        <v>2025</v>
      </c>
      <c r="O288" s="210">
        <f t="shared" si="1"/>
        <v>9</v>
      </c>
      <c r="P288" s="211" t="str">
        <f>IFERROR(VLOOKUP(F288,연간집계!D:E,2,FALSE),"")</f>
        <v>스탠다드 포토북 6*8 (하드/무광)</v>
      </c>
    </row>
    <row r="289" spans="1:16" ht="12.75">
      <c r="A289" s="201">
        <v>45906.732465277775</v>
      </c>
      <c r="B289" s="202">
        <v>45906</v>
      </c>
      <c r="C289" s="203" t="s">
        <v>2165</v>
      </c>
      <c r="D289" s="203" t="s">
        <v>11</v>
      </c>
      <c r="E289" s="204" t="s">
        <v>2166</v>
      </c>
      <c r="F289" s="49" t="s">
        <v>1308</v>
      </c>
      <c r="G289" s="203">
        <v>1</v>
      </c>
      <c r="H289" s="203" t="s">
        <v>1776</v>
      </c>
      <c r="I289" s="205" t="s">
        <v>2167</v>
      </c>
      <c r="J289" s="208" t="s">
        <v>1444</v>
      </c>
      <c r="K289" s="203">
        <v>1</v>
      </c>
      <c r="L289" s="207" t="s">
        <v>827</v>
      </c>
      <c r="M289" s="208" t="s">
        <v>1497</v>
      </c>
      <c r="N289" s="209">
        <f t="shared" si="0"/>
        <v>2025</v>
      </c>
      <c r="O289" s="210">
        <f t="shared" si="1"/>
        <v>9</v>
      </c>
      <c r="P289" s="211" t="str">
        <f>IFERROR(VLOOKUP(F289,연간집계!D:E,2,FALSE),"")</f>
        <v>심플액자 305_블랙</v>
      </c>
    </row>
    <row r="290" spans="1:16" ht="12.75">
      <c r="A290" s="201">
        <v>45906.732476851852</v>
      </c>
      <c r="B290" s="202">
        <v>45906</v>
      </c>
      <c r="C290" s="203" t="s">
        <v>2168</v>
      </c>
      <c r="D290" s="203" t="s">
        <v>11</v>
      </c>
      <c r="E290" s="204" t="s">
        <v>2166</v>
      </c>
      <c r="F290" s="49" t="s">
        <v>1308</v>
      </c>
      <c r="G290" s="203">
        <v>1</v>
      </c>
      <c r="H290" s="203" t="s">
        <v>1776</v>
      </c>
      <c r="I290" s="205" t="s">
        <v>2167</v>
      </c>
      <c r="J290" s="208" t="s">
        <v>1444</v>
      </c>
      <c r="K290" s="203">
        <v>1</v>
      </c>
      <c r="L290" s="207" t="s">
        <v>827</v>
      </c>
      <c r="M290" s="208" t="s">
        <v>1497</v>
      </c>
      <c r="N290" s="209">
        <f t="shared" si="0"/>
        <v>2025</v>
      </c>
      <c r="O290" s="210">
        <f t="shared" si="1"/>
        <v>9</v>
      </c>
      <c r="P290" s="211" t="str">
        <f>IFERROR(VLOOKUP(F290,연간집계!D:E,2,FALSE),"")</f>
        <v>심플액자 305_블랙</v>
      </c>
    </row>
    <row r="291" spans="1:16" ht="12.75">
      <c r="A291" s="201">
        <v>45906.732488425929</v>
      </c>
      <c r="B291" s="202">
        <v>45906</v>
      </c>
      <c r="C291" s="203" t="s">
        <v>2169</v>
      </c>
      <c r="D291" s="203" t="s">
        <v>11</v>
      </c>
      <c r="E291" s="204" t="s">
        <v>2166</v>
      </c>
      <c r="F291" s="49" t="s">
        <v>1308</v>
      </c>
      <c r="G291" s="203">
        <v>1</v>
      </c>
      <c r="H291" s="203" t="s">
        <v>1776</v>
      </c>
      <c r="I291" s="205" t="s">
        <v>2167</v>
      </c>
      <c r="J291" s="208" t="s">
        <v>1444</v>
      </c>
      <c r="K291" s="203">
        <v>1</v>
      </c>
      <c r="L291" s="207" t="s">
        <v>827</v>
      </c>
      <c r="M291" s="208" t="s">
        <v>1497</v>
      </c>
      <c r="N291" s="209">
        <f t="shared" si="0"/>
        <v>2025</v>
      </c>
      <c r="O291" s="210">
        <f t="shared" si="1"/>
        <v>9</v>
      </c>
      <c r="P291" s="211" t="str">
        <f>IFERROR(VLOOKUP(F291,연간집계!D:E,2,FALSE),"")</f>
        <v>심플액자 305_블랙</v>
      </c>
    </row>
    <row r="292" spans="1:16" ht="12.75">
      <c r="A292" s="201">
        <v>45906.732499999998</v>
      </c>
      <c r="B292" s="202">
        <v>45906</v>
      </c>
      <c r="C292" s="203" t="s">
        <v>2170</v>
      </c>
      <c r="D292" s="203" t="s">
        <v>11</v>
      </c>
      <c r="E292" s="204" t="s">
        <v>2166</v>
      </c>
      <c r="F292" s="49" t="s">
        <v>1304</v>
      </c>
      <c r="G292" s="203">
        <v>1</v>
      </c>
      <c r="H292" s="203" t="s">
        <v>1776</v>
      </c>
      <c r="I292" s="205" t="s">
        <v>1440</v>
      </c>
      <c r="J292" s="208" t="s">
        <v>1850</v>
      </c>
      <c r="K292" s="203">
        <v>1</v>
      </c>
      <c r="L292" s="207" t="s">
        <v>827</v>
      </c>
      <c r="M292" s="208" t="s">
        <v>1497</v>
      </c>
      <c r="N292" s="209">
        <f t="shared" si="0"/>
        <v>2025</v>
      </c>
      <c r="O292" s="210">
        <f t="shared" si="1"/>
        <v>9</v>
      </c>
      <c r="P292" s="211" t="str">
        <f>IFERROR(VLOOKUP(F292,연간집계!D:E,2,FALSE),"")</f>
        <v>PCMS_우드스탠드아크릴액자</v>
      </c>
    </row>
    <row r="293" spans="1:16" ht="12.75">
      <c r="A293" s="201">
        <v>45906.732511574075</v>
      </c>
      <c r="B293" s="202">
        <v>45906</v>
      </c>
      <c r="C293" s="203" t="s">
        <v>2171</v>
      </c>
      <c r="D293" s="203" t="s">
        <v>11</v>
      </c>
      <c r="E293" s="204" t="s">
        <v>2166</v>
      </c>
      <c r="F293" s="49" t="s">
        <v>1304</v>
      </c>
      <c r="G293" s="203">
        <v>1</v>
      </c>
      <c r="H293" s="203" t="s">
        <v>1776</v>
      </c>
      <c r="I293" s="205" t="s">
        <v>1440</v>
      </c>
      <c r="J293" s="208" t="s">
        <v>1850</v>
      </c>
      <c r="K293" s="203">
        <v>1</v>
      </c>
      <c r="L293" s="207" t="s">
        <v>827</v>
      </c>
      <c r="M293" s="208" t="s">
        <v>1497</v>
      </c>
      <c r="N293" s="209">
        <f t="shared" si="0"/>
        <v>2025</v>
      </c>
      <c r="O293" s="210">
        <f t="shared" si="1"/>
        <v>9</v>
      </c>
      <c r="P293" s="211" t="str">
        <f>IFERROR(VLOOKUP(F293,연간집계!D:E,2,FALSE),"")</f>
        <v>PCMS_우드스탠드아크릴액자</v>
      </c>
    </row>
    <row r="294" spans="1:16" ht="12.75">
      <c r="A294" s="201">
        <v>45906.732523148145</v>
      </c>
      <c r="B294" s="202">
        <v>45906</v>
      </c>
      <c r="C294" s="203" t="s">
        <v>2172</v>
      </c>
      <c r="D294" s="203" t="s">
        <v>11</v>
      </c>
      <c r="E294" s="204" t="s">
        <v>2166</v>
      </c>
      <c r="F294" s="49" t="s">
        <v>1304</v>
      </c>
      <c r="G294" s="203">
        <v>1</v>
      </c>
      <c r="H294" s="203" t="s">
        <v>1776</v>
      </c>
      <c r="I294" s="205" t="s">
        <v>1440</v>
      </c>
      <c r="J294" s="208" t="s">
        <v>1850</v>
      </c>
      <c r="K294" s="203">
        <v>1</v>
      </c>
      <c r="L294" s="207" t="s">
        <v>827</v>
      </c>
      <c r="M294" s="208" t="s">
        <v>1497</v>
      </c>
      <c r="N294" s="209">
        <f t="shared" si="0"/>
        <v>2025</v>
      </c>
      <c r="O294" s="210">
        <f t="shared" si="1"/>
        <v>9</v>
      </c>
      <c r="P294" s="211" t="str">
        <f>IFERROR(VLOOKUP(F294,연간집계!D:E,2,FALSE),"")</f>
        <v>PCMS_우드스탠드아크릴액자</v>
      </c>
    </row>
    <row r="295" spans="1:16" ht="12.75">
      <c r="A295" s="201">
        <v>45906.732534722221</v>
      </c>
      <c r="B295" s="202">
        <v>45906</v>
      </c>
      <c r="C295" s="203" t="s">
        <v>2173</v>
      </c>
      <c r="D295" s="203" t="s">
        <v>11</v>
      </c>
      <c r="E295" s="204" t="s">
        <v>2166</v>
      </c>
      <c r="F295" s="49" t="s">
        <v>1304</v>
      </c>
      <c r="G295" s="203">
        <v>1</v>
      </c>
      <c r="H295" s="203" t="s">
        <v>1776</v>
      </c>
      <c r="I295" s="205" t="s">
        <v>1440</v>
      </c>
      <c r="J295" s="208" t="s">
        <v>1850</v>
      </c>
      <c r="K295" s="203">
        <v>1</v>
      </c>
      <c r="L295" s="207" t="s">
        <v>827</v>
      </c>
      <c r="M295" s="208" t="s">
        <v>1497</v>
      </c>
      <c r="N295" s="209">
        <f t="shared" si="0"/>
        <v>2025</v>
      </c>
      <c r="O295" s="210">
        <f t="shared" si="1"/>
        <v>9</v>
      </c>
      <c r="P295" s="211" t="str">
        <f>IFERROR(VLOOKUP(F295,연간집계!D:E,2,FALSE),"")</f>
        <v>PCMS_우드스탠드아크릴액자</v>
      </c>
    </row>
    <row r="296" spans="1:16" ht="12.75">
      <c r="A296" s="201">
        <v>45906.744259259256</v>
      </c>
      <c r="B296" s="202">
        <v>45906</v>
      </c>
      <c r="C296" s="203" t="s">
        <v>2174</v>
      </c>
      <c r="D296" s="203" t="s">
        <v>11</v>
      </c>
      <c r="E296" s="204" t="s">
        <v>2175</v>
      </c>
      <c r="F296" s="49" t="s">
        <v>880</v>
      </c>
      <c r="G296" s="203">
        <v>1</v>
      </c>
      <c r="H296" s="203" t="s">
        <v>163</v>
      </c>
      <c r="I296" s="205" t="s">
        <v>1453</v>
      </c>
      <c r="J296" s="206"/>
      <c r="K296" s="203">
        <v>58</v>
      </c>
      <c r="L296" s="207" t="s">
        <v>827</v>
      </c>
      <c r="M296" s="208" t="s">
        <v>1436</v>
      </c>
      <c r="N296" s="209">
        <f t="shared" si="0"/>
        <v>2025</v>
      </c>
      <c r="O296" s="210">
        <f t="shared" si="1"/>
        <v>9</v>
      </c>
      <c r="P296" s="211" t="str">
        <f>IFERROR(VLOOKUP(F296,연간집계!D:E,2,FALSE),"")</f>
        <v>레코드북 150</v>
      </c>
    </row>
    <row r="297" spans="1:16" ht="12.75">
      <c r="A297" s="201">
        <v>45906.74428240741</v>
      </c>
      <c r="B297" s="202">
        <v>45906</v>
      </c>
      <c r="C297" s="203" t="s">
        <v>2176</v>
      </c>
      <c r="D297" s="203" t="s">
        <v>11</v>
      </c>
      <c r="E297" s="204" t="s">
        <v>2177</v>
      </c>
      <c r="F297" s="49" t="s">
        <v>1041</v>
      </c>
      <c r="G297" s="203">
        <v>1</v>
      </c>
      <c r="H297" s="203" t="s">
        <v>2178</v>
      </c>
      <c r="I297" s="205" t="s">
        <v>1440</v>
      </c>
      <c r="J297" s="206"/>
      <c r="K297" s="203">
        <v>100</v>
      </c>
      <c r="L297" s="207" t="s">
        <v>827</v>
      </c>
      <c r="M297" s="208" t="s">
        <v>1436</v>
      </c>
      <c r="N297" s="209">
        <f t="shared" si="0"/>
        <v>2025</v>
      </c>
      <c r="O297" s="210">
        <f t="shared" si="1"/>
        <v>9</v>
      </c>
      <c r="P297" s="211" t="str">
        <f>IFERROR(VLOOKUP(F297,연간집계!D:E,2,FALSE),"")</f>
        <v>프리북 198 (소프트)</v>
      </c>
    </row>
    <row r="298" spans="1:16" ht="12.75">
      <c r="A298" s="201">
        <v>45906.756099537037</v>
      </c>
      <c r="B298" s="202">
        <v>45906</v>
      </c>
      <c r="C298" s="203" t="s">
        <v>2179</v>
      </c>
      <c r="D298" s="203" t="s">
        <v>11</v>
      </c>
      <c r="E298" s="204" t="s">
        <v>2180</v>
      </c>
      <c r="F298" s="49" t="s">
        <v>1243</v>
      </c>
      <c r="G298" s="203">
        <v>1</v>
      </c>
      <c r="H298" s="203" t="s">
        <v>2181</v>
      </c>
      <c r="I298" s="205" t="s">
        <v>1556</v>
      </c>
      <c r="J298" s="206"/>
      <c r="K298" s="203">
        <v>24</v>
      </c>
      <c r="L298" s="207" t="s">
        <v>828</v>
      </c>
      <c r="M298" s="208" t="s">
        <v>1851</v>
      </c>
      <c r="N298" s="209">
        <f t="shared" si="0"/>
        <v>2025</v>
      </c>
      <c r="O298" s="210">
        <f t="shared" si="1"/>
        <v>9</v>
      </c>
      <c r="P298" s="211" t="str">
        <f>IFERROR(VLOOKUP(F298,연간집계!D:E,2,FALSE),"")</f>
        <v>모바일 포토북 150 (여행)</v>
      </c>
    </row>
    <row r="299" spans="1:16" ht="12.75">
      <c r="A299" s="201">
        <v>45906.767824074072</v>
      </c>
      <c r="B299" s="202">
        <v>45906</v>
      </c>
      <c r="C299" s="203" t="s">
        <v>2182</v>
      </c>
      <c r="D299" s="203" t="s">
        <v>11</v>
      </c>
      <c r="E299" s="204" t="s">
        <v>2183</v>
      </c>
      <c r="F299" s="49" t="s">
        <v>847</v>
      </c>
      <c r="G299" s="203">
        <v>1</v>
      </c>
      <c r="H299" s="203" t="s">
        <v>2184</v>
      </c>
      <c r="I299" s="205" t="s">
        <v>2094</v>
      </c>
      <c r="J299" s="206"/>
      <c r="K299" s="203">
        <v>40</v>
      </c>
      <c r="L299" s="207" t="s">
        <v>827</v>
      </c>
      <c r="M299" s="208" t="s">
        <v>1436</v>
      </c>
      <c r="N299" s="209">
        <f t="shared" si="0"/>
        <v>2025</v>
      </c>
      <c r="O299" s="210">
        <f t="shared" si="1"/>
        <v>9</v>
      </c>
      <c r="P299" s="211" t="str">
        <f>IFERROR(VLOOKUP(F299,연간집계!D:E,2,FALSE),"")</f>
        <v>스탠다드 포토북 8*11 (하드/무광)</v>
      </c>
    </row>
    <row r="300" spans="1:16" ht="12.75">
      <c r="A300" s="201">
        <v>45906.782476851855</v>
      </c>
      <c r="B300" s="202">
        <v>45906</v>
      </c>
      <c r="C300" s="203" t="s">
        <v>2185</v>
      </c>
      <c r="D300" s="203" t="s">
        <v>11</v>
      </c>
      <c r="E300" s="204" t="s">
        <v>2186</v>
      </c>
      <c r="F300" s="49" t="s">
        <v>847</v>
      </c>
      <c r="G300" s="203">
        <v>2</v>
      </c>
      <c r="H300" s="203" t="s">
        <v>2187</v>
      </c>
      <c r="I300" s="205" t="s">
        <v>1453</v>
      </c>
      <c r="J300" s="206"/>
      <c r="K300" s="203">
        <v>68</v>
      </c>
      <c r="L300" s="207" t="s">
        <v>827</v>
      </c>
      <c r="M300" s="208" t="s">
        <v>1493</v>
      </c>
      <c r="N300" s="209">
        <f t="shared" si="0"/>
        <v>2025</v>
      </c>
      <c r="O300" s="210">
        <f t="shared" si="1"/>
        <v>9</v>
      </c>
      <c r="P300" s="211" t="str">
        <f>IFERROR(VLOOKUP(F300,연간집계!D:E,2,FALSE),"")</f>
        <v>스탠다드 포토북 8*11 (하드/무광)</v>
      </c>
    </row>
    <row r="301" spans="1:16" ht="12.75">
      <c r="A301" s="201">
        <v>45906.846944444442</v>
      </c>
      <c r="B301" s="202">
        <v>45906</v>
      </c>
      <c r="C301" s="203" t="s">
        <v>2188</v>
      </c>
      <c r="D301" s="203" t="s">
        <v>11</v>
      </c>
      <c r="E301" s="204" t="s">
        <v>2189</v>
      </c>
      <c r="F301" s="49" t="s">
        <v>1018</v>
      </c>
      <c r="G301" s="203">
        <v>11</v>
      </c>
      <c r="H301" s="203" t="s">
        <v>2190</v>
      </c>
      <c r="I301" s="205" t="s">
        <v>2191</v>
      </c>
      <c r="J301" s="208" t="s">
        <v>1722</v>
      </c>
      <c r="K301" s="203">
        <v>80</v>
      </c>
      <c r="L301" s="207" t="s">
        <v>827</v>
      </c>
      <c r="M301" s="208" t="s">
        <v>1493</v>
      </c>
      <c r="N301" s="209">
        <f t="shared" si="0"/>
        <v>2025</v>
      </c>
      <c r="O301" s="210">
        <f t="shared" si="1"/>
        <v>9</v>
      </c>
      <c r="P301" s="211" t="str">
        <f>IFERROR(VLOOKUP(F301,연간집계!D:E,2,FALSE),"")</f>
        <v>트래블북 A5 (쿠션하드/78p)</v>
      </c>
    </row>
    <row r="302" spans="1:16" ht="12.75">
      <c r="A302" s="201">
        <v>45906.867442129631</v>
      </c>
      <c r="B302" s="202">
        <v>45906</v>
      </c>
      <c r="C302" s="203" t="s">
        <v>2192</v>
      </c>
      <c r="D302" s="203" t="s">
        <v>11</v>
      </c>
      <c r="E302" s="204" t="s">
        <v>2193</v>
      </c>
      <c r="F302" s="49" t="s">
        <v>972</v>
      </c>
      <c r="G302" s="203">
        <v>1</v>
      </c>
      <c r="H302" s="203" t="s">
        <v>2194</v>
      </c>
      <c r="I302" s="205" t="s">
        <v>1748</v>
      </c>
      <c r="J302" s="208" t="s">
        <v>1748</v>
      </c>
      <c r="K302" s="203">
        <v>80</v>
      </c>
      <c r="L302" s="207" t="s">
        <v>827</v>
      </c>
      <c r="M302" s="208" t="s">
        <v>1436</v>
      </c>
      <c r="N302" s="209">
        <f t="shared" si="0"/>
        <v>2025</v>
      </c>
      <c r="O302" s="210">
        <f t="shared" si="1"/>
        <v>9</v>
      </c>
      <c r="P302" s="211" t="str">
        <f>IFERROR(VLOOKUP(F302,연간집계!D:E,2,FALSE),"")</f>
        <v>시티북 198 (쿠션하드/78p)</v>
      </c>
    </row>
    <row r="303" spans="1:16" ht="12.75">
      <c r="A303" s="201">
        <v>45906.893807870372</v>
      </c>
      <c r="B303" s="202">
        <v>45906</v>
      </c>
      <c r="C303" s="203" t="s">
        <v>2195</v>
      </c>
      <c r="D303" s="203" t="s">
        <v>11</v>
      </c>
      <c r="E303" s="204" t="s">
        <v>2196</v>
      </c>
      <c r="F303" s="49" t="s">
        <v>870</v>
      </c>
      <c r="G303" s="203">
        <v>1</v>
      </c>
      <c r="H303" s="203" t="s">
        <v>2197</v>
      </c>
      <c r="I303" s="205" t="s">
        <v>1440</v>
      </c>
      <c r="J303" s="206"/>
      <c r="K303" s="203">
        <v>24</v>
      </c>
      <c r="L303" s="207" t="s">
        <v>827</v>
      </c>
      <c r="M303" s="208" t="s">
        <v>1851</v>
      </c>
      <c r="N303" s="209">
        <f t="shared" si="0"/>
        <v>2025</v>
      </c>
      <c r="O303" s="210">
        <f t="shared" si="1"/>
        <v>9</v>
      </c>
      <c r="P303" s="211" t="str">
        <f>IFERROR(VLOOKUP(F303,연간집계!D:E,2,FALSE),"")</f>
        <v>스탠다드 포토북 11*8 (소프트/무광)</v>
      </c>
    </row>
    <row r="304" spans="1:16" ht="12.75">
      <c r="A304" s="201">
        <v>45906.917233796295</v>
      </c>
      <c r="B304" s="202">
        <v>45906</v>
      </c>
      <c r="C304" s="203" t="s">
        <v>2198</v>
      </c>
      <c r="D304" s="203" t="s">
        <v>11</v>
      </c>
      <c r="E304" s="204" t="s">
        <v>2199</v>
      </c>
      <c r="F304" s="49" t="s">
        <v>1051</v>
      </c>
      <c r="G304" s="203">
        <v>1</v>
      </c>
      <c r="H304" s="203" t="s">
        <v>1469</v>
      </c>
      <c r="I304" s="205" t="s">
        <v>1660</v>
      </c>
      <c r="J304" s="206"/>
      <c r="K304" s="203">
        <v>80</v>
      </c>
      <c r="L304" s="207" t="s">
        <v>827</v>
      </c>
      <c r="M304" s="208" t="s">
        <v>1436</v>
      </c>
      <c r="N304" s="209">
        <f t="shared" si="0"/>
        <v>2025</v>
      </c>
      <c r="O304" s="210">
        <f t="shared" si="1"/>
        <v>9</v>
      </c>
      <c r="P304" s="211" t="str">
        <f>IFERROR(VLOOKUP(F304,연간집계!D:E,2,FALSE),"")</f>
        <v>프리북A4 (하드)</v>
      </c>
    </row>
    <row r="305" spans="1:16" ht="12.75">
      <c r="A305" s="201">
        <v>45906.964108796295</v>
      </c>
      <c r="B305" s="202">
        <v>45906</v>
      </c>
      <c r="C305" s="203" t="s">
        <v>2200</v>
      </c>
      <c r="D305" s="203" t="s">
        <v>11</v>
      </c>
      <c r="E305" s="204" t="s">
        <v>2201</v>
      </c>
      <c r="F305" s="49" t="s">
        <v>856</v>
      </c>
      <c r="G305" s="203">
        <v>1</v>
      </c>
      <c r="H305" s="203" t="s">
        <v>2202</v>
      </c>
      <c r="I305" s="205" t="s">
        <v>1676</v>
      </c>
      <c r="J305" s="206"/>
      <c r="K305" s="203">
        <v>30</v>
      </c>
      <c r="L305" s="207" t="s">
        <v>827</v>
      </c>
      <c r="M305" s="208" t="s">
        <v>1425</v>
      </c>
      <c r="N305" s="209">
        <f t="shared" si="0"/>
        <v>2025</v>
      </c>
      <c r="O305" s="210">
        <f t="shared" si="1"/>
        <v>9</v>
      </c>
      <c r="P305" s="211" t="str">
        <f>IFERROR(VLOOKUP(F305,연간집계!D:E,2,FALSE),"")</f>
        <v>스탠다드 포토북 8*8 (하드/무광)</v>
      </c>
    </row>
    <row r="306" spans="1:16" ht="12.75">
      <c r="A306" s="201">
        <v>45906.972916666666</v>
      </c>
      <c r="B306" s="202">
        <v>45906</v>
      </c>
      <c r="C306" s="203" t="s">
        <v>2203</v>
      </c>
      <c r="D306" s="203" t="s">
        <v>11</v>
      </c>
      <c r="E306" s="204" t="s">
        <v>2204</v>
      </c>
      <c r="F306" s="49" t="s">
        <v>13</v>
      </c>
      <c r="G306" s="203">
        <v>1</v>
      </c>
      <c r="H306" s="203" t="s">
        <v>2205</v>
      </c>
      <c r="I306" s="205" t="s">
        <v>2206</v>
      </c>
      <c r="J306" s="206"/>
      <c r="K306" s="203">
        <v>60</v>
      </c>
      <c r="L306" s="207" t="s">
        <v>827</v>
      </c>
      <c r="M306" s="208" t="s">
        <v>1502</v>
      </c>
      <c r="N306" s="209">
        <f t="shared" si="0"/>
        <v>2025</v>
      </c>
      <c r="O306" s="210">
        <f t="shared" si="1"/>
        <v>9</v>
      </c>
      <c r="P306" s="211" t="str">
        <f>IFERROR(VLOOKUP(F306,연간집계!D:E,2,FALSE),"")</f>
        <v>러브데이북 (모던그레이/기본)</v>
      </c>
    </row>
    <row r="307" spans="1:16" ht="12.75">
      <c r="A307" s="201">
        <v>45906.981712962966</v>
      </c>
      <c r="B307" s="202">
        <v>45906</v>
      </c>
      <c r="C307" s="203" t="s">
        <v>2207</v>
      </c>
      <c r="D307" s="203" t="s">
        <v>11</v>
      </c>
      <c r="E307" s="204" t="s">
        <v>2208</v>
      </c>
      <c r="F307" s="49" t="s">
        <v>1058</v>
      </c>
      <c r="G307" s="203">
        <v>1</v>
      </c>
      <c r="H307" s="203" t="s">
        <v>2209</v>
      </c>
      <c r="I307" s="205" t="s">
        <v>1440</v>
      </c>
      <c r="J307" s="206"/>
      <c r="K307" s="203">
        <v>128</v>
      </c>
      <c r="L307" s="207" t="s">
        <v>827</v>
      </c>
      <c r="M307" s="208" t="s">
        <v>1436</v>
      </c>
      <c r="N307" s="209">
        <f t="shared" si="0"/>
        <v>2025</v>
      </c>
      <c r="O307" s="210">
        <f t="shared" si="1"/>
        <v>9</v>
      </c>
      <c r="P307" s="211" t="str">
        <f>IFERROR(VLOOKUP(F307,연간집계!D:E,2,FALSE),"")</f>
        <v>프리북 150 (하드)</v>
      </c>
    </row>
    <row r="308" spans="1:16" ht="12.75">
      <c r="A308" s="201">
        <v>45907.01394675926</v>
      </c>
      <c r="B308" s="202">
        <v>45907</v>
      </c>
      <c r="C308" s="203" t="s">
        <v>2210</v>
      </c>
      <c r="D308" s="203" t="s">
        <v>11</v>
      </c>
      <c r="E308" s="204" t="s">
        <v>2211</v>
      </c>
      <c r="F308" s="49" t="s">
        <v>976</v>
      </c>
      <c r="G308" s="203">
        <v>1</v>
      </c>
      <c r="H308" s="203" t="s">
        <v>2212</v>
      </c>
      <c r="I308" s="205" t="s">
        <v>1748</v>
      </c>
      <c r="J308" s="208" t="s">
        <v>1748</v>
      </c>
      <c r="K308" s="203">
        <v>80</v>
      </c>
      <c r="L308" s="207" t="s">
        <v>827</v>
      </c>
      <c r="M308" s="208" t="s">
        <v>1436</v>
      </c>
      <c r="N308" s="209">
        <f t="shared" si="0"/>
        <v>2025</v>
      </c>
      <c r="O308" s="210">
        <f t="shared" si="1"/>
        <v>9</v>
      </c>
      <c r="P308" s="211" t="str">
        <f>IFERROR(VLOOKUP(F308,연간집계!D:E,2,FALSE),"")</f>
        <v>시티북 198 (소프트/78p)</v>
      </c>
    </row>
    <row r="309" spans="1:16" ht="12.75">
      <c r="A309" s="201">
        <v>45907.049097222225</v>
      </c>
      <c r="B309" s="202">
        <v>45907</v>
      </c>
      <c r="C309" s="203" t="s">
        <v>2213</v>
      </c>
      <c r="D309" s="203" t="s">
        <v>11</v>
      </c>
      <c r="E309" s="204" t="s">
        <v>2214</v>
      </c>
      <c r="F309" s="49" t="s">
        <v>1347</v>
      </c>
      <c r="G309" s="203">
        <v>3</v>
      </c>
      <c r="H309" s="203" t="s">
        <v>2215</v>
      </c>
      <c r="I309" s="205" t="s">
        <v>1440</v>
      </c>
      <c r="J309" s="205" t="s">
        <v>1628</v>
      </c>
      <c r="K309" s="203">
        <v>1</v>
      </c>
      <c r="L309" s="207" t="s">
        <v>827</v>
      </c>
      <c r="M309" s="208" t="s">
        <v>2216</v>
      </c>
      <c r="N309" s="209">
        <f t="shared" si="0"/>
        <v>2025</v>
      </c>
      <c r="O309" s="210">
        <f t="shared" si="1"/>
        <v>9</v>
      </c>
      <c r="P309" s="211" t="str">
        <f>IFERROR(VLOOKUP(F309,연간집계!D:E,2,FALSE),"")</f>
        <v>아크릴키링</v>
      </c>
    </row>
    <row r="310" spans="1:16" ht="12.75">
      <c r="A310" s="201">
        <v>45907.35659722222</v>
      </c>
      <c r="B310" s="202">
        <v>45907</v>
      </c>
      <c r="C310" s="203" t="s">
        <v>2217</v>
      </c>
      <c r="D310" s="203" t="s">
        <v>11</v>
      </c>
      <c r="E310" s="204" t="s">
        <v>2218</v>
      </c>
      <c r="F310" s="49" t="s">
        <v>838</v>
      </c>
      <c r="G310" s="203">
        <v>1</v>
      </c>
      <c r="H310" s="203" t="s">
        <v>2219</v>
      </c>
      <c r="I310" s="205" t="s">
        <v>2220</v>
      </c>
      <c r="J310" s="206"/>
      <c r="K310" s="203">
        <v>44</v>
      </c>
      <c r="L310" s="207" t="s">
        <v>827</v>
      </c>
      <c r="M310" s="208" t="s">
        <v>1481</v>
      </c>
      <c r="N310" s="209">
        <f t="shared" si="0"/>
        <v>2025</v>
      </c>
      <c r="O310" s="210">
        <f t="shared" si="1"/>
        <v>9</v>
      </c>
      <c r="P310" s="211" t="str">
        <f>IFERROR(VLOOKUP(F310,연간집계!D:E,2,FALSE),"")</f>
        <v>스탠다드 포토북 6*8 (하드/무광)</v>
      </c>
    </row>
    <row r="311" spans="1:16" ht="12.75">
      <c r="A311" s="201">
        <v>45907.368321759262</v>
      </c>
      <c r="B311" s="202">
        <v>45906</v>
      </c>
      <c r="C311" s="203" t="s">
        <v>2221</v>
      </c>
      <c r="D311" s="203" t="s">
        <v>11</v>
      </c>
      <c r="E311" s="204" t="s">
        <v>2222</v>
      </c>
      <c r="F311" s="66" t="s">
        <v>849</v>
      </c>
      <c r="G311" s="203">
        <v>1</v>
      </c>
      <c r="H311" s="203" t="s">
        <v>1857</v>
      </c>
      <c r="I311" s="205" t="s">
        <v>1440</v>
      </c>
      <c r="J311" s="206"/>
      <c r="K311" s="203">
        <v>80</v>
      </c>
      <c r="L311" s="207" t="s">
        <v>827</v>
      </c>
      <c r="M311" s="208" t="s">
        <v>1436</v>
      </c>
      <c r="N311" s="209">
        <f t="shared" si="0"/>
        <v>2025</v>
      </c>
      <c r="O311" s="210">
        <f t="shared" si="1"/>
        <v>9</v>
      </c>
      <c r="P311" s="211" t="str">
        <f>IFERROR(VLOOKUP(F311,연간집계!D:E,2,FALSE),"")</f>
        <v>스탠다드 포토북 8*11 (하드/유광)</v>
      </c>
    </row>
    <row r="312" spans="1:16" ht="12.75">
      <c r="A312" s="201">
        <v>45907.429826388892</v>
      </c>
      <c r="B312" s="202">
        <v>45907</v>
      </c>
      <c r="C312" s="203" t="s">
        <v>2223</v>
      </c>
      <c r="D312" s="203" t="s">
        <v>11</v>
      </c>
      <c r="E312" s="204" t="s">
        <v>2224</v>
      </c>
      <c r="F312" s="49" t="s">
        <v>963</v>
      </c>
      <c r="G312" s="203">
        <v>1</v>
      </c>
      <c r="H312" s="203" t="s">
        <v>2225</v>
      </c>
      <c r="I312" s="205" t="s">
        <v>2226</v>
      </c>
      <c r="J312" s="208" t="s">
        <v>2227</v>
      </c>
      <c r="K312" s="203">
        <v>80</v>
      </c>
      <c r="L312" s="207" t="s">
        <v>827</v>
      </c>
      <c r="M312" s="208" t="s">
        <v>1502</v>
      </c>
      <c r="N312" s="209">
        <f t="shared" si="0"/>
        <v>2025</v>
      </c>
      <c r="O312" s="210">
        <f t="shared" si="1"/>
        <v>9</v>
      </c>
      <c r="P312" s="211" t="str">
        <f>IFERROR(VLOOKUP(F312,연간집계!D:E,2,FALSE),"")</f>
        <v>시티북 210 (쿠션하드/78p)</v>
      </c>
    </row>
    <row r="313" spans="1:16" ht="12.75">
      <c r="A313" s="201">
        <v>45907.432766203703</v>
      </c>
      <c r="B313" s="202">
        <v>45907</v>
      </c>
      <c r="C313" s="203" t="s">
        <v>2228</v>
      </c>
      <c r="D313" s="203" t="s">
        <v>11</v>
      </c>
      <c r="E313" s="204" t="s">
        <v>2229</v>
      </c>
      <c r="F313" s="49" t="s">
        <v>1056</v>
      </c>
      <c r="G313" s="203">
        <v>1</v>
      </c>
      <c r="H313" s="203" t="s">
        <v>2230</v>
      </c>
      <c r="I313" s="205" t="s">
        <v>1440</v>
      </c>
      <c r="J313" s="206"/>
      <c r="K313" s="203">
        <v>160</v>
      </c>
      <c r="L313" s="207" t="s">
        <v>827</v>
      </c>
      <c r="M313" s="208" t="s">
        <v>1471</v>
      </c>
      <c r="N313" s="209">
        <f t="shared" si="0"/>
        <v>2025</v>
      </c>
      <c r="O313" s="210">
        <f t="shared" si="1"/>
        <v>9</v>
      </c>
      <c r="P313" s="211" t="str">
        <f>IFERROR(VLOOKUP(F313,연간집계!D:E,2,FALSE),"")</f>
        <v>프리북 150 (소프트)</v>
      </c>
    </row>
    <row r="314" spans="1:16" ht="12.75">
      <c r="A314" s="201">
        <v>45907.620196759257</v>
      </c>
      <c r="B314" s="202">
        <v>45907</v>
      </c>
      <c r="C314" s="203" t="s">
        <v>2231</v>
      </c>
      <c r="D314" s="203" t="s">
        <v>11</v>
      </c>
      <c r="E314" s="204" t="s">
        <v>2232</v>
      </c>
      <c r="F314" s="49" t="s">
        <v>1245</v>
      </c>
      <c r="G314" s="203">
        <v>2</v>
      </c>
      <c r="H314" s="203" t="s">
        <v>2233</v>
      </c>
      <c r="I314" s="205" t="s">
        <v>1435</v>
      </c>
      <c r="J314" s="206"/>
      <c r="K314" s="203">
        <v>24</v>
      </c>
      <c r="L314" s="207" t="s">
        <v>828</v>
      </c>
      <c r="M314" s="208" t="s">
        <v>1471</v>
      </c>
      <c r="N314" s="209">
        <f t="shared" si="0"/>
        <v>2025</v>
      </c>
      <c r="O314" s="210">
        <f t="shared" si="1"/>
        <v>9</v>
      </c>
      <c r="P314" s="211" t="str">
        <f>IFERROR(VLOOKUP(F314,연간집계!D:E,2,FALSE),"")</f>
        <v>모바일 포토북 198 (여행)</v>
      </c>
    </row>
    <row r="315" spans="1:16" ht="12.75">
      <c r="A315" s="201">
        <v>45907.799016203702</v>
      </c>
      <c r="B315" s="202">
        <v>45907</v>
      </c>
      <c r="C315" s="203" t="s">
        <v>2234</v>
      </c>
      <c r="D315" s="203" t="s">
        <v>11</v>
      </c>
      <c r="E315" s="204" t="s">
        <v>2235</v>
      </c>
      <c r="F315" s="49" t="s">
        <v>870</v>
      </c>
      <c r="G315" s="203">
        <v>2</v>
      </c>
      <c r="H315" s="203" t="s">
        <v>2236</v>
      </c>
      <c r="I315" s="205" t="s">
        <v>1440</v>
      </c>
      <c r="J315" s="206"/>
      <c r="K315" s="203">
        <v>40</v>
      </c>
      <c r="L315" s="207" t="s">
        <v>827</v>
      </c>
      <c r="M315" s="208" t="s">
        <v>1436</v>
      </c>
      <c r="N315" s="209">
        <f t="shared" si="0"/>
        <v>2025</v>
      </c>
      <c r="O315" s="210">
        <f t="shared" si="1"/>
        <v>9</v>
      </c>
      <c r="P315" s="211" t="str">
        <f>IFERROR(VLOOKUP(F315,연간집계!D:E,2,FALSE),"")</f>
        <v>스탠다드 포토북 11*8 (소프트/무광)</v>
      </c>
    </row>
    <row r="316" spans="1:16" ht="12.75">
      <c r="A316" s="201">
        <v>45907.807824074072</v>
      </c>
      <c r="B316" s="202">
        <v>45907</v>
      </c>
      <c r="C316" s="203" t="s">
        <v>2237</v>
      </c>
      <c r="D316" s="203" t="s">
        <v>11</v>
      </c>
      <c r="E316" s="204" t="s">
        <v>2238</v>
      </c>
      <c r="F316" s="49" t="s">
        <v>981</v>
      </c>
      <c r="G316" s="203">
        <v>1</v>
      </c>
      <c r="H316" s="203" t="s">
        <v>2076</v>
      </c>
      <c r="I316" s="205" t="s">
        <v>1440</v>
      </c>
      <c r="J316" s="206"/>
      <c r="K316" s="203">
        <v>84</v>
      </c>
      <c r="L316" s="207" t="s">
        <v>827</v>
      </c>
      <c r="M316" s="208" t="s">
        <v>1471</v>
      </c>
      <c r="N316" s="209">
        <f t="shared" si="0"/>
        <v>2025</v>
      </c>
      <c r="O316" s="210">
        <f t="shared" si="1"/>
        <v>9</v>
      </c>
      <c r="P316" s="211" t="str">
        <f>IFERROR(VLOOKUP(F316,연간집계!D:E,2,FALSE),"")</f>
        <v>워크샵북</v>
      </c>
    </row>
    <row r="317" spans="1:16" ht="12.75">
      <c r="A317" s="201">
        <v>45907.807835648149</v>
      </c>
      <c r="B317" s="202">
        <v>45907</v>
      </c>
      <c r="C317" s="203" t="s">
        <v>2239</v>
      </c>
      <c r="D317" s="203" t="s">
        <v>11</v>
      </c>
      <c r="E317" s="204" t="s">
        <v>2238</v>
      </c>
      <c r="F317" s="49" t="s">
        <v>981</v>
      </c>
      <c r="G317" s="203">
        <v>1</v>
      </c>
      <c r="H317" s="203" t="s">
        <v>2076</v>
      </c>
      <c r="I317" s="205" t="s">
        <v>1440</v>
      </c>
      <c r="J317" s="206"/>
      <c r="K317" s="203">
        <v>84</v>
      </c>
      <c r="L317" s="207" t="s">
        <v>827</v>
      </c>
      <c r="M317" s="208" t="s">
        <v>1471</v>
      </c>
      <c r="N317" s="209">
        <f t="shared" si="0"/>
        <v>2025</v>
      </c>
      <c r="O317" s="210">
        <f t="shared" si="1"/>
        <v>9</v>
      </c>
      <c r="P317" s="211" t="str">
        <f>IFERROR(VLOOKUP(F317,연간집계!D:E,2,FALSE),"")</f>
        <v>워크샵북</v>
      </c>
    </row>
    <row r="318" spans="1:16" ht="12.75">
      <c r="A318" s="201">
        <v>45907.807847222219</v>
      </c>
      <c r="B318" s="202">
        <v>45907</v>
      </c>
      <c r="C318" s="203" t="s">
        <v>2240</v>
      </c>
      <c r="D318" s="203" t="s">
        <v>11</v>
      </c>
      <c r="E318" s="204" t="s">
        <v>2238</v>
      </c>
      <c r="F318" s="49" t="s">
        <v>981</v>
      </c>
      <c r="G318" s="203">
        <v>1</v>
      </c>
      <c r="H318" s="203" t="s">
        <v>2076</v>
      </c>
      <c r="I318" s="205" t="s">
        <v>1440</v>
      </c>
      <c r="J318" s="206"/>
      <c r="K318" s="203">
        <v>84</v>
      </c>
      <c r="L318" s="207" t="s">
        <v>827</v>
      </c>
      <c r="M318" s="208" t="s">
        <v>1471</v>
      </c>
      <c r="N318" s="209">
        <f t="shared" si="0"/>
        <v>2025</v>
      </c>
      <c r="O318" s="210">
        <f t="shared" si="1"/>
        <v>9</v>
      </c>
      <c r="P318" s="211" t="str">
        <f>IFERROR(VLOOKUP(F318,연간집계!D:E,2,FALSE),"")</f>
        <v>워크샵북</v>
      </c>
    </row>
    <row r="319" spans="1:16" ht="12.75">
      <c r="A319" s="201">
        <v>45907.857627314814</v>
      </c>
      <c r="B319" s="202">
        <v>45907</v>
      </c>
      <c r="C319" s="203" t="s">
        <v>2241</v>
      </c>
      <c r="D319" s="203" t="s">
        <v>11</v>
      </c>
      <c r="E319" s="204" t="s">
        <v>2242</v>
      </c>
      <c r="F319" s="49" t="s">
        <v>838</v>
      </c>
      <c r="G319" s="203">
        <v>1</v>
      </c>
      <c r="H319" s="203" t="s">
        <v>2243</v>
      </c>
      <c r="I319" s="205" t="s">
        <v>1510</v>
      </c>
      <c r="J319" s="206"/>
      <c r="K319" s="203">
        <v>24</v>
      </c>
      <c r="L319" s="207" t="s">
        <v>827</v>
      </c>
      <c r="M319" s="208" t="s">
        <v>1502</v>
      </c>
      <c r="N319" s="209">
        <f t="shared" si="0"/>
        <v>2025</v>
      </c>
      <c r="O319" s="210">
        <f t="shared" si="1"/>
        <v>9</v>
      </c>
      <c r="P319" s="211" t="str">
        <f>IFERROR(VLOOKUP(F319,연간집계!D:E,2,FALSE),"")</f>
        <v>스탠다드 포토북 6*8 (하드/무광)</v>
      </c>
    </row>
    <row r="320" spans="1:16" ht="12.75">
      <c r="A320" s="201">
        <v>45907.866446759261</v>
      </c>
      <c r="B320" s="202">
        <v>45907</v>
      </c>
      <c r="C320" s="203" t="s">
        <v>2244</v>
      </c>
      <c r="D320" s="203" t="s">
        <v>11</v>
      </c>
      <c r="E320" s="204" t="s">
        <v>2245</v>
      </c>
      <c r="F320" s="49" t="s">
        <v>838</v>
      </c>
      <c r="G320" s="203">
        <v>1</v>
      </c>
      <c r="H320" s="203" t="s">
        <v>2246</v>
      </c>
      <c r="I320" s="205" t="s">
        <v>1455</v>
      </c>
      <c r="J320" s="206"/>
      <c r="K320" s="203">
        <v>24</v>
      </c>
      <c r="L320" s="207" t="s">
        <v>827</v>
      </c>
      <c r="M320" s="208" t="s">
        <v>1436</v>
      </c>
      <c r="N320" s="209">
        <f t="shared" si="0"/>
        <v>2025</v>
      </c>
      <c r="O320" s="210">
        <f t="shared" si="1"/>
        <v>9</v>
      </c>
      <c r="P320" s="211" t="str">
        <f>IFERROR(VLOOKUP(F320,연간집계!D:E,2,FALSE),"")</f>
        <v>스탠다드 포토북 6*8 (하드/무광)</v>
      </c>
    </row>
    <row r="321" spans="1:16" ht="12.75">
      <c r="A321" s="201">
        <v>45907.872314814813</v>
      </c>
      <c r="B321" s="202">
        <v>45907</v>
      </c>
      <c r="C321" s="203" t="s">
        <v>2247</v>
      </c>
      <c r="D321" s="203" t="s">
        <v>11</v>
      </c>
      <c r="E321" s="204" t="s">
        <v>2248</v>
      </c>
      <c r="F321" s="49" t="s">
        <v>18</v>
      </c>
      <c r="G321" s="203">
        <v>3</v>
      </c>
      <c r="H321" s="203" t="s">
        <v>1797</v>
      </c>
      <c r="I321" s="205" t="s">
        <v>1459</v>
      </c>
      <c r="J321" s="208" t="s">
        <v>1787</v>
      </c>
      <c r="K321" s="203">
        <v>54</v>
      </c>
      <c r="L321" s="207" t="s">
        <v>827</v>
      </c>
      <c r="M321" s="208" t="s">
        <v>1541</v>
      </c>
      <c r="N321" s="209">
        <f t="shared" si="0"/>
        <v>2025</v>
      </c>
      <c r="O321" s="210">
        <f t="shared" si="1"/>
        <v>9</v>
      </c>
      <c r="P321" s="211" t="str">
        <f>IFERROR(VLOOKUP(F321,연간집계!D:E,2,FALSE),"")</f>
        <v>포토그랩스 276</v>
      </c>
    </row>
    <row r="322" spans="1:16" ht="12.75">
      <c r="A322" s="201">
        <v>45907.931273148148</v>
      </c>
      <c r="B322" s="202">
        <v>45907</v>
      </c>
      <c r="C322" s="203" t="s">
        <v>2249</v>
      </c>
      <c r="D322" s="203" t="s">
        <v>11</v>
      </c>
      <c r="E322" s="204" t="s">
        <v>2250</v>
      </c>
      <c r="F322" s="49" t="s">
        <v>838</v>
      </c>
      <c r="G322" s="203">
        <v>1</v>
      </c>
      <c r="H322" s="203" t="s">
        <v>2251</v>
      </c>
      <c r="I322" s="205" t="s">
        <v>1506</v>
      </c>
      <c r="J322" s="206"/>
      <c r="K322" s="203">
        <v>28</v>
      </c>
      <c r="L322" s="207" t="s">
        <v>827</v>
      </c>
      <c r="M322" s="208" t="s">
        <v>1481</v>
      </c>
      <c r="N322" s="209">
        <f t="shared" si="0"/>
        <v>2025</v>
      </c>
      <c r="O322" s="210">
        <f t="shared" si="1"/>
        <v>9</v>
      </c>
      <c r="P322" s="211" t="str">
        <f>IFERROR(VLOOKUP(F322,연간집계!D:E,2,FALSE),"")</f>
        <v>스탠다드 포토북 6*8 (하드/무광)</v>
      </c>
    </row>
    <row r="323" spans="1:16" ht="12.75">
      <c r="A323" s="201">
        <v>45908.426365740743</v>
      </c>
      <c r="B323" s="202">
        <v>45908</v>
      </c>
      <c r="C323" s="203" t="s">
        <v>2252</v>
      </c>
      <c r="D323" s="203" t="s">
        <v>11</v>
      </c>
      <c r="E323" s="204" t="s">
        <v>2253</v>
      </c>
      <c r="F323" s="49" t="s">
        <v>847</v>
      </c>
      <c r="G323" s="203">
        <v>1</v>
      </c>
      <c r="H323" s="203" t="s">
        <v>2254</v>
      </c>
      <c r="I323" s="205" t="s">
        <v>1455</v>
      </c>
      <c r="J323" s="206"/>
      <c r="K323" s="203">
        <v>26</v>
      </c>
      <c r="L323" s="207" t="s">
        <v>827</v>
      </c>
      <c r="M323" s="208" t="s">
        <v>1436</v>
      </c>
      <c r="N323" s="209">
        <f t="shared" si="0"/>
        <v>2025</v>
      </c>
      <c r="O323" s="210">
        <f t="shared" si="1"/>
        <v>9</v>
      </c>
      <c r="P323" s="211" t="str">
        <f>IFERROR(VLOOKUP(F323,연간집계!D:E,2,FALSE),"")</f>
        <v>스탠다드 포토북 8*11 (하드/무광)</v>
      </c>
    </row>
    <row r="324" spans="1:16" ht="12.75">
      <c r="A324" s="201">
        <v>45908.432488425926</v>
      </c>
      <c r="B324" s="202">
        <v>45908</v>
      </c>
      <c r="C324" s="203" t="s">
        <v>2255</v>
      </c>
      <c r="D324" s="203" t="s">
        <v>11</v>
      </c>
      <c r="E324" s="204" t="s">
        <v>2256</v>
      </c>
      <c r="F324" s="49" t="s">
        <v>865</v>
      </c>
      <c r="G324" s="203">
        <v>1</v>
      </c>
      <c r="H324" s="203" t="s">
        <v>2257</v>
      </c>
      <c r="I324" s="205" t="s">
        <v>1808</v>
      </c>
      <c r="J324" s="206"/>
      <c r="K324" s="203">
        <v>34</v>
      </c>
      <c r="L324" s="207" t="s">
        <v>827</v>
      </c>
      <c r="M324" s="208" t="s">
        <v>1851</v>
      </c>
      <c r="N324" s="209">
        <f t="shared" si="0"/>
        <v>2025</v>
      </c>
      <c r="O324" s="210">
        <f t="shared" si="1"/>
        <v>9</v>
      </c>
      <c r="P324" s="211" t="str">
        <f>IFERROR(VLOOKUP(F324,연간집계!D:E,2,FALSE),"")</f>
        <v>스탠다드 포토북 8*6 (하드/무광)</v>
      </c>
    </row>
    <row r="325" spans="1:16" ht="12.75">
      <c r="A325" s="201">
        <v>45908.485300925924</v>
      </c>
      <c r="B325" s="202">
        <v>45908</v>
      </c>
      <c r="C325" s="203" t="s">
        <v>2258</v>
      </c>
      <c r="D325" s="203" t="s">
        <v>11</v>
      </c>
      <c r="E325" s="204" t="s">
        <v>2259</v>
      </c>
      <c r="F325" s="49" t="s">
        <v>1058</v>
      </c>
      <c r="G325" s="203">
        <v>1</v>
      </c>
      <c r="H325" s="203" t="s">
        <v>2260</v>
      </c>
      <c r="I325" s="205" t="s">
        <v>1440</v>
      </c>
      <c r="J325" s="206"/>
      <c r="K325" s="203">
        <v>160</v>
      </c>
      <c r="L325" s="207" t="s">
        <v>827</v>
      </c>
      <c r="M325" s="208" t="s">
        <v>2261</v>
      </c>
      <c r="N325" s="209">
        <f t="shared" si="0"/>
        <v>2025</v>
      </c>
      <c r="O325" s="210">
        <f t="shared" si="1"/>
        <v>9</v>
      </c>
      <c r="P325" s="211" t="str">
        <f>IFERROR(VLOOKUP(F325,연간집계!D:E,2,FALSE),"")</f>
        <v>프리북 150 (하드)</v>
      </c>
    </row>
    <row r="326" spans="1:16" ht="12.75">
      <c r="A326" s="201">
        <v>45908.520451388889</v>
      </c>
      <c r="B326" s="202">
        <v>45908</v>
      </c>
      <c r="C326" s="203" t="s">
        <v>2262</v>
      </c>
      <c r="D326" s="203" t="s">
        <v>11</v>
      </c>
      <c r="E326" s="204" t="s">
        <v>2263</v>
      </c>
      <c r="F326" s="49" t="s">
        <v>856</v>
      </c>
      <c r="G326" s="203">
        <v>1</v>
      </c>
      <c r="H326" s="203" t="s">
        <v>2264</v>
      </c>
      <c r="I326" s="205" t="s">
        <v>1440</v>
      </c>
      <c r="J326" s="206"/>
      <c r="K326" s="203">
        <v>24</v>
      </c>
      <c r="L326" s="207" t="s">
        <v>827</v>
      </c>
      <c r="M326" s="208" t="s">
        <v>1493</v>
      </c>
      <c r="N326" s="209">
        <f t="shared" si="0"/>
        <v>2025</v>
      </c>
      <c r="O326" s="210">
        <f t="shared" si="1"/>
        <v>9</v>
      </c>
      <c r="P326" s="211" t="str">
        <f>IFERROR(VLOOKUP(F326,연간집계!D:E,2,FALSE),"")</f>
        <v>스탠다드 포토북 8*8 (하드/무광)</v>
      </c>
    </row>
    <row r="327" spans="1:16" ht="12.75">
      <c r="A327" s="201">
        <v>45908.535092592596</v>
      </c>
      <c r="B327" s="202">
        <v>45908</v>
      </c>
      <c r="C327" s="203" t="s">
        <v>2265</v>
      </c>
      <c r="D327" s="203" t="s">
        <v>11</v>
      </c>
      <c r="E327" s="204" t="s">
        <v>2266</v>
      </c>
      <c r="F327" s="49" t="s">
        <v>1378</v>
      </c>
      <c r="G327" s="203">
        <v>1</v>
      </c>
      <c r="H327" s="203" t="s">
        <v>2267</v>
      </c>
      <c r="I327" s="205" t="s">
        <v>2005</v>
      </c>
      <c r="J327" s="206"/>
      <c r="K327" s="203">
        <v>1</v>
      </c>
      <c r="L327" s="207" t="s">
        <v>827</v>
      </c>
      <c r="M327" s="208" t="s">
        <v>1658</v>
      </c>
      <c r="N327" s="209">
        <f t="shared" si="0"/>
        <v>2025</v>
      </c>
      <c r="O327" s="210">
        <f t="shared" si="1"/>
        <v>9</v>
      </c>
      <c r="P327" s="211" t="str">
        <f>IFERROR(VLOOKUP(F327,연간집계!D:E,2,FALSE),"")</f>
        <v>증명사진 (무광)</v>
      </c>
    </row>
    <row r="328" spans="1:16" ht="12.75">
      <c r="A328" s="201">
        <v>45908.588055555556</v>
      </c>
      <c r="B328" s="202">
        <v>45908</v>
      </c>
      <c r="C328" s="203" t="s">
        <v>2268</v>
      </c>
      <c r="D328" s="203" t="s">
        <v>11</v>
      </c>
      <c r="E328" s="204" t="s">
        <v>2269</v>
      </c>
      <c r="F328" s="49" t="s">
        <v>856</v>
      </c>
      <c r="G328" s="203">
        <v>2</v>
      </c>
      <c r="H328" s="203" t="s">
        <v>2264</v>
      </c>
      <c r="I328" s="205" t="s">
        <v>1440</v>
      </c>
      <c r="J328" s="206"/>
      <c r="K328" s="203">
        <v>24</v>
      </c>
      <c r="L328" s="207" t="s">
        <v>827</v>
      </c>
      <c r="M328" s="208" t="s">
        <v>1493</v>
      </c>
      <c r="N328" s="209">
        <f t="shared" si="0"/>
        <v>2025</v>
      </c>
      <c r="O328" s="210">
        <f t="shared" si="1"/>
        <v>9</v>
      </c>
      <c r="P328" s="211" t="str">
        <f>IFERROR(VLOOKUP(F328,연간집계!D:E,2,FALSE),"")</f>
        <v>스탠다드 포토북 8*8 (하드/무광)</v>
      </c>
    </row>
    <row r="329" spans="1:16" ht="12.75">
      <c r="A329" s="201">
        <v>45908.588067129633</v>
      </c>
      <c r="B329" s="202">
        <v>45908</v>
      </c>
      <c r="C329" s="203" t="s">
        <v>2270</v>
      </c>
      <c r="D329" s="203" t="s">
        <v>11</v>
      </c>
      <c r="E329" s="204" t="s">
        <v>2271</v>
      </c>
      <c r="F329" s="49" t="s">
        <v>856</v>
      </c>
      <c r="G329" s="203">
        <v>1</v>
      </c>
      <c r="H329" s="203" t="s">
        <v>2264</v>
      </c>
      <c r="I329" s="205" t="s">
        <v>1440</v>
      </c>
      <c r="J329" s="206"/>
      <c r="K329" s="203">
        <v>24</v>
      </c>
      <c r="L329" s="207" t="s">
        <v>827</v>
      </c>
      <c r="M329" s="208" t="s">
        <v>1493</v>
      </c>
      <c r="N329" s="209">
        <f t="shared" si="0"/>
        <v>2025</v>
      </c>
      <c r="O329" s="210">
        <f t="shared" si="1"/>
        <v>9</v>
      </c>
      <c r="P329" s="211" t="str">
        <f>IFERROR(VLOOKUP(F329,연간집계!D:E,2,FALSE),"")</f>
        <v>스탠다드 포토북 8*8 (하드/무광)</v>
      </c>
    </row>
    <row r="330" spans="1:16" ht="12.75">
      <c r="A330" s="201">
        <v>45908.603043981479</v>
      </c>
      <c r="B330" s="202">
        <v>45908</v>
      </c>
      <c r="C330" s="203" t="s">
        <v>2272</v>
      </c>
      <c r="D330" s="203" t="s">
        <v>11</v>
      </c>
      <c r="E330" s="204" t="s">
        <v>2273</v>
      </c>
      <c r="F330" s="49" t="s">
        <v>981</v>
      </c>
      <c r="G330" s="203">
        <v>1</v>
      </c>
      <c r="H330" s="203" t="s">
        <v>2274</v>
      </c>
      <c r="I330" s="205" t="s">
        <v>2275</v>
      </c>
      <c r="J330" s="206"/>
      <c r="K330" s="203">
        <v>86</v>
      </c>
      <c r="L330" s="207" t="s">
        <v>827</v>
      </c>
      <c r="M330" s="208" t="s">
        <v>1493</v>
      </c>
      <c r="N330" s="209">
        <f t="shared" si="0"/>
        <v>2025</v>
      </c>
      <c r="O330" s="210">
        <f t="shared" si="1"/>
        <v>9</v>
      </c>
      <c r="P330" s="211" t="str">
        <f>IFERROR(VLOOKUP(F330,연간집계!D:E,2,FALSE),"")</f>
        <v>워크샵북</v>
      </c>
    </row>
    <row r="331" spans="1:16" ht="12.75">
      <c r="A331" s="201">
        <v>45908.603055555555</v>
      </c>
      <c r="B331" s="202">
        <v>45908</v>
      </c>
      <c r="C331" s="203" t="s">
        <v>2276</v>
      </c>
      <c r="D331" s="203" t="s">
        <v>11</v>
      </c>
      <c r="E331" s="204" t="s">
        <v>2273</v>
      </c>
      <c r="F331" s="49" t="s">
        <v>981</v>
      </c>
      <c r="G331" s="203">
        <v>1</v>
      </c>
      <c r="H331" s="203" t="s">
        <v>2274</v>
      </c>
      <c r="I331" s="205" t="s">
        <v>2275</v>
      </c>
      <c r="J331" s="206"/>
      <c r="K331" s="203">
        <v>78</v>
      </c>
      <c r="L331" s="207" t="s">
        <v>827</v>
      </c>
      <c r="M331" s="208" t="s">
        <v>1493</v>
      </c>
      <c r="N331" s="209">
        <f t="shared" si="0"/>
        <v>2025</v>
      </c>
      <c r="O331" s="210">
        <f t="shared" si="1"/>
        <v>9</v>
      </c>
      <c r="P331" s="211" t="str">
        <f>IFERROR(VLOOKUP(F331,연간집계!D:E,2,FALSE),"")</f>
        <v>워크샵북</v>
      </c>
    </row>
    <row r="332" spans="1:16" ht="12.75">
      <c r="A332" s="201">
        <v>45908.603067129632</v>
      </c>
      <c r="B332" s="202">
        <v>45908</v>
      </c>
      <c r="C332" s="203" t="s">
        <v>2277</v>
      </c>
      <c r="D332" s="203" t="s">
        <v>11</v>
      </c>
      <c r="E332" s="204" t="s">
        <v>2273</v>
      </c>
      <c r="F332" s="49" t="s">
        <v>981</v>
      </c>
      <c r="G332" s="203">
        <v>1</v>
      </c>
      <c r="H332" s="203" t="s">
        <v>2274</v>
      </c>
      <c r="I332" s="205" t="s">
        <v>2275</v>
      </c>
      <c r="J332" s="206"/>
      <c r="K332" s="203">
        <v>82</v>
      </c>
      <c r="L332" s="207" t="s">
        <v>827</v>
      </c>
      <c r="M332" s="208" t="s">
        <v>1493</v>
      </c>
      <c r="N332" s="209">
        <f t="shared" si="0"/>
        <v>2025</v>
      </c>
      <c r="O332" s="210">
        <f t="shared" si="1"/>
        <v>9</v>
      </c>
      <c r="P332" s="211" t="str">
        <f>IFERROR(VLOOKUP(F332,연간집계!D:E,2,FALSE),"")</f>
        <v>워크샵북</v>
      </c>
    </row>
    <row r="333" spans="1:16" ht="12.75">
      <c r="A333" s="201">
        <v>45908.603078703702</v>
      </c>
      <c r="B333" s="202">
        <v>45908</v>
      </c>
      <c r="C333" s="203" t="s">
        <v>2278</v>
      </c>
      <c r="D333" s="203" t="s">
        <v>11</v>
      </c>
      <c r="E333" s="204" t="s">
        <v>2273</v>
      </c>
      <c r="F333" s="49" t="s">
        <v>981</v>
      </c>
      <c r="G333" s="203">
        <v>1</v>
      </c>
      <c r="H333" s="203" t="s">
        <v>2274</v>
      </c>
      <c r="I333" s="205" t="s">
        <v>2275</v>
      </c>
      <c r="J333" s="206"/>
      <c r="K333" s="203">
        <v>78</v>
      </c>
      <c r="L333" s="207" t="s">
        <v>827</v>
      </c>
      <c r="M333" s="208" t="s">
        <v>1493</v>
      </c>
      <c r="N333" s="209">
        <f t="shared" si="0"/>
        <v>2025</v>
      </c>
      <c r="O333" s="210">
        <f t="shared" si="1"/>
        <v>9</v>
      </c>
      <c r="P333" s="211" t="str">
        <f>IFERROR(VLOOKUP(F333,연간집계!D:E,2,FALSE),"")</f>
        <v>워크샵북</v>
      </c>
    </row>
    <row r="334" spans="1:16" ht="12.75">
      <c r="A334" s="201">
        <v>45908.641388888886</v>
      </c>
      <c r="B334" s="202">
        <v>45908</v>
      </c>
      <c r="C334" s="203" t="s">
        <v>2279</v>
      </c>
      <c r="D334" s="203" t="s">
        <v>11</v>
      </c>
      <c r="E334" s="204" t="s">
        <v>2280</v>
      </c>
      <c r="F334" s="49" t="s">
        <v>1074</v>
      </c>
      <c r="G334" s="203">
        <v>4</v>
      </c>
      <c r="H334" s="203" t="s">
        <v>1648</v>
      </c>
      <c r="I334" s="205" t="s">
        <v>1790</v>
      </c>
      <c r="J334" s="208" t="s">
        <v>1791</v>
      </c>
      <c r="K334" s="203">
        <v>60</v>
      </c>
      <c r="L334" s="207" t="s">
        <v>827</v>
      </c>
      <c r="M334" s="208" t="s">
        <v>1449</v>
      </c>
      <c r="N334" s="209">
        <f t="shared" si="0"/>
        <v>2025</v>
      </c>
      <c r="O334" s="210">
        <f t="shared" si="1"/>
        <v>9</v>
      </c>
      <c r="P334" s="211" t="str">
        <f>IFERROR(VLOOKUP(F334,연간집계!D:E,2,FALSE),"")</f>
        <v>레더북 (로얄와인)</v>
      </c>
    </row>
    <row r="335" spans="1:16" ht="12.75">
      <c r="A335" s="201">
        <v>45908.697129629632</v>
      </c>
      <c r="B335" s="202">
        <v>45908</v>
      </c>
      <c r="C335" s="203" t="s">
        <v>2281</v>
      </c>
      <c r="D335" s="203" t="s">
        <v>11</v>
      </c>
      <c r="E335" s="204" t="s">
        <v>2282</v>
      </c>
      <c r="F335" s="49" t="s">
        <v>1058</v>
      </c>
      <c r="G335" s="203">
        <v>3</v>
      </c>
      <c r="H335" s="203" t="s">
        <v>1836</v>
      </c>
      <c r="I335" s="205" t="s">
        <v>2283</v>
      </c>
      <c r="J335" s="206"/>
      <c r="K335" s="203">
        <v>160</v>
      </c>
      <c r="L335" s="207" t="s">
        <v>827</v>
      </c>
      <c r="M335" s="208" t="s">
        <v>1471</v>
      </c>
      <c r="N335" s="209">
        <f t="shared" si="0"/>
        <v>2025</v>
      </c>
      <c r="O335" s="210">
        <f t="shared" si="1"/>
        <v>9</v>
      </c>
      <c r="P335" s="211" t="str">
        <f>IFERROR(VLOOKUP(F335,연간집계!D:E,2,FALSE),"")</f>
        <v>프리북 150 (하드)</v>
      </c>
    </row>
    <row r="336" spans="1:16" ht="12.75">
      <c r="A336" s="201">
        <v>45908.703020833331</v>
      </c>
      <c r="B336" s="202">
        <v>45908</v>
      </c>
      <c r="C336" s="203" t="s">
        <v>2284</v>
      </c>
      <c r="D336" s="203" t="s">
        <v>11</v>
      </c>
      <c r="E336" s="204" t="s">
        <v>2285</v>
      </c>
      <c r="F336" s="49" t="s">
        <v>1058</v>
      </c>
      <c r="G336" s="203">
        <v>1</v>
      </c>
      <c r="H336" s="203" t="s">
        <v>1836</v>
      </c>
      <c r="I336" s="205" t="s">
        <v>2283</v>
      </c>
      <c r="J336" s="206"/>
      <c r="K336" s="203">
        <v>160</v>
      </c>
      <c r="L336" s="207" t="s">
        <v>827</v>
      </c>
      <c r="M336" s="208" t="s">
        <v>1471</v>
      </c>
      <c r="N336" s="209">
        <f t="shared" si="0"/>
        <v>2025</v>
      </c>
      <c r="O336" s="210">
        <f t="shared" si="1"/>
        <v>9</v>
      </c>
      <c r="P336" s="211" t="str">
        <f>IFERROR(VLOOKUP(F336,연간집계!D:E,2,FALSE),"")</f>
        <v>프리북 150 (하드)</v>
      </c>
    </row>
    <row r="337" spans="1:16" ht="12.75">
      <c r="A337" s="201">
        <v>45908.79991898148</v>
      </c>
      <c r="B337" s="202">
        <v>45907</v>
      </c>
      <c r="C337" s="203" t="s">
        <v>2286</v>
      </c>
      <c r="D337" s="203" t="s">
        <v>11</v>
      </c>
      <c r="E337" s="204" t="s">
        <v>2287</v>
      </c>
      <c r="F337" s="49" t="s">
        <v>865</v>
      </c>
      <c r="G337" s="203">
        <v>1</v>
      </c>
      <c r="H337" s="203" t="s">
        <v>2288</v>
      </c>
      <c r="I337" s="205" t="s">
        <v>1440</v>
      </c>
      <c r="J337" s="206"/>
      <c r="K337" s="203">
        <v>78</v>
      </c>
      <c r="L337" s="207" t="s">
        <v>827</v>
      </c>
      <c r="M337" s="208" t="s">
        <v>1436</v>
      </c>
      <c r="N337" s="209">
        <f t="shared" si="0"/>
        <v>2025</v>
      </c>
      <c r="O337" s="210">
        <f t="shared" si="1"/>
        <v>9</v>
      </c>
      <c r="P337" s="211" t="str">
        <f>IFERROR(VLOOKUP(F337,연간집계!D:E,2,FALSE),"")</f>
        <v>스탠다드 포토북 8*6 (하드/무광)</v>
      </c>
    </row>
    <row r="338" spans="1:16" ht="12.75">
      <c r="A338" s="201">
        <v>45908.887754629628</v>
      </c>
      <c r="B338" s="202">
        <v>45908</v>
      </c>
      <c r="C338" s="203" t="s">
        <v>2289</v>
      </c>
      <c r="D338" s="203" t="s">
        <v>11</v>
      </c>
      <c r="E338" s="204" t="s">
        <v>2290</v>
      </c>
      <c r="F338" s="49" t="s">
        <v>1245</v>
      </c>
      <c r="G338" s="203">
        <v>4</v>
      </c>
      <c r="H338" s="203" t="s">
        <v>2291</v>
      </c>
      <c r="I338" s="205" t="s">
        <v>1556</v>
      </c>
      <c r="J338" s="206"/>
      <c r="K338" s="203">
        <v>24</v>
      </c>
      <c r="L338" s="207" t="s">
        <v>828</v>
      </c>
      <c r="M338" s="208" t="s">
        <v>1493</v>
      </c>
      <c r="N338" s="209">
        <f t="shared" si="0"/>
        <v>2025</v>
      </c>
      <c r="O338" s="210">
        <f t="shared" si="1"/>
        <v>9</v>
      </c>
      <c r="P338" s="211" t="str">
        <f>IFERROR(VLOOKUP(F338,연간집계!D:E,2,FALSE),"")</f>
        <v>모바일 포토북 198 (여행)</v>
      </c>
    </row>
    <row r="339" spans="1:16" ht="12.75">
      <c r="A339" s="201">
        <v>45908.887777777774</v>
      </c>
      <c r="B339" s="202">
        <v>45908</v>
      </c>
      <c r="C339" s="203" t="s">
        <v>2292</v>
      </c>
      <c r="D339" s="203" t="s">
        <v>11</v>
      </c>
      <c r="E339" s="204" t="s">
        <v>2293</v>
      </c>
      <c r="F339" s="49" t="s">
        <v>885</v>
      </c>
      <c r="G339" s="203">
        <v>1</v>
      </c>
      <c r="H339" s="203" t="s">
        <v>2294</v>
      </c>
      <c r="I339" s="205" t="s">
        <v>1440</v>
      </c>
      <c r="J339" s="206"/>
      <c r="K339" s="203">
        <v>82</v>
      </c>
      <c r="L339" s="207" t="s">
        <v>827</v>
      </c>
      <c r="M339" s="208" t="s">
        <v>1436</v>
      </c>
      <c r="N339" s="209">
        <f t="shared" si="0"/>
        <v>2025</v>
      </c>
      <c r="O339" s="210">
        <f t="shared" si="1"/>
        <v>9</v>
      </c>
      <c r="P339" s="211" t="str">
        <f>IFERROR(VLOOKUP(F339,연간집계!D:E,2,FALSE),"")</f>
        <v>마이트립북 150</v>
      </c>
    </row>
    <row r="340" spans="1:16" ht="12.75">
      <c r="A340" s="201">
        <v>45908.925879629627</v>
      </c>
      <c r="B340" s="202">
        <v>45907</v>
      </c>
      <c r="C340" s="203" t="s">
        <v>2295</v>
      </c>
      <c r="D340" s="203" t="s">
        <v>11</v>
      </c>
      <c r="E340" s="204" t="s">
        <v>2296</v>
      </c>
      <c r="F340" s="49" t="s">
        <v>847</v>
      </c>
      <c r="G340" s="203">
        <v>1</v>
      </c>
      <c r="H340" s="203" t="s">
        <v>2187</v>
      </c>
      <c r="I340" s="205" t="s">
        <v>2297</v>
      </c>
      <c r="J340" s="206"/>
      <c r="K340" s="203">
        <v>50</v>
      </c>
      <c r="L340" s="207" t="s">
        <v>827</v>
      </c>
      <c r="M340" s="208" t="s">
        <v>1436</v>
      </c>
      <c r="N340" s="209">
        <f t="shared" si="0"/>
        <v>2025</v>
      </c>
      <c r="O340" s="210">
        <f t="shared" si="1"/>
        <v>9</v>
      </c>
      <c r="P340" s="211" t="str">
        <f>IFERROR(VLOOKUP(F340,연간집계!D:E,2,FALSE),"")</f>
        <v>스탠다드 포토북 8*11 (하드/무광)</v>
      </c>
    </row>
    <row r="341" spans="1:16" ht="12.75">
      <c r="A341" s="201">
        <v>45908.94935185185</v>
      </c>
      <c r="B341" s="202">
        <v>45908</v>
      </c>
      <c r="C341" s="203" t="s">
        <v>2298</v>
      </c>
      <c r="D341" s="203" t="s">
        <v>11</v>
      </c>
      <c r="E341" s="204" t="s">
        <v>2299</v>
      </c>
      <c r="F341" s="49" t="s">
        <v>838</v>
      </c>
      <c r="G341" s="203">
        <v>1</v>
      </c>
      <c r="H341" s="203" t="s">
        <v>2300</v>
      </c>
      <c r="I341" s="205" t="s">
        <v>1808</v>
      </c>
      <c r="J341" s="206"/>
      <c r="K341" s="203">
        <v>32</v>
      </c>
      <c r="L341" s="207" t="s">
        <v>827</v>
      </c>
      <c r="M341" s="208" t="s">
        <v>1436</v>
      </c>
      <c r="N341" s="209">
        <f t="shared" si="0"/>
        <v>2025</v>
      </c>
      <c r="O341" s="210">
        <f t="shared" si="1"/>
        <v>9</v>
      </c>
      <c r="P341" s="211" t="str">
        <f>IFERROR(VLOOKUP(F341,연간집계!D:E,2,FALSE),"")</f>
        <v>스탠다드 포토북 6*8 (하드/무광)</v>
      </c>
    </row>
    <row r="342" spans="1:16" ht="12.75">
      <c r="A342" s="201">
        <v>45909.025543981479</v>
      </c>
      <c r="B342" s="202">
        <v>45909</v>
      </c>
      <c r="C342" s="203" t="s">
        <v>2301</v>
      </c>
      <c r="D342" s="203" t="s">
        <v>11</v>
      </c>
      <c r="E342" s="204" t="s">
        <v>2302</v>
      </c>
      <c r="F342" s="49" t="s">
        <v>838</v>
      </c>
      <c r="G342" s="203">
        <v>1</v>
      </c>
      <c r="H342" s="203" t="s">
        <v>2303</v>
      </c>
      <c r="I342" s="205" t="s">
        <v>1440</v>
      </c>
      <c r="J342" s="206"/>
      <c r="K342" s="203">
        <v>26</v>
      </c>
      <c r="L342" s="207" t="s">
        <v>827</v>
      </c>
      <c r="M342" s="208" t="s">
        <v>1493</v>
      </c>
      <c r="N342" s="209">
        <f t="shared" si="0"/>
        <v>2025</v>
      </c>
      <c r="O342" s="210">
        <f t="shared" si="1"/>
        <v>9</v>
      </c>
      <c r="P342" s="211" t="str">
        <f>IFERROR(VLOOKUP(F342,연간집계!D:E,2,FALSE),"")</f>
        <v>스탠다드 포토북 6*8 (하드/무광)</v>
      </c>
    </row>
    <row r="343" spans="1:16" ht="12.75">
      <c r="A343" s="201">
        <v>45909.169386574074</v>
      </c>
      <c r="B343" s="202">
        <v>45909</v>
      </c>
      <c r="C343" s="203" t="s">
        <v>2304</v>
      </c>
      <c r="D343" s="203" t="s">
        <v>11</v>
      </c>
      <c r="E343" s="204" t="s">
        <v>2305</v>
      </c>
      <c r="F343" s="49" t="s">
        <v>1378</v>
      </c>
      <c r="G343" s="203">
        <v>1</v>
      </c>
      <c r="H343" s="203" t="s">
        <v>2306</v>
      </c>
      <c r="I343" s="205" t="s">
        <v>1657</v>
      </c>
      <c r="J343" s="206"/>
      <c r="K343" s="203">
        <v>1</v>
      </c>
      <c r="L343" s="207" t="s">
        <v>827</v>
      </c>
      <c r="M343" s="208" t="s">
        <v>1658</v>
      </c>
      <c r="N343" s="209">
        <f t="shared" si="0"/>
        <v>2025</v>
      </c>
      <c r="O343" s="210">
        <f t="shared" si="1"/>
        <v>9</v>
      </c>
      <c r="P343" s="211" t="str">
        <f>IFERROR(VLOOKUP(F343,연간집계!D:E,2,FALSE),"")</f>
        <v>증명사진 (무광)</v>
      </c>
    </row>
    <row r="344" spans="1:16" ht="12.75">
      <c r="A344" s="201">
        <v>45909.409837962965</v>
      </c>
      <c r="B344" s="202">
        <v>45909</v>
      </c>
      <c r="C344" s="203" t="s">
        <v>2307</v>
      </c>
      <c r="D344" s="203" t="s">
        <v>11</v>
      </c>
      <c r="E344" s="204" t="s">
        <v>2308</v>
      </c>
      <c r="F344" s="49" t="s">
        <v>1058</v>
      </c>
      <c r="G344" s="203">
        <v>1</v>
      </c>
      <c r="H344" s="203" t="s">
        <v>2309</v>
      </c>
      <c r="I344" s="205" t="s">
        <v>1440</v>
      </c>
      <c r="J344" s="206"/>
      <c r="K344" s="203">
        <v>160</v>
      </c>
      <c r="L344" s="207" t="s">
        <v>827</v>
      </c>
      <c r="M344" s="208" t="s">
        <v>1425</v>
      </c>
      <c r="N344" s="209">
        <f t="shared" si="0"/>
        <v>2025</v>
      </c>
      <c r="O344" s="210">
        <f t="shared" si="1"/>
        <v>9</v>
      </c>
      <c r="P344" s="211" t="str">
        <f>IFERROR(VLOOKUP(F344,연간집계!D:E,2,FALSE),"")</f>
        <v>프리북 150 (하드)</v>
      </c>
    </row>
    <row r="345" spans="1:16" ht="12.75">
      <c r="A345" s="201">
        <v>45909.545127314814</v>
      </c>
      <c r="B345" s="202">
        <v>45909</v>
      </c>
      <c r="C345" s="203" t="s">
        <v>2310</v>
      </c>
      <c r="D345" s="203" t="s">
        <v>11</v>
      </c>
      <c r="E345" s="204" t="s">
        <v>2311</v>
      </c>
      <c r="F345" s="49" t="s">
        <v>1261</v>
      </c>
      <c r="G345" s="203">
        <v>1</v>
      </c>
      <c r="H345" s="203" t="s">
        <v>2312</v>
      </c>
      <c r="I345" s="205" t="s">
        <v>1954</v>
      </c>
      <c r="J345" s="206"/>
      <c r="K345" s="203">
        <v>24</v>
      </c>
      <c r="L345" s="207" t="s">
        <v>828</v>
      </c>
      <c r="M345" s="208" t="s">
        <v>1541</v>
      </c>
      <c r="N345" s="209">
        <f t="shared" si="0"/>
        <v>2025</v>
      </c>
      <c r="O345" s="210">
        <f t="shared" si="1"/>
        <v>9</v>
      </c>
      <c r="P345" s="211" t="str">
        <f>IFERROR(VLOOKUP(F345,연간집계!D:E,2,FALSE),"")</f>
        <v>모바일 포토북 197 (커플)</v>
      </c>
    </row>
    <row r="346" spans="1:16" ht="12.75">
      <c r="A346" s="201">
        <v>45909.553969907407</v>
      </c>
      <c r="B346" s="202">
        <v>45909</v>
      </c>
      <c r="C346" s="203" t="s">
        <v>2313</v>
      </c>
      <c r="D346" s="203" t="s">
        <v>11</v>
      </c>
      <c r="E346" s="204" t="s">
        <v>2314</v>
      </c>
      <c r="F346" s="49" t="s">
        <v>847</v>
      </c>
      <c r="G346" s="203">
        <v>1</v>
      </c>
      <c r="H346" s="203" t="s">
        <v>2315</v>
      </c>
      <c r="I346" s="205" t="s">
        <v>1440</v>
      </c>
      <c r="J346" s="206"/>
      <c r="K346" s="203">
        <v>64</v>
      </c>
      <c r="L346" s="207" t="s">
        <v>827</v>
      </c>
      <c r="M346" s="208" t="s">
        <v>1449</v>
      </c>
      <c r="N346" s="209">
        <f t="shared" si="0"/>
        <v>2025</v>
      </c>
      <c r="O346" s="210">
        <f t="shared" si="1"/>
        <v>9</v>
      </c>
      <c r="P346" s="211" t="str">
        <f>IFERROR(VLOOKUP(F346,연간집계!D:E,2,FALSE),"")</f>
        <v>스탠다드 포토북 8*11 (하드/무광)</v>
      </c>
    </row>
    <row r="347" spans="1:16" ht="12.75">
      <c r="A347" s="201">
        <v>45909.553981481484</v>
      </c>
      <c r="B347" s="202">
        <v>45909</v>
      </c>
      <c r="C347" s="203" t="s">
        <v>2316</v>
      </c>
      <c r="D347" s="203" t="s">
        <v>11</v>
      </c>
      <c r="E347" s="204" t="s">
        <v>2314</v>
      </c>
      <c r="F347" s="49" t="s">
        <v>847</v>
      </c>
      <c r="G347" s="203">
        <v>1</v>
      </c>
      <c r="H347" s="203" t="s">
        <v>2315</v>
      </c>
      <c r="I347" s="205" t="s">
        <v>1440</v>
      </c>
      <c r="J347" s="206"/>
      <c r="K347" s="203">
        <v>56</v>
      </c>
      <c r="L347" s="207" t="s">
        <v>827</v>
      </c>
      <c r="M347" s="208" t="s">
        <v>1449</v>
      </c>
      <c r="N347" s="209">
        <f t="shared" si="0"/>
        <v>2025</v>
      </c>
      <c r="O347" s="210">
        <f t="shared" si="1"/>
        <v>9</v>
      </c>
      <c r="P347" s="211" t="str">
        <f>IFERROR(VLOOKUP(F347,연간집계!D:E,2,FALSE),"")</f>
        <v>스탠다드 포토북 8*11 (하드/무광)</v>
      </c>
    </row>
    <row r="348" spans="1:16" ht="12.75">
      <c r="A348" s="201">
        <v>45909.580358796295</v>
      </c>
      <c r="B348" s="202">
        <v>45909</v>
      </c>
      <c r="C348" s="203" t="s">
        <v>2317</v>
      </c>
      <c r="D348" s="203" t="s">
        <v>11</v>
      </c>
      <c r="E348" s="204" t="s">
        <v>2318</v>
      </c>
      <c r="F348" s="49" t="s">
        <v>887</v>
      </c>
      <c r="G348" s="203">
        <v>1</v>
      </c>
      <c r="H348" s="203" t="s">
        <v>2319</v>
      </c>
      <c r="I348" s="205" t="s">
        <v>1586</v>
      </c>
      <c r="J348" s="206"/>
      <c r="K348" s="203">
        <v>64</v>
      </c>
      <c r="L348" s="207" t="s">
        <v>827</v>
      </c>
      <c r="M348" s="208" t="s">
        <v>1436</v>
      </c>
      <c r="N348" s="209">
        <f t="shared" si="0"/>
        <v>2025</v>
      </c>
      <c r="O348" s="210">
        <f t="shared" si="1"/>
        <v>9</v>
      </c>
      <c r="P348" s="211" t="str">
        <f>IFERROR(VLOOKUP(F348,연간집계!D:E,2,FALSE),"")</f>
        <v>마이트립북 198</v>
      </c>
    </row>
    <row r="349" spans="1:16" ht="12.75">
      <c r="A349" s="201">
        <v>45909.592256944445</v>
      </c>
      <c r="B349" s="202">
        <v>45909</v>
      </c>
      <c r="C349" s="203" t="s">
        <v>2320</v>
      </c>
      <c r="D349" s="203" t="s">
        <v>11</v>
      </c>
      <c r="E349" s="204" t="s">
        <v>2321</v>
      </c>
      <c r="F349" s="49" t="s">
        <v>1058</v>
      </c>
      <c r="G349" s="203">
        <v>1</v>
      </c>
      <c r="H349" s="203" t="s">
        <v>2322</v>
      </c>
      <c r="I349" s="205" t="s">
        <v>1440</v>
      </c>
      <c r="J349" s="206"/>
      <c r="K349" s="203">
        <v>120</v>
      </c>
      <c r="L349" s="207" t="s">
        <v>827</v>
      </c>
      <c r="M349" s="208" t="s">
        <v>1645</v>
      </c>
      <c r="N349" s="209">
        <f t="shared" si="0"/>
        <v>2025</v>
      </c>
      <c r="O349" s="210">
        <f t="shared" si="1"/>
        <v>9</v>
      </c>
      <c r="P349" s="211" t="str">
        <f>IFERROR(VLOOKUP(F349,연간집계!D:E,2,FALSE),"")</f>
        <v>프리북 150 (하드)</v>
      </c>
    </row>
    <row r="350" spans="1:16" ht="12.75">
      <c r="A350" s="201">
        <v>45909.595196759263</v>
      </c>
      <c r="B350" s="202">
        <v>45909</v>
      </c>
      <c r="C350" s="203" t="s">
        <v>2323</v>
      </c>
      <c r="D350" s="203" t="s">
        <v>11</v>
      </c>
      <c r="E350" s="204" t="s">
        <v>2324</v>
      </c>
      <c r="F350" s="49" t="s">
        <v>849</v>
      </c>
      <c r="G350" s="203">
        <v>1</v>
      </c>
      <c r="H350" s="203" t="s">
        <v>2325</v>
      </c>
      <c r="I350" s="205" t="s">
        <v>1440</v>
      </c>
      <c r="J350" s="206"/>
      <c r="K350" s="203">
        <v>24</v>
      </c>
      <c r="L350" s="207" t="s">
        <v>827</v>
      </c>
      <c r="M350" s="208" t="s">
        <v>1851</v>
      </c>
      <c r="N350" s="209">
        <f t="shared" si="0"/>
        <v>2025</v>
      </c>
      <c r="O350" s="210">
        <f t="shared" si="1"/>
        <v>9</v>
      </c>
      <c r="P350" s="211" t="str">
        <f>IFERROR(VLOOKUP(F350,연간집계!D:E,2,FALSE),"")</f>
        <v>스탠다드 포토북 8*11 (하드/유광)</v>
      </c>
    </row>
    <row r="351" spans="1:16" ht="12.75">
      <c r="A351" s="201">
        <v>45909.60696759259</v>
      </c>
      <c r="B351" s="202">
        <v>45909</v>
      </c>
      <c r="C351" s="203" t="s">
        <v>2326</v>
      </c>
      <c r="D351" s="203" t="s">
        <v>11</v>
      </c>
      <c r="E351" s="204" t="s">
        <v>2327</v>
      </c>
      <c r="F351" s="49" t="s">
        <v>1074</v>
      </c>
      <c r="G351" s="203">
        <v>1</v>
      </c>
      <c r="H351" s="203" t="s">
        <v>1963</v>
      </c>
      <c r="I351" s="205" t="s">
        <v>1440</v>
      </c>
      <c r="J351" s="208" t="s">
        <v>1791</v>
      </c>
      <c r="K351" s="203">
        <v>60</v>
      </c>
      <c r="L351" s="207" t="s">
        <v>827</v>
      </c>
      <c r="M351" s="208" t="s">
        <v>1645</v>
      </c>
      <c r="N351" s="209">
        <f t="shared" si="0"/>
        <v>2025</v>
      </c>
      <c r="O351" s="210">
        <f t="shared" si="1"/>
        <v>9</v>
      </c>
      <c r="P351" s="211" t="str">
        <f>IFERROR(VLOOKUP(F351,연간집계!D:E,2,FALSE),"")</f>
        <v>레더북 (로얄와인)</v>
      </c>
    </row>
    <row r="352" spans="1:16" ht="12.75">
      <c r="A352" s="201">
        <v>45909.645358796297</v>
      </c>
      <c r="B352" s="202">
        <v>45909</v>
      </c>
      <c r="C352" s="203" t="s">
        <v>2328</v>
      </c>
      <c r="D352" s="203" t="s">
        <v>11</v>
      </c>
      <c r="E352" s="204" t="s">
        <v>2329</v>
      </c>
      <c r="F352" s="49" t="s">
        <v>890</v>
      </c>
      <c r="G352" s="203">
        <v>1</v>
      </c>
      <c r="H352" s="203" t="s">
        <v>2330</v>
      </c>
      <c r="I352" s="205" t="s">
        <v>1566</v>
      </c>
      <c r="J352" s="208" t="s">
        <v>1664</v>
      </c>
      <c r="K352" s="203">
        <v>48</v>
      </c>
      <c r="L352" s="207" t="s">
        <v>827</v>
      </c>
      <c r="M352" s="208" t="s">
        <v>1541</v>
      </c>
      <c r="N352" s="209">
        <f t="shared" si="0"/>
        <v>2025</v>
      </c>
      <c r="O352" s="210">
        <f t="shared" si="1"/>
        <v>9</v>
      </c>
      <c r="P352" s="211" t="str">
        <f>IFERROR(VLOOKUP(F352,연간집계!D:E,2,FALSE),"")</f>
        <v>메모리북</v>
      </c>
    </row>
    <row r="353" spans="1:16" ht="12.75">
      <c r="A353" s="201">
        <v>45909.69835648148</v>
      </c>
      <c r="B353" s="202">
        <v>45909</v>
      </c>
      <c r="C353" s="203" t="s">
        <v>2331</v>
      </c>
      <c r="D353" s="203" t="s">
        <v>11</v>
      </c>
      <c r="E353" s="204" t="s">
        <v>2332</v>
      </c>
      <c r="F353" s="49" t="s">
        <v>64</v>
      </c>
      <c r="G353" s="203">
        <v>1</v>
      </c>
      <c r="H353" s="203" t="s">
        <v>89</v>
      </c>
      <c r="I353" s="205" t="s">
        <v>1440</v>
      </c>
      <c r="J353" s="206"/>
      <c r="K353" s="203">
        <v>60</v>
      </c>
      <c r="L353" s="207" t="s">
        <v>827</v>
      </c>
      <c r="M353" s="208" t="s">
        <v>1436</v>
      </c>
      <c r="N353" s="209">
        <f t="shared" si="0"/>
        <v>2025</v>
      </c>
      <c r="O353" s="210">
        <f t="shared" si="1"/>
        <v>9</v>
      </c>
      <c r="P353" s="211" t="str">
        <f>IFERROR(VLOOKUP(F353,연간집계!D:E,2,FALSE),"")</f>
        <v>플라이트북 276</v>
      </c>
    </row>
    <row r="354" spans="1:16" ht="12.75">
      <c r="A354" s="201">
        <v>45909.69871527778</v>
      </c>
      <c r="B354" s="202">
        <v>45909</v>
      </c>
      <c r="C354" s="203" t="s">
        <v>2333</v>
      </c>
      <c r="D354" s="203" t="s">
        <v>11</v>
      </c>
      <c r="E354" s="204" t="s">
        <v>2332</v>
      </c>
      <c r="F354" s="49" t="s">
        <v>64</v>
      </c>
      <c r="G354" s="203">
        <v>1</v>
      </c>
      <c r="H354" s="203" t="s">
        <v>89</v>
      </c>
      <c r="I354" s="205" t="s">
        <v>1440</v>
      </c>
      <c r="J354" s="206"/>
      <c r="K354" s="203">
        <v>60</v>
      </c>
      <c r="L354" s="207" t="s">
        <v>827</v>
      </c>
      <c r="M354" s="208" t="s">
        <v>1436</v>
      </c>
      <c r="N354" s="209">
        <f t="shared" si="0"/>
        <v>2025</v>
      </c>
      <c r="O354" s="210">
        <f t="shared" si="1"/>
        <v>9</v>
      </c>
      <c r="P354" s="211" t="str">
        <f>IFERROR(VLOOKUP(F354,연간집계!D:E,2,FALSE),"")</f>
        <v>플라이트북 276</v>
      </c>
    </row>
    <row r="355" spans="1:16" ht="12.75">
      <c r="A355" s="201">
        <v>45909.740543981483</v>
      </c>
      <c r="B355" s="202">
        <v>45909</v>
      </c>
      <c r="C355" s="203" t="s">
        <v>2334</v>
      </c>
      <c r="D355" s="203" t="s">
        <v>11</v>
      </c>
      <c r="E355" s="204" t="s">
        <v>2335</v>
      </c>
      <c r="F355" s="49" t="s">
        <v>838</v>
      </c>
      <c r="G355" s="203">
        <v>2</v>
      </c>
      <c r="H355" s="203" t="s">
        <v>2336</v>
      </c>
      <c r="I355" s="205" t="s">
        <v>1483</v>
      </c>
      <c r="J355" s="206"/>
      <c r="K355" s="203">
        <v>26</v>
      </c>
      <c r="L355" s="207" t="s">
        <v>827</v>
      </c>
      <c r="M355" s="208" t="s">
        <v>1645</v>
      </c>
      <c r="N355" s="209">
        <f t="shared" si="0"/>
        <v>2025</v>
      </c>
      <c r="O355" s="210">
        <f t="shared" si="1"/>
        <v>9</v>
      </c>
      <c r="P355" s="211" t="str">
        <f>IFERROR(VLOOKUP(F355,연간집계!D:E,2,FALSE),"")</f>
        <v>스탠다드 포토북 6*8 (하드/무광)</v>
      </c>
    </row>
    <row r="356" spans="1:16" ht="12.75">
      <c r="A356" s="201">
        <v>45909.895810185182</v>
      </c>
      <c r="B356" s="202">
        <v>45909</v>
      </c>
      <c r="C356" s="203" t="s">
        <v>2337</v>
      </c>
      <c r="D356" s="203" t="s">
        <v>11</v>
      </c>
      <c r="E356" s="204" t="s">
        <v>2338</v>
      </c>
      <c r="F356" s="49" t="s">
        <v>858</v>
      </c>
      <c r="G356" s="203">
        <v>1</v>
      </c>
      <c r="H356" s="203" t="s">
        <v>2339</v>
      </c>
      <c r="I356" s="205" t="s">
        <v>1440</v>
      </c>
      <c r="J356" s="206"/>
      <c r="K356" s="203">
        <v>70</v>
      </c>
      <c r="L356" s="207" t="s">
        <v>827</v>
      </c>
      <c r="M356" s="208" t="s">
        <v>1436</v>
      </c>
      <c r="N356" s="209">
        <f t="shared" si="0"/>
        <v>2025</v>
      </c>
      <c r="O356" s="210">
        <f t="shared" si="1"/>
        <v>9</v>
      </c>
      <c r="P356" s="211" t="str">
        <f>IFERROR(VLOOKUP(F356,연간집계!D:E,2,FALSE),"")</f>
        <v>스탠다드 포토북 8*8 (하드/유광)</v>
      </c>
    </row>
    <row r="357" spans="1:16" ht="12.75">
      <c r="A357" s="201">
        <v>45909.966064814813</v>
      </c>
      <c r="B357" s="202">
        <v>45909</v>
      </c>
      <c r="C357" s="203" t="s">
        <v>2340</v>
      </c>
      <c r="D357" s="203" t="s">
        <v>11</v>
      </c>
      <c r="E357" s="204" t="s">
        <v>2341</v>
      </c>
      <c r="F357" s="49" t="s">
        <v>963</v>
      </c>
      <c r="G357" s="203">
        <v>1</v>
      </c>
      <c r="H357" s="203" t="s">
        <v>1797</v>
      </c>
      <c r="I357" s="205" t="s">
        <v>2342</v>
      </c>
      <c r="J357" s="208" t="s">
        <v>2342</v>
      </c>
      <c r="K357" s="203">
        <v>80</v>
      </c>
      <c r="L357" s="207" t="s">
        <v>827</v>
      </c>
      <c r="M357" s="208" t="s">
        <v>1502</v>
      </c>
      <c r="N357" s="209">
        <f t="shared" si="0"/>
        <v>2025</v>
      </c>
      <c r="O357" s="210">
        <f t="shared" si="1"/>
        <v>9</v>
      </c>
      <c r="P357" s="211" t="str">
        <f>IFERROR(VLOOKUP(F357,연간집계!D:E,2,FALSE),"")</f>
        <v>시티북 210 (쿠션하드/78p)</v>
      </c>
    </row>
    <row r="358" spans="1:16" ht="12.75">
      <c r="A358" s="201">
        <v>45909.998310185183</v>
      </c>
      <c r="B358" s="202">
        <v>45909</v>
      </c>
      <c r="C358" s="203" t="s">
        <v>2343</v>
      </c>
      <c r="D358" s="203" t="s">
        <v>11</v>
      </c>
      <c r="E358" s="204" t="s">
        <v>2344</v>
      </c>
      <c r="F358" s="49" t="s">
        <v>885</v>
      </c>
      <c r="G358" s="203">
        <v>2</v>
      </c>
      <c r="H358" s="203" t="s">
        <v>2345</v>
      </c>
      <c r="I358" s="205" t="s">
        <v>1510</v>
      </c>
      <c r="J358" s="206"/>
      <c r="K358" s="203">
        <v>78</v>
      </c>
      <c r="L358" s="207" t="s">
        <v>827</v>
      </c>
      <c r="M358" s="208" t="s">
        <v>1502</v>
      </c>
      <c r="N358" s="209">
        <f t="shared" si="0"/>
        <v>2025</v>
      </c>
      <c r="O358" s="210">
        <f t="shared" si="1"/>
        <v>9</v>
      </c>
      <c r="P358" s="211" t="str">
        <f>IFERROR(VLOOKUP(F358,연간집계!D:E,2,FALSE),"")</f>
        <v>마이트립북 150</v>
      </c>
    </row>
    <row r="359" spans="1:16" ht="12.75">
      <c r="A359" s="201">
        <v>45910.223668981482</v>
      </c>
      <c r="B359" s="202">
        <v>45909</v>
      </c>
      <c r="C359" s="203" t="s">
        <v>2346</v>
      </c>
      <c r="D359" s="203" t="s">
        <v>11</v>
      </c>
      <c r="E359" s="204" t="s">
        <v>2347</v>
      </c>
      <c r="F359" s="49" t="s">
        <v>847</v>
      </c>
      <c r="G359" s="203">
        <v>1</v>
      </c>
      <c r="H359" s="203" t="s">
        <v>2348</v>
      </c>
      <c r="I359" s="205" t="s">
        <v>1716</v>
      </c>
      <c r="J359" s="206"/>
      <c r="K359" s="203">
        <v>72</v>
      </c>
      <c r="L359" s="207" t="s">
        <v>827</v>
      </c>
      <c r="M359" s="208" t="s">
        <v>1497</v>
      </c>
      <c r="N359" s="209">
        <f t="shared" si="0"/>
        <v>2025</v>
      </c>
      <c r="O359" s="210">
        <f t="shared" si="1"/>
        <v>9</v>
      </c>
      <c r="P359" s="211" t="str">
        <f>IFERROR(VLOOKUP(F359,연간집계!D:E,2,FALSE),"")</f>
        <v>스탠다드 포토북 8*11 (하드/무광)</v>
      </c>
    </row>
    <row r="360" spans="1:16" ht="12.75">
      <c r="A360" s="201">
        <v>45910.223680555559</v>
      </c>
      <c r="B360" s="202">
        <v>45909</v>
      </c>
      <c r="C360" s="203" t="s">
        <v>2349</v>
      </c>
      <c r="D360" s="203" t="s">
        <v>11</v>
      </c>
      <c r="E360" s="204" t="s">
        <v>2347</v>
      </c>
      <c r="F360" s="49" t="s">
        <v>847</v>
      </c>
      <c r="G360" s="203">
        <v>1</v>
      </c>
      <c r="H360" s="203" t="s">
        <v>2348</v>
      </c>
      <c r="I360" s="205" t="s">
        <v>1716</v>
      </c>
      <c r="J360" s="206"/>
      <c r="K360" s="203">
        <v>80</v>
      </c>
      <c r="L360" s="207" t="s">
        <v>827</v>
      </c>
      <c r="M360" s="208" t="s">
        <v>1497</v>
      </c>
      <c r="N360" s="209">
        <f t="shared" si="0"/>
        <v>2025</v>
      </c>
      <c r="O360" s="210">
        <f t="shared" si="1"/>
        <v>9</v>
      </c>
      <c r="P360" s="211" t="str">
        <f>IFERROR(VLOOKUP(F360,연간집계!D:E,2,FALSE),"")</f>
        <v>스탠다드 포토북 8*11 (하드/무광)</v>
      </c>
    </row>
    <row r="361" spans="1:16" ht="12.75">
      <c r="A361" s="201">
        <v>45910.420289351852</v>
      </c>
      <c r="B361" s="202">
        <v>45910</v>
      </c>
      <c r="C361" s="203" t="s">
        <v>2350</v>
      </c>
      <c r="D361" s="203" t="s">
        <v>11</v>
      </c>
      <c r="E361" s="204" t="s">
        <v>2351</v>
      </c>
      <c r="F361" s="49" t="s">
        <v>1036</v>
      </c>
      <c r="G361" s="203">
        <v>1</v>
      </c>
      <c r="H361" s="203" t="s">
        <v>79</v>
      </c>
      <c r="I361" s="205" t="s">
        <v>1668</v>
      </c>
      <c r="J361" s="206"/>
      <c r="K361" s="203">
        <v>64</v>
      </c>
      <c r="L361" s="207" t="s">
        <v>827</v>
      </c>
      <c r="M361" s="208" t="s">
        <v>1514</v>
      </c>
      <c r="N361" s="209">
        <f t="shared" si="0"/>
        <v>2025</v>
      </c>
      <c r="O361" s="210">
        <f t="shared" si="1"/>
        <v>9</v>
      </c>
      <c r="P361" s="211" t="str">
        <f>IFERROR(VLOOKUP(F361,연간집계!D:E,2,FALSE),"")</f>
        <v>포토로그북 (바인더)</v>
      </c>
    </row>
    <row r="362" spans="1:16" ht="12.75">
      <c r="A362" s="201">
        <v>45910.534918981481</v>
      </c>
      <c r="B362" s="202">
        <v>45910</v>
      </c>
      <c r="C362" s="203" t="s">
        <v>2352</v>
      </c>
      <c r="D362" s="203" t="s">
        <v>11</v>
      </c>
      <c r="E362" s="204" t="s">
        <v>2353</v>
      </c>
      <c r="F362" s="49" t="s">
        <v>847</v>
      </c>
      <c r="G362" s="203">
        <v>2</v>
      </c>
      <c r="H362" s="203" t="s">
        <v>2354</v>
      </c>
      <c r="I362" s="205" t="s">
        <v>1455</v>
      </c>
      <c r="J362" s="206"/>
      <c r="K362" s="203">
        <v>34</v>
      </c>
      <c r="L362" s="207" t="s">
        <v>827</v>
      </c>
      <c r="M362" s="208" t="s">
        <v>1436</v>
      </c>
      <c r="N362" s="209">
        <f t="shared" si="0"/>
        <v>2025</v>
      </c>
      <c r="O362" s="210">
        <f t="shared" si="1"/>
        <v>9</v>
      </c>
      <c r="P362" s="211" t="str">
        <f>IFERROR(VLOOKUP(F362,연간집계!D:E,2,FALSE),"")</f>
        <v>스탠다드 포토북 8*11 (하드/무광)</v>
      </c>
    </row>
    <row r="363" spans="1:16" ht="12.75">
      <c r="A363" s="201">
        <v>45910.546631944446</v>
      </c>
      <c r="B363" s="202">
        <v>45910</v>
      </c>
      <c r="C363" s="203" t="s">
        <v>2355</v>
      </c>
      <c r="D363" s="203" t="s">
        <v>11</v>
      </c>
      <c r="E363" s="204" t="s">
        <v>2356</v>
      </c>
      <c r="F363" s="49" t="s">
        <v>834</v>
      </c>
      <c r="G363" s="203">
        <v>2</v>
      </c>
      <c r="H363" s="203" t="s">
        <v>2357</v>
      </c>
      <c r="I363" s="205" t="s">
        <v>1808</v>
      </c>
      <c r="J363" s="206"/>
      <c r="K363" s="203">
        <v>24</v>
      </c>
      <c r="L363" s="207" t="s">
        <v>827</v>
      </c>
      <c r="M363" s="208" t="s">
        <v>1541</v>
      </c>
      <c r="N363" s="209">
        <f t="shared" si="0"/>
        <v>2025</v>
      </c>
      <c r="O363" s="210">
        <f t="shared" si="1"/>
        <v>9</v>
      </c>
      <c r="P363" s="211" t="str">
        <f>IFERROR(VLOOKUP(F363,연간집계!D:E,2,FALSE),"")</f>
        <v>스탠다드 포토북 6*8 (소프트/무광)</v>
      </c>
    </row>
    <row r="364" spans="1:16" ht="12.75">
      <c r="A364" s="201">
        <v>45910.552523148152</v>
      </c>
      <c r="B364" s="202">
        <v>45910</v>
      </c>
      <c r="C364" s="203" t="s">
        <v>2358</v>
      </c>
      <c r="D364" s="203" t="s">
        <v>11</v>
      </c>
      <c r="E364" s="204" t="s">
        <v>2359</v>
      </c>
      <c r="F364" s="49" t="s">
        <v>1247</v>
      </c>
      <c r="G364" s="203">
        <v>1</v>
      </c>
      <c r="H364" s="203" t="s">
        <v>2360</v>
      </c>
      <c r="I364" s="205" t="s">
        <v>1453</v>
      </c>
      <c r="J364" s="206"/>
      <c r="K364" s="203">
        <v>24</v>
      </c>
      <c r="L364" s="207" t="s">
        <v>828</v>
      </c>
      <c r="M364" s="208" t="s">
        <v>1436</v>
      </c>
      <c r="N364" s="209">
        <f t="shared" si="0"/>
        <v>2025</v>
      </c>
      <c r="O364" s="210">
        <f t="shared" si="1"/>
        <v>9</v>
      </c>
      <c r="P364" s="211" t="str">
        <f>IFERROR(VLOOKUP(F364,연간집계!D:E,2,FALSE),"")</f>
        <v>모바일 포토북 197 (여행)</v>
      </c>
    </row>
    <row r="365" spans="1:16" ht="12.75">
      <c r="A365" s="201">
        <v>45910.552534722221</v>
      </c>
      <c r="B365" s="202">
        <v>45909</v>
      </c>
      <c r="C365" s="203" t="s">
        <v>2361</v>
      </c>
      <c r="D365" s="203" t="s">
        <v>11</v>
      </c>
      <c r="E365" s="204" t="s">
        <v>2362</v>
      </c>
      <c r="F365" s="49" t="s">
        <v>1245</v>
      </c>
      <c r="G365" s="203">
        <v>1</v>
      </c>
      <c r="H365" s="203" t="s">
        <v>2363</v>
      </c>
      <c r="I365" s="205" t="s">
        <v>1455</v>
      </c>
      <c r="J365" s="206"/>
      <c r="K365" s="203">
        <v>24</v>
      </c>
      <c r="L365" s="207" t="s">
        <v>828</v>
      </c>
      <c r="M365" s="208" t="s">
        <v>1449</v>
      </c>
      <c r="N365" s="209">
        <f t="shared" si="0"/>
        <v>2025</v>
      </c>
      <c r="O365" s="210">
        <f t="shared" si="1"/>
        <v>9</v>
      </c>
      <c r="P365" s="211" t="str">
        <f>IFERROR(VLOOKUP(F365,연간집계!D:E,2,FALSE),"")</f>
        <v>모바일 포토북 198 (여행)</v>
      </c>
    </row>
    <row r="366" spans="1:16" ht="12.75">
      <c r="A366" s="201">
        <v>45910.567199074074</v>
      </c>
      <c r="B366" s="202">
        <v>45910</v>
      </c>
      <c r="C366" s="203" t="s">
        <v>2364</v>
      </c>
      <c r="D366" s="203" t="s">
        <v>11</v>
      </c>
      <c r="E366" s="204" t="s">
        <v>2365</v>
      </c>
      <c r="F366" s="49" t="s">
        <v>838</v>
      </c>
      <c r="G366" s="203">
        <v>1</v>
      </c>
      <c r="H366" s="203" t="s">
        <v>2366</v>
      </c>
      <c r="I366" s="205" t="s">
        <v>2297</v>
      </c>
      <c r="J366" s="206"/>
      <c r="K366" s="203">
        <v>24</v>
      </c>
      <c r="L366" s="207" t="s">
        <v>827</v>
      </c>
      <c r="M366" s="208" t="s">
        <v>1436</v>
      </c>
      <c r="N366" s="209">
        <f t="shared" si="0"/>
        <v>2025</v>
      </c>
      <c r="O366" s="210">
        <f t="shared" si="1"/>
        <v>9</v>
      </c>
      <c r="P366" s="211" t="str">
        <f>IFERROR(VLOOKUP(F366,연간집계!D:E,2,FALSE),"")</f>
        <v>스탠다드 포토북 6*8 (하드/무광)</v>
      </c>
    </row>
    <row r="367" spans="1:16" ht="12.75">
      <c r="A367" s="201">
        <v>45910.570138888892</v>
      </c>
      <c r="B367" s="202">
        <v>45910</v>
      </c>
      <c r="C367" s="203" t="s">
        <v>2367</v>
      </c>
      <c r="D367" s="203" t="s">
        <v>11</v>
      </c>
      <c r="E367" s="204" t="s">
        <v>2368</v>
      </c>
      <c r="F367" s="49" t="s">
        <v>847</v>
      </c>
      <c r="G367" s="203">
        <v>1</v>
      </c>
      <c r="H367" s="203" t="s">
        <v>2369</v>
      </c>
      <c r="I367" s="205" t="s">
        <v>2370</v>
      </c>
      <c r="J367" s="206"/>
      <c r="K367" s="203">
        <v>24</v>
      </c>
      <c r="L367" s="207" t="s">
        <v>827</v>
      </c>
      <c r="M367" s="208" t="s">
        <v>1449</v>
      </c>
      <c r="N367" s="209">
        <f t="shared" si="0"/>
        <v>2025</v>
      </c>
      <c r="O367" s="210">
        <f t="shared" si="1"/>
        <v>9</v>
      </c>
      <c r="P367" s="211" t="str">
        <f>IFERROR(VLOOKUP(F367,연간집계!D:E,2,FALSE),"")</f>
        <v>스탠다드 포토북 8*11 (하드/무광)</v>
      </c>
    </row>
    <row r="368" spans="1:16" ht="12.75">
      <c r="A368" s="201">
        <v>45910.611238425925</v>
      </c>
      <c r="B368" s="202">
        <v>45910</v>
      </c>
      <c r="C368" s="203" t="s">
        <v>2371</v>
      </c>
      <c r="D368" s="203" t="s">
        <v>11</v>
      </c>
      <c r="E368" s="204" t="s">
        <v>2372</v>
      </c>
      <c r="F368" s="49" t="s">
        <v>74</v>
      </c>
      <c r="G368" s="203">
        <v>1</v>
      </c>
      <c r="H368" s="203" t="s">
        <v>2373</v>
      </c>
      <c r="I368" s="205" t="s">
        <v>1762</v>
      </c>
      <c r="J368" s="208" t="s">
        <v>1444</v>
      </c>
      <c r="K368" s="203">
        <v>50</v>
      </c>
      <c r="L368" s="207" t="s">
        <v>827</v>
      </c>
      <c r="M368" s="208" t="s">
        <v>1436</v>
      </c>
      <c r="N368" s="209">
        <f t="shared" si="0"/>
        <v>2025</v>
      </c>
      <c r="O368" s="210">
        <f t="shared" si="1"/>
        <v>9</v>
      </c>
      <c r="P368" s="211" t="str">
        <f>IFERROR(VLOOKUP(F368,연간집계!D:E,2,FALSE),"")</f>
        <v>포토그랩스pro 210</v>
      </c>
    </row>
    <row r="369" spans="1:16" ht="12.75">
      <c r="A369" s="201">
        <v>45910.620057870372</v>
      </c>
      <c r="B369" s="202">
        <v>45910</v>
      </c>
      <c r="C369" s="203" t="s">
        <v>2374</v>
      </c>
      <c r="D369" s="203" t="s">
        <v>11</v>
      </c>
      <c r="E369" s="204" t="s">
        <v>2375</v>
      </c>
      <c r="F369" s="49" t="s">
        <v>1378</v>
      </c>
      <c r="G369" s="203">
        <v>1</v>
      </c>
      <c r="H369" s="203" t="s">
        <v>2376</v>
      </c>
      <c r="I369" s="205" t="s">
        <v>2377</v>
      </c>
      <c r="J369" s="206"/>
      <c r="K369" s="203">
        <v>1</v>
      </c>
      <c r="L369" s="207" t="s">
        <v>827</v>
      </c>
      <c r="M369" s="208" t="s">
        <v>1658</v>
      </c>
      <c r="N369" s="209">
        <f t="shared" si="0"/>
        <v>2025</v>
      </c>
      <c r="O369" s="210">
        <f t="shared" si="1"/>
        <v>9</v>
      </c>
      <c r="P369" s="211" t="str">
        <f>IFERROR(VLOOKUP(F369,연간집계!D:E,2,FALSE),"")</f>
        <v>증명사진 (무광)</v>
      </c>
    </row>
    <row r="370" spans="1:16" ht="12.75">
      <c r="A370" s="201">
        <v>45910.696469907409</v>
      </c>
      <c r="B370" s="202">
        <v>45910</v>
      </c>
      <c r="C370" s="203" t="s">
        <v>2378</v>
      </c>
      <c r="D370" s="203" t="s">
        <v>11</v>
      </c>
      <c r="E370" s="204" t="s">
        <v>2379</v>
      </c>
      <c r="F370" s="49" t="s">
        <v>1247</v>
      </c>
      <c r="G370" s="203">
        <v>1</v>
      </c>
      <c r="H370" s="203" t="s">
        <v>2380</v>
      </c>
      <c r="I370" s="205" t="s">
        <v>1435</v>
      </c>
      <c r="J370" s="206"/>
      <c r="K370" s="203">
        <v>24</v>
      </c>
      <c r="L370" s="207" t="s">
        <v>828</v>
      </c>
      <c r="M370" s="208" t="s">
        <v>1436</v>
      </c>
      <c r="N370" s="209">
        <f t="shared" si="0"/>
        <v>2025</v>
      </c>
      <c r="O370" s="210">
        <f t="shared" si="1"/>
        <v>9</v>
      </c>
      <c r="P370" s="211" t="str">
        <f>IFERROR(VLOOKUP(F370,연간집계!D:E,2,FALSE),"")</f>
        <v>모바일 포토북 197 (여행)</v>
      </c>
    </row>
    <row r="371" spans="1:16" ht="12.75">
      <c r="A371" s="201">
        <v>45910.725821759261</v>
      </c>
      <c r="B371" s="202">
        <v>45910</v>
      </c>
      <c r="C371" s="203" t="s">
        <v>2381</v>
      </c>
      <c r="D371" s="203" t="s">
        <v>11</v>
      </c>
      <c r="E371" s="204" t="s">
        <v>2382</v>
      </c>
      <c r="F371" s="49" t="s">
        <v>64</v>
      </c>
      <c r="G371" s="203">
        <v>1</v>
      </c>
      <c r="H371" s="203" t="s">
        <v>89</v>
      </c>
      <c r="I371" s="205" t="s">
        <v>1459</v>
      </c>
      <c r="J371" s="206"/>
      <c r="K371" s="203">
        <v>60</v>
      </c>
      <c r="L371" s="207" t="s">
        <v>827</v>
      </c>
      <c r="M371" s="208" t="s">
        <v>1436</v>
      </c>
      <c r="N371" s="209">
        <f t="shared" si="0"/>
        <v>2025</v>
      </c>
      <c r="O371" s="210">
        <f t="shared" si="1"/>
        <v>9</v>
      </c>
      <c r="P371" s="211" t="str">
        <f>IFERROR(VLOOKUP(F371,연간집계!D:E,2,FALSE),"")</f>
        <v>플라이트북 276</v>
      </c>
    </row>
    <row r="372" spans="1:16" ht="12.75">
      <c r="A372" s="201">
        <v>45910.72583333333</v>
      </c>
      <c r="B372" s="202">
        <v>45910</v>
      </c>
      <c r="C372" s="203" t="s">
        <v>2383</v>
      </c>
      <c r="D372" s="203" t="s">
        <v>11</v>
      </c>
      <c r="E372" s="204" t="s">
        <v>2382</v>
      </c>
      <c r="F372" s="49" t="s">
        <v>64</v>
      </c>
      <c r="G372" s="203">
        <v>1</v>
      </c>
      <c r="H372" s="203" t="s">
        <v>89</v>
      </c>
      <c r="I372" s="205" t="s">
        <v>1459</v>
      </c>
      <c r="J372" s="206"/>
      <c r="K372" s="203">
        <v>60</v>
      </c>
      <c r="L372" s="207" t="s">
        <v>827</v>
      </c>
      <c r="M372" s="208" t="s">
        <v>1436</v>
      </c>
      <c r="N372" s="209">
        <f t="shared" si="0"/>
        <v>2025</v>
      </c>
      <c r="O372" s="210">
        <f t="shared" si="1"/>
        <v>9</v>
      </c>
      <c r="P372" s="211" t="str">
        <f>IFERROR(VLOOKUP(F372,연간집계!D:E,2,FALSE),"")</f>
        <v>플라이트북 276</v>
      </c>
    </row>
    <row r="373" spans="1:16" ht="12.75">
      <c r="A373" s="201">
        <v>45910.810787037037</v>
      </c>
      <c r="B373" s="202">
        <v>45910</v>
      </c>
      <c r="C373" s="203" t="s">
        <v>2384</v>
      </c>
      <c r="D373" s="203" t="s">
        <v>11</v>
      </c>
      <c r="E373" s="204" t="s">
        <v>2385</v>
      </c>
      <c r="F373" s="49" t="s">
        <v>856</v>
      </c>
      <c r="G373" s="203">
        <v>21</v>
      </c>
      <c r="H373" s="203" t="s">
        <v>110</v>
      </c>
      <c r="I373" s="205" t="s">
        <v>1440</v>
      </c>
      <c r="J373" s="206"/>
      <c r="K373" s="203">
        <v>34</v>
      </c>
      <c r="L373" s="207" t="s">
        <v>827</v>
      </c>
      <c r="M373" s="208" t="s">
        <v>1425</v>
      </c>
      <c r="N373" s="209">
        <f t="shared" si="0"/>
        <v>2025</v>
      </c>
      <c r="O373" s="210">
        <f t="shared" si="1"/>
        <v>9</v>
      </c>
      <c r="P373" s="211" t="str">
        <f>IFERROR(VLOOKUP(F373,연간집계!D:E,2,FALSE),"")</f>
        <v>스탠다드 포토북 8*8 (하드/무광)</v>
      </c>
    </row>
    <row r="374" spans="1:16" ht="12.75">
      <c r="A374" s="201">
        <v>45910.822534722225</v>
      </c>
      <c r="B374" s="202">
        <v>45910</v>
      </c>
      <c r="C374" s="203" t="s">
        <v>2386</v>
      </c>
      <c r="D374" s="203" t="s">
        <v>11</v>
      </c>
      <c r="E374" s="204" t="s">
        <v>2387</v>
      </c>
      <c r="F374" s="49" t="s">
        <v>1414</v>
      </c>
      <c r="G374" s="203">
        <v>1</v>
      </c>
      <c r="H374" s="203" t="s">
        <v>2388</v>
      </c>
      <c r="I374" s="205" t="s">
        <v>2389</v>
      </c>
      <c r="J374" s="206"/>
      <c r="K374" s="203">
        <v>72</v>
      </c>
      <c r="L374" s="207" t="s">
        <v>828</v>
      </c>
      <c r="M374" s="208" t="s">
        <v>1436</v>
      </c>
      <c r="N374" s="209">
        <f t="shared" si="0"/>
        <v>2025</v>
      </c>
      <c r="O374" s="210">
        <f t="shared" si="1"/>
        <v>9</v>
      </c>
      <c r="P374" s="211" t="str">
        <f>IFERROR(VLOOKUP(F374,연간집계!D:E,2,FALSE),"")</f>
        <v>모바일_미니폴라로이드</v>
      </c>
    </row>
    <row r="375" spans="1:16" ht="12.75">
      <c r="A375" s="201">
        <v>45910.960138888891</v>
      </c>
      <c r="B375" s="202">
        <v>45910</v>
      </c>
      <c r="C375" s="203" t="s">
        <v>2390</v>
      </c>
      <c r="D375" s="203" t="s">
        <v>11</v>
      </c>
      <c r="E375" s="204" t="s">
        <v>2391</v>
      </c>
      <c r="F375" s="49" t="s">
        <v>1247</v>
      </c>
      <c r="G375" s="203">
        <v>1</v>
      </c>
      <c r="H375" s="203" t="s">
        <v>2392</v>
      </c>
      <c r="I375" s="205" t="s">
        <v>1435</v>
      </c>
      <c r="J375" s="206"/>
      <c r="K375" s="203">
        <v>24</v>
      </c>
      <c r="L375" s="207" t="s">
        <v>828</v>
      </c>
      <c r="M375" s="208" t="s">
        <v>1436</v>
      </c>
      <c r="N375" s="209">
        <f t="shared" si="0"/>
        <v>2025</v>
      </c>
      <c r="O375" s="210">
        <f t="shared" si="1"/>
        <v>9</v>
      </c>
      <c r="P375" s="211" t="str">
        <f>IFERROR(VLOOKUP(F375,연간집계!D:E,2,FALSE),"")</f>
        <v>모바일 포토북 197 (여행)</v>
      </c>
    </row>
    <row r="376" spans="1:16" ht="12.75">
      <c r="A376" s="201">
        <v>45910.966006944444</v>
      </c>
      <c r="B376" s="202">
        <v>45910</v>
      </c>
      <c r="C376" s="203" t="s">
        <v>2393</v>
      </c>
      <c r="D376" s="203" t="s">
        <v>11</v>
      </c>
      <c r="E376" s="204" t="s">
        <v>2394</v>
      </c>
      <c r="F376" s="49" t="s">
        <v>874</v>
      </c>
      <c r="G376" s="203">
        <v>3</v>
      </c>
      <c r="H376" s="203" t="s">
        <v>2197</v>
      </c>
      <c r="I376" s="205" t="s">
        <v>1440</v>
      </c>
      <c r="J376" s="206"/>
      <c r="K376" s="203">
        <v>24</v>
      </c>
      <c r="L376" s="207" t="s">
        <v>827</v>
      </c>
      <c r="M376" s="208" t="s">
        <v>1851</v>
      </c>
      <c r="N376" s="209">
        <f t="shared" si="0"/>
        <v>2025</v>
      </c>
      <c r="O376" s="210">
        <f t="shared" si="1"/>
        <v>9</v>
      </c>
      <c r="P376" s="211" t="str">
        <f>IFERROR(VLOOKUP(F376,연간집계!D:E,2,FALSE),"")</f>
        <v>스탠다드 포토북 11*8 (하드/무광)</v>
      </c>
    </row>
    <row r="377" spans="1:16" ht="12.75">
      <c r="A377" s="201">
        <v>45911.350555555553</v>
      </c>
      <c r="B377" s="202">
        <v>45911</v>
      </c>
      <c r="C377" s="203" t="s">
        <v>2395</v>
      </c>
      <c r="D377" s="203" t="s">
        <v>11</v>
      </c>
      <c r="E377" s="204" t="s">
        <v>2396</v>
      </c>
      <c r="F377" s="49" t="s">
        <v>858</v>
      </c>
      <c r="G377" s="203">
        <v>1</v>
      </c>
      <c r="H377" s="203" t="s">
        <v>2397</v>
      </c>
      <c r="I377" s="205" t="s">
        <v>1998</v>
      </c>
      <c r="J377" s="206"/>
      <c r="K377" s="203">
        <v>80</v>
      </c>
      <c r="L377" s="207" t="s">
        <v>827</v>
      </c>
      <c r="M377" s="208" t="s">
        <v>1436</v>
      </c>
      <c r="N377" s="209">
        <f t="shared" si="0"/>
        <v>2025</v>
      </c>
      <c r="O377" s="210">
        <f t="shared" si="1"/>
        <v>9</v>
      </c>
      <c r="P377" s="211" t="str">
        <f>IFERROR(VLOOKUP(F377,연간집계!D:E,2,FALSE),"")</f>
        <v>스탠다드 포토북 8*8 (하드/유광)</v>
      </c>
    </row>
    <row r="378" spans="1:16" ht="12.75">
      <c r="A378" s="201">
        <v>45911.417916666665</v>
      </c>
      <c r="B378" s="202">
        <v>45911</v>
      </c>
      <c r="C378" s="203" t="s">
        <v>2398</v>
      </c>
      <c r="D378" s="203" t="s">
        <v>11</v>
      </c>
      <c r="E378" s="204" t="s">
        <v>2399</v>
      </c>
      <c r="F378" s="49" t="s">
        <v>838</v>
      </c>
      <c r="G378" s="203">
        <v>2</v>
      </c>
      <c r="H378" s="203" t="s">
        <v>2400</v>
      </c>
      <c r="I378" s="205" t="s">
        <v>1566</v>
      </c>
      <c r="J378" s="206"/>
      <c r="K378" s="203">
        <v>66</v>
      </c>
      <c r="L378" s="207" t="s">
        <v>827</v>
      </c>
      <c r="M378" s="208" t="s">
        <v>1436</v>
      </c>
      <c r="N378" s="209">
        <f t="shared" si="0"/>
        <v>2025</v>
      </c>
      <c r="O378" s="210">
        <f t="shared" si="1"/>
        <v>9</v>
      </c>
      <c r="P378" s="211" t="str">
        <f>IFERROR(VLOOKUP(F378,연간집계!D:E,2,FALSE),"")</f>
        <v>스탠다드 포토북 6*8 (하드/무광)</v>
      </c>
    </row>
    <row r="379" spans="1:16" ht="12.75">
      <c r="A379" s="201">
        <v>45911.4297337963</v>
      </c>
      <c r="B379" s="202">
        <v>45910</v>
      </c>
      <c r="C379" s="203" t="s">
        <v>2401</v>
      </c>
      <c r="D379" s="203" t="s">
        <v>11</v>
      </c>
      <c r="E379" s="204" t="s">
        <v>2402</v>
      </c>
      <c r="F379" s="49" t="s">
        <v>1051</v>
      </c>
      <c r="G379" s="203">
        <v>1</v>
      </c>
      <c r="H379" s="203" t="s">
        <v>2403</v>
      </c>
      <c r="I379" s="205" t="s">
        <v>1762</v>
      </c>
      <c r="J379" s="206"/>
      <c r="K379" s="203">
        <v>56</v>
      </c>
      <c r="L379" s="207" t="s">
        <v>827</v>
      </c>
      <c r="M379" s="208" t="s">
        <v>1436</v>
      </c>
      <c r="N379" s="209">
        <f t="shared" si="0"/>
        <v>2025</v>
      </c>
      <c r="O379" s="210">
        <f t="shared" si="1"/>
        <v>9</v>
      </c>
      <c r="P379" s="211" t="str">
        <f>IFERROR(VLOOKUP(F379,연간집계!D:E,2,FALSE),"")</f>
        <v>프리북A4 (하드)</v>
      </c>
    </row>
    <row r="380" spans="1:16" ht="12.75">
      <c r="A380" s="201">
        <v>45911.43273148148</v>
      </c>
      <c r="B380" s="202">
        <v>45911</v>
      </c>
      <c r="C380" s="203" t="s">
        <v>2404</v>
      </c>
      <c r="D380" s="203" t="s">
        <v>11</v>
      </c>
      <c r="E380" s="204" t="s">
        <v>2405</v>
      </c>
      <c r="F380" s="49" t="s">
        <v>1056</v>
      </c>
      <c r="G380" s="203">
        <v>1</v>
      </c>
      <c r="H380" s="203" t="s">
        <v>2406</v>
      </c>
      <c r="I380" s="205" t="s">
        <v>2407</v>
      </c>
      <c r="J380" s="206"/>
      <c r="K380" s="203">
        <v>160</v>
      </c>
      <c r="L380" s="207" t="s">
        <v>827</v>
      </c>
      <c r="M380" s="208" t="s">
        <v>1436</v>
      </c>
      <c r="N380" s="209">
        <f t="shared" si="0"/>
        <v>2025</v>
      </c>
      <c r="O380" s="210">
        <f t="shared" si="1"/>
        <v>9</v>
      </c>
      <c r="P380" s="211" t="str">
        <f>IFERROR(VLOOKUP(F380,연간집계!D:E,2,FALSE),"")</f>
        <v>프리북 150 (소프트)</v>
      </c>
    </row>
    <row r="381" spans="1:16" ht="12.75">
      <c r="A381" s="201">
        <v>45911.465173611112</v>
      </c>
      <c r="B381" s="202">
        <v>45911</v>
      </c>
      <c r="C381" s="203" t="s">
        <v>2408</v>
      </c>
      <c r="D381" s="203" t="s">
        <v>11</v>
      </c>
      <c r="E381" s="204" t="s">
        <v>2409</v>
      </c>
      <c r="F381" s="49" t="s">
        <v>849</v>
      </c>
      <c r="G381" s="203">
        <v>1</v>
      </c>
      <c r="H381" s="203" t="s">
        <v>2410</v>
      </c>
      <c r="I381" s="205" t="s">
        <v>1510</v>
      </c>
      <c r="J381" s="206"/>
      <c r="K381" s="203">
        <v>44</v>
      </c>
      <c r="L381" s="207" t="s">
        <v>827</v>
      </c>
      <c r="M381" s="208" t="s">
        <v>1436</v>
      </c>
      <c r="N381" s="209">
        <f t="shared" si="0"/>
        <v>2025</v>
      </c>
      <c r="O381" s="210">
        <f t="shared" si="1"/>
        <v>9</v>
      </c>
      <c r="P381" s="211" t="str">
        <f>IFERROR(VLOOKUP(F381,연간집계!D:E,2,FALSE),"")</f>
        <v>스탠다드 포토북 8*11 (하드/유광)</v>
      </c>
    </row>
    <row r="382" spans="1:16" ht="12.75">
      <c r="A382" s="201">
        <v>45911.532812500001</v>
      </c>
      <c r="B382" s="202">
        <v>45911</v>
      </c>
      <c r="C382" s="203" t="s">
        <v>2411</v>
      </c>
      <c r="D382" s="203" t="s">
        <v>11</v>
      </c>
      <c r="E382" s="204" t="s">
        <v>2412</v>
      </c>
      <c r="F382" s="49" t="s">
        <v>870</v>
      </c>
      <c r="G382" s="203">
        <v>1</v>
      </c>
      <c r="H382" s="203" t="s">
        <v>2413</v>
      </c>
      <c r="I382" s="205" t="s">
        <v>1440</v>
      </c>
      <c r="J382" s="206"/>
      <c r="K382" s="203">
        <v>80</v>
      </c>
      <c r="L382" s="207" t="s">
        <v>827</v>
      </c>
      <c r="M382" s="208" t="s">
        <v>1436</v>
      </c>
      <c r="N382" s="209">
        <f t="shared" si="0"/>
        <v>2025</v>
      </c>
      <c r="O382" s="210">
        <f t="shared" si="1"/>
        <v>9</v>
      </c>
      <c r="P382" s="211" t="str">
        <f>IFERROR(VLOOKUP(F382,연간집계!D:E,2,FALSE),"")</f>
        <v>스탠다드 포토북 11*8 (소프트/무광)</v>
      </c>
    </row>
    <row r="383" spans="1:16" ht="12.75">
      <c r="A383" s="201">
        <v>45911.535763888889</v>
      </c>
      <c r="B383" s="202">
        <v>45911</v>
      </c>
      <c r="C383" s="203" t="s">
        <v>2414</v>
      </c>
      <c r="D383" s="203" t="s">
        <v>11</v>
      </c>
      <c r="E383" s="204" t="s">
        <v>2415</v>
      </c>
      <c r="F383" s="49" t="s">
        <v>1247</v>
      </c>
      <c r="G383" s="203">
        <v>1</v>
      </c>
      <c r="H383" s="203" t="s">
        <v>2416</v>
      </c>
      <c r="I383" s="205" t="s">
        <v>1556</v>
      </c>
      <c r="J383" s="206"/>
      <c r="K383" s="203">
        <v>24</v>
      </c>
      <c r="L383" s="207" t="s">
        <v>828</v>
      </c>
      <c r="M383" s="208" t="s">
        <v>1436</v>
      </c>
      <c r="N383" s="209">
        <f t="shared" si="0"/>
        <v>2025</v>
      </c>
      <c r="O383" s="210">
        <f t="shared" si="1"/>
        <v>9</v>
      </c>
      <c r="P383" s="211" t="str">
        <f>IFERROR(VLOOKUP(F383,연간집계!D:E,2,FALSE),"")</f>
        <v>모바일 포토북 197 (여행)</v>
      </c>
    </row>
    <row r="384" spans="1:16" ht="12.75">
      <c r="A384" s="201">
        <v>45911.544652777775</v>
      </c>
      <c r="B384" s="202">
        <v>45911</v>
      </c>
      <c r="C384" s="203" t="s">
        <v>2417</v>
      </c>
      <c r="D384" s="203" t="s">
        <v>11</v>
      </c>
      <c r="E384" s="204" t="s">
        <v>2418</v>
      </c>
      <c r="F384" s="49" t="s">
        <v>874</v>
      </c>
      <c r="G384" s="203">
        <v>1</v>
      </c>
      <c r="H384" s="203" t="s">
        <v>2419</v>
      </c>
      <c r="I384" s="205" t="s">
        <v>1566</v>
      </c>
      <c r="J384" s="206"/>
      <c r="K384" s="203">
        <v>26</v>
      </c>
      <c r="L384" s="207" t="s">
        <v>827</v>
      </c>
      <c r="M384" s="208" t="s">
        <v>1436</v>
      </c>
      <c r="N384" s="209">
        <f t="shared" si="0"/>
        <v>2025</v>
      </c>
      <c r="O384" s="210">
        <f t="shared" si="1"/>
        <v>9</v>
      </c>
      <c r="P384" s="211" t="str">
        <f>IFERROR(VLOOKUP(F384,연간집계!D:E,2,FALSE),"")</f>
        <v>스탠다드 포토북 11*8 (하드/무광)</v>
      </c>
    </row>
    <row r="385" spans="1:16" ht="12.75">
      <c r="A385" s="201">
        <v>45911.553472222222</v>
      </c>
      <c r="B385" s="202">
        <v>45911</v>
      </c>
      <c r="C385" s="203" t="s">
        <v>2420</v>
      </c>
      <c r="D385" s="203" t="s">
        <v>11</v>
      </c>
      <c r="E385" s="204" t="s">
        <v>2421</v>
      </c>
      <c r="F385" s="49" t="s">
        <v>1247</v>
      </c>
      <c r="G385" s="203">
        <v>1</v>
      </c>
      <c r="H385" s="203" t="s">
        <v>2416</v>
      </c>
      <c r="I385" s="205" t="s">
        <v>1556</v>
      </c>
      <c r="J385" s="206"/>
      <c r="K385" s="203">
        <v>24</v>
      </c>
      <c r="L385" s="207" t="s">
        <v>828</v>
      </c>
      <c r="M385" s="208" t="s">
        <v>1436</v>
      </c>
      <c r="N385" s="209">
        <f t="shared" si="0"/>
        <v>2025</v>
      </c>
      <c r="O385" s="210">
        <f t="shared" si="1"/>
        <v>9</v>
      </c>
      <c r="P385" s="211" t="str">
        <f>IFERROR(VLOOKUP(F385,연간집계!D:E,2,FALSE),"")</f>
        <v>모바일 포토북 197 (여행)</v>
      </c>
    </row>
    <row r="386" spans="1:16" ht="12.75">
      <c r="A386" s="201">
        <v>45911.559340277781</v>
      </c>
      <c r="B386" s="202">
        <v>45911</v>
      </c>
      <c r="C386" s="203" t="s">
        <v>2422</v>
      </c>
      <c r="D386" s="203" t="s">
        <v>11</v>
      </c>
      <c r="E386" s="204" t="s">
        <v>2423</v>
      </c>
      <c r="F386" s="49" t="s">
        <v>1043</v>
      </c>
      <c r="G386" s="203">
        <v>1</v>
      </c>
      <c r="H386" s="203" t="s">
        <v>2424</v>
      </c>
      <c r="I386" s="205" t="s">
        <v>2425</v>
      </c>
      <c r="J386" s="206"/>
      <c r="K386" s="203">
        <v>68</v>
      </c>
      <c r="L386" s="207" t="s">
        <v>827</v>
      </c>
      <c r="M386" s="208" t="s">
        <v>1449</v>
      </c>
      <c r="N386" s="209">
        <f t="shared" si="0"/>
        <v>2025</v>
      </c>
      <c r="O386" s="210">
        <f t="shared" si="1"/>
        <v>9</v>
      </c>
      <c r="P386" s="211" t="str">
        <f>IFERROR(VLOOKUP(F386,연간집계!D:E,2,FALSE),"")</f>
        <v>프리북 198 (하드)</v>
      </c>
    </row>
    <row r="387" spans="1:16" ht="12.75">
      <c r="A387" s="201">
        <v>45911.622997685183</v>
      </c>
      <c r="B387" s="202">
        <v>45911</v>
      </c>
      <c r="C387" s="203" t="s">
        <v>2426</v>
      </c>
      <c r="D387" s="203" t="s">
        <v>11</v>
      </c>
      <c r="E387" s="204" t="s">
        <v>2427</v>
      </c>
      <c r="F387" s="49" t="s">
        <v>978</v>
      </c>
      <c r="G387" s="203">
        <v>2</v>
      </c>
      <c r="H387" s="203" t="s">
        <v>2428</v>
      </c>
      <c r="I387" s="205" t="s">
        <v>2158</v>
      </c>
      <c r="J387" s="208" t="s">
        <v>2158</v>
      </c>
      <c r="K387" s="203">
        <v>48</v>
      </c>
      <c r="L387" s="207" t="s">
        <v>827</v>
      </c>
      <c r="M387" s="208" t="s">
        <v>1436</v>
      </c>
      <c r="N387" s="209">
        <f t="shared" si="0"/>
        <v>2025</v>
      </c>
      <c r="O387" s="210">
        <f t="shared" si="1"/>
        <v>9</v>
      </c>
      <c r="P387" s="211" t="str">
        <f>IFERROR(VLOOKUP(F387,연간집계!D:E,2,FALSE),"")</f>
        <v>시티북 198 (소프트/46p)</v>
      </c>
    </row>
    <row r="388" spans="1:16" ht="12.75">
      <c r="A388" s="201">
        <v>45911.634942129633</v>
      </c>
      <c r="B388" s="202">
        <v>45911</v>
      </c>
      <c r="C388" s="203" t="s">
        <v>2429</v>
      </c>
      <c r="D388" s="203" t="s">
        <v>11</v>
      </c>
      <c r="E388" s="204" t="s">
        <v>2430</v>
      </c>
      <c r="F388" s="49" t="s">
        <v>847</v>
      </c>
      <c r="G388" s="203">
        <v>14</v>
      </c>
      <c r="H388" s="203" t="s">
        <v>2431</v>
      </c>
      <c r="I388" s="205" t="s">
        <v>1455</v>
      </c>
      <c r="J388" s="206"/>
      <c r="K388" s="203">
        <v>52</v>
      </c>
      <c r="L388" s="207" t="s">
        <v>827</v>
      </c>
      <c r="M388" s="208" t="s">
        <v>1425</v>
      </c>
      <c r="N388" s="209">
        <f t="shared" si="0"/>
        <v>2025</v>
      </c>
      <c r="O388" s="210">
        <f t="shared" si="1"/>
        <v>9</v>
      </c>
      <c r="P388" s="211" t="str">
        <f>IFERROR(VLOOKUP(F388,연간집계!D:E,2,FALSE),"")</f>
        <v>스탠다드 포토북 8*11 (하드/무광)</v>
      </c>
    </row>
    <row r="389" spans="1:16" ht="12.75">
      <c r="A389" s="201">
        <v>45911.634965277779</v>
      </c>
      <c r="B389" s="202">
        <v>45911</v>
      </c>
      <c r="C389" s="203" t="s">
        <v>2432</v>
      </c>
      <c r="D389" s="203" t="s">
        <v>11</v>
      </c>
      <c r="E389" s="204" t="s">
        <v>2433</v>
      </c>
      <c r="F389" s="49" t="s">
        <v>840</v>
      </c>
      <c r="G389" s="203">
        <v>2</v>
      </c>
      <c r="H389" s="203" t="s">
        <v>2434</v>
      </c>
      <c r="I389" s="205" t="s">
        <v>1566</v>
      </c>
      <c r="J389" s="206"/>
      <c r="K389" s="203">
        <v>28</v>
      </c>
      <c r="L389" s="207" t="s">
        <v>827</v>
      </c>
      <c r="M389" s="208" t="s">
        <v>1436</v>
      </c>
      <c r="N389" s="209">
        <f t="shared" si="0"/>
        <v>2025</v>
      </c>
      <c r="O389" s="210">
        <f t="shared" si="1"/>
        <v>9</v>
      </c>
      <c r="P389" s="211" t="str">
        <f>IFERROR(VLOOKUP(F389,연간집계!D:E,2,FALSE),"")</f>
        <v>스탠다드 포토북 6*8 (하드/유광)</v>
      </c>
    </row>
    <row r="390" spans="1:16" ht="12.75">
      <c r="A390" s="201">
        <v>45911.685081018521</v>
      </c>
      <c r="B390" s="202">
        <v>45911</v>
      </c>
      <c r="C390" s="203" t="s">
        <v>2435</v>
      </c>
      <c r="D390" s="203" t="s">
        <v>11</v>
      </c>
      <c r="E390" s="204" t="s">
        <v>2436</v>
      </c>
      <c r="F390" s="49" t="s">
        <v>1383</v>
      </c>
      <c r="G390" s="203">
        <v>1</v>
      </c>
      <c r="H390" s="203" t="s">
        <v>2437</v>
      </c>
      <c r="I390" s="205" t="s">
        <v>1440</v>
      </c>
      <c r="J390" s="206"/>
      <c r="K390" s="203">
        <v>1</v>
      </c>
      <c r="L390" s="207" t="s">
        <v>827</v>
      </c>
      <c r="M390" s="208" t="s">
        <v>1471</v>
      </c>
      <c r="N390" s="209">
        <f t="shared" si="0"/>
        <v>2025</v>
      </c>
      <c r="O390" s="210">
        <f t="shared" si="1"/>
        <v>9</v>
      </c>
      <c r="P390" s="211" t="str">
        <f>IFERROR(VLOOKUP(F390,연간집계!D:E,2,FALSE),"")</f>
        <v>오늘필름 (무광)</v>
      </c>
    </row>
    <row r="391" spans="1:16" ht="12.75">
      <c r="A391" s="201">
        <v>45911.68509259259</v>
      </c>
      <c r="B391" s="202">
        <v>45911</v>
      </c>
      <c r="C391" s="203" t="s">
        <v>2438</v>
      </c>
      <c r="D391" s="203" t="s">
        <v>11</v>
      </c>
      <c r="E391" s="204" t="s">
        <v>2436</v>
      </c>
      <c r="F391" s="49" t="s">
        <v>1383</v>
      </c>
      <c r="G391" s="203">
        <v>1</v>
      </c>
      <c r="H391" s="203" t="s">
        <v>2437</v>
      </c>
      <c r="I391" s="205" t="s">
        <v>1440</v>
      </c>
      <c r="J391" s="206"/>
      <c r="K391" s="203">
        <v>1</v>
      </c>
      <c r="L391" s="207" t="s">
        <v>827</v>
      </c>
      <c r="M391" s="208" t="s">
        <v>1471</v>
      </c>
      <c r="N391" s="209">
        <f t="shared" si="0"/>
        <v>2025</v>
      </c>
      <c r="O391" s="210">
        <f t="shared" si="1"/>
        <v>9</v>
      </c>
      <c r="P391" s="211" t="str">
        <f>IFERROR(VLOOKUP(F391,연간집계!D:E,2,FALSE),"")</f>
        <v>오늘필름 (무광)</v>
      </c>
    </row>
    <row r="392" spans="1:16" ht="12.75">
      <c r="A392" s="201">
        <v>45911.685104166667</v>
      </c>
      <c r="B392" s="202">
        <v>45911</v>
      </c>
      <c r="C392" s="203" t="s">
        <v>2439</v>
      </c>
      <c r="D392" s="203" t="s">
        <v>11</v>
      </c>
      <c r="E392" s="204" t="s">
        <v>2436</v>
      </c>
      <c r="F392" s="49" t="s">
        <v>1383</v>
      </c>
      <c r="G392" s="203">
        <v>1</v>
      </c>
      <c r="H392" s="203" t="s">
        <v>2437</v>
      </c>
      <c r="I392" s="205" t="s">
        <v>1440</v>
      </c>
      <c r="J392" s="206"/>
      <c r="K392" s="203">
        <v>1</v>
      </c>
      <c r="L392" s="207" t="s">
        <v>827</v>
      </c>
      <c r="M392" s="208" t="s">
        <v>1471</v>
      </c>
      <c r="N392" s="209">
        <f t="shared" si="0"/>
        <v>2025</v>
      </c>
      <c r="O392" s="210">
        <f t="shared" si="1"/>
        <v>9</v>
      </c>
      <c r="P392" s="211" t="str">
        <f>IFERROR(VLOOKUP(F392,연간집계!D:E,2,FALSE),"")</f>
        <v>오늘필름 (무광)</v>
      </c>
    </row>
    <row r="393" spans="1:16" ht="12.75">
      <c r="A393" s="201">
        <v>45911.685115740744</v>
      </c>
      <c r="B393" s="202">
        <v>45911</v>
      </c>
      <c r="C393" s="203" t="s">
        <v>2440</v>
      </c>
      <c r="D393" s="203" t="s">
        <v>11</v>
      </c>
      <c r="E393" s="204" t="s">
        <v>2436</v>
      </c>
      <c r="F393" s="49" t="s">
        <v>1383</v>
      </c>
      <c r="G393" s="203">
        <v>1</v>
      </c>
      <c r="H393" s="203" t="s">
        <v>2437</v>
      </c>
      <c r="I393" s="205" t="s">
        <v>1440</v>
      </c>
      <c r="J393" s="206"/>
      <c r="K393" s="203">
        <v>1</v>
      </c>
      <c r="L393" s="207" t="s">
        <v>827</v>
      </c>
      <c r="M393" s="208" t="s">
        <v>1471</v>
      </c>
      <c r="N393" s="209">
        <f t="shared" si="0"/>
        <v>2025</v>
      </c>
      <c r="O393" s="210">
        <f t="shared" si="1"/>
        <v>9</v>
      </c>
      <c r="P393" s="211" t="str">
        <f>IFERROR(VLOOKUP(F393,연간집계!D:E,2,FALSE),"")</f>
        <v>오늘필름 (무광)</v>
      </c>
    </row>
    <row r="394" spans="1:16" ht="12.75">
      <c r="A394" s="201">
        <v>45911.685127314813</v>
      </c>
      <c r="B394" s="202">
        <v>45911</v>
      </c>
      <c r="C394" s="203" t="s">
        <v>2441</v>
      </c>
      <c r="D394" s="203" t="s">
        <v>11</v>
      </c>
      <c r="E394" s="204" t="s">
        <v>2436</v>
      </c>
      <c r="F394" s="49" t="s">
        <v>1383</v>
      </c>
      <c r="G394" s="203">
        <v>1</v>
      </c>
      <c r="H394" s="203" t="s">
        <v>2437</v>
      </c>
      <c r="I394" s="205" t="s">
        <v>1440</v>
      </c>
      <c r="J394" s="206"/>
      <c r="K394" s="203">
        <v>1</v>
      </c>
      <c r="L394" s="207" t="s">
        <v>827</v>
      </c>
      <c r="M394" s="208" t="s">
        <v>1471</v>
      </c>
      <c r="N394" s="209">
        <f t="shared" si="0"/>
        <v>2025</v>
      </c>
      <c r="O394" s="210">
        <f t="shared" si="1"/>
        <v>9</v>
      </c>
      <c r="P394" s="211" t="str">
        <f>IFERROR(VLOOKUP(F394,연간집계!D:E,2,FALSE),"")</f>
        <v>오늘필름 (무광)</v>
      </c>
    </row>
    <row r="395" spans="1:16" ht="12.75">
      <c r="A395" s="201">
        <v>45911.68513888889</v>
      </c>
      <c r="B395" s="202">
        <v>45911</v>
      </c>
      <c r="C395" s="203" t="s">
        <v>2442</v>
      </c>
      <c r="D395" s="203" t="s">
        <v>11</v>
      </c>
      <c r="E395" s="204" t="s">
        <v>2436</v>
      </c>
      <c r="F395" s="49" t="s">
        <v>1383</v>
      </c>
      <c r="G395" s="203">
        <v>1</v>
      </c>
      <c r="H395" s="203" t="s">
        <v>2437</v>
      </c>
      <c r="I395" s="205" t="s">
        <v>1440</v>
      </c>
      <c r="J395" s="206"/>
      <c r="K395" s="203">
        <v>1</v>
      </c>
      <c r="L395" s="207" t="s">
        <v>827</v>
      </c>
      <c r="M395" s="208" t="s">
        <v>1471</v>
      </c>
      <c r="N395" s="209">
        <f t="shared" si="0"/>
        <v>2025</v>
      </c>
      <c r="O395" s="210">
        <f t="shared" si="1"/>
        <v>9</v>
      </c>
      <c r="P395" s="211" t="str">
        <f>IFERROR(VLOOKUP(F395,연간집계!D:E,2,FALSE),"")</f>
        <v>오늘필름 (무광)</v>
      </c>
    </row>
    <row r="396" spans="1:16" ht="12.75">
      <c r="A396" s="201">
        <v>45911.753252314818</v>
      </c>
      <c r="B396" s="202">
        <v>45911</v>
      </c>
      <c r="C396" s="203" t="s">
        <v>2443</v>
      </c>
      <c r="D396" s="203" t="s">
        <v>11</v>
      </c>
      <c r="E396" s="204" t="s">
        <v>2444</v>
      </c>
      <c r="F396" s="49" t="s">
        <v>1243</v>
      </c>
      <c r="G396" s="203">
        <v>1</v>
      </c>
      <c r="H396" s="203" t="s">
        <v>2445</v>
      </c>
      <c r="I396" s="205" t="s">
        <v>1676</v>
      </c>
      <c r="J396" s="206"/>
      <c r="K396" s="203">
        <v>24</v>
      </c>
      <c r="L396" s="207" t="s">
        <v>828</v>
      </c>
      <c r="M396" s="208" t="s">
        <v>1436</v>
      </c>
      <c r="N396" s="209">
        <f t="shared" si="0"/>
        <v>2025</v>
      </c>
      <c r="O396" s="210">
        <f t="shared" si="1"/>
        <v>9</v>
      </c>
      <c r="P396" s="211" t="str">
        <f>IFERROR(VLOOKUP(F396,연간집계!D:E,2,FALSE),"")</f>
        <v>모바일 포토북 150 (여행)</v>
      </c>
    </row>
    <row r="397" spans="1:16" ht="12.75">
      <c r="A397" s="201">
        <v>45911.753263888888</v>
      </c>
      <c r="B397" s="202">
        <v>45911</v>
      </c>
      <c r="C397" s="203" t="s">
        <v>2446</v>
      </c>
      <c r="D397" s="203" t="s">
        <v>11</v>
      </c>
      <c r="E397" s="204" t="s">
        <v>2444</v>
      </c>
      <c r="F397" s="49" t="s">
        <v>1243</v>
      </c>
      <c r="G397" s="203">
        <v>1</v>
      </c>
      <c r="H397" s="203" t="s">
        <v>2445</v>
      </c>
      <c r="I397" s="205" t="s">
        <v>1455</v>
      </c>
      <c r="J397" s="206"/>
      <c r="K397" s="203">
        <v>24</v>
      </c>
      <c r="L397" s="207" t="s">
        <v>828</v>
      </c>
      <c r="M397" s="208" t="s">
        <v>1436</v>
      </c>
      <c r="N397" s="209">
        <f t="shared" si="0"/>
        <v>2025</v>
      </c>
      <c r="O397" s="210">
        <f t="shared" si="1"/>
        <v>9</v>
      </c>
      <c r="P397" s="211" t="str">
        <f>IFERROR(VLOOKUP(F397,연간집계!D:E,2,FALSE),"")</f>
        <v>모바일 포토북 150 (여행)</v>
      </c>
    </row>
    <row r="398" spans="1:16" ht="12.75">
      <c r="A398" s="201">
        <v>45911.779618055552</v>
      </c>
      <c r="B398" s="202">
        <v>45911</v>
      </c>
      <c r="C398" s="203" t="s">
        <v>2447</v>
      </c>
      <c r="D398" s="203" t="s">
        <v>11</v>
      </c>
      <c r="E398" s="204" t="s">
        <v>2448</v>
      </c>
      <c r="F398" s="49" t="s">
        <v>1247</v>
      </c>
      <c r="G398" s="203">
        <v>1</v>
      </c>
      <c r="H398" s="203" t="s">
        <v>2449</v>
      </c>
      <c r="I398" s="205" t="s">
        <v>1455</v>
      </c>
      <c r="J398" s="206"/>
      <c r="K398" s="203">
        <v>24</v>
      </c>
      <c r="L398" s="207" t="s">
        <v>828</v>
      </c>
      <c r="M398" s="208" t="s">
        <v>1436</v>
      </c>
      <c r="N398" s="209">
        <f t="shared" si="0"/>
        <v>2025</v>
      </c>
      <c r="O398" s="210">
        <f t="shared" si="1"/>
        <v>9</v>
      </c>
      <c r="P398" s="211" t="str">
        <f>IFERROR(VLOOKUP(F398,연간집계!D:E,2,FALSE),"")</f>
        <v>모바일 포토북 197 (여행)</v>
      </c>
    </row>
    <row r="399" spans="1:16" ht="12.75">
      <c r="A399" s="201">
        <v>45911.817685185182</v>
      </c>
      <c r="B399" s="202">
        <v>45911</v>
      </c>
      <c r="C399" s="203" t="s">
        <v>2450</v>
      </c>
      <c r="D399" s="203" t="s">
        <v>11</v>
      </c>
      <c r="E399" s="204" t="s">
        <v>2451</v>
      </c>
      <c r="F399" s="49" t="s">
        <v>1245</v>
      </c>
      <c r="G399" s="203">
        <v>1</v>
      </c>
      <c r="H399" s="203" t="s">
        <v>2452</v>
      </c>
      <c r="I399" s="205" t="s">
        <v>1676</v>
      </c>
      <c r="J399" s="206"/>
      <c r="K399" s="203">
        <v>24</v>
      </c>
      <c r="L399" s="207" t="s">
        <v>828</v>
      </c>
      <c r="M399" s="208" t="s">
        <v>1436</v>
      </c>
      <c r="N399" s="209">
        <f t="shared" si="0"/>
        <v>2025</v>
      </c>
      <c r="O399" s="210">
        <f t="shared" si="1"/>
        <v>9</v>
      </c>
      <c r="P399" s="211" t="str">
        <f>IFERROR(VLOOKUP(F399,연간집계!D:E,2,FALSE),"")</f>
        <v>모바일 포토북 198 (여행)</v>
      </c>
    </row>
    <row r="400" spans="1:16" ht="12.75">
      <c r="A400" s="201">
        <v>45911.8440625</v>
      </c>
      <c r="B400" s="202">
        <v>45911</v>
      </c>
      <c r="C400" s="203" t="s">
        <v>2453</v>
      </c>
      <c r="D400" s="203" t="s">
        <v>11</v>
      </c>
      <c r="E400" s="204" t="s">
        <v>2454</v>
      </c>
      <c r="F400" s="49" t="s">
        <v>1304</v>
      </c>
      <c r="G400" s="203">
        <v>1</v>
      </c>
      <c r="H400" s="203" t="s">
        <v>2449</v>
      </c>
      <c r="I400" s="205" t="s">
        <v>1440</v>
      </c>
      <c r="J400" s="208" t="s">
        <v>1850</v>
      </c>
      <c r="K400" s="203">
        <v>1</v>
      </c>
      <c r="L400" s="207" t="s">
        <v>828</v>
      </c>
      <c r="M400" s="208" t="s">
        <v>1436</v>
      </c>
      <c r="N400" s="209">
        <f t="shared" si="0"/>
        <v>2025</v>
      </c>
      <c r="O400" s="210">
        <f t="shared" si="1"/>
        <v>9</v>
      </c>
      <c r="P400" s="211" t="str">
        <f>IFERROR(VLOOKUP(F400,연간집계!D:E,2,FALSE),"")</f>
        <v>PCMS_우드스탠드아크릴액자</v>
      </c>
    </row>
    <row r="401" spans="1:16" ht="12.75">
      <c r="A401" s="201">
        <v>45911.876284722224</v>
      </c>
      <c r="B401" s="202">
        <v>45911</v>
      </c>
      <c r="C401" s="203" t="s">
        <v>2455</v>
      </c>
      <c r="D401" s="203" t="s">
        <v>11</v>
      </c>
      <c r="E401" s="204" t="s">
        <v>2456</v>
      </c>
      <c r="F401" s="49" t="s">
        <v>996</v>
      </c>
      <c r="G401" s="203">
        <v>1</v>
      </c>
      <c r="H401" s="203" t="s">
        <v>2457</v>
      </c>
      <c r="I401" s="205" t="s">
        <v>2458</v>
      </c>
      <c r="J401" s="206"/>
      <c r="K401" s="203">
        <v>36</v>
      </c>
      <c r="L401" s="207" t="s">
        <v>827</v>
      </c>
      <c r="M401" s="208" t="s">
        <v>1436</v>
      </c>
      <c r="N401" s="209">
        <f t="shared" si="0"/>
        <v>2025</v>
      </c>
      <c r="O401" s="210">
        <f t="shared" si="1"/>
        <v>9</v>
      </c>
      <c r="P401" s="211" t="str">
        <f>IFERROR(VLOOKUP(F401,연간집계!D:E,2,FALSE),"")</f>
        <v>키즈북 198 (소프트/34p)</v>
      </c>
    </row>
    <row r="402" spans="1:16" ht="12.75">
      <c r="A402" s="201">
        <v>45911.879247685189</v>
      </c>
      <c r="B402" s="202">
        <v>45911</v>
      </c>
      <c r="C402" s="203" t="s">
        <v>2459</v>
      </c>
      <c r="D402" s="203" t="s">
        <v>11</v>
      </c>
      <c r="E402" s="204" t="s">
        <v>2460</v>
      </c>
      <c r="F402" s="49" t="s">
        <v>1243</v>
      </c>
      <c r="G402" s="203">
        <v>1</v>
      </c>
      <c r="H402" s="203" t="s">
        <v>2449</v>
      </c>
      <c r="I402" s="205" t="s">
        <v>1435</v>
      </c>
      <c r="J402" s="206"/>
      <c r="K402" s="203">
        <v>24</v>
      </c>
      <c r="L402" s="207" t="s">
        <v>828</v>
      </c>
      <c r="M402" s="208" t="s">
        <v>1436</v>
      </c>
      <c r="N402" s="209">
        <f t="shared" si="0"/>
        <v>2025</v>
      </c>
      <c r="O402" s="210">
        <f t="shared" si="1"/>
        <v>9</v>
      </c>
      <c r="P402" s="211" t="str">
        <f>IFERROR(VLOOKUP(F402,연간집계!D:E,2,FALSE),"")</f>
        <v>모바일 포토북 150 (여행)</v>
      </c>
    </row>
    <row r="403" spans="1:16" ht="12.75">
      <c r="A403" s="201">
        <v>45911.972905092596</v>
      </c>
      <c r="B403" s="202">
        <v>45911</v>
      </c>
      <c r="C403" s="203" t="s">
        <v>2461</v>
      </c>
      <c r="D403" s="203" t="s">
        <v>11</v>
      </c>
      <c r="E403" s="204" t="s">
        <v>2462</v>
      </c>
      <c r="F403" s="49" t="s">
        <v>847</v>
      </c>
      <c r="G403" s="203">
        <v>1</v>
      </c>
      <c r="H403" s="203" t="s">
        <v>2463</v>
      </c>
      <c r="I403" s="205" t="s">
        <v>2297</v>
      </c>
      <c r="J403" s="206"/>
      <c r="K403" s="203">
        <v>80</v>
      </c>
      <c r="L403" s="207" t="s">
        <v>827</v>
      </c>
      <c r="M403" s="208" t="s">
        <v>1436</v>
      </c>
      <c r="N403" s="209">
        <f t="shared" si="0"/>
        <v>2025</v>
      </c>
      <c r="O403" s="210">
        <f t="shared" si="1"/>
        <v>9</v>
      </c>
      <c r="P403" s="211" t="str">
        <f>IFERROR(VLOOKUP(F403,연간집계!D:E,2,FALSE),"")</f>
        <v>스탠다드 포토북 8*11 (하드/무광)</v>
      </c>
    </row>
    <row r="404" spans="1:16" ht="12.75">
      <c r="A404" s="201">
        <v>45912.025543981479</v>
      </c>
      <c r="B404" s="202">
        <v>45912</v>
      </c>
      <c r="C404" s="203" t="s">
        <v>2464</v>
      </c>
      <c r="D404" s="203" t="s">
        <v>11</v>
      </c>
      <c r="E404" s="204" t="s">
        <v>2465</v>
      </c>
      <c r="F404" s="49" t="s">
        <v>1036</v>
      </c>
      <c r="G404" s="203">
        <v>3</v>
      </c>
      <c r="H404" s="203" t="s">
        <v>2466</v>
      </c>
      <c r="I404" s="205" t="s">
        <v>1440</v>
      </c>
      <c r="J404" s="206"/>
      <c r="K404" s="203">
        <v>52</v>
      </c>
      <c r="L404" s="207" t="s">
        <v>827</v>
      </c>
      <c r="M404" s="208" t="s">
        <v>1645</v>
      </c>
      <c r="N404" s="209">
        <f t="shared" si="0"/>
        <v>2025</v>
      </c>
      <c r="O404" s="210">
        <f t="shared" si="1"/>
        <v>9</v>
      </c>
      <c r="P404" s="211" t="str">
        <f>IFERROR(VLOOKUP(F404,연간집계!D:E,2,FALSE),"")</f>
        <v>포토로그북 (바인더)</v>
      </c>
    </row>
    <row r="405" spans="1:16" ht="12.75">
      <c r="A405" s="201">
        <v>45912.168692129628</v>
      </c>
      <c r="B405" s="202">
        <v>45912</v>
      </c>
      <c r="C405" s="203" t="s">
        <v>2467</v>
      </c>
      <c r="D405" s="203" t="s">
        <v>11</v>
      </c>
      <c r="E405" s="204" t="s">
        <v>2468</v>
      </c>
      <c r="F405" s="49" t="s">
        <v>1343</v>
      </c>
      <c r="G405" s="203">
        <v>1</v>
      </c>
      <c r="H405" s="203" t="s">
        <v>2469</v>
      </c>
      <c r="I405" s="205" t="s">
        <v>1440</v>
      </c>
      <c r="J405" s="205" t="s">
        <v>2470</v>
      </c>
      <c r="K405" s="203">
        <v>1</v>
      </c>
      <c r="L405" s="207" t="s">
        <v>827</v>
      </c>
      <c r="M405" s="208" t="s">
        <v>1436</v>
      </c>
      <c r="N405" s="209">
        <f t="shared" si="0"/>
        <v>2025</v>
      </c>
      <c r="O405" s="210">
        <f t="shared" si="1"/>
        <v>9</v>
      </c>
      <c r="P405" s="211" t="str">
        <f>IFERROR(VLOOKUP(F405,연간집계!D:E,2,FALSE),"")</f>
        <v>아크릴액재 24*12</v>
      </c>
    </row>
    <row r="406" spans="1:16" ht="12.75">
      <c r="A406" s="201">
        <v>45912.44054398148</v>
      </c>
      <c r="B406" s="202">
        <v>45912</v>
      </c>
      <c r="C406" s="203" t="s">
        <v>2471</v>
      </c>
      <c r="D406" s="203" t="s">
        <v>11</v>
      </c>
      <c r="E406" s="204" t="s">
        <v>2472</v>
      </c>
      <c r="F406" s="49" t="s">
        <v>972</v>
      </c>
      <c r="G406" s="203">
        <v>1</v>
      </c>
      <c r="H406" s="203" t="s">
        <v>2473</v>
      </c>
      <c r="I406" s="205" t="s">
        <v>2474</v>
      </c>
      <c r="J406" s="208" t="s">
        <v>2474</v>
      </c>
      <c r="K406" s="203">
        <v>80</v>
      </c>
      <c r="L406" s="207" t="s">
        <v>827</v>
      </c>
      <c r="M406" s="208" t="s">
        <v>1493</v>
      </c>
      <c r="N406" s="209">
        <f t="shared" si="0"/>
        <v>2025</v>
      </c>
      <c r="O406" s="210">
        <f t="shared" si="1"/>
        <v>9</v>
      </c>
      <c r="P406" s="211" t="str">
        <f>IFERROR(VLOOKUP(F406,연간집계!D:E,2,FALSE),"")</f>
        <v>시티북 198 (쿠션하드/78p)</v>
      </c>
    </row>
    <row r="407" spans="1:16" ht="12.75">
      <c r="A407" s="201">
        <v>45912.440555555557</v>
      </c>
      <c r="B407" s="202">
        <v>45912</v>
      </c>
      <c r="C407" s="203" t="s">
        <v>2475</v>
      </c>
      <c r="D407" s="203" t="s">
        <v>11</v>
      </c>
      <c r="E407" s="204" t="s">
        <v>2476</v>
      </c>
      <c r="F407" s="49" t="s">
        <v>972</v>
      </c>
      <c r="G407" s="203">
        <v>1</v>
      </c>
      <c r="H407" s="203" t="s">
        <v>2473</v>
      </c>
      <c r="I407" s="205" t="s">
        <v>1970</v>
      </c>
      <c r="J407" s="208" t="s">
        <v>1970</v>
      </c>
      <c r="K407" s="203">
        <v>80</v>
      </c>
      <c r="L407" s="207" t="s">
        <v>827</v>
      </c>
      <c r="M407" s="208" t="s">
        <v>1493</v>
      </c>
      <c r="N407" s="209">
        <f t="shared" si="0"/>
        <v>2025</v>
      </c>
      <c r="O407" s="210">
        <f t="shared" si="1"/>
        <v>9</v>
      </c>
      <c r="P407" s="211" t="str">
        <f>IFERROR(VLOOKUP(F407,연간집계!D:E,2,FALSE),"")</f>
        <v>시티북 198 (쿠션하드/78p)</v>
      </c>
    </row>
    <row r="408" spans="1:16" ht="12.75">
      <c r="A408" s="201">
        <v>45912.472951388889</v>
      </c>
      <c r="B408" s="202">
        <v>45912</v>
      </c>
      <c r="C408" s="203" t="s">
        <v>2477</v>
      </c>
      <c r="D408" s="203" t="s">
        <v>11</v>
      </c>
      <c r="E408" s="204" t="s">
        <v>2478</v>
      </c>
      <c r="F408" s="49" t="s">
        <v>847</v>
      </c>
      <c r="G408" s="203">
        <v>2</v>
      </c>
      <c r="H408" s="203" t="s">
        <v>1509</v>
      </c>
      <c r="I408" s="205" t="s">
        <v>1556</v>
      </c>
      <c r="J408" s="206"/>
      <c r="K408" s="203">
        <v>72</v>
      </c>
      <c r="L408" s="207" t="s">
        <v>827</v>
      </c>
      <c r="M408" s="208" t="s">
        <v>1425</v>
      </c>
      <c r="N408" s="209">
        <f t="shared" si="0"/>
        <v>2025</v>
      </c>
      <c r="O408" s="210">
        <f t="shared" si="1"/>
        <v>9</v>
      </c>
      <c r="P408" s="211" t="str">
        <f>IFERROR(VLOOKUP(F408,연간집계!D:E,2,FALSE),"")</f>
        <v>스탠다드 포토북 8*11 (하드/무광)</v>
      </c>
    </row>
    <row r="409" spans="1:16" ht="12.75">
      <c r="A409" s="201">
        <v>45912.499282407407</v>
      </c>
      <c r="B409" s="202">
        <v>45912</v>
      </c>
      <c r="C409" s="203" t="s">
        <v>2479</v>
      </c>
      <c r="D409" s="203" t="s">
        <v>11</v>
      </c>
      <c r="E409" s="204" t="s">
        <v>2480</v>
      </c>
      <c r="F409" s="49" t="s">
        <v>1238</v>
      </c>
      <c r="G409" s="203">
        <v>1</v>
      </c>
      <c r="H409" s="203" t="s">
        <v>2481</v>
      </c>
      <c r="I409" s="205" t="s">
        <v>2370</v>
      </c>
      <c r="J409" s="206"/>
      <c r="K409" s="203">
        <v>24</v>
      </c>
      <c r="L409" s="207" t="s">
        <v>828</v>
      </c>
      <c r="M409" s="208" t="s">
        <v>1449</v>
      </c>
      <c r="N409" s="209">
        <f t="shared" si="0"/>
        <v>2025</v>
      </c>
      <c r="O409" s="210">
        <f t="shared" si="1"/>
        <v>9</v>
      </c>
      <c r="P409" s="211" t="str">
        <f>IFERROR(VLOOKUP(F409,연간집계!D:E,2,FALSE),"")</f>
        <v>모바일 포토북 198 (베이비)</v>
      </c>
    </row>
    <row r="410" spans="1:16" ht="12.75">
      <c r="A410" s="201">
        <v>45912.525787037041</v>
      </c>
      <c r="B410" s="202">
        <v>45912</v>
      </c>
      <c r="C410" s="203" t="s">
        <v>2482</v>
      </c>
      <c r="D410" s="203" t="s">
        <v>11</v>
      </c>
      <c r="E410" s="204" t="s">
        <v>2483</v>
      </c>
      <c r="F410" s="49" t="s">
        <v>1243</v>
      </c>
      <c r="G410" s="203">
        <v>1</v>
      </c>
      <c r="H410" s="203" t="s">
        <v>2484</v>
      </c>
      <c r="I410" s="205" t="s">
        <v>1453</v>
      </c>
      <c r="J410" s="206"/>
      <c r="K410" s="203">
        <v>24</v>
      </c>
      <c r="L410" s="207" t="s">
        <v>828</v>
      </c>
      <c r="M410" s="208" t="s">
        <v>1436</v>
      </c>
      <c r="N410" s="209">
        <f t="shared" si="0"/>
        <v>2025</v>
      </c>
      <c r="O410" s="210">
        <f t="shared" si="1"/>
        <v>9</v>
      </c>
      <c r="P410" s="211" t="str">
        <f>IFERROR(VLOOKUP(F410,연간집계!D:E,2,FALSE),"")</f>
        <v>모바일 포토북 150 (여행)</v>
      </c>
    </row>
    <row r="411" spans="1:16" ht="12.75">
      <c r="A411" s="201">
        <v>45912.572708333333</v>
      </c>
      <c r="B411" s="202">
        <v>45912</v>
      </c>
      <c r="C411" s="203" t="s">
        <v>2485</v>
      </c>
      <c r="D411" s="203" t="s">
        <v>11</v>
      </c>
      <c r="E411" s="204" t="s">
        <v>2486</v>
      </c>
      <c r="F411" s="49" t="s">
        <v>834</v>
      </c>
      <c r="G411" s="203">
        <v>2</v>
      </c>
      <c r="H411" s="203" t="s">
        <v>2487</v>
      </c>
      <c r="I411" s="205" t="s">
        <v>1510</v>
      </c>
      <c r="J411" s="206"/>
      <c r="K411" s="203">
        <v>62</v>
      </c>
      <c r="L411" s="207" t="s">
        <v>827</v>
      </c>
      <c r="M411" s="208" t="s">
        <v>1436</v>
      </c>
      <c r="N411" s="209">
        <f t="shared" si="0"/>
        <v>2025</v>
      </c>
      <c r="O411" s="210">
        <f t="shared" si="1"/>
        <v>9</v>
      </c>
      <c r="P411" s="211" t="str">
        <f>IFERROR(VLOOKUP(F411,연간집계!D:E,2,FALSE),"")</f>
        <v>스탠다드 포토북 6*8 (소프트/무광)</v>
      </c>
    </row>
    <row r="412" spans="1:16" ht="12.75">
      <c r="A412" s="201">
        <v>45912.655243055553</v>
      </c>
      <c r="B412" s="202">
        <v>45912</v>
      </c>
      <c r="C412" s="203" t="s">
        <v>2488</v>
      </c>
      <c r="D412" s="203" t="s">
        <v>11</v>
      </c>
      <c r="E412" s="204" t="s">
        <v>2489</v>
      </c>
      <c r="F412" s="49" t="s">
        <v>1247</v>
      </c>
      <c r="G412" s="203">
        <v>1</v>
      </c>
      <c r="H412" s="203" t="s">
        <v>2490</v>
      </c>
      <c r="I412" s="205" t="s">
        <v>1556</v>
      </c>
      <c r="J412" s="206"/>
      <c r="K412" s="203">
        <v>24</v>
      </c>
      <c r="L412" s="207" t="s">
        <v>828</v>
      </c>
      <c r="M412" s="208" t="s">
        <v>1493</v>
      </c>
      <c r="N412" s="209">
        <f t="shared" si="0"/>
        <v>2025</v>
      </c>
      <c r="O412" s="210">
        <f t="shared" si="1"/>
        <v>9</v>
      </c>
      <c r="P412" s="211" t="str">
        <f>IFERROR(VLOOKUP(F412,연간집계!D:E,2,FALSE),"")</f>
        <v>모바일 포토북 197 (여행)</v>
      </c>
    </row>
    <row r="413" spans="1:16" ht="12.75">
      <c r="A413" s="201">
        <v>45912.65525462963</v>
      </c>
      <c r="B413" s="202">
        <v>45912</v>
      </c>
      <c r="C413" s="203" t="s">
        <v>2491</v>
      </c>
      <c r="D413" s="203" t="s">
        <v>11</v>
      </c>
      <c r="E413" s="204" t="s">
        <v>2489</v>
      </c>
      <c r="F413" s="49" t="s">
        <v>1247</v>
      </c>
      <c r="G413" s="203">
        <v>1</v>
      </c>
      <c r="H413" s="203" t="s">
        <v>2490</v>
      </c>
      <c r="I413" s="205" t="s">
        <v>1556</v>
      </c>
      <c r="J413" s="206"/>
      <c r="K413" s="203">
        <v>24</v>
      </c>
      <c r="L413" s="207" t="s">
        <v>828</v>
      </c>
      <c r="M413" s="208" t="s">
        <v>1493</v>
      </c>
      <c r="N413" s="209">
        <f t="shared" si="0"/>
        <v>2025</v>
      </c>
      <c r="O413" s="210">
        <f t="shared" si="1"/>
        <v>9</v>
      </c>
      <c r="P413" s="211" t="str">
        <f>IFERROR(VLOOKUP(F413,연간집계!D:E,2,FALSE),"")</f>
        <v>모바일 포토북 197 (여행)</v>
      </c>
    </row>
    <row r="414" spans="1:16" ht="12.75">
      <c r="A414" s="201">
        <v>45912.655266203707</v>
      </c>
      <c r="B414" s="202">
        <v>45912</v>
      </c>
      <c r="C414" s="203" t="s">
        <v>2492</v>
      </c>
      <c r="D414" s="203" t="s">
        <v>11</v>
      </c>
      <c r="E414" s="204" t="s">
        <v>2489</v>
      </c>
      <c r="F414" s="49" t="s">
        <v>1247</v>
      </c>
      <c r="G414" s="203">
        <v>1</v>
      </c>
      <c r="H414" s="203" t="s">
        <v>2490</v>
      </c>
      <c r="I414" s="205" t="s">
        <v>1556</v>
      </c>
      <c r="J414" s="206"/>
      <c r="K414" s="203">
        <v>24</v>
      </c>
      <c r="L414" s="207" t="s">
        <v>828</v>
      </c>
      <c r="M414" s="208" t="s">
        <v>1493</v>
      </c>
      <c r="N414" s="209">
        <f t="shared" si="0"/>
        <v>2025</v>
      </c>
      <c r="O414" s="210">
        <f t="shared" si="1"/>
        <v>9</v>
      </c>
      <c r="P414" s="211" t="str">
        <f>IFERROR(VLOOKUP(F414,연간집계!D:E,2,FALSE),"")</f>
        <v>모바일 포토북 197 (여행)</v>
      </c>
    </row>
    <row r="415" spans="1:16" ht="12.75">
      <c r="A415" s="201">
        <v>45912.664236111108</v>
      </c>
      <c r="B415" s="202">
        <v>45912</v>
      </c>
      <c r="C415" s="203" t="s">
        <v>2493</v>
      </c>
      <c r="D415" s="203" t="s">
        <v>11</v>
      </c>
      <c r="E415" s="204" t="s">
        <v>2494</v>
      </c>
      <c r="F415" s="49" t="s">
        <v>838</v>
      </c>
      <c r="G415" s="203">
        <v>3</v>
      </c>
      <c r="H415" s="203" t="s">
        <v>2495</v>
      </c>
      <c r="I415" s="205" t="s">
        <v>1510</v>
      </c>
      <c r="J415" s="206"/>
      <c r="K415" s="203">
        <v>24</v>
      </c>
      <c r="L415" s="207" t="s">
        <v>827</v>
      </c>
      <c r="M415" s="208" t="s">
        <v>1493</v>
      </c>
      <c r="N415" s="209">
        <f t="shared" si="0"/>
        <v>2025</v>
      </c>
      <c r="O415" s="210">
        <f t="shared" si="1"/>
        <v>9</v>
      </c>
      <c r="P415" s="211" t="str">
        <f>IFERROR(VLOOKUP(F415,연간집계!D:E,2,FALSE),"")</f>
        <v>스탠다드 포토북 6*8 (하드/무광)</v>
      </c>
    </row>
    <row r="416" spans="1:16" ht="12.75">
      <c r="A416" s="201">
        <v>45912.775462962964</v>
      </c>
      <c r="B416" s="202">
        <v>45912</v>
      </c>
      <c r="C416" s="203" t="s">
        <v>2496</v>
      </c>
      <c r="D416" s="203" t="s">
        <v>11</v>
      </c>
      <c r="E416" s="204" t="s">
        <v>2497</v>
      </c>
      <c r="F416" s="49" t="s">
        <v>834</v>
      </c>
      <c r="G416" s="203">
        <v>2</v>
      </c>
      <c r="H416" s="203" t="s">
        <v>2487</v>
      </c>
      <c r="I416" s="205" t="s">
        <v>1510</v>
      </c>
      <c r="J416" s="206"/>
      <c r="K416" s="203">
        <v>38</v>
      </c>
      <c r="L416" s="207" t="s">
        <v>827</v>
      </c>
      <c r="M416" s="208" t="s">
        <v>1436</v>
      </c>
      <c r="N416" s="209">
        <f t="shared" si="0"/>
        <v>2025</v>
      </c>
      <c r="O416" s="210">
        <f t="shared" si="1"/>
        <v>9</v>
      </c>
      <c r="P416" s="211" t="str">
        <f>IFERROR(VLOOKUP(F416,연간집계!D:E,2,FALSE),"")</f>
        <v>스탠다드 포토북 6*8 (소프트/무광)</v>
      </c>
    </row>
    <row r="417" spans="1:16" ht="12.75">
      <c r="A417" s="201">
        <v>45912.948530092595</v>
      </c>
      <c r="B417" s="202">
        <v>45912</v>
      </c>
      <c r="C417" s="203" t="s">
        <v>2498</v>
      </c>
      <c r="D417" s="203" t="s">
        <v>11</v>
      </c>
      <c r="E417" s="204" t="s">
        <v>2499</v>
      </c>
      <c r="F417" s="49" t="s">
        <v>865</v>
      </c>
      <c r="G417" s="203">
        <v>1</v>
      </c>
      <c r="H417" s="203" t="s">
        <v>2469</v>
      </c>
      <c r="I417" s="205" t="s">
        <v>1440</v>
      </c>
      <c r="J417" s="206"/>
      <c r="K417" s="203">
        <v>38</v>
      </c>
      <c r="L417" s="207" t="s">
        <v>827</v>
      </c>
      <c r="M417" s="208" t="s">
        <v>1436</v>
      </c>
      <c r="N417" s="209">
        <f t="shared" si="0"/>
        <v>2025</v>
      </c>
      <c r="O417" s="210">
        <f t="shared" si="1"/>
        <v>9</v>
      </c>
      <c r="P417" s="211" t="str">
        <f>IFERROR(VLOOKUP(F417,연간집계!D:E,2,FALSE),"")</f>
        <v>스탠다드 포토북 8*6 (하드/무광)</v>
      </c>
    </row>
    <row r="418" spans="1:16" ht="12.75">
      <c r="A418" s="201">
        <v>45913.039363425924</v>
      </c>
      <c r="B418" s="202">
        <v>45913</v>
      </c>
      <c r="C418" s="203" t="s">
        <v>2500</v>
      </c>
      <c r="D418" s="203" t="s">
        <v>11</v>
      </c>
      <c r="E418" s="204" t="s">
        <v>2501</v>
      </c>
      <c r="F418" s="49" t="s">
        <v>1390</v>
      </c>
      <c r="G418" s="203">
        <v>1</v>
      </c>
      <c r="H418" s="203" t="s">
        <v>2190</v>
      </c>
      <c r="I418" s="205" t="s">
        <v>2502</v>
      </c>
      <c r="J418" s="206"/>
      <c r="K418" s="203">
        <v>72</v>
      </c>
      <c r="L418" s="207" t="s">
        <v>827</v>
      </c>
      <c r="M418" s="208" t="s">
        <v>1493</v>
      </c>
      <c r="N418" s="209">
        <f t="shared" si="0"/>
        <v>2025</v>
      </c>
      <c r="O418" s="210">
        <f t="shared" si="1"/>
        <v>9</v>
      </c>
      <c r="P418" s="211" t="str">
        <f>IFERROR(VLOOKUP(F418,연간집계!D:E,2,FALSE),"")</f>
        <v>미니폴라로이드</v>
      </c>
    </row>
    <row r="419" spans="1:16" ht="12.75">
      <c r="A419" s="201">
        <v>45913.039375</v>
      </c>
      <c r="B419" s="202">
        <v>45913</v>
      </c>
      <c r="C419" s="203" t="s">
        <v>2503</v>
      </c>
      <c r="D419" s="203" t="s">
        <v>11</v>
      </c>
      <c r="E419" s="204" t="s">
        <v>2501</v>
      </c>
      <c r="F419" s="49" t="s">
        <v>1390</v>
      </c>
      <c r="G419" s="203">
        <v>1</v>
      </c>
      <c r="H419" s="203" t="s">
        <v>2190</v>
      </c>
      <c r="I419" s="205" t="s">
        <v>2502</v>
      </c>
      <c r="J419" s="206"/>
      <c r="K419" s="203">
        <v>72</v>
      </c>
      <c r="L419" s="207" t="s">
        <v>827</v>
      </c>
      <c r="M419" s="208" t="s">
        <v>1493</v>
      </c>
      <c r="N419" s="209">
        <f t="shared" si="0"/>
        <v>2025</v>
      </c>
      <c r="O419" s="210">
        <f t="shared" si="1"/>
        <v>9</v>
      </c>
      <c r="P419" s="211" t="str">
        <f>IFERROR(VLOOKUP(F419,연간집계!D:E,2,FALSE),"")</f>
        <v>미니폴라로이드</v>
      </c>
    </row>
    <row r="420" spans="1:16" ht="12.75">
      <c r="A420" s="201">
        <v>45913.039386574077</v>
      </c>
      <c r="B420" s="202">
        <v>45913</v>
      </c>
      <c r="C420" s="203" t="s">
        <v>2504</v>
      </c>
      <c r="D420" s="203" t="s">
        <v>11</v>
      </c>
      <c r="E420" s="204" t="s">
        <v>2501</v>
      </c>
      <c r="F420" s="49" t="s">
        <v>1390</v>
      </c>
      <c r="G420" s="203">
        <v>1</v>
      </c>
      <c r="H420" s="203" t="s">
        <v>2190</v>
      </c>
      <c r="I420" s="205" t="s">
        <v>2502</v>
      </c>
      <c r="J420" s="206"/>
      <c r="K420" s="203">
        <v>72</v>
      </c>
      <c r="L420" s="207" t="s">
        <v>827</v>
      </c>
      <c r="M420" s="208" t="s">
        <v>1493</v>
      </c>
      <c r="N420" s="209">
        <f t="shared" si="0"/>
        <v>2025</v>
      </c>
      <c r="O420" s="210">
        <f t="shared" si="1"/>
        <v>9</v>
      </c>
      <c r="P420" s="211" t="str">
        <f>IFERROR(VLOOKUP(F420,연간집계!D:E,2,FALSE),"")</f>
        <v>미니폴라로이드</v>
      </c>
    </row>
    <row r="421" spans="1:16" ht="12.75">
      <c r="A421" s="201">
        <v>45913.039398148147</v>
      </c>
      <c r="B421" s="202">
        <v>45913</v>
      </c>
      <c r="C421" s="203" t="s">
        <v>2505</v>
      </c>
      <c r="D421" s="203" t="s">
        <v>11</v>
      </c>
      <c r="E421" s="204" t="s">
        <v>2501</v>
      </c>
      <c r="F421" s="49" t="s">
        <v>1390</v>
      </c>
      <c r="G421" s="203">
        <v>1</v>
      </c>
      <c r="H421" s="203" t="s">
        <v>2190</v>
      </c>
      <c r="I421" s="205" t="s">
        <v>2502</v>
      </c>
      <c r="J421" s="206"/>
      <c r="K421" s="203">
        <v>72</v>
      </c>
      <c r="L421" s="207" t="s">
        <v>827</v>
      </c>
      <c r="M421" s="208" t="s">
        <v>1493</v>
      </c>
      <c r="N421" s="209">
        <f t="shared" si="0"/>
        <v>2025</v>
      </c>
      <c r="O421" s="210">
        <f t="shared" si="1"/>
        <v>9</v>
      </c>
      <c r="P421" s="211" t="str">
        <f>IFERROR(VLOOKUP(F421,연간집계!D:E,2,FALSE),"")</f>
        <v>미니폴라로이드</v>
      </c>
    </row>
    <row r="422" spans="1:16" ht="12.75">
      <c r="A422" s="201">
        <v>45913.039409722223</v>
      </c>
      <c r="B422" s="202">
        <v>45913</v>
      </c>
      <c r="C422" s="203" t="s">
        <v>2506</v>
      </c>
      <c r="D422" s="203" t="s">
        <v>11</v>
      </c>
      <c r="E422" s="204" t="s">
        <v>2501</v>
      </c>
      <c r="F422" s="49" t="s">
        <v>1390</v>
      </c>
      <c r="G422" s="203">
        <v>1</v>
      </c>
      <c r="H422" s="203" t="s">
        <v>2190</v>
      </c>
      <c r="I422" s="205" t="s">
        <v>2502</v>
      </c>
      <c r="J422" s="206"/>
      <c r="K422" s="203">
        <v>72</v>
      </c>
      <c r="L422" s="207" t="s">
        <v>827</v>
      </c>
      <c r="M422" s="208" t="s">
        <v>1493</v>
      </c>
      <c r="N422" s="209">
        <f t="shared" si="0"/>
        <v>2025</v>
      </c>
      <c r="O422" s="210">
        <f t="shared" si="1"/>
        <v>9</v>
      </c>
      <c r="P422" s="211" t="str">
        <f>IFERROR(VLOOKUP(F422,연간집계!D:E,2,FALSE),"")</f>
        <v>미니폴라로이드</v>
      </c>
    </row>
    <row r="423" spans="1:16" ht="12.75">
      <c r="A423" s="201">
        <v>45913.039421296293</v>
      </c>
      <c r="B423" s="202">
        <v>45913</v>
      </c>
      <c r="C423" s="203" t="s">
        <v>2507</v>
      </c>
      <c r="D423" s="203" t="s">
        <v>11</v>
      </c>
      <c r="E423" s="204" t="s">
        <v>2501</v>
      </c>
      <c r="F423" s="49" t="s">
        <v>1390</v>
      </c>
      <c r="G423" s="203">
        <v>1</v>
      </c>
      <c r="H423" s="203" t="s">
        <v>2190</v>
      </c>
      <c r="I423" s="205" t="s">
        <v>2502</v>
      </c>
      <c r="J423" s="206"/>
      <c r="K423" s="203">
        <v>72</v>
      </c>
      <c r="L423" s="207" t="s">
        <v>827</v>
      </c>
      <c r="M423" s="208" t="s">
        <v>1493</v>
      </c>
      <c r="N423" s="209">
        <f t="shared" si="0"/>
        <v>2025</v>
      </c>
      <c r="O423" s="210">
        <f t="shared" si="1"/>
        <v>9</v>
      </c>
      <c r="P423" s="211" t="str">
        <f>IFERROR(VLOOKUP(F423,연간집계!D:E,2,FALSE),"")</f>
        <v>미니폴라로이드</v>
      </c>
    </row>
    <row r="424" spans="1:16" ht="12.75">
      <c r="A424" s="201">
        <v>45913.03943287037</v>
      </c>
      <c r="B424" s="202">
        <v>45913</v>
      </c>
      <c r="C424" s="203" t="s">
        <v>2508</v>
      </c>
      <c r="D424" s="203" t="s">
        <v>11</v>
      </c>
      <c r="E424" s="204" t="s">
        <v>2501</v>
      </c>
      <c r="F424" s="49" t="s">
        <v>1390</v>
      </c>
      <c r="G424" s="203">
        <v>1</v>
      </c>
      <c r="H424" s="203" t="s">
        <v>2190</v>
      </c>
      <c r="I424" s="205" t="s">
        <v>2502</v>
      </c>
      <c r="J424" s="206"/>
      <c r="K424" s="203">
        <v>72</v>
      </c>
      <c r="L424" s="207" t="s">
        <v>827</v>
      </c>
      <c r="M424" s="208" t="s">
        <v>1493</v>
      </c>
      <c r="N424" s="209">
        <f t="shared" si="0"/>
        <v>2025</v>
      </c>
      <c r="O424" s="210">
        <f t="shared" si="1"/>
        <v>9</v>
      </c>
      <c r="P424" s="211" t="str">
        <f>IFERROR(VLOOKUP(F424,연간집계!D:E,2,FALSE),"")</f>
        <v>미니폴라로이드</v>
      </c>
    </row>
    <row r="425" spans="1:16" ht="12.75">
      <c r="A425" s="201">
        <v>45913.039444444446</v>
      </c>
      <c r="B425" s="202">
        <v>45913</v>
      </c>
      <c r="C425" s="203" t="s">
        <v>2509</v>
      </c>
      <c r="D425" s="203" t="s">
        <v>11</v>
      </c>
      <c r="E425" s="204" t="s">
        <v>2501</v>
      </c>
      <c r="F425" s="49" t="s">
        <v>1390</v>
      </c>
      <c r="G425" s="203">
        <v>1</v>
      </c>
      <c r="H425" s="203" t="s">
        <v>2190</v>
      </c>
      <c r="I425" s="205" t="s">
        <v>2502</v>
      </c>
      <c r="J425" s="206"/>
      <c r="K425" s="203">
        <v>72</v>
      </c>
      <c r="L425" s="207" t="s">
        <v>827</v>
      </c>
      <c r="M425" s="208" t="s">
        <v>1493</v>
      </c>
      <c r="N425" s="209">
        <f t="shared" si="0"/>
        <v>2025</v>
      </c>
      <c r="O425" s="210">
        <f t="shared" si="1"/>
        <v>9</v>
      </c>
      <c r="P425" s="211" t="str">
        <f>IFERROR(VLOOKUP(F425,연간집계!D:E,2,FALSE),"")</f>
        <v>미니폴라로이드</v>
      </c>
    </row>
    <row r="426" spans="1:16" ht="12.75">
      <c r="A426" s="201">
        <v>45913.039456018516</v>
      </c>
      <c r="B426" s="202">
        <v>45913</v>
      </c>
      <c r="C426" s="203" t="s">
        <v>2510</v>
      </c>
      <c r="D426" s="203" t="s">
        <v>11</v>
      </c>
      <c r="E426" s="204" t="s">
        <v>2501</v>
      </c>
      <c r="F426" s="49" t="s">
        <v>1390</v>
      </c>
      <c r="G426" s="203">
        <v>1</v>
      </c>
      <c r="H426" s="203" t="s">
        <v>2190</v>
      </c>
      <c r="I426" s="205" t="s">
        <v>2502</v>
      </c>
      <c r="J426" s="206"/>
      <c r="K426" s="203">
        <v>72</v>
      </c>
      <c r="L426" s="207" t="s">
        <v>827</v>
      </c>
      <c r="M426" s="208" t="s">
        <v>1493</v>
      </c>
      <c r="N426" s="209">
        <f t="shared" si="0"/>
        <v>2025</v>
      </c>
      <c r="O426" s="210">
        <f t="shared" si="1"/>
        <v>9</v>
      </c>
      <c r="P426" s="211" t="str">
        <f>IFERROR(VLOOKUP(F426,연간집계!D:E,2,FALSE),"")</f>
        <v>미니폴라로이드</v>
      </c>
    </row>
    <row r="427" spans="1:16" ht="12.75">
      <c r="A427" s="201">
        <v>45913.039467592593</v>
      </c>
      <c r="B427" s="202">
        <v>45913</v>
      </c>
      <c r="C427" s="203" t="s">
        <v>2511</v>
      </c>
      <c r="D427" s="203" t="s">
        <v>11</v>
      </c>
      <c r="E427" s="204" t="s">
        <v>2501</v>
      </c>
      <c r="F427" s="49" t="s">
        <v>1390</v>
      </c>
      <c r="G427" s="203">
        <v>1</v>
      </c>
      <c r="H427" s="203" t="s">
        <v>2190</v>
      </c>
      <c r="I427" s="205" t="s">
        <v>2502</v>
      </c>
      <c r="J427" s="206"/>
      <c r="K427" s="203">
        <v>72</v>
      </c>
      <c r="L427" s="207" t="s">
        <v>827</v>
      </c>
      <c r="M427" s="208" t="s">
        <v>1493</v>
      </c>
      <c r="N427" s="209">
        <f t="shared" si="0"/>
        <v>2025</v>
      </c>
      <c r="O427" s="210">
        <f t="shared" si="1"/>
        <v>9</v>
      </c>
      <c r="P427" s="211" t="str">
        <f>IFERROR(VLOOKUP(F427,연간집계!D:E,2,FALSE),"")</f>
        <v>미니폴라로이드</v>
      </c>
    </row>
    <row r="428" spans="1:16" ht="12.75">
      <c r="A428" s="201">
        <v>45913.062928240739</v>
      </c>
      <c r="B428" s="202">
        <v>45913</v>
      </c>
      <c r="C428" s="203" t="s">
        <v>2512</v>
      </c>
      <c r="D428" s="203" t="s">
        <v>11</v>
      </c>
      <c r="E428" s="204" t="s">
        <v>2513</v>
      </c>
      <c r="F428" s="49" t="s">
        <v>963</v>
      </c>
      <c r="G428" s="203">
        <v>1</v>
      </c>
      <c r="H428" s="203" t="s">
        <v>2514</v>
      </c>
      <c r="I428" s="205" t="s">
        <v>2134</v>
      </c>
      <c r="J428" s="208" t="s">
        <v>2134</v>
      </c>
      <c r="K428" s="203">
        <v>80</v>
      </c>
      <c r="L428" s="207" t="s">
        <v>827</v>
      </c>
      <c r="M428" s="208" t="s">
        <v>1493</v>
      </c>
      <c r="N428" s="209">
        <f t="shared" si="0"/>
        <v>2025</v>
      </c>
      <c r="O428" s="210">
        <f t="shared" si="1"/>
        <v>9</v>
      </c>
      <c r="P428" s="211" t="str">
        <f>IFERROR(VLOOKUP(F428,연간집계!D:E,2,FALSE),"")</f>
        <v>시티북 210 (쿠션하드/78p)</v>
      </c>
    </row>
    <row r="429" spans="1:16" ht="12.75">
      <c r="A429" s="201">
        <v>45913.062939814816</v>
      </c>
      <c r="B429" s="202">
        <v>45913</v>
      </c>
      <c r="C429" s="203" t="s">
        <v>2515</v>
      </c>
      <c r="D429" s="203" t="s">
        <v>11</v>
      </c>
      <c r="E429" s="204" t="s">
        <v>2513</v>
      </c>
      <c r="F429" s="49" t="s">
        <v>963</v>
      </c>
      <c r="G429" s="203">
        <v>1</v>
      </c>
      <c r="H429" s="203" t="s">
        <v>2514</v>
      </c>
      <c r="I429" s="205" t="s">
        <v>2134</v>
      </c>
      <c r="J429" s="208" t="s">
        <v>2134</v>
      </c>
      <c r="K429" s="203">
        <v>80</v>
      </c>
      <c r="L429" s="207" t="s">
        <v>827</v>
      </c>
      <c r="M429" s="208" t="s">
        <v>1493</v>
      </c>
      <c r="N429" s="209">
        <f t="shared" si="0"/>
        <v>2025</v>
      </c>
      <c r="O429" s="210">
        <f t="shared" si="1"/>
        <v>9</v>
      </c>
      <c r="P429" s="211" t="str">
        <f>IFERROR(VLOOKUP(F429,연간집계!D:E,2,FALSE),"")</f>
        <v>시티북 210 (쿠션하드/78p)</v>
      </c>
    </row>
    <row r="430" spans="1:16" ht="12.75">
      <c r="A430" s="201">
        <v>45913.062951388885</v>
      </c>
      <c r="B430" s="202">
        <v>45913</v>
      </c>
      <c r="C430" s="203" t="s">
        <v>2516</v>
      </c>
      <c r="D430" s="203" t="s">
        <v>11</v>
      </c>
      <c r="E430" s="204" t="s">
        <v>2513</v>
      </c>
      <c r="F430" s="49" t="s">
        <v>963</v>
      </c>
      <c r="G430" s="203">
        <v>1</v>
      </c>
      <c r="H430" s="203" t="s">
        <v>2514</v>
      </c>
      <c r="I430" s="205" t="s">
        <v>2134</v>
      </c>
      <c r="J430" s="208" t="s">
        <v>2134</v>
      </c>
      <c r="K430" s="203">
        <v>80</v>
      </c>
      <c r="L430" s="207" t="s">
        <v>827</v>
      </c>
      <c r="M430" s="208" t="s">
        <v>1493</v>
      </c>
      <c r="N430" s="209">
        <f t="shared" si="0"/>
        <v>2025</v>
      </c>
      <c r="O430" s="210">
        <f t="shared" si="1"/>
        <v>9</v>
      </c>
      <c r="P430" s="211" t="str">
        <f>IFERROR(VLOOKUP(F430,연간집계!D:E,2,FALSE),"")</f>
        <v>시티북 210 (쿠션하드/78p)</v>
      </c>
    </row>
    <row r="431" spans="1:16" ht="12.75">
      <c r="A431" s="201">
        <v>45913.399548611109</v>
      </c>
      <c r="B431" s="202">
        <v>45913</v>
      </c>
      <c r="C431" s="203" t="s">
        <v>2517</v>
      </c>
      <c r="D431" s="203" t="s">
        <v>11</v>
      </c>
      <c r="E431" s="204" t="s">
        <v>2518</v>
      </c>
      <c r="F431" s="49" t="s">
        <v>1308</v>
      </c>
      <c r="G431" s="203">
        <v>1</v>
      </c>
      <c r="H431" s="203" t="s">
        <v>1776</v>
      </c>
      <c r="I431" s="205" t="s">
        <v>1668</v>
      </c>
      <c r="J431" s="208" t="s">
        <v>1444</v>
      </c>
      <c r="K431" s="203">
        <v>1</v>
      </c>
      <c r="L431" s="207" t="s">
        <v>827</v>
      </c>
      <c r="M431" s="208" t="s">
        <v>1436</v>
      </c>
      <c r="N431" s="209">
        <f t="shared" si="0"/>
        <v>2025</v>
      </c>
      <c r="O431" s="210">
        <f t="shared" si="1"/>
        <v>9</v>
      </c>
      <c r="P431" s="211" t="str">
        <f>IFERROR(VLOOKUP(F431,연간집계!D:E,2,FALSE),"")</f>
        <v>심플액자 305_블랙</v>
      </c>
    </row>
    <row r="432" spans="1:16" ht="12.75">
      <c r="A432" s="201">
        <v>45913.399560185186</v>
      </c>
      <c r="B432" s="202">
        <v>45913</v>
      </c>
      <c r="C432" s="203" t="s">
        <v>2519</v>
      </c>
      <c r="D432" s="203" t="s">
        <v>11</v>
      </c>
      <c r="E432" s="204" t="s">
        <v>2518</v>
      </c>
      <c r="F432" s="49" t="s">
        <v>1308</v>
      </c>
      <c r="G432" s="203">
        <v>1</v>
      </c>
      <c r="H432" s="203" t="s">
        <v>1776</v>
      </c>
      <c r="I432" s="205" t="s">
        <v>1668</v>
      </c>
      <c r="J432" s="208" t="s">
        <v>1444</v>
      </c>
      <c r="K432" s="203">
        <v>1</v>
      </c>
      <c r="L432" s="207" t="s">
        <v>827</v>
      </c>
      <c r="M432" s="208" t="s">
        <v>1436</v>
      </c>
      <c r="N432" s="209">
        <f t="shared" si="0"/>
        <v>2025</v>
      </c>
      <c r="O432" s="210">
        <f t="shared" si="1"/>
        <v>9</v>
      </c>
      <c r="P432" s="211" t="str">
        <f>IFERROR(VLOOKUP(F432,연간집계!D:E,2,FALSE),"")</f>
        <v>심플액자 305_블랙</v>
      </c>
    </row>
    <row r="433" spans="1:16" ht="12.75">
      <c r="A433" s="201">
        <v>45913.399571759262</v>
      </c>
      <c r="B433" s="202">
        <v>45913</v>
      </c>
      <c r="C433" s="203" t="s">
        <v>2520</v>
      </c>
      <c r="D433" s="203" t="s">
        <v>11</v>
      </c>
      <c r="E433" s="204" t="s">
        <v>2518</v>
      </c>
      <c r="F433" s="49" t="s">
        <v>1308</v>
      </c>
      <c r="G433" s="203">
        <v>1</v>
      </c>
      <c r="H433" s="203" t="s">
        <v>1776</v>
      </c>
      <c r="I433" s="205" t="s">
        <v>1668</v>
      </c>
      <c r="J433" s="208" t="s">
        <v>1444</v>
      </c>
      <c r="K433" s="203">
        <v>1</v>
      </c>
      <c r="L433" s="207" t="s">
        <v>827</v>
      </c>
      <c r="M433" s="208" t="s">
        <v>1436</v>
      </c>
      <c r="N433" s="209">
        <f t="shared" si="0"/>
        <v>2025</v>
      </c>
      <c r="O433" s="210">
        <f t="shared" si="1"/>
        <v>9</v>
      </c>
      <c r="P433" s="211" t="str">
        <f>IFERROR(VLOOKUP(F433,연간집계!D:E,2,FALSE),"")</f>
        <v>심플액자 305_블랙</v>
      </c>
    </row>
    <row r="434" spans="1:16" ht="12.75">
      <c r="A434" s="201">
        <v>45913.399583333332</v>
      </c>
      <c r="B434" s="202">
        <v>45913</v>
      </c>
      <c r="C434" s="203" t="s">
        <v>2521</v>
      </c>
      <c r="D434" s="203" t="s">
        <v>11</v>
      </c>
      <c r="E434" s="204" t="s">
        <v>2518</v>
      </c>
      <c r="F434" s="49" t="s">
        <v>1308</v>
      </c>
      <c r="G434" s="203">
        <v>1</v>
      </c>
      <c r="H434" s="203" t="s">
        <v>1776</v>
      </c>
      <c r="I434" s="205" t="s">
        <v>1668</v>
      </c>
      <c r="J434" s="208" t="s">
        <v>1444</v>
      </c>
      <c r="K434" s="203">
        <v>1</v>
      </c>
      <c r="L434" s="207" t="s">
        <v>827</v>
      </c>
      <c r="M434" s="208" t="s">
        <v>1436</v>
      </c>
      <c r="N434" s="209">
        <f t="shared" si="0"/>
        <v>2025</v>
      </c>
      <c r="O434" s="210">
        <f t="shared" si="1"/>
        <v>9</v>
      </c>
      <c r="P434" s="211" t="str">
        <f>IFERROR(VLOOKUP(F434,연간집계!D:E,2,FALSE),"")</f>
        <v>심플액자 305_블랙</v>
      </c>
    </row>
    <row r="435" spans="1:16" ht="12.75">
      <c r="A435" s="201">
        <v>45913.399594907409</v>
      </c>
      <c r="B435" s="202">
        <v>45913</v>
      </c>
      <c r="C435" s="203" t="s">
        <v>2522</v>
      </c>
      <c r="D435" s="203" t="s">
        <v>11</v>
      </c>
      <c r="E435" s="204" t="s">
        <v>2518</v>
      </c>
      <c r="F435" s="49" t="s">
        <v>1308</v>
      </c>
      <c r="G435" s="203">
        <v>1</v>
      </c>
      <c r="H435" s="203" t="s">
        <v>1776</v>
      </c>
      <c r="I435" s="205" t="s">
        <v>1668</v>
      </c>
      <c r="J435" s="208" t="s">
        <v>1444</v>
      </c>
      <c r="K435" s="203">
        <v>1</v>
      </c>
      <c r="L435" s="207" t="s">
        <v>827</v>
      </c>
      <c r="M435" s="208" t="s">
        <v>1436</v>
      </c>
      <c r="N435" s="209">
        <f t="shared" si="0"/>
        <v>2025</v>
      </c>
      <c r="O435" s="210">
        <f t="shared" si="1"/>
        <v>9</v>
      </c>
      <c r="P435" s="211" t="str">
        <f>IFERROR(VLOOKUP(F435,연간집계!D:E,2,FALSE),"")</f>
        <v>심플액자 305_블랙</v>
      </c>
    </row>
    <row r="436" spans="1:16" ht="12.75">
      <c r="A436" s="201">
        <v>45913.399606481478</v>
      </c>
      <c r="B436" s="202">
        <v>45913</v>
      </c>
      <c r="C436" s="203" t="s">
        <v>2523</v>
      </c>
      <c r="D436" s="203" t="s">
        <v>11</v>
      </c>
      <c r="E436" s="204" t="s">
        <v>2518</v>
      </c>
      <c r="F436" s="49" t="s">
        <v>1308</v>
      </c>
      <c r="G436" s="203">
        <v>5</v>
      </c>
      <c r="H436" s="203" t="s">
        <v>1776</v>
      </c>
      <c r="I436" s="205" t="s">
        <v>1668</v>
      </c>
      <c r="J436" s="208" t="s">
        <v>1444</v>
      </c>
      <c r="K436" s="203">
        <v>1</v>
      </c>
      <c r="L436" s="207" t="s">
        <v>827</v>
      </c>
      <c r="M436" s="208" t="s">
        <v>1436</v>
      </c>
      <c r="N436" s="209">
        <f t="shared" si="0"/>
        <v>2025</v>
      </c>
      <c r="O436" s="210">
        <f t="shared" si="1"/>
        <v>9</v>
      </c>
      <c r="P436" s="211" t="str">
        <f>IFERROR(VLOOKUP(F436,연간집계!D:E,2,FALSE),"")</f>
        <v>심플액자 305_블랙</v>
      </c>
    </row>
    <row r="437" spans="1:16" ht="12.75">
      <c r="A437" s="201">
        <v>45913.516736111109</v>
      </c>
      <c r="B437" s="202">
        <v>45913</v>
      </c>
      <c r="C437" s="203" t="s">
        <v>2524</v>
      </c>
      <c r="D437" s="203" t="s">
        <v>11</v>
      </c>
      <c r="E437" s="204" t="s">
        <v>2525</v>
      </c>
      <c r="F437" s="49" t="s">
        <v>858</v>
      </c>
      <c r="G437" s="203">
        <v>1</v>
      </c>
      <c r="H437" s="203" t="s">
        <v>2526</v>
      </c>
      <c r="I437" s="205" t="s">
        <v>1440</v>
      </c>
      <c r="J437" s="206"/>
      <c r="K437" s="203">
        <v>30</v>
      </c>
      <c r="L437" s="207" t="s">
        <v>827</v>
      </c>
      <c r="M437" s="208" t="s">
        <v>1436</v>
      </c>
      <c r="N437" s="209">
        <f t="shared" si="0"/>
        <v>2025</v>
      </c>
      <c r="O437" s="210">
        <f t="shared" si="1"/>
        <v>9</v>
      </c>
      <c r="P437" s="211" t="str">
        <f>IFERROR(VLOOKUP(F437,연간집계!D:E,2,FALSE),"")</f>
        <v>스탠다드 포토북 8*8 (하드/유광)</v>
      </c>
    </row>
    <row r="438" spans="1:16" ht="12.75">
      <c r="A438" s="201">
        <v>45913.563599537039</v>
      </c>
      <c r="B438" s="202">
        <v>45913</v>
      </c>
      <c r="C438" s="203" t="s">
        <v>2527</v>
      </c>
      <c r="D438" s="203" t="s">
        <v>11</v>
      </c>
      <c r="E438" s="204" t="s">
        <v>2528</v>
      </c>
      <c r="F438" s="49" t="s">
        <v>1339</v>
      </c>
      <c r="G438" s="203">
        <v>1</v>
      </c>
      <c r="H438" s="203" t="s">
        <v>2529</v>
      </c>
      <c r="I438" s="205" t="s">
        <v>1440</v>
      </c>
      <c r="J438" s="205" t="s">
        <v>2530</v>
      </c>
      <c r="K438" s="203">
        <v>1</v>
      </c>
      <c r="L438" s="207" t="s">
        <v>827</v>
      </c>
      <c r="M438" s="208" t="s">
        <v>1425</v>
      </c>
      <c r="N438" s="209">
        <f t="shared" si="0"/>
        <v>2025</v>
      </c>
      <c r="O438" s="210">
        <f t="shared" si="1"/>
        <v>9</v>
      </c>
      <c r="P438" s="211" t="str">
        <f>IFERROR(VLOOKUP(F438,연간집계!D:E,2,FALSE),"")</f>
        <v>아크릴액자 20*30</v>
      </c>
    </row>
    <row r="439" spans="1:16" ht="12.75">
      <c r="A439" s="201">
        <v>45913.633888888886</v>
      </c>
      <c r="B439" s="202">
        <v>45913</v>
      </c>
      <c r="C439" s="203" t="s">
        <v>2531</v>
      </c>
      <c r="D439" s="203" t="s">
        <v>11</v>
      </c>
      <c r="E439" s="204" t="s">
        <v>2532</v>
      </c>
      <c r="F439" s="49" t="s">
        <v>852</v>
      </c>
      <c r="G439" s="203">
        <v>1</v>
      </c>
      <c r="H439" s="203" t="s">
        <v>2533</v>
      </c>
      <c r="I439" s="205" t="s">
        <v>1808</v>
      </c>
      <c r="J439" s="206"/>
      <c r="K439" s="203">
        <v>24</v>
      </c>
      <c r="L439" s="207" t="s">
        <v>827</v>
      </c>
      <c r="M439" s="208" t="s">
        <v>1436</v>
      </c>
      <c r="N439" s="209">
        <f t="shared" si="0"/>
        <v>2025</v>
      </c>
      <c r="O439" s="210">
        <f t="shared" si="1"/>
        <v>9</v>
      </c>
      <c r="P439" s="211" t="str">
        <f>IFERROR(VLOOKUP(F439,연간집계!D:E,2,FALSE),"")</f>
        <v>스탠다드 포토북 8*8 (소프트/무광)</v>
      </c>
    </row>
    <row r="440" spans="1:16" ht="12.75">
      <c r="A440" s="201">
        <v>45913.660243055558</v>
      </c>
      <c r="B440" s="202">
        <v>45913</v>
      </c>
      <c r="C440" s="203" t="s">
        <v>2534</v>
      </c>
      <c r="D440" s="203" t="s">
        <v>11</v>
      </c>
      <c r="E440" s="204" t="s">
        <v>2535</v>
      </c>
      <c r="F440" s="49" t="s">
        <v>1362</v>
      </c>
      <c r="G440" s="203">
        <v>25</v>
      </c>
      <c r="H440" s="203" t="s">
        <v>2536</v>
      </c>
      <c r="I440" s="205" t="s">
        <v>2537</v>
      </c>
      <c r="J440" s="206"/>
      <c r="K440" s="203">
        <v>1</v>
      </c>
      <c r="L440" s="207" t="s">
        <v>827</v>
      </c>
      <c r="M440" s="208" t="s">
        <v>1629</v>
      </c>
      <c r="N440" s="209">
        <f t="shared" si="0"/>
        <v>2025</v>
      </c>
      <c r="O440" s="210">
        <f t="shared" si="1"/>
        <v>9</v>
      </c>
      <c r="P440" s="211" t="str">
        <f>IFERROR(VLOOKUP(F440,연간집계!D:E,2,FALSE),"")</f>
        <v>PCMS_포스터 210 (무광)</v>
      </c>
    </row>
    <row r="441" spans="1:16" ht="12.75">
      <c r="A441" s="201">
        <v>45913.67491898148</v>
      </c>
      <c r="B441" s="202">
        <v>45913</v>
      </c>
      <c r="C441" s="203" t="s">
        <v>2538</v>
      </c>
      <c r="D441" s="203" t="s">
        <v>11</v>
      </c>
      <c r="E441" s="204" t="s">
        <v>2539</v>
      </c>
      <c r="F441" s="49" t="s">
        <v>838</v>
      </c>
      <c r="G441" s="203">
        <v>1</v>
      </c>
      <c r="H441" s="203" t="s">
        <v>2540</v>
      </c>
      <c r="I441" s="205" t="s">
        <v>1440</v>
      </c>
      <c r="J441" s="206"/>
      <c r="K441" s="203">
        <v>64</v>
      </c>
      <c r="L441" s="207" t="s">
        <v>827</v>
      </c>
      <c r="M441" s="208" t="s">
        <v>1449</v>
      </c>
      <c r="N441" s="209">
        <f t="shared" si="0"/>
        <v>2025</v>
      </c>
      <c r="O441" s="210">
        <f t="shared" si="1"/>
        <v>9</v>
      </c>
      <c r="P441" s="211" t="str">
        <f>IFERROR(VLOOKUP(F441,연간집계!D:E,2,FALSE),"")</f>
        <v>스탠다드 포토북 6*8 (하드/무광)</v>
      </c>
    </row>
    <row r="442" spans="1:16" ht="12.75">
      <c r="A442" s="201">
        <v>45914.014594907407</v>
      </c>
      <c r="B442" s="202">
        <v>45914</v>
      </c>
      <c r="C442" s="203" t="s">
        <v>2541</v>
      </c>
      <c r="D442" s="203" t="s">
        <v>11</v>
      </c>
      <c r="E442" s="204" t="s">
        <v>2542</v>
      </c>
      <c r="F442" s="49" t="s">
        <v>874</v>
      </c>
      <c r="G442" s="203">
        <v>1</v>
      </c>
      <c r="H442" s="203" t="s">
        <v>2543</v>
      </c>
      <c r="I442" s="205" t="s">
        <v>1440</v>
      </c>
      <c r="J442" s="206"/>
      <c r="K442" s="203">
        <v>78</v>
      </c>
      <c r="L442" s="207" t="s">
        <v>827</v>
      </c>
      <c r="M442" s="208" t="s">
        <v>1436</v>
      </c>
      <c r="N442" s="209">
        <f t="shared" si="0"/>
        <v>2025</v>
      </c>
      <c r="O442" s="210">
        <f t="shared" si="1"/>
        <v>9</v>
      </c>
      <c r="P442" s="211" t="str">
        <f>IFERROR(VLOOKUP(F442,연간집계!D:E,2,FALSE),"")</f>
        <v>스탠다드 포토북 11*8 (하드/무광)</v>
      </c>
    </row>
    <row r="443" spans="1:16" ht="12.75">
      <c r="A443" s="201">
        <v>45914.067337962966</v>
      </c>
      <c r="B443" s="202">
        <v>45914</v>
      </c>
      <c r="C443" s="203" t="s">
        <v>2544</v>
      </c>
      <c r="D443" s="203" t="s">
        <v>11</v>
      </c>
      <c r="E443" s="204" t="s">
        <v>2545</v>
      </c>
      <c r="F443" s="49" t="s">
        <v>849</v>
      </c>
      <c r="G443" s="203">
        <v>1</v>
      </c>
      <c r="H443" s="203" t="s">
        <v>2546</v>
      </c>
      <c r="I443" s="205" t="s">
        <v>1440</v>
      </c>
      <c r="J443" s="206"/>
      <c r="K443" s="203">
        <v>24</v>
      </c>
      <c r="L443" s="207" t="s">
        <v>827</v>
      </c>
      <c r="M443" s="208" t="s">
        <v>1436</v>
      </c>
      <c r="N443" s="209">
        <f t="shared" si="0"/>
        <v>2025</v>
      </c>
      <c r="O443" s="210">
        <f t="shared" si="1"/>
        <v>9</v>
      </c>
      <c r="P443" s="211" t="str">
        <f>IFERROR(VLOOKUP(F443,연간집계!D:E,2,FALSE),"")</f>
        <v>스탠다드 포토북 8*11 (하드/유광)</v>
      </c>
    </row>
    <row r="444" spans="1:16" ht="12.75">
      <c r="A444" s="201">
        <v>45914.190520833334</v>
      </c>
      <c r="B444" s="202">
        <v>45914</v>
      </c>
      <c r="C444" s="203" t="s">
        <v>2547</v>
      </c>
      <c r="D444" s="203" t="s">
        <v>11</v>
      </c>
      <c r="E444" s="204" t="s">
        <v>2548</v>
      </c>
      <c r="F444" s="49" t="s">
        <v>1051</v>
      </c>
      <c r="G444" s="203">
        <v>2</v>
      </c>
      <c r="H444" s="203" t="s">
        <v>2040</v>
      </c>
      <c r="I444" s="205" t="s">
        <v>1440</v>
      </c>
      <c r="J444" s="206"/>
      <c r="K444" s="203">
        <v>100</v>
      </c>
      <c r="L444" s="207" t="s">
        <v>827</v>
      </c>
      <c r="M444" s="208" t="s">
        <v>1645</v>
      </c>
      <c r="N444" s="209">
        <f t="shared" si="0"/>
        <v>2025</v>
      </c>
      <c r="O444" s="210">
        <f t="shared" si="1"/>
        <v>9</v>
      </c>
      <c r="P444" s="211" t="str">
        <f>IFERROR(VLOOKUP(F444,연간집계!D:E,2,FALSE),"")</f>
        <v>프리북A4 (하드)</v>
      </c>
    </row>
    <row r="445" spans="1:16" ht="12.75">
      <c r="A445" s="201">
        <v>45914.48033564815</v>
      </c>
      <c r="B445" s="202">
        <v>45914</v>
      </c>
      <c r="C445" s="203" t="s">
        <v>2549</v>
      </c>
      <c r="D445" s="203" t="s">
        <v>11</v>
      </c>
      <c r="E445" s="204" t="s">
        <v>2550</v>
      </c>
      <c r="F445" s="49" t="s">
        <v>838</v>
      </c>
      <c r="G445" s="203">
        <v>3</v>
      </c>
      <c r="H445" s="203" t="s">
        <v>2551</v>
      </c>
      <c r="I445" s="205" t="s">
        <v>1510</v>
      </c>
      <c r="J445" s="206"/>
      <c r="K445" s="203">
        <v>24</v>
      </c>
      <c r="L445" s="207" t="s">
        <v>827</v>
      </c>
      <c r="M445" s="208" t="s">
        <v>1493</v>
      </c>
      <c r="N445" s="209">
        <f t="shared" si="0"/>
        <v>2025</v>
      </c>
      <c r="O445" s="210">
        <f t="shared" si="1"/>
        <v>9</v>
      </c>
      <c r="P445" s="211" t="str">
        <f>IFERROR(VLOOKUP(F445,연간집계!D:E,2,FALSE),"")</f>
        <v>스탠다드 포토북 6*8 (하드/무광)</v>
      </c>
    </row>
    <row r="446" spans="1:16" ht="12.75">
      <c r="A446" s="201">
        <v>45914.59447916667</v>
      </c>
      <c r="B446" s="202">
        <v>45914</v>
      </c>
      <c r="C446" s="203" t="s">
        <v>2552</v>
      </c>
      <c r="D446" s="203" t="s">
        <v>11</v>
      </c>
      <c r="E446" s="204" t="s">
        <v>2553</v>
      </c>
      <c r="F446" s="49" t="s">
        <v>847</v>
      </c>
      <c r="G446" s="203">
        <v>4</v>
      </c>
      <c r="H446" s="203" t="s">
        <v>2554</v>
      </c>
      <c r="I446" s="205" t="s">
        <v>1440</v>
      </c>
      <c r="J446" s="206"/>
      <c r="K446" s="203">
        <v>58</v>
      </c>
      <c r="L446" s="207" t="s">
        <v>827</v>
      </c>
      <c r="M446" s="208" t="s">
        <v>1425</v>
      </c>
      <c r="N446" s="209">
        <f t="shared" si="0"/>
        <v>2025</v>
      </c>
      <c r="O446" s="210">
        <f t="shared" si="1"/>
        <v>9</v>
      </c>
      <c r="P446" s="211" t="str">
        <f>IFERROR(VLOOKUP(F446,연간집계!D:E,2,FALSE),"")</f>
        <v>스탠다드 포토북 8*11 (하드/무광)</v>
      </c>
    </row>
    <row r="447" spans="1:16" ht="12.75">
      <c r="A447" s="201">
        <v>45914.600358796299</v>
      </c>
      <c r="B447" s="202">
        <v>45914</v>
      </c>
      <c r="C447" s="203" t="s">
        <v>2555</v>
      </c>
      <c r="D447" s="203" t="s">
        <v>11</v>
      </c>
      <c r="E447" s="204" t="s">
        <v>2556</v>
      </c>
      <c r="F447" s="49" t="s">
        <v>1048</v>
      </c>
      <c r="G447" s="203">
        <v>5</v>
      </c>
      <c r="H447" s="203" t="s">
        <v>2557</v>
      </c>
      <c r="I447" s="205" t="s">
        <v>1440</v>
      </c>
      <c r="J447" s="206"/>
      <c r="K447" s="203">
        <v>56</v>
      </c>
      <c r="L447" s="207" t="s">
        <v>827</v>
      </c>
      <c r="M447" s="208" t="s">
        <v>1493</v>
      </c>
      <c r="N447" s="209">
        <f t="shared" si="0"/>
        <v>2025</v>
      </c>
      <c r="O447" s="210">
        <f t="shared" si="1"/>
        <v>9</v>
      </c>
      <c r="P447" s="211" t="str">
        <f>IFERROR(VLOOKUP(F447,연간집계!D:E,2,FALSE),"")</f>
        <v>프리북와이드 (하드)</v>
      </c>
    </row>
    <row r="448" spans="1:16" ht="12.75">
      <c r="A448" s="201">
        <v>45914.600370370368</v>
      </c>
      <c r="B448" s="202">
        <v>45914</v>
      </c>
      <c r="C448" s="203" t="s">
        <v>2558</v>
      </c>
      <c r="D448" s="203" t="s">
        <v>11</v>
      </c>
      <c r="E448" s="204" t="s">
        <v>2559</v>
      </c>
      <c r="F448" s="49" t="s">
        <v>1043</v>
      </c>
      <c r="G448" s="203">
        <v>2</v>
      </c>
      <c r="H448" s="203" t="s">
        <v>2560</v>
      </c>
      <c r="I448" s="205" t="s">
        <v>1440</v>
      </c>
      <c r="J448" s="206"/>
      <c r="K448" s="203">
        <v>96</v>
      </c>
      <c r="L448" s="207" t="s">
        <v>827</v>
      </c>
      <c r="M448" s="208" t="s">
        <v>1449</v>
      </c>
      <c r="N448" s="209">
        <f t="shared" si="0"/>
        <v>2025</v>
      </c>
      <c r="O448" s="210">
        <f t="shared" si="1"/>
        <v>9</v>
      </c>
      <c r="P448" s="211" t="str">
        <f>IFERROR(VLOOKUP(F448,연간집계!D:E,2,FALSE),"")</f>
        <v>프리북 198 (하드)</v>
      </c>
    </row>
    <row r="449" spans="1:16" ht="12.75">
      <c r="A449" s="201">
        <v>45914.644305555557</v>
      </c>
      <c r="B449" s="202">
        <v>45914</v>
      </c>
      <c r="C449" s="203" t="s">
        <v>2561</v>
      </c>
      <c r="D449" s="203" t="s">
        <v>11</v>
      </c>
      <c r="E449" s="204" t="s">
        <v>2562</v>
      </c>
      <c r="F449" s="49" t="s">
        <v>1058</v>
      </c>
      <c r="G449" s="203">
        <v>1</v>
      </c>
      <c r="H449" s="203" t="s">
        <v>79</v>
      </c>
      <c r="I449" s="205" t="s">
        <v>1440</v>
      </c>
      <c r="J449" s="206"/>
      <c r="K449" s="203">
        <v>158</v>
      </c>
      <c r="L449" s="207" t="s">
        <v>827</v>
      </c>
      <c r="M449" s="208" t="s">
        <v>1514</v>
      </c>
      <c r="N449" s="209">
        <f t="shared" si="0"/>
        <v>2025</v>
      </c>
      <c r="O449" s="210">
        <f t="shared" si="1"/>
        <v>9</v>
      </c>
      <c r="P449" s="211" t="str">
        <f>IFERROR(VLOOKUP(F449,연간집계!D:E,2,FALSE),"")</f>
        <v>프리북 150 (하드)</v>
      </c>
    </row>
    <row r="450" spans="1:16" ht="12.75">
      <c r="A450" s="201">
        <v>45914.694131944445</v>
      </c>
      <c r="B450" s="202">
        <v>45914</v>
      </c>
      <c r="C450" s="203" t="s">
        <v>2563</v>
      </c>
      <c r="D450" s="203" t="s">
        <v>11</v>
      </c>
      <c r="E450" s="204" t="s">
        <v>2564</v>
      </c>
      <c r="F450" s="49" t="s">
        <v>847</v>
      </c>
      <c r="G450" s="203">
        <v>5</v>
      </c>
      <c r="H450" s="203" t="s">
        <v>2565</v>
      </c>
      <c r="I450" s="205" t="s">
        <v>1440</v>
      </c>
      <c r="J450" s="206"/>
      <c r="K450" s="203">
        <v>30</v>
      </c>
      <c r="L450" s="207" t="s">
        <v>827</v>
      </c>
      <c r="M450" s="208" t="s">
        <v>1436</v>
      </c>
      <c r="N450" s="209">
        <f t="shared" si="0"/>
        <v>2025</v>
      </c>
      <c r="O450" s="210">
        <f t="shared" si="1"/>
        <v>9</v>
      </c>
      <c r="P450" s="211" t="str">
        <f>IFERROR(VLOOKUP(F450,연간집계!D:E,2,FALSE),"")</f>
        <v>스탠다드 포토북 8*11 (하드/무광)</v>
      </c>
    </row>
    <row r="451" spans="1:16" ht="12.75">
      <c r="A451" s="201">
        <v>45914.7</v>
      </c>
      <c r="B451" s="202">
        <v>45914</v>
      </c>
      <c r="C451" s="203" t="s">
        <v>2566</v>
      </c>
      <c r="D451" s="203" t="s">
        <v>11</v>
      </c>
      <c r="E451" s="204" t="s">
        <v>2567</v>
      </c>
      <c r="F451" s="49" t="s">
        <v>1243</v>
      </c>
      <c r="G451" s="203">
        <v>1</v>
      </c>
      <c r="H451" s="203" t="s">
        <v>2568</v>
      </c>
      <c r="I451" s="205" t="s">
        <v>1435</v>
      </c>
      <c r="J451" s="206"/>
      <c r="K451" s="203">
        <v>26</v>
      </c>
      <c r="L451" s="207" t="s">
        <v>828</v>
      </c>
      <c r="M451" s="208" t="s">
        <v>1471</v>
      </c>
      <c r="N451" s="209">
        <f t="shared" si="0"/>
        <v>2025</v>
      </c>
      <c r="O451" s="210">
        <f t="shared" si="1"/>
        <v>9</v>
      </c>
      <c r="P451" s="211" t="str">
        <f>IFERROR(VLOOKUP(F451,연간집계!D:E,2,FALSE),"")</f>
        <v>모바일 포토북 150 (여행)</v>
      </c>
    </row>
    <row r="452" spans="1:16" ht="12.75">
      <c r="A452" s="201">
        <v>45914.758576388886</v>
      </c>
      <c r="B452" s="202">
        <v>45914</v>
      </c>
      <c r="C452" s="203" t="s">
        <v>2569</v>
      </c>
      <c r="D452" s="203" t="s">
        <v>11</v>
      </c>
      <c r="E452" s="204" t="s">
        <v>2570</v>
      </c>
      <c r="F452" s="49" t="s">
        <v>838</v>
      </c>
      <c r="G452" s="203">
        <v>1</v>
      </c>
      <c r="H452" s="203" t="s">
        <v>2571</v>
      </c>
      <c r="I452" s="205" t="s">
        <v>1453</v>
      </c>
      <c r="J452" s="206"/>
      <c r="K452" s="203">
        <v>80</v>
      </c>
      <c r="L452" s="207" t="s">
        <v>827</v>
      </c>
      <c r="M452" s="208" t="s">
        <v>1436</v>
      </c>
      <c r="N452" s="209">
        <f t="shared" si="0"/>
        <v>2025</v>
      </c>
      <c r="O452" s="210">
        <f t="shared" si="1"/>
        <v>9</v>
      </c>
      <c r="P452" s="211" t="str">
        <f>IFERROR(VLOOKUP(F452,연간집계!D:E,2,FALSE),"")</f>
        <v>스탠다드 포토북 6*8 (하드/무광)</v>
      </c>
    </row>
    <row r="453" spans="1:16" ht="12.75">
      <c r="A453" s="201">
        <v>45914.764444444445</v>
      </c>
      <c r="B453" s="202">
        <v>45914</v>
      </c>
      <c r="C453" s="203" t="s">
        <v>2572</v>
      </c>
      <c r="D453" s="203" t="s">
        <v>11</v>
      </c>
      <c r="E453" s="204" t="s">
        <v>2573</v>
      </c>
      <c r="F453" s="49" t="s">
        <v>1378</v>
      </c>
      <c r="G453" s="203">
        <v>1</v>
      </c>
      <c r="H453" s="203" t="s">
        <v>2574</v>
      </c>
      <c r="I453" s="205" t="s">
        <v>2377</v>
      </c>
      <c r="J453" s="206"/>
      <c r="K453" s="203">
        <v>1</v>
      </c>
      <c r="L453" s="207" t="s">
        <v>827</v>
      </c>
      <c r="M453" s="208" t="s">
        <v>1658</v>
      </c>
      <c r="N453" s="209">
        <f t="shared" si="0"/>
        <v>2025</v>
      </c>
      <c r="O453" s="210">
        <f t="shared" si="1"/>
        <v>9</v>
      </c>
      <c r="P453" s="211" t="str">
        <f>IFERROR(VLOOKUP(F453,연간집계!D:E,2,FALSE),"")</f>
        <v>증명사진 (무광)</v>
      </c>
    </row>
    <row r="454" spans="1:16" ht="12.75">
      <c r="A454" s="201">
        <v>45914.811296296299</v>
      </c>
      <c r="B454" s="202">
        <v>45914</v>
      </c>
      <c r="C454" s="203" t="s">
        <v>2575</v>
      </c>
      <c r="D454" s="203" t="s">
        <v>11</v>
      </c>
      <c r="E454" s="204" t="s">
        <v>2576</v>
      </c>
      <c r="F454" s="49" t="s">
        <v>838</v>
      </c>
      <c r="G454" s="203">
        <v>1</v>
      </c>
      <c r="H454" s="203" t="s">
        <v>2577</v>
      </c>
      <c r="I454" s="205" t="s">
        <v>1954</v>
      </c>
      <c r="J454" s="206"/>
      <c r="K454" s="203">
        <v>24</v>
      </c>
      <c r="L454" s="207" t="s">
        <v>827</v>
      </c>
      <c r="M454" s="208" t="s">
        <v>1541</v>
      </c>
      <c r="N454" s="209">
        <f t="shared" si="0"/>
        <v>2025</v>
      </c>
      <c r="O454" s="210">
        <f t="shared" si="1"/>
        <v>9</v>
      </c>
      <c r="P454" s="211" t="str">
        <f>IFERROR(VLOOKUP(F454,연간집계!D:E,2,FALSE),"")</f>
        <v>스탠다드 포토북 6*8 (하드/무광)</v>
      </c>
    </row>
    <row r="455" spans="1:16" ht="12.75">
      <c r="A455" s="201">
        <v>45914.820092592592</v>
      </c>
      <c r="B455" s="202">
        <v>45914</v>
      </c>
      <c r="C455" s="203" t="s">
        <v>2578</v>
      </c>
      <c r="D455" s="203" t="s">
        <v>11</v>
      </c>
      <c r="E455" s="204" t="s">
        <v>2579</v>
      </c>
      <c r="F455" s="49" t="s">
        <v>1257</v>
      </c>
      <c r="G455" s="203">
        <v>1</v>
      </c>
      <c r="H455" s="203" t="s">
        <v>2580</v>
      </c>
      <c r="I455" s="205" t="s">
        <v>1998</v>
      </c>
      <c r="J455" s="206"/>
      <c r="K455" s="203">
        <v>24</v>
      </c>
      <c r="L455" s="207" t="s">
        <v>828</v>
      </c>
      <c r="M455" s="208" t="s">
        <v>1541</v>
      </c>
      <c r="N455" s="209">
        <f t="shared" si="0"/>
        <v>2025</v>
      </c>
      <c r="O455" s="210">
        <f t="shared" si="1"/>
        <v>9</v>
      </c>
      <c r="P455" s="211" t="str">
        <f>IFERROR(VLOOKUP(F455,연간집계!D:E,2,FALSE),"")</f>
        <v>모바일 포토북 150 (커플)</v>
      </c>
    </row>
    <row r="456" spans="1:16" ht="12.75">
      <c r="A456" s="201">
        <v>45914.840590277781</v>
      </c>
      <c r="B456" s="202">
        <v>45914</v>
      </c>
      <c r="C456" s="203" t="s">
        <v>2581</v>
      </c>
      <c r="D456" s="203" t="s">
        <v>11</v>
      </c>
      <c r="E456" s="204" t="s">
        <v>2582</v>
      </c>
      <c r="F456" s="49" t="s">
        <v>1245</v>
      </c>
      <c r="G456" s="203">
        <v>1</v>
      </c>
      <c r="H456" s="203" t="s">
        <v>2583</v>
      </c>
      <c r="I456" s="205" t="s">
        <v>1556</v>
      </c>
      <c r="J456" s="206"/>
      <c r="K456" s="203">
        <v>24</v>
      </c>
      <c r="L456" s="207" t="s">
        <v>828</v>
      </c>
      <c r="M456" s="208" t="s">
        <v>1436</v>
      </c>
      <c r="N456" s="209">
        <f t="shared" si="0"/>
        <v>2025</v>
      </c>
      <c r="O456" s="210">
        <f t="shared" si="1"/>
        <v>9</v>
      </c>
      <c r="P456" s="211" t="str">
        <f>IFERROR(VLOOKUP(F456,연간집계!D:E,2,FALSE),"")</f>
        <v>모바일 포토북 198 (여행)</v>
      </c>
    </row>
    <row r="457" spans="1:16" ht="12.75">
      <c r="A457" s="201">
        <v>45914.855254629627</v>
      </c>
      <c r="B457" s="202">
        <v>45914</v>
      </c>
      <c r="C457" s="203" t="s">
        <v>2584</v>
      </c>
      <c r="D457" s="203" t="s">
        <v>11</v>
      </c>
      <c r="E457" s="204" t="s">
        <v>2585</v>
      </c>
      <c r="F457" s="49" t="s">
        <v>838</v>
      </c>
      <c r="G457" s="203">
        <v>2</v>
      </c>
      <c r="H457" s="203" t="s">
        <v>2586</v>
      </c>
      <c r="I457" s="205" t="s">
        <v>1440</v>
      </c>
      <c r="J457" s="206"/>
      <c r="K457" s="203">
        <v>28</v>
      </c>
      <c r="L457" s="207" t="s">
        <v>827</v>
      </c>
      <c r="M457" s="208" t="s">
        <v>1541</v>
      </c>
      <c r="N457" s="209">
        <f t="shared" si="0"/>
        <v>2025</v>
      </c>
      <c r="O457" s="210">
        <f t="shared" si="1"/>
        <v>9</v>
      </c>
      <c r="P457" s="211" t="str">
        <f>IFERROR(VLOOKUP(F457,연간집계!D:E,2,FALSE),"")</f>
        <v>스탠다드 포토북 6*8 (하드/무광)</v>
      </c>
    </row>
    <row r="458" spans="1:16" ht="12.75">
      <c r="A458" s="201">
        <v>45914.85527777778</v>
      </c>
      <c r="B458" s="202">
        <v>45914</v>
      </c>
      <c r="C458" s="203" t="s">
        <v>2587</v>
      </c>
      <c r="D458" s="203" t="s">
        <v>11</v>
      </c>
      <c r="E458" s="204" t="s">
        <v>2588</v>
      </c>
      <c r="F458" s="49" t="s">
        <v>874</v>
      </c>
      <c r="G458" s="203">
        <v>1</v>
      </c>
      <c r="H458" s="203" t="s">
        <v>2589</v>
      </c>
      <c r="I458" s="205" t="s">
        <v>1455</v>
      </c>
      <c r="J458" s="206"/>
      <c r="K458" s="203">
        <v>52</v>
      </c>
      <c r="L458" s="207" t="s">
        <v>827</v>
      </c>
      <c r="M458" s="208" t="s">
        <v>1436</v>
      </c>
      <c r="N458" s="209">
        <f t="shared" si="0"/>
        <v>2025</v>
      </c>
      <c r="O458" s="210">
        <f t="shared" si="1"/>
        <v>9</v>
      </c>
      <c r="P458" s="211" t="str">
        <f>IFERROR(VLOOKUP(F458,연간집계!D:E,2,FALSE),"")</f>
        <v>스탠다드 포토북 11*8 (하드/무광)</v>
      </c>
    </row>
    <row r="459" spans="1:16" ht="12.75">
      <c r="A459" s="201">
        <v>45914.85528935185</v>
      </c>
      <c r="B459" s="202">
        <v>45914</v>
      </c>
      <c r="C459" s="203" t="s">
        <v>2590</v>
      </c>
      <c r="D459" s="203" t="s">
        <v>11</v>
      </c>
      <c r="E459" s="204" t="s">
        <v>2588</v>
      </c>
      <c r="F459" s="49" t="s">
        <v>887</v>
      </c>
      <c r="G459" s="203">
        <v>1</v>
      </c>
      <c r="H459" s="203" t="s">
        <v>2589</v>
      </c>
      <c r="I459" s="205" t="s">
        <v>1586</v>
      </c>
      <c r="J459" s="206"/>
      <c r="K459" s="203">
        <v>52</v>
      </c>
      <c r="L459" s="207" t="s">
        <v>827</v>
      </c>
      <c r="M459" s="208" t="s">
        <v>1436</v>
      </c>
      <c r="N459" s="209">
        <f t="shared" si="0"/>
        <v>2025</v>
      </c>
      <c r="O459" s="210">
        <f t="shared" si="1"/>
        <v>9</v>
      </c>
      <c r="P459" s="211" t="str">
        <f>IFERROR(VLOOKUP(F459,연간집계!D:E,2,FALSE),"")</f>
        <v>마이트립북 198</v>
      </c>
    </row>
    <row r="460" spans="1:16" ht="12.75">
      <c r="A460" s="201">
        <v>45914.872858796298</v>
      </c>
      <c r="B460" s="202">
        <v>45914</v>
      </c>
      <c r="C460" s="203" t="s">
        <v>2591</v>
      </c>
      <c r="D460" s="203" t="s">
        <v>11</v>
      </c>
      <c r="E460" s="204" t="s">
        <v>2592</v>
      </c>
      <c r="F460" s="49" t="s">
        <v>1299</v>
      </c>
      <c r="G460" s="203">
        <v>3</v>
      </c>
      <c r="H460" s="203" t="s">
        <v>2593</v>
      </c>
      <c r="I460" s="205" t="s">
        <v>2594</v>
      </c>
      <c r="J460" s="206"/>
      <c r="K460" s="203">
        <v>15</v>
      </c>
      <c r="L460" s="207" t="s">
        <v>827</v>
      </c>
      <c r="M460" s="208" t="s">
        <v>1449</v>
      </c>
      <c r="N460" s="209">
        <f t="shared" si="0"/>
        <v>2025</v>
      </c>
      <c r="O460" s="210">
        <f t="shared" si="1"/>
        <v>9</v>
      </c>
      <c r="P460" s="211" t="str">
        <f>IFERROR(VLOOKUP(F460,연간집계!D:E,2,FALSE),"")</f>
        <v>PCMS_우드월캘린더</v>
      </c>
    </row>
    <row r="461" spans="1:16" ht="12.75">
      <c r="A461" s="201">
        <v>45914.872870370367</v>
      </c>
      <c r="B461" s="202">
        <v>45914</v>
      </c>
      <c r="C461" s="203" t="s">
        <v>2595</v>
      </c>
      <c r="D461" s="203" t="s">
        <v>11</v>
      </c>
      <c r="E461" s="204" t="s">
        <v>2596</v>
      </c>
      <c r="F461" s="49" t="s">
        <v>874</v>
      </c>
      <c r="G461" s="203">
        <v>4</v>
      </c>
      <c r="H461" s="203" t="s">
        <v>634</v>
      </c>
      <c r="I461" s="205" t="s">
        <v>2085</v>
      </c>
      <c r="J461" s="206"/>
      <c r="K461" s="203">
        <v>28</v>
      </c>
      <c r="L461" s="207" t="s">
        <v>827</v>
      </c>
      <c r="M461" s="208" t="s">
        <v>1645</v>
      </c>
      <c r="N461" s="209">
        <f t="shared" si="0"/>
        <v>2025</v>
      </c>
      <c r="O461" s="210">
        <f t="shared" si="1"/>
        <v>9</v>
      </c>
      <c r="P461" s="211" t="str">
        <f>IFERROR(VLOOKUP(F461,연간집계!D:E,2,FALSE),"")</f>
        <v>스탠다드 포토북 11*8 (하드/무광)</v>
      </c>
    </row>
    <row r="462" spans="1:16" ht="12.75">
      <c r="A462" s="201">
        <v>45914.896296296298</v>
      </c>
      <c r="B462" s="202">
        <v>45914</v>
      </c>
      <c r="C462" s="203" t="s">
        <v>2597</v>
      </c>
      <c r="D462" s="203" t="s">
        <v>11</v>
      </c>
      <c r="E462" s="204" t="s">
        <v>2598</v>
      </c>
      <c r="F462" s="49" t="s">
        <v>972</v>
      </c>
      <c r="G462" s="203">
        <v>1</v>
      </c>
      <c r="H462" s="203" t="s">
        <v>2473</v>
      </c>
      <c r="I462" s="205" t="s">
        <v>2134</v>
      </c>
      <c r="J462" s="208" t="s">
        <v>2134</v>
      </c>
      <c r="K462" s="203">
        <v>80</v>
      </c>
      <c r="L462" s="207" t="s">
        <v>827</v>
      </c>
      <c r="M462" s="208" t="s">
        <v>1493</v>
      </c>
      <c r="N462" s="209">
        <f t="shared" si="0"/>
        <v>2025</v>
      </c>
      <c r="O462" s="210">
        <f t="shared" si="1"/>
        <v>9</v>
      </c>
      <c r="P462" s="211" t="str">
        <f>IFERROR(VLOOKUP(F462,연간집계!D:E,2,FALSE),"")</f>
        <v>시티북 198 (쿠션하드/78p)</v>
      </c>
    </row>
    <row r="463" spans="1:16" ht="12.75">
      <c r="A463" s="201">
        <v>45914.910937499997</v>
      </c>
      <c r="B463" s="202">
        <v>45914</v>
      </c>
      <c r="C463" s="203" t="s">
        <v>2599</v>
      </c>
      <c r="D463" s="203" t="s">
        <v>11</v>
      </c>
      <c r="E463" s="204" t="s">
        <v>2600</v>
      </c>
      <c r="F463" s="49" t="s">
        <v>849</v>
      </c>
      <c r="G463" s="203">
        <v>1</v>
      </c>
      <c r="H463" s="203" t="s">
        <v>2601</v>
      </c>
      <c r="I463" s="205" t="s">
        <v>1440</v>
      </c>
      <c r="J463" s="206"/>
      <c r="K463" s="203">
        <v>24</v>
      </c>
      <c r="L463" s="207" t="s">
        <v>827</v>
      </c>
      <c r="M463" s="208" t="s">
        <v>1493</v>
      </c>
      <c r="N463" s="209">
        <f t="shared" si="0"/>
        <v>2025</v>
      </c>
      <c r="O463" s="210">
        <f t="shared" si="1"/>
        <v>9</v>
      </c>
      <c r="P463" s="211" t="str">
        <f>IFERROR(VLOOKUP(F463,연간집계!D:E,2,FALSE),"")</f>
        <v>스탠다드 포토북 8*11 (하드/유광)</v>
      </c>
    </row>
    <row r="464" spans="1:16" ht="12.75">
      <c r="A464" s="201">
        <v>45914.910949074074</v>
      </c>
      <c r="B464" s="202">
        <v>45914</v>
      </c>
      <c r="C464" s="203" t="s">
        <v>2602</v>
      </c>
      <c r="D464" s="203" t="s">
        <v>11</v>
      </c>
      <c r="E464" s="204" t="s">
        <v>2600</v>
      </c>
      <c r="F464" s="49" t="s">
        <v>849</v>
      </c>
      <c r="G464" s="203">
        <v>1</v>
      </c>
      <c r="H464" s="203" t="s">
        <v>2601</v>
      </c>
      <c r="I464" s="205" t="s">
        <v>1440</v>
      </c>
      <c r="J464" s="206"/>
      <c r="K464" s="203">
        <v>24</v>
      </c>
      <c r="L464" s="207" t="s">
        <v>827</v>
      </c>
      <c r="M464" s="208" t="s">
        <v>1493</v>
      </c>
      <c r="N464" s="209">
        <f t="shared" si="0"/>
        <v>2025</v>
      </c>
      <c r="O464" s="210">
        <f t="shared" si="1"/>
        <v>9</v>
      </c>
      <c r="P464" s="211" t="str">
        <f>IFERROR(VLOOKUP(F464,연간집계!D:E,2,FALSE),"")</f>
        <v>스탠다드 포토북 8*11 (하드/유광)</v>
      </c>
    </row>
    <row r="465" spans="1:16" ht="12.75">
      <c r="A465" s="201">
        <v>45914.910960648151</v>
      </c>
      <c r="B465" s="202">
        <v>45914</v>
      </c>
      <c r="C465" s="203" t="s">
        <v>2603</v>
      </c>
      <c r="D465" s="203" t="s">
        <v>11</v>
      </c>
      <c r="E465" s="204" t="s">
        <v>2600</v>
      </c>
      <c r="F465" s="49" t="s">
        <v>849</v>
      </c>
      <c r="G465" s="203">
        <v>1</v>
      </c>
      <c r="H465" s="203" t="s">
        <v>2601</v>
      </c>
      <c r="I465" s="205" t="s">
        <v>1440</v>
      </c>
      <c r="J465" s="206"/>
      <c r="K465" s="203">
        <v>24</v>
      </c>
      <c r="L465" s="207" t="s">
        <v>827</v>
      </c>
      <c r="M465" s="208" t="s">
        <v>1493</v>
      </c>
      <c r="N465" s="209">
        <f t="shared" si="0"/>
        <v>2025</v>
      </c>
      <c r="O465" s="210">
        <f t="shared" si="1"/>
        <v>9</v>
      </c>
      <c r="P465" s="211" t="str">
        <f>IFERROR(VLOOKUP(F465,연간집계!D:E,2,FALSE),"")</f>
        <v>스탠다드 포토북 8*11 (하드/유광)</v>
      </c>
    </row>
    <row r="466" spans="1:16" ht="12.75">
      <c r="A466" s="201">
        <v>45914.91097222222</v>
      </c>
      <c r="B466" s="202">
        <v>45914</v>
      </c>
      <c r="C466" s="203" t="s">
        <v>2604</v>
      </c>
      <c r="D466" s="203" t="s">
        <v>11</v>
      </c>
      <c r="E466" s="204" t="s">
        <v>2600</v>
      </c>
      <c r="F466" s="49" t="s">
        <v>849</v>
      </c>
      <c r="G466" s="203">
        <v>1</v>
      </c>
      <c r="H466" s="203" t="s">
        <v>2601</v>
      </c>
      <c r="I466" s="205" t="s">
        <v>1440</v>
      </c>
      <c r="J466" s="206"/>
      <c r="K466" s="203">
        <v>24</v>
      </c>
      <c r="L466" s="207" t="s">
        <v>827</v>
      </c>
      <c r="M466" s="208" t="s">
        <v>1493</v>
      </c>
      <c r="N466" s="209">
        <f t="shared" si="0"/>
        <v>2025</v>
      </c>
      <c r="O466" s="210">
        <f t="shared" si="1"/>
        <v>9</v>
      </c>
      <c r="P466" s="211" t="str">
        <f>IFERROR(VLOOKUP(F466,연간집계!D:E,2,FALSE),"")</f>
        <v>스탠다드 포토북 8*11 (하드/유광)</v>
      </c>
    </row>
    <row r="467" spans="1:16" ht="12.75">
      <c r="A467" s="201">
        <v>45914.910983796297</v>
      </c>
      <c r="B467" s="202">
        <v>45914</v>
      </c>
      <c r="C467" s="203" t="s">
        <v>2605</v>
      </c>
      <c r="D467" s="203" t="s">
        <v>11</v>
      </c>
      <c r="E467" s="204" t="s">
        <v>2600</v>
      </c>
      <c r="F467" s="49" t="s">
        <v>849</v>
      </c>
      <c r="G467" s="203">
        <v>1</v>
      </c>
      <c r="H467" s="203" t="s">
        <v>2601</v>
      </c>
      <c r="I467" s="205" t="s">
        <v>1440</v>
      </c>
      <c r="J467" s="206"/>
      <c r="K467" s="203">
        <v>24</v>
      </c>
      <c r="L467" s="207" t="s">
        <v>827</v>
      </c>
      <c r="M467" s="208" t="s">
        <v>1493</v>
      </c>
      <c r="N467" s="209">
        <f t="shared" si="0"/>
        <v>2025</v>
      </c>
      <c r="O467" s="210">
        <f t="shared" si="1"/>
        <v>9</v>
      </c>
      <c r="P467" s="211" t="str">
        <f>IFERROR(VLOOKUP(F467,연간집계!D:E,2,FALSE),"")</f>
        <v>스탠다드 포토북 8*11 (하드/유광)</v>
      </c>
    </row>
    <row r="468" spans="1:16" ht="12.75">
      <c r="A468" s="201">
        <v>45914.937337962961</v>
      </c>
      <c r="B468" s="202">
        <v>45914</v>
      </c>
      <c r="C468" s="203" t="s">
        <v>2606</v>
      </c>
      <c r="D468" s="203" t="s">
        <v>11</v>
      </c>
      <c r="E468" s="204" t="s">
        <v>2607</v>
      </c>
      <c r="F468" s="49" t="s">
        <v>849</v>
      </c>
      <c r="G468" s="203">
        <v>1</v>
      </c>
      <c r="H468" s="203" t="s">
        <v>2608</v>
      </c>
      <c r="I468" s="205" t="s">
        <v>1501</v>
      </c>
      <c r="J468" s="206"/>
      <c r="K468" s="203">
        <v>78</v>
      </c>
      <c r="L468" s="207" t="s">
        <v>827</v>
      </c>
      <c r="M468" s="208" t="s">
        <v>1436</v>
      </c>
      <c r="N468" s="209">
        <f t="shared" si="0"/>
        <v>2025</v>
      </c>
      <c r="O468" s="210">
        <f t="shared" si="1"/>
        <v>9</v>
      </c>
      <c r="P468" s="211" t="str">
        <f>IFERROR(VLOOKUP(F468,연간집계!D:E,2,FALSE),"")</f>
        <v>스탠다드 포토북 8*11 (하드/유광)</v>
      </c>
    </row>
    <row r="469" spans="1:16" ht="12.75">
      <c r="A469" s="201">
        <v>45914.946122685185</v>
      </c>
      <c r="B469" s="202">
        <v>45914</v>
      </c>
      <c r="C469" s="203" t="s">
        <v>2609</v>
      </c>
      <c r="D469" s="203" t="s">
        <v>11</v>
      </c>
      <c r="E469" s="204" t="s">
        <v>2610</v>
      </c>
      <c r="F469" s="49" t="s">
        <v>1386</v>
      </c>
      <c r="G469" s="203">
        <v>1</v>
      </c>
      <c r="H469" s="203" t="s">
        <v>2611</v>
      </c>
      <c r="I469" s="205" t="s">
        <v>2612</v>
      </c>
      <c r="J469" s="206"/>
      <c r="K469" s="203">
        <v>106</v>
      </c>
      <c r="L469" s="207" t="s">
        <v>827</v>
      </c>
      <c r="M469" s="208" t="s">
        <v>1436</v>
      </c>
      <c r="N469" s="209">
        <f t="shared" si="0"/>
        <v>2025</v>
      </c>
      <c r="O469" s="210">
        <f t="shared" si="1"/>
        <v>9</v>
      </c>
      <c r="P469" s="211" t="str">
        <f>IFERROR(VLOOKUP(F469,연간집계!D:E,2,FALSE),"")</f>
        <v>포토엽서팩</v>
      </c>
    </row>
    <row r="470" spans="1:16" ht="12.75">
      <c r="A470" s="201">
        <v>45914.966620370367</v>
      </c>
      <c r="B470" s="202">
        <v>45914</v>
      </c>
      <c r="C470" s="203" t="s">
        <v>2613</v>
      </c>
      <c r="D470" s="203" t="s">
        <v>11</v>
      </c>
      <c r="E470" s="204" t="s">
        <v>2614</v>
      </c>
      <c r="F470" s="49" t="s">
        <v>838</v>
      </c>
      <c r="G470" s="203">
        <v>1</v>
      </c>
      <c r="H470" s="203" t="s">
        <v>2615</v>
      </c>
      <c r="I470" s="205" t="s">
        <v>1984</v>
      </c>
      <c r="J470" s="206"/>
      <c r="K470" s="203">
        <v>24</v>
      </c>
      <c r="L470" s="207" t="s">
        <v>827</v>
      </c>
      <c r="M470" s="208" t="s">
        <v>1449</v>
      </c>
      <c r="N470" s="209">
        <f t="shared" si="0"/>
        <v>2025</v>
      </c>
      <c r="O470" s="210">
        <f t="shared" si="1"/>
        <v>9</v>
      </c>
      <c r="P470" s="211" t="str">
        <f>IFERROR(VLOOKUP(F470,연간집계!D:E,2,FALSE),"")</f>
        <v>스탠다드 포토북 6*8 (하드/무광)</v>
      </c>
    </row>
    <row r="471" spans="1:16" ht="12.75">
      <c r="A471" s="201">
        <v>45914.995949074073</v>
      </c>
      <c r="B471" s="202">
        <v>45914</v>
      </c>
      <c r="C471" s="203" t="s">
        <v>2616</v>
      </c>
      <c r="D471" s="203" t="s">
        <v>11</v>
      </c>
      <c r="E471" s="204" t="s">
        <v>2617</v>
      </c>
      <c r="F471" s="49" t="s">
        <v>865</v>
      </c>
      <c r="G471" s="203">
        <v>1</v>
      </c>
      <c r="H471" s="203" t="s">
        <v>2589</v>
      </c>
      <c r="I471" s="205" t="s">
        <v>1510</v>
      </c>
      <c r="J471" s="206"/>
      <c r="K471" s="203">
        <v>40</v>
      </c>
      <c r="L471" s="207" t="s">
        <v>827</v>
      </c>
      <c r="M471" s="208" t="s">
        <v>1436</v>
      </c>
      <c r="N471" s="209">
        <f t="shared" si="0"/>
        <v>2025</v>
      </c>
      <c r="O471" s="210">
        <f t="shared" si="1"/>
        <v>9</v>
      </c>
      <c r="P471" s="211" t="str">
        <f>IFERROR(VLOOKUP(F471,연간집계!D:E,2,FALSE),"")</f>
        <v>스탠다드 포토북 8*6 (하드/무광)</v>
      </c>
    </row>
    <row r="472" spans="1:16" ht="12.75">
      <c r="A472" s="201">
        <v>45914.99596064815</v>
      </c>
      <c r="B472" s="202">
        <v>45914</v>
      </c>
      <c r="C472" s="203" t="s">
        <v>2618</v>
      </c>
      <c r="D472" s="203" t="s">
        <v>11</v>
      </c>
      <c r="E472" s="204" t="s">
        <v>2617</v>
      </c>
      <c r="F472" s="49" t="s">
        <v>887</v>
      </c>
      <c r="G472" s="203">
        <v>1</v>
      </c>
      <c r="H472" s="203" t="s">
        <v>2589</v>
      </c>
      <c r="I472" s="205" t="s">
        <v>1586</v>
      </c>
      <c r="J472" s="206"/>
      <c r="K472" s="203">
        <v>52</v>
      </c>
      <c r="L472" s="207" t="s">
        <v>827</v>
      </c>
      <c r="M472" s="208" t="s">
        <v>1436</v>
      </c>
      <c r="N472" s="209">
        <f t="shared" si="0"/>
        <v>2025</v>
      </c>
      <c r="O472" s="210">
        <f t="shared" si="1"/>
        <v>9</v>
      </c>
      <c r="P472" s="211" t="str">
        <f>IFERROR(VLOOKUP(F472,연간집계!D:E,2,FALSE),"")</f>
        <v>마이트립북 198</v>
      </c>
    </row>
    <row r="473" spans="1:16" ht="12.75">
      <c r="A473" s="201">
        <v>45914.998912037037</v>
      </c>
      <c r="B473" s="202">
        <v>45914</v>
      </c>
      <c r="C473" s="203" t="s">
        <v>2619</v>
      </c>
      <c r="D473" s="203" t="s">
        <v>11</v>
      </c>
      <c r="E473" s="204" t="s">
        <v>2620</v>
      </c>
      <c r="F473" s="49" t="s">
        <v>838</v>
      </c>
      <c r="G473" s="203">
        <v>1</v>
      </c>
      <c r="H473" s="203" t="s">
        <v>2621</v>
      </c>
      <c r="I473" s="205" t="s">
        <v>1435</v>
      </c>
      <c r="J473" s="206"/>
      <c r="K473" s="203">
        <v>24</v>
      </c>
      <c r="L473" s="207" t="s">
        <v>827</v>
      </c>
      <c r="M473" s="208" t="s">
        <v>1425</v>
      </c>
      <c r="N473" s="209">
        <f t="shared" si="0"/>
        <v>2025</v>
      </c>
      <c r="O473" s="210">
        <f t="shared" si="1"/>
        <v>9</v>
      </c>
      <c r="P473" s="211" t="str">
        <f>IFERROR(VLOOKUP(F473,연간집계!D:E,2,FALSE),"")</f>
        <v>스탠다드 포토북 6*8 (하드/무광)</v>
      </c>
    </row>
    <row r="474" spans="1:16" ht="12.75">
      <c r="A474" s="201">
        <v>45915.01357638889</v>
      </c>
      <c r="B474" s="202">
        <v>45915</v>
      </c>
      <c r="C474" s="203" t="s">
        <v>2622</v>
      </c>
      <c r="D474" s="203" t="s">
        <v>11</v>
      </c>
      <c r="E474" s="204" t="s">
        <v>2623</v>
      </c>
      <c r="F474" s="49" t="s">
        <v>1222</v>
      </c>
      <c r="G474" s="203">
        <v>1</v>
      </c>
      <c r="H474" s="203" t="s">
        <v>2624</v>
      </c>
      <c r="I474" s="205" t="s">
        <v>2625</v>
      </c>
      <c r="J474" s="208" t="s">
        <v>1444</v>
      </c>
      <c r="K474" s="203">
        <v>30</v>
      </c>
      <c r="L474" s="207" t="s">
        <v>827</v>
      </c>
      <c r="M474" s="208" t="s">
        <v>1445</v>
      </c>
      <c r="N474" s="209">
        <f t="shared" si="0"/>
        <v>2025</v>
      </c>
      <c r="O474" s="210">
        <f t="shared" si="1"/>
        <v>9</v>
      </c>
      <c r="P474" s="211" t="str">
        <f>IFERROR(VLOOKUP(F474,연간집계!D:E,2,FALSE),"")</f>
        <v>셀프스튜디오앨범 12*8 (무광)</v>
      </c>
    </row>
    <row r="475" spans="1:16" ht="12.75">
      <c r="A475" s="201">
        <v>45915.039918981478</v>
      </c>
      <c r="B475" s="202">
        <v>45915</v>
      </c>
      <c r="C475" s="203" t="s">
        <v>2626</v>
      </c>
      <c r="D475" s="203" t="s">
        <v>11</v>
      </c>
      <c r="E475" s="204" t="s">
        <v>2627</v>
      </c>
      <c r="F475" s="49" t="s">
        <v>963</v>
      </c>
      <c r="G475" s="203">
        <v>1</v>
      </c>
      <c r="H475" s="203" t="s">
        <v>2628</v>
      </c>
      <c r="I475" s="205" t="s">
        <v>2134</v>
      </c>
      <c r="J475" s="208" t="s">
        <v>2134</v>
      </c>
      <c r="K475" s="203">
        <v>80</v>
      </c>
      <c r="L475" s="207" t="s">
        <v>827</v>
      </c>
      <c r="M475" s="208" t="s">
        <v>1436</v>
      </c>
      <c r="N475" s="209">
        <f t="shared" si="0"/>
        <v>2025</v>
      </c>
      <c r="O475" s="210">
        <f t="shared" si="1"/>
        <v>9</v>
      </c>
      <c r="P475" s="211" t="str">
        <f>IFERROR(VLOOKUP(F475,연간집계!D:E,2,FALSE),"")</f>
        <v>시티북 210 (쿠션하드/78p)</v>
      </c>
    </row>
    <row r="476" spans="1:16" ht="12.75">
      <c r="A476" s="201">
        <v>45915.042870370373</v>
      </c>
      <c r="B476" s="202">
        <v>45915</v>
      </c>
      <c r="C476" s="203" t="s">
        <v>2629</v>
      </c>
      <c r="D476" s="203" t="s">
        <v>11</v>
      </c>
      <c r="E476" s="204" t="s">
        <v>2630</v>
      </c>
      <c r="F476" s="49" t="s">
        <v>963</v>
      </c>
      <c r="G476" s="203">
        <v>1</v>
      </c>
      <c r="H476" s="203" t="s">
        <v>2628</v>
      </c>
      <c r="I476" s="205" t="s">
        <v>2134</v>
      </c>
      <c r="J476" s="208" t="s">
        <v>2134</v>
      </c>
      <c r="K476" s="203">
        <v>80</v>
      </c>
      <c r="L476" s="207" t="s">
        <v>827</v>
      </c>
      <c r="M476" s="208" t="s">
        <v>1436</v>
      </c>
      <c r="N476" s="209">
        <f t="shared" si="0"/>
        <v>2025</v>
      </c>
      <c r="O476" s="210">
        <f t="shared" si="1"/>
        <v>9</v>
      </c>
      <c r="P476" s="211" t="str">
        <f>IFERROR(VLOOKUP(F476,연간집계!D:E,2,FALSE),"")</f>
        <v>시티북 210 (쿠션하드/78p)</v>
      </c>
    </row>
    <row r="477" spans="1:16" ht="12.75">
      <c r="A477" s="201">
        <v>45915.045810185184</v>
      </c>
      <c r="B477" s="202">
        <v>45915</v>
      </c>
      <c r="C477" s="203" t="s">
        <v>2631</v>
      </c>
      <c r="D477" s="203" t="s">
        <v>11</v>
      </c>
      <c r="E477" s="204" t="s">
        <v>2632</v>
      </c>
      <c r="F477" s="49" t="s">
        <v>18</v>
      </c>
      <c r="G477" s="203">
        <v>1</v>
      </c>
      <c r="H477" s="203" t="s">
        <v>2633</v>
      </c>
      <c r="I477" s="205" t="s">
        <v>1459</v>
      </c>
      <c r="J477" s="208" t="s">
        <v>1444</v>
      </c>
      <c r="K477" s="203">
        <v>60</v>
      </c>
      <c r="L477" s="207" t="s">
        <v>827</v>
      </c>
      <c r="M477" s="208" t="s">
        <v>1436</v>
      </c>
      <c r="N477" s="209">
        <f t="shared" si="0"/>
        <v>2025</v>
      </c>
      <c r="O477" s="210">
        <f t="shared" si="1"/>
        <v>9</v>
      </c>
      <c r="P477" s="211" t="str">
        <f>IFERROR(VLOOKUP(F477,연간집계!D:E,2,FALSE),"")</f>
        <v>포토그랩스 276</v>
      </c>
    </row>
    <row r="478" spans="1:16" ht="12.75">
      <c r="A478" s="201">
        <v>45915.124907407408</v>
      </c>
      <c r="B478" s="202">
        <v>45915</v>
      </c>
      <c r="C478" s="203" t="s">
        <v>2634</v>
      </c>
      <c r="D478" s="203" t="s">
        <v>11</v>
      </c>
      <c r="E478" s="204" t="s">
        <v>2635</v>
      </c>
      <c r="F478" s="49" t="s">
        <v>1410</v>
      </c>
      <c r="G478" s="203">
        <v>1</v>
      </c>
      <c r="H478" s="203" t="s">
        <v>2636</v>
      </c>
      <c r="I478" s="205" t="s">
        <v>2502</v>
      </c>
      <c r="J478" s="206"/>
      <c r="K478" s="203">
        <v>78</v>
      </c>
      <c r="L478" s="207" t="s">
        <v>828</v>
      </c>
      <c r="M478" s="208" t="s">
        <v>1449</v>
      </c>
      <c r="N478" s="209">
        <f t="shared" si="0"/>
        <v>2025</v>
      </c>
      <c r="O478" s="210">
        <f t="shared" si="1"/>
        <v>9</v>
      </c>
      <c r="P478" s="211" t="str">
        <f>IFERROR(VLOOKUP(F478,연간집계!D:E,2,FALSE),"")</f>
        <v>모바일_포토엽서</v>
      </c>
    </row>
    <row r="479" spans="1:16" ht="12.75">
      <c r="A479" s="201">
        <v>45915.181018518517</v>
      </c>
      <c r="B479" s="202">
        <v>45915</v>
      </c>
      <c r="C479" s="203" t="s">
        <v>2637</v>
      </c>
      <c r="D479" s="203" t="s">
        <v>11</v>
      </c>
      <c r="E479" s="204" t="s">
        <v>2638</v>
      </c>
      <c r="F479" s="49" t="s">
        <v>838</v>
      </c>
      <c r="G479" s="203">
        <v>2</v>
      </c>
      <c r="H479" s="203" t="s">
        <v>2639</v>
      </c>
      <c r="I479" s="205" t="s">
        <v>1998</v>
      </c>
      <c r="J479" s="206"/>
      <c r="K479" s="203">
        <v>42</v>
      </c>
      <c r="L479" s="207" t="s">
        <v>827</v>
      </c>
      <c r="M479" s="208" t="s">
        <v>1541</v>
      </c>
      <c r="N479" s="209">
        <f t="shared" si="0"/>
        <v>2025</v>
      </c>
      <c r="O479" s="210">
        <f t="shared" si="1"/>
        <v>9</v>
      </c>
      <c r="P479" s="211" t="str">
        <f>IFERROR(VLOOKUP(F479,연간집계!D:E,2,FALSE),"")</f>
        <v>스탠다드 포토북 6*8 (하드/무광)</v>
      </c>
    </row>
    <row r="480" spans="1:16" ht="12.75">
      <c r="A480" s="201">
        <v>45915.198622685188</v>
      </c>
      <c r="B480" s="202">
        <v>45915</v>
      </c>
      <c r="C480" s="203" t="s">
        <v>2640</v>
      </c>
      <c r="D480" s="203" t="s">
        <v>11</v>
      </c>
      <c r="E480" s="204" t="s">
        <v>2641</v>
      </c>
      <c r="F480" s="49" t="s">
        <v>852</v>
      </c>
      <c r="G480" s="203">
        <v>1</v>
      </c>
      <c r="H480" s="203" t="s">
        <v>2642</v>
      </c>
      <c r="I480" s="205" t="s">
        <v>1566</v>
      </c>
      <c r="J480" s="206"/>
      <c r="K480" s="203">
        <v>80</v>
      </c>
      <c r="L480" s="207" t="s">
        <v>827</v>
      </c>
      <c r="M480" s="208" t="s">
        <v>1471</v>
      </c>
      <c r="N480" s="209">
        <f t="shared" si="0"/>
        <v>2025</v>
      </c>
      <c r="O480" s="210">
        <f t="shared" si="1"/>
        <v>9</v>
      </c>
      <c r="P480" s="211" t="str">
        <f>IFERROR(VLOOKUP(F480,연간집계!D:E,2,FALSE),"")</f>
        <v>스탠다드 포토북 8*8 (소프트/무광)</v>
      </c>
    </row>
    <row r="481" spans="1:16" ht="12.75">
      <c r="A481" s="201">
        <v>45915.198634259257</v>
      </c>
      <c r="B481" s="202">
        <v>45915</v>
      </c>
      <c r="C481" s="203" t="s">
        <v>2643</v>
      </c>
      <c r="D481" s="203" t="s">
        <v>11</v>
      </c>
      <c r="E481" s="204" t="s">
        <v>2641</v>
      </c>
      <c r="F481" s="49" t="s">
        <v>852</v>
      </c>
      <c r="G481" s="203">
        <v>1</v>
      </c>
      <c r="H481" s="203" t="s">
        <v>2642</v>
      </c>
      <c r="I481" s="205" t="s">
        <v>1570</v>
      </c>
      <c r="J481" s="206"/>
      <c r="K481" s="203">
        <v>46</v>
      </c>
      <c r="L481" s="207" t="s">
        <v>827</v>
      </c>
      <c r="M481" s="208" t="s">
        <v>1471</v>
      </c>
      <c r="N481" s="209">
        <f t="shared" si="0"/>
        <v>2025</v>
      </c>
      <c r="O481" s="210">
        <f t="shared" si="1"/>
        <v>9</v>
      </c>
      <c r="P481" s="211" t="str">
        <f>IFERROR(VLOOKUP(F481,연간집계!D:E,2,FALSE),"")</f>
        <v>스탠다드 포토북 8*8 (소프트/무광)</v>
      </c>
    </row>
    <row r="482" spans="1:16" ht="12.75">
      <c r="A482" s="201">
        <v>45915.31894675926</v>
      </c>
      <c r="B482" s="202">
        <v>45915</v>
      </c>
      <c r="C482" s="203" t="s">
        <v>2644</v>
      </c>
      <c r="D482" s="203" t="s">
        <v>11</v>
      </c>
      <c r="E482" s="204" t="s">
        <v>2645</v>
      </c>
      <c r="F482" s="49" t="s">
        <v>885</v>
      </c>
      <c r="G482" s="203">
        <v>1</v>
      </c>
      <c r="H482" s="203" t="s">
        <v>2646</v>
      </c>
      <c r="I482" s="205" t="s">
        <v>1556</v>
      </c>
      <c r="J482" s="206"/>
      <c r="K482" s="203">
        <v>52</v>
      </c>
      <c r="L482" s="207" t="s">
        <v>827</v>
      </c>
      <c r="M482" s="208" t="s">
        <v>1436</v>
      </c>
      <c r="N482" s="209">
        <f t="shared" si="0"/>
        <v>2025</v>
      </c>
      <c r="O482" s="210">
        <f t="shared" si="1"/>
        <v>9</v>
      </c>
      <c r="P482" s="211" t="str">
        <f>IFERROR(VLOOKUP(F482,연간집계!D:E,2,FALSE),"")</f>
        <v>마이트립북 150</v>
      </c>
    </row>
    <row r="483" spans="1:16" ht="12.75">
      <c r="A483" s="201">
        <v>45915.348252314812</v>
      </c>
      <c r="B483" s="202">
        <v>45915</v>
      </c>
      <c r="C483" s="203" t="s">
        <v>2647</v>
      </c>
      <c r="D483" s="203" t="s">
        <v>11</v>
      </c>
      <c r="E483" s="204" t="s">
        <v>2648</v>
      </c>
      <c r="F483" s="49" t="s">
        <v>42</v>
      </c>
      <c r="G483" s="203">
        <v>1</v>
      </c>
      <c r="H483" s="203" t="s">
        <v>649</v>
      </c>
      <c r="I483" s="205" t="s">
        <v>1440</v>
      </c>
      <c r="J483" s="206"/>
      <c r="K483" s="203">
        <v>60</v>
      </c>
      <c r="L483" s="207" t="s">
        <v>827</v>
      </c>
      <c r="M483" s="208" t="s">
        <v>1471</v>
      </c>
      <c r="N483" s="209">
        <f t="shared" si="0"/>
        <v>2025</v>
      </c>
      <c r="O483" s="210">
        <f t="shared" si="1"/>
        <v>9</v>
      </c>
      <c r="P483" s="211" t="str">
        <f>IFERROR(VLOOKUP(F483,연간집계!D:E,2,FALSE),"")</f>
        <v>플라이트북 210</v>
      </c>
    </row>
    <row r="484" spans="1:16" ht="12.75">
      <c r="A484" s="201">
        <v>45915.398310185185</v>
      </c>
      <c r="B484" s="202">
        <v>45915</v>
      </c>
      <c r="C484" s="203" t="s">
        <v>2649</v>
      </c>
      <c r="D484" s="203" t="s">
        <v>11</v>
      </c>
      <c r="E484" s="204" t="s">
        <v>2650</v>
      </c>
      <c r="F484" s="49" t="s">
        <v>1304</v>
      </c>
      <c r="G484" s="203">
        <v>1</v>
      </c>
      <c r="H484" s="203" t="s">
        <v>2651</v>
      </c>
      <c r="I484" s="205" t="s">
        <v>1440</v>
      </c>
      <c r="J484" s="208" t="s">
        <v>1850</v>
      </c>
      <c r="K484" s="203">
        <v>1</v>
      </c>
      <c r="L484" s="207" t="s">
        <v>828</v>
      </c>
      <c r="M484" s="208" t="s">
        <v>1541</v>
      </c>
      <c r="N484" s="209">
        <f t="shared" si="0"/>
        <v>2025</v>
      </c>
      <c r="O484" s="210">
        <f t="shared" si="1"/>
        <v>9</v>
      </c>
      <c r="P484" s="211" t="str">
        <f>IFERROR(VLOOKUP(F484,연간집계!D:E,2,FALSE),"")</f>
        <v>PCMS_우드스탠드아크릴액자</v>
      </c>
    </row>
    <row r="485" spans="1:16" ht="12.75">
      <c r="A485" s="201">
        <v>45915.416041666664</v>
      </c>
      <c r="B485" s="202">
        <v>45915</v>
      </c>
      <c r="C485" s="203" t="s">
        <v>2652</v>
      </c>
      <c r="D485" s="203" t="s">
        <v>11</v>
      </c>
      <c r="E485" s="204" t="s">
        <v>2653</v>
      </c>
      <c r="F485" s="49" t="s">
        <v>78</v>
      </c>
      <c r="G485" s="203">
        <v>1</v>
      </c>
      <c r="H485" s="203" t="s">
        <v>79</v>
      </c>
      <c r="I485" s="205" t="s">
        <v>1762</v>
      </c>
      <c r="J485" s="208" t="s">
        <v>1444</v>
      </c>
      <c r="K485" s="203">
        <v>60</v>
      </c>
      <c r="L485" s="207" t="s">
        <v>827</v>
      </c>
      <c r="M485" s="208" t="s">
        <v>1514</v>
      </c>
      <c r="N485" s="209">
        <f t="shared" si="0"/>
        <v>2025</v>
      </c>
      <c r="O485" s="210">
        <f t="shared" si="1"/>
        <v>9</v>
      </c>
      <c r="P485" s="211" t="str">
        <f>IFERROR(VLOOKUP(F485,연간집계!D:E,2,FALSE),"")</f>
        <v>포토그랩스pro 276</v>
      </c>
    </row>
    <row r="486" spans="1:16" ht="12.75">
      <c r="A486" s="201">
        <v>45915.418981481482</v>
      </c>
      <c r="B486" s="202">
        <v>45915</v>
      </c>
      <c r="C486" s="203" t="s">
        <v>2654</v>
      </c>
      <c r="D486" s="203" t="s">
        <v>11</v>
      </c>
      <c r="E486" s="204" t="s">
        <v>2655</v>
      </c>
      <c r="F486" s="49" t="s">
        <v>981</v>
      </c>
      <c r="G486" s="203">
        <v>13</v>
      </c>
      <c r="H486" s="203" t="s">
        <v>2656</v>
      </c>
      <c r="I486" s="205" t="s">
        <v>2657</v>
      </c>
      <c r="J486" s="206"/>
      <c r="K486" s="203">
        <v>76</v>
      </c>
      <c r="L486" s="207" t="s">
        <v>827</v>
      </c>
      <c r="M486" s="208" t="s">
        <v>1497</v>
      </c>
      <c r="N486" s="209">
        <f t="shared" si="0"/>
        <v>2025</v>
      </c>
      <c r="O486" s="210">
        <f t="shared" si="1"/>
        <v>9</v>
      </c>
      <c r="P486" s="211" t="str">
        <f>IFERROR(VLOOKUP(F486,연간집계!D:E,2,FALSE),"")</f>
        <v>워크샵북</v>
      </c>
    </row>
    <row r="487" spans="1:16" ht="12.75">
      <c r="A487" s="201">
        <v>45915.451770833337</v>
      </c>
      <c r="B487" s="202">
        <v>45915</v>
      </c>
      <c r="C487" s="203" t="s">
        <v>2658</v>
      </c>
      <c r="D487" s="203" t="s">
        <v>11</v>
      </c>
      <c r="E487" s="204" t="s">
        <v>2659</v>
      </c>
      <c r="F487" s="49" t="s">
        <v>1058</v>
      </c>
      <c r="G487" s="203">
        <v>1</v>
      </c>
      <c r="H487" s="203" t="s">
        <v>2660</v>
      </c>
      <c r="I487" s="205" t="s">
        <v>2661</v>
      </c>
      <c r="J487" s="206"/>
      <c r="K487" s="203">
        <v>146</v>
      </c>
      <c r="L487" s="207" t="s">
        <v>827</v>
      </c>
      <c r="M487" s="208" t="s">
        <v>1502</v>
      </c>
      <c r="N487" s="209">
        <f t="shared" si="0"/>
        <v>2025</v>
      </c>
      <c r="O487" s="210">
        <f t="shared" si="1"/>
        <v>9</v>
      </c>
      <c r="P487" s="211" t="str">
        <f>IFERROR(VLOOKUP(F487,연간집계!D:E,2,FALSE),"")</f>
        <v>프리북 150 (하드)</v>
      </c>
    </row>
    <row r="488" spans="1:16" ht="12.75">
      <c r="A488" s="201">
        <v>45915.454722222225</v>
      </c>
      <c r="B488" s="202">
        <v>45915</v>
      </c>
      <c r="C488" s="203" t="s">
        <v>2662</v>
      </c>
      <c r="D488" s="203" t="s">
        <v>11</v>
      </c>
      <c r="E488" s="204" t="s">
        <v>2663</v>
      </c>
      <c r="F488" s="49" t="s">
        <v>1051</v>
      </c>
      <c r="G488" s="203">
        <v>3</v>
      </c>
      <c r="H488" s="203" t="s">
        <v>2664</v>
      </c>
      <c r="I488" s="205" t="s">
        <v>1762</v>
      </c>
      <c r="J488" s="206"/>
      <c r="K488" s="203">
        <v>38</v>
      </c>
      <c r="L488" s="207" t="s">
        <v>827</v>
      </c>
      <c r="M488" s="208" t="s">
        <v>1514</v>
      </c>
      <c r="N488" s="209">
        <f t="shared" si="0"/>
        <v>2025</v>
      </c>
      <c r="O488" s="210">
        <f t="shared" si="1"/>
        <v>9</v>
      </c>
      <c r="P488" s="211" t="str">
        <f>IFERROR(VLOOKUP(F488,연간집계!D:E,2,FALSE),"")</f>
        <v>프리북A4 (하드)</v>
      </c>
    </row>
    <row r="489" spans="1:16" ht="12.75">
      <c r="A489" s="201">
        <v>45915.460752314815</v>
      </c>
      <c r="B489" s="202">
        <v>45915</v>
      </c>
      <c r="C489" s="203" t="s">
        <v>2665</v>
      </c>
      <c r="D489" s="203" t="s">
        <v>11</v>
      </c>
      <c r="E489" s="204" t="s">
        <v>2666</v>
      </c>
      <c r="F489" s="49" t="s">
        <v>856</v>
      </c>
      <c r="G489" s="203">
        <v>1</v>
      </c>
      <c r="H489" s="203" t="s">
        <v>2667</v>
      </c>
      <c r="I489" s="205" t="s">
        <v>1440</v>
      </c>
      <c r="J489" s="206"/>
      <c r="K489" s="203">
        <v>36</v>
      </c>
      <c r="L489" s="207" t="s">
        <v>827</v>
      </c>
      <c r="M489" s="208" t="s">
        <v>1471</v>
      </c>
      <c r="N489" s="209">
        <f t="shared" si="0"/>
        <v>2025</v>
      </c>
      <c r="O489" s="210">
        <f t="shared" si="1"/>
        <v>9</v>
      </c>
      <c r="P489" s="211" t="str">
        <f>IFERROR(VLOOKUP(F489,연간집계!D:E,2,FALSE),"")</f>
        <v>스탠다드 포토북 8*8 (하드/무광)</v>
      </c>
    </row>
    <row r="490" spans="1:16" ht="12.75">
      <c r="A490" s="201">
        <v>45915.484317129631</v>
      </c>
      <c r="B490" s="202">
        <v>45915</v>
      </c>
      <c r="C490" s="203" t="s">
        <v>2668</v>
      </c>
      <c r="D490" s="203" t="s">
        <v>11</v>
      </c>
      <c r="E490" s="204" t="s">
        <v>2669</v>
      </c>
      <c r="F490" s="49" t="s">
        <v>1245</v>
      </c>
      <c r="G490" s="203">
        <v>1</v>
      </c>
      <c r="H490" s="203" t="s">
        <v>2670</v>
      </c>
      <c r="I490" s="205" t="s">
        <v>1435</v>
      </c>
      <c r="J490" s="206"/>
      <c r="K490" s="203">
        <v>24</v>
      </c>
      <c r="L490" s="207" t="s">
        <v>828</v>
      </c>
      <c r="M490" s="208" t="s">
        <v>1449</v>
      </c>
      <c r="N490" s="209">
        <f t="shared" si="0"/>
        <v>2025</v>
      </c>
      <c r="O490" s="210">
        <f t="shared" si="1"/>
        <v>9</v>
      </c>
      <c r="P490" s="211" t="str">
        <f>IFERROR(VLOOKUP(F490,연간집계!D:E,2,FALSE),"")</f>
        <v>모바일 포토북 198 (여행)</v>
      </c>
    </row>
    <row r="491" spans="1:16" ht="12.75">
      <c r="A491" s="201">
        <v>45915.484340277777</v>
      </c>
      <c r="B491" s="202">
        <v>45915</v>
      </c>
      <c r="C491" s="203" t="s">
        <v>2671</v>
      </c>
      <c r="D491" s="203" t="s">
        <v>11</v>
      </c>
      <c r="E491" s="204" t="s">
        <v>2669</v>
      </c>
      <c r="F491" s="49" t="s">
        <v>1245</v>
      </c>
      <c r="G491" s="203">
        <v>1</v>
      </c>
      <c r="H491" s="203" t="s">
        <v>2670</v>
      </c>
      <c r="I491" s="205" t="s">
        <v>1556</v>
      </c>
      <c r="J491" s="206"/>
      <c r="K491" s="203">
        <v>24</v>
      </c>
      <c r="L491" s="207" t="s">
        <v>828</v>
      </c>
      <c r="M491" s="208" t="s">
        <v>1449</v>
      </c>
      <c r="N491" s="209">
        <f t="shared" si="0"/>
        <v>2025</v>
      </c>
      <c r="O491" s="210">
        <f t="shared" si="1"/>
        <v>9</v>
      </c>
      <c r="P491" s="211" t="str">
        <f>IFERROR(VLOOKUP(F491,연간집계!D:E,2,FALSE),"")</f>
        <v>모바일 포토북 198 (여행)</v>
      </c>
    </row>
    <row r="492" spans="1:16" ht="12.75">
      <c r="A492" s="201">
        <v>45915.557870370372</v>
      </c>
      <c r="B492" s="202">
        <v>45915</v>
      </c>
      <c r="C492" s="203" t="s">
        <v>2672</v>
      </c>
      <c r="D492" s="203" t="s">
        <v>11</v>
      </c>
      <c r="E492" s="204" t="s">
        <v>2673</v>
      </c>
      <c r="F492" s="49" t="s">
        <v>870</v>
      </c>
      <c r="G492" s="203">
        <v>2</v>
      </c>
      <c r="H492" s="203" t="s">
        <v>2413</v>
      </c>
      <c r="I492" s="205" t="s">
        <v>1440</v>
      </c>
      <c r="J492" s="206"/>
      <c r="K492" s="203">
        <v>80</v>
      </c>
      <c r="L492" s="207" t="s">
        <v>827</v>
      </c>
      <c r="M492" s="208" t="s">
        <v>1436</v>
      </c>
      <c r="N492" s="209">
        <f t="shared" si="0"/>
        <v>2025</v>
      </c>
      <c r="O492" s="210">
        <f t="shared" si="1"/>
        <v>9</v>
      </c>
      <c r="P492" s="211" t="str">
        <f>IFERROR(VLOOKUP(F492,연간집계!D:E,2,FALSE),"")</f>
        <v>스탠다드 포토북 11*8 (소프트/무광)</v>
      </c>
    </row>
    <row r="493" spans="1:16" ht="12.75">
      <c r="A493" s="201">
        <v>45915.599039351851</v>
      </c>
      <c r="B493" s="202">
        <v>45915</v>
      </c>
      <c r="C493" s="203" t="s">
        <v>2674</v>
      </c>
      <c r="D493" s="203" t="s">
        <v>11</v>
      </c>
      <c r="E493" s="204" t="s">
        <v>2675</v>
      </c>
      <c r="F493" s="49" t="s">
        <v>874</v>
      </c>
      <c r="G493" s="203">
        <v>1</v>
      </c>
      <c r="H493" s="203" t="s">
        <v>2419</v>
      </c>
      <c r="I493" s="205" t="s">
        <v>1566</v>
      </c>
      <c r="J493" s="206"/>
      <c r="K493" s="203">
        <v>28</v>
      </c>
      <c r="L493" s="207" t="s">
        <v>827</v>
      </c>
      <c r="M493" s="208" t="s">
        <v>1502</v>
      </c>
      <c r="N493" s="209">
        <f t="shared" si="0"/>
        <v>2025</v>
      </c>
      <c r="O493" s="210">
        <f t="shared" si="1"/>
        <v>9</v>
      </c>
      <c r="P493" s="211" t="str">
        <f>IFERROR(VLOOKUP(F493,연간집계!D:E,2,FALSE),"")</f>
        <v>스탠다드 포토북 11*8 (하드/무광)</v>
      </c>
    </row>
    <row r="494" spans="1:16" ht="12.75">
      <c r="A494" s="201">
        <v>45915.640729166669</v>
      </c>
      <c r="B494" s="202">
        <v>45915</v>
      </c>
      <c r="C494" s="203" t="s">
        <v>2676</v>
      </c>
      <c r="D494" s="203" t="s">
        <v>11</v>
      </c>
      <c r="E494" s="204" t="s">
        <v>2677</v>
      </c>
      <c r="F494" s="49" t="s">
        <v>902</v>
      </c>
      <c r="G494" s="203">
        <v>1</v>
      </c>
      <c r="H494" s="203" t="s">
        <v>2424</v>
      </c>
      <c r="I494" s="205" t="s">
        <v>2678</v>
      </c>
      <c r="J494" s="206"/>
      <c r="K494" s="203">
        <v>60</v>
      </c>
      <c r="L494" s="207" t="s">
        <v>827</v>
      </c>
      <c r="M494" s="208" t="s">
        <v>1449</v>
      </c>
      <c r="N494" s="209">
        <f t="shared" si="0"/>
        <v>2025</v>
      </c>
      <c r="O494" s="210">
        <f t="shared" si="1"/>
        <v>9</v>
      </c>
      <c r="P494" s="211" t="str">
        <f>IFERROR(VLOOKUP(F494,연간집계!D:E,2,FALSE),"")</f>
        <v>베이비북 198 (쿠션하드/58p)</v>
      </c>
    </row>
    <row r="495" spans="1:16" ht="12.75">
      <c r="A495" s="201">
        <v>45915.66170138889</v>
      </c>
      <c r="B495" s="202">
        <v>45915</v>
      </c>
      <c r="C495" s="203" t="s">
        <v>2679</v>
      </c>
      <c r="D495" s="203" t="s">
        <v>11</v>
      </c>
      <c r="E495" s="204" t="s">
        <v>2680</v>
      </c>
      <c r="F495" s="49" t="s">
        <v>865</v>
      </c>
      <c r="G495" s="203">
        <v>2</v>
      </c>
      <c r="H495" s="203" t="s">
        <v>2681</v>
      </c>
      <c r="I495" s="205" t="s">
        <v>1440</v>
      </c>
      <c r="J495" s="206"/>
      <c r="K495" s="203">
        <v>24</v>
      </c>
      <c r="L495" s="207" t="s">
        <v>827</v>
      </c>
      <c r="M495" s="208" t="s">
        <v>1851</v>
      </c>
      <c r="N495" s="209">
        <f t="shared" si="0"/>
        <v>2025</v>
      </c>
      <c r="O495" s="210">
        <f t="shared" si="1"/>
        <v>9</v>
      </c>
      <c r="P495" s="211" t="str">
        <f>IFERROR(VLOOKUP(F495,연간집계!D:E,2,FALSE),"")</f>
        <v>스탠다드 포토북 8*6 (하드/무광)</v>
      </c>
    </row>
    <row r="496" spans="1:16" ht="12.75">
      <c r="A496" s="201">
        <v>45915.673587962963</v>
      </c>
      <c r="B496" s="202">
        <v>45915</v>
      </c>
      <c r="C496" s="203" t="s">
        <v>2682</v>
      </c>
      <c r="D496" s="203" t="s">
        <v>11</v>
      </c>
      <c r="E496" s="204" t="s">
        <v>2683</v>
      </c>
      <c r="F496" s="49" t="s">
        <v>838</v>
      </c>
      <c r="G496" s="203">
        <v>2</v>
      </c>
      <c r="H496" s="203" t="s">
        <v>2684</v>
      </c>
      <c r="I496" s="205" t="s">
        <v>1455</v>
      </c>
      <c r="J496" s="206"/>
      <c r="K496" s="203">
        <v>34</v>
      </c>
      <c r="L496" s="207" t="s">
        <v>827</v>
      </c>
      <c r="M496" s="208" t="s">
        <v>1493</v>
      </c>
      <c r="N496" s="209">
        <f t="shared" si="0"/>
        <v>2025</v>
      </c>
      <c r="O496" s="210">
        <f t="shared" si="1"/>
        <v>9</v>
      </c>
      <c r="P496" s="211" t="str">
        <f>IFERROR(VLOOKUP(F496,연간집계!D:E,2,FALSE),"")</f>
        <v>스탠다드 포토북 6*8 (하드/무광)</v>
      </c>
    </row>
    <row r="497" spans="1:16" ht="12.75">
      <c r="A497" s="201">
        <v>45915.729490740741</v>
      </c>
      <c r="B497" s="202">
        <v>45915</v>
      </c>
      <c r="C497" s="203" t="s">
        <v>2685</v>
      </c>
      <c r="D497" s="203" t="s">
        <v>11</v>
      </c>
      <c r="E497" s="204" t="s">
        <v>2686</v>
      </c>
      <c r="F497" s="49" t="s">
        <v>838</v>
      </c>
      <c r="G497" s="203">
        <v>1</v>
      </c>
      <c r="H497" s="203" t="s">
        <v>2469</v>
      </c>
      <c r="I497" s="205" t="s">
        <v>1440</v>
      </c>
      <c r="J497" s="206"/>
      <c r="K497" s="203">
        <v>36</v>
      </c>
      <c r="L497" s="207" t="s">
        <v>827</v>
      </c>
      <c r="M497" s="208" t="s">
        <v>1436</v>
      </c>
      <c r="N497" s="209">
        <f t="shared" si="0"/>
        <v>2025</v>
      </c>
      <c r="O497" s="210">
        <f t="shared" si="1"/>
        <v>9</v>
      </c>
      <c r="P497" s="211" t="str">
        <f>IFERROR(VLOOKUP(F497,연간집계!D:E,2,FALSE),"")</f>
        <v>스탠다드 포토북 6*8 (하드/무광)</v>
      </c>
    </row>
    <row r="498" spans="1:16" ht="12.75">
      <c r="A498" s="201">
        <v>45915.818599537037</v>
      </c>
      <c r="B498" s="202">
        <v>45915</v>
      </c>
      <c r="C498" s="203" t="s">
        <v>2687</v>
      </c>
      <c r="D498" s="203" t="s">
        <v>11</v>
      </c>
      <c r="E498" s="204" t="s">
        <v>2688</v>
      </c>
      <c r="F498" s="49" t="s">
        <v>840</v>
      </c>
      <c r="G498" s="203">
        <v>2</v>
      </c>
      <c r="H498" s="203" t="s">
        <v>2689</v>
      </c>
      <c r="I498" s="205" t="s">
        <v>1440</v>
      </c>
      <c r="J498" s="206"/>
      <c r="K498" s="203">
        <v>24</v>
      </c>
      <c r="L498" s="207" t="s">
        <v>827</v>
      </c>
      <c r="M498" s="208" t="s">
        <v>1612</v>
      </c>
      <c r="N498" s="209">
        <f t="shared" si="0"/>
        <v>2025</v>
      </c>
      <c r="O498" s="210">
        <f t="shared" si="1"/>
        <v>9</v>
      </c>
      <c r="P498" s="211" t="str">
        <f>IFERROR(VLOOKUP(F498,연간집계!D:E,2,FALSE),"")</f>
        <v>스탠다드 포토북 6*8 (하드/유광)</v>
      </c>
    </row>
    <row r="499" spans="1:16" ht="12.75">
      <c r="A499" s="201">
        <v>45915.830324074072</v>
      </c>
      <c r="B499" s="202">
        <v>45915</v>
      </c>
      <c r="C499" s="203" t="s">
        <v>2690</v>
      </c>
      <c r="D499" s="203" t="s">
        <v>11</v>
      </c>
      <c r="E499" s="204" t="s">
        <v>2691</v>
      </c>
      <c r="F499" s="49" t="s">
        <v>847</v>
      </c>
      <c r="G499" s="203">
        <v>1</v>
      </c>
      <c r="H499" s="203" t="s">
        <v>2692</v>
      </c>
      <c r="I499" s="205" t="s">
        <v>1440</v>
      </c>
      <c r="J499" s="206"/>
      <c r="K499" s="203">
        <v>24</v>
      </c>
      <c r="L499" s="207" t="s">
        <v>827</v>
      </c>
      <c r="M499" s="208" t="s">
        <v>1645</v>
      </c>
      <c r="N499" s="209">
        <f t="shared" si="0"/>
        <v>2025</v>
      </c>
      <c r="O499" s="210">
        <f t="shared" si="1"/>
        <v>9</v>
      </c>
      <c r="P499" s="211" t="str">
        <f>IFERROR(VLOOKUP(F499,연간집계!D:E,2,FALSE),"")</f>
        <v>스탠다드 포토북 8*11 (하드/무광)</v>
      </c>
    </row>
    <row r="500" spans="1:16" ht="12.75">
      <c r="A500" s="201">
        <v>45915.862546296295</v>
      </c>
      <c r="B500" s="202">
        <v>45915</v>
      </c>
      <c r="C500" s="203" t="s">
        <v>2693</v>
      </c>
      <c r="D500" s="203" t="s">
        <v>11</v>
      </c>
      <c r="E500" s="204" t="s">
        <v>2694</v>
      </c>
      <c r="F500" s="49" t="s">
        <v>838</v>
      </c>
      <c r="G500" s="203">
        <v>1</v>
      </c>
      <c r="H500" s="203" t="s">
        <v>2469</v>
      </c>
      <c r="I500" s="205" t="s">
        <v>1676</v>
      </c>
      <c r="J500" s="206"/>
      <c r="K500" s="203">
        <v>32</v>
      </c>
      <c r="L500" s="207" t="s">
        <v>827</v>
      </c>
      <c r="M500" s="208" t="s">
        <v>1436</v>
      </c>
      <c r="N500" s="209">
        <f t="shared" si="0"/>
        <v>2025</v>
      </c>
      <c r="O500" s="210">
        <f t="shared" si="1"/>
        <v>9</v>
      </c>
      <c r="P500" s="211" t="str">
        <f>IFERROR(VLOOKUP(F500,연간집계!D:E,2,FALSE),"")</f>
        <v>스탠다드 포토북 6*8 (하드/무광)</v>
      </c>
    </row>
    <row r="501" spans="1:16" ht="12.75">
      <c r="A501" s="201">
        <v>45915.891863425924</v>
      </c>
      <c r="B501" s="202">
        <v>45915</v>
      </c>
      <c r="C501" s="203" t="s">
        <v>2695</v>
      </c>
      <c r="D501" s="203" t="s">
        <v>11</v>
      </c>
      <c r="E501" s="204" t="s">
        <v>2696</v>
      </c>
      <c r="F501" s="49" t="s">
        <v>1247</v>
      </c>
      <c r="G501" s="203">
        <v>1</v>
      </c>
      <c r="H501" s="203" t="s">
        <v>2697</v>
      </c>
      <c r="I501" s="205" t="s">
        <v>1556</v>
      </c>
      <c r="J501" s="206"/>
      <c r="K501" s="203">
        <v>24</v>
      </c>
      <c r="L501" s="207" t="s">
        <v>828</v>
      </c>
      <c r="M501" s="208" t="s">
        <v>1436</v>
      </c>
      <c r="N501" s="209">
        <f t="shared" si="0"/>
        <v>2025</v>
      </c>
      <c r="O501" s="210">
        <f t="shared" si="1"/>
        <v>9</v>
      </c>
      <c r="P501" s="211" t="str">
        <f>IFERROR(VLOOKUP(F501,연간집계!D:E,2,FALSE),"")</f>
        <v>모바일 포토북 197 (여행)</v>
      </c>
    </row>
    <row r="502" spans="1:16" ht="12.75">
      <c r="A502" s="201">
        <v>45915.930254629631</v>
      </c>
      <c r="B502" s="202">
        <v>45915</v>
      </c>
      <c r="C502" s="203" t="s">
        <v>2698</v>
      </c>
      <c r="D502" s="203" t="s">
        <v>11</v>
      </c>
      <c r="E502" s="204" t="s">
        <v>2699</v>
      </c>
      <c r="F502" s="49" t="s">
        <v>838</v>
      </c>
      <c r="G502" s="203">
        <v>1</v>
      </c>
      <c r="H502" s="203" t="s">
        <v>2700</v>
      </c>
      <c r="I502" s="205" t="s">
        <v>1984</v>
      </c>
      <c r="J502" s="206"/>
      <c r="K502" s="203">
        <v>24</v>
      </c>
      <c r="L502" s="207" t="s">
        <v>827</v>
      </c>
      <c r="M502" s="208" t="s">
        <v>1449</v>
      </c>
      <c r="N502" s="209">
        <f t="shared" si="0"/>
        <v>2025</v>
      </c>
      <c r="O502" s="210">
        <f t="shared" si="1"/>
        <v>9</v>
      </c>
      <c r="P502" s="211" t="str">
        <f>IFERROR(VLOOKUP(F502,연간집계!D:E,2,FALSE),"")</f>
        <v>스탠다드 포토북 6*8 (하드/무광)</v>
      </c>
    </row>
    <row r="503" spans="1:16" ht="12.75">
      <c r="A503" s="201">
        <v>45915.933206018519</v>
      </c>
      <c r="B503" s="202">
        <v>45915</v>
      </c>
      <c r="C503" s="203" t="s">
        <v>2701</v>
      </c>
      <c r="D503" s="203" t="s">
        <v>11</v>
      </c>
      <c r="E503" s="204" t="s">
        <v>2702</v>
      </c>
      <c r="F503" s="49" t="s">
        <v>849</v>
      </c>
      <c r="G503" s="203">
        <v>2</v>
      </c>
      <c r="H503" s="203" t="s">
        <v>2703</v>
      </c>
      <c r="I503" s="205" t="s">
        <v>1556</v>
      </c>
      <c r="J503" s="206"/>
      <c r="K503" s="203">
        <v>38</v>
      </c>
      <c r="L503" s="207" t="s">
        <v>827</v>
      </c>
      <c r="M503" s="208" t="s">
        <v>1449</v>
      </c>
      <c r="N503" s="209">
        <f t="shared" si="0"/>
        <v>2025</v>
      </c>
      <c r="O503" s="210">
        <f t="shared" si="1"/>
        <v>9</v>
      </c>
      <c r="P503" s="211" t="str">
        <f>IFERROR(VLOOKUP(F503,연간집계!D:E,2,FALSE),"")</f>
        <v>스탠다드 포토북 8*11 (하드/유광)</v>
      </c>
    </row>
    <row r="504" spans="1:16" ht="12.75">
      <c r="A504" s="201">
        <v>45915.939097222225</v>
      </c>
      <c r="B504" s="202">
        <v>45915</v>
      </c>
      <c r="C504" s="203" t="s">
        <v>2704</v>
      </c>
      <c r="D504" s="203" t="s">
        <v>11</v>
      </c>
      <c r="E504" s="204" t="s">
        <v>2705</v>
      </c>
      <c r="F504" s="49" t="s">
        <v>847</v>
      </c>
      <c r="G504" s="203">
        <v>1</v>
      </c>
      <c r="H504" s="203" t="s">
        <v>2706</v>
      </c>
      <c r="I504" s="205" t="s">
        <v>1707</v>
      </c>
      <c r="J504" s="206"/>
      <c r="K504" s="203">
        <v>62</v>
      </c>
      <c r="L504" s="207" t="s">
        <v>827</v>
      </c>
      <c r="M504" s="208" t="s">
        <v>1436</v>
      </c>
      <c r="N504" s="209">
        <f t="shared" si="0"/>
        <v>2025</v>
      </c>
      <c r="O504" s="210">
        <f t="shared" si="1"/>
        <v>9</v>
      </c>
      <c r="P504" s="211" t="str">
        <f>IFERROR(VLOOKUP(F504,연간집계!D:E,2,FALSE),"")</f>
        <v>스탠다드 포토북 8*11 (하드/무광)</v>
      </c>
    </row>
    <row r="505" spans="1:16" ht="12.75">
      <c r="A505" s="201">
        <v>45916.000787037039</v>
      </c>
      <c r="B505" s="202">
        <v>45915</v>
      </c>
      <c r="C505" s="203" t="s">
        <v>2707</v>
      </c>
      <c r="D505" s="203" t="s">
        <v>11</v>
      </c>
      <c r="E505" s="204" t="s">
        <v>2708</v>
      </c>
      <c r="F505" s="49" t="s">
        <v>974</v>
      </c>
      <c r="G505" s="203">
        <v>1</v>
      </c>
      <c r="H505" s="203" t="s">
        <v>2709</v>
      </c>
      <c r="I505" s="205" t="s">
        <v>2158</v>
      </c>
      <c r="J505" s="208" t="s">
        <v>2158</v>
      </c>
      <c r="K505" s="203">
        <v>48</v>
      </c>
      <c r="L505" s="207" t="s">
        <v>827</v>
      </c>
      <c r="M505" s="208" t="s">
        <v>1493</v>
      </c>
      <c r="N505" s="209">
        <f t="shared" si="0"/>
        <v>2025</v>
      </c>
      <c r="O505" s="210">
        <f t="shared" si="1"/>
        <v>9</v>
      </c>
      <c r="P505" s="211" t="str">
        <f>IFERROR(VLOOKUP(F505,연간집계!D:E,2,FALSE),"")</f>
        <v>시티북 198 (쿠션하드/46p)</v>
      </c>
    </row>
    <row r="506" spans="1:16" ht="12.75">
      <c r="A506" s="201">
        <v>45916.000798611109</v>
      </c>
      <c r="B506" s="202">
        <v>45915</v>
      </c>
      <c r="C506" s="203" t="s">
        <v>2710</v>
      </c>
      <c r="D506" s="203" t="s">
        <v>11</v>
      </c>
      <c r="E506" s="204" t="s">
        <v>2708</v>
      </c>
      <c r="F506" s="49" t="s">
        <v>974</v>
      </c>
      <c r="G506" s="203">
        <v>1</v>
      </c>
      <c r="H506" s="203" t="s">
        <v>2709</v>
      </c>
      <c r="I506" s="205" t="s">
        <v>2158</v>
      </c>
      <c r="J506" s="208" t="s">
        <v>2158</v>
      </c>
      <c r="K506" s="203">
        <v>48</v>
      </c>
      <c r="L506" s="207" t="s">
        <v>827</v>
      </c>
      <c r="M506" s="208" t="s">
        <v>1493</v>
      </c>
      <c r="N506" s="209">
        <f t="shared" si="0"/>
        <v>2025</v>
      </c>
      <c r="O506" s="210">
        <f t="shared" si="1"/>
        <v>9</v>
      </c>
      <c r="P506" s="211" t="str">
        <f>IFERROR(VLOOKUP(F506,연간집계!D:E,2,FALSE),"")</f>
        <v>시티북 198 (쿠션하드/46p)</v>
      </c>
    </row>
    <row r="507" spans="1:16" ht="12.75">
      <c r="A507" s="201">
        <v>45916.000810185185</v>
      </c>
      <c r="B507" s="202">
        <v>45915</v>
      </c>
      <c r="C507" s="203" t="s">
        <v>2711</v>
      </c>
      <c r="D507" s="203" t="s">
        <v>11</v>
      </c>
      <c r="E507" s="204" t="s">
        <v>2708</v>
      </c>
      <c r="F507" s="49" t="s">
        <v>974</v>
      </c>
      <c r="G507" s="203">
        <v>1</v>
      </c>
      <c r="H507" s="203" t="s">
        <v>2709</v>
      </c>
      <c r="I507" s="205" t="s">
        <v>2158</v>
      </c>
      <c r="J507" s="208" t="s">
        <v>2158</v>
      </c>
      <c r="K507" s="203">
        <v>48</v>
      </c>
      <c r="L507" s="207" t="s">
        <v>827</v>
      </c>
      <c r="M507" s="208" t="s">
        <v>1493</v>
      </c>
      <c r="N507" s="209">
        <f t="shared" si="0"/>
        <v>2025</v>
      </c>
      <c r="O507" s="210">
        <f t="shared" si="1"/>
        <v>9</v>
      </c>
      <c r="P507" s="211" t="str">
        <f>IFERROR(VLOOKUP(F507,연간집계!D:E,2,FALSE),"")</f>
        <v>시티북 198 (쿠션하드/46p)</v>
      </c>
    </row>
    <row r="508" spans="1:16" ht="12.75">
      <c r="A508" s="201">
        <v>45916.000821759262</v>
      </c>
      <c r="B508" s="202">
        <v>45915</v>
      </c>
      <c r="C508" s="203" t="s">
        <v>2712</v>
      </c>
      <c r="D508" s="203" t="s">
        <v>11</v>
      </c>
      <c r="E508" s="204" t="s">
        <v>2708</v>
      </c>
      <c r="F508" s="49" t="s">
        <v>974</v>
      </c>
      <c r="G508" s="203">
        <v>1</v>
      </c>
      <c r="H508" s="203" t="s">
        <v>2709</v>
      </c>
      <c r="I508" s="205" t="s">
        <v>2158</v>
      </c>
      <c r="J508" s="208" t="s">
        <v>2158</v>
      </c>
      <c r="K508" s="203">
        <v>48</v>
      </c>
      <c r="L508" s="207" t="s">
        <v>827</v>
      </c>
      <c r="M508" s="208" t="s">
        <v>1493</v>
      </c>
      <c r="N508" s="209">
        <f t="shared" si="0"/>
        <v>2025</v>
      </c>
      <c r="O508" s="210">
        <f t="shared" si="1"/>
        <v>9</v>
      </c>
      <c r="P508" s="211" t="str">
        <f>IFERROR(VLOOKUP(F508,연간집계!D:E,2,FALSE),"")</f>
        <v>시티북 198 (쿠션하드/46p)</v>
      </c>
    </row>
    <row r="509" spans="1:16" ht="12.75">
      <c r="A509" s="201">
        <v>45916.024317129632</v>
      </c>
      <c r="B509" s="202">
        <v>45916</v>
      </c>
      <c r="C509" s="203" t="s">
        <v>2713</v>
      </c>
      <c r="D509" s="203" t="s">
        <v>11</v>
      </c>
      <c r="E509" s="204" t="s">
        <v>2714</v>
      </c>
      <c r="F509" s="49" t="s">
        <v>1259</v>
      </c>
      <c r="G509" s="203">
        <v>1</v>
      </c>
      <c r="H509" s="203" t="s">
        <v>2715</v>
      </c>
      <c r="I509" s="205" t="s">
        <v>1984</v>
      </c>
      <c r="J509" s="206"/>
      <c r="K509" s="203">
        <v>24</v>
      </c>
      <c r="L509" s="207" t="s">
        <v>828</v>
      </c>
      <c r="M509" s="208" t="s">
        <v>1502</v>
      </c>
      <c r="N509" s="209">
        <f t="shared" si="0"/>
        <v>2025</v>
      </c>
      <c r="O509" s="210">
        <f t="shared" si="1"/>
        <v>9</v>
      </c>
      <c r="P509" s="211" t="str">
        <f>IFERROR(VLOOKUP(F509,연간집계!D:E,2,FALSE),"")</f>
        <v>모바일 포토북 198 (커플)</v>
      </c>
    </row>
    <row r="510" spans="1:16" ht="12.75">
      <c r="A510" s="201">
        <v>45916.091874999998</v>
      </c>
      <c r="B510" s="202">
        <v>45916</v>
      </c>
      <c r="C510" s="203" t="s">
        <v>2716</v>
      </c>
      <c r="D510" s="203" t="s">
        <v>11</v>
      </c>
      <c r="E510" s="204" t="s">
        <v>2717</v>
      </c>
      <c r="F510" s="49" t="s">
        <v>838</v>
      </c>
      <c r="G510" s="203">
        <v>1</v>
      </c>
      <c r="H510" s="203" t="s">
        <v>2251</v>
      </c>
      <c r="I510" s="205" t="s">
        <v>1435</v>
      </c>
      <c r="J510" s="206"/>
      <c r="K510" s="203">
        <v>34</v>
      </c>
      <c r="L510" s="207" t="s">
        <v>827</v>
      </c>
      <c r="M510" s="208" t="s">
        <v>1481</v>
      </c>
      <c r="N510" s="209">
        <f t="shared" si="0"/>
        <v>2025</v>
      </c>
      <c r="O510" s="210">
        <f t="shared" si="1"/>
        <v>9</v>
      </c>
      <c r="P510" s="211" t="str">
        <f>IFERROR(VLOOKUP(F510,연간집계!D:E,2,FALSE),"")</f>
        <v>스탠다드 포토북 6*8 (하드/무광)</v>
      </c>
    </row>
    <row r="511" spans="1:16" ht="12.75">
      <c r="A511" s="201">
        <v>45916.241643518515</v>
      </c>
      <c r="B511" s="202">
        <v>45916</v>
      </c>
      <c r="C511" s="203" t="s">
        <v>2718</v>
      </c>
      <c r="D511" s="203" t="s">
        <v>11</v>
      </c>
      <c r="E511" s="204" t="s">
        <v>2719</v>
      </c>
      <c r="F511" s="49" t="s">
        <v>1043</v>
      </c>
      <c r="G511" s="203">
        <v>1</v>
      </c>
      <c r="H511" s="203" t="s">
        <v>2424</v>
      </c>
      <c r="I511" s="205" t="s">
        <v>1440</v>
      </c>
      <c r="J511" s="206"/>
      <c r="K511" s="203">
        <v>68</v>
      </c>
      <c r="L511" s="207" t="s">
        <v>827</v>
      </c>
      <c r="M511" s="208" t="s">
        <v>1449</v>
      </c>
      <c r="N511" s="209">
        <f t="shared" si="0"/>
        <v>2025</v>
      </c>
      <c r="O511" s="210">
        <f t="shared" si="1"/>
        <v>9</v>
      </c>
      <c r="P511" s="211" t="str">
        <f>IFERROR(VLOOKUP(F511,연간집계!D:E,2,FALSE),"")</f>
        <v>프리북 198 (하드)</v>
      </c>
    </row>
    <row r="512" spans="1:16" ht="12.75">
      <c r="A512" s="201">
        <v>45916.356157407405</v>
      </c>
      <c r="B512" s="202">
        <v>45916</v>
      </c>
      <c r="C512" s="203" t="s">
        <v>2720</v>
      </c>
      <c r="D512" s="203" t="s">
        <v>11</v>
      </c>
      <c r="E512" s="204" t="s">
        <v>2721</v>
      </c>
      <c r="F512" s="49" t="s">
        <v>1347</v>
      </c>
      <c r="G512" s="203">
        <v>1</v>
      </c>
      <c r="H512" s="203" t="s">
        <v>2722</v>
      </c>
      <c r="I512" s="205" t="s">
        <v>1440</v>
      </c>
      <c r="J512" s="205" t="s">
        <v>1628</v>
      </c>
      <c r="K512" s="203">
        <v>1</v>
      </c>
      <c r="L512" s="207" t="s">
        <v>827</v>
      </c>
      <c r="M512" s="208" t="s">
        <v>2216</v>
      </c>
      <c r="N512" s="209">
        <f t="shared" si="0"/>
        <v>2025</v>
      </c>
      <c r="O512" s="210">
        <f t="shared" si="1"/>
        <v>9</v>
      </c>
      <c r="P512" s="211" t="str">
        <f>IFERROR(VLOOKUP(F512,연간집계!D:E,2,FALSE),"")</f>
        <v>아크릴키링</v>
      </c>
    </row>
    <row r="513" spans="1:16" ht="12.75">
      <c r="A513" s="201">
        <v>45916.356168981481</v>
      </c>
      <c r="B513" s="202">
        <v>45916</v>
      </c>
      <c r="C513" s="203" t="s">
        <v>2723</v>
      </c>
      <c r="D513" s="203" t="s">
        <v>11</v>
      </c>
      <c r="E513" s="204" t="s">
        <v>2721</v>
      </c>
      <c r="F513" s="49" t="s">
        <v>1347</v>
      </c>
      <c r="G513" s="203">
        <v>1</v>
      </c>
      <c r="H513" s="203" t="s">
        <v>2722</v>
      </c>
      <c r="I513" s="205" t="s">
        <v>1440</v>
      </c>
      <c r="J513" s="205" t="s">
        <v>1628</v>
      </c>
      <c r="K513" s="203">
        <v>1</v>
      </c>
      <c r="L513" s="207" t="s">
        <v>827</v>
      </c>
      <c r="M513" s="208" t="s">
        <v>2216</v>
      </c>
      <c r="N513" s="209">
        <f t="shared" si="0"/>
        <v>2025</v>
      </c>
      <c r="O513" s="210">
        <f t="shared" si="1"/>
        <v>9</v>
      </c>
      <c r="P513" s="211" t="str">
        <f>IFERROR(VLOOKUP(F513,연간집계!D:E,2,FALSE),"")</f>
        <v>아크릴키링</v>
      </c>
    </row>
    <row r="514" spans="1:16" ht="12.75">
      <c r="A514" s="201">
        <v>45916.432662037034</v>
      </c>
      <c r="B514" s="202">
        <v>45916</v>
      </c>
      <c r="C514" s="203" t="s">
        <v>2724</v>
      </c>
      <c r="D514" s="203" t="s">
        <v>11</v>
      </c>
      <c r="E514" s="204" t="s">
        <v>2725</v>
      </c>
      <c r="F514" s="49" t="s">
        <v>852</v>
      </c>
      <c r="G514" s="203">
        <v>2</v>
      </c>
      <c r="H514" s="203" t="s">
        <v>2187</v>
      </c>
      <c r="I514" s="205" t="s">
        <v>2297</v>
      </c>
      <c r="J514" s="206"/>
      <c r="K514" s="203">
        <v>50</v>
      </c>
      <c r="L514" s="207" t="s">
        <v>827</v>
      </c>
      <c r="M514" s="208" t="s">
        <v>1493</v>
      </c>
      <c r="N514" s="209">
        <f t="shared" si="0"/>
        <v>2025</v>
      </c>
      <c r="O514" s="210">
        <f t="shared" si="1"/>
        <v>9</v>
      </c>
      <c r="P514" s="211" t="str">
        <f>IFERROR(VLOOKUP(F514,연간집계!D:E,2,FALSE),"")</f>
        <v>스탠다드 포토북 8*8 (소프트/무광)</v>
      </c>
    </row>
    <row r="515" spans="1:16" ht="12.75">
      <c r="A515" s="201">
        <v>45916.450416666667</v>
      </c>
      <c r="B515" s="202">
        <v>45916</v>
      </c>
      <c r="C515" s="203" t="s">
        <v>2726</v>
      </c>
      <c r="D515" s="203" t="s">
        <v>11</v>
      </c>
      <c r="E515" s="204" t="s">
        <v>2727</v>
      </c>
      <c r="F515" s="49" t="s">
        <v>847</v>
      </c>
      <c r="G515" s="203">
        <v>1</v>
      </c>
      <c r="H515" s="203" t="s">
        <v>2728</v>
      </c>
      <c r="I515" s="205" t="s">
        <v>1455</v>
      </c>
      <c r="J515" s="206"/>
      <c r="K515" s="203">
        <v>24</v>
      </c>
      <c r="L515" s="207" t="s">
        <v>827</v>
      </c>
      <c r="M515" s="208" t="s">
        <v>1436</v>
      </c>
      <c r="N515" s="209">
        <f t="shared" si="0"/>
        <v>2025</v>
      </c>
      <c r="O515" s="210">
        <f t="shared" si="1"/>
        <v>9</v>
      </c>
      <c r="P515" s="211" t="str">
        <f>IFERROR(VLOOKUP(F515,연간집계!D:E,2,FALSE),"")</f>
        <v>스탠다드 포토북 8*11 (하드/무광)</v>
      </c>
    </row>
    <row r="516" spans="1:16" ht="12.75">
      <c r="A516" s="201">
        <v>45916.494803240741</v>
      </c>
      <c r="B516" s="202">
        <v>45916</v>
      </c>
      <c r="C516" s="203" t="s">
        <v>2729</v>
      </c>
      <c r="D516" s="203" t="s">
        <v>11</v>
      </c>
      <c r="E516" s="204" t="s">
        <v>2730</v>
      </c>
      <c r="F516" s="49" t="s">
        <v>1347</v>
      </c>
      <c r="G516" s="203">
        <v>6</v>
      </c>
      <c r="H516" s="203" t="s">
        <v>2187</v>
      </c>
      <c r="I516" s="205" t="s">
        <v>2731</v>
      </c>
      <c r="J516" s="208" t="s">
        <v>1480</v>
      </c>
      <c r="K516" s="203">
        <v>1</v>
      </c>
      <c r="L516" s="207" t="s">
        <v>828</v>
      </c>
      <c r="M516" s="208" t="s">
        <v>1449</v>
      </c>
      <c r="N516" s="209">
        <f t="shared" si="0"/>
        <v>2025</v>
      </c>
      <c r="O516" s="210">
        <f t="shared" si="1"/>
        <v>9</v>
      </c>
      <c r="P516" s="211" t="str">
        <f>IFERROR(VLOOKUP(F516,연간집계!D:E,2,FALSE),"")</f>
        <v>아크릴키링</v>
      </c>
    </row>
    <row r="517" spans="1:16" ht="12.75">
      <c r="A517" s="201">
        <v>45916.5390625</v>
      </c>
      <c r="B517" s="202">
        <v>45916</v>
      </c>
      <c r="C517" s="203" t="s">
        <v>2732</v>
      </c>
      <c r="D517" s="203" t="s">
        <v>11</v>
      </c>
      <c r="E517" s="204" t="s">
        <v>2733</v>
      </c>
      <c r="F517" s="49" t="s">
        <v>1191</v>
      </c>
      <c r="G517" s="203">
        <v>1</v>
      </c>
      <c r="H517" s="203" t="s">
        <v>190</v>
      </c>
      <c r="I517" s="205" t="s">
        <v>2734</v>
      </c>
      <c r="J517" s="208" t="s">
        <v>1767</v>
      </c>
      <c r="K517" s="203">
        <v>20</v>
      </c>
      <c r="L517" s="207" t="s">
        <v>827</v>
      </c>
      <c r="M517" s="208" t="s">
        <v>1460</v>
      </c>
      <c r="N517" s="209">
        <f t="shared" si="0"/>
        <v>2025</v>
      </c>
      <c r="O517" s="210">
        <f t="shared" si="1"/>
        <v>9</v>
      </c>
      <c r="P517" s="211" t="str">
        <f>IFERROR(VLOOKUP(F517,연간집계!D:E,2,FALSE),"")</f>
        <v>시크북(앨범) 352 (로만브라운/20p)</v>
      </c>
    </row>
    <row r="518" spans="1:16" ht="12.75">
      <c r="A518" s="201">
        <v>45916.621412037035</v>
      </c>
      <c r="B518" s="202">
        <v>45916</v>
      </c>
      <c r="C518" s="203" t="s">
        <v>2735</v>
      </c>
      <c r="D518" s="203" t="s">
        <v>11</v>
      </c>
      <c r="E518" s="204" t="s">
        <v>2736</v>
      </c>
      <c r="F518" s="49" t="s">
        <v>1236</v>
      </c>
      <c r="G518" s="203">
        <v>1</v>
      </c>
      <c r="H518" s="203" t="s">
        <v>2737</v>
      </c>
      <c r="I518" s="205" t="s">
        <v>1676</v>
      </c>
      <c r="J518" s="206"/>
      <c r="K518" s="203">
        <v>24</v>
      </c>
      <c r="L518" s="207" t="s">
        <v>828</v>
      </c>
      <c r="M518" s="208" t="s">
        <v>1425</v>
      </c>
      <c r="N518" s="209">
        <f t="shared" si="0"/>
        <v>2025</v>
      </c>
      <c r="O518" s="210">
        <f t="shared" si="1"/>
        <v>9</v>
      </c>
      <c r="P518" s="211" t="str">
        <f>IFERROR(VLOOKUP(F518,연간집계!D:E,2,FALSE),"")</f>
        <v>모바일 포토북 150 (베이비)</v>
      </c>
    </row>
    <row r="519" spans="1:16" ht="12.75">
      <c r="A519" s="201">
        <v>45916.642025462963</v>
      </c>
      <c r="B519" s="202">
        <v>45916</v>
      </c>
      <c r="C519" s="203" t="s">
        <v>2738</v>
      </c>
      <c r="D519" s="203" t="s">
        <v>11</v>
      </c>
      <c r="E519" s="204" t="s">
        <v>2739</v>
      </c>
      <c r="F519" s="49" t="s">
        <v>838</v>
      </c>
      <c r="G519" s="203">
        <v>3</v>
      </c>
      <c r="H519" s="203" t="s">
        <v>2740</v>
      </c>
      <c r="I519" s="205" t="s">
        <v>1440</v>
      </c>
      <c r="J519" s="206"/>
      <c r="K519" s="203">
        <v>56</v>
      </c>
      <c r="L519" s="207" t="s">
        <v>827</v>
      </c>
      <c r="M519" s="208" t="s">
        <v>1493</v>
      </c>
      <c r="N519" s="209">
        <f t="shared" si="0"/>
        <v>2025</v>
      </c>
      <c r="O519" s="210">
        <f t="shared" si="1"/>
        <v>9</v>
      </c>
      <c r="P519" s="211" t="str">
        <f>IFERROR(VLOOKUP(F519,연간집계!D:E,2,FALSE),"")</f>
        <v>스탠다드 포토북 6*8 (하드/무광)</v>
      </c>
    </row>
    <row r="520" spans="1:16" ht="12.75">
      <c r="A520" s="201">
        <v>45916.671932870369</v>
      </c>
      <c r="B520" s="202">
        <v>45916</v>
      </c>
      <c r="C520" s="203" t="s">
        <v>2741</v>
      </c>
      <c r="D520" s="203" t="s">
        <v>11</v>
      </c>
      <c r="E520" s="204" t="s">
        <v>2742</v>
      </c>
      <c r="F520" s="49" t="s">
        <v>838</v>
      </c>
      <c r="G520" s="203">
        <v>2</v>
      </c>
      <c r="H520" s="203" t="s">
        <v>2743</v>
      </c>
      <c r="I520" s="205" t="s">
        <v>1440</v>
      </c>
      <c r="J520" s="206"/>
      <c r="K520" s="203">
        <v>24</v>
      </c>
      <c r="L520" s="207" t="s">
        <v>827</v>
      </c>
      <c r="M520" s="208" t="s">
        <v>1493</v>
      </c>
      <c r="N520" s="209">
        <f t="shared" si="0"/>
        <v>2025</v>
      </c>
      <c r="O520" s="210">
        <f t="shared" si="1"/>
        <v>9</v>
      </c>
      <c r="P520" s="211" t="str">
        <f>IFERROR(VLOOKUP(F520,연간집계!D:E,2,FALSE),"")</f>
        <v>스탠다드 포토북 6*8 (하드/무광)</v>
      </c>
    </row>
    <row r="521" spans="1:16" ht="12.75">
      <c r="A521" s="201">
        <v>45916.671944444446</v>
      </c>
      <c r="B521" s="202">
        <v>45916</v>
      </c>
      <c r="C521" s="203" t="s">
        <v>2744</v>
      </c>
      <c r="D521" s="203" t="s">
        <v>11</v>
      </c>
      <c r="E521" s="204" t="s">
        <v>2745</v>
      </c>
      <c r="F521" s="49" t="s">
        <v>1051</v>
      </c>
      <c r="G521" s="203">
        <v>2</v>
      </c>
      <c r="H521" s="203" t="s">
        <v>1675</v>
      </c>
      <c r="I521" s="205" t="s">
        <v>1440</v>
      </c>
      <c r="J521" s="206"/>
      <c r="K521" s="203">
        <v>68</v>
      </c>
      <c r="L521" s="207" t="s">
        <v>827</v>
      </c>
      <c r="M521" s="208" t="s">
        <v>1612</v>
      </c>
      <c r="N521" s="209">
        <f t="shared" si="0"/>
        <v>2025</v>
      </c>
      <c r="O521" s="210">
        <f t="shared" si="1"/>
        <v>9</v>
      </c>
      <c r="P521" s="211" t="str">
        <f>IFERROR(VLOOKUP(F521,연간집계!D:E,2,FALSE),"")</f>
        <v>프리북A4 (하드)</v>
      </c>
    </row>
    <row r="522" spans="1:16" ht="12.75">
      <c r="A522" s="201">
        <v>45916.671956018516</v>
      </c>
      <c r="B522" s="202">
        <v>45916</v>
      </c>
      <c r="C522" s="203" t="s">
        <v>2746</v>
      </c>
      <c r="D522" s="203" t="s">
        <v>11</v>
      </c>
      <c r="E522" s="204" t="s">
        <v>2745</v>
      </c>
      <c r="F522" s="49" t="s">
        <v>1058</v>
      </c>
      <c r="G522" s="203">
        <v>2</v>
      </c>
      <c r="H522" s="203" t="s">
        <v>1675</v>
      </c>
      <c r="I522" s="205" t="s">
        <v>1440</v>
      </c>
      <c r="J522" s="206"/>
      <c r="K522" s="203">
        <v>120</v>
      </c>
      <c r="L522" s="207" t="s">
        <v>827</v>
      </c>
      <c r="M522" s="208" t="s">
        <v>1612</v>
      </c>
      <c r="N522" s="209">
        <f t="shared" si="0"/>
        <v>2025</v>
      </c>
      <c r="O522" s="210">
        <f t="shared" si="1"/>
        <v>9</v>
      </c>
      <c r="P522" s="211" t="str">
        <f>IFERROR(VLOOKUP(F522,연간집계!D:E,2,FALSE),"")</f>
        <v>프리북 150 (하드)</v>
      </c>
    </row>
    <row r="523" spans="1:16" ht="12.75">
      <c r="A523" s="201">
        <v>45916.671967592592</v>
      </c>
      <c r="B523" s="202">
        <v>45916</v>
      </c>
      <c r="C523" s="203" t="s">
        <v>2747</v>
      </c>
      <c r="D523" s="203" t="s">
        <v>11</v>
      </c>
      <c r="E523" s="204" t="s">
        <v>2745</v>
      </c>
      <c r="F523" s="49" t="s">
        <v>856</v>
      </c>
      <c r="G523" s="203">
        <v>3</v>
      </c>
      <c r="H523" s="203" t="s">
        <v>1675</v>
      </c>
      <c r="I523" s="205" t="s">
        <v>1707</v>
      </c>
      <c r="J523" s="206"/>
      <c r="K523" s="203">
        <v>24</v>
      </c>
      <c r="L523" s="207" t="s">
        <v>827</v>
      </c>
      <c r="M523" s="208" t="s">
        <v>1612</v>
      </c>
      <c r="N523" s="209">
        <f t="shared" si="0"/>
        <v>2025</v>
      </c>
      <c r="O523" s="210">
        <f t="shared" si="1"/>
        <v>9</v>
      </c>
      <c r="P523" s="211" t="str">
        <f>IFERROR(VLOOKUP(F523,연간집계!D:E,2,FALSE),"")</f>
        <v>스탠다드 포토북 8*8 (하드/무광)</v>
      </c>
    </row>
    <row r="524" spans="1:16" ht="12.75">
      <c r="A524" s="201">
        <v>45916.671979166669</v>
      </c>
      <c r="B524" s="202">
        <v>45916</v>
      </c>
      <c r="C524" s="203" t="s">
        <v>2748</v>
      </c>
      <c r="D524" s="203" t="s">
        <v>11</v>
      </c>
      <c r="E524" s="204" t="s">
        <v>2745</v>
      </c>
      <c r="F524" s="49" t="s">
        <v>847</v>
      </c>
      <c r="G524" s="203">
        <v>2</v>
      </c>
      <c r="H524" s="203" t="s">
        <v>1675</v>
      </c>
      <c r="I524" s="205" t="s">
        <v>1808</v>
      </c>
      <c r="J524" s="206"/>
      <c r="K524" s="203">
        <v>34</v>
      </c>
      <c r="L524" s="207" t="s">
        <v>827</v>
      </c>
      <c r="M524" s="208" t="s">
        <v>1612</v>
      </c>
      <c r="N524" s="209">
        <f t="shared" si="0"/>
        <v>2025</v>
      </c>
      <c r="O524" s="210">
        <f t="shared" si="1"/>
        <v>9</v>
      </c>
      <c r="P524" s="211" t="str">
        <f>IFERROR(VLOOKUP(F524,연간집계!D:E,2,FALSE),"")</f>
        <v>스탠다드 포토북 8*11 (하드/무광)</v>
      </c>
    </row>
    <row r="525" spans="1:16" ht="12.75">
      <c r="A525" s="201">
        <v>45916.672002314815</v>
      </c>
      <c r="B525" s="202">
        <v>45916</v>
      </c>
      <c r="C525" s="203" t="s">
        <v>2749</v>
      </c>
      <c r="D525" s="203" t="s">
        <v>11</v>
      </c>
      <c r="E525" s="204" t="s">
        <v>2745</v>
      </c>
      <c r="F525" s="49" t="s">
        <v>838</v>
      </c>
      <c r="G525" s="203">
        <v>3</v>
      </c>
      <c r="H525" s="203" t="s">
        <v>1675</v>
      </c>
      <c r="I525" s="205" t="s">
        <v>1676</v>
      </c>
      <c r="J525" s="206"/>
      <c r="K525" s="203">
        <v>30</v>
      </c>
      <c r="L525" s="207" t="s">
        <v>827</v>
      </c>
      <c r="M525" s="208" t="s">
        <v>1612</v>
      </c>
      <c r="N525" s="209">
        <f t="shared" si="0"/>
        <v>2025</v>
      </c>
      <c r="O525" s="210">
        <f t="shared" si="1"/>
        <v>9</v>
      </c>
      <c r="P525" s="211" t="str">
        <f>IFERROR(VLOOKUP(F525,연간집계!D:E,2,FALSE),"")</f>
        <v>스탠다드 포토북 6*8 (하드/무광)</v>
      </c>
    </row>
    <row r="526" spans="1:16" ht="12.75">
      <c r="A526" s="201">
        <v>45916.672013888892</v>
      </c>
      <c r="B526" s="202">
        <v>45916</v>
      </c>
      <c r="C526" s="203" t="s">
        <v>2750</v>
      </c>
      <c r="D526" s="203" t="s">
        <v>11</v>
      </c>
      <c r="E526" s="204" t="s">
        <v>2745</v>
      </c>
      <c r="F526" s="49" t="s">
        <v>858</v>
      </c>
      <c r="G526" s="203">
        <v>2</v>
      </c>
      <c r="H526" s="203" t="s">
        <v>1675</v>
      </c>
      <c r="I526" s="205" t="s">
        <v>2751</v>
      </c>
      <c r="J526" s="206"/>
      <c r="K526" s="203">
        <v>32</v>
      </c>
      <c r="L526" s="207" t="s">
        <v>827</v>
      </c>
      <c r="M526" s="208" t="s">
        <v>1612</v>
      </c>
      <c r="N526" s="209">
        <f t="shared" si="0"/>
        <v>2025</v>
      </c>
      <c r="O526" s="210">
        <f t="shared" si="1"/>
        <v>9</v>
      </c>
      <c r="P526" s="211" t="str">
        <f>IFERROR(VLOOKUP(F526,연간집계!D:E,2,FALSE),"")</f>
        <v>스탠다드 포토북 8*8 (하드/유광)</v>
      </c>
    </row>
    <row r="527" spans="1:16" ht="12.75">
      <c r="A527" s="201">
        <v>45916.707557870373</v>
      </c>
      <c r="B527" s="202">
        <v>45916</v>
      </c>
      <c r="C527" s="203" t="s">
        <v>2752</v>
      </c>
      <c r="D527" s="203" t="s">
        <v>11</v>
      </c>
      <c r="E527" s="204" t="s">
        <v>2753</v>
      </c>
      <c r="F527" s="49" t="s">
        <v>1243</v>
      </c>
      <c r="G527" s="203">
        <v>1</v>
      </c>
      <c r="H527" s="203" t="s">
        <v>2754</v>
      </c>
      <c r="I527" s="205" t="s">
        <v>1435</v>
      </c>
      <c r="J527" s="206"/>
      <c r="K527" s="203">
        <v>24</v>
      </c>
      <c r="L527" s="207" t="s">
        <v>828</v>
      </c>
      <c r="M527" s="208" t="s">
        <v>1449</v>
      </c>
      <c r="N527" s="209">
        <f t="shared" si="0"/>
        <v>2025</v>
      </c>
      <c r="O527" s="210">
        <f t="shared" si="1"/>
        <v>9</v>
      </c>
      <c r="P527" s="211" t="str">
        <f>IFERROR(VLOOKUP(F527,연간집계!D:E,2,FALSE),"")</f>
        <v>모바일 포토북 150 (여행)</v>
      </c>
    </row>
    <row r="528" spans="1:16" ht="12.75">
      <c r="A528" s="201">
        <v>45916.719421296293</v>
      </c>
      <c r="B528" s="202">
        <v>45916</v>
      </c>
      <c r="C528" s="203" t="s">
        <v>2755</v>
      </c>
      <c r="D528" s="203" t="s">
        <v>11</v>
      </c>
      <c r="E528" s="204" t="s">
        <v>2756</v>
      </c>
      <c r="F528" s="49" t="s">
        <v>42</v>
      </c>
      <c r="G528" s="203">
        <v>1</v>
      </c>
      <c r="H528" s="203" t="s">
        <v>646</v>
      </c>
      <c r="I528" s="205" t="s">
        <v>1440</v>
      </c>
      <c r="J528" s="206"/>
      <c r="K528" s="203">
        <v>60</v>
      </c>
      <c r="L528" s="207" t="s">
        <v>827</v>
      </c>
      <c r="M528" s="208" t="s">
        <v>1471</v>
      </c>
      <c r="N528" s="209">
        <f t="shared" si="0"/>
        <v>2025</v>
      </c>
      <c r="O528" s="210">
        <f t="shared" si="1"/>
        <v>9</v>
      </c>
      <c r="P528" s="211" t="str">
        <f>IFERROR(VLOOKUP(F528,연간집계!D:E,2,FALSE),"")</f>
        <v>플라이트북 210</v>
      </c>
    </row>
    <row r="529" spans="1:16" ht="12.75">
      <c r="A529" s="201">
        <v>45916.728506944448</v>
      </c>
      <c r="B529" s="202">
        <v>45916</v>
      </c>
      <c r="C529" s="203" t="s">
        <v>2757</v>
      </c>
      <c r="D529" s="203" t="s">
        <v>11</v>
      </c>
      <c r="E529" s="204" t="s">
        <v>2758</v>
      </c>
      <c r="F529" s="49" t="s">
        <v>849</v>
      </c>
      <c r="G529" s="203">
        <v>1</v>
      </c>
      <c r="H529" s="203" t="s">
        <v>2759</v>
      </c>
      <c r="I529" s="205" t="s">
        <v>1453</v>
      </c>
      <c r="J529" s="206"/>
      <c r="K529" s="203">
        <v>76</v>
      </c>
      <c r="L529" s="207" t="s">
        <v>827</v>
      </c>
      <c r="M529" s="208" t="s">
        <v>1436</v>
      </c>
      <c r="N529" s="209">
        <f t="shared" si="0"/>
        <v>2025</v>
      </c>
      <c r="O529" s="210">
        <f t="shared" si="1"/>
        <v>9</v>
      </c>
      <c r="P529" s="211" t="str">
        <f>IFERROR(VLOOKUP(F529,연간집계!D:E,2,FALSE),"")</f>
        <v>스탠다드 포토북 8*11 (하드/유광)</v>
      </c>
    </row>
    <row r="530" spans="1:16" ht="12.75">
      <c r="A530" s="201">
        <v>45916.731458333335</v>
      </c>
      <c r="B530" s="202">
        <v>45916</v>
      </c>
      <c r="C530" s="203" t="s">
        <v>2760</v>
      </c>
      <c r="D530" s="203" t="s">
        <v>11</v>
      </c>
      <c r="E530" s="204" t="s">
        <v>2761</v>
      </c>
      <c r="F530" s="49" t="s">
        <v>834</v>
      </c>
      <c r="G530" s="203">
        <v>1</v>
      </c>
      <c r="H530" s="203" t="s">
        <v>2762</v>
      </c>
      <c r="I530" s="205" t="s">
        <v>2144</v>
      </c>
      <c r="J530" s="206"/>
      <c r="K530" s="203">
        <v>26</v>
      </c>
      <c r="L530" s="207" t="s">
        <v>827</v>
      </c>
      <c r="M530" s="208" t="s">
        <v>1436</v>
      </c>
      <c r="N530" s="209">
        <f t="shared" si="0"/>
        <v>2025</v>
      </c>
      <c r="O530" s="210">
        <f t="shared" si="1"/>
        <v>9</v>
      </c>
      <c r="P530" s="211" t="str">
        <f>IFERROR(VLOOKUP(F530,연간집계!D:E,2,FALSE),"")</f>
        <v>스탠다드 포토북 6*8 (소프트/무광)</v>
      </c>
    </row>
    <row r="531" spans="1:16" ht="12.75">
      <c r="A531" s="201">
        <v>45916.731469907405</v>
      </c>
      <c r="B531" s="202">
        <v>45916</v>
      </c>
      <c r="C531" s="203" t="s">
        <v>2763</v>
      </c>
      <c r="D531" s="203" t="s">
        <v>11</v>
      </c>
      <c r="E531" s="204" t="s">
        <v>2761</v>
      </c>
      <c r="F531" s="49" t="s">
        <v>834</v>
      </c>
      <c r="G531" s="203">
        <v>1</v>
      </c>
      <c r="H531" s="203" t="s">
        <v>2762</v>
      </c>
      <c r="I531" s="205" t="s">
        <v>1676</v>
      </c>
      <c r="J531" s="206"/>
      <c r="K531" s="203">
        <v>24</v>
      </c>
      <c r="L531" s="207" t="s">
        <v>827</v>
      </c>
      <c r="M531" s="208" t="s">
        <v>1436</v>
      </c>
      <c r="N531" s="209">
        <f t="shared" si="0"/>
        <v>2025</v>
      </c>
      <c r="O531" s="210">
        <f t="shared" si="1"/>
        <v>9</v>
      </c>
      <c r="P531" s="211" t="str">
        <f>IFERROR(VLOOKUP(F531,연간집계!D:E,2,FALSE),"")</f>
        <v>스탠다드 포토북 6*8 (소프트/무광)</v>
      </c>
    </row>
    <row r="532" spans="1:16" ht="12.75">
      <c r="A532" s="201">
        <v>45916.731481481482</v>
      </c>
      <c r="B532" s="202">
        <v>45916</v>
      </c>
      <c r="C532" s="203" t="s">
        <v>2764</v>
      </c>
      <c r="D532" s="203" t="s">
        <v>11</v>
      </c>
      <c r="E532" s="204" t="s">
        <v>2761</v>
      </c>
      <c r="F532" s="49" t="s">
        <v>834</v>
      </c>
      <c r="G532" s="203">
        <v>1</v>
      </c>
      <c r="H532" s="203" t="s">
        <v>2762</v>
      </c>
      <c r="I532" s="205" t="s">
        <v>1707</v>
      </c>
      <c r="J532" s="206"/>
      <c r="K532" s="203">
        <v>24</v>
      </c>
      <c r="L532" s="207" t="s">
        <v>827</v>
      </c>
      <c r="M532" s="208" t="s">
        <v>1436</v>
      </c>
      <c r="N532" s="209">
        <f t="shared" si="0"/>
        <v>2025</v>
      </c>
      <c r="O532" s="210">
        <f t="shared" si="1"/>
        <v>9</v>
      </c>
      <c r="P532" s="211" t="str">
        <f>IFERROR(VLOOKUP(F532,연간집계!D:E,2,FALSE),"")</f>
        <v>스탠다드 포토북 6*8 (소프트/무광)</v>
      </c>
    </row>
    <row r="533" spans="1:16" ht="12.75">
      <c r="A533" s="201">
        <v>45916.731493055559</v>
      </c>
      <c r="B533" s="202">
        <v>45916</v>
      </c>
      <c r="C533" s="203" t="s">
        <v>2765</v>
      </c>
      <c r="D533" s="203" t="s">
        <v>11</v>
      </c>
      <c r="E533" s="204" t="s">
        <v>2761</v>
      </c>
      <c r="F533" s="49" t="s">
        <v>834</v>
      </c>
      <c r="G533" s="203">
        <v>1</v>
      </c>
      <c r="H533" s="203" t="s">
        <v>2762</v>
      </c>
      <c r="I533" s="205" t="s">
        <v>1435</v>
      </c>
      <c r="J533" s="206"/>
      <c r="K533" s="203">
        <v>24</v>
      </c>
      <c r="L533" s="207" t="s">
        <v>827</v>
      </c>
      <c r="M533" s="208" t="s">
        <v>1436</v>
      </c>
      <c r="N533" s="209">
        <f t="shared" si="0"/>
        <v>2025</v>
      </c>
      <c r="O533" s="210">
        <f t="shared" si="1"/>
        <v>9</v>
      </c>
      <c r="P533" s="211" t="str">
        <f>IFERROR(VLOOKUP(F533,연간집계!D:E,2,FALSE),"")</f>
        <v>스탠다드 포토북 6*8 (소프트/무광)</v>
      </c>
    </row>
    <row r="534" spans="1:16" ht="12.75">
      <c r="A534" s="201">
        <v>45916.731504629628</v>
      </c>
      <c r="B534" s="202">
        <v>45916</v>
      </c>
      <c r="C534" s="203" t="s">
        <v>2766</v>
      </c>
      <c r="D534" s="203" t="s">
        <v>11</v>
      </c>
      <c r="E534" s="204" t="s">
        <v>2761</v>
      </c>
      <c r="F534" s="49" t="s">
        <v>834</v>
      </c>
      <c r="G534" s="203">
        <v>1</v>
      </c>
      <c r="H534" s="203" t="s">
        <v>2762</v>
      </c>
      <c r="I534" s="205" t="s">
        <v>1453</v>
      </c>
      <c r="J534" s="206"/>
      <c r="K534" s="203">
        <v>24</v>
      </c>
      <c r="L534" s="207" t="s">
        <v>827</v>
      </c>
      <c r="M534" s="208" t="s">
        <v>1436</v>
      </c>
      <c r="N534" s="209">
        <f t="shared" si="0"/>
        <v>2025</v>
      </c>
      <c r="O534" s="210">
        <f t="shared" si="1"/>
        <v>9</v>
      </c>
      <c r="P534" s="211" t="str">
        <f>IFERROR(VLOOKUP(F534,연간집계!D:E,2,FALSE),"")</f>
        <v>스탠다드 포토북 6*8 (소프트/무광)</v>
      </c>
    </row>
    <row r="535" spans="1:16" ht="12.75">
      <c r="A535" s="201">
        <v>45916.731516203705</v>
      </c>
      <c r="B535" s="202">
        <v>45916</v>
      </c>
      <c r="C535" s="203" t="s">
        <v>2767</v>
      </c>
      <c r="D535" s="203" t="s">
        <v>11</v>
      </c>
      <c r="E535" s="204" t="s">
        <v>2761</v>
      </c>
      <c r="F535" s="49" t="s">
        <v>834</v>
      </c>
      <c r="G535" s="203">
        <v>1</v>
      </c>
      <c r="H535" s="203" t="s">
        <v>2762</v>
      </c>
      <c r="I535" s="205" t="s">
        <v>2297</v>
      </c>
      <c r="J535" s="206"/>
      <c r="K535" s="203">
        <v>24</v>
      </c>
      <c r="L535" s="207" t="s">
        <v>827</v>
      </c>
      <c r="M535" s="208" t="s">
        <v>1436</v>
      </c>
      <c r="N535" s="209">
        <f t="shared" si="0"/>
        <v>2025</v>
      </c>
      <c r="O535" s="210">
        <f t="shared" si="1"/>
        <v>9</v>
      </c>
      <c r="P535" s="211" t="str">
        <f>IFERROR(VLOOKUP(F535,연간집계!D:E,2,FALSE),"")</f>
        <v>스탠다드 포토북 6*8 (소프트/무광)</v>
      </c>
    </row>
    <row r="536" spans="1:16" ht="12.75">
      <c r="A536" s="201">
        <v>45916.731527777774</v>
      </c>
      <c r="B536" s="202">
        <v>45916</v>
      </c>
      <c r="C536" s="203" t="s">
        <v>2768</v>
      </c>
      <c r="D536" s="203" t="s">
        <v>11</v>
      </c>
      <c r="E536" s="204" t="s">
        <v>2761</v>
      </c>
      <c r="F536" s="49" t="s">
        <v>834</v>
      </c>
      <c r="G536" s="203">
        <v>1</v>
      </c>
      <c r="H536" s="203" t="s">
        <v>2762</v>
      </c>
      <c r="I536" s="205" t="s">
        <v>1510</v>
      </c>
      <c r="J536" s="206"/>
      <c r="K536" s="203">
        <v>24</v>
      </c>
      <c r="L536" s="207" t="s">
        <v>827</v>
      </c>
      <c r="M536" s="208" t="s">
        <v>1436</v>
      </c>
      <c r="N536" s="209">
        <f t="shared" si="0"/>
        <v>2025</v>
      </c>
      <c r="O536" s="210">
        <f t="shared" si="1"/>
        <v>9</v>
      </c>
      <c r="P536" s="211" t="str">
        <f>IFERROR(VLOOKUP(F536,연간집계!D:E,2,FALSE),"")</f>
        <v>스탠다드 포토북 6*8 (소프트/무광)</v>
      </c>
    </row>
    <row r="537" spans="1:16" ht="12.75">
      <c r="A537" s="201">
        <v>45916.731539351851</v>
      </c>
      <c r="B537" s="202">
        <v>45916</v>
      </c>
      <c r="C537" s="203" t="s">
        <v>2769</v>
      </c>
      <c r="D537" s="203" t="s">
        <v>11</v>
      </c>
      <c r="E537" s="204" t="s">
        <v>2761</v>
      </c>
      <c r="F537" s="49" t="s">
        <v>834</v>
      </c>
      <c r="G537" s="203">
        <v>1</v>
      </c>
      <c r="H537" s="203" t="s">
        <v>2762</v>
      </c>
      <c r="I537" s="205" t="s">
        <v>1455</v>
      </c>
      <c r="J537" s="206"/>
      <c r="K537" s="203">
        <v>24</v>
      </c>
      <c r="L537" s="207" t="s">
        <v>827</v>
      </c>
      <c r="M537" s="208" t="s">
        <v>1436</v>
      </c>
      <c r="N537" s="209">
        <f t="shared" si="0"/>
        <v>2025</v>
      </c>
      <c r="O537" s="210">
        <f t="shared" si="1"/>
        <v>9</v>
      </c>
      <c r="P537" s="211" t="str">
        <f>IFERROR(VLOOKUP(F537,연간집계!D:E,2,FALSE),"")</f>
        <v>스탠다드 포토북 6*8 (소프트/무광)</v>
      </c>
    </row>
    <row r="538" spans="1:16" ht="12.75">
      <c r="A538" s="201">
        <v>45916.731550925928</v>
      </c>
      <c r="B538" s="202">
        <v>45916</v>
      </c>
      <c r="C538" s="203" t="s">
        <v>2770</v>
      </c>
      <c r="D538" s="203" t="s">
        <v>11</v>
      </c>
      <c r="E538" s="204" t="s">
        <v>2761</v>
      </c>
      <c r="F538" s="49" t="s">
        <v>834</v>
      </c>
      <c r="G538" s="203">
        <v>1</v>
      </c>
      <c r="H538" s="203" t="s">
        <v>2762</v>
      </c>
      <c r="I538" s="205" t="s">
        <v>1556</v>
      </c>
      <c r="J538" s="206"/>
      <c r="K538" s="203">
        <v>24</v>
      </c>
      <c r="L538" s="207" t="s">
        <v>827</v>
      </c>
      <c r="M538" s="208" t="s">
        <v>1436</v>
      </c>
      <c r="N538" s="209">
        <f t="shared" si="0"/>
        <v>2025</v>
      </c>
      <c r="O538" s="210">
        <f t="shared" si="1"/>
        <v>9</v>
      </c>
      <c r="P538" s="211" t="str">
        <f>IFERROR(VLOOKUP(F538,연간집계!D:E,2,FALSE),"")</f>
        <v>스탠다드 포토북 6*8 (소프트/무광)</v>
      </c>
    </row>
    <row r="539" spans="1:16" ht="12.75">
      <c r="A539" s="201">
        <v>45916.766898148147</v>
      </c>
      <c r="B539" s="202">
        <v>45916</v>
      </c>
      <c r="C539" s="203" t="s">
        <v>2771</v>
      </c>
      <c r="D539" s="203" t="s">
        <v>11</v>
      </c>
      <c r="E539" s="204" t="s">
        <v>2772</v>
      </c>
      <c r="F539" s="49" t="s">
        <v>1261</v>
      </c>
      <c r="G539" s="203">
        <v>1</v>
      </c>
      <c r="H539" s="203" t="s">
        <v>2773</v>
      </c>
      <c r="I539" s="205" t="s">
        <v>1984</v>
      </c>
      <c r="J539" s="206"/>
      <c r="K539" s="203">
        <v>26</v>
      </c>
      <c r="L539" s="207" t="s">
        <v>828</v>
      </c>
      <c r="M539" s="208" t="s">
        <v>1502</v>
      </c>
      <c r="N539" s="209">
        <f t="shared" si="0"/>
        <v>2025</v>
      </c>
      <c r="O539" s="210">
        <f t="shared" si="1"/>
        <v>9</v>
      </c>
      <c r="P539" s="211" t="str">
        <f>IFERROR(VLOOKUP(F539,연간집계!D:E,2,FALSE),"")</f>
        <v>모바일 포토북 197 (커플)</v>
      </c>
    </row>
    <row r="540" spans="1:16" ht="12.75">
      <c r="A540" s="201">
        <v>45916.919618055559</v>
      </c>
      <c r="B540" s="202">
        <v>45916</v>
      </c>
      <c r="C540" s="203" t="s">
        <v>2774</v>
      </c>
      <c r="D540" s="203" t="s">
        <v>11</v>
      </c>
      <c r="E540" s="204" t="s">
        <v>2775</v>
      </c>
      <c r="F540" s="49" t="s">
        <v>865</v>
      </c>
      <c r="G540" s="203">
        <v>12</v>
      </c>
      <c r="H540" s="203" t="s">
        <v>2776</v>
      </c>
      <c r="I540" s="205" t="s">
        <v>1455</v>
      </c>
      <c r="J540" s="206"/>
      <c r="K540" s="203">
        <v>48</v>
      </c>
      <c r="L540" s="207" t="s">
        <v>827</v>
      </c>
      <c r="M540" s="208" t="s">
        <v>1493</v>
      </c>
      <c r="N540" s="209">
        <f t="shared" si="0"/>
        <v>2025</v>
      </c>
      <c r="O540" s="210">
        <f t="shared" si="1"/>
        <v>9</v>
      </c>
      <c r="P540" s="211" t="str">
        <f>IFERROR(VLOOKUP(F540,연간집계!D:E,2,FALSE),"")</f>
        <v>스탠다드 포토북 8*6 (하드/무광)</v>
      </c>
    </row>
    <row r="541" spans="1:16" ht="12.75">
      <c r="A541" s="201">
        <v>45916.984236111108</v>
      </c>
      <c r="B541" s="202">
        <v>45916</v>
      </c>
      <c r="C541" s="203" t="s">
        <v>2777</v>
      </c>
      <c r="D541" s="203" t="s">
        <v>11</v>
      </c>
      <c r="E541" s="204" t="s">
        <v>2778</v>
      </c>
      <c r="F541" s="49" t="s">
        <v>1051</v>
      </c>
      <c r="G541" s="203">
        <v>1</v>
      </c>
      <c r="H541" s="203" t="s">
        <v>2779</v>
      </c>
      <c r="I541" s="205" t="s">
        <v>1440</v>
      </c>
      <c r="J541" s="206"/>
      <c r="K541" s="203">
        <v>98</v>
      </c>
      <c r="L541" s="207" t="s">
        <v>827</v>
      </c>
      <c r="M541" s="208" t="s">
        <v>1436</v>
      </c>
      <c r="N541" s="209">
        <f t="shared" si="0"/>
        <v>2025</v>
      </c>
      <c r="O541" s="210">
        <f t="shared" si="1"/>
        <v>9</v>
      </c>
      <c r="P541" s="211" t="str">
        <f>IFERROR(VLOOKUP(F541,연간집계!D:E,2,FALSE),"")</f>
        <v>프리북A4 (하드)</v>
      </c>
    </row>
    <row r="542" spans="1:16" ht="12.75">
      <c r="A542" s="201">
        <v>45917.710138888891</v>
      </c>
      <c r="B542" s="202">
        <v>45917</v>
      </c>
      <c r="C542" s="203" t="s">
        <v>2780</v>
      </c>
      <c r="D542" s="203" t="s">
        <v>11</v>
      </c>
      <c r="E542" s="204" t="s">
        <v>2781</v>
      </c>
      <c r="F542" s="49" t="s">
        <v>1278</v>
      </c>
      <c r="G542" s="203">
        <v>2</v>
      </c>
      <c r="H542" s="203" t="s">
        <v>2782</v>
      </c>
      <c r="I542" s="205" t="s">
        <v>2783</v>
      </c>
      <c r="J542" s="206"/>
      <c r="K542" s="203">
        <v>32</v>
      </c>
      <c r="L542" s="207" t="s">
        <v>828</v>
      </c>
      <c r="M542" s="208" t="s">
        <v>1541</v>
      </c>
      <c r="N542" s="209">
        <f t="shared" si="0"/>
        <v>2025</v>
      </c>
      <c r="O542" s="210">
        <f t="shared" si="1"/>
        <v>9</v>
      </c>
      <c r="P542" s="211" t="str">
        <f>IFERROR(VLOOKUP(F542,연간집계!D:E,2,FALSE),"")</f>
        <v>모바일_비트윈캘린더</v>
      </c>
    </row>
    <row r="543" spans="1:16" ht="12.75">
      <c r="A543" s="201">
        <v>45917.069421296299</v>
      </c>
      <c r="B543" s="202">
        <v>45917</v>
      </c>
      <c r="C543" s="203" t="s">
        <v>2784</v>
      </c>
      <c r="D543" s="203" t="s">
        <v>11</v>
      </c>
      <c r="E543" s="204" t="s">
        <v>2785</v>
      </c>
      <c r="F543" s="49" t="s">
        <v>1243</v>
      </c>
      <c r="G543" s="203">
        <v>1</v>
      </c>
      <c r="H543" s="203" t="s">
        <v>2786</v>
      </c>
      <c r="I543" s="205" t="s">
        <v>1435</v>
      </c>
      <c r="J543" s="206"/>
      <c r="K543" s="203">
        <v>24</v>
      </c>
      <c r="L543" s="207" t="s">
        <v>828</v>
      </c>
      <c r="M543" s="208" t="s">
        <v>1449</v>
      </c>
      <c r="N543" s="209">
        <f t="shared" si="0"/>
        <v>2025</v>
      </c>
      <c r="O543" s="210">
        <f t="shared" si="1"/>
        <v>9</v>
      </c>
      <c r="P543" s="211" t="str">
        <f>IFERROR(VLOOKUP(F543,연간집계!D:E,2,FALSE),"")</f>
        <v>모바일 포토북 150 (여행)</v>
      </c>
    </row>
    <row r="544" spans="1:16" ht="12.75">
      <c r="A544" s="201">
        <v>45917.069432870368</v>
      </c>
      <c r="B544" s="202">
        <v>45917</v>
      </c>
      <c r="C544" s="203" t="s">
        <v>2787</v>
      </c>
      <c r="D544" s="203" t="s">
        <v>11</v>
      </c>
      <c r="E544" s="204" t="s">
        <v>2785</v>
      </c>
      <c r="F544" s="49" t="s">
        <v>1243</v>
      </c>
      <c r="G544" s="203">
        <v>1</v>
      </c>
      <c r="H544" s="203" t="s">
        <v>2786</v>
      </c>
      <c r="I544" s="205" t="s">
        <v>1510</v>
      </c>
      <c r="J544" s="206"/>
      <c r="K544" s="203">
        <v>24</v>
      </c>
      <c r="L544" s="207" t="s">
        <v>828</v>
      </c>
      <c r="M544" s="208" t="s">
        <v>1449</v>
      </c>
      <c r="N544" s="209">
        <f t="shared" si="0"/>
        <v>2025</v>
      </c>
      <c r="O544" s="210">
        <f t="shared" si="1"/>
        <v>9</v>
      </c>
      <c r="P544" s="211" t="str">
        <f>IFERROR(VLOOKUP(F544,연간집계!D:E,2,FALSE),"")</f>
        <v>모바일 포토북 150 (여행)</v>
      </c>
    </row>
    <row r="545" spans="1:16" ht="12.75">
      <c r="A545" s="201">
        <v>45917.427870370368</v>
      </c>
      <c r="B545" s="202">
        <v>45917</v>
      </c>
      <c r="C545" s="203" t="s">
        <v>2788</v>
      </c>
      <c r="D545" s="203" t="s">
        <v>11</v>
      </c>
      <c r="E545" s="204" t="s">
        <v>2789</v>
      </c>
      <c r="F545" s="49" t="s">
        <v>856</v>
      </c>
      <c r="G545" s="203">
        <v>1</v>
      </c>
      <c r="H545" s="203" t="s">
        <v>2790</v>
      </c>
      <c r="I545" s="205" t="s">
        <v>1556</v>
      </c>
      <c r="J545" s="206"/>
      <c r="K545" s="203">
        <v>80</v>
      </c>
      <c r="L545" s="207" t="s">
        <v>827</v>
      </c>
      <c r="M545" s="208" t="s">
        <v>1436</v>
      </c>
      <c r="N545" s="209">
        <f t="shared" si="0"/>
        <v>2025</v>
      </c>
      <c r="O545" s="210">
        <f t="shared" si="1"/>
        <v>9</v>
      </c>
      <c r="P545" s="211" t="str">
        <f>IFERROR(VLOOKUP(F545,연간집계!D:E,2,FALSE),"")</f>
        <v>스탠다드 포토북 8*8 (하드/무광)</v>
      </c>
    </row>
    <row r="546" spans="1:16" ht="12.75">
      <c r="A546" s="201">
        <v>45917.427881944444</v>
      </c>
      <c r="B546" s="202">
        <v>45917</v>
      </c>
      <c r="C546" s="203" t="s">
        <v>2791</v>
      </c>
      <c r="D546" s="203" t="s">
        <v>11</v>
      </c>
      <c r="E546" s="204" t="s">
        <v>2789</v>
      </c>
      <c r="F546" s="49" t="s">
        <v>856</v>
      </c>
      <c r="G546" s="203">
        <v>1</v>
      </c>
      <c r="H546" s="203" t="s">
        <v>2790</v>
      </c>
      <c r="I546" s="205" t="s">
        <v>1556</v>
      </c>
      <c r="J546" s="206"/>
      <c r="K546" s="203">
        <v>44</v>
      </c>
      <c r="L546" s="207" t="s">
        <v>827</v>
      </c>
      <c r="M546" s="208" t="s">
        <v>1436</v>
      </c>
      <c r="N546" s="209">
        <f t="shared" si="0"/>
        <v>2025</v>
      </c>
      <c r="O546" s="210">
        <f t="shared" si="1"/>
        <v>9</v>
      </c>
      <c r="P546" s="211" t="str">
        <f>IFERROR(VLOOKUP(F546,연간집계!D:E,2,FALSE),"")</f>
        <v>스탠다드 포토북 8*8 (하드/무광)</v>
      </c>
    </row>
    <row r="547" spans="1:16" ht="12.75">
      <c r="A547" s="201">
        <v>45917.427893518521</v>
      </c>
      <c r="B547" s="202">
        <v>45917</v>
      </c>
      <c r="C547" s="203" t="s">
        <v>2792</v>
      </c>
      <c r="D547" s="203" t="s">
        <v>11</v>
      </c>
      <c r="E547" s="204" t="s">
        <v>2789</v>
      </c>
      <c r="F547" s="49" t="s">
        <v>856</v>
      </c>
      <c r="G547" s="203">
        <v>1</v>
      </c>
      <c r="H547" s="203" t="s">
        <v>2790</v>
      </c>
      <c r="I547" s="205" t="s">
        <v>1453</v>
      </c>
      <c r="J547" s="206"/>
      <c r="K547" s="203">
        <v>34</v>
      </c>
      <c r="L547" s="207" t="s">
        <v>827</v>
      </c>
      <c r="M547" s="208" t="s">
        <v>1436</v>
      </c>
      <c r="N547" s="209">
        <f t="shared" si="0"/>
        <v>2025</v>
      </c>
      <c r="O547" s="210">
        <f t="shared" si="1"/>
        <v>9</v>
      </c>
      <c r="P547" s="211" t="str">
        <f>IFERROR(VLOOKUP(F547,연간집계!D:E,2,FALSE),"")</f>
        <v>스탠다드 포토북 8*8 (하드/무광)</v>
      </c>
    </row>
    <row r="548" spans="1:16" ht="12.75">
      <c r="A548" s="201">
        <v>45917.450995370367</v>
      </c>
      <c r="B548" s="202">
        <v>45917</v>
      </c>
      <c r="C548" s="203" t="s">
        <v>2793</v>
      </c>
      <c r="D548" s="203" t="s">
        <v>11</v>
      </c>
      <c r="E548" s="204" t="s">
        <v>2794</v>
      </c>
      <c r="F548" s="49" t="s">
        <v>1243</v>
      </c>
      <c r="G548" s="203">
        <v>2</v>
      </c>
      <c r="H548" s="203" t="s">
        <v>2795</v>
      </c>
      <c r="I548" s="205" t="s">
        <v>1440</v>
      </c>
      <c r="J548" s="206"/>
      <c r="K548" s="203">
        <v>26</v>
      </c>
      <c r="L548" s="207" t="s">
        <v>828</v>
      </c>
      <c r="M548" s="208" t="s">
        <v>1436</v>
      </c>
      <c r="N548" s="209">
        <f t="shared" si="0"/>
        <v>2025</v>
      </c>
      <c r="O548" s="210">
        <f t="shared" si="1"/>
        <v>9</v>
      </c>
      <c r="P548" s="211" t="str">
        <f>IFERROR(VLOOKUP(F548,연간집계!D:E,2,FALSE),"")</f>
        <v>모바일 포토북 150 (여행)</v>
      </c>
    </row>
    <row r="549" spans="1:16" ht="12.75">
      <c r="A549" s="201">
        <v>45917.451006944444</v>
      </c>
      <c r="B549" s="202">
        <v>45917</v>
      </c>
      <c r="C549" s="203" t="s">
        <v>2796</v>
      </c>
      <c r="D549" s="203" t="s">
        <v>11</v>
      </c>
      <c r="E549" s="204" t="s">
        <v>2797</v>
      </c>
      <c r="F549" s="49" t="s">
        <v>840</v>
      </c>
      <c r="G549" s="203">
        <v>1</v>
      </c>
      <c r="H549" s="203" t="s">
        <v>2798</v>
      </c>
      <c r="I549" s="205" t="s">
        <v>1440</v>
      </c>
      <c r="J549" s="206"/>
      <c r="K549" s="203">
        <v>34</v>
      </c>
      <c r="L549" s="207" t="s">
        <v>827</v>
      </c>
      <c r="M549" s="208" t="s">
        <v>1449</v>
      </c>
      <c r="N549" s="209">
        <f t="shared" si="0"/>
        <v>2025</v>
      </c>
      <c r="O549" s="210">
        <f t="shared" si="1"/>
        <v>9</v>
      </c>
      <c r="P549" s="211" t="str">
        <f>IFERROR(VLOOKUP(F549,연간집계!D:E,2,FALSE),"")</f>
        <v>스탠다드 포토북 6*8 (하드/유광)</v>
      </c>
    </row>
    <row r="550" spans="1:16" ht="12.75">
      <c r="A550" s="201">
        <v>45917.535509259258</v>
      </c>
      <c r="B550" s="202">
        <v>45917</v>
      </c>
      <c r="C550" s="203" t="s">
        <v>2799</v>
      </c>
      <c r="D550" s="203" t="s">
        <v>11</v>
      </c>
      <c r="E550" s="204" t="s">
        <v>2800</v>
      </c>
      <c r="F550" s="49" t="s">
        <v>845</v>
      </c>
      <c r="G550" s="203">
        <v>1</v>
      </c>
      <c r="H550" s="203" t="s">
        <v>1807</v>
      </c>
      <c r="I550" s="205" t="s">
        <v>1453</v>
      </c>
      <c r="J550" s="206"/>
      <c r="K550" s="203">
        <v>42</v>
      </c>
      <c r="L550" s="207" t="s">
        <v>827</v>
      </c>
      <c r="M550" s="208" t="s">
        <v>1645</v>
      </c>
      <c r="N550" s="209">
        <f t="shared" si="0"/>
        <v>2025</v>
      </c>
      <c r="O550" s="210">
        <f t="shared" si="1"/>
        <v>9</v>
      </c>
      <c r="P550" s="211" t="str">
        <f>IFERROR(VLOOKUP(F550,연간집계!D:E,2,FALSE),"")</f>
        <v>스탠다드 포토북 8*11 (소프트/유광)</v>
      </c>
    </row>
    <row r="551" spans="1:16" ht="12.75">
      <c r="A551" s="201">
        <v>45917.535520833335</v>
      </c>
      <c r="B551" s="202">
        <v>45917</v>
      </c>
      <c r="C551" s="203" t="s">
        <v>2801</v>
      </c>
      <c r="D551" s="203" t="s">
        <v>11</v>
      </c>
      <c r="E551" s="204" t="s">
        <v>2800</v>
      </c>
      <c r="F551" s="49" t="s">
        <v>845</v>
      </c>
      <c r="G551" s="203">
        <v>1</v>
      </c>
      <c r="H551" s="203" t="s">
        <v>1807</v>
      </c>
      <c r="I551" s="205" t="s">
        <v>1808</v>
      </c>
      <c r="J551" s="206"/>
      <c r="K551" s="203">
        <v>26</v>
      </c>
      <c r="L551" s="207" t="s">
        <v>827</v>
      </c>
      <c r="M551" s="208" t="s">
        <v>1497</v>
      </c>
      <c r="N551" s="209">
        <f t="shared" si="0"/>
        <v>2025</v>
      </c>
      <c r="O551" s="210">
        <f t="shared" si="1"/>
        <v>9</v>
      </c>
      <c r="P551" s="211" t="str">
        <f>IFERROR(VLOOKUP(F551,연간집계!D:E,2,FALSE),"")</f>
        <v>스탠다드 포토북 8*11 (소프트/유광)</v>
      </c>
    </row>
    <row r="552" spans="1:16" ht="12.75">
      <c r="A552" s="201">
        <v>45917.547129629631</v>
      </c>
      <c r="B552" s="202">
        <v>45917</v>
      </c>
      <c r="C552" s="203" t="s">
        <v>2802</v>
      </c>
      <c r="D552" s="203" t="s">
        <v>11</v>
      </c>
      <c r="E552" s="204" t="s">
        <v>2803</v>
      </c>
      <c r="F552" s="49" t="s">
        <v>1247</v>
      </c>
      <c r="G552" s="203">
        <v>1</v>
      </c>
      <c r="H552" s="203" t="s">
        <v>2795</v>
      </c>
      <c r="I552" s="205" t="s">
        <v>1501</v>
      </c>
      <c r="J552" s="206"/>
      <c r="K552" s="203">
        <v>34</v>
      </c>
      <c r="L552" s="207" t="s">
        <v>828</v>
      </c>
      <c r="M552" s="208" t="s">
        <v>1436</v>
      </c>
      <c r="N552" s="209">
        <f t="shared" si="0"/>
        <v>2025</v>
      </c>
      <c r="O552" s="210">
        <f t="shared" si="1"/>
        <v>9</v>
      </c>
      <c r="P552" s="211" t="str">
        <f>IFERROR(VLOOKUP(F552,연간집계!D:E,2,FALSE),"")</f>
        <v>모바일 포토북 197 (여행)</v>
      </c>
    </row>
    <row r="553" spans="1:16" ht="12.75">
      <c r="A553" s="201">
        <v>45917.56454861111</v>
      </c>
      <c r="B553" s="202">
        <v>45917</v>
      </c>
      <c r="C553" s="203" t="s">
        <v>2804</v>
      </c>
      <c r="D553" s="203" t="s">
        <v>11</v>
      </c>
      <c r="E553" s="204" t="s">
        <v>2805</v>
      </c>
      <c r="F553" s="49" t="s">
        <v>1041</v>
      </c>
      <c r="G553" s="203">
        <v>1</v>
      </c>
      <c r="H553" s="203" t="s">
        <v>2806</v>
      </c>
      <c r="I553" s="205" t="s">
        <v>2106</v>
      </c>
      <c r="J553" s="206"/>
      <c r="K553" s="203">
        <v>94</v>
      </c>
      <c r="L553" s="207" t="s">
        <v>827</v>
      </c>
      <c r="M553" s="208" t="s">
        <v>1436</v>
      </c>
      <c r="N553" s="209">
        <f t="shared" si="0"/>
        <v>2025</v>
      </c>
      <c r="O553" s="210">
        <f t="shared" si="1"/>
        <v>9</v>
      </c>
      <c r="P553" s="211" t="str">
        <f>IFERROR(VLOOKUP(F553,연간집계!D:E,2,FALSE),"")</f>
        <v>프리북 198 (소프트)</v>
      </c>
    </row>
    <row r="554" spans="1:16" ht="12.75">
      <c r="A554" s="201">
        <v>45917.60297453704</v>
      </c>
      <c r="B554" s="202">
        <v>45917</v>
      </c>
      <c r="C554" s="203" t="s">
        <v>2807</v>
      </c>
      <c r="D554" s="203" t="s">
        <v>11</v>
      </c>
      <c r="E554" s="204" t="s">
        <v>2808</v>
      </c>
      <c r="F554" s="49" t="s">
        <v>890</v>
      </c>
      <c r="G554" s="203">
        <v>1</v>
      </c>
      <c r="H554" s="203" t="s">
        <v>2809</v>
      </c>
      <c r="I554" s="205" t="s">
        <v>1506</v>
      </c>
      <c r="J554" s="208" t="s">
        <v>2810</v>
      </c>
      <c r="K554" s="203">
        <v>48</v>
      </c>
      <c r="L554" s="207" t="s">
        <v>827</v>
      </c>
      <c r="M554" s="208" t="s">
        <v>1425</v>
      </c>
      <c r="N554" s="209">
        <f t="shared" si="0"/>
        <v>2025</v>
      </c>
      <c r="O554" s="210">
        <f t="shared" si="1"/>
        <v>9</v>
      </c>
      <c r="P554" s="211" t="str">
        <f>IFERROR(VLOOKUP(F554,연간집계!D:E,2,FALSE),"")</f>
        <v>메모리북</v>
      </c>
    </row>
    <row r="555" spans="1:16" ht="12.75">
      <c r="A555" s="201">
        <v>45917.605937499997</v>
      </c>
      <c r="B555" s="202">
        <v>45917</v>
      </c>
      <c r="C555" s="203" t="s">
        <v>2811</v>
      </c>
      <c r="D555" s="203" t="s">
        <v>11</v>
      </c>
      <c r="E555" s="204" t="s">
        <v>2812</v>
      </c>
      <c r="F555" s="49" t="s">
        <v>838</v>
      </c>
      <c r="G555" s="203">
        <v>1</v>
      </c>
      <c r="H555" s="203" t="s">
        <v>2809</v>
      </c>
      <c r="I555" s="205" t="s">
        <v>1453</v>
      </c>
      <c r="J555" s="206"/>
      <c r="K555" s="203">
        <v>32</v>
      </c>
      <c r="L555" s="207" t="s">
        <v>827</v>
      </c>
      <c r="M555" s="208" t="s">
        <v>1493</v>
      </c>
      <c r="N555" s="209">
        <f t="shared" si="0"/>
        <v>2025</v>
      </c>
      <c r="O555" s="210">
        <f t="shared" si="1"/>
        <v>9</v>
      </c>
      <c r="P555" s="211" t="str">
        <f>IFERROR(VLOOKUP(F555,연간집계!D:E,2,FALSE),"")</f>
        <v>스탠다드 포토북 6*8 (하드/무광)</v>
      </c>
    </row>
    <row r="556" spans="1:16" ht="12.75">
      <c r="A556" s="201">
        <v>45917.608888888892</v>
      </c>
      <c r="B556" s="202">
        <v>45917</v>
      </c>
      <c r="C556" s="203" t="s">
        <v>2813</v>
      </c>
      <c r="D556" s="203" t="s">
        <v>11</v>
      </c>
      <c r="E556" s="204" t="s">
        <v>2814</v>
      </c>
      <c r="F556" s="49" t="s">
        <v>1378</v>
      </c>
      <c r="G556" s="203">
        <v>1</v>
      </c>
      <c r="H556" s="203" t="s">
        <v>2815</v>
      </c>
      <c r="I556" s="205" t="s">
        <v>2005</v>
      </c>
      <c r="J556" s="206"/>
      <c r="K556" s="203">
        <v>1</v>
      </c>
      <c r="L556" s="207" t="s">
        <v>827</v>
      </c>
      <c r="M556" s="208" t="s">
        <v>1658</v>
      </c>
      <c r="N556" s="209">
        <f t="shared" si="0"/>
        <v>2025</v>
      </c>
      <c r="O556" s="210">
        <f t="shared" si="1"/>
        <v>9</v>
      </c>
      <c r="P556" s="211" t="str">
        <f>IFERROR(VLOOKUP(F556,연간집계!D:E,2,FALSE),"")</f>
        <v>증명사진 (무광)</v>
      </c>
    </row>
    <row r="557" spans="1:16" ht="12.75">
      <c r="A557" s="201">
        <v>45917.608900462961</v>
      </c>
      <c r="B557" s="202">
        <v>45917</v>
      </c>
      <c r="C557" s="203" t="s">
        <v>2816</v>
      </c>
      <c r="D557" s="203" t="s">
        <v>11</v>
      </c>
      <c r="E557" s="204" t="s">
        <v>2814</v>
      </c>
      <c r="F557" s="49" t="s">
        <v>840</v>
      </c>
      <c r="G557" s="203">
        <v>1</v>
      </c>
      <c r="H557" s="203" t="s">
        <v>2815</v>
      </c>
      <c r="I557" s="205" t="s">
        <v>1440</v>
      </c>
      <c r="J557" s="206"/>
      <c r="K557" s="203">
        <v>56</v>
      </c>
      <c r="L557" s="207" t="s">
        <v>827</v>
      </c>
      <c r="M557" s="208" t="s">
        <v>1436</v>
      </c>
      <c r="N557" s="209">
        <f t="shared" si="0"/>
        <v>2025</v>
      </c>
      <c r="O557" s="210">
        <f t="shared" si="1"/>
        <v>9</v>
      </c>
      <c r="P557" s="211" t="str">
        <f>IFERROR(VLOOKUP(F557,연간집계!D:E,2,FALSE),"")</f>
        <v>스탠다드 포토북 6*8 (하드/유광)</v>
      </c>
    </row>
    <row r="558" spans="1:16" ht="12.75">
      <c r="A558" s="201">
        <v>45917.626805555556</v>
      </c>
      <c r="B558" s="202">
        <v>45917</v>
      </c>
      <c r="C558" s="203" t="s">
        <v>2817</v>
      </c>
      <c r="D558" s="203" t="s">
        <v>11</v>
      </c>
      <c r="E558" s="204" t="s">
        <v>2818</v>
      </c>
      <c r="F558" s="49" t="s">
        <v>847</v>
      </c>
      <c r="G558" s="203">
        <v>1</v>
      </c>
      <c r="H558" s="203" t="s">
        <v>2819</v>
      </c>
      <c r="I558" s="205" t="s">
        <v>1570</v>
      </c>
      <c r="J558" s="206"/>
      <c r="K558" s="203">
        <v>26</v>
      </c>
      <c r="L558" s="207" t="s">
        <v>827</v>
      </c>
      <c r="M558" s="208" t="s">
        <v>1436</v>
      </c>
      <c r="N558" s="209">
        <f t="shared" si="0"/>
        <v>2025</v>
      </c>
      <c r="O558" s="210">
        <f t="shared" si="1"/>
        <v>9</v>
      </c>
      <c r="P558" s="211" t="str">
        <f>IFERROR(VLOOKUP(F558,연간집계!D:E,2,FALSE),"")</f>
        <v>스탠다드 포토북 8*11 (하드/무광)</v>
      </c>
    </row>
    <row r="559" spans="1:16" ht="12.75">
      <c r="A559" s="201">
        <v>45917.647835648146</v>
      </c>
      <c r="B559" s="202">
        <v>45917</v>
      </c>
      <c r="C559" s="203" t="s">
        <v>2820</v>
      </c>
      <c r="D559" s="203" t="s">
        <v>11</v>
      </c>
      <c r="E559" s="204" t="s">
        <v>2821</v>
      </c>
      <c r="F559" s="49" t="s">
        <v>1243</v>
      </c>
      <c r="G559" s="203">
        <v>1</v>
      </c>
      <c r="H559" s="203" t="s">
        <v>2822</v>
      </c>
      <c r="I559" s="205" t="s">
        <v>1556</v>
      </c>
      <c r="J559" s="206"/>
      <c r="K559" s="203">
        <v>44</v>
      </c>
      <c r="L559" s="207" t="s">
        <v>828</v>
      </c>
      <c r="M559" s="208" t="s">
        <v>1436</v>
      </c>
      <c r="N559" s="209">
        <f t="shared" si="0"/>
        <v>2025</v>
      </c>
      <c r="O559" s="210">
        <f t="shared" si="1"/>
        <v>9</v>
      </c>
      <c r="P559" s="211" t="str">
        <f>IFERROR(VLOOKUP(F559,연간집계!D:E,2,FALSE),"")</f>
        <v>모바일 포토북 150 (여행)</v>
      </c>
    </row>
    <row r="560" spans="1:16" ht="12.75">
      <c r="A560" s="201">
        <v>45917.683449074073</v>
      </c>
      <c r="B560" s="202">
        <v>45917</v>
      </c>
      <c r="C560" s="203" t="s">
        <v>2823</v>
      </c>
      <c r="D560" s="203" t="s">
        <v>11</v>
      </c>
      <c r="E560" s="204" t="s">
        <v>2824</v>
      </c>
      <c r="F560" s="49" t="s">
        <v>847</v>
      </c>
      <c r="G560" s="203">
        <v>1</v>
      </c>
      <c r="H560" s="203" t="s">
        <v>1656</v>
      </c>
      <c r="I560" s="205" t="s">
        <v>1808</v>
      </c>
      <c r="J560" s="206"/>
      <c r="K560" s="203">
        <v>24</v>
      </c>
      <c r="L560" s="207" t="s">
        <v>827</v>
      </c>
      <c r="M560" s="208" t="s">
        <v>1436</v>
      </c>
      <c r="N560" s="209">
        <f t="shared" si="0"/>
        <v>2025</v>
      </c>
      <c r="O560" s="210">
        <f t="shared" si="1"/>
        <v>9</v>
      </c>
      <c r="P560" s="211" t="str">
        <f>IFERROR(VLOOKUP(F560,연간집계!D:E,2,FALSE),"")</f>
        <v>스탠다드 포토북 8*11 (하드/무광)</v>
      </c>
    </row>
    <row r="561" spans="1:16" ht="12.75">
      <c r="A561" s="201">
        <v>45917.707083333335</v>
      </c>
      <c r="B561" s="202">
        <v>45917</v>
      </c>
      <c r="C561" s="203" t="s">
        <v>2825</v>
      </c>
      <c r="D561" s="203" t="s">
        <v>11</v>
      </c>
      <c r="E561" s="204" t="s">
        <v>2826</v>
      </c>
      <c r="F561" s="49" t="s">
        <v>838</v>
      </c>
      <c r="G561" s="203">
        <v>56</v>
      </c>
      <c r="H561" s="203" t="s">
        <v>2827</v>
      </c>
      <c r="I561" s="205" t="s">
        <v>1440</v>
      </c>
      <c r="J561" s="206"/>
      <c r="K561" s="203">
        <v>32</v>
      </c>
      <c r="L561" s="207" t="s">
        <v>827</v>
      </c>
      <c r="M561" s="208" t="s">
        <v>1497</v>
      </c>
      <c r="N561" s="209">
        <f t="shared" si="0"/>
        <v>2025</v>
      </c>
      <c r="O561" s="210">
        <f t="shared" si="1"/>
        <v>9</v>
      </c>
      <c r="P561" s="211" t="str">
        <f>IFERROR(VLOOKUP(F561,연간집계!D:E,2,FALSE),"")</f>
        <v>스탠다드 포토북 6*8 (하드/무광)</v>
      </c>
    </row>
    <row r="562" spans="1:16" ht="12.75">
      <c r="A562" s="201">
        <v>45917.777997685182</v>
      </c>
      <c r="B562" s="202">
        <v>45917</v>
      </c>
      <c r="C562" s="203" t="s">
        <v>2828</v>
      </c>
      <c r="D562" s="203" t="s">
        <v>11</v>
      </c>
      <c r="E562" s="204" t="s">
        <v>2829</v>
      </c>
      <c r="F562" s="49" t="s">
        <v>967</v>
      </c>
      <c r="G562" s="203">
        <v>1</v>
      </c>
      <c r="H562" s="203" t="s">
        <v>2830</v>
      </c>
      <c r="I562" s="205" t="s">
        <v>1440</v>
      </c>
      <c r="J562" s="208" t="s">
        <v>2831</v>
      </c>
      <c r="K562" s="203">
        <v>80</v>
      </c>
      <c r="L562" s="207" t="s">
        <v>827</v>
      </c>
      <c r="M562" s="208" t="s">
        <v>1471</v>
      </c>
      <c r="N562" s="209">
        <f t="shared" si="0"/>
        <v>2025</v>
      </c>
      <c r="O562" s="210">
        <f t="shared" si="1"/>
        <v>9</v>
      </c>
      <c r="P562" s="211" t="str">
        <f>IFERROR(VLOOKUP(F562,연간집계!D:E,2,FALSE),"")</f>
        <v>시티북 210 (소프트/78p)</v>
      </c>
    </row>
    <row r="563" spans="1:16" ht="12.75">
      <c r="A563" s="201">
        <v>45917.778009259258</v>
      </c>
      <c r="B563" s="202">
        <v>45917</v>
      </c>
      <c r="C563" s="203" t="s">
        <v>2832</v>
      </c>
      <c r="D563" s="203" t="s">
        <v>11</v>
      </c>
      <c r="E563" s="204" t="s">
        <v>2829</v>
      </c>
      <c r="F563" s="49" t="s">
        <v>967</v>
      </c>
      <c r="G563" s="203">
        <v>1</v>
      </c>
      <c r="H563" s="203" t="s">
        <v>2830</v>
      </c>
      <c r="I563" s="205" t="s">
        <v>1440</v>
      </c>
      <c r="J563" s="208" t="s">
        <v>2227</v>
      </c>
      <c r="K563" s="203">
        <v>80</v>
      </c>
      <c r="L563" s="207" t="s">
        <v>827</v>
      </c>
      <c r="M563" s="208" t="s">
        <v>1471</v>
      </c>
      <c r="N563" s="209">
        <f t="shared" si="0"/>
        <v>2025</v>
      </c>
      <c r="O563" s="210">
        <f t="shared" si="1"/>
        <v>9</v>
      </c>
      <c r="P563" s="211" t="str">
        <f>IFERROR(VLOOKUP(F563,연간집계!D:E,2,FALSE),"")</f>
        <v>시티북 210 (소프트/78p)</v>
      </c>
    </row>
    <row r="564" spans="1:16" ht="12.75">
      <c r="A564" s="201">
        <v>45917.778020833335</v>
      </c>
      <c r="B564" s="202">
        <v>45917</v>
      </c>
      <c r="C564" s="203" t="s">
        <v>2833</v>
      </c>
      <c r="D564" s="203" t="s">
        <v>11</v>
      </c>
      <c r="E564" s="204" t="s">
        <v>2829</v>
      </c>
      <c r="F564" s="49" t="s">
        <v>967</v>
      </c>
      <c r="G564" s="203">
        <v>1</v>
      </c>
      <c r="H564" s="203" t="s">
        <v>2830</v>
      </c>
      <c r="I564" s="205" t="s">
        <v>1440</v>
      </c>
      <c r="J564" s="208" t="s">
        <v>2834</v>
      </c>
      <c r="K564" s="203">
        <v>80</v>
      </c>
      <c r="L564" s="207" t="s">
        <v>827</v>
      </c>
      <c r="M564" s="208" t="s">
        <v>1471</v>
      </c>
      <c r="N564" s="209">
        <f t="shared" si="0"/>
        <v>2025</v>
      </c>
      <c r="O564" s="210">
        <f t="shared" si="1"/>
        <v>9</v>
      </c>
      <c r="P564" s="211" t="str">
        <f>IFERROR(VLOOKUP(F564,연간집계!D:E,2,FALSE),"")</f>
        <v>시티북 210 (소프트/78p)</v>
      </c>
    </row>
    <row r="565" spans="1:16" ht="12.75">
      <c r="A565" s="201">
        <v>45917.778032407405</v>
      </c>
      <c r="B565" s="202">
        <v>45917</v>
      </c>
      <c r="C565" s="203" t="s">
        <v>2835</v>
      </c>
      <c r="D565" s="203" t="s">
        <v>11</v>
      </c>
      <c r="E565" s="204" t="s">
        <v>2829</v>
      </c>
      <c r="F565" s="49" t="s">
        <v>967</v>
      </c>
      <c r="G565" s="203">
        <v>1</v>
      </c>
      <c r="H565" s="203" t="s">
        <v>2830</v>
      </c>
      <c r="I565" s="205" t="s">
        <v>1440</v>
      </c>
      <c r="J565" s="208" t="s">
        <v>2836</v>
      </c>
      <c r="K565" s="203">
        <v>80</v>
      </c>
      <c r="L565" s="207" t="s">
        <v>827</v>
      </c>
      <c r="M565" s="208" t="s">
        <v>1471</v>
      </c>
      <c r="N565" s="209">
        <f t="shared" si="0"/>
        <v>2025</v>
      </c>
      <c r="O565" s="210">
        <f t="shared" si="1"/>
        <v>9</v>
      </c>
      <c r="P565" s="211" t="str">
        <f>IFERROR(VLOOKUP(F565,연간집계!D:E,2,FALSE),"")</f>
        <v>시티북 210 (소프트/78p)</v>
      </c>
    </row>
    <row r="566" spans="1:16" ht="12.75">
      <c r="A566" s="201">
        <v>45917.786863425928</v>
      </c>
      <c r="B566" s="202">
        <v>45917</v>
      </c>
      <c r="C566" s="203" t="s">
        <v>2837</v>
      </c>
      <c r="D566" s="203" t="s">
        <v>11</v>
      </c>
      <c r="E566" s="204" t="s">
        <v>2838</v>
      </c>
      <c r="F566" s="49" t="s">
        <v>834</v>
      </c>
      <c r="G566" s="203">
        <v>1</v>
      </c>
      <c r="H566" s="203" t="s">
        <v>2839</v>
      </c>
      <c r="I566" s="205" t="s">
        <v>1440</v>
      </c>
      <c r="J566" s="206"/>
      <c r="K566" s="203">
        <v>80</v>
      </c>
      <c r="L566" s="207" t="s">
        <v>827</v>
      </c>
      <c r="M566" s="208" t="s">
        <v>1436</v>
      </c>
      <c r="N566" s="209">
        <f t="shared" si="0"/>
        <v>2025</v>
      </c>
      <c r="O566" s="210">
        <f t="shared" si="1"/>
        <v>9</v>
      </c>
      <c r="P566" s="211" t="str">
        <f>IFERROR(VLOOKUP(F566,연간집계!D:E,2,FALSE),"")</f>
        <v>스탠다드 포토북 6*8 (소프트/무광)</v>
      </c>
    </row>
    <row r="567" spans="1:16" ht="12.75">
      <c r="A567" s="201">
        <v>45917.798622685186</v>
      </c>
      <c r="B567" s="202">
        <v>45917</v>
      </c>
      <c r="C567" s="203" t="s">
        <v>2840</v>
      </c>
      <c r="D567" s="203" t="s">
        <v>11</v>
      </c>
      <c r="E567" s="204" t="s">
        <v>2841</v>
      </c>
      <c r="F567" s="49" t="s">
        <v>1247</v>
      </c>
      <c r="G567" s="203">
        <v>1</v>
      </c>
      <c r="H567" s="203" t="s">
        <v>2842</v>
      </c>
      <c r="I567" s="205" t="s">
        <v>1556</v>
      </c>
      <c r="J567" s="206"/>
      <c r="K567" s="203">
        <v>24</v>
      </c>
      <c r="L567" s="207" t="s">
        <v>828</v>
      </c>
      <c r="M567" s="208" t="s">
        <v>1436</v>
      </c>
      <c r="N567" s="209">
        <f t="shared" si="0"/>
        <v>2025</v>
      </c>
      <c r="O567" s="210">
        <f t="shared" si="1"/>
        <v>9</v>
      </c>
      <c r="P567" s="211" t="str">
        <f>IFERROR(VLOOKUP(F567,연간집계!D:E,2,FALSE),"")</f>
        <v>모바일 포토북 197 (여행)</v>
      </c>
    </row>
    <row r="568" spans="1:16" ht="12.75">
      <c r="A568" s="201">
        <v>45917.798634259256</v>
      </c>
      <c r="B568" s="202">
        <v>45917</v>
      </c>
      <c r="C568" s="203" t="s">
        <v>2843</v>
      </c>
      <c r="D568" s="203" t="s">
        <v>11</v>
      </c>
      <c r="E568" s="204" t="s">
        <v>2841</v>
      </c>
      <c r="F568" s="49" t="s">
        <v>840</v>
      </c>
      <c r="G568" s="203">
        <v>1</v>
      </c>
      <c r="H568" s="203" t="s">
        <v>2842</v>
      </c>
      <c r="I568" s="205" t="s">
        <v>1440</v>
      </c>
      <c r="J568" s="206"/>
      <c r="K568" s="203">
        <v>32</v>
      </c>
      <c r="L568" s="207" t="s">
        <v>827</v>
      </c>
      <c r="M568" s="208" t="s">
        <v>1436</v>
      </c>
      <c r="N568" s="209">
        <f t="shared" si="0"/>
        <v>2025</v>
      </c>
      <c r="O568" s="210">
        <f t="shared" si="1"/>
        <v>9</v>
      </c>
      <c r="P568" s="211" t="str">
        <f>IFERROR(VLOOKUP(F568,연간집계!D:E,2,FALSE),"")</f>
        <v>스탠다드 포토북 6*8 (하드/유광)</v>
      </c>
    </row>
    <row r="569" spans="1:16" ht="12.75">
      <c r="A569" s="201">
        <v>45917.936736111114</v>
      </c>
      <c r="B569" s="202">
        <v>45917</v>
      </c>
      <c r="C569" s="203" t="s">
        <v>2844</v>
      </c>
      <c r="D569" s="203" t="s">
        <v>11</v>
      </c>
      <c r="E569" s="204" t="s">
        <v>2845</v>
      </c>
      <c r="F569" s="49" t="s">
        <v>1238</v>
      </c>
      <c r="G569" s="203">
        <v>1</v>
      </c>
      <c r="H569" s="203" t="s">
        <v>2846</v>
      </c>
      <c r="I569" s="205" t="s">
        <v>1676</v>
      </c>
      <c r="J569" s="206"/>
      <c r="K569" s="203">
        <v>24</v>
      </c>
      <c r="L569" s="207" t="s">
        <v>828</v>
      </c>
      <c r="M569" s="208" t="s">
        <v>1460</v>
      </c>
      <c r="N569" s="209">
        <f t="shared" si="0"/>
        <v>2025</v>
      </c>
      <c r="O569" s="210">
        <f t="shared" si="1"/>
        <v>9</v>
      </c>
      <c r="P569" s="211" t="str">
        <f>IFERROR(VLOOKUP(F569,연간집계!D:E,2,FALSE),"")</f>
        <v>모바일 포토북 198 (베이비)</v>
      </c>
    </row>
    <row r="570" spans="1:16" ht="12.75">
      <c r="A570" s="201">
        <v>45917.983761574076</v>
      </c>
      <c r="B570" s="202">
        <v>45917</v>
      </c>
      <c r="C570" s="203" t="s">
        <v>2847</v>
      </c>
      <c r="D570" s="203" t="s">
        <v>11</v>
      </c>
      <c r="E570" s="204" t="s">
        <v>2848</v>
      </c>
      <c r="F570" s="49" t="s">
        <v>856</v>
      </c>
      <c r="G570" s="203">
        <v>3</v>
      </c>
      <c r="H570" s="203" t="s">
        <v>2849</v>
      </c>
      <c r="I570" s="205" t="s">
        <v>1556</v>
      </c>
      <c r="J570" s="206"/>
      <c r="K570" s="203">
        <v>62</v>
      </c>
      <c r="L570" s="207" t="s">
        <v>827</v>
      </c>
      <c r="M570" s="208" t="s">
        <v>1436</v>
      </c>
      <c r="N570" s="209">
        <f t="shared" si="0"/>
        <v>2025</v>
      </c>
      <c r="O570" s="210">
        <f t="shared" si="1"/>
        <v>9</v>
      </c>
      <c r="P570" s="211" t="str">
        <f>IFERROR(VLOOKUP(F570,연간집계!D:E,2,FALSE),"")</f>
        <v>스탠다드 포토북 8*8 (하드/무광)</v>
      </c>
    </row>
    <row r="571" spans="1:16" ht="12.75">
      <c r="A571" s="201">
        <v>45918.016053240739</v>
      </c>
      <c r="B571" s="202">
        <v>45918</v>
      </c>
      <c r="C571" s="203" t="s">
        <v>2850</v>
      </c>
      <c r="D571" s="203" t="s">
        <v>11</v>
      </c>
      <c r="E571" s="204" t="s">
        <v>2851</v>
      </c>
      <c r="F571" s="49" t="s">
        <v>1048</v>
      </c>
      <c r="G571" s="203">
        <v>1</v>
      </c>
      <c r="H571" s="203" t="s">
        <v>1830</v>
      </c>
      <c r="I571" s="205" t="s">
        <v>1440</v>
      </c>
      <c r="J571" s="206"/>
      <c r="K571" s="203">
        <v>80</v>
      </c>
      <c r="L571" s="207" t="s">
        <v>827</v>
      </c>
      <c r="M571" s="208" t="s">
        <v>1436</v>
      </c>
      <c r="N571" s="209">
        <f t="shared" si="0"/>
        <v>2025</v>
      </c>
      <c r="O571" s="210">
        <f t="shared" si="1"/>
        <v>9</v>
      </c>
      <c r="P571" s="211" t="str">
        <f>IFERROR(VLOOKUP(F571,연간집계!D:E,2,FALSE),"")</f>
        <v>프리북와이드 (하드)</v>
      </c>
    </row>
    <row r="572" spans="1:16" ht="12.75">
      <c r="A572" s="201">
        <v>45918.016064814816</v>
      </c>
      <c r="B572" s="202">
        <v>45918</v>
      </c>
      <c r="C572" s="203" t="s">
        <v>2852</v>
      </c>
      <c r="D572" s="203" t="s">
        <v>11</v>
      </c>
      <c r="E572" s="204" t="s">
        <v>2851</v>
      </c>
      <c r="F572" s="49" t="s">
        <v>1048</v>
      </c>
      <c r="G572" s="203">
        <v>1</v>
      </c>
      <c r="H572" s="203" t="s">
        <v>1830</v>
      </c>
      <c r="I572" s="205" t="s">
        <v>1440</v>
      </c>
      <c r="J572" s="206"/>
      <c r="K572" s="203">
        <v>80</v>
      </c>
      <c r="L572" s="207" t="s">
        <v>827</v>
      </c>
      <c r="M572" s="208" t="s">
        <v>1436</v>
      </c>
      <c r="N572" s="209">
        <f t="shared" si="0"/>
        <v>2025</v>
      </c>
      <c r="O572" s="210">
        <f t="shared" si="1"/>
        <v>9</v>
      </c>
      <c r="P572" s="211" t="str">
        <f>IFERROR(VLOOKUP(F572,연간집계!D:E,2,FALSE),"")</f>
        <v>프리북와이드 (하드)</v>
      </c>
    </row>
    <row r="573" spans="1:16" ht="12.75">
      <c r="A573" s="201">
        <v>45918.392071759263</v>
      </c>
      <c r="B573" s="202">
        <v>45918</v>
      </c>
      <c r="C573" s="203" t="s">
        <v>2853</v>
      </c>
      <c r="D573" s="203" t="s">
        <v>11</v>
      </c>
      <c r="E573" s="204" t="s">
        <v>2854</v>
      </c>
      <c r="F573" s="49" t="s">
        <v>856</v>
      </c>
      <c r="G573" s="203">
        <v>3</v>
      </c>
      <c r="H573" s="203" t="s">
        <v>1675</v>
      </c>
      <c r="I573" s="205" t="s">
        <v>1707</v>
      </c>
      <c r="J573" s="206"/>
      <c r="K573" s="203">
        <v>24</v>
      </c>
      <c r="L573" s="207" t="s">
        <v>827</v>
      </c>
      <c r="M573" s="208" t="s">
        <v>1612</v>
      </c>
      <c r="N573" s="209">
        <f t="shared" si="0"/>
        <v>2025</v>
      </c>
      <c r="O573" s="210">
        <f t="shared" si="1"/>
        <v>9</v>
      </c>
      <c r="P573" s="211" t="str">
        <f>IFERROR(VLOOKUP(F573,연간집계!D:E,2,FALSE),"")</f>
        <v>스탠다드 포토북 8*8 (하드/무광)</v>
      </c>
    </row>
    <row r="574" spans="1:16" ht="12.75">
      <c r="A574" s="201">
        <v>45918.43613425926</v>
      </c>
      <c r="B574" s="202">
        <v>45918</v>
      </c>
      <c r="C574" s="203" t="s">
        <v>2855</v>
      </c>
      <c r="D574" s="203" t="s">
        <v>11</v>
      </c>
      <c r="E574" s="204" t="s">
        <v>2856</v>
      </c>
      <c r="F574" s="49" t="s">
        <v>840</v>
      </c>
      <c r="G574" s="203">
        <v>1</v>
      </c>
      <c r="H574" s="203" t="s">
        <v>2740</v>
      </c>
      <c r="I574" s="205" t="s">
        <v>1453</v>
      </c>
      <c r="J574" s="206"/>
      <c r="K574" s="203">
        <v>30</v>
      </c>
      <c r="L574" s="207" t="s">
        <v>827</v>
      </c>
      <c r="M574" s="208" t="s">
        <v>1436</v>
      </c>
      <c r="N574" s="209">
        <f t="shared" si="0"/>
        <v>2025</v>
      </c>
      <c r="O574" s="210">
        <f t="shared" si="1"/>
        <v>9</v>
      </c>
      <c r="P574" s="211" t="str">
        <f>IFERROR(VLOOKUP(F574,연간집계!D:E,2,FALSE),"")</f>
        <v>스탠다드 포토북 6*8 (하드/유광)</v>
      </c>
    </row>
    <row r="575" spans="1:16" ht="12.75">
      <c r="A575" s="201">
        <v>45918.439189814817</v>
      </c>
      <c r="B575" s="202">
        <v>45918</v>
      </c>
      <c r="C575" s="203" t="s">
        <v>2857</v>
      </c>
      <c r="D575" s="203" t="s">
        <v>11</v>
      </c>
      <c r="E575" s="204" t="s">
        <v>2858</v>
      </c>
      <c r="F575" s="49" t="s">
        <v>865</v>
      </c>
      <c r="G575" s="203">
        <v>3</v>
      </c>
      <c r="H575" s="203" t="s">
        <v>2859</v>
      </c>
      <c r="I575" s="205" t="s">
        <v>1556</v>
      </c>
      <c r="J575" s="206"/>
      <c r="K575" s="203">
        <v>24</v>
      </c>
      <c r="L575" s="207" t="s">
        <v>827</v>
      </c>
      <c r="M575" s="208" t="s">
        <v>1436</v>
      </c>
      <c r="N575" s="209">
        <f t="shared" si="0"/>
        <v>2025</v>
      </c>
      <c r="O575" s="210">
        <f t="shared" si="1"/>
        <v>9</v>
      </c>
      <c r="P575" s="211" t="str">
        <f>IFERROR(VLOOKUP(F575,연간집계!D:E,2,FALSE),"")</f>
        <v>스탠다드 포토북 8*6 (하드/무광)</v>
      </c>
    </row>
    <row r="576" spans="1:16" ht="12.75">
      <c r="A576" s="201">
        <v>45918.616932870369</v>
      </c>
      <c r="B576" s="202">
        <v>45918</v>
      </c>
      <c r="C576" s="203" t="s">
        <v>2860</v>
      </c>
      <c r="D576" s="203" t="s">
        <v>11</v>
      </c>
      <c r="E576" s="204" t="s">
        <v>2861</v>
      </c>
      <c r="F576" s="49" t="s">
        <v>838</v>
      </c>
      <c r="G576" s="203">
        <v>1</v>
      </c>
      <c r="H576" s="203" t="s">
        <v>2862</v>
      </c>
      <c r="I576" s="205" t="s">
        <v>1440</v>
      </c>
      <c r="J576" s="206"/>
      <c r="K576" s="203">
        <v>44</v>
      </c>
      <c r="L576" s="207" t="s">
        <v>827</v>
      </c>
      <c r="M576" s="208" t="s">
        <v>1481</v>
      </c>
      <c r="N576" s="209">
        <f t="shared" si="0"/>
        <v>2025</v>
      </c>
      <c r="O576" s="210">
        <f t="shared" si="1"/>
        <v>9</v>
      </c>
      <c r="P576" s="211" t="str">
        <f>IFERROR(VLOOKUP(F576,연간집계!D:E,2,FALSE),"")</f>
        <v>스탠다드 포토북 6*8 (하드/무광)</v>
      </c>
    </row>
    <row r="577" spans="1:16" ht="12.75">
      <c r="A577" s="201">
        <v>45918.62871527778</v>
      </c>
      <c r="B577" s="202">
        <v>45918</v>
      </c>
      <c r="C577" s="203" t="s">
        <v>2863</v>
      </c>
      <c r="D577" s="203" t="s">
        <v>11</v>
      </c>
      <c r="E577" s="204" t="s">
        <v>2864</v>
      </c>
      <c r="F577" s="49" t="s">
        <v>1243</v>
      </c>
      <c r="G577" s="203">
        <v>1</v>
      </c>
      <c r="H577" s="203" t="s">
        <v>2865</v>
      </c>
      <c r="I577" s="205" t="s">
        <v>1676</v>
      </c>
      <c r="J577" s="206"/>
      <c r="K577" s="203">
        <v>24</v>
      </c>
      <c r="L577" s="207" t="s">
        <v>828</v>
      </c>
      <c r="M577" s="208" t="s">
        <v>1436</v>
      </c>
      <c r="N577" s="209">
        <f t="shared" si="0"/>
        <v>2025</v>
      </c>
      <c r="O577" s="210">
        <f t="shared" si="1"/>
        <v>9</v>
      </c>
      <c r="P577" s="211" t="str">
        <f>IFERROR(VLOOKUP(F577,연간집계!D:E,2,FALSE),"")</f>
        <v>모바일 포토북 150 (여행)</v>
      </c>
    </row>
    <row r="578" spans="1:16" ht="12.75">
      <c r="A578" s="201">
        <v>45918.667893518519</v>
      </c>
      <c r="B578" s="202">
        <v>45918</v>
      </c>
      <c r="C578" s="203" t="s">
        <v>2866</v>
      </c>
      <c r="D578" s="203" t="s">
        <v>11</v>
      </c>
      <c r="E578" s="204" t="s">
        <v>2867</v>
      </c>
      <c r="F578" s="49" t="s">
        <v>969</v>
      </c>
      <c r="G578" s="203">
        <v>1</v>
      </c>
      <c r="H578" s="203" t="s">
        <v>2868</v>
      </c>
      <c r="I578" s="205" t="s">
        <v>2342</v>
      </c>
      <c r="J578" s="208" t="s">
        <v>2342</v>
      </c>
      <c r="K578" s="203">
        <v>48</v>
      </c>
      <c r="L578" s="207" t="s">
        <v>827</v>
      </c>
      <c r="M578" s="208" t="s">
        <v>1493</v>
      </c>
      <c r="N578" s="209">
        <f t="shared" si="0"/>
        <v>2025</v>
      </c>
      <c r="O578" s="210">
        <f t="shared" si="1"/>
        <v>9</v>
      </c>
      <c r="P578" s="211" t="str">
        <f>IFERROR(VLOOKUP(F578,연간집계!D:E,2,FALSE),"")</f>
        <v>시티북 210 (소프트/46p)</v>
      </c>
    </row>
    <row r="579" spans="1:16" ht="12.75">
      <c r="A579" s="201">
        <v>45918.667905092596</v>
      </c>
      <c r="B579" s="202">
        <v>45918</v>
      </c>
      <c r="C579" s="203" t="s">
        <v>2869</v>
      </c>
      <c r="D579" s="203" t="s">
        <v>11</v>
      </c>
      <c r="E579" s="204" t="s">
        <v>2867</v>
      </c>
      <c r="F579" s="49" t="s">
        <v>969</v>
      </c>
      <c r="G579" s="203">
        <v>1</v>
      </c>
      <c r="H579" s="203" t="s">
        <v>2868</v>
      </c>
      <c r="I579" s="205" t="s">
        <v>2342</v>
      </c>
      <c r="J579" s="208" t="s">
        <v>2342</v>
      </c>
      <c r="K579" s="203">
        <v>48</v>
      </c>
      <c r="L579" s="207" t="s">
        <v>827</v>
      </c>
      <c r="M579" s="208" t="s">
        <v>1493</v>
      </c>
      <c r="N579" s="209">
        <f t="shared" si="0"/>
        <v>2025</v>
      </c>
      <c r="O579" s="210">
        <f t="shared" si="1"/>
        <v>9</v>
      </c>
      <c r="P579" s="211" t="str">
        <f>IFERROR(VLOOKUP(F579,연간집계!D:E,2,FALSE),"")</f>
        <v>시티북 210 (소프트/46p)</v>
      </c>
    </row>
    <row r="580" spans="1:16" ht="12.75">
      <c r="A580" s="201">
        <v>45918.667916666665</v>
      </c>
      <c r="B580" s="202">
        <v>45918</v>
      </c>
      <c r="C580" s="203" t="s">
        <v>2870</v>
      </c>
      <c r="D580" s="203" t="s">
        <v>11</v>
      </c>
      <c r="E580" s="204" t="s">
        <v>2867</v>
      </c>
      <c r="F580" s="49" t="s">
        <v>969</v>
      </c>
      <c r="G580" s="203">
        <v>1</v>
      </c>
      <c r="H580" s="203" t="s">
        <v>2868</v>
      </c>
      <c r="I580" s="205" t="s">
        <v>2342</v>
      </c>
      <c r="J580" s="208" t="s">
        <v>2342</v>
      </c>
      <c r="K580" s="203">
        <v>48</v>
      </c>
      <c r="L580" s="207" t="s">
        <v>827</v>
      </c>
      <c r="M580" s="208" t="s">
        <v>1493</v>
      </c>
      <c r="N580" s="209">
        <f t="shared" si="0"/>
        <v>2025</v>
      </c>
      <c r="O580" s="210">
        <f t="shared" si="1"/>
        <v>9</v>
      </c>
      <c r="P580" s="211" t="str">
        <f>IFERROR(VLOOKUP(F580,연간집계!D:E,2,FALSE),"")</f>
        <v>시티북 210 (소프트/46p)</v>
      </c>
    </row>
    <row r="581" spans="1:16" ht="12.75">
      <c r="A581" s="201">
        <v>45918.667928240742</v>
      </c>
      <c r="B581" s="202">
        <v>45918</v>
      </c>
      <c r="C581" s="203" t="s">
        <v>2871</v>
      </c>
      <c r="D581" s="203" t="s">
        <v>11</v>
      </c>
      <c r="E581" s="204" t="s">
        <v>2867</v>
      </c>
      <c r="F581" s="49" t="s">
        <v>969</v>
      </c>
      <c r="G581" s="203">
        <v>1</v>
      </c>
      <c r="H581" s="203" t="s">
        <v>2868</v>
      </c>
      <c r="I581" s="205" t="s">
        <v>2342</v>
      </c>
      <c r="J581" s="208" t="s">
        <v>2342</v>
      </c>
      <c r="K581" s="203">
        <v>48</v>
      </c>
      <c r="L581" s="207" t="s">
        <v>827</v>
      </c>
      <c r="M581" s="208" t="s">
        <v>1493</v>
      </c>
      <c r="N581" s="209">
        <f t="shared" si="0"/>
        <v>2025</v>
      </c>
      <c r="O581" s="210">
        <f t="shared" si="1"/>
        <v>9</v>
      </c>
      <c r="P581" s="211" t="str">
        <f>IFERROR(VLOOKUP(F581,연간집계!D:E,2,FALSE),"")</f>
        <v>시티북 210 (소프트/46p)</v>
      </c>
    </row>
    <row r="582" spans="1:16" ht="12.75">
      <c r="A582" s="201">
        <v>45918.667939814812</v>
      </c>
      <c r="B582" s="202">
        <v>45918</v>
      </c>
      <c r="C582" s="203" t="s">
        <v>2872</v>
      </c>
      <c r="D582" s="203" t="s">
        <v>11</v>
      </c>
      <c r="E582" s="204" t="s">
        <v>2867</v>
      </c>
      <c r="F582" s="49" t="s">
        <v>969</v>
      </c>
      <c r="G582" s="203">
        <v>1</v>
      </c>
      <c r="H582" s="203" t="s">
        <v>2868</v>
      </c>
      <c r="I582" s="205" t="s">
        <v>2342</v>
      </c>
      <c r="J582" s="208" t="s">
        <v>2342</v>
      </c>
      <c r="K582" s="203">
        <v>48</v>
      </c>
      <c r="L582" s="207" t="s">
        <v>827</v>
      </c>
      <c r="M582" s="208" t="s">
        <v>1493</v>
      </c>
      <c r="N582" s="209">
        <f t="shared" si="0"/>
        <v>2025</v>
      </c>
      <c r="O582" s="210">
        <f t="shared" si="1"/>
        <v>9</v>
      </c>
      <c r="P582" s="211" t="str">
        <f>IFERROR(VLOOKUP(F582,연간집계!D:E,2,FALSE),"")</f>
        <v>시티북 210 (소프트/46p)</v>
      </c>
    </row>
    <row r="583" spans="1:16" ht="12.75">
      <c r="A583" s="201">
        <v>45918.667951388888</v>
      </c>
      <c r="B583" s="202">
        <v>45918</v>
      </c>
      <c r="C583" s="203" t="s">
        <v>2873</v>
      </c>
      <c r="D583" s="203" t="s">
        <v>11</v>
      </c>
      <c r="E583" s="204" t="s">
        <v>2867</v>
      </c>
      <c r="F583" s="49" t="s">
        <v>969</v>
      </c>
      <c r="G583" s="203">
        <v>1</v>
      </c>
      <c r="H583" s="203" t="s">
        <v>2868</v>
      </c>
      <c r="I583" s="205" t="s">
        <v>2342</v>
      </c>
      <c r="J583" s="208" t="s">
        <v>2342</v>
      </c>
      <c r="K583" s="203">
        <v>48</v>
      </c>
      <c r="L583" s="207" t="s">
        <v>827</v>
      </c>
      <c r="M583" s="208" t="s">
        <v>1493</v>
      </c>
      <c r="N583" s="209">
        <f t="shared" si="0"/>
        <v>2025</v>
      </c>
      <c r="O583" s="210">
        <f t="shared" si="1"/>
        <v>9</v>
      </c>
      <c r="P583" s="211" t="str">
        <f>IFERROR(VLOOKUP(F583,연간집계!D:E,2,FALSE),"")</f>
        <v>시티북 210 (소프트/46p)</v>
      </c>
    </row>
    <row r="584" spans="1:16" ht="12.75">
      <c r="A584" s="201">
        <v>45918.667962962965</v>
      </c>
      <c r="B584" s="202">
        <v>45918</v>
      </c>
      <c r="C584" s="203" t="s">
        <v>2874</v>
      </c>
      <c r="D584" s="203" t="s">
        <v>11</v>
      </c>
      <c r="E584" s="204" t="s">
        <v>2867</v>
      </c>
      <c r="F584" s="49" t="s">
        <v>969</v>
      </c>
      <c r="G584" s="203">
        <v>1</v>
      </c>
      <c r="H584" s="203" t="s">
        <v>2868</v>
      </c>
      <c r="I584" s="205" t="s">
        <v>2342</v>
      </c>
      <c r="J584" s="208" t="s">
        <v>2342</v>
      </c>
      <c r="K584" s="203">
        <v>48</v>
      </c>
      <c r="L584" s="207" t="s">
        <v>827</v>
      </c>
      <c r="M584" s="208" t="s">
        <v>1493</v>
      </c>
      <c r="N584" s="209">
        <f t="shared" si="0"/>
        <v>2025</v>
      </c>
      <c r="O584" s="210">
        <f t="shared" si="1"/>
        <v>9</v>
      </c>
      <c r="P584" s="211" t="str">
        <f>IFERROR(VLOOKUP(F584,연간집계!D:E,2,FALSE),"")</f>
        <v>시티북 210 (소프트/46p)</v>
      </c>
    </row>
    <row r="585" spans="1:16" ht="12.75">
      <c r="A585" s="201">
        <v>45918.667974537035</v>
      </c>
      <c r="B585" s="202">
        <v>45918</v>
      </c>
      <c r="C585" s="203" t="s">
        <v>2875</v>
      </c>
      <c r="D585" s="203" t="s">
        <v>11</v>
      </c>
      <c r="E585" s="204" t="s">
        <v>2867</v>
      </c>
      <c r="F585" s="49" t="s">
        <v>969</v>
      </c>
      <c r="G585" s="203">
        <v>1</v>
      </c>
      <c r="H585" s="203" t="s">
        <v>2868</v>
      </c>
      <c r="I585" s="205" t="s">
        <v>2342</v>
      </c>
      <c r="J585" s="208" t="s">
        <v>2342</v>
      </c>
      <c r="K585" s="203">
        <v>48</v>
      </c>
      <c r="L585" s="207" t="s">
        <v>827</v>
      </c>
      <c r="M585" s="208" t="s">
        <v>1493</v>
      </c>
      <c r="N585" s="209">
        <f t="shared" si="0"/>
        <v>2025</v>
      </c>
      <c r="O585" s="210">
        <f t="shared" si="1"/>
        <v>9</v>
      </c>
      <c r="P585" s="211" t="str">
        <f>IFERROR(VLOOKUP(F585,연간집계!D:E,2,FALSE),"")</f>
        <v>시티북 210 (소프트/46p)</v>
      </c>
    </row>
    <row r="586" spans="1:16" ht="12.75">
      <c r="A586" s="201">
        <v>45918.667986111112</v>
      </c>
      <c r="B586" s="202">
        <v>45918</v>
      </c>
      <c r="C586" s="203" t="s">
        <v>2876</v>
      </c>
      <c r="D586" s="203" t="s">
        <v>11</v>
      </c>
      <c r="E586" s="204" t="s">
        <v>2867</v>
      </c>
      <c r="F586" s="49" t="s">
        <v>969</v>
      </c>
      <c r="G586" s="203">
        <v>1</v>
      </c>
      <c r="H586" s="203" t="s">
        <v>2868</v>
      </c>
      <c r="I586" s="205" t="s">
        <v>2342</v>
      </c>
      <c r="J586" s="208" t="s">
        <v>2342</v>
      </c>
      <c r="K586" s="203">
        <v>48</v>
      </c>
      <c r="L586" s="207" t="s">
        <v>827</v>
      </c>
      <c r="M586" s="208" t="s">
        <v>1493</v>
      </c>
      <c r="N586" s="209">
        <f t="shared" si="0"/>
        <v>2025</v>
      </c>
      <c r="O586" s="210">
        <f t="shared" si="1"/>
        <v>9</v>
      </c>
      <c r="P586" s="211" t="str">
        <f>IFERROR(VLOOKUP(F586,연간집계!D:E,2,FALSE),"")</f>
        <v>시티북 210 (소프트/46p)</v>
      </c>
    </row>
    <row r="587" spans="1:16" ht="12.75">
      <c r="A587" s="201">
        <v>45918.688599537039</v>
      </c>
      <c r="B587" s="202">
        <v>45918</v>
      </c>
      <c r="C587" s="203" t="s">
        <v>2877</v>
      </c>
      <c r="D587" s="203" t="s">
        <v>11</v>
      </c>
      <c r="E587" s="204" t="s">
        <v>2878</v>
      </c>
      <c r="F587" s="49" t="s">
        <v>847</v>
      </c>
      <c r="G587" s="203">
        <v>1</v>
      </c>
      <c r="H587" s="203" t="s">
        <v>2879</v>
      </c>
      <c r="I587" s="205" t="s">
        <v>2297</v>
      </c>
      <c r="J587" s="206"/>
      <c r="K587" s="203">
        <v>24</v>
      </c>
      <c r="L587" s="207" t="s">
        <v>827</v>
      </c>
      <c r="M587" s="208" t="s">
        <v>1502</v>
      </c>
      <c r="N587" s="209">
        <f t="shared" si="0"/>
        <v>2025</v>
      </c>
      <c r="O587" s="210">
        <f t="shared" si="1"/>
        <v>9</v>
      </c>
      <c r="P587" s="211" t="str">
        <f>IFERROR(VLOOKUP(F587,연간집계!D:E,2,FALSE),"")</f>
        <v>스탠다드 포토북 8*11 (하드/무광)</v>
      </c>
    </row>
    <row r="588" spans="1:16" ht="12.75">
      <c r="A588" s="201">
        <v>45918.691550925927</v>
      </c>
      <c r="B588" s="202">
        <v>45918</v>
      </c>
      <c r="C588" s="203" t="s">
        <v>2880</v>
      </c>
      <c r="D588" s="203" t="s">
        <v>11</v>
      </c>
      <c r="E588" s="204" t="s">
        <v>2881</v>
      </c>
      <c r="F588" s="49" t="s">
        <v>963</v>
      </c>
      <c r="G588" s="203">
        <v>1</v>
      </c>
      <c r="H588" s="203" t="s">
        <v>1491</v>
      </c>
      <c r="I588" s="205" t="s">
        <v>2882</v>
      </c>
      <c r="J588" s="208" t="s">
        <v>2882</v>
      </c>
      <c r="K588" s="203">
        <v>80</v>
      </c>
      <c r="L588" s="207" t="s">
        <v>827</v>
      </c>
      <c r="M588" s="208" t="s">
        <v>1436</v>
      </c>
      <c r="N588" s="209">
        <f t="shared" si="0"/>
        <v>2025</v>
      </c>
      <c r="O588" s="210">
        <f t="shared" si="1"/>
        <v>9</v>
      </c>
      <c r="P588" s="211" t="str">
        <f>IFERROR(VLOOKUP(F588,연간집계!D:E,2,FALSE),"")</f>
        <v>시티북 210 (쿠션하드/78p)</v>
      </c>
    </row>
    <row r="589" spans="1:16" ht="12.75">
      <c r="A589" s="201">
        <v>45918.691562499997</v>
      </c>
      <c r="B589" s="202">
        <v>45918</v>
      </c>
      <c r="C589" s="203" t="s">
        <v>2883</v>
      </c>
      <c r="D589" s="203" t="s">
        <v>11</v>
      </c>
      <c r="E589" s="204" t="s">
        <v>2881</v>
      </c>
      <c r="F589" s="49" t="s">
        <v>963</v>
      </c>
      <c r="G589" s="203">
        <v>1</v>
      </c>
      <c r="H589" s="203" t="s">
        <v>1491</v>
      </c>
      <c r="I589" s="205" t="s">
        <v>1684</v>
      </c>
      <c r="J589" s="208" t="s">
        <v>1988</v>
      </c>
      <c r="K589" s="203">
        <v>80</v>
      </c>
      <c r="L589" s="207" t="s">
        <v>827</v>
      </c>
      <c r="M589" s="208" t="s">
        <v>1436</v>
      </c>
      <c r="N589" s="209">
        <f t="shared" si="0"/>
        <v>2025</v>
      </c>
      <c r="O589" s="210">
        <f t="shared" si="1"/>
        <v>9</v>
      </c>
      <c r="P589" s="211" t="str">
        <f>IFERROR(VLOOKUP(F589,연간집계!D:E,2,FALSE),"")</f>
        <v>시티북 210 (쿠션하드/78p)</v>
      </c>
    </row>
    <row r="590" spans="1:16" ht="12.75">
      <c r="A590" s="201">
        <v>45918.73578703704</v>
      </c>
      <c r="B590" s="202">
        <v>45918</v>
      </c>
      <c r="C590" s="203" t="s">
        <v>2884</v>
      </c>
      <c r="D590" s="203" t="s">
        <v>11</v>
      </c>
      <c r="E590" s="204" t="s">
        <v>2885</v>
      </c>
      <c r="F590" s="49" t="s">
        <v>838</v>
      </c>
      <c r="G590" s="203">
        <v>1</v>
      </c>
      <c r="H590" s="203" t="s">
        <v>2886</v>
      </c>
      <c r="I590" s="205" t="s">
        <v>1998</v>
      </c>
      <c r="J590" s="206"/>
      <c r="K590" s="203">
        <v>26</v>
      </c>
      <c r="L590" s="207" t="s">
        <v>827</v>
      </c>
      <c r="M590" s="208" t="s">
        <v>1541</v>
      </c>
      <c r="N590" s="209">
        <f t="shared" si="0"/>
        <v>2025</v>
      </c>
      <c r="O590" s="210">
        <f t="shared" si="1"/>
        <v>9</v>
      </c>
      <c r="P590" s="211" t="str">
        <f>IFERROR(VLOOKUP(F590,연간집계!D:E,2,FALSE),"")</f>
        <v>스탠다드 포토북 6*8 (하드/무광)</v>
      </c>
    </row>
    <row r="591" spans="1:16" ht="12.75">
      <c r="A591" s="201">
        <v>45918.762372685182</v>
      </c>
      <c r="B591" s="202">
        <v>45918</v>
      </c>
      <c r="C591" s="203" t="s">
        <v>2887</v>
      </c>
      <c r="D591" s="203" t="s">
        <v>11</v>
      </c>
      <c r="E591" s="204" t="s">
        <v>2888</v>
      </c>
      <c r="F591" s="49" t="s">
        <v>834</v>
      </c>
      <c r="G591" s="203">
        <v>10</v>
      </c>
      <c r="H591" s="203" t="s">
        <v>2889</v>
      </c>
      <c r="I591" s="205" t="s">
        <v>1556</v>
      </c>
      <c r="J591" s="206"/>
      <c r="K591" s="203">
        <v>26</v>
      </c>
      <c r="L591" s="207" t="s">
        <v>827</v>
      </c>
      <c r="M591" s="208" t="s">
        <v>1497</v>
      </c>
      <c r="N591" s="209">
        <f t="shared" si="0"/>
        <v>2025</v>
      </c>
      <c r="O591" s="210">
        <f t="shared" si="1"/>
        <v>9</v>
      </c>
      <c r="P591" s="211" t="str">
        <f>IFERROR(VLOOKUP(F591,연간집계!D:E,2,FALSE),"")</f>
        <v>스탠다드 포토북 6*8 (소프트/무광)</v>
      </c>
    </row>
    <row r="592" spans="1:16" ht="12.75">
      <c r="A592" s="201">
        <v>45918.883136574077</v>
      </c>
      <c r="B592" s="202">
        <v>45918</v>
      </c>
      <c r="C592" s="203" t="s">
        <v>2890</v>
      </c>
      <c r="D592" s="203" t="s">
        <v>11</v>
      </c>
      <c r="E592" s="204" t="s">
        <v>2891</v>
      </c>
      <c r="F592" s="49" t="s">
        <v>1247</v>
      </c>
      <c r="G592" s="203">
        <v>2</v>
      </c>
      <c r="H592" s="203" t="s">
        <v>2892</v>
      </c>
      <c r="I592" s="205" t="s">
        <v>1501</v>
      </c>
      <c r="J592" s="206"/>
      <c r="K592" s="203">
        <v>24</v>
      </c>
      <c r="L592" s="207" t="s">
        <v>828</v>
      </c>
      <c r="M592" s="208" t="s">
        <v>1541</v>
      </c>
      <c r="N592" s="209">
        <f t="shared" si="0"/>
        <v>2025</v>
      </c>
      <c r="O592" s="210">
        <f t="shared" si="1"/>
        <v>9</v>
      </c>
      <c r="P592" s="211" t="str">
        <f>IFERROR(VLOOKUP(F592,연간집계!D:E,2,FALSE),"")</f>
        <v>모바일 포토북 197 (여행)</v>
      </c>
    </row>
    <row r="593" spans="1:16" ht="12.75">
      <c r="A593" s="201">
        <v>45918.938969907409</v>
      </c>
      <c r="B593" s="202">
        <v>45918</v>
      </c>
      <c r="C593" s="203" t="s">
        <v>2893</v>
      </c>
      <c r="D593" s="203" t="s">
        <v>11</v>
      </c>
      <c r="E593" s="204" t="s">
        <v>2894</v>
      </c>
      <c r="F593" s="49" t="s">
        <v>1027</v>
      </c>
      <c r="G593" s="203">
        <v>1</v>
      </c>
      <c r="H593" s="203" t="s">
        <v>2895</v>
      </c>
      <c r="I593" s="205" t="s">
        <v>2896</v>
      </c>
      <c r="J593" s="208" t="s">
        <v>1435</v>
      </c>
      <c r="K593" s="203">
        <v>80</v>
      </c>
      <c r="L593" s="207" t="s">
        <v>827</v>
      </c>
      <c r="M593" s="208" t="s">
        <v>1436</v>
      </c>
      <c r="N593" s="209">
        <f t="shared" si="0"/>
        <v>2025</v>
      </c>
      <c r="O593" s="210">
        <f t="shared" si="1"/>
        <v>9</v>
      </c>
      <c r="P593" s="211" t="str">
        <f>IFERROR(VLOOKUP(F593,연간집계!D:E,2,FALSE),"")</f>
        <v>트래블북 198 (쿠션하드/78p)</v>
      </c>
    </row>
    <row r="594" spans="1:16" ht="12.75">
      <c r="A594" s="201">
        <v>45918.971400462964</v>
      </c>
      <c r="B594" s="202">
        <v>45918</v>
      </c>
      <c r="C594" s="203" t="s">
        <v>2897</v>
      </c>
      <c r="D594" s="203" t="s">
        <v>11</v>
      </c>
      <c r="E594" s="204" t="s">
        <v>2898</v>
      </c>
      <c r="F594" s="49" t="s">
        <v>838</v>
      </c>
      <c r="G594" s="203">
        <v>1</v>
      </c>
      <c r="H594" s="203" t="s">
        <v>2469</v>
      </c>
      <c r="I594" s="205" t="s">
        <v>1440</v>
      </c>
      <c r="J594" s="206"/>
      <c r="K594" s="203">
        <v>26</v>
      </c>
      <c r="L594" s="207" t="s">
        <v>827</v>
      </c>
      <c r="M594" s="208" t="s">
        <v>1436</v>
      </c>
      <c r="N594" s="209">
        <f t="shared" si="0"/>
        <v>2025</v>
      </c>
      <c r="O594" s="210">
        <f t="shared" si="1"/>
        <v>9</v>
      </c>
      <c r="P594" s="211" t="str">
        <f>IFERROR(VLOOKUP(F594,연간집계!D:E,2,FALSE),"")</f>
        <v>스탠다드 포토북 6*8 (하드/무광)</v>
      </c>
    </row>
    <row r="595" spans="1:16" ht="12.75">
      <c r="A595" s="201">
        <v>45919.091817129629</v>
      </c>
      <c r="B595" s="202">
        <v>45919</v>
      </c>
      <c r="C595" s="203" t="s">
        <v>2899</v>
      </c>
      <c r="D595" s="203" t="s">
        <v>11</v>
      </c>
      <c r="E595" s="204" t="s">
        <v>2900</v>
      </c>
      <c r="F595" s="49" t="s">
        <v>838</v>
      </c>
      <c r="G595" s="203">
        <v>4</v>
      </c>
      <c r="H595" s="203" t="s">
        <v>2901</v>
      </c>
      <c r="I595" s="205" t="s">
        <v>1676</v>
      </c>
      <c r="J595" s="206"/>
      <c r="K595" s="203">
        <v>24</v>
      </c>
      <c r="L595" s="207" t="s">
        <v>827</v>
      </c>
      <c r="M595" s="208" t="s">
        <v>1493</v>
      </c>
      <c r="N595" s="209">
        <f t="shared" si="0"/>
        <v>2025</v>
      </c>
      <c r="O595" s="210">
        <f t="shared" si="1"/>
        <v>9</v>
      </c>
      <c r="P595" s="211" t="str">
        <f>IFERROR(VLOOKUP(F595,연간집계!D:E,2,FALSE),"")</f>
        <v>스탠다드 포토북 6*8 (하드/무광)</v>
      </c>
    </row>
    <row r="596" spans="1:16" ht="12.75">
      <c r="A596" s="201">
        <v>45919.285775462966</v>
      </c>
      <c r="B596" s="202">
        <v>45918</v>
      </c>
      <c r="C596" s="203" t="s">
        <v>2902</v>
      </c>
      <c r="D596" s="203" t="s">
        <v>11</v>
      </c>
      <c r="E596" s="204" t="s">
        <v>2903</v>
      </c>
      <c r="F596" s="49" t="s">
        <v>965</v>
      </c>
      <c r="G596" s="203">
        <v>1</v>
      </c>
      <c r="H596" s="203" t="s">
        <v>2904</v>
      </c>
      <c r="I596" s="205" t="s">
        <v>1440</v>
      </c>
      <c r="J596" s="208" t="s">
        <v>2905</v>
      </c>
      <c r="K596" s="203">
        <v>48</v>
      </c>
      <c r="L596" s="207" t="s">
        <v>827</v>
      </c>
      <c r="M596" s="208" t="s">
        <v>1493</v>
      </c>
      <c r="N596" s="209">
        <f t="shared" si="0"/>
        <v>2025</v>
      </c>
      <c r="O596" s="210">
        <f t="shared" si="1"/>
        <v>9</v>
      </c>
      <c r="P596" s="211" t="str">
        <f>IFERROR(VLOOKUP(F596,연간집계!D:E,2,FALSE),"")</f>
        <v>시티북 210 (쿠션하드/46p)</v>
      </c>
    </row>
    <row r="597" spans="1:16" ht="12.75">
      <c r="A597" s="201">
        <v>45919.288726851853</v>
      </c>
      <c r="B597" s="202">
        <v>45919</v>
      </c>
      <c r="C597" s="203" t="s">
        <v>2906</v>
      </c>
      <c r="D597" s="203" t="s">
        <v>11</v>
      </c>
      <c r="E597" s="204" t="s">
        <v>2907</v>
      </c>
      <c r="F597" s="49" t="s">
        <v>1378</v>
      </c>
      <c r="G597" s="203">
        <v>1</v>
      </c>
      <c r="H597" s="203" t="s">
        <v>104</v>
      </c>
      <c r="I597" s="205" t="s">
        <v>1657</v>
      </c>
      <c r="J597" s="206"/>
      <c r="K597" s="203">
        <v>1</v>
      </c>
      <c r="L597" s="207" t="s">
        <v>827</v>
      </c>
      <c r="M597" s="208" t="s">
        <v>1658</v>
      </c>
      <c r="N597" s="209">
        <f t="shared" si="0"/>
        <v>2025</v>
      </c>
      <c r="O597" s="210">
        <f t="shared" si="1"/>
        <v>9</v>
      </c>
      <c r="P597" s="211" t="str">
        <f>IFERROR(VLOOKUP(F597,연간집계!D:E,2,FALSE),"")</f>
        <v>증명사진 (무광)</v>
      </c>
    </row>
    <row r="598" spans="1:16" ht="12.75">
      <c r="A598" s="201">
        <v>45919.288738425923</v>
      </c>
      <c r="B598" s="202">
        <v>45919</v>
      </c>
      <c r="C598" s="203" t="s">
        <v>2908</v>
      </c>
      <c r="D598" s="203" t="s">
        <v>11</v>
      </c>
      <c r="E598" s="204" t="s">
        <v>2907</v>
      </c>
      <c r="F598" s="49" t="s">
        <v>1378</v>
      </c>
      <c r="G598" s="203">
        <v>1</v>
      </c>
      <c r="H598" s="203" t="s">
        <v>104</v>
      </c>
      <c r="I598" s="205" t="s">
        <v>2005</v>
      </c>
      <c r="J598" s="206"/>
      <c r="K598" s="203">
        <v>1</v>
      </c>
      <c r="L598" s="207" t="s">
        <v>827</v>
      </c>
      <c r="M598" s="208" t="s">
        <v>1658</v>
      </c>
      <c r="N598" s="209">
        <f t="shared" si="0"/>
        <v>2025</v>
      </c>
      <c r="O598" s="210">
        <f t="shared" si="1"/>
        <v>9</v>
      </c>
      <c r="P598" s="211" t="str">
        <f>IFERROR(VLOOKUP(F598,연간집계!D:E,2,FALSE),"")</f>
        <v>증명사진 (무광)</v>
      </c>
    </row>
    <row r="599" spans="1:16" ht="12.75">
      <c r="A599" s="201">
        <v>45919.332789351851</v>
      </c>
      <c r="B599" s="202">
        <v>45919</v>
      </c>
      <c r="C599" s="203" t="s">
        <v>2909</v>
      </c>
      <c r="D599" s="203" t="s">
        <v>11</v>
      </c>
      <c r="E599" s="204" t="s">
        <v>2910</v>
      </c>
      <c r="F599" s="49" t="s">
        <v>856</v>
      </c>
      <c r="G599" s="203">
        <v>4</v>
      </c>
      <c r="H599" s="203" t="s">
        <v>2911</v>
      </c>
      <c r="I599" s="205" t="s">
        <v>1453</v>
      </c>
      <c r="J599" s="206"/>
      <c r="K599" s="203">
        <v>24</v>
      </c>
      <c r="L599" s="207" t="s">
        <v>827</v>
      </c>
      <c r="M599" s="208" t="s">
        <v>1471</v>
      </c>
      <c r="N599" s="209">
        <f t="shared" si="0"/>
        <v>2025</v>
      </c>
      <c r="O599" s="210">
        <f t="shared" si="1"/>
        <v>9</v>
      </c>
      <c r="P599" s="211" t="str">
        <f>IFERROR(VLOOKUP(F599,연간집계!D:E,2,FALSE),"")</f>
        <v>스탠다드 포토북 8*8 (하드/무광)</v>
      </c>
    </row>
    <row r="600" spans="1:16" ht="12.75">
      <c r="A600" s="201">
        <v>45919.33866898148</v>
      </c>
      <c r="B600" s="202">
        <v>45918</v>
      </c>
      <c r="C600" s="203" t="s">
        <v>2912</v>
      </c>
      <c r="D600" s="203" t="s">
        <v>11</v>
      </c>
      <c r="E600" s="204" t="s">
        <v>2913</v>
      </c>
      <c r="F600" s="49" t="s">
        <v>887</v>
      </c>
      <c r="G600" s="203">
        <v>1</v>
      </c>
      <c r="H600" s="203" t="s">
        <v>2914</v>
      </c>
      <c r="I600" s="205" t="s">
        <v>1773</v>
      </c>
      <c r="J600" s="206"/>
      <c r="K600" s="203">
        <v>52</v>
      </c>
      <c r="L600" s="207" t="s">
        <v>827</v>
      </c>
      <c r="M600" s="208" t="s">
        <v>1436</v>
      </c>
      <c r="N600" s="209">
        <f t="shared" si="0"/>
        <v>2025</v>
      </c>
      <c r="O600" s="210">
        <f t="shared" si="1"/>
        <v>9</v>
      </c>
      <c r="P600" s="211" t="str">
        <f>IFERROR(VLOOKUP(F600,연간집계!D:E,2,FALSE),"")</f>
        <v>마이트립북 198</v>
      </c>
    </row>
    <row r="601" spans="1:16" ht="12.75">
      <c r="A601" s="201">
        <v>45919.462152777778</v>
      </c>
      <c r="B601" s="202">
        <v>45919</v>
      </c>
      <c r="C601" s="203" t="s">
        <v>2915</v>
      </c>
      <c r="D601" s="203" t="s">
        <v>11</v>
      </c>
      <c r="E601" s="204" t="s">
        <v>2916</v>
      </c>
      <c r="F601" s="49" t="s">
        <v>847</v>
      </c>
      <c r="G601" s="203">
        <v>1</v>
      </c>
      <c r="H601" s="203" t="s">
        <v>2917</v>
      </c>
      <c r="I601" s="205" t="s">
        <v>1566</v>
      </c>
      <c r="J601" s="206"/>
      <c r="K601" s="203">
        <v>72</v>
      </c>
      <c r="L601" s="207" t="s">
        <v>827</v>
      </c>
      <c r="M601" s="208" t="s">
        <v>1436</v>
      </c>
      <c r="N601" s="209">
        <f t="shared" si="0"/>
        <v>2025</v>
      </c>
      <c r="O601" s="210">
        <f t="shared" si="1"/>
        <v>9</v>
      </c>
      <c r="P601" s="211" t="str">
        <f>IFERROR(VLOOKUP(F601,연간집계!D:E,2,FALSE),"")</f>
        <v>스탠다드 포토북 8*11 (하드/무광)</v>
      </c>
    </row>
    <row r="602" spans="1:16" ht="12.75">
      <c r="A602" s="201">
        <v>45919.521273148152</v>
      </c>
      <c r="B602" s="202">
        <v>45919</v>
      </c>
      <c r="C602" s="203" t="s">
        <v>2918</v>
      </c>
      <c r="D602" s="203" t="s">
        <v>11</v>
      </c>
      <c r="E602" s="204" t="s">
        <v>2919</v>
      </c>
      <c r="F602" s="49" t="s">
        <v>870</v>
      </c>
      <c r="G602" s="203">
        <v>1</v>
      </c>
      <c r="H602" s="203" t="s">
        <v>2413</v>
      </c>
      <c r="I602" s="205" t="s">
        <v>1440</v>
      </c>
      <c r="J602" s="206"/>
      <c r="K602" s="203">
        <v>80</v>
      </c>
      <c r="L602" s="207" t="s">
        <v>827</v>
      </c>
      <c r="M602" s="208" t="s">
        <v>1436</v>
      </c>
      <c r="N602" s="209">
        <f t="shared" si="0"/>
        <v>2025</v>
      </c>
      <c r="O602" s="210">
        <f t="shared" si="1"/>
        <v>9</v>
      </c>
      <c r="P602" s="211" t="str">
        <f>IFERROR(VLOOKUP(F602,연간집계!D:E,2,FALSE),"")</f>
        <v>스탠다드 포토북 11*8 (소프트/무광)</v>
      </c>
    </row>
    <row r="603" spans="1:16" ht="12.75">
      <c r="A603" s="201">
        <v>45919.580138888887</v>
      </c>
      <c r="B603" s="202">
        <v>45919</v>
      </c>
      <c r="C603" s="203" t="s">
        <v>2920</v>
      </c>
      <c r="D603" s="203" t="s">
        <v>11</v>
      </c>
      <c r="E603" s="204" t="s">
        <v>2921</v>
      </c>
      <c r="F603" s="49" t="s">
        <v>1337</v>
      </c>
      <c r="G603" s="203">
        <v>1</v>
      </c>
      <c r="H603" s="203" t="s">
        <v>817</v>
      </c>
      <c r="I603" s="205" t="s">
        <v>1440</v>
      </c>
      <c r="J603" s="205" t="s">
        <v>1895</v>
      </c>
      <c r="K603" s="203">
        <v>1</v>
      </c>
      <c r="L603" s="207" t="s">
        <v>827</v>
      </c>
      <c r="M603" s="208" t="s">
        <v>1645</v>
      </c>
      <c r="N603" s="209">
        <f t="shared" si="0"/>
        <v>2025</v>
      </c>
      <c r="O603" s="210">
        <f t="shared" si="1"/>
        <v>9</v>
      </c>
      <c r="P603" s="211" t="str">
        <f>IFERROR(VLOOKUP(F603,연간집계!D:E,2,FALSE),"")</f>
        <v>아크릴액자 30*20</v>
      </c>
    </row>
    <row r="604" spans="1:16" ht="12.75">
      <c r="A604" s="201">
        <v>45919.603935185187</v>
      </c>
      <c r="B604" s="202">
        <v>45919</v>
      </c>
      <c r="C604" s="203" t="s">
        <v>2922</v>
      </c>
      <c r="D604" s="203" t="s">
        <v>11</v>
      </c>
      <c r="E604" s="204" t="s">
        <v>2923</v>
      </c>
      <c r="F604" s="49" t="s">
        <v>838</v>
      </c>
      <c r="G604" s="203">
        <v>1</v>
      </c>
      <c r="H604" s="203" t="s">
        <v>2924</v>
      </c>
      <c r="I604" s="205" t="s">
        <v>1510</v>
      </c>
      <c r="J604" s="206"/>
      <c r="K604" s="203">
        <v>52</v>
      </c>
      <c r="L604" s="207" t="s">
        <v>827</v>
      </c>
      <c r="M604" s="208" t="s">
        <v>1436</v>
      </c>
      <c r="N604" s="209">
        <f t="shared" si="0"/>
        <v>2025</v>
      </c>
      <c r="O604" s="210">
        <f t="shared" si="1"/>
        <v>9</v>
      </c>
      <c r="P604" s="211" t="str">
        <f>IFERROR(VLOOKUP(F604,연간집계!D:E,2,FALSE),"")</f>
        <v>스탠다드 포토북 6*8 (하드/무광)</v>
      </c>
    </row>
    <row r="605" spans="1:16" ht="12.75">
      <c r="A605" s="201">
        <v>45919.610138888886</v>
      </c>
      <c r="B605" s="202">
        <v>45919</v>
      </c>
      <c r="C605" s="203" t="s">
        <v>2925</v>
      </c>
      <c r="D605" s="203" t="s">
        <v>11</v>
      </c>
      <c r="E605" s="204" t="s">
        <v>2926</v>
      </c>
      <c r="F605" s="49" t="s">
        <v>1053</v>
      </c>
      <c r="G605" s="203">
        <v>2</v>
      </c>
      <c r="H605" s="203" t="s">
        <v>1675</v>
      </c>
      <c r="I605" s="205" t="s">
        <v>1440</v>
      </c>
      <c r="J605" s="206"/>
      <c r="K605" s="203">
        <v>68</v>
      </c>
      <c r="L605" s="207" t="s">
        <v>827</v>
      </c>
      <c r="M605" s="208" t="s">
        <v>1612</v>
      </c>
      <c r="N605" s="209">
        <f t="shared" si="0"/>
        <v>2025</v>
      </c>
      <c r="O605" s="210">
        <f t="shared" si="1"/>
        <v>9</v>
      </c>
      <c r="P605" s="211" t="str">
        <f>IFERROR(VLOOKUP(F605,연간집계!D:E,2,FALSE),"")</f>
        <v>프리북A4 (소프트)</v>
      </c>
    </row>
    <row r="606" spans="1:16" ht="12.75">
      <c r="A606" s="201">
        <v>45919.610150462962</v>
      </c>
      <c r="B606" s="202">
        <v>45919</v>
      </c>
      <c r="C606" s="203" t="s">
        <v>2927</v>
      </c>
      <c r="D606" s="203" t="s">
        <v>11</v>
      </c>
      <c r="E606" s="204" t="s">
        <v>2926</v>
      </c>
      <c r="F606" s="49" t="s">
        <v>890</v>
      </c>
      <c r="G606" s="203">
        <v>2</v>
      </c>
      <c r="H606" s="203" t="s">
        <v>1675</v>
      </c>
      <c r="I606" s="205" t="s">
        <v>2220</v>
      </c>
      <c r="J606" s="208" t="s">
        <v>2928</v>
      </c>
      <c r="K606" s="203">
        <v>48</v>
      </c>
      <c r="L606" s="207" t="s">
        <v>827</v>
      </c>
      <c r="M606" s="208" t="s">
        <v>1612</v>
      </c>
      <c r="N606" s="209">
        <f t="shared" si="0"/>
        <v>2025</v>
      </c>
      <c r="O606" s="210">
        <f t="shared" si="1"/>
        <v>9</v>
      </c>
      <c r="P606" s="211" t="str">
        <f>IFERROR(VLOOKUP(F606,연간집계!D:E,2,FALSE),"")</f>
        <v>메모리북</v>
      </c>
    </row>
    <row r="607" spans="1:16" ht="12.75">
      <c r="A607" s="201">
        <v>45919.610162037039</v>
      </c>
      <c r="B607" s="202">
        <v>45919</v>
      </c>
      <c r="C607" s="203" t="s">
        <v>2929</v>
      </c>
      <c r="D607" s="203" t="s">
        <v>11</v>
      </c>
      <c r="E607" s="204" t="s">
        <v>2926</v>
      </c>
      <c r="F607" s="49" t="s">
        <v>838</v>
      </c>
      <c r="G607" s="203">
        <v>4</v>
      </c>
      <c r="H607" s="203" t="s">
        <v>1675</v>
      </c>
      <c r="I607" s="205" t="s">
        <v>1707</v>
      </c>
      <c r="J607" s="206"/>
      <c r="K607" s="203">
        <v>24</v>
      </c>
      <c r="L607" s="207" t="s">
        <v>827</v>
      </c>
      <c r="M607" s="208" t="s">
        <v>1612</v>
      </c>
      <c r="N607" s="209">
        <f t="shared" si="0"/>
        <v>2025</v>
      </c>
      <c r="O607" s="210">
        <f t="shared" si="1"/>
        <v>9</v>
      </c>
      <c r="P607" s="211" t="str">
        <f>IFERROR(VLOOKUP(F607,연간집계!D:E,2,FALSE),"")</f>
        <v>스탠다드 포토북 6*8 (하드/무광)</v>
      </c>
    </row>
    <row r="608" spans="1:16" ht="12.75">
      <c r="A608" s="201">
        <v>45919.610173611109</v>
      </c>
      <c r="B608" s="202">
        <v>45919</v>
      </c>
      <c r="C608" s="203" t="s">
        <v>2930</v>
      </c>
      <c r="D608" s="203" t="s">
        <v>11</v>
      </c>
      <c r="E608" s="204" t="s">
        <v>2926</v>
      </c>
      <c r="F608" s="49" t="s">
        <v>880</v>
      </c>
      <c r="G608" s="203">
        <v>2</v>
      </c>
      <c r="H608" s="203" t="s">
        <v>1675</v>
      </c>
      <c r="I608" s="205" t="s">
        <v>1440</v>
      </c>
      <c r="J608" s="206"/>
      <c r="K608" s="203">
        <v>58</v>
      </c>
      <c r="L608" s="207" t="s">
        <v>827</v>
      </c>
      <c r="M608" s="208" t="s">
        <v>1612</v>
      </c>
      <c r="N608" s="209">
        <f t="shared" si="0"/>
        <v>2025</v>
      </c>
      <c r="O608" s="210">
        <f t="shared" si="1"/>
        <v>9</v>
      </c>
      <c r="P608" s="211" t="str">
        <f>IFERROR(VLOOKUP(F608,연간집계!D:E,2,FALSE),"")</f>
        <v>레코드북 150</v>
      </c>
    </row>
    <row r="609" spans="1:16" ht="12.75">
      <c r="A609" s="201">
        <v>45919.610185185185</v>
      </c>
      <c r="B609" s="202">
        <v>45919</v>
      </c>
      <c r="C609" s="203" t="s">
        <v>2931</v>
      </c>
      <c r="D609" s="203" t="s">
        <v>11</v>
      </c>
      <c r="E609" s="204" t="s">
        <v>2926</v>
      </c>
      <c r="F609" s="49" t="s">
        <v>838</v>
      </c>
      <c r="G609" s="203">
        <v>2</v>
      </c>
      <c r="H609" s="203" t="s">
        <v>1675</v>
      </c>
      <c r="I609" s="205" t="s">
        <v>2932</v>
      </c>
      <c r="J609" s="206"/>
      <c r="K609" s="203">
        <v>38</v>
      </c>
      <c r="L609" s="207" t="s">
        <v>827</v>
      </c>
      <c r="M609" s="208" t="s">
        <v>1612</v>
      </c>
      <c r="N609" s="209">
        <f t="shared" si="0"/>
        <v>2025</v>
      </c>
      <c r="O609" s="210">
        <f t="shared" si="1"/>
        <v>9</v>
      </c>
      <c r="P609" s="211" t="str">
        <f>IFERROR(VLOOKUP(F609,연간집계!D:E,2,FALSE),"")</f>
        <v>스탠다드 포토북 6*8 (하드/무광)</v>
      </c>
    </row>
    <row r="610" spans="1:16" ht="12.75">
      <c r="A610" s="201">
        <v>45919.610196759262</v>
      </c>
      <c r="B610" s="202">
        <v>45919</v>
      </c>
      <c r="C610" s="203" t="s">
        <v>2933</v>
      </c>
      <c r="D610" s="203" t="s">
        <v>11</v>
      </c>
      <c r="E610" s="204" t="s">
        <v>2926</v>
      </c>
      <c r="F610" s="49" t="s">
        <v>838</v>
      </c>
      <c r="G610" s="203">
        <v>3</v>
      </c>
      <c r="H610" s="203" t="s">
        <v>1675</v>
      </c>
      <c r="I610" s="205" t="s">
        <v>1707</v>
      </c>
      <c r="J610" s="206"/>
      <c r="K610" s="203">
        <v>26</v>
      </c>
      <c r="L610" s="207" t="s">
        <v>827</v>
      </c>
      <c r="M610" s="208" t="s">
        <v>1612</v>
      </c>
      <c r="N610" s="209">
        <f t="shared" si="0"/>
        <v>2025</v>
      </c>
      <c r="O610" s="210">
        <f t="shared" si="1"/>
        <v>9</v>
      </c>
      <c r="P610" s="211" t="str">
        <f>IFERROR(VLOOKUP(F610,연간집계!D:E,2,FALSE),"")</f>
        <v>스탠다드 포토북 6*8 (하드/무광)</v>
      </c>
    </row>
    <row r="611" spans="1:16" ht="12.75">
      <c r="A611" s="201">
        <v>45919.610208333332</v>
      </c>
      <c r="B611" s="202">
        <v>45919</v>
      </c>
      <c r="C611" s="203" t="s">
        <v>2934</v>
      </c>
      <c r="D611" s="203" t="s">
        <v>11</v>
      </c>
      <c r="E611" s="204" t="s">
        <v>2926</v>
      </c>
      <c r="F611" s="49" t="s">
        <v>838</v>
      </c>
      <c r="G611" s="203">
        <v>3</v>
      </c>
      <c r="H611" s="203" t="s">
        <v>1675</v>
      </c>
      <c r="I611" s="205" t="s">
        <v>1707</v>
      </c>
      <c r="J611" s="206"/>
      <c r="K611" s="203">
        <v>32</v>
      </c>
      <c r="L611" s="207" t="s">
        <v>827</v>
      </c>
      <c r="M611" s="208" t="s">
        <v>1612</v>
      </c>
      <c r="N611" s="209">
        <f t="shared" si="0"/>
        <v>2025</v>
      </c>
      <c r="O611" s="210">
        <f t="shared" si="1"/>
        <v>9</v>
      </c>
      <c r="P611" s="211" t="str">
        <f>IFERROR(VLOOKUP(F611,연간집계!D:E,2,FALSE),"")</f>
        <v>스탠다드 포토북 6*8 (하드/무광)</v>
      </c>
    </row>
    <row r="612" spans="1:16" ht="12.75">
      <c r="A612" s="201">
        <v>45919.619293981479</v>
      </c>
      <c r="B612" s="202">
        <v>45919</v>
      </c>
      <c r="C612" s="203" t="s">
        <v>2935</v>
      </c>
      <c r="D612" s="203" t="s">
        <v>11</v>
      </c>
      <c r="E612" s="204" t="s">
        <v>2936</v>
      </c>
      <c r="F612" s="49" t="s">
        <v>847</v>
      </c>
      <c r="G612" s="203">
        <v>2</v>
      </c>
      <c r="H612" s="203" t="s">
        <v>1675</v>
      </c>
      <c r="I612" s="205" t="s">
        <v>1998</v>
      </c>
      <c r="J612" s="206"/>
      <c r="K612" s="203">
        <v>34</v>
      </c>
      <c r="L612" s="207" t="s">
        <v>827</v>
      </c>
      <c r="M612" s="208" t="s">
        <v>1612</v>
      </c>
      <c r="N612" s="209">
        <f t="shared" si="0"/>
        <v>2025</v>
      </c>
      <c r="O612" s="210">
        <f t="shared" si="1"/>
        <v>9</v>
      </c>
      <c r="P612" s="211" t="str">
        <f>IFERROR(VLOOKUP(F612,연간집계!D:E,2,FALSE),"")</f>
        <v>스탠다드 포토북 8*11 (하드/무광)</v>
      </c>
    </row>
    <row r="613" spans="1:16" ht="12.75">
      <c r="A613" s="201">
        <v>45919.678449074076</v>
      </c>
      <c r="B613" s="202">
        <v>45919</v>
      </c>
      <c r="C613" s="203" t="s">
        <v>2937</v>
      </c>
      <c r="D613" s="203" t="s">
        <v>11</v>
      </c>
      <c r="E613" s="204" t="s">
        <v>2938</v>
      </c>
      <c r="F613" s="49" t="s">
        <v>1311</v>
      </c>
      <c r="G613" s="203">
        <v>1</v>
      </c>
      <c r="H613" s="203" t="s">
        <v>2939</v>
      </c>
      <c r="I613" s="205" t="s">
        <v>1440</v>
      </c>
      <c r="J613" s="208" t="s">
        <v>1444</v>
      </c>
      <c r="K613" s="203">
        <v>1</v>
      </c>
      <c r="L613" s="207" t="s">
        <v>827</v>
      </c>
      <c r="M613" s="208" t="s">
        <v>1460</v>
      </c>
      <c r="N613" s="209">
        <f t="shared" si="0"/>
        <v>2025</v>
      </c>
      <c r="O613" s="210">
        <f t="shared" si="1"/>
        <v>9</v>
      </c>
      <c r="P613" s="211" t="str">
        <f>IFERROR(VLOOKUP(F613,연간집계!D:E,2,FALSE),"")</f>
        <v>심플액자 203_블랙</v>
      </c>
    </row>
    <row r="614" spans="1:16" ht="12.75">
      <c r="A614" s="201">
        <v>45919.743148148147</v>
      </c>
      <c r="B614" s="202">
        <v>45919</v>
      </c>
      <c r="C614" s="203" t="s">
        <v>2940</v>
      </c>
      <c r="D614" s="203" t="s">
        <v>11</v>
      </c>
      <c r="E614" s="204" t="s">
        <v>2941</v>
      </c>
      <c r="F614" s="49" t="s">
        <v>1308</v>
      </c>
      <c r="G614" s="203">
        <v>2</v>
      </c>
      <c r="H614" s="203" t="s">
        <v>1776</v>
      </c>
      <c r="I614" s="205" t="s">
        <v>1668</v>
      </c>
      <c r="J614" s="208" t="s">
        <v>1444</v>
      </c>
      <c r="K614" s="203">
        <v>1</v>
      </c>
      <c r="L614" s="207" t="s">
        <v>827</v>
      </c>
      <c r="M614" s="208" t="s">
        <v>1436</v>
      </c>
      <c r="N614" s="209">
        <f t="shared" si="0"/>
        <v>2025</v>
      </c>
      <c r="O614" s="210">
        <f t="shared" si="1"/>
        <v>9</v>
      </c>
      <c r="P614" s="211" t="str">
        <f>IFERROR(VLOOKUP(F614,연간집계!D:E,2,FALSE),"")</f>
        <v>심플액자 305_블랙</v>
      </c>
    </row>
    <row r="615" spans="1:16" ht="12.75">
      <c r="A615" s="201">
        <v>45919.743159722224</v>
      </c>
      <c r="B615" s="202">
        <v>45919</v>
      </c>
      <c r="C615" s="203" t="s">
        <v>2942</v>
      </c>
      <c r="D615" s="203" t="s">
        <v>11</v>
      </c>
      <c r="E615" s="204" t="s">
        <v>2941</v>
      </c>
      <c r="F615" s="49" t="s">
        <v>1308</v>
      </c>
      <c r="G615" s="203">
        <v>1</v>
      </c>
      <c r="H615" s="203" t="s">
        <v>1776</v>
      </c>
      <c r="I615" s="205" t="s">
        <v>1668</v>
      </c>
      <c r="J615" s="208" t="s">
        <v>1444</v>
      </c>
      <c r="K615" s="203">
        <v>1</v>
      </c>
      <c r="L615" s="207" t="s">
        <v>827</v>
      </c>
      <c r="M615" s="208" t="s">
        <v>1436</v>
      </c>
      <c r="N615" s="209">
        <f t="shared" si="0"/>
        <v>2025</v>
      </c>
      <c r="O615" s="210">
        <f t="shared" si="1"/>
        <v>9</v>
      </c>
      <c r="P615" s="211" t="str">
        <f>IFERROR(VLOOKUP(F615,연간집계!D:E,2,FALSE),"")</f>
        <v>심플액자 305_블랙</v>
      </c>
    </row>
    <row r="616" spans="1:16" ht="12.75">
      <c r="A616" s="201">
        <v>45919.775543981479</v>
      </c>
      <c r="B616" s="202">
        <v>45919</v>
      </c>
      <c r="C616" s="203" t="s">
        <v>2943</v>
      </c>
      <c r="D616" s="203" t="s">
        <v>11</v>
      </c>
      <c r="E616" s="204" t="s">
        <v>2944</v>
      </c>
      <c r="F616" s="49" t="s">
        <v>1412</v>
      </c>
      <c r="G616" s="203">
        <v>3</v>
      </c>
      <c r="H616" s="203" t="s">
        <v>2754</v>
      </c>
      <c r="I616" s="205" t="s">
        <v>2945</v>
      </c>
      <c r="J616" s="206"/>
      <c r="K616" s="203">
        <v>1</v>
      </c>
      <c r="L616" s="207" t="s">
        <v>828</v>
      </c>
      <c r="M616" s="208" t="s">
        <v>1497</v>
      </c>
      <c r="N616" s="209">
        <f t="shared" si="0"/>
        <v>2025</v>
      </c>
      <c r="O616" s="210">
        <f t="shared" si="1"/>
        <v>9</v>
      </c>
      <c r="P616" s="211" t="str">
        <f>IFERROR(VLOOKUP(F616,연간집계!D:E,2,FALSE),"")</f>
        <v>모바일_포토노트</v>
      </c>
    </row>
    <row r="617" spans="1:16" ht="12.75">
      <c r="A617" s="201">
        <v>45919.810856481483</v>
      </c>
      <c r="B617" s="202">
        <v>45919</v>
      </c>
      <c r="C617" s="203" t="s">
        <v>2946</v>
      </c>
      <c r="D617" s="203" t="s">
        <v>11</v>
      </c>
      <c r="E617" s="204" t="s">
        <v>2947</v>
      </c>
      <c r="F617" s="49" t="s">
        <v>1048</v>
      </c>
      <c r="G617" s="203">
        <v>1</v>
      </c>
      <c r="H617" s="203" t="s">
        <v>2948</v>
      </c>
      <c r="I617" s="205" t="s">
        <v>1566</v>
      </c>
      <c r="J617" s="206"/>
      <c r="K617" s="203">
        <v>40</v>
      </c>
      <c r="L617" s="207" t="s">
        <v>827</v>
      </c>
      <c r="M617" s="208" t="s">
        <v>1645</v>
      </c>
      <c r="N617" s="209">
        <f t="shared" si="0"/>
        <v>2025</v>
      </c>
      <c r="O617" s="210">
        <f t="shared" si="1"/>
        <v>9</v>
      </c>
      <c r="P617" s="211" t="str">
        <f>IFERROR(VLOOKUP(F617,연간집계!D:E,2,FALSE),"")</f>
        <v>프리북와이드 (하드)</v>
      </c>
    </row>
    <row r="618" spans="1:16" ht="12.75">
      <c r="A618" s="201">
        <v>45919.810868055552</v>
      </c>
      <c r="B618" s="202">
        <v>45919</v>
      </c>
      <c r="C618" s="203" t="s">
        <v>2949</v>
      </c>
      <c r="D618" s="203" t="s">
        <v>11</v>
      </c>
      <c r="E618" s="204" t="s">
        <v>2947</v>
      </c>
      <c r="F618" s="49" t="s">
        <v>1048</v>
      </c>
      <c r="G618" s="203">
        <v>1</v>
      </c>
      <c r="H618" s="203" t="s">
        <v>2948</v>
      </c>
      <c r="I618" s="205" t="s">
        <v>1566</v>
      </c>
      <c r="J618" s="206"/>
      <c r="K618" s="203">
        <v>40</v>
      </c>
      <c r="L618" s="207" t="s">
        <v>827</v>
      </c>
      <c r="M618" s="208" t="s">
        <v>1645</v>
      </c>
      <c r="N618" s="209">
        <f t="shared" si="0"/>
        <v>2025</v>
      </c>
      <c r="O618" s="210">
        <f t="shared" si="1"/>
        <v>9</v>
      </c>
      <c r="P618" s="211" t="str">
        <f>IFERROR(VLOOKUP(F618,연간집계!D:E,2,FALSE),"")</f>
        <v>프리북와이드 (하드)</v>
      </c>
    </row>
    <row r="619" spans="1:16" ht="12.75">
      <c r="A619" s="201">
        <v>45919.831435185188</v>
      </c>
      <c r="B619" s="202">
        <v>45919</v>
      </c>
      <c r="C619" s="203" t="s">
        <v>2950</v>
      </c>
      <c r="D619" s="203" t="s">
        <v>11</v>
      </c>
      <c r="E619" s="204" t="s">
        <v>2951</v>
      </c>
      <c r="F619" s="49" t="s">
        <v>1243</v>
      </c>
      <c r="G619" s="203">
        <v>1</v>
      </c>
      <c r="H619" s="203" t="s">
        <v>715</v>
      </c>
      <c r="I619" s="205" t="s">
        <v>1453</v>
      </c>
      <c r="J619" s="206"/>
      <c r="K619" s="203">
        <v>24</v>
      </c>
      <c r="L619" s="207" t="s">
        <v>828</v>
      </c>
      <c r="M619" s="208" t="s">
        <v>1645</v>
      </c>
      <c r="N619" s="209">
        <f t="shared" si="0"/>
        <v>2025</v>
      </c>
      <c r="O619" s="210">
        <f t="shared" si="1"/>
        <v>9</v>
      </c>
      <c r="P619" s="211" t="str">
        <f>IFERROR(VLOOKUP(F619,연간집계!D:E,2,FALSE),"")</f>
        <v>모바일 포토북 150 (여행)</v>
      </c>
    </row>
    <row r="620" spans="1:16" ht="12.75">
      <c r="A620" s="201">
        <v>45919.863761574074</v>
      </c>
      <c r="B620" s="202">
        <v>45919</v>
      </c>
      <c r="C620" s="203" t="s">
        <v>2952</v>
      </c>
      <c r="D620" s="203" t="s">
        <v>11</v>
      </c>
      <c r="E620" s="204" t="s">
        <v>2953</v>
      </c>
      <c r="F620" s="49" t="s">
        <v>849</v>
      </c>
      <c r="G620" s="203">
        <v>1</v>
      </c>
      <c r="H620" s="203" t="s">
        <v>2954</v>
      </c>
      <c r="I620" s="205" t="s">
        <v>1440</v>
      </c>
      <c r="J620" s="206"/>
      <c r="K620" s="203">
        <v>56</v>
      </c>
      <c r="L620" s="207" t="s">
        <v>827</v>
      </c>
      <c r="M620" s="208" t="s">
        <v>1436</v>
      </c>
      <c r="N620" s="209">
        <f t="shared" si="0"/>
        <v>2025</v>
      </c>
      <c r="O620" s="210">
        <f t="shared" si="1"/>
        <v>9</v>
      </c>
      <c r="P620" s="211" t="str">
        <f>IFERROR(VLOOKUP(F620,연간집계!D:E,2,FALSE),"")</f>
        <v>스탠다드 포토북 8*11 (하드/유광)</v>
      </c>
    </row>
    <row r="621" spans="1:16" ht="12.75">
      <c r="A621" s="201">
        <v>45919.86377314815</v>
      </c>
      <c r="B621" s="202">
        <v>45919</v>
      </c>
      <c r="C621" s="203" t="s">
        <v>2955</v>
      </c>
      <c r="D621" s="203" t="s">
        <v>11</v>
      </c>
      <c r="E621" s="204" t="s">
        <v>2953</v>
      </c>
      <c r="F621" s="49" t="s">
        <v>849</v>
      </c>
      <c r="G621" s="203">
        <v>1</v>
      </c>
      <c r="H621" s="203" t="s">
        <v>2954</v>
      </c>
      <c r="I621" s="205" t="s">
        <v>1440</v>
      </c>
      <c r="J621" s="206"/>
      <c r="K621" s="203">
        <v>46</v>
      </c>
      <c r="L621" s="207" t="s">
        <v>827</v>
      </c>
      <c r="M621" s="208" t="s">
        <v>1436</v>
      </c>
      <c r="N621" s="209">
        <f t="shared" si="0"/>
        <v>2025</v>
      </c>
      <c r="O621" s="210">
        <f t="shared" si="1"/>
        <v>9</v>
      </c>
      <c r="P621" s="211" t="str">
        <f>IFERROR(VLOOKUP(F621,연간집계!D:E,2,FALSE),"")</f>
        <v>스탠다드 포토북 8*11 (하드/유광)</v>
      </c>
    </row>
    <row r="622" spans="1:16" ht="12.75">
      <c r="A622" s="201">
        <v>45919.899062500001</v>
      </c>
      <c r="B622" s="202">
        <v>45919</v>
      </c>
      <c r="C622" s="203" t="s">
        <v>2956</v>
      </c>
      <c r="D622" s="203" t="s">
        <v>11</v>
      </c>
      <c r="E622" s="204" t="s">
        <v>2957</v>
      </c>
      <c r="F622" s="49" t="s">
        <v>856</v>
      </c>
      <c r="G622" s="203">
        <v>1</v>
      </c>
      <c r="H622" s="203" t="s">
        <v>2667</v>
      </c>
      <c r="I622" s="205" t="s">
        <v>1440</v>
      </c>
      <c r="J622" s="206"/>
      <c r="K622" s="203">
        <v>56</v>
      </c>
      <c r="L622" s="207" t="s">
        <v>827</v>
      </c>
      <c r="M622" s="208" t="s">
        <v>1493</v>
      </c>
      <c r="N622" s="209">
        <f t="shared" si="0"/>
        <v>2025</v>
      </c>
      <c r="O622" s="210">
        <f t="shared" si="1"/>
        <v>9</v>
      </c>
      <c r="P622" s="211" t="str">
        <f>IFERROR(VLOOKUP(F622,연간집계!D:E,2,FALSE),"")</f>
        <v>스탠다드 포토북 8*8 (하드/무광)</v>
      </c>
    </row>
    <row r="623" spans="1:16" ht="12.75">
      <c r="A623" s="201">
        <v>45919.907881944448</v>
      </c>
      <c r="B623" s="202">
        <v>45919</v>
      </c>
      <c r="C623" s="203" t="s">
        <v>2958</v>
      </c>
      <c r="D623" s="203" t="s">
        <v>11</v>
      </c>
      <c r="E623" s="204" t="s">
        <v>2959</v>
      </c>
      <c r="F623" s="49" t="s">
        <v>856</v>
      </c>
      <c r="G623" s="203">
        <v>1</v>
      </c>
      <c r="H623" s="203" t="s">
        <v>2667</v>
      </c>
      <c r="I623" s="205" t="s">
        <v>1440</v>
      </c>
      <c r="J623" s="206"/>
      <c r="K623" s="203">
        <v>56</v>
      </c>
      <c r="L623" s="207" t="s">
        <v>827</v>
      </c>
      <c r="M623" s="208" t="s">
        <v>1493</v>
      </c>
      <c r="N623" s="209">
        <f t="shared" si="0"/>
        <v>2025</v>
      </c>
      <c r="O623" s="210">
        <f t="shared" si="1"/>
        <v>9</v>
      </c>
      <c r="P623" s="211" t="str">
        <f>IFERROR(VLOOKUP(F623,연간집계!D:E,2,FALSE),"")</f>
        <v>스탠다드 포토북 8*8 (하드/무광)</v>
      </c>
    </row>
    <row r="624" spans="1:16" ht="12.75">
      <c r="A624" s="201">
        <v>45919.928472222222</v>
      </c>
      <c r="B624" s="202">
        <v>45919</v>
      </c>
      <c r="C624" s="203" t="s">
        <v>2960</v>
      </c>
      <c r="D624" s="203" t="s">
        <v>11</v>
      </c>
      <c r="E624" s="204" t="s">
        <v>2961</v>
      </c>
      <c r="F624" s="49" t="s">
        <v>1247</v>
      </c>
      <c r="G624" s="203">
        <v>1</v>
      </c>
      <c r="H624" s="203" t="s">
        <v>2962</v>
      </c>
      <c r="I624" s="205" t="s">
        <v>1510</v>
      </c>
      <c r="J624" s="206"/>
      <c r="K624" s="203">
        <v>36</v>
      </c>
      <c r="L624" s="207" t="s">
        <v>828</v>
      </c>
      <c r="M624" s="208" t="s">
        <v>1436</v>
      </c>
      <c r="N624" s="209">
        <f t="shared" si="0"/>
        <v>2025</v>
      </c>
      <c r="O624" s="210">
        <f t="shared" si="1"/>
        <v>9</v>
      </c>
      <c r="P624" s="211" t="str">
        <f>IFERROR(VLOOKUP(F624,연간집계!D:E,2,FALSE),"")</f>
        <v>모바일 포토북 197 (여행)</v>
      </c>
    </row>
    <row r="625" spans="1:16" ht="12.75">
      <c r="A625" s="201">
        <v>45919.966736111113</v>
      </c>
      <c r="B625" s="202">
        <v>45919</v>
      </c>
      <c r="C625" s="203" t="s">
        <v>2963</v>
      </c>
      <c r="D625" s="203" t="s">
        <v>11</v>
      </c>
      <c r="E625" s="204" t="s">
        <v>2964</v>
      </c>
      <c r="F625" s="49" t="s">
        <v>838</v>
      </c>
      <c r="G625" s="203">
        <v>20</v>
      </c>
      <c r="H625" s="203" t="s">
        <v>2965</v>
      </c>
      <c r="I625" s="205" t="s">
        <v>1440</v>
      </c>
      <c r="J625" s="206"/>
      <c r="K625" s="203">
        <v>26</v>
      </c>
      <c r="L625" s="207" t="s">
        <v>827</v>
      </c>
      <c r="M625" s="208" t="s">
        <v>1425</v>
      </c>
      <c r="N625" s="209">
        <f t="shared" si="0"/>
        <v>2025</v>
      </c>
      <c r="O625" s="210">
        <f t="shared" si="1"/>
        <v>9</v>
      </c>
      <c r="P625" s="211" t="str">
        <f>IFERROR(VLOOKUP(F625,연간집계!D:E,2,FALSE),"")</f>
        <v>스탠다드 포토북 6*8 (하드/무광)</v>
      </c>
    </row>
    <row r="626" spans="1:16" ht="12.75">
      <c r="A626" s="201">
        <v>45919.999039351853</v>
      </c>
      <c r="B626" s="202">
        <v>45919</v>
      </c>
      <c r="C626" s="203" t="s">
        <v>2966</v>
      </c>
      <c r="D626" s="203" t="s">
        <v>11</v>
      </c>
      <c r="E626" s="204" t="s">
        <v>2967</v>
      </c>
      <c r="F626" s="49" t="s">
        <v>838</v>
      </c>
      <c r="G626" s="203">
        <v>2</v>
      </c>
      <c r="H626" s="203" t="s">
        <v>2968</v>
      </c>
      <c r="I626" s="205" t="s">
        <v>1510</v>
      </c>
      <c r="J626" s="206"/>
      <c r="K626" s="203">
        <v>24</v>
      </c>
      <c r="L626" s="207" t="s">
        <v>827</v>
      </c>
      <c r="M626" s="208" t="s">
        <v>1493</v>
      </c>
      <c r="N626" s="209">
        <f t="shared" si="0"/>
        <v>2025</v>
      </c>
      <c r="O626" s="210">
        <f t="shared" si="1"/>
        <v>9</v>
      </c>
      <c r="P626" s="211" t="str">
        <f>IFERROR(VLOOKUP(F626,연간집계!D:E,2,FALSE),"")</f>
        <v>스탠다드 포토북 6*8 (하드/무광)</v>
      </c>
    </row>
    <row r="627" spans="1:16" ht="12.75">
      <c r="A627" s="201">
        <v>45920.034328703703</v>
      </c>
      <c r="B627" s="202">
        <v>45920</v>
      </c>
      <c r="C627" s="203" t="s">
        <v>2969</v>
      </c>
      <c r="D627" s="203" t="s">
        <v>11</v>
      </c>
      <c r="E627" s="204" t="s">
        <v>2970</v>
      </c>
      <c r="F627" s="49" t="s">
        <v>1315</v>
      </c>
      <c r="G627" s="203">
        <v>1</v>
      </c>
      <c r="H627" s="203" t="s">
        <v>2971</v>
      </c>
      <c r="I627" s="205" t="s">
        <v>1668</v>
      </c>
      <c r="J627" s="208" t="s">
        <v>1787</v>
      </c>
      <c r="K627" s="203">
        <v>1</v>
      </c>
      <c r="L627" s="207" t="s">
        <v>827</v>
      </c>
      <c r="M627" s="208" t="s">
        <v>1645</v>
      </c>
      <c r="N627" s="209">
        <f t="shared" si="0"/>
        <v>2025</v>
      </c>
      <c r="O627" s="210">
        <f t="shared" si="1"/>
        <v>9</v>
      </c>
      <c r="P627" s="211" t="str">
        <f>IFERROR(VLOOKUP(F627,연간집계!D:E,2,FALSE),"")</f>
        <v>원목액자 305_브라운</v>
      </c>
    </row>
    <row r="628" spans="1:16" ht="12.75">
      <c r="A628" s="201">
        <v>45920.037280092591</v>
      </c>
      <c r="B628" s="202">
        <v>45920</v>
      </c>
      <c r="C628" s="203" t="s">
        <v>2972</v>
      </c>
      <c r="D628" s="203" t="s">
        <v>11</v>
      </c>
      <c r="E628" s="204" t="s">
        <v>2973</v>
      </c>
      <c r="F628" s="49" t="s">
        <v>856</v>
      </c>
      <c r="G628" s="203">
        <v>1</v>
      </c>
      <c r="H628" s="203" t="s">
        <v>2974</v>
      </c>
      <c r="I628" s="205" t="s">
        <v>1453</v>
      </c>
      <c r="J628" s="206"/>
      <c r="K628" s="203">
        <v>38</v>
      </c>
      <c r="L628" s="207" t="s">
        <v>827</v>
      </c>
      <c r="M628" s="208" t="s">
        <v>1436</v>
      </c>
      <c r="N628" s="209">
        <f t="shared" si="0"/>
        <v>2025</v>
      </c>
      <c r="O628" s="210">
        <f t="shared" si="1"/>
        <v>9</v>
      </c>
      <c r="P628" s="211" t="str">
        <f>IFERROR(VLOOKUP(F628,연간집계!D:E,2,FALSE),"")</f>
        <v>스탠다드 포토북 8*8 (하드/무광)</v>
      </c>
    </row>
    <row r="629" spans="1:16" ht="12.75">
      <c r="A629" s="201">
        <v>45920.098969907405</v>
      </c>
      <c r="B629" s="202">
        <v>45920</v>
      </c>
      <c r="C629" s="203" t="s">
        <v>2975</v>
      </c>
      <c r="D629" s="203" t="s">
        <v>11</v>
      </c>
      <c r="E629" s="204" t="s">
        <v>2976</v>
      </c>
      <c r="F629" s="49" t="s">
        <v>856</v>
      </c>
      <c r="G629" s="203">
        <v>1</v>
      </c>
      <c r="H629" s="203" t="s">
        <v>2977</v>
      </c>
      <c r="I629" s="205" t="s">
        <v>1453</v>
      </c>
      <c r="J629" s="206"/>
      <c r="K629" s="203">
        <v>36</v>
      </c>
      <c r="L629" s="207" t="s">
        <v>827</v>
      </c>
      <c r="M629" s="208" t="s">
        <v>1436</v>
      </c>
      <c r="N629" s="209">
        <f t="shared" si="0"/>
        <v>2025</v>
      </c>
      <c r="O629" s="210">
        <f t="shared" si="1"/>
        <v>9</v>
      </c>
      <c r="P629" s="211" t="str">
        <f>IFERROR(VLOOKUP(F629,연간집계!D:E,2,FALSE),"")</f>
        <v>스탠다드 포토북 8*8 (하드/무광)</v>
      </c>
    </row>
    <row r="630" spans="1:16" ht="12.75">
      <c r="A630" s="201">
        <v>45920.433206018519</v>
      </c>
      <c r="B630" s="202">
        <v>45920</v>
      </c>
      <c r="C630" s="203" t="s">
        <v>2978</v>
      </c>
      <c r="D630" s="203" t="s">
        <v>11</v>
      </c>
      <c r="E630" s="204" t="s">
        <v>2979</v>
      </c>
      <c r="F630" s="49" t="s">
        <v>1347</v>
      </c>
      <c r="G630" s="203">
        <v>20</v>
      </c>
      <c r="H630" s="203" t="s">
        <v>2980</v>
      </c>
      <c r="I630" s="205" t="s">
        <v>1440</v>
      </c>
      <c r="J630" s="208" t="s">
        <v>1487</v>
      </c>
      <c r="K630" s="203">
        <v>1</v>
      </c>
      <c r="L630" s="207" t="s">
        <v>828</v>
      </c>
      <c r="M630" s="208" t="s">
        <v>1514</v>
      </c>
      <c r="N630" s="209">
        <f t="shared" si="0"/>
        <v>2025</v>
      </c>
      <c r="O630" s="210">
        <f t="shared" si="1"/>
        <v>9</v>
      </c>
      <c r="P630" s="211" t="str">
        <f>IFERROR(VLOOKUP(F630,연간집계!D:E,2,FALSE),"")</f>
        <v>아크릴키링</v>
      </c>
    </row>
    <row r="631" spans="1:16" ht="12.75">
      <c r="A631" s="201">
        <v>45920.445</v>
      </c>
      <c r="B631" s="202">
        <v>45920</v>
      </c>
      <c r="C631" s="203" t="s">
        <v>2981</v>
      </c>
      <c r="D631" s="203" t="s">
        <v>11</v>
      </c>
      <c r="E631" s="204" t="s">
        <v>2982</v>
      </c>
      <c r="F631" s="49" t="s">
        <v>1347</v>
      </c>
      <c r="G631" s="203">
        <v>20</v>
      </c>
      <c r="H631" s="203" t="s">
        <v>2980</v>
      </c>
      <c r="I631" s="205" t="s">
        <v>1440</v>
      </c>
      <c r="J631" s="208" t="s">
        <v>1487</v>
      </c>
      <c r="K631" s="203">
        <v>1</v>
      </c>
      <c r="L631" s="207" t="s">
        <v>828</v>
      </c>
      <c r="M631" s="208" t="s">
        <v>1514</v>
      </c>
      <c r="N631" s="209">
        <f t="shared" si="0"/>
        <v>2025</v>
      </c>
      <c r="O631" s="210">
        <f t="shared" si="1"/>
        <v>9</v>
      </c>
      <c r="P631" s="211" t="str">
        <f>IFERROR(VLOOKUP(F631,연간집계!D:E,2,FALSE),"")</f>
        <v>아크릴키링</v>
      </c>
    </row>
    <row r="632" spans="1:16" ht="12.75">
      <c r="A632" s="201">
        <v>45920.618206018517</v>
      </c>
      <c r="B632" s="202">
        <v>45920</v>
      </c>
      <c r="C632" s="203" t="s">
        <v>2983</v>
      </c>
      <c r="D632" s="203" t="s">
        <v>11</v>
      </c>
      <c r="E632" s="204" t="s">
        <v>2984</v>
      </c>
      <c r="F632" s="49" t="s">
        <v>847</v>
      </c>
      <c r="G632" s="203">
        <v>1</v>
      </c>
      <c r="H632" s="203" t="s">
        <v>2985</v>
      </c>
      <c r="I632" s="205" t="s">
        <v>1453</v>
      </c>
      <c r="J632" s="206"/>
      <c r="K632" s="203">
        <v>80</v>
      </c>
      <c r="L632" s="207" t="s">
        <v>827</v>
      </c>
      <c r="M632" s="208" t="s">
        <v>1449</v>
      </c>
      <c r="N632" s="209">
        <f t="shared" si="0"/>
        <v>2025</v>
      </c>
      <c r="O632" s="210">
        <f t="shared" si="1"/>
        <v>9</v>
      </c>
      <c r="P632" s="211" t="str">
        <f>IFERROR(VLOOKUP(F632,연간집계!D:E,2,FALSE),"")</f>
        <v>스탠다드 포토북 8*11 (하드/무광)</v>
      </c>
    </row>
    <row r="633" spans="1:16" ht="12.75">
      <c r="A633" s="201">
        <v>45920.618217592593</v>
      </c>
      <c r="B633" s="202">
        <v>45920</v>
      </c>
      <c r="C633" s="203" t="s">
        <v>2986</v>
      </c>
      <c r="D633" s="203" t="s">
        <v>11</v>
      </c>
      <c r="E633" s="204" t="s">
        <v>2984</v>
      </c>
      <c r="F633" s="49" t="s">
        <v>847</v>
      </c>
      <c r="G633" s="203">
        <v>1</v>
      </c>
      <c r="H633" s="203" t="s">
        <v>2985</v>
      </c>
      <c r="I633" s="205" t="s">
        <v>1984</v>
      </c>
      <c r="J633" s="206"/>
      <c r="K633" s="203">
        <v>80</v>
      </c>
      <c r="L633" s="207" t="s">
        <v>827</v>
      </c>
      <c r="M633" s="208" t="s">
        <v>1449</v>
      </c>
      <c r="N633" s="209">
        <f t="shared" si="0"/>
        <v>2025</v>
      </c>
      <c r="O633" s="210">
        <f t="shared" si="1"/>
        <v>9</v>
      </c>
      <c r="P633" s="211" t="str">
        <f>IFERROR(VLOOKUP(F633,연간집계!D:E,2,FALSE),"")</f>
        <v>스탠다드 포토북 8*11 (하드/무광)</v>
      </c>
    </row>
    <row r="634" spans="1:16" ht="12.75">
      <c r="A634" s="201">
        <v>45920.61822916667</v>
      </c>
      <c r="B634" s="202">
        <v>45920</v>
      </c>
      <c r="C634" s="203" t="s">
        <v>2987</v>
      </c>
      <c r="D634" s="203" t="s">
        <v>11</v>
      </c>
      <c r="E634" s="204" t="s">
        <v>2984</v>
      </c>
      <c r="F634" s="49" t="s">
        <v>847</v>
      </c>
      <c r="G634" s="203">
        <v>1</v>
      </c>
      <c r="H634" s="203" t="s">
        <v>2985</v>
      </c>
      <c r="I634" s="205" t="s">
        <v>1998</v>
      </c>
      <c r="J634" s="206"/>
      <c r="K634" s="203">
        <v>80</v>
      </c>
      <c r="L634" s="207" t="s">
        <v>827</v>
      </c>
      <c r="M634" s="208" t="s">
        <v>1449</v>
      </c>
      <c r="N634" s="209">
        <f t="shared" si="0"/>
        <v>2025</v>
      </c>
      <c r="O634" s="210">
        <f t="shared" si="1"/>
        <v>9</v>
      </c>
      <c r="P634" s="211" t="str">
        <f>IFERROR(VLOOKUP(F634,연간집계!D:E,2,FALSE),"")</f>
        <v>스탠다드 포토북 8*11 (하드/무광)</v>
      </c>
    </row>
    <row r="635" spans="1:16" ht="12.75">
      <c r="A635" s="201">
        <v>45920.61824074074</v>
      </c>
      <c r="B635" s="202">
        <v>45920</v>
      </c>
      <c r="C635" s="203" t="s">
        <v>2988</v>
      </c>
      <c r="D635" s="203" t="s">
        <v>11</v>
      </c>
      <c r="E635" s="204" t="s">
        <v>2984</v>
      </c>
      <c r="F635" s="49" t="s">
        <v>847</v>
      </c>
      <c r="G635" s="203">
        <v>1</v>
      </c>
      <c r="H635" s="203" t="s">
        <v>2985</v>
      </c>
      <c r="I635" s="205" t="s">
        <v>1954</v>
      </c>
      <c r="J635" s="206"/>
      <c r="K635" s="203">
        <v>58</v>
      </c>
      <c r="L635" s="207" t="s">
        <v>827</v>
      </c>
      <c r="M635" s="208" t="s">
        <v>1449</v>
      </c>
      <c r="N635" s="209">
        <f t="shared" si="0"/>
        <v>2025</v>
      </c>
      <c r="O635" s="210">
        <f t="shared" si="1"/>
        <v>9</v>
      </c>
      <c r="P635" s="211" t="str">
        <f>IFERROR(VLOOKUP(F635,연간집계!D:E,2,FALSE),"")</f>
        <v>스탠다드 포토북 8*11 (하드/무광)</v>
      </c>
    </row>
    <row r="636" spans="1:16" ht="12.75">
      <c r="A636" s="201">
        <v>45920.665289351855</v>
      </c>
      <c r="B636" s="202">
        <v>45920</v>
      </c>
      <c r="C636" s="203" t="s">
        <v>2989</v>
      </c>
      <c r="D636" s="203" t="s">
        <v>11</v>
      </c>
      <c r="E636" s="204" t="s">
        <v>2990</v>
      </c>
      <c r="F636" s="49" t="s">
        <v>847</v>
      </c>
      <c r="G636" s="203">
        <v>1</v>
      </c>
      <c r="H636" s="203" t="s">
        <v>2991</v>
      </c>
      <c r="I636" s="205" t="s">
        <v>1440</v>
      </c>
      <c r="J636" s="206"/>
      <c r="K636" s="203">
        <v>54</v>
      </c>
      <c r="L636" s="207" t="s">
        <v>827</v>
      </c>
      <c r="M636" s="208" t="s">
        <v>1449</v>
      </c>
      <c r="N636" s="209">
        <f t="shared" si="0"/>
        <v>2025</v>
      </c>
      <c r="O636" s="210">
        <f t="shared" si="1"/>
        <v>9</v>
      </c>
      <c r="P636" s="211" t="str">
        <f>IFERROR(VLOOKUP(F636,연간집계!D:E,2,FALSE),"")</f>
        <v>스탠다드 포토북 8*11 (하드/무광)</v>
      </c>
    </row>
    <row r="637" spans="1:16" ht="12.75">
      <c r="A637" s="201">
        <v>45920.665300925924</v>
      </c>
      <c r="B637" s="202">
        <v>45920</v>
      </c>
      <c r="C637" s="203" t="s">
        <v>2992</v>
      </c>
      <c r="D637" s="203" t="s">
        <v>11</v>
      </c>
      <c r="E637" s="204" t="s">
        <v>2993</v>
      </c>
      <c r="F637" s="49" t="s">
        <v>847</v>
      </c>
      <c r="G637" s="203">
        <v>15</v>
      </c>
      <c r="H637" s="203" t="s">
        <v>2994</v>
      </c>
      <c r="I637" s="205" t="s">
        <v>1556</v>
      </c>
      <c r="J637" s="206"/>
      <c r="K637" s="203">
        <v>58</v>
      </c>
      <c r="L637" s="207" t="s">
        <v>827</v>
      </c>
      <c r="M637" s="208" t="s">
        <v>1497</v>
      </c>
      <c r="N637" s="209">
        <f t="shared" si="0"/>
        <v>2025</v>
      </c>
      <c r="O637" s="210">
        <f t="shared" si="1"/>
        <v>9</v>
      </c>
      <c r="P637" s="211" t="str">
        <f>IFERROR(VLOOKUP(F637,연간집계!D:E,2,FALSE),"")</f>
        <v>스탠다드 포토북 8*11 (하드/무광)</v>
      </c>
    </row>
    <row r="638" spans="1:16" ht="12.75">
      <c r="A638" s="201">
        <v>45920.750439814816</v>
      </c>
      <c r="B638" s="202">
        <v>45920</v>
      </c>
      <c r="C638" s="203" t="s">
        <v>2995</v>
      </c>
      <c r="D638" s="203" t="s">
        <v>11</v>
      </c>
      <c r="E638" s="204" t="s">
        <v>2996</v>
      </c>
      <c r="F638" s="49" t="s">
        <v>1347</v>
      </c>
      <c r="G638" s="203">
        <v>2</v>
      </c>
      <c r="H638" s="203" t="s">
        <v>2997</v>
      </c>
      <c r="I638" s="205" t="s">
        <v>1440</v>
      </c>
      <c r="J638" s="205" t="s">
        <v>1628</v>
      </c>
      <c r="K638" s="203">
        <v>1</v>
      </c>
      <c r="L638" s="207" t="s">
        <v>827</v>
      </c>
      <c r="M638" s="208" t="s">
        <v>1851</v>
      </c>
      <c r="N638" s="209">
        <f t="shared" si="0"/>
        <v>2025</v>
      </c>
      <c r="O638" s="210">
        <f t="shared" si="1"/>
        <v>9</v>
      </c>
      <c r="P638" s="211" t="str">
        <f>IFERROR(VLOOKUP(F638,연간집계!D:E,2,FALSE),"")</f>
        <v>아크릴키링</v>
      </c>
    </row>
    <row r="639" spans="1:16" ht="12.75">
      <c r="A639" s="201">
        <v>45920.750451388885</v>
      </c>
      <c r="B639" s="202">
        <v>45920</v>
      </c>
      <c r="C639" s="203" t="s">
        <v>2998</v>
      </c>
      <c r="D639" s="203" t="s">
        <v>11</v>
      </c>
      <c r="E639" s="204" t="s">
        <v>2996</v>
      </c>
      <c r="F639" s="49" t="s">
        <v>1362</v>
      </c>
      <c r="G639" s="203">
        <v>1</v>
      </c>
      <c r="H639" s="203" t="s">
        <v>2997</v>
      </c>
      <c r="I639" s="205" t="s">
        <v>2999</v>
      </c>
      <c r="J639" s="206"/>
      <c r="K639" s="203">
        <v>1</v>
      </c>
      <c r="L639" s="207" t="s">
        <v>827</v>
      </c>
      <c r="M639" s="208" t="s">
        <v>1851</v>
      </c>
      <c r="N639" s="209">
        <f t="shared" si="0"/>
        <v>2025</v>
      </c>
      <c r="O639" s="210">
        <f t="shared" si="1"/>
        <v>9</v>
      </c>
      <c r="P639" s="211" t="str">
        <f>IFERROR(VLOOKUP(F639,연간집계!D:E,2,FALSE),"")</f>
        <v>PCMS_포스터 210 (무광)</v>
      </c>
    </row>
    <row r="640" spans="1:16" ht="12.75">
      <c r="A640" s="201">
        <v>45920.750462962962</v>
      </c>
      <c r="B640" s="202">
        <v>45920</v>
      </c>
      <c r="C640" s="203" t="s">
        <v>3000</v>
      </c>
      <c r="D640" s="203" t="s">
        <v>11</v>
      </c>
      <c r="E640" s="204" t="s">
        <v>2996</v>
      </c>
      <c r="F640" s="49" t="s">
        <v>1362</v>
      </c>
      <c r="G640" s="203">
        <v>1</v>
      </c>
      <c r="H640" s="203" t="s">
        <v>2997</v>
      </c>
      <c r="I640" s="205" t="s">
        <v>3001</v>
      </c>
      <c r="J640" s="206"/>
      <c r="K640" s="203">
        <v>1</v>
      </c>
      <c r="L640" s="207" t="s">
        <v>827</v>
      </c>
      <c r="M640" s="208" t="s">
        <v>1851</v>
      </c>
      <c r="N640" s="209">
        <f t="shared" si="0"/>
        <v>2025</v>
      </c>
      <c r="O640" s="210">
        <f t="shared" si="1"/>
        <v>9</v>
      </c>
      <c r="P640" s="211" t="str">
        <f>IFERROR(VLOOKUP(F640,연간집계!D:E,2,FALSE),"")</f>
        <v>PCMS_포스터 210 (무광)</v>
      </c>
    </row>
    <row r="641" spans="1:16" ht="12.75">
      <c r="A641" s="201">
        <v>45920.750474537039</v>
      </c>
      <c r="B641" s="202">
        <v>45920</v>
      </c>
      <c r="C641" s="203" t="s">
        <v>3002</v>
      </c>
      <c r="D641" s="203" t="s">
        <v>11</v>
      </c>
      <c r="E641" s="204" t="s">
        <v>2996</v>
      </c>
      <c r="F641" s="49" t="s">
        <v>1362</v>
      </c>
      <c r="G641" s="203">
        <v>1</v>
      </c>
      <c r="H641" s="203" t="s">
        <v>2997</v>
      </c>
      <c r="I641" s="205" t="s">
        <v>3003</v>
      </c>
      <c r="J641" s="206"/>
      <c r="K641" s="203">
        <v>1</v>
      </c>
      <c r="L641" s="207" t="s">
        <v>827</v>
      </c>
      <c r="M641" s="208" t="s">
        <v>1851</v>
      </c>
      <c r="N641" s="209">
        <f t="shared" si="0"/>
        <v>2025</v>
      </c>
      <c r="O641" s="210">
        <f t="shared" si="1"/>
        <v>9</v>
      </c>
      <c r="P641" s="211" t="str">
        <f>IFERROR(VLOOKUP(F641,연간집계!D:E,2,FALSE),"")</f>
        <v>PCMS_포스터 210 (무광)</v>
      </c>
    </row>
    <row r="642" spans="1:16" ht="12.75">
      <c r="A642" s="201">
        <v>45920.750486111108</v>
      </c>
      <c r="B642" s="202">
        <v>45920</v>
      </c>
      <c r="C642" s="203" t="s">
        <v>3004</v>
      </c>
      <c r="D642" s="203" t="s">
        <v>11</v>
      </c>
      <c r="E642" s="204" t="s">
        <v>2996</v>
      </c>
      <c r="F642" s="49" t="s">
        <v>1362</v>
      </c>
      <c r="G642" s="203">
        <v>1</v>
      </c>
      <c r="H642" s="203" t="s">
        <v>2997</v>
      </c>
      <c r="I642" s="205" t="s">
        <v>3005</v>
      </c>
      <c r="J642" s="206"/>
      <c r="K642" s="203">
        <v>1</v>
      </c>
      <c r="L642" s="207" t="s">
        <v>827</v>
      </c>
      <c r="M642" s="208" t="s">
        <v>1851</v>
      </c>
      <c r="N642" s="209">
        <f t="shared" si="0"/>
        <v>2025</v>
      </c>
      <c r="O642" s="210">
        <f t="shared" si="1"/>
        <v>9</v>
      </c>
      <c r="P642" s="211" t="str">
        <f>IFERROR(VLOOKUP(F642,연간집계!D:E,2,FALSE),"")</f>
        <v>PCMS_포스터 210 (무광)</v>
      </c>
    </row>
    <row r="643" spans="1:16" ht="12.75">
      <c r="A643" s="201">
        <v>45920.750497685185</v>
      </c>
      <c r="B643" s="202">
        <v>45920</v>
      </c>
      <c r="C643" s="203" t="s">
        <v>3006</v>
      </c>
      <c r="D643" s="203" t="s">
        <v>11</v>
      </c>
      <c r="E643" s="204" t="s">
        <v>2996</v>
      </c>
      <c r="F643" s="49" t="s">
        <v>1362</v>
      </c>
      <c r="G643" s="203">
        <v>1</v>
      </c>
      <c r="H643" s="203" t="s">
        <v>2997</v>
      </c>
      <c r="I643" s="205" t="s">
        <v>3001</v>
      </c>
      <c r="J643" s="206"/>
      <c r="K643" s="203">
        <v>1</v>
      </c>
      <c r="L643" s="207" t="s">
        <v>827</v>
      </c>
      <c r="M643" s="208" t="s">
        <v>1851</v>
      </c>
      <c r="N643" s="209">
        <f t="shared" si="0"/>
        <v>2025</v>
      </c>
      <c r="O643" s="210">
        <f t="shared" si="1"/>
        <v>9</v>
      </c>
      <c r="P643" s="211" t="str">
        <f>IFERROR(VLOOKUP(F643,연간집계!D:E,2,FALSE),"")</f>
        <v>PCMS_포스터 210 (무광)</v>
      </c>
    </row>
    <row r="644" spans="1:16" ht="12.75">
      <c r="A644" s="201">
        <v>45920.750509259262</v>
      </c>
      <c r="B644" s="202">
        <v>45920</v>
      </c>
      <c r="C644" s="203" t="s">
        <v>3007</v>
      </c>
      <c r="D644" s="203" t="s">
        <v>11</v>
      </c>
      <c r="E644" s="204" t="s">
        <v>2996</v>
      </c>
      <c r="F644" s="49" t="s">
        <v>1362</v>
      </c>
      <c r="G644" s="203">
        <v>1</v>
      </c>
      <c r="H644" s="203" t="s">
        <v>2997</v>
      </c>
      <c r="I644" s="205" t="s">
        <v>3001</v>
      </c>
      <c r="J644" s="206"/>
      <c r="K644" s="203">
        <v>1</v>
      </c>
      <c r="L644" s="207" t="s">
        <v>827</v>
      </c>
      <c r="M644" s="208" t="s">
        <v>1851</v>
      </c>
      <c r="N644" s="209">
        <f t="shared" si="0"/>
        <v>2025</v>
      </c>
      <c r="O644" s="210">
        <f t="shared" si="1"/>
        <v>9</v>
      </c>
      <c r="P644" s="211" t="str">
        <f>IFERROR(VLOOKUP(F644,연간집계!D:E,2,FALSE),"")</f>
        <v>PCMS_포스터 210 (무광)</v>
      </c>
    </row>
    <row r="645" spans="1:16" ht="12.75">
      <c r="A645" s="201">
        <v>45920.750520833331</v>
      </c>
      <c r="B645" s="202">
        <v>45920</v>
      </c>
      <c r="C645" s="203" t="s">
        <v>3008</v>
      </c>
      <c r="D645" s="203" t="s">
        <v>11</v>
      </c>
      <c r="E645" s="204" t="s">
        <v>2996</v>
      </c>
      <c r="F645" s="49" t="s">
        <v>1371</v>
      </c>
      <c r="G645" s="203">
        <v>1</v>
      </c>
      <c r="H645" s="203" t="s">
        <v>2997</v>
      </c>
      <c r="I645" s="205" t="s">
        <v>3009</v>
      </c>
      <c r="J645" s="206"/>
      <c r="K645" s="203">
        <v>4</v>
      </c>
      <c r="L645" s="207" t="s">
        <v>827</v>
      </c>
      <c r="M645" s="208" t="s">
        <v>1851</v>
      </c>
      <c r="N645" s="209">
        <f t="shared" si="0"/>
        <v>2025</v>
      </c>
      <c r="O645" s="210">
        <f t="shared" si="1"/>
        <v>9</v>
      </c>
      <c r="P645" s="211" t="str">
        <f>IFERROR(VLOOKUP(F645,연간집계!D:E,2,FALSE),"")</f>
        <v>PCMS_슬로건 300</v>
      </c>
    </row>
    <row r="646" spans="1:16" ht="12.75">
      <c r="A646" s="201">
        <v>45920.756412037037</v>
      </c>
      <c r="B646" s="202">
        <v>45920</v>
      </c>
      <c r="C646" s="203" t="s">
        <v>3010</v>
      </c>
      <c r="D646" s="203" t="s">
        <v>11</v>
      </c>
      <c r="E646" s="204" t="s">
        <v>3011</v>
      </c>
      <c r="F646" s="49" t="s">
        <v>1304</v>
      </c>
      <c r="G646" s="203">
        <v>2</v>
      </c>
      <c r="H646" s="203" t="s">
        <v>3012</v>
      </c>
      <c r="I646" s="205" t="s">
        <v>1440</v>
      </c>
      <c r="J646" s="208" t="s">
        <v>1850</v>
      </c>
      <c r="K646" s="203">
        <v>1</v>
      </c>
      <c r="L646" s="207" t="s">
        <v>827</v>
      </c>
      <c r="M646" s="208" t="s">
        <v>1460</v>
      </c>
      <c r="N646" s="209">
        <f t="shared" si="0"/>
        <v>2025</v>
      </c>
      <c r="O646" s="210">
        <f t="shared" si="1"/>
        <v>9</v>
      </c>
      <c r="P646" s="211" t="str">
        <f>IFERROR(VLOOKUP(F646,연간집계!D:E,2,FALSE),"")</f>
        <v>PCMS_우드스탠드아크릴액자</v>
      </c>
    </row>
    <row r="647" spans="1:16" ht="12.75">
      <c r="A647" s="201">
        <v>45920.771111111113</v>
      </c>
      <c r="B647" s="202">
        <v>45920</v>
      </c>
      <c r="C647" s="203" t="s">
        <v>3013</v>
      </c>
      <c r="D647" s="203" t="s">
        <v>11</v>
      </c>
      <c r="E647" s="204" t="s">
        <v>3014</v>
      </c>
      <c r="F647" s="49" t="s">
        <v>1053</v>
      </c>
      <c r="G647" s="203">
        <v>1</v>
      </c>
      <c r="H647" s="203" t="s">
        <v>3015</v>
      </c>
      <c r="I647" s="205" t="s">
        <v>1660</v>
      </c>
      <c r="J647" s="206"/>
      <c r="K647" s="203">
        <v>66</v>
      </c>
      <c r="L647" s="207" t="s">
        <v>827</v>
      </c>
      <c r="M647" s="208" t="s">
        <v>1436</v>
      </c>
      <c r="N647" s="209">
        <f t="shared" si="0"/>
        <v>2025</v>
      </c>
      <c r="O647" s="210">
        <f t="shared" si="1"/>
        <v>9</v>
      </c>
      <c r="P647" s="211" t="str">
        <f>IFERROR(VLOOKUP(F647,연간집계!D:E,2,FALSE),"")</f>
        <v>프리북A4 (소프트)</v>
      </c>
    </row>
    <row r="648" spans="1:16" ht="12.75">
      <c r="A648" s="201">
        <v>45920.803414351853</v>
      </c>
      <c r="B648" s="202">
        <v>45920</v>
      </c>
      <c r="C648" s="203" t="s">
        <v>3016</v>
      </c>
      <c r="D648" s="203" t="s">
        <v>11</v>
      </c>
      <c r="E648" s="204" t="s">
        <v>3017</v>
      </c>
      <c r="F648" s="49" t="s">
        <v>838</v>
      </c>
      <c r="G648" s="203">
        <v>1</v>
      </c>
      <c r="H648" s="203" t="s">
        <v>3018</v>
      </c>
      <c r="I648" s="205" t="s">
        <v>2085</v>
      </c>
      <c r="J648" s="206"/>
      <c r="K648" s="203">
        <v>24</v>
      </c>
      <c r="L648" s="207" t="s">
        <v>827</v>
      </c>
      <c r="M648" s="208" t="s">
        <v>1471</v>
      </c>
      <c r="N648" s="209">
        <f t="shared" si="0"/>
        <v>2025</v>
      </c>
      <c r="O648" s="210">
        <f t="shared" si="1"/>
        <v>9</v>
      </c>
      <c r="P648" s="211" t="str">
        <f>IFERROR(VLOOKUP(F648,연간집계!D:E,2,FALSE),"")</f>
        <v>스탠다드 포토북 6*8 (하드/무광)</v>
      </c>
    </row>
    <row r="649" spans="1:16" ht="12.75">
      <c r="A649" s="201">
        <v>45920.906226851854</v>
      </c>
      <c r="B649" s="202">
        <v>45920</v>
      </c>
      <c r="C649" s="203" t="s">
        <v>3019</v>
      </c>
      <c r="D649" s="203" t="s">
        <v>11</v>
      </c>
      <c r="E649" s="204" t="s">
        <v>3020</v>
      </c>
      <c r="F649" s="49" t="s">
        <v>834</v>
      </c>
      <c r="G649" s="203">
        <v>7</v>
      </c>
      <c r="H649" s="203" t="s">
        <v>3021</v>
      </c>
      <c r="I649" s="205" t="s">
        <v>1435</v>
      </c>
      <c r="J649" s="206"/>
      <c r="K649" s="203">
        <v>24</v>
      </c>
      <c r="L649" s="207" t="s">
        <v>827</v>
      </c>
      <c r="M649" s="208" t="s">
        <v>1493</v>
      </c>
      <c r="N649" s="209">
        <f t="shared" si="0"/>
        <v>2025</v>
      </c>
      <c r="O649" s="210">
        <f t="shared" si="1"/>
        <v>9</v>
      </c>
      <c r="P649" s="211" t="str">
        <f>IFERROR(VLOOKUP(F649,연간집계!D:E,2,FALSE),"")</f>
        <v>스탠다드 포토북 6*8 (소프트/무광)</v>
      </c>
    </row>
    <row r="650" spans="1:16" ht="12.75">
      <c r="A650" s="201">
        <v>45920.947430555556</v>
      </c>
      <c r="B650" s="202">
        <v>45920</v>
      </c>
      <c r="C650" s="203" t="s">
        <v>3022</v>
      </c>
      <c r="D650" s="203" t="s">
        <v>11</v>
      </c>
      <c r="E650" s="204" t="s">
        <v>3023</v>
      </c>
      <c r="F650" s="49" t="s">
        <v>872</v>
      </c>
      <c r="G650" s="203">
        <v>1</v>
      </c>
      <c r="H650" s="203" t="s">
        <v>3024</v>
      </c>
      <c r="I650" s="205" t="s">
        <v>1440</v>
      </c>
      <c r="J650" s="206"/>
      <c r="K650" s="203">
        <v>80</v>
      </c>
      <c r="L650" s="207" t="s">
        <v>827</v>
      </c>
      <c r="M650" s="208" t="s">
        <v>1502</v>
      </c>
      <c r="N650" s="209">
        <f t="shared" si="0"/>
        <v>2025</v>
      </c>
      <c r="O650" s="210">
        <f t="shared" si="1"/>
        <v>9</v>
      </c>
      <c r="P650" s="211" t="str">
        <f>IFERROR(VLOOKUP(F650,연간집계!D:E,2,FALSE),"")</f>
        <v>스탠다드 포토북 11*8 (소프트/유광)</v>
      </c>
    </row>
    <row r="651" spans="1:16" ht="12.75">
      <c r="A651" s="201">
        <v>45921.012106481481</v>
      </c>
      <c r="B651" s="202">
        <v>45921</v>
      </c>
      <c r="C651" s="203" t="s">
        <v>3025</v>
      </c>
      <c r="D651" s="203" t="s">
        <v>11</v>
      </c>
      <c r="E651" s="204" t="s">
        <v>3026</v>
      </c>
      <c r="F651" s="49" t="s">
        <v>858</v>
      </c>
      <c r="G651" s="203">
        <v>1</v>
      </c>
      <c r="H651" s="203" t="s">
        <v>3027</v>
      </c>
      <c r="I651" s="205" t="s">
        <v>1440</v>
      </c>
      <c r="J651" s="206"/>
      <c r="K651" s="203">
        <v>54</v>
      </c>
      <c r="L651" s="207" t="s">
        <v>827</v>
      </c>
      <c r="M651" s="208" t="s">
        <v>1436</v>
      </c>
      <c r="N651" s="209">
        <f t="shared" si="0"/>
        <v>2025</v>
      </c>
      <c r="O651" s="210">
        <f t="shared" si="1"/>
        <v>9</v>
      </c>
      <c r="P651" s="211" t="str">
        <f>IFERROR(VLOOKUP(F651,연간집계!D:E,2,FALSE),"")</f>
        <v>스탠다드 포토북 8*8 (하드/유광)</v>
      </c>
    </row>
    <row r="652" spans="1:16" ht="12.75">
      <c r="A652" s="201">
        <v>45921.067928240744</v>
      </c>
      <c r="B652" s="202">
        <v>45921</v>
      </c>
      <c r="C652" s="203" t="s">
        <v>3028</v>
      </c>
      <c r="D652" s="203" t="s">
        <v>11</v>
      </c>
      <c r="E652" s="204" t="s">
        <v>3029</v>
      </c>
      <c r="F652" s="49" t="s">
        <v>874</v>
      </c>
      <c r="G652" s="203">
        <v>8</v>
      </c>
      <c r="H652" s="203" t="s">
        <v>1544</v>
      </c>
      <c r="I652" s="205" t="s">
        <v>1440</v>
      </c>
      <c r="J652" s="206"/>
      <c r="K652" s="203">
        <v>26</v>
      </c>
      <c r="L652" s="207" t="s">
        <v>827</v>
      </c>
      <c r="M652" s="208" t="s">
        <v>1497</v>
      </c>
      <c r="N652" s="209">
        <f t="shared" si="0"/>
        <v>2025</v>
      </c>
      <c r="O652" s="210">
        <f t="shared" si="1"/>
        <v>9</v>
      </c>
      <c r="P652" s="211" t="str">
        <f>IFERROR(VLOOKUP(F652,연간집계!D:E,2,FALSE),"")</f>
        <v>스탠다드 포토북 11*8 (하드/무광)</v>
      </c>
    </row>
    <row r="653" spans="1:16" ht="12.75">
      <c r="A653" s="201">
        <v>45921.250335648147</v>
      </c>
      <c r="B653" s="202">
        <v>45921</v>
      </c>
      <c r="C653" s="203" t="s">
        <v>3030</v>
      </c>
      <c r="D653" s="203" t="s">
        <v>11</v>
      </c>
      <c r="E653" s="204" t="s">
        <v>3031</v>
      </c>
      <c r="F653" s="49" t="s">
        <v>890</v>
      </c>
      <c r="G653" s="203">
        <v>1</v>
      </c>
      <c r="H653" s="203" t="s">
        <v>3032</v>
      </c>
      <c r="I653" s="205" t="s">
        <v>1440</v>
      </c>
      <c r="J653" s="208" t="s">
        <v>1664</v>
      </c>
      <c r="K653" s="203">
        <v>64</v>
      </c>
      <c r="L653" s="207" t="s">
        <v>827</v>
      </c>
      <c r="M653" s="208" t="s">
        <v>1436</v>
      </c>
      <c r="N653" s="209">
        <f t="shared" si="0"/>
        <v>2025</v>
      </c>
      <c r="O653" s="210">
        <f t="shared" si="1"/>
        <v>9</v>
      </c>
      <c r="P653" s="211" t="str">
        <f>IFERROR(VLOOKUP(F653,연간집계!D:E,2,FALSE),"")</f>
        <v>메모리북</v>
      </c>
    </row>
    <row r="654" spans="1:16" ht="12.75">
      <c r="A654" s="201">
        <v>45921.455960648149</v>
      </c>
      <c r="B654" s="202">
        <v>45921</v>
      </c>
      <c r="C654" s="203" t="s">
        <v>3033</v>
      </c>
      <c r="D654" s="203" t="s">
        <v>11</v>
      </c>
      <c r="E654" s="204" t="s">
        <v>3034</v>
      </c>
      <c r="F654" s="49" t="s">
        <v>972</v>
      </c>
      <c r="G654" s="203">
        <v>2</v>
      </c>
      <c r="H654" s="203" t="s">
        <v>3035</v>
      </c>
      <c r="I654" s="205" t="s">
        <v>3036</v>
      </c>
      <c r="J654" s="208" t="s">
        <v>3036</v>
      </c>
      <c r="K654" s="203">
        <v>80</v>
      </c>
      <c r="L654" s="207" t="s">
        <v>827</v>
      </c>
      <c r="M654" s="208" t="s">
        <v>1436</v>
      </c>
      <c r="N654" s="209">
        <f t="shared" si="0"/>
        <v>2025</v>
      </c>
      <c r="O654" s="210">
        <f t="shared" si="1"/>
        <v>9</v>
      </c>
      <c r="P654" s="211" t="str">
        <f>IFERROR(VLOOKUP(F654,연간집계!D:E,2,FALSE),"")</f>
        <v>시티북 198 (쿠션하드/78p)</v>
      </c>
    </row>
    <row r="655" spans="1:16" ht="12.75">
      <c r="A655" s="201">
        <v>45921.585196759261</v>
      </c>
      <c r="B655" s="202">
        <v>45921</v>
      </c>
      <c r="C655" s="203" t="s">
        <v>3037</v>
      </c>
      <c r="D655" s="203" t="s">
        <v>11</v>
      </c>
      <c r="E655" s="204" t="s">
        <v>3038</v>
      </c>
      <c r="F655" s="49" t="s">
        <v>18</v>
      </c>
      <c r="G655" s="203">
        <v>1</v>
      </c>
      <c r="H655" s="203" t="s">
        <v>657</v>
      </c>
      <c r="I655" s="205" t="s">
        <v>1783</v>
      </c>
      <c r="J655" s="208" t="s">
        <v>1787</v>
      </c>
      <c r="K655" s="203">
        <v>50</v>
      </c>
      <c r="L655" s="207" t="s">
        <v>827</v>
      </c>
      <c r="M655" s="208" t="s">
        <v>1436</v>
      </c>
      <c r="N655" s="209">
        <f t="shared" si="0"/>
        <v>2025</v>
      </c>
      <c r="O655" s="210">
        <f t="shared" si="1"/>
        <v>9</v>
      </c>
      <c r="P655" s="211" t="str">
        <f>IFERROR(VLOOKUP(F655,연간집계!D:E,2,FALSE),"")</f>
        <v>포토그랩스 276</v>
      </c>
    </row>
    <row r="656" spans="1:16" ht="12.75">
      <c r="A656" s="201">
        <v>45921.658692129633</v>
      </c>
      <c r="B656" s="202">
        <v>45921</v>
      </c>
      <c r="C656" s="203" t="s">
        <v>3039</v>
      </c>
      <c r="D656" s="203" t="s">
        <v>11</v>
      </c>
      <c r="E656" s="204" t="s">
        <v>3040</v>
      </c>
      <c r="F656" s="49" t="s">
        <v>1250</v>
      </c>
      <c r="G656" s="203">
        <v>1</v>
      </c>
      <c r="H656" s="203" t="s">
        <v>3041</v>
      </c>
      <c r="I656" s="205" t="s">
        <v>1676</v>
      </c>
      <c r="J656" s="206"/>
      <c r="K656" s="203">
        <v>44</v>
      </c>
      <c r="L656" s="207" t="s">
        <v>828</v>
      </c>
      <c r="M656" s="208" t="s">
        <v>1436</v>
      </c>
      <c r="N656" s="209">
        <f t="shared" si="0"/>
        <v>2025</v>
      </c>
      <c r="O656" s="210">
        <f t="shared" si="1"/>
        <v>9</v>
      </c>
      <c r="P656" s="211" t="str">
        <f>IFERROR(VLOOKUP(F656,연간집계!D:E,2,FALSE),"")</f>
        <v>모바일 포토북 150 (단체/모임)</v>
      </c>
    </row>
    <row r="657" spans="1:16" ht="12.75">
      <c r="A657" s="201">
        <v>45921.658703703702</v>
      </c>
      <c r="B657" s="202">
        <v>45921</v>
      </c>
      <c r="C657" s="203" t="s">
        <v>3042</v>
      </c>
      <c r="D657" s="203" t="s">
        <v>11</v>
      </c>
      <c r="E657" s="204" t="s">
        <v>3040</v>
      </c>
      <c r="F657" s="49" t="s">
        <v>1250</v>
      </c>
      <c r="G657" s="203">
        <v>1</v>
      </c>
      <c r="H657" s="203" t="s">
        <v>3041</v>
      </c>
      <c r="I657" s="205" t="s">
        <v>1566</v>
      </c>
      <c r="J657" s="206"/>
      <c r="K657" s="203">
        <v>34</v>
      </c>
      <c r="L657" s="207" t="s">
        <v>828</v>
      </c>
      <c r="M657" s="208" t="s">
        <v>1436</v>
      </c>
      <c r="N657" s="209">
        <f t="shared" si="0"/>
        <v>2025</v>
      </c>
      <c r="O657" s="210">
        <f t="shared" si="1"/>
        <v>9</v>
      </c>
      <c r="P657" s="211" t="str">
        <f>IFERROR(VLOOKUP(F657,연간집계!D:E,2,FALSE),"")</f>
        <v>모바일 포토북 150 (단체/모임)</v>
      </c>
    </row>
    <row r="658" spans="1:16" ht="12.75">
      <c r="A658" s="201">
        <v>45921.729224537034</v>
      </c>
      <c r="B658" s="202">
        <v>45921</v>
      </c>
      <c r="C658" s="203" t="s">
        <v>3043</v>
      </c>
      <c r="D658" s="203" t="s">
        <v>11</v>
      </c>
      <c r="E658" s="204" t="s">
        <v>3044</v>
      </c>
      <c r="F658" s="49" t="s">
        <v>1304</v>
      </c>
      <c r="G658" s="203">
        <v>1</v>
      </c>
      <c r="H658" s="203" t="s">
        <v>3045</v>
      </c>
      <c r="I658" s="205" t="s">
        <v>3046</v>
      </c>
      <c r="J658" s="208" t="s">
        <v>3047</v>
      </c>
      <c r="K658" s="203">
        <v>1</v>
      </c>
      <c r="L658" s="207" t="s">
        <v>828</v>
      </c>
      <c r="M658" s="208" t="s">
        <v>1851</v>
      </c>
      <c r="N658" s="209">
        <f t="shared" si="0"/>
        <v>2025</v>
      </c>
      <c r="O658" s="210">
        <f t="shared" si="1"/>
        <v>9</v>
      </c>
      <c r="P658" s="211" t="str">
        <f>IFERROR(VLOOKUP(F658,연간집계!D:E,2,FALSE),"")</f>
        <v>PCMS_우드스탠드아크릴액자</v>
      </c>
    </row>
    <row r="659" spans="1:16" ht="12.75">
      <c r="A659" s="201">
        <v>45921.740995370368</v>
      </c>
      <c r="B659" s="202">
        <v>45921</v>
      </c>
      <c r="C659" s="203" t="s">
        <v>3048</v>
      </c>
      <c r="D659" s="203" t="s">
        <v>11</v>
      </c>
      <c r="E659" s="204" t="s">
        <v>3049</v>
      </c>
      <c r="F659" s="49" t="s">
        <v>843</v>
      </c>
      <c r="G659" s="203">
        <v>1</v>
      </c>
      <c r="H659" s="203" t="s">
        <v>3050</v>
      </c>
      <c r="I659" s="205" t="s">
        <v>1453</v>
      </c>
      <c r="J659" s="206"/>
      <c r="K659" s="203">
        <v>26</v>
      </c>
      <c r="L659" s="207" t="s">
        <v>827</v>
      </c>
      <c r="M659" s="208" t="s">
        <v>1502</v>
      </c>
      <c r="N659" s="209">
        <f t="shared" si="0"/>
        <v>2025</v>
      </c>
      <c r="O659" s="210">
        <f t="shared" si="1"/>
        <v>9</v>
      </c>
      <c r="P659" s="211" t="str">
        <f>IFERROR(VLOOKUP(F659,연간집계!D:E,2,FALSE),"")</f>
        <v>스탠다드 포토북 8*11 (소프트/무광)</v>
      </c>
    </row>
    <row r="660" spans="1:16" ht="12.75">
      <c r="A660" s="201">
        <v>45921.76153935185</v>
      </c>
      <c r="B660" s="202">
        <v>45921</v>
      </c>
      <c r="C660" s="203" t="s">
        <v>3051</v>
      </c>
      <c r="D660" s="203" t="s">
        <v>11</v>
      </c>
      <c r="E660" s="204" t="s">
        <v>3052</v>
      </c>
      <c r="F660" s="49" t="s">
        <v>1051</v>
      </c>
      <c r="G660" s="203">
        <v>1</v>
      </c>
      <c r="H660" s="203" t="s">
        <v>3053</v>
      </c>
      <c r="I660" s="205" t="s">
        <v>1440</v>
      </c>
      <c r="J660" s="206"/>
      <c r="K660" s="203">
        <v>100</v>
      </c>
      <c r="L660" s="207" t="s">
        <v>827</v>
      </c>
      <c r="M660" s="208" t="s">
        <v>1436</v>
      </c>
      <c r="N660" s="209">
        <f t="shared" si="0"/>
        <v>2025</v>
      </c>
      <c r="O660" s="210">
        <f t="shared" si="1"/>
        <v>9</v>
      </c>
      <c r="P660" s="211" t="str">
        <f>IFERROR(VLOOKUP(F660,연간집계!D:E,2,FALSE),"")</f>
        <v>프리북A4 (하드)</v>
      </c>
    </row>
    <row r="661" spans="1:16" ht="12.75">
      <c r="A661" s="201">
        <v>45921.820289351854</v>
      </c>
      <c r="B661" s="202">
        <v>45921</v>
      </c>
      <c r="C661" s="203" t="s">
        <v>3054</v>
      </c>
      <c r="D661" s="203" t="s">
        <v>11</v>
      </c>
      <c r="E661" s="204" t="s">
        <v>3055</v>
      </c>
      <c r="F661" s="49" t="s">
        <v>856</v>
      </c>
      <c r="G661" s="203">
        <v>1</v>
      </c>
      <c r="H661" s="203" t="s">
        <v>2667</v>
      </c>
      <c r="I661" s="205" t="s">
        <v>1440</v>
      </c>
      <c r="J661" s="206"/>
      <c r="K661" s="203">
        <v>72</v>
      </c>
      <c r="L661" s="207" t="s">
        <v>827</v>
      </c>
      <c r="M661" s="208" t="s">
        <v>1493</v>
      </c>
      <c r="N661" s="209">
        <f t="shared" si="0"/>
        <v>2025</v>
      </c>
      <c r="O661" s="210">
        <f t="shared" si="1"/>
        <v>9</v>
      </c>
      <c r="P661" s="211" t="str">
        <f>IFERROR(VLOOKUP(F661,연간집계!D:E,2,FALSE),"")</f>
        <v>스탠다드 포토북 8*8 (하드/무광)</v>
      </c>
    </row>
    <row r="662" spans="1:16" ht="12.75">
      <c r="A662" s="201">
        <v>45921.826168981483</v>
      </c>
      <c r="B662" s="202">
        <v>45921</v>
      </c>
      <c r="C662" s="203" t="s">
        <v>3056</v>
      </c>
      <c r="D662" s="203" t="s">
        <v>11</v>
      </c>
      <c r="E662" s="204" t="s">
        <v>3057</v>
      </c>
      <c r="F662" s="49" t="s">
        <v>838</v>
      </c>
      <c r="G662" s="203">
        <v>1</v>
      </c>
      <c r="H662" s="203" t="s">
        <v>3058</v>
      </c>
      <c r="I662" s="205" t="s">
        <v>1501</v>
      </c>
      <c r="J662" s="206"/>
      <c r="K662" s="203">
        <v>24</v>
      </c>
      <c r="L662" s="207" t="s">
        <v>827</v>
      </c>
      <c r="M662" s="208" t="s">
        <v>1449</v>
      </c>
      <c r="N662" s="209">
        <f t="shared" si="0"/>
        <v>2025</v>
      </c>
      <c r="O662" s="210">
        <f t="shared" si="1"/>
        <v>9</v>
      </c>
      <c r="P662" s="211" t="str">
        <f>IFERROR(VLOOKUP(F662,연간집계!D:E,2,FALSE),"")</f>
        <v>스탠다드 포토북 6*8 (하드/무광)</v>
      </c>
    </row>
    <row r="663" spans="1:16" ht="12.75">
      <c r="A663" s="201">
        <v>45921.826180555552</v>
      </c>
      <c r="B663" s="202">
        <v>45921</v>
      </c>
      <c r="C663" s="203" t="s">
        <v>3059</v>
      </c>
      <c r="D663" s="203" t="s">
        <v>11</v>
      </c>
      <c r="E663" s="204" t="s">
        <v>3057</v>
      </c>
      <c r="F663" s="49" t="s">
        <v>838</v>
      </c>
      <c r="G663" s="203">
        <v>1</v>
      </c>
      <c r="H663" s="203" t="s">
        <v>3058</v>
      </c>
      <c r="I663" s="205" t="s">
        <v>2370</v>
      </c>
      <c r="J663" s="206"/>
      <c r="K663" s="203">
        <v>24</v>
      </c>
      <c r="L663" s="207" t="s">
        <v>827</v>
      </c>
      <c r="M663" s="208" t="s">
        <v>1449</v>
      </c>
      <c r="N663" s="209">
        <f t="shared" si="0"/>
        <v>2025</v>
      </c>
      <c r="O663" s="210">
        <f t="shared" si="1"/>
        <v>9</v>
      </c>
      <c r="P663" s="211" t="str">
        <f>IFERROR(VLOOKUP(F663,연간집계!D:E,2,FALSE),"")</f>
        <v>스탠다드 포토북 6*8 (하드/무광)</v>
      </c>
    </row>
    <row r="664" spans="1:16" ht="12.75">
      <c r="A664" s="201">
        <v>45921.826192129629</v>
      </c>
      <c r="B664" s="202">
        <v>45921</v>
      </c>
      <c r="C664" s="203" t="s">
        <v>3060</v>
      </c>
      <c r="D664" s="203" t="s">
        <v>11</v>
      </c>
      <c r="E664" s="204" t="s">
        <v>3057</v>
      </c>
      <c r="F664" s="49" t="s">
        <v>838</v>
      </c>
      <c r="G664" s="203">
        <v>1</v>
      </c>
      <c r="H664" s="203" t="s">
        <v>3058</v>
      </c>
      <c r="I664" s="205" t="s">
        <v>1676</v>
      </c>
      <c r="J664" s="206"/>
      <c r="K664" s="203">
        <v>24</v>
      </c>
      <c r="L664" s="207" t="s">
        <v>827</v>
      </c>
      <c r="M664" s="208" t="s">
        <v>1449</v>
      </c>
      <c r="N664" s="209">
        <f t="shared" si="0"/>
        <v>2025</v>
      </c>
      <c r="O664" s="210">
        <f t="shared" si="1"/>
        <v>9</v>
      </c>
      <c r="P664" s="211" t="str">
        <f>IFERROR(VLOOKUP(F664,연간집계!D:E,2,FALSE),"")</f>
        <v>스탠다드 포토북 6*8 (하드/무광)</v>
      </c>
    </row>
    <row r="665" spans="1:16" ht="12.75">
      <c r="A665" s="201">
        <v>45921.826203703706</v>
      </c>
      <c r="B665" s="202">
        <v>45921</v>
      </c>
      <c r="C665" s="203" t="s">
        <v>3061</v>
      </c>
      <c r="D665" s="203" t="s">
        <v>11</v>
      </c>
      <c r="E665" s="204" t="s">
        <v>3057</v>
      </c>
      <c r="F665" s="49" t="s">
        <v>838</v>
      </c>
      <c r="G665" s="203">
        <v>1</v>
      </c>
      <c r="H665" s="203" t="s">
        <v>3058</v>
      </c>
      <c r="I665" s="205" t="s">
        <v>1676</v>
      </c>
      <c r="J665" s="206"/>
      <c r="K665" s="203">
        <v>24</v>
      </c>
      <c r="L665" s="207" t="s">
        <v>827</v>
      </c>
      <c r="M665" s="208" t="s">
        <v>1449</v>
      </c>
      <c r="N665" s="209">
        <f t="shared" si="0"/>
        <v>2025</v>
      </c>
      <c r="O665" s="210">
        <f t="shared" si="1"/>
        <v>9</v>
      </c>
      <c r="P665" s="211" t="str">
        <f>IFERROR(VLOOKUP(F665,연간집계!D:E,2,FALSE),"")</f>
        <v>스탠다드 포토북 6*8 (하드/무광)</v>
      </c>
    </row>
    <row r="666" spans="1:16" ht="12.75">
      <c r="A666" s="201">
        <v>45921.826215277775</v>
      </c>
      <c r="B666" s="202">
        <v>45921</v>
      </c>
      <c r="C666" s="203" t="s">
        <v>3062</v>
      </c>
      <c r="D666" s="203" t="s">
        <v>11</v>
      </c>
      <c r="E666" s="204" t="s">
        <v>3057</v>
      </c>
      <c r="F666" s="49" t="s">
        <v>838</v>
      </c>
      <c r="G666" s="203">
        <v>1</v>
      </c>
      <c r="H666" s="203" t="s">
        <v>3058</v>
      </c>
      <c r="I666" s="205" t="s">
        <v>2220</v>
      </c>
      <c r="J666" s="206"/>
      <c r="K666" s="203">
        <v>24</v>
      </c>
      <c r="L666" s="207" t="s">
        <v>827</v>
      </c>
      <c r="M666" s="208" t="s">
        <v>1449</v>
      </c>
      <c r="N666" s="209">
        <f t="shared" si="0"/>
        <v>2025</v>
      </c>
      <c r="O666" s="210">
        <f t="shared" si="1"/>
        <v>9</v>
      </c>
      <c r="P666" s="211" t="str">
        <f>IFERROR(VLOOKUP(F666,연간집계!D:E,2,FALSE),"")</f>
        <v>스탠다드 포토북 6*8 (하드/무광)</v>
      </c>
    </row>
    <row r="667" spans="1:16" ht="12.75">
      <c r="A667" s="201">
        <v>45921.826226851852</v>
      </c>
      <c r="B667" s="202">
        <v>45921</v>
      </c>
      <c r="C667" s="203" t="s">
        <v>3063</v>
      </c>
      <c r="D667" s="203" t="s">
        <v>11</v>
      </c>
      <c r="E667" s="204" t="s">
        <v>3057</v>
      </c>
      <c r="F667" s="49" t="s">
        <v>838</v>
      </c>
      <c r="G667" s="203">
        <v>1</v>
      </c>
      <c r="H667" s="203" t="s">
        <v>3058</v>
      </c>
      <c r="I667" s="205" t="s">
        <v>2220</v>
      </c>
      <c r="J667" s="206"/>
      <c r="K667" s="203">
        <v>24</v>
      </c>
      <c r="L667" s="207" t="s">
        <v>827</v>
      </c>
      <c r="M667" s="208" t="s">
        <v>1449</v>
      </c>
      <c r="N667" s="209">
        <f t="shared" si="0"/>
        <v>2025</v>
      </c>
      <c r="O667" s="210">
        <f t="shared" si="1"/>
        <v>9</v>
      </c>
      <c r="P667" s="211" t="str">
        <f>IFERROR(VLOOKUP(F667,연간집계!D:E,2,FALSE),"")</f>
        <v>스탠다드 포토북 6*8 (하드/무광)</v>
      </c>
    </row>
    <row r="668" spans="1:16" ht="12.75">
      <c r="A668" s="201">
        <v>45921.852673611109</v>
      </c>
      <c r="B668" s="202">
        <v>45921</v>
      </c>
      <c r="C668" s="203" t="s">
        <v>3064</v>
      </c>
      <c r="D668" s="203" t="s">
        <v>11</v>
      </c>
      <c r="E668" s="204" t="s">
        <v>3065</v>
      </c>
      <c r="F668" s="49" t="s">
        <v>1243</v>
      </c>
      <c r="G668" s="203">
        <v>1</v>
      </c>
      <c r="H668" s="203" t="s">
        <v>3066</v>
      </c>
      <c r="I668" s="205" t="s">
        <v>1676</v>
      </c>
      <c r="J668" s="206"/>
      <c r="K668" s="203">
        <v>24</v>
      </c>
      <c r="L668" s="207" t="s">
        <v>828</v>
      </c>
      <c r="M668" s="208" t="s">
        <v>1436</v>
      </c>
      <c r="N668" s="209">
        <f t="shared" si="0"/>
        <v>2025</v>
      </c>
      <c r="O668" s="210">
        <f t="shared" si="1"/>
        <v>9</v>
      </c>
      <c r="P668" s="211" t="str">
        <f>IFERROR(VLOOKUP(F668,연간집계!D:E,2,FALSE),"")</f>
        <v>모바일 포토북 150 (여행)</v>
      </c>
    </row>
    <row r="669" spans="1:16" ht="12.75">
      <c r="A669" s="201">
        <v>45921.852685185186</v>
      </c>
      <c r="B669" s="202">
        <v>45921</v>
      </c>
      <c r="C669" s="203" t="s">
        <v>3067</v>
      </c>
      <c r="D669" s="203" t="s">
        <v>11</v>
      </c>
      <c r="E669" s="204" t="s">
        <v>3065</v>
      </c>
      <c r="F669" s="49" t="s">
        <v>1247</v>
      </c>
      <c r="G669" s="203">
        <v>1</v>
      </c>
      <c r="H669" s="203" t="s">
        <v>3066</v>
      </c>
      <c r="I669" s="205" t="s">
        <v>1556</v>
      </c>
      <c r="J669" s="206"/>
      <c r="K669" s="203">
        <v>24</v>
      </c>
      <c r="L669" s="207" t="s">
        <v>828</v>
      </c>
      <c r="M669" s="208" t="s">
        <v>1436</v>
      </c>
      <c r="N669" s="209">
        <f t="shared" si="0"/>
        <v>2025</v>
      </c>
      <c r="O669" s="210">
        <f t="shared" si="1"/>
        <v>9</v>
      </c>
      <c r="P669" s="211" t="str">
        <f>IFERROR(VLOOKUP(F669,연간집계!D:E,2,FALSE),"")</f>
        <v>모바일 포토북 197 (여행)</v>
      </c>
    </row>
    <row r="670" spans="1:16" ht="12.75">
      <c r="A670" s="201">
        <v>45921.852696759262</v>
      </c>
      <c r="B670" s="202">
        <v>45921</v>
      </c>
      <c r="C670" s="203" t="s">
        <v>3068</v>
      </c>
      <c r="D670" s="203" t="s">
        <v>11</v>
      </c>
      <c r="E670" s="204" t="s">
        <v>3065</v>
      </c>
      <c r="F670" s="49" t="s">
        <v>1247</v>
      </c>
      <c r="G670" s="203">
        <v>1</v>
      </c>
      <c r="H670" s="203" t="s">
        <v>3066</v>
      </c>
      <c r="I670" s="205" t="s">
        <v>1455</v>
      </c>
      <c r="J670" s="206"/>
      <c r="K670" s="203">
        <v>24</v>
      </c>
      <c r="L670" s="207" t="s">
        <v>828</v>
      </c>
      <c r="M670" s="208" t="s">
        <v>1436</v>
      </c>
      <c r="N670" s="209">
        <f t="shared" si="0"/>
        <v>2025</v>
      </c>
      <c r="O670" s="210">
        <f t="shared" si="1"/>
        <v>9</v>
      </c>
      <c r="P670" s="211" t="str">
        <f>IFERROR(VLOOKUP(F670,연간집계!D:E,2,FALSE),"")</f>
        <v>모바일 포토북 197 (여행)</v>
      </c>
    </row>
    <row r="671" spans="1:16" ht="12.75">
      <c r="A671" s="201">
        <v>45921.852708333332</v>
      </c>
      <c r="B671" s="202">
        <v>45921</v>
      </c>
      <c r="C671" s="203" t="s">
        <v>3069</v>
      </c>
      <c r="D671" s="203" t="s">
        <v>11</v>
      </c>
      <c r="E671" s="204" t="s">
        <v>3065</v>
      </c>
      <c r="F671" s="49" t="s">
        <v>1243</v>
      </c>
      <c r="G671" s="203">
        <v>1</v>
      </c>
      <c r="H671" s="203" t="s">
        <v>3066</v>
      </c>
      <c r="I671" s="205" t="s">
        <v>1676</v>
      </c>
      <c r="J671" s="206"/>
      <c r="K671" s="203">
        <v>24</v>
      </c>
      <c r="L671" s="207" t="s">
        <v>828</v>
      </c>
      <c r="M671" s="208" t="s">
        <v>1436</v>
      </c>
      <c r="N671" s="209">
        <f t="shared" si="0"/>
        <v>2025</v>
      </c>
      <c r="O671" s="210">
        <f t="shared" si="1"/>
        <v>9</v>
      </c>
      <c r="P671" s="211" t="str">
        <f>IFERROR(VLOOKUP(F671,연간집계!D:E,2,FALSE),"")</f>
        <v>모바일 포토북 150 (여행)</v>
      </c>
    </row>
    <row r="672" spans="1:16" ht="12.75">
      <c r="A672" s="201">
        <v>45921.885023148148</v>
      </c>
      <c r="B672" s="202">
        <v>45921</v>
      </c>
      <c r="C672" s="203" t="s">
        <v>3070</v>
      </c>
      <c r="D672" s="203" t="s">
        <v>11</v>
      </c>
      <c r="E672" s="204" t="s">
        <v>3071</v>
      </c>
      <c r="F672" s="49" t="s">
        <v>1243</v>
      </c>
      <c r="G672" s="203">
        <v>1</v>
      </c>
      <c r="H672" s="203" t="s">
        <v>3072</v>
      </c>
      <c r="I672" s="205" t="s">
        <v>1556</v>
      </c>
      <c r="J672" s="206"/>
      <c r="K672" s="203">
        <v>24</v>
      </c>
      <c r="L672" s="207" t="s">
        <v>828</v>
      </c>
      <c r="M672" s="208" t="s">
        <v>1502</v>
      </c>
      <c r="N672" s="209">
        <f t="shared" si="0"/>
        <v>2025</v>
      </c>
      <c r="O672" s="210">
        <f t="shared" si="1"/>
        <v>9</v>
      </c>
      <c r="P672" s="211" t="str">
        <f>IFERROR(VLOOKUP(F672,연간집계!D:E,2,FALSE),"")</f>
        <v>모바일 포토북 150 (여행)</v>
      </c>
    </row>
    <row r="673" spans="1:16" ht="12.75">
      <c r="A673" s="201">
        <v>45921.890925925924</v>
      </c>
      <c r="B673" s="202">
        <v>45921</v>
      </c>
      <c r="C673" s="203" t="s">
        <v>3073</v>
      </c>
      <c r="D673" s="203" t="s">
        <v>11</v>
      </c>
      <c r="E673" s="204" t="s">
        <v>3074</v>
      </c>
      <c r="F673" s="49" t="s">
        <v>856</v>
      </c>
      <c r="G673" s="203">
        <v>1</v>
      </c>
      <c r="H673" s="203" t="s">
        <v>2667</v>
      </c>
      <c r="I673" s="205" t="s">
        <v>1440</v>
      </c>
      <c r="J673" s="206"/>
      <c r="K673" s="203">
        <v>72</v>
      </c>
      <c r="L673" s="207" t="s">
        <v>827</v>
      </c>
      <c r="M673" s="208" t="s">
        <v>1493</v>
      </c>
      <c r="N673" s="209">
        <f t="shared" si="0"/>
        <v>2025</v>
      </c>
      <c r="O673" s="210">
        <f t="shared" si="1"/>
        <v>9</v>
      </c>
      <c r="P673" s="211" t="str">
        <f>IFERROR(VLOOKUP(F673,연간집계!D:E,2,FALSE),"")</f>
        <v>스탠다드 포토북 8*8 (하드/무광)</v>
      </c>
    </row>
    <row r="674" spans="1:16" ht="12.75">
      <c r="A674" s="201">
        <v>45921.926180555558</v>
      </c>
      <c r="B674" s="202">
        <v>45921</v>
      </c>
      <c r="C674" s="203" t="s">
        <v>3075</v>
      </c>
      <c r="D674" s="203" t="s">
        <v>11</v>
      </c>
      <c r="E674" s="204" t="s">
        <v>3076</v>
      </c>
      <c r="F674" s="49" t="s">
        <v>880</v>
      </c>
      <c r="G674" s="203">
        <v>1</v>
      </c>
      <c r="H674" s="203" t="s">
        <v>3077</v>
      </c>
      <c r="I674" s="205" t="s">
        <v>1453</v>
      </c>
      <c r="J674" s="206"/>
      <c r="K674" s="203">
        <v>58</v>
      </c>
      <c r="L674" s="207" t="s">
        <v>827</v>
      </c>
      <c r="M674" s="208" t="s">
        <v>1497</v>
      </c>
      <c r="N674" s="209">
        <f t="shared" si="0"/>
        <v>2025</v>
      </c>
      <c r="O674" s="210">
        <f t="shared" si="1"/>
        <v>9</v>
      </c>
      <c r="P674" s="211" t="str">
        <f>IFERROR(VLOOKUP(F674,연간집계!D:E,2,FALSE),"")</f>
        <v>레코드북 150</v>
      </c>
    </row>
    <row r="675" spans="1:16" ht="12.75">
      <c r="A675" s="201">
        <v>45921.937939814816</v>
      </c>
      <c r="B675" s="202">
        <v>45921</v>
      </c>
      <c r="C675" s="203" t="s">
        <v>3078</v>
      </c>
      <c r="D675" s="203" t="s">
        <v>11</v>
      </c>
      <c r="E675" s="204" t="s">
        <v>3079</v>
      </c>
      <c r="F675" s="49" t="s">
        <v>1366</v>
      </c>
      <c r="G675" s="203">
        <v>1</v>
      </c>
      <c r="H675" s="203" t="s">
        <v>3080</v>
      </c>
      <c r="I675" s="205" t="s">
        <v>3001</v>
      </c>
      <c r="J675" s="206"/>
      <c r="K675" s="203">
        <v>2</v>
      </c>
      <c r="L675" s="207" t="s">
        <v>827</v>
      </c>
      <c r="M675" s="208" t="s">
        <v>1851</v>
      </c>
      <c r="N675" s="209">
        <f t="shared" si="0"/>
        <v>2025</v>
      </c>
      <c r="O675" s="210">
        <f t="shared" si="1"/>
        <v>9</v>
      </c>
      <c r="P675" s="211" t="str">
        <f>IFERROR(VLOOKUP(F675,연간집계!D:E,2,FALSE),"")</f>
        <v>PCMS_포스터 297 (무광)</v>
      </c>
    </row>
    <row r="676" spans="1:16" ht="12.75">
      <c r="A676" s="201">
        <v>45922.014363425929</v>
      </c>
      <c r="B676" s="202">
        <v>45922</v>
      </c>
      <c r="C676" s="203" t="s">
        <v>3081</v>
      </c>
      <c r="D676" s="203" t="s">
        <v>11</v>
      </c>
      <c r="E676" s="204" t="s">
        <v>3082</v>
      </c>
      <c r="F676" s="49" t="s">
        <v>1257</v>
      </c>
      <c r="G676" s="203">
        <v>1</v>
      </c>
      <c r="H676" s="203" t="s">
        <v>3083</v>
      </c>
      <c r="I676" s="205" t="s">
        <v>1998</v>
      </c>
      <c r="J676" s="206"/>
      <c r="K676" s="203">
        <v>24</v>
      </c>
      <c r="L676" s="207" t="s">
        <v>828</v>
      </c>
      <c r="M676" s="208" t="s">
        <v>1541</v>
      </c>
      <c r="N676" s="209">
        <f t="shared" si="0"/>
        <v>2025</v>
      </c>
      <c r="O676" s="210">
        <f t="shared" si="1"/>
        <v>9</v>
      </c>
      <c r="P676" s="211" t="str">
        <f>IFERROR(VLOOKUP(F676,연간집계!D:E,2,FALSE),"")</f>
        <v>모바일 포토북 150 (커플)</v>
      </c>
    </row>
    <row r="677" spans="1:16" ht="12.75">
      <c r="A677" s="201">
        <v>45922.073101851849</v>
      </c>
      <c r="B677" s="202">
        <v>45922</v>
      </c>
      <c r="C677" s="203" t="s">
        <v>3084</v>
      </c>
      <c r="D677" s="203" t="s">
        <v>11</v>
      </c>
      <c r="E677" s="204" t="s">
        <v>3085</v>
      </c>
      <c r="F677" s="49" t="s">
        <v>870</v>
      </c>
      <c r="G677" s="203">
        <v>1</v>
      </c>
      <c r="H677" s="203" t="s">
        <v>3086</v>
      </c>
      <c r="I677" s="205" t="s">
        <v>1510</v>
      </c>
      <c r="J677" s="206"/>
      <c r="K677" s="203">
        <v>74</v>
      </c>
      <c r="L677" s="207" t="s">
        <v>827</v>
      </c>
      <c r="M677" s="208" t="s">
        <v>1436</v>
      </c>
      <c r="N677" s="209">
        <f t="shared" si="0"/>
        <v>2025</v>
      </c>
      <c r="O677" s="210">
        <f t="shared" si="1"/>
        <v>9</v>
      </c>
      <c r="P677" s="211" t="str">
        <f>IFERROR(VLOOKUP(F677,연간집계!D:E,2,FALSE),"")</f>
        <v>스탠다드 포토북 11*8 (소프트/무광)</v>
      </c>
    </row>
    <row r="678" spans="1:16" ht="12.75">
      <c r="A678" s="201">
        <v>45922.158252314817</v>
      </c>
      <c r="B678" s="202">
        <v>45922</v>
      </c>
      <c r="C678" s="203" t="s">
        <v>3087</v>
      </c>
      <c r="D678" s="203" t="s">
        <v>11</v>
      </c>
      <c r="E678" s="204" t="s">
        <v>3088</v>
      </c>
      <c r="F678" s="49" t="s">
        <v>834</v>
      </c>
      <c r="G678" s="203">
        <v>13</v>
      </c>
      <c r="H678" s="203" t="s">
        <v>3089</v>
      </c>
      <c r="I678" s="205" t="s">
        <v>2144</v>
      </c>
      <c r="J678" s="206"/>
      <c r="K678" s="203">
        <v>24</v>
      </c>
      <c r="L678" s="207" t="s">
        <v>827</v>
      </c>
      <c r="M678" s="208" t="s">
        <v>1425</v>
      </c>
      <c r="N678" s="209">
        <f t="shared" si="0"/>
        <v>2025</v>
      </c>
      <c r="O678" s="210">
        <f t="shared" si="1"/>
        <v>9</v>
      </c>
      <c r="P678" s="211" t="str">
        <f>IFERROR(VLOOKUP(F678,연간집계!D:E,2,FALSE),"")</f>
        <v>스탠다드 포토북 6*8 (소프트/무광)</v>
      </c>
    </row>
    <row r="679" spans="1:16" ht="12.75">
      <c r="A679" s="201">
        <v>45922.316932870373</v>
      </c>
      <c r="B679" s="202">
        <v>45921</v>
      </c>
      <c r="C679" s="203" t="s">
        <v>3090</v>
      </c>
      <c r="D679" s="203" t="s">
        <v>11</v>
      </c>
      <c r="E679" s="204" t="s">
        <v>3091</v>
      </c>
      <c r="F679" s="49" t="s">
        <v>1243</v>
      </c>
      <c r="G679" s="203">
        <v>3</v>
      </c>
      <c r="H679" s="203" t="s">
        <v>3092</v>
      </c>
      <c r="I679" s="205" t="s">
        <v>1556</v>
      </c>
      <c r="J679" s="206"/>
      <c r="K679" s="203">
        <v>48</v>
      </c>
      <c r="L679" s="207" t="s">
        <v>828</v>
      </c>
      <c r="M679" s="208" t="s">
        <v>1493</v>
      </c>
      <c r="N679" s="209">
        <f t="shared" si="0"/>
        <v>2025</v>
      </c>
      <c r="O679" s="210">
        <f t="shared" si="1"/>
        <v>9</v>
      </c>
      <c r="P679" s="211" t="str">
        <f>IFERROR(VLOOKUP(F679,연간집계!D:E,2,FALSE),"")</f>
        <v>모바일 포토북 150 (여행)</v>
      </c>
    </row>
    <row r="680" spans="1:16" ht="12.75">
      <c r="A680" s="201">
        <v>45922.316944444443</v>
      </c>
      <c r="B680" s="202">
        <v>45921</v>
      </c>
      <c r="C680" s="203" t="s">
        <v>3093</v>
      </c>
      <c r="D680" s="203" t="s">
        <v>11</v>
      </c>
      <c r="E680" s="204" t="s">
        <v>3091</v>
      </c>
      <c r="F680" s="49" t="s">
        <v>1243</v>
      </c>
      <c r="G680" s="203">
        <v>3</v>
      </c>
      <c r="H680" s="203" t="s">
        <v>3092</v>
      </c>
      <c r="I680" s="205" t="s">
        <v>1556</v>
      </c>
      <c r="J680" s="206"/>
      <c r="K680" s="203">
        <v>48</v>
      </c>
      <c r="L680" s="207" t="s">
        <v>828</v>
      </c>
      <c r="M680" s="208" t="s">
        <v>1493</v>
      </c>
      <c r="N680" s="209">
        <f t="shared" si="0"/>
        <v>2025</v>
      </c>
      <c r="O680" s="210">
        <f t="shared" si="1"/>
        <v>9</v>
      </c>
      <c r="P680" s="211" t="str">
        <f>IFERROR(VLOOKUP(F680,연간집계!D:E,2,FALSE),"")</f>
        <v>모바일 포토북 150 (여행)</v>
      </c>
    </row>
    <row r="681" spans="1:16" ht="12.75">
      <c r="A681" s="201">
        <v>45922.378657407404</v>
      </c>
      <c r="B681" s="202">
        <v>45921</v>
      </c>
      <c r="C681" s="203" t="s">
        <v>3094</v>
      </c>
      <c r="D681" s="203" t="s">
        <v>11</v>
      </c>
      <c r="E681" s="204" t="s">
        <v>3095</v>
      </c>
      <c r="F681" s="49" t="s">
        <v>924</v>
      </c>
      <c r="G681" s="203">
        <v>1</v>
      </c>
      <c r="H681" s="203" t="s">
        <v>1522</v>
      </c>
      <c r="I681" s="205" t="s">
        <v>1523</v>
      </c>
      <c r="J681" s="206"/>
      <c r="K681" s="203">
        <v>16</v>
      </c>
      <c r="L681" s="207" t="s">
        <v>827</v>
      </c>
      <c r="M681" s="208" t="s">
        <v>1449</v>
      </c>
      <c r="N681" s="209">
        <f t="shared" si="0"/>
        <v>2025</v>
      </c>
      <c r="O681" s="210">
        <f t="shared" si="1"/>
        <v>9</v>
      </c>
      <c r="P681" s="211" t="str">
        <f>IFERROR(VLOOKUP(F681,연간집계!D:E,2,FALSE),"")</f>
        <v>베이비진 210 (14p)</v>
      </c>
    </row>
    <row r="682" spans="1:16" ht="12.75">
      <c r="A682" s="201">
        <v>45922.378668981481</v>
      </c>
      <c r="B682" s="202">
        <v>45921</v>
      </c>
      <c r="C682" s="203" t="s">
        <v>3096</v>
      </c>
      <c r="D682" s="203" t="s">
        <v>11</v>
      </c>
      <c r="E682" s="204" t="s">
        <v>3095</v>
      </c>
      <c r="F682" s="49" t="s">
        <v>924</v>
      </c>
      <c r="G682" s="203">
        <v>1</v>
      </c>
      <c r="H682" s="203" t="s">
        <v>1522</v>
      </c>
      <c r="I682" s="205" t="s">
        <v>1523</v>
      </c>
      <c r="J682" s="206"/>
      <c r="K682" s="203">
        <v>16</v>
      </c>
      <c r="L682" s="207" t="s">
        <v>827</v>
      </c>
      <c r="M682" s="208" t="s">
        <v>1449</v>
      </c>
      <c r="N682" s="209">
        <f t="shared" si="0"/>
        <v>2025</v>
      </c>
      <c r="O682" s="210">
        <f t="shared" si="1"/>
        <v>9</v>
      </c>
      <c r="P682" s="211" t="str">
        <f>IFERROR(VLOOKUP(F682,연간집계!D:E,2,FALSE),"")</f>
        <v>베이비진 210 (14p)</v>
      </c>
    </row>
    <row r="683" spans="1:16" ht="12.75">
      <c r="A683" s="201">
        <v>45922.378680555557</v>
      </c>
      <c r="B683" s="202">
        <v>45921</v>
      </c>
      <c r="C683" s="203" t="s">
        <v>3097</v>
      </c>
      <c r="D683" s="203" t="s">
        <v>11</v>
      </c>
      <c r="E683" s="204" t="s">
        <v>3095</v>
      </c>
      <c r="F683" s="49" t="s">
        <v>924</v>
      </c>
      <c r="G683" s="203">
        <v>1</v>
      </c>
      <c r="H683" s="203" t="s">
        <v>1522</v>
      </c>
      <c r="I683" s="205" t="s">
        <v>1523</v>
      </c>
      <c r="J683" s="206"/>
      <c r="K683" s="203">
        <v>16</v>
      </c>
      <c r="L683" s="207" t="s">
        <v>827</v>
      </c>
      <c r="M683" s="208" t="s">
        <v>1449</v>
      </c>
      <c r="N683" s="209">
        <f t="shared" si="0"/>
        <v>2025</v>
      </c>
      <c r="O683" s="210">
        <f t="shared" si="1"/>
        <v>9</v>
      </c>
      <c r="P683" s="211" t="str">
        <f>IFERROR(VLOOKUP(F683,연간집계!D:E,2,FALSE),"")</f>
        <v>베이비진 210 (14p)</v>
      </c>
    </row>
    <row r="684" spans="1:16" ht="12.75">
      <c r="A684" s="201">
        <v>45922.378692129627</v>
      </c>
      <c r="B684" s="202">
        <v>45921</v>
      </c>
      <c r="C684" s="203" t="s">
        <v>3098</v>
      </c>
      <c r="D684" s="203" t="s">
        <v>11</v>
      </c>
      <c r="E684" s="204" t="s">
        <v>3095</v>
      </c>
      <c r="F684" s="49" t="s">
        <v>924</v>
      </c>
      <c r="G684" s="203">
        <v>1</v>
      </c>
      <c r="H684" s="203" t="s">
        <v>1522</v>
      </c>
      <c r="I684" s="205" t="s">
        <v>1523</v>
      </c>
      <c r="J684" s="206"/>
      <c r="K684" s="203">
        <v>16</v>
      </c>
      <c r="L684" s="207" t="s">
        <v>827</v>
      </c>
      <c r="M684" s="208" t="s">
        <v>1449</v>
      </c>
      <c r="N684" s="209">
        <f t="shared" si="0"/>
        <v>2025</v>
      </c>
      <c r="O684" s="210">
        <f t="shared" si="1"/>
        <v>9</v>
      </c>
      <c r="P684" s="211" t="str">
        <f>IFERROR(VLOOKUP(F684,연간집계!D:E,2,FALSE),"")</f>
        <v>베이비진 210 (14p)</v>
      </c>
    </row>
    <row r="685" spans="1:16" ht="12.75">
      <c r="A685" s="201">
        <v>45922.378703703704</v>
      </c>
      <c r="B685" s="202">
        <v>45921</v>
      </c>
      <c r="C685" s="203" t="s">
        <v>3099</v>
      </c>
      <c r="D685" s="203" t="s">
        <v>11</v>
      </c>
      <c r="E685" s="204" t="s">
        <v>3095</v>
      </c>
      <c r="F685" s="49" t="s">
        <v>924</v>
      </c>
      <c r="G685" s="203">
        <v>1</v>
      </c>
      <c r="H685" s="203" t="s">
        <v>1522</v>
      </c>
      <c r="I685" s="205" t="s">
        <v>1523</v>
      </c>
      <c r="J685" s="206"/>
      <c r="K685" s="203">
        <v>16</v>
      </c>
      <c r="L685" s="207" t="s">
        <v>827</v>
      </c>
      <c r="M685" s="208" t="s">
        <v>1449</v>
      </c>
      <c r="N685" s="209">
        <f t="shared" si="0"/>
        <v>2025</v>
      </c>
      <c r="O685" s="210">
        <f t="shared" si="1"/>
        <v>9</v>
      </c>
      <c r="P685" s="211" t="str">
        <f>IFERROR(VLOOKUP(F685,연간집계!D:E,2,FALSE),"")</f>
        <v>베이비진 210 (14p)</v>
      </c>
    </row>
    <row r="686" spans="1:16" ht="12.75">
      <c r="A686" s="201">
        <v>45922.37871527778</v>
      </c>
      <c r="B686" s="202">
        <v>45921</v>
      </c>
      <c r="C686" s="203" t="s">
        <v>3100</v>
      </c>
      <c r="D686" s="203" t="s">
        <v>11</v>
      </c>
      <c r="E686" s="204" t="s">
        <v>3095</v>
      </c>
      <c r="F686" s="49" t="s">
        <v>924</v>
      </c>
      <c r="G686" s="203">
        <v>1</v>
      </c>
      <c r="H686" s="203" t="s">
        <v>1522</v>
      </c>
      <c r="I686" s="205" t="s">
        <v>1523</v>
      </c>
      <c r="J686" s="206"/>
      <c r="K686" s="203">
        <v>16</v>
      </c>
      <c r="L686" s="207" t="s">
        <v>827</v>
      </c>
      <c r="M686" s="208" t="s">
        <v>1449</v>
      </c>
      <c r="N686" s="209">
        <f t="shared" si="0"/>
        <v>2025</v>
      </c>
      <c r="O686" s="210">
        <f t="shared" si="1"/>
        <v>9</v>
      </c>
      <c r="P686" s="211" t="str">
        <f>IFERROR(VLOOKUP(F686,연간집계!D:E,2,FALSE),"")</f>
        <v>베이비진 210 (14p)</v>
      </c>
    </row>
    <row r="687" spans="1:16" ht="12.75">
      <c r="A687" s="201">
        <v>45922.37872685185</v>
      </c>
      <c r="B687" s="202">
        <v>45921</v>
      </c>
      <c r="C687" s="203" t="s">
        <v>3101</v>
      </c>
      <c r="D687" s="203" t="s">
        <v>11</v>
      </c>
      <c r="E687" s="204" t="s">
        <v>3095</v>
      </c>
      <c r="F687" s="49" t="s">
        <v>924</v>
      </c>
      <c r="G687" s="203">
        <v>1</v>
      </c>
      <c r="H687" s="203" t="s">
        <v>1522</v>
      </c>
      <c r="I687" s="205" t="s">
        <v>1523</v>
      </c>
      <c r="J687" s="206"/>
      <c r="K687" s="203">
        <v>16</v>
      </c>
      <c r="L687" s="207" t="s">
        <v>827</v>
      </c>
      <c r="M687" s="208" t="s">
        <v>1449</v>
      </c>
      <c r="N687" s="209">
        <f t="shared" si="0"/>
        <v>2025</v>
      </c>
      <c r="O687" s="210">
        <f t="shared" si="1"/>
        <v>9</v>
      </c>
      <c r="P687" s="211" t="str">
        <f>IFERROR(VLOOKUP(F687,연간집계!D:E,2,FALSE),"")</f>
        <v>베이비진 210 (14p)</v>
      </c>
    </row>
    <row r="688" spans="1:16" ht="12.75">
      <c r="A688" s="201">
        <v>45922.378738425927</v>
      </c>
      <c r="B688" s="202">
        <v>45921</v>
      </c>
      <c r="C688" s="203" t="s">
        <v>3102</v>
      </c>
      <c r="D688" s="203" t="s">
        <v>11</v>
      </c>
      <c r="E688" s="204" t="s">
        <v>3095</v>
      </c>
      <c r="F688" s="49" t="s">
        <v>924</v>
      </c>
      <c r="G688" s="203">
        <v>1</v>
      </c>
      <c r="H688" s="203" t="s">
        <v>1522</v>
      </c>
      <c r="I688" s="205" t="s">
        <v>1523</v>
      </c>
      <c r="J688" s="206"/>
      <c r="K688" s="203">
        <v>16</v>
      </c>
      <c r="L688" s="207" t="s">
        <v>827</v>
      </c>
      <c r="M688" s="208" t="s">
        <v>1449</v>
      </c>
      <c r="N688" s="209">
        <f t="shared" si="0"/>
        <v>2025</v>
      </c>
      <c r="O688" s="210">
        <f t="shared" si="1"/>
        <v>9</v>
      </c>
      <c r="P688" s="211" t="str">
        <f>IFERROR(VLOOKUP(F688,연간집계!D:E,2,FALSE),"")</f>
        <v>베이비진 210 (14p)</v>
      </c>
    </row>
    <row r="689" spans="1:16" ht="12.75">
      <c r="A689" s="201">
        <v>45922.378750000003</v>
      </c>
      <c r="B689" s="202">
        <v>45921</v>
      </c>
      <c r="C689" s="203" t="s">
        <v>3103</v>
      </c>
      <c r="D689" s="203" t="s">
        <v>11</v>
      </c>
      <c r="E689" s="204" t="s">
        <v>3095</v>
      </c>
      <c r="F689" s="49" t="s">
        <v>924</v>
      </c>
      <c r="G689" s="203">
        <v>1</v>
      </c>
      <c r="H689" s="203" t="s">
        <v>1522</v>
      </c>
      <c r="I689" s="205" t="s">
        <v>1523</v>
      </c>
      <c r="J689" s="206"/>
      <c r="K689" s="203">
        <v>16</v>
      </c>
      <c r="L689" s="207" t="s">
        <v>827</v>
      </c>
      <c r="M689" s="208" t="s">
        <v>1449</v>
      </c>
      <c r="N689" s="209">
        <f t="shared" si="0"/>
        <v>2025</v>
      </c>
      <c r="O689" s="210">
        <f t="shared" si="1"/>
        <v>9</v>
      </c>
      <c r="P689" s="211" t="str">
        <f>IFERROR(VLOOKUP(F689,연간집계!D:E,2,FALSE),"")</f>
        <v>베이비진 210 (14p)</v>
      </c>
    </row>
    <row r="690" spans="1:16" ht="12.75">
      <c r="A690" s="201">
        <v>45922.378761574073</v>
      </c>
      <c r="B690" s="202">
        <v>45921</v>
      </c>
      <c r="C690" s="203" t="s">
        <v>3104</v>
      </c>
      <c r="D690" s="203" t="s">
        <v>11</v>
      </c>
      <c r="E690" s="204" t="s">
        <v>3095</v>
      </c>
      <c r="F690" s="49" t="s">
        <v>924</v>
      </c>
      <c r="G690" s="203">
        <v>1</v>
      </c>
      <c r="H690" s="203" t="s">
        <v>1522</v>
      </c>
      <c r="I690" s="205" t="s">
        <v>1523</v>
      </c>
      <c r="J690" s="206"/>
      <c r="K690" s="203">
        <v>16</v>
      </c>
      <c r="L690" s="207" t="s">
        <v>827</v>
      </c>
      <c r="M690" s="208" t="s">
        <v>1449</v>
      </c>
      <c r="N690" s="209">
        <f t="shared" si="0"/>
        <v>2025</v>
      </c>
      <c r="O690" s="210">
        <f t="shared" si="1"/>
        <v>9</v>
      </c>
      <c r="P690" s="211" t="str">
        <f>IFERROR(VLOOKUP(F690,연간집계!D:E,2,FALSE),"")</f>
        <v>베이비진 210 (14p)</v>
      </c>
    </row>
    <row r="691" spans="1:16" ht="12.75">
      <c r="A691" s="201">
        <v>45922.37877314815</v>
      </c>
      <c r="B691" s="202">
        <v>45921</v>
      </c>
      <c r="C691" s="203" t="s">
        <v>3105</v>
      </c>
      <c r="D691" s="203" t="s">
        <v>11</v>
      </c>
      <c r="E691" s="204" t="s">
        <v>3095</v>
      </c>
      <c r="F691" s="49" t="s">
        <v>924</v>
      </c>
      <c r="G691" s="203">
        <v>1</v>
      </c>
      <c r="H691" s="203" t="s">
        <v>1522</v>
      </c>
      <c r="I691" s="205" t="s">
        <v>1523</v>
      </c>
      <c r="J691" s="206"/>
      <c r="K691" s="203">
        <v>16</v>
      </c>
      <c r="L691" s="207" t="s">
        <v>827</v>
      </c>
      <c r="M691" s="208" t="s">
        <v>1449</v>
      </c>
      <c r="N691" s="209">
        <f t="shared" si="0"/>
        <v>2025</v>
      </c>
      <c r="O691" s="210">
        <f t="shared" si="1"/>
        <v>9</v>
      </c>
      <c r="P691" s="211" t="str">
        <f>IFERROR(VLOOKUP(F691,연간집계!D:E,2,FALSE),"")</f>
        <v>베이비진 210 (14p)</v>
      </c>
    </row>
    <row r="692" spans="1:16" ht="12.75">
      <c r="A692" s="201">
        <v>45922.378784722219</v>
      </c>
      <c r="B692" s="202">
        <v>45921</v>
      </c>
      <c r="C692" s="203" t="s">
        <v>3106</v>
      </c>
      <c r="D692" s="203" t="s">
        <v>11</v>
      </c>
      <c r="E692" s="204" t="s">
        <v>3095</v>
      </c>
      <c r="F692" s="49" t="s">
        <v>924</v>
      </c>
      <c r="G692" s="203">
        <v>1</v>
      </c>
      <c r="H692" s="203" t="s">
        <v>1522</v>
      </c>
      <c r="I692" s="205" t="s">
        <v>1523</v>
      </c>
      <c r="J692" s="206"/>
      <c r="K692" s="203">
        <v>16</v>
      </c>
      <c r="L692" s="207" t="s">
        <v>827</v>
      </c>
      <c r="M692" s="208" t="s">
        <v>1449</v>
      </c>
      <c r="N692" s="209">
        <f t="shared" si="0"/>
        <v>2025</v>
      </c>
      <c r="O692" s="210">
        <f t="shared" si="1"/>
        <v>9</v>
      </c>
      <c r="P692" s="211" t="str">
        <f>IFERROR(VLOOKUP(F692,연간집계!D:E,2,FALSE),"")</f>
        <v>베이비진 210 (14p)</v>
      </c>
    </row>
    <row r="693" spans="1:16" ht="12.75">
      <c r="A693" s="201">
        <v>45922.378796296296</v>
      </c>
      <c r="B693" s="202">
        <v>45921</v>
      </c>
      <c r="C693" s="203" t="s">
        <v>3107</v>
      </c>
      <c r="D693" s="203" t="s">
        <v>11</v>
      </c>
      <c r="E693" s="204" t="s">
        <v>3095</v>
      </c>
      <c r="F693" s="49" t="s">
        <v>924</v>
      </c>
      <c r="G693" s="203">
        <v>1</v>
      </c>
      <c r="H693" s="203" t="s">
        <v>1522</v>
      </c>
      <c r="I693" s="205" t="s">
        <v>1523</v>
      </c>
      <c r="J693" s="206"/>
      <c r="K693" s="203">
        <v>16</v>
      </c>
      <c r="L693" s="207" t="s">
        <v>827</v>
      </c>
      <c r="M693" s="208" t="s">
        <v>1449</v>
      </c>
      <c r="N693" s="209">
        <f t="shared" si="0"/>
        <v>2025</v>
      </c>
      <c r="O693" s="210">
        <f t="shared" si="1"/>
        <v>9</v>
      </c>
      <c r="P693" s="211" t="str">
        <f>IFERROR(VLOOKUP(F693,연간집계!D:E,2,FALSE),"")</f>
        <v>베이비진 210 (14p)</v>
      </c>
    </row>
    <row r="694" spans="1:16" ht="12.75">
      <c r="A694" s="201">
        <v>45922.38490740741</v>
      </c>
      <c r="B694" s="202">
        <v>45922</v>
      </c>
      <c r="C694" s="203" t="s">
        <v>3108</v>
      </c>
      <c r="D694" s="203" t="s">
        <v>11</v>
      </c>
      <c r="E694" s="204" t="s">
        <v>3109</v>
      </c>
      <c r="F694" s="49" t="s">
        <v>838</v>
      </c>
      <c r="G694" s="203">
        <v>1</v>
      </c>
      <c r="H694" s="203" t="s">
        <v>3110</v>
      </c>
      <c r="I694" s="205" t="s">
        <v>1808</v>
      </c>
      <c r="J694" s="206"/>
      <c r="K694" s="203">
        <v>26</v>
      </c>
      <c r="L694" s="207" t="s">
        <v>827</v>
      </c>
      <c r="M694" s="208" t="s">
        <v>1541</v>
      </c>
      <c r="N694" s="209">
        <f t="shared" si="0"/>
        <v>2025</v>
      </c>
      <c r="O694" s="210">
        <f t="shared" si="1"/>
        <v>9</v>
      </c>
      <c r="P694" s="211" t="str">
        <f>IFERROR(VLOOKUP(F694,연간집계!D:E,2,FALSE),"")</f>
        <v>스탠다드 포토북 6*8 (하드/무광)</v>
      </c>
    </row>
    <row r="695" spans="1:16" ht="12.75">
      <c r="A695" s="201">
        <v>45922.384918981479</v>
      </c>
      <c r="B695" s="202">
        <v>45922</v>
      </c>
      <c r="C695" s="203" t="s">
        <v>3111</v>
      </c>
      <c r="D695" s="203" t="s">
        <v>11</v>
      </c>
      <c r="E695" s="204" t="s">
        <v>3112</v>
      </c>
      <c r="F695" s="49" t="s">
        <v>1378</v>
      </c>
      <c r="G695" s="203">
        <v>1</v>
      </c>
      <c r="H695" s="203" t="s">
        <v>3113</v>
      </c>
      <c r="I695" s="205" t="s">
        <v>1657</v>
      </c>
      <c r="J695" s="206"/>
      <c r="K695" s="203">
        <v>1</v>
      </c>
      <c r="L695" s="207" t="s">
        <v>827</v>
      </c>
      <c r="M695" s="208" t="s">
        <v>1658</v>
      </c>
      <c r="N695" s="209">
        <f t="shared" si="0"/>
        <v>2025</v>
      </c>
      <c r="O695" s="210">
        <f t="shared" si="1"/>
        <v>9</v>
      </c>
      <c r="P695" s="211" t="str">
        <f>IFERROR(VLOOKUP(F695,연간집계!D:E,2,FALSE),"")</f>
        <v>증명사진 (무광)</v>
      </c>
    </row>
    <row r="696" spans="1:16" ht="12.75">
      <c r="A696" s="201">
        <v>45922.447500000002</v>
      </c>
      <c r="B696" s="202">
        <v>45922</v>
      </c>
      <c r="C696" s="203" t="s">
        <v>3114</v>
      </c>
      <c r="D696" s="203" t="s">
        <v>11</v>
      </c>
      <c r="E696" s="204" t="s">
        <v>3115</v>
      </c>
      <c r="F696" s="49" t="s">
        <v>852</v>
      </c>
      <c r="G696" s="203">
        <v>1</v>
      </c>
      <c r="H696" s="203" t="s">
        <v>3116</v>
      </c>
      <c r="I696" s="205" t="s">
        <v>1440</v>
      </c>
      <c r="J696" s="206"/>
      <c r="K696" s="203">
        <v>24</v>
      </c>
      <c r="L696" s="207" t="s">
        <v>827</v>
      </c>
      <c r="M696" s="208" t="s">
        <v>3117</v>
      </c>
      <c r="N696" s="209">
        <f t="shared" si="0"/>
        <v>2025</v>
      </c>
      <c r="O696" s="210">
        <f t="shared" si="1"/>
        <v>9</v>
      </c>
      <c r="P696" s="211" t="str">
        <f>IFERROR(VLOOKUP(F696,연간집계!D:E,2,FALSE),"")</f>
        <v>스탠다드 포토북 8*8 (소프트/무광)</v>
      </c>
    </row>
    <row r="697" spans="1:16" ht="12.75">
      <c r="A697" s="201">
        <v>45922.447511574072</v>
      </c>
      <c r="B697" s="202">
        <v>45922</v>
      </c>
      <c r="C697" s="203" t="s">
        <v>3118</v>
      </c>
      <c r="D697" s="203" t="s">
        <v>11</v>
      </c>
      <c r="E697" s="204" t="s">
        <v>3115</v>
      </c>
      <c r="F697" s="49" t="s">
        <v>852</v>
      </c>
      <c r="G697" s="203">
        <v>1</v>
      </c>
      <c r="H697" s="203" t="s">
        <v>3116</v>
      </c>
      <c r="I697" s="205" t="s">
        <v>1440</v>
      </c>
      <c r="J697" s="206"/>
      <c r="K697" s="203">
        <v>24</v>
      </c>
      <c r="L697" s="207" t="s">
        <v>827</v>
      </c>
      <c r="M697" s="208" t="s">
        <v>3117</v>
      </c>
      <c r="N697" s="209">
        <f t="shared" si="0"/>
        <v>2025</v>
      </c>
      <c r="O697" s="210">
        <f t="shared" si="1"/>
        <v>9</v>
      </c>
      <c r="P697" s="211" t="str">
        <f>IFERROR(VLOOKUP(F697,연간집계!D:E,2,FALSE),"")</f>
        <v>스탠다드 포토북 8*8 (소프트/무광)</v>
      </c>
    </row>
    <row r="698" spans="1:16" ht="12.75">
      <c r="A698" s="201">
        <v>45922.447523148148</v>
      </c>
      <c r="B698" s="202">
        <v>45922</v>
      </c>
      <c r="C698" s="203" t="s">
        <v>3119</v>
      </c>
      <c r="D698" s="203" t="s">
        <v>11</v>
      </c>
      <c r="E698" s="204" t="s">
        <v>3115</v>
      </c>
      <c r="F698" s="49" t="s">
        <v>852</v>
      </c>
      <c r="G698" s="203">
        <v>1</v>
      </c>
      <c r="H698" s="203" t="s">
        <v>3116</v>
      </c>
      <c r="I698" s="205" t="s">
        <v>1440</v>
      </c>
      <c r="J698" s="206"/>
      <c r="K698" s="203">
        <v>24</v>
      </c>
      <c r="L698" s="207" t="s">
        <v>827</v>
      </c>
      <c r="M698" s="208" t="s">
        <v>3117</v>
      </c>
      <c r="N698" s="209">
        <f t="shared" si="0"/>
        <v>2025</v>
      </c>
      <c r="O698" s="210">
        <f t="shared" si="1"/>
        <v>9</v>
      </c>
      <c r="P698" s="211" t="str">
        <f>IFERROR(VLOOKUP(F698,연간집계!D:E,2,FALSE),"")</f>
        <v>스탠다드 포토북 8*8 (소프트/무광)</v>
      </c>
    </row>
    <row r="699" spans="1:16" ht="12.75">
      <c r="A699" s="201">
        <v>45922.447534722225</v>
      </c>
      <c r="B699" s="202">
        <v>45922</v>
      </c>
      <c r="C699" s="203" t="s">
        <v>3120</v>
      </c>
      <c r="D699" s="203" t="s">
        <v>11</v>
      </c>
      <c r="E699" s="204" t="s">
        <v>3115</v>
      </c>
      <c r="F699" s="49" t="s">
        <v>852</v>
      </c>
      <c r="G699" s="203">
        <v>1</v>
      </c>
      <c r="H699" s="203" t="s">
        <v>3116</v>
      </c>
      <c r="I699" s="205" t="s">
        <v>1440</v>
      </c>
      <c r="J699" s="206"/>
      <c r="K699" s="203">
        <v>24</v>
      </c>
      <c r="L699" s="207" t="s">
        <v>827</v>
      </c>
      <c r="M699" s="208" t="s">
        <v>3117</v>
      </c>
      <c r="N699" s="209">
        <f t="shared" si="0"/>
        <v>2025</v>
      </c>
      <c r="O699" s="210">
        <f t="shared" si="1"/>
        <v>9</v>
      </c>
      <c r="P699" s="211" t="str">
        <f>IFERROR(VLOOKUP(F699,연간집계!D:E,2,FALSE),"")</f>
        <v>스탠다드 포토북 8*8 (소프트/무광)</v>
      </c>
    </row>
    <row r="700" spans="1:16" ht="12.75">
      <c r="A700" s="201">
        <v>45922.447546296295</v>
      </c>
      <c r="B700" s="202">
        <v>45922</v>
      </c>
      <c r="C700" s="203" t="s">
        <v>3121</v>
      </c>
      <c r="D700" s="203" t="s">
        <v>11</v>
      </c>
      <c r="E700" s="204" t="s">
        <v>3115</v>
      </c>
      <c r="F700" s="49" t="s">
        <v>852</v>
      </c>
      <c r="G700" s="203">
        <v>1</v>
      </c>
      <c r="H700" s="203" t="s">
        <v>3116</v>
      </c>
      <c r="I700" s="205" t="s">
        <v>1440</v>
      </c>
      <c r="J700" s="206"/>
      <c r="K700" s="203">
        <v>24</v>
      </c>
      <c r="L700" s="207" t="s">
        <v>827</v>
      </c>
      <c r="M700" s="208" t="s">
        <v>3117</v>
      </c>
      <c r="N700" s="209">
        <f t="shared" si="0"/>
        <v>2025</v>
      </c>
      <c r="O700" s="210">
        <f t="shared" si="1"/>
        <v>9</v>
      </c>
      <c r="P700" s="211" t="str">
        <f>IFERROR(VLOOKUP(F700,연간집계!D:E,2,FALSE),"")</f>
        <v>스탠다드 포토북 8*8 (소프트/무광)</v>
      </c>
    </row>
    <row r="701" spans="1:16" ht="12.75">
      <c r="A701" s="201">
        <v>45922.447557870371</v>
      </c>
      <c r="B701" s="202">
        <v>45922</v>
      </c>
      <c r="C701" s="203" t="s">
        <v>3122</v>
      </c>
      <c r="D701" s="203" t="s">
        <v>11</v>
      </c>
      <c r="E701" s="204" t="s">
        <v>3115</v>
      </c>
      <c r="F701" s="49" t="s">
        <v>852</v>
      </c>
      <c r="G701" s="203">
        <v>1</v>
      </c>
      <c r="H701" s="203" t="s">
        <v>3116</v>
      </c>
      <c r="I701" s="205" t="s">
        <v>1440</v>
      </c>
      <c r="J701" s="206"/>
      <c r="K701" s="203">
        <v>24</v>
      </c>
      <c r="L701" s="207" t="s">
        <v>827</v>
      </c>
      <c r="M701" s="208" t="s">
        <v>3117</v>
      </c>
      <c r="N701" s="209">
        <f t="shared" si="0"/>
        <v>2025</v>
      </c>
      <c r="O701" s="210">
        <f t="shared" si="1"/>
        <v>9</v>
      </c>
      <c r="P701" s="211" t="str">
        <f>IFERROR(VLOOKUP(F701,연간집계!D:E,2,FALSE),"")</f>
        <v>스탠다드 포토북 8*8 (소프트/무광)</v>
      </c>
    </row>
    <row r="702" spans="1:16" ht="12.75">
      <c r="A702" s="201">
        <v>45922.447569444441</v>
      </c>
      <c r="B702" s="202">
        <v>45922</v>
      </c>
      <c r="C702" s="203" t="s">
        <v>3123</v>
      </c>
      <c r="D702" s="203" t="s">
        <v>11</v>
      </c>
      <c r="E702" s="204" t="s">
        <v>3115</v>
      </c>
      <c r="F702" s="49" t="s">
        <v>852</v>
      </c>
      <c r="G702" s="203">
        <v>1</v>
      </c>
      <c r="H702" s="203" t="s">
        <v>3116</v>
      </c>
      <c r="I702" s="205" t="s">
        <v>1440</v>
      </c>
      <c r="J702" s="206"/>
      <c r="K702" s="203">
        <v>24</v>
      </c>
      <c r="L702" s="207" t="s">
        <v>827</v>
      </c>
      <c r="M702" s="208" t="s">
        <v>3117</v>
      </c>
      <c r="N702" s="209">
        <f t="shared" si="0"/>
        <v>2025</v>
      </c>
      <c r="O702" s="210">
        <f t="shared" si="1"/>
        <v>9</v>
      </c>
      <c r="P702" s="211" t="str">
        <f>IFERROR(VLOOKUP(F702,연간집계!D:E,2,FALSE),"")</f>
        <v>스탠다드 포토북 8*8 (소프트/무광)</v>
      </c>
    </row>
    <row r="703" spans="1:16" ht="12.75">
      <c r="A703" s="201">
        <v>45922.447581018518</v>
      </c>
      <c r="B703" s="202">
        <v>45922</v>
      </c>
      <c r="C703" s="203" t="s">
        <v>3124</v>
      </c>
      <c r="D703" s="203" t="s">
        <v>11</v>
      </c>
      <c r="E703" s="204" t="s">
        <v>3115</v>
      </c>
      <c r="F703" s="49" t="s">
        <v>852</v>
      </c>
      <c r="G703" s="203">
        <v>1</v>
      </c>
      <c r="H703" s="203" t="s">
        <v>3116</v>
      </c>
      <c r="I703" s="205" t="s">
        <v>1440</v>
      </c>
      <c r="J703" s="206"/>
      <c r="K703" s="203">
        <v>24</v>
      </c>
      <c r="L703" s="207" t="s">
        <v>827</v>
      </c>
      <c r="M703" s="208" t="s">
        <v>3117</v>
      </c>
      <c r="N703" s="209">
        <f t="shared" si="0"/>
        <v>2025</v>
      </c>
      <c r="O703" s="210">
        <f t="shared" si="1"/>
        <v>9</v>
      </c>
      <c r="P703" s="211" t="str">
        <f>IFERROR(VLOOKUP(F703,연간집계!D:E,2,FALSE),"")</f>
        <v>스탠다드 포토북 8*8 (소프트/무광)</v>
      </c>
    </row>
    <row r="704" spans="1:16" ht="12.75">
      <c r="A704" s="201">
        <v>45922.447604166664</v>
      </c>
      <c r="B704" s="202">
        <v>45922</v>
      </c>
      <c r="C704" s="203" t="s">
        <v>3125</v>
      </c>
      <c r="D704" s="203" t="s">
        <v>11</v>
      </c>
      <c r="E704" s="204" t="s">
        <v>3115</v>
      </c>
      <c r="F704" s="49" t="s">
        <v>852</v>
      </c>
      <c r="G704" s="203">
        <v>1</v>
      </c>
      <c r="H704" s="203" t="s">
        <v>3116</v>
      </c>
      <c r="I704" s="205" t="s">
        <v>1440</v>
      </c>
      <c r="J704" s="206"/>
      <c r="K704" s="203">
        <v>24</v>
      </c>
      <c r="L704" s="207" t="s">
        <v>827</v>
      </c>
      <c r="M704" s="208" t="s">
        <v>3117</v>
      </c>
      <c r="N704" s="209">
        <f t="shared" si="0"/>
        <v>2025</v>
      </c>
      <c r="O704" s="210">
        <f t="shared" si="1"/>
        <v>9</v>
      </c>
      <c r="P704" s="211" t="str">
        <f>IFERROR(VLOOKUP(F704,연간집계!D:E,2,FALSE),"")</f>
        <v>스탠다드 포토북 8*8 (소프트/무광)</v>
      </c>
    </row>
    <row r="705" spans="1:16" ht="12.75">
      <c r="A705" s="201">
        <v>45922.447615740741</v>
      </c>
      <c r="B705" s="202">
        <v>45922</v>
      </c>
      <c r="C705" s="203" t="s">
        <v>3126</v>
      </c>
      <c r="D705" s="203" t="s">
        <v>11</v>
      </c>
      <c r="E705" s="204" t="s">
        <v>3115</v>
      </c>
      <c r="F705" s="49" t="s">
        <v>852</v>
      </c>
      <c r="G705" s="203">
        <v>1</v>
      </c>
      <c r="H705" s="203" t="s">
        <v>3116</v>
      </c>
      <c r="I705" s="205" t="s">
        <v>1440</v>
      </c>
      <c r="J705" s="206"/>
      <c r="K705" s="203">
        <v>24</v>
      </c>
      <c r="L705" s="207" t="s">
        <v>827</v>
      </c>
      <c r="M705" s="208" t="s">
        <v>3117</v>
      </c>
      <c r="N705" s="209">
        <f t="shared" si="0"/>
        <v>2025</v>
      </c>
      <c r="O705" s="210">
        <f t="shared" si="1"/>
        <v>9</v>
      </c>
      <c r="P705" s="211" t="str">
        <f>IFERROR(VLOOKUP(F705,연간집계!D:E,2,FALSE),"")</f>
        <v>스탠다드 포토북 8*8 (소프트/무광)</v>
      </c>
    </row>
    <row r="706" spans="1:16" ht="12.75">
      <c r="A706" s="201">
        <v>45922.447627314818</v>
      </c>
      <c r="B706" s="202">
        <v>45922</v>
      </c>
      <c r="C706" s="203" t="s">
        <v>3127</v>
      </c>
      <c r="D706" s="203" t="s">
        <v>11</v>
      </c>
      <c r="E706" s="204" t="s">
        <v>3115</v>
      </c>
      <c r="F706" s="49" t="s">
        <v>852</v>
      </c>
      <c r="G706" s="203">
        <v>1</v>
      </c>
      <c r="H706" s="203" t="s">
        <v>3116</v>
      </c>
      <c r="I706" s="205" t="s">
        <v>1440</v>
      </c>
      <c r="J706" s="206"/>
      <c r="K706" s="203">
        <v>24</v>
      </c>
      <c r="L706" s="207" t="s">
        <v>827</v>
      </c>
      <c r="M706" s="208" t="s">
        <v>3117</v>
      </c>
      <c r="N706" s="209">
        <f t="shared" si="0"/>
        <v>2025</v>
      </c>
      <c r="O706" s="210">
        <f t="shared" si="1"/>
        <v>9</v>
      </c>
      <c r="P706" s="211" t="str">
        <f>IFERROR(VLOOKUP(F706,연간집계!D:E,2,FALSE),"")</f>
        <v>스탠다드 포토북 8*8 (소프트/무광)</v>
      </c>
    </row>
    <row r="707" spans="1:16" ht="12.75">
      <c r="A707" s="201">
        <v>45922.447638888887</v>
      </c>
      <c r="B707" s="202">
        <v>45922</v>
      </c>
      <c r="C707" s="203" t="s">
        <v>3128</v>
      </c>
      <c r="D707" s="203" t="s">
        <v>11</v>
      </c>
      <c r="E707" s="204" t="s">
        <v>3115</v>
      </c>
      <c r="F707" s="49" t="s">
        <v>852</v>
      </c>
      <c r="G707" s="203">
        <v>1</v>
      </c>
      <c r="H707" s="203" t="s">
        <v>3116</v>
      </c>
      <c r="I707" s="205" t="s">
        <v>1440</v>
      </c>
      <c r="J707" s="206"/>
      <c r="K707" s="203">
        <v>24</v>
      </c>
      <c r="L707" s="207" t="s">
        <v>827</v>
      </c>
      <c r="M707" s="208" t="s">
        <v>3117</v>
      </c>
      <c r="N707" s="209">
        <f t="shared" si="0"/>
        <v>2025</v>
      </c>
      <c r="O707" s="210">
        <f t="shared" si="1"/>
        <v>9</v>
      </c>
      <c r="P707" s="211" t="str">
        <f>IFERROR(VLOOKUP(F707,연간집계!D:E,2,FALSE),"")</f>
        <v>스탠다드 포토북 8*8 (소프트/무광)</v>
      </c>
    </row>
    <row r="708" spans="1:16" ht="12.75">
      <c r="A708" s="201">
        <v>45922.447650462964</v>
      </c>
      <c r="B708" s="202">
        <v>45922</v>
      </c>
      <c r="C708" s="203" t="s">
        <v>3129</v>
      </c>
      <c r="D708" s="203" t="s">
        <v>11</v>
      </c>
      <c r="E708" s="204" t="s">
        <v>3115</v>
      </c>
      <c r="F708" s="49" t="s">
        <v>852</v>
      </c>
      <c r="G708" s="203">
        <v>1</v>
      </c>
      <c r="H708" s="203" t="s">
        <v>3116</v>
      </c>
      <c r="I708" s="205" t="s">
        <v>1440</v>
      </c>
      <c r="J708" s="206"/>
      <c r="K708" s="203">
        <v>24</v>
      </c>
      <c r="L708" s="207" t="s">
        <v>827</v>
      </c>
      <c r="M708" s="208" t="s">
        <v>3117</v>
      </c>
      <c r="N708" s="209">
        <f t="shared" si="0"/>
        <v>2025</v>
      </c>
      <c r="O708" s="210">
        <f t="shared" si="1"/>
        <v>9</v>
      </c>
      <c r="P708" s="211" t="str">
        <f>IFERROR(VLOOKUP(F708,연간집계!D:E,2,FALSE),"")</f>
        <v>스탠다드 포토북 8*8 (소프트/무광)</v>
      </c>
    </row>
    <row r="709" spans="1:16" ht="12.75">
      <c r="A709" s="201">
        <v>45922.447662037041</v>
      </c>
      <c r="B709" s="202">
        <v>45922</v>
      </c>
      <c r="C709" s="203" t="s">
        <v>3130</v>
      </c>
      <c r="D709" s="203" t="s">
        <v>11</v>
      </c>
      <c r="E709" s="204" t="s">
        <v>3115</v>
      </c>
      <c r="F709" s="49" t="s">
        <v>852</v>
      </c>
      <c r="G709" s="203">
        <v>1</v>
      </c>
      <c r="H709" s="203" t="s">
        <v>3116</v>
      </c>
      <c r="I709" s="205" t="s">
        <v>1440</v>
      </c>
      <c r="J709" s="206"/>
      <c r="K709" s="203">
        <v>24</v>
      </c>
      <c r="L709" s="207" t="s">
        <v>827</v>
      </c>
      <c r="M709" s="208" t="s">
        <v>3117</v>
      </c>
      <c r="N709" s="209">
        <f t="shared" si="0"/>
        <v>2025</v>
      </c>
      <c r="O709" s="210">
        <f t="shared" si="1"/>
        <v>9</v>
      </c>
      <c r="P709" s="211" t="str">
        <f>IFERROR(VLOOKUP(F709,연간집계!D:E,2,FALSE),"")</f>
        <v>스탠다드 포토북 8*8 (소프트/무광)</v>
      </c>
    </row>
    <row r="710" spans="1:16" ht="12.75">
      <c r="A710" s="201">
        <v>45922.44767361111</v>
      </c>
      <c r="B710" s="202">
        <v>45922</v>
      </c>
      <c r="C710" s="203" t="s">
        <v>3131</v>
      </c>
      <c r="D710" s="203" t="s">
        <v>11</v>
      </c>
      <c r="E710" s="204" t="s">
        <v>3115</v>
      </c>
      <c r="F710" s="49" t="s">
        <v>852</v>
      </c>
      <c r="G710" s="203">
        <v>1</v>
      </c>
      <c r="H710" s="203" t="s">
        <v>3116</v>
      </c>
      <c r="I710" s="205" t="s">
        <v>1440</v>
      </c>
      <c r="J710" s="206"/>
      <c r="K710" s="203">
        <v>24</v>
      </c>
      <c r="L710" s="207" t="s">
        <v>827</v>
      </c>
      <c r="M710" s="208" t="s">
        <v>3117</v>
      </c>
      <c r="N710" s="209">
        <f t="shared" si="0"/>
        <v>2025</v>
      </c>
      <c r="O710" s="210">
        <f t="shared" si="1"/>
        <v>9</v>
      </c>
      <c r="P710" s="211" t="str">
        <f>IFERROR(VLOOKUP(F710,연간집계!D:E,2,FALSE),"")</f>
        <v>스탠다드 포토북 8*8 (소프트/무광)</v>
      </c>
    </row>
    <row r="711" spans="1:16" ht="12.75">
      <c r="A711" s="201">
        <v>45922.447685185187</v>
      </c>
      <c r="B711" s="202">
        <v>45922</v>
      </c>
      <c r="C711" s="203" t="s">
        <v>3132</v>
      </c>
      <c r="D711" s="203" t="s">
        <v>11</v>
      </c>
      <c r="E711" s="204" t="s">
        <v>3115</v>
      </c>
      <c r="F711" s="49" t="s">
        <v>852</v>
      </c>
      <c r="G711" s="203">
        <v>1</v>
      </c>
      <c r="H711" s="203" t="s">
        <v>3116</v>
      </c>
      <c r="I711" s="205" t="s">
        <v>1440</v>
      </c>
      <c r="J711" s="206"/>
      <c r="K711" s="203">
        <v>24</v>
      </c>
      <c r="L711" s="207" t="s">
        <v>827</v>
      </c>
      <c r="M711" s="208" t="s">
        <v>3117</v>
      </c>
      <c r="N711" s="209">
        <f t="shared" si="0"/>
        <v>2025</v>
      </c>
      <c r="O711" s="210">
        <f t="shared" si="1"/>
        <v>9</v>
      </c>
      <c r="P711" s="211" t="str">
        <f>IFERROR(VLOOKUP(F711,연간집계!D:E,2,FALSE),"")</f>
        <v>스탠다드 포토북 8*8 (소프트/무광)</v>
      </c>
    </row>
    <row r="712" spans="1:16" ht="12.75">
      <c r="A712" s="201">
        <v>45922.447696759256</v>
      </c>
      <c r="B712" s="202">
        <v>45922</v>
      </c>
      <c r="C712" s="203" t="s">
        <v>3133</v>
      </c>
      <c r="D712" s="203" t="s">
        <v>11</v>
      </c>
      <c r="E712" s="204" t="s">
        <v>3115</v>
      </c>
      <c r="F712" s="49" t="s">
        <v>852</v>
      </c>
      <c r="G712" s="203">
        <v>1</v>
      </c>
      <c r="H712" s="203" t="s">
        <v>3116</v>
      </c>
      <c r="I712" s="205" t="s">
        <v>1440</v>
      </c>
      <c r="J712" s="206"/>
      <c r="K712" s="203">
        <v>24</v>
      </c>
      <c r="L712" s="207" t="s">
        <v>827</v>
      </c>
      <c r="M712" s="208" t="s">
        <v>3117</v>
      </c>
      <c r="N712" s="209">
        <f t="shared" si="0"/>
        <v>2025</v>
      </c>
      <c r="O712" s="210">
        <f t="shared" si="1"/>
        <v>9</v>
      </c>
      <c r="P712" s="211" t="str">
        <f>IFERROR(VLOOKUP(F712,연간집계!D:E,2,FALSE),"")</f>
        <v>스탠다드 포토북 8*8 (소프트/무광)</v>
      </c>
    </row>
    <row r="713" spans="1:16" ht="12.75">
      <c r="A713" s="201">
        <v>45922.447708333333</v>
      </c>
      <c r="B713" s="202">
        <v>45922</v>
      </c>
      <c r="C713" s="203" t="s">
        <v>3134</v>
      </c>
      <c r="D713" s="203" t="s">
        <v>11</v>
      </c>
      <c r="E713" s="204" t="s">
        <v>3115</v>
      </c>
      <c r="F713" s="49" t="s">
        <v>852</v>
      </c>
      <c r="G713" s="203">
        <v>1</v>
      </c>
      <c r="H713" s="203" t="s">
        <v>3116</v>
      </c>
      <c r="I713" s="205" t="s">
        <v>1440</v>
      </c>
      <c r="J713" s="206"/>
      <c r="K713" s="203">
        <v>24</v>
      </c>
      <c r="L713" s="207" t="s">
        <v>827</v>
      </c>
      <c r="M713" s="208" t="s">
        <v>3117</v>
      </c>
      <c r="N713" s="209">
        <f t="shared" si="0"/>
        <v>2025</v>
      </c>
      <c r="O713" s="210">
        <f t="shared" si="1"/>
        <v>9</v>
      </c>
      <c r="P713" s="211" t="str">
        <f>IFERROR(VLOOKUP(F713,연간집계!D:E,2,FALSE),"")</f>
        <v>스탠다드 포토북 8*8 (소프트/무광)</v>
      </c>
    </row>
    <row r="714" spans="1:16" ht="12.75">
      <c r="A714" s="201">
        <v>45922.44771990741</v>
      </c>
      <c r="B714" s="202">
        <v>45922</v>
      </c>
      <c r="C714" s="203" t="s">
        <v>3135</v>
      </c>
      <c r="D714" s="203" t="s">
        <v>11</v>
      </c>
      <c r="E714" s="204" t="s">
        <v>3115</v>
      </c>
      <c r="F714" s="49" t="s">
        <v>852</v>
      </c>
      <c r="G714" s="203">
        <v>1</v>
      </c>
      <c r="H714" s="203" t="s">
        <v>3116</v>
      </c>
      <c r="I714" s="205" t="s">
        <v>1440</v>
      </c>
      <c r="J714" s="206"/>
      <c r="K714" s="203">
        <v>24</v>
      </c>
      <c r="L714" s="207" t="s">
        <v>827</v>
      </c>
      <c r="M714" s="208" t="s">
        <v>3117</v>
      </c>
      <c r="N714" s="209">
        <f t="shared" si="0"/>
        <v>2025</v>
      </c>
      <c r="O714" s="210">
        <f t="shared" si="1"/>
        <v>9</v>
      </c>
      <c r="P714" s="211" t="str">
        <f>IFERROR(VLOOKUP(F714,연간집계!D:E,2,FALSE),"")</f>
        <v>스탠다드 포토북 8*8 (소프트/무광)</v>
      </c>
    </row>
    <row r="715" spans="1:16" ht="12.75">
      <c r="A715" s="201">
        <v>45922.447731481479</v>
      </c>
      <c r="B715" s="202">
        <v>45922</v>
      </c>
      <c r="C715" s="203" t="s">
        <v>3136</v>
      </c>
      <c r="D715" s="203" t="s">
        <v>11</v>
      </c>
      <c r="E715" s="204" t="s">
        <v>3115</v>
      </c>
      <c r="F715" s="49" t="s">
        <v>852</v>
      </c>
      <c r="G715" s="203">
        <v>1</v>
      </c>
      <c r="H715" s="203" t="s">
        <v>3116</v>
      </c>
      <c r="I715" s="205" t="s">
        <v>1440</v>
      </c>
      <c r="J715" s="206"/>
      <c r="K715" s="203">
        <v>24</v>
      </c>
      <c r="L715" s="207" t="s">
        <v>827</v>
      </c>
      <c r="M715" s="208" t="s">
        <v>3117</v>
      </c>
      <c r="N715" s="209">
        <f t="shared" si="0"/>
        <v>2025</v>
      </c>
      <c r="O715" s="210">
        <f t="shared" si="1"/>
        <v>9</v>
      </c>
      <c r="P715" s="211" t="str">
        <f>IFERROR(VLOOKUP(F715,연간집계!D:E,2,FALSE),"")</f>
        <v>스탠다드 포토북 8*8 (소프트/무광)</v>
      </c>
    </row>
    <row r="716" spans="1:16" ht="12.75">
      <c r="A716" s="201">
        <v>45922.462557870371</v>
      </c>
      <c r="B716" s="202">
        <v>45922</v>
      </c>
      <c r="C716" s="203" t="s">
        <v>3137</v>
      </c>
      <c r="D716" s="203" t="s">
        <v>11</v>
      </c>
      <c r="E716" s="204" t="s">
        <v>3138</v>
      </c>
      <c r="F716" s="49" t="s">
        <v>838</v>
      </c>
      <c r="G716" s="203">
        <v>1</v>
      </c>
      <c r="H716" s="203" t="s">
        <v>2157</v>
      </c>
      <c r="I716" s="205" t="s">
        <v>1984</v>
      </c>
      <c r="J716" s="206"/>
      <c r="K716" s="203">
        <v>74</v>
      </c>
      <c r="L716" s="207" t="s">
        <v>827</v>
      </c>
      <c r="M716" s="208" t="s">
        <v>1449</v>
      </c>
      <c r="N716" s="209">
        <f t="shared" si="0"/>
        <v>2025</v>
      </c>
      <c r="O716" s="210">
        <f t="shared" si="1"/>
        <v>9</v>
      </c>
      <c r="P716" s="211" t="str">
        <f>IFERROR(VLOOKUP(F716,연간집계!D:E,2,FALSE),"")</f>
        <v>스탠다드 포토북 6*8 (하드/무광)</v>
      </c>
    </row>
    <row r="717" spans="1:16" ht="12.75">
      <c r="A717" s="201">
        <v>45922.471400462964</v>
      </c>
      <c r="B717" s="202">
        <v>45922</v>
      </c>
      <c r="C717" s="203" t="s">
        <v>3139</v>
      </c>
      <c r="D717" s="203" t="s">
        <v>11</v>
      </c>
      <c r="E717" s="204" t="s">
        <v>3140</v>
      </c>
      <c r="F717" s="49" t="s">
        <v>1058</v>
      </c>
      <c r="G717" s="203">
        <v>12</v>
      </c>
      <c r="H717" s="203" t="s">
        <v>2339</v>
      </c>
      <c r="I717" s="205" t="s">
        <v>1440</v>
      </c>
      <c r="J717" s="206"/>
      <c r="K717" s="203">
        <v>160</v>
      </c>
      <c r="L717" s="207" t="s">
        <v>827</v>
      </c>
      <c r="M717" s="208" t="s">
        <v>1493</v>
      </c>
      <c r="N717" s="209">
        <f t="shared" si="0"/>
        <v>2025</v>
      </c>
      <c r="O717" s="210">
        <f t="shared" si="1"/>
        <v>9</v>
      </c>
      <c r="P717" s="211" t="str">
        <f>IFERROR(VLOOKUP(F717,연간집계!D:E,2,FALSE),"")</f>
        <v>프리북 150 (하드)</v>
      </c>
    </row>
    <row r="718" spans="1:16" ht="12.75">
      <c r="A718" s="201">
        <v>45922.486111111109</v>
      </c>
      <c r="B718" s="202">
        <v>45922</v>
      </c>
      <c r="C718" s="203" t="s">
        <v>3141</v>
      </c>
      <c r="D718" s="203" t="s">
        <v>11</v>
      </c>
      <c r="E718" s="204" t="s">
        <v>3142</v>
      </c>
      <c r="F718" s="49" t="s">
        <v>852</v>
      </c>
      <c r="G718" s="203">
        <v>1</v>
      </c>
      <c r="H718" s="203" t="s">
        <v>3143</v>
      </c>
      <c r="I718" s="205" t="s">
        <v>1455</v>
      </c>
      <c r="J718" s="206"/>
      <c r="K718" s="203">
        <v>24</v>
      </c>
      <c r="L718" s="207" t="s">
        <v>827</v>
      </c>
      <c r="M718" s="208" t="s">
        <v>1436</v>
      </c>
      <c r="N718" s="209">
        <f t="shared" si="0"/>
        <v>2025</v>
      </c>
      <c r="O718" s="210">
        <f t="shared" si="1"/>
        <v>9</v>
      </c>
      <c r="P718" s="211" t="str">
        <f>IFERROR(VLOOKUP(F718,연간집계!D:E,2,FALSE),"")</f>
        <v>스탠다드 포토북 8*8 (소프트/무광)</v>
      </c>
    </row>
    <row r="719" spans="1:16" ht="12.75">
      <c r="A719" s="201">
        <v>45922.503900462965</v>
      </c>
      <c r="B719" s="202">
        <v>45922</v>
      </c>
      <c r="C719" s="203" t="s">
        <v>3144</v>
      </c>
      <c r="D719" s="203" t="s">
        <v>11</v>
      </c>
      <c r="E719" s="204" t="s">
        <v>3145</v>
      </c>
      <c r="F719" s="49" t="s">
        <v>1245</v>
      </c>
      <c r="G719" s="203">
        <v>3</v>
      </c>
      <c r="H719" s="203" t="s">
        <v>3146</v>
      </c>
      <c r="I719" s="205" t="s">
        <v>1510</v>
      </c>
      <c r="J719" s="206"/>
      <c r="K719" s="203">
        <v>24</v>
      </c>
      <c r="L719" s="207" t="s">
        <v>828</v>
      </c>
      <c r="M719" s="208" t="s">
        <v>1436</v>
      </c>
      <c r="N719" s="209">
        <f t="shared" si="0"/>
        <v>2025</v>
      </c>
      <c r="O719" s="210">
        <f t="shared" si="1"/>
        <v>9</v>
      </c>
      <c r="P719" s="211" t="str">
        <f>IFERROR(VLOOKUP(F719,연간집계!D:E,2,FALSE),"")</f>
        <v>모바일 포토북 198 (여행)</v>
      </c>
    </row>
    <row r="720" spans="1:16" ht="12.75">
      <c r="A720" s="201">
        <v>45922.503912037035</v>
      </c>
      <c r="B720" s="202">
        <v>45922</v>
      </c>
      <c r="C720" s="203" t="s">
        <v>3147</v>
      </c>
      <c r="D720" s="203" t="s">
        <v>11</v>
      </c>
      <c r="E720" s="204" t="s">
        <v>3145</v>
      </c>
      <c r="F720" s="49" t="s">
        <v>1245</v>
      </c>
      <c r="G720" s="203">
        <v>1</v>
      </c>
      <c r="H720" s="203" t="s">
        <v>3146</v>
      </c>
      <c r="I720" s="205" t="s">
        <v>1556</v>
      </c>
      <c r="J720" s="206"/>
      <c r="K720" s="203">
        <v>24</v>
      </c>
      <c r="L720" s="207" t="s">
        <v>828</v>
      </c>
      <c r="M720" s="208" t="s">
        <v>1436</v>
      </c>
      <c r="N720" s="209">
        <f t="shared" si="0"/>
        <v>2025</v>
      </c>
      <c r="O720" s="210">
        <f t="shared" si="1"/>
        <v>9</v>
      </c>
      <c r="P720" s="211" t="str">
        <f>IFERROR(VLOOKUP(F720,연간집계!D:E,2,FALSE),"")</f>
        <v>모바일 포토북 198 (여행)</v>
      </c>
    </row>
    <row r="721" spans="1:16" ht="12.75">
      <c r="A721" s="201">
        <v>45922.503923611112</v>
      </c>
      <c r="B721" s="202">
        <v>45922</v>
      </c>
      <c r="C721" s="203" t="s">
        <v>3148</v>
      </c>
      <c r="D721" s="203" t="s">
        <v>11</v>
      </c>
      <c r="E721" s="204" t="s">
        <v>3145</v>
      </c>
      <c r="F721" s="49" t="s">
        <v>1245</v>
      </c>
      <c r="G721" s="203">
        <v>1</v>
      </c>
      <c r="H721" s="203" t="s">
        <v>3146</v>
      </c>
      <c r="I721" s="205" t="s">
        <v>1556</v>
      </c>
      <c r="J721" s="206"/>
      <c r="K721" s="203">
        <v>24</v>
      </c>
      <c r="L721" s="207" t="s">
        <v>828</v>
      </c>
      <c r="M721" s="208" t="s">
        <v>1436</v>
      </c>
      <c r="N721" s="209">
        <f t="shared" si="0"/>
        <v>2025</v>
      </c>
      <c r="O721" s="210">
        <f t="shared" si="1"/>
        <v>9</v>
      </c>
      <c r="P721" s="211" t="str">
        <f>IFERROR(VLOOKUP(F721,연간집계!D:E,2,FALSE),"")</f>
        <v>모바일 포토북 198 (여행)</v>
      </c>
    </row>
    <row r="722" spans="1:16" ht="12.75">
      <c r="A722" s="201">
        <v>45922.509826388887</v>
      </c>
      <c r="B722" s="202">
        <v>45922</v>
      </c>
      <c r="C722" s="203" t="s">
        <v>3149</v>
      </c>
      <c r="D722" s="203" t="s">
        <v>11</v>
      </c>
      <c r="E722" s="204" t="s">
        <v>3150</v>
      </c>
      <c r="F722" s="49" t="s">
        <v>856</v>
      </c>
      <c r="G722" s="203">
        <v>2</v>
      </c>
      <c r="H722" s="203" t="s">
        <v>3151</v>
      </c>
      <c r="I722" s="205" t="s">
        <v>1716</v>
      </c>
      <c r="J722" s="206"/>
      <c r="K722" s="203">
        <v>26</v>
      </c>
      <c r="L722" s="207" t="s">
        <v>827</v>
      </c>
      <c r="M722" s="208" t="s">
        <v>1436</v>
      </c>
      <c r="N722" s="209">
        <f t="shared" si="0"/>
        <v>2025</v>
      </c>
      <c r="O722" s="210">
        <f t="shared" si="1"/>
        <v>9</v>
      </c>
      <c r="P722" s="211" t="str">
        <f>IFERROR(VLOOKUP(F722,연간집계!D:E,2,FALSE),"")</f>
        <v>스탠다드 포토북 8*8 (하드/무광)</v>
      </c>
    </row>
    <row r="723" spans="1:16" ht="12.75">
      <c r="A723" s="201">
        <v>45922.51866898148</v>
      </c>
      <c r="B723" s="202">
        <v>45922</v>
      </c>
      <c r="C723" s="203" t="s">
        <v>3152</v>
      </c>
      <c r="D723" s="203" t="s">
        <v>11</v>
      </c>
      <c r="E723" s="204" t="s">
        <v>3153</v>
      </c>
      <c r="F723" s="49" t="s">
        <v>64</v>
      </c>
      <c r="G723" s="203">
        <v>1</v>
      </c>
      <c r="H723" s="203" t="s">
        <v>3154</v>
      </c>
      <c r="I723" s="205" t="s">
        <v>1501</v>
      </c>
      <c r="J723" s="206"/>
      <c r="K723" s="203">
        <v>60</v>
      </c>
      <c r="L723" s="207" t="s">
        <v>827</v>
      </c>
      <c r="M723" s="208" t="s">
        <v>1449</v>
      </c>
      <c r="N723" s="209">
        <f t="shared" si="0"/>
        <v>2025</v>
      </c>
      <c r="O723" s="210">
        <f t="shared" si="1"/>
        <v>9</v>
      </c>
      <c r="P723" s="211" t="str">
        <f>IFERROR(VLOOKUP(F723,연간집계!D:E,2,FALSE),"")</f>
        <v>플라이트북 276</v>
      </c>
    </row>
    <row r="724" spans="1:16" ht="12.75">
      <c r="A724" s="201">
        <v>45922.533402777779</v>
      </c>
      <c r="B724" s="202">
        <v>45922</v>
      </c>
      <c r="C724" s="203" t="s">
        <v>3155</v>
      </c>
      <c r="D724" s="203" t="s">
        <v>11</v>
      </c>
      <c r="E724" s="204" t="s">
        <v>3156</v>
      </c>
      <c r="F724" s="49" t="s">
        <v>42</v>
      </c>
      <c r="G724" s="203">
        <v>2</v>
      </c>
      <c r="H724" s="203" t="s">
        <v>3157</v>
      </c>
      <c r="I724" s="205" t="s">
        <v>1501</v>
      </c>
      <c r="J724" s="206"/>
      <c r="K724" s="203">
        <v>50</v>
      </c>
      <c r="L724" s="207" t="s">
        <v>827</v>
      </c>
      <c r="M724" s="208" t="s">
        <v>1502</v>
      </c>
      <c r="N724" s="209">
        <f t="shared" si="0"/>
        <v>2025</v>
      </c>
      <c r="O724" s="210">
        <f t="shared" si="1"/>
        <v>9</v>
      </c>
      <c r="P724" s="211" t="str">
        <f>IFERROR(VLOOKUP(F724,연간집계!D:E,2,FALSE),"")</f>
        <v>플라이트북 210</v>
      </c>
    </row>
    <row r="725" spans="1:16" ht="12.75">
      <c r="A725" s="201">
        <v>45922.551076388889</v>
      </c>
      <c r="B725" s="202">
        <v>45922</v>
      </c>
      <c r="C725" s="203" t="s">
        <v>3158</v>
      </c>
      <c r="D725" s="203" t="s">
        <v>11</v>
      </c>
      <c r="E725" s="204" t="s">
        <v>3159</v>
      </c>
      <c r="F725" s="49" t="s">
        <v>1250</v>
      </c>
      <c r="G725" s="203">
        <v>1</v>
      </c>
      <c r="H725" s="203" t="s">
        <v>1569</v>
      </c>
      <c r="I725" s="205" t="s">
        <v>1501</v>
      </c>
      <c r="J725" s="206"/>
      <c r="K725" s="203">
        <v>24</v>
      </c>
      <c r="L725" s="207" t="s">
        <v>828</v>
      </c>
      <c r="M725" s="208" t="s">
        <v>1449</v>
      </c>
      <c r="N725" s="209">
        <f t="shared" si="0"/>
        <v>2025</v>
      </c>
      <c r="O725" s="210">
        <f t="shared" si="1"/>
        <v>9</v>
      </c>
      <c r="P725" s="211" t="str">
        <f>IFERROR(VLOOKUP(F725,연간집계!D:E,2,FALSE),"")</f>
        <v>모바일 포토북 150 (단체/모임)</v>
      </c>
    </row>
    <row r="726" spans="1:16" ht="12.75">
      <c r="A726" s="201">
        <v>45922.551087962966</v>
      </c>
      <c r="B726" s="202">
        <v>45922</v>
      </c>
      <c r="C726" s="203" t="s">
        <v>3160</v>
      </c>
      <c r="D726" s="203" t="s">
        <v>11</v>
      </c>
      <c r="E726" s="204" t="s">
        <v>3159</v>
      </c>
      <c r="F726" s="49" t="s">
        <v>1250</v>
      </c>
      <c r="G726" s="203">
        <v>1</v>
      </c>
      <c r="H726" s="203" t="s">
        <v>1569</v>
      </c>
      <c r="I726" s="205" t="s">
        <v>1501</v>
      </c>
      <c r="J726" s="206"/>
      <c r="K726" s="203">
        <v>24</v>
      </c>
      <c r="L726" s="207" t="s">
        <v>828</v>
      </c>
      <c r="M726" s="208" t="s">
        <v>1449</v>
      </c>
      <c r="N726" s="209">
        <f t="shared" si="0"/>
        <v>2025</v>
      </c>
      <c r="O726" s="210">
        <f t="shared" si="1"/>
        <v>9</v>
      </c>
      <c r="P726" s="211" t="str">
        <f>IFERROR(VLOOKUP(F726,연간집계!D:E,2,FALSE),"")</f>
        <v>모바일 포토북 150 (단체/모임)</v>
      </c>
    </row>
    <row r="727" spans="1:16" ht="12.75">
      <c r="A727" s="201">
        <v>45922.551099537035</v>
      </c>
      <c r="B727" s="202">
        <v>45922</v>
      </c>
      <c r="C727" s="203" t="s">
        <v>3161</v>
      </c>
      <c r="D727" s="203" t="s">
        <v>11</v>
      </c>
      <c r="E727" s="204" t="s">
        <v>3159</v>
      </c>
      <c r="F727" s="49" t="s">
        <v>1243</v>
      </c>
      <c r="G727" s="203">
        <v>1</v>
      </c>
      <c r="H727" s="203" t="s">
        <v>1569</v>
      </c>
      <c r="I727" s="205" t="s">
        <v>1501</v>
      </c>
      <c r="J727" s="206"/>
      <c r="K727" s="203">
        <v>24</v>
      </c>
      <c r="L727" s="207" t="s">
        <v>828</v>
      </c>
      <c r="M727" s="208" t="s">
        <v>1449</v>
      </c>
      <c r="N727" s="209">
        <f t="shared" si="0"/>
        <v>2025</v>
      </c>
      <c r="O727" s="210">
        <f t="shared" si="1"/>
        <v>9</v>
      </c>
      <c r="P727" s="211" t="str">
        <f>IFERROR(VLOOKUP(F727,연간집계!D:E,2,FALSE),"")</f>
        <v>모바일 포토북 150 (여행)</v>
      </c>
    </row>
    <row r="728" spans="1:16" ht="12.75">
      <c r="A728" s="201">
        <v>45922.551111111112</v>
      </c>
      <c r="B728" s="202">
        <v>45922</v>
      </c>
      <c r="C728" s="203" t="s">
        <v>3162</v>
      </c>
      <c r="D728" s="203" t="s">
        <v>11</v>
      </c>
      <c r="E728" s="204" t="s">
        <v>3159</v>
      </c>
      <c r="F728" s="49" t="s">
        <v>1243</v>
      </c>
      <c r="G728" s="203">
        <v>1</v>
      </c>
      <c r="H728" s="203" t="s">
        <v>1569</v>
      </c>
      <c r="I728" s="205" t="s">
        <v>1501</v>
      </c>
      <c r="J728" s="206"/>
      <c r="K728" s="203">
        <v>24</v>
      </c>
      <c r="L728" s="207" t="s">
        <v>828</v>
      </c>
      <c r="M728" s="208" t="s">
        <v>1449</v>
      </c>
      <c r="N728" s="209">
        <f t="shared" si="0"/>
        <v>2025</v>
      </c>
      <c r="O728" s="210">
        <f t="shared" si="1"/>
        <v>9</v>
      </c>
      <c r="P728" s="211" t="str">
        <f>IFERROR(VLOOKUP(F728,연간집계!D:E,2,FALSE),"")</f>
        <v>모바일 포토북 150 (여행)</v>
      </c>
    </row>
    <row r="729" spans="1:16" ht="12.75">
      <c r="A729" s="201">
        <v>45922.551122685189</v>
      </c>
      <c r="B729" s="202">
        <v>45922</v>
      </c>
      <c r="C729" s="203" t="s">
        <v>3163</v>
      </c>
      <c r="D729" s="203" t="s">
        <v>11</v>
      </c>
      <c r="E729" s="204" t="s">
        <v>3159</v>
      </c>
      <c r="F729" s="49" t="s">
        <v>1243</v>
      </c>
      <c r="G729" s="203">
        <v>1</v>
      </c>
      <c r="H729" s="203" t="s">
        <v>1569</v>
      </c>
      <c r="I729" s="205" t="s">
        <v>1501</v>
      </c>
      <c r="J729" s="206"/>
      <c r="K729" s="203">
        <v>24</v>
      </c>
      <c r="L729" s="207" t="s">
        <v>828</v>
      </c>
      <c r="M729" s="208" t="s">
        <v>1449</v>
      </c>
      <c r="N729" s="209">
        <f t="shared" si="0"/>
        <v>2025</v>
      </c>
      <c r="O729" s="210">
        <f t="shared" si="1"/>
        <v>9</v>
      </c>
      <c r="P729" s="211" t="str">
        <f>IFERROR(VLOOKUP(F729,연간집계!D:E,2,FALSE),"")</f>
        <v>모바일 포토북 150 (여행)</v>
      </c>
    </row>
    <row r="730" spans="1:16" ht="12.75">
      <c r="A730" s="201">
        <v>45922.563217592593</v>
      </c>
      <c r="B730" s="202">
        <v>45922</v>
      </c>
      <c r="C730" s="203" t="s">
        <v>3164</v>
      </c>
      <c r="D730" s="203" t="s">
        <v>11</v>
      </c>
      <c r="E730" s="204" t="s">
        <v>3165</v>
      </c>
      <c r="F730" s="49" t="s">
        <v>1240</v>
      </c>
      <c r="G730" s="203">
        <v>1</v>
      </c>
      <c r="H730" s="203" t="s">
        <v>3166</v>
      </c>
      <c r="I730" s="205" t="s">
        <v>1440</v>
      </c>
      <c r="J730" s="206"/>
      <c r="K730" s="203">
        <v>48</v>
      </c>
      <c r="L730" s="207" t="s">
        <v>828</v>
      </c>
      <c r="M730" s="208" t="s">
        <v>1449</v>
      </c>
      <c r="N730" s="209">
        <f t="shared" si="0"/>
        <v>2025</v>
      </c>
      <c r="O730" s="210">
        <f t="shared" si="1"/>
        <v>9</v>
      </c>
      <c r="P730" s="211" t="str">
        <f>IFERROR(VLOOKUP(F730,연간집계!D:E,2,FALSE),"")</f>
        <v>모바일 포토북 197 (베이비)</v>
      </c>
    </row>
    <row r="731" spans="1:16" ht="12.75">
      <c r="A731" s="201">
        <v>45922.563240740739</v>
      </c>
      <c r="B731" s="202">
        <v>45922</v>
      </c>
      <c r="C731" s="203" t="s">
        <v>3167</v>
      </c>
      <c r="D731" s="203" t="s">
        <v>11</v>
      </c>
      <c r="E731" s="204" t="s">
        <v>3165</v>
      </c>
      <c r="F731" s="49" t="s">
        <v>1240</v>
      </c>
      <c r="G731" s="203">
        <v>1</v>
      </c>
      <c r="H731" s="203" t="s">
        <v>3166</v>
      </c>
      <c r="I731" s="205" t="s">
        <v>1440</v>
      </c>
      <c r="J731" s="206"/>
      <c r="K731" s="203">
        <v>48</v>
      </c>
      <c r="L731" s="207" t="s">
        <v>828</v>
      </c>
      <c r="M731" s="208" t="s">
        <v>1449</v>
      </c>
      <c r="N731" s="209">
        <f t="shared" si="0"/>
        <v>2025</v>
      </c>
      <c r="O731" s="210">
        <f t="shared" si="1"/>
        <v>9</v>
      </c>
      <c r="P731" s="211" t="str">
        <f>IFERROR(VLOOKUP(F731,연간집계!D:E,2,FALSE),"")</f>
        <v>모바일 포토북 197 (베이비)</v>
      </c>
    </row>
    <row r="732" spans="1:16" ht="12.75">
      <c r="A732" s="201">
        <v>45922.592789351853</v>
      </c>
      <c r="B732" s="202">
        <v>45922</v>
      </c>
      <c r="C732" s="203" t="s">
        <v>3168</v>
      </c>
      <c r="D732" s="203" t="s">
        <v>11</v>
      </c>
      <c r="E732" s="204" t="s">
        <v>3169</v>
      </c>
      <c r="F732" s="49" t="s">
        <v>849</v>
      </c>
      <c r="G732" s="203">
        <v>1</v>
      </c>
      <c r="H732" s="203" t="s">
        <v>354</v>
      </c>
      <c r="I732" s="205" t="s">
        <v>1440</v>
      </c>
      <c r="J732" s="206"/>
      <c r="K732" s="203">
        <v>24</v>
      </c>
      <c r="L732" s="207" t="s">
        <v>827</v>
      </c>
      <c r="M732" s="208" t="s">
        <v>1541</v>
      </c>
      <c r="N732" s="209">
        <f t="shared" si="0"/>
        <v>2025</v>
      </c>
      <c r="O732" s="210">
        <f t="shared" si="1"/>
        <v>9</v>
      </c>
      <c r="P732" s="211" t="str">
        <f>IFERROR(VLOOKUP(F732,연간집계!D:E,2,FALSE),"")</f>
        <v>스탠다드 포토북 8*11 (하드/유광)</v>
      </c>
    </row>
    <row r="733" spans="1:16" ht="12.75">
      <c r="A733" s="201">
        <v>45922.601909722223</v>
      </c>
      <c r="B733" s="202">
        <v>45922</v>
      </c>
      <c r="C733" s="203" t="s">
        <v>3170</v>
      </c>
      <c r="D733" s="203" t="s">
        <v>11</v>
      </c>
      <c r="E733" s="204" t="s">
        <v>3171</v>
      </c>
      <c r="F733" s="49" t="s">
        <v>1036</v>
      </c>
      <c r="G733" s="203">
        <v>1</v>
      </c>
      <c r="H733" s="203" t="s">
        <v>3172</v>
      </c>
      <c r="I733" s="205" t="s">
        <v>1470</v>
      </c>
      <c r="J733" s="206"/>
      <c r="K733" s="203">
        <v>52</v>
      </c>
      <c r="L733" s="207" t="s">
        <v>827</v>
      </c>
      <c r="M733" s="208" t="s">
        <v>1436</v>
      </c>
      <c r="N733" s="209">
        <f t="shared" si="0"/>
        <v>2025</v>
      </c>
      <c r="O733" s="210">
        <f t="shared" si="1"/>
        <v>9</v>
      </c>
      <c r="P733" s="211" t="str">
        <f>IFERROR(VLOOKUP(F733,연간집계!D:E,2,FALSE),"")</f>
        <v>포토로그북 (바인더)</v>
      </c>
    </row>
    <row r="734" spans="1:16" ht="12.75">
      <c r="A734" s="201">
        <v>45922.61377314815</v>
      </c>
      <c r="B734" s="202">
        <v>45922</v>
      </c>
      <c r="C734" s="203" t="s">
        <v>3173</v>
      </c>
      <c r="D734" s="203" t="s">
        <v>11</v>
      </c>
      <c r="E734" s="204" t="s">
        <v>3174</v>
      </c>
      <c r="F734" s="49" t="s">
        <v>838</v>
      </c>
      <c r="G734" s="203">
        <v>1</v>
      </c>
      <c r="H734" s="203" t="s">
        <v>3175</v>
      </c>
      <c r="I734" s="205" t="s">
        <v>1510</v>
      </c>
      <c r="J734" s="206"/>
      <c r="K734" s="203">
        <v>80</v>
      </c>
      <c r="L734" s="207" t="s">
        <v>827</v>
      </c>
      <c r="M734" s="208" t="s">
        <v>1436</v>
      </c>
      <c r="N734" s="209">
        <f t="shared" si="0"/>
        <v>2025</v>
      </c>
      <c r="O734" s="210">
        <f t="shared" si="1"/>
        <v>9</v>
      </c>
      <c r="P734" s="211" t="str">
        <f>IFERROR(VLOOKUP(F734,연간집계!D:E,2,FALSE),"")</f>
        <v>스탠다드 포토북 6*8 (하드/무광)</v>
      </c>
    </row>
    <row r="735" spans="1:16" ht="12.75">
      <c r="A735" s="201">
        <v>45922.61378472222</v>
      </c>
      <c r="B735" s="202">
        <v>45922</v>
      </c>
      <c r="C735" s="203" t="s">
        <v>3176</v>
      </c>
      <c r="D735" s="203" t="s">
        <v>11</v>
      </c>
      <c r="E735" s="204" t="s">
        <v>3174</v>
      </c>
      <c r="F735" s="49" t="s">
        <v>838</v>
      </c>
      <c r="G735" s="203">
        <v>1</v>
      </c>
      <c r="H735" s="203" t="s">
        <v>3175</v>
      </c>
      <c r="I735" s="205" t="s">
        <v>1510</v>
      </c>
      <c r="J735" s="206"/>
      <c r="K735" s="203">
        <v>78</v>
      </c>
      <c r="L735" s="207" t="s">
        <v>827</v>
      </c>
      <c r="M735" s="208" t="s">
        <v>1436</v>
      </c>
      <c r="N735" s="209">
        <f t="shared" si="0"/>
        <v>2025</v>
      </c>
      <c r="O735" s="210">
        <f t="shared" si="1"/>
        <v>9</v>
      </c>
      <c r="P735" s="211" t="str">
        <f>IFERROR(VLOOKUP(F735,연간집계!D:E,2,FALSE),"")</f>
        <v>스탠다드 포토북 6*8 (하드/무광)</v>
      </c>
    </row>
    <row r="736" spans="1:16" ht="12.75">
      <c r="A736" s="201">
        <v>45922.613796296297</v>
      </c>
      <c r="B736" s="202">
        <v>45922</v>
      </c>
      <c r="C736" s="203" t="s">
        <v>3177</v>
      </c>
      <c r="D736" s="203" t="s">
        <v>11</v>
      </c>
      <c r="E736" s="204" t="s">
        <v>3178</v>
      </c>
      <c r="F736" s="49" t="s">
        <v>870</v>
      </c>
      <c r="G736" s="203">
        <v>1</v>
      </c>
      <c r="H736" s="203" t="s">
        <v>3179</v>
      </c>
      <c r="I736" s="205" t="s">
        <v>1440</v>
      </c>
      <c r="J736" s="206"/>
      <c r="K736" s="203">
        <v>24</v>
      </c>
      <c r="L736" s="207" t="s">
        <v>827</v>
      </c>
      <c r="M736" s="208" t="s">
        <v>1514</v>
      </c>
      <c r="N736" s="209">
        <f t="shared" si="0"/>
        <v>2025</v>
      </c>
      <c r="O736" s="210">
        <f t="shared" si="1"/>
        <v>9</v>
      </c>
      <c r="P736" s="211" t="str">
        <f>IFERROR(VLOOKUP(F736,연간집계!D:E,2,FALSE),"")</f>
        <v>스탠다드 포토북 11*8 (소프트/무광)</v>
      </c>
    </row>
    <row r="737" spans="1:16" ht="12.75">
      <c r="A737" s="201">
        <v>45922.62872685185</v>
      </c>
      <c r="B737" s="202">
        <v>45922</v>
      </c>
      <c r="C737" s="203" t="s">
        <v>3180</v>
      </c>
      <c r="D737" s="203" t="s">
        <v>11</v>
      </c>
      <c r="E737" s="204" t="s">
        <v>3181</v>
      </c>
      <c r="F737" s="49" t="s">
        <v>838</v>
      </c>
      <c r="G737" s="203">
        <v>1</v>
      </c>
      <c r="H737" s="203" t="s">
        <v>3182</v>
      </c>
      <c r="I737" s="205" t="s">
        <v>1984</v>
      </c>
      <c r="J737" s="206"/>
      <c r="K737" s="203">
        <v>30</v>
      </c>
      <c r="L737" s="207" t="s">
        <v>827</v>
      </c>
      <c r="M737" s="208" t="s">
        <v>1449</v>
      </c>
      <c r="N737" s="209">
        <f t="shared" si="0"/>
        <v>2025</v>
      </c>
      <c r="O737" s="210">
        <f t="shared" si="1"/>
        <v>9</v>
      </c>
      <c r="P737" s="211" t="str">
        <f>IFERROR(VLOOKUP(F737,연간집계!D:E,2,FALSE),"")</f>
        <v>스탠다드 포토북 6*8 (하드/무광)</v>
      </c>
    </row>
    <row r="738" spans="1:16" ht="12.75">
      <c r="A738" s="201">
        <v>45922.675787037035</v>
      </c>
      <c r="B738" s="202">
        <v>45922</v>
      </c>
      <c r="C738" s="203" t="s">
        <v>3183</v>
      </c>
      <c r="D738" s="203" t="s">
        <v>11</v>
      </c>
      <c r="E738" s="204" t="s">
        <v>3184</v>
      </c>
      <c r="F738" s="49" t="s">
        <v>838</v>
      </c>
      <c r="G738" s="203">
        <v>1</v>
      </c>
      <c r="H738" s="203" t="s">
        <v>3185</v>
      </c>
      <c r="I738" s="205" t="s">
        <v>1455</v>
      </c>
      <c r="J738" s="206"/>
      <c r="K738" s="203">
        <v>44</v>
      </c>
      <c r="L738" s="207" t="s">
        <v>827</v>
      </c>
      <c r="M738" s="208" t="s">
        <v>1493</v>
      </c>
      <c r="N738" s="209">
        <f t="shared" si="0"/>
        <v>2025</v>
      </c>
      <c r="O738" s="210">
        <f t="shared" si="1"/>
        <v>9</v>
      </c>
      <c r="P738" s="211" t="str">
        <f>IFERROR(VLOOKUP(F738,연간집계!D:E,2,FALSE),"")</f>
        <v>스탠다드 포토북 6*8 (하드/무광)</v>
      </c>
    </row>
    <row r="739" spans="1:16" ht="12.75">
      <c r="A739" s="201">
        <v>45922.678749999999</v>
      </c>
      <c r="B739" s="202">
        <v>45922</v>
      </c>
      <c r="C739" s="203" t="s">
        <v>3186</v>
      </c>
      <c r="D739" s="203" t="s">
        <v>11</v>
      </c>
      <c r="E739" s="204" t="s">
        <v>3187</v>
      </c>
      <c r="F739" s="49" t="s">
        <v>1224</v>
      </c>
      <c r="G739" s="203">
        <v>1</v>
      </c>
      <c r="H739" s="203" t="s">
        <v>3188</v>
      </c>
      <c r="I739" s="205" t="s">
        <v>1440</v>
      </c>
      <c r="J739" s="208" t="s">
        <v>1444</v>
      </c>
      <c r="K739" s="203">
        <v>30</v>
      </c>
      <c r="L739" s="207" t="s">
        <v>827</v>
      </c>
      <c r="M739" s="208" t="s">
        <v>1645</v>
      </c>
      <c r="N739" s="209">
        <f t="shared" si="0"/>
        <v>2025</v>
      </c>
      <c r="O739" s="210">
        <f t="shared" si="1"/>
        <v>9</v>
      </c>
      <c r="P739" s="211" t="str">
        <f>IFERROR(VLOOKUP(F739,연간집계!D:E,2,FALSE),"")</f>
        <v>셀프스튜디오앨범 12*8 (유광)</v>
      </c>
    </row>
    <row r="740" spans="1:16" ht="12.75">
      <c r="A740" s="201">
        <v>45922.681701388887</v>
      </c>
      <c r="B740" s="202">
        <v>45922</v>
      </c>
      <c r="C740" s="203" t="s">
        <v>3189</v>
      </c>
      <c r="D740" s="203" t="s">
        <v>11</v>
      </c>
      <c r="E740" s="204" t="s">
        <v>3190</v>
      </c>
      <c r="F740" s="49" t="s">
        <v>834</v>
      </c>
      <c r="G740" s="203">
        <v>1</v>
      </c>
      <c r="H740" s="203" t="s">
        <v>3191</v>
      </c>
      <c r="I740" s="205" t="s">
        <v>1453</v>
      </c>
      <c r="J740" s="206"/>
      <c r="K740" s="203">
        <v>24</v>
      </c>
      <c r="L740" s="207" t="s">
        <v>827</v>
      </c>
      <c r="M740" s="208" t="s">
        <v>1497</v>
      </c>
      <c r="N740" s="209">
        <f t="shared" si="0"/>
        <v>2025</v>
      </c>
      <c r="O740" s="210">
        <f t="shared" si="1"/>
        <v>9</v>
      </c>
      <c r="P740" s="211" t="str">
        <f>IFERROR(VLOOKUP(F740,연간집계!D:E,2,FALSE),"")</f>
        <v>스탠다드 포토북 6*8 (소프트/무광)</v>
      </c>
    </row>
    <row r="741" spans="1:16" ht="12.75">
      <c r="A741" s="201">
        <v>45922.737743055557</v>
      </c>
      <c r="B741" s="202">
        <v>45922</v>
      </c>
      <c r="C741" s="203" t="s">
        <v>3192</v>
      </c>
      <c r="D741" s="203" t="s">
        <v>11</v>
      </c>
      <c r="E741" s="204" t="s">
        <v>3193</v>
      </c>
      <c r="F741" s="49" t="s">
        <v>836</v>
      </c>
      <c r="G741" s="203">
        <v>1</v>
      </c>
      <c r="H741" s="203" t="s">
        <v>2762</v>
      </c>
      <c r="I741" s="205" t="s">
        <v>1453</v>
      </c>
      <c r="J741" s="206"/>
      <c r="K741" s="203">
        <v>24</v>
      </c>
      <c r="L741" s="207" t="s">
        <v>827</v>
      </c>
      <c r="M741" s="208" t="s">
        <v>1436</v>
      </c>
      <c r="N741" s="209">
        <f t="shared" si="0"/>
        <v>2025</v>
      </c>
      <c r="O741" s="210">
        <f t="shared" si="1"/>
        <v>9</v>
      </c>
      <c r="P741" s="211" t="str">
        <f>IFERROR(VLOOKUP(F741,연간집계!D:E,2,FALSE),"")</f>
        <v>스탠다드 포토북 6*8 (소프트/유광)</v>
      </c>
    </row>
    <row r="742" spans="1:16" ht="12.75">
      <c r="A742" s="201">
        <v>45922.737754629627</v>
      </c>
      <c r="B742" s="202">
        <v>45922</v>
      </c>
      <c r="C742" s="203" t="s">
        <v>3194</v>
      </c>
      <c r="D742" s="203" t="s">
        <v>11</v>
      </c>
      <c r="E742" s="204" t="s">
        <v>3193</v>
      </c>
      <c r="F742" s="49" t="s">
        <v>834</v>
      </c>
      <c r="G742" s="203">
        <v>1</v>
      </c>
      <c r="H742" s="203" t="s">
        <v>2762</v>
      </c>
      <c r="I742" s="205" t="s">
        <v>1453</v>
      </c>
      <c r="J742" s="206"/>
      <c r="K742" s="203">
        <v>24</v>
      </c>
      <c r="L742" s="207" t="s">
        <v>827</v>
      </c>
      <c r="M742" s="208" t="s">
        <v>1436</v>
      </c>
      <c r="N742" s="209">
        <f t="shared" si="0"/>
        <v>2025</v>
      </c>
      <c r="O742" s="210">
        <f t="shared" si="1"/>
        <v>9</v>
      </c>
      <c r="P742" s="211" t="str">
        <f>IFERROR(VLOOKUP(F742,연간집계!D:E,2,FALSE),"")</f>
        <v>스탠다드 포토북 6*8 (소프트/무광)</v>
      </c>
    </row>
    <row r="743" spans="1:16" ht="12.75">
      <c r="A743" s="201">
        <v>45922.737766203703</v>
      </c>
      <c r="B743" s="202">
        <v>45922</v>
      </c>
      <c r="C743" s="203" t="s">
        <v>3195</v>
      </c>
      <c r="D743" s="203" t="s">
        <v>11</v>
      </c>
      <c r="E743" s="204" t="s">
        <v>3193</v>
      </c>
      <c r="F743" s="49" t="s">
        <v>834</v>
      </c>
      <c r="G743" s="203">
        <v>1</v>
      </c>
      <c r="H743" s="203" t="s">
        <v>2762</v>
      </c>
      <c r="I743" s="205" t="s">
        <v>2297</v>
      </c>
      <c r="J743" s="206"/>
      <c r="K743" s="203">
        <v>26</v>
      </c>
      <c r="L743" s="207" t="s">
        <v>827</v>
      </c>
      <c r="M743" s="208" t="s">
        <v>1436</v>
      </c>
      <c r="N743" s="209">
        <f t="shared" si="0"/>
        <v>2025</v>
      </c>
      <c r="O743" s="210">
        <f t="shared" si="1"/>
        <v>9</v>
      </c>
      <c r="P743" s="211" t="str">
        <f>IFERROR(VLOOKUP(F743,연간집계!D:E,2,FALSE),"")</f>
        <v>스탠다드 포토북 6*8 (소프트/무광)</v>
      </c>
    </row>
    <row r="744" spans="1:16" ht="12.75">
      <c r="A744" s="201">
        <v>45922.73777777778</v>
      </c>
      <c r="B744" s="202">
        <v>45922</v>
      </c>
      <c r="C744" s="203" t="s">
        <v>3196</v>
      </c>
      <c r="D744" s="203" t="s">
        <v>11</v>
      </c>
      <c r="E744" s="204" t="s">
        <v>3193</v>
      </c>
      <c r="F744" s="49" t="s">
        <v>834</v>
      </c>
      <c r="G744" s="203">
        <v>1</v>
      </c>
      <c r="H744" s="203" t="s">
        <v>2762</v>
      </c>
      <c r="I744" s="205" t="s">
        <v>1510</v>
      </c>
      <c r="J744" s="206"/>
      <c r="K744" s="203">
        <v>24</v>
      </c>
      <c r="L744" s="207" t="s">
        <v>827</v>
      </c>
      <c r="M744" s="208" t="s">
        <v>1436</v>
      </c>
      <c r="N744" s="209">
        <f t="shared" si="0"/>
        <v>2025</v>
      </c>
      <c r="O744" s="210">
        <f t="shared" si="1"/>
        <v>9</v>
      </c>
      <c r="P744" s="211" t="str">
        <f>IFERROR(VLOOKUP(F744,연간집계!D:E,2,FALSE),"")</f>
        <v>스탠다드 포토북 6*8 (소프트/무광)</v>
      </c>
    </row>
    <row r="745" spans="1:16" ht="12.75">
      <c r="A745" s="201">
        <v>45922.73778935185</v>
      </c>
      <c r="B745" s="202">
        <v>45922</v>
      </c>
      <c r="C745" s="203" t="s">
        <v>3197</v>
      </c>
      <c r="D745" s="203" t="s">
        <v>11</v>
      </c>
      <c r="E745" s="204" t="s">
        <v>3193</v>
      </c>
      <c r="F745" s="49" t="s">
        <v>836</v>
      </c>
      <c r="G745" s="203">
        <v>1</v>
      </c>
      <c r="H745" s="203" t="s">
        <v>2762</v>
      </c>
      <c r="I745" s="205" t="s">
        <v>2297</v>
      </c>
      <c r="J745" s="206"/>
      <c r="K745" s="203">
        <v>28</v>
      </c>
      <c r="L745" s="207" t="s">
        <v>827</v>
      </c>
      <c r="M745" s="208" t="s">
        <v>1436</v>
      </c>
      <c r="N745" s="209">
        <f t="shared" si="0"/>
        <v>2025</v>
      </c>
      <c r="O745" s="210">
        <f t="shared" si="1"/>
        <v>9</v>
      </c>
      <c r="P745" s="211" t="str">
        <f>IFERROR(VLOOKUP(F745,연간집계!D:E,2,FALSE),"")</f>
        <v>스탠다드 포토북 6*8 (소프트/유광)</v>
      </c>
    </row>
    <row r="746" spans="1:16" ht="12.75">
      <c r="A746" s="201">
        <v>45922.737800925926</v>
      </c>
      <c r="B746" s="202">
        <v>45922</v>
      </c>
      <c r="C746" s="203" t="s">
        <v>3198</v>
      </c>
      <c r="D746" s="203" t="s">
        <v>11</v>
      </c>
      <c r="E746" s="204" t="s">
        <v>3193</v>
      </c>
      <c r="F746" s="49" t="s">
        <v>836</v>
      </c>
      <c r="G746" s="203">
        <v>1</v>
      </c>
      <c r="H746" s="203" t="s">
        <v>2762</v>
      </c>
      <c r="I746" s="205" t="s">
        <v>2297</v>
      </c>
      <c r="J746" s="206"/>
      <c r="K746" s="203">
        <v>24</v>
      </c>
      <c r="L746" s="207" t="s">
        <v>827</v>
      </c>
      <c r="M746" s="208" t="s">
        <v>1436</v>
      </c>
      <c r="N746" s="209">
        <f t="shared" si="0"/>
        <v>2025</v>
      </c>
      <c r="O746" s="210">
        <f t="shared" si="1"/>
        <v>9</v>
      </c>
      <c r="P746" s="211" t="str">
        <f>IFERROR(VLOOKUP(F746,연간집계!D:E,2,FALSE),"")</f>
        <v>스탠다드 포토북 6*8 (소프트/유광)</v>
      </c>
    </row>
    <row r="747" spans="1:16" ht="12.75">
      <c r="A747" s="201">
        <v>45922.764305555553</v>
      </c>
      <c r="B747" s="202">
        <v>45922</v>
      </c>
      <c r="C747" s="203" t="s">
        <v>3199</v>
      </c>
      <c r="D747" s="203" t="s">
        <v>11</v>
      </c>
      <c r="E747" s="204" t="s">
        <v>3200</v>
      </c>
      <c r="F747" s="49" t="s">
        <v>1243</v>
      </c>
      <c r="G747" s="203">
        <v>1</v>
      </c>
      <c r="H747" s="203" t="s">
        <v>2822</v>
      </c>
      <c r="I747" s="205" t="s">
        <v>1556</v>
      </c>
      <c r="J747" s="206"/>
      <c r="K747" s="203">
        <v>44</v>
      </c>
      <c r="L747" s="207" t="s">
        <v>828</v>
      </c>
      <c r="M747" s="208" t="s">
        <v>1436</v>
      </c>
      <c r="N747" s="209">
        <f t="shared" si="0"/>
        <v>2025</v>
      </c>
      <c r="O747" s="210">
        <f t="shared" si="1"/>
        <v>9</v>
      </c>
      <c r="P747" s="211" t="str">
        <f>IFERROR(VLOOKUP(F747,연간집계!D:E,2,FALSE),"")</f>
        <v>모바일 포토북 150 (여행)</v>
      </c>
    </row>
    <row r="748" spans="1:16" ht="12.75">
      <c r="A748" s="201">
        <v>45922.78197916667</v>
      </c>
      <c r="B748" s="202">
        <v>45922</v>
      </c>
      <c r="C748" s="203" t="s">
        <v>3201</v>
      </c>
      <c r="D748" s="203" t="s">
        <v>11</v>
      </c>
      <c r="E748" s="204" t="s">
        <v>3202</v>
      </c>
      <c r="F748" s="49" t="s">
        <v>1247</v>
      </c>
      <c r="G748" s="203">
        <v>1</v>
      </c>
      <c r="H748" s="203" t="s">
        <v>3203</v>
      </c>
      <c r="I748" s="205" t="s">
        <v>1676</v>
      </c>
      <c r="J748" s="206"/>
      <c r="K748" s="203">
        <v>24</v>
      </c>
      <c r="L748" s="207" t="s">
        <v>828</v>
      </c>
      <c r="M748" s="208" t="s">
        <v>1436</v>
      </c>
      <c r="N748" s="209">
        <f t="shared" si="0"/>
        <v>2025</v>
      </c>
      <c r="O748" s="210">
        <f t="shared" si="1"/>
        <v>9</v>
      </c>
      <c r="P748" s="211" t="str">
        <f>IFERROR(VLOOKUP(F748,연간집계!D:E,2,FALSE),"")</f>
        <v>모바일 포토북 197 (여행)</v>
      </c>
    </row>
    <row r="749" spans="1:16" ht="12.75">
      <c r="A749" s="201">
        <v>45922.796678240738</v>
      </c>
      <c r="B749" s="202">
        <v>45922</v>
      </c>
      <c r="C749" s="203" t="s">
        <v>3204</v>
      </c>
      <c r="D749" s="203" t="s">
        <v>11</v>
      </c>
      <c r="E749" s="204" t="s">
        <v>3205</v>
      </c>
      <c r="F749" s="49" t="s">
        <v>1261</v>
      </c>
      <c r="G749" s="203">
        <v>1</v>
      </c>
      <c r="H749" s="203" t="s">
        <v>3206</v>
      </c>
      <c r="I749" s="205" t="s">
        <v>1998</v>
      </c>
      <c r="J749" s="206"/>
      <c r="K749" s="203">
        <v>24</v>
      </c>
      <c r="L749" s="207" t="s">
        <v>828</v>
      </c>
      <c r="M749" s="208" t="s">
        <v>1541</v>
      </c>
      <c r="N749" s="209">
        <f t="shared" si="0"/>
        <v>2025</v>
      </c>
      <c r="O749" s="210">
        <f t="shared" si="1"/>
        <v>9</v>
      </c>
      <c r="P749" s="211" t="str">
        <f>IFERROR(VLOOKUP(F749,연간집계!D:E,2,FALSE),"")</f>
        <v>모바일 포토북 197 (커플)</v>
      </c>
    </row>
    <row r="750" spans="1:16" ht="12.75">
      <c r="A750" s="201">
        <v>45922.826053240744</v>
      </c>
      <c r="B750" s="202">
        <v>45922</v>
      </c>
      <c r="C750" s="203" t="s">
        <v>3207</v>
      </c>
      <c r="D750" s="203" t="s">
        <v>11</v>
      </c>
      <c r="E750" s="204" t="s">
        <v>3208</v>
      </c>
      <c r="F750" s="49" t="s">
        <v>856</v>
      </c>
      <c r="G750" s="203">
        <v>1</v>
      </c>
      <c r="H750" s="203" t="s">
        <v>2667</v>
      </c>
      <c r="I750" s="205" t="s">
        <v>1440</v>
      </c>
      <c r="J750" s="206"/>
      <c r="K750" s="203">
        <v>66</v>
      </c>
      <c r="L750" s="207" t="s">
        <v>827</v>
      </c>
      <c r="M750" s="208" t="s">
        <v>1493</v>
      </c>
      <c r="N750" s="209">
        <f t="shared" si="0"/>
        <v>2025</v>
      </c>
      <c r="O750" s="210">
        <f t="shared" si="1"/>
        <v>9</v>
      </c>
      <c r="P750" s="211" t="str">
        <f>IFERROR(VLOOKUP(F750,연간집계!D:E,2,FALSE),"")</f>
        <v>스탠다드 포토북 8*8 (하드/무광)</v>
      </c>
    </row>
    <row r="751" spans="1:16" ht="12.75">
      <c r="A751" s="201">
        <v>45922.829004629632</v>
      </c>
      <c r="B751" s="202">
        <v>45922</v>
      </c>
      <c r="C751" s="203" t="s">
        <v>3209</v>
      </c>
      <c r="D751" s="203" t="s">
        <v>11</v>
      </c>
      <c r="E751" s="204" t="s">
        <v>3210</v>
      </c>
      <c r="F751" s="49" t="s">
        <v>1378</v>
      </c>
      <c r="G751" s="203">
        <v>1</v>
      </c>
      <c r="H751" s="203" t="s">
        <v>3211</v>
      </c>
      <c r="I751" s="205" t="s">
        <v>2070</v>
      </c>
      <c r="J751" s="206"/>
      <c r="K751" s="203">
        <v>1</v>
      </c>
      <c r="L751" s="207" t="s">
        <v>827</v>
      </c>
      <c r="M751" s="208" t="s">
        <v>1658</v>
      </c>
      <c r="N751" s="209">
        <f t="shared" si="0"/>
        <v>2025</v>
      </c>
      <c r="O751" s="210">
        <f t="shared" si="1"/>
        <v>9</v>
      </c>
      <c r="P751" s="211" t="str">
        <f>IFERROR(VLOOKUP(F751,연간집계!D:E,2,FALSE),"")</f>
        <v>증명사진 (무광)</v>
      </c>
    </row>
    <row r="752" spans="1:16" ht="12.75">
      <c r="A752" s="201">
        <v>45922.855451388888</v>
      </c>
      <c r="B752" s="202">
        <v>45922</v>
      </c>
      <c r="C752" s="203" t="s">
        <v>3212</v>
      </c>
      <c r="D752" s="203" t="s">
        <v>11</v>
      </c>
      <c r="E752" s="204" t="s">
        <v>3213</v>
      </c>
      <c r="F752" s="49" t="s">
        <v>847</v>
      </c>
      <c r="G752" s="203">
        <v>1</v>
      </c>
      <c r="H752" s="203" t="s">
        <v>3214</v>
      </c>
      <c r="I752" s="205" t="s">
        <v>3215</v>
      </c>
      <c r="J752" s="206"/>
      <c r="K752" s="203">
        <v>26</v>
      </c>
      <c r="L752" s="207" t="s">
        <v>827</v>
      </c>
      <c r="M752" s="208" t="s">
        <v>1497</v>
      </c>
      <c r="N752" s="209">
        <f t="shared" si="0"/>
        <v>2025</v>
      </c>
      <c r="O752" s="210">
        <f t="shared" si="1"/>
        <v>9</v>
      </c>
      <c r="P752" s="211" t="str">
        <f>IFERROR(VLOOKUP(F752,연간집계!D:E,2,FALSE),"")</f>
        <v>스탠다드 포토북 8*11 (하드/무광)</v>
      </c>
    </row>
    <row r="753" spans="1:16" ht="12.75">
      <c r="A753" s="201">
        <v>45922.887766203705</v>
      </c>
      <c r="B753" s="202">
        <v>45922</v>
      </c>
      <c r="C753" s="203" t="s">
        <v>3216</v>
      </c>
      <c r="D753" s="203" t="s">
        <v>11</v>
      </c>
      <c r="E753" s="204" t="s">
        <v>3217</v>
      </c>
      <c r="F753" s="49" t="s">
        <v>1247</v>
      </c>
      <c r="G753" s="203">
        <v>2</v>
      </c>
      <c r="H753" s="203" t="s">
        <v>3218</v>
      </c>
      <c r="I753" s="205" t="s">
        <v>1453</v>
      </c>
      <c r="J753" s="206"/>
      <c r="K753" s="203">
        <v>24</v>
      </c>
      <c r="L753" s="207" t="s">
        <v>828</v>
      </c>
      <c r="M753" s="208" t="s">
        <v>1436</v>
      </c>
      <c r="N753" s="209">
        <f t="shared" si="0"/>
        <v>2025</v>
      </c>
      <c r="O753" s="210">
        <f t="shared" si="1"/>
        <v>9</v>
      </c>
      <c r="P753" s="211" t="str">
        <f>IFERROR(VLOOKUP(F753,연간집계!D:E,2,FALSE),"")</f>
        <v>모바일 포토북 197 (여행)</v>
      </c>
    </row>
    <row r="754" spans="1:16" ht="12.75">
      <c r="A754" s="201">
        <v>45922.899548611109</v>
      </c>
      <c r="B754" s="202">
        <v>45922</v>
      </c>
      <c r="C754" s="203" t="s">
        <v>3219</v>
      </c>
      <c r="D754" s="203" t="s">
        <v>11</v>
      </c>
      <c r="E754" s="204" t="s">
        <v>3220</v>
      </c>
      <c r="F754" s="49" t="s">
        <v>1250</v>
      </c>
      <c r="G754" s="203">
        <v>8</v>
      </c>
      <c r="H754" s="203" t="s">
        <v>3221</v>
      </c>
      <c r="I754" s="205" t="s">
        <v>1676</v>
      </c>
      <c r="J754" s="206"/>
      <c r="K754" s="203">
        <v>24</v>
      </c>
      <c r="L754" s="207" t="s">
        <v>828</v>
      </c>
      <c r="M754" s="208" t="s">
        <v>1493</v>
      </c>
      <c r="N754" s="209">
        <f t="shared" si="0"/>
        <v>2025</v>
      </c>
      <c r="O754" s="210">
        <f t="shared" si="1"/>
        <v>9</v>
      </c>
      <c r="P754" s="211" t="str">
        <f>IFERROR(VLOOKUP(F754,연간집계!D:E,2,FALSE),"")</f>
        <v>모바일 포토북 150 (단체/모임)</v>
      </c>
    </row>
    <row r="755" spans="1:16" ht="12.75">
      <c r="A755" s="201">
        <v>45922.911354166667</v>
      </c>
      <c r="B755" s="202">
        <v>45922</v>
      </c>
      <c r="C755" s="203" t="s">
        <v>3222</v>
      </c>
      <c r="D755" s="203" t="s">
        <v>11</v>
      </c>
      <c r="E755" s="204" t="s">
        <v>3223</v>
      </c>
      <c r="F755" s="49" t="s">
        <v>845</v>
      </c>
      <c r="G755" s="203">
        <v>1</v>
      </c>
      <c r="H755" s="203" t="s">
        <v>3224</v>
      </c>
      <c r="I755" s="205" t="s">
        <v>1453</v>
      </c>
      <c r="J755" s="206"/>
      <c r="K755" s="203">
        <v>24</v>
      </c>
      <c r="L755" s="207" t="s">
        <v>827</v>
      </c>
      <c r="M755" s="208" t="s">
        <v>1493</v>
      </c>
      <c r="N755" s="209">
        <f t="shared" si="0"/>
        <v>2025</v>
      </c>
      <c r="O755" s="210">
        <f t="shared" si="1"/>
        <v>9</v>
      </c>
      <c r="P755" s="211" t="str">
        <f>IFERROR(VLOOKUP(F755,연간집계!D:E,2,FALSE),"")</f>
        <v>스탠다드 포토북 8*11 (소프트/유광)</v>
      </c>
    </row>
    <row r="756" spans="1:16" ht="12.75">
      <c r="A756" s="201">
        <v>45922.911365740743</v>
      </c>
      <c r="B756" s="202">
        <v>45922</v>
      </c>
      <c r="C756" s="203" t="s">
        <v>3225</v>
      </c>
      <c r="D756" s="203" t="s">
        <v>11</v>
      </c>
      <c r="E756" s="204" t="s">
        <v>3223</v>
      </c>
      <c r="F756" s="49" t="s">
        <v>854</v>
      </c>
      <c r="G756" s="203">
        <v>1</v>
      </c>
      <c r="H756" s="203" t="s">
        <v>3224</v>
      </c>
      <c r="I756" s="205" t="s">
        <v>1440</v>
      </c>
      <c r="J756" s="206"/>
      <c r="K756" s="203">
        <v>24</v>
      </c>
      <c r="L756" s="207" t="s">
        <v>827</v>
      </c>
      <c r="M756" s="208" t="s">
        <v>1493</v>
      </c>
      <c r="N756" s="209">
        <f t="shared" si="0"/>
        <v>2025</v>
      </c>
      <c r="O756" s="210">
        <f t="shared" si="1"/>
        <v>9</v>
      </c>
      <c r="P756" s="211" t="str">
        <f>IFERROR(VLOOKUP(F756,연간집계!D:E,2,FALSE),"")</f>
        <v>스탠다드 포토북 8*8 (소프트/유광)</v>
      </c>
    </row>
    <row r="757" spans="1:16" ht="12.75">
      <c r="A757" s="201">
        <v>45922.920185185183</v>
      </c>
      <c r="B757" s="202">
        <v>45922</v>
      </c>
      <c r="C757" s="203" t="s">
        <v>3226</v>
      </c>
      <c r="D757" s="203" t="s">
        <v>11</v>
      </c>
      <c r="E757" s="204" t="s">
        <v>3227</v>
      </c>
      <c r="F757" s="49" t="s">
        <v>1347</v>
      </c>
      <c r="G757" s="203">
        <v>1</v>
      </c>
      <c r="H757" s="203" t="s">
        <v>3228</v>
      </c>
      <c r="I757" s="205" t="s">
        <v>1440</v>
      </c>
      <c r="J757" s="205" t="s">
        <v>1628</v>
      </c>
      <c r="K757" s="203">
        <v>1</v>
      </c>
      <c r="L757" s="207" t="s">
        <v>828</v>
      </c>
      <c r="M757" s="208" t="s">
        <v>1481</v>
      </c>
      <c r="N757" s="209">
        <f t="shared" si="0"/>
        <v>2025</v>
      </c>
      <c r="O757" s="210">
        <f t="shared" si="1"/>
        <v>9</v>
      </c>
      <c r="P757" s="211" t="str">
        <f>IFERROR(VLOOKUP(F757,연간집계!D:E,2,FALSE),"")</f>
        <v>아크릴키링</v>
      </c>
    </row>
    <row r="758" spans="1:16" ht="12.75">
      <c r="A758" s="201">
        <v>45922.926076388889</v>
      </c>
      <c r="B758" s="202">
        <v>45922</v>
      </c>
      <c r="C758" s="203" t="s">
        <v>3229</v>
      </c>
      <c r="D758" s="203" t="s">
        <v>11</v>
      </c>
      <c r="E758" s="204" t="s">
        <v>3230</v>
      </c>
      <c r="F758" s="49" t="s">
        <v>856</v>
      </c>
      <c r="G758" s="203">
        <v>2</v>
      </c>
      <c r="H758" s="203" t="s">
        <v>3231</v>
      </c>
      <c r="I758" s="205" t="s">
        <v>1440</v>
      </c>
      <c r="J758" s="206"/>
      <c r="K758" s="203">
        <v>26</v>
      </c>
      <c r="L758" s="207" t="s">
        <v>827</v>
      </c>
      <c r="M758" s="208" t="s">
        <v>1449</v>
      </c>
      <c r="N758" s="209">
        <f t="shared" si="0"/>
        <v>2025</v>
      </c>
      <c r="O758" s="210">
        <f t="shared" si="1"/>
        <v>9</v>
      </c>
      <c r="P758" s="211" t="str">
        <f>IFERROR(VLOOKUP(F758,연간집계!D:E,2,FALSE),"")</f>
        <v>스탠다드 포토북 8*8 (하드/무광)</v>
      </c>
    </row>
    <row r="759" spans="1:16" ht="12.75">
      <c r="A759" s="201">
        <v>45922.929027777776</v>
      </c>
      <c r="B759" s="202">
        <v>45922</v>
      </c>
      <c r="C759" s="203" t="s">
        <v>3232</v>
      </c>
      <c r="D759" s="203" t="s">
        <v>11</v>
      </c>
      <c r="E759" s="204" t="s">
        <v>3233</v>
      </c>
      <c r="F759" s="49" t="s">
        <v>856</v>
      </c>
      <c r="G759" s="203">
        <v>1</v>
      </c>
      <c r="H759" s="203" t="s">
        <v>3234</v>
      </c>
      <c r="I759" s="205" t="s">
        <v>1510</v>
      </c>
      <c r="J759" s="206"/>
      <c r="K759" s="203">
        <v>40</v>
      </c>
      <c r="L759" s="207" t="s">
        <v>827</v>
      </c>
      <c r="M759" s="208" t="s">
        <v>1436</v>
      </c>
      <c r="N759" s="209">
        <f t="shared" si="0"/>
        <v>2025</v>
      </c>
      <c r="O759" s="210">
        <f t="shared" si="1"/>
        <v>9</v>
      </c>
      <c r="P759" s="211" t="str">
        <f>IFERROR(VLOOKUP(F759,연간집계!D:E,2,FALSE),"")</f>
        <v>스탠다드 포토북 8*8 (하드/무광)</v>
      </c>
    </row>
    <row r="760" spans="1:16" ht="12.75">
      <c r="A760" s="201">
        <v>45922.929039351853</v>
      </c>
      <c r="B760" s="202">
        <v>45922</v>
      </c>
      <c r="C760" s="203" t="s">
        <v>3235</v>
      </c>
      <c r="D760" s="203" t="s">
        <v>11</v>
      </c>
      <c r="E760" s="204" t="s">
        <v>3236</v>
      </c>
      <c r="F760" s="49" t="s">
        <v>1027</v>
      </c>
      <c r="G760" s="203">
        <v>1</v>
      </c>
      <c r="H760" s="203" t="s">
        <v>3237</v>
      </c>
      <c r="I760" s="205" t="s">
        <v>3238</v>
      </c>
      <c r="J760" s="208" t="s">
        <v>1455</v>
      </c>
      <c r="K760" s="203">
        <v>80</v>
      </c>
      <c r="L760" s="207" t="s">
        <v>827</v>
      </c>
      <c r="M760" s="208" t="s">
        <v>1436</v>
      </c>
      <c r="N760" s="209">
        <f t="shared" si="0"/>
        <v>2025</v>
      </c>
      <c r="O760" s="210">
        <f t="shared" si="1"/>
        <v>9</v>
      </c>
      <c r="P760" s="211" t="str">
        <f>IFERROR(VLOOKUP(F760,연간집계!D:E,2,FALSE),"")</f>
        <v>트래블북 198 (쿠션하드/78p)</v>
      </c>
    </row>
    <row r="761" spans="1:16" ht="12.75">
      <c r="A761" s="201">
        <v>45922.949652777781</v>
      </c>
      <c r="B761" s="202">
        <v>45922</v>
      </c>
      <c r="C761" s="203" t="s">
        <v>3239</v>
      </c>
      <c r="D761" s="203" t="s">
        <v>11</v>
      </c>
      <c r="E761" s="204" t="s">
        <v>3240</v>
      </c>
      <c r="F761" s="49" t="s">
        <v>874</v>
      </c>
      <c r="G761" s="203">
        <v>1</v>
      </c>
      <c r="H761" s="203" t="s">
        <v>3241</v>
      </c>
      <c r="I761" s="205" t="s">
        <v>2144</v>
      </c>
      <c r="J761" s="206"/>
      <c r="K761" s="203">
        <v>24</v>
      </c>
      <c r="L761" s="207" t="s">
        <v>827</v>
      </c>
      <c r="M761" s="208" t="s">
        <v>1471</v>
      </c>
      <c r="N761" s="209">
        <f t="shared" si="0"/>
        <v>2025</v>
      </c>
      <c r="O761" s="210">
        <f t="shared" si="1"/>
        <v>9</v>
      </c>
      <c r="P761" s="211" t="str">
        <f>IFERROR(VLOOKUP(F761,연간집계!D:E,2,FALSE),"")</f>
        <v>스탠다드 포토북 11*8 (하드/무광)</v>
      </c>
    </row>
    <row r="762" spans="1:16" ht="12.75">
      <c r="A762" s="201">
        <v>45922.976134259261</v>
      </c>
      <c r="B762" s="202">
        <v>45922</v>
      </c>
      <c r="C762" s="203" t="s">
        <v>3242</v>
      </c>
      <c r="D762" s="203" t="s">
        <v>11</v>
      </c>
      <c r="E762" s="204" t="s">
        <v>3243</v>
      </c>
      <c r="F762" s="49" t="s">
        <v>838</v>
      </c>
      <c r="G762" s="203">
        <v>1</v>
      </c>
      <c r="H762" s="203" t="s">
        <v>3244</v>
      </c>
      <c r="I762" s="205" t="s">
        <v>1440</v>
      </c>
      <c r="J762" s="206"/>
      <c r="K762" s="203">
        <v>62</v>
      </c>
      <c r="L762" s="207" t="s">
        <v>827</v>
      </c>
      <c r="M762" s="208" t="s">
        <v>1436</v>
      </c>
      <c r="N762" s="209">
        <f t="shared" si="0"/>
        <v>2025</v>
      </c>
      <c r="O762" s="210">
        <f t="shared" si="1"/>
        <v>9</v>
      </c>
      <c r="P762" s="211" t="str">
        <f>IFERROR(VLOOKUP(F762,연간집계!D:E,2,FALSE),"")</f>
        <v>스탠다드 포토북 6*8 (하드/무광)</v>
      </c>
    </row>
    <row r="763" spans="1:16" ht="12.75">
      <c r="A763" s="201">
        <v>45922.976145833331</v>
      </c>
      <c r="B763" s="202">
        <v>45922</v>
      </c>
      <c r="C763" s="203" t="s">
        <v>3245</v>
      </c>
      <c r="D763" s="203" t="s">
        <v>11</v>
      </c>
      <c r="E763" s="204" t="s">
        <v>3243</v>
      </c>
      <c r="F763" s="49" t="s">
        <v>856</v>
      </c>
      <c r="G763" s="203">
        <v>1</v>
      </c>
      <c r="H763" s="203" t="s">
        <v>3244</v>
      </c>
      <c r="I763" s="205" t="s">
        <v>1440</v>
      </c>
      <c r="J763" s="206"/>
      <c r="K763" s="203">
        <v>68</v>
      </c>
      <c r="L763" s="207" t="s">
        <v>827</v>
      </c>
      <c r="M763" s="208" t="s">
        <v>1436</v>
      </c>
      <c r="N763" s="209">
        <f t="shared" si="0"/>
        <v>2025</v>
      </c>
      <c r="O763" s="210">
        <f t="shared" si="1"/>
        <v>9</v>
      </c>
      <c r="P763" s="211" t="str">
        <f>IFERROR(VLOOKUP(F763,연간집계!D:E,2,FALSE),"")</f>
        <v>스탠다드 포토북 8*8 (하드/무광)</v>
      </c>
    </row>
    <row r="764" spans="1:16" ht="12.75">
      <c r="A764" s="201">
        <v>45922.976157407407</v>
      </c>
      <c r="B764" s="202">
        <v>45922</v>
      </c>
      <c r="C764" s="203" t="s">
        <v>3246</v>
      </c>
      <c r="D764" s="203" t="s">
        <v>11</v>
      </c>
      <c r="E764" s="204" t="s">
        <v>3243</v>
      </c>
      <c r="F764" s="49" t="s">
        <v>856</v>
      </c>
      <c r="G764" s="203">
        <v>1</v>
      </c>
      <c r="H764" s="203" t="s">
        <v>3244</v>
      </c>
      <c r="I764" s="205" t="s">
        <v>1440</v>
      </c>
      <c r="J764" s="206"/>
      <c r="K764" s="203">
        <v>68</v>
      </c>
      <c r="L764" s="207" t="s">
        <v>827</v>
      </c>
      <c r="M764" s="208" t="s">
        <v>1436</v>
      </c>
      <c r="N764" s="209">
        <f t="shared" si="0"/>
        <v>2025</v>
      </c>
      <c r="O764" s="210">
        <f t="shared" si="1"/>
        <v>9</v>
      </c>
      <c r="P764" s="211" t="str">
        <f>IFERROR(VLOOKUP(F764,연간집계!D:E,2,FALSE),"")</f>
        <v>스탠다드 포토북 8*8 (하드/무광)</v>
      </c>
    </row>
    <row r="765" spans="1:16" ht="12.75">
      <c r="A765" s="201">
        <v>45922.976168981484</v>
      </c>
      <c r="B765" s="202">
        <v>45922</v>
      </c>
      <c r="C765" s="203" t="s">
        <v>3247</v>
      </c>
      <c r="D765" s="203" t="s">
        <v>11</v>
      </c>
      <c r="E765" s="204" t="s">
        <v>3243</v>
      </c>
      <c r="F765" s="49" t="s">
        <v>856</v>
      </c>
      <c r="G765" s="203">
        <v>3</v>
      </c>
      <c r="H765" s="203" t="s">
        <v>3244</v>
      </c>
      <c r="I765" s="205" t="s">
        <v>1440</v>
      </c>
      <c r="J765" s="206"/>
      <c r="K765" s="203">
        <v>74</v>
      </c>
      <c r="L765" s="207" t="s">
        <v>827</v>
      </c>
      <c r="M765" s="208" t="s">
        <v>1436</v>
      </c>
      <c r="N765" s="209">
        <f t="shared" si="0"/>
        <v>2025</v>
      </c>
      <c r="O765" s="210">
        <f t="shared" si="1"/>
        <v>9</v>
      </c>
      <c r="P765" s="211" t="str">
        <f>IFERROR(VLOOKUP(F765,연간집계!D:E,2,FALSE),"")</f>
        <v>스탠다드 포토북 8*8 (하드/무광)</v>
      </c>
    </row>
    <row r="766" spans="1:16" ht="12.75">
      <c r="A766" s="201">
        <v>45922.999710648146</v>
      </c>
      <c r="B766" s="202">
        <v>45922</v>
      </c>
      <c r="C766" s="203" t="s">
        <v>3248</v>
      </c>
      <c r="D766" s="203" t="s">
        <v>11</v>
      </c>
      <c r="E766" s="204" t="s">
        <v>3249</v>
      </c>
      <c r="F766" s="49" t="s">
        <v>856</v>
      </c>
      <c r="G766" s="203">
        <v>1</v>
      </c>
      <c r="H766" s="203" t="s">
        <v>3244</v>
      </c>
      <c r="I766" s="205" t="s">
        <v>1440</v>
      </c>
      <c r="J766" s="206"/>
      <c r="K766" s="203">
        <v>76</v>
      </c>
      <c r="L766" s="207" t="s">
        <v>827</v>
      </c>
      <c r="M766" s="208" t="s">
        <v>1436</v>
      </c>
      <c r="N766" s="209">
        <f t="shared" si="0"/>
        <v>2025</v>
      </c>
      <c r="O766" s="210">
        <f t="shared" si="1"/>
        <v>9</v>
      </c>
      <c r="P766" s="211" t="str">
        <f>IFERROR(VLOOKUP(F766,연간집계!D:E,2,FALSE),"")</f>
        <v>스탠다드 포토북 8*8 (하드/무광)</v>
      </c>
    </row>
    <row r="767" spans="1:16" ht="12.75">
      <c r="A767" s="201">
        <v>45922.999722222223</v>
      </c>
      <c r="B767" s="202">
        <v>45922</v>
      </c>
      <c r="C767" s="203" t="s">
        <v>3250</v>
      </c>
      <c r="D767" s="203" t="s">
        <v>11</v>
      </c>
      <c r="E767" s="204" t="s">
        <v>3249</v>
      </c>
      <c r="F767" s="49" t="s">
        <v>856</v>
      </c>
      <c r="G767" s="203">
        <v>1</v>
      </c>
      <c r="H767" s="203" t="s">
        <v>3244</v>
      </c>
      <c r="I767" s="205" t="s">
        <v>1440</v>
      </c>
      <c r="J767" s="206"/>
      <c r="K767" s="203">
        <v>76</v>
      </c>
      <c r="L767" s="207" t="s">
        <v>827</v>
      </c>
      <c r="M767" s="208" t="s">
        <v>1436</v>
      </c>
      <c r="N767" s="209">
        <f t="shared" si="0"/>
        <v>2025</v>
      </c>
      <c r="O767" s="210">
        <f t="shared" si="1"/>
        <v>9</v>
      </c>
      <c r="P767" s="211" t="str">
        <f>IFERROR(VLOOKUP(F767,연간집계!D:E,2,FALSE),"")</f>
        <v>스탠다드 포토북 8*8 (하드/무광)</v>
      </c>
    </row>
    <row r="768" spans="1:16" ht="12.75">
      <c r="A768" s="201">
        <v>45922.9997337963</v>
      </c>
      <c r="B768" s="202">
        <v>45922</v>
      </c>
      <c r="C768" s="203" t="s">
        <v>3251</v>
      </c>
      <c r="D768" s="203" t="s">
        <v>11</v>
      </c>
      <c r="E768" s="204" t="s">
        <v>3249</v>
      </c>
      <c r="F768" s="49" t="s">
        <v>856</v>
      </c>
      <c r="G768" s="203">
        <v>1</v>
      </c>
      <c r="H768" s="203" t="s">
        <v>3244</v>
      </c>
      <c r="I768" s="205" t="s">
        <v>1440</v>
      </c>
      <c r="J768" s="206"/>
      <c r="K768" s="203">
        <v>76</v>
      </c>
      <c r="L768" s="207" t="s">
        <v>827</v>
      </c>
      <c r="M768" s="208" t="s">
        <v>1436</v>
      </c>
      <c r="N768" s="209">
        <f t="shared" si="0"/>
        <v>2025</v>
      </c>
      <c r="O768" s="210">
        <f t="shared" si="1"/>
        <v>9</v>
      </c>
      <c r="P768" s="211" t="str">
        <f>IFERROR(VLOOKUP(F768,연간집계!D:E,2,FALSE),"")</f>
        <v>스탠다드 포토북 8*8 (하드/무광)</v>
      </c>
    </row>
    <row r="769" spans="1:16" ht="12.75">
      <c r="A769" s="201">
        <v>45923.971215277779</v>
      </c>
      <c r="B769" s="202">
        <v>45923</v>
      </c>
      <c r="C769" s="203" t="s">
        <v>3252</v>
      </c>
      <c r="D769" s="203" t="s">
        <v>11</v>
      </c>
      <c r="E769" s="204" t="s">
        <v>3253</v>
      </c>
      <c r="F769" s="49" t="s">
        <v>1278</v>
      </c>
      <c r="G769" s="203">
        <v>5</v>
      </c>
      <c r="H769" s="203" t="s">
        <v>3218</v>
      </c>
      <c r="I769" s="205" t="s">
        <v>3254</v>
      </c>
      <c r="J769" s="206"/>
      <c r="K769" s="203">
        <v>32</v>
      </c>
      <c r="L769" s="207" t="s">
        <v>828</v>
      </c>
      <c r="M769" s="208" t="s">
        <v>1471</v>
      </c>
      <c r="N769" s="209">
        <f t="shared" si="0"/>
        <v>2025</v>
      </c>
      <c r="O769" s="210">
        <f t="shared" si="1"/>
        <v>9</v>
      </c>
      <c r="P769" s="211" t="str">
        <f>IFERROR(VLOOKUP(F769,연간집계!D:E,2,FALSE),"")</f>
        <v>모바일_비트윈캘린더</v>
      </c>
    </row>
    <row r="770" spans="1:16" ht="12.75">
      <c r="A770" s="201">
        <v>45923.014432870368</v>
      </c>
      <c r="B770" s="202">
        <v>45923</v>
      </c>
      <c r="C770" s="203" t="s">
        <v>3255</v>
      </c>
      <c r="D770" s="203" t="s">
        <v>11</v>
      </c>
      <c r="E770" s="204" t="s">
        <v>3256</v>
      </c>
      <c r="F770" s="49" t="s">
        <v>856</v>
      </c>
      <c r="G770" s="203">
        <v>1</v>
      </c>
      <c r="H770" s="203" t="s">
        <v>3257</v>
      </c>
      <c r="I770" s="205" t="s">
        <v>1510</v>
      </c>
      <c r="J770" s="206"/>
      <c r="K770" s="203">
        <v>24</v>
      </c>
      <c r="L770" s="207" t="s">
        <v>827</v>
      </c>
      <c r="M770" s="208" t="s">
        <v>1436</v>
      </c>
      <c r="N770" s="209">
        <f t="shared" si="0"/>
        <v>2025</v>
      </c>
      <c r="O770" s="210">
        <f t="shared" si="1"/>
        <v>9</v>
      </c>
      <c r="P770" s="211" t="str">
        <f>IFERROR(VLOOKUP(F770,연간집계!D:E,2,FALSE),"")</f>
        <v>스탠다드 포토북 8*8 (하드/무광)</v>
      </c>
    </row>
    <row r="771" spans="1:16" ht="12.75">
      <c r="A771" s="201">
        <v>45923.014444444445</v>
      </c>
      <c r="B771" s="202">
        <v>45923</v>
      </c>
      <c r="C771" s="203" t="s">
        <v>3258</v>
      </c>
      <c r="D771" s="203" t="s">
        <v>11</v>
      </c>
      <c r="E771" s="204" t="s">
        <v>3256</v>
      </c>
      <c r="F771" s="49" t="s">
        <v>856</v>
      </c>
      <c r="G771" s="203">
        <v>1</v>
      </c>
      <c r="H771" s="203" t="s">
        <v>3257</v>
      </c>
      <c r="I771" s="205" t="s">
        <v>1510</v>
      </c>
      <c r="J771" s="206"/>
      <c r="K771" s="203">
        <v>24</v>
      </c>
      <c r="L771" s="207" t="s">
        <v>827</v>
      </c>
      <c r="M771" s="208" t="s">
        <v>1436</v>
      </c>
      <c r="N771" s="209">
        <f t="shared" si="0"/>
        <v>2025</v>
      </c>
      <c r="O771" s="210">
        <f t="shared" si="1"/>
        <v>9</v>
      </c>
      <c r="P771" s="211" t="str">
        <f>IFERROR(VLOOKUP(F771,연간집계!D:E,2,FALSE),"")</f>
        <v>스탠다드 포토북 8*8 (하드/무광)</v>
      </c>
    </row>
    <row r="772" spans="1:16" ht="12.75">
      <c r="A772" s="201">
        <v>45923.014456018522</v>
      </c>
      <c r="B772" s="202">
        <v>45923</v>
      </c>
      <c r="C772" s="203" t="s">
        <v>3259</v>
      </c>
      <c r="D772" s="203" t="s">
        <v>11</v>
      </c>
      <c r="E772" s="204" t="s">
        <v>3256</v>
      </c>
      <c r="F772" s="49" t="s">
        <v>856</v>
      </c>
      <c r="G772" s="203">
        <v>1</v>
      </c>
      <c r="H772" s="203" t="s">
        <v>3257</v>
      </c>
      <c r="I772" s="205" t="s">
        <v>1510</v>
      </c>
      <c r="J772" s="206"/>
      <c r="K772" s="203">
        <v>30</v>
      </c>
      <c r="L772" s="207" t="s">
        <v>827</v>
      </c>
      <c r="M772" s="208" t="s">
        <v>1436</v>
      </c>
      <c r="N772" s="209">
        <f t="shared" si="0"/>
        <v>2025</v>
      </c>
      <c r="O772" s="210">
        <f t="shared" si="1"/>
        <v>9</v>
      </c>
      <c r="P772" s="211" t="str">
        <f>IFERROR(VLOOKUP(F772,연간집계!D:E,2,FALSE),"")</f>
        <v>스탠다드 포토북 8*8 (하드/무광)</v>
      </c>
    </row>
    <row r="773" spans="1:16" ht="12.75">
      <c r="A773" s="201">
        <v>45923.308217592596</v>
      </c>
      <c r="B773" s="202">
        <v>45923</v>
      </c>
      <c r="C773" s="203" t="s">
        <v>3260</v>
      </c>
      <c r="D773" s="203" t="s">
        <v>11</v>
      </c>
      <c r="E773" s="204" t="s">
        <v>3261</v>
      </c>
      <c r="F773" s="49" t="s">
        <v>1257</v>
      </c>
      <c r="G773" s="203">
        <v>1</v>
      </c>
      <c r="H773" s="203" t="s">
        <v>3262</v>
      </c>
      <c r="I773" s="205" t="s">
        <v>2297</v>
      </c>
      <c r="J773" s="206"/>
      <c r="K773" s="203">
        <v>44</v>
      </c>
      <c r="L773" s="207" t="s">
        <v>828</v>
      </c>
      <c r="M773" s="208" t="s">
        <v>1449</v>
      </c>
      <c r="N773" s="209">
        <f t="shared" si="0"/>
        <v>2025</v>
      </c>
      <c r="O773" s="210">
        <f t="shared" si="1"/>
        <v>9</v>
      </c>
      <c r="P773" s="211" t="str">
        <f>IFERROR(VLOOKUP(F773,연간집계!D:E,2,FALSE),"")</f>
        <v>모바일 포토북 150 (커플)</v>
      </c>
    </row>
    <row r="774" spans="1:16" ht="12.75">
      <c r="A774" s="201">
        <v>45923.308229166665</v>
      </c>
      <c r="B774" s="202">
        <v>45923</v>
      </c>
      <c r="C774" s="203" t="s">
        <v>3263</v>
      </c>
      <c r="D774" s="203" t="s">
        <v>11</v>
      </c>
      <c r="E774" s="204" t="s">
        <v>3261</v>
      </c>
      <c r="F774" s="49" t="s">
        <v>1257</v>
      </c>
      <c r="G774" s="203">
        <v>1</v>
      </c>
      <c r="H774" s="203" t="s">
        <v>3262</v>
      </c>
      <c r="I774" s="205" t="s">
        <v>2297</v>
      </c>
      <c r="J774" s="206"/>
      <c r="K774" s="203">
        <v>40</v>
      </c>
      <c r="L774" s="207" t="s">
        <v>828</v>
      </c>
      <c r="M774" s="208" t="s">
        <v>1449</v>
      </c>
      <c r="N774" s="209">
        <f t="shared" si="0"/>
        <v>2025</v>
      </c>
      <c r="O774" s="210">
        <f t="shared" si="1"/>
        <v>9</v>
      </c>
      <c r="P774" s="211" t="str">
        <f>IFERROR(VLOOKUP(F774,연간집계!D:E,2,FALSE),"")</f>
        <v>모바일 포토북 150 (커플)</v>
      </c>
    </row>
    <row r="775" spans="1:16" ht="12.75">
      <c r="A775" s="201">
        <v>45923.308240740742</v>
      </c>
      <c r="B775" s="202">
        <v>45923</v>
      </c>
      <c r="C775" s="203" t="s">
        <v>3264</v>
      </c>
      <c r="D775" s="203" t="s">
        <v>11</v>
      </c>
      <c r="E775" s="204" t="s">
        <v>3261</v>
      </c>
      <c r="F775" s="49" t="s">
        <v>1257</v>
      </c>
      <c r="G775" s="203">
        <v>1</v>
      </c>
      <c r="H775" s="203" t="s">
        <v>3262</v>
      </c>
      <c r="I775" s="205" t="s">
        <v>2297</v>
      </c>
      <c r="J775" s="206"/>
      <c r="K775" s="203">
        <v>40</v>
      </c>
      <c r="L775" s="207" t="s">
        <v>828</v>
      </c>
      <c r="M775" s="208" t="s">
        <v>1449</v>
      </c>
      <c r="N775" s="209">
        <f t="shared" si="0"/>
        <v>2025</v>
      </c>
      <c r="O775" s="210">
        <f t="shared" si="1"/>
        <v>9</v>
      </c>
      <c r="P775" s="211" t="str">
        <f>IFERROR(VLOOKUP(F775,연간집계!D:E,2,FALSE),"")</f>
        <v>모바일 포토북 150 (커플)</v>
      </c>
    </row>
    <row r="776" spans="1:16" ht="12.75">
      <c r="A776" s="201">
        <v>45923.308252314811</v>
      </c>
      <c r="B776" s="202">
        <v>45923</v>
      </c>
      <c r="C776" s="203" t="s">
        <v>3265</v>
      </c>
      <c r="D776" s="203" t="s">
        <v>11</v>
      </c>
      <c r="E776" s="204" t="s">
        <v>3261</v>
      </c>
      <c r="F776" s="49" t="s">
        <v>1257</v>
      </c>
      <c r="G776" s="203">
        <v>1</v>
      </c>
      <c r="H776" s="203" t="s">
        <v>3262</v>
      </c>
      <c r="I776" s="205" t="s">
        <v>2297</v>
      </c>
      <c r="J776" s="206"/>
      <c r="K776" s="203">
        <v>40</v>
      </c>
      <c r="L776" s="207" t="s">
        <v>828</v>
      </c>
      <c r="M776" s="208" t="s">
        <v>1449</v>
      </c>
      <c r="N776" s="209">
        <f t="shared" si="0"/>
        <v>2025</v>
      </c>
      <c r="O776" s="210">
        <f t="shared" si="1"/>
        <v>9</v>
      </c>
      <c r="P776" s="211" t="str">
        <f>IFERROR(VLOOKUP(F776,연간집계!D:E,2,FALSE),"")</f>
        <v>모바일 포토북 150 (커플)</v>
      </c>
    </row>
    <row r="777" spans="1:16" ht="12.75">
      <c r="A777" s="201">
        <v>45923.308263888888</v>
      </c>
      <c r="B777" s="202">
        <v>45923</v>
      </c>
      <c r="C777" s="203" t="s">
        <v>3266</v>
      </c>
      <c r="D777" s="203" t="s">
        <v>11</v>
      </c>
      <c r="E777" s="204" t="s">
        <v>3261</v>
      </c>
      <c r="F777" s="49" t="s">
        <v>1257</v>
      </c>
      <c r="G777" s="203">
        <v>1</v>
      </c>
      <c r="H777" s="203" t="s">
        <v>3262</v>
      </c>
      <c r="I777" s="205" t="s">
        <v>2297</v>
      </c>
      <c r="J777" s="206"/>
      <c r="K777" s="203">
        <v>42</v>
      </c>
      <c r="L777" s="207" t="s">
        <v>828</v>
      </c>
      <c r="M777" s="208" t="s">
        <v>1449</v>
      </c>
      <c r="N777" s="209">
        <f t="shared" si="0"/>
        <v>2025</v>
      </c>
      <c r="O777" s="210">
        <f t="shared" si="1"/>
        <v>9</v>
      </c>
      <c r="P777" s="211" t="str">
        <f>IFERROR(VLOOKUP(F777,연간집계!D:E,2,FALSE),"")</f>
        <v>모바일 포토북 150 (커플)</v>
      </c>
    </row>
    <row r="778" spans="1:16" ht="12.75">
      <c r="A778" s="201">
        <v>45923.402372685188</v>
      </c>
      <c r="B778" s="202">
        <v>45923</v>
      </c>
      <c r="C778" s="203" t="s">
        <v>3267</v>
      </c>
      <c r="D778" s="203" t="s">
        <v>11</v>
      </c>
      <c r="E778" s="204" t="s">
        <v>3268</v>
      </c>
      <c r="F778" s="49" t="s">
        <v>838</v>
      </c>
      <c r="G778" s="203">
        <v>21</v>
      </c>
      <c r="H778" s="203" t="s">
        <v>3191</v>
      </c>
      <c r="I778" s="205" t="s">
        <v>1453</v>
      </c>
      <c r="J778" s="206"/>
      <c r="K778" s="203">
        <v>24</v>
      </c>
      <c r="L778" s="207" t="s">
        <v>827</v>
      </c>
      <c r="M778" s="208" t="s">
        <v>1497</v>
      </c>
      <c r="N778" s="209">
        <f t="shared" si="0"/>
        <v>2025</v>
      </c>
      <c r="O778" s="210">
        <f t="shared" si="1"/>
        <v>9</v>
      </c>
      <c r="P778" s="211" t="str">
        <f>IFERROR(VLOOKUP(F778,연간집계!D:E,2,FALSE),"")</f>
        <v>스탠다드 포토북 6*8 (하드/무광)</v>
      </c>
    </row>
    <row r="779" spans="1:16" ht="12.75">
      <c r="A779" s="201">
        <v>45923.4996875</v>
      </c>
      <c r="B779" s="202">
        <v>45922</v>
      </c>
      <c r="C779" s="203" t="s">
        <v>3269</v>
      </c>
      <c r="D779" s="203" t="s">
        <v>11</v>
      </c>
      <c r="E779" s="204" t="s">
        <v>3270</v>
      </c>
      <c r="F779" s="49" t="s">
        <v>847</v>
      </c>
      <c r="G779" s="203">
        <v>1</v>
      </c>
      <c r="H779" s="203" t="s">
        <v>2917</v>
      </c>
      <c r="I779" s="205" t="s">
        <v>1566</v>
      </c>
      <c r="J779" s="206"/>
      <c r="K779" s="203">
        <v>72</v>
      </c>
      <c r="L779" s="207" t="s">
        <v>827</v>
      </c>
      <c r="M779" s="208" t="s">
        <v>1436</v>
      </c>
      <c r="N779" s="209">
        <f t="shared" si="0"/>
        <v>2025</v>
      </c>
      <c r="O779" s="210">
        <f t="shared" si="1"/>
        <v>9</v>
      </c>
      <c r="P779" s="211" t="str">
        <f>IFERROR(VLOOKUP(F779,연간집계!D:E,2,FALSE),"")</f>
        <v>스탠다드 포토북 8*11 (하드/무광)</v>
      </c>
    </row>
    <row r="780" spans="1:16" ht="12.75">
      <c r="A780" s="201">
        <v>45923.561388888891</v>
      </c>
      <c r="B780" s="202">
        <v>45923</v>
      </c>
      <c r="C780" s="203" t="s">
        <v>3271</v>
      </c>
      <c r="D780" s="203" t="s">
        <v>11</v>
      </c>
      <c r="E780" s="204" t="s">
        <v>3272</v>
      </c>
      <c r="F780" s="49" t="s">
        <v>838</v>
      </c>
      <c r="G780" s="203">
        <v>1</v>
      </c>
      <c r="H780" s="203" t="s">
        <v>3273</v>
      </c>
      <c r="I780" s="205" t="s">
        <v>2144</v>
      </c>
      <c r="J780" s="206"/>
      <c r="K780" s="203">
        <v>80</v>
      </c>
      <c r="L780" s="207" t="s">
        <v>827</v>
      </c>
      <c r="M780" s="208" t="s">
        <v>1471</v>
      </c>
      <c r="N780" s="209">
        <f t="shared" si="0"/>
        <v>2025</v>
      </c>
      <c r="O780" s="210">
        <f t="shared" si="1"/>
        <v>9</v>
      </c>
      <c r="P780" s="211" t="str">
        <f>IFERROR(VLOOKUP(F780,연간집계!D:E,2,FALSE),"")</f>
        <v>스탠다드 포토북 6*8 (하드/무광)</v>
      </c>
    </row>
    <row r="781" spans="1:16" ht="12.75">
      <c r="A781" s="201">
        <v>45923.573148148149</v>
      </c>
      <c r="B781" s="202">
        <v>45923</v>
      </c>
      <c r="C781" s="203" t="s">
        <v>3274</v>
      </c>
      <c r="D781" s="203" t="s">
        <v>11</v>
      </c>
      <c r="E781" s="204" t="s">
        <v>3275</v>
      </c>
      <c r="F781" s="49" t="s">
        <v>865</v>
      </c>
      <c r="G781" s="203">
        <v>7</v>
      </c>
      <c r="H781" s="203" t="s">
        <v>3276</v>
      </c>
      <c r="I781" s="205" t="s">
        <v>2085</v>
      </c>
      <c r="J781" s="206"/>
      <c r="K781" s="203">
        <v>72</v>
      </c>
      <c r="L781" s="207" t="s">
        <v>827</v>
      </c>
      <c r="M781" s="208" t="s">
        <v>1645</v>
      </c>
      <c r="N781" s="209">
        <f t="shared" si="0"/>
        <v>2025</v>
      </c>
      <c r="O781" s="210">
        <f t="shared" si="1"/>
        <v>9</v>
      </c>
      <c r="P781" s="211" t="str">
        <f>IFERROR(VLOOKUP(F781,연간집계!D:E,2,FALSE),"")</f>
        <v>스탠다드 포토북 8*6 (하드/무광)</v>
      </c>
    </row>
    <row r="782" spans="1:16" ht="12.75">
      <c r="A782" s="201">
        <v>45923.611377314817</v>
      </c>
      <c r="B782" s="202">
        <v>45923</v>
      </c>
      <c r="C782" s="203" t="s">
        <v>3277</v>
      </c>
      <c r="D782" s="203" t="s">
        <v>11</v>
      </c>
      <c r="E782" s="204" t="s">
        <v>3278</v>
      </c>
      <c r="F782" s="49" t="s">
        <v>1238</v>
      </c>
      <c r="G782" s="203">
        <v>2</v>
      </c>
      <c r="H782" s="203" t="s">
        <v>3279</v>
      </c>
      <c r="I782" s="205" t="s">
        <v>2370</v>
      </c>
      <c r="J782" s="206"/>
      <c r="K782" s="203">
        <v>24</v>
      </c>
      <c r="L782" s="207" t="s">
        <v>828</v>
      </c>
      <c r="M782" s="208" t="s">
        <v>1449</v>
      </c>
      <c r="N782" s="209">
        <f t="shared" si="0"/>
        <v>2025</v>
      </c>
      <c r="O782" s="210">
        <f t="shared" si="1"/>
        <v>9</v>
      </c>
      <c r="P782" s="211" t="str">
        <f>IFERROR(VLOOKUP(F782,연간집계!D:E,2,FALSE),"")</f>
        <v>모바일 포토북 198 (베이비)</v>
      </c>
    </row>
    <row r="783" spans="1:16" ht="12.75">
      <c r="A783" s="201">
        <v>45923.623148148145</v>
      </c>
      <c r="B783" s="202">
        <v>45923</v>
      </c>
      <c r="C783" s="203" t="s">
        <v>3280</v>
      </c>
      <c r="D783" s="203" t="s">
        <v>11</v>
      </c>
      <c r="E783" s="204" t="s">
        <v>3281</v>
      </c>
      <c r="F783" s="49" t="s">
        <v>834</v>
      </c>
      <c r="G783" s="203">
        <v>1</v>
      </c>
      <c r="H783" s="203" t="s">
        <v>3282</v>
      </c>
      <c r="I783" s="205" t="s">
        <v>1440</v>
      </c>
      <c r="J783" s="206"/>
      <c r="K783" s="203">
        <v>32</v>
      </c>
      <c r="L783" s="207" t="s">
        <v>827</v>
      </c>
      <c r="M783" s="208" t="s">
        <v>1449</v>
      </c>
      <c r="N783" s="209">
        <f t="shared" si="0"/>
        <v>2025</v>
      </c>
      <c r="O783" s="210">
        <f t="shared" si="1"/>
        <v>9</v>
      </c>
      <c r="P783" s="211" t="str">
        <f>IFERROR(VLOOKUP(F783,연간집계!D:E,2,FALSE),"")</f>
        <v>스탠다드 포토북 6*8 (소프트/무광)</v>
      </c>
    </row>
    <row r="784" spans="1:16" ht="12.75">
      <c r="A784" s="201">
        <v>45923.649953703702</v>
      </c>
      <c r="B784" s="202">
        <v>45923</v>
      </c>
      <c r="C784" s="203" t="s">
        <v>3283</v>
      </c>
      <c r="D784" s="203" t="s">
        <v>11</v>
      </c>
      <c r="E784" s="204" t="s">
        <v>3284</v>
      </c>
      <c r="F784" s="49" t="s">
        <v>1359</v>
      </c>
      <c r="G784" s="203">
        <v>1</v>
      </c>
      <c r="H784" s="203" t="s">
        <v>3285</v>
      </c>
      <c r="I784" s="205" t="s">
        <v>1440</v>
      </c>
      <c r="J784" s="206"/>
      <c r="K784" s="203">
        <v>10</v>
      </c>
      <c r="L784" s="207" t="s">
        <v>827</v>
      </c>
      <c r="M784" s="208" t="s">
        <v>1436</v>
      </c>
      <c r="N784" s="209">
        <f t="shared" si="0"/>
        <v>2025</v>
      </c>
      <c r="O784" s="210">
        <f t="shared" si="1"/>
        <v>9</v>
      </c>
      <c r="P784" s="211" t="str">
        <f>IFERROR(VLOOKUP(F784,연간집계!D:E,2,FALSE),"")</f>
        <v>PCMS_엽서 174</v>
      </c>
    </row>
    <row r="785" spans="1:16" ht="12.75">
      <c r="A785" s="201">
        <v>45923.649976851855</v>
      </c>
      <c r="B785" s="202">
        <v>45923</v>
      </c>
      <c r="C785" s="203" t="s">
        <v>3286</v>
      </c>
      <c r="D785" s="203" t="s">
        <v>11</v>
      </c>
      <c r="E785" s="204" t="s">
        <v>3284</v>
      </c>
      <c r="F785" s="49" t="s">
        <v>1371</v>
      </c>
      <c r="G785" s="203">
        <v>1</v>
      </c>
      <c r="H785" s="203" t="s">
        <v>3285</v>
      </c>
      <c r="I785" s="205" t="s">
        <v>1440</v>
      </c>
      <c r="J785" s="206"/>
      <c r="K785" s="203">
        <v>4</v>
      </c>
      <c r="L785" s="207" t="s">
        <v>827</v>
      </c>
      <c r="M785" s="208" t="s">
        <v>2216</v>
      </c>
      <c r="N785" s="209">
        <f t="shared" si="0"/>
        <v>2025</v>
      </c>
      <c r="O785" s="210">
        <f t="shared" si="1"/>
        <v>9</v>
      </c>
      <c r="P785" s="211" t="str">
        <f>IFERROR(VLOOKUP(F785,연간집계!D:E,2,FALSE),"")</f>
        <v>PCMS_슬로건 300</v>
      </c>
    </row>
    <row r="786" spans="1:16" ht="12.75">
      <c r="A786" s="201">
        <v>45923.649988425925</v>
      </c>
      <c r="B786" s="202">
        <v>45923</v>
      </c>
      <c r="C786" s="203" t="s">
        <v>3287</v>
      </c>
      <c r="D786" s="203" t="s">
        <v>11</v>
      </c>
      <c r="E786" s="204" t="s">
        <v>3284</v>
      </c>
      <c r="F786" s="49" t="s">
        <v>1364</v>
      </c>
      <c r="G786" s="203">
        <v>1</v>
      </c>
      <c r="H786" s="203" t="s">
        <v>3285</v>
      </c>
      <c r="I786" s="205" t="s">
        <v>1440</v>
      </c>
      <c r="J786" s="206"/>
      <c r="K786" s="203">
        <v>1</v>
      </c>
      <c r="L786" s="207" t="s">
        <v>827</v>
      </c>
      <c r="M786" s="208" t="s">
        <v>2216</v>
      </c>
      <c r="N786" s="209">
        <f t="shared" si="0"/>
        <v>2025</v>
      </c>
      <c r="O786" s="210">
        <f t="shared" si="1"/>
        <v>9</v>
      </c>
      <c r="P786" s="211" t="str">
        <f>IFERROR(VLOOKUP(F786,연간집계!D:E,2,FALSE),"")</f>
        <v>PCMS_포스터 210 (유광)</v>
      </c>
    </row>
    <row r="787" spans="1:16" ht="12.75">
      <c r="A787" s="201">
        <v>45923.65</v>
      </c>
      <c r="B787" s="202">
        <v>45923</v>
      </c>
      <c r="C787" s="203" t="s">
        <v>3288</v>
      </c>
      <c r="D787" s="203" t="s">
        <v>11</v>
      </c>
      <c r="E787" s="204" t="s">
        <v>3284</v>
      </c>
      <c r="F787" s="49" t="s">
        <v>1364</v>
      </c>
      <c r="G787" s="203">
        <v>1</v>
      </c>
      <c r="H787" s="203" t="s">
        <v>3285</v>
      </c>
      <c r="I787" s="205" t="s">
        <v>1440</v>
      </c>
      <c r="J787" s="206"/>
      <c r="K787" s="203">
        <v>1</v>
      </c>
      <c r="L787" s="207" t="s">
        <v>827</v>
      </c>
      <c r="M787" s="208" t="s">
        <v>2216</v>
      </c>
      <c r="N787" s="209">
        <f t="shared" si="0"/>
        <v>2025</v>
      </c>
      <c r="O787" s="210">
        <f t="shared" si="1"/>
        <v>9</v>
      </c>
      <c r="P787" s="211" t="str">
        <f>IFERROR(VLOOKUP(F787,연간집계!D:E,2,FALSE),"")</f>
        <v>PCMS_포스터 210 (유광)</v>
      </c>
    </row>
    <row r="788" spans="1:16" ht="12.75">
      <c r="A788" s="201">
        <v>45923.709074074075</v>
      </c>
      <c r="B788" s="202">
        <v>45923</v>
      </c>
      <c r="C788" s="203" t="s">
        <v>3289</v>
      </c>
      <c r="D788" s="203" t="s">
        <v>11</v>
      </c>
      <c r="E788" s="204" t="s">
        <v>3290</v>
      </c>
      <c r="F788" s="49" t="s">
        <v>834</v>
      </c>
      <c r="G788" s="203">
        <v>1</v>
      </c>
      <c r="H788" s="203" t="s">
        <v>3291</v>
      </c>
      <c r="I788" s="205" t="s">
        <v>1440</v>
      </c>
      <c r="J788" s="206"/>
      <c r="K788" s="203">
        <v>78</v>
      </c>
      <c r="L788" s="207" t="s">
        <v>827</v>
      </c>
      <c r="M788" s="208" t="s">
        <v>1436</v>
      </c>
      <c r="N788" s="209">
        <f t="shared" si="0"/>
        <v>2025</v>
      </c>
      <c r="O788" s="210">
        <f t="shared" si="1"/>
        <v>9</v>
      </c>
      <c r="P788" s="211" t="str">
        <f>IFERROR(VLOOKUP(F788,연간집계!D:E,2,FALSE),"")</f>
        <v>스탠다드 포토북 6*8 (소프트/무광)</v>
      </c>
    </row>
    <row r="789" spans="1:16" ht="12.75">
      <c r="A789" s="201">
        <v>45923.709085648145</v>
      </c>
      <c r="B789" s="202">
        <v>45923</v>
      </c>
      <c r="C789" s="203" t="s">
        <v>3292</v>
      </c>
      <c r="D789" s="203" t="s">
        <v>11</v>
      </c>
      <c r="E789" s="204" t="s">
        <v>3290</v>
      </c>
      <c r="F789" s="49" t="s">
        <v>834</v>
      </c>
      <c r="G789" s="203">
        <v>1</v>
      </c>
      <c r="H789" s="203" t="s">
        <v>3291</v>
      </c>
      <c r="I789" s="205" t="s">
        <v>1440</v>
      </c>
      <c r="J789" s="206"/>
      <c r="K789" s="203">
        <v>78</v>
      </c>
      <c r="L789" s="207" t="s">
        <v>827</v>
      </c>
      <c r="M789" s="208" t="s">
        <v>1436</v>
      </c>
      <c r="N789" s="209">
        <f t="shared" si="0"/>
        <v>2025</v>
      </c>
      <c r="O789" s="210">
        <f t="shared" si="1"/>
        <v>9</v>
      </c>
      <c r="P789" s="211" t="str">
        <f>IFERROR(VLOOKUP(F789,연간집계!D:E,2,FALSE),"")</f>
        <v>스탠다드 포토북 6*8 (소프트/무광)</v>
      </c>
    </row>
    <row r="790" spans="1:16" ht="12.75">
      <c r="A790" s="201">
        <v>45923.709097222221</v>
      </c>
      <c r="B790" s="202">
        <v>45923</v>
      </c>
      <c r="C790" s="203" t="s">
        <v>3293</v>
      </c>
      <c r="D790" s="203" t="s">
        <v>11</v>
      </c>
      <c r="E790" s="204" t="s">
        <v>3290</v>
      </c>
      <c r="F790" s="49" t="s">
        <v>834</v>
      </c>
      <c r="G790" s="203">
        <v>1</v>
      </c>
      <c r="H790" s="203" t="s">
        <v>3291</v>
      </c>
      <c r="I790" s="205" t="s">
        <v>1440</v>
      </c>
      <c r="J790" s="206"/>
      <c r="K790" s="203">
        <v>78</v>
      </c>
      <c r="L790" s="207" t="s">
        <v>827</v>
      </c>
      <c r="M790" s="208" t="s">
        <v>1436</v>
      </c>
      <c r="N790" s="209">
        <f t="shared" si="0"/>
        <v>2025</v>
      </c>
      <c r="O790" s="210">
        <f t="shared" si="1"/>
        <v>9</v>
      </c>
      <c r="P790" s="211" t="str">
        <f>IFERROR(VLOOKUP(F790,연간집계!D:E,2,FALSE),"")</f>
        <v>스탠다드 포토북 6*8 (소프트/무광)</v>
      </c>
    </row>
    <row r="791" spans="1:16" ht="12.75">
      <c r="A791" s="201">
        <v>45923.709108796298</v>
      </c>
      <c r="B791" s="202">
        <v>45923</v>
      </c>
      <c r="C791" s="203" t="s">
        <v>3294</v>
      </c>
      <c r="D791" s="203" t="s">
        <v>11</v>
      </c>
      <c r="E791" s="204" t="s">
        <v>3290</v>
      </c>
      <c r="F791" s="49" t="s">
        <v>834</v>
      </c>
      <c r="G791" s="203">
        <v>1</v>
      </c>
      <c r="H791" s="203" t="s">
        <v>3291</v>
      </c>
      <c r="I791" s="205" t="s">
        <v>1440</v>
      </c>
      <c r="J791" s="206"/>
      <c r="K791" s="203">
        <v>80</v>
      </c>
      <c r="L791" s="207" t="s">
        <v>827</v>
      </c>
      <c r="M791" s="208" t="s">
        <v>1436</v>
      </c>
      <c r="N791" s="209">
        <f t="shared" si="0"/>
        <v>2025</v>
      </c>
      <c r="O791" s="210">
        <f t="shared" si="1"/>
        <v>9</v>
      </c>
      <c r="P791" s="211" t="str">
        <f>IFERROR(VLOOKUP(F791,연간집계!D:E,2,FALSE),"")</f>
        <v>스탠다드 포토북 6*8 (소프트/무광)</v>
      </c>
    </row>
    <row r="792" spans="1:16" ht="12.75">
      <c r="A792" s="201">
        <v>45923.709131944444</v>
      </c>
      <c r="B792" s="202">
        <v>45923</v>
      </c>
      <c r="C792" s="203" t="s">
        <v>3295</v>
      </c>
      <c r="D792" s="203" t="s">
        <v>11</v>
      </c>
      <c r="E792" s="204" t="s">
        <v>3290</v>
      </c>
      <c r="F792" s="49" t="s">
        <v>834</v>
      </c>
      <c r="G792" s="203">
        <v>1</v>
      </c>
      <c r="H792" s="203" t="s">
        <v>3291</v>
      </c>
      <c r="I792" s="205" t="s">
        <v>1440</v>
      </c>
      <c r="J792" s="206"/>
      <c r="K792" s="203">
        <v>80</v>
      </c>
      <c r="L792" s="207" t="s">
        <v>827</v>
      </c>
      <c r="M792" s="208" t="s">
        <v>1436</v>
      </c>
      <c r="N792" s="209">
        <f t="shared" si="0"/>
        <v>2025</v>
      </c>
      <c r="O792" s="210">
        <f t="shared" si="1"/>
        <v>9</v>
      </c>
      <c r="P792" s="211" t="str">
        <f>IFERROR(VLOOKUP(F792,연간집계!D:E,2,FALSE),"")</f>
        <v>스탠다드 포토북 6*8 (소프트/무광)</v>
      </c>
    </row>
    <row r="793" spans="1:16" ht="12.75">
      <c r="A793" s="201">
        <v>45923.709166666667</v>
      </c>
      <c r="B793" s="202">
        <v>45923</v>
      </c>
      <c r="C793" s="203" t="s">
        <v>3296</v>
      </c>
      <c r="D793" s="203" t="s">
        <v>11</v>
      </c>
      <c r="E793" s="204" t="s">
        <v>3290</v>
      </c>
      <c r="F793" s="49" t="s">
        <v>834</v>
      </c>
      <c r="G793" s="203">
        <v>1</v>
      </c>
      <c r="H793" s="203" t="s">
        <v>3291</v>
      </c>
      <c r="I793" s="205" t="s">
        <v>1440</v>
      </c>
      <c r="J793" s="206"/>
      <c r="K793" s="203">
        <v>80</v>
      </c>
      <c r="L793" s="207" t="s">
        <v>827</v>
      </c>
      <c r="M793" s="208" t="s">
        <v>1436</v>
      </c>
      <c r="N793" s="209">
        <f t="shared" si="0"/>
        <v>2025</v>
      </c>
      <c r="O793" s="210">
        <f t="shared" si="1"/>
        <v>9</v>
      </c>
      <c r="P793" s="211" t="str">
        <f>IFERROR(VLOOKUP(F793,연간집계!D:E,2,FALSE),"")</f>
        <v>스탠다드 포토북 6*8 (소프트/무광)</v>
      </c>
    </row>
    <row r="794" spans="1:16" ht="12.75">
      <c r="A794" s="201">
        <v>45923.844675925924</v>
      </c>
      <c r="B794" s="202">
        <v>45923</v>
      </c>
      <c r="C794" s="203" t="s">
        <v>3297</v>
      </c>
      <c r="D794" s="203" t="s">
        <v>11</v>
      </c>
      <c r="E794" s="204" t="s">
        <v>3298</v>
      </c>
      <c r="F794" s="49" t="s">
        <v>1036</v>
      </c>
      <c r="G794" s="203">
        <v>1</v>
      </c>
      <c r="H794" s="203" t="s">
        <v>3299</v>
      </c>
      <c r="I794" s="205" t="s">
        <v>1668</v>
      </c>
      <c r="J794" s="206"/>
      <c r="K794" s="203">
        <v>52</v>
      </c>
      <c r="L794" s="207" t="s">
        <v>827</v>
      </c>
      <c r="M794" s="208" t="s">
        <v>1851</v>
      </c>
      <c r="N794" s="209">
        <f t="shared" si="0"/>
        <v>2025</v>
      </c>
      <c r="O794" s="210">
        <f t="shared" si="1"/>
        <v>9</v>
      </c>
      <c r="P794" s="211" t="str">
        <f>IFERROR(VLOOKUP(F794,연간집계!D:E,2,FALSE),"")</f>
        <v>포토로그북 (바인더)</v>
      </c>
    </row>
    <row r="795" spans="1:16" ht="12.75">
      <c r="A795" s="201">
        <v>45923.844687500001</v>
      </c>
      <c r="B795" s="202">
        <v>45923</v>
      </c>
      <c r="C795" s="203" t="s">
        <v>3300</v>
      </c>
      <c r="D795" s="203" t="s">
        <v>11</v>
      </c>
      <c r="E795" s="204" t="s">
        <v>3298</v>
      </c>
      <c r="F795" s="49" t="s">
        <v>1315</v>
      </c>
      <c r="G795" s="203">
        <v>1</v>
      </c>
      <c r="H795" s="203" t="s">
        <v>3299</v>
      </c>
      <c r="I795" s="205" t="s">
        <v>1668</v>
      </c>
      <c r="J795" s="208" t="s">
        <v>3301</v>
      </c>
      <c r="K795" s="203">
        <v>1</v>
      </c>
      <c r="L795" s="207" t="s">
        <v>827</v>
      </c>
      <c r="M795" s="208" t="s">
        <v>1851</v>
      </c>
      <c r="N795" s="209">
        <f t="shared" si="0"/>
        <v>2025</v>
      </c>
      <c r="O795" s="210">
        <f t="shared" si="1"/>
        <v>9</v>
      </c>
      <c r="P795" s="211" t="str">
        <f>IFERROR(VLOOKUP(F795,연간집계!D:E,2,FALSE),"")</f>
        <v>원목액자 305_브라운</v>
      </c>
    </row>
    <row r="796" spans="1:16" ht="12.75">
      <c r="A796" s="201">
        <v>45923.844699074078</v>
      </c>
      <c r="B796" s="202">
        <v>45923</v>
      </c>
      <c r="C796" s="203" t="s">
        <v>3302</v>
      </c>
      <c r="D796" s="203" t="s">
        <v>11</v>
      </c>
      <c r="E796" s="204" t="s">
        <v>3298</v>
      </c>
      <c r="F796" s="49" t="s">
        <v>1315</v>
      </c>
      <c r="G796" s="203">
        <v>1</v>
      </c>
      <c r="H796" s="203" t="s">
        <v>3299</v>
      </c>
      <c r="I796" s="205" t="s">
        <v>1668</v>
      </c>
      <c r="J796" s="208" t="s">
        <v>3301</v>
      </c>
      <c r="K796" s="203">
        <v>1</v>
      </c>
      <c r="L796" s="207" t="s">
        <v>827</v>
      </c>
      <c r="M796" s="208" t="s">
        <v>1851</v>
      </c>
      <c r="N796" s="209">
        <f t="shared" si="0"/>
        <v>2025</v>
      </c>
      <c r="O796" s="210">
        <f t="shared" si="1"/>
        <v>9</v>
      </c>
      <c r="P796" s="211" t="str">
        <f>IFERROR(VLOOKUP(F796,연간집계!D:E,2,FALSE),"")</f>
        <v>원목액자 305_브라운</v>
      </c>
    </row>
    <row r="797" spans="1:16" ht="12.75">
      <c r="A797" s="201">
        <v>45923.868263888886</v>
      </c>
      <c r="B797" s="202">
        <v>45923</v>
      </c>
      <c r="C797" s="203" t="s">
        <v>3303</v>
      </c>
      <c r="D797" s="203" t="s">
        <v>11</v>
      </c>
      <c r="E797" s="204" t="s">
        <v>3304</v>
      </c>
      <c r="F797" s="49" t="s">
        <v>1252</v>
      </c>
      <c r="G797" s="203">
        <v>1</v>
      </c>
      <c r="H797" s="203" t="s">
        <v>3305</v>
      </c>
      <c r="I797" s="205" t="s">
        <v>1676</v>
      </c>
      <c r="J797" s="206"/>
      <c r="K797" s="203">
        <v>24</v>
      </c>
      <c r="L797" s="207" t="s">
        <v>828</v>
      </c>
      <c r="M797" s="208" t="s">
        <v>1493</v>
      </c>
      <c r="N797" s="209">
        <f t="shared" si="0"/>
        <v>2025</v>
      </c>
      <c r="O797" s="210">
        <f t="shared" si="1"/>
        <v>9</v>
      </c>
      <c r="P797" s="211" t="str">
        <f>IFERROR(VLOOKUP(F797,연간집계!D:E,2,FALSE),"")</f>
        <v>모바일 포토북 198 (단체/모임)</v>
      </c>
    </row>
    <row r="798" spans="1:16" ht="12.75">
      <c r="A798" s="201">
        <v>45923.915347222224</v>
      </c>
      <c r="B798" s="202">
        <v>45923</v>
      </c>
      <c r="C798" s="203" t="s">
        <v>3306</v>
      </c>
      <c r="D798" s="203" t="s">
        <v>11</v>
      </c>
      <c r="E798" s="204" t="s">
        <v>3307</v>
      </c>
      <c r="F798" s="49" t="s">
        <v>847</v>
      </c>
      <c r="G798" s="203">
        <v>4</v>
      </c>
      <c r="H798" s="203" t="s">
        <v>3308</v>
      </c>
      <c r="I798" s="205" t="s">
        <v>1440</v>
      </c>
      <c r="J798" s="206"/>
      <c r="K798" s="203">
        <v>80</v>
      </c>
      <c r="L798" s="207" t="s">
        <v>827</v>
      </c>
      <c r="M798" s="208" t="s">
        <v>1436</v>
      </c>
      <c r="N798" s="209">
        <f t="shared" si="0"/>
        <v>2025</v>
      </c>
      <c r="O798" s="210">
        <f t="shared" si="1"/>
        <v>9</v>
      </c>
      <c r="P798" s="211" t="str">
        <f>IFERROR(VLOOKUP(F798,연간집계!D:E,2,FALSE),"")</f>
        <v>스탠다드 포토북 8*11 (하드/무광)</v>
      </c>
    </row>
    <row r="799" spans="1:16" ht="12.75">
      <c r="A799" s="201">
        <v>45923.950601851851</v>
      </c>
      <c r="B799" s="202">
        <v>45923</v>
      </c>
      <c r="C799" s="203" t="s">
        <v>3309</v>
      </c>
      <c r="D799" s="203" t="s">
        <v>11</v>
      </c>
      <c r="E799" s="204" t="s">
        <v>3310</v>
      </c>
      <c r="F799" s="49" t="s">
        <v>1238</v>
      </c>
      <c r="G799" s="203">
        <v>5</v>
      </c>
      <c r="H799" s="203" t="s">
        <v>3311</v>
      </c>
      <c r="I799" s="205" t="s">
        <v>2370</v>
      </c>
      <c r="J799" s="206"/>
      <c r="K799" s="203">
        <v>24</v>
      </c>
      <c r="L799" s="207" t="s">
        <v>828</v>
      </c>
      <c r="M799" s="208" t="s">
        <v>1449</v>
      </c>
      <c r="N799" s="209">
        <f t="shared" si="0"/>
        <v>2025</v>
      </c>
      <c r="O799" s="210">
        <f t="shared" si="1"/>
        <v>9</v>
      </c>
      <c r="P799" s="211" t="str">
        <f>IFERROR(VLOOKUP(F799,연간집계!D:E,2,FALSE),"")</f>
        <v>모바일 포토북 198 (베이비)</v>
      </c>
    </row>
    <row r="800" spans="1:16" ht="12.75">
      <c r="A800" s="201">
        <v>45923.965300925927</v>
      </c>
      <c r="B800" s="202">
        <v>45923</v>
      </c>
      <c r="C800" s="203" t="s">
        <v>3312</v>
      </c>
      <c r="D800" s="203" t="s">
        <v>11</v>
      </c>
      <c r="E800" s="204" t="s">
        <v>3313</v>
      </c>
      <c r="F800" s="49" t="s">
        <v>856</v>
      </c>
      <c r="G800" s="203">
        <v>3</v>
      </c>
      <c r="H800" s="203" t="s">
        <v>3314</v>
      </c>
      <c r="I800" s="205" t="s">
        <v>1506</v>
      </c>
      <c r="J800" s="206"/>
      <c r="K800" s="203">
        <v>26</v>
      </c>
      <c r="L800" s="207" t="s">
        <v>827</v>
      </c>
      <c r="M800" s="208" t="s">
        <v>1851</v>
      </c>
      <c r="N800" s="209">
        <f t="shared" si="0"/>
        <v>2025</v>
      </c>
      <c r="O800" s="210">
        <f t="shared" si="1"/>
        <v>9</v>
      </c>
      <c r="P800" s="211" t="str">
        <f>IFERROR(VLOOKUP(F800,연간집계!D:E,2,FALSE),"")</f>
        <v>스탠다드 포토북 8*8 (하드/무광)</v>
      </c>
    </row>
    <row r="801" spans="1:16" ht="12.75">
      <c r="A801" s="201">
        <v>45923.997662037036</v>
      </c>
      <c r="B801" s="202">
        <v>45923</v>
      </c>
      <c r="C801" s="203" t="s">
        <v>3315</v>
      </c>
      <c r="D801" s="203" t="s">
        <v>11</v>
      </c>
      <c r="E801" s="204" t="s">
        <v>3316</v>
      </c>
      <c r="F801" s="49" t="s">
        <v>1247</v>
      </c>
      <c r="G801" s="203">
        <v>1</v>
      </c>
      <c r="H801" s="203" t="s">
        <v>3317</v>
      </c>
      <c r="I801" s="205" t="s">
        <v>1556</v>
      </c>
      <c r="J801" s="206"/>
      <c r="K801" s="203">
        <v>34</v>
      </c>
      <c r="L801" s="207" t="s">
        <v>828</v>
      </c>
      <c r="M801" s="208" t="s">
        <v>1436</v>
      </c>
      <c r="N801" s="209">
        <f t="shared" si="0"/>
        <v>2025</v>
      </c>
      <c r="O801" s="210">
        <f t="shared" si="1"/>
        <v>9</v>
      </c>
      <c r="P801" s="211" t="str">
        <f>IFERROR(VLOOKUP(F801,연간집계!D:E,2,FALSE),"")</f>
        <v>모바일 포토북 197 (여행)</v>
      </c>
    </row>
    <row r="802" spans="1:16" ht="12.75">
      <c r="A802" s="201">
        <v>45924.679629629631</v>
      </c>
      <c r="B802" s="202">
        <v>45924</v>
      </c>
      <c r="C802" s="203" t="s">
        <v>3318</v>
      </c>
      <c r="D802" s="203" t="s">
        <v>11</v>
      </c>
      <c r="E802" s="204" t="s">
        <v>3319</v>
      </c>
      <c r="F802" s="49" t="s">
        <v>1299</v>
      </c>
      <c r="G802" s="203">
        <v>1</v>
      </c>
      <c r="H802" s="203" t="s">
        <v>3320</v>
      </c>
      <c r="I802" s="205" t="s">
        <v>2594</v>
      </c>
      <c r="J802" s="206"/>
      <c r="K802" s="203">
        <v>15</v>
      </c>
      <c r="L802" s="207" t="s">
        <v>827</v>
      </c>
      <c r="M802" s="208" t="s">
        <v>1436</v>
      </c>
      <c r="N802" s="209">
        <f t="shared" si="0"/>
        <v>2025</v>
      </c>
      <c r="O802" s="210">
        <f t="shared" si="1"/>
        <v>9</v>
      </c>
      <c r="P802" s="211" t="str">
        <f>IFERROR(VLOOKUP(F802,연간집계!D:E,2,FALSE),"")</f>
        <v>PCMS_우드월캘린더</v>
      </c>
    </row>
    <row r="803" spans="1:16" ht="12.75">
      <c r="A803" s="201">
        <v>45924.159155092595</v>
      </c>
      <c r="B803" s="202">
        <v>45924</v>
      </c>
      <c r="C803" s="203" t="s">
        <v>3321</v>
      </c>
      <c r="D803" s="203" t="s">
        <v>11</v>
      </c>
      <c r="E803" s="204" t="s">
        <v>3322</v>
      </c>
      <c r="F803" s="49" t="s">
        <v>890</v>
      </c>
      <c r="G803" s="203">
        <v>1</v>
      </c>
      <c r="H803" s="203" t="s">
        <v>3323</v>
      </c>
      <c r="I803" s="205" t="s">
        <v>1506</v>
      </c>
      <c r="J803" s="208" t="s">
        <v>2810</v>
      </c>
      <c r="K803" s="203">
        <v>48</v>
      </c>
      <c r="L803" s="207" t="s">
        <v>827</v>
      </c>
      <c r="M803" s="208" t="s">
        <v>1436</v>
      </c>
      <c r="N803" s="209">
        <f t="shared" si="0"/>
        <v>2025</v>
      </c>
      <c r="O803" s="210">
        <f t="shared" si="1"/>
        <v>9</v>
      </c>
      <c r="P803" s="211" t="str">
        <f>IFERROR(VLOOKUP(F803,연간집계!D:E,2,FALSE),"")</f>
        <v>메모리북</v>
      </c>
    </row>
    <row r="804" spans="1:16" ht="12.75">
      <c r="A804" s="201">
        <v>45924.182662037034</v>
      </c>
      <c r="B804" s="202">
        <v>45924</v>
      </c>
      <c r="C804" s="203" t="s">
        <v>3324</v>
      </c>
      <c r="D804" s="203" t="s">
        <v>11</v>
      </c>
      <c r="E804" s="204" t="s">
        <v>3325</v>
      </c>
      <c r="F804" s="49" t="s">
        <v>1376</v>
      </c>
      <c r="G804" s="203">
        <v>1</v>
      </c>
      <c r="H804" s="203" t="s">
        <v>3326</v>
      </c>
      <c r="I804" s="205" t="s">
        <v>1657</v>
      </c>
      <c r="J804" s="206"/>
      <c r="K804" s="203">
        <v>1</v>
      </c>
      <c r="L804" s="207" t="s">
        <v>827</v>
      </c>
      <c r="M804" s="208" t="s">
        <v>1658</v>
      </c>
      <c r="N804" s="209">
        <f t="shared" si="0"/>
        <v>2025</v>
      </c>
      <c r="O804" s="210">
        <f t="shared" si="1"/>
        <v>9</v>
      </c>
      <c r="P804" s="211" t="str">
        <f>IFERROR(VLOOKUP(F804,연간집계!D:E,2,FALSE),"")</f>
        <v>증명사진 (유광)</v>
      </c>
    </row>
    <row r="805" spans="1:16" ht="12.75">
      <c r="A805" s="201">
        <v>45924.182673611111</v>
      </c>
      <c r="B805" s="202">
        <v>45924</v>
      </c>
      <c r="C805" s="203" t="s">
        <v>3327</v>
      </c>
      <c r="D805" s="203" t="s">
        <v>11</v>
      </c>
      <c r="E805" s="204" t="s">
        <v>3325</v>
      </c>
      <c r="F805" s="49" t="s">
        <v>1376</v>
      </c>
      <c r="G805" s="203">
        <v>1</v>
      </c>
      <c r="H805" s="203" t="s">
        <v>3326</v>
      </c>
      <c r="I805" s="205" t="s">
        <v>1657</v>
      </c>
      <c r="J805" s="206"/>
      <c r="K805" s="203">
        <v>1</v>
      </c>
      <c r="L805" s="207" t="s">
        <v>827</v>
      </c>
      <c r="M805" s="208" t="s">
        <v>1658</v>
      </c>
      <c r="N805" s="209">
        <f t="shared" si="0"/>
        <v>2025</v>
      </c>
      <c r="O805" s="210">
        <f t="shared" si="1"/>
        <v>9</v>
      </c>
      <c r="P805" s="211" t="str">
        <f>IFERROR(VLOOKUP(F805,연간집계!D:E,2,FALSE),"")</f>
        <v>증명사진 (유광)</v>
      </c>
    </row>
    <row r="806" spans="1:16" ht="12.75">
      <c r="A806" s="201">
        <v>45924.303136574075</v>
      </c>
      <c r="B806" s="202">
        <v>45924</v>
      </c>
      <c r="C806" s="203" t="s">
        <v>3328</v>
      </c>
      <c r="D806" s="203" t="s">
        <v>11</v>
      </c>
      <c r="E806" s="204" t="s">
        <v>3329</v>
      </c>
      <c r="F806" s="49" t="s">
        <v>849</v>
      </c>
      <c r="G806" s="203">
        <v>1</v>
      </c>
      <c r="H806" s="203" t="s">
        <v>3330</v>
      </c>
      <c r="I806" s="205" t="s">
        <v>1440</v>
      </c>
      <c r="J806" s="206"/>
      <c r="K806" s="203">
        <v>78</v>
      </c>
      <c r="L806" s="207" t="s">
        <v>827</v>
      </c>
      <c r="M806" s="208" t="s">
        <v>1449</v>
      </c>
      <c r="N806" s="209">
        <f t="shared" si="0"/>
        <v>2025</v>
      </c>
      <c r="O806" s="210">
        <f t="shared" si="1"/>
        <v>9</v>
      </c>
      <c r="P806" s="211" t="str">
        <f>IFERROR(VLOOKUP(F806,연간집계!D:E,2,FALSE),"")</f>
        <v>스탠다드 포토북 8*11 (하드/유광)</v>
      </c>
    </row>
    <row r="807" spans="1:16" ht="12.75">
      <c r="A807" s="201">
        <v>45924.370787037034</v>
      </c>
      <c r="B807" s="202">
        <v>45924</v>
      </c>
      <c r="C807" s="203" t="s">
        <v>3331</v>
      </c>
      <c r="D807" s="203" t="s">
        <v>11</v>
      </c>
      <c r="E807" s="204" t="s">
        <v>3332</v>
      </c>
      <c r="F807" s="49" t="s">
        <v>1247</v>
      </c>
      <c r="G807" s="203">
        <v>5</v>
      </c>
      <c r="H807" s="203" t="s">
        <v>3333</v>
      </c>
      <c r="I807" s="205" t="s">
        <v>1455</v>
      </c>
      <c r="J807" s="206"/>
      <c r="K807" s="203">
        <v>24</v>
      </c>
      <c r="L807" s="207" t="s">
        <v>828</v>
      </c>
      <c r="M807" s="208" t="s">
        <v>1493</v>
      </c>
      <c r="N807" s="209">
        <f t="shared" si="0"/>
        <v>2025</v>
      </c>
      <c r="O807" s="210">
        <f t="shared" si="1"/>
        <v>9</v>
      </c>
      <c r="P807" s="211" t="str">
        <f>IFERROR(VLOOKUP(F807,연간집계!D:E,2,FALSE),"")</f>
        <v>모바일 포토북 197 (여행)</v>
      </c>
    </row>
    <row r="808" spans="1:16" ht="12.75">
      <c r="A808" s="201">
        <v>45924.414918981478</v>
      </c>
      <c r="B808" s="202">
        <v>45924</v>
      </c>
      <c r="C808" s="203" t="s">
        <v>3334</v>
      </c>
      <c r="D808" s="203" t="s">
        <v>11</v>
      </c>
      <c r="E808" s="204" t="s">
        <v>3335</v>
      </c>
      <c r="F808" s="49" t="s">
        <v>885</v>
      </c>
      <c r="G808" s="203">
        <v>2</v>
      </c>
      <c r="H808" s="203" t="s">
        <v>3336</v>
      </c>
      <c r="I808" s="205" t="s">
        <v>1773</v>
      </c>
      <c r="J808" s="206"/>
      <c r="K808" s="203">
        <v>58</v>
      </c>
      <c r="L808" s="207" t="s">
        <v>827</v>
      </c>
      <c r="M808" s="208" t="s">
        <v>1436</v>
      </c>
      <c r="N808" s="209">
        <f t="shared" si="0"/>
        <v>2025</v>
      </c>
      <c r="O808" s="210">
        <f t="shared" si="1"/>
        <v>9</v>
      </c>
      <c r="P808" s="211" t="str">
        <f>IFERROR(VLOOKUP(F808,연간집계!D:E,2,FALSE),"")</f>
        <v>마이트립북 150</v>
      </c>
    </row>
    <row r="809" spans="1:16" ht="12.75">
      <c r="A809" s="201">
        <v>45924.444305555553</v>
      </c>
      <c r="B809" s="202">
        <v>45924</v>
      </c>
      <c r="C809" s="203" t="s">
        <v>3337</v>
      </c>
      <c r="D809" s="203" t="s">
        <v>11</v>
      </c>
      <c r="E809" s="204" t="s">
        <v>3338</v>
      </c>
      <c r="F809" s="49" t="s">
        <v>1238</v>
      </c>
      <c r="G809" s="203">
        <v>1</v>
      </c>
      <c r="H809" s="203" t="s">
        <v>3339</v>
      </c>
      <c r="I809" s="205" t="s">
        <v>2370</v>
      </c>
      <c r="J809" s="206"/>
      <c r="K809" s="203">
        <v>24</v>
      </c>
      <c r="L809" s="207" t="s">
        <v>828</v>
      </c>
      <c r="M809" s="208" t="s">
        <v>1449</v>
      </c>
      <c r="N809" s="209">
        <f t="shared" si="0"/>
        <v>2025</v>
      </c>
      <c r="O809" s="210">
        <f t="shared" si="1"/>
        <v>9</v>
      </c>
      <c r="P809" s="211" t="str">
        <f>IFERROR(VLOOKUP(F809,연간집계!D:E,2,FALSE),"")</f>
        <v>모바일 포토북 198 (베이비)</v>
      </c>
    </row>
    <row r="810" spans="1:16" ht="12.75">
      <c r="A810" s="201">
        <v>45924.479664351849</v>
      </c>
      <c r="B810" s="202">
        <v>45924</v>
      </c>
      <c r="C810" s="203" t="s">
        <v>3340</v>
      </c>
      <c r="D810" s="203" t="s">
        <v>11</v>
      </c>
      <c r="E810" s="204" t="s">
        <v>3341</v>
      </c>
      <c r="F810" s="49" t="s">
        <v>1308</v>
      </c>
      <c r="G810" s="203">
        <v>1</v>
      </c>
      <c r="H810" s="203" t="s">
        <v>3342</v>
      </c>
      <c r="I810" s="205" t="s">
        <v>3343</v>
      </c>
      <c r="J810" s="208" t="s">
        <v>3344</v>
      </c>
      <c r="K810" s="203">
        <v>1</v>
      </c>
      <c r="L810" s="207" t="s">
        <v>827</v>
      </c>
      <c r="M810" s="208" t="s">
        <v>1436</v>
      </c>
      <c r="N810" s="209">
        <f t="shared" si="0"/>
        <v>2025</v>
      </c>
      <c r="O810" s="210">
        <f t="shared" si="1"/>
        <v>9</v>
      </c>
      <c r="P810" s="211" t="str">
        <f>IFERROR(VLOOKUP(F810,연간집계!D:E,2,FALSE),"")</f>
        <v>심플액자 305_블랙</v>
      </c>
    </row>
    <row r="811" spans="1:16" ht="12.75">
      <c r="A811" s="201">
        <v>45924.56486111111</v>
      </c>
      <c r="B811" s="202">
        <v>45924</v>
      </c>
      <c r="C811" s="203" t="s">
        <v>3345</v>
      </c>
      <c r="D811" s="203" t="s">
        <v>11</v>
      </c>
      <c r="E811" s="204" t="s">
        <v>3346</v>
      </c>
      <c r="F811" s="49" t="s">
        <v>870</v>
      </c>
      <c r="G811" s="203">
        <v>2</v>
      </c>
      <c r="H811" s="203" t="s">
        <v>2413</v>
      </c>
      <c r="I811" s="205" t="s">
        <v>1440</v>
      </c>
      <c r="J811" s="206"/>
      <c r="K811" s="203">
        <v>80</v>
      </c>
      <c r="L811" s="207" t="s">
        <v>827</v>
      </c>
      <c r="M811" s="208" t="s">
        <v>1436</v>
      </c>
      <c r="N811" s="209">
        <f t="shared" si="0"/>
        <v>2025</v>
      </c>
      <c r="O811" s="210">
        <f t="shared" si="1"/>
        <v>9</v>
      </c>
      <c r="P811" s="211" t="str">
        <f>IFERROR(VLOOKUP(F811,연간집계!D:E,2,FALSE),"")</f>
        <v>스탠다드 포토북 11*8 (소프트/무광)</v>
      </c>
    </row>
    <row r="812" spans="1:16" ht="12.75">
      <c r="A812" s="201">
        <v>45924.653148148151</v>
      </c>
      <c r="B812" s="202">
        <v>45924</v>
      </c>
      <c r="C812" s="203" t="s">
        <v>3347</v>
      </c>
      <c r="D812" s="203" t="s">
        <v>11</v>
      </c>
      <c r="E812" s="204" t="s">
        <v>3348</v>
      </c>
      <c r="F812" s="49" t="s">
        <v>843</v>
      </c>
      <c r="G812" s="203">
        <v>1</v>
      </c>
      <c r="H812" s="203" t="s">
        <v>3349</v>
      </c>
      <c r="I812" s="205" t="s">
        <v>1501</v>
      </c>
      <c r="J812" s="206"/>
      <c r="K812" s="203">
        <v>46</v>
      </c>
      <c r="L812" s="207" t="s">
        <v>827</v>
      </c>
      <c r="M812" s="208" t="s">
        <v>1449</v>
      </c>
      <c r="N812" s="209">
        <f t="shared" si="0"/>
        <v>2025</v>
      </c>
      <c r="O812" s="210">
        <f t="shared" si="1"/>
        <v>9</v>
      </c>
      <c r="P812" s="211" t="str">
        <f>IFERROR(VLOOKUP(F812,연간집계!D:E,2,FALSE),"")</f>
        <v>스탠다드 포토북 8*11 (소프트/무광)</v>
      </c>
    </row>
    <row r="813" spans="1:16" ht="12.75">
      <c r="A813" s="201">
        <v>45924.679618055554</v>
      </c>
      <c r="B813" s="202">
        <v>45924</v>
      </c>
      <c r="C813" s="203" t="s">
        <v>3350</v>
      </c>
      <c r="D813" s="203" t="s">
        <v>11</v>
      </c>
      <c r="E813" s="204" t="s">
        <v>3319</v>
      </c>
      <c r="F813" s="49" t="s">
        <v>969</v>
      </c>
      <c r="G813" s="203">
        <v>1</v>
      </c>
      <c r="H813" s="203" t="s">
        <v>3320</v>
      </c>
      <c r="I813" s="205" t="s">
        <v>1748</v>
      </c>
      <c r="J813" s="208" t="s">
        <v>1748</v>
      </c>
      <c r="K813" s="203">
        <v>48</v>
      </c>
      <c r="L813" s="207" t="s">
        <v>827</v>
      </c>
      <c r="M813" s="208" t="s">
        <v>1436</v>
      </c>
      <c r="N813" s="209">
        <f t="shared" si="0"/>
        <v>2025</v>
      </c>
      <c r="O813" s="210">
        <f t="shared" si="1"/>
        <v>9</v>
      </c>
      <c r="P813" s="211" t="str">
        <f>IFERROR(VLOOKUP(F813,연간집계!D:E,2,FALSE),"")</f>
        <v>시티북 210 (소프트/46p)</v>
      </c>
    </row>
    <row r="814" spans="1:16" ht="12.75">
      <c r="A814" s="201">
        <v>45924.797291666669</v>
      </c>
      <c r="B814" s="202">
        <v>45924</v>
      </c>
      <c r="C814" s="203" t="s">
        <v>3351</v>
      </c>
      <c r="D814" s="203" t="s">
        <v>11</v>
      </c>
      <c r="E814" s="204" t="s">
        <v>3352</v>
      </c>
      <c r="F814" s="49" t="s">
        <v>1261</v>
      </c>
      <c r="G814" s="203">
        <v>2</v>
      </c>
      <c r="H814" s="203" t="s">
        <v>3353</v>
      </c>
      <c r="I814" s="205" t="s">
        <v>1984</v>
      </c>
      <c r="J814" s="206"/>
      <c r="K814" s="203">
        <v>24</v>
      </c>
      <c r="L814" s="207" t="s">
        <v>828</v>
      </c>
      <c r="M814" s="208" t="s">
        <v>1541</v>
      </c>
      <c r="N814" s="209">
        <f t="shared" si="0"/>
        <v>2025</v>
      </c>
      <c r="O814" s="210">
        <f t="shared" si="1"/>
        <v>9</v>
      </c>
      <c r="P814" s="211" t="str">
        <f>IFERROR(VLOOKUP(F814,연간집계!D:E,2,FALSE),"")</f>
        <v>모바일 포토북 197 (커플)</v>
      </c>
    </row>
    <row r="815" spans="1:16" ht="12.75">
      <c r="A815" s="201">
        <v>45924.85361111111</v>
      </c>
      <c r="B815" s="202">
        <v>45924</v>
      </c>
      <c r="C815" s="203" t="s">
        <v>3354</v>
      </c>
      <c r="D815" s="203" t="s">
        <v>11</v>
      </c>
      <c r="E815" s="204" t="s">
        <v>3355</v>
      </c>
      <c r="F815" s="49" t="s">
        <v>1051</v>
      </c>
      <c r="G815" s="203">
        <v>3</v>
      </c>
      <c r="H815" s="203" t="s">
        <v>3356</v>
      </c>
      <c r="I815" s="205" t="s">
        <v>1762</v>
      </c>
      <c r="J815" s="206"/>
      <c r="K815" s="203">
        <v>68</v>
      </c>
      <c r="L815" s="207" t="s">
        <v>827</v>
      </c>
      <c r="M815" s="208" t="s">
        <v>1471</v>
      </c>
      <c r="N815" s="209">
        <f t="shared" si="0"/>
        <v>2025</v>
      </c>
      <c r="O815" s="210">
        <f t="shared" si="1"/>
        <v>9</v>
      </c>
      <c r="P815" s="211" t="str">
        <f>IFERROR(VLOOKUP(F815,연간집계!D:E,2,FALSE),"")</f>
        <v>프리북A4 (하드)</v>
      </c>
    </row>
    <row r="816" spans="1:16" ht="12.75">
      <c r="A816" s="201">
        <v>45924.912465277775</v>
      </c>
      <c r="B816" s="202">
        <v>45924</v>
      </c>
      <c r="C816" s="203" t="s">
        <v>3357</v>
      </c>
      <c r="D816" s="203" t="s">
        <v>11</v>
      </c>
      <c r="E816" s="204" t="s">
        <v>3358</v>
      </c>
      <c r="F816" s="49" t="s">
        <v>1318</v>
      </c>
      <c r="G816" s="203">
        <v>1</v>
      </c>
      <c r="H816" s="203" t="s">
        <v>3359</v>
      </c>
      <c r="I816" s="205" t="s">
        <v>1668</v>
      </c>
      <c r="J816" s="208" t="s">
        <v>3301</v>
      </c>
      <c r="K816" s="203">
        <v>1</v>
      </c>
      <c r="L816" s="207" t="s">
        <v>827</v>
      </c>
      <c r="M816" s="208" t="s">
        <v>1497</v>
      </c>
      <c r="N816" s="209">
        <f t="shared" si="0"/>
        <v>2025</v>
      </c>
      <c r="O816" s="210">
        <f t="shared" si="1"/>
        <v>9</v>
      </c>
      <c r="P816" s="211" t="str">
        <f>IFERROR(VLOOKUP(F816,연간집계!D:E,2,FALSE),"")</f>
        <v>원목액자 203_브라운</v>
      </c>
    </row>
    <row r="817" spans="1:16" ht="12.75">
      <c r="A817" s="201">
        <v>45924.912476851852</v>
      </c>
      <c r="B817" s="202">
        <v>45924</v>
      </c>
      <c r="C817" s="203" t="s">
        <v>3360</v>
      </c>
      <c r="D817" s="203" t="s">
        <v>11</v>
      </c>
      <c r="E817" s="204" t="s">
        <v>3358</v>
      </c>
      <c r="F817" s="49" t="s">
        <v>1318</v>
      </c>
      <c r="G817" s="203">
        <v>1</v>
      </c>
      <c r="H817" s="203" t="s">
        <v>3359</v>
      </c>
      <c r="I817" s="205" t="s">
        <v>1668</v>
      </c>
      <c r="J817" s="208" t="s">
        <v>3301</v>
      </c>
      <c r="K817" s="203">
        <v>1</v>
      </c>
      <c r="L817" s="207" t="s">
        <v>827</v>
      </c>
      <c r="M817" s="208" t="s">
        <v>1497</v>
      </c>
      <c r="N817" s="209">
        <f t="shared" si="0"/>
        <v>2025</v>
      </c>
      <c r="O817" s="210">
        <f t="shared" si="1"/>
        <v>9</v>
      </c>
      <c r="P817" s="211" t="str">
        <f>IFERROR(VLOOKUP(F817,연간집계!D:E,2,FALSE),"")</f>
        <v>원목액자 203_브라운</v>
      </c>
    </row>
    <row r="818" spans="1:16" ht="12.75">
      <c r="A818" s="201">
        <v>45924.912488425929</v>
      </c>
      <c r="B818" s="202">
        <v>45924</v>
      </c>
      <c r="C818" s="203" t="s">
        <v>3361</v>
      </c>
      <c r="D818" s="203" t="s">
        <v>11</v>
      </c>
      <c r="E818" s="204" t="s">
        <v>3358</v>
      </c>
      <c r="F818" s="49" t="s">
        <v>1318</v>
      </c>
      <c r="G818" s="203">
        <v>1</v>
      </c>
      <c r="H818" s="203" t="s">
        <v>3359</v>
      </c>
      <c r="I818" s="205" t="s">
        <v>1668</v>
      </c>
      <c r="J818" s="208" t="s">
        <v>3301</v>
      </c>
      <c r="K818" s="203">
        <v>1</v>
      </c>
      <c r="L818" s="207" t="s">
        <v>827</v>
      </c>
      <c r="M818" s="208" t="s">
        <v>1497</v>
      </c>
      <c r="N818" s="209">
        <f t="shared" si="0"/>
        <v>2025</v>
      </c>
      <c r="O818" s="210">
        <f t="shared" si="1"/>
        <v>9</v>
      </c>
      <c r="P818" s="211" t="str">
        <f>IFERROR(VLOOKUP(F818,연간집계!D:E,2,FALSE),"")</f>
        <v>원목액자 203_브라운</v>
      </c>
    </row>
    <row r="819" spans="1:16" ht="12.75">
      <c r="A819" s="201">
        <v>45924.912499999999</v>
      </c>
      <c r="B819" s="202">
        <v>45924</v>
      </c>
      <c r="C819" s="203" t="s">
        <v>3362</v>
      </c>
      <c r="D819" s="203" t="s">
        <v>11</v>
      </c>
      <c r="E819" s="204" t="s">
        <v>3358</v>
      </c>
      <c r="F819" s="49" t="s">
        <v>1386</v>
      </c>
      <c r="G819" s="203">
        <v>1</v>
      </c>
      <c r="H819" s="203" t="s">
        <v>3359</v>
      </c>
      <c r="I819" s="205" t="s">
        <v>3363</v>
      </c>
      <c r="J819" s="206"/>
      <c r="K819" s="203">
        <v>106</v>
      </c>
      <c r="L819" s="207" t="s">
        <v>827</v>
      </c>
      <c r="M819" s="208" t="s">
        <v>1497</v>
      </c>
      <c r="N819" s="209">
        <f t="shared" si="0"/>
        <v>2025</v>
      </c>
      <c r="O819" s="210">
        <f t="shared" si="1"/>
        <v>9</v>
      </c>
      <c r="P819" s="211" t="str">
        <f>IFERROR(VLOOKUP(F819,연간집계!D:E,2,FALSE),"")</f>
        <v>포토엽서팩</v>
      </c>
    </row>
    <row r="820" spans="1:16" ht="12.75">
      <c r="A820" s="201">
        <v>45924.912511574075</v>
      </c>
      <c r="B820" s="202">
        <v>45924</v>
      </c>
      <c r="C820" s="203" t="s">
        <v>3364</v>
      </c>
      <c r="D820" s="203" t="s">
        <v>11</v>
      </c>
      <c r="E820" s="204" t="s">
        <v>3358</v>
      </c>
      <c r="F820" s="49" t="s">
        <v>880</v>
      </c>
      <c r="G820" s="203">
        <v>1</v>
      </c>
      <c r="H820" s="203" t="s">
        <v>3359</v>
      </c>
      <c r="I820" s="205" t="s">
        <v>1672</v>
      </c>
      <c r="J820" s="206"/>
      <c r="K820" s="203">
        <v>58</v>
      </c>
      <c r="L820" s="207" t="s">
        <v>827</v>
      </c>
      <c r="M820" s="208" t="s">
        <v>1497</v>
      </c>
      <c r="N820" s="209">
        <f t="shared" si="0"/>
        <v>2025</v>
      </c>
      <c r="O820" s="210">
        <f t="shared" si="1"/>
        <v>9</v>
      </c>
      <c r="P820" s="211" t="str">
        <f>IFERROR(VLOOKUP(F820,연간집계!D:E,2,FALSE),"")</f>
        <v>레코드북 150</v>
      </c>
    </row>
    <row r="821" spans="1:16" ht="12.75">
      <c r="A821" s="201">
        <v>45924.912523148145</v>
      </c>
      <c r="B821" s="202">
        <v>45924</v>
      </c>
      <c r="C821" s="203" t="s">
        <v>3365</v>
      </c>
      <c r="D821" s="203" t="s">
        <v>11</v>
      </c>
      <c r="E821" s="204" t="s">
        <v>3358</v>
      </c>
      <c r="F821" s="49" t="s">
        <v>880</v>
      </c>
      <c r="G821" s="203">
        <v>1</v>
      </c>
      <c r="H821" s="203" t="s">
        <v>3359</v>
      </c>
      <c r="I821" s="205" t="s">
        <v>1672</v>
      </c>
      <c r="J821" s="206"/>
      <c r="K821" s="203">
        <v>58</v>
      </c>
      <c r="L821" s="207" t="s">
        <v>827</v>
      </c>
      <c r="M821" s="208" t="s">
        <v>1497</v>
      </c>
      <c r="N821" s="209">
        <f t="shared" si="0"/>
        <v>2025</v>
      </c>
      <c r="O821" s="210">
        <f t="shared" si="1"/>
        <v>9</v>
      </c>
      <c r="P821" s="211" t="str">
        <f>IFERROR(VLOOKUP(F821,연간집계!D:E,2,FALSE),"")</f>
        <v>레코드북 150</v>
      </c>
    </row>
    <row r="822" spans="1:16" ht="12.75">
      <c r="A822" s="201">
        <v>45924.912534722222</v>
      </c>
      <c r="B822" s="202">
        <v>45924</v>
      </c>
      <c r="C822" s="203" t="s">
        <v>3366</v>
      </c>
      <c r="D822" s="203" t="s">
        <v>11</v>
      </c>
      <c r="E822" s="204" t="s">
        <v>3358</v>
      </c>
      <c r="F822" s="49" t="s">
        <v>880</v>
      </c>
      <c r="G822" s="203">
        <v>1</v>
      </c>
      <c r="H822" s="203" t="s">
        <v>3359</v>
      </c>
      <c r="I822" s="205" t="s">
        <v>1672</v>
      </c>
      <c r="J822" s="206"/>
      <c r="K822" s="203">
        <v>58</v>
      </c>
      <c r="L822" s="207" t="s">
        <v>827</v>
      </c>
      <c r="M822" s="208" t="s">
        <v>1497</v>
      </c>
      <c r="N822" s="209">
        <f t="shared" si="0"/>
        <v>2025</v>
      </c>
      <c r="O822" s="210">
        <f t="shared" si="1"/>
        <v>9</v>
      </c>
      <c r="P822" s="211" t="str">
        <f>IFERROR(VLOOKUP(F822,연간집계!D:E,2,FALSE),"")</f>
        <v>레코드북 150</v>
      </c>
    </row>
    <row r="823" spans="1:16" ht="12.75">
      <c r="A823" s="201">
        <v>45924.912546296298</v>
      </c>
      <c r="B823" s="202">
        <v>45924</v>
      </c>
      <c r="C823" s="203" t="s">
        <v>3367</v>
      </c>
      <c r="D823" s="203" t="s">
        <v>11</v>
      </c>
      <c r="E823" s="204" t="s">
        <v>3358</v>
      </c>
      <c r="F823" s="49" t="s">
        <v>880</v>
      </c>
      <c r="G823" s="203">
        <v>1</v>
      </c>
      <c r="H823" s="203" t="s">
        <v>3359</v>
      </c>
      <c r="I823" s="205" t="s">
        <v>1672</v>
      </c>
      <c r="J823" s="206"/>
      <c r="K823" s="203">
        <v>58</v>
      </c>
      <c r="L823" s="207" t="s">
        <v>827</v>
      </c>
      <c r="M823" s="208" t="s">
        <v>1497</v>
      </c>
      <c r="N823" s="209">
        <f t="shared" si="0"/>
        <v>2025</v>
      </c>
      <c r="O823" s="210">
        <f t="shared" si="1"/>
        <v>9</v>
      </c>
      <c r="P823" s="211" t="str">
        <f>IFERROR(VLOOKUP(F823,연간집계!D:E,2,FALSE),"")</f>
        <v>레코드북 150</v>
      </c>
    </row>
    <row r="824" spans="1:16" ht="12.75">
      <c r="A824" s="201">
        <v>45924.912569444445</v>
      </c>
      <c r="B824" s="202">
        <v>45924</v>
      </c>
      <c r="C824" s="203" t="s">
        <v>3368</v>
      </c>
      <c r="D824" s="203" t="s">
        <v>11</v>
      </c>
      <c r="E824" s="204" t="s">
        <v>3358</v>
      </c>
      <c r="F824" s="49" t="s">
        <v>880</v>
      </c>
      <c r="G824" s="203">
        <v>1</v>
      </c>
      <c r="H824" s="203" t="s">
        <v>3359</v>
      </c>
      <c r="I824" s="205" t="s">
        <v>1672</v>
      </c>
      <c r="J824" s="206"/>
      <c r="K824" s="203">
        <v>58</v>
      </c>
      <c r="L824" s="207" t="s">
        <v>827</v>
      </c>
      <c r="M824" s="208" t="s">
        <v>1497</v>
      </c>
      <c r="N824" s="209">
        <f t="shared" si="0"/>
        <v>2025</v>
      </c>
      <c r="O824" s="210">
        <f t="shared" si="1"/>
        <v>9</v>
      </c>
      <c r="P824" s="211" t="str">
        <f>IFERROR(VLOOKUP(F824,연간집계!D:E,2,FALSE),"")</f>
        <v>레코드북 150</v>
      </c>
    </row>
    <row r="825" spans="1:16" ht="12.75">
      <c r="A825" s="201">
        <v>45924.912569444445</v>
      </c>
      <c r="B825" s="202">
        <v>45924</v>
      </c>
      <c r="C825" s="203" t="s">
        <v>3369</v>
      </c>
      <c r="D825" s="203" t="s">
        <v>11</v>
      </c>
      <c r="E825" s="204" t="s">
        <v>3358</v>
      </c>
      <c r="F825" s="49" t="s">
        <v>880</v>
      </c>
      <c r="G825" s="203">
        <v>1</v>
      </c>
      <c r="H825" s="203" t="s">
        <v>3359</v>
      </c>
      <c r="I825" s="205" t="s">
        <v>1672</v>
      </c>
      <c r="J825" s="206"/>
      <c r="K825" s="203">
        <v>58</v>
      </c>
      <c r="L825" s="207" t="s">
        <v>827</v>
      </c>
      <c r="M825" s="208" t="s">
        <v>1497</v>
      </c>
      <c r="N825" s="209">
        <f t="shared" si="0"/>
        <v>2025</v>
      </c>
      <c r="O825" s="210">
        <f t="shared" si="1"/>
        <v>9</v>
      </c>
      <c r="P825" s="211" t="str">
        <f>IFERROR(VLOOKUP(F825,연간집계!D:E,2,FALSE),"")</f>
        <v>레코드북 150</v>
      </c>
    </row>
    <row r="826" spans="1:16" ht="12.75">
      <c r="A826" s="201">
        <v>45924.912581018521</v>
      </c>
      <c r="B826" s="202">
        <v>45924</v>
      </c>
      <c r="C826" s="203" t="s">
        <v>3370</v>
      </c>
      <c r="D826" s="203" t="s">
        <v>11</v>
      </c>
      <c r="E826" s="204" t="s">
        <v>3358</v>
      </c>
      <c r="F826" s="49" t="s">
        <v>880</v>
      </c>
      <c r="G826" s="203">
        <v>1</v>
      </c>
      <c r="H826" s="203" t="s">
        <v>3359</v>
      </c>
      <c r="I826" s="205" t="s">
        <v>1672</v>
      </c>
      <c r="J826" s="206"/>
      <c r="K826" s="203">
        <v>58</v>
      </c>
      <c r="L826" s="207" t="s">
        <v>827</v>
      </c>
      <c r="M826" s="208" t="s">
        <v>1497</v>
      </c>
      <c r="N826" s="209">
        <f t="shared" si="0"/>
        <v>2025</v>
      </c>
      <c r="O826" s="210">
        <f t="shared" si="1"/>
        <v>9</v>
      </c>
      <c r="P826" s="211" t="str">
        <f>IFERROR(VLOOKUP(F826,연간집계!D:E,2,FALSE),"")</f>
        <v>레코드북 150</v>
      </c>
    </row>
    <row r="827" spans="1:16" ht="12.75">
      <c r="A827" s="201">
        <v>45924.912604166668</v>
      </c>
      <c r="B827" s="202">
        <v>45924</v>
      </c>
      <c r="C827" s="203" t="s">
        <v>3371</v>
      </c>
      <c r="D827" s="203" t="s">
        <v>11</v>
      </c>
      <c r="E827" s="204" t="s">
        <v>3358</v>
      </c>
      <c r="F827" s="49" t="s">
        <v>880</v>
      </c>
      <c r="G827" s="203">
        <v>1</v>
      </c>
      <c r="H827" s="203" t="s">
        <v>3359</v>
      </c>
      <c r="I827" s="205" t="s">
        <v>1672</v>
      </c>
      <c r="J827" s="206"/>
      <c r="K827" s="203">
        <v>58</v>
      </c>
      <c r="L827" s="207" t="s">
        <v>827</v>
      </c>
      <c r="M827" s="208" t="s">
        <v>1497</v>
      </c>
      <c r="N827" s="209">
        <f t="shared" si="0"/>
        <v>2025</v>
      </c>
      <c r="O827" s="210">
        <f t="shared" si="1"/>
        <v>9</v>
      </c>
      <c r="P827" s="211" t="str">
        <f>IFERROR(VLOOKUP(F827,연간집계!D:E,2,FALSE),"")</f>
        <v>레코드북 150</v>
      </c>
    </row>
    <row r="828" spans="1:16" ht="12.75">
      <c r="A828" s="201">
        <v>45924.912615740737</v>
      </c>
      <c r="B828" s="202">
        <v>45924</v>
      </c>
      <c r="C828" s="203" t="s">
        <v>3372</v>
      </c>
      <c r="D828" s="203" t="s">
        <v>11</v>
      </c>
      <c r="E828" s="204" t="s">
        <v>3358</v>
      </c>
      <c r="F828" s="49" t="s">
        <v>880</v>
      </c>
      <c r="G828" s="203">
        <v>1</v>
      </c>
      <c r="H828" s="203" t="s">
        <v>3359</v>
      </c>
      <c r="I828" s="205" t="s">
        <v>1672</v>
      </c>
      <c r="J828" s="206"/>
      <c r="K828" s="203">
        <v>58</v>
      </c>
      <c r="L828" s="207" t="s">
        <v>827</v>
      </c>
      <c r="M828" s="208" t="s">
        <v>1497</v>
      </c>
      <c r="N828" s="209">
        <f t="shared" si="0"/>
        <v>2025</v>
      </c>
      <c r="O828" s="210">
        <f t="shared" si="1"/>
        <v>9</v>
      </c>
      <c r="P828" s="211" t="str">
        <f>IFERROR(VLOOKUP(F828,연간집계!D:E,2,FALSE),"")</f>
        <v>레코드북 150</v>
      </c>
    </row>
    <row r="829" spans="1:16" ht="12.75">
      <c r="A829" s="201">
        <v>45924.912627314814</v>
      </c>
      <c r="B829" s="202">
        <v>45924</v>
      </c>
      <c r="C829" s="203" t="s">
        <v>3373</v>
      </c>
      <c r="D829" s="203" t="s">
        <v>11</v>
      </c>
      <c r="E829" s="204" t="s">
        <v>3358</v>
      </c>
      <c r="F829" s="49" t="s">
        <v>880</v>
      </c>
      <c r="G829" s="203">
        <v>1</v>
      </c>
      <c r="H829" s="203" t="s">
        <v>3359</v>
      </c>
      <c r="I829" s="205" t="s">
        <v>1672</v>
      </c>
      <c r="J829" s="206"/>
      <c r="K829" s="203">
        <v>58</v>
      </c>
      <c r="L829" s="207" t="s">
        <v>827</v>
      </c>
      <c r="M829" s="208" t="s">
        <v>1497</v>
      </c>
      <c r="N829" s="209">
        <f t="shared" si="0"/>
        <v>2025</v>
      </c>
      <c r="O829" s="210">
        <f t="shared" si="1"/>
        <v>9</v>
      </c>
      <c r="P829" s="211" t="str">
        <f>IFERROR(VLOOKUP(F829,연간집계!D:E,2,FALSE),"")</f>
        <v>레코드북 150</v>
      </c>
    </row>
    <row r="830" spans="1:16" ht="12.75">
      <c r="A830" s="201">
        <v>45924.912627314814</v>
      </c>
      <c r="B830" s="202">
        <v>45924</v>
      </c>
      <c r="C830" s="203" t="s">
        <v>3374</v>
      </c>
      <c r="D830" s="203" t="s">
        <v>11</v>
      </c>
      <c r="E830" s="204" t="s">
        <v>3358</v>
      </c>
      <c r="F830" s="49" t="s">
        <v>880</v>
      </c>
      <c r="G830" s="203">
        <v>1</v>
      </c>
      <c r="H830" s="203" t="s">
        <v>3359</v>
      </c>
      <c r="I830" s="205" t="s">
        <v>1672</v>
      </c>
      <c r="J830" s="206"/>
      <c r="K830" s="203">
        <v>58</v>
      </c>
      <c r="L830" s="207" t="s">
        <v>827</v>
      </c>
      <c r="M830" s="208" t="s">
        <v>1497</v>
      </c>
      <c r="N830" s="209">
        <f t="shared" si="0"/>
        <v>2025</v>
      </c>
      <c r="O830" s="210">
        <f t="shared" si="1"/>
        <v>9</v>
      </c>
      <c r="P830" s="211" t="str">
        <f>IFERROR(VLOOKUP(F830,연간집계!D:E,2,FALSE),"")</f>
        <v>레코드북 150</v>
      </c>
    </row>
    <row r="831" spans="1:16" ht="12.75">
      <c r="A831" s="201">
        <v>45924.912638888891</v>
      </c>
      <c r="B831" s="202">
        <v>45924</v>
      </c>
      <c r="C831" s="203" t="s">
        <v>3375</v>
      </c>
      <c r="D831" s="203" t="s">
        <v>11</v>
      </c>
      <c r="E831" s="204" t="s">
        <v>3358</v>
      </c>
      <c r="F831" s="49" t="s">
        <v>880</v>
      </c>
      <c r="G831" s="203">
        <v>1</v>
      </c>
      <c r="H831" s="203" t="s">
        <v>3359</v>
      </c>
      <c r="I831" s="205" t="s">
        <v>1672</v>
      </c>
      <c r="J831" s="206"/>
      <c r="K831" s="203">
        <v>58</v>
      </c>
      <c r="L831" s="207" t="s">
        <v>827</v>
      </c>
      <c r="M831" s="208" t="s">
        <v>1497</v>
      </c>
      <c r="N831" s="209">
        <f t="shared" si="0"/>
        <v>2025</v>
      </c>
      <c r="O831" s="210">
        <f t="shared" si="1"/>
        <v>9</v>
      </c>
      <c r="P831" s="211" t="str">
        <f>IFERROR(VLOOKUP(F831,연간집계!D:E,2,FALSE),"")</f>
        <v>레코드북 150</v>
      </c>
    </row>
    <row r="832" spans="1:16" ht="12.75">
      <c r="A832" s="201">
        <v>45924.933263888888</v>
      </c>
      <c r="B832" s="202">
        <v>45924</v>
      </c>
      <c r="C832" s="203" t="s">
        <v>3376</v>
      </c>
      <c r="D832" s="203" t="s">
        <v>11</v>
      </c>
      <c r="E832" s="204" t="s">
        <v>3377</v>
      </c>
      <c r="F832" s="49" t="s">
        <v>1304</v>
      </c>
      <c r="G832" s="203">
        <v>1</v>
      </c>
      <c r="H832" s="203" t="s">
        <v>3378</v>
      </c>
      <c r="I832" s="205" t="s">
        <v>1440</v>
      </c>
      <c r="J832" s="208" t="s">
        <v>1850</v>
      </c>
      <c r="K832" s="203">
        <v>1</v>
      </c>
      <c r="L832" s="207" t="s">
        <v>828</v>
      </c>
      <c r="M832" s="208" t="s">
        <v>1460</v>
      </c>
      <c r="N832" s="209">
        <f t="shared" si="0"/>
        <v>2025</v>
      </c>
      <c r="O832" s="210">
        <f t="shared" si="1"/>
        <v>9</v>
      </c>
      <c r="P832" s="211" t="str">
        <f>IFERROR(VLOOKUP(F832,연간집계!D:E,2,FALSE),"")</f>
        <v>PCMS_우드스탠드아크릴액자</v>
      </c>
    </row>
    <row r="833" spans="1:16" ht="12.75">
      <c r="A833" s="201">
        <v>45924.933275462965</v>
      </c>
      <c r="B833" s="202">
        <v>45924</v>
      </c>
      <c r="C833" s="203" t="s">
        <v>3379</v>
      </c>
      <c r="D833" s="203" t="s">
        <v>11</v>
      </c>
      <c r="E833" s="204" t="s">
        <v>3377</v>
      </c>
      <c r="F833" s="49" t="s">
        <v>1304</v>
      </c>
      <c r="G833" s="203">
        <v>1</v>
      </c>
      <c r="H833" s="203" t="s">
        <v>3378</v>
      </c>
      <c r="I833" s="205" t="s">
        <v>1440</v>
      </c>
      <c r="J833" s="208" t="s">
        <v>1850</v>
      </c>
      <c r="K833" s="203">
        <v>1</v>
      </c>
      <c r="L833" s="207" t="s">
        <v>828</v>
      </c>
      <c r="M833" s="208" t="s">
        <v>1460</v>
      </c>
      <c r="N833" s="209">
        <f t="shared" si="0"/>
        <v>2025</v>
      </c>
      <c r="O833" s="210">
        <f t="shared" si="1"/>
        <v>9</v>
      </c>
      <c r="P833" s="211" t="str">
        <f>IFERROR(VLOOKUP(F833,연간집계!D:E,2,FALSE),"")</f>
        <v>PCMS_우드스탠드아크릴액자</v>
      </c>
    </row>
    <row r="834" spans="1:16" ht="12.75">
      <c r="A834" s="201">
        <v>45924.933287037034</v>
      </c>
      <c r="B834" s="202">
        <v>45924</v>
      </c>
      <c r="C834" s="203" t="s">
        <v>3380</v>
      </c>
      <c r="D834" s="203" t="s">
        <v>11</v>
      </c>
      <c r="E834" s="204" t="s">
        <v>3377</v>
      </c>
      <c r="F834" s="49" t="s">
        <v>1304</v>
      </c>
      <c r="G834" s="203">
        <v>1</v>
      </c>
      <c r="H834" s="203" t="s">
        <v>3378</v>
      </c>
      <c r="I834" s="205" t="s">
        <v>1440</v>
      </c>
      <c r="J834" s="208" t="s">
        <v>1850</v>
      </c>
      <c r="K834" s="203">
        <v>1</v>
      </c>
      <c r="L834" s="207" t="s">
        <v>828</v>
      </c>
      <c r="M834" s="208" t="s">
        <v>1460</v>
      </c>
      <c r="N834" s="209">
        <f t="shared" si="0"/>
        <v>2025</v>
      </c>
      <c r="O834" s="210">
        <f t="shared" si="1"/>
        <v>9</v>
      </c>
      <c r="P834" s="211" t="str">
        <f>IFERROR(VLOOKUP(F834,연간집계!D:E,2,FALSE),"")</f>
        <v>PCMS_우드스탠드아크릴액자</v>
      </c>
    </row>
    <row r="835" spans="1:16" ht="12.75">
      <c r="A835" s="201">
        <v>45924.995034722226</v>
      </c>
      <c r="B835" s="202">
        <v>45924</v>
      </c>
      <c r="C835" s="203" t="s">
        <v>3381</v>
      </c>
      <c r="D835" s="203" t="s">
        <v>11</v>
      </c>
      <c r="E835" s="204" t="s">
        <v>3382</v>
      </c>
      <c r="F835" s="49" t="s">
        <v>858</v>
      </c>
      <c r="G835" s="203">
        <v>1</v>
      </c>
      <c r="H835" s="203" t="s">
        <v>3383</v>
      </c>
      <c r="I835" s="205" t="s">
        <v>1453</v>
      </c>
      <c r="J835" s="206"/>
      <c r="K835" s="203">
        <v>24</v>
      </c>
      <c r="L835" s="207" t="s">
        <v>827</v>
      </c>
      <c r="M835" s="208" t="s">
        <v>1502</v>
      </c>
      <c r="N835" s="209">
        <f t="shared" si="0"/>
        <v>2025</v>
      </c>
      <c r="O835" s="210">
        <f t="shared" si="1"/>
        <v>9</v>
      </c>
      <c r="P835" s="211" t="str">
        <f>IFERROR(VLOOKUP(F835,연간집계!D:E,2,FALSE),"")</f>
        <v>스탠다드 포토북 8*8 (하드/유광)</v>
      </c>
    </row>
    <row r="836" spans="1:16" ht="12.75">
      <c r="A836" s="201">
        <v>45924.995046296295</v>
      </c>
      <c r="B836" s="202">
        <v>45924</v>
      </c>
      <c r="C836" s="203" t="s">
        <v>3384</v>
      </c>
      <c r="D836" s="203" t="s">
        <v>11</v>
      </c>
      <c r="E836" s="204" t="s">
        <v>3382</v>
      </c>
      <c r="F836" s="49" t="s">
        <v>858</v>
      </c>
      <c r="G836" s="203">
        <v>1</v>
      </c>
      <c r="H836" s="203" t="s">
        <v>3383</v>
      </c>
      <c r="I836" s="205" t="s">
        <v>1435</v>
      </c>
      <c r="J836" s="206"/>
      <c r="K836" s="203">
        <v>24</v>
      </c>
      <c r="L836" s="207" t="s">
        <v>827</v>
      </c>
      <c r="M836" s="208" t="s">
        <v>1436</v>
      </c>
      <c r="N836" s="209">
        <f t="shared" si="0"/>
        <v>2025</v>
      </c>
      <c r="O836" s="210">
        <f t="shared" si="1"/>
        <v>9</v>
      </c>
      <c r="P836" s="211" t="str">
        <f>IFERROR(VLOOKUP(F836,연간집계!D:E,2,FALSE),"")</f>
        <v>스탠다드 포토북 8*8 (하드/유광)</v>
      </c>
    </row>
    <row r="837" spans="1:16" ht="12.75">
      <c r="A837" s="201">
        <v>45924.995057870372</v>
      </c>
      <c r="B837" s="202">
        <v>45924</v>
      </c>
      <c r="C837" s="203" t="s">
        <v>3385</v>
      </c>
      <c r="D837" s="203" t="s">
        <v>11</v>
      </c>
      <c r="E837" s="204" t="s">
        <v>3382</v>
      </c>
      <c r="F837" s="49" t="s">
        <v>858</v>
      </c>
      <c r="G837" s="203">
        <v>1</v>
      </c>
      <c r="H837" s="203" t="s">
        <v>3383</v>
      </c>
      <c r="I837" s="205" t="s">
        <v>1984</v>
      </c>
      <c r="J837" s="206"/>
      <c r="K837" s="203">
        <v>24</v>
      </c>
      <c r="L837" s="207" t="s">
        <v>827</v>
      </c>
      <c r="M837" s="208" t="s">
        <v>1436</v>
      </c>
      <c r="N837" s="209">
        <f t="shared" si="0"/>
        <v>2025</v>
      </c>
      <c r="O837" s="210">
        <f t="shared" si="1"/>
        <v>9</v>
      </c>
      <c r="P837" s="211" t="str">
        <f>IFERROR(VLOOKUP(F837,연간집계!D:E,2,FALSE),"")</f>
        <v>스탠다드 포토북 8*8 (하드/유광)</v>
      </c>
    </row>
    <row r="838" spans="1:16" ht="12.75">
      <c r="A838" s="201">
        <v>45924.995069444441</v>
      </c>
      <c r="B838" s="202">
        <v>45924</v>
      </c>
      <c r="C838" s="203" t="s">
        <v>3386</v>
      </c>
      <c r="D838" s="203" t="s">
        <v>11</v>
      </c>
      <c r="E838" s="204" t="s">
        <v>3382</v>
      </c>
      <c r="F838" s="49" t="s">
        <v>858</v>
      </c>
      <c r="G838" s="203">
        <v>1</v>
      </c>
      <c r="H838" s="203" t="s">
        <v>3383</v>
      </c>
      <c r="I838" s="205" t="s">
        <v>1556</v>
      </c>
      <c r="J838" s="206"/>
      <c r="K838" s="203">
        <v>24</v>
      </c>
      <c r="L838" s="207" t="s">
        <v>827</v>
      </c>
      <c r="M838" s="208" t="s">
        <v>1436</v>
      </c>
      <c r="N838" s="209">
        <f t="shared" si="0"/>
        <v>2025</v>
      </c>
      <c r="O838" s="210">
        <f t="shared" si="1"/>
        <v>9</v>
      </c>
      <c r="P838" s="211" t="str">
        <f>IFERROR(VLOOKUP(F838,연간집계!D:E,2,FALSE),"")</f>
        <v>스탠다드 포토북 8*8 (하드/유광)</v>
      </c>
    </row>
    <row r="839" spans="1:16" ht="12.75">
      <c r="A839" s="201">
        <v>45925.934594907405</v>
      </c>
      <c r="B839" s="202">
        <v>45925</v>
      </c>
      <c r="C839" s="203" t="s">
        <v>3387</v>
      </c>
      <c r="D839" s="203" t="s">
        <v>11</v>
      </c>
      <c r="E839" s="204" t="s">
        <v>3388</v>
      </c>
      <c r="F839" s="49" t="s">
        <v>1276</v>
      </c>
      <c r="G839" s="203">
        <v>1</v>
      </c>
      <c r="H839" s="203" t="s">
        <v>3389</v>
      </c>
      <c r="I839" s="205" t="s">
        <v>3254</v>
      </c>
      <c r="J839" s="206"/>
      <c r="K839" s="203">
        <v>32</v>
      </c>
      <c r="L839" s="207" t="s">
        <v>827</v>
      </c>
      <c r="M839" s="208" t="s">
        <v>1436</v>
      </c>
      <c r="N839" s="209">
        <f t="shared" si="0"/>
        <v>2025</v>
      </c>
      <c r="O839" s="210">
        <f t="shared" si="1"/>
        <v>9</v>
      </c>
      <c r="P839" s="211" t="str">
        <f>IFERROR(VLOOKUP(F839,연간집계!D:E,2,FALSE),"")</f>
        <v>설치형_비트윈캘린더</v>
      </c>
    </row>
    <row r="840" spans="1:16" ht="12.75">
      <c r="A840" s="201">
        <v>45925.083229166667</v>
      </c>
      <c r="B840" s="202">
        <v>45925</v>
      </c>
      <c r="C840" s="203" t="s">
        <v>3390</v>
      </c>
      <c r="D840" s="203" t="s">
        <v>11</v>
      </c>
      <c r="E840" s="204" t="s">
        <v>3391</v>
      </c>
      <c r="F840" s="49" t="s">
        <v>834</v>
      </c>
      <c r="G840" s="203">
        <v>1</v>
      </c>
      <c r="H840" s="203" t="s">
        <v>3089</v>
      </c>
      <c r="I840" s="205" t="s">
        <v>3392</v>
      </c>
      <c r="J840" s="206"/>
      <c r="K840" s="203">
        <v>24</v>
      </c>
      <c r="L840" s="207" t="s">
        <v>827</v>
      </c>
      <c r="M840" s="208" t="s">
        <v>1645</v>
      </c>
      <c r="N840" s="209">
        <f t="shared" si="0"/>
        <v>2025</v>
      </c>
      <c r="O840" s="210">
        <f t="shared" si="1"/>
        <v>9</v>
      </c>
      <c r="P840" s="211" t="str">
        <f>IFERROR(VLOOKUP(F840,연간집계!D:E,2,FALSE),"")</f>
        <v>스탠다드 포토북 6*8 (소프트/무광)</v>
      </c>
    </row>
    <row r="841" spans="1:16" ht="12.75">
      <c r="A841" s="201">
        <v>45925.519733796296</v>
      </c>
      <c r="B841" s="202">
        <v>45925</v>
      </c>
      <c r="C841" s="203" t="s">
        <v>3393</v>
      </c>
      <c r="D841" s="203" t="s">
        <v>11</v>
      </c>
      <c r="E841" s="204" t="s">
        <v>3394</v>
      </c>
      <c r="F841" s="49" t="s">
        <v>1383</v>
      </c>
      <c r="G841" s="203">
        <v>2</v>
      </c>
      <c r="H841" s="203" t="s">
        <v>3395</v>
      </c>
      <c r="I841" s="205" t="s">
        <v>3396</v>
      </c>
      <c r="J841" s="206"/>
      <c r="K841" s="203">
        <v>2</v>
      </c>
      <c r="L841" s="207" t="s">
        <v>828</v>
      </c>
      <c r="M841" s="208" t="s">
        <v>1436</v>
      </c>
      <c r="N841" s="209">
        <f t="shared" si="0"/>
        <v>2025</v>
      </c>
      <c r="O841" s="210">
        <f t="shared" si="1"/>
        <v>9</v>
      </c>
      <c r="P841" s="211" t="str">
        <f>IFERROR(VLOOKUP(F841,연간집계!D:E,2,FALSE),"")</f>
        <v>오늘필름 (무광)</v>
      </c>
    </row>
    <row r="842" spans="1:16" ht="12.75">
      <c r="A842" s="201">
        <v>45925.5315162037</v>
      </c>
      <c r="B842" s="202">
        <v>45925</v>
      </c>
      <c r="C842" s="203" t="s">
        <v>3397</v>
      </c>
      <c r="D842" s="203" t="s">
        <v>11</v>
      </c>
      <c r="E842" s="204" t="s">
        <v>3398</v>
      </c>
      <c r="F842" s="49" t="s">
        <v>18</v>
      </c>
      <c r="G842" s="203">
        <v>1</v>
      </c>
      <c r="H842" s="203" t="s">
        <v>3399</v>
      </c>
      <c r="I842" s="205" t="s">
        <v>1783</v>
      </c>
      <c r="J842" s="208" t="s">
        <v>1787</v>
      </c>
      <c r="K842" s="203">
        <v>54</v>
      </c>
      <c r="L842" s="207" t="s">
        <v>827</v>
      </c>
      <c r="M842" s="208" t="s">
        <v>1436</v>
      </c>
      <c r="N842" s="209">
        <f t="shared" si="0"/>
        <v>2025</v>
      </c>
      <c r="O842" s="210">
        <f t="shared" si="1"/>
        <v>9</v>
      </c>
      <c r="P842" s="211" t="str">
        <f>IFERROR(VLOOKUP(F842,연간집계!D:E,2,FALSE),"")</f>
        <v>포토그랩스 276</v>
      </c>
    </row>
    <row r="843" spans="1:16" ht="12.75">
      <c r="A843" s="201">
        <v>45925.651990740742</v>
      </c>
      <c r="B843" s="202">
        <v>45925</v>
      </c>
      <c r="C843" s="203" t="s">
        <v>3400</v>
      </c>
      <c r="D843" s="203" t="s">
        <v>11</v>
      </c>
      <c r="E843" s="204" t="s">
        <v>3401</v>
      </c>
      <c r="F843" s="49" t="s">
        <v>838</v>
      </c>
      <c r="G843" s="203">
        <v>1</v>
      </c>
      <c r="H843" s="203" t="s">
        <v>3402</v>
      </c>
      <c r="I843" s="205" t="s">
        <v>1453</v>
      </c>
      <c r="J843" s="206"/>
      <c r="K843" s="203">
        <v>24</v>
      </c>
      <c r="L843" s="207" t="s">
        <v>827</v>
      </c>
      <c r="M843" s="208" t="s">
        <v>1449</v>
      </c>
      <c r="N843" s="209">
        <f t="shared" si="0"/>
        <v>2025</v>
      </c>
      <c r="O843" s="210">
        <f t="shared" si="1"/>
        <v>9</v>
      </c>
      <c r="P843" s="211" t="str">
        <f>IFERROR(VLOOKUP(F843,연간집계!D:E,2,FALSE),"")</f>
        <v>스탠다드 포토북 6*8 (하드/무광)</v>
      </c>
    </row>
    <row r="844" spans="1:16" ht="12.75">
      <c r="A844" s="201">
        <v>45925.710775462961</v>
      </c>
      <c r="B844" s="202">
        <v>45925</v>
      </c>
      <c r="C844" s="203" t="s">
        <v>3403</v>
      </c>
      <c r="D844" s="203" t="s">
        <v>11</v>
      </c>
      <c r="E844" s="204" t="s">
        <v>3404</v>
      </c>
      <c r="F844" s="49" t="s">
        <v>1058</v>
      </c>
      <c r="G844" s="203">
        <v>2</v>
      </c>
      <c r="H844" s="203" t="s">
        <v>3405</v>
      </c>
      <c r="I844" s="205" t="s">
        <v>1440</v>
      </c>
      <c r="J844" s="206"/>
      <c r="K844" s="203">
        <v>82</v>
      </c>
      <c r="L844" s="207" t="s">
        <v>827</v>
      </c>
      <c r="M844" s="208" t="s">
        <v>1541</v>
      </c>
      <c r="N844" s="209">
        <f t="shared" si="0"/>
        <v>2025</v>
      </c>
      <c r="O844" s="210">
        <f t="shared" si="1"/>
        <v>9</v>
      </c>
      <c r="P844" s="211" t="str">
        <f>IFERROR(VLOOKUP(F844,연간집계!D:E,2,FALSE),"")</f>
        <v>프리북 150 (하드)</v>
      </c>
    </row>
    <row r="845" spans="1:16" ht="12.75">
      <c r="A845" s="201">
        <v>45925.75508101852</v>
      </c>
      <c r="B845" s="202">
        <v>45925</v>
      </c>
      <c r="C845" s="203" t="s">
        <v>3406</v>
      </c>
      <c r="D845" s="203" t="s">
        <v>11</v>
      </c>
      <c r="E845" s="204" t="s">
        <v>3407</v>
      </c>
      <c r="F845" s="49" t="s">
        <v>1257</v>
      </c>
      <c r="G845" s="203">
        <v>1</v>
      </c>
      <c r="H845" s="203" t="s">
        <v>3408</v>
      </c>
      <c r="I845" s="205" t="s">
        <v>1808</v>
      </c>
      <c r="J845" s="206"/>
      <c r="K845" s="203">
        <v>24</v>
      </c>
      <c r="L845" s="207" t="s">
        <v>828</v>
      </c>
      <c r="M845" s="208" t="s">
        <v>1502</v>
      </c>
      <c r="N845" s="209">
        <f t="shared" si="0"/>
        <v>2025</v>
      </c>
      <c r="O845" s="210">
        <f t="shared" si="1"/>
        <v>9</v>
      </c>
      <c r="P845" s="211" t="str">
        <f>IFERROR(VLOOKUP(F845,연간집계!D:E,2,FALSE),"")</f>
        <v>모바일 포토북 150 (커플)</v>
      </c>
    </row>
    <row r="846" spans="1:16" ht="12.75">
      <c r="A846" s="201">
        <v>45925.75509259259</v>
      </c>
      <c r="B846" s="202">
        <v>45925</v>
      </c>
      <c r="C846" s="203" t="s">
        <v>3409</v>
      </c>
      <c r="D846" s="203" t="s">
        <v>11</v>
      </c>
      <c r="E846" s="204" t="s">
        <v>3407</v>
      </c>
      <c r="F846" s="49" t="s">
        <v>1236</v>
      </c>
      <c r="G846" s="203">
        <v>1</v>
      </c>
      <c r="H846" s="203" t="s">
        <v>3408</v>
      </c>
      <c r="I846" s="205" t="s">
        <v>1506</v>
      </c>
      <c r="J846" s="206"/>
      <c r="K846" s="203">
        <v>46</v>
      </c>
      <c r="L846" s="207" t="s">
        <v>828</v>
      </c>
      <c r="M846" s="208" t="s">
        <v>1541</v>
      </c>
      <c r="N846" s="209">
        <f t="shared" si="0"/>
        <v>2025</v>
      </c>
      <c r="O846" s="210">
        <f t="shared" si="1"/>
        <v>9</v>
      </c>
      <c r="P846" s="211" t="str">
        <f>IFERROR(VLOOKUP(F846,연간집계!D:E,2,FALSE),"")</f>
        <v>모바일 포토북 150 (베이비)</v>
      </c>
    </row>
    <row r="847" spans="1:16" ht="12.75">
      <c r="A847" s="201">
        <v>45925.864027777781</v>
      </c>
      <c r="B847" s="202">
        <v>45925</v>
      </c>
      <c r="C847" s="203" t="s">
        <v>3410</v>
      </c>
      <c r="D847" s="203" t="s">
        <v>11</v>
      </c>
      <c r="E847" s="204" t="s">
        <v>3411</v>
      </c>
      <c r="F847" s="49" t="s">
        <v>1033</v>
      </c>
      <c r="G847" s="203">
        <v>1</v>
      </c>
      <c r="H847" s="203" t="s">
        <v>3412</v>
      </c>
      <c r="I847" s="205" t="s">
        <v>1988</v>
      </c>
      <c r="J847" s="208" t="s">
        <v>3413</v>
      </c>
      <c r="K847" s="203">
        <v>48</v>
      </c>
      <c r="L847" s="207" t="s">
        <v>827</v>
      </c>
      <c r="M847" s="208" t="s">
        <v>1502</v>
      </c>
      <c r="N847" s="209">
        <f t="shared" si="0"/>
        <v>2025</v>
      </c>
      <c r="O847" s="210">
        <f t="shared" si="1"/>
        <v>9</v>
      </c>
      <c r="P847" s="211" t="str">
        <f>IFERROR(VLOOKUP(F847,연간집계!D:E,2,FALSE),"")</f>
        <v>트래블북 198 (소프트/46p)</v>
      </c>
    </row>
    <row r="848" spans="1:16" ht="12.75">
      <c r="A848" s="201">
        <v>45925.864039351851</v>
      </c>
      <c r="B848" s="202">
        <v>45925</v>
      </c>
      <c r="C848" s="203" t="s">
        <v>3414</v>
      </c>
      <c r="D848" s="203" t="s">
        <v>11</v>
      </c>
      <c r="E848" s="204" t="s">
        <v>3411</v>
      </c>
      <c r="F848" s="49" t="s">
        <v>849</v>
      </c>
      <c r="G848" s="203">
        <v>1</v>
      </c>
      <c r="H848" s="203" t="s">
        <v>3412</v>
      </c>
      <c r="I848" s="205" t="s">
        <v>1510</v>
      </c>
      <c r="J848" s="206"/>
      <c r="K848" s="203">
        <v>24</v>
      </c>
      <c r="L848" s="207" t="s">
        <v>827</v>
      </c>
      <c r="M848" s="208" t="s">
        <v>1493</v>
      </c>
      <c r="N848" s="209">
        <f t="shared" si="0"/>
        <v>2025</v>
      </c>
      <c r="O848" s="210">
        <f t="shared" si="1"/>
        <v>9</v>
      </c>
      <c r="P848" s="211" t="str">
        <f>IFERROR(VLOOKUP(F848,연간집계!D:E,2,FALSE),"")</f>
        <v>스탠다드 포토북 8*11 (하드/유광)</v>
      </c>
    </row>
    <row r="849" spans="1:16" ht="12.75">
      <c r="A849" s="201">
        <v>45925.9375462963</v>
      </c>
      <c r="B849" s="202">
        <v>45925</v>
      </c>
      <c r="C849" s="203" t="s">
        <v>3415</v>
      </c>
      <c r="D849" s="203" t="s">
        <v>11</v>
      </c>
      <c r="E849" s="204" t="s">
        <v>3416</v>
      </c>
      <c r="F849" s="49" t="s">
        <v>838</v>
      </c>
      <c r="G849" s="203">
        <v>1</v>
      </c>
      <c r="H849" s="203" t="s">
        <v>3417</v>
      </c>
      <c r="I849" s="205" t="s">
        <v>1566</v>
      </c>
      <c r="J849" s="206"/>
      <c r="K849" s="203">
        <v>78</v>
      </c>
      <c r="L849" s="207" t="s">
        <v>827</v>
      </c>
      <c r="M849" s="208" t="s">
        <v>1436</v>
      </c>
      <c r="N849" s="209">
        <f t="shared" si="0"/>
        <v>2025</v>
      </c>
      <c r="O849" s="210">
        <f t="shared" si="1"/>
        <v>9</v>
      </c>
      <c r="P849" s="211" t="str">
        <f>IFERROR(VLOOKUP(F849,연간집계!D:E,2,FALSE),"")</f>
        <v>스탠다드 포토북 6*8 (하드/무광)</v>
      </c>
    </row>
    <row r="850" spans="1:16" ht="12.75">
      <c r="A850" s="201">
        <v>45926.022835648146</v>
      </c>
      <c r="B850" s="202">
        <v>45926</v>
      </c>
      <c r="C850" s="203" t="s">
        <v>3418</v>
      </c>
      <c r="D850" s="203" t="s">
        <v>11</v>
      </c>
      <c r="E850" s="204" t="s">
        <v>3419</v>
      </c>
      <c r="F850" s="49" t="s">
        <v>1308</v>
      </c>
      <c r="G850" s="203">
        <v>1</v>
      </c>
      <c r="H850" s="203" t="s">
        <v>1776</v>
      </c>
      <c r="I850" s="205" t="s">
        <v>1668</v>
      </c>
      <c r="J850" s="208" t="s">
        <v>1444</v>
      </c>
      <c r="K850" s="203">
        <v>1</v>
      </c>
      <c r="L850" s="207" t="s">
        <v>827</v>
      </c>
      <c r="M850" s="208" t="s">
        <v>1436</v>
      </c>
      <c r="N850" s="209">
        <f t="shared" si="0"/>
        <v>2025</v>
      </c>
      <c r="O850" s="210">
        <f t="shared" si="1"/>
        <v>9</v>
      </c>
      <c r="P850" s="211" t="str">
        <f>IFERROR(VLOOKUP(F850,연간집계!D:E,2,FALSE),"")</f>
        <v>심플액자 305_블랙</v>
      </c>
    </row>
    <row r="851" spans="1:16" ht="12.75">
      <c r="A851" s="201">
        <v>45926.022847222222</v>
      </c>
      <c r="B851" s="202">
        <v>45926</v>
      </c>
      <c r="C851" s="203" t="s">
        <v>3420</v>
      </c>
      <c r="D851" s="203" t="s">
        <v>11</v>
      </c>
      <c r="E851" s="204" t="s">
        <v>3419</v>
      </c>
      <c r="F851" s="49" t="s">
        <v>1308</v>
      </c>
      <c r="G851" s="203">
        <v>1</v>
      </c>
      <c r="H851" s="203" t="s">
        <v>1776</v>
      </c>
      <c r="I851" s="205" t="s">
        <v>1668</v>
      </c>
      <c r="J851" s="208" t="s">
        <v>1444</v>
      </c>
      <c r="K851" s="203">
        <v>1</v>
      </c>
      <c r="L851" s="207" t="s">
        <v>827</v>
      </c>
      <c r="M851" s="208" t="s">
        <v>1436</v>
      </c>
      <c r="N851" s="209">
        <f t="shared" si="0"/>
        <v>2025</v>
      </c>
      <c r="O851" s="210">
        <f t="shared" si="1"/>
        <v>9</v>
      </c>
      <c r="P851" s="211" t="str">
        <f>IFERROR(VLOOKUP(F851,연간집계!D:E,2,FALSE),"")</f>
        <v>심플액자 305_블랙</v>
      </c>
    </row>
    <row r="852" spans="1:16" ht="12.75">
      <c r="A852" s="201">
        <v>45926.022858796299</v>
      </c>
      <c r="B852" s="202">
        <v>45926</v>
      </c>
      <c r="C852" s="203" t="s">
        <v>3421</v>
      </c>
      <c r="D852" s="203" t="s">
        <v>11</v>
      </c>
      <c r="E852" s="204" t="s">
        <v>3419</v>
      </c>
      <c r="F852" s="49" t="s">
        <v>1308</v>
      </c>
      <c r="G852" s="203">
        <v>2</v>
      </c>
      <c r="H852" s="203" t="s">
        <v>1776</v>
      </c>
      <c r="I852" s="205" t="s">
        <v>1668</v>
      </c>
      <c r="J852" s="208" t="s">
        <v>1444</v>
      </c>
      <c r="K852" s="203">
        <v>1</v>
      </c>
      <c r="L852" s="207" t="s">
        <v>827</v>
      </c>
      <c r="M852" s="208" t="s">
        <v>1436</v>
      </c>
      <c r="N852" s="209">
        <f t="shared" si="0"/>
        <v>2025</v>
      </c>
      <c r="O852" s="210">
        <f t="shared" si="1"/>
        <v>9</v>
      </c>
      <c r="P852" s="211" t="str">
        <f>IFERROR(VLOOKUP(F852,연간집계!D:E,2,FALSE),"")</f>
        <v>심플액자 305_블랙</v>
      </c>
    </row>
    <row r="853" spans="1:16" ht="12.75">
      <c r="A853" s="201">
        <v>45926.205439814818</v>
      </c>
      <c r="B853" s="202">
        <v>45926</v>
      </c>
      <c r="C853" s="203" t="s">
        <v>3422</v>
      </c>
      <c r="D853" s="203" t="s">
        <v>11</v>
      </c>
      <c r="E853" s="204" t="s">
        <v>3423</v>
      </c>
      <c r="F853" s="49" t="s">
        <v>874</v>
      </c>
      <c r="G853" s="203">
        <v>1</v>
      </c>
      <c r="H853" s="203" t="s">
        <v>3424</v>
      </c>
      <c r="I853" s="205" t="s">
        <v>1440</v>
      </c>
      <c r="J853" s="206"/>
      <c r="K853" s="203">
        <v>58</v>
      </c>
      <c r="L853" s="207" t="s">
        <v>827</v>
      </c>
      <c r="M853" s="208" t="s">
        <v>1436</v>
      </c>
      <c r="N853" s="209">
        <f t="shared" si="0"/>
        <v>2025</v>
      </c>
      <c r="O853" s="210">
        <f t="shared" si="1"/>
        <v>9</v>
      </c>
      <c r="P853" s="211" t="str">
        <f>IFERROR(VLOOKUP(F853,연간집계!D:E,2,FALSE),"")</f>
        <v>스탠다드 포토북 11*8 (하드/무광)</v>
      </c>
    </row>
    <row r="854" spans="1:16" ht="12.75">
      <c r="A854" s="201">
        <v>45926.205451388887</v>
      </c>
      <c r="B854" s="202">
        <v>45926</v>
      </c>
      <c r="C854" s="203" t="s">
        <v>3425</v>
      </c>
      <c r="D854" s="203" t="s">
        <v>11</v>
      </c>
      <c r="E854" s="204" t="s">
        <v>3423</v>
      </c>
      <c r="F854" s="49" t="s">
        <v>856</v>
      </c>
      <c r="G854" s="203">
        <v>1</v>
      </c>
      <c r="H854" s="203" t="s">
        <v>3424</v>
      </c>
      <c r="I854" s="205" t="s">
        <v>1440</v>
      </c>
      <c r="J854" s="206"/>
      <c r="K854" s="203">
        <v>26</v>
      </c>
      <c r="L854" s="207" t="s">
        <v>827</v>
      </c>
      <c r="M854" s="208" t="s">
        <v>1436</v>
      </c>
      <c r="N854" s="209">
        <f t="shared" si="0"/>
        <v>2025</v>
      </c>
      <c r="O854" s="210">
        <f t="shared" si="1"/>
        <v>9</v>
      </c>
      <c r="P854" s="211" t="str">
        <f>IFERROR(VLOOKUP(F854,연간집계!D:E,2,FALSE),"")</f>
        <v>스탠다드 포토북 8*8 (하드/무광)</v>
      </c>
    </row>
    <row r="855" spans="1:16" ht="12.75">
      <c r="A855" s="201">
        <v>45926.205462962964</v>
      </c>
      <c r="B855" s="202">
        <v>45926</v>
      </c>
      <c r="C855" s="203" t="s">
        <v>3426</v>
      </c>
      <c r="D855" s="203" t="s">
        <v>11</v>
      </c>
      <c r="E855" s="204" t="s">
        <v>3423</v>
      </c>
      <c r="F855" s="49" t="s">
        <v>856</v>
      </c>
      <c r="G855" s="203">
        <v>1</v>
      </c>
      <c r="H855" s="203" t="s">
        <v>3424</v>
      </c>
      <c r="I855" s="205" t="s">
        <v>1440</v>
      </c>
      <c r="J855" s="206"/>
      <c r="K855" s="203">
        <v>26</v>
      </c>
      <c r="L855" s="207" t="s">
        <v>827</v>
      </c>
      <c r="M855" s="208" t="s">
        <v>1436</v>
      </c>
      <c r="N855" s="209">
        <f t="shared" si="0"/>
        <v>2025</v>
      </c>
      <c r="O855" s="210">
        <f t="shared" si="1"/>
        <v>9</v>
      </c>
      <c r="P855" s="211" t="str">
        <f>IFERROR(VLOOKUP(F855,연간집계!D:E,2,FALSE),"")</f>
        <v>스탠다드 포토북 8*8 (하드/무광)</v>
      </c>
    </row>
    <row r="856" spans="1:16" ht="12.75">
      <c r="A856" s="201">
        <v>45926.35528935185</v>
      </c>
      <c r="B856" s="202">
        <v>45926</v>
      </c>
      <c r="C856" s="203" t="s">
        <v>3427</v>
      </c>
      <c r="D856" s="203" t="s">
        <v>11</v>
      </c>
      <c r="E856" s="204" t="s">
        <v>3428</v>
      </c>
      <c r="F856" s="49" t="s">
        <v>1261</v>
      </c>
      <c r="G856" s="203">
        <v>1</v>
      </c>
      <c r="H856" s="203" t="s">
        <v>3429</v>
      </c>
      <c r="I856" s="205" t="s">
        <v>1998</v>
      </c>
      <c r="J856" s="206"/>
      <c r="K856" s="203">
        <v>24</v>
      </c>
      <c r="L856" s="207" t="s">
        <v>828</v>
      </c>
      <c r="M856" s="208" t="s">
        <v>1541</v>
      </c>
      <c r="N856" s="209">
        <f t="shared" si="0"/>
        <v>2025</v>
      </c>
      <c r="O856" s="210">
        <f t="shared" si="1"/>
        <v>9</v>
      </c>
      <c r="P856" s="211" t="str">
        <f>IFERROR(VLOOKUP(F856,연간집계!D:E,2,FALSE),"")</f>
        <v>모바일 포토북 197 (커플)</v>
      </c>
    </row>
    <row r="857" spans="1:16" ht="12.75">
      <c r="A857" s="201">
        <v>45926.42287037037</v>
      </c>
      <c r="B857" s="202">
        <v>45926</v>
      </c>
      <c r="C857" s="203" t="s">
        <v>3430</v>
      </c>
      <c r="D857" s="203" t="s">
        <v>11</v>
      </c>
      <c r="E857" s="204" t="s">
        <v>3431</v>
      </c>
      <c r="F857" s="49" t="s">
        <v>838</v>
      </c>
      <c r="G857" s="203">
        <v>1</v>
      </c>
      <c r="H857" s="203" t="s">
        <v>3432</v>
      </c>
      <c r="I857" s="205" t="s">
        <v>1440</v>
      </c>
      <c r="J857" s="206"/>
      <c r="K857" s="203">
        <v>32</v>
      </c>
      <c r="L857" s="207" t="s">
        <v>827</v>
      </c>
      <c r="M857" s="208" t="s">
        <v>1436</v>
      </c>
      <c r="N857" s="209">
        <f t="shared" si="0"/>
        <v>2025</v>
      </c>
      <c r="O857" s="210">
        <f t="shared" si="1"/>
        <v>9</v>
      </c>
      <c r="P857" s="211" t="str">
        <f>IFERROR(VLOOKUP(F857,연간집계!D:E,2,FALSE),"")</f>
        <v>스탠다드 포토북 6*8 (하드/무광)</v>
      </c>
    </row>
    <row r="858" spans="1:16" ht="12.75">
      <c r="A858" s="201">
        <v>45926.576990740738</v>
      </c>
      <c r="B858" s="202">
        <v>45926</v>
      </c>
      <c r="C858" s="203" t="s">
        <v>3433</v>
      </c>
      <c r="D858" s="203" t="s">
        <v>11</v>
      </c>
      <c r="E858" s="204" t="s">
        <v>3434</v>
      </c>
      <c r="F858" s="49" t="s">
        <v>838</v>
      </c>
      <c r="G858" s="203">
        <v>2</v>
      </c>
      <c r="H858" s="203" t="s">
        <v>3435</v>
      </c>
      <c r="I858" s="205" t="s">
        <v>1440</v>
      </c>
      <c r="J858" s="206"/>
      <c r="K858" s="203">
        <v>26</v>
      </c>
      <c r="L858" s="207" t="s">
        <v>827</v>
      </c>
      <c r="M858" s="208" t="s">
        <v>3117</v>
      </c>
      <c r="N858" s="209">
        <f t="shared" si="0"/>
        <v>2025</v>
      </c>
      <c r="O858" s="210">
        <f t="shared" si="1"/>
        <v>9</v>
      </c>
      <c r="P858" s="211" t="str">
        <f>IFERROR(VLOOKUP(F858,연간집계!D:E,2,FALSE),"")</f>
        <v>스탠다드 포토북 6*8 (하드/무광)</v>
      </c>
    </row>
    <row r="859" spans="1:16" ht="12.75">
      <c r="A859" s="201">
        <v>45926.577002314814</v>
      </c>
      <c r="B859" s="202">
        <v>45926</v>
      </c>
      <c r="C859" s="203" t="s">
        <v>3436</v>
      </c>
      <c r="D859" s="203" t="s">
        <v>11</v>
      </c>
      <c r="E859" s="204" t="s">
        <v>3434</v>
      </c>
      <c r="F859" s="49" t="s">
        <v>838</v>
      </c>
      <c r="G859" s="203">
        <v>2</v>
      </c>
      <c r="H859" s="203" t="s">
        <v>3435</v>
      </c>
      <c r="I859" s="205" t="s">
        <v>1440</v>
      </c>
      <c r="J859" s="206"/>
      <c r="K859" s="203">
        <v>24</v>
      </c>
      <c r="L859" s="207" t="s">
        <v>827</v>
      </c>
      <c r="M859" s="208" t="s">
        <v>3117</v>
      </c>
      <c r="N859" s="209">
        <f t="shared" si="0"/>
        <v>2025</v>
      </c>
      <c r="O859" s="210">
        <f t="shared" si="1"/>
        <v>9</v>
      </c>
      <c r="P859" s="211" t="str">
        <f>IFERROR(VLOOKUP(F859,연간집계!D:E,2,FALSE),"")</f>
        <v>스탠다드 포토북 6*8 (하드/무광)</v>
      </c>
    </row>
    <row r="860" spans="1:16" ht="12.75">
      <c r="A860" s="201">
        <v>45926.577013888891</v>
      </c>
      <c r="B860" s="202">
        <v>45926</v>
      </c>
      <c r="C860" s="203" t="s">
        <v>3437</v>
      </c>
      <c r="D860" s="203" t="s">
        <v>11</v>
      </c>
      <c r="E860" s="204" t="s">
        <v>3434</v>
      </c>
      <c r="F860" s="49" t="s">
        <v>838</v>
      </c>
      <c r="G860" s="203">
        <v>2</v>
      </c>
      <c r="H860" s="203" t="s">
        <v>3435</v>
      </c>
      <c r="I860" s="205" t="s">
        <v>1440</v>
      </c>
      <c r="J860" s="206"/>
      <c r="K860" s="203">
        <v>24</v>
      </c>
      <c r="L860" s="207" t="s">
        <v>827</v>
      </c>
      <c r="M860" s="208" t="s">
        <v>3117</v>
      </c>
      <c r="N860" s="209">
        <f t="shared" si="0"/>
        <v>2025</v>
      </c>
      <c r="O860" s="210">
        <f t="shared" si="1"/>
        <v>9</v>
      </c>
      <c r="P860" s="211" t="str">
        <f>IFERROR(VLOOKUP(F860,연간집계!D:E,2,FALSE),"")</f>
        <v>스탠다드 포토북 6*8 (하드/무광)</v>
      </c>
    </row>
    <row r="861" spans="1:16" ht="12.75">
      <c r="A861" s="201">
        <v>45926.577025462961</v>
      </c>
      <c r="B861" s="202">
        <v>45926</v>
      </c>
      <c r="C861" s="203" t="s">
        <v>3438</v>
      </c>
      <c r="D861" s="203" t="s">
        <v>11</v>
      </c>
      <c r="E861" s="204" t="s">
        <v>3434</v>
      </c>
      <c r="F861" s="49" t="s">
        <v>838</v>
      </c>
      <c r="G861" s="203">
        <v>2</v>
      </c>
      <c r="H861" s="203" t="s">
        <v>3435</v>
      </c>
      <c r="I861" s="205" t="s">
        <v>1440</v>
      </c>
      <c r="J861" s="206"/>
      <c r="K861" s="203">
        <v>24</v>
      </c>
      <c r="L861" s="207" t="s">
        <v>827</v>
      </c>
      <c r="M861" s="208" t="s">
        <v>3117</v>
      </c>
      <c r="N861" s="209">
        <f t="shared" si="0"/>
        <v>2025</v>
      </c>
      <c r="O861" s="210">
        <f t="shared" si="1"/>
        <v>9</v>
      </c>
      <c r="P861" s="211" t="str">
        <f>IFERROR(VLOOKUP(F861,연간집계!D:E,2,FALSE),"")</f>
        <v>스탠다드 포토북 6*8 (하드/무광)</v>
      </c>
    </row>
    <row r="862" spans="1:16" ht="12.75">
      <c r="A862" s="201">
        <v>45926.577037037037</v>
      </c>
      <c r="B862" s="202">
        <v>45926</v>
      </c>
      <c r="C862" s="203" t="s">
        <v>3439</v>
      </c>
      <c r="D862" s="203" t="s">
        <v>11</v>
      </c>
      <c r="E862" s="204" t="s">
        <v>3434</v>
      </c>
      <c r="F862" s="49" t="s">
        <v>838</v>
      </c>
      <c r="G862" s="203">
        <v>2</v>
      </c>
      <c r="H862" s="203" t="s">
        <v>3435</v>
      </c>
      <c r="I862" s="205" t="s">
        <v>1440</v>
      </c>
      <c r="J862" s="206"/>
      <c r="K862" s="203">
        <v>24</v>
      </c>
      <c r="L862" s="207" t="s">
        <v>827</v>
      </c>
      <c r="M862" s="208" t="s">
        <v>3117</v>
      </c>
      <c r="N862" s="209">
        <f t="shared" si="0"/>
        <v>2025</v>
      </c>
      <c r="O862" s="210">
        <f t="shared" si="1"/>
        <v>9</v>
      </c>
      <c r="P862" s="211" t="str">
        <f>IFERROR(VLOOKUP(F862,연간집계!D:E,2,FALSE),"")</f>
        <v>스탠다드 포토북 6*8 (하드/무광)</v>
      </c>
    </row>
    <row r="863" spans="1:16" ht="12.75">
      <c r="A863" s="201">
        <v>45926.577048611114</v>
      </c>
      <c r="B863" s="202">
        <v>45926</v>
      </c>
      <c r="C863" s="203" t="s">
        <v>3440</v>
      </c>
      <c r="D863" s="203" t="s">
        <v>11</v>
      </c>
      <c r="E863" s="204" t="s">
        <v>3434</v>
      </c>
      <c r="F863" s="49" t="s">
        <v>838</v>
      </c>
      <c r="G863" s="203">
        <v>2</v>
      </c>
      <c r="H863" s="203" t="s">
        <v>3435</v>
      </c>
      <c r="I863" s="205" t="s">
        <v>1440</v>
      </c>
      <c r="J863" s="206"/>
      <c r="K863" s="203">
        <v>24</v>
      </c>
      <c r="L863" s="207" t="s">
        <v>827</v>
      </c>
      <c r="M863" s="208" t="s">
        <v>3117</v>
      </c>
      <c r="N863" s="209">
        <f t="shared" si="0"/>
        <v>2025</v>
      </c>
      <c r="O863" s="210">
        <f t="shared" si="1"/>
        <v>9</v>
      </c>
      <c r="P863" s="211" t="str">
        <f>IFERROR(VLOOKUP(F863,연간집계!D:E,2,FALSE),"")</f>
        <v>스탠다드 포토북 6*8 (하드/무광)</v>
      </c>
    </row>
    <row r="864" spans="1:16" ht="12.75">
      <c r="A864" s="201">
        <v>45926.577060185184</v>
      </c>
      <c r="B864" s="202">
        <v>45926</v>
      </c>
      <c r="C864" s="203" t="s">
        <v>3441</v>
      </c>
      <c r="D864" s="203" t="s">
        <v>11</v>
      </c>
      <c r="E864" s="204" t="s">
        <v>3434</v>
      </c>
      <c r="F864" s="49" t="s">
        <v>838</v>
      </c>
      <c r="G864" s="203">
        <v>2</v>
      </c>
      <c r="H864" s="203" t="s">
        <v>3435</v>
      </c>
      <c r="I864" s="205" t="s">
        <v>1440</v>
      </c>
      <c r="J864" s="206"/>
      <c r="K864" s="203">
        <v>24</v>
      </c>
      <c r="L864" s="207" t="s">
        <v>827</v>
      </c>
      <c r="M864" s="208" t="s">
        <v>3117</v>
      </c>
      <c r="N864" s="209">
        <f t="shared" si="0"/>
        <v>2025</v>
      </c>
      <c r="O864" s="210">
        <f t="shared" si="1"/>
        <v>9</v>
      </c>
      <c r="P864" s="211" t="str">
        <f>IFERROR(VLOOKUP(F864,연간집계!D:E,2,FALSE),"")</f>
        <v>스탠다드 포토북 6*8 (하드/무광)</v>
      </c>
    </row>
    <row r="865" spans="1:16" ht="12.75">
      <c r="A865" s="201">
        <v>45926.662314814814</v>
      </c>
      <c r="B865" s="202">
        <v>45926</v>
      </c>
      <c r="C865" s="203" t="s">
        <v>3442</v>
      </c>
      <c r="D865" s="203" t="s">
        <v>11</v>
      </c>
      <c r="E865" s="204" t="s">
        <v>3443</v>
      </c>
      <c r="F865" s="49" t="s">
        <v>1378</v>
      </c>
      <c r="G865" s="203">
        <v>1</v>
      </c>
      <c r="H865" s="203" t="s">
        <v>3326</v>
      </c>
      <c r="I865" s="205" t="s">
        <v>1657</v>
      </c>
      <c r="J865" s="206"/>
      <c r="K865" s="203">
        <v>1</v>
      </c>
      <c r="L865" s="207" t="s">
        <v>827</v>
      </c>
      <c r="M865" s="208" t="s">
        <v>1658</v>
      </c>
      <c r="N865" s="209">
        <f t="shared" si="0"/>
        <v>2025</v>
      </c>
      <c r="O865" s="210">
        <f t="shared" si="1"/>
        <v>9</v>
      </c>
      <c r="P865" s="211" t="str">
        <f>IFERROR(VLOOKUP(F865,연간집계!D:E,2,FALSE),"")</f>
        <v>증명사진 (무광)</v>
      </c>
    </row>
    <row r="866" spans="1:16" ht="12.75">
      <c r="A866" s="201">
        <v>45926.709513888891</v>
      </c>
      <c r="B866" s="202">
        <v>45926</v>
      </c>
      <c r="C866" s="203" t="s">
        <v>3444</v>
      </c>
      <c r="D866" s="203" t="s">
        <v>11</v>
      </c>
      <c r="E866" s="204" t="s">
        <v>3445</v>
      </c>
      <c r="F866" s="49" t="s">
        <v>856</v>
      </c>
      <c r="G866" s="203">
        <v>1</v>
      </c>
      <c r="H866" s="203" t="s">
        <v>3446</v>
      </c>
      <c r="I866" s="205" t="s">
        <v>1440</v>
      </c>
      <c r="J866" s="206"/>
      <c r="K866" s="203">
        <v>34</v>
      </c>
      <c r="L866" s="207" t="s">
        <v>827</v>
      </c>
      <c r="M866" s="208" t="s">
        <v>1436</v>
      </c>
      <c r="N866" s="209">
        <f t="shared" si="0"/>
        <v>2025</v>
      </c>
      <c r="O866" s="210">
        <f t="shared" si="1"/>
        <v>9</v>
      </c>
      <c r="P866" s="211" t="str">
        <f>IFERROR(VLOOKUP(F866,연간집계!D:E,2,FALSE),"")</f>
        <v>스탠다드 포토북 8*8 (하드/무광)</v>
      </c>
    </row>
    <row r="867" spans="1:16" ht="12.75">
      <c r="A867" s="201">
        <v>45926.874097222222</v>
      </c>
      <c r="B867" s="202">
        <v>45926</v>
      </c>
      <c r="C867" s="203" t="s">
        <v>3447</v>
      </c>
      <c r="D867" s="203" t="s">
        <v>11</v>
      </c>
      <c r="E867" s="204" t="s">
        <v>3448</v>
      </c>
      <c r="F867" s="49" t="s">
        <v>890</v>
      </c>
      <c r="G867" s="203">
        <v>1</v>
      </c>
      <c r="H867" s="203" t="s">
        <v>3449</v>
      </c>
      <c r="I867" s="205" t="s">
        <v>1566</v>
      </c>
      <c r="J867" s="208" t="s">
        <v>1881</v>
      </c>
      <c r="K867" s="203">
        <v>64</v>
      </c>
      <c r="L867" s="207" t="s">
        <v>827</v>
      </c>
      <c r="M867" s="208" t="s">
        <v>1436</v>
      </c>
      <c r="N867" s="209">
        <f t="shared" si="0"/>
        <v>2025</v>
      </c>
      <c r="O867" s="210">
        <f t="shared" si="1"/>
        <v>9</v>
      </c>
      <c r="P867" s="211" t="str">
        <f>IFERROR(VLOOKUP(F867,연간집계!D:E,2,FALSE),"")</f>
        <v>메모리북</v>
      </c>
    </row>
    <row r="868" spans="1:16" ht="12.75">
      <c r="A868" s="201">
        <v>45927.456354166665</v>
      </c>
      <c r="B868" s="202">
        <v>45927</v>
      </c>
      <c r="C868" s="203" t="s">
        <v>3450</v>
      </c>
      <c r="D868" s="203" t="s">
        <v>11</v>
      </c>
      <c r="E868" s="204" t="s">
        <v>3451</v>
      </c>
      <c r="F868" s="49" t="s">
        <v>854</v>
      </c>
      <c r="G868" s="203">
        <v>1</v>
      </c>
      <c r="H868" s="203" t="s">
        <v>3452</v>
      </c>
      <c r="I868" s="205" t="s">
        <v>1998</v>
      </c>
      <c r="J868" s="206"/>
      <c r="K868" s="203">
        <v>24</v>
      </c>
      <c r="L868" s="207" t="s">
        <v>827</v>
      </c>
      <c r="M868" s="208" t="s">
        <v>1541</v>
      </c>
      <c r="N868" s="209">
        <f t="shared" si="0"/>
        <v>2025</v>
      </c>
      <c r="O868" s="210">
        <f t="shared" si="1"/>
        <v>9</v>
      </c>
      <c r="P868" s="211" t="str">
        <f>IFERROR(VLOOKUP(F868,연간집계!D:E,2,FALSE),"")</f>
        <v>스탠다드 포토북 8*8 (소프트/유광)</v>
      </c>
    </row>
    <row r="869" spans="1:16" ht="12.75">
      <c r="A869" s="201">
        <v>45927.482824074075</v>
      </c>
      <c r="B869" s="202">
        <v>45927</v>
      </c>
      <c r="C869" s="203" t="s">
        <v>3453</v>
      </c>
      <c r="D869" s="203" t="s">
        <v>11</v>
      </c>
      <c r="E869" s="204" t="s">
        <v>3454</v>
      </c>
      <c r="F869" s="49" t="s">
        <v>1056</v>
      </c>
      <c r="G869" s="203">
        <v>1</v>
      </c>
      <c r="H869" s="203" t="s">
        <v>3455</v>
      </c>
      <c r="I869" s="205" t="s">
        <v>1440</v>
      </c>
      <c r="J869" s="206"/>
      <c r="K869" s="203">
        <v>102</v>
      </c>
      <c r="L869" s="207" t="s">
        <v>827</v>
      </c>
      <c r="M869" s="208" t="s">
        <v>1436</v>
      </c>
      <c r="N869" s="209">
        <f t="shared" si="0"/>
        <v>2025</v>
      </c>
      <c r="O869" s="210">
        <f t="shared" si="1"/>
        <v>9</v>
      </c>
      <c r="P869" s="211" t="str">
        <f>IFERROR(VLOOKUP(F869,연간집계!D:E,2,FALSE),"")</f>
        <v>프리북 150 (소프트)</v>
      </c>
    </row>
    <row r="870" spans="1:16" ht="12.75">
      <c r="A870" s="201">
        <v>45927.676793981482</v>
      </c>
      <c r="B870" s="202">
        <v>45927</v>
      </c>
      <c r="C870" s="203" t="s">
        <v>3456</v>
      </c>
      <c r="D870" s="203" t="s">
        <v>11</v>
      </c>
      <c r="E870" s="204" t="s">
        <v>3457</v>
      </c>
      <c r="F870" s="49" t="s">
        <v>849</v>
      </c>
      <c r="G870" s="203">
        <v>1</v>
      </c>
      <c r="H870" s="203" t="s">
        <v>3458</v>
      </c>
      <c r="I870" s="205" t="s">
        <v>1440</v>
      </c>
      <c r="J870" s="206"/>
      <c r="K870" s="203">
        <v>26</v>
      </c>
      <c r="L870" s="207" t="s">
        <v>827</v>
      </c>
      <c r="M870" s="208" t="s">
        <v>1645</v>
      </c>
      <c r="N870" s="209">
        <f t="shared" si="0"/>
        <v>2025</v>
      </c>
      <c r="O870" s="210">
        <f t="shared" si="1"/>
        <v>9</v>
      </c>
      <c r="P870" s="211" t="str">
        <f>IFERROR(VLOOKUP(F870,연간집계!D:E,2,FALSE),"")</f>
        <v>스탠다드 포토북 8*11 (하드/유광)</v>
      </c>
    </row>
    <row r="871" spans="1:16" ht="12.75">
      <c r="A871" s="201">
        <v>45927.750243055554</v>
      </c>
      <c r="B871" s="202">
        <v>45927</v>
      </c>
      <c r="C871" s="203" t="s">
        <v>3459</v>
      </c>
      <c r="D871" s="203" t="s">
        <v>11</v>
      </c>
      <c r="E871" s="204" t="s">
        <v>3460</v>
      </c>
      <c r="F871" s="49" t="s">
        <v>377</v>
      </c>
      <c r="G871" s="203">
        <v>1</v>
      </c>
      <c r="H871" s="203" t="s">
        <v>3461</v>
      </c>
      <c r="I871" s="205" t="s">
        <v>1459</v>
      </c>
      <c r="J871" s="208" t="s">
        <v>1787</v>
      </c>
      <c r="K871" s="203">
        <v>40</v>
      </c>
      <c r="L871" s="207" t="s">
        <v>827</v>
      </c>
      <c r="M871" s="208" t="s">
        <v>1436</v>
      </c>
      <c r="N871" s="209">
        <f t="shared" si="0"/>
        <v>2025</v>
      </c>
      <c r="O871" s="210">
        <f t="shared" si="1"/>
        <v>9</v>
      </c>
      <c r="P871" s="211" t="str">
        <f>IFERROR(VLOOKUP(F871,연간집계!D:E,2,FALSE),"")</f>
        <v>포토그랩스 248</v>
      </c>
    </row>
    <row r="872" spans="1:16" ht="12.75">
      <c r="A872" s="201">
        <v>45927.788472222222</v>
      </c>
      <c r="B872" s="202">
        <v>45927</v>
      </c>
      <c r="C872" s="203" t="s">
        <v>3462</v>
      </c>
      <c r="D872" s="203" t="s">
        <v>11</v>
      </c>
      <c r="E872" s="204" t="s">
        <v>3463</v>
      </c>
      <c r="F872" s="49" t="s">
        <v>1284</v>
      </c>
      <c r="G872" s="203">
        <v>1</v>
      </c>
      <c r="H872" s="203" t="s">
        <v>3464</v>
      </c>
      <c r="I872" s="205" t="s">
        <v>1842</v>
      </c>
      <c r="J872" s="206"/>
      <c r="K872" s="203">
        <v>26</v>
      </c>
      <c r="L872" s="207" t="s">
        <v>827</v>
      </c>
      <c r="M872" s="208" t="s">
        <v>1689</v>
      </c>
      <c r="N872" s="209">
        <f t="shared" si="0"/>
        <v>2025</v>
      </c>
      <c r="O872" s="210">
        <f t="shared" si="1"/>
        <v>9</v>
      </c>
      <c r="P872" s="211" t="str">
        <f>IFERROR(VLOOKUP(F872,연간집계!D:E,2,FALSE),"")</f>
        <v>PCMS_스탠다드캘린더</v>
      </c>
    </row>
    <row r="873" spans="1:16" ht="12.75">
      <c r="A873" s="201">
        <v>45927.91479166667</v>
      </c>
      <c r="B873" s="202">
        <v>45927</v>
      </c>
      <c r="C873" s="203" t="s">
        <v>3465</v>
      </c>
      <c r="D873" s="203" t="s">
        <v>11</v>
      </c>
      <c r="E873" s="204" t="s">
        <v>3466</v>
      </c>
      <c r="F873" s="49" t="s">
        <v>1322</v>
      </c>
      <c r="G873" s="203">
        <v>1</v>
      </c>
      <c r="H873" s="203" t="s">
        <v>3467</v>
      </c>
      <c r="I873" s="205" t="s">
        <v>3468</v>
      </c>
      <c r="J873" s="206"/>
      <c r="K873" s="203">
        <v>1</v>
      </c>
      <c r="L873" s="207" t="s">
        <v>827</v>
      </c>
      <c r="M873" s="208" t="s">
        <v>1645</v>
      </c>
      <c r="N873" s="209">
        <f t="shared" si="0"/>
        <v>2025</v>
      </c>
      <c r="O873" s="210">
        <f t="shared" si="1"/>
        <v>9</v>
      </c>
      <c r="P873" s="211" t="str">
        <f>IFERROR(VLOOKUP(F873,연간집계!D:E,2,FALSE),"")</f>
        <v>감성액자 151</v>
      </c>
    </row>
    <row r="874" spans="1:16" ht="12.75">
      <c r="A874" s="201">
        <v>45927.914803240739</v>
      </c>
      <c r="B874" s="202">
        <v>45927</v>
      </c>
      <c r="C874" s="203" t="s">
        <v>3469</v>
      </c>
      <c r="D874" s="203" t="s">
        <v>11</v>
      </c>
      <c r="E874" s="204" t="s">
        <v>3466</v>
      </c>
      <c r="F874" s="49" t="s">
        <v>1378</v>
      </c>
      <c r="G874" s="203">
        <v>1</v>
      </c>
      <c r="H874" s="203" t="s">
        <v>3467</v>
      </c>
      <c r="I874" s="205" t="s">
        <v>2070</v>
      </c>
      <c r="J874" s="206"/>
      <c r="K874" s="203">
        <v>1</v>
      </c>
      <c r="L874" s="207" t="s">
        <v>827</v>
      </c>
      <c r="M874" s="208" t="s">
        <v>1658</v>
      </c>
      <c r="N874" s="209">
        <f t="shared" si="0"/>
        <v>2025</v>
      </c>
      <c r="O874" s="210">
        <f t="shared" si="1"/>
        <v>9</v>
      </c>
      <c r="P874" s="211" t="str">
        <f>IFERROR(VLOOKUP(F874,연간집계!D:E,2,FALSE),"")</f>
        <v>증명사진 (무광)</v>
      </c>
    </row>
    <row r="875" spans="1:16" ht="12.75">
      <c r="A875" s="201">
        <v>45927.914826388886</v>
      </c>
      <c r="B875" s="202">
        <v>45927</v>
      </c>
      <c r="C875" s="203" t="s">
        <v>3470</v>
      </c>
      <c r="D875" s="203" t="s">
        <v>11</v>
      </c>
      <c r="E875" s="204" t="s">
        <v>3466</v>
      </c>
      <c r="F875" s="49" t="s">
        <v>1308</v>
      </c>
      <c r="G875" s="203">
        <v>1</v>
      </c>
      <c r="H875" s="203" t="s">
        <v>3467</v>
      </c>
      <c r="I875" s="205" t="s">
        <v>3343</v>
      </c>
      <c r="J875" s="208" t="s">
        <v>3344</v>
      </c>
      <c r="K875" s="203">
        <v>1</v>
      </c>
      <c r="L875" s="207" t="s">
        <v>827</v>
      </c>
      <c r="M875" s="208" t="s">
        <v>1645</v>
      </c>
      <c r="N875" s="209">
        <f t="shared" si="0"/>
        <v>2025</v>
      </c>
      <c r="O875" s="210">
        <f t="shared" si="1"/>
        <v>9</v>
      </c>
      <c r="P875" s="211" t="str">
        <f>IFERROR(VLOOKUP(F875,연간집계!D:E,2,FALSE),"")</f>
        <v>심플액자 305_블랙</v>
      </c>
    </row>
    <row r="876" spans="1:16" ht="12.75">
      <c r="A876" s="201">
        <v>45927.914826388886</v>
      </c>
      <c r="B876" s="202">
        <v>45927</v>
      </c>
      <c r="C876" s="203" t="s">
        <v>3471</v>
      </c>
      <c r="D876" s="203" t="s">
        <v>11</v>
      </c>
      <c r="E876" s="204" t="s">
        <v>3466</v>
      </c>
      <c r="F876" s="49" t="s">
        <v>1308</v>
      </c>
      <c r="G876" s="203">
        <v>1</v>
      </c>
      <c r="H876" s="203" t="s">
        <v>3467</v>
      </c>
      <c r="I876" s="205" t="s">
        <v>3343</v>
      </c>
      <c r="J876" s="208" t="s">
        <v>3344</v>
      </c>
      <c r="K876" s="203">
        <v>1</v>
      </c>
      <c r="L876" s="207" t="s">
        <v>827</v>
      </c>
      <c r="M876" s="208" t="s">
        <v>1645</v>
      </c>
      <c r="N876" s="209">
        <f t="shared" si="0"/>
        <v>2025</v>
      </c>
      <c r="O876" s="210">
        <f t="shared" si="1"/>
        <v>9</v>
      </c>
      <c r="P876" s="211" t="str">
        <f>IFERROR(VLOOKUP(F876,연간집계!D:E,2,FALSE),"")</f>
        <v>심플액자 305_블랙</v>
      </c>
    </row>
    <row r="877" spans="1:16" ht="12.75">
      <c r="A877" s="201">
        <v>45927.964837962965</v>
      </c>
      <c r="B877" s="202">
        <v>45927</v>
      </c>
      <c r="C877" s="203" t="s">
        <v>3472</v>
      </c>
      <c r="D877" s="203" t="s">
        <v>11</v>
      </c>
      <c r="E877" s="204" t="s">
        <v>3473</v>
      </c>
      <c r="F877" s="49" t="s">
        <v>1058</v>
      </c>
      <c r="G877" s="203">
        <v>1</v>
      </c>
      <c r="H877" s="203" t="s">
        <v>3474</v>
      </c>
      <c r="I877" s="205" t="s">
        <v>2425</v>
      </c>
      <c r="J877" s="206"/>
      <c r="K877" s="203">
        <v>92</v>
      </c>
      <c r="L877" s="207" t="s">
        <v>827</v>
      </c>
      <c r="M877" s="208" t="s">
        <v>1449</v>
      </c>
      <c r="N877" s="209">
        <f t="shared" si="0"/>
        <v>2025</v>
      </c>
      <c r="O877" s="210">
        <f t="shared" si="1"/>
        <v>9</v>
      </c>
      <c r="P877" s="211" t="str">
        <f>IFERROR(VLOOKUP(F877,연간집계!D:E,2,FALSE),"")</f>
        <v>프리북 150 (하드)</v>
      </c>
    </row>
    <row r="878" spans="1:16" ht="12.75">
      <c r="A878" s="201">
        <v>45927.976597222223</v>
      </c>
      <c r="B878" s="202">
        <v>45927</v>
      </c>
      <c r="C878" s="203" t="s">
        <v>3475</v>
      </c>
      <c r="D878" s="203" t="s">
        <v>11</v>
      </c>
      <c r="E878" s="204" t="s">
        <v>3476</v>
      </c>
      <c r="F878" s="49" t="s">
        <v>856</v>
      </c>
      <c r="G878" s="203">
        <v>1</v>
      </c>
      <c r="H878" s="203" t="s">
        <v>3477</v>
      </c>
      <c r="I878" s="205" t="s">
        <v>1501</v>
      </c>
      <c r="J878" s="206"/>
      <c r="K878" s="203">
        <v>36</v>
      </c>
      <c r="L878" s="207" t="s">
        <v>827</v>
      </c>
      <c r="M878" s="208" t="s">
        <v>1436</v>
      </c>
      <c r="N878" s="209">
        <f t="shared" si="0"/>
        <v>2025</v>
      </c>
      <c r="O878" s="210">
        <f t="shared" si="1"/>
        <v>9</v>
      </c>
      <c r="P878" s="211" t="str">
        <f>IFERROR(VLOOKUP(F878,연간집계!D:E,2,FALSE),"")</f>
        <v>스탠다드 포토북 8*8 (하드/무광)</v>
      </c>
    </row>
    <row r="879" spans="1:16" ht="12.75">
      <c r="A879" s="201">
        <v>45928.026550925926</v>
      </c>
      <c r="B879" s="202">
        <v>45927</v>
      </c>
      <c r="C879" s="203" t="s">
        <v>3478</v>
      </c>
      <c r="D879" s="203" t="s">
        <v>11</v>
      </c>
      <c r="E879" s="204" t="s">
        <v>3479</v>
      </c>
      <c r="F879" s="49" t="s">
        <v>847</v>
      </c>
      <c r="G879" s="203">
        <v>2</v>
      </c>
      <c r="H879" s="203" t="s">
        <v>3480</v>
      </c>
      <c r="I879" s="205" t="s">
        <v>1572</v>
      </c>
      <c r="J879" s="206"/>
      <c r="K879" s="203">
        <v>54</v>
      </c>
      <c r="L879" s="207" t="s">
        <v>827</v>
      </c>
      <c r="M879" s="208" t="s">
        <v>1436</v>
      </c>
      <c r="N879" s="209">
        <f t="shared" si="0"/>
        <v>2025</v>
      </c>
      <c r="O879" s="210">
        <f t="shared" si="1"/>
        <v>9</v>
      </c>
      <c r="P879" s="211" t="str">
        <f>IFERROR(VLOOKUP(F879,연간집계!D:E,2,FALSE),"")</f>
        <v>스탠다드 포토북 8*11 (하드/무광)</v>
      </c>
    </row>
    <row r="880" spans="1:16" ht="12.75">
      <c r="A880" s="201">
        <v>45928.504293981481</v>
      </c>
      <c r="B880" s="202">
        <v>45928</v>
      </c>
      <c r="C880" s="203" t="s">
        <v>3481</v>
      </c>
      <c r="D880" s="203" t="s">
        <v>11</v>
      </c>
      <c r="E880" s="204" t="s">
        <v>3482</v>
      </c>
      <c r="F880" s="49" t="s">
        <v>1245</v>
      </c>
      <c r="G880" s="203">
        <v>4</v>
      </c>
      <c r="H880" s="203" t="s">
        <v>1469</v>
      </c>
      <c r="I880" s="205" t="s">
        <v>1453</v>
      </c>
      <c r="J880" s="206"/>
      <c r="K880" s="203">
        <v>24</v>
      </c>
      <c r="L880" s="207" t="s">
        <v>828</v>
      </c>
      <c r="M880" s="208" t="s">
        <v>1493</v>
      </c>
      <c r="N880" s="209">
        <f t="shared" si="0"/>
        <v>2025</v>
      </c>
      <c r="O880" s="210">
        <f t="shared" si="1"/>
        <v>9</v>
      </c>
      <c r="P880" s="211" t="str">
        <f>IFERROR(VLOOKUP(F880,연간집계!D:E,2,FALSE),"")</f>
        <v>모바일 포토북 198 (여행)</v>
      </c>
    </row>
    <row r="881" spans="1:16" ht="12.75">
      <c r="A881" s="201">
        <v>45928.527731481481</v>
      </c>
      <c r="B881" s="202">
        <v>45928</v>
      </c>
      <c r="C881" s="203" t="s">
        <v>3483</v>
      </c>
      <c r="D881" s="203" t="s">
        <v>11</v>
      </c>
      <c r="E881" s="204" t="s">
        <v>3484</v>
      </c>
      <c r="F881" s="49" t="s">
        <v>838</v>
      </c>
      <c r="G881" s="203">
        <v>2</v>
      </c>
      <c r="H881" s="203" t="s">
        <v>3485</v>
      </c>
      <c r="I881" s="205" t="s">
        <v>1455</v>
      </c>
      <c r="J881" s="206"/>
      <c r="K881" s="203">
        <v>68</v>
      </c>
      <c r="L881" s="207" t="s">
        <v>827</v>
      </c>
      <c r="M881" s="208" t="s">
        <v>1436</v>
      </c>
      <c r="N881" s="209">
        <f t="shared" si="0"/>
        <v>2025</v>
      </c>
      <c r="O881" s="210">
        <f t="shared" si="1"/>
        <v>9</v>
      </c>
      <c r="P881" s="211" t="str">
        <f>IFERROR(VLOOKUP(F881,연간집계!D:E,2,FALSE),"")</f>
        <v>스탠다드 포토북 6*8 (하드/무광)</v>
      </c>
    </row>
    <row r="882" spans="1:16" ht="12.75">
      <c r="A882" s="201">
        <v>45928.612685185188</v>
      </c>
      <c r="B882" s="202">
        <v>45928</v>
      </c>
      <c r="C882" s="203" t="s">
        <v>3486</v>
      </c>
      <c r="D882" s="203" t="s">
        <v>11</v>
      </c>
      <c r="E882" s="204" t="s">
        <v>3487</v>
      </c>
      <c r="F882" s="49" t="s">
        <v>858</v>
      </c>
      <c r="G882" s="203">
        <v>1</v>
      </c>
      <c r="H882" s="203" t="s">
        <v>2397</v>
      </c>
      <c r="I882" s="205" t="s">
        <v>2220</v>
      </c>
      <c r="J882" s="206"/>
      <c r="K882" s="203">
        <v>78</v>
      </c>
      <c r="L882" s="207" t="s">
        <v>827</v>
      </c>
      <c r="M882" s="208" t="s">
        <v>1436</v>
      </c>
      <c r="N882" s="209">
        <f t="shared" si="0"/>
        <v>2025</v>
      </c>
      <c r="O882" s="210">
        <f t="shared" si="1"/>
        <v>9</v>
      </c>
      <c r="P882" s="211" t="str">
        <f>IFERROR(VLOOKUP(F882,연간집계!D:E,2,FALSE),"")</f>
        <v>스탠다드 포토북 8*8 (하드/유광)</v>
      </c>
    </row>
    <row r="883" spans="1:16" ht="12.75">
      <c r="A883" s="201">
        <v>45928.647916666669</v>
      </c>
      <c r="B883" s="202">
        <v>45928</v>
      </c>
      <c r="C883" s="203" t="s">
        <v>3488</v>
      </c>
      <c r="D883" s="203" t="s">
        <v>11</v>
      </c>
      <c r="E883" s="204" t="s">
        <v>3489</v>
      </c>
      <c r="F883" s="49" t="s">
        <v>1245</v>
      </c>
      <c r="G883" s="203">
        <v>1</v>
      </c>
      <c r="H883" s="203" t="s">
        <v>3490</v>
      </c>
      <c r="I883" s="205" t="s">
        <v>1435</v>
      </c>
      <c r="J883" s="206"/>
      <c r="K883" s="203">
        <v>24</v>
      </c>
      <c r="L883" s="207" t="s">
        <v>828</v>
      </c>
      <c r="M883" s="208" t="s">
        <v>1436</v>
      </c>
      <c r="N883" s="209">
        <f t="shared" si="0"/>
        <v>2025</v>
      </c>
      <c r="O883" s="210">
        <f t="shared" si="1"/>
        <v>9</v>
      </c>
      <c r="P883" s="211" t="str">
        <f>IFERROR(VLOOKUP(F883,연간집계!D:E,2,FALSE),"")</f>
        <v>모바일 포토북 198 (여행)</v>
      </c>
    </row>
    <row r="884" spans="1:16" ht="12.75">
      <c r="A884" s="201">
        <v>45928.69189814815</v>
      </c>
      <c r="B884" s="202">
        <v>45928</v>
      </c>
      <c r="C884" s="203" t="s">
        <v>3491</v>
      </c>
      <c r="D884" s="203" t="s">
        <v>11</v>
      </c>
      <c r="E884" s="204" t="s">
        <v>3492</v>
      </c>
      <c r="F884" s="49" t="s">
        <v>1072</v>
      </c>
      <c r="G884" s="203">
        <v>2</v>
      </c>
      <c r="H884" s="203" t="s">
        <v>3493</v>
      </c>
      <c r="I884" s="205" t="s">
        <v>3494</v>
      </c>
      <c r="J884" s="208" t="s">
        <v>1974</v>
      </c>
      <c r="K884" s="203">
        <v>40</v>
      </c>
      <c r="L884" s="207" t="s">
        <v>827</v>
      </c>
      <c r="M884" s="208" t="s">
        <v>1436</v>
      </c>
      <c r="N884" s="209">
        <f t="shared" si="0"/>
        <v>2025</v>
      </c>
      <c r="O884" s="210">
        <f t="shared" si="1"/>
        <v>9</v>
      </c>
      <c r="P884" s="211" t="str">
        <f>IFERROR(VLOOKUP(F884,연간집계!D:E,2,FALSE),"")</f>
        <v>레더북 (딥그린)</v>
      </c>
    </row>
    <row r="885" spans="1:16" ht="12.75">
      <c r="A885" s="201">
        <v>45928.817916666667</v>
      </c>
      <c r="B885" s="202">
        <v>45928</v>
      </c>
      <c r="C885" s="203" t="s">
        <v>3495</v>
      </c>
      <c r="D885" s="203" t="s">
        <v>11</v>
      </c>
      <c r="E885" s="204" t="s">
        <v>3496</v>
      </c>
      <c r="F885" s="49" t="s">
        <v>1311</v>
      </c>
      <c r="G885" s="203">
        <v>1</v>
      </c>
      <c r="H885" s="203" t="s">
        <v>3497</v>
      </c>
      <c r="I885" s="205" t="s">
        <v>1668</v>
      </c>
      <c r="J885" s="208" t="s">
        <v>3344</v>
      </c>
      <c r="K885" s="203">
        <v>1</v>
      </c>
      <c r="L885" s="207" t="s">
        <v>827</v>
      </c>
      <c r="M885" s="208" t="s">
        <v>1851</v>
      </c>
      <c r="N885" s="209">
        <f t="shared" si="0"/>
        <v>2025</v>
      </c>
      <c r="O885" s="210">
        <f t="shared" si="1"/>
        <v>9</v>
      </c>
      <c r="P885" s="211" t="str">
        <f>IFERROR(VLOOKUP(F885,연간집계!D:E,2,FALSE),"")</f>
        <v>심플액자 203_블랙</v>
      </c>
    </row>
    <row r="886" spans="1:16" ht="12.75">
      <c r="A886" s="201">
        <v>45928.817928240744</v>
      </c>
      <c r="B886" s="202">
        <v>45928</v>
      </c>
      <c r="C886" s="203" t="s">
        <v>3498</v>
      </c>
      <c r="D886" s="203" t="s">
        <v>11</v>
      </c>
      <c r="E886" s="204" t="s">
        <v>3496</v>
      </c>
      <c r="F886" s="49" t="s">
        <v>1311</v>
      </c>
      <c r="G886" s="203">
        <v>1</v>
      </c>
      <c r="H886" s="203" t="s">
        <v>3497</v>
      </c>
      <c r="I886" s="205" t="s">
        <v>1668</v>
      </c>
      <c r="J886" s="208" t="s">
        <v>3344</v>
      </c>
      <c r="K886" s="203">
        <v>1</v>
      </c>
      <c r="L886" s="207" t="s">
        <v>827</v>
      </c>
      <c r="M886" s="208" t="s">
        <v>1851</v>
      </c>
      <c r="N886" s="209">
        <f t="shared" si="0"/>
        <v>2025</v>
      </c>
      <c r="O886" s="210">
        <f t="shared" si="1"/>
        <v>9</v>
      </c>
      <c r="P886" s="211" t="str">
        <f>IFERROR(VLOOKUP(F886,연간집계!D:E,2,FALSE),"")</f>
        <v>심플액자 203_블랙</v>
      </c>
    </row>
    <row r="887" spans="1:16" ht="12.75">
      <c r="A887" s="201">
        <v>45928.817939814813</v>
      </c>
      <c r="B887" s="202">
        <v>45928</v>
      </c>
      <c r="C887" s="203" t="s">
        <v>3499</v>
      </c>
      <c r="D887" s="203" t="s">
        <v>11</v>
      </c>
      <c r="E887" s="204" t="s">
        <v>3496</v>
      </c>
      <c r="F887" s="49" t="s">
        <v>1311</v>
      </c>
      <c r="G887" s="203">
        <v>2</v>
      </c>
      <c r="H887" s="203" t="s">
        <v>3497</v>
      </c>
      <c r="I887" s="205" t="s">
        <v>1668</v>
      </c>
      <c r="J887" s="208" t="s">
        <v>3344</v>
      </c>
      <c r="K887" s="203">
        <v>1</v>
      </c>
      <c r="L887" s="207" t="s">
        <v>827</v>
      </c>
      <c r="M887" s="208" t="s">
        <v>1851</v>
      </c>
      <c r="N887" s="209">
        <f t="shared" si="0"/>
        <v>2025</v>
      </c>
      <c r="O887" s="210">
        <f t="shared" si="1"/>
        <v>9</v>
      </c>
      <c r="P887" s="211" t="str">
        <f>IFERROR(VLOOKUP(F887,연간집계!D:E,2,FALSE),"")</f>
        <v>심플액자 203_블랙</v>
      </c>
    </row>
    <row r="888" spans="1:16" ht="12.75">
      <c r="A888" s="201">
        <v>45928.823819444442</v>
      </c>
      <c r="B888" s="202">
        <v>45928</v>
      </c>
      <c r="C888" s="203" t="s">
        <v>3500</v>
      </c>
      <c r="D888" s="203" t="s">
        <v>11</v>
      </c>
      <c r="E888" s="204" t="s">
        <v>3501</v>
      </c>
      <c r="F888" s="49" t="s">
        <v>849</v>
      </c>
      <c r="G888" s="203">
        <v>1</v>
      </c>
      <c r="H888" s="203" t="s">
        <v>1857</v>
      </c>
      <c r="I888" s="205" t="s">
        <v>1440</v>
      </c>
      <c r="J888" s="206"/>
      <c r="K888" s="203">
        <v>80</v>
      </c>
      <c r="L888" s="207" t="s">
        <v>827</v>
      </c>
      <c r="M888" s="208" t="s">
        <v>1436</v>
      </c>
      <c r="N888" s="209">
        <f t="shared" si="0"/>
        <v>2025</v>
      </c>
      <c r="O888" s="210">
        <f t="shared" si="1"/>
        <v>9</v>
      </c>
      <c r="P888" s="211" t="str">
        <f>IFERROR(VLOOKUP(F888,연간집계!D:E,2,FALSE),"")</f>
        <v>스탠다드 포토북 8*11 (하드/유광)</v>
      </c>
    </row>
    <row r="889" spans="1:16" ht="12.75">
      <c r="A889" s="201">
        <v>45928.914629629631</v>
      </c>
      <c r="B889" s="202">
        <v>45928</v>
      </c>
      <c r="C889" s="203" t="s">
        <v>3502</v>
      </c>
      <c r="D889" s="203" t="s">
        <v>11</v>
      </c>
      <c r="E889" s="204" t="s">
        <v>3503</v>
      </c>
      <c r="F889" s="49" t="s">
        <v>838</v>
      </c>
      <c r="G889" s="203">
        <v>5</v>
      </c>
      <c r="H889" s="203" t="s">
        <v>3504</v>
      </c>
      <c r="I889" s="205" t="s">
        <v>1556</v>
      </c>
      <c r="J889" s="206"/>
      <c r="K889" s="203">
        <v>24</v>
      </c>
      <c r="L889" s="207" t="s">
        <v>827</v>
      </c>
      <c r="M889" s="208" t="s">
        <v>1436</v>
      </c>
      <c r="N889" s="209">
        <f t="shared" si="0"/>
        <v>2025</v>
      </c>
      <c r="O889" s="210">
        <f t="shared" si="1"/>
        <v>9</v>
      </c>
      <c r="P889" s="211" t="str">
        <f>IFERROR(VLOOKUP(F889,연간집계!D:E,2,FALSE),"")</f>
        <v>스탠다드 포토북 6*8 (하드/무광)</v>
      </c>
    </row>
    <row r="890" spans="1:16" ht="12.75">
      <c r="A890" s="201">
        <v>45928.96738425926</v>
      </c>
      <c r="B890" s="202">
        <v>45928</v>
      </c>
      <c r="C890" s="203" t="s">
        <v>3505</v>
      </c>
      <c r="D890" s="203" t="s">
        <v>11</v>
      </c>
      <c r="E890" s="204" t="s">
        <v>3506</v>
      </c>
      <c r="F890" s="49" t="s">
        <v>1058</v>
      </c>
      <c r="G890" s="203">
        <v>1</v>
      </c>
      <c r="H890" s="203" t="s">
        <v>3507</v>
      </c>
      <c r="I890" s="205" t="s">
        <v>1566</v>
      </c>
      <c r="J890" s="206"/>
      <c r="K890" s="203">
        <v>140</v>
      </c>
      <c r="L890" s="207" t="s">
        <v>827</v>
      </c>
      <c r="M890" s="208" t="s">
        <v>1436</v>
      </c>
      <c r="N890" s="209">
        <f t="shared" si="0"/>
        <v>2025</v>
      </c>
      <c r="O890" s="210">
        <f t="shared" si="1"/>
        <v>9</v>
      </c>
      <c r="P890" s="211" t="str">
        <f>IFERROR(VLOOKUP(F890,연간집계!D:E,2,FALSE),"")</f>
        <v>프리북 150 (하드)</v>
      </c>
    </row>
    <row r="891" spans="1:16" ht="12.75">
      <c r="A891" s="201">
        <v>45928.984988425924</v>
      </c>
      <c r="B891" s="202">
        <v>45928</v>
      </c>
      <c r="C891" s="203" t="s">
        <v>3508</v>
      </c>
      <c r="D891" s="203" t="s">
        <v>11</v>
      </c>
      <c r="E891" s="204" t="s">
        <v>3509</v>
      </c>
      <c r="F891" s="49" t="s">
        <v>1238</v>
      </c>
      <c r="G891" s="203">
        <v>1</v>
      </c>
      <c r="H891" s="203" t="s">
        <v>3510</v>
      </c>
      <c r="I891" s="205" t="s">
        <v>2220</v>
      </c>
      <c r="J891" s="206"/>
      <c r="K891" s="203">
        <v>24</v>
      </c>
      <c r="L891" s="207" t="s">
        <v>828</v>
      </c>
      <c r="M891" s="208" t="s">
        <v>1449</v>
      </c>
      <c r="N891" s="209">
        <f t="shared" si="0"/>
        <v>2025</v>
      </c>
      <c r="O891" s="210">
        <f t="shared" si="1"/>
        <v>9</v>
      </c>
      <c r="P891" s="211" t="str">
        <f>IFERROR(VLOOKUP(F891,연간집계!D:E,2,FALSE),"")</f>
        <v>모바일 포토북 198 (베이비)</v>
      </c>
    </row>
    <row r="892" spans="1:16" ht="12.75">
      <c r="A892" s="201">
        <v>45929.395648148151</v>
      </c>
      <c r="B892" s="202">
        <v>45929</v>
      </c>
      <c r="C892" s="203" t="s">
        <v>3511</v>
      </c>
      <c r="D892" s="203" t="s">
        <v>11</v>
      </c>
      <c r="E892" s="204" t="s">
        <v>3512</v>
      </c>
      <c r="F892" s="49" t="s">
        <v>1247</v>
      </c>
      <c r="G892" s="203">
        <v>1</v>
      </c>
      <c r="H892" s="203" t="s">
        <v>3513</v>
      </c>
      <c r="I892" s="205" t="s">
        <v>1455</v>
      </c>
      <c r="J892" s="206"/>
      <c r="K892" s="203">
        <v>40</v>
      </c>
      <c r="L892" s="207" t="s">
        <v>828</v>
      </c>
      <c r="M892" s="208" t="s">
        <v>1436</v>
      </c>
      <c r="N892" s="209">
        <f t="shared" si="0"/>
        <v>2025</v>
      </c>
      <c r="O892" s="210">
        <f t="shared" si="1"/>
        <v>9</v>
      </c>
      <c r="P892" s="211" t="str">
        <f>IFERROR(VLOOKUP(F892,연간집계!D:E,2,FALSE),"")</f>
        <v>모바일 포토북 197 (여행)</v>
      </c>
    </row>
    <row r="893" spans="1:16" ht="12.75">
      <c r="A893" s="201">
        <v>45929.460787037038</v>
      </c>
      <c r="B893" s="202">
        <v>45929</v>
      </c>
      <c r="C893" s="203" t="s">
        <v>3514</v>
      </c>
      <c r="D893" s="203" t="s">
        <v>11</v>
      </c>
      <c r="E893" s="204" t="s">
        <v>3515</v>
      </c>
      <c r="F893" s="49" t="s">
        <v>1322</v>
      </c>
      <c r="G893" s="203">
        <v>1</v>
      </c>
      <c r="H893" s="203" t="s">
        <v>1626</v>
      </c>
      <c r="I893" s="205" t="s">
        <v>3468</v>
      </c>
      <c r="J893" s="206"/>
      <c r="K893" s="203">
        <v>1</v>
      </c>
      <c r="L893" s="207" t="s">
        <v>827</v>
      </c>
      <c r="M893" s="208" t="s">
        <v>1436</v>
      </c>
      <c r="N893" s="209">
        <f t="shared" si="0"/>
        <v>2025</v>
      </c>
      <c r="O893" s="210">
        <f t="shared" si="1"/>
        <v>9</v>
      </c>
      <c r="P893" s="211" t="str">
        <f>IFERROR(VLOOKUP(F893,연간집계!D:E,2,FALSE),"")</f>
        <v>감성액자 151</v>
      </c>
    </row>
    <row r="894" spans="1:16" ht="12.75">
      <c r="A894" s="201">
        <v>45929.460798611108</v>
      </c>
      <c r="B894" s="202">
        <v>45929</v>
      </c>
      <c r="C894" s="203" t="s">
        <v>3516</v>
      </c>
      <c r="D894" s="203" t="s">
        <v>11</v>
      </c>
      <c r="E894" s="204" t="s">
        <v>3515</v>
      </c>
      <c r="F894" s="49" t="s">
        <v>1322</v>
      </c>
      <c r="G894" s="203">
        <v>1</v>
      </c>
      <c r="H894" s="203" t="s">
        <v>1626</v>
      </c>
      <c r="I894" s="205" t="s">
        <v>3468</v>
      </c>
      <c r="J894" s="206"/>
      <c r="K894" s="203">
        <v>1</v>
      </c>
      <c r="L894" s="207" t="s">
        <v>827</v>
      </c>
      <c r="M894" s="208" t="s">
        <v>1436</v>
      </c>
      <c r="N894" s="209">
        <f t="shared" si="0"/>
        <v>2025</v>
      </c>
      <c r="O894" s="210">
        <f t="shared" si="1"/>
        <v>9</v>
      </c>
      <c r="P894" s="211" t="str">
        <f>IFERROR(VLOOKUP(F894,연간집계!D:E,2,FALSE),"")</f>
        <v>감성액자 151</v>
      </c>
    </row>
    <row r="895" spans="1:16" ht="12.75">
      <c r="A895" s="201">
        <v>45929.469675925924</v>
      </c>
      <c r="B895" s="202">
        <v>45929</v>
      </c>
      <c r="C895" s="203" t="s">
        <v>3517</v>
      </c>
      <c r="D895" s="203" t="s">
        <v>11</v>
      </c>
      <c r="E895" s="204" t="s">
        <v>3518</v>
      </c>
      <c r="F895" s="49" t="s">
        <v>885</v>
      </c>
      <c r="G895" s="203">
        <v>1</v>
      </c>
      <c r="H895" s="203" t="s">
        <v>3519</v>
      </c>
      <c r="I895" s="205" t="s">
        <v>1586</v>
      </c>
      <c r="J895" s="206"/>
      <c r="K895" s="203">
        <v>52</v>
      </c>
      <c r="L895" s="207" t="s">
        <v>827</v>
      </c>
      <c r="M895" s="208" t="s">
        <v>1851</v>
      </c>
      <c r="N895" s="209">
        <f t="shared" si="0"/>
        <v>2025</v>
      </c>
      <c r="O895" s="210">
        <f t="shared" si="1"/>
        <v>9</v>
      </c>
      <c r="P895" s="211" t="str">
        <f>IFERROR(VLOOKUP(F895,연간집계!D:E,2,FALSE),"")</f>
        <v>마이트립북 150</v>
      </c>
    </row>
    <row r="896" spans="1:16" ht="12.75">
      <c r="A896" s="201">
        <v>45929.469687500001</v>
      </c>
      <c r="B896" s="202">
        <v>45929</v>
      </c>
      <c r="C896" s="203" t="s">
        <v>3520</v>
      </c>
      <c r="D896" s="203" t="s">
        <v>11</v>
      </c>
      <c r="E896" s="204" t="s">
        <v>3521</v>
      </c>
      <c r="F896" s="49" t="s">
        <v>847</v>
      </c>
      <c r="G896" s="203">
        <v>1</v>
      </c>
      <c r="H896" s="203" t="s">
        <v>3522</v>
      </c>
      <c r="I896" s="205" t="s">
        <v>1440</v>
      </c>
      <c r="J896" s="206"/>
      <c r="K896" s="203">
        <v>24</v>
      </c>
      <c r="L896" s="207" t="s">
        <v>827</v>
      </c>
      <c r="M896" s="208" t="s">
        <v>1436</v>
      </c>
      <c r="N896" s="209">
        <f t="shared" si="0"/>
        <v>2025</v>
      </c>
      <c r="O896" s="210">
        <f t="shared" si="1"/>
        <v>9</v>
      </c>
      <c r="P896" s="211" t="str">
        <f>IFERROR(VLOOKUP(F896,연간집계!D:E,2,FALSE),"")</f>
        <v>스탠다드 포토북 8*11 (하드/무광)</v>
      </c>
    </row>
    <row r="897" spans="1:16" ht="12.75">
      <c r="A897" s="201">
        <v>45929.469699074078</v>
      </c>
      <c r="B897" s="202">
        <v>45929</v>
      </c>
      <c r="C897" s="203" t="s">
        <v>3523</v>
      </c>
      <c r="D897" s="203" t="s">
        <v>11</v>
      </c>
      <c r="E897" s="204" t="s">
        <v>3521</v>
      </c>
      <c r="F897" s="49" t="s">
        <v>847</v>
      </c>
      <c r="G897" s="203">
        <v>1</v>
      </c>
      <c r="H897" s="203" t="s">
        <v>3522</v>
      </c>
      <c r="I897" s="205" t="s">
        <v>1440</v>
      </c>
      <c r="J897" s="206"/>
      <c r="K897" s="203">
        <v>24</v>
      </c>
      <c r="L897" s="207" t="s">
        <v>827</v>
      </c>
      <c r="M897" s="208" t="s">
        <v>1436</v>
      </c>
      <c r="N897" s="209">
        <f t="shared" si="0"/>
        <v>2025</v>
      </c>
      <c r="O897" s="210">
        <f t="shared" si="1"/>
        <v>9</v>
      </c>
      <c r="P897" s="211" t="str">
        <f>IFERROR(VLOOKUP(F897,연간집계!D:E,2,FALSE),"")</f>
        <v>스탠다드 포토북 8*11 (하드/무광)</v>
      </c>
    </row>
    <row r="898" spans="1:16" ht="12.75">
      <c r="A898" s="201">
        <v>45929.522627314815</v>
      </c>
      <c r="B898" s="202">
        <v>45929</v>
      </c>
      <c r="C898" s="203" t="s">
        <v>3524</v>
      </c>
      <c r="D898" s="203" t="s">
        <v>11</v>
      </c>
      <c r="E898" s="204" t="s">
        <v>3525</v>
      </c>
      <c r="F898" s="49" t="s">
        <v>1397</v>
      </c>
      <c r="G898" s="203">
        <v>1</v>
      </c>
      <c r="H898" s="203" t="s">
        <v>3526</v>
      </c>
      <c r="I898" s="205" t="s">
        <v>3527</v>
      </c>
      <c r="J898" s="206"/>
      <c r="K898" s="203">
        <v>1</v>
      </c>
      <c r="L898" s="207" t="s">
        <v>827</v>
      </c>
      <c r="M898" s="208" t="s">
        <v>1645</v>
      </c>
      <c r="N898" s="209">
        <f t="shared" si="0"/>
        <v>2025</v>
      </c>
      <c r="O898" s="210">
        <f t="shared" si="1"/>
        <v>9</v>
      </c>
      <c r="P898" s="211" t="str">
        <f>IFERROR(VLOOKUP(F898,연간집계!D:E,2,FALSE),"")</f>
        <v>미니배너 (거치대)</v>
      </c>
    </row>
    <row r="899" spans="1:16" ht="12.75">
      <c r="A899" s="201">
        <v>45929.590138888889</v>
      </c>
      <c r="B899" s="202">
        <v>45929</v>
      </c>
      <c r="C899" s="203" t="s">
        <v>3528</v>
      </c>
      <c r="D899" s="203" t="s">
        <v>11</v>
      </c>
      <c r="E899" s="204" t="s">
        <v>3529</v>
      </c>
      <c r="F899" s="49" t="s">
        <v>1376</v>
      </c>
      <c r="G899" s="203">
        <v>1</v>
      </c>
      <c r="H899" s="203" t="s">
        <v>3530</v>
      </c>
      <c r="I899" s="205" t="s">
        <v>2005</v>
      </c>
      <c r="J899" s="206"/>
      <c r="K899" s="203">
        <v>1</v>
      </c>
      <c r="L899" s="207" t="s">
        <v>827</v>
      </c>
      <c r="M899" s="208" t="s">
        <v>1658</v>
      </c>
      <c r="N899" s="209">
        <f t="shared" si="0"/>
        <v>2025</v>
      </c>
      <c r="O899" s="210">
        <f t="shared" si="1"/>
        <v>9</v>
      </c>
      <c r="P899" s="211" t="str">
        <f>IFERROR(VLOOKUP(F899,연간집계!D:E,2,FALSE),"")</f>
        <v>증명사진 (유광)</v>
      </c>
    </row>
    <row r="900" spans="1:16" ht="12.75">
      <c r="A900" s="201">
        <v>45929.590162037035</v>
      </c>
      <c r="B900" s="202">
        <v>45929</v>
      </c>
      <c r="C900" s="203" t="s">
        <v>3531</v>
      </c>
      <c r="D900" s="203" t="s">
        <v>11</v>
      </c>
      <c r="E900" s="204" t="s">
        <v>3529</v>
      </c>
      <c r="F900" s="49" t="s">
        <v>1376</v>
      </c>
      <c r="G900" s="203">
        <v>1</v>
      </c>
      <c r="H900" s="203" t="s">
        <v>3530</v>
      </c>
      <c r="I900" s="205" t="s">
        <v>1657</v>
      </c>
      <c r="J900" s="206"/>
      <c r="K900" s="203">
        <v>1</v>
      </c>
      <c r="L900" s="207" t="s">
        <v>827</v>
      </c>
      <c r="M900" s="208" t="s">
        <v>1658</v>
      </c>
      <c r="N900" s="209">
        <f t="shared" si="0"/>
        <v>2025</v>
      </c>
      <c r="O900" s="210">
        <f t="shared" si="1"/>
        <v>9</v>
      </c>
      <c r="P900" s="211" t="str">
        <f>IFERROR(VLOOKUP(F900,연간집계!D:E,2,FALSE),"")</f>
        <v>증명사진 (유광)</v>
      </c>
    </row>
    <row r="901" spans="1:16" ht="12.75">
      <c r="A901" s="201">
        <v>45929.599016203705</v>
      </c>
      <c r="B901" s="202">
        <v>45929</v>
      </c>
      <c r="C901" s="203" t="s">
        <v>3532</v>
      </c>
      <c r="D901" s="203" t="s">
        <v>11</v>
      </c>
      <c r="E901" s="204" t="s">
        <v>3533</v>
      </c>
      <c r="F901" s="49" t="s">
        <v>849</v>
      </c>
      <c r="G901" s="203">
        <v>1</v>
      </c>
      <c r="H901" s="203" t="s">
        <v>2073</v>
      </c>
      <c r="I901" s="205" t="s">
        <v>1440</v>
      </c>
      <c r="J901" s="206"/>
      <c r="K901" s="203">
        <v>66</v>
      </c>
      <c r="L901" s="207" t="s">
        <v>827</v>
      </c>
      <c r="M901" s="208" t="s">
        <v>1497</v>
      </c>
      <c r="N901" s="209">
        <f t="shared" si="0"/>
        <v>2025</v>
      </c>
      <c r="O901" s="210">
        <f t="shared" si="1"/>
        <v>9</v>
      </c>
      <c r="P901" s="211" t="str">
        <f>IFERROR(VLOOKUP(F901,연간집계!D:E,2,FALSE),"")</f>
        <v>스탠다드 포토북 8*11 (하드/유광)</v>
      </c>
    </row>
    <row r="902" spans="1:16" ht="12.75">
      <c r="A902" s="201">
        <v>45929.660844907405</v>
      </c>
      <c r="B902" s="202">
        <v>45929</v>
      </c>
      <c r="C902" s="203" t="s">
        <v>3534</v>
      </c>
      <c r="D902" s="203" t="s">
        <v>11</v>
      </c>
      <c r="E902" s="204" t="s">
        <v>3535</v>
      </c>
      <c r="F902" s="49" t="s">
        <v>1041</v>
      </c>
      <c r="G902" s="203">
        <v>1</v>
      </c>
      <c r="H902" s="203" t="s">
        <v>2560</v>
      </c>
      <c r="I902" s="205" t="s">
        <v>1440</v>
      </c>
      <c r="J902" s="206"/>
      <c r="K902" s="203">
        <v>70</v>
      </c>
      <c r="L902" s="207" t="s">
        <v>827</v>
      </c>
      <c r="M902" s="208" t="s">
        <v>1436</v>
      </c>
      <c r="N902" s="209">
        <f t="shared" si="0"/>
        <v>2025</v>
      </c>
      <c r="O902" s="210">
        <f t="shared" si="1"/>
        <v>9</v>
      </c>
      <c r="P902" s="211" t="str">
        <f>IFERROR(VLOOKUP(F902,연간집계!D:E,2,FALSE),"")</f>
        <v>프리북 198 (소프트)</v>
      </c>
    </row>
    <row r="903" spans="1:16" ht="12.75">
      <c r="A903" s="201">
        <v>45929.696006944447</v>
      </c>
      <c r="B903" s="202">
        <v>45929</v>
      </c>
      <c r="C903" s="203" t="s">
        <v>3536</v>
      </c>
      <c r="D903" s="203" t="s">
        <v>11</v>
      </c>
      <c r="E903" s="204" t="s">
        <v>3537</v>
      </c>
      <c r="F903" s="49" t="s">
        <v>838</v>
      </c>
      <c r="G903" s="203">
        <v>1</v>
      </c>
      <c r="H903" s="203" t="s">
        <v>3538</v>
      </c>
      <c r="I903" s="205" t="s">
        <v>1556</v>
      </c>
      <c r="J903" s="206"/>
      <c r="K903" s="203">
        <v>74</v>
      </c>
      <c r="L903" s="207" t="s">
        <v>827</v>
      </c>
      <c r="M903" s="208" t="s">
        <v>1436</v>
      </c>
      <c r="N903" s="209">
        <f t="shared" si="0"/>
        <v>2025</v>
      </c>
      <c r="O903" s="210">
        <f t="shared" si="1"/>
        <v>9</v>
      </c>
      <c r="P903" s="211" t="str">
        <f>IFERROR(VLOOKUP(F903,연간집계!D:E,2,FALSE),"")</f>
        <v>스탠다드 포토북 6*8 (하드/무광)</v>
      </c>
    </row>
    <row r="904" spans="1:16" ht="12.75">
      <c r="A904" s="201">
        <v>45929.696018518516</v>
      </c>
      <c r="B904" s="202">
        <v>45929</v>
      </c>
      <c r="C904" s="203" t="s">
        <v>3539</v>
      </c>
      <c r="D904" s="203" t="s">
        <v>11</v>
      </c>
      <c r="E904" s="204" t="s">
        <v>3537</v>
      </c>
      <c r="F904" s="49" t="s">
        <v>838</v>
      </c>
      <c r="G904" s="203">
        <v>1</v>
      </c>
      <c r="H904" s="203" t="s">
        <v>3538</v>
      </c>
      <c r="I904" s="205" t="s">
        <v>1556</v>
      </c>
      <c r="J904" s="206"/>
      <c r="K904" s="203">
        <v>50</v>
      </c>
      <c r="L904" s="207" t="s">
        <v>827</v>
      </c>
      <c r="M904" s="208" t="s">
        <v>1436</v>
      </c>
      <c r="N904" s="209">
        <f t="shared" si="0"/>
        <v>2025</v>
      </c>
      <c r="O904" s="210">
        <f t="shared" si="1"/>
        <v>9</v>
      </c>
      <c r="P904" s="211" t="str">
        <f>IFERROR(VLOOKUP(F904,연간집계!D:E,2,FALSE),"")</f>
        <v>스탠다드 포토북 6*8 (하드/무광)</v>
      </c>
    </row>
    <row r="905" spans="1:16" ht="12.75">
      <c r="A905" s="201">
        <v>45929.698958333334</v>
      </c>
      <c r="B905" s="202">
        <v>45929</v>
      </c>
      <c r="C905" s="203" t="s">
        <v>3540</v>
      </c>
      <c r="D905" s="203" t="s">
        <v>11</v>
      </c>
      <c r="E905" s="204" t="s">
        <v>3541</v>
      </c>
      <c r="F905" s="49" t="s">
        <v>1308</v>
      </c>
      <c r="G905" s="203">
        <v>1</v>
      </c>
      <c r="H905" s="203" t="s">
        <v>3342</v>
      </c>
      <c r="I905" s="205" t="s">
        <v>3343</v>
      </c>
      <c r="J905" s="208" t="s">
        <v>3344</v>
      </c>
      <c r="K905" s="203">
        <v>1</v>
      </c>
      <c r="L905" s="207" t="s">
        <v>827</v>
      </c>
      <c r="M905" s="208" t="s">
        <v>1436</v>
      </c>
      <c r="N905" s="209">
        <f t="shared" si="0"/>
        <v>2025</v>
      </c>
      <c r="O905" s="210">
        <f t="shared" si="1"/>
        <v>9</v>
      </c>
      <c r="P905" s="211" t="str">
        <f>IFERROR(VLOOKUP(F905,연간집계!D:E,2,FALSE),"")</f>
        <v>심플액자 305_블랙</v>
      </c>
    </row>
    <row r="906" spans="1:16" ht="12.75">
      <c r="A906" s="201">
        <v>45929.760520833333</v>
      </c>
      <c r="B906" s="202">
        <v>45929</v>
      </c>
      <c r="C906" s="203" t="s">
        <v>3542</v>
      </c>
      <c r="D906" s="203" t="s">
        <v>11</v>
      </c>
      <c r="E906" s="204" t="s">
        <v>3543</v>
      </c>
      <c r="F906" s="49" t="s">
        <v>856</v>
      </c>
      <c r="G906" s="203">
        <v>1</v>
      </c>
      <c r="H906" s="203" t="s">
        <v>3544</v>
      </c>
      <c r="I906" s="205" t="s">
        <v>1984</v>
      </c>
      <c r="J906" s="206"/>
      <c r="K906" s="203">
        <v>24</v>
      </c>
      <c r="L906" s="207" t="s">
        <v>827</v>
      </c>
      <c r="M906" s="208" t="s">
        <v>1541</v>
      </c>
      <c r="N906" s="209">
        <f t="shared" si="0"/>
        <v>2025</v>
      </c>
      <c r="O906" s="210">
        <f t="shared" si="1"/>
        <v>9</v>
      </c>
      <c r="P906" s="211" t="str">
        <f>IFERROR(VLOOKUP(F906,연간집계!D:E,2,FALSE),"")</f>
        <v>스탠다드 포토북 8*8 (하드/무광)</v>
      </c>
    </row>
    <row r="907" spans="1:16" ht="12.75">
      <c r="A907" s="201">
        <v>45929.831145833334</v>
      </c>
      <c r="B907" s="202">
        <v>45929</v>
      </c>
      <c r="C907" s="203" t="s">
        <v>3545</v>
      </c>
      <c r="D907" s="203" t="s">
        <v>11</v>
      </c>
      <c r="E907" s="204" t="s">
        <v>3546</v>
      </c>
      <c r="F907" s="49" t="s">
        <v>885</v>
      </c>
      <c r="G907" s="203">
        <v>1</v>
      </c>
      <c r="H907" s="203" t="s">
        <v>92</v>
      </c>
      <c r="I907" s="205" t="s">
        <v>1586</v>
      </c>
      <c r="J907" s="206"/>
      <c r="K907" s="203">
        <v>54</v>
      </c>
      <c r="L907" s="207" t="s">
        <v>827</v>
      </c>
      <c r="M907" s="208" t="s">
        <v>1436</v>
      </c>
      <c r="N907" s="209">
        <f t="shared" si="0"/>
        <v>2025</v>
      </c>
      <c r="O907" s="210">
        <f t="shared" si="1"/>
        <v>9</v>
      </c>
      <c r="P907" s="211" t="str">
        <f>IFERROR(VLOOKUP(F907,연간집계!D:E,2,FALSE),"")</f>
        <v>마이트립북 150</v>
      </c>
    </row>
    <row r="908" spans="1:16" ht="12.75">
      <c r="A908" s="201">
        <v>45929.936631944445</v>
      </c>
      <c r="B908" s="202">
        <v>45929</v>
      </c>
      <c r="C908" s="203" t="s">
        <v>3547</v>
      </c>
      <c r="D908" s="203" t="s">
        <v>11</v>
      </c>
      <c r="E908" s="204" t="s">
        <v>3548</v>
      </c>
      <c r="F908" s="49" t="s">
        <v>1051</v>
      </c>
      <c r="G908" s="203">
        <v>1</v>
      </c>
      <c r="H908" s="203" t="s">
        <v>3549</v>
      </c>
      <c r="I908" s="205" t="s">
        <v>1660</v>
      </c>
      <c r="J908" s="206"/>
      <c r="K908" s="203">
        <v>100</v>
      </c>
      <c r="L908" s="207" t="s">
        <v>827</v>
      </c>
      <c r="M908" s="208" t="s">
        <v>1436</v>
      </c>
      <c r="N908" s="209">
        <f t="shared" si="0"/>
        <v>2025</v>
      </c>
      <c r="O908" s="210">
        <f t="shared" si="1"/>
        <v>9</v>
      </c>
      <c r="P908" s="211" t="str">
        <f>IFERROR(VLOOKUP(F908,연간집계!D:E,2,FALSE),"")</f>
        <v>프리북A4 (하드)</v>
      </c>
    </row>
    <row r="909" spans="1:16" ht="12.75">
      <c r="A909" s="201">
        <v>45929.939583333333</v>
      </c>
      <c r="B909" s="202">
        <v>45929</v>
      </c>
      <c r="C909" s="203" t="s">
        <v>3550</v>
      </c>
      <c r="D909" s="203" t="s">
        <v>11</v>
      </c>
      <c r="E909" s="204" t="s">
        <v>3551</v>
      </c>
      <c r="F909" s="49" t="s">
        <v>1051</v>
      </c>
      <c r="G909" s="203">
        <v>1</v>
      </c>
      <c r="H909" s="203" t="s">
        <v>3549</v>
      </c>
      <c r="I909" s="205" t="s">
        <v>1660</v>
      </c>
      <c r="J909" s="206"/>
      <c r="K909" s="203">
        <v>100</v>
      </c>
      <c r="L909" s="207" t="s">
        <v>827</v>
      </c>
      <c r="M909" s="208" t="s">
        <v>1436</v>
      </c>
      <c r="N909" s="209">
        <f t="shared" si="0"/>
        <v>2025</v>
      </c>
      <c r="O909" s="210">
        <f t="shared" si="1"/>
        <v>9</v>
      </c>
      <c r="P909" s="211" t="str">
        <f>IFERROR(VLOOKUP(F909,연간집계!D:E,2,FALSE),"")</f>
        <v>프리북A4 (하드)</v>
      </c>
    </row>
    <row r="910" spans="1:16" ht="12.75">
      <c r="A910" s="201">
        <v>45929.954270833332</v>
      </c>
      <c r="B910" s="202">
        <v>45929</v>
      </c>
      <c r="C910" s="203" t="s">
        <v>3552</v>
      </c>
      <c r="D910" s="203" t="s">
        <v>11</v>
      </c>
      <c r="E910" s="204" t="s">
        <v>3553</v>
      </c>
      <c r="F910" s="49" t="s">
        <v>1027</v>
      </c>
      <c r="G910" s="203">
        <v>1</v>
      </c>
      <c r="H910" s="203" t="s">
        <v>1987</v>
      </c>
      <c r="I910" s="205" t="s">
        <v>3554</v>
      </c>
      <c r="J910" s="208" t="s">
        <v>1455</v>
      </c>
      <c r="K910" s="203">
        <v>80</v>
      </c>
      <c r="L910" s="207" t="s">
        <v>827</v>
      </c>
      <c r="M910" s="208" t="s">
        <v>1436</v>
      </c>
      <c r="N910" s="209">
        <f t="shared" si="0"/>
        <v>2025</v>
      </c>
      <c r="O910" s="210">
        <f t="shared" si="1"/>
        <v>9</v>
      </c>
      <c r="P910" s="211" t="str">
        <f>IFERROR(VLOOKUP(F910,연간집계!D:E,2,FALSE),"")</f>
        <v>트래블북 198 (쿠션하드/78p)</v>
      </c>
    </row>
    <row r="911" spans="1:16" ht="12.75">
      <c r="A911" s="201">
        <v>45930.001157407409</v>
      </c>
      <c r="B911" s="202">
        <v>45929</v>
      </c>
      <c r="C911" s="203" t="s">
        <v>3555</v>
      </c>
      <c r="D911" s="203" t="s">
        <v>11</v>
      </c>
      <c r="E911" s="204" t="s">
        <v>3556</v>
      </c>
      <c r="F911" s="49" t="s">
        <v>963</v>
      </c>
      <c r="G911" s="203">
        <v>1</v>
      </c>
      <c r="H911" s="203" t="s">
        <v>3557</v>
      </c>
      <c r="I911" s="205" t="s">
        <v>3558</v>
      </c>
      <c r="J911" s="208" t="s">
        <v>3558</v>
      </c>
      <c r="K911" s="203">
        <v>80</v>
      </c>
      <c r="L911" s="207" t="s">
        <v>827</v>
      </c>
      <c r="M911" s="208" t="s">
        <v>1436</v>
      </c>
      <c r="N911" s="209">
        <f t="shared" si="0"/>
        <v>2025</v>
      </c>
      <c r="O911" s="210">
        <f t="shared" si="1"/>
        <v>9</v>
      </c>
      <c r="P911" s="211" t="str">
        <f>IFERROR(VLOOKUP(F911,연간집계!D:E,2,FALSE),"")</f>
        <v>시티북 210 (쿠션하드/78p)</v>
      </c>
    </row>
    <row r="912" spans="1:16" ht="12.75">
      <c r="A912" s="201">
        <v>45930.009953703702</v>
      </c>
      <c r="B912" s="202">
        <v>45930</v>
      </c>
      <c r="C912" s="203" t="s">
        <v>3559</v>
      </c>
      <c r="D912" s="203" t="s">
        <v>11</v>
      </c>
      <c r="E912" s="204" t="s">
        <v>3560</v>
      </c>
      <c r="F912" s="49" t="s">
        <v>965</v>
      </c>
      <c r="G912" s="203">
        <v>3</v>
      </c>
      <c r="H912" s="203" t="s">
        <v>3561</v>
      </c>
      <c r="I912" s="205" t="s">
        <v>3562</v>
      </c>
      <c r="J912" s="208" t="s">
        <v>3562</v>
      </c>
      <c r="K912" s="203">
        <v>48</v>
      </c>
      <c r="L912" s="207" t="s">
        <v>827</v>
      </c>
      <c r="M912" s="208" t="s">
        <v>1493</v>
      </c>
      <c r="N912" s="209">
        <f t="shared" si="0"/>
        <v>2025</v>
      </c>
      <c r="O912" s="210">
        <f t="shared" si="1"/>
        <v>9</v>
      </c>
      <c r="P912" s="211" t="str">
        <f>IFERROR(VLOOKUP(F912,연간집계!D:E,2,FALSE),"")</f>
        <v>시티북 210 (쿠션하드/46p)</v>
      </c>
    </row>
    <row r="913" spans="1:16" ht="12.75">
      <c r="A913" s="201">
        <v>45930.10665509259</v>
      </c>
      <c r="B913" s="202">
        <v>45930</v>
      </c>
      <c r="C913" s="203" t="s">
        <v>3563</v>
      </c>
      <c r="D913" s="203" t="s">
        <v>11</v>
      </c>
      <c r="E913" s="204" t="s">
        <v>3564</v>
      </c>
      <c r="F913" s="49" t="s">
        <v>890</v>
      </c>
      <c r="G913" s="203">
        <v>1</v>
      </c>
      <c r="H913" s="203" t="s">
        <v>3565</v>
      </c>
      <c r="I913" s="205" t="s">
        <v>1566</v>
      </c>
      <c r="J913" s="208" t="s">
        <v>1664</v>
      </c>
      <c r="K913" s="203">
        <v>48</v>
      </c>
      <c r="L913" s="207" t="s">
        <v>827</v>
      </c>
      <c r="M913" s="208" t="s">
        <v>1436</v>
      </c>
      <c r="N913" s="209">
        <f t="shared" si="0"/>
        <v>2025</v>
      </c>
      <c r="O913" s="210">
        <f t="shared" si="1"/>
        <v>9</v>
      </c>
      <c r="P913" s="211" t="str">
        <f>IFERROR(VLOOKUP(F913,연간집계!D:E,2,FALSE),"")</f>
        <v>메모리북</v>
      </c>
    </row>
    <row r="914" spans="1:16" ht="12.75">
      <c r="A914" s="201">
        <v>45930.297071759262</v>
      </c>
      <c r="B914" s="202">
        <v>45930</v>
      </c>
      <c r="C914" s="203" t="s">
        <v>3566</v>
      </c>
      <c r="D914" s="203" t="s">
        <v>11</v>
      </c>
      <c r="E914" s="204" t="s">
        <v>3567</v>
      </c>
      <c r="F914" s="49" t="s">
        <v>858</v>
      </c>
      <c r="G914" s="203">
        <v>1</v>
      </c>
      <c r="H914" s="203" t="s">
        <v>3568</v>
      </c>
      <c r="I914" s="205" t="s">
        <v>1556</v>
      </c>
      <c r="J914" s="206"/>
      <c r="K914" s="203">
        <v>24</v>
      </c>
      <c r="L914" s="207" t="s">
        <v>827</v>
      </c>
      <c r="M914" s="208" t="s">
        <v>1436</v>
      </c>
      <c r="N914" s="209">
        <f t="shared" si="0"/>
        <v>2025</v>
      </c>
      <c r="O914" s="210">
        <f t="shared" si="1"/>
        <v>9</v>
      </c>
      <c r="P914" s="211" t="str">
        <f>IFERROR(VLOOKUP(F914,연간집계!D:E,2,FALSE),"")</f>
        <v>스탠다드 포토북 8*8 (하드/유광)</v>
      </c>
    </row>
    <row r="915" spans="1:16" ht="12.75">
      <c r="A915" s="201">
        <v>45930.402662037035</v>
      </c>
      <c r="B915" s="202">
        <v>45929</v>
      </c>
      <c r="C915" s="203" t="s">
        <v>3569</v>
      </c>
      <c r="D915" s="203" t="s">
        <v>11</v>
      </c>
      <c r="E915" s="204" t="s">
        <v>3570</v>
      </c>
      <c r="F915" s="49" t="s">
        <v>838</v>
      </c>
      <c r="G915" s="203">
        <v>1</v>
      </c>
      <c r="H915" s="203" t="s">
        <v>3571</v>
      </c>
      <c r="I915" s="205" t="s">
        <v>1556</v>
      </c>
      <c r="J915" s="206"/>
      <c r="K915" s="203">
        <v>80</v>
      </c>
      <c r="L915" s="207" t="s">
        <v>827</v>
      </c>
      <c r="M915" s="208" t="s">
        <v>1502</v>
      </c>
      <c r="N915" s="209">
        <f t="shared" si="0"/>
        <v>2025</v>
      </c>
      <c r="O915" s="210">
        <f t="shared" si="1"/>
        <v>9</v>
      </c>
      <c r="P915" s="211" t="str">
        <f>IFERROR(VLOOKUP(F915,연간집계!D:E,2,FALSE),"")</f>
        <v>스탠다드 포토북 6*8 (하드/무광)</v>
      </c>
    </row>
    <row r="916" spans="1:16" ht="12.75">
      <c r="A916" s="201">
        <v>45930.538194444445</v>
      </c>
      <c r="B916" s="202">
        <v>45930</v>
      </c>
      <c r="C916" s="203" t="s">
        <v>3572</v>
      </c>
      <c r="D916" s="203" t="s">
        <v>11</v>
      </c>
      <c r="E916" s="204" t="s">
        <v>3573</v>
      </c>
      <c r="F916" s="49" t="s">
        <v>1368</v>
      </c>
      <c r="G916" s="203">
        <v>1</v>
      </c>
      <c r="H916" s="203" t="s">
        <v>3574</v>
      </c>
      <c r="I916" s="205" t="s">
        <v>2537</v>
      </c>
      <c r="J916" s="206"/>
      <c r="K916" s="203">
        <v>1</v>
      </c>
      <c r="L916" s="207" t="s">
        <v>827</v>
      </c>
      <c r="M916" s="208" t="s">
        <v>1629</v>
      </c>
      <c r="N916" s="209">
        <f t="shared" si="0"/>
        <v>2025</v>
      </c>
      <c r="O916" s="210">
        <f t="shared" si="1"/>
        <v>9</v>
      </c>
      <c r="P916" s="211" t="str">
        <f>IFERROR(VLOOKUP(F916,연간집계!D:E,2,FALSE),"")</f>
        <v>PCMS_포스터 297 (유광)</v>
      </c>
    </row>
    <row r="917" spans="1:16" ht="12.75">
      <c r="A917" s="201">
        <v>45930.538206018522</v>
      </c>
      <c r="B917" s="202">
        <v>45930</v>
      </c>
      <c r="C917" s="203" t="s">
        <v>3575</v>
      </c>
      <c r="D917" s="203" t="s">
        <v>11</v>
      </c>
      <c r="E917" s="204" t="s">
        <v>3573</v>
      </c>
      <c r="F917" s="49" t="s">
        <v>1366</v>
      </c>
      <c r="G917" s="203">
        <v>1</v>
      </c>
      <c r="H917" s="203" t="s">
        <v>3574</v>
      </c>
      <c r="I917" s="205" t="s">
        <v>2537</v>
      </c>
      <c r="J917" s="206"/>
      <c r="K917" s="203">
        <v>1</v>
      </c>
      <c r="L917" s="207" t="s">
        <v>827</v>
      </c>
      <c r="M917" s="208" t="s">
        <v>1629</v>
      </c>
      <c r="N917" s="209">
        <f t="shared" si="0"/>
        <v>2025</v>
      </c>
      <c r="O917" s="210">
        <f t="shared" si="1"/>
        <v>9</v>
      </c>
      <c r="P917" s="211" t="str">
        <f>IFERROR(VLOOKUP(F917,연간집계!D:E,2,FALSE),"")</f>
        <v>PCMS_포스터 297 (무광)</v>
      </c>
    </row>
    <row r="918" spans="1:16" ht="12.75">
      <c r="A918" s="201">
        <v>45930.538217592592</v>
      </c>
      <c r="B918" s="202">
        <v>45930</v>
      </c>
      <c r="C918" s="203" t="s">
        <v>3576</v>
      </c>
      <c r="D918" s="203" t="s">
        <v>11</v>
      </c>
      <c r="E918" s="204" t="s">
        <v>3573</v>
      </c>
      <c r="F918" s="49" t="s">
        <v>1347</v>
      </c>
      <c r="G918" s="203">
        <v>1</v>
      </c>
      <c r="H918" s="203" t="s">
        <v>3574</v>
      </c>
      <c r="I918" s="205" t="s">
        <v>1440</v>
      </c>
      <c r="J918" s="208" t="s">
        <v>1480</v>
      </c>
      <c r="K918" s="203">
        <v>1</v>
      </c>
      <c r="L918" s="207" t="s">
        <v>827</v>
      </c>
      <c r="M918" s="208" t="s">
        <v>1629</v>
      </c>
      <c r="N918" s="209">
        <f t="shared" si="0"/>
        <v>2025</v>
      </c>
      <c r="O918" s="210">
        <f t="shared" si="1"/>
        <v>9</v>
      </c>
      <c r="P918" s="211" t="str">
        <f>IFERROR(VLOOKUP(F918,연간집계!D:E,2,FALSE),"")</f>
        <v>아크릴키링</v>
      </c>
    </row>
    <row r="919" spans="1:16" ht="12.75">
      <c r="A919" s="201">
        <v>45930.609409722223</v>
      </c>
      <c r="B919" s="202">
        <v>45930</v>
      </c>
      <c r="C919" s="203" t="s">
        <v>3577</v>
      </c>
      <c r="D919" s="203" t="s">
        <v>11</v>
      </c>
      <c r="E919" s="204" t="s">
        <v>3578</v>
      </c>
      <c r="F919" s="49" t="s">
        <v>924</v>
      </c>
      <c r="G919" s="203">
        <v>1</v>
      </c>
      <c r="H919" s="203" t="s">
        <v>1522</v>
      </c>
      <c r="I919" s="205" t="s">
        <v>1523</v>
      </c>
      <c r="J919" s="206"/>
      <c r="K919" s="203">
        <v>16</v>
      </c>
      <c r="L919" s="207" t="s">
        <v>827</v>
      </c>
      <c r="M919" s="208" t="s">
        <v>1449</v>
      </c>
      <c r="N919" s="209">
        <f t="shared" si="0"/>
        <v>2025</v>
      </c>
      <c r="O919" s="210">
        <f t="shared" si="1"/>
        <v>9</v>
      </c>
      <c r="P919" s="211" t="str">
        <f>IFERROR(VLOOKUP(F919,연간집계!D:E,2,FALSE),"")</f>
        <v>베이비진 210 (14p)</v>
      </c>
    </row>
    <row r="920" spans="1:16" ht="12.75">
      <c r="A920" s="201">
        <v>45930.609722222223</v>
      </c>
      <c r="B920" s="202">
        <v>45930</v>
      </c>
      <c r="C920" s="203" t="s">
        <v>3579</v>
      </c>
      <c r="D920" s="203" t="s">
        <v>11</v>
      </c>
      <c r="E920" s="204" t="s">
        <v>3578</v>
      </c>
      <c r="F920" s="49" t="s">
        <v>924</v>
      </c>
      <c r="G920" s="203">
        <v>1</v>
      </c>
      <c r="H920" s="203" t="s">
        <v>1522</v>
      </c>
      <c r="I920" s="205" t="s">
        <v>1523</v>
      </c>
      <c r="J920" s="206"/>
      <c r="K920" s="203">
        <v>16</v>
      </c>
      <c r="L920" s="207" t="s">
        <v>827</v>
      </c>
      <c r="M920" s="208" t="s">
        <v>1449</v>
      </c>
      <c r="N920" s="209">
        <f t="shared" si="0"/>
        <v>2025</v>
      </c>
      <c r="O920" s="210">
        <f t="shared" si="1"/>
        <v>9</v>
      </c>
      <c r="P920" s="211" t="str">
        <f>IFERROR(VLOOKUP(F920,연간집계!D:E,2,FALSE),"")</f>
        <v>베이비진 210 (14p)</v>
      </c>
    </row>
    <row r="921" spans="1:16" ht="12.75">
      <c r="A921" s="201">
        <v>45930.61010416667</v>
      </c>
      <c r="B921" s="202">
        <v>45930</v>
      </c>
      <c r="C921" s="203" t="s">
        <v>3580</v>
      </c>
      <c r="D921" s="203" t="s">
        <v>11</v>
      </c>
      <c r="E921" s="204" t="s">
        <v>3578</v>
      </c>
      <c r="F921" s="49" t="s">
        <v>924</v>
      </c>
      <c r="G921" s="203">
        <v>1</v>
      </c>
      <c r="H921" s="203" t="s">
        <v>1522</v>
      </c>
      <c r="I921" s="205" t="s">
        <v>1523</v>
      </c>
      <c r="J921" s="206"/>
      <c r="K921" s="203">
        <v>16</v>
      </c>
      <c r="L921" s="207" t="s">
        <v>827</v>
      </c>
      <c r="M921" s="208" t="s">
        <v>1449</v>
      </c>
      <c r="N921" s="209">
        <f t="shared" si="0"/>
        <v>2025</v>
      </c>
      <c r="O921" s="210">
        <f t="shared" si="1"/>
        <v>9</v>
      </c>
      <c r="P921" s="211" t="str">
        <f>IFERROR(VLOOKUP(F921,연간집계!D:E,2,FALSE),"")</f>
        <v>베이비진 210 (14p)</v>
      </c>
    </row>
    <row r="922" spans="1:16" ht="12.75">
      <c r="A922" s="201">
        <v>45930.610486111109</v>
      </c>
      <c r="B922" s="202">
        <v>45930</v>
      </c>
      <c r="C922" s="203" t="s">
        <v>3581</v>
      </c>
      <c r="D922" s="203" t="s">
        <v>11</v>
      </c>
      <c r="E922" s="204" t="s">
        <v>3578</v>
      </c>
      <c r="F922" s="49" t="s">
        <v>924</v>
      </c>
      <c r="G922" s="203">
        <v>1</v>
      </c>
      <c r="H922" s="203" t="s">
        <v>1522</v>
      </c>
      <c r="I922" s="205" t="s">
        <v>1523</v>
      </c>
      <c r="J922" s="206"/>
      <c r="K922" s="203">
        <v>16</v>
      </c>
      <c r="L922" s="207" t="s">
        <v>827</v>
      </c>
      <c r="M922" s="208" t="s">
        <v>1449</v>
      </c>
      <c r="N922" s="209">
        <f t="shared" si="0"/>
        <v>2025</v>
      </c>
      <c r="O922" s="210">
        <f t="shared" si="1"/>
        <v>9</v>
      </c>
      <c r="P922" s="211" t="str">
        <f>IFERROR(VLOOKUP(F922,연간집계!D:E,2,FALSE),"")</f>
        <v>베이비진 210 (14p)</v>
      </c>
    </row>
    <row r="923" spans="1:16" ht="12.75">
      <c r="A923" s="201">
        <v>45930.610844907409</v>
      </c>
      <c r="B923" s="202">
        <v>45930</v>
      </c>
      <c r="C923" s="203" t="s">
        <v>3582</v>
      </c>
      <c r="D923" s="203" t="s">
        <v>11</v>
      </c>
      <c r="E923" s="204" t="s">
        <v>3578</v>
      </c>
      <c r="F923" s="49" t="s">
        <v>924</v>
      </c>
      <c r="G923" s="203">
        <v>1</v>
      </c>
      <c r="H923" s="203" t="s">
        <v>1522</v>
      </c>
      <c r="I923" s="205" t="s">
        <v>1523</v>
      </c>
      <c r="J923" s="206"/>
      <c r="K923" s="203">
        <v>16</v>
      </c>
      <c r="L923" s="207" t="s">
        <v>827</v>
      </c>
      <c r="M923" s="208" t="s">
        <v>1449</v>
      </c>
      <c r="N923" s="209">
        <f t="shared" si="0"/>
        <v>2025</v>
      </c>
      <c r="O923" s="210">
        <f t="shared" si="1"/>
        <v>9</v>
      </c>
      <c r="P923" s="211" t="str">
        <f>IFERROR(VLOOKUP(F923,연간집계!D:E,2,FALSE),"")</f>
        <v>베이비진 210 (14p)</v>
      </c>
    </row>
    <row r="924" spans="1:16" ht="12.75">
      <c r="A924" s="201">
        <v>45930.611516203702</v>
      </c>
      <c r="B924" s="202">
        <v>45930</v>
      </c>
      <c r="C924" s="203" t="s">
        <v>3583</v>
      </c>
      <c r="D924" s="203" t="s">
        <v>11</v>
      </c>
      <c r="E924" s="204" t="s">
        <v>3578</v>
      </c>
      <c r="F924" s="49" t="s">
        <v>924</v>
      </c>
      <c r="G924" s="203">
        <v>1</v>
      </c>
      <c r="H924" s="203" t="s">
        <v>1522</v>
      </c>
      <c r="I924" s="205" t="s">
        <v>1523</v>
      </c>
      <c r="J924" s="206"/>
      <c r="K924" s="203">
        <v>16</v>
      </c>
      <c r="L924" s="207" t="s">
        <v>827</v>
      </c>
      <c r="M924" s="208" t="s">
        <v>1449</v>
      </c>
      <c r="N924" s="209">
        <f t="shared" si="0"/>
        <v>2025</v>
      </c>
      <c r="O924" s="210">
        <f t="shared" si="1"/>
        <v>9</v>
      </c>
      <c r="P924" s="211" t="str">
        <f>IFERROR(VLOOKUP(F924,연간집계!D:E,2,FALSE),"")</f>
        <v>베이비진 210 (14p)</v>
      </c>
    </row>
    <row r="925" spans="1:16" ht="12.75">
      <c r="A925" s="201">
        <v>45930.611909722225</v>
      </c>
      <c r="B925" s="202">
        <v>45930</v>
      </c>
      <c r="C925" s="203" t="s">
        <v>3584</v>
      </c>
      <c r="D925" s="203" t="s">
        <v>11</v>
      </c>
      <c r="E925" s="204" t="s">
        <v>3578</v>
      </c>
      <c r="F925" s="49" t="s">
        <v>924</v>
      </c>
      <c r="G925" s="203">
        <v>1</v>
      </c>
      <c r="H925" s="203" t="s">
        <v>1522</v>
      </c>
      <c r="I925" s="205" t="s">
        <v>1523</v>
      </c>
      <c r="J925" s="206"/>
      <c r="K925" s="203">
        <v>16</v>
      </c>
      <c r="L925" s="207" t="s">
        <v>827</v>
      </c>
      <c r="M925" s="208" t="s">
        <v>1449</v>
      </c>
      <c r="N925" s="209">
        <f t="shared" si="0"/>
        <v>2025</v>
      </c>
      <c r="O925" s="210">
        <f t="shared" si="1"/>
        <v>9</v>
      </c>
      <c r="P925" s="211" t="str">
        <f>IFERROR(VLOOKUP(F925,연간집계!D:E,2,FALSE),"")</f>
        <v>베이비진 210 (14p)</v>
      </c>
    </row>
    <row r="926" spans="1:16" ht="12.75">
      <c r="A926" s="201">
        <v>45930.612256944441</v>
      </c>
      <c r="B926" s="202">
        <v>45930</v>
      </c>
      <c r="C926" s="203" t="s">
        <v>3585</v>
      </c>
      <c r="D926" s="203" t="s">
        <v>11</v>
      </c>
      <c r="E926" s="204" t="s">
        <v>3578</v>
      </c>
      <c r="F926" s="49" t="s">
        <v>924</v>
      </c>
      <c r="G926" s="203">
        <v>1</v>
      </c>
      <c r="H926" s="203" t="s">
        <v>1522</v>
      </c>
      <c r="I926" s="205" t="s">
        <v>1523</v>
      </c>
      <c r="J926" s="206"/>
      <c r="K926" s="203">
        <v>16</v>
      </c>
      <c r="L926" s="207" t="s">
        <v>827</v>
      </c>
      <c r="M926" s="208" t="s">
        <v>1449</v>
      </c>
      <c r="N926" s="209">
        <f t="shared" si="0"/>
        <v>2025</v>
      </c>
      <c r="O926" s="210">
        <f t="shared" si="1"/>
        <v>9</v>
      </c>
      <c r="P926" s="211" t="str">
        <f>IFERROR(VLOOKUP(F926,연간집계!D:E,2,FALSE),"")</f>
        <v>베이비진 210 (14p)</v>
      </c>
    </row>
    <row r="927" spans="1:16" ht="12.75">
      <c r="A927" s="201">
        <v>45930.63758101852</v>
      </c>
      <c r="B927" s="202">
        <v>45930</v>
      </c>
      <c r="C927" s="203" t="s">
        <v>3586</v>
      </c>
      <c r="D927" s="203" t="s">
        <v>11</v>
      </c>
      <c r="E927" s="204" t="s">
        <v>3587</v>
      </c>
      <c r="F927" s="49" t="s">
        <v>1247</v>
      </c>
      <c r="G927" s="203">
        <v>1</v>
      </c>
      <c r="H927" s="203" t="s">
        <v>3588</v>
      </c>
      <c r="I927" s="205" t="s">
        <v>1556</v>
      </c>
      <c r="J927" s="206"/>
      <c r="K927" s="203">
        <v>24</v>
      </c>
      <c r="L927" s="207" t="s">
        <v>828</v>
      </c>
      <c r="M927" s="208" t="s">
        <v>1436</v>
      </c>
      <c r="N927" s="209">
        <f t="shared" si="0"/>
        <v>2025</v>
      </c>
      <c r="O927" s="210">
        <f t="shared" si="1"/>
        <v>9</v>
      </c>
      <c r="P927" s="211" t="str">
        <f>IFERROR(VLOOKUP(F927,연간집계!D:E,2,FALSE),"")</f>
        <v>모바일 포토북 197 (여행)</v>
      </c>
    </row>
    <row r="928" spans="1:16" ht="12.75">
      <c r="A928" s="201">
        <v>45930.66983796296</v>
      </c>
      <c r="B928" s="202">
        <v>45930</v>
      </c>
      <c r="C928" s="203" t="s">
        <v>3589</v>
      </c>
      <c r="D928" s="203" t="s">
        <v>11</v>
      </c>
      <c r="E928" s="204" t="s">
        <v>3590</v>
      </c>
      <c r="F928" s="49" t="s">
        <v>838</v>
      </c>
      <c r="G928" s="203">
        <v>1</v>
      </c>
      <c r="H928" s="203" t="s">
        <v>3591</v>
      </c>
      <c r="I928" s="205" t="s">
        <v>1440</v>
      </c>
      <c r="J928" s="206"/>
      <c r="K928" s="203">
        <v>24</v>
      </c>
      <c r="L928" s="207" t="s">
        <v>827</v>
      </c>
      <c r="M928" s="208" t="s">
        <v>3592</v>
      </c>
      <c r="N928" s="209">
        <f t="shared" si="0"/>
        <v>2025</v>
      </c>
      <c r="O928" s="210">
        <f t="shared" si="1"/>
        <v>9</v>
      </c>
      <c r="P928" s="211" t="str">
        <f>IFERROR(VLOOKUP(F928,연간집계!D:E,2,FALSE),"")</f>
        <v>스탠다드 포토북 6*8 (하드/무광)</v>
      </c>
    </row>
    <row r="929" spans="1:16" ht="12.75">
      <c r="A929" s="201">
        <v>45930.675706018519</v>
      </c>
      <c r="B929" s="202">
        <v>45930</v>
      </c>
      <c r="C929" s="203" t="s">
        <v>3593</v>
      </c>
      <c r="D929" s="203" t="s">
        <v>11</v>
      </c>
      <c r="E929" s="204" t="s">
        <v>3594</v>
      </c>
      <c r="F929" s="49" t="s">
        <v>856</v>
      </c>
      <c r="G929" s="203">
        <v>1</v>
      </c>
      <c r="H929" s="203" t="s">
        <v>3595</v>
      </c>
      <c r="I929" s="205" t="s">
        <v>1440</v>
      </c>
      <c r="J929" s="206"/>
      <c r="K929" s="203">
        <v>34</v>
      </c>
      <c r="L929" s="207" t="s">
        <v>827</v>
      </c>
      <c r="M929" s="208" t="s">
        <v>1436</v>
      </c>
      <c r="N929" s="209">
        <f t="shared" si="0"/>
        <v>2025</v>
      </c>
      <c r="O929" s="210">
        <f t="shared" si="1"/>
        <v>9</v>
      </c>
      <c r="P929" s="211" t="str">
        <f>IFERROR(VLOOKUP(F929,연간집계!D:E,2,FALSE),"")</f>
        <v>스탠다드 포토북 8*8 (하드/무광)</v>
      </c>
    </row>
    <row r="930" spans="1:16" ht="12.75">
      <c r="A930" s="201">
        <v>45930.675717592596</v>
      </c>
      <c r="B930" s="202">
        <v>45930</v>
      </c>
      <c r="C930" s="203" t="s">
        <v>3596</v>
      </c>
      <c r="D930" s="203" t="s">
        <v>11</v>
      </c>
      <c r="E930" s="204" t="s">
        <v>3594</v>
      </c>
      <c r="F930" s="49" t="s">
        <v>856</v>
      </c>
      <c r="G930" s="203">
        <v>1</v>
      </c>
      <c r="H930" s="203" t="s">
        <v>3595</v>
      </c>
      <c r="I930" s="205" t="s">
        <v>1440</v>
      </c>
      <c r="J930" s="206"/>
      <c r="K930" s="203">
        <v>28</v>
      </c>
      <c r="L930" s="207" t="s">
        <v>827</v>
      </c>
      <c r="M930" s="208" t="s">
        <v>1436</v>
      </c>
      <c r="N930" s="209">
        <f t="shared" si="0"/>
        <v>2025</v>
      </c>
      <c r="O930" s="210">
        <f t="shared" si="1"/>
        <v>9</v>
      </c>
      <c r="P930" s="211" t="str">
        <f>IFERROR(VLOOKUP(F930,연간집계!D:E,2,FALSE),"")</f>
        <v>스탠다드 포토북 8*8 (하드/무광)</v>
      </c>
    </row>
    <row r="931" spans="1:16" ht="12.75">
      <c r="A931" s="201">
        <v>45930.675729166665</v>
      </c>
      <c r="B931" s="202">
        <v>45930</v>
      </c>
      <c r="C931" s="203" t="s">
        <v>3597</v>
      </c>
      <c r="D931" s="203" t="s">
        <v>11</v>
      </c>
      <c r="E931" s="204" t="s">
        <v>3594</v>
      </c>
      <c r="F931" s="49" t="s">
        <v>856</v>
      </c>
      <c r="G931" s="203">
        <v>1</v>
      </c>
      <c r="H931" s="203" t="s">
        <v>3595</v>
      </c>
      <c r="I931" s="205" t="s">
        <v>1440</v>
      </c>
      <c r="J931" s="206"/>
      <c r="K931" s="203">
        <v>24</v>
      </c>
      <c r="L931" s="207" t="s">
        <v>827</v>
      </c>
      <c r="M931" s="208" t="s">
        <v>1436</v>
      </c>
      <c r="N931" s="209">
        <f t="shared" si="0"/>
        <v>2025</v>
      </c>
      <c r="O931" s="210">
        <f t="shared" si="1"/>
        <v>9</v>
      </c>
      <c r="P931" s="211" t="str">
        <f>IFERROR(VLOOKUP(F931,연간집계!D:E,2,FALSE),"")</f>
        <v>스탠다드 포토북 8*8 (하드/무광)</v>
      </c>
    </row>
    <row r="932" spans="1:16" ht="12.75">
      <c r="A932" s="201">
        <v>45930.790023148147</v>
      </c>
      <c r="B932" s="202">
        <v>45930</v>
      </c>
      <c r="C932" s="203" t="s">
        <v>3598</v>
      </c>
      <c r="D932" s="203" t="s">
        <v>11</v>
      </c>
      <c r="E932" s="204" t="s">
        <v>3599</v>
      </c>
      <c r="F932" s="49" t="s">
        <v>1058</v>
      </c>
      <c r="G932" s="203">
        <v>1</v>
      </c>
      <c r="H932" s="203" t="s">
        <v>79</v>
      </c>
      <c r="I932" s="205" t="s">
        <v>1440</v>
      </c>
      <c r="J932" s="206"/>
      <c r="K932" s="203">
        <v>160</v>
      </c>
      <c r="L932" s="207" t="s">
        <v>827</v>
      </c>
      <c r="M932" s="208" t="s">
        <v>1497</v>
      </c>
      <c r="N932" s="209">
        <f t="shared" si="0"/>
        <v>2025</v>
      </c>
      <c r="O932" s="210">
        <f t="shared" si="1"/>
        <v>9</v>
      </c>
      <c r="P932" s="211" t="str">
        <f>IFERROR(VLOOKUP(F932,연간집계!D:E,2,FALSE),"")</f>
        <v>프리북 150 (하드)</v>
      </c>
    </row>
    <row r="933" spans="1:16" ht="12.75">
      <c r="A933" s="201">
        <v>45930.890081018515</v>
      </c>
      <c r="B933" s="202">
        <v>45930</v>
      </c>
      <c r="C933" s="203" t="s">
        <v>3600</v>
      </c>
      <c r="D933" s="203" t="s">
        <v>11</v>
      </c>
      <c r="E933" s="204" t="s">
        <v>3601</v>
      </c>
      <c r="F933" s="49" t="s">
        <v>1247</v>
      </c>
      <c r="G933" s="203">
        <v>1</v>
      </c>
      <c r="H933" s="203" t="s">
        <v>3602</v>
      </c>
      <c r="I933" s="205" t="s">
        <v>1556</v>
      </c>
      <c r="J933" s="206"/>
      <c r="K933" s="203">
        <v>24</v>
      </c>
      <c r="L933" s="207" t="s">
        <v>828</v>
      </c>
      <c r="M933" s="208" t="s">
        <v>1436</v>
      </c>
      <c r="N933" s="209">
        <f t="shared" si="0"/>
        <v>2025</v>
      </c>
      <c r="O933" s="210">
        <f t="shared" si="1"/>
        <v>9</v>
      </c>
      <c r="P933" s="211" t="str">
        <f>IFERROR(VLOOKUP(F933,연간집계!D:E,2,FALSE),"")</f>
        <v>모바일 포토북 197 (여행)</v>
      </c>
    </row>
    <row r="934" spans="1:16" ht="12.75">
      <c r="A934" s="201">
        <v>45930.890092592592</v>
      </c>
      <c r="B934" s="202">
        <v>45930</v>
      </c>
      <c r="C934" s="203" t="s">
        <v>3603</v>
      </c>
      <c r="D934" s="203" t="s">
        <v>11</v>
      </c>
      <c r="E934" s="204" t="s">
        <v>3601</v>
      </c>
      <c r="F934" s="49" t="s">
        <v>1247</v>
      </c>
      <c r="G934" s="203">
        <v>1</v>
      </c>
      <c r="H934" s="203" t="s">
        <v>3602</v>
      </c>
      <c r="I934" s="205" t="s">
        <v>1556</v>
      </c>
      <c r="J934" s="206"/>
      <c r="K934" s="203">
        <v>24</v>
      </c>
      <c r="L934" s="207" t="s">
        <v>828</v>
      </c>
      <c r="M934" s="208" t="s">
        <v>1436</v>
      </c>
      <c r="N934" s="209">
        <f t="shared" si="0"/>
        <v>2025</v>
      </c>
      <c r="O934" s="210">
        <f t="shared" si="1"/>
        <v>9</v>
      </c>
      <c r="P934" s="211" t="str">
        <f>IFERROR(VLOOKUP(F934,연간집계!D:E,2,FALSE),"")</f>
        <v>모바일 포토북 197 (여행)</v>
      </c>
    </row>
    <row r="935" spans="1:16" ht="12.75">
      <c r="A935" s="201">
        <v>45930.890104166669</v>
      </c>
      <c r="B935" s="202">
        <v>45930</v>
      </c>
      <c r="C935" s="203" t="s">
        <v>3604</v>
      </c>
      <c r="D935" s="203" t="s">
        <v>11</v>
      </c>
      <c r="E935" s="204" t="s">
        <v>3601</v>
      </c>
      <c r="F935" s="49" t="s">
        <v>1247</v>
      </c>
      <c r="G935" s="203">
        <v>1</v>
      </c>
      <c r="H935" s="203" t="s">
        <v>3602</v>
      </c>
      <c r="I935" s="205" t="s">
        <v>1556</v>
      </c>
      <c r="J935" s="206"/>
      <c r="K935" s="203">
        <v>24</v>
      </c>
      <c r="L935" s="207" t="s">
        <v>828</v>
      </c>
      <c r="M935" s="208" t="s">
        <v>1436</v>
      </c>
      <c r="N935" s="209">
        <f t="shared" si="0"/>
        <v>2025</v>
      </c>
      <c r="O935" s="210">
        <f t="shared" si="1"/>
        <v>9</v>
      </c>
      <c r="P935" s="211" t="str">
        <f>IFERROR(VLOOKUP(F935,연간집계!D:E,2,FALSE),"")</f>
        <v>모바일 포토북 197 (여행)</v>
      </c>
    </row>
    <row r="936" spans="1:16" ht="12.75">
      <c r="A936" s="201">
        <v>45930.951724537037</v>
      </c>
      <c r="B936" s="202">
        <v>45930</v>
      </c>
      <c r="C936" s="203" t="s">
        <v>3605</v>
      </c>
      <c r="D936" s="203" t="s">
        <v>11</v>
      </c>
      <c r="E936" s="204" t="s">
        <v>3606</v>
      </c>
      <c r="F936" s="49" t="s">
        <v>1048</v>
      </c>
      <c r="G936" s="203">
        <v>1</v>
      </c>
      <c r="H936" s="203" t="s">
        <v>3607</v>
      </c>
      <c r="I936" s="205" t="s">
        <v>1668</v>
      </c>
      <c r="J936" s="206"/>
      <c r="K936" s="203">
        <v>74</v>
      </c>
      <c r="L936" s="207" t="s">
        <v>827</v>
      </c>
      <c r="M936" s="208" t="s">
        <v>1471</v>
      </c>
      <c r="N936" s="209">
        <f t="shared" si="0"/>
        <v>2025</v>
      </c>
      <c r="O936" s="210">
        <f t="shared" si="1"/>
        <v>9</v>
      </c>
      <c r="P936" s="211" t="str">
        <f>IFERROR(VLOOKUP(F936,연간집계!D:E,2,FALSE),"")</f>
        <v>프리북와이드 (하드)</v>
      </c>
    </row>
    <row r="937" spans="1:16" ht="12.75">
      <c r="A937" s="201">
        <v>45930.978078703702</v>
      </c>
      <c r="B937" s="202">
        <v>45930</v>
      </c>
      <c r="C937" s="203" t="s">
        <v>3608</v>
      </c>
      <c r="D937" s="203" t="s">
        <v>11</v>
      </c>
      <c r="E937" s="204" t="s">
        <v>3609</v>
      </c>
      <c r="F937" s="49" t="s">
        <v>1243</v>
      </c>
      <c r="G937" s="203">
        <v>1</v>
      </c>
      <c r="H937" s="203" t="s">
        <v>3610</v>
      </c>
      <c r="I937" s="205" t="s">
        <v>1556</v>
      </c>
      <c r="J937" s="206"/>
      <c r="K937" s="203">
        <v>24</v>
      </c>
      <c r="L937" s="207" t="s">
        <v>828</v>
      </c>
      <c r="M937" s="208" t="s">
        <v>1436</v>
      </c>
      <c r="N937" s="209">
        <f t="shared" si="0"/>
        <v>2025</v>
      </c>
      <c r="O937" s="210">
        <f t="shared" si="1"/>
        <v>9</v>
      </c>
      <c r="P937" s="211" t="str">
        <f>IFERROR(VLOOKUP(F937,연간집계!D:E,2,FALSE),"")</f>
        <v>모바일 포토북 150 (여행)</v>
      </c>
    </row>
    <row r="938" spans="1:16" ht="12.75">
      <c r="A938" s="201">
        <v>45931.048738425925</v>
      </c>
      <c r="B938" s="202">
        <v>45931</v>
      </c>
      <c r="C938" s="203" t="s">
        <v>3611</v>
      </c>
      <c r="D938" s="203" t="s">
        <v>11</v>
      </c>
      <c r="E938" s="204" t="s">
        <v>3612</v>
      </c>
      <c r="F938" s="49" t="s">
        <v>1058</v>
      </c>
      <c r="G938" s="203">
        <v>1</v>
      </c>
      <c r="H938" s="203" t="s">
        <v>3613</v>
      </c>
      <c r="I938" s="205" t="s">
        <v>3614</v>
      </c>
      <c r="J938" s="206"/>
      <c r="K938" s="203">
        <v>160</v>
      </c>
      <c r="L938" s="207" t="s">
        <v>827</v>
      </c>
      <c r="M938" s="208" t="s">
        <v>1541</v>
      </c>
      <c r="N938" s="209">
        <f t="shared" si="0"/>
        <v>2025</v>
      </c>
      <c r="O938" s="210">
        <f t="shared" si="1"/>
        <v>10</v>
      </c>
      <c r="P938" s="211" t="str">
        <f>IFERROR(VLOOKUP(F938,연간집계!D:E,2,FALSE),"")</f>
        <v>프리북 150 (하드)</v>
      </c>
    </row>
    <row r="939" spans="1:16" ht="12.75">
      <c r="A939" s="201">
        <v>45931.048750000002</v>
      </c>
      <c r="B939" s="202">
        <v>45931</v>
      </c>
      <c r="C939" s="203" t="s">
        <v>3615</v>
      </c>
      <c r="D939" s="203" t="s">
        <v>11</v>
      </c>
      <c r="E939" s="204" t="s">
        <v>3612</v>
      </c>
      <c r="F939" s="49" t="s">
        <v>1058</v>
      </c>
      <c r="G939" s="203">
        <v>1</v>
      </c>
      <c r="H939" s="203" t="s">
        <v>3613</v>
      </c>
      <c r="I939" s="205" t="s">
        <v>1566</v>
      </c>
      <c r="J939" s="206"/>
      <c r="K939" s="203">
        <v>126</v>
      </c>
      <c r="L939" s="207" t="s">
        <v>827</v>
      </c>
      <c r="M939" s="208" t="s">
        <v>1541</v>
      </c>
      <c r="N939" s="209">
        <f t="shared" si="0"/>
        <v>2025</v>
      </c>
      <c r="O939" s="210">
        <f t="shared" si="1"/>
        <v>10</v>
      </c>
      <c r="P939" s="211" t="str">
        <f>IFERROR(VLOOKUP(F939,연간집계!D:E,2,FALSE),"")</f>
        <v>프리북 150 (하드)</v>
      </c>
    </row>
    <row r="940" spans="1:16" ht="12.75">
      <c r="A940" s="201">
        <v>45931.413414351853</v>
      </c>
      <c r="B940" s="202">
        <v>45931</v>
      </c>
      <c r="C940" s="203" t="s">
        <v>3616</v>
      </c>
      <c r="D940" s="203" t="s">
        <v>11</v>
      </c>
      <c r="E940" s="204" t="s">
        <v>3617</v>
      </c>
      <c r="F940" s="49" t="s">
        <v>967</v>
      </c>
      <c r="G940" s="203">
        <v>1</v>
      </c>
      <c r="H940" s="203" t="s">
        <v>3618</v>
      </c>
      <c r="I940" s="205" t="s">
        <v>1492</v>
      </c>
      <c r="J940" s="208" t="s">
        <v>1492</v>
      </c>
      <c r="K940" s="203">
        <v>80</v>
      </c>
      <c r="L940" s="207" t="s">
        <v>827</v>
      </c>
      <c r="M940" s="208" t="s">
        <v>1436</v>
      </c>
      <c r="N940" s="209">
        <f t="shared" si="0"/>
        <v>2025</v>
      </c>
      <c r="O940" s="210">
        <f t="shared" si="1"/>
        <v>10</v>
      </c>
      <c r="P940" s="211" t="str">
        <f>IFERROR(VLOOKUP(F940,연간집계!D:E,2,FALSE),"")</f>
        <v>시티북 210 (소프트/78p)</v>
      </c>
    </row>
    <row r="941" spans="1:16" ht="12.75">
      <c r="A941" s="201">
        <v>45931.545636574076</v>
      </c>
      <c r="B941" s="202">
        <v>45931</v>
      </c>
      <c r="C941" s="203" t="s">
        <v>3619</v>
      </c>
      <c r="D941" s="203" t="s">
        <v>11</v>
      </c>
      <c r="E941" s="204" t="s">
        <v>3620</v>
      </c>
      <c r="F941" s="49" t="s">
        <v>967</v>
      </c>
      <c r="G941" s="203">
        <v>9</v>
      </c>
      <c r="H941" s="203" t="s">
        <v>3621</v>
      </c>
      <c r="I941" s="205" t="s">
        <v>3558</v>
      </c>
      <c r="J941" s="208" t="s">
        <v>3558</v>
      </c>
      <c r="K941" s="203">
        <v>80</v>
      </c>
      <c r="L941" s="207" t="s">
        <v>827</v>
      </c>
      <c r="M941" s="208" t="s">
        <v>1497</v>
      </c>
      <c r="N941" s="209">
        <f t="shared" si="0"/>
        <v>2025</v>
      </c>
      <c r="O941" s="210">
        <f t="shared" si="1"/>
        <v>10</v>
      </c>
      <c r="P941" s="211" t="str">
        <f>IFERROR(VLOOKUP(F941,연간집계!D:E,2,FALSE),"")</f>
        <v>시티북 210 (소프트/78p)</v>
      </c>
    </row>
    <row r="942" spans="1:16" ht="12.75">
      <c r="A942" s="201">
        <v>45931.604247685187</v>
      </c>
      <c r="B942" s="202">
        <v>45931</v>
      </c>
      <c r="C942" s="203" t="s">
        <v>3622</v>
      </c>
      <c r="D942" s="203" t="s">
        <v>11</v>
      </c>
      <c r="E942" s="204" t="s">
        <v>3623</v>
      </c>
      <c r="F942" s="49" t="s">
        <v>1041</v>
      </c>
      <c r="G942" s="203">
        <v>14</v>
      </c>
      <c r="H942" s="203" t="s">
        <v>3624</v>
      </c>
      <c r="I942" s="205" t="s">
        <v>2106</v>
      </c>
      <c r="J942" s="206"/>
      <c r="K942" s="203">
        <v>50</v>
      </c>
      <c r="L942" s="207" t="s">
        <v>827</v>
      </c>
      <c r="M942" s="208" t="s">
        <v>1497</v>
      </c>
      <c r="N942" s="209">
        <f t="shared" si="0"/>
        <v>2025</v>
      </c>
      <c r="O942" s="210">
        <f t="shared" si="1"/>
        <v>10</v>
      </c>
      <c r="P942" s="211" t="str">
        <f>IFERROR(VLOOKUP(F942,연간집계!D:E,2,FALSE),"")</f>
        <v>프리북 198 (소프트)</v>
      </c>
    </row>
    <row r="943" spans="1:16" ht="12.75">
      <c r="A943" s="201">
        <v>45931.633564814816</v>
      </c>
      <c r="B943" s="202">
        <v>45931</v>
      </c>
      <c r="C943" s="203" t="s">
        <v>3625</v>
      </c>
      <c r="D943" s="203" t="s">
        <v>11</v>
      </c>
      <c r="E943" s="204" t="s">
        <v>3626</v>
      </c>
      <c r="F943" s="49" t="s">
        <v>847</v>
      </c>
      <c r="G943" s="203">
        <v>1</v>
      </c>
      <c r="H943" s="203" t="s">
        <v>3627</v>
      </c>
      <c r="I943" s="205" t="s">
        <v>1440</v>
      </c>
      <c r="J943" s="206"/>
      <c r="K943" s="203">
        <v>80</v>
      </c>
      <c r="L943" s="207" t="s">
        <v>827</v>
      </c>
      <c r="M943" s="208" t="s">
        <v>1436</v>
      </c>
      <c r="N943" s="209">
        <f t="shared" si="0"/>
        <v>2025</v>
      </c>
      <c r="O943" s="210">
        <f t="shared" si="1"/>
        <v>10</v>
      </c>
      <c r="P943" s="211" t="str">
        <f>IFERROR(VLOOKUP(F943,연간집계!D:E,2,FALSE),"")</f>
        <v>스탠다드 포토북 8*11 (하드/무광)</v>
      </c>
    </row>
    <row r="944" spans="1:16" ht="12.75">
      <c r="A944" s="201">
        <v>45931.756724537037</v>
      </c>
      <c r="B944" s="202">
        <v>45931</v>
      </c>
      <c r="C944" s="203" t="s">
        <v>3628</v>
      </c>
      <c r="D944" s="203" t="s">
        <v>11</v>
      </c>
      <c r="E944" s="204" t="s">
        <v>3629</v>
      </c>
      <c r="F944" s="49" t="s">
        <v>1351</v>
      </c>
      <c r="G944" s="203">
        <v>3</v>
      </c>
      <c r="H944" s="203" t="s">
        <v>3630</v>
      </c>
      <c r="I944" s="205" t="s">
        <v>1440</v>
      </c>
      <c r="J944" s="206"/>
      <c r="K944" s="203">
        <v>10</v>
      </c>
      <c r="L944" s="207" t="s">
        <v>827</v>
      </c>
      <c r="M944" s="208" t="s">
        <v>1471</v>
      </c>
      <c r="N944" s="209">
        <f t="shared" si="0"/>
        <v>2025</v>
      </c>
      <c r="O944" s="210">
        <f t="shared" si="1"/>
        <v>10</v>
      </c>
      <c r="P944" s="211" t="str">
        <f>IFERROR(VLOOKUP(F944,연간집계!D:E,2,FALSE),"")</f>
        <v>PCMS_엽서 100</v>
      </c>
    </row>
    <row r="945" spans="1:16" ht="12.75">
      <c r="A945" s="201">
        <v>45931.756736111114</v>
      </c>
      <c r="B945" s="202">
        <v>45931</v>
      </c>
      <c r="C945" s="203" t="s">
        <v>3631</v>
      </c>
      <c r="D945" s="203" t="s">
        <v>11</v>
      </c>
      <c r="E945" s="204" t="s">
        <v>3629</v>
      </c>
      <c r="F945" s="49" t="s">
        <v>838</v>
      </c>
      <c r="G945" s="203">
        <v>1</v>
      </c>
      <c r="H945" s="203" t="s">
        <v>3630</v>
      </c>
      <c r="I945" s="205" t="s">
        <v>1676</v>
      </c>
      <c r="J945" s="206"/>
      <c r="K945" s="203">
        <v>24</v>
      </c>
      <c r="L945" s="207" t="s">
        <v>827</v>
      </c>
      <c r="M945" s="208" t="s">
        <v>1436</v>
      </c>
      <c r="N945" s="209">
        <f t="shared" si="0"/>
        <v>2025</v>
      </c>
      <c r="O945" s="210">
        <f t="shared" si="1"/>
        <v>10</v>
      </c>
      <c r="P945" s="211" t="str">
        <f>IFERROR(VLOOKUP(F945,연간집계!D:E,2,FALSE),"")</f>
        <v>스탠다드 포토북 6*8 (하드/무광)</v>
      </c>
    </row>
    <row r="946" spans="1:16" ht="12.75">
      <c r="A946" s="201">
        <v>45931.765567129631</v>
      </c>
      <c r="B946" s="202">
        <v>45931</v>
      </c>
      <c r="C946" s="203" t="s">
        <v>3632</v>
      </c>
      <c r="D946" s="203" t="s">
        <v>11</v>
      </c>
      <c r="E946" s="204" t="s">
        <v>3633</v>
      </c>
      <c r="F946" s="49" t="s">
        <v>880</v>
      </c>
      <c r="G946" s="203">
        <v>2</v>
      </c>
      <c r="H946" s="203" t="s">
        <v>3634</v>
      </c>
      <c r="I946" s="205" t="s">
        <v>1672</v>
      </c>
      <c r="J946" s="206"/>
      <c r="K946" s="203">
        <v>78</v>
      </c>
      <c r="L946" s="207" t="s">
        <v>827</v>
      </c>
      <c r="M946" s="208" t="s">
        <v>1436</v>
      </c>
      <c r="N946" s="209">
        <f t="shared" si="0"/>
        <v>2025</v>
      </c>
      <c r="O946" s="210">
        <f t="shared" si="1"/>
        <v>10</v>
      </c>
      <c r="P946" s="211" t="str">
        <f>IFERROR(VLOOKUP(F946,연간집계!D:E,2,FALSE),"")</f>
        <v>레코드북 150</v>
      </c>
    </row>
    <row r="947" spans="1:16" ht="12.75">
      <c r="A947" s="201">
        <v>45931.7655787037</v>
      </c>
      <c r="B947" s="202">
        <v>45931</v>
      </c>
      <c r="C947" s="203" t="s">
        <v>3635</v>
      </c>
      <c r="D947" s="203" t="s">
        <v>11</v>
      </c>
      <c r="E947" s="204" t="s">
        <v>3633</v>
      </c>
      <c r="F947" s="49" t="s">
        <v>880</v>
      </c>
      <c r="G947" s="203">
        <v>2</v>
      </c>
      <c r="H947" s="203" t="s">
        <v>3634</v>
      </c>
      <c r="I947" s="205" t="s">
        <v>3636</v>
      </c>
      <c r="J947" s="206"/>
      <c r="K947" s="203">
        <v>78</v>
      </c>
      <c r="L947" s="207" t="s">
        <v>827</v>
      </c>
      <c r="M947" s="208" t="s">
        <v>1436</v>
      </c>
      <c r="N947" s="209">
        <f t="shared" si="0"/>
        <v>2025</v>
      </c>
      <c r="O947" s="210">
        <f t="shared" si="1"/>
        <v>10</v>
      </c>
      <c r="P947" s="211" t="str">
        <f>IFERROR(VLOOKUP(F947,연간집계!D:E,2,FALSE),"")</f>
        <v>레코드북 150</v>
      </c>
    </row>
    <row r="948" spans="1:16" ht="12.75">
      <c r="A948" s="201">
        <v>45931.838877314818</v>
      </c>
      <c r="B948" s="202">
        <v>45931</v>
      </c>
      <c r="C948" s="203" t="s">
        <v>3637</v>
      </c>
      <c r="D948" s="203" t="s">
        <v>11</v>
      </c>
      <c r="E948" s="204" t="s">
        <v>3638</v>
      </c>
      <c r="F948" s="49" t="s">
        <v>880</v>
      </c>
      <c r="G948" s="203">
        <v>1</v>
      </c>
      <c r="H948" s="203" t="s">
        <v>3359</v>
      </c>
      <c r="I948" s="205" t="s">
        <v>1672</v>
      </c>
      <c r="J948" s="206"/>
      <c r="K948" s="203">
        <v>58</v>
      </c>
      <c r="L948" s="207" t="s">
        <v>827</v>
      </c>
      <c r="M948" s="208" t="s">
        <v>1425</v>
      </c>
      <c r="N948" s="209">
        <f t="shared" si="0"/>
        <v>2025</v>
      </c>
      <c r="O948" s="210">
        <f t="shared" si="1"/>
        <v>10</v>
      </c>
      <c r="P948" s="211" t="str">
        <f>IFERROR(VLOOKUP(F948,연간집계!D:E,2,FALSE),"")</f>
        <v>레코드북 150</v>
      </c>
    </row>
    <row r="949" spans="1:16" ht="12.75">
      <c r="A949" s="201">
        <v>45931.838900462964</v>
      </c>
      <c r="B949" s="202">
        <v>45931</v>
      </c>
      <c r="C949" s="203" t="s">
        <v>3639</v>
      </c>
      <c r="D949" s="203" t="s">
        <v>11</v>
      </c>
      <c r="E949" s="204" t="s">
        <v>3638</v>
      </c>
      <c r="F949" s="49" t="s">
        <v>880</v>
      </c>
      <c r="G949" s="203">
        <v>1</v>
      </c>
      <c r="H949" s="203" t="s">
        <v>3359</v>
      </c>
      <c r="I949" s="205" t="s">
        <v>1672</v>
      </c>
      <c r="J949" s="206"/>
      <c r="K949" s="203">
        <v>58</v>
      </c>
      <c r="L949" s="207" t="s">
        <v>827</v>
      </c>
      <c r="M949" s="208" t="s">
        <v>1425</v>
      </c>
      <c r="N949" s="209">
        <f t="shared" si="0"/>
        <v>2025</v>
      </c>
      <c r="O949" s="210">
        <f t="shared" si="1"/>
        <v>10</v>
      </c>
      <c r="P949" s="211" t="str">
        <f>IFERROR(VLOOKUP(F949,연간집계!D:E,2,FALSE),"")</f>
        <v>레코드북 150</v>
      </c>
    </row>
    <row r="950" spans="1:16" ht="12.75">
      <c r="A950" s="201">
        <v>45931.838912037034</v>
      </c>
      <c r="B950" s="202">
        <v>45931</v>
      </c>
      <c r="C950" s="203" t="s">
        <v>3640</v>
      </c>
      <c r="D950" s="203" t="s">
        <v>11</v>
      </c>
      <c r="E950" s="204" t="s">
        <v>3638</v>
      </c>
      <c r="F950" s="49" t="s">
        <v>1318</v>
      </c>
      <c r="G950" s="203">
        <v>1</v>
      </c>
      <c r="H950" s="203" t="s">
        <v>3359</v>
      </c>
      <c r="I950" s="205" t="s">
        <v>1668</v>
      </c>
      <c r="J950" s="208" t="s">
        <v>3301</v>
      </c>
      <c r="K950" s="203">
        <v>1</v>
      </c>
      <c r="L950" s="207" t="s">
        <v>827</v>
      </c>
      <c r="M950" s="208" t="s">
        <v>1425</v>
      </c>
      <c r="N950" s="209">
        <f t="shared" si="0"/>
        <v>2025</v>
      </c>
      <c r="O950" s="210">
        <f t="shared" si="1"/>
        <v>10</v>
      </c>
      <c r="P950" s="211" t="str">
        <f>IFERROR(VLOOKUP(F950,연간집계!D:E,2,FALSE),"")</f>
        <v>원목액자 203_브라운</v>
      </c>
    </row>
    <row r="951" spans="1:16" ht="12.75">
      <c r="A951" s="201">
        <v>45931.838935185187</v>
      </c>
      <c r="B951" s="202">
        <v>45931</v>
      </c>
      <c r="C951" s="203" t="s">
        <v>3641</v>
      </c>
      <c r="D951" s="203" t="s">
        <v>11</v>
      </c>
      <c r="E951" s="204" t="s">
        <v>3638</v>
      </c>
      <c r="F951" s="49" t="s">
        <v>1318</v>
      </c>
      <c r="G951" s="203">
        <v>1</v>
      </c>
      <c r="H951" s="203" t="s">
        <v>3359</v>
      </c>
      <c r="I951" s="205" t="s">
        <v>1668</v>
      </c>
      <c r="J951" s="208" t="s">
        <v>3301</v>
      </c>
      <c r="K951" s="203">
        <v>1</v>
      </c>
      <c r="L951" s="207" t="s">
        <v>827</v>
      </c>
      <c r="M951" s="208" t="s">
        <v>1425</v>
      </c>
      <c r="N951" s="209">
        <f t="shared" si="0"/>
        <v>2025</v>
      </c>
      <c r="O951" s="210">
        <f t="shared" si="1"/>
        <v>10</v>
      </c>
      <c r="P951" s="211" t="str">
        <f>IFERROR(VLOOKUP(F951,연간집계!D:E,2,FALSE),"")</f>
        <v>원목액자 203_브라운</v>
      </c>
    </row>
    <row r="952" spans="1:16" ht="12.75">
      <c r="A952" s="201">
        <v>45931.838946759257</v>
      </c>
      <c r="B952" s="202">
        <v>45931</v>
      </c>
      <c r="C952" s="203" t="s">
        <v>3642</v>
      </c>
      <c r="D952" s="203" t="s">
        <v>11</v>
      </c>
      <c r="E952" s="204" t="s">
        <v>3643</v>
      </c>
      <c r="F952" s="49" t="s">
        <v>42</v>
      </c>
      <c r="G952" s="203">
        <v>3</v>
      </c>
      <c r="H952" s="203" t="s">
        <v>3644</v>
      </c>
      <c r="I952" s="205" t="s">
        <v>1762</v>
      </c>
      <c r="J952" s="206"/>
      <c r="K952" s="203">
        <v>50</v>
      </c>
      <c r="L952" s="207" t="s">
        <v>827</v>
      </c>
      <c r="M952" s="208" t="s">
        <v>1449</v>
      </c>
      <c r="N952" s="209">
        <f t="shared" si="0"/>
        <v>2025</v>
      </c>
      <c r="O952" s="210">
        <f t="shared" si="1"/>
        <v>10</v>
      </c>
      <c r="P952" s="211" t="str">
        <f>IFERROR(VLOOKUP(F952,연간집계!D:E,2,FALSE),"")</f>
        <v>플라이트북 210</v>
      </c>
    </row>
    <row r="953" spans="1:16" ht="12.75">
      <c r="A953" s="201">
        <v>45931.909328703703</v>
      </c>
      <c r="B953" s="202">
        <v>45931</v>
      </c>
      <c r="C953" s="203" t="s">
        <v>3645</v>
      </c>
      <c r="D953" s="203" t="s">
        <v>11</v>
      </c>
      <c r="E953" s="204" t="s">
        <v>3646</v>
      </c>
      <c r="F953" s="49" t="s">
        <v>1243</v>
      </c>
      <c r="G953" s="203">
        <v>1</v>
      </c>
      <c r="H953" s="203" t="s">
        <v>3647</v>
      </c>
      <c r="I953" s="205" t="s">
        <v>1676</v>
      </c>
      <c r="J953" s="206"/>
      <c r="K953" s="203">
        <v>24</v>
      </c>
      <c r="L953" s="207" t="s">
        <v>828</v>
      </c>
      <c r="M953" s="208" t="s">
        <v>1436</v>
      </c>
      <c r="N953" s="209">
        <f t="shared" si="0"/>
        <v>2025</v>
      </c>
      <c r="O953" s="210">
        <f t="shared" si="1"/>
        <v>10</v>
      </c>
      <c r="P953" s="211" t="str">
        <f>IFERROR(VLOOKUP(F953,연간집계!D:E,2,FALSE),"")</f>
        <v>모바일 포토북 150 (여행)</v>
      </c>
    </row>
    <row r="954" spans="1:16" ht="12.75">
      <c r="A954" s="201">
        <v>45931.935729166667</v>
      </c>
      <c r="B954" s="202">
        <v>45931</v>
      </c>
      <c r="C954" s="203" t="s">
        <v>3648</v>
      </c>
      <c r="D954" s="203" t="s">
        <v>11</v>
      </c>
      <c r="E954" s="204" t="s">
        <v>3649</v>
      </c>
      <c r="F954" s="49" t="s">
        <v>861</v>
      </c>
      <c r="G954" s="203">
        <v>2</v>
      </c>
      <c r="H954" s="203" t="s">
        <v>715</v>
      </c>
      <c r="I954" s="205" t="s">
        <v>1440</v>
      </c>
      <c r="J954" s="206"/>
      <c r="K954" s="203">
        <v>34</v>
      </c>
      <c r="L954" s="207" t="s">
        <v>827</v>
      </c>
      <c r="M954" s="208" t="s">
        <v>1497</v>
      </c>
      <c r="N954" s="209">
        <f t="shared" si="0"/>
        <v>2025</v>
      </c>
      <c r="O954" s="210">
        <f t="shared" si="1"/>
        <v>10</v>
      </c>
      <c r="P954" s="211" t="str">
        <f>IFERROR(VLOOKUP(F954,연간집계!D:E,2,FALSE),"")</f>
        <v>스탠다드 포토북 8*6 (소프트/무광)</v>
      </c>
    </row>
    <row r="955" spans="1:16" ht="12.75">
      <c r="A955" s="201">
        <v>45932.014826388891</v>
      </c>
      <c r="B955" s="202">
        <v>45932</v>
      </c>
      <c r="C955" s="203" t="s">
        <v>3650</v>
      </c>
      <c r="D955" s="203" t="s">
        <v>11</v>
      </c>
      <c r="E955" s="204" t="s">
        <v>3651</v>
      </c>
      <c r="F955" s="49" t="s">
        <v>847</v>
      </c>
      <c r="G955" s="203">
        <v>1</v>
      </c>
      <c r="H955" s="203" t="s">
        <v>2187</v>
      </c>
      <c r="I955" s="205" t="s">
        <v>2297</v>
      </c>
      <c r="J955" s="206"/>
      <c r="K955" s="203">
        <v>54</v>
      </c>
      <c r="L955" s="207" t="s">
        <v>827</v>
      </c>
      <c r="M955" s="208" t="s">
        <v>1436</v>
      </c>
      <c r="N955" s="209">
        <f t="shared" si="0"/>
        <v>2025</v>
      </c>
      <c r="O955" s="210">
        <f t="shared" si="1"/>
        <v>10</v>
      </c>
      <c r="P955" s="211" t="str">
        <f>IFERROR(VLOOKUP(F955,연간집계!D:E,2,FALSE),"")</f>
        <v>스탠다드 포토북 8*11 (하드/무광)</v>
      </c>
    </row>
    <row r="956" spans="1:16" ht="12.75">
      <c r="A956" s="201">
        <v>45932.023622685185</v>
      </c>
      <c r="B956" s="202">
        <v>45932</v>
      </c>
      <c r="C956" s="203" t="s">
        <v>3652</v>
      </c>
      <c r="D956" s="203" t="s">
        <v>11</v>
      </c>
      <c r="E956" s="204" t="s">
        <v>3653</v>
      </c>
      <c r="F956" s="49" t="s">
        <v>847</v>
      </c>
      <c r="G956" s="203">
        <v>1</v>
      </c>
      <c r="H956" s="203" t="s">
        <v>2187</v>
      </c>
      <c r="I956" s="205" t="s">
        <v>1453</v>
      </c>
      <c r="J956" s="206"/>
      <c r="K956" s="203">
        <v>80</v>
      </c>
      <c r="L956" s="207" t="s">
        <v>827</v>
      </c>
      <c r="M956" s="208" t="s">
        <v>1436</v>
      </c>
      <c r="N956" s="209">
        <f t="shared" si="0"/>
        <v>2025</v>
      </c>
      <c r="O956" s="210">
        <f t="shared" si="1"/>
        <v>10</v>
      </c>
      <c r="P956" s="211" t="str">
        <f>IFERROR(VLOOKUP(F956,연간집계!D:E,2,FALSE),"")</f>
        <v>스탠다드 포토북 8*11 (하드/무광)</v>
      </c>
    </row>
    <row r="957" spans="1:16" ht="12.75">
      <c r="A957" s="201">
        <v>45932.351921296293</v>
      </c>
      <c r="B957" s="202">
        <v>45932</v>
      </c>
      <c r="C957" s="203" t="s">
        <v>3654</v>
      </c>
      <c r="D957" s="203" t="s">
        <v>11</v>
      </c>
      <c r="E957" s="204" t="s">
        <v>3655</v>
      </c>
      <c r="F957" s="49" t="s">
        <v>838</v>
      </c>
      <c r="G957" s="203">
        <v>2</v>
      </c>
      <c r="H957" s="203" t="s">
        <v>2700</v>
      </c>
      <c r="I957" s="205" t="s">
        <v>1984</v>
      </c>
      <c r="J957" s="206"/>
      <c r="K957" s="203">
        <v>24</v>
      </c>
      <c r="L957" s="207" t="s">
        <v>827</v>
      </c>
      <c r="M957" s="208" t="s">
        <v>1436</v>
      </c>
      <c r="N957" s="209">
        <f t="shared" si="0"/>
        <v>2025</v>
      </c>
      <c r="O957" s="210">
        <f t="shared" si="1"/>
        <v>10</v>
      </c>
      <c r="P957" s="211" t="str">
        <f>IFERROR(VLOOKUP(F957,연간집계!D:E,2,FALSE),"")</f>
        <v>스탠다드 포토북 6*8 (하드/무광)</v>
      </c>
    </row>
    <row r="958" spans="1:16" ht="12.75">
      <c r="A958" s="201">
        <v>45932.656909722224</v>
      </c>
      <c r="B958" s="202">
        <v>45932</v>
      </c>
      <c r="C958" s="203" t="s">
        <v>3656</v>
      </c>
      <c r="D958" s="203" t="s">
        <v>11</v>
      </c>
      <c r="E958" s="204" t="s">
        <v>3657</v>
      </c>
      <c r="F958" s="49" t="s">
        <v>1247</v>
      </c>
      <c r="G958" s="203">
        <v>1</v>
      </c>
      <c r="H958" s="203" t="s">
        <v>3647</v>
      </c>
      <c r="I958" s="205" t="s">
        <v>1556</v>
      </c>
      <c r="J958" s="206"/>
      <c r="K958" s="203">
        <v>24</v>
      </c>
      <c r="L958" s="207" t="s">
        <v>828</v>
      </c>
      <c r="M958" s="208" t="s">
        <v>1436</v>
      </c>
      <c r="N958" s="209">
        <f t="shared" si="0"/>
        <v>2025</v>
      </c>
      <c r="O958" s="210">
        <f t="shared" si="1"/>
        <v>10</v>
      </c>
      <c r="P958" s="211" t="str">
        <f>IFERROR(VLOOKUP(F958,연간집계!D:E,2,FALSE),"")</f>
        <v>모바일 포토북 197 (여행)</v>
      </c>
    </row>
    <row r="959" spans="1:16" ht="12.75">
      <c r="A959" s="201">
        <v>45932.860729166663</v>
      </c>
      <c r="B959" s="202">
        <v>45932</v>
      </c>
      <c r="C959" s="203" t="s">
        <v>3658</v>
      </c>
      <c r="D959" s="203" t="s">
        <v>11</v>
      </c>
      <c r="E959" s="204" t="s">
        <v>3659</v>
      </c>
      <c r="F959" s="49" t="s">
        <v>1056</v>
      </c>
      <c r="G959" s="203">
        <v>1</v>
      </c>
      <c r="H959" s="203" t="s">
        <v>3660</v>
      </c>
      <c r="I959" s="205" t="s">
        <v>1440</v>
      </c>
      <c r="J959" s="206"/>
      <c r="K959" s="203">
        <v>134</v>
      </c>
      <c r="L959" s="207" t="s">
        <v>827</v>
      </c>
      <c r="M959" s="208" t="s">
        <v>1436</v>
      </c>
      <c r="N959" s="209">
        <f t="shared" si="0"/>
        <v>2025</v>
      </c>
      <c r="O959" s="210">
        <f t="shared" si="1"/>
        <v>10</v>
      </c>
      <c r="P959" s="211" t="str">
        <f>IFERROR(VLOOKUP(F959,연간집계!D:E,2,FALSE),"")</f>
        <v>프리북 150 (소프트)</v>
      </c>
    </row>
    <row r="960" spans="1:16" ht="12.75">
      <c r="A960" s="201">
        <v>45932.86074074074</v>
      </c>
      <c r="B960" s="202">
        <v>45932</v>
      </c>
      <c r="C960" s="203" t="s">
        <v>3661</v>
      </c>
      <c r="D960" s="203" t="s">
        <v>11</v>
      </c>
      <c r="E960" s="204" t="s">
        <v>3659</v>
      </c>
      <c r="F960" s="49" t="s">
        <v>1056</v>
      </c>
      <c r="G960" s="203">
        <v>1</v>
      </c>
      <c r="H960" s="203" t="s">
        <v>3660</v>
      </c>
      <c r="I960" s="205" t="s">
        <v>1440</v>
      </c>
      <c r="J960" s="206"/>
      <c r="K960" s="203">
        <v>120</v>
      </c>
      <c r="L960" s="207" t="s">
        <v>827</v>
      </c>
      <c r="M960" s="208" t="s">
        <v>1436</v>
      </c>
      <c r="N960" s="209">
        <f t="shared" si="0"/>
        <v>2025</v>
      </c>
      <c r="O960" s="210">
        <f t="shared" si="1"/>
        <v>10</v>
      </c>
      <c r="P960" s="211" t="str">
        <f>IFERROR(VLOOKUP(F960,연간집계!D:E,2,FALSE),"")</f>
        <v>프리북 150 (소프트)</v>
      </c>
    </row>
    <row r="961" spans="1:16" ht="12.75">
      <c r="A961" s="201">
        <v>45932.863692129627</v>
      </c>
      <c r="B961" s="202">
        <v>45932</v>
      </c>
      <c r="C961" s="203" t="s">
        <v>3662</v>
      </c>
      <c r="D961" s="203" t="s">
        <v>11</v>
      </c>
      <c r="E961" s="204" t="s">
        <v>3663</v>
      </c>
      <c r="F961" s="49" t="s">
        <v>1056</v>
      </c>
      <c r="G961" s="203">
        <v>1</v>
      </c>
      <c r="H961" s="203" t="s">
        <v>3660</v>
      </c>
      <c r="I961" s="205" t="s">
        <v>1440</v>
      </c>
      <c r="J961" s="206"/>
      <c r="K961" s="203">
        <v>86</v>
      </c>
      <c r="L961" s="207" t="s">
        <v>827</v>
      </c>
      <c r="M961" s="208" t="s">
        <v>1436</v>
      </c>
      <c r="N961" s="209">
        <f t="shared" si="0"/>
        <v>2025</v>
      </c>
      <c r="O961" s="210">
        <f t="shared" si="1"/>
        <v>10</v>
      </c>
      <c r="P961" s="211" t="str">
        <f>IFERROR(VLOOKUP(F961,연간집계!D:E,2,FALSE),"")</f>
        <v>프리북 150 (소프트)</v>
      </c>
    </row>
    <row r="962" spans="1:16" ht="12.75">
      <c r="A962" s="201">
        <v>45932.863703703704</v>
      </c>
      <c r="B962" s="202">
        <v>45932</v>
      </c>
      <c r="C962" s="203" t="s">
        <v>3664</v>
      </c>
      <c r="D962" s="203" t="s">
        <v>11</v>
      </c>
      <c r="E962" s="204" t="s">
        <v>3663</v>
      </c>
      <c r="F962" s="49" t="s">
        <v>1056</v>
      </c>
      <c r="G962" s="203">
        <v>1</v>
      </c>
      <c r="H962" s="203" t="s">
        <v>3660</v>
      </c>
      <c r="I962" s="205" t="s">
        <v>1440</v>
      </c>
      <c r="J962" s="206"/>
      <c r="K962" s="203">
        <v>86</v>
      </c>
      <c r="L962" s="207" t="s">
        <v>827</v>
      </c>
      <c r="M962" s="208" t="s">
        <v>1436</v>
      </c>
      <c r="N962" s="209">
        <f t="shared" si="0"/>
        <v>2025</v>
      </c>
      <c r="O962" s="210">
        <f t="shared" si="1"/>
        <v>10</v>
      </c>
      <c r="P962" s="211" t="str">
        <f>IFERROR(VLOOKUP(F962,연간집계!D:E,2,FALSE),"")</f>
        <v>프리북 150 (소프트)</v>
      </c>
    </row>
    <row r="963" spans="1:16" ht="12.75">
      <c r="A963" s="201">
        <v>45933.362002314818</v>
      </c>
      <c r="B963" s="202">
        <v>45932</v>
      </c>
      <c r="C963" s="203" t="s">
        <v>3665</v>
      </c>
      <c r="D963" s="203" t="s">
        <v>11</v>
      </c>
      <c r="E963" s="204" t="s">
        <v>3666</v>
      </c>
      <c r="F963" s="49" t="s">
        <v>1041</v>
      </c>
      <c r="G963" s="203">
        <v>1</v>
      </c>
      <c r="H963" s="203" t="s">
        <v>3667</v>
      </c>
      <c r="I963" s="205" t="s">
        <v>1440</v>
      </c>
      <c r="J963" s="206"/>
      <c r="K963" s="203">
        <v>68</v>
      </c>
      <c r="L963" s="207" t="s">
        <v>827</v>
      </c>
      <c r="M963" s="208" t="s">
        <v>1436</v>
      </c>
      <c r="N963" s="209">
        <f t="shared" si="0"/>
        <v>2025</v>
      </c>
      <c r="O963" s="210">
        <f t="shared" si="1"/>
        <v>10</v>
      </c>
      <c r="P963" s="211" t="str">
        <f>IFERROR(VLOOKUP(F963,연간집계!D:E,2,FALSE),"")</f>
        <v>프리북 198 (소프트)</v>
      </c>
    </row>
    <row r="964" spans="1:16" ht="12.75">
      <c r="A964" s="201">
        <v>45933.488240740742</v>
      </c>
      <c r="B964" s="202">
        <v>45933</v>
      </c>
      <c r="C964" s="203" t="s">
        <v>3668</v>
      </c>
      <c r="D964" s="203" t="s">
        <v>11</v>
      </c>
      <c r="E964" s="204" t="s">
        <v>3669</v>
      </c>
      <c r="F964" s="49" t="s">
        <v>38</v>
      </c>
      <c r="G964" s="203">
        <v>1</v>
      </c>
      <c r="H964" s="203" t="s">
        <v>3670</v>
      </c>
      <c r="I964" s="205" t="s">
        <v>1459</v>
      </c>
      <c r="J964" s="206"/>
      <c r="K964" s="203">
        <v>54</v>
      </c>
      <c r="L964" s="207" t="s">
        <v>827</v>
      </c>
      <c r="M964" s="208" t="s">
        <v>1514</v>
      </c>
      <c r="N964" s="209">
        <f t="shared" si="0"/>
        <v>2025</v>
      </c>
      <c r="O964" s="210">
        <f t="shared" si="1"/>
        <v>10</v>
      </c>
      <c r="P964" s="211" t="str">
        <f>IFERROR(VLOOKUP(F964,연간집계!D:E,2,FALSE),"")</f>
        <v>플라이트북 248</v>
      </c>
    </row>
    <row r="965" spans="1:16" ht="12.75">
      <c r="A965" s="201">
        <v>45933.63177083333</v>
      </c>
      <c r="B965" s="202">
        <v>45933</v>
      </c>
      <c r="C965" s="203" t="s">
        <v>3671</v>
      </c>
      <c r="D965" s="203" t="s">
        <v>11</v>
      </c>
      <c r="E965" s="204" t="s">
        <v>3672</v>
      </c>
      <c r="F965" s="49" t="s">
        <v>1257</v>
      </c>
      <c r="G965" s="203">
        <v>1</v>
      </c>
      <c r="H965" s="203" t="s">
        <v>3673</v>
      </c>
      <c r="I965" s="205" t="s">
        <v>1998</v>
      </c>
      <c r="J965" s="206"/>
      <c r="K965" s="203">
        <v>24</v>
      </c>
      <c r="L965" s="207" t="s">
        <v>828</v>
      </c>
      <c r="M965" s="208" t="s">
        <v>1541</v>
      </c>
      <c r="N965" s="209">
        <f t="shared" si="0"/>
        <v>2025</v>
      </c>
      <c r="O965" s="210">
        <f t="shared" si="1"/>
        <v>10</v>
      </c>
      <c r="P965" s="211" t="str">
        <f>IFERROR(VLOOKUP(F965,연간집계!D:E,2,FALSE),"")</f>
        <v>모바일 포토북 150 (커플)</v>
      </c>
    </row>
    <row r="966" spans="1:16" ht="12.75">
      <c r="A966" s="201">
        <v>45933.6640162037</v>
      </c>
      <c r="B966" s="202">
        <v>45933</v>
      </c>
      <c r="C966" s="203" t="s">
        <v>3674</v>
      </c>
      <c r="D966" s="203" t="s">
        <v>11</v>
      </c>
      <c r="E966" s="204" t="s">
        <v>3675</v>
      </c>
      <c r="F966" s="49" t="s">
        <v>22</v>
      </c>
      <c r="G966" s="203">
        <v>1</v>
      </c>
      <c r="H966" s="203" t="s">
        <v>2948</v>
      </c>
      <c r="I966" s="205" t="s">
        <v>3676</v>
      </c>
      <c r="J966" s="206"/>
      <c r="K966" s="203">
        <v>40</v>
      </c>
      <c r="L966" s="207" t="s">
        <v>827</v>
      </c>
      <c r="M966" s="208" t="s">
        <v>1851</v>
      </c>
      <c r="N966" s="209">
        <f t="shared" si="0"/>
        <v>2025</v>
      </c>
      <c r="O966" s="210">
        <f t="shared" si="1"/>
        <v>10</v>
      </c>
      <c r="P966" s="211" t="str">
        <f>IFERROR(VLOOKUP(F966,연간집계!D:E,2,FALSE),"")</f>
        <v>러브데이북 (러블리핑크/기본)</v>
      </c>
    </row>
    <row r="967" spans="1:16" ht="12.75">
      <c r="A967" s="201">
        <v>45933.710902777777</v>
      </c>
      <c r="B967" s="202">
        <v>45933</v>
      </c>
      <c r="C967" s="203" t="s">
        <v>3677</v>
      </c>
      <c r="D967" s="203" t="s">
        <v>11</v>
      </c>
      <c r="E967" s="204" t="s">
        <v>3678</v>
      </c>
      <c r="F967" s="49" t="s">
        <v>1247</v>
      </c>
      <c r="G967" s="203">
        <v>1</v>
      </c>
      <c r="H967" s="203" t="s">
        <v>3679</v>
      </c>
      <c r="I967" s="205" t="s">
        <v>1556</v>
      </c>
      <c r="J967" s="206"/>
      <c r="K967" s="203">
        <v>28</v>
      </c>
      <c r="L967" s="207" t="s">
        <v>828</v>
      </c>
      <c r="M967" s="208" t="s">
        <v>1436</v>
      </c>
      <c r="N967" s="209">
        <f t="shared" si="0"/>
        <v>2025</v>
      </c>
      <c r="O967" s="210">
        <f t="shared" si="1"/>
        <v>10</v>
      </c>
      <c r="P967" s="211" t="str">
        <f>IFERROR(VLOOKUP(F967,연간집계!D:E,2,FALSE),"")</f>
        <v>모바일 포토북 197 (여행)</v>
      </c>
    </row>
    <row r="968" spans="1:16" ht="12.75">
      <c r="A968" s="201">
        <v>45933.710914351854</v>
      </c>
      <c r="B968" s="202">
        <v>45933</v>
      </c>
      <c r="C968" s="203" t="s">
        <v>3680</v>
      </c>
      <c r="D968" s="203" t="s">
        <v>11</v>
      </c>
      <c r="E968" s="204" t="s">
        <v>3678</v>
      </c>
      <c r="F968" s="49" t="s">
        <v>1247</v>
      </c>
      <c r="G968" s="203">
        <v>1</v>
      </c>
      <c r="H968" s="203" t="s">
        <v>3679</v>
      </c>
      <c r="I968" s="205" t="s">
        <v>1556</v>
      </c>
      <c r="J968" s="206"/>
      <c r="K968" s="203">
        <v>44</v>
      </c>
      <c r="L968" s="207" t="s">
        <v>828</v>
      </c>
      <c r="M968" s="208" t="s">
        <v>1436</v>
      </c>
      <c r="N968" s="209">
        <f t="shared" si="0"/>
        <v>2025</v>
      </c>
      <c r="O968" s="210">
        <f t="shared" si="1"/>
        <v>10</v>
      </c>
      <c r="P968" s="211" t="str">
        <f>IFERROR(VLOOKUP(F968,연간집계!D:E,2,FALSE),"")</f>
        <v>모바일 포토북 197 (여행)</v>
      </c>
    </row>
    <row r="969" spans="1:16" ht="12.75">
      <c r="A969" s="201">
        <v>45933.748993055553</v>
      </c>
      <c r="B969" s="202">
        <v>45933</v>
      </c>
      <c r="C969" s="203" t="s">
        <v>3681</v>
      </c>
      <c r="D969" s="203" t="s">
        <v>11</v>
      </c>
      <c r="E969" s="204" t="s">
        <v>3682</v>
      </c>
      <c r="F969" s="49" t="s">
        <v>1381</v>
      </c>
      <c r="G969" s="203">
        <v>3</v>
      </c>
      <c r="H969" s="203" t="s">
        <v>715</v>
      </c>
      <c r="I969" s="205" t="s">
        <v>1638</v>
      </c>
      <c r="J969" s="206"/>
      <c r="K969" s="203">
        <v>2</v>
      </c>
      <c r="L969" s="207" t="s">
        <v>827</v>
      </c>
      <c r="M969" s="208" t="s">
        <v>1629</v>
      </c>
      <c r="N969" s="209">
        <f t="shared" si="0"/>
        <v>2025</v>
      </c>
      <c r="O969" s="210">
        <f t="shared" si="1"/>
        <v>10</v>
      </c>
      <c r="P969" s="211" t="str">
        <f>IFERROR(VLOOKUP(F969,연간집계!D:E,2,FALSE),"")</f>
        <v>오늘필름 (유광)</v>
      </c>
    </row>
    <row r="970" spans="1:16" ht="12.75">
      <c r="A970" s="201">
        <v>45933.754861111112</v>
      </c>
      <c r="B970" s="202">
        <v>45933</v>
      </c>
      <c r="C970" s="203" t="s">
        <v>3683</v>
      </c>
      <c r="D970" s="203" t="s">
        <v>11</v>
      </c>
      <c r="E970" s="204" t="s">
        <v>3684</v>
      </c>
      <c r="F970" s="49" t="s">
        <v>843</v>
      </c>
      <c r="G970" s="203">
        <v>1</v>
      </c>
      <c r="H970" s="203" t="s">
        <v>1486</v>
      </c>
      <c r="I970" s="205" t="s">
        <v>1676</v>
      </c>
      <c r="J970" s="206"/>
      <c r="K970" s="203">
        <v>46</v>
      </c>
      <c r="L970" s="207" t="s">
        <v>827</v>
      </c>
      <c r="M970" s="208" t="s">
        <v>1449</v>
      </c>
      <c r="N970" s="209">
        <f t="shared" si="0"/>
        <v>2025</v>
      </c>
      <c r="O970" s="210">
        <f t="shared" si="1"/>
        <v>10</v>
      </c>
      <c r="P970" s="211" t="str">
        <f>IFERROR(VLOOKUP(F970,연간집계!D:E,2,FALSE),"")</f>
        <v>스탠다드 포토북 8*11 (소프트/무광)</v>
      </c>
    </row>
    <row r="971" spans="1:16" ht="12.75">
      <c r="A971" s="201">
        <v>45933.828113425923</v>
      </c>
      <c r="B971" s="202">
        <v>45933</v>
      </c>
      <c r="C971" s="203" t="s">
        <v>3685</v>
      </c>
      <c r="D971" s="203" t="s">
        <v>11</v>
      </c>
      <c r="E971" s="204" t="s">
        <v>3686</v>
      </c>
      <c r="F971" s="49" t="s">
        <v>1250</v>
      </c>
      <c r="G971" s="203">
        <v>1</v>
      </c>
      <c r="H971" s="203" t="s">
        <v>3395</v>
      </c>
      <c r="I971" s="205" t="s">
        <v>1453</v>
      </c>
      <c r="J971" s="206"/>
      <c r="K971" s="203">
        <v>24</v>
      </c>
      <c r="L971" s="207" t="s">
        <v>828</v>
      </c>
      <c r="M971" s="208" t="s">
        <v>1436</v>
      </c>
      <c r="N971" s="209">
        <f t="shared" si="0"/>
        <v>2025</v>
      </c>
      <c r="O971" s="210">
        <f t="shared" si="1"/>
        <v>10</v>
      </c>
      <c r="P971" s="211" t="str">
        <f>IFERROR(VLOOKUP(F971,연간집계!D:E,2,FALSE),"")</f>
        <v>모바일 포토북 150 (단체/모임)</v>
      </c>
    </row>
    <row r="972" spans="1:16" ht="12.75">
      <c r="A972" s="201">
        <v>45933.848645833335</v>
      </c>
      <c r="B972" s="202">
        <v>45932</v>
      </c>
      <c r="C972" s="203" t="s">
        <v>3687</v>
      </c>
      <c r="D972" s="203" t="s">
        <v>11</v>
      </c>
      <c r="E972" s="204" t="s">
        <v>3688</v>
      </c>
      <c r="F972" s="49" t="s">
        <v>890</v>
      </c>
      <c r="G972" s="203">
        <v>2</v>
      </c>
      <c r="H972" s="203" t="s">
        <v>3689</v>
      </c>
      <c r="I972" s="205" t="s">
        <v>1506</v>
      </c>
      <c r="J972" s="208" t="s">
        <v>2810</v>
      </c>
      <c r="K972" s="203">
        <v>48</v>
      </c>
      <c r="L972" s="207" t="s">
        <v>827</v>
      </c>
      <c r="M972" s="208" t="s">
        <v>1436</v>
      </c>
      <c r="N972" s="209">
        <f t="shared" si="0"/>
        <v>2025</v>
      </c>
      <c r="O972" s="210">
        <f t="shared" si="1"/>
        <v>10</v>
      </c>
      <c r="P972" s="211" t="str">
        <f>IFERROR(VLOOKUP(F972,연간집계!D:E,2,FALSE),"")</f>
        <v>메모리북</v>
      </c>
    </row>
    <row r="973" spans="1:16" ht="12.75">
      <c r="A973" s="201">
        <v>45933.960011574076</v>
      </c>
      <c r="B973" s="202">
        <v>45933</v>
      </c>
      <c r="C973" s="203" t="s">
        <v>3690</v>
      </c>
      <c r="D973" s="203" t="s">
        <v>11</v>
      </c>
      <c r="E973" s="204" t="s">
        <v>3691</v>
      </c>
      <c r="F973" s="49" t="s">
        <v>1224</v>
      </c>
      <c r="G973" s="203">
        <v>1</v>
      </c>
      <c r="H973" s="203" t="s">
        <v>3692</v>
      </c>
      <c r="I973" s="205" t="s">
        <v>1868</v>
      </c>
      <c r="J973" s="208" t="s">
        <v>1444</v>
      </c>
      <c r="K973" s="203">
        <v>30</v>
      </c>
      <c r="L973" s="207" t="s">
        <v>827</v>
      </c>
      <c r="M973" s="208" t="s">
        <v>1645</v>
      </c>
      <c r="N973" s="209">
        <f t="shared" si="0"/>
        <v>2025</v>
      </c>
      <c r="O973" s="210">
        <f t="shared" si="1"/>
        <v>10</v>
      </c>
      <c r="P973" s="211" t="str">
        <f>IFERROR(VLOOKUP(F973,연간집계!D:E,2,FALSE),"")</f>
        <v>셀프스튜디오앨범 12*8 (유광)</v>
      </c>
    </row>
    <row r="974" spans="1:16" ht="12.75">
      <c r="A974" s="201">
        <v>45934.015752314815</v>
      </c>
      <c r="B974" s="202">
        <v>45934</v>
      </c>
      <c r="C974" s="203" t="s">
        <v>3693</v>
      </c>
      <c r="D974" s="203" t="s">
        <v>11</v>
      </c>
      <c r="E974" s="204" t="s">
        <v>3694</v>
      </c>
      <c r="F974" s="49" t="s">
        <v>880</v>
      </c>
      <c r="G974" s="203">
        <v>1</v>
      </c>
      <c r="H974" s="203" t="s">
        <v>3695</v>
      </c>
      <c r="I974" s="205" t="s">
        <v>2144</v>
      </c>
      <c r="J974" s="206"/>
      <c r="K974" s="203">
        <v>58</v>
      </c>
      <c r="L974" s="207" t="s">
        <v>827</v>
      </c>
      <c r="M974" s="208" t="s">
        <v>1541</v>
      </c>
      <c r="N974" s="209">
        <f t="shared" si="0"/>
        <v>2025</v>
      </c>
      <c r="O974" s="210">
        <f t="shared" si="1"/>
        <v>10</v>
      </c>
      <c r="P974" s="211" t="str">
        <f>IFERROR(VLOOKUP(F974,연간집계!D:E,2,FALSE),"")</f>
        <v>레코드북 150</v>
      </c>
    </row>
    <row r="975" spans="1:16" ht="12.75">
      <c r="A975" s="201">
        <v>45934.015763888892</v>
      </c>
      <c r="B975" s="202">
        <v>45934</v>
      </c>
      <c r="C975" s="203" t="s">
        <v>3696</v>
      </c>
      <c r="D975" s="203" t="s">
        <v>11</v>
      </c>
      <c r="E975" s="204" t="s">
        <v>3697</v>
      </c>
      <c r="F975" s="49" t="s">
        <v>838</v>
      </c>
      <c r="G975" s="203">
        <v>1</v>
      </c>
      <c r="H975" s="203" t="s">
        <v>3698</v>
      </c>
      <c r="I975" s="205" t="s">
        <v>1440</v>
      </c>
      <c r="J975" s="206"/>
      <c r="K975" s="203">
        <v>44</v>
      </c>
      <c r="L975" s="207" t="s">
        <v>827</v>
      </c>
      <c r="M975" s="208" t="s">
        <v>1612</v>
      </c>
      <c r="N975" s="209">
        <f t="shared" si="0"/>
        <v>2025</v>
      </c>
      <c r="O975" s="210">
        <f t="shared" si="1"/>
        <v>10</v>
      </c>
      <c r="P975" s="211" t="str">
        <f>IFERROR(VLOOKUP(F975,연간집계!D:E,2,FALSE),"")</f>
        <v>스탠다드 포토북 6*8 (하드/무광)</v>
      </c>
    </row>
    <row r="976" spans="1:16" ht="12.75">
      <c r="A976" s="201">
        <v>45934.053981481484</v>
      </c>
      <c r="B976" s="202">
        <v>45934</v>
      </c>
      <c r="C976" s="203" t="s">
        <v>3699</v>
      </c>
      <c r="D976" s="203" t="s">
        <v>11</v>
      </c>
      <c r="E976" s="204" t="s">
        <v>3700</v>
      </c>
      <c r="F976" s="49" t="s">
        <v>838</v>
      </c>
      <c r="G976" s="203">
        <v>1</v>
      </c>
      <c r="H976" s="203" t="s">
        <v>3701</v>
      </c>
      <c r="I976" s="205" t="s">
        <v>1440</v>
      </c>
      <c r="J976" s="206"/>
      <c r="K976" s="203">
        <v>44</v>
      </c>
      <c r="L976" s="207" t="s">
        <v>827</v>
      </c>
      <c r="M976" s="208" t="s">
        <v>1425</v>
      </c>
      <c r="N976" s="209">
        <f t="shared" si="0"/>
        <v>2025</v>
      </c>
      <c r="O976" s="210">
        <f t="shared" si="1"/>
        <v>10</v>
      </c>
      <c r="P976" s="211" t="str">
        <f>IFERROR(VLOOKUP(F976,연간집계!D:E,2,FALSE),"")</f>
        <v>스탠다드 포토북 6*8 (하드/무광)</v>
      </c>
    </row>
    <row r="977" spans="1:16" ht="12.75">
      <c r="A977" s="201">
        <v>45934.083321759259</v>
      </c>
      <c r="B977" s="202">
        <v>45934</v>
      </c>
      <c r="C977" s="203" t="s">
        <v>3702</v>
      </c>
      <c r="D977" s="203" t="s">
        <v>11</v>
      </c>
      <c r="E977" s="204" t="s">
        <v>3703</v>
      </c>
      <c r="F977" s="49" t="s">
        <v>951</v>
      </c>
      <c r="G977" s="203">
        <v>8</v>
      </c>
      <c r="H977" s="203" t="s">
        <v>3704</v>
      </c>
      <c r="I977" s="205" t="s">
        <v>3705</v>
      </c>
      <c r="J977" s="206"/>
      <c r="K977" s="203">
        <v>16</v>
      </c>
      <c r="L977" s="207" t="s">
        <v>827</v>
      </c>
      <c r="M977" s="208" t="s">
        <v>1497</v>
      </c>
      <c r="N977" s="209">
        <f t="shared" si="0"/>
        <v>2025</v>
      </c>
      <c r="O977" s="210">
        <f t="shared" si="1"/>
        <v>10</v>
      </c>
      <c r="P977" s="211" t="str">
        <f>IFERROR(VLOOKUP(F977,연간집계!D:E,2,FALSE),"")</f>
        <v>스탑진 198 (14p)</v>
      </c>
    </row>
    <row r="978" spans="1:16" ht="12.75">
      <c r="A978" s="201">
        <v>45934.444236111114</v>
      </c>
      <c r="B978" s="202">
        <v>45934</v>
      </c>
      <c r="C978" s="203" t="s">
        <v>3706</v>
      </c>
      <c r="D978" s="203" t="s">
        <v>11</v>
      </c>
      <c r="E978" s="204" t="s">
        <v>3707</v>
      </c>
      <c r="F978" s="49" t="s">
        <v>929</v>
      </c>
      <c r="G978" s="203">
        <v>1</v>
      </c>
      <c r="H978" s="203" t="s">
        <v>3708</v>
      </c>
      <c r="I978" s="205" t="s">
        <v>3709</v>
      </c>
      <c r="J978" s="206"/>
      <c r="K978" s="203">
        <v>60</v>
      </c>
      <c r="L978" s="207" t="s">
        <v>827</v>
      </c>
      <c r="M978" s="208" t="s">
        <v>1425</v>
      </c>
      <c r="N978" s="209">
        <f t="shared" si="0"/>
        <v>2025</v>
      </c>
      <c r="O978" s="210">
        <f t="shared" si="1"/>
        <v>10</v>
      </c>
      <c r="P978" s="211" t="str">
        <f>IFERROR(VLOOKUP(F978,연간집계!D:E,2,FALSE),"")</f>
        <v>샬롬북</v>
      </c>
    </row>
    <row r="979" spans="1:16" ht="12.75">
      <c r="A979" s="201">
        <v>45934.450115740743</v>
      </c>
      <c r="B979" s="202">
        <v>45934</v>
      </c>
      <c r="C979" s="203" t="s">
        <v>3710</v>
      </c>
      <c r="D979" s="203" t="s">
        <v>11</v>
      </c>
      <c r="E979" s="204" t="s">
        <v>3711</v>
      </c>
      <c r="F979" s="49" t="s">
        <v>929</v>
      </c>
      <c r="G979" s="203">
        <v>1</v>
      </c>
      <c r="H979" s="203" t="s">
        <v>3708</v>
      </c>
      <c r="I979" s="205" t="s">
        <v>3709</v>
      </c>
      <c r="J979" s="206"/>
      <c r="K979" s="203">
        <v>60</v>
      </c>
      <c r="L979" s="207" t="s">
        <v>827</v>
      </c>
      <c r="M979" s="208" t="s">
        <v>1425</v>
      </c>
      <c r="N979" s="209">
        <f t="shared" si="0"/>
        <v>2025</v>
      </c>
      <c r="O979" s="210">
        <f t="shared" si="1"/>
        <v>10</v>
      </c>
      <c r="P979" s="211" t="str">
        <f>IFERROR(VLOOKUP(F979,연간집계!D:E,2,FALSE),"")</f>
        <v>샬롬북</v>
      </c>
    </row>
    <row r="980" spans="1:16" ht="12.75">
      <c r="A980" s="201">
        <v>45934.453067129631</v>
      </c>
      <c r="B980" s="202">
        <v>45934</v>
      </c>
      <c r="C980" s="203" t="s">
        <v>3712</v>
      </c>
      <c r="D980" s="203" t="s">
        <v>11</v>
      </c>
      <c r="E980" s="204" t="s">
        <v>3713</v>
      </c>
      <c r="F980" s="49" t="s">
        <v>972</v>
      </c>
      <c r="G980" s="203">
        <v>1</v>
      </c>
      <c r="H980" s="203" t="s">
        <v>3714</v>
      </c>
      <c r="I980" s="205" t="s">
        <v>1440</v>
      </c>
      <c r="J980" s="208" t="s">
        <v>1748</v>
      </c>
      <c r="K980" s="203">
        <v>80</v>
      </c>
      <c r="L980" s="207" t="s">
        <v>827</v>
      </c>
      <c r="M980" s="208" t="s">
        <v>1493</v>
      </c>
      <c r="N980" s="209">
        <f t="shared" si="0"/>
        <v>2025</v>
      </c>
      <c r="O980" s="210">
        <f t="shared" si="1"/>
        <v>10</v>
      </c>
      <c r="P980" s="211" t="str">
        <f>IFERROR(VLOOKUP(F980,연간집계!D:E,2,FALSE),"")</f>
        <v>시티북 198 (쿠션하드/78p)</v>
      </c>
    </row>
    <row r="981" spans="1:16" ht="12.75">
      <c r="A981" s="201">
        <v>45934.553206018521</v>
      </c>
      <c r="B981" s="202">
        <v>45934</v>
      </c>
      <c r="C981" s="203" t="s">
        <v>3715</v>
      </c>
      <c r="D981" s="203" t="s">
        <v>11</v>
      </c>
      <c r="E981" s="204" t="s">
        <v>3716</v>
      </c>
      <c r="F981" s="49" t="s">
        <v>74</v>
      </c>
      <c r="G981" s="203">
        <v>1</v>
      </c>
      <c r="H981" s="203" t="s">
        <v>3717</v>
      </c>
      <c r="I981" s="205" t="s">
        <v>3718</v>
      </c>
      <c r="J981" s="208" t="s">
        <v>1787</v>
      </c>
      <c r="K981" s="203">
        <v>48</v>
      </c>
      <c r="L981" s="207" t="s">
        <v>827</v>
      </c>
      <c r="M981" s="208" t="s">
        <v>1449</v>
      </c>
      <c r="N981" s="209">
        <f t="shared" si="0"/>
        <v>2025</v>
      </c>
      <c r="O981" s="210">
        <f t="shared" si="1"/>
        <v>10</v>
      </c>
      <c r="P981" s="211" t="str">
        <f>IFERROR(VLOOKUP(F981,연간집계!D:E,2,FALSE),"")</f>
        <v>포토그랩스pro 210</v>
      </c>
    </row>
    <row r="982" spans="1:16" ht="12.75">
      <c r="A982" s="201">
        <v>45934.553229166668</v>
      </c>
      <c r="B982" s="202">
        <v>45934</v>
      </c>
      <c r="C982" s="203" t="s">
        <v>3719</v>
      </c>
      <c r="D982" s="203" t="s">
        <v>11</v>
      </c>
      <c r="E982" s="204" t="s">
        <v>3720</v>
      </c>
      <c r="F982" s="49" t="s">
        <v>1349</v>
      </c>
      <c r="G982" s="203">
        <v>1</v>
      </c>
      <c r="H982" s="203" t="s">
        <v>3721</v>
      </c>
      <c r="I982" s="205" t="s">
        <v>1628</v>
      </c>
      <c r="J982" s="206"/>
      <c r="K982" s="203">
        <v>1</v>
      </c>
      <c r="L982" s="207" t="s">
        <v>827</v>
      </c>
      <c r="M982" s="208" t="s">
        <v>1629</v>
      </c>
      <c r="N982" s="209">
        <f t="shared" si="0"/>
        <v>2025</v>
      </c>
      <c r="O982" s="210">
        <f t="shared" si="1"/>
        <v>10</v>
      </c>
      <c r="P982" s="211" t="str">
        <f>IFERROR(VLOOKUP(F982,연간집계!D:E,2,FALSE),"")</f>
        <v>스마트톡</v>
      </c>
    </row>
    <row r="983" spans="1:16" ht="12.75">
      <c r="A983" s="201">
        <v>45934.553240740737</v>
      </c>
      <c r="B983" s="202">
        <v>45934</v>
      </c>
      <c r="C983" s="203" t="s">
        <v>3722</v>
      </c>
      <c r="D983" s="203" t="s">
        <v>11</v>
      </c>
      <c r="E983" s="204" t="s">
        <v>3720</v>
      </c>
      <c r="F983" s="49" t="s">
        <v>1349</v>
      </c>
      <c r="G983" s="203">
        <v>1</v>
      </c>
      <c r="H983" s="203" t="s">
        <v>3721</v>
      </c>
      <c r="I983" s="205" t="s">
        <v>1628</v>
      </c>
      <c r="J983" s="206"/>
      <c r="K983" s="203">
        <v>1</v>
      </c>
      <c r="L983" s="207" t="s">
        <v>827</v>
      </c>
      <c r="M983" s="208" t="s">
        <v>1629</v>
      </c>
      <c r="N983" s="209">
        <f t="shared" si="0"/>
        <v>2025</v>
      </c>
      <c r="O983" s="210">
        <f t="shared" si="1"/>
        <v>10</v>
      </c>
      <c r="P983" s="211" t="str">
        <f>IFERROR(VLOOKUP(F983,연간집계!D:E,2,FALSE),"")</f>
        <v>스마트톡</v>
      </c>
    </row>
    <row r="984" spans="1:16" ht="12.75">
      <c r="A984" s="201">
        <v>45934.553252314814</v>
      </c>
      <c r="B984" s="202">
        <v>45934</v>
      </c>
      <c r="C984" s="203" t="s">
        <v>3723</v>
      </c>
      <c r="D984" s="203" t="s">
        <v>11</v>
      </c>
      <c r="E984" s="204" t="s">
        <v>3720</v>
      </c>
      <c r="F984" s="49" t="s">
        <v>1383</v>
      </c>
      <c r="G984" s="203">
        <v>1</v>
      </c>
      <c r="H984" s="203" t="s">
        <v>3721</v>
      </c>
      <c r="I984" s="205" t="s">
        <v>3724</v>
      </c>
      <c r="J984" s="206"/>
      <c r="K984" s="203">
        <v>2</v>
      </c>
      <c r="L984" s="207" t="s">
        <v>827</v>
      </c>
      <c r="M984" s="208" t="s">
        <v>1471</v>
      </c>
      <c r="N984" s="209">
        <f t="shared" si="0"/>
        <v>2025</v>
      </c>
      <c r="O984" s="210">
        <f t="shared" si="1"/>
        <v>10</v>
      </c>
      <c r="P984" s="211" t="str">
        <f>IFERROR(VLOOKUP(F984,연간집계!D:E,2,FALSE),"")</f>
        <v>오늘필름 (무광)</v>
      </c>
    </row>
    <row r="985" spans="1:16" ht="12.75">
      <c r="A985" s="201">
        <v>45934.756076388891</v>
      </c>
      <c r="B985" s="202">
        <v>45934</v>
      </c>
      <c r="C985" s="203" t="s">
        <v>3725</v>
      </c>
      <c r="D985" s="203" t="s">
        <v>11</v>
      </c>
      <c r="E985" s="204" t="s">
        <v>3726</v>
      </c>
      <c r="F985" s="49" t="s">
        <v>1252</v>
      </c>
      <c r="G985" s="203">
        <v>4</v>
      </c>
      <c r="H985" s="203" t="s">
        <v>3727</v>
      </c>
      <c r="I985" s="205" t="s">
        <v>1572</v>
      </c>
      <c r="J985" s="206"/>
      <c r="K985" s="203">
        <v>24</v>
      </c>
      <c r="L985" s="207" t="s">
        <v>828</v>
      </c>
      <c r="M985" s="208" t="s">
        <v>1497</v>
      </c>
      <c r="N985" s="209">
        <f t="shared" si="0"/>
        <v>2025</v>
      </c>
      <c r="O985" s="210">
        <f t="shared" si="1"/>
        <v>10</v>
      </c>
      <c r="P985" s="211" t="str">
        <f>IFERROR(VLOOKUP(F985,연간집계!D:E,2,FALSE),"")</f>
        <v>모바일 포토북 198 (단체/모임)</v>
      </c>
    </row>
    <row r="986" spans="1:16" ht="12.75">
      <c r="A986" s="201">
        <v>45934.800104166665</v>
      </c>
      <c r="B986" s="202">
        <v>45934</v>
      </c>
      <c r="C986" s="203" t="s">
        <v>3728</v>
      </c>
      <c r="D986" s="203" t="s">
        <v>11</v>
      </c>
      <c r="E986" s="204" t="s">
        <v>3729</v>
      </c>
      <c r="F986" s="49" t="s">
        <v>1243</v>
      </c>
      <c r="G986" s="203">
        <v>2</v>
      </c>
      <c r="H986" s="203" t="s">
        <v>3730</v>
      </c>
      <c r="I986" s="205" t="s">
        <v>1676</v>
      </c>
      <c r="J986" s="206"/>
      <c r="K986" s="203">
        <v>24</v>
      </c>
      <c r="L986" s="207" t="s">
        <v>828</v>
      </c>
      <c r="M986" s="208" t="s">
        <v>1497</v>
      </c>
      <c r="N986" s="209">
        <f t="shared" si="0"/>
        <v>2025</v>
      </c>
      <c r="O986" s="210">
        <f t="shared" si="1"/>
        <v>10</v>
      </c>
      <c r="P986" s="211" t="str">
        <f>IFERROR(VLOOKUP(F986,연간집계!D:E,2,FALSE),"")</f>
        <v>모바일 포토북 150 (여행)</v>
      </c>
    </row>
    <row r="987" spans="1:16" ht="12.75">
      <c r="A987" s="201">
        <v>45934.803055555552</v>
      </c>
      <c r="B987" s="202">
        <v>45934</v>
      </c>
      <c r="C987" s="203" t="s">
        <v>3731</v>
      </c>
      <c r="D987" s="203" t="s">
        <v>11</v>
      </c>
      <c r="E987" s="204" t="s">
        <v>3732</v>
      </c>
      <c r="F987" s="49" t="s">
        <v>929</v>
      </c>
      <c r="G987" s="203">
        <v>1</v>
      </c>
      <c r="H987" s="203" t="s">
        <v>3708</v>
      </c>
      <c r="I987" s="205" t="s">
        <v>3709</v>
      </c>
      <c r="J987" s="206"/>
      <c r="K987" s="203">
        <v>60</v>
      </c>
      <c r="L987" s="207" t="s">
        <v>827</v>
      </c>
      <c r="M987" s="208" t="s">
        <v>1425</v>
      </c>
      <c r="N987" s="209">
        <f t="shared" si="0"/>
        <v>2025</v>
      </c>
      <c r="O987" s="210">
        <f t="shared" si="1"/>
        <v>10</v>
      </c>
      <c r="P987" s="211" t="str">
        <f>IFERROR(VLOOKUP(F987,연간집계!D:E,2,FALSE),"")</f>
        <v>샬롬북</v>
      </c>
    </row>
    <row r="988" spans="1:16" ht="12.75">
      <c r="A988" s="201">
        <v>45934.850011574075</v>
      </c>
      <c r="B988" s="202">
        <v>45934</v>
      </c>
      <c r="C988" s="203" t="s">
        <v>3733</v>
      </c>
      <c r="D988" s="203" t="s">
        <v>11</v>
      </c>
      <c r="E988" s="204" t="s">
        <v>3734</v>
      </c>
      <c r="F988" s="49" t="s">
        <v>162</v>
      </c>
      <c r="G988" s="203">
        <v>1</v>
      </c>
      <c r="H988" s="203" t="s">
        <v>14</v>
      </c>
      <c r="I988" s="205" t="s">
        <v>1668</v>
      </c>
      <c r="J988" s="206"/>
      <c r="K988" s="203">
        <v>60</v>
      </c>
      <c r="L988" s="207" t="s">
        <v>827</v>
      </c>
      <c r="M988" s="208" t="s">
        <v>1851</v>
      </c>
      <c r="N988" s="209">
        <f t="shared" si="0"/>
        <v>2025</v>
      </c>
      <c r="O988" s="210">
        <f t="shared" si="1"/>
        <v>10</v>
      </c>
      <c r="P988" s="211" t="str">
        <f>IFERROR(VLOOKUP(F988,연간집계!D:E,2,FALSE),"")</f>
        <v>러브데이북 (퓨어아이보리/기본)</v>
      </c>
    </row>
    <row r="989" spans="1:16" ht="12.75">
      <c r="A989" s="201">
        <v>45934.958622685182</v>
      </c>
      <c r="B989" s="202">
        <v>45934</v>
      </c>
      <c r="C989" s="203" t="s">
        <v>3735</v>
      </c>
      <c r="D989" s="203" t="s">
        <v>11</v>
      </c>
      <c r="E989" s="204" t="s">
        <v>3736</v>
      </c>
      <c r="F989" s="49" t="s">
        <v>834</v>
      </c>
      <c r="G989" s="203">
        <v>1</v>
      </c>
      <c r="H989" s="203" t="s">
        <v>3737</v>
      </c>
      <c r="I989" s="205" t="s">
        <v>1998</v>
      </c>
      <c r="J989" s="206"/>
      <c r="K989" s="203">
        <v>26</v>
      </c>
      <c r="L989" s="207" t="s">
        <v>827</v>
      </c>
      <c r="M989" s="208" t="s">
        <v>1436</v>
      </c>
      <c r="N989" s="209">
        <f t="shared" si="0"/>
        <v>2025</v>
      </c>
      <c r="O989" s="210">
        <f t="shared" si="1"/>
        <v>10</v>
      </c>
      <c r="P989" s="211" t="str">
        <f>IFERROR(VLOOKUP(F989,연간집계!D:E,2,FALSE),"")</f>
        <v>스탠다드 포토북 6*8 (소프트/무광)</v>
      </c>
    </row>
    <row r="990" spans="1:16" ht="12.75">
      <c r="A990" s="201">
        <v>45935.102430555555</v>
      </c>
      <c r="B990" s="202">
        <v>45935</v>
      </c>
      <c r="C990" s="203" t="s">
        <v>3738</v>
      </c>
      <c r="D990" s="203" t="s">
        <v>11</v>
      </c>
      <c r="E990" s="204" t="s">
        <v>3739</v>
      </c>
      <c r="F990" s="49" t="s">
        <v>210</v>
      </c>
      <c r="G990" s="203">
        <v>1</v>
      </c>
      <c r="H990" s="203" t="s">
        <v>3740</v>
      </c>
      <c r="I990" s="205" t="s">
        <v>1783</v>
      </c>
      <c r="J990" s="208" t="s">
        <v>1787</v>
      </c>
      <c r="K990" s="203">
        <v>60</v>
      </c>
      <c r="L990" s="207" t="s">
        <v>827</v>
      </c>
      <c r="M990" s="208" t="s">
        <v>1436</v>
      </c>
      <c r="N990" s="209">
        <f t="shared" si="0"/>
        <v>2025</v>
      </c>
      <c r="O990" s="210">
        <f t="shared" si="1"/>
        <v>10</v>
      </c>
      <c r="P990" s="211" t="str">
        <f>IFERROR(VLOOKUP(F990,연간집계!D:E,2,FALSE),"")</f>
        <v xml:space="preserve">포토그랩스 210 </v>
      </c>
    </row>
    <row r="991" spans="1:16" ht="12.75">
      <c r="A991" s="201">
        <v>45935.28733796296</v>
      </c>
      <c r="B991" s="202">
        <v>45935</v>
      </c>
      <c r="C991" s="203" t="s">
        <v>3741</v>
      </c>
      <c r="D991" s="203" t="s">
        <v>11</v>
      </c>
      <c r="E991" s="204" t="s">
        <v>3742</v>
      </c>
      <c r="F991" s="49" t="s">
        <v>1043</v>
      </c>
      <c r="G991" s="203">
        <v>1</v>
      </c>
      <c r="H991" s="203" t="s">
        <v>2424</v>
      </c>
      <c r="I991" s="205" t="s">
        <v>3743</v>
      </c>
      <c r="J991" s="206"/>
      <c r="K991" s="203">
        <v>68</v>
      </c>
      <c r="L991" s="207" t="s">
        <v>827</v>
      </c>
      <c r="M991" s="208" t="s">
        <v>1449</v>
      </c>
      <c r="N991" s="209">
        <f t="shared" si="0"/>
        <v>2025</v>
      </c>
      <c r="O991" s="210">
        <f t="shared" si="1"/>
        <v>10</v>
      </c>
      <c r="P991" s="211" t="str">
        <f>IFERROR(VLOOKUP(F991,연간집계!D:E,2,FALSE),"")</f>
        <v>프리북 198 (하드)</v>
      </c>
    </row>
    <row r="992" spans="1:16" ht="12.75">
      <c r="A992" s="201">
        <v>45935.698495370372</v>
      </c>
      <c r="B992" s="202">
        <v>45935</v>
      </c>
      <c r="C992" s="203" t="s">
        <v>3744</v>
      </c>
      <c r="D992" s="203" t="s">
        <v>11</v>
      </c>
      <c r="E992" s="204" t="s">
        <v>3745</v>
      </c>
      <c r="F992" s="49" t="s">
        <v>1243</v>
      </c>
      <c r="G992" s="203">
        <v>1</v>
      </c>
      <c r="H992" s="203" t="s">
        <v>3746</v>
      </c>
      <c r="I992" s="205" t="s">
        <v>1676</v>
      </c>
      <c r="J992" s="206"/>
      <c r="K992" s="203">
        <v>24</v>
      </c>
      <c r="L992" s="207" t="s">
        <v>828</v>
      </c>
      <c r="M992" s="208" t="s">
        <v>1436</v>
      </c>
      <c r="N992" s="209">
        <f t="shared" si="0"/>
        <v>2025</v>
      </c>
      <c r="O992" s="210">
        <f t="shared" si="1"/>
        <v>10</v>
      </c>
      <c r="P992" s="211" t="str">
        <f>IFERROR(VLOOKUP(F992,연간집계!D:E,2,FALSE),"")</f>
        <v>모바일 포토북 150 (여행)</v>
      </c>
    </row>
    <row r="993" spans="1:16" ht="12.75">
      <c r="A993" s="201">
        <v>45935.701469907406</v>
      </c>
      <c r="B993" s="202">
        <v>45935</v>
      </c>
      <c r="C993" s="203" t="s">
        <v>3747</v>
      </c>
      <c r="D993" s="203" t="s">
        <v>11</v>
      </c>
      <c r="E993" s="204" t="s">
        <v>3748</v>
      </c>
      <c r="F993" s="49" t="s">
        <v>1250</v>
      </c>
      <c r="G993" s="203">
        <v>1</v>
      </c>
      <c r="H993" s="203" t="s">
        <v>3749</v>
      </c>
      <c r="I993" s="205" t="s">
        <v>1676</v>
      </c>
      <c r="J993" s="206"/>
      <c r="K993" s="203">
        <v>24</v>
      </c>
      <c r="L993" s="207" t="s">
        <v>828</v>
      </c>
      <c r="M993" s="208" t="s">
        <v>1436</v>
      </c>
      <c r="N993" s="209">
        <f t="shared" si="0"/>
        <v>2025</v>
      </c>
      <c r="O993" s="210">
        <f t="shared" si="1"/>
        <v>10</v>
      </c>
      <c r="P993" s="211" t="str">
        <f>IFERROR(VLOOKUP(F993,연간집계!D:E,2,FALSE),"")</f>
        <v>모바일 포토북 150 (단체/모임)</v>
      </c>
    </row>
    <row r="994" spans="1:16" ht="12.75">
      <c r="A994" s="201">
        <v>45935.912893518522</v>
      </c>
      <c r="B994" s="202">
        <v>45935</v>
      </c>
      <c r="C994" s="203" t="s">
        <v>3750</v>
      </c>
      <c r="D994" s="203" t="s">
        <v>11</v>
      </c>
      <c r="E994" s="204" t="s">
        <v>3751</v>
      </c>
      <c r="F994" s="49" t="s">
        <v>929</v>
      </c>
      <c r="G994" s="203">
        <v>4</v>
      </c>
      <c r="H994" s="203" t="s">
        <v>3708</v>
      </c>
      <c r="I994" s="205" t="s">
        <v>3709</v>
      </c>
      <c r="J994" s="206"/>
      <c r="K994" s="203">
        <v>60</v>
      </c>
      <c r="L994" s="207" t="s">
        <v>827</v>
      </c>
      <c r="M994" s="208" t="s">
        <v>1425</v>
      </c>
      <c r="N994" s="209">
        <f t="shared" si="0"/>
        <v>2025</v>
      </c>
      <c r="O994" s="210">
        <f t="shared" si="1"/>
        <v>10</v>
      </c>
      <c r="P994" s="211" t="str">
        <f>IFERROR(VLOOKUP(F994,연간집계!D:E,2,FALSE),"")</f>
        <v>샬롬북</v>
      </c>
    </row>
    <row r="995" spans="1:16" ht="12.75">
      <c r="A995" s="201">
        <v>45935.921712962961</v>
      </c>
      <c r="B995" s="202">
        <v>45935</v>
      </c>
      <c r="C995" s="203" t="s">
        <v>3752</v>
      </c>
      <c r="D995" s="203" t="s">
        <v>11</v>
      </c>
      <c r="E995" s="204" t="s">
        <v>3753</v>
      </c>
      <c r="F995" s="49" t="s">
        <v>890</v>
      </c>
      <c r="G995" s="203">
        <v>1</v>
      </c>
      <c r="H995" s="203" t="s">
        <v>3754</v>
      </c>
      <c r="I995" s="205" t="s">
        <v>2220</v>
      </c>
      <c r="J995" s="208" t="s">
        <v>1881</v>
      </c>
      <c r="K995" s="203">
        <v>48</v>
      </c>
      <c r="L995" s="207" t="s">
        <v>827</v>
      </c>
      <c r="M995" s="208" t="s">
        <v>1449</v>
      </c>
      <c r="N995" s="209">
        <f t="shared" si="0"/>
        <v>2025</v>
      </c>
      <c r="O995" s="210">
        <f t="shared" si="1"/>
        <v>10</v>
      </c>
      <c r="P995" s="211" t="str">
        <f>IFERROR(VLOOKUP(F995,연간집계!D:E,2,FALSE),"")</f>
        <v>메모리북</v>
      </c>
    </row>
    <row r="996" spans="1:16" ht="12.75">
      <c r="A996" s="201">
        <v>45936.136087962965</v>
      </c>
      <c r="B996" s="202">
        <v>45936</v>
      </c>
      <c r="C996" s="203" t="s">
        <v>3755</v>
      </c>
      <c r="D996" s="203" t="s">
        <v>11</v>
      </c>
      <c r="E996" s="204" t="s">
        <v>3756</v>
      </c>
      <c r="F996" s="49" t="s">
        <v>890</v>
      </c>
      <c r="G996" s="203">
        <v>1</v>
      </c>
      <c r="H996" s="203" t="s">
        <v>3757</v>
      </c>
      <c r="I996" s="205" t="s">
        <v>1506</v>
      </c>
      <c r="J996" s="208" t="s">
        <v>2810</v>
      </c>
      <c r="K996" s="203">
        <v>64</v>
      </c>
      <c r="L996" s="207" t="s">
        <v>827</v>
      </c>
      <c r="M996" s="208" t="s">
        <v>1436</v>
      </c>
      <c r="N996" s="209">
        <f t="shared" si="0"/>
        <v>2025</v>
      </c>
      <c r="O996" s="210">
        <f t="shared" si="1"/>
        <v>10</v>
      </c>
      <c r="P996" s="211" t="str">
        <f>IFERROR(VLOOKUP(F996,연간집계!D:E,2,FALSE),"")</f>
        <v>메모리북</v>
      </c>
    </row>
    <row r="997" spans="1:16" ht="12.75">
      <c r="A997" s="201">
        <v>45936.514664351853</v>
      </c>
      <c r="B997" s="202">
        <v>45936</v>
      </c>
      <c r="C997" s="203" t="s">
        <v>3758</v>
      </c>
      <c r="D997" s="203" t="s">
        <v>11</v>
      </c>
      <c r="E997" s="204" t="s">
        <v>3759</v>
      </c>
      <c r="F997" s="49" t="s">
        <v>838</v>
      </c>
      <c r="G997" s="203">
        <v>1</v>
      </c>
      <c r="H997" s="203" t="s">
        <v>3760</v>
      </c>
      <c r="I997" s="205" t="s">
        <v>1453</v>
      </c>
      <c r="J997" s="206"/>
      <c r="K997" s="203">
        <v>24</v>
      </c>
      <c r="L997" s="207" t="s">
        <v>827</v>
      </c>
      <c r="M997" s="208" t="s">
        <v>1436</v>
      </c>
      <c r="N997" s="209">
        <f t="shared" si="0"/>
        <v>2025</v>
      </c>
      <c r="O997" s="210">
        <f t="shared" si="1"/>
        <v>10</v>
      </c>
      <c r="P997" s="211" t="str">
        <f>IFERROR(VLOOKUP(F997,연간집계!D:E,2,FALSE),"")</f>
        <v>스탠다드 포토북 6*8 (하드/무광)</v>
      </c>
    </row>
    <row r="998" spans="1:16" ht="12.75">
      <c r="A998" s="201">
        <v>45936.593969907408</v>
      </c>
      <c r="B998" s="202">
        <v>45936</v>
      </c>
      <c r="C998" s="203" t="s">
        <v>3761</v>
      </c>
      <c r="D998" s="203" t="s">
        <v>11</v>
      </c>
      <c r="E998" s="204" t="s">
        <v>3762</v>
      </c>
      <c r="F998" s="49" t="s">
        <v>1245</v>
      </c>
      <c r="G998" s="203">
        <v>1</v>
      </c>
      <c r="H998" s="203" t="s">
        <v>3763</v>
      </c>
      <c r="I998" s="205" t="s">
        <v>1455</v>
      </c>
      <c r="J998" s="206"/>
      <c r="K998" s="203">
        <v>24</v>
      </c>
      <c r="L998" s="207" t="s">
        <v>828</v>
      </c>
      <c r="M998" s="208" t="s">
        <v>1436</v>
      </c>
      <c r="N998" s="209">
        <f t="shared" si="0"/>
        <v>2025</v>
      </c>
      <c r="O998" s="210">
        <f t="shared" si="1"/>
        <v>10</v>
      </c>
      <c r="P998" s="211" t="str">
        <f>IFERROR(VLOOKUP(F998,연간집계!D:E,2,FALSE),"")</f>
        <v>모바일 포토북 198 (여행)</v>
      </c>
    </row>
    <row r="999" spans="1:16" ht="12.75">
      <c r="A999" s="201">
        <v>45936.599895833337</v>
      </c>
      <c r="B999" s="202">
        <v>45936</v>
      </c>
      <c r="C999" s="203" t="s">
        <v>3764</v>
      </c>
      <c r="D999" s="203" t="s">
        <v>11</v>
      </c>
      <c r="E999" s="204" t="s">
        <v>3765</v>
      </c>
      <c r="F999" s="49" t="s">
        <v>1243</v>
      </c>
      <c r="G999" s="203">
        <v>2</v>
      </c>
      <c r="H999" s="203" t="s">
        <v>3467</v>
      </c>
      <c r="I999" s="205" t="s">
        <v>1676</v>
      </c>
      <c r="J999" s="206"/>
      <c r="K999" s="203">
        <v>24</v>
      </c>
      <c r="L999" s="207" t="s">
        <v>828</v>
      </c>
      <c r="M999" s="208" t="s">
        <v>1436</v>
      </c>
      <c r="N999" s="209">
        <f t="shared" si="0"/>
        <v>2025</v>
      </c>
      <c r="O999" s="210">
        <f t="shared" si="1"/>
        <v>10</v>
      </c>
      <c r="P999" s="211" t="str">
        <f>IFERROR(VLOOKUP(F999,연간집계!D:E,2,FALSE),"")</f>
        <v>모바일 포토북 150 (여행)</v>
      </c>
    </row>
    <row r="1000" spans="1:16" ht="12.75">
      <c r="A1000" s="201">
        <v>45936.605787037035</v>
      </c>
      <c r="B1000" s="202">
        <v>45936</v>
      </c>
      <c r="C1000" s="203" t="s">
        <v>3766</v>
      </c>
      <c r="D1000" s="203" t="s">
        <v>11</v>
      </c>
      <c r="E1000" s="204" t="s">
        <v>3767</v>
      </c>
      <c r="F1000" s="49" t="s">
        <v>972</v>
      </c>
      <c r="G1000" s="203">
        <v>1</v>
      </c>
      <c r="H1000" s="203" t="s">
        <v>2583</v>
      </c>
      <c r="I1000" s="205" t="s">
        <v>3768</v>
      </c>
      <c r="J1000" s="208" t="s">
        <v>1902</v>
      </c>
      <c r="K1000" s="203">
        <v>80</v>
      </c>
      <c r="L1000" s="207" t="s">
        <v>827</v>
      </c>
      <c r="M1000" s="208" t="s">
        <v>1436</v>
      </c>
      <c r="N1000" s="209">
        <f t="shared" si="0"/>
        <v>2025</v>
      </c>
      <c r="O1000" s="210">
        <f t="shared" si="1"/>
        <v>10</v>
      </c>
      <c r="P1000" s="211" t="str">
        <f>IFERROR(VLOOKUP(F1000,연간집계!D:E,2,FALSE),"")</f>
        <v>시티북 198 (쿠션하드/78p)</v>
      </c>
    </row>
    <row r="1001" spans="1:16" ht="12.75">
      <c r="A1001" s="201">
        <v>45936.629317129627</v>
      </c>
      <c r="B1001" s="202">
        <v>45936</v>
      </c>
      <c r="C1001" s="203" t="s">
        <v>3769</v>
      </c>
      <c r="D1001" s="203" t="s">
        <v>11</v>
      </c>
      <c r="E1001" s="204" t="s">
        <v>3770</v>
      </c>
      <c r="F1001" s="49" t="s">
        <v>1245</v>
      </c>
      <c r="G1001" s="203">
        <v>3</v>
      </c>
      <c r="H1001" s="203" t="s">
        <v>3771</v>
      </c>
      <c r="I1001" s="205" t="s">
        <v>1556</v>
      </c>
      <c r="J1001" s="206"/>
      <c r="K1001" s="203">
        <v>36</v>
      </c>
      <c r="L1001" s="207" t="s">
        <v>828</v>
      </c>
      <c r="M1001" s="208" t="s">
        <v>1481</v>
      </c>
      <c r="N1001" s="209">
        <f t="shared" si="0"/>
        <v>2025</v>
      </c>
      <c r="O1001" s="210">
        <f t="shared" si="1"/>
        <v>10</v>
      </c>
      <c r="P1001" s="211" t="str">
        <f>IFERROR(VLOOKUP(F1001,연간집계!D:E,2,FALSE),"")</f>
        <v>모바일 포토북 198 (여행)</v>
      </c>
    </row>
    <row r="1002" spans="1:16" ht="12.75">
      <c r="A1002" s="201">
        <v>45936.688090277778</v>
      </c>
      <c r="B1002" s="202">
        <v>45936</v>
      </c>
      <c r="C1002" s="203" t="s">
        <v>3772</v>
      </c>
      <c r="D1002" s="203" t="s">
        <v>11</v>
      </c>
      <c r="E1002" s="204" t="s">
        <v>3773</v>
      </c>
      <c r="F1002" s="49" t="s">
        <v>1243</v>
      </c>
      <c r="G1002" s="203">
        <v>1</v>
      </c>
      <c r="H1002" s="203" t="s">
        <v>3730</v>
      </c>
      <c r="I1002" s="205" t="s">
        <v>1676</v>
      </c>
      <c r="J1002" s="206"/>
      <c r="K1002" s="203">
        <v>24</v>
      </c>
      <c r="L1002" s="207" t="s">
        <v>828</v>
      </c>
      <c r="M1002" s="208" t="s">
        <v>1497</v>
      </c>
      <c r="N1002" s="209">
        <f t="shared" si="0"/>
        <v>2025</v>
      </c>
      <c r="O1002" s="210">
        <f t="shared" si="1"/>
        <v>10</v>
      </c>
      <c r="P1002" s="211" t="str">
        <f>IFERROR(VLOOKUP(F1002,연간집계!D:E,2,FALSE),"")</f>
        <v>모바일 포토북 150 (여행)</v>
      </c>
    </row>
    <row r="1003" spans="1:16" ht="12.75">
      <c r="A1003" s="201">
        <v>45936.708645833336</v>
      </c>
      <c r="B1003" s="202">
        <v>45936</v>
      </c>
      <c r="C1003" s="203" t="s">
        <v>3774</v>
      </c>
      <c r="D1003" s="203" t="s">
        <v>11</v>
      </c>
      <c r="E1003" s="204" t="s">
        <v>3775</v>
      </c>
      <c r="F1003" s="49" t="s">
        <v>1043</v>
      </c>
      <c r="G1003" s="203">
        <v>1</v>
      </c>
      <c r="H1003" s="203" t="s">
        <v>3776</v>
      </c>
      <c r="I1003" s="205" t="s">
        <v>2106</v>
      </c>
      <c r="J1003" s="206"/>
      <c r="K1003" s="203">
        <v>60</v>
      </c>
      <c r="L1003" s="207" t="s">
        <v>827</v>
      </c>
      <c r="M1003" s="208" t="s">
        <v>1471</v>
      </c>
      <c r="N1003" s="209">
        <f t="shared" si="0"/>
        <v>2025</v>
      </c>
      <c r="O1003" s="210">
        <f t="shared" si="1"/>
        <v>10</v>
      </c>
      <c r="P1003" s="211" t="str">
        <f>IFERROR(VLOOKUP(F1003,연간집계!D:E,2,FALSE),"")</f>
        <v>프리북 198 (하드)</v>
      </c>
    </row>
    <row r="1004" spans="1:16" ht="12.75">
      <c r="A1004" s="201">
        <v>45936.955636574072</v>
      </c>
      <c r="B1004" s="202">
        <v>45936</v>
      </c>
      <c r="C1004" s="203" t="s">
        <v>3777</v>
      </c>
      <c r="D1004" s="203" t="s">
        <v>11</v>
      </c>
      <c r="E1004" s="204" t="s">
        <v>3778</v>
      </c>
      <c r="F1004" s="49" t="s">
        <v>902</v>
      </c>
      <c r="G1004" s="203">
        <v>1</v>
      </c>
      <c r="H1004" s="203" t="s">
        <v>2424</v>
      </c>
      <c r="I1004" s="205" t="s">
        <v>3779</v>
      </c>
      <c r="J1004" s="206"/>
      <c r="K1004" s="203">
        <v>60</v>
      </c>
      <c r="L1004" s="207" t="s">
        <v>827</v>
      </c>
      <c r="M1004" s="208" t="s">
        <v>1449</v>
      </c>
      <c r="N1004" s="209">
        <f t="shared" si="0"/>
        <v>2025</v>
      </c>
      <c r="O1004" s="210">
        <f t="shared" si="1"/>
        <v>10</v>
      </c>
      <c r="P1004" s="211" t="str">
        <f>IFERROR(VLOOKUP(F1004,연간집계!D:E,2,FALSE),"")</f>
        <v>베이비북 198 (쿠션하드/58p)</v>
      </c>
    </row>
    <row r="1005" spans="1:16" ht="12.75">
      <c r="A1005" s="201">
        <v>45937.020231481481</v>
      </c>
      <c r="B1005" s="202">
        <v>45937</v>
      </c>
      <c r="C1005" s="203" t="s">
        <v>3780</v>
      </c>
      <c r="D1005" s="203" t="s">
        <v>11</v>
      </c>
      <c r="E1005" s="204" t="s">
        <v>3781</v>
      </c>
      <c r="F1005" s="49" t="s">
        <v>978</v>
      </c>
      <c r="G1005" s="203">
        <v>4</v>
      </c>
      <c r="H1005" s="203" t="s">
        <v>3782</v>
      </c>
      <c r="I1005" s="205" t="s">
        <v>3783</v>
      </c>
      <c r="J1005" s="208" t="s">
        <v>3784</v>
      </c>
      <c r="K1005" s="203">
        <v>48</v>
      </c>
      <c r="L1005" s="207" t="s">
        <v>827</v>
      </c>
      <c r="M1005" s="208" t="s">
        <v>1436</v>
      </c>
      <c r="N1005" s="209">
        <f t="shared" si="0"/>
        <v>2025</v>
      </c>
      <c r="O1005" s="210">
        <f t="shared" si="1"/>
        <v>10</v>
      </c>
      <c r="P1005" s="211" t="str">
        <f>IFERROR(VLOOKUP(F1005,연간집계!D:E,2,FALSE),"")</f>
        <v>시티북 198 (소프트/46p)</v>
      </c>
    </row>
    <row r="1006" spans="1:16" ht="12.75">
      <c r="A1006" s="201">
        <v>45937.286053240743</v>
      </c>
      <c r="B1006" s="202">
        <v>45937</v>
      </c>
      <c r="C1006" s="203" t="s">
        <v>3785</v>
      </c>
      <c r="D1006" s="203" t="s">
        <v>11</v>
      </c>
      <c r="E1006" s="204" t="s">
        <v>3786</v>
      </c>
      <c r="F1006" s="49" t="s">
        <v>902</v>
      </c>
      <c r="G1006" s="203">
        <v>1</v>
      </c>
      <c r="H1006" s="203" t="s">
        <v>2424</v>
      </c>
      <c r="I1006" s="205" t="s">
        <v>3787</v>
      </c>
      <c r="J1006" s="206"/>
      <c r="K1006" s="203">
        <v>60</v>
      </c>
      <c r="L1006" s="207" t="s">
        <v>827</v>
      </c>
      <c r="M1006" s="208" t="s">
        <v>1449</v>
      </c>
      <c r="N1006" s="209">
        <f t="shared" si="0"/>
        <v>2025</v>
      </c>
      <c r="O1006" s="210">
        <f t="shared" si="1"/>
        <v>10</v>
      </c>
      <c r="P1006" s="211" t="str">
        <f>IFERROR(VLOOKUP(F1006,연간집계!D:E,2,FALSE),"")</f>
        <v>베이비북 198 (쿠션하드/58p)</v>
      </c>
    </row>
    <row r="1007" spans="1:16" ht="12.75">
      <c r="A1007" s="201">
        <v>45937.426921296297</v>
      </c>
      <c r="B1007" s="202">
        <v>45937</v>
      </c>
      <c r="C1007" s="203" t="s">
        <v>3788</v>
      </c>
      <c r="D1007" s="203" t="s">
        <v>11</v>
      </c>
      <c r="E1007" s="204" t="s">
        <v>3789</v>
      </c>
      <c r="F1007" s="49" t="s">
        <v>1247</v>
      </c>
      <c r="G1007" s="203">
        <v>1</v>
      </c>
      <c r="H1007" s="203" t="s">
        <v>2709</v>
      </c>
      <c r="I1007" s="205" t="s">
        <v>1556</v>
      </c>
      <c r="J1007" s="206"/>
      <c r="K1007" s="203">
        <v>26</v>
      </c>
      <c r="L1007" s="207" t="s">
        <v>828</v>
      </c>
      <c r="M1007" s="208" t="s">
        <v>1436</v>
      </c>
      <c r="N1007" s="209">
        <f t="shared" si="0"/>
        <v>2025</v>
      </c>
      <c r="O1007" s="210">
        <f t="shared" si="1"/>
        <v>10</v>
      </c>
      <c r="P1007" s="211" t="str">
        <f>IFERROR(VLOOKUP(F1007,연간집계!D:E,2,FALSE),"")</f>
        <v>모바일 포토북 197 (여행)</v>
      </c>
    </row>
    <row r="1008" spans="1:16" ht="12.75">
      <c r="A1008" s="201">
        <v>45937.723321759258</v>
      </c>
      <c r="B1008" s="202">
        <v>45937</v>
      </c>
      <c r="C1008" s="203" t="s">
        <v>3790</v>
      </c>
      <c r="D1008" s="203" t="s">
        <v>11</v>
      </c>
      <c r="E1008" s="204" t="s">
        <v>3791</v>
      </c>
      <c r="F1008" s="49" t="s">
        <v>1366</v>
      </c>
      <c r="G1008" s="203">
        <v>1</v>
      </c>
      <c r="H1008" s="203" t="s">
        <v>3792</v>
      </c>
      <c r="I1008" s="205" t="s">
        <v>1440</v>
      </c>
      <c r="J1008" s="206"/>
      <c r="K1008" s="203">
        <v>3</v>
      </c>
      <c r="L1008" s="207" t="s">
        <v>827</v>
      </c>
      <c r="M1008" s="208" t="s">
        <v>1629</v>
      </c>
      <c r="N1008" s="209">
        <f t="shared" si="0"/>
        <v>2025</v>
      </c>
      <c r="O1008" s="210">
        <f t="shared" si="1"/>
        <v>10</v>
      </c>
      <c r="P1008" s="211" t="str">
        <f>IFERROR(VLOOKUP(F1008,연간집계!D:E,2,FALSE),"")</f>
        <v>PCMS_포스터 297 (무광)</v>
      </c>
    </row>
    <row r="1009" spans="1:16" ht="12.75">
      <c r="A1009" s="201">
        <v>45937.758587962962</v>
      </c>
      <c r="B1009" s="202">
        <v>45937</v>
      </c>
      <c r="C1009" s="203" t="s">
        <v>3793</v>
      </c>
      <c r="D1009" s="203" t="s">
        <v>11</v>
      </c>
      <c r="E1009" s="204" t="s">
        <v>3794</v>
      </c>
      <c r="F1009" s="49" t="s">
        <v>1243</v>
      </c>
      <c r="G1009" s="203">
        <v>1</v>
      </c>
      <c r="H1009" s="203" t="s">
        <v>3746</v>
      </c>
      <c r="I1009" s="205" t="s">
        <v>1435</v>
      </c>
      <c r="J1009" s="206"/>
      <c r="K1009" s="203">
        <v>26</v>
      </c>
      <c r="L1009" s="207" t="s">
        <v>828</v>
      </c>
      <c r="M1009" s="208" t="s">
        <v>1436</v>
      </c>
      <c r="N1009" s="209">
        <f t="shared" si="0"/>
        <v>2025</v>
      </c>
      <c r="O1009" s="210">
        <f t="shared" si="1"/>
        <v>10</v>
      </c>
      <c r="P1009" s="211" t="str">
        <f>IFERROR(VLOOKUP(F1009,연간집계!D:E,2,FALSE),"")</f>
        <v>모바일 포토북 150 (여행)</v>
      </c>
    </row>
    <row r="1010" spans="1:16" ht="12.75">
      <c r="A1010" s="201">
        <v>45937.76153935185</v>
      </c>
      <c r="B1010" s="202">
        <v>45937</v>
      </c>
      <c r="C1010" s="203" t="s">
        <v>3795</v>
      </c>
      <c r="D1010" s="203" t="s">
        <v>11</v>
      </c>
      <c r="E1010" s="204" t="s">
        <v>3796</v>
      </c>
      <c r="F1010" s="49" t="s">
        <v>874</v>
      </c>
      <c r="G1010" s="203">
        <v>1</v>
      </c>
      <c r="H1010" s="203" t="s">
        <v>2419</v>
      </c>
      <c r="I1010" s="205" t="s">
        <v>1566</v>
      </c>
      <c r="J1010" s="206"/>
      <c r="K1010" s="203">
        <v>24</v>
      </c>
      <c r="L1010" s="207" t="s">
        <v>827</v>
      </c>
      <c r="M1010" s="208" t="s">
        <v>1502</v>
      </c>
      <c r="N1010" s="209">
        <f t="shared" si="0"/>
        <v>2025</v>
      </c>
      <c r="O1010" s="210">
        <f t="shared" si="1"/>
        <v>10</v>
      </c>
      <c r="P1010" s="211" t="str">
        <f>IFERROR(VLOOKUP(F1010,연간집계!D:E,2,FALSE),"")</f>
        <v>스탠다드 포토북 11*8 (하드/무광)</v>
      </c>
    </row>
    <row r="1011" spans="1:16" ht="12.75">
      <c r="A1011" s="201">
        <v>45937.837881944448</v>
      </c>
      <c r="B1011" s="202">
        <v>45937</v>
      </c>
      <c r="C1011" s="203" t="s">
        <v>3797</v>
      </c>
      <c r="D1011" s="203" t="s">
        <v>11</v>
      </c>
      <c r="E1011" s="204" t="s">
        <v>3798</v>
      </c>
      <c r="F1011" s="49" t="s">
        <v>1051</v>
      </c>
      <c r="G1011" s="203">
        <v>1</v>
      </c>
      <c r="H1011" s="203" t="s">
        <v>3799</v>
      </c>
      <c r="I1011" s="205" t="s">
        <v>1440</v>
      </c>
      <c r="J1011" s="206"/>
      <c r="K1011" s="203">
        <v>98</v>
      </c>
      <c r="L1011" s="207" t="s">
        <v>827</v>
      </c>
      <c r="M1011" s="208" t="s">
        <v>1436</v>
      </c>
      <c r="N1011" s="209">
        <f t="shared" si="0"/>
        <v>2025</v>
      </c>
      <c r="O1011" s="210">
        <f t="shared" si="1"/>
        <v>10</v>
      </c>
      <c r="P1011" s="211" t="str">
        <f>IFERROR(VLOOKUP(F1011,연간집계!D:E,2,FALSE),"")</f>
        <v>프리북A4 (하드)</v>
      </c>
    </row>
    <row r="1012" spans="1:16" ht="12.75">
      <c r="A1012" s="201">
        <v>45937.858437499999</v>
      </c>
      <c r="B1012" s="202">
        <v>45937</v>
      </c>
      <c r="C1012" s="203" t="s">
        <v>3800</v>
      </c>
      <c r="D1012" s="203" t="s">
        <v>11</v>
      </c>
      <c r="E1012" s="204" t="s">
        <v>3801</v>
      </c>
      <c r="F1012" s="49" t="s">
        <v>865</v>
      </c>
      <c r="G1012" s="203">
        <v>1</v>
      </c>
      <c r="H1012" s="203" t="s">
        <v>3802</v>
      </c>
      <c r="I1012" s="205" t="s">
        <v>1808</v>
      </c>
      <c r="J1012" s="206"/>
      <c r="K1012" s="203">
        <v>48</v>
      </c>
      <c r="L1012" s="207" t="s">
        <v>827</v>
      </c>
      <c r="M1012" s="208" t="s">
        <v>1436</v>
      </c>
      <c r="N1012" s="209">
        <f t="shared" si="0"/>
        <v>2025</v>
      </c>
      <c r="O1012" s="210">
        <f t="shared" si="1"/>
        <v>10</v>
      </c>
      <c r="P1012" s="211" t="str">
        <f>IFERROR(VLOOKUP(F1012,연간집계!D:E,2,FALSE),"")</f>
        <v>스탠다드 포토북 8*6 (하드/무광)</v>
      </c>
    </row>
    <row r="1013" spans="1:16" ht="12.75">
      <c r="A1013" s="201">
        <v>45937.873136574075</v>
      </c>
      <c r="B1013" s="202">
        <v>45937</v>
      </c>
      <c r="C1013" s="203" t="s">
        <v>3803</v>
      </c>
      <c r="D1013" s="203" t="s">
        <v>11</v>
      </c>
      <c r="E1013" s="204" t="s">
        <v>3804</v>
      </c>
      <c r="F1013" s="49" t="s">
        <v>852</v>
      </c>
      <c r="G1013" s="203">
        <v>1</v>
      </c>
      <c r="H1013" s="203" t="s">
        <v>3805</v>
      </c>
      <c r="I1013" s="205" t="s">
        <v>1440</v>
      </c>
      <c r="J1013" s="206"/>
      <c r="K1013" s="203">
        <v>80</v>
      </c>
      <c r="L1013" s="207" t="s">
        <v>827</v>
      </c>
      <c r="M1013" s="208" t="s">
        <v>1436</v>
      </c>
      <c r="N1013" s="209">
        <f t="shared" si="0"/>
        <v>2025</v>
      </c>
      <c r="O1013" s="210">
        <f t="shared" si="1"/>
        <v>10</v>
      </c>
      <c r="P1013" s="211" t="str">
        <f>IFERROR(VLOOKUP(F1013,연간집계!D:E,2,FALSE),"")</f>
        <v>스탠다드 포토북 8*8 (소프트/무광)</v>
      </c>
    </row>
    <row r="1014" spans="1:16" ht="12.75">
      <c r="A1014" s="201">
        <v>45937.876076388886</v>
      </c>
      <c r="B1014" s="202">
        <v>45937</v>
      </c>
      <c r="C1014" s="203" t="s">
        <v>3806</v>
      </c>
      <c r="D1014" s="203" t="s">
        <v>11</v>
      </c>
      <c r="E1014" s="204" t="s">
        <v>3807</v>
      </c>
      <c r="F1014" s="49" t="s">
        <v>1247</v>
      </c>
      <c r="G1014" s="203">
        <v>4</v>
      </c>
      <c r="H1014" s="203" t="s">
        <v>3808</v>
      </c>
      <c r="I1014" s="205" t="s">
        <v>1556</v>
      </c>
      <c r="J1014" s="206"/>
      <c r="K1014" s="203">
        <v>24</v>
      </c>
      <c r="L1014" s="207" t="s">
        <v>828</v>
      </c>
      <c r="M1014" s="208" t="s">
        <v>1436</v>
      </c>
      <c r="N1014" s="209">
        <f t="shared" si="0"/>
        <v>2025</v>
      </c>
      <c r="O1014" s="210">
        <f t="shared" si="1"/>
        <v>10</v>
      </c>
      <c r="P1014" s="211" t="str">
        <f>IFERROR(VLOOKUP(F1014,연간집계!D:E,2,FALSE),"")</f>
        <v>모바일 포토북 197 (여행)</v>
      </c>
    </row>
    <row r="1015" spans="1:16" ht="12.75">
      <c r="A1015" s="201">
        <v>45937.876099537039</v>
      </c>
      <c r="B1015" s="202">
        <v>45937</v>
      </c>
      <c r="C1015" s="203" t="s">
        <v>3809</v>
      </c>
      <c r="D1015" s="203" t="s">
        <v>11</v>
      </c>
      <c r="E1015" s="204" t="s">
        <v>3810</v>
      </c>
      <c r="F1015" s="49" t="s">
        <v>1043</v>
      </c>
      <c r="G1015" s="203">
        <v>1</v>
      </c>
      <c r="H1015" s="203" t="s">
        <v>3776</v>
      </c>
      <c r="I1015" s="205" t="s">
        <v>2106</v>
      </c>
      <c r="J1015" s="206"/>
      <c r="K1015" s="203">
        <v>70</v>
      </c>
      <c r="L1015" s="207" t="s">
        <v>827</v>
      </c>
      <c r="M1015" s="208" t="s">
        <v>1471</v>
      </c>
      <c r="N1015" s="209">
        <f t="shared" si="0"/>
        <v>2025</v>
      </c>
      <c r="O1015" s="210">
        <f t="shared" si="1"/>
        <v>10</v>
      </c>
      <c r="P1015" s="211" t="str">
        <f>IFERROR(VLOOKUP(F1015,연간집계!D:E,2,FALSE),"")</f>
        <v>프리북 198 (하드)</v>
      </c>
    </row>
    <row r="1016" spans="1:16" ht="12.75">
      <c r="A1016" s="201">
        <v>45937.881990740738</v>
      </c>
      <c r="B1016" s="202">
        <v>45937</v>
      </c>
      <c r="C1016" s="203" t="s">
        <v>3811</v>
      </c>
      <c r="D1016" s="203" t="s">
        <v>11</v>
      </c>
      <c r="E1016" s="204" t="s">
        <v>3812</v>
      </c>
      <c r="F1016" s="49" t="s">
        <v>1031</v>
      </c>
      <c r="G1016" s="203">
        <v>1</v>
      </c>
      <c r="H1016" s="203" t="s">
        <v>3813</v>
      </c>
      <c r="I1016" s="205" t="s">
        <v>1455</v>
      </c>
      <c r="J1016" s="208" t="s">
        <v>1455</v>
      </c>
      <c r="K1016" s="203">
        <v>80</v>
      </c>
      <c r="L1016" s="207" t="s">
        <v>827</v>
      </c>
      <c r="M1016" s="208" t="s">
        <v>1436</v>
      </c>
      <c r="N1016" s="209">
        <f t="shared" si="0"/>
        <v>2025</v>
      </c>
      <c r="O1016" s="210">
        <f t="shared" si="1"/>
        <v>10</v>
      </c>
      <c r="P1016" s="211" t="str">
        <f>IFERROR(VLOOKUP(F1016,연간집계!D:E,2,FALSE),"")</f>
        <v>트래블북 198 (소프트/78p)</v>
      </c>
    </row>
    <row r="1017" spans="1:16" ht="12.75">
      <c r="A1017" s="201">
        <v>45937.884942129633</v>
      </c>
      <c r="B1017" s="202">
        <v>45937</v>
      </c>
      <c r="C1017" s="203" t="s">
        <v>3814</v>
      </c>
      <c r="D1017" s="203" t="s">
        <v>11</v>
      </c>
      <c r="E1017" s="204" t="s">
        <v>3815</v>
      </c>
      <c r="F1017" s="49" t="s">
        <v>978</v>
      </c>
      <c r="G1017" s="203">
        <v>1</v>
      </c>
      <c r="H1017" s="203" t="s">
        <v>3816</v>
      </c>
      <c r="I1017" s="205" t="s">
        <v>3036</v>
      </c>
      <c r="J1017" s="208" t="s">
        <v>3036</v>
      </c>
      <c r="K1017" s="203">
        <v>48</v>
      </c>
      <c r="L1017" s="207" t="s">
        <v>827</v>
      </c>
      <c r="M1017" s="208" t="s">
        <v>1436</v>
      </c>
      <c r="N1017" s="209">
        <f t="shared" si="0"/>
        <v>2025</v>
      </c>
      <c r="O1017" s="210">
        <f t="shared" si="1"/>
        <v>10</v>
      </c>
      <c r="P1017" s="211" t="str">
        <f>IFERROR(VLOOKUP(F1017,연간집계!D:E,2,FALSE),"")</f>
        <v>시티북 198 (소프트/46p)</v>
      </c>
    </row>
    <row r="1018" spans="1:16" ht="12.75">
      <c r="A1018" s="201">
        <v>45937.926064814812</v>
      </c>
      <c r="B1018" s="202">
        <v>45937</v>
      </c>
      <c r="C1018" s="203" t="s">
        <v>3817</v>
      </c>
      <c r="D1018" s="203" t="s">
        <v>11</v>
      </c>
      <c r="E1018" s="204" t="s">
        <v>3818</v>
      </c>
      <c r="F1018" s="49" t="s">
        <v>924</v>
      </c>
      <c r="G1018" s="203">
        <v>1</v>
      </c>
      <c r="H1018" s="203" t="s">
        <v>3819</v>
      </c>
      <c r="I1018" s="205" t="s">
        <v>3820</v>
      </c>
      <c r="J1018" s="206"/>
      <c r="K1018" s="203">
        <v>16</v>
      </c>
      <c r="L1018" s="207" t="s">
        <v>827</v>
      </c>
      <c r="M1018" s="208" t="s">
        <v>1449</v>
      </c>
      <c r="N1018" s="209">
        <f t="shared" si="0"/>
        <v>2025</v>
      </c>
      <c r="O1018" s="210">
        <f t="shared" si="1"/>
        <v>10</v>
      </c>
      <c r="P1018" s="211" t="str">
        <f>IFERROR(VLOOKUP(F1018,연간집계!D:E,2,FALSE),"")</f>
        <v>베이비진 210 (14p)</v>
      </c>
    </row>
    <row r="1019" spans="1:16" ht="12.75">
      <c r="A1019" s="201">
        <v>45938.064039351855</v>
      </c>
      <c r="B1019" s="202">
        <v>45938</v>
      </c>
      <c r="C1019" s="203" t="s">
        <v>3821</v>
      </c>
      <c r="D1019" s="203" t="s">
        <v>11</v>
      </c>
      <c r="E1019" s="204" t="s">
        <v>3822</v>
      </c>
      <c r="F1019" s="49" t="s">
        <v>1383</v>
      </c>
      <c r="G1019" s="203">
        <v>1</v>
      </c>
      <c r="H1019" s="203" t="s">
        <v>3823</v>
      </c>
      <c r="I1019" s="205" t="s">
        <v>3824</v>
      </c>
      <c r="J1019" s="206"/>
      <c r="K1019" s="203">
        <v>2</v>
      </c>
      <c r="L1019" s="207" t="s">
        <v>828</v>
      </c>
      <c r="M1019" s="208" t="s">
        <v>1497</v>
      </c>
      <c r="N1019" s="209">
        <f t="shared" si="0"/>
        <v>2025</v>
      </c>
      <c r="O1019" s="210">
        <f t="shared" si="1"/>
        <v>10</v>
      </c>
      <c r="P1019" s="211" t="str">
        <f>IFERROR(VLOOKUP(F1019,연간집계!D:E,2,FALSE),"")</f>
        <v>오늘필름 (무광)</v>
      </c>
    </row>
    <row r="1020" spans="1:16" ht="12.75">
      <c r="A1020" s="201">
        <v>45938.064050925925</v>
      </c>
      <c r="B1020" s="202">
        <v>45938</v>
      </c>
      <c r="C1020" s="203" t="s">
        <v>3825</v>
      </c>
      <c r="D1020" s="203" t="s">
        <v>11</v>
      </c>
      <c r="E1020" s="204" t="s">
        <v>3822</v>
      </c>
      <c r="F1020" s="49" t="s">
        <v>1349</v>
      </c>
      <c r="G1020" s="203">
        <v>1</v>
      </c>
      <c r="H1020" s="203" t="s">
        <v>3823</v>
      </c>
      <c r="I1020" s="205" t="s">
        <v>1628</v>
      </c>
      <c r="J1020" s="206"/>
      <c r="K1020" s="203">
        <v>1</v>
      </c>
      <c r="L1020" s="207" t="s">
        <v>828</v>
      </c>
      <c r="M1020" s="208" t="s">
        <v>1471</v>
      </c>
      <c r="N1020" s="209">
        <f t="shared" si="0"/>
        <v>2025</v>
      </c>
      <c r="O1020" s="210">
        <f t="shared" si="1"/>
        <v>10</v>
      </c>
      <c r="P1020" s="211" t="str">
        <f>IFERROR(VLOOKUP(F1020,연간집계!D:E,2,FALSE),"")</f>
        <v>스마트톡</v>
      </c>
    </row>
    <row r="1021" spans="1:16" ht="12.75">
      <c r="A1021" s="201">
        <v>45938.310624999998</v>
      </c>
      <c r="B1021" s="202">
        <v>45938</v>
      </c>
      <c r="C1021" s="203" t="s">
        <v>3826</v>
      </c>
      <c r="D1021" s="203" t="s">
        <v>11</v>
      </c>
      <c r="E1021" s="204" t="s">
        <v>3827</v>
      </c>
      <c r="F1021" s="49" t="s">
        <v>990</v>
      </c>
      <c r="G1021" s="203">
        <v>1</v>
      </c>
      <c r="H1021" s="203" t="s">
        <v>2424</v>
      </c>
      <c r="I1021" s="205" t="s">
        <v>3828</v>
      </c>
      <c r="J1021" s="206"/>
      <c r="K1021" s="203">
        <v>72</v>
      </c>
      <c r="L1021" s="207" t="s">
        <v>827</v>
      </c>
      <c r="M1021" s="208" t="s">
        <v>1449</v>
      </c>
      <c r="N1021" s="209">
        <f t="shared" si="0"/>
        <v>2025</v>
      </c>
      <c r="O1021" s="210">
        <f t="shared" si="1"/>
        <v>10</v>
      </c>
      <c r="P1021" s="211" t="str">
        <f>IFERROR(VLOOKUP(F1021,연간집계!D:E,2,FALSE),"")</f>
        <v>키즈북 198 (쿠션하드/70p)</v>
      </c>
    </row>
    <row r="1022" spans="1:16" ht="12.75">
      <c r="A1022" s="201">
        <v>45938.442766203705</v>
      </c>
      <c r="B1022" s="202">
        <v>45938</v>
      </c>
      <c r="C1022" s="203" t="s">
        <v>3829</v>
      </c>
      <c r="D1022" s="203" t="s">
        <v>11</v>
      </c>
      <c r="E1022" s="204" t="s">
        <v>3830</v>
      </c>
      <c r="F1022" s="49" t="s">
        <v>1304</v>
      </c>
      <c r="G1022" s="203">
        <v>1</v>
      </c>
      <c r="H1022" s="203" t="s">
        <v>3831</v>
      </c>
      <c r="I1022" s="205" t="s">
        <v>3832</v>
      </c>
      <c r="J1022" s="208" t="s">
        <v>1850</v>
      </c>
      <c r="K1022" s="203">
        <v>1</v>
      </c>
      <c r="L1022" s="207" t="s">
        <v>828</v>
      </c>
      <c r="M1022" s="208" t="s">
        <v>1541</v>
      </c>
      <c r="N1022" s="209">
        <f t="shared" si="0"/>
        <v>2025</v>
      </c>
      <c r="O1022" s="210">
        <f t="shared" si="1"/>
        <v>10</v>
      </c>
      <c r="P1022" s="211" t="str">
        <f>IFERROR(VLOOKUP(F1022,연간집계!D:E,2,FALSE),"")</f>
        <v>PCMS_우드스탠드아크릴액자</v>
      </c>
    </row>
    <row r="1023" spans="1:16" ht="12.75">
      <c r="A1023" s="201">
        <v>45938.466249999998</v>
      </c>
      <c r="B1023" s="202">
        <v>45938</v>
      </c>
      <c r="C1023" s="203" t="s">
        <v>3833</v>
      </c>
      <c r="D1023" s="203" t="s">
        <v>11</v>
      </c>
      <c r="E1023" s="204" t="s">
        <v>3834</v>
      </c>
      <c r="F1023" s="49" t="s">
        <v>1245</v>
      </c>
      <c r="G1023" s="203">
        <v>1</v>
      </c>
      <c r="H1023" s="203" t="s">
        <v>3835</v>
      </c>
      <c r="I1023" s="205" t="s">
        <v>1556</v>
      </c>
      <c r="J1023" s="206"/>
      <c r="K1023" s="203">
        <v>24</v>
      </c>
      <c r="L1023" s="207" t="s">
        <v>828</v>
      </c>
      <c r="M1023" s="208" t="s">
        <v>1436</v>
      </c>
      <c r="N1023" s="209">
        <f t="shared" si="0"/>
        <v>2025</v>
      </c>
      <c r="O1023" s="210">
        <f t="shared" si="1"/>
        <v>10</v>
      </c>
      <c r="P1023" s="211" t="str">
        <f>IFERROR(VLOOKUP(F1023,연간집계!D:E,2,FALSE),"")</f>
        <v>모바일 포토북 198 (여행)</v>
      </c>
    </row>
    <row r="1024" spans="1:16" ht="12.75">
      <c r="A1024" s="201">
        <v>45938.489756944444</v>
      </c>
      <c r="B1024" s="202">
        <v>45938</v>
      </c>
      <c r="C1024" s="203" t="s">
        <v>3836</v>
      </c>
      <c r="D1024" s="203" t="s">
        <v>11</v>
      </c>
      <c r="E1024" s="204" t="s">
        <v>3837</v>
      </c>
      <c r="F1024" s="49" t="s">
        <v>874</v>
      </c>
      <c r="G1024" s="203">
        <v>1</v>
      </c>
      <c r="H1024" s="203" t="s">
        <v>3838</v>
      </c>
      <c r="I1024" s="205" t="s">
        <v>1453</v>
      </c>
      <c r="J1024" s="206"/>
      <c r="K1024" s="203">
        <v>24</v>
      </c>
      <c r="L1024" s="207" t="s">
        <v>827</v>
      </c>
      <c r="M1024" s="208" t="s">
        <v>1436</v>
      </c>
      <c r="N1024" s="209">
        <f t="shared" si="0"/>
        <v>2025</v>
      </c>
      <c r="O1024" s="210">
        <f t="shared" si="1"/>
        <v>10</v>
      </c>
      <c r="P1024" s="211" t="str">
        <f>IFERROR(VLOOKUP(F1024,연간집계!D:E,2,FALSE),"")</f>
        <v>스탠다드 포토북 11*8 (하드/무광)</v>
      </c>
    </row>
    <row r="1025" spans="1:16" ht="12.75">
      <c r="A1025" s="201">
        <v>45938.504444444443</v>
      </c>
      <c r="B1025" s="202">
        <v>45938</v>
      </c>
      <c r="C1025" s="203" t="s">
        <v>3839</v>
      </c>
      <c r="D1025" s="203" t="s">
        <v>11</v>
      </c>
      <c r="E1025" s="204" t="s">
        <v>3840</v>
      </c>
      <c r="F1025" s="49" t="s">
        <v>876</v>
      </c>
      <c r="G1025" s="203">
        <v>1</v>
      </c>
      <c r="H1025" s="203" t="s">
        <v>3838</v>
      </c>
      <c r="I1025" s="205" t="s">
        <v>1435</v>
      </c>
      <c r="J1025" s="206"/>
      <c r="K1025" s="203">
        <v>24</v>
      </c>
      <c r="L1025" s="207" t="s">
        <v>827</v>
      </c>
      <c r="M1025" s="208" t="s">
        <v>1436</v>
      </c>
      <c r="N1025" s="209">
        <f t="shared" si="0"/>
        <v>2025</v>
      </c>
      <c r="O1025" s="210">
        <f t="shared" si="1"/>
        <v>10</v>
      </c>
      <c r="P1025" s="211" t="str">
        <f>IFERROR(VLOOKUP(F1025,연간집계!D:E,2,FALSE),"")</f>
        <v>스탠다드 포토북 11*8 (하드/유광)</v>
      </c>
    </row>
    <row r="1026" spans="1:16" ht="12.75">
      <c r="A1026" s="201">
        <v>45938.519143518519</v>
      </c>
      <c r="B1026" s="202">
        <v>45938</v>
      </c>
      <c r="C1026" s="203" t="s">
        <v>3841</v>
      </c>
      <c r="D1026" s="203" t="s">
        <v>11</v>
      </c>
      <c r="E1026" s="204" t="s">
        <v>3842</v>
      </c>
      <c r="F1026" s="49" t="s">
        <v>972</v>
      </c>
      <c r="G1026" s="203">
        <v>1</v>
      </c>
      <c r="H1026" s="203" t="s">
        <v>3843</v>
      </c>
      <c r="I1026" s="205" t="s">
        <v>3554</v>
      </c>
      <c r="J1026" s="208" t="s">
        <v>1684</v>
      </c>
      <c r="K1026" s="203">
        <v>80</v>
      </c>
      <c r="L1026" s="207" t="s">
        <v>827</v>
      </c>
      <c r="M1026" s="208" t="s">
        <v>1436</v>
      </c>
      <c r="N1026" s="209">
        <f t="shared" si="0"/>
        <v>2025</v>
      </c>
      <c r="O1026" s="210">
        <f t="shared" si="1"/>
        <v>10</v>
      </c>
      <c r="P1026" s="211" t="str">
        <f>IFERROR(VLOOKUP(F1026,연간집계!D:E,2,FALSE),"")</f>
        <v>시티북 198 (쿠션하드/78p)</v>
      </c>
    </row>
    <row r="1027" spans="1:16" ht="12.75">
      <c r="A1027" s="201">
        <v>45938.542673611111</v>
      </c>
      <c r="B1027" s="202">
        <v>45938</v>
      </c>
      <c r="C1027" s="203" t="s">
        <v>3844</v>
      </c>
      <c r="D1027" s="203" t="s">
        <v>11</v>
      </c>
      <c r="E1027" s="204" t="s">
        <v>3845</v>
      </c>
      <c r="F1027" s="49" t="s">
        <v>840</v>
      </c>
      <c r="G1027" s="203">
        <v>1</v>
      </c>
      <c r="H1027" s="203" t="s">
        <v>3591</v>
      </c>
      <c r="I1027" s="205" t="s">
        <v>1440</v>
      </c>
      <c r="J1027" s="206"/>
      <c r="K1027" s="203">
        <v>24</v>
      </c>
      <c r="L1027" s="207" t="s">
        <v>827</v>
      </c>
      <c r="M1027" s="208" t="s">
        <v>3592</v>
      </c>
      <c r="N1027" s="209">
        <f t="shared" si="0"/>
        <v>2025</v>
      </c>
      <c r="O1027" s="210">
        <f t="shared" si="1"/>
        <v>10</v>
      </c>
      <c r="P1027" s="211" t="str">
        <f>IFERROR(VLOOKUP(F1027,연간집계!D:E,2,FALSE),"")</f>
        <v>스탠다드 포토북 6*8 (하드/유광)</v>
      </c>
    </row>
    <row r="1028" spans="1:16" ht="12.75">
      <c r="A1028" s="201">
        <v>45938.554444444446</v>
      </c>
      <c r="B1028" s="202">
        <v>45938</v>
      </c>
      <c r="C1028" s="203" t="s">
        <v>3846</v>
      </c>
      <c r="D1028" s="203" t="s">
        <v>11</v>
      </c>
      <c r="E1028" s="204" t="s">
        <v>3847</v>
      </c>
      <c r="F1028" s="49" t="s">
        <v>1247</v>
      </c>
      <c r="G1028" s="203">
        <v>1</v>
      </c>
      <c r="H1028" s="203" t="s">
        <v>3831</v>
      </c>
      <c r="I1028" s="205" t="s">
        <v>1453</v>
      </c>
      <c r="J1028" s="206"/>
      <c r="K1028" s="203">
        <v>24</v>
      </c>
      <c r="L1028" s="207" t="s">
        <v>828</v>
      </c>
      <c r="M1028" s="208" t="s">
        <v>1502</v>
      </c>
      <c r="N1028" s="209">
        <f t="shared" si="0"/>
        <v>2025</v>
      </c>
      <c r="O1028" s="210">
        <f t="shared" si="1"/>
        <v>10</v>
      </c>
      <c r="P1028" s="211" t="str">
        <f>IFERROR(VLOOKUP(F1028,연간집계!D:E,2,FALSE),"")</f>
        <v>모바일 포토북 197 (여행)</v>
      </c>
    </row>
    <row r="1029" spans="1:16" ht="12.75">
      <c r="A1029" s="201">
        <v>45938.554456018515</v>
      </c>
      <c r="B1029" s="202">
        <v>45938</v>
      </c>
      <c r="C1029" s="203" t="s">
        <v>3848</v>
      </c>
      <c r="D1029" s="203" t="s">
        <v>11</v>
      </c>
      <c r="E1029" s="204" t="s">
        <v>3847</v>
      </c>
      <c r="F1029" s="49" t="s">
        <v>1243</v>
      </c>
      <c r="G1029" s="203">
        <v>1</v>
      </c>
      <c r="H1029" s="203" t="s">
        <v>3831</v>
      </c>
      <c r="I1029" s="205" t="s">
        <v>1510</v>
      </c>
      <c r="J1029" s="206"/>
      <c r="K1029" s="203">
        <v>24</v>
      </c>
      <c r="L1029" s="207" t="s">
        <v>828</v>
      </c>
      <c r="M1029" s="208" t="s">
        <v>1502</v>
      </c>
      <c r="N1029" s="209">
        <f t="shared" si="0"/>
        <v>2025</v>
      </c>
      <c r="O1029" s="210">
        <f t="shared" si="1"/>
        <v>10</v>
      </c>
      <c r="P1029" s="211" t="str">
        <f>IFERROR(VLOOKUP(F1029,연간집계!D:E,2,FALSE),"")</f>
        <v>모바일 포토북 150 (여행)</v>
      </c>
    </row>
    <row r="1030" spans="1:16" ht="12.75">
      <c r="A1030" s="201">
        <v>45938.560335648152</v>
      </c>
      <c r="B1030" s="202">
        <v>45938</v>
      </c>
      <c r="C1030" s="203" t="s">
        <v>3849</v>
      </c>
      <c r="D1030" s="203" t="s">
        <v>11</v>
      </c>
      <c r="E1030" s="204" t="s">
        <v>3850</v>
      </c>
      <c r="F1030" s="49" t="s">
        <v>1238</v>
      </c>
      <c r="G1030" s="203">
        <v>1</v>
      </c>
      <c r="H1030" s="203" t="s">
        <v>3851</v>
      </c>
      <c r="I1030" s="205" t="s">
        <v>1676</v>
      </c>
      <c r="J1030" s="206"/>
      <c r="K1030" s="203">
        <v>24</v>
      </c>
      <c r="L1030" s="207" t="s">
        <v>828</v>
      </c>
      <c r="M1030" s="208" t="s">
        <v>1449</v>
      </c>
      <c r="N1030" s="209">
        <f t="shared" si="0"/>
        <v>2025</v>
      </c>
      <c r="O1030" s="210">
        <f t="shared" si="1"/>
        <v>10</v>
      </c>
      <c r="P1030" s="211" t="str">
        <f>IFERROR(VLOOKUP(F1030,연간집계!D:E,2,FALSE),"")</f>
        <v>모바일 포토북 198 (베이비)</v>
      </c>
    </row>
    <row r="1031" spans="1:16" ht="12.75">
      <c r="A1031" s="201">
        <v>45938.560347222221</v>
      </c>
      <c r="B1031" s="202">
        <v>45938</v>
      </c>
      <c r="C1031" s="203" t="s">
        <v>3852</v>
      </c>
      <c r="D1031" s="203" t="s">
        <v>11</v>
      </c>
      <c r="E1031" s="204" t="s">
        <v>3850</v>
      </c>
      <c r="F1031" s="49" t="s">
        <v>1238</v>
      </c>
      <c r="G1031" s="203">
        <v>1</v>
      </c>
      <c r="H1031" s="203" t="s">
        <v>3851</v>
      </c>
      <c r="I1031" s="205" t="s">
        <v>1676</v>
      </c>
      <c r="J1031" s="206"/>
      <c r="K1031" s="203">
        <v>24</v>
      </c>
      <c r="L1031" s="207" t="s">
        <v>828</v>
      </c>
      <c r="M1031" s="208" t="s">
        <v>1449</v>
      </c>
      <c r="N1031" s="209">
        <f t="shared" si="0"/>
        <v>2025</v>
      </c>
      <c r="O1031" s="210">
        <f t="shared" si="1"/>
        <v>10</v>
      </c>
      <c r="P1031" s="211" t="str">
        <f>IFERROR(VLOOKUP(F1031,연간집계!D:E,2,FALSE),"")</f>
        <v>모바일 포토북 198 (베이비)</v>
      </c>
    </row>
    <row r="1032" spans="1:16" ht="12.75">
      <c r="A1032" s="201">
        <v>45938.560358796298</v>
      </c>
      <c r="B1032" s="202">
        <v>45938</v>
      </c>
      <c r="C1032" s="203" t="s">
        <v>3853</v>
      </c>
      <c r="D1032" s="203" t="s">
        <v>11</v>
      </c>
      <c r="E1032" s="204" t="s">
        <v>3854</v>
      </c>
      <c r="F1032" s="49" t="s">
        <v>1058</v>
      </c>
      <c r="G1032" s="203">
        <v>1</v>
      </c>
      <c r="H1032" s="203" t="s">
        <v>3855</v>
      </c>
      <c r="I1032" s="205" t="s">
        <v>2661</v>
      </c>
      <c r="J1032" s="206"/>
      <c r="K1032" s="203">
        <v>120</v>
      </c>
      <c r="L1032" s="207" t="s">
        <v>827</v>
      </c>
      <c r="M1032" s="208" t="s">
        <v>1436</v>
      </c>
      <c r="N1032" s="209">
        <f t="shared" si="0"/>
        <v>2025</v>
      </c>
      <c r="O1032" s="210">
        <f t="shared" si="1"/>
        <v>10</v>
      </c>
      <c r="P1032" s="211" t="str">
        <f>IFERROR(VLOOKUP(F1032,연간집계!D:E,2,FALSE),"")</f>
        <v>프리북 150 (하드)</v>
      </c>
    </row>
    <row r="1033" spans="1:16" ht="12.75">
      <c r="A1033" s="201">
        <v>45938.595613425925</v>
      </c>
      <c r="B1033" s="202">
        <v>45938</v>
      </c>
      <c r="C1033" s="203" t="s">
        <v>3856</v>
      </c>
      <c r="D1033" s="203" t="s">
        <v>11</v>
      </c>
      <c r="E1033" s="204" t="s">
        <v>3857</v>
      </c>
      <c r="F1033" s="49" t="s">
        <v>976</v>
      </c>
      <c r="G1033" s="203">
        <v>1</v>
      </c>
      <c r="H1033" s="203" t="s">
        <v>3858</v>
      </c>
      <c r="I1033" s="205" t="s">
        <v>2474</v>
      </c>
      <c r="J1033" s="208" t="s">
        <v>3859</v>
      </c>
      <c r="K1033" s="203">
        <v>80</v>
      </c>
      <c r="L1033" s="207" t="s">
        <v>827</v>
      </c>
      <c r="M1033" s="208" t="s">
        <v>1436</v>
      </c>
      <c r="N1033" s="209">
        <f t="shared" si="0"/>
        <v>2025</v>
      </c>
      <c r="O1033" s="210">
        <f t="shared" si="1"/>
        <v>10</v>
      </c>
      <c r="P1033" s="211" t="str">
        <f>IFERROR(VLOOKUP(F1033,연간집계!D:E,2,FALSE),"")</f>
        <v>시티북 198 (소프트/78p)</v>
      </c>
    </row>
    <row r="1034" spans="1:16" ht="12.75">
      <c r="A1034" s="201">
        <v>45938.61619212963</v>
      </c>
      <c r="B1034" s="202">
        <v>45938</v>
      </c>
      <c r="C1034" s="203" t="s">
        <v>3860</v>
      </c>
      <c r="D1034" s="203" t="s">
        <v>11</v>
      </c>
      <c r="E1034" s="204" t="s">
        <v>3861</v>
      </c>
      <c r="F1034" s="49" t="s">
        <v>42</v>
      </c>
      <c r="G1034" s="203">
        <v>1</v>
      </c>
      <c r="H1034" s="203" t="s">
        <v>3862</v>
      </c>
      <c r="I1034" s="205" t="s">
        <v>1459</v>
      </c>
      <c r="J1034" s="206"/>
      <c r="K1034" s="203">
        <v>50</v>
      </c>
      <c r="L1034" s="207" t="s">
        <v>827</v>
      </c>
      <c r="M1034" s="208" t="s">
        <v>1449</v>
      </c>
      <c r="N1034" s="209">
        <f t="shared" si="0"/>
        <v>2025</v>
      </c>
      <c r="O1034" s="210">
        <f t="shared" si="1"/>
        <v>10</v>
      </c>
      <c r="P1034" s="211" t="str">
        <f>IFERROR(VLOOKUP(F1034,연간집계!D:E,2,FALSE),"")</f>
        <v>플라이트북 210</v>
      </c>
    </row>
    <row r="1035" spans="1:16" ht="12.75">
      <c r="A1035" s="201">
        <v>45938.645532407405</v>
      </c>
      <c r="B1035" s="202">
        <v>45938</v>
      </c>
      <c r="C1035" s="203" t="s">
        <v>3863</v>
      </c>
      <c r="D1035" s="203" t="s">
        <v>11</v>
      </c>
      <c r="E1035" s="204" t="s">
        <v>3864</v>
      </c>
      <c r="F1035" s="49" t="s">
        <v>1407</v>
      </c>
      <c r="G1035" s="203">
        <v>1</v>
      </c>
      <c r="H1035" s="203" t="s">
        <v>3819</v>
      </c>
      <c r="I1035" s="205" t="s">
        <v>3865</v>
      </c>
      <c r="J1035" s="206"/>
      <c r="K1035" s="203">
        <v>162</v>
      </c>
      <c r="L1035" s="207" t="s">
        <v>827</v>
      </c>
      <c r="M1035" s="208" t="s">
        <v>1436</v>
      </c>
      <c r="N1035" s="209">
        <f t="shared" si="0"/>
        <v>2025</v>
      </c>
      <c r="O1035" s="210">
        <f t="shared" si="1"/>
        <v>10</v>
      </c>
      <c r="P1035" s="211" t="str">
        <f>IFERROR(VLOOKUP(F1035,연간집계!D:E,2,FALSE),"")</f>
        <v>포토다이어리 S2</v>
      </c>
    </row>
    <row r="1036" spans="1:16" ht="12.75">
      <c r="A1036" s="201">
        <v>45938.695462962962</v>
      </c>
      <c r="B1036" s="202">
        <v>45938</v>
      </c>
      <c r="C1036" s="203" t="s">
        <v>3866</v>
      </c>
      <c r="D1036" s="203" t="s">
        <v>11</v>
      </c>
      <c r="E1036" s="204" t="s">
        <v>3867</v>
      </c>
      <c r="F1036" s="49" t="s">
        <v>1259</v>
      </c>
      <c r="G1036" s="203">
        <v>1</v>
      </c>
      <c r="H1036" s="203" t="s">
        <v>3868</v>
      </c>
      <c r="I1036" s="205" t="s">
        <v>1984</v>
      </c>
      <c r="J1036" s="206"/>
      <c r="K1036" s="203">
        <v>24</v>
      </c>
      <c r="L1036" s="207" t="s">
        <v>828</v>
      </c>
      <c r="M1036" s="208" t="s">
        <v>1436</v>
      </c>
      <c r="N1036" s="209">
        <f t="shared" si="0"/>
        <v>2025</v>
      </c>
      <c r="O1036" s="210">
        <f t="shared" si="1"/>
        <v>10</v>
      </c>
      <c r="P1036" s="211" t="str">
        <f>IFERROR(VLOOKUP(F1036,연간집계!D:E,2,FALSE),"")</f>
        <v>모바일 포토북 198 (커플)</v>
      </c>
    </row>
    <row r="1037" spans="1:16" ht="12.75">
      <c r="A1037" s="201">
        <v>45938.701342592591</v>
      </c>
      <c r="B1037" s="202">
        <v>45938</v>
      </c>
      <c r="C1037" s="203" t="s">
        <v>3869</v>
      </c>
      <c r="D1037" s="203" t="s">
        <v>11</v>
      </c>
      <c r="E1037" s="204" t="s">
        <v>3870</v>
      </c>
      <c r="F1037" s="49" t="s">
        <v>838</v>
      </c>
      <c r="G1037" s="203">
        <v>1</v>
      </c>
      <c r="H1037" s="203" t="s">
        <v>3871</v>
      </c>
      <c r="I1037" s="205" t="s">
        <v>2297</v>
      </c>
      <c r="J1037" s="206"/>
      <c r="K1037" s="203">
        <v>34</v>
      </c>
      <c r="L1037" s="207" t="s">
        <v>827</v>
      </c>
      <c r="M1037" s="208" t="s">
        <v>1493</v>
      </c>
      <c r="N1037" s="209">
        <f t="shared" si="0"/>
        <v>2025</v>
      </c>
      <c r="O1037" s="210">
        <f t="shared" si="1"/>
        <v>10</v>
      </c>
      <c r="P1037" s="211" t="str">
        <f>IFERROR(VLOOKUP(F1037,연간집계!D:E,2,FALSE),"")</f>
        <v>스탠다드 포토북 6*8 (하드/무광)</v>
      </c>
    </row>
    <row r="1038" spans="1:16" ht="12.75">
      <c r="A1038" s="201">
        <v>45938.748356481483</v>
      </c>
      <c r="B1038" s="202">
        <v>45938</v>
      </c>
      <c r="C1038" s="203" t="s">
        <v>3872</v>
      </c>
      <c r="D1038" s="203" t="s">
        <v>11</v>
      </c>
      <c r="E1038" s="204" t="s">
        <v>3873</v>
      </c>
      <c r="F1038" s="49" t="s">
        <v>865</v>
      </c>
      <c r="G1038" s="203">
        <v>1</v>
      </c>
      <c r="H1038" s="203" t="s">
        <v>3874</v>
      </c>
      <c r="I1038" s="205" t="s">
        <v>1440</v>
      </c>
      <c r="J1038" s="206"/>
      <c r="K1038" s="203">
        <v>66</v>
      </c>
      <c r="L1038" s="207" t="s">
        <v>827</v>
      </c>
      <c r="M1038" s="208" t="s">
        <v>1502</v>
      </c>
      <c r="N1038" s="209">
        <f t="shared" si="0"/>
        <v>2025</v>
      </c>
      <c r="O1038" s="210">
        <f t="shared" si="1"/>
        <v>10</v>
      </c>
      <c r="P1038" s="211" t="str">
        <f>IFERROR(VLOOKUP(F1038,연간집계!D:E,2,FALSE),"")</f>
        <v>스탠다드 포토북 8*6 (하드/무광)</v>
      </c>
    </row>
    <row r="1039" spans="1:16" ht="12.75">
      <c r="A1039" s="201">
        <v>45938.798310185186</v>
      </c>
      <c r="B1039" s="202">
        <v>45938</v>
      </c>
      <c r="C1039" s="203" t="s">
        <v>3875</v>
      </c>
      <c r="D1039" s="203" t="s">
        <v>11</v>
      </c>
      <c r="E1039" s="204" t="s">
        <v>3876</v>
      </c>
      <c r="F1039" s="49" t="s">
        <v>1245</v>
      </c>
      <c r="G1039" s="203">
        <v>1</v>
      </c>
      <c r="H1039" s="203" t="s">
        <v>3877</v>
      </c>
      <c r="I1039" s="205" t="s">
        <v>1676</v>
      </c>
      <c r="J1039" s="206"/>
      <c r="K1039" s="203">
        <v>24</v>
      </c>
      <c r="L1039" s="207" t="s">
        <v>828</v>
      </c>
      <c r="M1039" s="208" t="s">
        <v>1449</v>
      </c>
      <c r="N1039" s="209">
        <f t="shared" si="0"/>
        <v>2025</v>
      </c>
      <c r="O1039" s="210">
        <f t="shared" si="1"/>
        <v>10</v>
      </c>
      <c r="P1039" s="211" t="str">
        <f>IFERROR(VLOOKUP(F1039,연간집계!D:E,2,FALSE),"")</f>
        <v>모바일 포토북 198 (여행)</v>
      </c>
    </row>
    <row r="1040" spans="1:16" ht="12.75">
      <c r="A1040" s="201">
        <v>45938.827662037038</v>
      </c>
      <c r="B1040" s="202">
        <v>45938</v>
      </c>
      <c r="C1040" s="203" t="s">
        <v>3878</v>
      </c>
      <c r="D1040" s="203" t="s">
        <v>11</v>
      </c>
      <c r="E1040" s="204" t="s">
        <v>3879</v>
      </c>
      <c r="F1040" s="49" t="s">
        <v>1247</v>
      </c>
      <c r="G1040" s="203">
        <v>1</v>
      </c>
      <c r="H1040" s="203" t="s">
        <v>3880</v>
      </c>
      <c r="I1040" s="205" t="s">
        <v>1556</v>
      </c>
      <c r="J1040" s="206"/>
      <c r="K1040" s="203">
        <v>24</v>
      </c>
      <c r="L1040" s="207" t="s">
        <v>828</v>
      </c>
      <c r="M1040" s="208" t="s">
        <v>1436</v>
      </c>
      <c r="N1040" s="209">
        <f t="shared" si="0"/>
        <v>2025</v>
      </c>
      <c r="O1040" s="210">
        <f t="shared" si="1"/>
        <v>10</v>
      </c>
      <c r="P1040" s="211" t="str">
        <f>IFERROR(VLOOKUP(F1040,연간집계!D:E,2,FALSE),"")</f>
        <v>모바일 포토북 197 (여행)</v>
      </c>
    </row>
    <row r="1041" spans="1:16" ht="12.75">
      <c r="A1041" s="201">
        <v>45938.845312500001</v>
      </c>
      <c r="B1041" s="202">
        <v>45938</v>
      </c>
      <c r="C1041" s="203" t="s">
        <v>3881</v>
      </c>
      <c r="D1041" s="203" t="s">
        <v>11</v>
      </c>
      <c r="E1041" s="204" t="s">
        <v>3882</v>
      </c>
      <c r="F1041" s="49" t="s">
        <v>856</v>
      </c>
      <c r="G1041" s="203">
        <v>1</v>
      </c>
      <c r="H1041" s="203" t="s">
        <v>3883</v>
      </c>
      <c r="I1041" s="205" t="s">
        <v>1440</v>
      </c>
      <c r="J1041" s="206"/>
      <c r="K1041" s="203">
        <v>24</v>
      </c>
      <c r="L1041" s="207" t="s">
        <v>827</v>
      </c>
      <c r="M1041" s="208" t="s">
        <v>1436</v>
      </c>
      <c r="N1041" s="209">
        <f t="shared" si="0"/>
        <v>2025</v>
      </c>
      <c r="O1041" s="210">
        <f t="shared" si="1"/>
        <v>10</v>
      </c>
      <c r="P1041" s="211" t="str">
        <f>IFERROR(VLOOKUP(F1041,연간집계!D:E,2,FALSE),"")</f>
        <v>스탠다드 포토북 8*8 (하드/무광)</v>
      </c>
    </row>
    <row r="1042" spans="1:16" ht="12.75">
      <c r="A1042" s="201">
        <v>45938.892407407409</v>
      </c>
      <c r="B1042" s="202">
        <v>45938</v>
      </c>
      <c r="C1042" s="203" t="s">
        <v>3884</v>
      </c>
      <c r="D1042" s="203" t="s">
        <v>11</v>
      </c>
      <c r="E1042" s="204" t="s">
        <v>3885</v>
      </c>
      <c r="F1042" s="49" t="s">
        <v>1018</v>
      </c>
      <c r="G1042" s="203">
        <v>1</v>
      </c>
      <c r="H1042" s="203" t="s">
        <v>3886</v>
      </c>
      <c r="I1042" s="205" t="s">
        <v>1545</v>
      </c>
      <c r="J1042" s="208" t="s">
        <v>1435</v>
      </c>
      <c r="K1042" s="203">
        <v>80</v>
      </c>
      <c r="L1042" s="207" t="s">
        <v>827</v>
      </c>
      <c r="M1042" s="208" t="s">
        <v>1436</v>
      </c>
      <c r="N1042" s="209">
        <f t="shared" si="0"/>
        <v>2025</v>
      </c>
      <c r="O1042" s="210">
        <f t="shared" si="1"/>
        <v>10</v>
      </c>
      <c r="P1042" s="211" t="str">
        <f>IFERROR(VLOOKUP(F1042,연간집계!D:E,2,FALSE),"")</f>
        <v>트래블북 A5 (쿠션하드/78p)</v>
      </c>
    </row>
    <row r="1043" spans="1:16" ht="12.75">
      <c r="A1043" s="201">
        <v>45938.901238425926</v>
      </c>
      <c r="B1043" s="202">
        <v>45938</v>
      </c>
      <c r="C1043" s="203" t="s">
        <v>3887</v>
      </c>
      <c r="D1043" s="203" t="s">
        <v>11</v>
      </c>
      <c r="E1043" s="204" t="s">
        <v>3888</v>
      </c>
      <c r="F1043" s="49" t="s">
        <v>1018</v>
      </c>
      <c r="G1043" s="203">
        <v>2</v>
      </c>
      <c r="H1043" s="203" t="s">
        <v>3886</v>
      </c>
      <c r="I1043" s="205" t="s">
        <v>1545</v>
      </c>
      <c r="J1043" s="208" t="s">
        <v>1435</v>
      </c>
      <c r="K1043" s="203">
        <v>80</v>
      </c>
      <c r="L1043" s="207" t="s">
        <v>827</v>
      </c>
      <c r="M1043" s="208" t="s">
        <v>1436</v>
      </c>
      <c r="N1043" s="209">
        <f t="shared" si="0"/>
        <v>2025</v>
      </c>
      <c r="O1043" s="210">
        <f t="shared" si="1"/>
        <v>10</v>
      </c>
      <c r="P1043" s="211" t="str">
        <f>IFERROR(VLOOKUP(F1043,연간집계!D:E,2,FALSE),"")</f>
        <v>트래블북 A5 (쿠션하드/78p)</v>
      </c>
    </row>
    <row r="1044" spans="1:16" ht="12.75">
      <c r="A1044" s="201">
        <v>45938.907129629632</v>
      </c>
      <c r="B1044" s="202">
        <v>45938</v>
      </c>
      <c r="C1044" s="203" t="s">
        <v>3889</v>
      </c>
      <c r="D1044" s="203" t="s">
        <v>11</v>
      </c>
      <c r="E1044" s="204" t="s">
        <v>3890</v>
      </c>
      <c r="F1044" s="49" t="s">
        <v>858</v>
      </c>
      <c r="G1044" s="203">
        <v>1</v>
      </c>
      <c r="H1044" s="203" t="s">
        <v>3513</v>
      </c>
      <c r="I1044" s="205" t="s">
        <v>1453</v>
      </c>
      <c r="J1044" s="206"/>
      <c r="K1044" s="203">
        <v>28</v>
      </c>
      <c r="L1044" s="207" t="s">
        <v>827</v>
      </c>
      <c r="M1044" s="208" t="s">
        <v>1436</v>
      </c>
      <c r="N1044" s="209">
        <f t="shared" si="0"/>
        <v>2025</v>
      </c>
      <c r="O1044" s="210">
        <f t="shared" si="1"/>
        <v>10</v>
      </c>
      <c r="P1044" s="211" t="str">
        <f>IFERROR(VLOOKUP(F1044,연간집계!D:E,2,FALSE),"")</f>
        <v>스탠다드 포토북 8*8 (하드/유광)</v>
      </c>
    </row>
    <row r="1045" spans="1:16" ht="12.75">
      <c r="A1045" s="201">
        <v>45938.921817129631</v>
      </c>
      <c r="B1045" s="202">
        <v>45938</v>
      </c>
      <c r="C1045" s="203" t="s">
        <v>3891</v>
      </c>
      <c r="D1045" s="203" t="s">
        <v>11</v>
      </c>
      <c r="E1045" s="204" t="s">
        <v>3892</v>
      </c>
      <c r="F1045" s="49" t="s">
        <v>1243</v>
      </c>
      <c r="G1045" s="203">
        <v>1</v>
      </c>
      <c r="H1045" s="203" t="s">
        <v>3893</v>
      </c>
      <c r="I1045" s="205" t="s">
        <v>1453</v>
      </c>
      <c r="J1045" s="206"/>
      <c r="K1045" s="203">
        <v>24</v>
      </c>
      <c r="L1045" s="207" t="s">
        <v>828</v>
      </c>
      <c r="M1045" s="208" t="s">
        <v>1436</v>
      </c>
      <c r="N1045" s="209">
        <f t="shared" si="0"/>
        <v>2025</v>
      </c>
      <c r="O1045" s="210">
        <f t="shared" si="1"/>
        <v>10</v>
      </c>
      <c r="P1045" s="211" t="str">
        <f>IFERROR(VLOOKUP(F1045,연간집계!D:E,2,FALSE),"")</f>
        <v>모바일 포토북 150 (여행)</v>
      </c>
    </row>
    <row r="1046" spans="1:16" ht="12.75">
      <c r="A1046" s="201">
        <v>45938.930648148147</v>
      </c>
      <c r="B1046" s="202">
        <v>45938</v>
      </c>
      <c r="C1046" s="203" t="s">
        <v>3894</v>
      </c>
      <c r="D1046" s="203" t="s">
        <v>11</v>
      </c>
      <c r="E1046" s="204" t="s">
        <v>3895</v>
      </c>
      <c r="F1046" s="49" t="s">
        <v>861</v>
      </c>
      <c r="G1046" s="203">
        <v>2</v>
      </c>
      <c r="H1046" s="203" t="s">
        <v>3896</v>
      </c>
      <c r="I1046" s="205" t="s">
        <v>1455</v>
      </c>
      <c r="J1046" s="206"/>
      <c r="K1046" s="203">
        <v>80</v>
      </c>
      <c r="L1046" s="207" t="s">
        <v>827</v>
      </c>
      <c r="M1046" s="208" t="s">
        <v>1436</v>
      </c>
      <c r="N1046" s="209">
        <f t="shared" si="0"/>
        <v>2025</v>
      </c>
      <c r="O1046" s="210">
        <f t="shared" si="1"/>
        <v>10</v>
      </c>
      <c r="P1046" s="211" t="str">
        <f>IFERROR(VLOOKUP(F1046,연간집계!D:E,2,FALSE),"")</f>
        <v>스탠다드 포토북 8*6 (소프트/무광)</v>
      </c>
    </row>
    <row r="1047" spans="1:16" ht="12.75">
      <c r="A1047" s="201">
        <v>45938.948275462964</v>
      </c>
      <c r="B1047" s="202">
        <v>45938</v>
      </c>
      <c r="C1047" s="203" t="s">
        <v>3897</v>
      </c>
      <c r="D1047" s="203" t="s">
        <v>11</v>
      </c>
      <c r="E1047" s="204" t="s">
        <v>3898</v>
      </c>
      <c r="F1047" s="49" t="s">
        <v>1261</v>
      </c>
      <c r="G1047" s="203">
        <v>1</v>
      </c>
      <c r="H1047" s="203" t="s">
        <v>3899</v>
      </c>
      <c r="I1047" s="205" t="s">
        <v>2297</v>
      </c>
      <c r="J1047" s="206"/>
      <c r="K1047" s="203">
        <v>24</v>
      </c>
      <c r="L1047" s="207" t="s">
        <v>828</v>
      </c>
      <c r="M1047" s="208" t="s">
        <v>1449</v>
      </c>
      <c r="N1047" s="209">
        <f t="shared" si="0"/>
        <v>2025</v>
      </c>
      <c r="O1047" s="210">
        <f t="shared" si="1"/>
        <v>10</v>
      </c>
      <c r="P1047" s="211" t="str">
        <f>IFERROR(VLOOKUP(F1047,연간집계!D:E,2,FALSE),"")</f>
        <v>모바일 포토북 197 (커플)</v>
      </c>
    </row>
    <row r="1048" spans="1:16" ht="12.75">
      <c r="A1048" s="201">
        <v>45938.948287037034</v>
      </c>
      <c r="B1048" s="202">
        <v>45938</v>
      </c>
      <c r="C1048" s="203" t="s">
        <v>3900</v>
      </c>
      <c r="D1048" s="203" t="s">
        <v>11</v>
      </c>
      <c r="E1048" s="204" t="s">
        <v>3898</v>
      </c>
      <c r="F1048" s="49" t="s">
        <v>1240</v>
      </c>
      <c r="G1048" s="203">
        <v>1</v>
      </c>
      <c r="H1048" s="203" t="s">
        <v>3899</v>
      </c>
      <c r="I1048" s="205" t="s">
        <v>2144</v>
      </c>
      <c r="J1048" s="206"/>
      <c r="K1048" s="203">
        <v>24</v>
      </c>
      <c r="L1048" s="207" t="s">
        <v>828</v>
      </c>
      <c r="M1048" s="208" t="s">
        <v>1449</v>
      </c>
      <c r="N1048" s="209">
        <f t="shared" si="0"/>
        <v>2025</v>
      </c>
      <c r="O1048" s="210">
        <f t="shared" si="1"/>
        <v>10</v>
      </c>
      <c r="P1048" s="211" t="str">
        <f>IFERROR(VLOOKUP(F1048,연간집계!D:E,2,FALSE),"")</f>
        <v>모바일 포토북 197 (베이비)</v>
      </c>
    </row>
    <row r="1049" spans="1:16" ht="12.75">
      <c r="A1049" s="201">
        <v>45939.009895833333</v>
      </c>
      <c r="B1049" s="202">
        <v>45939</v>
      </c>
      <c r="C1049" s="203" t="s">
        <v>3901</v>
      </c>
      <c r="D1049" s="203" t="s">
        <v>11</v>
      </c>
      <c r="E1049" s="204" t="s">
        <v>3902</v>
      </c>
      <c r="F1049" s="49" t="s">
        <v>847</v>
      </c>
      <c r="G1049" s="203">
        <v>1</v>
      </c>
      <c r="H1049" s="203" t="s">
        <v>3903</v>
      </c>
      <c r="I1049" s="205" t="s">
        <v>1440</v>
      </c>
      <c r="J1049" s="206"/>
      <c r="K1049" s="203">
        <v>56</v>
      </c>
      <c r="L1049" s="207" t="s">
        <v>827</v>
      </c>
      <c r="M1049" s="208" t="s">
        <v>1502</v>
      </c>
      <c r="N1049" s="209">
        <f t="shared" si="0"/>
        <v>2025</v>
      </c>
      <c r="O1049" s="210">
        <f t="shared" si="1"/>
        <v>10</v>
      </c>
      <c r="P1049" s="211" t="str">
        <f>IFERROR(VLOOKUP(F1049,연간집계!D:E,2,FALSE),"")</f>
        <v>스탠다드 포토북 8*11 (하드/무광)</v>
      </c>
    </row>
    <row r="1050" spans="1:16" ht="12.75">
      <c r="A1050" s="201">
        <v>45939.074479166666</v>
      </c>
      <c r="B1050" s="202">
        <v>45939</v>
      </c>
      <c r="C1050" s="203" t="s">
        <v>3904</v>
      </c>
      <c r="D1050" s="203" t="s">
        <v>11</v>
      </c>
      <c r="E1050" s="204" t="s">
        <v>3905</v>
      </c>
      <c r="F1050" s="49" t="s">
        <v>1058</v>
      </c>
      <c r="G1050" s="203">
        <v>1</v>
      </c>
      <c r="H1050" s="203" t="s">
        <v>3906</v>
      </c>
      <c r="I1050" s="205" t="s">
        <v>1440</v>
      </c>
      <c r="J1050" s="206"/>
      <c r="K1050" s="203">
        <v>88</v>
      </c>
      <c r="L1050" s="207" t="s">
        <v>827</v>
      </c>
      <c r="M1050" s="208" t="s">
        <v>1481</v>
      </c>
      <c r="N1050" s="209">
        <f t="shared" si="0"/>
        <v>2025</v>
      </c>
      <c r="O1050" s="210">
        <f t="shared" si="1"/>
        <v>10</v>
      </c>
      <c r="P1050" s="211" t="str">
        <f>IFERROR(VLOOKUP(F1050,연간집계!D:E,2,FALSE),"")</f>
        <v>프리북 150 (하드)</v>
      </c>
    </row>
    <row r="1051" spans="1:16" ht="12.75">
      <c r="A1051" s="201">
        <v>45939.074490740742</v>
      </c>
      <c r="B1051" s="202">
        <v>45939</v>
      </c>
      <c r="C1051" s="203" t="s">
        <v>3907</v>
      </c>
      <c r="D1051" s="203" t="s">
        <v>11</v>
      </c>
      <c r="E1051" s="204" t="s">
        <v>3905</v>
      </c>
      <c r="F1051" s="49" t="s">
        <v>1058</v>
      </c>
      <c r="G1051" s="203">
        <v>1</v>
      </c>
      <c r="H1051" s="203" t="s">
        <v>3906</v>
      </c>
      <c r="I1051" s="205" t="s">
        <v>1440</v>
      </c>
      <c r="J1051" s="206"/>
      <c r="K1051" s="203">
        <v>114</v>
      </c>
      <c r="L1051" s="207" t="s">
        <v>827</v>
      </c>
      <c r="M1051" s="208" t="s">
        <v>1481</v>
      </c>
      <c r="N1051" s="209">
        <f t="shared" si="0"/>
        <v>2025</v>
      </c>
      <c r="O1051" s="210">
        <f t="shared" si="1"/>
        <v>10</v>
      </c>
      <c r="P1051" s="211" t="str">
        <f>IFERROR(VLOOKUP(F1051,연간집계!D:E,2,FALSE),"")</f>
        <v>프리북 150 (하드)</v>
      </c>
    </row>
    <row r="1052" spans="1:16" ht="12.75">
      <c r="A1052" s="201">
        <v>45939.212430555555</v>
      </c>
      <c r="B1052" s="202">
        <v>45939</v>
      </c>
      <c r="C1052" s="203" t="s">
        <v>3908</v>
      </c>
      <c r="D1052" s="203" t="s">
        <v>11</v>
      </c>
      <c r="E1052" s="204" t="s">
        <v>3909</v>
      </c>
      <c r="F1052" s="49" t="s">
        <v>902</v>
      </c>
      <c r="G1052" s="203">
        <v>1</v>
      </c>
      <c r="H1052" s="203" t="s">
        <v>2424</v>
      </c>
      <c r="I1052" s="205" t="s">
        <v>1801</v>
      </c>
      <c r="J1052" s="206"/>
      <c r="K1052" s="203">
        <v>60</v>
      </c>
      <c r="L1052" s="207" t="s">
        <v>827</v>
      </c>
      <c r="M1052" s="208" t="s">
        <v>1449</v>
      </c>
      <c r="N1052" s="209">
        <f t="shared" si="0"/>
        <v>2025</v>
      </c>
      <c r="O1052" s="210">
        <f t="shared" si="1"/>
        <v>10</v>
      </c>
      <c r="P1052" s="211" t="str">
        <f>IFERROR(VLOOKUP(F1052,연간집계!D:E,2,FALSE),"")</f>
        <v>베이비북 198 (쿠션하드/58p)</v>
      </c>
    </row>
    <row r="1053" spans="1:16" ht="12.75">
      <c r="A1053" s="201">
        <v>45939.232986111114</v>
      </c>
      <c r="B1053" s="202">
        <v>45939</v>
      </c>
      <c r="C1053" s="203" t="s">
        <v>3910</v>
      </c>
      <c r="D1053" s="203" t="s">
        <v>11</v>
      </c>
      <c r="E1053" s="204" t="s">
        <v>3911</v>
      </c>
      <c r="F1053" s="49" t="s">
        <v>847</v>
      </c>
      <c r="G1053" s="203">
        <v>1</v>
      </c>
      <c r="H1053" s="203" t="s">
        <v>3912</v>
      </c>
      <c r="I1053" s="205" t="s">
        <v>1440</v>
      </c>
      <c r="J1053" s="206"/>
      <c r="K1053" s="203">
        <v>80</v>
      </c>
      <c r="L1053" s="207" t="s">
        <v>827</v>
      </c>
      <c r="M1053" s="208" t="s">
        <v>1541</v>
      </c>
      <c r="N1053" s="209">
        <f t="shared" si="0"/>
        <v>2025</v>
      </c>
      <c r="O1053" s="210">
        <f t="shared" si="1"/>
        <v>10</v>
      </c>
      <c r="P1053" s="211" t="str">
        <f>IFERROR(VLOOKUP(F1053,연간집계!D:E,2,FALSE),"")</f>
        <v>스탠다드 포토북 8*11 (하드/무광)</v>
      </c>
    </row>
    <row r="1054" spans="1:16" ht="12.75">
      <c r="A1054" s="201">
        <v>45939.232997685183</v>
      </c>
      <c r="B1054" s="202">
        <v>45935</v>
      </c>
      <c r="C1054" s="203" t="s">
        <v>3913</v>
      </c>
      <c r="D1054" s="203" t="s">
        <v>11</v>
      </c>
      <c r="E1054" s="204" t="s">
        <v>3914</v>
      </c>
      <c r="F1054" s="49" t="s">
        <v>843</v>
      </c>
      <c r="G1054" s="203">
        <v>1</v>
      </c>
      <c r="H1054" s="203" t="s">
        <v>3912</v>
      </c>
      <c r="I1054" s="205" t="s">
        <v>1440</v>
      </c>
      <c r="J1054" s="206"/>
      <c r="K1054" s="203">
        <v>78</v>
      </c>
      <c r="L1054" s="207" t="s">
        <v>827</v>
      </c>
      <c r="M1054" s="208" t="s">
        <v>1471</v>
      </c>
      <c r="N1054" s="209">
        <f t="shared" si="0"/>
        <v>2025</v>
      </c>
      <c r="O1054" s="210">
        <f t="shared" si="1"/>
        <v>10</v>
      </c>
      <c r="P1054" s="211" t="str">
        <f>IFERROR(VLOOKUP(F1054,연간집계!D:E,2,FALSE),"")</f>
        <v>스탠다드 포토북 8*11 (소프트/무광)</v>
      </c>
    </row>
    <row r="1055" spans="1:16" ht="12.75">
      <c r="A1055" s="201">
        <v>45939.488587962966</v>
      </c>
      <c r="B1055" s="202">
        <v>45939</v>
      </c>
      <c r="C1055" s="203" t="s">
        <v>3915</v>
      </c>
      <c r="D1055" s="203" t="s">
        <v>11</v>
      </c>
      <c r="E1055" s="204" t="s">
        <v>3916</v>
      </c>
      <c r="F1055" s="49" t="s">
        <v>1247</v>
      </c>
      <c r="G1055" s="203">
        <v>1</v>
      </c>
      <c r="H1055" s="203" t="s">
        <v>2392</v>
      </c>
      <c r="I1055" s="205" t="s">
        <v>1455</v>
      </c>
      <c r="J1055" s="206"/>
      <c r="K1055" s="203">
        <v>24</v>
      </c>
      <c r="L1055" s="207" t="s">
        <v>828</v>
      </c>
      <c r="M1055" s="208" t="s">
        <v>1436</v>
      </c>
      <c r="N1055" s="209">
        <f t="shared" si="0"/>
        <v>2025</v>
      </c>
      <c r="O1055" s="210">
        <f t="shared" si="1"/>
        <v>10</v>
      </c>
      <c r="P1055" s="211" t="str">
        <f>IFERROR(VLOOKUP(F1055,연간집계!D:E,2,FALSE),"")</f>
        <v>모바일 포토북 197 (여행)</v>
      </c>
    </row>
    <row r="1056" spans="1:16" ht="12.75">
      <c r="A1056" s="201">
        <v>45939.550335648149</v>
      </c>
      <c r="B1056" s="202">
        <v>45939</v>
      </c>
      <c r="C1056" s="203" t="s">
        <v>3917</v>
      </c>
      <c r="D1056" s="203" t="s">
        <v>11</v>
      </c>
      <c r="E1056" s="204" t="s">
        <v>3918</v>
      </c>
      <c r="F1056" s="49" t="s">
        <v>1381</v>
      </c>
      <c r="G1056" s="203">
        <v>1</v>
      </c>
      <c r="H1056" s="203" t="s">
        <v>307</v>
      </c>
      <c r="I1056" s="205" t="s">
        <v>3824</v>
      </c>
      <c r="J1056" s="206"/>
      <c r="K1056" s="203">
        <v>2</v>
      </c>
      <c r="L1056" s="207" t="s">
        <v>828</v>
      </c>
      <c r="M1056" s="208" t="s">
        <v>1471</v>
      </c>
      <c r="N1056" s="209">
        <f t="shared" si="0"/>
        <v>2025</v>
      </c>
      <c r="O1056" s="210">
        <f t="shared" si="1"/>
        <v>10</v>
      </c>
      <c r="P1056" s="211" t="str">
        <f>IFERROR(VLOOKUP(F1056,연간집계!D:E,2,FALSE),"")</f>
        <v>오늘필름 (유광)</v>
      </c>
    </row>
    <row r="1057" spans="1:16" ht="12.75">
      <c r="A1057" s="201">
        <v>45939.550347222219</v>
      </c>
      <c r="B1057" s="202">
        <v>45939</v>
      </c>
      <c r="C1057" s="203" t="s">
        <v>3919</v>
      </c>
      <c r="D1057" s="203" t="s">
        <v>11</v>
      </c>
      <c r="E1057" s="204" t="s">
        <v>3918</v>
      </c>
      <c r="F1057" s="49" t="s">
        <v>1362</v>
      </c>
      <c r="G1057" s="203">
        <v>1</v>
      </c>
      <c r="H1057" s="203" t="s">
        <v>307</v>
      </c>
      <c r="I1057" s="205" t="s">
        <v>3003</v>
      </c>
      <c r="J1057" s="206"/>
      <c r="K1057" s="203">
        <v>1</v>
      </c>
      <c r="L1057" s="207" t="s">
        <v>828</v>
      </c>
      <c r="M1057" s="208" t="s">
        <v>1436</v>
      </c>
      <c r="N1057" s="209">
        <f t="shared" si="0"/>
        <v>2025</v>
      </c>
      <c r="O1057" s="210">
        <f t="shared" si="1"/>
        <v>10</v>
      </c>
      <c r="P1057" s="211" t="str">
        <f>IFERROR(VLOOKUP(F1057,연간집계!D:E,2,FALSE),"")</f>
        <v>PCMS_포스터 210 (무광)</v>
      </c>
    </row>
    <row r="1058" spans="1:16" ht="12.75">
      <c r="A1058" s="201">
        <v>45939.550358796296</v>
      </c>
      <c r="B1058" s="202">
        <v>45939</v>
      </c>
      <c r="C1058" s="203" t="s">
        <v>3920</v>
      </c>
      <c r="D1058" s="203" t="s">
        <v>11</v>
      </c>
      <c r="E1058" s="204" t="s">
        <v>3918</v>
      </c>
      <c r="F1058" s="49" t="s">
        <v>1261</v>
      </c>
      <c r="G1058" s="203">
        <v>1</v>
      </c>
      <c r="H1058" s="203" t="s">
        <v>307</v>
      </c>
      <c r="I1058" s="205" t="s">
        <v>2297</v>
      </c>
      <c r="J1058" s="206"/>
      <c r="K1058" s="203">
        <v>48</v>
      </c>
      <c r="L1058" s="207" t="s">
        <v>828</v>
      </c>
      <c r="M1058" s="208" t="s">
        <v>1436</v>
      </c>
      <c r="N1058" s="209">
        <f t="shared" si="0"/>
        <v>2025</v>
      </c>
      <c r="O1058" s="210">
        <f t="shared" si="1"/>
        <v>10</v>
      </c>
      <c r="P1058" s="211" t="str">
        <f>IFERROR(VLOOKUP(F1058,연간집계!D:E,2,FALSE),"")</f>
        <v>모바일 포토북 197 (커플)</v>
      </c>
    </row>
    <row r="1059" spans="1:16" ht="12.75">
      <c r="A1059" s="201">
        <v>45939.582731481481</v>
      </c>
      <c r="B1059" s="202">
        <v>45939</v>
      </c>
      <c r="C1059" s="203" t="s">
        <v>3921</v>
      </c>
      <c r="D1059" s="203" t="s">
        <v>11</v>
      </c>
      <c r="E1059" s="204" t="s">
        <v>3922</v>
      </c>
      <c r="F1059" s="49" t="s">
        <v>1027</v>
      </c>
      <c r="G1059" s="203">
        <v>1</v>
      </c>
      <c r="H1059" s="203" t="s">
        <v>3923</v>
      </c>
      <c r="I1059" s="205" t="s">
        <v>1455</v>
      </c>
      <c r="J1059" s="206"/>
      <c r="K1059" s="203">
        <v>80</v>
      </c>
      <c r="L1059" s="207" t="s">
        <v>827</v>
      </c>
      <c r="M1059" s="208" t="s">
        <v>1436</v>
      </c>
      <c r="N1059" s="209">
        <f t="shared" si="0"/>
        <v>2025</v>
      </c>
      <c r="O1059" s="210">
        <f t="shared" si="1"/>
        <v>10</v>
      </c>
      <c r="P1059" s="211" t="str">
        <f>IFERROR(VLOOKUP(F1059,연간집계!D:E,2,FALSE),"")</f>
        <v>트래블북 198 (쿠션하드/78p)</v>
      </c>
    </row>
    <row r="1060" spans="1:16" ht="12.75">
      <c r="A1060" s="201">
        <v>45939.703344907408</v>
      </c>
      <c r="B1060" s="202">
        <v>45939</v>
      </c>
      <c r="C1060" s="203" t="s">
        <v>3924</v>
      </c>
      <c r="D1060" s="203" t="s">
        <v>11</v>
      </c>
      <c r="E1060" s="204" t="s">
        <v>3925</v>
      </c>
      <c r="F1060" s="49" t="s">
        <v>836</v>
      </c>
      <c r="G1060" s="203">
        <v>1</v>
      </c>
      <c r="H1060" s="203" t="s">
        <v>3926</v>
      </c>
      <c r="I1060" s="205" t="s">
        <v>2751</v>
      </c>
      <c r="J1060" s="206"/>
      <c r="K1060" s="203">
        <v>24</v>
      </c>
      <c r="L1060" s="207" t="s">
        <v>827</v>
      </c>
      <c r="M1060" s="208" t="s">
        <v>1471</v>
      </c>
      <c r="N1060" s="209">
        <f t="shared" si="0"/>
        <v>2025</v>
      </c>
      <c r="O1060" s="210">
        <f t="shared" si="1"/>
        <v>10</v>
      </c>
      <c r="P1060" s="211" t="str">
        <f>IFERROR(VLOOKUP(F1060,연간집계!D:E,2,FALSE),"")</f>
        <v>스탠다드 포토북 6*8 (소프트/유광)</v>
      </c>
    </row>
    <row r="1061" spans="1:16" ht="12.75">
      <c r="A1061" s="201">
        <v>45939.741631944446</v>
      </c>
      <c r="B1061" s="202">
        <v>45939</v>
      </c>
      <c r="C1061" s="203" t="s">
        <v>3927</v>
      </c>
      <c r="D1061" s="203" t="s">
        <v>11</v>
      </c>
      <c r="E1061" s="204" t="s">
        <v>3928</v>
      </c>
      <c r="F1061" s="49" t="s">
        <v>838</v>
      </c>
      <c r="G1061" s="203">
        <v>4</v>
      </c>
      <c r="H1061" s="203" t="s">
        <v>3929</v>
      </c>
      <c r="I1061" s="205" t="s">
        <v>1566</v>
      </c>
      <c r="J1061" s="206"/>
      <c r="K1061" s="203">
        <v>80</v>
      </c>
      <c r="L1061" s="207" t="s">
        <v>827</v>
      </c>
      <c r="M1061" s="208" t="s">
        <v>1497</v>
      </c>
      <c r="N1061" s="209">
        <f t="shared" si="0"/>
        <v>2025</v>
      </c>
      <c r="O1061" s="210">
        <f t="shared" si="1"/>
        <v>10</v>
      </c>
      <c r="P1061" s="211" t="str">
        <f>IFERROR(VLOOKUP(F1061,연간집계!D:E,2,FALSE),"")</f>
        <v>스탠다드 포토북 6*8 (하드/무광)</v>
      </c>
    </row>
    <row r="1062" spans="1:16" ht="12.75">
      <c r="A1062" s="201">
        <v>45939.750462962962</v>
      </c>
      <c r="B1062" s="202">
        <v>45939</v>
      </c>
      <c r="C1062" s="203" t="s">
        <v>3930</v>
      </c>
      <c r="D1062" s="203" t="s">
        <v>11</v>
      </c>
      <c r="E1062" s="204" t="s">
        <v>3931</v>
      </c>
      <c r="F1062" s="49" t="s">
        <v>1247</v>
      </c>
      <c r="G1062" s="203">
        <v>1</v>
      </c>
      <c r="H1062" s="203" t="s">
        <v>3932</v>
      </c>
      <c r="I1062" s="205" t="s">
        <v>1556</v>
      </c>
      <c r="J1062" s="206"/>
      <c r="K1062" s="203">
        <v>24</v>
      </c>
      <c r="L1062" s="207" t="s">
        <v>828</v>
      </c>
      <c r="M1062" s="208" t="s">
        <v>1436</v>
      </c>
      <c r="N1062" s="209">
        <f t="shared" si="0"/>
        <v>2025</v>
      </c>
      <c r="O1062" s="210">
        <f t="shared" si="1"/>
        <v>10</v>
      </c>
      <c r="P1062" s="211" t="str">
        <f>IFERROR(VLOOKUP(F1062,연간집계!D:E,2,FALSE),"")</f>
        <v>모바일 포토북 197 (여행)</v>
      </c>
    </row>
    <row r="1063" spans="1:16" ht="12.75">
      <c r="A1063" s="201">
        <v>45939.756365740737</v>
      </c>
      <c r="B1063" s="202">
        <v>45939</v>
      </c>
      <c r="C1063" s="203" t="s">
        <v>3933</v>
      </c>
      <c r="D1063" s="203" t="s">
        <v>11</v>
      </c>
      <c r="E1063" s="204" t="s">
        <v>3934</v>
      </c>
      <c r="F1063" s="49" t="s">
        <v>1243</v>
      </c>
      <c r="G1063" s="203">
        <v>1</v>
      </c>
      <c r="H1063" s="203" t="s">
        <v>3935</v>
      </c>
      <c r="I1063" s="205" t="s">
        <v>1435</v>
      </c>
      <c r="J1063" s="206"/>
      <c r="K1063" s="203">
        <v>24</v>
      </c>
      <c r="L1063" s="207" t="s">
        <v>828</v>
      </c>
      <c r="M1063" s="208" t="s">
        <v>1436</v>
      </c>
      <c r="N1063" s="209">
        <f t="shared" si="0"/>
        <v>2025</v>
      </c>
      <c r="O1063" s="210">
        <f t="shared" si="1"/>
        <v>10</v>
      </c>
      <c r="P1063" s="211" t="str">
        <f>IFERROR(VLOOKUP(F1063,연간집계!D:E,2,FALSE),"")</f>
        <v>모바일 포토북 150 (여행)</v>
      </c>
    </row>
    <row r="1064" spans="1:16" ht="12.75">
      <c r="A1064" s="201">
        <v>45939.756388888891</v>
      </c>
      <c r="B1064" s="202">
        <v>45939</v>
      </c>
      <c r="C1064" s="203" t="s">
        <v>3936</v>
      </c>
      <c r="D1064" s="203" t="s">
        <v>11</v>
      </c>
      <c r="E1064" s="204" t="s">
        <v>3937</v>
      </c>
      <c r="F1064" s="49" t="s">
        <v>969</v>
      </c>
      <c r="G1064" s="203">
        <v>1</v>
      </c>
      <c r="H1064" s="203" t="s">
        <v>3938</v>
      </c>
      <c r="I1064" s="205" t="s">
        <v>3939</v>
      </c>
      <c r="J1064" s="208" t="s">
        <v>3036</v>
      </c>
      <c r="K1064" s="203">
        <v>48</v>
      </c>
      <c r="L1064" s="207" t="s">
        <v>827</v>
      </c>
      <c r="M1064" s="208" t="s">
        <v>1436</v>
      </c>
      <c r="N1064" s="209">
        <f t="shared" si="0"/>
        <v>2025</v>
      </c>
      <c r="O1064" s="210">
        <f t="shared" si="1"/>
        <v>10</v>
      </c>
      <c r="P1064" s="211" t="str">
        <f>IFERROR(VLOOKUP(F1064,연간집계!D:E,2,FALSE),"")</f>
        <v>시티북 210 (소프트/46p)</v>
      </c>
    </row>
    <row r="1065" spans="1:16" ht="12.75">
      <c r="A1065" s="201">
        <v>45939.75640046296</v>
      </c>
      <c r="B1065" s="202">
        <v>45939</v>
      </c>
      <c r="C1065" s="203" t="s">
        <v>3940</v>
      </c>
      <c r="D1065" s="203" t="s">
        <v>11</v>
      </c>
      <c r="E1065" s="204" t="s">
        <v>3937</v>
      </c>
      <c r="F1065" s="49" t="s">
        <v>969</v>
      </c>
      <c r="G1065" s="203">
        <v>1</v>
      </c>
      <c r="H1065" s="203" t="s">
        <v>3938</v>
      </c>
      <c r="I1065" s="205" t="s">
        <v>3941</v>
      </c>
      <c r="J1065" s="208" t="s">
        <v>3942</v>
      </c>
      <c r="K1065" s="203">
        <v>48</v>
      </c>
      <c r="L1065" s="207" t="s">
        <v>827</v>
      </c>
      <c r="M1065" s="208" t="s">
        <v>1436</v>
      </c>
      <c r="N1065" s="209">
        <f t="shared" si="0"/>
        <v>2025</v>
      </c>
      <c r="O1065" s="210">
        <f t="shared" si="1"/>
        <v>10</v>
      </c>
      <c r="P1065" s="211" t="str">
        <f>IFERROR(VLOOKUP(F1065,연간집계!D:E,2,FALSE),"")</f>
        <v>시티북 210 (소프트/46p)</v>
      </c>
    </row>
    <row r="1066" spans="1:16" ht="12.75">
      <c r="A1066" s="201">
        <v>45939.791701388887</v>
      </c>
      <c r="B1066" s="202">
        <v>45939</v>
      </c>
      <c r="C1066" s="203" t="s">
        <v>3943</v>
      </c>
      <c r="D1066" s="203" t="s">
        <v>11</v>
      </c>
      <c r="E1066" s="204" t="s">
        <v>3944</v>
      </c>
      <c r="F1066" s="49" t="s">
        <v>1243</v>
      </c>
      <c r="G1066" s="203">
        <v>3</v>
      </c>
      <c r="H1066" s="203" t="s">
        <v>3945</v>
      </c>
      <c r="I1066" s="205" t="s">
        <v>1455</v>
      </c>
      <c r="J1066" s="206"/>
      <c r="K1066" s="203">
        <v>24</v>
      </c>
      <c r="L1066" s="207" t="s">
        <v>828</v>
      </c>
      <c r="M1066" s="208" t="s">
        <v>1493</v>
      </c>
      <c r="N1066" s="209">
        <f t="shared" si="0"/>
        <v>2025</v>
      </c>
      <c r="O1066" s="210">
        <f t="shared" si="1"/>
        <v>10</v>
      </c>
      <c r="P1066" s="211" t="str">
        <f>IFERROR(VLOOKUP(F1066,연간집계!D:E,2,FALSE),"")</f>
        <v>모바일 포토북 150 (여행)</v>
      </c>
    </row>
    <row r="1067" spans="1:16" ht="12.75">
      <c r="A1067" s="201">
        <v>45939.824155092596</v>
      </c>
      <c r="B1067" s="202">
        <v>45939</v>
      </c>
      <c r="C1067" s="203" t="s">
        <v>3946</v>
      </c>
      <c r="D1067" s="203" t="s">
        <v>11</v>
      </c>
      <c r="E1067" s="204" t="s">
        <v>3947</v>
      </c>
      <c r="F1067" s="49" t="s">
        <v>854</v>
      </c>
      <c r="G1067" s="203">
        <v>1</v>
      </c>
      <c r="H1067" s="203" t="s">
        <v>3948</v>
      </c>
      <c r="I1067" s="205" t="s">
        <v>1676</v>
      </c>
      <c r="J1067" s="206"/>
      <c r="K1067" s="203">
        <v>80</v>
      </c>
      <c r="L1067" s="207" t="s">
        <v>827</v>
      </c>
      <c r="M1067" s="208" t="s">
        <v>1471</v>
      </c>
      <c r="N1067" s="209">
        <f t="shared" si="0"/>
        <v>2025</v>
      </c>
      <c r="O1067" s="210">
        <f t="shared" si="1"/>
        <v>10</v>
      </c>
      <c r="P1067" s="211" t="str">
        <f>IFERROR(VLOOKUP(F1067,연간집계!D:E,2,FALSE),"")</f>
        <v>스탠다드 포토북 8*8 (소프트/유광)</v>
      </c>
    </row>
    <row r="1068" spans="1:16" ht="12.75">
      <c r="A1068" s="201">
        <v>45939.824166666665</v>
      </c>
      <c r="B1068" s="202">
        <v>45939</v>
      </c>
      <c r="C1068" s="203" t="s">
        <v>3949</v>
      </c>
      <c r="D1068" s="203" t="s">
        <v>11</v>
      </c>
      <c r="E1068" s="204" t="s">
        <v>3950</v>
      </c>
      <c r="F1068" s="49" t="s">
        <v>854</v>
      </c>
      <c r="G1068" s="203">
        <v>1</v>
      </c>
      <c r="H1068" s="203" t="s">
        <v>3948</v>
      </c>
      <c r="I1068" s="205" t="s">
        <v>1440</v>
      </c>
      <c r="J1068" s="206"/>
      <c r="K1068" s="203">
        <v>80</v>
      </c>
      <c r="L1068" s="207" t="s">
        <v>827</v>
      </c>
      <c r="M1068" s="208" t="s">
        <v>1471</v>
      </c>
      <c r="N1068" s="209">
        <f t="shared" si="0"/>
        <v>2025</v>
      </c>
      <c r="O1068" s="210">
        <f t="shared" si="1"/>
        <v>10</v>
      </c>
      <c r="P1068" s="211" t="str">
        <f>IFERROR(VLOOKUP(F1068,연간집계!D:E,2,FALSE),"")</f>
        <v>스탠다드 포토북 8*8 (소프트/유광)</v>
      </c>
    </row>
    <row r="1069" spans="1:16" ht="12.75">
      <c r="A1069" s="201">
        <v>45939.847719907404</v>
      </c>
      <c r="B1069" s="202">
        <v>45939</v>
      </c>
      <c r="C1069" s="203" t="s">
        <v>3951</v>
      </c>
      <c r="D1069" s="203" t="s">
        <v>11</v>
      </c>
      <c r="E1069" s="204" t="s">
        <v>3952</v>
      </c>
      <c r="F1069" s="49" t="s">
        <v>1041</v>
      </c>
      <c r="G1069" s="203">
        <v>1</v>
      </c>
      <c r="H1069" s="203" t="s">
        <v>3938</v>
      </c>
      <c r="I1069" s="205" t="s">
        <v>2106</v>
      </c>
      <c r="J1069" s="206"/>
      <c r="K1069" s="203">
        <v>68</v>
      </c>
      <c r="L1069" s="207" t="s">
        <v>827</v>
      </c>
      <c r="M1069" s="208" t="s">
        <v>1471</v>
      </c>
      <c r="N1069" s="209">
        <f t="shared" si="0"/>
        <v>2025</v>
      </c>
      <c r="O1069" s="210">
        <f t="shared" si="1"/>
        <v>10</v>
      </c>
      <c r="P1069" s="211" t="str">
        <f>IFERROR(VLOOKUP(F1069,연간집계!D:E,2,FALSE),"")</f>
        <v>프리북 198 (소프트)</v>
      </c>
    </row>
    <row r="1070" spans="1:16" ht="12.75">
      <c r="A1070" s="201">
        <v>45939.850671296299</v>
      </c>
      <c r="B1070" s="202">
        <v>45939</v>
      </c>
      <c r="C1070" s="203" t="s">
        <v>3953</v>
      </c>
      <c r="D1070" s="203" t="s">
        <v>11</v>
      </c>
      <c r="E1070" s="204" t="s">
        <v>3954</v>
      </c>
      <c r="F1070" s="49" t="s">
        <v>885</v>
      </c>
      <c r="G1070" s="203">
        <v>1</v>
      </c>
      <c r="H1070" s="203" t="s">
        <v>3955</v>
      </c>
      <c r="I1070" s="205" t="s">
        <v>1586</v>
      </c>
      <c r="J1070" s="206"/>
      <c r="K1070" s="203">
        <v>78</v>
      </c>
      <c r="L1070" s="207" t="s">
        <v>827</v>
      </c>
      <c r="M1070" s="208" t="s">
        <v>1502</v>
      </c>
      <c r="N1070" s="209">
        <f t="shared" si="0"/>
        <v>2025</v>
      </c>
      <c r="O1070" s="210">
        <f t="shared" si="1"/>
        <v>10</v>
      </c>
      <c r="P1070" s="211" t="str">
        <f>IFERROR(VLOOKUP(F1070,연간집계!D:E,2,FALSE),"")</f>
        <v>마이트립북 150</v>
      </c>
    </row>
    <row r="1071" spans="1:16" ht="12.75">
      <c r="A1071" s="201">
        <v>45939.856562499997</v>
      </c>
      <c r="B1071" s="202">
        <v>45939</v>
      </c>
      <c r="C1071" s="203" t="s">
        <v>3956</v>
      </c>
      <c r="D1071" s="203" t="s">
        <v>11</v>
      </c>
      <c r="E1071" s="204" t="s">
        <v>3957</v>
      </c>
      <c r="F1071" s="49" t="s">
        <v>1051</v>
      </c>
      <c r="G1071" s="203">
        <v>1</v>
      </c>
      <c r="H1071" s="203" t="s">
        <v>1656</v>
      </c>
      <c r="I1071" s="205" t="s">
        <v>1660</v>
      </c>
      <c r="J1071" s="206"/>
      <c r="K1071" s="203">
        <v>68</v>
      </c>
      <c r="L1071" s="207" t="s">
        <v>827</v>
      </c>
      <c r="M1071" s="208" t="s">
        <v>1436</v>
      </c>
      <c r="N1071" s="209">
        <f t="shared" si="0"/>
        <v>2025</v>
      </c>
      <c r="O1071" s="210">
        <f t="shared" si="1"/>
        <v>10</v>
      </c>
      <c r="P1071" s="211" t="str">
        <f>IFERROR(VLOOKUP(F1071,연간집계!D:E,2,FALSE),"")</f>
        <v>프리북A4 (하드)</v>
      </c>
    </row>
    <row r="1072" spans="1:16" ht="12.75">
      <c r="A1072" s="201">
        <v>45939.859525462962</v>
      </c>
      <c r="B1072" s="202">
        <v>45939</v>
      </c>
      <c r="C1072" s="203" t="s">
        <v>3958</v>
      </c>
      <c r="D1072" s="203" t="s">
        <v>11</v>
      </c>
      <c r="E1072" s="204" t="s">
        <v>3959</v>
      </c>
      <c r="F1072" s="49" t="s">
        <v>1245</v>
      </c>
      <c r="G1072" s="203">
        <v>1</v>
      </c>
      <c r="H1072" s="203" t="s">
        <v>2161</v>
      </c>
      <c r="I1072" s="205" t="s">
        <v>1455</v>
      </c>
      <c r="J1072" s="206"/>
      <c r="K1072" s="203">
        <v>28</v>
      </c>
      <c r="L1072" s="207" t="s">
        <v>828</v>
      </c>
      <c r="M1072" s="208" t="s">
        <v>1436</v>
      </c>
      <c r="N1072" s="209">
        <f t="shared" si="0"/>
        <v>2025</v>
      </c>
      <c r="O1072" s="210">
        <f t="shared" si="1"/>
        <v>10</v>
      </c>
      <c r="P1072" s="211" t="str">
        <f>IFERROR(VLOOKUP(F1072,연간집계!D:E,2,FALSE),"")</f>
        <v>모바일 포토북 198 (여행)</v>
      </c>
    </row>
    <row r="1073" spans="1:16" ht="12.75">
      <c r="A1073" s="201">
        <v>45939.897824074076</v>
      </c>
      <c r="B1073" s="202">
        <v>45939</v>
      </c>
      <c r="C1073" s="203" t="s">
        <v>3960</v>
      </c>
      <c r="D1073" s="203" t="s">
        <v>11</v>
      </c>
      <c r="E1073" s="204" t="s">
        <v>3961</v>
      </c>
      <c r="F1073" s="49" t="s">
        <v>963</v>
      </c>
      <c r="G1073" s="203">
        <v>1</v>
      </c>
      <c r="H1073" s="203" t="s">
        <v>3962</v>
      </c>
      <c r="I1073" s="205" t="s">
        <v>3963</v>
      </c>
      <c r="J1073" s="208" t="s">
        <v>3963</v>
      </c>
      <c r="K1073" s="203">
        <v>80</v>
      </c>
      <c r="L1073" s="207" t="s">
        <v>827</v>
      </c>
      <c r="M1073" s="208" t="s">
        <v>1436</v>
      </c>
      <c r="N1073" s="209">
        <f t="shared" si="0"/>
        <v>2025</v>
      </c>
      <c r="O1073" s="210">
        <f t="shared" si="1"/>
        <v>10</v>
      </c>
      <c r="P1073" s="211" t="str">
        <f>IFERROR(VLOOKUP(F1073,연간집계!D:E,2,FALSE),"")</f>
        <v>시티북 210 (쿠션하드/78p)</v>
      </c>
    </row>
    <row r="1074" spans="1:16" ht="12.75">
      <c r="A1074" s="201">
        <v>45939.909594907411</v>
      </c>
      <c r="B1074" s="202">
        <v>45939</v>
      </c>
      <c r="C1074" s="203" t="s">
        <v>3964</v>
      </c>
      <c r="D1074" s="203" t="s">
        <v>11</v>
      </c>
      <c r="E1074" s="204" t="s">
        <v>3965</v>
      </c>
      <c r="F1074" s="49" t="s">
        <v>1051</v>
      </c>
      <c r="G1074" s="203">
        <v>1</v>
      </c>
      <c r="H1074" s="203" t="s">
        <v>3549</v>
      </c>
      <c r="I1074" s="205" t="s">
        <v>1660</v>
      </c>
      <c r="J1074" s="206"/>
      <c r="K1074" s="203">
        <v>100</v>
      </c>
      <c r="L1074" s="207" t="s">
        <v>827</v>
      </c>
      <c r="M1074" s="208" t="s">
        <v>1493</v>
      </c>
      <c r="N1074" s="209">
        <f t="shared" si="0"/>
        <v>2025</v>
      </c>
      <c r="O1074" s="210">
        <f t="shared" si="1"/>
        <v>10</v>
      </c>
      <c r="P1074" s="211" t="str">
        <f>IFERROR(VLOOKUP(F1074,연간집계!D:E,2,FALSE),"")</f>
        <v>프리북A4 (하드)</v>
      </c>
    </row>
    <row r="1075" spans="1:16" ht="12.75">
      <c r="A1075" s="201">
        <v>45939.90960648148</v>
      </c>
      <c r="B1075" s="202">
        <v>45939</v>
      </c>
      <c r="C1075" s="203" t="s">
        <v>3966</v>
      </c>
      <c r="D1075" s="203" t="s">
        <v>11</v>
      </c>
      <c r="E1075" s="204" t="s">
        <v>3967</v>
      </c>
      <c r="F1075" s="49" t="s">
        <v>838</v>
      </c>
      <c r="G1075" s="203">
        <v>1</v>
      </c>
      <c r="H1075" s="203" t="s">
        <v>3018</v>
      </c>
      <c r="I1075" s="205" t="s">
        <v>1556</v>
      </c>
      <c r="J1075" s="206"/>
      <c r="K1075" s="203">
        <v>24</v>
      </c>
      <c r="L1075" s="207" t="s">
        <v>827</v>
      </c>
      <c r="M1075" s="208" t="s">
        <v>1436</v>
      </c>
      <c r="N1075" s="209">
        <f t="shared" si="0"/>
        <v>2025</v>
      </c>
      <c r="O1075" s="210">
        <f t="shared" si="1"/>
        <v>10</v>
      </c>
      <c r="P1075" s="211" t="str">
        <f>IFERROR(VLOOKUP(F1075,연간집계!D:E,2,FALSE),"")</f>
        <v>스탠다드 포토북 6*8 (하드/무광)</v>
      </c>
    </row>
    <row r="1076" spans="1:16" ht="12.75">
      <c r="A1076" s="201">
        <v>45939.959629629629</v>
      </c>
      <c r="B1076" s="202">
        <v>45939</v>
      </c>
      <c r="C1076" s="203" t="s">
        <v>3968</v>
      </c>
      <c r="D1076" s="203" t="s">
        <v>11</v>
      </c>
      <c r="E1076" s="204" t="s">
        <v>3969</v>
      </c>
      <c r="F1076" s="49" t="s">
        <v>840</v>
      </c>
      <c r="G1076" s="203">
        <v>1</v>
      </c>
      <c r="H1076" s="203" t="s">
        <v>1469</v>
      </c>
      <c r="I1076" s="205" t="s">
        <v>1440</v>
      </c>
      <c r="J1076" s="206"/>
      <c r="K1076" s="203">
        <v>36</v>
      </c>
      <c r="L1076" s="207" t="s">
        <v>827</v>
      </c>
      <c r="M1076" s="208" t="s">
        <v>1645</v>
      </c>
      <c r="N1076" s="209">
        <f t="shared" si="0"/>
        <v>2025</v>
      </c>
      <c r="O1076" s="210">
        <f t="shared" si="1"/>
        <v>10</v>
      </c>
      <c r="P1076" s="211" t="str">
        <f>IFERROR(VLOOKUP(F1076,연간집계!D:E,2,FALSE),"")</f>
        <v>스탠다드 포토북 6*8 (하드/유광)</v>
      </c>
    </row>
    <row r="1077" spans="1:16" ht="12.75">
      <c r="A1077" s="201">
        <v>45939.962581018517</v>
      </c>
      <c r="B1077" s="202">
        <v>45939</v>
      </c>
      <c r="C1077" s="203" t="s">
        <v>3970</v>
      </c>
      <c r="D1077" s="203" t="s">
        <v>11</v>
      </c>
      <c r="E1077" s="204" t="s">
        <v>3971</v>
      </c>
      <c r="F1077" s="49" t="s">
        <v>1304</v>
      </c>
      <c r="G1077" s="203">
        <v>4</v>
      </c>
      <c r="H1077" s="203" t="s">
        <v>3972</v>
      </c>
      <c r="I1077" s="205" t="s">
        <v>3973</v>
      </c>
      <c r="J1077" s="208" t="s">
        <v>1850</v>
      </c>
      <c r="K1077" s="203">
        <v>1</v>
      </c>
      <c r="L1077" s="207" t="s">
        <v>827</v>
      </c>
      <c r="M1077" s="208" t="s">
        <v>1449</v>
      </c>
      <c r="N1077" s="209">
        <f t="shared" si="0"/>
        <v>2025</v>
      </c>
      <c r="O1077" s="210">
        <f t="shared" si="1"/>
        <v>10</v>
      </c>
      <c r="P1077" s="211" t="str">
        <f>IFERROR(VLOOKUP(F1077,연간집계!D:E,2,FALSE),"")</f>
        <v>PCMS_우드스탠드아크릴액자</v>
      </c>
    </row>
    <row r="1078" spans="1:16" ht="12.75">
      <c r="A1078" s="201">
        <v>45939.962592592594</v>
      </c>
      <c r="B1078" s="202">
        <v>45939</v>
      </c>
      <c r="C1078" s="203" t="s">
        <v>3974</v>
      </c>
      <c r="D1078" s="203" t="s">
        <v>11</v>
      </c>
      <c r="E1078" s="204" t="s">
        <v>3971</v>
      </c>
      <c r="F1078" s="49" t="s">
        <v>880</v>
      </c>
      <c r="G1078" s="203">
        <v>1</v>
      </c>
      <c r="H1078" s="203" t="s">
        <v>3972</v>
      </c>
      <c r="I1078" s="205" t="s">
        <v>1672</v>
      </c>
      <c r="J1078" s="206"/>
      <c r="K1078" s="203">
        <v>58</v>
      </c>
      <c r="L1078" s="207" t="s">
        <v>827</v>
      </c>
      <c r="M1078" s="208" t="s">
        <v>1436</v>
      </c>
      <c r="N1078" s="209">
        <f t="shared" si="0"/>
        <v>2025</v>
      </c>
      <c r="O1078" s="210">
        <f t="shared" si="1"/>
        <v>10</v>
      </c>
      <c r="P1078" s="211" t="str">
        <f>IFERROR(VLOOKUP(F1078,연간집계!D:E,2,FALSE),"")</f>
        <v>레코드북 150</v>
      </c>
    </row>
    <row r="1079" spans="1:16" ht="12.75">
      <c r="A1079" s="201">
        <v>45940.012592592589</v>
      </c>
      <c r="B1079" s="202">
        <v>45940</v>
      </c>
      <c r="C1079" s="203" t="s">
        <v>3975</v>
      </c>
      <c r="D1079" s="203" t="s">
        <v>11</v>
      </c>
      <c r="E1079" s="204" t="s">
        <v>3976</v>
      </c>
      <c r="F1079" s="49" t="s">
        <v>1347</v>
      </c>
      <c r="G1079" s="203">
        <v>1</v>
      </c>
      <c r="H1079" s="203" t="s">
        <v>3977</v>
      </c>
      <c r="I1079" s="205" t="s">
        <v>1440</v>
      </c>
      <c r="J1079" s="205" t="s">
        <v>1628</v>
      </c>
      <c r="K1079" s="203">
        <v>1</v>
      </c>
      <c r="L1079" s="207" t="s">
        <v>827</v>
      </c>
      <c r="M1079" s="208" t="s">
        <v>1629</v>
      </c>
      <c r="N1079" s="209">
        <f t="shared" si="0"/>
        <v>2025</v>
      </c>
      <c r="O1079" s="210">
        <f t="shared" si="1"/>
        <v>10</v>
      </c>
      <c r="P1079" s="211" t="str">
        <f>IFERROR(VLOOKUP(F1079,연간집계!D:E,2,FALSE),"")</f>
        <v>아크릴키링</v>
      </c>
    </row>
    <row r="1080" spans="1:16" ht="12.75">
      <c r="A1080" s="201">
        <v>45940.012604166666</v>
      </c>
      <c r="B1080" s="202">
        <v>45940</v>
      </c>
      <c r="C1080" s="203" t="s">
        <v>3978</v>
      </c>
      <c r="D1080" s="203" t="s">
        <v>11</v>
      </c>
      <c r="E1080" s="204" t="s">
        <v>3976</v>
      </c>
      <c r="F1080" s="49" t="s">
        <v>1347</v>
      </c>
      <c r="G1080" s="203">
        <v>1</v>
      </c>
      <c r="H1080" s="203" t="s">
        <v>3977</v>
      </c>
      <c r="I1080" s="205" t="s">
        <v>1440</v>
      </c>
      <c r="J1080" s="205" t="s">
        <v>1628</v>
      </c>
      <c r="K1080" s="203">
        <v>1</v>
      </c>
      <c r="L1080" s="207" t="s">
        <v>827</v>
      </c>
      <c r="M1080" s="208" t="s">
        <v>1629</v>
      </c>
      <c r="N1080" s="209">
        <f t="shared" si="0"/>
        <v>2025</v>
      </c>
      <c r="O1080" s="210">
        <f t="shared" si="1"/>
        <v>10</v>
      </c>
      <c r="P1080" s="211" t="str">
        <f>IFERROR(VLOOKUP(F1080,연간집계!D:E,2,FALSE),"")</f>
        <v>아크릴키링</v>
      </c>
    </row>
    <row r="1081" spans="1:16" ht="12.75">
      <c r="A1081" s="201">
        <v>45940.012615740743</v>
      </c>
      <c r="B1081" s="202">
        <v>45940</v>
      </c>
      <c r="C1081" s="203" t="s">
        <v>3979</v>
      </c>
      <c r="D1081" s="203" t="s">
        <v>11</v>
      </c>
      <c r="E1081" s="204" t="s">
        <v>3976</v>
      </c>
      <c r="F1081" s="49" t="s">
        <v>1347</v>
      </c>
      <c r="G1081" s="203">
        <v>10</v>
      </c>
      <c r="H1081" s="203" t="s">
        <v>3977</v>
      </c>
      <c r="I1081" s="205" t="s">
        <v>1440</v>
      </c>
      <c r="J1081" s="205" t="s">
        <v>1628</v>
      </c>
      <c r="K1081" s="203">
        <v>1</v>
      </c>
      <c r="L1081" s="207" t="s">
        <v>827</v>
      </c>
      <c r="M1081" s="208" t="s">
        <v>1629</v>
      </c>
      <c r="N1081" s="209">
        <f t="shared" si="0"/>
        <v>2025</v>
      </c>
      <c r="O1081" s="210">
        <f t="shared" si="1"/>
        <v>10</v>
      </c>
      <c r="P1081" s="211" t="str">
        <f>IFERROR(VLOOKUP(F1081,연간집계!D:E,2,FALSE),"")</f>
        <v>아크릴키링</v>
      </c>
    </row>
    <row r="1082" spans="1:16" ht="12.75">
      <c r="A1082" s="201">
        <v>45940.027326388888</v>
      </c>
      <c r="B1082" s="202">
        <v>45940</v>
      </c>
      <c r="C1082" s="203" t="s">
        <v>3980</v>
      </c>
      <c r="D1082" s="203" t="s">
        <v>11</v>
      </c>
      <c r="E1082" s="204" t="s">
        <v>3981</v>
      </c>
      <c r="F1082" s="49" t="s">
        <v>847</v>
      </c>
      <c r="G1082" s="203">
        <v>1</v>
      </c>
      <c r="H1082" s="203" t="s">
        <v>3903</v>
      </c>
      <c r="I1082" s="205" t="s">
        <v>1440</v>
      </c>
      <c r="J1082" s="206"/>
      <c r="K1082" s="203">
        <v>54</v>
      </c>
      <c r="L1082" s="207" t="s">
        <v>827</v>
      </c>
      <c r="M1082" s="208" t="s">
        <v>1502</v>
      </c>
      <c r="N1082" s="209">
        <f t="shared" si="0"/>
        <v>2025</v>
      </c>
      <c r="O1082" s="210">
        <f t="shared" si="1"/>
        <v>10</v>
      </c>
      <c r="P1082" s="211" t="str">
        <f>IFERROR(VLOOKUP(F1082,연간집계!D:E,2,FALSE),"")</f>
        <v>스탠다드 포토북 8*11 (하드/무광)</v>
      </c>
    </row>
    <row r="1083" spans="1:16" ht="12.75">
      <c r="A1083" s="201">
        <v>45940.036168981482</v>
      </c>
      <c r="B1083" s="202">
        <v>45940</v>
      </c>
      <c r="C1083" s="203" t="s">
        <v>3982</v>
      </c>
      <c r="D1083" s="203" t="s">
        <v>11</v>
      </c>
      <c r="E1083" s="204" t="s">
        <v>3983</v>
      </c>
      <c r="F1083" s="49" t="s">
        <v>1056</v>
      </c>
      <c r="G1083" s="203">
        <v>1</v>
      </c>
      <c r="H1083" s="203" t="s">
        <v>3984</v>
      </c>
      <c r="I1083" s="205" t="s">
        <v>2283</v>
      </c>
      <c r="J1083" s="206"/>
      <c r="K1083" s="203">
        <v>160</v>
      </c>
      <c r="L1083" s="207" t="s">
        <v>827</v>
      </c>
      <c r="M1083" s="208" t="s">
        <v>1436</v>
      </c>
      <c r="N1083" s="209">
        <f t="shared" si="0"/>
        <v>2025</v>
      </c>
      <c r="O1083" s="210">
        <f t="shared" si="1"/>
        <v>10</v>
      </c>
      <c r="P1083" s="211" t="str">
        <f>IFERROR(VLOOKUP(F1083,연간집계!D:E,2,FALSE),"")</f>
        <v>프리북 150 (소프트)</v>
      </c>
    </row>
    <row r="1084" spans="1:16" ht="12.75">
      <c r="A1084" s="201">
        <v>45940.044999999998</v>
      </c>
      <c r="B1084" s="202">
        <v>45940</v>
      </c>
      <c r="C1084" s="203" t="s">
        <v>3985</v>
      </c>
      <c r="D1084" s="203" t="s">
        <v>11</v>
      </c>
      <c r="E1084" s="204" t="s">
        <v>3986</v>
      </c>
      <c r="F1084" s="49" t="s">
        <v>1056</v>
      </c>
      <c r="G1084" s="203">
        <v>1</v>
      </c>
      <c r="H1084" s="203" t="s">
        <v>3984</v>
      </c>
      <c r="I1084" s="205" t="s">
        <v>2283</v>
      </c>
      <c r="J1084" s="206"/>
      <c r="K1084" s="203">
        <v>160</v>
      </c>
      <c r="L1084" s="207" t="s">
        <v>827</v>
      </c>
      <c r="M1084" s="208" t="s">
        <v>1436</v>
      </c>
      <c r="N1084" s="209">
        <f t="shared" si="0"/>
        <v>2025</v>
      </c>
      <c r="O1084" s="210">
        <f t="shared" si="1"/>
        <v>10</v>
      </c>
      <c r="P1084" s="211" t="str">
        <f>IFERROR(VLOOKUP(F1084,연간집계!D:E,2,FALSE),"")</f>
        <v>프리북 150 (소프트)</v>
      </c>
    </row>
    <row r="1085" spans="1:16" ht="12.75">
      <c r="A1085" s="201">
        <v>45940.321388888886</v>
      </c>
      <c r="B1085" s="202">
        <v>45940</v>
      </c>
      <c r="C1085" s="203" t="s">
        <v>3987</v>
      </c>
      <c r="D1085" s="203" t="s">
        <v>11</v>
      </c>
      <c r="E1085" s="204" t="s">
        <v>3988</v>
      </c>
      <c r="F1085" s="49" t="s">
        <v>1381</v>
      </c>
      <c r="G1085" s="203">
        <v>1</v>
      </c>
      <c r="H1085" s="203" t="s">
        <v>307</v>
      </c>
      <c r="I1085" s="205" t="s">
        <v>3989</v>
      </c>
      <c r="J1085" s="206"/>
      <c r="K1085" s="203">
        <v>2</v>
      </c>
      <c r="L1085" s="207" t="s">
        <v>828</v>
      </c>
      <c r="M1085" s="208" t="s">
        <v>1449</v>
      </c>
      <c r="N1085" s="209">
        <f t="shared" si="0"/>
        <v>2025</v>
      </c>
      <c r="O1085" s="210">
        <f t="shared" si="1"/>
        <v>10</v>
      </c>
      <c r="P1085" s="211" t="str">
        <f>IFERROR(VLOOKUP(F1085,연간집계!D:E,2,FALSE),"")</f>
        <v>오늘필름 (유광)</v>
      </c>
    </row>
    <row r="1086" spans="1:16" ht="12.75">
      <c r="A1086" s="201">
        <v>45940.321400462963</v>
      </c>
      <c r="B1086" s="202">
        <v>45940</v>
      </c>
      <c r="C1086" s="203" t="s">
        <v>3990</v>
      </c>
      <c r="D1086" s="203" t="s">
        <v>11</v>
      </c>
      <c r="E1086" s="204" t="s">
        <v>3988</v>
      </c>
      <c r="F1086" s="49" t="s">
        <v>1247</v>
      </c>
      <c r="G1086" s="203">
        <v>1</v>
      </c>
      <c r="H1086" s="203" t="s">
        <v>307</v>
      </c>
      <c r="I1086" s="205" t="s">
        <v>1435</v>
      </c>
      <c r="J1086" s="206"/>
      <c r="K1086" s="203">
        <v>48</v>
      </c>
      <c r="L1086" s="207" t="s">
        <v>828</v>
      </c>
      <c r="M1086" s="208" t="s">
        <v>1436</v>
      </c>
      <c r="N1086" s="209">
        <f t="shared" si="0"/>
        <v>2025</v>
      </c>
      <c r="O1086" s="210">
        <f t="shared" si="1"/>
        <v>10</v>
      </c>
      <c r="P1086" s="211" t="str">
        <f>IFERROR(VLOOKUP(F1086,연간집계!D:E,2,FALSE),"")</f>
        <v>모바일 포토북 197 (여행)</v>
      </c>
    </row>
    <row r="1087" spans="1:16" ht="12.75">
      <c r="A1087" s="201">
        <v>45940.39503472222</v>
      </c>
      <c r="B1087" s="202">
        <v>45940</v>
      </c>
      <c r="C1087" s="203" t="s">
        <v>3991</v>
      </c>
      <c r="D1087" s="203" t="s">
        <v>11</v>
      </c>
      <c r="E1087" s="204" t="s">
        <v>3992</v>
      </c>
      <c r="F1087" s="49" t="s">
        <v>1024</v>
      </c>
      <c r="G1087" s="203">
        <v>1</v>
      </c>
      <c r="H1087" s="203" t="s">
        <v>3993</v>
      </c>
      <c r="I1087" s="205" t="s">
        <v>1455</v>
      </c>
      <c r="J1087" s="208" t="s">
        <v>1435</v>
      </c>
      <c r="K1087" s="203">
        <v>48</v>
      </c>
      <c r="L1087" s="207" t="s">
        <v>827</v>
      </c>
      <c r="M1087" s="208" t="s">
        <v>1502</v>
      </c>
      <c r="N1087" s="209">
        <f t="shared" si="0"/>
        <v>2025</v>
      </c>
      <c r="O1087" s="210">
        <f t="shared" si="1"/>
        <v>10</v>
      </c>
      <c r="P1087" s="211" t="str">
        <f>IFERROR(VLOOKUP(F1087,연간집계!D:E,2,FALSE),"")</f>
        <v>트래블북 A5 (소프트/46p)</v>
      </c>
    </row>
    <row r="1088" spans="1:16" ht="12.75">
      <c r="A1088" s="201">
        <v>45940.397986111115</v>
      </c>
      <c r="B1088" s="202">
        <v>45940</v>
      </c>
      <c r="C1088" s="203" t="s">
        <v>3994</v>
      </c>
      <c r="D1088" s="203" t="s">
        <v>11</v>
      </c>
      <c r="E1088" s="204" t="s">
        <v>3995</v>
      </c>
      <c r="F1088" s="49" t="s">
        <v>847</v>
      </c>
      <c r="G1088" s="203">
        <v>1</v>
      </c>
      <c r="H1088" s="203" t="s">
        <v>3996</v>
      </c>
      <c r="I1088" s="205" t="s">
        <v>1440</v>
      </c>
      <c r="J1088" s="206"/>
      <c r="K1088" s="203">
        <v>80</v>
      </c>
      <c r="L1088" s="207" t="s">
        <v>827</v>
      </c>
      <c r="M1088" s="208" t="s">
        <v>1436</v>
      </c>
      <c r="N1088" s="209">
        <f t="shared" si="0"/>
        <v>2025</v>
      </c>
      <c r="O1088" s="210">
        <f t="shared" si="1"/>
        <v>10</v>
      </c>
      <c r="P1088" s="211" t="str">
        <f>IFERROR(VLOOKUP(F1088,연간집계!D:E,2,FALSE),"")</f>
        <v>스탠다드 포토북 8*11 (하드/무광)</v>
      </c>
    </row>
    <row r="1089" spans="1:16" ht="12.75">
      <c r="A1089" s="201">
        <v>45940.44798611111</v>
      </c>
      <c r="B1089" s="202">
        <v>45940</v>
      </c>
      <c r="C1089" s="203" t="s">
        <v>3997</v>
      </c>
      <c r="D1089" s="203" t="s">
        <v>11</v>
      </c>
      <c r="E1089" s="204" t="s">
        <v>3998</v>
      </c>
      <c r="F1089" s="49" t="s">
        <v>838</v>
      </c>
      <c r="G1089" s="203">
        <v>1</v>
      </c>
      <c r="H1089" s="203" t="s">
        <v>555</v>
      </c>
      <c r="I1089" s="205" t="s">
        <v>1676</v>
      </c>
      <c r="J1089" s="206"/>
      <c r="K1089" s="203">
        <v>24</v>
      </c>
      <c r="L1089" s="207" t="s">
        <v>827</v>
      </c>
      <c r="M1089" s="208" t="s">
        <v>1436</v>
      </c>
      <c r="N1089" s="209">
        <f t="shared" si="0"/>
        <v>2025</v>
      </c>
      <c r="O1089" s="210">
        <f t="shared" si="1"/>
        <v>10</v>
      </c>
      <c r="P1089" s="211" t="str">
        <f>IFERROR(VLOOKUP(F1089,연간집계!D:E,2,FALSE),"")</f>
        <v>스탠다드 포토북 6*8 (하드/무광)</v>
      </c>
    </row>
    <row r="1090" spans="1:16" ht="12.75">
      <c r="A1090" s="201">
        <v>45940.489224537036</v>
      </c>
      <c r="B1090" s="202">
        <v>45940</v>
      </c>
      <c r="C1090" s="203" t="s">
        <v>3999</v>
      </c>
      <c r="D1090" s="203" t="s">
        <v>11</v>
      </c>
      <c r="E1090" s="204" t="s">
        <v>4000</v>
      </c>
      <c r="F1090" s="49" t="s">
        <v>1048</v>
      </c>
      <c r="G1090" s="203">
        <v>1</v>
      </c>
      <c r="H1090" s="203" t="s">
        <v>701</v>
      </c>
      <c r="I1090" s="205" t="s">
        <v>1440</v>
      </c>
      <c r="J1090" s="206"/>
      <c r="K1090" s="203">
        <v>76</v>
      </c>
      <c r="L1090" s="207" t="s">
        <v>827</v>
      </c>
      <c r="M1090" s="208" t="s">
        <v>1471</v>
      </c>
      <c r="N1090" s="209">
        <f t="shared" si="0"/>
        <v>2025</v>
      </c>
      <c r="O1090" s="210">
        <f t="shared" si="1"/>
        <v>10</v>
      </c>
      <c r="P1090" s="211" t="str">
        <f>IFERROR(VLOOKUP(F1090,연간집계!D:E,2,FALSE),"")</f>
        <v>프리북와이드 (하드)</v>
      </c>
    </row>
    <row r="1091" spans="1:16" ht="12.75">
      <c r="A1091" s="201">
        <v>45940.492175925923</v>
      </c>
      <c r="B1091" s="202">
        <v>45940</v>
      </c>
      <c r="C1091" s="203" t="s">
        <v>4001</v>
      </c>
      <c r="D1091" s="203" t="s">
        <v>11</v>
      </c>
      <c r="E1091" s="204" t="s">
        <v>4002</v>
      </c>
      <c r="F1091" s="49" t="s">
        <v>838</v>
      </c>
      <c r="G1091" s="203">
        <v>1</v>
      </c>
      <c r="H1091" s="203" t="s">
        <v>4003</v>
      </c>
      <c r="I1091" s="205" t="s">
        <v>1453</v>
      </c>
      <c r="J1091" s="206"/>
      <c r="K1091" s="203">
        <v>24</v>
      </c>
      <c r="L1091" s="207" t="s">
        <v>827</v>
      </c>
      <c r="M1091" s="208" t="s">
        <v>1436</v>
      </c>
      <c r="N1091" s="209">
        <f t="shared" si="0"/>
        <v>2025</v>
      </c>
      <c r="O1091" s="210">
        <f t="shared" si="1"/>
        <v>10</v>
      </c>
      <c r="P1091" s="211" t="str">
        <f>IFERROR(VLOOKUP(F1091,연간집계!D:E,2,FALSE),"")</f>
        <v>스탠다드 포토북 6*8 (하드/무광)</v>
      </c>
    </row>
    <row r="1092" spans="1:16" ht="12.75">
      <c r="A1092" s="201">
        <v>45940.524525462963</v>
      </c>
      <c r="B1092" s="202">
        <v>45940</v>
      </c>
      <c r="C1092" s="203" t="s">
        <v>4004</v>
      </c>
      <c r="D1092" s="203" t="s">
        <v>11</v>
      </c>
      <c r="E1092" s="204" t="s">
        <v>4005</v>
      </c>
      <c r="F1092" s="49" t="s">
        <v>849</v>
      </c>
      <c r="G1092" s="203">
        <v>2</v>
      </c>
      <c r="H1092" s="203" t="s">
        <v>4006</v>
      </c>
      <c r="I1092" s="205" t="s">
        <v>1556</v>
      </c>
      <c r="J1092" s="206"/>
      <c r="K1092" s="203">
        <v>46</v>
      </c>
      <c r="L1092" s="207" t="s">
        <v>827</v>
      </c>
      <c r="M1092" s="208" t="s">
        <v>1436</v>
      </c>
      <c r="N1092" s="209">
        <f t="shared" si="0"/>
        <v>2025</v>
      </c>
      <c r="O1092" s="210">
        <f t="shared" si="1"/>
        <v>10</v>
      </c>
      <c r="P1092" s="211" t="str">
        <f>IFERROR(VLOOKUP(F1092,연간집계!D:E,2,FALSE),"")</f>
        <v>스탠다드 포토북 8*11 (하드/유광)</v>
      </c>
    </row>
    <row r="1093" spans="1:16" ht="12.75">
      <c r="A1093" s="201">
        <v>45940.545208333337</v>
      </c>
      <c r="B1093" s="202">
        <v>45935</v>
      </c>
      <c r="C1093" s="203" t="s">
        <v>4007</v>
      </c>
      <c r="D1093" s="203" t="s">
        <v>11</v>
      </c>
      <c r="E1093" s="204" t="s">
        <v>4008</v>
      </c>
      <c r="F1093" s="49" t="s">
        <v>924</v>
      </c>
      <c r="G1093" s="203">
        <v>1</v>
      </c>
      <c r="H1093" s="203" t="s">
        <v>1522</v>
      </c>
      <c r="I1093" s="205" t="s">
        <v>1523</v>
      </c>
      <c r="J1093" s="206"/>
      <c r="K1093" s="203">
        <v>16</v>
      </c>
      <c r="L1093" s="207" t="s">
        <v>827</v>
      </c>
      <c r="M1093" s="208" t="s">
        <v>1449</v>
      </c>
      <c r="N1093" s="209">
        <f t="shared" si="0"/>
        <v>2025</v>
      </c>
      <c r="O1093" s="210">
        <f t="shared" si="1"/>
        <v>10</v>
      </c>
      <c r="P1093" s="211" t="str">
        <f>IFERROR(VLOOKUP(F1093,연간집계!D:E,2,FALSE),"")</f>
        <v>베이비진 210 (14p)</v>
      </c>
    </row>
    <row r="1094" spans="1:16" ht="12.75">
      <c r="A1094" s="201">
        <v>45940.545219907406</v>
      </c>
      <c r="B1094" s="202">
        <v>45935</v>
      </c>
      <c r="C1094" s="203" t="s">
        <v>4009</v>
      </c>
      <c r="D1094" s="203" t="s">
        <v>11</v>
      </c>
      <c r="E1094" s="204" t="s">
        <v>4008</v>
      </c>
      <c r="F1094" s="49" t="s">
        <v>924</v>
      </c>
      <c r="G1094" s="203">
        <v>1</v>
      </c>
      <c r="H1094" s="203" t="s">
        <v>1522</v>
      </c>
      <c r="I1094" s="205" t="s">
        <v>1523</v>
      </c>
      <c r="J1094" s="206"/>
      <c r="K1094" s="203">
        <v>16</v>
      </c>
      <c r="L1094" s="207" t="s">
        <v>827</v>
      </c>
      <c r="M1094" s="208" t="s">
        <v>1449</v>
      </c>
      <c r="N1094" s="209">
        <f t="shared" si="0"/>
        <v>2025</v>
      </c>
      <c r="O1094" s="210">
        <f t="shared" si="1"/>
        <v>10</v>
      </c>
      <c r="P1094" s="211" t="str">
        <f>IFERROR(VLOOKUP(F1094,연간집계!D:E,2,FALSE),"")</f>
        <v>베이비진 210 (14p)</v>
      </c>
    </row>
    <row r="1095" spans="1:16" ht="12.75">
      <c r="A1095" s="201">
        <v>45940.545231481483</v>
      </c>
      <c r="B1095" s="202">
        <v>45935</v>
      </c>
      <c r="C1095" s="203" t="s">
        <v>4010</v>
      </c>
      <c r="D1095" s="203" t="s">
        <v>11</v>
      </c>
      <c r="E1095" s="204" t="s">
        <v>4008</v>
      </c>
      <c r="F1095" s="49" t="s">
        <v>924</v>
      </c>
      <c r="G1095" s="203">
        <v>1</v>
      </c>
      <c r="H1095" s="203" t="s">
        <v>1522</v>
      </c>
      <c r="I1095" s="205" t="s">
        <v>1523</v>
      </c>
      <c r="J1095" s="206"/>
      <c r="K1095" s="203">
        <v>16</v>
      </c>
      <c r="L1095" s="207" t="s">
        <v>827</v>
      </c>
      <c r="M1095" s="208" t="s">
        <v>1449</v>
      </c>
      <c r="N1095" s="209">
        <f t="shared" si="0"/>
        <v>2025</v>
      </c>
      <c r="O1095" s="210">
        <f t="shared" si="1"/>
        <v>10</v>
      </c>
      <c r="P1095" s="211" t="str">
        <f>IFERROR(VLOOKUP(F1095,연간집계!D:E,2,FALSE),"")</f>
        <v>베이비진 210 (14p)</v>
      </c>
    </row>
    <row r="1096" spans="1:16" ht="12.75">
      <c r="A1096" s="201">
        <v>45940.55740740741</v>
      </c>
      <c r="B1096" s="202">
        <v>45940</v>
      </c>
      <c r="C1096" s="203" t="s">
        <v>4011</v>
      </c>
      <c r="D1096" s="203" t="s">
        <v>11</v>
      </c>
      <c r="E1096" s="204" t="s">
        <v>4012</v>
      </c>
      <c r="F1096" s="49" t="s">
        <v>856</v>
      </c>
      <c r="G1096" s="203">
        <v>6</v>
      </c>
      <c r="H1096" s="203" t="s">
        <v>4013</v>
      </c>
      <c r="I1096" s="205" t="s">
        <v>1455</v>
      </c>
      <c r="J1096" s="206"/>
      <c r="K1096" s="203">
        <v>26</v>
      </c>
      <c r="L1096" s="207" t="s">
        <v>827</v>
      </c>
      <c r="M1096" s="208" t="s">
        <v>1493</v>
      </c>
      <c r="N1096" s="209">
        <f t="shared" si="0"/>
        <v>2025</v>
      </c>
      <c r="O1096" s="210">
        <f t="shared" si="1"/>
        <v>10</v>
      </c>
      <c r="P1096" s="211" t="str">
        <f>IFERROR(VLOOKUP(F1096,연간집계!D:E,2,FALSE),"")</f>
        <v>스탠다드 포토북 8*8 (하드/무광)</v>
      </c>
    </row>
    <row r="1097" spans="1:16" ht="12.75">
      <c r="A1097" s="201">
        <v>45940.595949074072</v>
      </c>
      <c r="B1097" s="202">
        <v>45940</v>
      </c>
      <c r="C1097" s="203" t="s">
        <v>4014</v>
      </c>
      <c r="D1097" s="203" t="s">
        <v>11</v>
      </c>
      <c r="E1097" s="204" t="s">
        <v>4015</v>
      </c>
      <c r="F1097" s="49" t="s">
        <v>1243</v>
      </c>
      <c r="G1097" s="203">
        <v>1</v>
      </c>
      <c r="H1097" s="203" t="s">
        <v>3730</v>
      </c>
      <c r="I1097" s="205" t="s">
        <v>1676</v>
      </c>
      <c r="J1097" s="206"/>
      <c r="K1097" s="203">
        <v>24</v>
      </c>
      <c r="L1097" s="207" t="s">
        <v>828</v>
      </c>
      <c r="M1097" s="208" t="s">
        <v>1497</v>
      </c>
      <c r="N1097" s="209">
        <f t="shared" si="0"/>
        <v>2025</v>
      </c>
      <c r="O1097" s="210">
        <f t="shared" si="1"/>
        <v>10</v>
      </c>
      <c r="P1097" s="211" t="str">
        <f>IFERROR(VLOOKUP(F1097,연간집계!D:E,2,FALSE),"")</f>
        <v>모바일 포토북 150 (여행)</v>
      </c>
    </row>
    <row r="1098" spans="1:16" ht="12.75">
      <c r="A1098" s="201">
        <v>45940.595960648148</v>
      </c>
      <c r="B1098" s="202">
        <v>45940</v>
      </c>
      <c r="C1098" s="203" t="s">
        <v>4016</v>
      </c>
      <c r="D1098" s="203" t="s">
        <v>11</v>
      </c>
      <c r="E1098" s="204" t="s">
        <v>4015</v>
      </c>
      <c r="F1098" s="49" t="s">
        <v>1243</v>
      </c>
      <c r="G1098" s="203">
        <v>1</v>
      </c>
      <c r="H1098" s="203" t="s">
        <v>3730</v>
      </c>
      <c r="I1098" s="205" t="s">
        <v>1676</v>
      </c>
      <c r="J1098" s="206"/>
      <c r="K1098" s="203">
        <v>24</v>
      </c>
      <c r="L1098" s="207" t="s">
        <v>828</v>
      </c>
      <c r="M1098" s="208" t="s">
        <v>1497</v>
      </c>
      <c r="N1098" s="209">
        <f t="shared" si="0"/>
        <v>2025</v>
      </c>
      <c r="O1098" s="210">
        <f t="shared" si="1"/>
        <v>10</v>
      </c>
      <c r="P1098" s="211" t="str">
        <f>IFERROR(VLOOKUP(F1098,연간집계!D:E,2,FALSE),"")</f>
        <v>모바일 포토북 150 (여행)</v>
      </c>
    </row>
    <row r="1099" spans="1:16" ht="12.75">
      <c r="A1099" s="201">
        <v>45940.654965277776</v>
      </c>
      <c r="B1099" s="202">
        <v>45940</v>
      </c>
      <c r="C1099" s="203" t="s">
        <v>4017</v>
      </c>
      <c r="D1099" s="203" t="s">
        <v>11</v>
      </c>
      <c r="E1099" s="204" t="s">
        <v>4018</v>
      </c>
      <c r="F1099" s="49" t="s">
        <v>847</v>
      </c>
      <c r="G1099" s="203">
        <v>2</v>
      </c>
      <c r="H1099" s="203" t="s">
        <v>4019</v>
      </c>
      <c r="I1099" s="205" t="s">
        <v>1455</v>
      </c>
      <c r="J1099" s="206"/>
      <c r="K1099" s="203">
        <v>28</v>
      </c>
      <c r="L1099" s="207" t="s">
        <v>827</v>
      </c>
      <c r="M1099" s="208" t="s">
        <v>1436</v>
      </c>
      <c r="N1099" s="209">
        <f t="shared" si="0"/>
        <v>2025</v>
      </c>
      <c r="O1099" s="210">
        <f t="shared" si="1"/>
        <v>10</v>
      </c>
      <c r="P1099" s="211" t="str">
        <f>IFERROR(VLOOKUP(F1099,연간집계!D:E,2,FALSE),"")</f>
        <v>스탠다드 포토북 8*11 (하드/무광)</v>
      </c>
    </row>
    <row r="1100" spans="1:16" ht="12.75">
      <c r="A1100" s="201">
        <v>45940.6637962963</v>
      </c>
      <c r="B1100" s="202">
        <v>45940</v>
      </c>
      <c r="C1100" s="203" t="s">
        <v>4020</v>
      </c>
      <c r="D1100" s="203" t="s">
        <v>11</v>
      </c>
      <c r="E1100" s="204" t="s">
        <v>4021</v>
      </c>
      <c r="F1100" s="49" t="s">
        <v>894</v>
      </c>
      <c r="G1100" s="203">
        <v>1</v>
      </c>
      <c r="H1100" s="203" t="s">
        <v>4022</v>
      </c>
      <c r="I1100" s="205" t="s">
        <v>4023</v>
      </c>
      <c r="J1100" s="206"/>
      <c r="K1100" s="203">
        <v>48</v>
      </c>
      <c r="L1100" s="207" t="s">
        <v>827</v>
      </c>
      <c r="M1100" s="208" t="s">
        <v>1481</v>
      </c>
      <c r="N1100" s="209">
        <f t="shared" si="0"/>
        <v>2025</v>
      </c>
      <c r="O1100" s="210">
        <f t="shared" si="1"/>
        <v>10</v>
      </c>
      <c r="P1100" s="211" t="str">
        <f>IFERROR(VLOOKUP(F1100,연간집계!D:E,2,FALSE),"")</f>
        <v>반려스토리북</v>
      </c>
    </row>
    <row r="1101" spans="1:16" ht="12.75">
      <c r="A1101" s="201">
        <v>45940.663807870369</v>
      </c>
      <c r="B1101" s="202">
        <v>45940</v>
      </c>
      <c r="C1101" s="203" t="s">
        <v>4024</v>
      </c>
      <c r="D1101" s="203" t="s">
        <v>11</v>
      </c>
      <c r="E1101" s="204" t="s">
        <v>4021</v>
      </c>
      <c r="F1101" s="49" t="s">
        <v>894</v>
      </c>
      <c r="G1101" s="203">
        <v>1</v>
      </c>
      <c r="H1101" s="203" t="s">
        <v>4022</v>
      </c>
      <c r="I1101" s="205" t="s">
        <v>4025</v>
      </c>
      <c r="J1101" s="206"/>
      <c r="K1101" s="203">
        <v>48</v>
      </c>
      <c r="L1101" s="207" t="s">
        <v>827</v>
      </c>
      <c r="M1101" s="208" t="s">
        <v>1481</v>
      </c>
      <c r="N1101" s="209">
        <f t="shared" si="0"/>
        <v>2025</v>
      </c>
      <c r="O1101" s="210">
        <f t="shared" si="1"/>
        <v>10</v>
      </c>
      <c r="P1101" s="211" t="str">
        <f>IFERROR(VLOOKUP(F1101,연간집계!D:E,2,FALSE),"")</f>
        <v>반려스토리북</v>
      </c>
    </row>
    <row r="1102" spans="1:16" ht="12.75">
      <c r="A1102" s="201">
        <v>45940.663831018515</v>
      </c>
      <c r="B1102" s="202">
        <v>45940</v>
      </c>
      <c r="C1102" s="203" t="s">
        <v>4026</v>
      </c>
      <c r="D1102" s="203" t="s">
        <v>11</v>
      </c>
      <c r="E1102" s="204" t="s">
        <v>4021</v>
      </c>
      <c r="F1102" s="49" t="s">
        <v>1304</v>
      </c>
      <c r="G1102" s="203">
        <v>1</v>
      </c>
      <c r="H1102" s="203" t="s">
        <v>4022</v>
      </c>
      <c r="I1102" s="203" t="s">
        <v>4027</v>
      </c>
      <c r="J1102" s="208" t="s">
        <v>1850</v>
      </c>
      <c r="K1102" s="203">
        <v>1</v>
      </c>
      <c r="L1102" s="207" t="s">
        <v>827</v>
      </c>
      <c r="M1102" s="208" t="s">
        <v>1481</v>
      </c>
      <c r="N1102" s="209">
        <f t="shared" si="0"/>
        <v>2025</v>
      </c>
      <c r="O1102" s="210">
        <f t="shared" si="1"/>
        <v>10</v>
      </c>
      <c r="P1102" s="211" t="str">
        <f>IFERROR(VLOOKUP(F1102,연간집계!D:E,2,FALSE),"")</f>
        <v>PCMS_우드스탠드아크릴액자</v>
      </c>
    </row>
    <row r="1103" spans="1:16" ht="12.75">
      <c r="A1103" s="201">
        <v>45940.663831018515</v>
      </c>
      <c r="B1103" s="202">
        <v>45940</v>
      </c>
      <c r="C1103" s="203" t="s">
        <v>4028</v>
      </c>
      <c r="D1103" s="203" t="s">
        <v>11</v>
      </c>
      <c r="E1103" s="204" t="s">
        <v>4021</v>
      </c>
      <c r="F1103" s="49" t="s">
        <v>1304</v>
      </c>
      <c r="G1103" s="203">
        <v>1</v>
      </c>
      <c r="H1103" s="203" t="s">
        <v>4022</v>
      </c>
      <c r="I1103" s="203" t="s">
        <v>4029</v>
      </c>
      <c r="J1103" s="208" t="s">
        <v>1850</v>
      </c>
      <c r="K1103" s="203">
        <v>1</v>
      </c>
      <c r="L1103" s="207" t="s">
        <v>827</v>
      </c>
      <c r="M1103" s="208" t="s">
        <v>1481</v>
      </c>
      <c r="N1103" s="209">
        <f t="shared" si="0"/>
        <v>2025</v>
      </c>
      <c r="O1103" s="210">
        <f t="shared" si="1"/>
        <v>10</v>
      </c>
      <c r="P1103" s="211" t="str">
        <f>IFERROR(VLOOKUP(F1103,연간집계!D:E,2,FALSE),"")</f>
        <v>PCMS_우드스탠드아크릴액자</v>
      </c>
    </row>
    <row r="1104" spans="1:16" ht="12.75">
      <c r="A1104" s="201">
        <v>45940.666805555556</v>
      </c>
      <c r="B1104" s="202">
        <v>45940</v>
      </c>
      <c r="C1104" s="203" t="s">
        <v>4030</v>
      </c>
      <c r="D1104" s="203" t="s">
        <v>11</v>
      </c>
      <c r="E1104" s="204" t="s">
        <v>4031</v>
      </c>
      <c r="F1104" s="49" t="s">
        <v>849</v>
      </c>
      <c r="G1104" s="203">
        <v>1</v>
      </c>
      <c r="H1104" s="203" t="s">
        <v>4032</v>
      </c>
      <c r="I1104" s="205" t="s">
        <v>4033</v>
      </c>
      <c r="J1104" s="206"/>
      <c r="K1104" s="203">
        <v>64</v>
      </c>
      <c r="L1104" s="207" t="s">
        <v>827</v>
      </c>
      <c r="M1104" s="208" t="s">
        <v>4034</v>
      </c>
      <c r="N1104" s="209">
        <f t="shared" si="0"/>
        <v>2025</v>
      </c>
      <c r="O1104" s="210">
        <f t="shared" si="1"/>
        <v>10</v>
      </c>
      <c r="P1104" s="211" t="str">
        <f>IFERROR(VLOOKUP(F1104,연간집계!D:E,2,FALSE),"")</f>
        <v>스탠다드 포토북 8*11 (하드/유광)</v>
      </c>
    </row>
    <row r="1105" spans="1:16" ht="12.75">
      <c r="A1105" s="201">
        <v>45940.702141203707</v>
      </c>
      <c r="B1105" s="202">
        <v>45940</v>
      </c>
      <c r="C1105" s="203" t="s">
        <v>4035</v>
      </c>
      <c r="D1105" s="203" t="s">
        <v>11</v>
      </c>
      <c r="E1105" s="204" t="s">
        <v>4036</v>
      </c>
      <c r="F1105" s="49" t="s">
        <v>1058</v>
      </c>
      <c r="G1105" s="203">
        <v>1</v>
      </c>
      <c r="H1105" s="203" t="s">
        <v>4037</v>
      </c>
      <c r="I1105" s="205" t="s">
        <v>1440</v>
      </c>
      <c r="J1105" s="206"/>
      <c r="K1105" s="203">
        <v>142</v>
      </c>
      <c r="L1105" s="207" t="s">
        <v>827</v>
      </c>
      <c r="M1105" s="208" t="s">
        <v>1493</v>
      </c>
      <c r="N1105" s="209">
        <f t="shared" si="0"/>
        <v>2025</v>
      </c>
      <c r="O1105" s="210">
        <f t="shared" si="1"/>
        <v>10</v>
      </c>
      <c r="P1105" s="211" t="str">
        <f>IFERROR(VLOOKUP(F1105,연간집계!D:E,2,FALSE),"")</f>
        <v>프리북 150 (하드)</v>
      </c>
    </row>
    <row r="1106" spans="1:16" ht="12.75">
      <c r="A1106" s="201">
        <v>45940.708078703705</v>
      </c>
      <c r="B1106" s="202">
        <v>45940</v>
      </c>
      <c r="C1106" s="203" t="s">
        <v>4038</v>
      </c>
      <c r="D1106" s="203" t="s">
        <v>11</v>
      </c>
      <c r="E1106" s="204" t="s">
        <v>4039</v>
      </c>
      <c r="F1106" s="49" t="s">
        <v>1058</v>
      </c>
      <c r="G1106" s="203">
        <v>2</v>
      </c>
      <c r="H1106" s="203" t="s">
        <v>4037</v>
      </c>
      <c r="I1106" s="205" t="s">
        <v>1440</v>
      </c>
      <c r="J1106" s="206"/>
      <c r="K1106" s="203">
        <v>142</v>
      </c>
      <c r="L1106" s="207" t="s">
        <v>827</v>
      </c>
      <c r="M1106" s="208" t="s">
        <v>1493</v>
      </c>
      <c r="N1106" s="209">
        <f t="shared" si="0"/>
        <v>2025</v>
      </c>
      <c r="O1106" s="210">
        <f t="shared" si="1"/>
        <v>10</v>
      </c>
      <c r="P1106" s="211" t="str">
        <f>IFERROR(VLOOKUP(F1106,연간집계!D:E,2,FALSE),"")</f>
        <v>프리북 150 (하드)</v>
      </c>
    </row>
    <row r="1107" spans="1:16" ht="12.75">
      <c r="A1107" s="201">
        <v>45940.708090277774</v>
      </c>
      <c r="B1107" s="202">
        <v>45940</v>
      </c>
      <c r="C1107" s="203" t="s">
        <v>4040</v>
      </c>
      <c r="D1107" s="203" t="s">
        <v>11</v>
      </c>
      <c r="E1107" s="204" t="s">
        <v>4041</v>
      </c>
      <c r="F1107" s="49" t="s">
        <v>843</v>
      </c>
      <c r="G1107" s="203">
        <v>3</v>
      </c>
      <c r="H1107" s="203" t="s">
        <v>4042</v>
      </c>
      <c r="I1107" s="205" t="s">
        <v>1440</v>
      </c>
      <c r="J1107" s="206"/>
      <c r="K1107" s="203">
        <v>42</v>
      </c>
      <c r="L1107" s="207" t="s">
        <v>827</v>
      </c>
      <c r="M1107" s="208" t="s">
        <v>1436</v>
      </c>
      <c r="N1107" s="209">
        <f t="shared" si="0"/>
        <v>2025</v>
      </c>
      <c r="O1107" s="210">
        <f t="shared" si="1"/>
        <v>10</v>
      </c>
      <c r="P1107" s="211" t="str">
        <f>IFERROR(VLOOKUP(F1107,연간집계!D:E,2,FALSE),"")</f>
        <v>스탠다드 포토북 8*11 (소프트/무광)</v>
      </c>
    </row>
    <row r="1108" spans="1:16" ht="12.75">
      <c r="A1108" s="201">
        <v>45940.829224537039</v>
      </c>
      <c r="B1108" s="202">
        <v>45940</v>
      </c>
      <c r="C1108" s="203" t="s">
        <v>4043</v>
      </c>
      <c r="D1108" s="203" t="s">
        <v>11</v>
      </c>
      <c r="E1108" s="204" t="s">
        <v>4044</v>
      </c>
      <c r="F1108" s="49" t="s">
        <v>42</v>
      </c>
      <c r="G1108" s="203">
        <v>1</v>
      </c>
      <c r="H1108" s="203" t="s">
        <v>4045</v>
      </c>
      <c r="I1108" s="205" t="s">
        <v>3718</v>
      </c>
      <c r="J1108" s="206"/>
      <c r="K1108" s="203">
        <v>56</v>
      </c>
      <c r="L1108" s="207" t="s">
        <v>827</v>
      </c>
      <c r="M1108" s="208" t="s">
        <v>1645</v>
      </c>
      <c r="N1108" s="209">
        <f t="shared" si="0"/>
        <v>2025</v>
      </c>
      <c r="O1108" s="210">
        <f t="shared" si="1"/>
        <v>10</v>
      </c>
      <c r="P1108" s="211" t="str">
        <f>IFERROR(VLOOKUP(F1108,연간집계!D:E,2,FALSE),"")</f>
        <v>플라이트북 210</v>
      </c>
    </row>
    <row r="1109" spans="1:16" ht="12.75">
      <c r="A1109" s="201">
        <v>45940.903692129628</v>
      </c>
      <c r="B1109" s="202">
        <v>45940</v>
      </c>
      <c r="C1109" s="203" t="s">
        <v>4046</v>
      </c>
      <c r="D1109" s="203" t="s">
        <v>11</v>
      </c>
      <c r="E1109" s="204" t="s">
        <v>4047</v>
      </c>
      <c r="F1109" s="49" t="s">
        <v>1243</v>
      </c>
      <c r="G1109" s="203">
        <v>1</v>
      </c>
      <c r="H1109" s="203" t="s">
        <v>4048</v>
      </c>
      <c r="I1109" s="205" t="s">
        <v>1676</v>
      </c>
      <c r="J1109" s="206"/>
      <c r="K1109" s="203">
        <v>24</v>
      </c>
      <c r="L1109" s="207" t="s">
        <v>828</v>
      </c>
      <c r="M1109" s="208" t="s">
        <v>1436</v>
      </c>
      <c r="N1109" s="209">
        <f t="shared" si="0"/>
        <v>2025</v>
      </c>
      <c r="O1109" s="210">
        <f t="shared" si="1"/>
        <v>10</v>
      </c>
      <c r="P1109" s="211" t="str">
        <f>IFERROR(VLOOKUP(F1109,연간집계!D:E,2,FALSE),"")</f>
        <v>모바일 포토북 150 (여행)</v>
      </c>
    </row>
    <row r="1110" spans="1:16" ht="12.75">
      <c r="A1110" s="201">
        <v>45940.989594907405</v>
      </c>
      <c r="B1110" s="202">
        <v>45940</v>
      </c>
      <c r="C1110" s="203" t="s">
        <v>4049</v>
      </c>
      <c r="D1110" s="203" t="s">
        <v>11</v>
      </c>
      <c r="E1110" s="204" t="s">
        <v>4050</v>
      </c>
      <c r="F1110" s="49" t="s">
        <v>1053</v>
      </c>
      <c r="G1110" s="203">
        <v>1</v>
      </c>
      <c r="H1110" s="203" t="s">
        <v>4051</v>
      </c>
      <c r="I1110" s="205" t="s">
        <v>1440</v>
      </c>
      <c r="J1110" s="206"/>
      <c r="K1110" s="203">
        <v>100</v>
      </c>
      <c r="L1110" s="207" t="s">
        <v>827</v>
      </c>
      <c r="M1110" s="208" t="s">
        <v>1471</v>
      </c>
      <c r="N1110" s="209">
        <f t="shared" si="0"/>
        <v>2025</v>
      </c>
      <c r="O1110" s="210">
        <f t="shared" si="1"/>
        <v>10</v>
      </c>
      <c r="P1110" s="211" t="str">
        <f>IFERROR(VLOOKUP(F1110,연간집계!D:E,2,FALSE),"")</f>
        <v>프리북A4 (소프트)</v>
      </c>
    </row>
    <row r="1111" spans="1:16" ht="12.75">
      <c r="A1111" s="201">
        <v>45941.013275462959</v>
      </c>
      <c r="B1111" s="202">
        <v>45941</v>
      </c>
      <c r="C1111" s="203" t="s">
        <v>4052</v>
      </c>
      <c r="D1111" s="203" t="s">
        <v>11</v>
      </c>
      <c r="E1111" s="204" t="s">
        <v>4053</v>
      </c>
      <c r="F1111" s="49" t="s">
        <v>880</v>
      </c>
      <c r="G1111" s="203">
        <v>1</v>
      </c>
      <c r="H1111" s="203" t="s">
        <v>4054</v>
      </c>
      <c r="I1111" s="205" t="s">
        <v>1440</v>
      </c>
      <c r="J1111" s="206"/>
      <c r="K1111" s="203">
        <v>76</v>
      </c>
      <c r="L1111" s="207" t="s">
        <v>827</v>
      </c>
      <c r="M1111" s="208" t="s">
        <v>1612</v>
      </c>
      <c r="N1111" s="209">
        <f t="shared" si="0"/>
        <v>2025</v>
      </c>
      <c r="O1111" s="210">
        <f t="shared" si="1"/>
        <v>10</v>
      </c>
      <c r="P1111" s="211" t="str">
        <f>IFERROR(VLOOKUP(F1111,연간집계!D:E,2,FALSE),"")</f>
        <v>레코드북 150</v>
      </c>
    </row>
    <row r="1112" spans="1:16" ht="12.75">
      <c r="A1112" s="201">
        <v>45941.069467592592</v>
      </c>
      <c r="B1112" s="202">
        <v>45941</v>
      </c>
      <c r="C1112" s="203" t="s">
        <v>4055</v>
      </c>
      <c r="D1112" s="203" t="s">
        <v>11</v>
      </c>
      <c r="E1112" s="204" t="s">
        <v>4056</v>
      </c>
      <c r="F1112" s="49" t="s">
        <v>1056</v>
      </c>
      <c r="G1112" s="203">
        <v>1</v>
      </c>
      <c r="H1112" s="203" t="s">
        <v>3984</v>
      </c>
      <c r="I1112" s="205" t="s">
        <v>1440</v>
      </c>
      <c r="J1112" s="206"/>
      <c r="K1112" s="203">
        <v>160</v>
      </c>
      <c r="L1112" s="207" t="s">
        <v>827</v>
      </c>
      <c r="M1112" s="208" t="s">
        <v>1436</v>
      </c>
      <c r="N1112" s="209">
        <f t="shared" si="0"/>
        <v>2025</v>
      </c>
      <c r="O1112" s="210">
        <f t="shared" si="1"/>
        <v>10</v>
      </c>
      <c r="P1112" s="211" t="str">
        <f>IFERROR(VLOOKUP(F1112,연간집계!D:E,2,FALSE),"")</f>
        <v>프리북 150 (소프트)</v>
      </c>
    </row>
    <row r="1113" spans="1:16" ht="12.75">
      <c r="A1113" s="201">
        <v>45941.305937500001</v>
      </c>
      <c r="B1113" s="202">
        <v>45941</v>
      </c>
      <c r="C1113" s="203" t="s">
        <v>4057</v>
      </c>
      <c r="D1113" s="203" t="s">
        <v>11</v>
      </c>
      <c r="E1113" s="204" t="s">
        <v>4058</v>
      </c>
      <c r="F1113" s="49" t="s">
        <v>1245</v>
      </c>
      <c r="G1113" s="203">
        <v>1</v>
      </c>
      <c r="H1113" s="203" t="s">
        <v>4059</v>
      </c>
      <c r="I1113" s="205" t="s">
        <v>1676</v>
      </c>
      <c r="J1113" s="206"/>
      <c r="K1113" s="203">
        <v>24</v>
      </c>
      <c r="L1113" s="207" t="s">
        <v>828</v>
      </c>
      <c r="M1113" s="208" t="s">
        <v>1436</v>
      </c>
      <c r="N1113" s="209">
        <f t="shared" si="0"/>
        <v>2025</v>
      </c>
      <c r="O1113" s="210">
        <f t="shared" si="1"/>
        <v>10</v>
      </c>
      <c r="P1113" s="211" t="str">
        <f>IFERROR(VLOOKUP(F1113,연간집계!D:E,2,FALSE),"")</f>
        <v>모바일 포토북 198 (여행)</v>
      </c>
    </row>
    <row r="1114" spans="1:16" ht="12.75">
      <c r="A1114" s="201">
        <v>45941.40347222222</v>
      </c>
      <c r="B1114" s="202">
        <v>45941</v>
      </c>
      <c r="C1114" s="203" t="s">
        <v>4060</v>
      </c>
      <c r="D1114" s="203" t="s">
        <v>11</v>
      </c>
      <c r="E1114" s="204" t="s">
        <v>4061</v>
      </c>
      <c r="F1114" s="49" t="s">
        <v>847</v>
      </c>
      <c r="G1114" s="203">
        <v>1</v>
      </c>
      <c r="H1114" s="203" t="s">
        <v>4062</v>
      </c>
      <c r="I1114" s="205" t="s">
        <v>1440</v>
      </c>
      <c r="J1114" s="206"/>
      <c r="K1114" s="203">
        <v>24</v>
      </c>
      <c r="L1114" s="207" t="s">
        <v>827</v>
      </c>
      <c r="M1114" s="208" t="s">
        <v>1851</v>
      </c>
      <c r="N1114" s="209">
        <f t="shared" si="0"/>
        <v>2025</v>
      </c>
      <c r="O1114" s="210">
        <f t="shared" si="1"/>
        <v>10</v>
      </c>
      <c r="P1114" s="211" t="str">
        <f>IFERROR(VLOOKUP(F1114,연간집계!D:E,2,FALSE),"")</f>
        <v>스탠다드 포토북 8*11 (하드/무광)</v>
      </c>
    </row>
    <row r="1115" spans="1:16" ht="12.75">
      <c r="A1115" s="201">
        <v>45941.575104166666</v>
      </c>
      <c r="B1115" s="202">
        <v>45941</v>
      </c>
      <c r="C1115" s="203" t="s">
        <v>4063</v>
      </c>
      <c r="D1115" s="203" t="s">
        <v>11</v>
      </c>
      <c r="E1115" s="204" t="s">
        <v>4064</v>
      </c>
      <c r="F1115" s="49" t="s">
        <v>1043</v>
      </c>
      <c r="G1115" s="203">
        <v>1</v>
      </c>
      <c r="H1115" s="203" t="s">
        <v>4065</v>
      </c>
      <c r="I1115" s="205" t="s">
        <v>2106</v>
      </c>
      <c r="J1115" s="206"/>
      <c r="K1115" s="203">
        <v>88</v>
      </c>
      <c r="L1115" s="207" t="s">
        <v>827</v>
      </c>
      <c r="M1115" s="208" t="s">
        <v>1436</v>
      </c>
      <c r="N1115" s="209">
        <f t="shared" si="0"/>
        <v>2025</v>
      </c>
      <c r="O1115" s="210">
        <f t="shared" si="1"/>
        <v>10</v>
      </c>
      <c r="P1115" s="211" t="str">
        <f>IFERROR(VLOOKUP(F1115,연간집계!D:E,2,FALSE),"")</f>
        <v>프리북 198 (하드)</v>
      </c>
    </row>
    <row r="1116" spans="1:16" ht="12.75">
      <c r="A1116" s="201">
        <v>45941.575115740743</v>
      </c>
      <c r="B1116" s="202">
        <v>45941</v>
      </c>
      <c r="C1116" s="203" t="s">
        <v>4066</v>
      </c>
      <c r="D1116" s="203" t="s">
        <v>11</v>
      </c>
      <c r="E1116" s="204" t="s">
        <v>4064</v>
      </c>
      <c r="F1116" s="49" t="s">
        <v>1043</v>
      </c>
      <c r="G1116" s="203">
        <v>1</v>
      </c>
      <c r="H1116" s="203" t="s">
        <v>4065</v>
      </c>
      <c r="I1116" s="205" t="s">
        <v>2106</v>
      </c>
      <c r="J1116" s="206"/>
      <c r="K1116" s="203">
        <v>100</v>
      </c>
      <c r="L1116" s="207" t="s">
        <v>827</v>
      </c>
      <c r="M1116" s="208" t="s">
        <v>1436</v>
      </c>
      <c r="N1116" s="209">
        <f t="shared" si="0"/>
        <v>2025</v>
      </c>
      <c r="O1116" s="210">
        <f t="shared" si="1"/>
        <v>10</v>
      </c>
      <c r="P1116" s="211" t="str">
        <f>IFERROR(VLOOKUP(F1116,연간집계!D:E,2,FALSE),"")</f>
        <v>프리북 198 (하드)</v>
      </c>
    </row>
    <row r="1117" spans="1:16" ht="12.75">
      <c r="A1117" s="201">
        <v>45941.575127314813</v>
      </c>
      <c r="B1117" s="202">
        <v>45941</v>
      </c>
      <c r="C1117" s="203" t="s">
        <v>4067</v>
      </c>
      <c r="D1117" s="203" t="s">
        <v>11</v>
      </c>
      <c r="E1117" s="204" t="s">
        <v>4064</v>
      </c>
      <c r="F1117" s="49" t="s">
        <v>1043</v>
      </c>
      <c r="G1117" s="203">
        <v>1</v>
      </c>
      <c r="H1117" s="203" t="s">
        <v>4065</v>
      </c>
      <c r="I1117" s="205" t="s">
        <v>2106</v>
      </c>
      <c r="J1117" s="206"/>
      <c r="K1117" s="203">
        <v>100</v>
      </c>
      <c r="L1117" s="207" t="s">
        <v>827</v>
      </c>
      <c r="M1117" s="208" t="s">
        <v>1436</v>
      </c>
      <c r="N1117" s="209">
        <f t="shared" si="0"/>
        <v>2025</v>
      </c>
      <c r="O1117" s="210">
        <f t="shared" si="1"/>
        <v>10</v>
      </c>
      <c r="P1117" s="211" t="str">
        <f>IFERROR(VLOOKUP(F1117,연간집계!D:E,2,FALSE),"")</f>
        <v>프리북 198 (하드)</v>
      </c>
    </row>
    <row r="1118" spans="1:16" ht="12.75">
      <c r="A1118" s="201">
        <v>45941.575138888889</v>
      </c>
      <c r="B1118" s="202">
        <v>45941</v>
      </c>
      <c r="C1118" s="203" t="s">
        <v>4068</v>
      </c>
      <c r="D1118" s="203" t="s">
        <v>11</v>
      </c>
      <c r="E1118" s="204" t="s">
        <v>4064</v>
      </c>
      <c r="F1118" s="49" t="s">
        <v>1043</v>
      </c>
      <c r="G1118" s="203">
        <v>1</v>
      </c>
      <c r="H1118" s="203" t="s">
        <v>4065</v>
      </c>
      <c r="I1118" s="205" t="s">
        <v>2106</v>
      </c>
      <c r="J1118" s="206"/>
      <c r="K1118" s="203">
        <v>100</v>
      </c>
      <c r="L1118" s="207" t="s">
        <v>827</v>
      </c>
      <c r="M1118" s="208" t="s">
        <v>1436</v>
      </c>
      <c r="N1118" s="209">
        <f t="shared" si="0"/>
        <v>2025</v>
      </c>
      <c r="O1118" s="210">
        <f t="shared" si="1"/>
        <v>10</v>
      </c>
      <c r="P1118" s="211" t="str">
        <f>IFERROR(VLOOKUP(F1118,연간집계!D:E,2,FALSE),"")</f>
        <v>프리북 198 (하드)</v>
      </c>
    </row>
    <row r="1119" spans="1:16" ht="12.75">
      <c r="A1119" s="201">
        <v>45941.575150462966</v>
      </c>
      <c r="B1119" s="202">
        <v>45941</v>
      </c>
      <c r="C1119" s="203" t="s">
        <v>4069</v>
      </c>
      <c r="D1119" s="203" t="s">
        <v>11</v>
      </c>
      <c r="E1119" s="204" t="s">
        <v>4064</v>
      </c>
      <c r="F1119" s="49" t="s">
        <v>1043</v>
      </c>
      <c r="G1119" s="203">
        <v>1</v>
      </c>
      <c r="H1119" s="203" t="s">
        <v>4065</v>
      </c>
      <c r="I1119" s="205" t="s">
        <v>2106</v>
      </c>
      <c r="J1119" s="206"/>
      <c r="K1119" s="203">
        <v>100</v>
      </c>
      <c r="L1119" s="207" t="s">
        <v>827</v>
      </c>
      <c r="M1119" s="208" t="s">
        <v>1436</v>
      </c>
      <c r="N1119" s="209">
        <f t="shared" si="0"/>
        <v>2025</v>
      </c>
      <c r="O1119" s="210">
        <f t="shared" si="1"/>
        <v>10</v>
      </c>
      <c r="P1119" s="211" t="str">
        <f>IFERROR(VLOOKUP(F1119,연간집계!D:E,2,FALSE),"")</f>
        <v>프리북 198 (하드)</v>
      </c>
    </row>
    <row r="1120" spans="1:16" ht="12.75">
      <c r="A1120" s="201">
        <v>45941.616539351853</v>
      </c>
      <c r="B1120" s="202">
        <v>45941</v>
      </c>
      <c r="C1120" s="203" t="s">
        <v>4070</v>
      </c>
      <c r="D1120" s="203" t="s">
        <v>11</v>
      </c>
      <c r="E1120" s="204" t="s">
        <v>4071</v>
      </c>
      <c r="F1120" s="49" t="s">
        <v>838</v>
      </c>
      <c r="G1120" s="203">
        <v>3</v>
      </c>
      <c r="H1120" s="203" t="s">
        <v>555</v>
      </c>
      <c r="I1120" s="205" t="s">
        <v>1440</v>
      </c>
      <c r="J1120" s="206"/>
      <c r="K1120" s="203">
        <v>24</v>
      </c>
      <c r="L1120" s="207" t="s">
        <v>827</v>
      </c>
      <c r="M1120" s="208" t="s">
        <v>1493</v>
      </c>
      <c r="N1120" s="209">
        <f t="shared" si="0"/>
        <v>2025</v>
      </c>
      <c r="O1120" s="210">
        <f t="shared" si="1"/>
        <v>10</v>
      </c>
      <c r="P1120" s="211" t="str">
        <f>IFERROR(VLOOKUP(F1120,연간집계!D:E,2,FALSE),"")</f>
        <v>스탠다드 포토북 6*8 (하드/무광)</v>
      </c>
    </row>
    <row r="1121" spans="1:16" ht="12.75">
      <c r="A1121" s="201">
        <v>45941.666828703703</v>
      </c>
      <c r="B1121" s="202">
        <v>45941</v>
      </c>
      <c r="C1121" s="203" t="s">
        <v>4072</v>
      </c>
      <c r="D1121" s="203" t="s">
        <v>11</v>
      </c>
      <c r="E1121" s="204" t="s">
        <v>4073</v>
      </c>
      <c r="F1121" s="49" t="s">
        <v>976</v>
      </c>
      <c r="G1121" s="203">
        <v>2</v>
      </c>
      <c r="H1121" s="203" t="s">
        <v>4074</v>
      </c>
      <c r="I1121" s="205" t="s">
        <v>3562</v>
      </c>
      <c r="J1121" s="208" t="s">
        <v>3562</v>
      </c>
      <c r="K1121" s="203">
        <v>80</v>
      </c>
      <c r="L1121" s="207" t="s">
        <v>827</v>
      </c>
      <c r="M1121" s="208" t="s">
        <v>1436</v>
      </c>
      <c r="N1121" s="209">
        <f t="shared" si="0"/>
        <v>2025</v>
      </c>
      <c r="O1121" s="210">
        <f t="shared" si="1"/>
        <v>10</v>
      </c>
      <c r="P1121" s="211" t="str">
        <f>IFERROR(VLOOKUP(F1121,연간집계!D:E,2,FALSE),"")</f>
        <v>시티북 198 (소프트/78p)</v>
      </c>
    </row>
    <row r="1122" spans="1:16" ht="12.75">
      <c r="A1122" s="201">
        <v>45941.723067129627</v>
      </c>
      <c r="B1122" s="202">
        <v>45941</v>
      </c>
      <c r="C1122" s="203" t="s">
        <v>4075</v>
      </c>
      <c r="D1122" s="203" t="s">
        <v>11</v>
      </c>
      <c r="E1122" s="204" t="s">
        <v>4076</v>
      </c>
      <c r="F1122" s="49" t="s">
        <v>1304</v>
      </c>
      <c r="G1122" s="203">
        <v>1</v>
      </c>
      <c r="H1122" s="203" t="s">
        <v>4077</v>
      </c>
      <c r="I1122" s="203" t="s">
        <v>4078</v>
      </c>
      <c r="J1122" s="208" t="s">
        <v>1850</v>
      </c>
      <c r="K1122" s="203">
        <v>1</v>
      </c>
      <c r="L1122" s="207" t="s">
        <v>827</v>
      </c>
      <c r="M1122" s="208" t="s">
        <v>1436</v>
      </c>
      <c r="N1122" s="209">
        <f t="shared" si="0"/>
        <v>2025</v>
      </c>
      <c r="O1122" s="210">
        <f t="shared" si="1"/>
        <v>10</v>
      </c>
      <c r="P1122" s="211" t="str">
        <f>IFERROR(VLOOKUP(F1122,연간집계!D:E,2,FALSE),"")</f>
        <v>PCMS_우드스탠드아크릴액자</v>
      </c>
    </row>
    <row r="1123" spans="1:16" ht="12.75">
      <c r="A1123" s="201">
        <v>45941.723078703704</v>
      </c>
      <c r="B1123" s="202">
        <v>45941</v>
      </c>
      <c r="C1123" s="203" t="s">
        <v>4079</v>
      </c>
      <c r="D1123" s="203" t="s">
        <v>11</v>
      </c>
      <c r="E1123" s="204" t="s">
        <v>4076</v>
      </c>
      <c r="F1123" s="49" t="s">
        <v>1304</v>
      </c>
      <c r="G1123" s="203">
        <v>1</v>
      </c>
      <c r="H1123" s="203" t="s">
        <v>4077</v>
      </c>
      <c r="I1123" s="203" t="s">
        <v>4078</v>
      </c>
      <c r="J1123" s="208" t="s">
        <v>1850</v>
      </c>
      <c r="K1123" s="203">
        <v>1</v>
      </c>
      <c r="L1123" s="207" t="s">
        <v>827</v>
      </c>
      <c r="M1123" s="208" t="s">
        <v>1436</v>
      </c>
      <c r="N1123" s="209">
        <f t="shared" si="0"/>
        <v>2025</v>
      </c>
      <c r="O1123" s="210">
        <f t="shared" si="1"/>
        <v>10</v>
      </c>
      <c r="P1123" s="211" t="str">
        <f>IFERROR(VLOOKUP(F1123,연간집계!D:E,2,FALSE),"")</f>
        <v>PCMS_우드스탠드아크릴액자</v>
      </c>
    </row>
    <row r="1124" spans="1:16" ht="12.75">
      <c r="A1124" s="201">
        <v>45941.723090277781</v>
      </c>
      <c r="B1124" s="202">
        <v>45941</v>
      </c>
      <c r="C1124" s="203" t="s">
        <v>4080</v>
      </c>
      <c r="D1124" s="203" t="s">
        <v>11</v>
      </c>
      <c r="E1124" s="204" t="s">
        <v>4076</v>
      </c>
      <c r="F1124" s="49" t="s">
        <v>1327</v>
      </c>
      <c r="G1124" s="203">
        <v>1</v>
      </c>
      <c r="H1124" s="203" t="s">
        <v>4077</v>
      </c>
      <c r="I1124" s="205" t="s">
        <v>1440</v>
      </c>
      <c r="J1124" s="205" t="s">
        <v>1994</v>
      </c>
      <c r="K1124" s="203">
        <v>1</v>
      </c>
      <c r="L1124" s="207" t="s">
        <v>827</v>
      </c>
      <c r="M1124" s="208" t="s">
        <v>1851</v>
      </c>
      <c r="N1124" s="209">
        <f t="shared" si="0"/>
        <v>2025</v>
      </c>
      <c r="O1124" s="210">
        <f t="shared" si="1"/>
        <v>10</v>
      </c>
      <c r="P1124" s="211" t="str">
        <f>IFERROR(VLOOKUP(F1124,연간집계!D:E,2,FALSE),"")</f>
        <v>아크릴액자 A3 (가로)</v>
      </c>
    </row>
    <row r="1125" spans="1:16" ht="12.75">
      <c r="A1125" s="201">
        <v>45941.743819444448</v>
      </c>
      <c r="B1125" s="202">
        <v>45941</v>
      </c>
      <c r="C1125" s="203" t="s">
        <v>4081</v>
      </c>
      <c r="D1125" s="203" t="s">
        <v>11</v>
      </c>
      <c r="E1125" s="204" t="s">
        <v>4082</v>
      </c>
      <c r="F1125" s="49" t="s">
        <v>1368</v>
      </c>
      <c r="G1125" s="203">
        <v>1</v>
      </c>
      <c r="H1125" s="203" t="s">
        <v>307</v>
      </c>
      <c r="I1125" s="205" t="s">
        <v>4083</v>
      </c>
      <c r="J1125" s="206"/>
      <c r="K1125" s="203">
        <v>1</v>
      </c>
      <c r="L1125" s="207" t="s">
        <v>828</v>
      </c>
      <c r="M1125" s="208" t="s">
        <v>1514</v>
      </c>
      <c r="N1125" s="209">
        <f t="shared" si="0"/>
        <v>2025</v>
      </c>
      <c r="O1125" s="210">
        <f t="shared" si="1"/>
        <v>10</v>
      </c>
      <c r="P1125" s="211" t="str">
        <f>IFERROR(VLOOKUP(F1125,연간집계!D:E,2,FALSE),"")</f>
        <v>PCMS_포스터 297 (유광)</v>
      </c>
    </row>
    <row r="1126" spans="1:16" ht="12.75">
      <c r="A1126" s="201">
        <v>45941.743831018517</v>
      </c>
      <c r="B1126" s="202">
        <v>45941</v>
      </c>
      <c r="C1126" s="203" t="s">
        <v>4084</v>
      </c>
      <c r="D1126" s="203" t="s">
        <v>11</v>
      </c>
      <c r="E1126" s="204" t="s">
        <v>4082</v>
      </c>
      <c r="F1126" s="49" t="s">
        <v>1261</v>
      </c>
      <c r="G1126" s="203">
        <v>1</v>
      </c>
      <c r="H1126" s="203" t="s">
        <v>307</v>
      </c>
      <c r="I1126" s="205" t="s">
        <v>1984</v>
      </c>
      <c r="J1126" s="206"/>
      <c r="K1126" s="203">
        <v>48</v>
      </c>
      <c r="L1126" s="207" t="s">
        <v>828</v>
      </c>
      <c r="M1126" s="208" t="s">
        <v>1471</v>
      </c>
      <c r="N1126" s="209">
        <f t="shared" si="0"/>
        <v>2025</v>
      </c>
      <c r="O1126" s="210">
        <f t="shared" si="1"/>
        <v>10</v>
      </c>
      <c r="P1126" s="211" t="str">
        <f>IFERROR(VLOOKUP(F1126,연간집계!D:E,2,FALSE),"")</f>
        <v>모바일 포토북 197 (커플)</v>
      </c>
    </row>
    <row r="1127" spans="1:16" ht="12.75">
      <c r="A1127" s="201">
        <v>45941.879976851851</v>
      </c>
      <c r="B1127" s="202">
        <v>45941</v>
      </c>
      <c r="C1127" s="203" t="s">
        <v>4085</v>
      </c>
      <c r="D1127" s="203" t="s">
        <v>11</v>
      </c>
      <c r="E1127" s="204" t="s">
        <v>4086</v>
      </c>
      <c r="F1127" s="49" t="s">
        <v>885</v>
      </c>
      <c r="G1127" s="203">
        <v>1</v>
      </c>
      <c r="H1127" s="203" t="s">
        <v>4087</v>
      </c>
      <c r="I1127" s="205" t="s">
        <v>1586</v>
      </c>
      <c r="J1127" s="206"/>
      <c r="K1127" s="203">
        <v>52</v>
      </c>
      <c r="L1127" s="207" t="s">
        <v>827</v>
      </c>
      <c r="M1127" s="208" t="s">
        <v>1436</v>
      </c>
      <c r="N1127" s="209">
        <f t="shared" si="0"/>
        <v>2025</v>
      </c>
      <c r="O1127" s="210">
        <f t="shared" si="1"/>
        <v>10</v>
      </c>
      <c r="P1127" s="211" t="str">
        <f>IFERROR(VLOOKUP(F1127,연간집계!D:E,2,FALSE),"")</f>
        <v>마이트립북 150</v>
      </c>
    </row>
    <row r="1128" spans="1:16" ht="12.75">
      <c r="A1128" s="201">
        <v>45941.897731481484</v>
      </c>
      <c r="B1128" s="202">
        <v>45941</v>
      </c>
      <c r="C1128" s="203" t="s">
        <v>4088</v>
      </c>
      <c r="D1128" s="203" t="s">
        <v>11</v>
      </c>
      <c r="E1128" s="204" t="s">
        <v>4089</v>
      </c>
      <c r="F1128" s="49" t="s">
        <v>838</v>
      </c>
      <c r="G1128" s="203">
        <v>1</v>
      </c>
      <c r="H1128" s="203" t="s">
        <v>4090</v>
      </c>
      <c r="I1128" s="205" t="s">
        <v>1998</v>
      </c>
      <c r="J1128" s="206"/>
      <c r="K1128" s="203">
        <v>80</v>
      </c>
      <c r="L1128" s="207" t="s">
        <v>827</v>
      </c>
      <c r="M1128" s="208" t="s">
        <v>1541</v>
      </c>
      <c r="N1128" s="209">
        <f t="shared" si="0"/>
        <v>2025</v>
      </c>
      <c r="O1128" s="210">
        <f t="shared" si="1"/>
        <v>10</v>
      </c>
      <c r="P1128" s="211" t="str">
        <f>IFERROR(VLOOKUP(F1128,연간집계!D:E,2,FALSE),"")</f>
        <v>스탠다드 포토북 6*8 (하드/무광)</v>
      </c>
    </row>
    <row r="1129" spans="1:16" ht="12.75">
      <c r="A1129" s="201">
        <v>45941.903657407405</v>
      </c>
      <c r="B1129" s="202">
        <v>45941</v>
      </c>
      <c r="C1129" s="203" t="s">
        <v>4091</v>
      </c>
      <c r="D1129" s="203" t="s">
        <v>11</v>
      </c>
      <c r="E1129" s="204" t="s">
        <v>4092</v>
      </c>
      <c r="F1129" s="49" t="s">
        <v>42</v>
      </c>
      <c r="G1129" s="203">
        <v>1</v>
      </c>
      <c r="H1129" s="203" t="s">
        <v>4045</v>
      </c>
      <c r="I1129" s="205" t="s">
        <v>1440</v>
      </c>
      <c r="J1129" s="206"/>
      <c r="K1129" s="203">
        <v>50</v>
      </c>
      <c r="L1129" s="207" t="s">
        <v>827</v>
      </c>
      <c r="M1129" s="208" t="s">
        <v>1497</v>
      </c>
      <c r="N1129" s="209">
        <f t="shared" si="0"/>
        <v>2025</v>
      </c>
      <c r="O1129" s="210">
        <f t="shared" si="1"/>
        <v>10</v>
      </c>
      <c r="P1129" s="211" t="str">
        <f>IFERROR(VLOOKUP(F1129,연간집계!D:E,2,FALSE),"")</f>
        <v>플라이트북 210</v>
      </c>
    </row>
    <row r="1130" spans="1:16" ht="12.75">
      <c r="A1130" s="201">
        <v>45941.912546296298</v>
      </c>
      <c r="B1130" s="202">
        <v>45941</v>
      </c>
      <c r="C1130" s="203" t="s">
        <v>4093</v>
      </c>
      <c r="D1130" s="203" t="s">
        <v>11</v>
      </c>
      <c r="E1130" s="204" t="s">
        <v>4094</v>
      </c>
      <c r="F1130" s="49" t="s">
        <v>1245</v>
      </c>
      <c r="G1130" s="203">
        <v>1</v>
      </c>
      <c r="H1130" s="203" t="s">
        <v>4095</v>
      </c>
      <c r="I1130" s="205" t="s">
        <v>1510</v>
      </c>
      <c r="J1130" s="206"/>
      <c r="K1130" s="203">
        <v>24</v>
      </c>
      <c r="L1130" s="207" t="s">
        <v>828</v>
      </c>
      <c r="M1130" s="208" t="s">
        <v>1436</v>
      </c>
      <c r="N1130" s="209">
        <f t="shared" si="0"/>
        <v>2025</v>
      </c>
      <c r="O1130" s="210">
        <f t="shared" si="1"/>
        <v>10</v>
      </c>
      <c r="P1130" s="211" t="str">
        <f>IFERROR(VLOOKUP(F1130,연간집계!D:E,2,FALSE),"")</f>
        <v>모바일 포토북 198 (여행)</v>
      </c>
    </row>
    <row r="1131" spans="1:16" ht="12.75">
      <c r="A1131" s="201">
        <v>45941.945081018515</v>
      </c>
      <c r="B1131" s="202">
        <v>45941</v>
      </c>
      <c r="C1131" s="203" t="s">
        <v>4096</v>
      </c>
      <c r="D1131" s="203" t="s">
        <v>11</v>
      </c>
      <c r="E1131" s="204" t="s">
        <v>4097</v>
      </c>
      <c r="F1131" s="49" t="s">
        <v>1247</v>
      </c>
      <c r="G1131" s="203">
        <v>1</v>
      </c>
      <c r="H1131" s="203" t="s">
        <v>4098</v>
      </c>
      <c r="I1131" s="205" t="s">
        <v>1453</v>
      </c>
      <c r="J1131" s="206"/>
      <c r="K1131" s="203">
        <v>24</v>
      </c>
      <c r="L1131" s="207" t="s">
        <v>828</v>
      </c>
      <c r="M1131" s="208" t="s">
        <v>1493</v>
      </c>
      <c r="N1131" s="209">
        <f t="shared" si="0"/>
        <v>2025</v>
      </c>
      <c r="O1131" s="210">
        <f t="shared" si="1"/>
        <v>10</v>
      </c>
      <c r="P1131" s="211" t="str">
        <f>IFERROR(VLOOKUP(F1131,연간집계!D:E,2,FALSE),"")</f>
        <v>모바일 포토북 197 (여행)</v>
      </c>
    </row>
    <row r="1132" spans="1:16" ht="12.75">
      <c r="A1132" s="201">
        <v>45941.948055555556</v>
      </c>
      <c r="B1132" s="202">
        <v>45941</v>
      </c>
      <c r="C1132" s="203" t="s">
        <v>4099</v>
      </c>
      <c r="D1132" s="203" t="s">
        <v>11</v>
      </c>
      <c r="E1132" s="204" t="s">
        <v>4100</v>
      </c>
      <c r="F1132" s="49" t="s">
        <v>845</v>
      </c>
      <c r="G1132" s="203">
        <v>10</v>
      </c>
      <c r="H1132" s="203" t="s">
        <v>667</v>
      </c>
      <c r="I1132" s="205" t="s">
        <v>1707</v>
      </c>
      <c r="J1132" s="206"/>
      <c r="K1132" s="203">
        <v>60</v>
      </c>
      <c r="L1132" s="207" t="s">
        <v>827</v>
      </c>
      <c r="M1132" s="208" t="s">
        <v>1493</v>
      </c>
      <c r="N1132" s="209">
        <f t="shared" si="0"/>
        <v>2025</v>
      </c>
      <c r="O1132" s="210">
        <f t="shared" si="1"/>
        <v>10</v>
      </c>
      <c r="P1132" s="211" t="str">
        <f>IFERROR(VLOOKUP(F1132,연간집계!D:E,2,FALSE),"")</f>
        <v>스탠다드 포토북 8*11 (소프트/유광)</v>
      </c>
    </row>
    <row r="1133" spans="1:16" ht="12.75">
      <c r="A1133" s="201">
        <v>45941.965821759259</v>
      </c>
      <c r="B1133" s="202">
        <v>45941</v>
      </c>
      <c r="C1133" s="203" t="s">
        <v>4101</v>
      </c>
      <c r="D1133" s="203" t="s">
        <v>11</v>
      </c>
      <c r="E1133" s="204" t="s">
        <v>4102</v>
      </c>
      <c r="F1133" s="49" t="s">
        <v>1043</v>
      </c>
      <c r="G1133" s="203">
        <v>1</v>
      </c>
      <c r="H1133" s="203" t="s">
        <v>3776</v>
      </c>
      <c r="I1133" s="205" t="s">
        <v>2106</v>
      </c>
      <c r="J1133" s="206"/>
      <c r="K1133" s="203">
        <v>60</v>
      </c>
      <c r="L1133" s="207" t="s">
        <v>827</v>
      </c>
      <c r="M1133" s="208" t="s">
        <v>1471</v>
      </c>
      <c r="N1133" s="209">
        <f t="shared" si="0"/>
        <v>2025</v>
      </c>
      <c r="O1133" s="210">
        <f t="shared" si="1"/>
        <v>10</v>
      </c>
      <c r="P1133" s="211" t="str">
        <f>IFERROR(VLOOKUP(F1133,연간집계!D:E,2,FALSE),"")</f>
        <v>프리북 198 (하드)</v>
      </c>
    </row>
    <row r="1134" spans="1:16" ht="12.75">
      <c r="A1134" s="201">
        <v>45942.066412037035</v>
      </c>
      <c r="B1134" s="202">
        <v>45942</v>
      </c>
      <c r="C1134" s="203" t="s">
        <v>4103</v>
      </c>
      <c r="D1134" s="203" t="s">
        <v>11</v>
      </c>
      <c r="E1134" s="204" t="s">
        <v>4104</v>
      </c>
      <c r="F1134" s="49" t="s">
        <v>1056</v>
      </c>
      <c r="G1134" s="203">
        <v>1</v>
      </c>
      <c r="H1134" s="203" t="s">
        <v>3984</v>
      </c>
      <c r="I1134" s="203" t="s">
        <v>1440</v>
      </c>
      <c r="J1134" s="203"/>
      <c r="K1134" s="203">
        <v>160</v>
      </c>
      <c r="L1134" s="207" t="s">
        <v>827</v>
      </c>
      <c r="M1134" s="208" t="s">
        <v>1493</v>
      </c>
      <c r="N1134" s="209">
        <f t="shared" si="0"/>
        <v>2025</v>
      </c>
      <c r="O1134" s="210">
        <f t="shared" si="1"/>
        <v>10</v>
      </c>
      <c r="P1134" s="211" t="str">
        <f>IFERROR(VLOOKUP(F1134,연간집계!D:E,2,FALSE),"")</f>
        <v>프리북 150 (소프트)</v>
      </c>
    </row>
    <row r="1135" spans="1:16" ht="12.75">
      <c r="A1135" s="201">
        <v>45942.087141203701</v>
      </c>
      <c r="B1135" s="202">
        <v>45942</v>
      </c>
      <c r="C1135" s="203" t="s">
        <v>4105</v>
      </c>
      <c r="D1135" s="203" t="s">
        <v>11</v>
      </c>
      <c r="E1135" s="204" t="s">
        <v>4106</v>
      </c>
      <c r="F1135" s="49" t="s">
        <v>847</v>
      </c>
      <c r="G1135" s="203">
        <v>1</v>
      </c>
      <c r="H1135" s="203" t="s">
        <v>4107</v>
      </c>
      <c r="I1135" s="203" t="s">
        <v>1510</v>
      </c>
      <c r="J1135" s="203"/>
      <c r="K1135" s="203">
        <v>26</v>
      </c>
      <c r="L1135" s="213" t="s">
        <v>827</v>
      </c>
      <c r="M1135" s="208" t="s">
        <v>1502</v>
      </c>
      <c r="N1135" s="209">
        <f t="shared" si="0"/>
        <v>2025</v>
      </c>
      <c r="O1135" s="210">
        <f t="shared" si="1"/>
        <v>10</v>
      </c>
      <c r="P1135" s="211" t="str">
        <f>IFERROR(VLOOKUP(F1135,연간집계!D:E,2,FALSE),"")</f>
        <v>스탠다드 포토북 8*11 (하드/무광)</v>
      </c>
    </row>
    <row r="1136" spans="1:16" ht="12.75">
      <c r="A1136" s="201">
        <v>45942.087152777778</v>
      </c>
      <c r="B1136" s="202">
        <v>45942</v>
      </c>
      <c r="C1136" s="203" t="s">
        <v>4108</v>
      </c>
      <c r="D1136" s="203" t="s">
        <v>11</v>
      </c>
      <c r="E1136" s="204" t="s">
        <v>4106</v>
      </c>
      <c r="F1136" s="49" t="s">
        <v>847</v>
      </c>
      <c r="G1136" s="203">
        <v>3</v>
      </c>
      <c r="H1136" s="203" t="s">
        <v>4107</v>
      </c>
      <c r="I1136" s="203" t="s">
        <v>1808</v>
      </c>
      <c r="J1136" s="203"/>
      <c r="K1136" s="203">
        <v>24</v>
      </c>
      <c r="L1136" s="213" t="s">
        <v>827</v>
      </c>
      <c r="M1136" s="208" t="s">
        <v>1851</v>
      </c>
      <c r="N1136" s="209">
        <f t="shared" si="0"/>
        <v>2025</v>
      </c>
      <c r="O1136" s="210">
        <f t="shared" si="1"/>
        <v>10</v>
      </c>
      <c r="P1136" s="211" t="str">
        <f>IFERROR(VLOOKUP(F1136,연간집계!D:E,2,FALSE),"")</f>
        <v>스탠다드 포토북 8*11 (하드/무광)</v>
      </c>
    </row>
    <row r="1137" spans="1:16" ht="12.75">
      <c r="A1137" s="201">
        <v>45942.11378472222</v>
      </c>
      <c r="B1137" s="202">
        <v>45942</v>
      </c>
      <c r="C1137" s="203" t="s">
        <v>4109</v>
      </c>
      <c r="D1137" s="203" t="s">
        <v>11</v>
      </c>
      <c r="E1137" s="204" t="s">
        <v>4110</v>
      </c>
      <c r="F1137" s="49" t="s">
        <v>1048</v>
      </c>
      <c r="G1137" s="203">
        <v>2</v>
      </c>
      <c r="H1137" s="203" t="s">
        <v>4111</v>
      </c>
      <c r="I1137" s="203" t="s">
        <v>2661</v>
      </c>
      <c r="J1137" s="203"/>
      <c r="K1137" s="203">
        <v>40</v>
      </c>
      <c r="L1137" s="207" t="s">
        <v>827</v>
      </c>
      <c r="M1137" s="208" t="s">
        <v>1436</v>
      </c>
      <c r="N1137" s="209">
        <f t="shared" si="0"/>
        <v>2025</v>
      </c>
      <c r="O1137" s="210">
        <f t="shared" si="1"/>
        <v>10</v>
      </c>
      <c r="P1137" s="211" t="str">
        <f>IFERROR(VLOOKUP(F1137,연간집계!D:E,2,FALSE),"")</f>
        <v>프리북와이드 (하드)</v>
      </c>
    </row>
    <row r="1138" spans="1:16" ht="12.75">
      <c r="A1138" s="201">
        <v>45942.42728009259</v>
      </c>
      <c r="B1138" s="202">
        <v>45942</v>
      </c>
      <c r="C1138" s="203" t="s">
        <v>4112</v>
      </c>
      <c r="D1138" s="203" t="s">
        <v>11</v>
      </c>
      <c r="E1138" s="204" t="s">
        <v>4113</v>
      </c>
      <c r="F1138" s="49" t="s">
        <v>1347</v>
      </c>
      <c r="G1138" s="203">
        <v>10</v>
      </c>
      <c r="H1138" s="203" t="s">
        <v>2215</v>
      </c>
      <c r="I1138" s="205" t="s">
        <v>1440</v>
      </c>
      <c r="J1138" s="205" t="s">
        <v>1628</v>
      </c>
      <c r="K1138" s="203">
        <v>1</v>
      </c>
      <c r="L1138" s="213" t="s">
        <v>828</v>
      </c>
      <c r="M1138" s="208" t="s">
        <v>2216</v>
      </c>
      <c r="N1138" s="209">
        <f t="shared" si="0"/>
        <v>2025</v>
      </c>
      <c r="O1138" s="210">
        <f t="shared" si="1"/>
        <v>10</v>
      </c>
      <c r="P1138" s="211" t="str">
        <f>IFERROR(VLOOKUP(F1138,연간집계!D:E,2,FALSE),"")</f>
        <v>아크릴키링</v>
      </c>
    </row>
    <row r="1139" spans="1:16" ht="12.75">
      <c r="A1139" s="201">
        <v>45942.433206018519</v>
      </c>
      <c r="B1139" s="202">
        <v>45942</v>
      </c>
      <c r="C1139" s="203" t="s">
        <v>4114</v>
      </c>
      <c r="D1139" s="203" t="s">
        <v>11</v>
      </c>
      <c r="E1139" s="204" t="s">
        <v>4115</v>
      </c>
      <c r="F1139" s="49" t="s">
        <v>1247</v>
      </c>
      <c r="G1139" s="203">
        <v>1</v>
      </c>
      <c r="H1139" s="203" t="s">
        <v>4098</v>
      </c>
      <c r="I1139" s="203" t="s">
        <v>1556</v>
      </c>
      <c r="J1139" s="203"/>
      <c r="K1139" s="203">
        <v>24</v>
      </c>
      <c r="L1139" s="207" t="s">
        <v>828</v>
      </c>
      <c r="M1139" s="208" t="s">
        <v>1493</v>
      </c>
      <c r="N1139" s="209">
        <f t="shared" si="0"/>
        <v>2025</v>
      </c>
      <c r="O1139" s="210">
        <f t="shared" si="1"/>
        <v>10</v>
      </c>
      <c r="P1139" s="211" t="str">
        <f>IFERROR(VLOOKUP(F1139,연간집계!D:E,2,FALSE),"")</f>
        <v>모바일 포토북 197 (여행)</v>
      </c>
    </row>
    <row r="1140" spans="1:16" ht="12.75">
      <c r="A1140" s="201">
        <v>45942.462789351855</v>
      </c>
      <c r="B1140" s="202">
        <v>45942</v>
      </c>
      <c r="C1140" s="203" t="s">
        <v>4116</v>
      </c>
      <c r="D1140" s="203" t="s">
        <v>11</v>
      </c>
      <c r="E1140" s="204" t="s">
        <v>4117</v>
      </c>
      <c r="F1140" s="49" t="s">
        <v>838</v>
      </c>
      <c r="G1140" s="203">
        <v>1</v>
      </c>
      <c r="H1140" s="203" t="s">
        <v>4118</v>
      </c>
      <c r="I1140" s="203" t="s">
        <v>1440</v>
      </c>
      <c r="J1140" s="203"/>
      <c r="K1140" s="203">
        <v>32</v>
      </c>
      <c r="L1140" s="213" t="s">
        <v>827</v>
      </c>
      <c r="M1140" s="208" t="s">
        <v>1502</v>
      </c>
      <c r="N1140" s="209">
        <f t="shared" si="0"/>
        <v>2025</v>
      </c>
      <c r="O1140" s="210">
        <f t="shared" si="1"/>
        <v>10</v>
      </c>
      <c r="P1140" s="211" t="str">
        <f>IFERROR(VLOOKUP(F1140,연간집계!D:E,2,FALSE),"")</f>
        <v>스탠다드 포토북 6*8 (하드/무광)</v>
      </c>
    </row>
    <row r="1141" spans="1:16" ht="12.75">
      <c r="A1141" s="201">
        <v>45942.572233796294</v>
      </c>
      <c r="B1141" s="202">
        <v>45942</v>
      </c>
      <c r="C1141" s="203" t="s">
        <v>4119</v>
      </c>
      <c r="D1141" s="203" t="s">
        <v>11</v>
      </c>
      <c r="E1141" s="204" t="s">
        <v>4120</v>
      </c>
      <c r="F1141" s="49" t="s">
        <v>1053</v>
      </c>
      <c r="G1141" s="203">
        <v>1</v>
      </c>
      <c r="H1141" s="203" t="s">
        <v>1491</v>
      </c>
      <c r="I1141" s="203" t="s">
        <v>1660</v>
      </c>
      <c r="J1141" s="203"/>
      <c r="K1141" s="203">
        <v>68</v>
      </c>
      <c r="L1141" s="207" t="s">
        <v>827</v>
      </c>
      <c r="M1141" s="208" t="s">
        <v>1471</v>
      </c>
      <c r="N1141" s="209">
        <f t="shared" si="0"/>
        <v>2025</v>
      </c>
      <c r="O1141" s="210">
        <f t="shared" si="1"/>
        <v>10</v>
      </c>
      <c r="P1141" s="211" t="str">
        <f>IFERROR(VLOOKUP(F1141,연간집계!D:E,2,FALSE),"")</f>
        <v>프리북A4 (소프트)</v>
      </c>
    </row>
    <row r="1142" spans="1:16" ht="12.75">
      <c r="A1142" s="201">
        <v>45942.634363425925</v>
      </c>
      <c r="B1142" s="202">
        <v>45942</v>
      </c>
      <c r="C1142" s="203" t="s">
        <v>4121</v>
      </c>
      <c r="D1142" s="203" t="s">
        <v>11</v>
      </c>
      <c r="E1142" s="204" t="s">
        <v>4122</v>
      </c>
      <c r="F1142" s="49" t="s">
        <v>838</v>
      </c>
      <c r="G1142" s="203">
        <v>1</v>
      </c>
      <c r="H1142" s="203" t="s">
        <v>4123</v>
      </c>
      <c r="I1142" s="203" t="s">
        <v>1566</v>
      </c>
      <c r="J1142" s="203"/>
      <c r="K1142" s="203">
        <v>62</v>
      </c>
      <c r="L1142" s="213" t="s">
        <v>827</v>
      </c>
      <c r="M1142" s="208" t="s">
        <v>1481</v>
      </c>
      <c r="N1142" s="209">
        <f t="shared" si="0"/>
        <v>2025</v>
      </c>
      <c r="O1142" s="210">
        <f t="shared" si="1"/>
        <v>10</v>
      </c>
      <c r="P1142" s="211" t="str">
        <f>IFERROR(VLOOKUP(F1142,연간집계!D:E,2,FALSE),"")</f>
        <v>스탠다드 포토북 6*8 (하드/무광)</v>
      </c>
    </row>
    <row r="1143" spans="1:16" ht="12.75">
      <c r="A1143" s="201">
        <v>45942.666898148149</v>
      </c>
      <c r="B1143" s="202">
        <v>45942</v>
      </c>
      <c r="C1143" s="203" t="s">
        <v>4124</v>
      </c>
      <c r="D1143" s="203" t="s">
        <v>11</v>
      </c>
      <c r="E1143" s="204" t="s">
        <v>4125</v>
      </c>
      <c r="F1143" s="49" t="s">
        <v>1058</v>
      </c>
      <c r="G1143" s="203">
        <v>1</v>
      </c>
      <c r="H1143" s="203" t="s">
        <v>1836</v>
      </c>
      <c r="I1143" s="203" t="s">
        <v>1440</v>
      </c>
      <c r="J1143" s="203"/>
      <c r="K1143" s="203">
        <v>160</v>
      </c>
      <c r="L1143" s="207" t="s">
        <v>827</v>
      </c>
      <c r="M1143" s="208" t="s">
        <v>1436</v>
      </c>
      <c r="N1143" s="209">
        <f t="shared" si="0"/>
        <v>2025</v>
      </c>
      <c r="O1143" s="210">
        <f t="shared" si="1"/>
        <v>10</v>
      </c>
      <c r="P1143" s="211" t="str">
        <f>IFERROR(VLOOKUP(F1143,연간집계!D:E,2,FALSE),"")</f>
        <v>프리북 150 (하드)</v>
      </c>
    </row>
    <row r="1144" spans="1:16" ht="12.75">
      <c r="A1144" s="201">
        <v>45942.666909722226</v>
      </c>
      <c r="B1144" s="202">
        <v>45942</v>
      </c>
      <c r="C1144" s="203" t="s">
        <v>4126</v>
      </c>
      <c r="D1144" s="203" t="s">
        <v>11</v>
      </c>
      <c r="E1144" s="204" t="s">
        <v>4127</v>
      </c>
      <c r="F1144" s="49" t="s">
        <v>1058</v>
      </c>
      <c r="G1144" s="203">
        <v>1</v>
      </c>
      <c r="H1144" s="203" t="s">
        <v>1836</v>
      </c>
      <c r="I1144" s="203" t="s">
        <v>1440</v>
      </c>
      <c r="J1144" s="203"/>
      <c r="K1144" s="203">
        <v>160</v>
      </c>
      <c r="L1144" s="207" t="s">
        <v>827</v>
      </c>
      <c r="M1144" s="208" t="s">
        <v>1436</v>
      </c>
      <c r="N1144" s="209">
        <f t="shared" si="0"/>
        <v>2025</v>
      </c>
      <c r="O1144" s="210">
        <f t="shared" si="1"/>
        <v>10</v>
      </c>
      <c r="P1144" s="211" t="str">
        <f>IFERROR(VLOOKUP(F1144,연간집계!D:E,2,FALSE),"")</f>
        <v>프리북 150 (하드)</v>
      </c>
    </row>
    <row r="1145" spans="1:16" ht="12.75">
      <c r="A1145" s="201">
        <v>45942.675798611112</v>
      </c>
      <c r="B1145" s="202">
        <v>45942</v>
      </c>
      <c r="C1145" s="203" t="s">
        <v>4128</v>
      </c>
      <c r="D1145" s="203" t="s">
        <v>11</v>
      </c>
      <c r="E1145" s="204" t="s">
        <v>4129</v>
      </c>
      <c r="F1145" s="49" t="s">
        <v>1245</v>
      </c>
      <c r="G1145" s="203">
        <v>1</v>
      </c>
      <c r="H1145" s="203" t="s">
        <v>4130</v>
      </c>
      <c r="I1145" s="203" t="s">
        <v>1556</v>
      </c>
      <c r="J1145" s="203"/>
      <c r="K1145" s="203">
        <v>24</v>
      </c>
      <c r="L1145" s="207" t="s">
        <v>828</v>
      </c>
      <c r="M1145" s="208" t="s">
        <v>1436</v>
      </c>
      <c r="N1145" s="209">
        <f t="shared" si="0"/>
        <v>2025</v>
      </c>
      <c r="O1145" s="210">
        <f t="shared" si="1"/>
        <v>10</v>
      </c>
      <c r="P1145" s="211" t="str">
        <f>IFERROR(VLOOKUP(F1145,연간집계!D:E,2,FALSE),"")</f>
        <v>모바일 포토북 198 (여행)</v>
      </c>
    </row>
    <row r="1146" spans="1:16" ht="12.75">
      <c r="A1146" s="201">
        <v>45942.675810185188</v>
      </c>
      <c r="B1146" s="202">
        <v>45942</v>
      </c>
      <c r="C1146" s="203" t="s">
        <v>4131</v>
      </c>
      <c r="D1146" s="203" t="s">
        <v>11</v>
      </c>
      <c r="E1146" s="204" t="s">
        <v>4132</v>
      </c>
      <c r="F1146" s="49" t="s">
        <v>1043</v>
      </c>
      <c r="G1146" s="203">
        <v>1</v>
      </c>
      <c r="H1146" s="203" t="s">
        <v>4133</v>
      </c>
      <c r="I1146" s="203" t="s">
        <v>1440</v>
      </c>
      <c r="J1146" s="203"/>
      <c r="K1146" s="203">
        <v>36</v>
      </c>
      <c r="L1146" s="207" t="s">
        <v>827</v>
      </c>
      <c r="M1146" s="208" t="s">
        <v>1502</v>
      </c>
      <c r="N1146" s="209">
        <f t="shared" si="0"/>
        <v>2025</v>
      </c>
      <c r="O1146" s="210">
        <f t="shared" si="1"/>
        <v>10</v>
      </c>
      <c r="P1146" s="211" t="str">
        <f>IFERROR(VLOOKUP(F1146,연간집계!D:E,2,FALSE),"")</f>
        <v>프리북 198 (하드)</v>
      </c>
    </row>
    <row r="1147" spans="1:16" ht="12.75">
      <c r="A1147" s="201">
        <v>45942.690648148149</v>
      </c>
      <c r="B1147" s="202">
        <v>45942</v>
      </c>
      <c r="C1147" s="203" t="s">
        <v>4134</v>
      </c>
      <c r="D1147" s="203" t="s">
        <v>11</v>
      </c>
      <c r="E1147" s="204" t="s">
        <v>4135</v>
      </c>
      <c r="F1147" s="49" t="s">
        <v>856</v>
      </c>
      <c r="G1147" s="203">
        <v>3</v>
      </c>
      <c r="H1147" s="203" t="s">
        <v>4136</v>
      </c>
      <c r="I1147" s="203" t="s">
        <v>1440</v>
      </c>
      <c r="J1147" s="203"/>
      <c r="K1147" s="203">
        <v>38</v>
      </c>
      <c r="L1147" s="213" t="s">
        <v>827</v>
      </c>
      <c r="M1147" s="208" t="s">
        <v>1436</v>
      </c>
      <c r="N1147" s="209">
        <f t="shared" si="0"/>
        <v>2025</v>
      </c>
      <c r="O1147" s="210">
        <f t="shared" si="1"/>
        <v>10</v>
      </c>
      <c r="P1147" s="211" t="str">
        <f>IFERROR(VLOOKUP(F1147,연간집계!D:E,2,FALSE),"")</f>
        <v>스탠다드 포토북 8*8 (하드/무광)</v>
      </c>
    </row>
    <row r="1148" spans="1:16" ht="12.75">
      <c r="A1148" s="201">
        <v>45942.699537037035</v>
      </c>
      <c r="B1148" s="202">
        <v>45942</v>
      </c>
      <c r="C1148" s="203" t="s">
        <v>4137</v>
      </c>
      <c r="D1148" s="203" t="s">
        <v>11</v>
      </c>
      <c r="E1148" s="204" t="s">
        <v>4138</v>
      </c>
      <c r="F1148" s="49" t="s">
        <v>963</v>
      </c>
      <c r="G1148" s="203">
        <v>1</v>
      </c>
      <c r="H1148" s="203" t="s">
        <v>4139</v>
      </c>
      <c r="I1148" s="203" t="s">
        <v>3783</v>
      </c>
      <c r="J1148" s="203" t="s">
        <v>2227</v>
      </c>
      <c r="K1148" s="203">
        <v>80</v>
      </c>
      <c r="L1148" s="213" t="s">
        <v>827</v>
      </c>
      <c r="M1148" s="208" t="s">
        <v>1436</v>
      </c>
      <c r="N1148" s="209">
        <f t="shared" si="0"/>
        <v>2025</v>
      </c>
      <c r="O1148" s="210">
        <f t="shared" si="1"/>
        <v>10</v>
      </c>
      <c r="P1148" s="211" t="str">
        <f>IFERROR(VLOOKUP(F1148,연간집계!D:E,2,FALSE),"")</f>
        <v>시티북 210 (쿠션하드/78p)</v>
      </c>
    </row>
    <row r="1149" spans="1:16" ht="12.75">
      <c r="A1149" s="201">
        <v>45942.699548611112</v>
      </c>
      <c r="B1149" s="202">
        <v>45942</v>
      </c>
      <c r="C1149" s="203" t="s">
        <v>4140</v>
      </c>
      <c r="D1149" s="203" t="s">
        <v>11</v>
      </c>
      <c r="E1149" s="204" t="s">
        <v>4138</v>
      </c>
      <c r="F1149" s="49" t="s">
        <v>963</v>
      </c>
      <c r="G1149" s="203">
        <v>1</v>
      </c>
      <c r="H1149" s="203" t="s">
        <v>4139</v>
      </c>
      <c r="I1149" s="203" t="s">
        <v>3783</v>
      </c>
      <c r="J1149" s="203" t="s">
        <v>2227</v>
      </c>
      <c r="K1149" s="203">
        <v>80</v>
      </c>
      <c r="L1149" s="213" t="s">
        <v>827</v>
      </c>
      <c r="M1149" s="208" t="s">
        <v>1436</v>
      </c>
      <c r="N1149" s="209">
        <f t="shared" si="0"/>
        <v>2025</v>
      </c>
      <c r="O1149" s="210">
        <f t="shared" si="1"/>
        <v>10</v>
      </c>
      <c r="P1149" s="211" t="str">
        <f>IFERROR(VLOOKUP(F1149,연간집계!D:E,2,FALSE),"")</f>
        <v>시티북 210 (쿠션하드/78p)</v>
      </c>
    </row>
    <row r="1150" spans="1:16" ht="12.75">
      <c r="A1150" s="201">
        <v>45942.764618055553</v>
      </c>
      <c r="B1150" s="202">
        <v>45942</v>
      </c>
      <c r="C1150" s="203" t="s">
        <v>4141</v>
      </c>
      <c r="D1150" s="203" t="s">
        <v>11</v>
      </c>
      <c r="E1150" s="204" t="s">
        <v>4142</v>
      </c>
      <c r="F1150" s="49" t="s">
        <v>1048</v>
      </c>
      <c r="G1150" s="203">
        <v>1</v>
      </c>
      <c r="H1150" s="203" t="s">
        <v>4143</v>
      </c>
      <c r="I1150" s="203" t="s">
        <v>1668</v>
      </c>
      <c r="J1150" s="203"/>
      <c r="K1150" s="203">
        <v>40</v>
      </c>
      <c r="L1150" s="207" t="s">
        <v>827</v>
      </c>
      <c r="M1150" s="208" t="s">
        <v>1645</v>
      </c>
      <c r="N1150" s="209">
        <f t="shared" si="0"/>
        <v>2025</v>
      </c>
      <c r="O1150" s="210">
        <f t="shared" si="1"/>
        <v>10</v>
      </c>
      <c r="P1150" s="211" t="str">
        <f>IFERROR(VLOOKUP(F1150,연간집계!D:E,2,FALSE),"")</f>
        <v>프리북와이드 (하드)</v>
      </c>
    </row>
    <row r="1151" spans="1:16" ht="12.75">
      <c r="A1151" s="201">
        <v>45942.820856481485</v>
      </c>
      <c r="B1151" s="202">
        <v>45942</v>
      </c>
      <c r="C1151" s="203" t="s">
        <v>4144</v>
      </c>
      <c r="D1151" s="203" t="s">
        <v>11</v>
      </c>
      <c r="E1151" s="204" t="s">
        <v>4145</v>
      </c>
      <c r="F1151" s="49" t="s">
        <v>1243</v>
      </c>
      <c r="G1151" s="203">
        <v>1</v>
      </c>
      <c r="H1151" s="203" t="s">
        <v>3746</v>
      </c>
      <c r="I1151" s="203" t="s">
        <v>1556</v>
      </c>
      <c r="J1151" s="203"/>
      <c r="K1151" s="203">
        <v>32</v>
      </c>
      <c r="L1151" s="207" t="s">
        <v>828</v>
      </c>
      <c r="M1151" s="208" t="s">
        <v>1436</v>
      </c>
      <c r="N1151" s="209">
        <f t="shared" si="0"/>
        <v>2025</v>
      </c>
      <c r="O1151" s="210">
        <f t="shared" si="1"/>
        <v>10</v>
      </c>
      <c r="P1151" s="211" t="str">
        <f>IFERROR(VLOOKUP(F1151,연간집계!D:E,2,FALSE),"")</f>
        <v>모바일 포토북 150 (여행)</v>
      </c>
    </row>
    <row r="1152" spans="1:16" ht="12.75">
      <c r="A1152" s="201">
        <v>45942.823831018519</v>
      </c>
      <c r="B1152" s="202">
        <v>45942</v>
      </c>
      <c r="C1152" s="203" t="s">
        <v>4146</v>
      </c>
      <c r="D1152" s="203" t="s">
        <v>11</v>
      </c>
      <c r="E1152" s="204" t="s">
        <v>4147</v>
      </c>
      <c r="F1152" s="49" t="s">
        <v>1018</v>
      </c>
      <c r="G1152" s="203">
        <v>1</v>
      </c>
      <c r="H1152" s="203" t="s">
        <v>4148</v>
      </c>
      <c r="I1152" s="203" t="s">
        <v>1440</v>
      </c>
      <c r="J1152" s="203" t="s">
        <v>1455</v>
      </c>
      <c r="K1152" s="203">
        <v>80</v>
      </c>
      <c r="L1152" s="213" t="s">
        <v>827</v>
      </c>
      <c r="M1152" s="208" t="s">
        <v>1436</v>
      </c>
      <c r="N1152" s="209">
        <f t="shared" si="0"/>
        <v>2025</v>
      </c>
      <c r="O1152" s="210">
        <f t="shared" si="1"/>
        <v>10</v>
      </c>
      <c r="P1152" s="211" t="str">
        <f>IFERROR(VLOOKUP(F1152,연간집계!D:E,2,FALSE),"")</f>
        <v>트래블북 A5 (쿠션하드/78p)</v>
      </c>
    </row>
    <row r="1153" spans="1:16" ht="12.75">
      <c r="A1153" s="201">
        <v>45942.826793981483</v>
      </c>
      <c r="B1153" s="202">
        <v>45942</v>
      </c>
      <c r="C1153" s="203" t="s">
        <v>4149</v>
      </c>
      <c r="D1153" s="203" t="s">
        <v>11</v>
      </c>
      <c r="E1153" s="204" t="s">
        <v>4150</v>
      </c>
      <c r="F1153" s="49" t="s">
        <v>972</v>
      </c>
      <c r="G1153" s="203">
        <v>1</v>
      </c>
      <c r="H1153" s="203" t="s">
        <v>4151</v>
      </c>
      <c r="I1153" s="203" t="s">
        <v>1684</v>
      </c>
      <c r="J1153" s="203" t="s">
        <v>1684</v>
      </c>
      <c r="K1153" s="203">
        <v>80</v>
      </c>
      <c r="L1153" s="213" t="s">
        <v>827</v>
      </c>
      <c r="M1153" s="208" t="s">
        <v>1436</v>
      </c>
      <c r="N1153" s="209">
        <f t="shared" si="0"/>
        <v>2025</v>
      </c>
      <c r="O1153" s="210">
        <f t="shared" si="1"/>
        <v>10</v>
      </c>
      <c r="P1153" s="211" t="str">
        <f>IFERROR(VLOOKUP(F1153,연간집계!D:E,2,FALSE),"")</f>
        <v>시티북 198 (쿠션하드/78p)</v>
      </c>
    </row>
    <row r="1154" spans="1:16" ht="12.75">
      <c r="A1154" s="201">
        <v>45942.832731481481</v>
      </c>
      <c r="B1154" s="202">
        <v>45942</v>
      </c>
      <c r="C1154" s="203" t="s">
        <v>4152</v>
      </c>
      <c r="D1154" s="203" t="s">
        <v>11</v>
      </c>
      <c r="E1154" s="204" t="s">
        <v>4153</v>
      </c>
      <c r="F1154" s="49" t="s">
        <v>1036</v>
      </c>
      <c r="G1154" s="203">
        <v>2</v>
      </c>
      <c r="H1154" s="203" t="s">
        <v>4154</v>
      </c>
      <c r="I1154" s="203" t="s">
        <v>1470</v>
      </c>
      <c r="J1154" s="203"/>
      <c r="K1154" s="203">
        <v>92</v>
      </c>
      <c r="L1154" s="213" t="s">
        <v>827</v>
      </c>
      <c r="M1154" s="208" t="s">
        <v>1436</v>
      </c>
      <c r="N1154" s="209">
        <f t="shared" si="0"/>
        <v>2025</v>
      </c>
      <c r="O1154" s="210">
        <f t="shared" si="1"/>
        <v>10</v>
      </c>
      <c r="P1154" s="211" t="str">
        <f>IFERROR(VLOOKUP(F1154,연간집계!D:E,2,FALSE),"")</f>
        <v>포토로그북 (바인더)</v>
      </c>
    </row>
    <row r="1155" spans="1:16" ht="12.75">
      <c r="A1155" s="201">
        <v>45942.835706018515</v>
      </c>
      <c r="B1155" s="202">
        <v>45942</v>
      </c>
      <c r="C1155" s="203" t="s">
        <v>4155</v>
      </c>
      <c r="D1155" s="203" t="s">
        <v>11</v>
      </c>
      <c r="E1155" s="204" t="s">
        <v>4156</v>
      </c>
      <c r="F1155" s="49" t="s">
        <v>1036</v>
      </c>
      <c r="G1155" s="203">
        <v>1</v>
      </c>
      <c r="H1155" s="203" t="s">
        <v>4154</v>
      </c>
      <c r="I1155" s="203" t="s">
        <v>1470</v>
      </c>
      <c r="J1155" s="203"/>
      <c r="K1155" s="203">
        <v>54</v>
      </c>
      <c r="L1155" s="213" t="s">
        <v>827</v>
      </c>
      <c r="M1155" s="208" t="s">
        <v>1436</v>
      </c>
      <c r="N1155" s="209">
        <f t="shared" si="0"/>
        <v>2025</v>
      </c>
      <c r="O1155" s="210">
        <f t="shared" si="1"/>
        <v>10</v>
      </c>
      <c r="P1155" s="211" t="str">
        <f>IFERROR(VLOOKUP(F1155,연간집계!D:E,2,FALSE),"")</f>
        <v>포토로그북 (바인더)</v>
      </c>
    </row>
    <row r="1156" spans="1:16" ht="12.75">
      <c r="A1156" s="201">
        <v>45942.835717592592</v>
      </c>
      <c r="B1156" s="202">
        <v>45942</v>
      </c>
      <c r="C1156" s="203" t="s">
        <v>4157</v>
      </c>
      <c r="D1156" s="203" t="s">
        <v>11</v>
      </c>
      <c r="E1156" s="204" t="s">
        <v>4156</v>
      </c>
      <c r="F1156" s="49" t="s">
        <v>1036</v>
      </c>
      <c r="G1156" s="203">
        <v>1</v>
      </c>
      <c r="H1156" s="203" t="s">
        <v>4154</v>
      </c>
      <c r="I1156" s="203" t="s">
        <v>1470</v>
      </c>
      <c r="J1156" s="203"/>
      <c r="K1156" s="203">
        <v>92</v>
      </c>
      <c r="L1156" s="213" t="s">
        <v>827</v>
      </c>
      <c r="M1156" s="208" t="s">
        <v>1436</v>
      </c>
      <c r="N1156" s="209">
        <f t="shared" si="0"/>
        <v>2025</v>
      </c>
      <c r="O1156" s="210">
        <f t="shared" si="1"/>
        <v>10</v>
      </c>
      <c r="P1156" s="211" t="str">
        <f>IFERROR(VLOOKUP(F1156,연간집계!D:E,2,FALSE),"")</f>
        <v>포토로그북 (바인더)</v>
      </c>
    </row>
    <row r="1157" spans="1:16" ht="12.75">
      <c r="A1157" s="201">
        <v>45942.859363425923</v>
      </c>
      <c r="B1157" s="202">
        <v>45942</v>
      </c>
      <c r="C1157" s="203" t="s">
        <v>4158</v>
      </c>
      <c r="D1157" s="203" t="s">
        <v>11</v>
      </c>
      <c r="E1157" s="204" t="s">
        <v>4159</v>
      </c>
      <c r="F1157" s="49" t="s">
        <v>836</v>
      </c>
      <c r="G1157" s="203">
        <v>1</v>
      </c>
      <c r="H1157" s="203" t="s">
        <v>4160</v>
      </c>
      <c r="I1157" s="203" t="s">
        <v>1566</v>
      </c>
      <c r="J1157" s="203"/>
      <c r="K1157" s="203">
        <v>26</v>
      </c>
      <c r="L1157" s="213" t="s">
        <v>827</v>
      </c>
      <c r="M1157" s="208" t="s">
        <v>1436</v>
      </c>
      <c r="N1157" s="209">
        <f t="shared" si="0"/>
        <v>2025</v>
      </c>
      <c r="O1157" s="210">
        <f t="shared" si="1"/>
        <v>10</v>
      </c>
      <c r="P1157" s="211" t="str">
        <f>IFERROR(VLOOKUP(F1157,연간집계!D:E,2,FALSE),"")</f>
        <v>스탠다드 포토북 6*8 (소프트/유광)</v>
      </c>
    </row>
    <row r="1158" spans="1:16" ht="12.75">
      <c r="A1158" s="201">
        <v>45942.862337962964</v>
      </c>
      <c r="B1158" s="202">
        <v>45942</v>
      </c>
      <c r="C1158" s="203" t="s">
        <v>4161</v>
      </c>
      <c r="D1158" s="203" t="s">
        <v>11</v>
      </c>
      <c r="E1158" s="204" t="s">
        <v>4162</v>
      </c>
      <c r="F1158" s="49" t="s">
        <v>1008</v>
      </c>
      <c r="G1158" s="203">
        <v>4</v>
      </c>
      <c r="H1158" s="203" t="s">
        <v>488</v>
      </c>
      <c r="I1158" s="203" t="s">
        <v>1440</v>
      </c>
      <c r="J1158" s="203"/>
      <c r="K1158" s="203">
        <v>16</v>
      </c>
      <c r="L1158" s="213" t="s">
        <v>827</v>
      </c>
      <c r="M1158" s="208" t="s">
        <v>1493</v>
      </c>
      <c r="N1158" s="209">
        <f t="shared" si="0"/>
        <v>2025</v>
      </c>
      <c r="O1158" s="210">
        <f t="shared" si="1"/>
        <v>10</v>
      </c>
      <c r="P1158" s="211" t="str">
        <f>IFERROR(VLOOKUP(F1158,연간집계!D:E,2,FALSE),"")</f>
        <v>키즈진 150 (14p)</v>
      </c>
    </row>
    <row r="1159" spans="1:16" ht="12.75">
      <c r="A1159" s="201">
        <v>45942.874189814815</v>
      </c>
      <c r="B1159" s="202">
        <v>45942</v>
      </c>
      <c r="C1159" s="203" t="s">
        <v>4163</v>
      </c>
      <c r="D1159" s="203" t="s">
        <v>11</v>
      </c>
      <c r="E1159" s="204" t="s">
        <v>4164</v>
      </c>
      <c r="F1159" s="49" t="s">
        <v>838</v>
      </c>
      <c r="G1159" s="203">
        <v>1</v>
      </c>
      <c r="H1159" s="203" t="s">
        <v>2862</v>
      </c>
      <c r="I1159" s="203" t="s">
        <v>1440</v>
      </c>
      <c r="J1159" s="203"/>
      <c r="K1159" s="203">
        <v>26</v>
      </c>
      <c r="L1159" s="213" t="s">
        <v>827</v>
      </c>
      <c r="M1159" s="208" t="s">
        <v>1851</v>
      </c>
      <c r="N1159" s="209">
        <f t="shared" si="0"/>
        <v>2025</v>
      </c>
      <c r="O1159" s="210">
        <f t="shared" si="1"/>
        <v>10</v>
      </c>
      <c r="P1159" s="211" t="str">
        <f>IFERROR(VLOOKUP(F1159,연간집계!D:E,2,FALSE),"")</f>
        <v>스탠다드 포토북 6*8 (하드/무광)</v>
      </c>
    </row>
    <row r="1160" spans="1:16" ht="12.75">
      <c r="A1160" s="201">
        <v>45942.906747685185</v>
      </c>
      <c r="B1160" s="202">
        <v>45942</v>
      </c>
      <c r="C1160" s="203" t="s">
        <v>4165</v>
      </c>
      <c r="D1160" s="203" t="s">
        <v>11</v>
      </c>
      <c r="E1160" s="204" t="s">
        <v>4166</v>
      </c>
      <c r="F1160" s="49" t="s">
        <v>1008</v>
      </c>
      <c r="G1160" s="203">
        <v>10</v>
      </c>
      <c r="H1160" s="203" t="s">
        <v>488</v>
      </c>
      <c r="I1160" s="203" t="s">
        <v>1440</v>
      </c>
      <c r="J1160" s="203"/>
      <c r="K1160" s="203">
        <v>16</v>
      </c>
      <c r="L1160" s="213" t="s">
        <v>827</v>
      </c>
      <c r="M1160" s="208" t="s">
        <v>1425</v>
      </c>
      <c r="N1160" s="209">
        <f t="shared" si="0"/>
        <v>2025</v>
      </c>
      <c r="O1160" s="210">
        <f t="shared" si="1"/>
        <v>10</v>
      </c>
      <c r="P1160" s="211" t="str">
        <f>IFERROR(VLOOKUP(F1160,연간집계!D:E,2,FALSE),"")</f>
        <v>키즈진 150 (14p)</v>
      </c>
    </row>
    <row r="1161" spans="1:16" ht="12.75">
      <c r="A1161" s="201">
        <v>45942.912673611114</v>
      </c>
      <c r="B1161" s="202">
        <v>45942</v>
      </c>
      <c r="C1161" s="203" t="s">
        <v>4167</v>
      </c>
      <c r="D1161" s="203" t="s">
        <v>11</v>
      </c>
      <c r="E1161" s="204" t="s">
        <v>4168</v>
      </c>
      <c r="F1161" s="49" t="s">
        <v>1056</v>
      </c>
      <c r="G1161" s="203">
        <v>1</v>
      </c>
      <c r="H1161" s="203" t="s">
        <v>4169</v>
      </c>
      <c r="I1161" s="203" t="s">
        <v>1501</v>
      </c>
      <c r="J1161" s="203"/>
      <c r="K1161" s="203">
        <v>118</v>
      </c>
      <c r="L1161" s="207" t="s">
        <v>827</v>
      </c>
      <c r="M1161" s="208" t="s">
        <v>1502</v>
      </c>
      <c r="N1161" s="209">
        <f t="shared" si="0"/>
        <v>2025</v>
      </c>
      <c r="O1161" s="210">
        <f t="shared" si="1"/>
        <v>10</v>
      </c>
      <c r="P1161" s="211" t="str">
        <f>IFERROR(VLOOKUP(F1161,연간집계!D:E,2,FALSE),"")</f>
        <v>프리북 150 (소프트)</v>
      </c>
    </row>
    <row r="1162" spans="1:16" ht="12.75">
      <c r="A1162" s="201">
        <v>45942.942280092589</v>
      </c>
      <c r="B1162" s="202">
        <v>45942</v>
      </c>
      <c r="C1162" s="203" t="s">
        <v>4170</v>
      </c>
      <c r="D1162" s="203" t="s">
        <v>11</v>
      </c>
      <c r="E1162" s="204" t="s">
        <v>4171</v>
      </c>
      <c r="F1162" s="49" t="s">
        <v>1048</v>
      </c>
      <c r="G1162" s="203">
        <v>1</v>
      </c>
      <c r="H1162" s="203" t="s">
        <v>4172</v>
      </c>
      <c r="I1162" s="203" t="s">
        <v>1668</v>
      </c>
      <c r="J1162" s="203"/>
      <c r="K1162" s="203">
        <v>40</v>
      </c>
      <c r="L1162" s="207" t="s">
        <v>827</v>
      </c>
      <c r="M1162" s="208" t="s">
        <v>1471</v>
      </c>
      <c r="N1162" s="209">
        <f t="shared" si="0"/>
        <v>2025</v>
      </c>
      <c r="O1162" s="210">
        <f t="shared" si="1"/>
        <v>10</v>
      </c>
      <c r="P1162" s="211" t="str">
        <f>IFERROR(VLOOKUP(F1162,연간집계!D:E,2,FALSE),"")</f>
        <v>프리북와이드 (하드)</v>
      </c>
    </row>
    <row r="1163" spans="1:16" ht="12.75">
      <c r="A1163" s="201">
        <v>45942.960023148145</v>
      </c>
      <c r="B1163" s="202">
        <v>45942</v>
      </c>
      <c r="C1163" s="203" t="s">
        <v>4173</v>
      </c>
      <c r="D1163" s="203" t="s">
        <v>11</v>
      </c>
      <c r="E1163" s="204" t="s">
        <v>4174</v>
      </c>
      <c r="F1163" s="49" t="s">
        <v>1243</v>
      </c>
      <c r="G1163" s="203">
        <v>3</v>
      </c>
      <c r="H1163" s="203" t="s">
        <v>4175</v>
      </c>
      <c r="I1163" s="203" t="s">
        <v>1510</v>
      </c>
      <c r="J1163" s="203"/>
      <c r="K1163" s="203">
        <v>24</v>
      </c>
      <c r="L1163" s="207" t="s">
        <v>828</v>
      </c>
      <c r="M1163" s="208" t="s">
        <v>1436</v>
      </c>
      <c r="N1163" s="209">
        <f t="shared" si="0"/>
        <v>2025</v>
      </c>
      <c r="O1163" s="210">
        <f t="shared" si="1"/>
        <v>10</v>
      </c>
      <c r="P1163" s="211" t="str">
        <f>IFERROR(VLOOKUP(F1163,연간집계!D:E,2,FALSE),"")</f>
        <v>모바일 포토북 150 (여행)</v>
      </c>
    </row>
    <row r="1164" spans="1:16" ht="12.75">
      <c r="A1164" s="201">
        <v>45942.969282407408</v>
      </c>
      <c r="B1164" s="202">
        <v>45942</v>
      </c>
      <c r="C1164" s="203" t="s">
        <v>4176</v>
      </c>
      <c r="D1164" s="203" t="s">
        <v>11</v>
      </c>
      <c r="E1164" s="204" t="s">
        <v>4177</v>
      </c>
      <c r="F1164" s="49" t="s">
        <v>1261</v>
      </c>
      <c r="G1164" s="203">
        <v>1</v>
      </c>
      <c r="H1164" s="203" t="s">
        <v>4178</v>
      </c>
      <c r="I1164" s="203" t="s">
        <v>1808</v>
      </c>
      <c r="J1164" s="203"/>
      <c r="K1164" s="203">
        <v>48</v>
      </c>
      <c r="L1164" s="207" t="s">
        <v>828</v>
      </c>
      <c r="M1164" s="208" t="s">
        <v>1541</v>
      </c>
      <c r="N1164" s="209">
        <f t="shared" si="0"/>
        <v>2025</v>
      </c>
      <c r="O1164" s="210">
        <f t="shared" si="1"/>
        <v>10</v>
      </c>
      <c r="P1164" s="211" t="str">
        <f>IFERROR(VLOOKUP(F1164,연간집계!D:E,2,FALSE),"")</f>
        <v>모바일 포토북 197 (커플)</v>
      </c>
    </row>
    <row r="1165" spans="1:16" ht="12.75">
      <c r="A1165" s="201">
        <v>45932.728587962964</v>
      </c>
      <c r="B1165" s="202">
        <v>45932</v>
      </c>
      <c r="C1165" s="203" t="s">
        <v>4179</v>
      </c>
      <c r="D1165" s="203" t="s">
        <v>11</v>
      </c>
      <c r="E1165" s="204" t="s">
        <v>4180</v>
      </c>
      <c r="F1165" s="49" t="s">
        <v>1271</v>
      </c>
      <c r="G1165" s="203">
        <v>1</v>
      </c>
      <c r="H1165" s="203" t="s">
        <v>4181</v>
      </c>
      <c r="I1165" s="203" t="s">
        <v>4182</v>
      </c>
      <c r="J1165" s="203"/>
      <c r="K1165" s="203">
        <v>36</v>
      </c>
      <c r="L1165" s="213" t="s">
        <v>827</v>
      </c>
      <c r="M1165" s="208" t="s">
        <v>1436</v>
      </c>
      <c r="N1165" s="209">
        <f t="shared" si="0"/>
        <v>2025</v>
      </c>
      <c r="O1165" s="210">
        <f t="shared" si="1"/>
        <v>10</v>
      </c>
      <c r="P1165" s="211" t="str">
        <f>IFERROR(VLOOKUP(F1165,연간집계!D:E,2,FALSE),"")</f>
        <v>설치형_미니캘린더</v>
      </c>
    </row>
    <row r="1166" spans="1:16" ht="12.75">
      <c r="A1166" s="201">
        <v>45943.959444444445</v>
      </c>
      <c r="B1166" s="202">
        <v>45943</v>
      </c>
      <c r="C1166" s="203" t="s">
        <v>4183</v>
      </c>
      <c r="D1166" s="203" t="s">
        <v>11</v>
      </c>
      <c r="E1166" s="204" t="s">
        <v>4184</v>
      </c>
      <c r="F1166" s="49" t="s">
        <v>1284</v>
      </c>
      <c r="G1166" s="203">
        <v>4</v>
      </c>
      <c r="H1166" s="203" t="s">
        <v>4185</v>
      </c>
      <c r="I1166" s="203" t="s">
        <v>4186</v>
      </c>
      <c r="J1166" s="203"/>
      <c r="K1166" s="203">
        <v>26</v>
      </c>
      <c r="L1166" s="213" t="s">
        <v>828</v>
      </c>
      <c r="M1166" s="208" t="s">
        <v>1436</v>
      </c>
      <c r="N1166" s="209">
        <f t="shared" si="0"/>
        <v>2025</v>
      </c>
      <c r="O1166" s="210">
        <f t="shared" si="1"/>
        <v>10</v>
      </c>
      <c r="P1166" s="211" t="str">
        <f>IFERROR(VLOOKUP(F1166,연간집계!D:E,2,FALSE),"")</f>
        <v>PCMS_스탠다드캘린더</v>
      </c>
    </row>
    <row r="1167" spans="1:16" ht="12.75">
      <c r="A1167" s="201">
        <v>45943.031342592592</v>
      </c>
      <c r="B1167" s="202">
        <v>45943</v>
      </c>
      <c r="C1167" s="203" t="s">
        <v>4187</v>
      </c>
      <c r="D1167" s="203" t="s">
        <v>11</v>
      </c>
      <c r="E1167" s="204" t="s">
        <v>4188</v>
      </c>
      <c r="F1167" s="49" t="s">
        <v>1245</v>
      </c>
      <c r="G1167" s="203">
        <v>1</v>
      </c>
      <c r="H1167" s="203" t="s">
        <v>4189</v>
      </c>
      <c r="I1167" s="203" t="s">
        <v>1676</v>
      </c>
      <c r="J1167" s="203"/>
      <c r="K1167" s="203">
        <v>24</v>
      </c>
      <c r="L1167" s="207" t="s">
        <v>828</v>
      </c>
      <c r="M1167" s="208" t="s">
        <v>1436</v>
      </c>
      <c r="N1167" s="209">
        <f t="shared" si="0"/>
        <v>2025</v>
      </c>
      <c r="O1167" s="210">
        <f t="shared" si="1"/>
        <v>10</v>
      </c>
      <c r="P1167" s="211" t="str">
        <f>IFERROR(VLOOKUP(F1167,연간집계!D:E,2,FALSE),"")</f>
        <v>모바일 포토북 198 (여행)</v>
      </c>
    </row>
    <row r="1168" spans="1:16" ht="12.75">
      <c r="A1168" s="201">
        <v>45943.374097222222</v>
      </c>
      <c r="B1168" s="202">
        <v>45943</v>
      </c>
      <c r="C1168" s="203" t="s">
        <v>4190</v>
      </c>
      <c r="D1168" s="203" t="s">
        <v>11</v>
      </c>
      <c r="E1168" s="204" t="s">
        <v>4191</v>
      </c>
      <c r="F1168" s="49" t="s">
        <v>838</v>
      </c>
      <c r="G1168" s="203">
        <v>1</v>
      </c>
      <c r="H1168" s="203" t="s">
        <v>4192</v>
      </c>
      <c r="I1168" s="203" t="s">
        <v>1501</v>
      </c>
      <c r="J1168" s="203"/>
      <c r="K1168" s="203">
        <v>42</v>
      </c>
      <c r="L1168" s="213" t="s">
        <v>827</v>
      </c>
      <c r="M1168" s="208" t="s">
        <v>1436</v>
      </c>
      <c r="N1168" s="209">
        <f t="shared" si="0"/>
        <v>2025</v>
      </c>
      <c r="O1168" s="210">
        <f t="shared" si="1"/>
        <v>10</v>
      </c>
      <c r="P1168" s="211" t="str">
        <f>IFERROR(VLOOKUP(F1168,연간집계!D:E,2,FALSE),"")</f>
        <v>스탠다드 포토북 6*8 (하드/무광)</v>
      </c>
    </row>
    <row r="1169" spans="1:16" ht="12.75">
      <c r="A1169" s="201">
        <v>45943.374120370368</v>
      </c>
      <c r="B1169" s="202">
        <v>45943</v>
      </c>
      <c r="C1169" s="203" t="s">
        <v>4193</v>
      </c>
      <c r="D1169" s="203" t="s">
        <v>11</v>
      </c>
      <c r="E1169" s="204" t="s">
        <v>4191</v>
      </c>
      <c r="F1169" s="49" t="s">
        <v>838</v>
      </c>
      <c r="G1169" s="203">
        <v>1</v>
      </c>
      <c r="H1169" s="203" t="s">
        <v>4192</v>
      </c>
      <c r="I1169" s="203" t="s">
        <v>1501</v>
      </c>
      <c r="J1169" s="203"/>
      <c r="K1169" s="203">
        <v>44</v>
      </c>
      <c r="L1169" s="213" t="s">
        <v>827</v>
      </c>
      <c r="M1169" s="208" t="s">
        <v>1436</v>
      </c>
      <c r="N1169" s="209">
        <f t="shared" si="0"/>
        <v>2025</v>
      </c>
      <c r="O1169" s="210">
        <f t="shared" si="1"/>
        <v>10</v>
      </c>
      <c r="P1169" s="211" t="str">
        <f>IFERROR(VLOOKUP(F1169,연간집계!D:E,2,FALSE),"")</f>
        <v>스탠다드 포토북 6*8 (하드/무광)</v>
      </c>
    </row>
    <row r="1170" spans="1:16" ht="12.75">
      <c r="A1170" s="201">
        <v>45943.38040509259</v>
      </c>
      <c r="B1170" s="202">
        <v>45943</v>
      </c>
      <c r="C1170" s="203" t="s">
        <v>4194</v>
      </c>
      <c r="D1170" s="203" t="s">
        <v>11</v>
      </c>
      <c r="E1170" s="204" t="s">
        <v>4195</v>
      </c>
      <c r="F1170" s="49" t="s">
        <v>856</v>
      </c>
      <c r="G1170" s="203">
        <v>1</v>
      </c>
      <c r="H1170" s="203" t="s">
        <v>4196</v>
      </c>
      <c r="I1170" s="203" t="s">
        <v>1455</v>
      </c>
      <c r="J1170" s="203"/>
      <c r="K1170" s="203">
        <v>24</v>
      </c>
      <c r="L1170" s="213" t="s">
        <v>827</v>
      </c>
      <c r="M1170" s="208" t="s">
        <v>1436</v>
      </c>
      <c r="N1170" s="209">
        <f t="shared" si="0"/>
        <v>2025</v>
      </c>
      <c r="O1170" s="210">
        <f t="shared" si="1"/>
        <v>10</v>
      </c>
      <c r="P1170" s="211" t="str">
        <f>IFERROR(VLOOKUP(F1170,연간집계!D:E,2,FALSE),"")</f>
        <v>스탠다드 포토북 8*8 (하드/무광)</v>
      </c>
    </row>
    <row r="1171" spans="1:16" ht="12.75">
      <c r="A1171" s="201">
        <v>45943.424768518518</v>
      </c>
      <c r="B1171" s="202">
        <v>45943</v>
      </c>
      <c r="C1171" s="203" t="s">
        <v>4197</v>
      </c>
      <c r="D1171" s="203" t="s">
        <v>11</v>
      </c>
      <c r="E1171" s="204" t="s">
        <v>4198</v>
      </c>
      <c r="F1171" s="49" t="s">
        <v>1247</v>
      </c>
      <c r="G1171" s="203">
        <v>1</v>
      </c>
      <c r="H1171" s="203" t="s">
        <v>1598</v>
      </c>
      <c r="I1171" s="203" t="s">
        <v>1453</v>
      </c>
      <c r="J1171" s="203"/>
      <c r="K1171" s="203">
        <v>24</v>
      </c>
      <c r="L1171" s="207" t="s">
        <v>828</v>
      </c>
      <c r="M1171" s="208" t="s">
        <v>1436</v>
      </c>
      <c r="N1171" s="209">
        <f t="shared" si="0"/>
        <v>2025</v>
      </c>
      <c r="O1171" s="210">
        <f t="shared" si="1"/>
        <v>10</v>
      </c>
      <c r="P1171" s="211" t="str">
        <f>IFERROR(VLOOKUP(F1171,연간집계!D:E,2,FALSE),"")</f>
        <v>모바일 포토북 197 (여행)</v>
      </c>
    </row>
    <row r="1172" spans="1:16" ht="12.75">
      <c r="A1172" s="201">
        <v>45943.439583333333</v>
      </c>
      <c r="B1172" s="202">
        <v>45943</v>
      </c>
      <c r="C1172" s="203" t="s">
        <v>4199</v>
      </c>
      <c r="D1172" s="203" t="s">
        <v>11</v>
      </c>
      <c r="E1172" s="204" t="s">
        <v>4200</v>
      </c>
      <c r="F1172" s="49" t="s">
        <v>856</v>
      </c>
      <c r="G1172" s="203">
        <v>1</v>
      </c>
      <c r="H1172" s="203" t="s">
        <v>4201</v>
      </c>
      <c r="I1172" s="203" t="s">
        <v>1566</v>
      </c>
      <c r="J1172" s="203"/>
      <c r="K1172" s="203">
        <v>24</v>
      </c>
      <c r="L1172" s="213" t="s">
        <v>827</v>
      </c>
      <c r="M1172" s="208" t="s">
        <v>1436</v>
      </c>
      <c r="N1172" s="209">
        <f t="shared" si="0"/>
        <v>2025</v>
      </c>
      <c r="O1172" s="210">
        <f t="shared" si="1"/>
        <v>10</v>
      </c>
      <c r="P1172" s="211" t="str">
        <f>IFERROR(VLOOKUP(F1172,연간집계!D:E,2,FALSE),"")</f>
        <v>스탠다드 포토북 8*8 (하드/무광)</v>
      </c>
    </row>
    <row r="1173" spans="1:16" ht="12.75">
      <c r="A1173" s="201">
        <v>45943.43959490741</v>
      </c>
      <c r="B1173" s="202">
        <v>45943</v>
      </c>
      <c r="C1173" s="203" t="s">
        <v>4202</v>
      </c>
      <c r="D1173" s="203" t="s">
        <v>11</v>
      </c>
      <c r="E1173" s="204" t="s">
        <v>4200</v>
      </c>
      <c r="F1173" s="49" t="s">
        <v>1247</v>
      </c>
      <c r="G1173" s="203">
        <v>1</v>
      </c>
      <c r="H1173" s="203" t="s">
        <v>4201</v>
      </c>
      <c r="I1173" s="203" t="s">
        <v>1455</v>
      </c>
      <c r="J1173" s="203"/>
      <c r="K1173" s="203">
        <v>24</v>
      </c>
      <c r="L1173" s="207" t="s">
        <v>828</v>
      </c>
      <c r="M1173" s="208" t="s">
        <v>1436</v>
      </c>
      <c r="N1173" s="209">
        <f t="shared" si="0"/>
        <v>2025</v>
      </c>
      <c r="O1173" s="210">
        <f t="shared" si="1"/>
        <v>10</v>
      </c>
      <c r="P1173" s="211" t="str">
        <f>IFERROR(VLOOKUP(F1173,연간집계!D:E,2,FALSE),"")</f>
        <v>모바일 포토북 197 (여행)</v>
      </c>
    </row>
    <row r="1174" spans="1:16" ht="12.75">
      <c r="A1174" s="201">
        <v>45943.439606481479</v>
      </c>
      <c r="B1174" s="202">
        <v>45943</v>
      </c>
      <c r="C1174" s="203" t="s">
        <v>4203</v>
      </c>
      <c r="D1174" s="203" t="s">
        <v>11</v>
      </c>
      <c r="E1174" s="204" t="s">
        <v>4200</v>
      </c>
      <c r="F1174" s="49" t="s">
        <v>1247</v>
      </c>
      <c r="G1174" s="203">
        <v>1</v>
      </c>
      <c r="H1174" s="203" t="s">
        <v>4201</v>
      </c>
      <c r="I1174" s="203" t="s">
        <v>1676</v>
      </c>
      <c r="J1174" s="203"/>
      <c r="K1174" s="203">
        <v>24</v>
      </c>
      <c r="L1174" s="207" t="s">
        <v>828</v>
      </c>
      <c r="M1174" s="208" t="s">
        <v>1436</v>
      </c>
      <c r="N1174" s="209">
        <f t="shared" si="0"/>
        <v>2025</v>
      </c>
      <c r="O1174" s="210">
        <f t="shared" si="1"/>
        <v>10</v>
      </c>
      <c r="P1174" s="211" t="str">
        <f>IFERROR(VLOOKUP(F1174,연간집계!D:E,2,FALSE),"")</f>
        <v>모바일 포토북 197 (여행)</v>
      </c>
    </row>
    <row r="1175" spans="1:16" ht="12.75">
      <c r="A1175" s="201">
        <v>45943.445659722223</v>
      </c>
      <c r="B1175" s="202">
        <v>45943</v>
      </c>
      <c r="C1175" s="203" t="s">
        <v>4204</v>
      </c>
      <c r="D1175" s="203" t="s">
        <v>11</v>
      </c>
      <c r="E1175" s="204" t="s">
        <v>4205</v>
      </c>
      <c r="F1175" s="49" t="s">
        <v>1304</v>
      </c>
      <c r="G1175" s="203">
        <v>1</v>
      </c>
      <c r="H1175" s="203" t="s">
        <v>4206</v>
      </c>
      <c r="I1175" s="203" t="s">
        <v>4207</v>
      </c>
      <c r="J1175" s="208" t="s">
        <v>1850</v>
      </c>
      <c r="K1175" s="203">
        <v>1</v>
      </c>
      <c r="L1175" s="213" t="s">
        <v>828</v>
      </c>
      <c r="M1175" s="208" t="s">
        <v>1481</v>
      </c>
      <c r="N1175" s="209">
        <f t="shared" si="0"/>
        <v>2025</v>
      </c>
      <c r="O1175" s="210">
        <f t="shared" si="1"/>
        <v>10</v>
      </c>
      <c r="P1175" s="211" t="str">
        <f>IFERROR(VLOOKUP(F1175,연간집계!D:E,2,FALSE),"")</f>
        <v>PCMS_우드스탠드아크릴액자</v>
      </c>
    </row>
    <row r="1176" spans="1:16" ht="12.75">
      <c r="A1176" s="201">
        <v>45943.44568287037</v>
      </c>
      <c r="B1176" s="202">
        <v>45943</v>
      </c>
      <c r="C1176" s="203" t="s">
        <v>4208</v>
      </c>
      <c r="D1176" s="203" t="s">
        <v>11</v>
      </c>
      <c r="E1176" s="204" t="s">
        <v>4205</v>
      </c>
      <c r="F1176" s="49" t="s">
        <v>1304</v>
      </c>
      <c r="G1176" s="203">
        <v>1</v>
      </c>
      <c r="H1176" s="203" t="s">
        <v>4206</v>
      </c>
      <c r="I1176" s="205" t="s">
        <v>1440</v>
      </c>
      <c r="J1176" s="208" t="s">
        <v>1850</v>
      </c>
      <c r="K1176" s="203">
        <v>1</v>
      </c>
      <c r="L1176" s="213" t="s">
        <v>828</v>
      </c>
      <c r="M1176" s="208" t="s">
        <v>1645</v>
      </c>
      <c r="N1176" s="209">
        <f t="shared" si="0"/>
        <v>2025</v>
      </c>
      <c r="O1176" s="210">
        <f t="shared" si="1"/>
        <v>10</v>
      </c>
      <c r="P1176" s="211" t="str">
        <f>IFERROR(VLOOKUP(F1176,연간집계!D:E,2,FALSE),"")</f>
        <v>PCMS_우드스탠드아크릴액자</v>
      </c>
    </row>
    <row r="1177" spans="1:16" ht="12.75">
      <c r="A1177" s="201">
        <v>45943.469583333332</v>
      </c>
      <c r="B1177" s="202">
        <v>45943</v>
      </c>
      <c r="C1177" s="203" t="s">
        <v>4209</v>
      </c>
      <c r="D1177" s="203" t="s">
        <v>11</v>
      </c>
      <c r="E1177" s="204" t="s">
        <v>4210</v>
      </c>
      <c r="F1177" s="49" t="s">
        <v>974</v>
      </c>
      <c r="G1177" s="203">
        <v>1</v>
      </c>
      <c r="H1177" s="203" t="s">
        <v>4211</v>
      </c>
      <c r="I1177" s="203" t="s">
        <v>1748</v>
      </c>
      <c r="J1177" s="203" t="s">
        <v>1749</v>
      </c>
      <c r="K1177" s="203">
        <v>48</v>
      </c>
      <c r="L1177" s="213" t="s">
        <v>827</v>
      </c>
      <c r="M1177" s="208" t="s">
        <v>1436</v>
      </c>
      <c r="N1177" s="209">
        <f t="shared" si="0"/>
        <v>2025</v>
      </c>
      <c r="O1177" s="210">
        <f t="shared" si="1"/>
        <v>10</v>
      </c>
      <c r="P1177" s="211" t="str">
        <f>IFERROR(VLOOKUP(F1177,연간집계!D:E,2,FALSE),"")</f>
        <v>시티북 198 (쿠션하드/46p)</v>
      </c>
    </row>
    <row r="1178" spans="1:16" ht="12.75">
      <c r="A1178" s="201">
        <v>45943.511145833334</v>
      </c>
      <c r="B1178" s="202">
        <v>45943</v>
      </c>
      <c r="C1178" s="203" t="s">
        <v>4212</v>
      </c>
      <c r="D1178" s="203" t="s">
        <v>11</v>
      </c>
      <c r="E1178" s="204" t="s">
        <v>4213</v>
      </c>
      <c r="F1178" s="49" t="s">
        <v>1022</v>
      </c>
      <c r="G1178" s="203">
        <v>1</v>
      </c>
      <c r="H1178" s="203" t="s">
        <v>4214</v>
      </c>
      <c r="I1178" s="203" t="s">
        <v>1435</v>
      </c>
      <c r="J1178" s="203" t="s">
        <v>4215</v>
      </c>
      <c r="K1178" s="203">
        <v>80</v>
      </c>
      <c r="L1178" s="213" t="s">
        <v>827</v>
      </c>
      <c r="M1178" s="208" t="s">
        <v>1471</v>
      </c>
      <c r="N1178" s="209">
        <f t="shared" si="0"/>
        <v>2025</v>
      </c>
      <c r="O1178" s="210">
        <f t="shared" si="1"/>
        <v>10</v>
      </c>
      <c r="P1178" s="211" t="str">
        <f>IFERROR(VLOOKUP(F1178,연간집계!D:E,2,FALSE),"")</f>
        <v>트래블북 A5 (소프트/78p)</v>
      </c>
    </row>
    <row r="1179" spans="1:16" ht="12.75">
      <c r="A1179" s="201">
        <v>45943.511157407411</v>
      </c>
      <c r="B1179" s="202">
        <v>45943</v>
      </c>
      <c r="C1179" s="203" t="s">
        <v>4216</v>
      </c>
      <c r="D1179" s="203" t="s">
        <v>11</v>
      </c>
      <c r="E1179" s="204" t="s">
        <v>4213</v>
      </c>
      <c r="F1179" s="49" t="s">
        <v>1022</v>
      </c>
      <c r="G1179" s="203">
        <v>1</v>
      </c>
      <c r="H1179" s="203" t="s">
        <v>4214</v>
      </c>
      <c r="I1179" s="203" t="s">
        <v>1435</v>
      </c>
      <c r="J1179" s="203" t="s">
        <v>4215</v>
      </c>
      <c r="K1179" s="203">
        <v>80</v>
      </c>
      <c r="L1179" s="213" t="s">
        <v>827</v>
      </c>
      <c r="M1179" s="208" t="s">
        <v>1471</v>
      </c>
      <c r="N1179" s="209">
        <f t="shared" si="0"/>
        <v>2025</v>
      </c>
      <c r="O1179" s="210">
        <f t="shared" si="1"/>
        <v>10</v>
      </c>
      <c r="P1179" s="211" t="str">
        <f>IFERROR(VLOOKUP(F1179,연간집계!D:E,2,FALSE),"")</f>
        <v>트래블북 A5 (소프트/78p)</v>
      </c>
    </row>
    <row r="1180" spans="1:16" ht="12.75">
      <c r="A1180" s="201">
        <v>45943.549861111111</v>
      </c>
      <c r="B1180" s="202">
        <v>45943</v>
      </c>
      <c r="C1180" s="203" t="s">
        <v>4217</v>
      </c>
      <c r="D1180" s="203" t="s">
        <v>11</v>
      </c>
      <c r="E1180" s="204" t="s">
        <v>4218</v>
      </c>
      <c r="F1180" s="49" t="s">
        <v>1236</v>
      </c>
      <c r="G1180" s="203">
        <v>1</v>
      </c>
      <c r="H1180" s="203" t="s">
        <v>4219</v>
      </c>
      <c r="I1180" s="203" t="s">
        <v>1676</v>
      </c>
      <c r="J1180" s="203"/>
      <c r="K1180" s="203">
        <v>24</v>
      </c>
      <c r="L1180" s="207" t="s">
        <v>828</v>
      </c>
      <c r="M1180" s="208" t="s">
        <v>1471</v>
      </c>
      <c r="N1180" s="209">
        <f t="shared" si="0"/>
        <v>2025</v>
      </c>
      <c r="O1180" s="210">
        <f t="shared" si="1"/>
        <v>10</v>
      </c>
      <c r="P1180" s="211" t="str">
        <f>IFERROR(VLOOKUP(F1180,연간집계!D:E,2,FALSE),"")</f>
        <v>모바일 포토북 150 (베이비)</v>
      </c>
    </row>
    <row r="1181" spans="1:16" ht="12.75">
      <c r="A1181" s="201">
        <v>45943.549872685187</v>
      </c>
      <c r="B1181" s="202">
        <v>45943</v>
      </c>
      <c r="C1181" s="203" t="s">
        <v>4220</v>
      </c>
      <c r="D1181" s="203" t="s">
        <v>11</v>
      </c>
      <c r="E1181" s="204" t="s">
        <v>4218</v>
      </c>
      <c r="F1181" s="49" t="s">
        <v>1236</v>
      </c>
      <c r="G1181" s="203">
        <v>1</v>
      </c>
      <c r="H1181" s="203" t="s">
        <v>4219</v>
      </c>
      <c r="I1181" s="203" t="s">
        <v>2220</v>
      </c>
      <c r="J1181" s="203"/>
      <c r="K1181" s="203">
        <v>24</v>
      </c>
      <c r="L1181" s="207" t="s">
        <v>828</v>
      </c>
      <c r="M1181" s="208" t="s">
        <v>1471</v>
      </c>
      <c r="N1181" s="209">
        <f t="shared" si="0"/>
        <v>2025</v>
      </c>
      <c r="O1181" s="210">
        <f t="shared" si="1"/>
        <v>10</v>
      </c>
      <c r="P1181" s="211" t="str">
        <f>IFERROR(VLOOKUP(F1181,연간집계!D:E,2,FALSE),"")</f>
        <v>모바일 포토북 150 (베이비)</v>
      </c>
    </row>
    <row r="1182" spans="1:16" ht="12.75">
      <c r="A1182" s="201">
        <v>45943.549884259257</v>
      </c>
      <c r="B1182" s="202">
        <v>45943</v>
      </c>
      <c r="C1182" s="203" t="s">
        <v>4221</v>
      </c>
      <c r="D1182" s="203" t="s">
        <v>11</v>
      </c>
      <c r="E1182" s="204" t="s">
        <v>4218</v>
      </c>
      <c r="F1182" s="49" t="s">
        <v>1236</v>
      </c>
      <c r="G1182" s="203">
        <v>1</v>
      </c>
      <c r="H1182" s="203" t="s">
        <v>4219</v>
      </c>
      <c r="I1182" s="203" t="s">
        <v>1676</v>
      </c>
      <c r="J1182" s="203"/>
      <c r="K1182" s="203">
        <v>24</v>
      </c>
      <c r="L1182" s="207" t="s">
        <v>828</v>
      </c>
      <c r="M1182" s="208" t="s">
        <v>1471</v>
      </c>
      <c r="N1182" s="209">
        <f t="shared" si="0"/>
        <v>2025</v>
      </c>
      <c r="O1182" s="210">
        <f t="shared" si="1"/>
        <v>10</v>
      </c>
      <c r="P1182" s="211" t="str">
        <f>IFERROR(VLOOKUP(F1182,연간집계!D:E,2,FALSE),"")</f>
        <v>모바일 포토북 150 (베이비)</v>
      </c>
    </row>
    <row r="1183" spans="1:16" ht="12.75">
      <c r="A1183" s="201">
        <v>45943.549895833334</v>
      </c>
      <c r="B1183" s="202">
        <v>45943</v>
      </c>
      <c r="C1183" s="203" t="s">
        <v>4222</v>
      </c>
      <c r="D1183" s="203" t="s">
        <v>11</v>
      </c>
      <c r="E1183" s="204" t="s">
        <v>4218</v>
      </c>
      <c r="F1183" s="49" t="s">
        <v>1243</v>
      </c>
      <c r="G1183" s="203">
        <v>1</v>
      </c>
      <c r="H1183" s="203" t="s">
        <v>4219</v>
      </c>
      <c r="I1183" s="203" t="s">
        <v>1676</v>
      </c>
      <c r="J1183" s="203"/>
      <c r="K1183" s="203">
        <v>24</v>
      </c>
      <c r="L1183" s="207" t="s">
        <v>828</v>
      </c>
      <c r="M1183" s="208" t="s">
        <v>1471</v>
      </c>
      <c r="N1183" s="209">
        <f t="shared" si="0"/>
        <v>2025</v>
      </c>
      <c r="O1183" s="210">
        <f t="shared" si="1"/>
        <v>10</v>
      </c>
      <c r="P1183" s="211" t="str">
        <f>IFERROR(VLOOKUP(F1183,연간집계!D:E,2,FALSE),"")</f>
        <v>모바일 포토북 150 (여행)</v>
      </c>
    </row>
    <row r="1184" spans="1:16" ht="12.75">
      <c r="A1184" s="201">
        <v>45943.54991898148</v>
      </c>
      <c r="B1184" s="202">
        <v>45943</v>
      </c>
      <c r="C1184" s="203" t="s">
        <v>4223</v>
      </c>
      <c r="D1184" s="203" t="s">
        <v>11</v>
      </c>
      <c r="E1184" s="204" t="s">
        <v>4218</v>
      </c>
      <c r="F1184" s="49" t="s">
        <v>1243</v>
      </c>
      <c r="G1184" s="203">
        <v>1</v>
      </c>
      <c r="H1184" s="203" t="s">
        <v>4219</v>
      </c>
      <c r="I1184" s="203" t="s">
        <v>1435</v>
      </c>
      <c r="J1184" s="203"/>
      <c r="K1184" s="203">
        <v>24</v>
      </c>
      <c r="L1184" s="207" t="s">
        <v>828</v>
      </c>
      <c r="M1184" s="208" t="s">
        <v>1471</v>
      </c>
      <c r="N1184" s="209">
        <f t="shared" si="0"/>
        <v>2025</v>
      </c>
      <c r="O1184" s="210">
        <f t="shared" si="1"/>
        <v>10</v>
      </c>
      <c r="P1184" s="211" t="str">
        <f>IFERROR(VLOOKUP(F1184,연간집계!D:E,2,FALSE),"")</f>
        <v>모바일 포토북 150 (여행)</v>
      </c>
    </row>
    <row r="1185" spans="1:16" ht="12.75">
      <c r="A1185" s="201">
        <v>45943.573275462964</v>
      </c>
      <c r="B1185" s="202">
        <v>45943</v>
      </c>
      <c r="C1185" s="203" t="s">
        <v>4224</v>
      </c>
      <c r="D1185" s="203" t="s">
        <v>11</v>
      </c>
      <c r="E1185" s="204" t="s">
        <v>4225</v>
      </c>
      <c r="F1185" s="49" t="s">
        <v>1036</v>
      </c>
      <c r="G1185" s="203">
        <v>1</v>
      </c>
      <c r="H1185" s="203" t="s">
        <v>4226</v>
      </c>
      <c r="I1185" s="203" t="s">
        <v>1470</v>
      </c>
      <c r="J1185" s="203"/>
      <c r="K1185" s="203">
        <v>92</v>
      </c>
      <c r="L1185" s="213" t="s">
        <v>827</v>
      </c>
      <c r="M1185" s="208" t="s">
        <v>1436</v>
      </c>
      <c r="N1185" s="209">
        <f t="shared" si="0"/>
        <v>2025</v>
      </c>
      <c r="O1185" s="210">
        <f t="shared" si="1"/>
        <v>10</v>
      </c>
      <c r="P1185" s="211" t="str">
        <f>IFERROR(VLOOKUP(F1185,연간집계!D:E,2,FALSE),"")</f>
        <v>포토로그북 (바인더)</v>
      </c>
    </row>
    <row r="1186" spans="1:16" ht="12.75">
      <c r="A1186" s="201">
        <v>45943.57372685185</v>
      </c>
      <c r="B1186" s="202">
        <v>45943</v>
      </c>
      <c r="C1186" s="203" t="s">
        <v>4227</v>
      </c>
      <c r="D1186" s="203" t="s">
        <v>11</v>
      </c>
      <c r="E1186" s="204" t="s">
        <v>4228</v>
      </c>
      <c r="F1186" s="49" t="s">
        <v>1378</v>
      </c>
      <c r="G1186" s="203">
        <v>1</v>
      </c>
      <c r="H1186" s="203" t="s">
        <v>4229</v>
      </c>
      <c r="I1186" s="203" t="s">
        <v>2377</v>
      </c>
      <c r="J1186" s="203"/>
      <c r="K1186" s="203">
        <v>1</v>
      </c>
      <c r="L1186" s="213" t="s">
        <v>827</v>
      </c>
      <c r="M1186" s="208" t="s">
        <v>1658</v>
      </c>
      <c r="N1186" s="209">
        <f t="shared" si="0"/>
        <v>2025</v>
      </c>
      <c r="O1186" s="210">
        <f t="shared" si="1"/>
        <v>10</v>
      </c>
      <c r="P1186" s="211" t="str">
        <f>IFERROR(VLOOKUP(F1186,연간집계!D:E,2,FALSE),"")</f>
        <v>증명사진 (무광)</v>
      </c>
    </row>
    <row r="1187" spans="1:16" ht="12.75">
      <c r="A1187" s="201">
        <v>45943.609791666669</v>
      </c>
      <c r="B1187" s="202">
        <v>45943</v>
      </c>
      <c r="C1187" s="203" t="s">
        <v>4230</v>
      </c>
      <c r="D1187" s="203" t="s">
        <v>11</v>
      </c>
      <c r="E1187" s="204" t="s">
        <v>4231</v>
      </c>
      <c r="F1187" s="49" t="s">
        <v>847</v>
      </c>
      <c r="G1187" s="203">
        <v>2</v>
      </c>
      <c r="H1187" s="203" t="s">
        <v>4232</v>
      </c>
      <c r="I1187" s="203" t="s">
        <v>1455</v>
      </c>
      <c r="J1187" s="203"/>
      <c r="K1187" s="203">
        <v>26</v>
      </c>
      <c r="L1187" s="213" t="s">
        <v>827</v>
      </c>
      <c r="M1187" s="208" t="s">
        <v>1493</v>
      </c>
      <c r="N1187" s="209">
        <f t="shared" si="0"/>
        <v>2025</v>
      </c>
      <c r="O1187" s="210">
        <f t="shared" si="1"/>
        <v>10</v>
      </c>
      <c r="P1187" s="211" t="str">
        <f>IFERROR(VLOOKUP(F1187,연간집계!D:E,2,FALSE),"")</f>
        <v>스탠다드 포토북 8*11 (하드/무광)</v>
      </c>
    </row>
    <row r="1188" spans="1:16" ht="12.75">
      <c r="A1188" s="201">
        <v>45943.62773148148</v>
      </c>
      <c r="B1188" s="202">
        <v>45943</v>
      </c>
      <c r="C1188" s="203" t="s">
        <v>4233</v>
      </c>
      <c r="D1188" s="203" t="s">
        <v>11</v>
      </c>
      <c r="E1188" s="204" t="s">
        <v>4234</v>
      </c>
      <c r="F1188" s="49" t="s">
        <v>1378</v>
      </c>
      <c r="G1188" s="203">
        <v>1</v>
      </c>
      <c r="H1188" s="203" t="s">
        <v>4235</v>
      </c>
      <c r="I1188" s="203" t="s">
        <v>1657</v>
      </c>
      <c r="J1188" s="203"/>
      <c r="K1188" s="203">
        <v>1</v>
      </c>
      <c r="L1188" s="213" t="s">
        <v>827</v>
      </c>
      <c r="M1188" s="208" t="s">
        <v>1658</v>
      </c>
      <c r="N1188" s="209">
        <f t="shared" si="0"/>
        <v>2025</v>
      </c>
      <c r="O1188" s="210">
        <f t="shared" si="1"/>
        <v>10</v>
      </c>
      <c r="P1188" s="211" t="str">
        <f>IFERROR(VLOOKUP(F1188,연간집계!D:E,2,FALSE),"")</f>
        <v>증명사진 (무광)</v>
      </c>
    </row>
    <row r="1189" spans="1:16" ht="12.75">
      <c r="A1189" s="201">
        <v>45943.716365740744</v>
      </c>
      <c r="B1189" s="202">
        <v>45943</v>
      </c>
      <c r="C1189" s="203" t="s">
        <v>4236</v>
      </c>
      <c r="D1189" s="203" t="s">
        <v>11</v>
      </c>
      <c r="E1189" s="204" t="s">
        <v>4237</v>
      </c>
      <c r="F1189" s="49" t="s">
        <v>1048</v>
      </c>
      <c r="G1189" s="203">
        <v>1</v>
      </c>
      <c r="H1189" s="203" t="s">
        <v>1830</v>
      </c>
      <c r="I1189" s="203" t="s">
        <v>1668</v>
      </c>
      <c r="J1189" s="203"/>
      <c r="K1189" s="203">
        <v>78</v>
      </c>
      <c r="L1189" s="207" t="s">
        <v>827</v>
      </c>
      <c r="M1189" s="208" t="s">
        <v>1436</v>
      </c>
      <c r="N1189" s="209">
        <f t="shared" si="0"/>
        <v>2025</v>
      </c>
      <c r="O1189" s="210">
        <f t="shared" si="1"/>
        <v>10</v>
      </c>
      <c r="P1189" s="211" t="str">
        <f>IFERROR(VLOOKUP(F1189,연간집계!D:E,2,FALSE),"")</f>
        <v>프리북와이드 (하드)</v>
      </c>
    </row>
    <row r="1190" spans="1:16" ht="12.75">
      <c r="A1190" s="201">
        <v>45943.716377314813</v>
      </c>
      <c r="B1190" s="202">
        <v>45943</v>
      </c>
      <c r="C1190" s="203" t="s">
        <v>4238</v>
      </c>
      <c r="D1190" s="203" t="s">
        <v>11</v>
      </c>
      <c r="E1190" s="204" t="s">
        <v>4237</v>
      </c>
      <c r="F1190" s="49" t="s">
        <v>1048</v>
      </c>
      <c r="G1190" s="203">
        <v>1</v>
      </c>
      <c r="H1190" s="203" t="s">
        <v>1830</v>
      </c>
      <c r="I1190" s="203" t="s">
        <v>1668</v>
      </c>
      <c r="J1190" s="203"/>
      <c r="K1190" s="203">
        <v>80</v>
      </c>
      <c r="L1190" s="207" t="s">
        <v>827</v>
      </c>
      <c r="M1190" s="208" t="s">
        <v>1436</v>
      </c>
      <c r="N1190" s="209">
        <f t="shared" si="0"/>
        <v>2025</v>
      </c>
      <c r="O1190" s="210">
        <f t="shared" si="1"/>
        <v>10</v>
      </c>
      <c r="P1190" s="211" t="str">
        <f>IFERROR(VLOOKUP(F1190,연간집계!D:E,2,FALSE),"")</f>
        <v>프리북와이드 (하드)</v>
      </c>
    </row>
    <row r="1191" spans="1:16" ht="12.75">
      <c r="A1191" s="201">
        <v>45943.719351851854</v>
      </c>
      <c r="B1191" s="202">
        <v>45943</v>
      </c>
      <c r="C1191" s="203" t="s">
        <v>4239</v>
      </c>
      <c r="D1191" s="203" t="s">
        <v>11</v>
      </c>
      <c r="E1191" s="204" t="s">
        <v>4240</v>
      </c>
      <c r="F1191" s="49" t="s">
        <v>838</v>
      </c>
      <c r="G1191" s="203">
        <v>1</v>
      </c>
      <c r="H1191" s="203" t="s">
        <v>3727</v>
      </c>
      <c r="I1191" s="203" t="s">
        <v>1510</v>
      </c>
      <c r="J1191" s="203"/>
      <c r="K1191" s="203">
        <v>76</v>
      </c>
      <c r="L1191" s="213" t="s">
        <v>827</v>
      </c>
      <c r="M1191" s="208" t="s">
        <v>1436</v>
      </c>
      <c r="N1191" s="209">
        <f t="shared" si="0"/>
        <v>2025</v>
      </c>
      <c r="O1191" s="210">
        <f t="shared" si="1"/>
        <v>10</v>
      </c>
      <c r="P1191" s="211" t="str">
        <f>IFERROR(VLOOKUP(F1191,연간집계!D:E,2,FALSE),"")</f>
        <v>스탠다드 포토북 6*8 (하드/무광)</v>
      </c>
    </row>
    <row r="1192" spans="1:16" ht="12.75">
      <c r="A1192" s="201">
        <v>45943.787569444445</v>
      </c>
      <c r="B1192" s="202">
        <v>45943</v>
      </c>
      <c r="C1192" s="203" t="s">
        <v>4241</v>
      </c>
      <c r="D1192" s="203" t="s">
        <v>11</v>
      </c>
      <c r="E1192" s="204" t="s">
        <v>4242</v>
      </c>
      <c r="F1192" s="49" t="s">
        <v>1349</v>
      </c>
      <c r="G1192" s="203">
        <v>1</v>
      </c>
      <c r="H1192" s="203" t="s">
        <v>4243</v>
      </c>
      <c r="I1192" s="203" t="s">
        <v>1628</v>
      </c>
      <c r="J1192" s="203"/>
      <c r="K1192" s="203">
        <v>1</v>
      </c>
      <c r="L1192" s="213" t="s">
        <v>827</v>
      </c>
      <c r="M1192" s="208" t="s">
        <v>1629</v>
      </c>
      <c r="N1192" s="209">
        <f t="shared" si="0"/>
        <v>2025</v>
      </c>
      <c r="O1192" s="210">
        <f t="shared" si="1"/>
        <v>10</v>
      </c>
      <c r="P1192" s="211" t="str">
        <f>IFERROR(VLOOKUP(F1192,연간집계!D:E,2,FALSE),"")</f>
        <v>스마트톡</v>
      </c>
    </row>
    <row r="1193" spans="1:16" ht="12.75">
      <c r="A1193" s="201">
        <v>45943.787581018521</v>
      </c>
      <c r="B1193" s="202">
        <v>45943</v>
      </c>
      <c r="C1193" s="203" t="s">
        <v>4244</v>
      </c>
      <c r="D1193" s="203" t="s">
        <v>11</v>
      </c>
      <c r="E1193" s="204" t="s">
        <v>4242</v>
      </c>
      <c r="F1193" s="49" t="s">
        <v>1349</v>
      </c>
      <c r="G1193" s="203">
        <v>1</v>
      </c>
      <c r="H1193" s="203" t="s">
        <v>4243</v>
      </c>
      <c r="I1193" s="203" t="s">
        <v>4245</v>
      </c>
      <c r="J1193" s="203"/>
      <c r="K1193" s="203">
        <v>1</v>
      </c>
      <c r="L1193" s="213" t="s">
        <v>827</v>
      </c>
      <c r="M1193" s="208" t="s">
        <v>1629</v>
      </c>
      <c r="N1193" s="209">
        <f t="shared" si="0"/>
        <v>2025</v>
      </c>
      <c r="O1193" s="210">
        <f t="shared" si="1"/>
        <v>10</v>
      </c>
      <c r="P1193" s="211" t="str">
        <f>IFERROR(VLOOKUP(F1193,연간집계!D:E,2,FALSE),"")</f>
        <v>스마트톡</v>
      </c>
    </row>
    <row r="1194" spans="1:16" ht="12.75">
      <c r="A1194" s="201">
        <v>45943.817106481481</v>
      </c>
      <c r="B1194" s="202">
        <v>45943</v>
      </c>
      <c r="C1194" s="203" t="s">
        <v>4246</v>
      </c>
      <c r="D1194" s="203" t="s">
        <v>11</v>
      </c>
      <c r="E1194" s="204" t="s">
        <v>4247</v>
      </c>
      <c r="F1194" s="49" t="s">
        <v>1318</v>
      </c>
      <c r="G1194" s="203">
        <v>1</v>
      </c>
      <c r="H1194" s="203" t="s">
        <v>4248</v>
      </c>
      <c r="I1194" s="203" t="s">
        <v>1668</v>
      </c>
      <c r="J1194" s="208" t="s">
        <v>1787</v>
      </c>
      <c r="K1194" s="203">
        <v>1</v>
      </c>
      <c r="L1194" s="213" t="s">
        <v>827</v>
      </c>
      <c r="M1194" s="208" t="s">
        <v>1645</v>
      </c>
      <c r="N1194" s="209">
        <f t="shared" si="0"/>
        <v>2025</v>
      </c>
      <c r="O1194" s="210">
        <f t="shared" si="1"/>
        <v>10</v>
      </c>
      <c r="P1194" s="211" t="str">
        <f>IFERROR(VLOOKUP(F1194,연간집계!D:E,2,FALSE),"")</f>
        <v>원목액자 203_브라운</v>
      </c>
    </row>
    <row r="1195" spans="1:16" ht="12.75">
      <c r="A1195" s="201">
        <v>45943.817118055558</v>
      </c>
      <c r="B1195" s="202">
        <v>45943</v>
      </c>
      <c r="C1195" s="203" t="s">
        <v>4249</v>
      </c>
      <c r="D1195" s="203" t="s">
        <v>11</v>
      </c>
      <c r="E1195" s="204" t="s">
        <v>4247</v>
      </c>
      <c r="F1195" s="49" t="s">
        <v>1318</v>
      </c>
      <c r="G1195" s="203">
        <v>1</v>
      </c>
      <c r="H1195" s="203" t="s">
        <v>4248</v>
      </c>
      <c r="I1195" s="203" t="s">
        <v>1668</v>
      </c>
      <c r="J1195" s="208" t="s">
        <v>1787</v>
      </c>
      <c r="K1195" s="203">
        <v>1</v>
      </c>
      <c r="L1195" s="213" t="s">
        <v>827</v>
      </c>
      <c r="M1195" s="208" t="s">
        <v>1645</v>
      </c>
      <c r="N1195" s="209">
        <f t="shared" si="0"/>
        <v>2025</v>
      </c>
      <c r="O1195" s="210">
        <f t="shared" si="1"/>
        <v>10</v>
      </c>
      <c r="P1195" s="211" t="str">
        <f>IFERROR(VLOOKUP(F1195,연간집계!D:E,2,FALSE),"")</f>
        <v>원목액자 203_브라운</v>
      </c>
    </row>
    <row r="1196" spans="1:16" ht="12.75">
      <c r="A1196" s="201">
        <v>45943.835023148145</v>
      </c>
      <c r="B1196" s="202">
        <v>45943</v>
      </c>
      <c r="C1196" s="203" t="s">
        <v>4250</v>
      </c>
      <c r="D1196" s="203" t="s">
        <v>11</v>
      </c>
      <c r="E1196" s="204" t="s">
        <v>4251</v>
      </c>
      <c r="F1196" s="49" t="s">
        <v>18</v>
      </c>
      <c r="G1196" s="203">
        <v>1</v>
      </c>
      <c r="H1196" s="203" t="s">
        <v>4252</v>
      </c>
      <c r="I1196" s="203" t="s">
        <v>1440</v>
      </c>
      <c r="J1196" s="208" t="s">
        <v>1787</v>
      </c>
      <c r="K1196" s="203">
        <v>50</v>
      </c>
      <c r="L1196" s="213" t="s">
        <v>827</v>
      </c>
      <c r="M1196" s="208" t="s">
        <v>1436</v>
      </c>
      <c r="N1196" s="209">
        <f t="shared" si="0"/>
        <v>2025</v>
      </c>
      <c r="O1196" s="210">
        <f t="shared" si="1"/>
        <v>10</v>
      </c>
      <c r="P1196" s="211" t="str">
        <f>IFERROR(VLOOKUP(F1196,연간집계!D:E,2,FALSE),"")</f>
        <v>포토그랩스 276</v>
      </c>
    </row>
    <row r="1197" spans="1:16" ht="12.75">
      <c r="A1197" s="201">
        <v>45943.852893518517</v>
      </c>
      <c r="B1197" s="202">
        <v>45943</v>
      </c>
      <c r="C1197" s="203" t="s">
        <v>4253</v>
      </c>
      <c r="D1197" s="203" t="s">
        <v>11</v>
      </c>
      <c r="E1197" s="204" t="s">
        <v>4254</v>
      </c>
      <c r="F1197" s="49" t="s">
        <v>1318</v>
      </c>
      <c r="G1197" s="203">
        <v>1</v>
      </c>
      <c r="H1197" s="203" t="s">
        <v>4255</v>
      </c>
      <c r="I1197" s="203" t="s">
        <v>4256</v>
      </c>
      <c r="J1197" s="208" t="s">
        <v>3301</v>
      </c>
      <c r="K1197" s="203">
        <v>1</v>
      </c>
      <c r="L1197" s="213" t="s">
        <v>827</v>
      </c>
      <c r="M1197" s="208" t="s">
        <v>1645</v>
      </c>
      <c r="N1197" s="209">
        <f t="shared" si="0"/>
        <v>2025</v>
      </c>
      <c r="O1197" s="210">
        <f t="shared" si="1"/>
        <v>10</v>
      </c>
      <c r="P1197" s="211" t="str">
        <f>IFERROR(VLOOKUP(F1197,연간집계!D:E,2,FALSE),"")</f>
        <v>원목액자 203_브라운</v>
      </c>
    </row>
    <row r="1198" spans="1:16" ht="12.75">
      <c r="A1198" s="201">
        <v>45943.852905092594</v>
      </c>
      <c r="B1198" s="202">
        <v>45943</v>
      </c>
      <c r="C1198" s="203" t="s">
        <v>4257</v>
      </c>
      <c r="D1198" s="203" t="s">
        <v>11</v>
      </c>
      <c r="E1198" s="204" t="s">
        <v>4258</v>
      </c>
      <c r="F1198" s="49" t="s">
        <v>1058</v>
      </c>
      <c r="G1198" s="203">
        <v>1</v>
      </c>
      <c r="H1198" s="203" t="s">
        <v>1836</v>
      </c>
      <c r="I1198" s="203" t="s">
        <v>1440</v>
      </c>
      <c r="J1198" s="203"/>
      <c r="K1198" s="203">
        <v>160</v>
      </c>
      <c r="L1198" s="207" t="s">
        <v>827</v>
      </c>
      <c r="M1198" s="208" t="s">
        <v>1436</v>
      </c>
      <c r="N1198" s="209">
        <f t="shared" si="0"/>
        <v>2025</v>
      </c>
      <c r="O1198" s="210">
        <f t="shared" si="1"/>
        <v>10</v>
      </c>
      <c r="P1198" s="211" t="str">
        <f>IFERROR(VLOOKUP(F1198,연간집계!D:E,2,FALSE),"")</f>
        <v>프리북 150 (하드)</v>
      </c>
    </row>
    <row r="1199" spans="1:16" ht="12.75">
      <c r="A1199" s="201">
        <v>45943.906238425923</v>
      </c>
      <c r="B1199" s="202">
        <v>45943</v>
      </c>
      <c r="C1199" s="203" t="s">
        <v>4259</v>
      </c>
      <c r="D1199" s="203" t="s">
        <v>11</v>
      </c>
      <c r="E1199" s="204" t="s">
        <v>4260</v>
      </c>
      <c r="F1199" s="49" t="s">
        <v>162</v>
      </c>
      <c r="G1199" s="203">
        <v>2</v>
      </c>
      <c r="H1199" s="203" t="s">
        <v>4261</v>
      </c>
      <c r="I1199" s="203" t="s">
        <v>1668</v>
      </c>
      <c r="J1199" s="203"/>
      <c r="K1199" s="203">
        <v>40</v>
      </c>
      <c r="L1199" s="213" t="s">
        <v>827</v>
      </c>
      <c r="M1199" s="208" t="s">
        <v>1645</v>
      </c>
      <c r="N1199" s="209">
        <f t="shared" si="0"/>
        <v>2025</v>
      </c>
      <c r="O1199" s="210">
        <f t="shared" si="1"/>
        <v>10</v>
      </c>
      <c r="P1199" s="211" t="str">
        <f>IFERROR(VLOOKUP(F1199,연간집계!D:E,2,FALSE),"")</f>
        <v>러브데이북 (퓨어아이보리/기본)</v>
      </c>
    </row>
    <row r="1200" spans="1:16" ht="12.75">
      <c r="A1200" s="201">
        <v>45943.912152777775</v>
      </c>
      <c r="B1200" s="202">
        <v>45943</v>
      </c>
      <c r="C1200" s="203" t="s">
        <v>4262</v>
      </c>
      <c r="D1200" s="203" t="s">
        <v>11</v>
      </c>
      <c r="E1200" s="204" t="s">
        <v>4263</v>
      </c>
      <c r="F1200" s="49" t="s">
        <v>865</v>
      </c>
      <c r="G1200" s="203">
        <v>2</v>
      </c>
      <c r="H1200" s="203" t="s">
        <v>4264</v>
      </c>
      <c r="I1200" s="203" t="s">
        <v>1440</v>
      </c>
      <c r="J1200" s="203"/>
      <c r="K1200" s="203">
        <v>24</v>
      </c>
      <c r="L1200" s="213" t="s">
        <v>827</v>
      </c>
      <c r="M1200" s="208" t="s">
        <v>1645</v>
      </c>
      <c r="N1200" s="209">
        <f t="shared" si="0"/>
        <v>2025</v>
      </c>
      <c r="O1200" s="210">
        <f t="shared" si="1"/>
        <v>10</v>
      </c>
      <c r="P1200" s="211" t="str">
        <f>IFERROR(VLOOKUP(F1200,연간집계!D:E,2,FALSE),"")</f>
        <v>스탠다드 포토북 8*6 (하드/무광)</v>
      </c>
    </row>
    <row r="1201" spans="1:16" ht="12.75">
      <c r="A1201" s="201">
        <v>45944.045115740744</v>
      </c>
      <c r="B1201" s="202">
        <v>45944</v>
      </c>
      <c r="C1201" s="203" t="s">
        <v>4265</v>
      </c>
      <c r="D1201" s="203" t="s">
        <v>11</v>
      </c>
      <c r="E1201" s="204" t="s">
        <v>4266</v>
      </c>
      <c r="F1201" s="49" t="s">
        <v>880</v>
      </c>
      <c r="G1201" s="203">
        <v>1</v>
      </c>
      <c r="H1201" s="203" t="s">
        <v>4267</v>
      </c>
      <c r="I1201" s="203" t="s">
        <v>2144</v>
      </c>
      <c r="J1201" s="203"/>
      <c r="K1201" s="203">
        <v>58</v>
      </c>
      <c r="L1201" s="213" t="s">
        <v>827</v>
      </c>
      <c r="M1201" s="208" t="s">
        <v>1541</v>
      </c>
      <c r="N1201" s="209">
        <f t="shared" si="0"/>
        <v>2025</v>
      </c>
      <c r="O1201" s="210">
        <f t="shared" si="1"/>
        <v>10</v>
      </c>
      <c r="P1201" s="211" t="str">
        <f>IFERROR(VLOOKUP(F1201,연간집계!D:E,2,FALSE),"")</f>
        <v>레코드북 150</v>
      </c>
    </row>
    <row r="1202" spans="1:16" ht="12.75">
      <c r="A1202" s="201">
        <v>45944.201979166668</v>
      </c>
      <c r="B1202" s="202">
        <v>45944</v>
      </c>
      <c r="C1202" s="203" t="s">
        <v>4268</v>
      </c>
      <c r="D1202" s="203" t="s">
        <v>11</v>
      </c>
      <c r="E1202" s="204" t="s">
        <v>4269</v>
      </c>
      <c r="F1202" s="49" t="s">
        <v>865</v>
      </c>
      <c r="G1202" s="203">
        <v>1</v>
      </c>
      <c r="H1202" s="203" t="s">
        <v>4270</v>
      </c>
      <c r="I1202" s="203" t="s">
        <v>1440</v>
      </c>
      <c r="J1202" s="203"/>
      <c r="K1202" s="203">
        <v>32</v>
      </c>
      <c r="L1202" s="213" t="s">
        <v>827</v>
      </c>
      <c r="M1202" s="208" t="s">
        <v>1436</v>
      </c>
      <c r="N1202" s="209">
        <f t="shared" si="0"/>
        <v>2025</v>
      </c>
      <c r="O1202" s="210">
        <f t="shared" si="1"/>
        <v>10</v>
      </c>
      <c r="P1202" s="211" t="str">
        <f>IFERROR(VLOOKUP(F1202,연간집계!D:E,2,FALSE),"")</f>
        <v>스탠다드 포토북 8*6 (하드/무광)</v>
      </c>
    </row>
    <row r="1203" spans="1:16" ht="12.75">
      <c r="A1203" s="201">
        <v>45944.293495370373</v>
      </c>
      <c r="B1203" s="202">
        <v>45944</v>
      </c>
      <c r="C1203" s="203" t="s">
        <v>4271</v>
      </c>
      <c r="D1203" s="203" t="s">
        <v>11</v>
      </c>
      <c r="E1203" s="204" t="s">
        <v>4272</v>
      </c>
      <c r="F1203" s="49" t="s">
        <v>1311</v>
      </c>
      <c r="G1203" s="203">
        <v>1</v>
      </c>
      <c r="H1203" s="203" t="s">
        <v>4273</v>
      </c>
      <c r="I1203" s="203" t="s">
        <v>1668</v>
      </c>
      <c r="J1203" s="208" t="s">
        <v>1444</v>
      </c>
      <c r="K1203" s="203">
        <v>1</v>
      </c>
      <c r="L1203" s="213" t="s">
        <v>827</v>
      </c>
      <c r="M1203" s="208" t="s">
        <v>1471</v>
      </c>
      <c r="N1203" s="209">
        <f t="shared" si="0"/>
        <v>2025</v>
      </c>
      <c r="O1203" s="210">
        <f t="shared" si="1"/>
        <v>10</v>
      </c>
      <c r="P1203" s="211" t="str">
        <f>IFERROR(VLOOKUP(F1203,연간집계!D:E,2,FALSE),"")</f>
        <v>심플액자 203_블랙</v>
      </c>
    </row>
    <row r="1204" spans="1:16" ht="12.75">
      <c r="A1204" s="201">
        <v>45944.317430555559</v>
      </c>
      <c r="B1204" s="202">
        <v>45944</v>
      </c>
      <c r="C1204" s="203" t="s">
        <v>4274</v>
      </c>
      <c r="D1204" s="203" t="s">
        <v>11</v>
      </c>
      <c r="E1204" s="204" t="s">
        <v>4275</v>
      </c>
      <c r="F1204" s="49" t="s">
        <v>1386</v>
      </c>
      <c r="G1204" s="203">
        <v>2</v>
      </c>
      <c r="H1204" s="203" t="s">
        <v>4276</v>
      </c>
      <c r="I1204" s="203" t="s">
        <v>3363</v>
      </c>
      <c r="J1204" s="203"/>
      <c r="K1204" s="203">
        <v>106</v>
      </c>
      <c r="L1204" s="213" t="s">
        <v>827</v>
      </c>
      <c r="M1204" s="208" t="s">
        <v>1629</v>
      </c>
      <c r="N1204" s="209">
        <f t="shared" si="0"/>
        <v>2025</v>
      </c>
      <c r="O1204" s="210">
        <f t="shared" si="1"/>
        <v>10</v>
      </c>
      <c r="P1204" s="211" t="str">
        <f>IFERROR(VLOOKUP(F1204,연간집계!D:E,2,FALSE),"")</f>
        <v>포토엽서팩</v>
      </c>
    </row>
    <row r="1205" spans="1:16" ht="12.75">
      <c r="A1205" s="201">
        <v>45944.451655092591</v>
      </c>
      <c r="B1205" s="202">
        <v>45944</v>
      </c>
      <c r="C1205" s="203" t="s">
        <v>4277</v>
      </c>
      <c r="D1205" s="203" t="s">
        <v>11</v>
      </c>
      <c r="E1205" s="204" t="s">
        <v>4278</v>
      </c>
      <c r="F1205" s="49" t="s">
        <v>849</v>
      </c>
      <c r="G1205" s="203">
        <v>1</v>
      </c>
      <c r="H1205" s="203" t="s">
        <v>1857</v>
      </c>
      <c r="I1205" s="203" t="s">
        <v>1440</v>
      </c>
      <c r="J1205" s="203"/>
      <c r="K1205" s="203">
        <v>66</v>
      </c>
      <c r="L1205" s="213" t="s">
        <v>827</v>
      </c>
      <c r="M1205" s="208" t="s">
        <v>1436</v>
      </c>
      <c r="N1205" s="209">
        <f t="shared" si="0"/>
        <v>2025</v>
      </c>
      <c r="O1205" s="210">
        <f t="shared" si="1"/>
        <v>10</v>
      </c>
      <c r="P1205" s="211" t="str">
        <f>IFERROR(VLOOKUP(F1205,연간집계!D:E,2,FALSE),"")</f>
        <v>스탠다드 포토북 8*11 (하드/유광)</v>
      </c>
    </row>
    <row r="1206" spans="1:16" ht="12.75">
      <c r="A1206" s="201">
        <v>45944.45212962963</v>
      </c>
      <c r="B1206" s="202">
        <v>45944</v>
      </c>
      <c r="C1206" s="203" t="s">
        <v>4279</v>
      </c>
      <c r="D1206" s="203" t="s">
        <v>11</v>
      </c>
      <c r="E1206" s="204" t="s">
        <v>4278</v>
      </c>
      <c r="F1206" s="49" t="s">
        <v>847</v>
      </c>
      <c r="G1206" s="203">
        <v>1</v>
      </c>
      <c r="H1206" s="203" t="s">
        <v>1857</v>
      </c>
      <c r="I1206" s="203" t="s">
        <v>1440</v>
      </c>
      <c r="J1206" s="203"/>
      <c r="K1206" s="203">
        <v>74</v>
      </c>
      <c r="L1206" s="213" t="s">
        <v>827</v>
      </c>
      <c r="M1206" s="208" t="s">
        <v>1436</v>
      </c>
      <c r="N1206" s="209">
        <f t="shared" si="0"/>
        <v>2025</v>
      </c>
      <c r="O1206" s="210">
        <f t="shared" si="1"/>
        <v>10</v>
      </c>
      <c r="P1206" s="211" t="str">
        <f>IFERROR(VLOOKUP(F1206,연간집계!D:E,2,FALSE),"")</f>
        <v>스탠다드 포토북 8*11 (하드/무광)</v>
      </c>
    </row>
    <row r="1207" spans="1:16" ht="12.75">
      <c r="A1207" s="201">
        <v>45944.522685185184</v>
      </c>
      <c r="B1207" s="202">
        <v>45944</v>
      </c>
      <c r="C1207" s="203" t="s">
        <v>4280</v>
      </c>
      <c r="D1207" s="203" t="s">
        <v>11</v>
      </c>
      <c r="E1207" s="204" t="s">
        <v>4281</v>
      </c>
      <c r="F1207" s="49" t="s">
        <v>843</v>
      </c>
      <c r="G1207" s="203">
        <v>2</v>
      </c>
      <c r="H1207" s="203" t="s">
        <v>4282</v>
      </c>
      <c r="I1207" s="203" t="s">
        <v>1556</v>
      </c>
      <c r="J1207" s="203"/>
      <c r="K1207" s="203">
        <v>28</v>
      </c>
      <c r="L1207" s="207" t="s">
        <v>827</v>
      </c>
      <c r="M1207" s="208" t="s">
        <v>1436</v>
      </c>
      <c r="N1207" s="209">
        <f t="shared" si="0"/>
        <v>2025</v>
      </c>
      <c r="O1207" s="210">
        <f t="shared" si="1"/>
        <v>10</v>
      </c>
      <c r="P1207" s="211" t="str">
        <f>IFERROR(VLOOKUP(F1207,연간집계!D:E,2,FALSE),"")</f>
        <v>스탠다드 포토북 8*11 (소프트/무광)</v>
      </c>
    </row>
    <row r="1208" spans="1:16" ht="12.75">
      <c r="A1208" s="201">
        <v>45944.546342592592</v>
      </c>
      <c r="B1208" s="202">
        <v>45944</v>
      </c>
      <c r="C1208" s="203" t="s">
        <v>4283</v>
      </c>
      <c r="D1208" s="203" t="s">
        <v>11</v>
      </c>
      <c r="E1208" s="204" t="s">
        <v>4284</v>
      </c>
      <c r="F1208" s="49" t="s">
        <v>924</v>
      </c>
      <c r="G1208" s="203">
        <v>1</v>
      </c>
      <c r="H1208" s="203" t="s">
        <v>1522</v>
      </c>
      <c r="I1208" s="203" t="s">
        <v>1523</v>
      </c>
      <c r="J1208" s="203"/>
      <c r="K1208" s="203">
        <v>16</v>
      </c>
      <c r="L1208" s="213" t="s">
        <v>827</v>
      </c>
      <c r="M1208" s="208" t="s">
        <v>1449</v>
      </c>
      <c r="N1208" s="209">
        <f t="shared" si="0"/>
        <v>2025</v>
      </c>
      <c r="O1208" s="210">
        <f t="shared" si="1"/>
        <v>10</v>
      </c>
      <c r="P1208" s="211" t="str">
        <f>IFERROR(VLOOKUP(F1208,연간집계!D:E,2,FALSE),"")</f>
        <v>베이비진 210 (14p)</v>
      </c>
    </row>
    <row r="1209" spans="1:16" ht="12.75">
      <c r="A1209" s="201">
        <v>45944.546354166669</v>
      </c>
      <c r="B1209" s="202">
        <v>45944</v>
      </c>
      <c r="C1209" s="203" t="s">
        <v>4285</v>
      </c>
      <c r="D1209" s="203" t="s">
        <v>11</v>
      </c>
      <c r="E1209" s="204" t="s">
        <v>4284</v>
      </c>
      <c r="F1209" s="49" t="s">
        <v>924</v>
      </c>
      <c r="G1209" s="203">
        <v>1</v>
      </c>
      <c r="H1209" s="203" t="s">
        <v>1522</v>
      </c>
      <c r="I1209" s="203" t="s">
        <v>1523</v>
      </c>
      <c r="J1209" s="203"/>
      <c r="K1209" s="203">
        <v>16</v>
      </c>
      <c r="L1209" s="213" t="s">
        <v>827</v>
      </c>
      <c r="M1209" s="208" t="s">
        <v>1449</v>
      </c>
      <c r="N1209" s="209">
        <f t="shared" si="0"/>
        <v>2025</v>
      </c>
      <c r="O1209" s="210">
        <f t="shared" si="1"/>
        <v>10</v>
      </c>
      <c r="P1209" s="211" t="str">
        <f>IFERROR(VLOOKUP(F1209,연간집계!D:E,2,FALSE),"")</f>
        <v>베이비진 210 (14p)</v>
      </c>
    </row>
    <row r="1210" spans="1:16" ht="12.75">
      <c r="A1210" s="201">
        <v>45944.546365740738</v>
      </c>
      <c r="B1210" s="202">
        <v>45944</v>
      </c>
      <c r="C1210" s="203" t="s">
        <v>4286</v>
      </c>
      <c r="D1210" s="203" t="s">
        <v>11</v>
      </c>
      <c r="E1210" s="204" t="s">
        <v>4284</v>
      </c>
      <c r="F1210" s="49" t="s">
        <v>924</v>
      </c>
      <c r="G1210" s="203">
        <v>1</v>
      </c>
      <c r="H1210" s="203" t="s">
        <v>1522</v>
      </c>
      <c r="I1210" s="203" t="s">
        <v>1523</v>
      </c>
      <c r="J1210" s="203"/>
      <c r="K1210" s="203">
        <v>16</v>
      </c>
      <c r="L1210" s="213" t="s">
        <v>827</v>
      </c>
      <c r="M1210" s="208" t="s">
        <v>1449</v>
      </c>
      <c r="N1210" s="209">
        <f t="shared" si="0"/>
        <v>2025</v>
      </c>
      <c r="O1210" s="210">
        <f t="shared" si="1"/>
        <v>10</v>
      </c>
      <c r="P1210" s="211" t="str">
        <f>IFERROR(VLOOKUP(F1210,연간집계!D:E,2,FALSE),"")</f>
        <v>베이비진 210 (14p)</v>
      </c>
    </row>
    <row r="1211" spans="1:16" ht="12.75">
      <c r="A1211" s="201">
        <v>45944.546377314815</v>
      </c>
      <c r="B1211" s="202">
        <v>45944</v>
      </c>
      <c r="C1211" s="203" t="s">
        <v>4287</v>
      </c>
      <c r="D1211" s="203" t="s">
        <v>11</v>
      </c>
      <c r="E1211" s="204" t="s">
        <v>4284</v>
      </c>
      <c r="F1211" s="49" t="s">
        <v>924</v>
      </c>
      <c r="G1211" s="203">
        <v>1</v>
      </c>
      <c r="H1211" s="203" t="s">
        <v>1522</v>
      </c>
      <c r="I1211" s="203" t="s">
        <v>1523</v>
      </c>
      <c r="J1211" s="203"/>
      <c r="K1211" s="203">
        <v>16</v>
      </c>
      <c r="L1211" s="213" t="s">
        <v>827</v>
      </c>
      <c r="M1211" s="208" t="s">
        <v>1449</v>
      </c>
      <c r="N1211" s="209">
        <f t="shared" si="0"/>
        <v>2025</v>
      </c>
      <c r="O1211" s="210">
        <f t="shared" si="1"/>
        <v>10</v>
      </c>
      <c r="P1211" s="211" t="str">
        <f>IFERROR(VLOOKUP(F1211,연간집계!D:E,2,FALSE),"")</f>
        <v>베이비진 210 (14p)</v>
      </c>
    </row>
    <row r="1212" spans="1:16" ht="12.75">
      <c r="A1212" s="201">
        <v>45944.546388888892</v>
      </c>
      <c r="B1212" s="202">
        <v>45944</v>
      </c>
      <c r="C1212" s="203" t="s">
        <v>4288</v>
      </c>
      <c r="D1212" s="203" t="s">
        <v>11</v>
      </c>
      <c r="E1212" s="204" t="s">
        <v>4284</v>
      </c>
      <c r="F1212" s="49" t="s">
        <v>924</v>
      </c>
      <c r="G1212" s="203">
        <v>1</v>
      </c>
      <c r="H1212" s="203" t="s">
        <v>1522</v>
      </c>
      <c r="I1212" s="203" t="s">
        <v>1523</v>
      </c>
      <c r="J1212" s="203"/>
      <c r="K1212" s="203">
        <v>16</v>
      </c>
      <c r="L1212" s="213" t="s">
        <v>827</v>
      </c>
      <c r="M1212" s="208" t="s">
        <v>1449</v>
      </c>
      <c r="N1212" s="209">
        <f t="shared" si="0"/>
        <v>2025</v>
      </c>
      <c r="O1212" s="210">
        <f t="shared" si="1"/>
        <v>10</v>
      </c>
      <c r="P1212" s="211" t="str">
        <f>IFERROR(VLOOKUP(F1212,연간집계!D:E,2,FALSE),"")</f>
        <v>베이비진 210 (14p)</v>
      </c>
    </row>
    <row r="1213" spans="1:16" ht="12.75">
      <c r="A1213" s="201">
        <v>45944.546400462961</v>
      </c>
      <c r="B1213" s="202">
        <v>45944</v>
      </c>
      <c r="C1213" s="203" t="s">
        <v>4289</v>
      </c>
      <c r="D1213" s="203" t="s">
        <v>11</v>
      </c>
      <c r="E1213" s="204" t="s">
        <v>4284</v>
      </c>
      <c r="F1213" s="49" t="s">
        <v>924</v>
      </c>
      <c r="G1213" s="203">
        <v>1</v>
      </c>
      <c r="H1213" s="203" t="s">
        <v>1522</v>
      </c>
      <c r="I1213" s="203" t="s">
        <v>1523</v>
      </c>
      <c r="J1213" s="203"/>
      <c r="K1213" s="203">
        <v>16</v>
      </c>
      <c r="L1213" s="213" t="s">
        <v>827</v>
      </c>
      <c r="M1213" s="208" t="s">
        <v>1449</v>
      </c>
      <c r="N1213" s="209">
        <f t="shared" si="0"/>
        <v>2025</v>
      </c>
      <c r="O1213" s="210">
        <f t="shared" si="1"/>
        <v>10</v>
      </c>
      <c r="P1213" s="211" t="str">
        <f>IFERROR(VLOOKUP(F1213,연간집계!D:E,2,FALSE),"")</f>
        <v>베이비진 210 (14p)</v>
      </c>
    </row>
    <row r="1214" spans="1:16" ht="12.75">
      <c r="A1214" s="201">
        <v>45944.546412037038</v>
      </c>
      <c r="B1214" s="202">
        <v>45944</v>
      </c>
      <c r="C1214" s="203" t="s">
        <v>4290</v>
      </c>
      <c r="D1214" s="203" t="s">
        <v>11</v>
      </c>
      <c r="E1214" s="204" t="s">
        <v>4284</v>
      </c>
      <c r="F1214" s="49" t="s">
        <v>924</v>
      </c>
      <c r="G1214" s="203">
        <v>1</v>
      </c>
      <c r="H1214" s="203" t="s">
        <v>1522</v>
      </c>
      <c r="I1214" s="203" t="s">
        <v>1523</v>
      </c>
      <c r="J1214" s="203"/>
      <c r="K1214" s="203">
        <v>16</v>
      </c>
      <c r="L1214" s="213" t="s">
        <v>827</v>
      </c>
      <c r="M1214" s="208" t="s">
        <v>1449</v>
      </c>
      <c r="N1214" s="209">
        <f t="shared" si="0"/>
        <v>2025</v>
      </c>
      <c r="O1214" s="210">
        <f t="shared" si="1"/>
        <v>10</v>
      </c>
      <c r="P1214" s="211" t="str">
        <f>IFERROR(VLOOKUP(F1214,연간집계!D:E,2,FALSE),"")</f>
        <v>베이비진 210 (14p)</v>
      </c>
    </row>
    <row r="1215" spans="1:16" ht="12.75">
      <c r="A1215" s="201">
        <v>45944.546423611115</v>
      </c>
      <c r="B1215" s="202">
        <v>45944</v>
      </c>
      <c r="C1215" s="203" t="s">
        <v>4291</v>
      </c>
      <c r="D1215" s="203" t="s">
        <v>11</v>
      </c>
      <c r="E1215" s="204" t="s">
        <v>4284</v>
      </c>
      <c r="F1215" s="49" t="s">
        <v>924</v>
      </c>
      <c r="G1215" s="203">
        <v>1</v>
      </c>
      <c r="H1215" s="203" t="s">
        <v>1522</v>
      </c>
      <c r="I1215" s="203" t="s">
        <v>1523</v>
      </c>
      <c r="J1215" s="203"/>
      <c r="K1215" s="203">
        <v>16</v>
      </c>
      <c r="L1215" s="213" t="s">
        <v>827</v>
      </c>
      <c r="M1215" s="208" t="s">
        <v>1449</v>
      </c>
      <c r="N1215" s="209">
        <f t="shared" si="0"/>
        <v>2025</v>
      </c>
      <c r="O1215" s="210">
        <f t="shared" si="1"/>
        <v>10</v>
      </c>
      <c r="P1215" s="211" t="str">
        <f>IFERROR(VLOOKUP(F1215,연간집계!D:E,2,FALSE),"")</f>
        <v>베이비진 210 (14p)</v>
      </c>
    </row>
    <row r="1216" spans="1:16" ht="12.75">
      <c r="A1216" s="201">
        <v>45944.546446759261</v>
      </c>
      <c r="B1216" s="202">
        <v>45944</v>
      </c>
      <c r="C1216" s="203" t="s">
        <v>4292</v>
      </c>
      <c r="D1216" s="203" t="s">
        <v>11</v>
      </c>
      <c r="E1216" s="204" t="s">
        <v>4284</v>
      </c>
      <c r="F1216" s="49" t="s">
        <v>924</v>
      </c>
      <c r="G1216" s="203">
        <v>1</v>
      </c>
      <c r="H1216" s="203" t="s">
        <v>1522</v>
      </c>
      <c r="I1216" s="203" t="s">
        <v>1523</v>
      </c>
      <c r="J1216" s="203"/>
      <c r="K1216" s="203">
        <v>16</v>
      </c>
      <c r="L1216" s="213" t="s">
        <v>827</v>
      </c>
      <c r="M1216" s="208" t="s">
        <v>1449</v>
      </c>
      <c r="N1216" s="209">
        <f t="shared" si="0"/>
        <v>2025</v>
      </c>
      <c r="O1216" s="210">
        <f t="shared" si="1"/>
        <v>10</v>
      </c>
      <c r="P1216" s="211" t="str">
        <f>IFERROR(VLOOKUP(F1216,연간집계!D:E,2,FALSE),"")</f>
        <v>베이비진 210 (14p)</v>
      </c>
    </row>
    <row r="1217" spans="1:16" ht="12.75">
      <c r="A1217" s="201">
        <v>45944.546458333331</v>
      </c>
      <c r="B1217" s="202">
        <v>45944</v>
      </c>
      <c r="C1217" s="203" t="s">
        <v>4293</v>
      </c>
      <c r="D1217" s="203" t="s">
        <v>11</v>
      </c>
      <c r="E1217" s="204" t="s">
        <v>4284</v>
      </c>
      <c r="F1217" s="49" t="s">
        <v>924</v>
      </c>
      <c r="G1217" s="203">
        <v>1</v>
      </c>
      <c r="H1217" s="203" t="s">
        <v>1522</v>
      </c>
      <c r="I1217" s="203" t="s">
        <v>1523</v>
      </c>
      <c r="J1217" s="203"/>
      <c r="K1217" s="203">
        <v>16</v>
      </c>
      <c r="L1217" s="213" t="s">
        <v>827</v>
      </c>
      <c r="M1217" s="208" t="s">
        <v>1449</v>
      </c>
      <c r="N1217" s="209">
        <f t="shared" si="0"/>
        <v>2025</v>
      </c>
      <c r="O1217" s="210">
        <f t="shared" si="1"/>
        <v>10</v>
      </c>
      <c r="P1217" s="211" t="str">
        <f>IFERROR(VLOOKUP(F1217,연간집계!D:E,2,FALSE),"")</f>
        <v>베이비진 210 (14p)</v>
      </c>
    </row>
    <row r="1218" spans="1:16" ht="12.75">
      <c r="A1218" s="201">
        <v>45944.55574074074</v>
      </c>
      <c r="B1218" s="202">
        <v>45944</v>
      </c>
      <c r="C1218" s="203" t="s">
        <v>4294</v>
      </c>
      <c r="D1218" s="203" t="s">
        <v>11</v>
      </c>
      <c r="E1218" s="204" t="s">
        <v>4295</v>
      </c>
      <c r="F1218" s="49" t="s">
        <v>1043</v>
      </c>
      <c r="G1218" s="203">
        <v>1</v>
      </c>
      <c r="H1218" s="203" t="s">
        <v>4296</v>
      </c>
      <c r="I1218" s="203" t="s">
        <v>1440</v>
      </c>
      <c r="J1218" s="203"/>
      <c r="K1218" s="203">
        <v>72</v>
      </c>
      <c r="L1218" s="207" t="s">
        <v>827</v>
      </c>
      <c r="M1218" s="208" t="s">
        <v>1471</v>
      </c>
      <c r="N1218" s="209">
        <f t="shared" si="0"/>
        <v>2025</v>
      </c>
      <c r="O1218" s="210">
        <f t="shared" si="1"/>
        <v>10</v>
      </c>
      <c r="P1218" s="211" t="str">
        <f>IFERROR(VLOOKUP(F1218,연간집계!D:E,2,FALSE),"")</f>
        <v>프리북 198 (하드)</v>
      </c>
    </row>
    <row r="1219" spans="1:16" ht="12.75">
      <c r="A1219" s="201">
        <v>45944.555844907409</v>
      </c>
      <c r="B1219" s="202">
        <v>45944</v>
      </c>
      <c r="C1219" s="203" t="s">
        <v>4297</v>
      </c>
      <c r="D1219" s="203" t="s">
        <v>11</v>
      </c>
      <c r="E1219" s="204" t="s">
        <v>4295</v>
      </c>
      <c r="F1219" s="49" t="s">
        <v>1043</v>
      </c>
      <c r="G1219" s="203">
        <v>1</v>
      </c>
      <c r="H1219" s="203" t="s">
        <v>4296</v>
      </c>
      <c r="I1219" s="203" t="s">
        <v>1440</v>
      </c>
      <c r="J1219" s="203"/>
      <c r="K1219" s="203">
        <v>100</v>
      </c>
      <c r="L1219" s="207" t="s">
        <v>827</v>
      </c>
      <c r="M1219" s="208" t="s">
        <v>1471</v>
      </c>
      <c r="N1219" s="209">
        <f t="shared" si="0"/>
        <v>2025</v>
      </c>
      <c r="O1219" s="210">
        <f t="shared" si="1"/>
        <v>10</v>
      </c>
      <c r="P1219" s="211" t="str">
        <f>IFERROR(VLOOKUP(F1219,연간집계!D:E,2,FALSE),"")</f>
        <v>프리북 198 (하드)</v>
      </c>
    </row>
    <row r="1220" spans="1:16" ht="12.75">
      <c r="A1220" s="201">
        <v>45944.555856481478</v>
      </c>
      <c r="B1220" s="202">
        <v>45944</v>
      </c>
      <c r="C1220" s="203" t="s">
        <v>4298</v>
      </c>
      <c r="D1220" s="203" t="s">
        <v>11</v>
      </c>
      <c r="E1220" s="204" t="s">
        <v>4295</v>
      </c>
      <c r="F1220" s="49" t="s">
        <v>1043</v>
      </c>
      <c r="G1220" s="203">
        <v>1</v>
      </c>
      <c r="H1220" s="203" t="s">
        <v>4296</v>
      </c>
      <c r="I1220" s="203" t="s">
        <v>1440</v>
      </c>
      <c r="J1220" s="203"/>
      <c r="K1220" s="203">
        <v>100</v>
      </c>
      <c r="L1220" s="207" t="s">
        <v>827</v>
      </c>
      <c r="M1220" s="208" t="s">
        <v>1471</v>
      </c>
      <c r="N1220" s="209">
        <f t="shared" si="0"/>
        <v>2025</v>
      </c>
      <c r="O1220" s="210">
        <f t="shared" si="1"/>
        <v>10</v>
      </c>
      <c r="P1220" s="211" t="str">
        <f>IFERROR(VLOOKUP(F1220,연간집계!D:E,2,FALSE),"")</f>
        <v>프리북 198 (하드)</v>
      </c>
    </row>
    <row r="1221" spans="1:16" ht="12.75">
      <c r="A1221" s="201">
        <v>45944.555868055555</v>
      </c>
      <c r="B1221" s="202">
        <v>45944</v>
      </c>
      <c r="C1221" s="203" t="s">
        <v>4299</v>
      </c>
      <c r="D1221" s="203" t="s">
        <v>11</v>
      </c>
      <c r="E1221" s="204" t="s">
        <v>4295</v>
      </c>
      <c r="F1221" s="49" t="s">
        <v>1043</v>
      </c>
      <c r="G1221" s="203">
        <v>1</v>
      </c>
      <c r="H1221" s="203" t="s">
        <v>4296</v>
      </c>
      <c r="I1221" s="203" t="s">
        <v>1440</v>
      </c>
      <c r="J1221" s="203"/>
      <c r="K1221" s="203">
        <v>100</v>
      </c>
      <c r="L1221" s="207" t="s">
        <v>827</v>
      </c>
      <c r="M1221" s="208" t="s">
        <v>1471</v>
      </c>
      <c r="N1221" s="209">
        <f t="shared" si="0"/>
        <v>2025</v>
      </c>
      <c r="O1221" s="210">
        <f t="shared" si="1"/>
        <v>10</v>
      </c>
      <c r="P1221" s="211" t="str">
        <f>IFERROR(VLOOKUP(F1221,연간집계!D:E,2,FALSE),"")</f>
        <v>프리북 198 (하드)</v>
      </c>
    </row>
    <row r="1222" spans="1:16" ht="12.75">
      <c r="A1222" s="201">
        <v>45944.585625</v>
      </c>
      <c r="B1222" s="202">
        <v>45944</v>
      </c>
      <c r="C1222" s="203" t="s">
        <v>4300</v>
      </c>
      <c r="D1222" s="203" t="s">
        <v>11</v>
      </c>
      <c r="E1222" s="204" t="s">
        <v>4301</v>
      </c>
      <c r="F1222" s="49" t="s">
        <v>64</v>
      </c>
      <c r="G1222" s="203">
        <v>1</v>
      </c>
      <c r="H1222" s="203" t="s">
        <v>4302</v>
      </c>
      <c r="I1222" s="203" t="s">
        <v>1459</v>
      </c>
      <c r="J1222" s="203"/>
      <c r="K1222" s="203">
        <v>40</v>
      </c>
      <c r="L1222" s="213" t="s">
        <v>827</v>
      </c>
      <c r="M1222" s="208" t="s">
        <v>1460</v>
      </c>
      <c r="N1222" s="209">
        <f t="shared" si="0"/>
        <v>2025</v>
      </c>
      <c r="O1222" s="210">
        <f t="shared" si="1"/>
        <v>10</v>
      </c>
      <c r="P1222" s="211" t="str">
        <f>IFERROR(VLOOKUP(F1222,연간집계!D:E,2,FALSE),"")</f>
        <v>플라이트북 276</v>
      </c>
    </row>
    <row r="1223" spans="1:16" ht="12.75">
      <c r="A1223" s="201">
        <v>45944.585648148146</v>
      </c>
      <c r="B1223" s="202">
        <v>45944</v>
      </c>
      <c r="C1223" s="203" t="s">
        <v>4303</v>
      </c>
      <c r="D1223" s="203" t="s">
        <v>11</v>
      </c>
      <c r="E1223" s="204" t="s">
        <v>4304</v>
      </c>
      <c r="F1223" s="49" t="s">
        <v>1056</v>
      </c>
      <c r="G1223" s="203">
        <v>1</v>
      </c>
      <c r="H1223" s="203" t="s">
        <v>4305</v>
      </c>
      <c r="I1223" s="203" t="s">
        <v>1440</v>
      </c>
      <c r="J1223" s="203"/>
      <c r="K1223" s="203">
        <v>106</v>
      </c>
      <c r="L1223" s="207" t="s">
        <v>827</v>
      </c>
      <c r="M1223" s="208" t="s">
        <v>1497</v>
      </c>
      <c r="N1223" s="209">
        <f t="shared" si="0"/>
        <v>2025</v>
      </c>
      <c r="O1223" s="210">
        <f t="shared" si="1"/>
        <v>10</v>
      </c>
      <c r="P1223" s="211" t="str">
        <f>IFERROR(VLOOKUP(F1223,연간집계!D:E,2,FALSE),"")</f>
        <v>프리북 150 (소프트)</v>
      </c>
    </row>
    <row r="1224" spans="1:16" ht="12.75">
      <c r="A1224" s="201">
        <v>45944.585659722223</v>
      </c>
      <c r="B1224" s="202">
        <v>45944</v>
      </c>
      <c r="C1224" s="203" t="s">
        <v>4306</v>
      </c>
      <c r="D1224" s="203" t="s">
        <v>11</v>
      </c>
      <c r="E1224" s="204" t="s">
        <v>4304</v>
      </c>
      <c r="F1224" s="49" t="s">
        <v>890</v>
      </c>
      <c r="G1224" s="203">
        <v>1</v>
      </c>
      <c r="H1224" s="203" t="s">
        <v>4305</v>
      </c>
      <c r="I1224" s="203" t="s">
        <v>1440</v>
      </c>
      <c r="J1224" s="208" t="s">
        <v>1664</v>
      </c>
      <c r="K1224" s="203">
        <v>56</v>
      </c>
      <c r="L1224" s="213" t="s">
        <v>827</v>
      </c>
      <c r="M1224" s="208" t="s">
        <v>1497</v>
      </c>
      <c r="N1224" s="209">
        <f t="shared" si="0"/>
        <v>2025</v>
      </c>
      <c r="O1224" s="210">
        <f t="shared" si="1"/>
        <v>10</v>
      </c>
      <c r="P1224" s="211" t="str">
        <f>IFERROR(VLOOKUP(F1224,연간집계!D:E,2,FALSE),"")</f>
        <v>메모리북</v>
      </c>
    </row>
    <row r="1225" spans="1:16" ht="12.75">
      <c r="A1225" s="201">
        <v>45944.591678240744</v>
      </c>
      <c r="B1225" s="202">
        <v>45944</v>
      </c>
      <c r="C1225" s="203" t="s">
        <v>4307</v>
      </c>
      <c r="D1225" s="203" t="s">
        <v>11</v>
      </c>
      <c r="E1225" s="204" t="s">
        <v>4308</v>
      </c>
      <c r="F1225" s="49" t="s">
        <v>870</v>
      </c>
      <c r="G1225" s="203">
        <v>1</v>
      </c>
      <c r="H1225" s="203" t="s">
        <v>2413</v>
      </c>
      <c r="I1225" s="203" t="s">
        <v>1440</v>
      </c>
      <c r="J1225" s="203"/>
      <c r="K1225" s="203">
        <v>80</v>
      </c>
      <c r="L1225" s="213" t="s">
        <v>827</v>
      </c>
      <c r="M1225" s="208" t="s">
        <v>1436</v>
      </c>
      <c r="N1225" s="209">
        <f t="shared" si="0"/>
        <v>2025</v>
      </c>
      <c r="O1225" s="210">
        <f t="shared" si="1"/>
        <v>10</v>
      </c>
      <c r="P1225" s="211" t="str">
        <f>IFERROR(VLOOKUP(F1225,연간집계!D:E,2,FALSE),"")</f>
        <v>스탠다드 포토북 11*8 (소프트/무광)</v>
      </c>
    </row>
    <row r="1226" spans="1:16" ht="12.75">
      <c r="A1226" s="201">
        <v>45944.600543981483</v>
      </c>
      <c r="B1226" s="202">
        <v>45944</v>
      </c>
      <c r="C1226" s="203" t="s">
        <v>4309</v>
      </c>
      <c r="D1226" s="203" t="s">
        <v>11</v>
      </c>
      <c r="E1226" s="204" t="s">
        <v>4310</v>
      </c>
      <c r="F1226" s="49" t="s">
        <v>890</v>
      </c>
      <c r="G1226" s="203">
        <v>1</v>
      </c>
      <c r="H1226" s="203" t="s">
        <v>4311</v>
      </c>
      <c r="I1226" s="203" t="s">
        <v>2220</v>
      </c>
      <c r="J1226" s="208" t="s">
        <v>1881</v>
      </c>
      <c r="K1226" s="203">
        <v>48</v>
      </c>
      <c r="L1226" s="213" t="s">
        <v>827</v>
      </c>
      <c r="M1226" s="208" t="s">
        <v>1851</v>
      </c>
      <c r="N1226" s="209">
        <f t="shared" si="0"/>
        <v>2025</v>
      </c>
      <c r="O1226" s="210">
        <f t="shared" si="1"/>
        <v>10</v>
      </c>
      <c r="P1226" s="211" t="str">
        <f>IFERROR(VLOOKUP(F1226,연간집계!D:E,2,FALSE),"")</f>
        <v>메모리북</v>
      </c>
    </row>
    <row r="1227" spans="1:16" ht="12.75">
      <c r="A1227" s="201">
        <v>45944.659791666665</v>
      </c>
      <c r="B1227" s="202">
        <v>45944</v>
      </c>
      <c r="C1227" s="203" t="s">
        <v>4312</v>
      </c>
      <c r="D1227" s="203" t="s">
        <v>11</v>
      </c>
      <c r="E1227" s="204" t="s">
        <v>4313</v>
      </c>
      <c r="F1227" s="49" t="s">
        <v>412</v>
      </c>
      <c r="G1227" s="203">
        <v>2</v>
      </c>
      <c r="H1227" s="203" t="s">
        <v>4314</v>
      </c>
      <c r="I1227" s="203" t="s">
        <v>1440</v>
      </c>
      <c r="J1227" s="203" t="s">
        <v>1769</v>
      </c>
      <c r="K1227" s="203">
        <v>60</v>
      </c>
      <c r="L1227" s="213" t="s">
        <v>827</v>
      </c>
      <c r="M1227" s="208" t="s">
        <v>1425</v>
      </c>
      <c r="N1227" s="209">
        <f t="shared" si="0"/>
        <v>2025</v>
      </c>
      <c r="O1227" s="210">
        <f t="shared" si="1"/>
        <v>10</v>
      </c>
      <c r="P1227" s="211" t="str">
        <f>IFERROR(VLOOKUP(F1227,연간집계!D:E,2,FALSE),"")</f>
        <v>시크북(북) 277 (시크블랙/58p)</v>
      </c>
    </row>
    <row r="1228" spans="1:16" ht="12.75">
      <c r="A1228" s="201">
        <v>45944.801527777781</v>
      </c>
      <c r="B1228" s="202">
        <v>45944</v>
      </c>
      <c r="C1228" s="203" t="s">
        <v>4315</v>
      </c>
      <c r="D1228" s="203" t="s">
        <v>11</v>
      </c>
      <c r="E1228" s="204" t="s">
        <v>4316</v>
      </c>
      <c r="F1228" s="49" t="s">
        <v>865</v>
      </c>
      <c r="G1228" s="203">
        <v>1</v>
      </c>
      <c r="H1228" s="203" t="s">
        <v>4317</v>
      </c>
      <c r="I1228" s="203" t="s">
        <v>1501</v>
      </c>
      <c r="J1228" s="203"/>
      <c r="K1228" s="203">
        <v>48</v>
      </c>
      <c r="L1228" s="213" t="s">
        <v>827</v>
      </c>
      <c r="M1228" s="208" t="s">
        <v>1436</v>
      </c>
      <c r="N1228" s="209">
        <f t="shared" si="0"/>
        <v>2025</v>
      </c>
      <c r="O1228" s="210">
        <f t="shared" si="1"/>
        <v>10</v>
      </c>
      <c r="P1228" s="211" t="str">
        <f>IFERROR(VLOOKUP(F1228,연간집계!D:E,2,FALSE),"")</f>
        <v>스탠다드 포토북 8*6 (하드/무광)</v>
      </c>
    </row>
    <row r="1229" spans="1:16" ht="12.75">
      <c r="A1229" s="201">
        <v>45944.807511574072</v>
      </c>
      <c r="B1229" s="202">
        <v>45944</v>
      </c>
      <c r="C1229" s="203" t="s">
        <v>4318</v>
      </c>
      <c r="D1229" s="203" t="s">
        <v>11</v>
      </c>
      <c r="E1229" s="204" t="s">
        <v>4319</v>
      </c>
      <c r="F1229" s="49" t="s">
        <v>967</v>
      </c>
      <c r="G1229" s="203">
        <v>1</v>
      </c>
      <c r="H1229" s="203" t="s">
        <v>4320</v>
      </c>
      <c r="I1229" s="203" t="s">
        <v>1748</v>
      </c>
      <c r="J1229" s="203" t="s">
        <v>1748</v>
      </c>
      <c r="K1229" s="203">
        <v>80</v>
      </c>
      <c r="L1229" s="213" t="s">
        <v>827</v>
      </c>
      <c r="M1229" s="208" t="s">
        <v>1493</v>
      </c>
      <c r="N1229" s="209">
        <f t="shared" si="0"/>
        <v>2025</v>
      </c>
      <c r="O1229" s="210">
        <f t="shared" si="1"/>
        <v>10</v>
      </c>
      <c r="P1229" s="211" t="str">
        <f>IFERROR(VLOOKUP(F1229,연간집계!D:E,2,FALSE),"")</f>
        <v>시티북 210 (소프트/78p)</v>
      </c>
    </row>
    <row r="1230" spans="1:16" ht="12.75">
      <c r="A1230" s="201">
        <v>45944.975856481484</v>
      </c>
      <c r="B1230" s="202">
        <v>45944</v>
      </c>
      <c r="C1230" s="203" t="s">
        <v>4321</v>
      </c>
      <c r="D1230" s="203" t="s">
        <v>11</v>
      </c>
      <c r="E1230" s="204" t="s">
        <v>4322</v>
      </c>
      <c r="F1230" s="49" t="s">
        <v>840</v>
      </c>
      <c r="G1230" s="203">
        <v>2</v>
      </c>
      <c r="H1230" s="203" t="s">
        <v>4323</v>
      </c>
      <c r="I1230" s="203" t="s">
        <v>1510</v>
      </c>
      <c r="J1230" s="203"/>
      <c r="K1230" s="203">
        <v>68</v>
      </c>
      <c r="L1230" s="213" t="s">
        <v>827</v>
      </c>
      <c r="M1230" s="208" t="s">
        <v>1436</v>
      </c>
      <c r="N1230" s="209">
        <f t="shared" si="0"/>
        <v>2025</v>
      </c>
      <c r="O1230" s="210">
        <f t="shared" si="1"/>
        <v>10</v>
      </c>
      <c r="P1230" s="211" t="str">
        <f>IFERROR(VLOOKUP(F1230,연간집계!D:E,2,FALSE),"")</f>
        <v>스탠다드 포토북 6*8 (하드/유광)</v>
      </c>
    </row>
    <row r="1231" spans="1:16" ht="12.75">
      <c r="A1231" s="201">
        <v>45945.389374999999</v>
      </c>
      <c r="B1231" s="202">
        <v>45945</v>
      </c>
      <c r="C1231" s="203" t="s">
        <v>4324</v>
      </c>
      <c r="D1231" s="203" t="s">
        <v>11</v>
      </c>
      <c r="E1231" s="204" t="s">
        <v>4325</v>
      </c>
      <c r="F1231" s="49" t="s">
        <v>843</v>
      </c>
      <c r="G1231" s="203">
        <v>1</v>
      </c>
      <c r="H1231" s="203" t="s">
        <v>3432</v>
      </c>
      <c r="I1231" s="203" t="s">
        <v>1440</v>
      </c>
      <c r="J1231" s="203"/>
      <c r="K1231" s="203">
        <v>32</v>
      </c>
      <c r="L1231" s="207" t="s">
        <v>827</v>
      </c>
      <c r="M1231" s="208" t="s">
        <v>1436</v>
      </c>
      <c r="N1231" s="209">
        <f t="shared" si="0"/>
        <v>2025</v>
      </c>
      <c r="O1231" s="210">
        <f t="shared" si="1"/>
        <v>10</v>
      </c>
      <c r="P1231" s="211" t="str">
        <f>IFERROR(VLOOKUP(F1231,연간집계!D:E,2,FALSE),"")</f>
        <v>스탠다드 포토북 8*11 (소프트/무광)</v>
      </c>
    </row>
    <row r="1232" spans="1:16" ht="12.75">
      <c r="A1232" s="201">
        <v>45945.398252314815</v>
      </c>
      <c r="B1232" s="202">
        <v>45945</v>
      </c>
      <c r="C1232" s="203" t="s">
        <v>4326</v>
      </c>
      <c r="D1232" s="203" t="s">
        <v>11</v>
      </c>
      <c r="E1232" s="204" t="s">
        <v>4327</v>
      </c>
      <c r="F1232" s="49" t="s">
        <v>845</v>
      </c>
      <c r="G1232" s="203">
        <v>1</v>
      </c>
      <c r="H1232" s="203" t="s">
        <v>4328</v>
      </c>
      <c r="I1232" s="203" t="s">
        <v>1440</v>
      </c>
      <c r="J1232" s="203"/>
      <c r="K1232" s="203">
        <v>24</v>
      </c>
      <c r="L1232" s="213" t="s">
        <v>827</v>
      </c>
      <c r="M1232" s="208" t="s">
        <v>1436</v>
      </c>
      <c r="N1232" s="209">
        <f t="shared" si="0"/>
        <v>2025</v>
      </c>
      <c r="O1232" s="210">
        <f t="shared" si="1"/>
        <v>10</v>
      </c>
      <c r="P1232" s="211" t="str">
        <f>IFERROR(VLOOKUP(F1232,연간집계!D:E,2,FALSE),"")</f>
        <v>스탠다드 포토북 8*11 (소프트/유광)</v>
      </c>
    </row>
    <row r="1233" spans="1:16" ht="12.75">
      <c r="A1233" s="201">
        <v>45945.445486111108</v>
      </c>
      <c r="B1233" s="202">
        <v>45945</v>
      </c>
      <c r="C1233" s="203" t="s">
        <v>4329</v>
      </c>
      <c r="D1233" s="203" t="s">
        <v>11</v>
      </c>
      <c r="E1233" s="204" t="s">
        <v>4330</v>
      </c>
      <c r="F1233" s="49" t="s">
        <v>162</v>
      </c>
      <c r="G1233" s="203">
        <v>1</v>
      </c>
      <c r="H1233" s="203" t="s">
        <v>190</v>
      </c>
      <c r="I1233" s="203" t="s">
        <v>1668</v>
      </c>
      <c r="J1233" s="203"/>
      <c r="K1233" s="203">
        <v>40</v>
      </c>
      <c r="L1233" s="213" t="s">
        <v>827</v>
      </c>
      <c r="M1233" s="208" t="s">
        <v>1460</v>
      </c>
      <c r="N1233" s="209">
        <f t="shared" si="0"/>
        <v>2025</v>
      </c>
      <c r="O1233" s="210">
        <f t="shared" si="1"/>
        <v>10</v>
      </c>
      <c r="P1233" s="211" t="str">
        <f>IFERROR(VLOOKUP(F1233,연간집계!D:E,2,FALSE),"")</f>
        <v>러브데이북 (퓨어아이보리/기본)</v>
      </c>
    </row>
    <row r="1234" spans="1:16" ht="12.75">
      <c r="A1234" s="201">
        <v>45945.484606481485</v>
      </c>
      <c r="B1234" s="202">
        <v>45945</v>
      </c>
      <c r="C1234" s="203" t="s">
        <v>4331</v>
      </c>
      <c r="D1234" s="203" t="s">
        <v>11</v>
      </c>
      <c r="E1234" s="204" t="s">
        <v>4332</v>
      </c>
      <c r="F1234" s="49" t="s">
        <v>42</v>
      </c>
      <c r="G1234" s="203">
        <v>1</v>
      </c>
      <c r="H1234" s="203" t="s">
        <v>4333</v>
      </c>
      <c r="I1234" s="203" t="s">
        <v>1762</v>
      </c>
      <c r="J1234" s="203"/>
      <c r="K1234" s="203">
        <v>60</v>
      </c>
      <c r="L1234" s="213" t="s">
        <v>827</v>
      </c>
      <c r="M1234" s="208" t="s">
        <v>1514</v>
      </c>
      <c r="N1234" s="209">
        <f t="shared" si="0"/>
        <v>2025</v>
      </c>
      <c r="O1234" s="210">
        <f t="shared" si="1"/>
        <v>10</v>
      </c>
      <c r="P1234" s="211" t="str">
        <f>IFERROR(VLOOKUP(F1234,연간집계!D:E,2,FALSE),"")</f>
        <v>플라이트북 210</v>
      </c>
    </row>
    <row r="1235" spans="1:16" ht="12.75">
      <c r="A1235" s="201">
        <v>45945.505439814813</v>
      </c>
      <c r="B1235" s="202">
        <v>45945</v>
      </c>
      <c r="C1235" s="203" t="s">
        <v>4334</v>
      </c>
      <c r="D1235" s="203" t="s">
        <v>11</v>
      </c>
      <c r="E1235" s="204" t="s">
        <v>4335</v>
      </c>
      <c r="F1235" s="49" t="s">
        <v>885</v>
      </c>
      <c r="G1235" s="203">
        <v>1</v>
      </c>
      <c r="H1235" s="203" t="s">
        <v>4336</v>
      </c>
      <c r="I1235" s="203" t="s">
        <v>1586</v>
      </c>
      <c r="J1235" s="203"/>
      <c r="K1235" s="203">
        <v>52</v>
      </c>
      <c r="L1235" s="213" t="s">
        <v>827</v>
      </c>
      <c r="M1235" s="208" t="s">
        <v>1436</v>
      </c>
      <c r="N1235" s="209">
        <f t="shared" si="0"/>
        <v>2025</v>
      </c>
      <c r="O1235" s="210">
        <f t="shared" si="1"/>
        <v>10</v>
      </c>
      <c r="P1235" s="211" t="str">
        <f>IFERROR(VLOOKUP(F1235,연간집계!D:E,2,FALSE),"")</f>
        <v>마이트립북 150</v>
      </c>
    </row>
    <row r="1236" spans="1:16" ht="12.75">
      <c r="A1236" s="201">
        <v>45945.531990740739</v>
      </c>
      <c r="B1236" s="202">
        <v>45945</v>
      </c>
      <c r="C1236" s="203" t="s">
        <v>4337</v>
      </c>
      <c r="D1236" s="203" t="s">
        <v>11</v>
      </c>
      <c r="E1236" s="204" t="s">
        <v>4338</v>
      </c>
      <c r="F1236" s="49" t="s">
        <v>867</v>
      </c>
      <c r="G1236" s="203">
        <v>1</v>
      </c>
      <c r="H1236" s="203" t="s">
        <v>4339</v>
      </c>
      <c r="I1236" s="203" t="s">
        <v>4340</v>
      </c>
      <c r="J1236" s="203"/>
      <c r="K1236" s="203">
        <v>24</v>
      </c>
      <c r="L1236" s="213" t="s">
        <v>827</v>
      </c>
      <c r="M1236" s="208" t="s">
        <v>4034</v>
      </c>
      <c r="N1236" s="209">
        <f t="shared" si="0"/>
        <v>2025</v>
      </c>
      <c r="O1236" s="210">
        <f t="shared" si="1"/>
        <v>10</v>
      </c>
      <c r="P1236" s="211" t="str">
        <f>IFERROR(VLOOKUP(F1236,연간집계!D:E,2,FALSE),"")</f>
        <v>스탠다드 포토북 8*6 (하드/유광)</v>
      </c>
    </row>
    <row r="1237" spans="1:16" ht="12.75">
      <c r="A1237" s="201">
        <v>45945.564456018517</v>
      </c>
      <c r="B1237" s="202">
        <v>45945</v>
      </c>
      <c r="C1237" s="203" t="s">
        <v>4341</v>
      </c>
      <c r="D1237" s="203" t="s">
        <v>11</v>
      </c>
      <c r="E1237" s="204" t="s">
        <v>4342</v>
      </c>
      <c r="F1237" s="49" t="s">
        <v>1250</v>
      </c>
      <c r="G1237" s="203">
        <v>1</v>
      </c>
      <c r="H1237" s="203" t="s">
        <v>4219</v>
      </c>
      <c r="I1237" s="203" t="s">
        <v>1676</v>
      </c>
      <c r="J1237" s="203"/>
      <c r="K1237" s="203">
        <v>24</v>
      </c>
      <c r="L1237" s="207" t="s">
        <v>828</v>
      </c>
      <c r="M1237" s="208" t="s">
        <v>1612</v>
      </c>
      <c r="N1237" s="209">
        <f t="shared" si="0"/>
        <v>2025</v>
      </c>
      <c r="O1237" s="210">
        <f t="shared" si="1"/>
        <v>10</v>
      </c>
      <c r="P1237" s="211" t="str">
        <f>IFERROR(VLOOKUP(F1237,연간집계!D:E,2,FALSE),"")</f>
        <v>모바일 포토북 150 (단체/모임)</v>
      </c>
    </row>
    <row r="1238" spans="1:16" ht="12.75">
      <c r="A1238" s="201">
        <v>45945.570381944446</v>
      </c>
      <c r="B1238" s="202">
        <v>45945</v>
      </c>
      <c r="C1238" s="203" t="s">
        <v>4343</v>
      </c>
      <c r="D1238" s="203" t="s">
        <v>11</v>
      </c>
      <c r="E1238" s="204" t="s">
        <v>4344</v>
      </c>
      <c r="F1238" s="49" t="s">
        <v>1051</v>
      </c>
      <c r="G1238" s="203">
        <v>1</v>
      </c>
      <c r="H1238" s="203" t="s">
        <v>4345</v>
      </c>
      <c r="I1238" s="203" t="s">
        <v>4346</v>
      </c>
      <c r="J1238" s="203"/>
      <c r="K1238" s="203">
        <v>92</v>
      </c>
      <c r="L1238" s="207" t="s">
        <v>827</v>
      </c>
      <c r="M1238" s="208" t="s">
        <v>1425</v>
      </c>
      <c r="N1238" s="209">
        <f t="shared" si="0"/>
        <v>2025</v>
      </c>
      <c r="O1238" s="210">
        <f t="shared" si="1"/>
        <v>10</v>
      </c>
      <c r="P1238" s="211" t="str">
        <f>IFERROR(VLOOKUP(F1238,연간집계!D:E,2,FALSE),"")</f>
        <v>프리북A4 (하드)</v>
      </c>
    </row>
    <row r="1239" spans="1:16" ht="12.75">
      <c r="A1239" s="201">
        <v>45945.570393518516</v>
      </c>
      <c r="B1239" s="202">
        <v>45945</v>
      </c>
      <c r="C1239" s="203" t="s">
        <v>4347</v>
      </c>
      <c r="D1239" s="203" t="s">
        <v>11</v>
      </c>
      <c r="E1239" s="204" t="s">
        <v>4344</v>
      </c>
      <c r="F1239" s="49" t="s">
        <v>1051</v>
      </c>
      <c r="G1239" s="203">
        <v>1</v>
      </c>
      <c r="H1239" s="203" t="s">
        <v>4345</v>
      </c>
      <c r="I1239" s="203" t="s">
        <v>4346</v>
      </c>
      <c r="J1239" s="203"/>
      <c r="K1239" s="203">
        <v>92</v>
      </c>
      <c r="L1239" s="207" t="s">
        <v>827</v>
      </c>
      <c r="M1239" s="208" t="s">
        <v>1425</v>
      </c>
      <c r="N1239" s="209">
        <f t="shared" si="0"/>
        <v>2025</v>
      </c>
      <c r="O1239" s="210">
        <f t="shared" si="1"/>
        <v>10</v>
      </c>
      <c r="P1239" s="211" t="str">
        <f>IFERROR(VLOOKUP(F1239,연간집계!D:E,2,FALSE),"")</f>
        <v>프리북A4 (하드)</v>
      </c>
    </row>
    <row r="1240" spans="1:16" ht="12.75">
      <c r="A1240" s="201">
        <v>45945.570405092592</v>
      </c>
      <c r="B1240" s="202">
        <v>45945</v>
      </c>
      <c r="C1240" s="203" t="s">
        <v>4348</v>
      </c>
      <c r="D1240" s="203" t="s">
        <v>11</v>
      </c>
      <c r="E1240" s="204" t="s">
        <v>4344</v>
      </c>
      <c r="F1240" s="49" t="s">
        <v>1051</v>
      </c>
      <c r="G1240" s="203">
        <v>1</v>
      </c>
      <c r="H1240" s="203" t="s">
        <v>4345</v>
      </c>
      <c r="I1240" s="203" t="s">
        <v>4346</v>
      </c>
      <c r="J1240" s="203"/>
      <c r="K1240" s="203">
        <v>68</v>
      </c>
      <c r="L1240" s="207" t="s">
        <v>827</v>
      </c>
      <c r="M1240" s="208" t="s">
        <v>1425</v>
      </c>
      <c r="N1240" s="209">
        <f t="shared" si="0"/>
        <v>2025</v>
      </c>
      <c r="O1240" s="210">
        <f t="shared" si="1"/>
        <v>10</v>
      </c>
      <c r="P1240" s="211" t="str">
        <f>IFERROR(VLOOKUP(F1240,연간집계!D:E,2,FALSE),"")</f>
        <v>프리북A4 (하드)</v>
      </c>
    </row>
    <row r="1241" spans="1:16" ht="12.75">
      <c r="A1241" s="201">
        <v>45945.612222222226</v>
      </c>
      <c r="B1241" s="202">
        <v>45945</v>
      </c>
      <c r="C1241" s="203" t="s">
        <v>4349</v>
      </c>
      <c r="D1241" s="203" t="s">
        <v>11</v>
      </c>
      <c r="E1241" s="204" t="s">
        <v>4350</v>
      </c>
      <c r="F1241" s="49" t="s">
        <v>838</v>
      </c>
      <c r="G1241" s="203">
        <v>1</v>
      </c>
      <c r="H1241" s="203" t="s">
        <v>3435</v>
      </c>
      <c r="I1241" s="203" t="s">
        <v>1440</v>
      </c>
      <c r="J1241" s="203"/>
      <c r="K1241" s="203">
        <v>50</v>
      </c>
      <c r="L1241" s="213" t="s">
        <v>827</v>
      </c>
      <c r="M1241" s="208" t="s">
        <v>3117</v>
      </c>
      <c r="N1241" s="209">
        <f t="shared" si="0"/>
        <v>2025</v>
      </c>
      <c r="O1241" s="210">
        <f t="shared" si="1"/>
        <v>10</v>
      </c>
      <c r="P1241" s="211" t="str">
        <f>IFERROR(VLOOKUP(F1241,연간집계!D:E,2,FALSE),"")</f>
        <v>스탠다드 포토북 6*8 (하드/무광)</v>
      </c>
    </row>
    <row r="1242" spans="1:16" ht="12.75">
      <c r="A1242" s="201">
        <v>45945.612245370372</v>
      </c>
      <c r="B1242" s="202">
        <v>45945</v>
      </c>
      <c r="C1242" s="203" t="s">
        <v>4351</v>
      </c>
      <c r="D1242" s="203" t="s">
        <v>11</v>
      </c>
      <c r="E1242" s="204" t="s">
        <v>4350</v>
      </c>
      <c r="F1242" s="49" t="s">
        <v>838</v>
      </c>
      <c r="G1242" s="203">
        <v>1</v>
      </c>
      <c r="H1242" s="203" t="s">
        <v>3435</v>
      </c>
      <c r="I1242" s="203" t="s">
        <v>1440</v>
      </c>
      <c r="J1242" s="203"/>
      <c r="K1242" s="203">
        <v>24</v>
      </c>
      <c r="L1242" s="213" t="s">
        <v>827</v>
      </c>
      <c r="M1242" s="208" t="s">
        <v>3117</v>
      </c>
      <c r="N1242" s="209">
        <f t="shared" si="0"/>
        <v>2025</v>
      </c>
      <c r="O1242" s="210">
        <f t="shared" si="1"/>
        <v>10</v>
      </c>
      <c r="P1242" s="211" t="str">
        <f>IFERROR(VLOOKUP(F1242,연간집계!D:E,2,FALSE),"")</f>
        <v>스탠다드 포토북 6*8 (하드/무광)</v>
      </c>
    </row>
    <row r="1243" spans="1:16" ht="12.75">
      <c r="A1243" s="201">
        <v>45945.612256944441</v>
      </c>
      <c r="B1243" s="202">
        <v>45945</v>
      </c>
      <c r="C1243" s="203" t="s">
        <v>4352</v>
      </c>
      <c r="D1243" s="203" t="s">
        <v>11</v>
      </c>
      <c r="E1243" s="204" t="s">
        <v>4350</v>
      </c>
      <c r="F1243" s="49" t="s">
        <v>838</v>
      </c>
      <c r="G1243" s="203">
        <v>1</v>
      </c>
      <c r="H1243" s="203" t="s">
        <v>3435</v>
      </c>
      <c r="I1243" s="203" t="s">
        <v>1440</v>
      </c>
      <c r="J1243" s="203"/>
      <c r="K1243" s="203">
        <v>30</v>
      </c>
      <c r="L1243" s="213" t="s">
        <v>827</v>
      </c>
      <c r="M1243" s="208" t="s">
        <v>3117</v>
      </c>
      <c r="N1243" s="209">
        <f t="shared" si="0"/>
        <v>2025</v>
      </c>
      <c r="O1243" s="210">
        <f t="shared" si="1"/>
        <v>10</v>
      </c>
      <c r="P1243" s="211" t="str">
        <f>IFERROR(VLOOKUP(F1243,연간집계!D:E,2,FALSE),"")</f>
        <v>스탠다드 포토북 6*8 (하드/무광)</v>
      </c>
    </row>
    <row r="1244" spans="1:16" ht="12.75">
      <c r="A1244" s="201">
        <v>45945.621331018519</v>
      </c>
      <c r="B1244" s="202">
        <v>45945</v>
      </c>
      <c r="C1244" s="203" t="s">
        <v>4353</v>
      </c>
      <c r="D1244" s="203" t="s">
        <v>11</v>
      </c>
      <c r="E1244" s="204" t="s">
        <v>4354</v>
      </c>
      <c r="F1244" s="49" t="s">
        <v>1029</v>
      </c>
      <c r="G1244" s="203">
        <v>1</v>
      </c>
      <c r="H1244" s="203" t="s">
        <v>4355</v>
      </c>
      <c r="I1244" s="203" t="s">
        <v>1455</v>
      </c>
      <c r="J1244" s="203"/>
      <c r="K1244" s="203">
        <v>48</v>
      </c>
      <c r="L1244" s="213" t="s">
        <v>827</v>
      </c>
      <c r="M1244" s="208" t="s">
        <v>1436</v>
      </c>
      <c r="N1244" s="209">
        <f t="shared" si="0"/>
        <v>2025</v>
      </c>
      <c r="O1244" s="210">
        <f t="shared" si="1"/>
        <v>10</v>
      </c>
      <c r="P1244" s="211" t="str">
        <f>IFERROR(VLOOKUP(F1244,연간집계!D:E,2,FALSE),"")</f>
        <v>트래블북 198 (쿠션하드/46p)</v>
      </c>
    </row>
    <row r="1245" spans="1:16" ht="12.75">
      <c r="A1245" s="201">
        <v>45945.648263888892</v>
      </c>
      <c r="B1245" s="202">
        <v>45945</v>
      </c>
      <c r="C1245" s="203" t="s">
        <v>4356</v>
      </c>
      <c r="D1245" s="203" t="s">
        <v>11</v>
      </c>
      <c r="E1245" s="204" t="s">
        <v>4357</v>
      </c>
      <c r="F1245" s="49" t="s">
        <v>1243</v>
      </c>
      <c r="G1245" s="203">
        <v>1</v>
      </c>
      <c r="H1245" s="203" t="s">
        <v>4358</v>
      </c>
      <c r="I1245" s="203" t="s">
        <v>1455</v>
      </c>
      <c r="J1245" s="203"/>
      <c r="K1245" s="203">
        <v>24</v>
      </c>
      <c r="L1245" s="207" t="s">
        <v>828</v>
      </c>
      <c r="M1245" s="208" t="s">
        <v>1436</v>
      </c>
      <c r="N1245" s="209">
        <f t="shared" si="0"/>
        <v>2025</v>
      </c>
      <c r="O1245" s="210">
        <f t="shared" si="1"/>
        <v>10</v>
      </c>
      <c r="P1245" s="211" t="str">
        <f>IFERROR(VLOOKUP(F1245,연간집계!D:E,2,FALSE),"")</f>
        <v>모바일 포토북 150 (여행)</v>
      </c>
    </row>
    <row r="1246" spans="1:16" ht="12.75">
      <c r="A1246" s="201">
        <v>45945.648275462961</v>
      </c>
      <c r="B1246" s="202">
        <v>45945</v>
      </c>
      <c r="C1246" s="203" t="s">
        <v>4359</v>
      </c>
      <c r="D1246" s="203" t="s">
        <v>11</v>
      </c>
      <c r="E1246" s="204" t="s">
        <v>4357</v>
      </c>
      <c r="F1246" s="49" t="s">
        <v>1243</v>
      </c>
      <c r="G1246" s="203">
        <v>1</v>
      </c>
      <c r="H1246" s="203" t="s">
        <v>4358</v>
      </c>
      <c r="I1246" s="203" t="s">
        <v>1556</v>
      </c>
      <c r="J1246" s="203"/>
      <c r="K1246" s="203">
        <v>24</v>
      </c>
      <c r="L1246" s="207" t="s">
        <v>828</v>
      </c>
      <c r="M1246" s="208" t="s">
        <v>1436</v>
      </c>
      <c r="N1246" s="209">
        <f t="shared" si="0"/>
        <v>2025</v>
      </c>
      <c r="O1246" s="210">
        <f t="shared" si="1"/>
        <v>10</v>
      </c>
      <c r="P1246" s="211" t="str">
        <f>IFERROR(VLOOKUP(F1246,연간집계!D:E,2,FALSE),"")</f>
        <v>모바일 포토북 150 (여행)</v>
      </c>
    </row>
    <row r="1247" spans="1:16" ht="12.75">
      <c r="A1247" s="201">
        <v>45945.737118055556</v>
      </c>
      <c r="B1247" s="202">
        <v>45945</v>
      </c>
      <c r="C1247" s="203" t="s">
        <v>4360</v>
      </c>
      <c r="D1247" s="203" t="s">
        <v>11</v>
      </c>
      <c r="E1247" s="204" t="s">
        <v>4361</v>
      </c>
      <c r="F1247" s="49" t="s">
        <v>193</v>
      </c>
      <c r="G1247" s="203">
        <v>1</v>
      </c>
      <c r="H1247" s="203" t="s">
        <v>4362</v>
      </c>
      <c r="I1247" s="203" t="s">
        <v>1459</v>
      </c>
      <c r="J1247" s="208" t="s">
        <v>1787</v>
      </c>
      <c r="K1247" s="203">
        <v>60</v>
      </c>
      <c r="L1247" s="213" t="s">
        <v>827</v>
      </c>
      <c r="M1247" s="208" t="s">
        <v>1436</v>
      </c>
      <c r="N1247" s="209">
        <f t="shared" si="0"/>
        <v>2025</v>
      </c>
      <c r="O1247" s="210">
        <f t="shared" si="1"/>
        <v>10</v>
      </c>
      <c r="P1247" s="211" t="str">
        <f>IFERROR(VLOOKUP(F1247,연간집계!D:E,2,FALSE),"")</f>
        <v>포토그랩스pro 248</v>
      </c>
    </row>
    <row r="1248" spans="1:16" ht="12.75">
      <c r="A1248" s="201">
        <v>45945.864618055559</v>
      </c>
      <c r="B1248" s="202">
        <v>45945</v>
      </c>
      <c r="C1248" s="203" t="s">
        <v>4363</v>
      </c>
      <c r="D1248" s="203" t="s">
        <v>11</v>
      </c>
      <c r="E1248" s="204" t="s">
        <v>4364</v>
      </c>
      <c r="F1248" s="49" t="s">
        <v>972</v>
      </c>
      <c r="G1248" s="203">
        <v>1</v>
      </c>
      <c r="H1248" s="203" t="s">
        <v>4365</v>
      </c>
      <c r="I1248" s="203" t="s">
        <v>3562</v>
      </c>
      <c r="J1248" s="203" t="s">
        <v>3562</v>
      </c>
      <c r="K1248" s="203">
        <v>80</v>
      </c>
      <c r="L1248" s="213" t="s">
        <v>827</v>
      </c>
      <c r="M1248" s="208" t="s">
        <v>1436</v>
      </c>
      <c r="N1248" s="209">
        <f t="shared" si="0"/>
        <v>2025</v>
      </c>
      <c r="O1248" s="210">
        <f t="shared" si="1"/>
        <v>10</v>
      </c>
      <c r="P1248" s="211" t="str">
        <f>IFERROR(VLOOKUP(F1248,연간집계!D:E,2,FALSE),"")</f>
        <v>시티북 198 (쿠션하드/78p)</v>
      </c>
    </row>
    <row r="1249" spans="1:16" ht="12.75">
      <c r="A1249" s="201">
        <v>45945.936064814814</v>
      </c>
      <c r="B1249" s="202">
        <v>45945</v>
      </c>
      <c r="C1249" s="203" t="s">
        <v>4366</v>
      </c>
      <c r="D1249" s="203" t="s">
        <v>11</v>
      </c>
      <c r="E1249" s="204" t="s">
        <v>4367</v>
      </c>
      <c r="F1249" s="49" t="s">
        <v>1058</v>
      </c>
      <c r="G1249" s="203">
        <v>1</v>
      </c>
      <c r="H1249" s="203" t="s">
        <v>1836</v>
      </c>
      <c r="I1249" s="203" t="s">
        <v>1440</v>
      </c>
      <c r="J1249" s="203"/>
      <c r="K1249" s="203">
        <v>160</v>
      </c>
      <c r="L1249" s="207" t="s">
        <v>827</v>
      </c>
      <c r="M1249" s="208" t="s">
        <v>1436</v>
      </c>
      <c r="N1249" s="209">
        <f t="shared" si="0"/>
        <v>2025</v>
      </c>
      <c r="O1249" s="210">
        <f t="shared" si="1"/>
        <v>10</v>
      </c>
      <c r="P1249" s="211" t="str">
        <f>IFERROR(VLOOKUP(F1249,연간집계!D:E,2,FALSE),"")</f>
        <v>프리북 150 (하드)</v>
      </c>
    </row>
    <row r="1250" spans="1:16" ht="12.75">
      <c r="A1250" s="201">
        <v>45945.936076388891</v>
      </c>
      <c r="B1250" s="202">
        <v>45945</v>
      </c>
      <c r="C1250" s="203" t="s">
        <v>4368</v>
      </c>
      <c r="D1250" s="203" t="s">
        <v>11</v>
      </c>
      <c r="E1250" s="204" t="s">
        <v>4369</v>
      </c>
      <c r="F1250" s="49" t="s">
        <v>963</v>
      </c>
      <c r="G1250" s="203">
        <v>1</v>
      </c>
      <c r="H1250" s="203" t="s">
        <v>4370</v>
      </c>
      <c r="I1250" s="203" t="s">
        <v>1901</v>
      </c>
      <c r="J1250" s="203" t="s">
        <v>2227</v>
      </c>
      <c r="K1250" s="203">
        <v>80</v>
      </c>
      <c r="L1250" s="213" t="s">
        <v>827</v>
      </c>
      <c r="M1250" s="208" t="s">
        <v>1502</v>
      </c>
      <c r="N1250" s="209">
        <f t="shared" si="0"/>
        <v>2025</v>
      </c>
      <c r="O1250" s="210">
        <f t="shared" si="1"/>
        <v>10</v>
      </c>
      <c r="P1250" s="211" t="str">
        <f>IFERROR(VLOOKUP(F1250,연간집계!D:E,2,FALSE),"")</f>
        <v>시티북 210 (쿠션하드/78p)</v>
      </c>
    </row>
    <row r="1251" spans="1:16" ht="12.75">
      <c r="A1251" s="201">
        <v>45945.93608796296</v>
      </c>
      <c r="B1251" s="202">
        <v>45945</v>
      </c>
      <c r="C1251" s="203" t="s">
        <v>4371</v>
      </c>
      <c r="D1251" s="203" t="s">
        <v>11</v>
      </c>
      <c r="E1251" s="204" t="s">
        <v>4369</v>
      </c>
      <c r="F1251" s="49" t="s">
        <v>963</v>
      </c>
      <c r="G1251" s="203">
        <v>1</v>
      </c>
      <c r="H1251" s="203" t="s">
        <v>4370</v>
      </c>
      <c r="I1251" s="203" t="s">
        <v>1901</v>
      </c>
      <c r="J1251" s="203" t="s">
        <v>2227</v>
      </c>
      <c r="K1251" s="203">
        <v>80</v>
      </c>
      <c r="L1251" s="213" t="s">
        <v>827</v>
      </c>
      <c r="M1251" s="208" t="s">
        <v>1502</v>
      </c>
      <c r="N1251" s="209">
        <f t="shared" si="0"/>
        <v>2025</v>
      </c>
      <c r="O1251" s="210">
        <f t="shared" si="1"/>
        <v>10</v>
      </c>
      <c r="P1251" s="211" t="str">
        <f>IFERROR(VLOOKUP(F1251,연간집계!D:E,2,FALSE),"")</f>
        <v>시티북 210 (쿠션하드/78p)</v>
      </c>
    </row>
    <row r="1252" spans="1:16" ht="12.75">
      <c r="A1252" s="201">
        <v>45945.936099537037</v>
      </c>
      <c r="B1252" s="202">
        <v>45945</v>
      </c>
      <c r="C1252" s="203" t="s">
        <v>4372</v>
      </c>
      <c r="D1252" s="203" t="s">
        <v>11</v>
      </c>
      <c r="E1252" s="204" t="s">
        <v>4369</v>
      </c>
      <c r="F1252" s="49" t="s">
        <v>963</v>
      </c>
      <c r="G1252" s="203">
        <v>1</v>
      </c>
      <c r="H1252" s="203" t="s">
        <v>4370</v>
      </c>
      <c r="I1252" s="203" t="s">
        <v>1901</v>
      </c>
      <c r="J1252" s="203" t="s">
        <v>2227</v>
      </c>
      <c r="K1252" s="203">
        <v>80</v>
      </c>
      <c r="L1252" s="213" t="s">
        <v>827</v>
      </c>
      <c r="M1252" s="208" t="s">
        <v>1502</v>
      </c>
      <c r="N1252" s="209">
        <f t="shared" si="0"/>
        <v>2025</v>
      </c>
      <c r="O1252" s="210">
        <f t="shared" si="1"/>
        <v>10</v>
      </c>
      <c r="P1252" s="211" t="str">
        <f>IFERROR(VLOOKUP(F1252,연간집계!D:E,2,FALSE),"")</f>
        <v>시티북 210 (쿠션하드/78p)</v>
      </c>
    </row>
    <row r="1253" spans="1:16" ht="12.75">
      <c r="A1253" s="201">
        <v>45945.956932870373</v>
      </c>
      <c r="B1253" s="202">
        <v>45945</v>
      </c>
      <c r="C1253" s="203" t="s">
        <v>4373</v>
      </c>
      <c r="D1253" s="203" t="s">
        <v>11</v>
      </c>
      <c r="E1253" s="204" t="s">
        <v>4374</v>
      </c>
      <c r="F1253" s="49" t="s">
        <v>849</v>
      </c>
      <c r="G1253" s="203">
        <v>1</v>
      </c>
      <c r="H1253" s="203" t="s">
        <v>4375</v>
      </c>
      <c r="I1253" s="203" t="s">
        <v>1440</v>
      </c>
      <c r="J1253" s="203"/>
      <c r="K1253" s="203">
        <v>24</v>
      </c>
      <c r="L1253" s="213" t="s">
        <v>827</v>
      </c>
      <c r="M1253" s="208" t="s">
        <v>1645</v>
      </c>
      <c r="N1253" s="209">
        <f t="shared" si="0"/>
        <v>2025</v>
      </c>
      <c r="O1253" s="210">
        <f t="shared" si="1"/>
        <v>10</v>
      </c>
      <c r="P1253" s="211" t="str">
        <f>IFERROR(VLOOKUP(F1253,연간집계!D:E,2,FALSE),"")</f>
        <v>스탠다드 포토북 8*11 (하드/유광)</v>
      </c>
    </row>
    <row r="1254" spans="1:16" ht="12.75">
      <c r="A1254" s="201">
        <v>45945.959918981483</v>
      </c>
      <c r="B1254" s="202">
        <v>45945</v>
      </c>
      <c r="C1254" s="203" t="s">
        <v>4376</v>
      </c>
      <c r="D1254" s="203" t="s">
        <v>11</v>
      </c>
      <c r="E1254" s="204" t="s">
        <v>4377</v>
      </c>
      <c r="F1254" s="49" t="s">
        <v>849</v>
      </c>
      <c r="G1254" s="203">
        <v>1</v>
      </c>
      <c r="H1254" s="203" t="s">
        <v>4375</v>
      </c>
      <c r="I1254" s="203" t="s">
        <v>1440</v>
      </c>
      <c r="J1254" s="203"/>
      <c r="K1254" s="203">
        <v>24</v>
      </c>
      <c r="L1254" s="213" t="s">
        <v>827</v>
      </c>
      <c r="M1254" s="208" t="s">
        <v>1645</v>
      </c>
      <c r="N1254" s="209">
        <f t="shared" si="0"/>
        <v>2025</v>
      </c>
      <c r="O1254" s="210">
        <f t="shared" si="1"/>
        <v>10</v>
      </c>
      <c r="P1254" s="211" t="str">
        <f>IFERROR(VLOOKUP(F1254,연간집계!D:E,2,FALSE),"")</f>
        <v>스탠다드 포토북 8*11 (하드/유광)</v>
      </c>
    </row>
    <row r="1255" spans="1:16" ht="12.75">
      <c r="A1255" s="201">
        <v>45945.962916666664</v>
      </c>
      <c r="B1255" s="202">
        <v>45945</v>
      </c>
      <c r="C1255" s="203" t="s">
        <v>4378</v>
      </c>
      <c r="D1255" s="203" t="s">
        <v>11</v>
      </c>
      <c r="E1255" s="204" t="s">
        <v>4379</v>
      </c>
      <c r="F1255" s="49" t="s">
        <v>849</v>
      </c>
      <c r="G1255" s="203">
        <v>1</v>
      </c>
      <c r="H1255" s="203" t="s">
        <v>4375</v>
      </c>
      <c r="I1255" s="203" t="s">
        <v>1440</v>
      </c>
      <c r="J1255" s="203"/>
      <c r="K1255" s="203">
        <v>24</v>
      </c>
      <c r="L1255" s="213" t="s">
        <v>827</v>
      </c>
      <c r="M1255" s="208" t="s">
        <v>1645</v>
      </c>
      <c r="N1255" s="209">
        <f t="shared" si="0"/>
        <v>2025</v>
      </c>
      <c r="O1255" s="210">
        <f t="shared" si="1"/>
        <v>10</v>
      </c>
      <c r="P1255" s="211" t="str">
        <f>IFERROR(VLOOKUP(F1255,연간집계!D:E,2,FALSE),"")</f>
        <v>스탠다드 포토북 8*11 (하드/유광)</v>
      </c>
    </row>
    <row r="1256" spans="1:16" ht="12.75">
      <c r="A1256" s="201">
        <v>45945.96292824074</v>
      </c>
      <c r="B1256" s="202">
        <v>45945</v>
      </c>
      <c r="C1256" s="203" t="s">
        <v>4380</v>
      </c>
      <c r="D1256" s="203" t="s">
        <v>11</v>
      </c>
      <c r="E1256" s="204" t="s">
        <v>4381</v>
      </c>
      <c r="F1256" s="49" t="s">
        <v>849</v>
      </c>
      <c r="G1256" s="203">
        <v>1</v>
      </c>
      <c r="H1256" s="203" t="s">
        <v>4375</v>
      </c>
      <c r="I1256" s="203" t="s">
        <v>1440</v>
      </c>
      <c r="J1256" s="203"/>
      <c r="K1256" s="203">
        <v>24</v>
      </c>
      <c r="L1256" s="213" t="s">
        <v>827</v>
      </c>
      <c r="M1256" s="208" t="s">
        <v>1645</v>
      </c>
      <c r="N1256" s="209">
        <f t="shared" si="0"/>
        <v>2025</v>
      </c>
      <c r="O1256" s="210">
        <f t="shared" si="1"/>
        <v>10</v>
      </c>
      <c r="P1256" s="211" t="str">
        <f>IFERROR(VLOOKUP(F1256,연간집계!D:E,2,FALSE),"")</f>
        <v>스탠다드 포토북 8*11 (하드/유광)</v>
      </c>
    </row>
    <row r="1257" spans="1:16" ht="12.75">
      <c r="A1257" s="201">
        <v>45945.965925925928</v>
      </c>
      <c r="B1257" s="202">
        <v>45945</v>
      </c>
      <c r="C1257" s="203" t="s">
        <v>4382</v>
      </c>
      <c r="D1257" s="203" t="s">
        <v>11</v>
      </c>
      <c r="E1257" s="204" t="s">
        <v>4383</v>
      </c>
      <c r="F1257" s="49" t="s">
        <v>849</v>
      </c>
      <c r="G1257" s="203">
        <v>1</v>
      </c>
      <c r="H1257" s="203" t="s">
        <v>4375</v>
      </c>
      <c r="I1257" s="203" t="s">
        <v>1440</v>
      </c>
      <c r="J1257" s="203"/>
      <c r="K1257" s="203">
        <v>24</v>
      </c>
      <c r="L1257" s="213" t="s">
        <v>827</v>
      </c>
      <c r="M1257" s="208" t="s">
        <v>1645</v>
      </c>
      <c r="N1257" s="209">
        <f t="shared" si="0"/>
        <v>2025</v>
      </c>
      <c r="O1257" s="210">
        <f t="shared" si="1"/>
        <v>10</v>
      </c>
      <c r="P1257" s="211" t="str">
        <f>IFERROR(VLOOKUP(F1257,연간집계!D:E,2,FALSE),"")</f>
        <v>스탠다드 포토북 8*11 (하드/유광)</v>
      </c>
    </row>
    <row r="1258" spans="1:16" ht="12.75">
      <c r="A1258" s="201">
        <v>45945.965937499997</v>
      </c>
      <c r="B1258" s="202">
        <v>45945</v>
      </c>
      <c r="C1258" s="203" t="s">
        <v>4384</v>
      </c>
      <c r="D1258" s="203" t="s">
        <v>11</v>
      </c>
      <c r="E1258" s="204" t="s">
        <v>4385</v>
      </c>
      <c r="F1258" s="49" t="s">
        <v>849</v>
      </c>
      <c r="G1258" s="203">
        <v>1</v>
      </c>
      <c r="H1258" s="203" t="s">
        <v>4375</v>
      </c>
      <c r="I1258" s="203" t="s">
        <v>1440</v>
      </c>
      <c r="J1258" s="203"/>
      <c r="K1258" s="203">
        <v>24</v>
      </c>
      <c r="L1258" s="213" t="s">
        <v>827</v>
      </c>
      <c r="M1258" s="208" t="s">
        <v>1645</v>
      </c>
      <c r="N1258" s="209">
        <f t="shared" si="0"/>
        <v>2025</v>
      </c>
      <c r="O1258" s="210">
        <f t="shared" si="1"/>
        <v>10</v>
      </c>
      <c r="P1258" s="211" t="str">
        <f>IFERROR(VLOOKUP(F1258,연간집계!D:E,2,FALSE),"")</f>
        <v>스탠다드 포토북 8*11 (하드/유광)</v>
      </c>
    </row>
    <row r="1259" spans="1:16" ht="12.75">
      <c r="A1259" s="201">
        <v>45945.992685185185</v>
      </c>
      <c r="B1259" s="202">
        <v>45945</v>
      </c>
      <c r="C1259" s="203" t="s">
        <v>4386</v>
      </c>
      <c r="D1259" s="203" t="s">
        <v>11</v>
      </c>
      <c r="E1259" s="204" t="s">
        <v>4387</v>
      </c>
      <c r="F1259" s="49" t="s">
        <v>1351</v>
      </c>
      <c r="G1259" s="203">
        <v>1</v>
      </c>
      <c r="H1259" s="203" t="s">
        <v>3977</v>
      </c>
      <c r="I1259" s="203" t="s">
        <v>1440</v>
      </c>
      <c r="J1259" s="203"/>
      <c r="K1259" s="203">
        <v>10</v>
      </c>
      <c r="L1259" s="213" t="s">
        <v>827</v>
      </c>
      <c r="M1259" s="208" t="s">
        <v>2216</v>
      </c>
      <c r="N1259" s="209">
        <f t="shared" si="0"/>
        <v>2025</v>
      </c>
      <c r="O1259" s="210">
        <f t="shared" si="1"/>
        <v>10</v>
      </c>
      <c r="P1259" s="211" t="str">
        <f>IFERROR(VLOOKUP(F1259,연간집계!D:E,2,FALSE),"")</f>
        <v>PCMS_엽서 100</v>
      </c>
    </row>
    <row r="1260" spans="1:16" ht="12.75">
      <c r="A1260" s="201">
        <v>45945.992696759262</v>
      </c>
      <c r="B1260" s="202">
        <v>45945</v>
      </c>
      <c r="C1260" s="203" t="s">
        <v>4388</v>
      </c>
      <c r="D1260" s="203" t="s">
        <v>11</v>
      </c>
      <c r="E1260" s="204" t="s">
        <v>4387</v>
      </c>
      <c r="F1260" s="49" t="s">
        <v>1347</v>
      </c>
      <c r="G1260" s="203">
        <v>1</v>
      </c>
      <c r="H1260" s="203" t="s">
        <v>3977</v>
      </c>
      <c r="I1260" s="205" t="s">
        <v>1440</v>
      </c>
      <c r="J1260" s="205" t="s">
        <v>1628</v>
      </c>
      <c r="K1260" s="203">
        <v>1</v>
      </c>
      <c r="L1260" s="213" t="s">
        <v>827</v>
      </c>
      <c r="M1260" s="208" t="s">
        <v>1629</v>
      </c>
      <c r="N1260" s="209">
        <f t="shared" si="0"/>
        <v>2025</v>
      </c>
      <c r="O1260" s="210">
        <f t="shared" si="1"/>
        <v>10</v>
      </c>
      <c r="P1260" s="211" t="str">
        <f>IFERROR(VLOOKUP(F1260,연간집계!D:E,2,FALSE),"")</f>
        <v>아크릴키링</v>
      </c>
    </row>
    <row r="1261" spans="1:16" ht="12.75">
      <c r="A1261" s="201">
        <v>45945.992708333331</v>
      </c>
      <c r="B1261" s="202">
        <v>45945</v>
      </c>
      <c r="C1261" s="203" t="s">
        <v>4389</v>
      </c>
      <c r="D1261" s="203" t="s">
        <v>11</v>
      </c>
      <c r="E1261" s="204" t="s">
        <v>4387</v>
      </c>
      <c r="F1261" s="49" t="s">
        <v>1347</v>
      </c>
      <c r="G1261" s="203">
        <v>1</v>
      </c>
      <c r="H1261" s="203" t="s">
        <v>3977</v>
      </c>
      <c r="I1261" s="205" t="s">
        <v>1440</v>
      </c>
      <c r="J1261" s="205" t="s">
        <v>1628</v>
      </c>
      <c r="K1261" s="203">
        <v>1</v>
      </c>
      <c r="L1261" s="213" t="s">
        <v>827</v>
      </c>
      <c r="M1261" s="208" t="s">
        <v>1629</v>
      </c>
      <c r="N1261" s="209">
        <f t="shared" si="0"/>
        <v>2025</v>
      </c>
      <c r="O1261" s="210">
        <f t="shared" si="1"/>
        <v>10</v>
      </c>
      <c r="P1261" s="211" t="str">
        <f>IFERROR(VLOOKUP(F1261,연간집계!D:E,2,FALSE),"")</f>
        <v>아크릴키링</v>
      </c>
    </row>
    <row r="1262" spans="1:16" ht="12.75">
      <c r="A1262" s="201">
        <v>45945.992719907408</v>
      </c>
      <c r="B1262" s="202">
        <v>45945</v>
      </c>
      <c r="C1262" s="203" t="s">
        <v>4390</v>
      </c>
      <c r="D1262" s="203" t="s">
        <v>11</v>
      </c>
      <c r="E1262" s="204" t="s">
        <v>4387</v>
      </c>
      <c r="F1262" s="49" t="s">
        <v>1347</v>
      </c>
      <c r="G1262" s="203">
        <v>1</v>
      </c>
      <c r="H1262" s="203" t="s">
        <v>3977</v>
      </c>
      <c r="I1262" s="205" t="s">
        <v>1440</v>
      </c>
      <c r="J1262" s="205" t="s">
        <v>1628</v>
      </c>
      <c r="K1262" s="203">
        <v>1</v>
      </c>
      <c r="L1262" s="213" t="s">
        <v>827</v>
      </c>
      <c r="M1262" s="208" t="s">
        <v>1629</v>
      </c>
      <c r="N1262" s="209">
        <f t="shared" si="0"/>
        <v>2025</v>
      </c>
      <c r="O1262" s="210">
        <f t="shared" si="1"/>
        <v>10</v>
      </c>
      <c r="P1262" s="211" t="str">
        <f>IFERROR(VLOOKUP(F1262,연간집계!D:E,2,FALSE),"")</f>
        <v>아크릴키링</v>
      </c>
    </row>
    <row r="1263" spans="1:16" ht="12.75">
      <c r="A1263" s="201">
        <v>45945.992731481485</v>
      </c>
      <c r="B1263" s="202">
        <v>45945</v>
      </c>
      <c r="C1263" s="203" t="s">
        <v>4391</v>
      </c>
      <c r="D1263" s="203" t="s">
        <v>11</v>
      </c>
      <c r="E1263" s="204" t="s">
        <v>4387</v>
      </c>
      <c r="F1263" s="49" t="s">
        <v>1347</v>
      </c>
      <c r="G1263" s="203">
        <v>1</v>
      </c>
      <c r="H1263" s="203" t="s">
        <v>3977</v>
      </c>
      <c r="I1263" s="205" t="s">
        <v>1440</v>
      </c>
      <c r="J1263" s="205" t="s">
        <v>1628</v>
      </c>
      <c r="K1263" s="203">
        <v>1</v>
      </c>
      <c r="L1263" s="213" t="s">
        <v>827</v>
      </c>
      <c r="M1263" s="208" t="s">
        <v>1629</v>
      </c>
      <c r="N1263" s="209">
        <f t="shared" si="0"/>
        <v>2025</v>
      </c>
      <c r="O1263" s="210">
        <f t="shared" si="1"/>
        <v>10</v>
      </c>
      <c r="P1263" s="211" t="str">
        <f>IFERROR(VLOOKUP(F1263,연간집계!D:E,2,FALSE),"")</f>
        <v>아크릴키링</v>
      </c>
    </row>
    <row r="1264" spans="1:16" ht="12.75">
      <c r="A1264" s="201">
        <v>45945.998796296299</v>
      </c>
      <c r="B1264" s="202">
        <v>45945</v>
      </c>
      <c r="C1264" s="203" t="s">
        <v>4392</v>
      </c>
      <c r="D1264" s="203" t="s">
        <v>11</v>
      </c>
      <c r="E1264" s="204" t="s">
        <v>4393</v>
      </c>
      <c r="F1264" s="49" t="s">
        <v>974</v>
      </c>
      <c r="G1264" s="203">
        <v>1</v>
      </c>
      <c r="H1264" s="203" t="s">
        <v>4394</v>
      </c>
      <c r="I1264" s="203" t="s">
        <v>2158</v>
      </c>
      <c r="J1264" s="203" t="s">
        <v>2158</v>
      </c>
      <c r="K1264" s="203">
        <v>48</v>
      </c>
      <c r="L1264" s="213" t="s">
        <v>827</v>
      </c>
      <c r="M1264" s="208" t="s">
        <v>1436</v>
      </c>
      <c r="N1264" s="209">
        <f t="shared" si="0"/>
        <v>2025</v>
      </c>
      <c r="O1264" s="210">
        <f t="shared" si="1"/>
        <v>10</v>
      </c>
      <c r="P1264" s="211" t="str">
        <f>IFERROR(VLOOKUP(F1264,연간집계!D:E,2,FALSE),"")</f>
        <v>시티북 198 (쿠션하드/46p)</v>
      </c>
    </row>
    <row r="1265" spans="1:16" ht="12.75">
      <c r="A1265" s="201">
        <v>45946.007719907408</v>
      </c>
      <c r="B1265" s="202">
        <v>45946</v>
      </c>
      <c r="C1265" s="203" t="s">
        <v>4395</v>
      </c>
      <c r="D1265" s="203" t="s">
        <v>11</v>
      </c>
      <c r="E1265" s="204" t="s">
        <v>4396</v>
      </c>
      <c r="F1265" s="49" t="s">
        <v>974</v>
      </c>
      <c r="G1265" s="203">
        <v>1</v>
      </c>
      <c r="H1265" s="203" t="s">
        <v>4394</v>
      </c>
      <c r="I1265" s="203" t="s">
        <v>2158</v>
      </c>
      <c r="J1265" s="203" t="s">
        <v>2158</v>
      </c>
      <c r="K1265" s="203">
        <v>48</v>
      </c>
      <c r="L1265" s="213" t="s">
        <v>827</v>
      </c>
      <c r="M1265" s="208" t="s">
        <v>1436</v>
      </c>
      <c r="N1265" s="209">
        <f t="shared" si="0"/>
        <v>2025</v>
      </c>
      <c r="O1265" s="210">
        <f t="shared" si="1"/>
        <v>10</v>
      </c>
      <c r="P1265" s="211" t="str">
        <f>IFERROR(VLOOKUP(F1265,연간집계!D:E,2,FALSE),"")</f>
        <v>시티북 198 (쿠션하드/46p)</v>
      </c>
    </row>
    <row r="1266" spans="1:16" ht="12.75">
      <c r="A1266" s="201">
        <v>45946.052152777775</v>
      </c>
      <c r="B1266" s="202">
        <v>45946</v>
      </c>
      <c r="C1266" s="203" t="s">
        <v>4397</v>
      </c>
      <c r="D1266" s="203" t="s">
        <v>11</v>
      </c>
      <c r="E1266" s="204" t="s">
        <v>4398</v>
      </c>
      <c r="F1266" s="49" t="s">
        <v>1046</v>
      </c>
      <c r="G1266" s="203">
        <v>2</v>
      </c>
      <c r="H1266" s="203" t="s">
        <v>4399</v>
      </c>
      <c r="I1266" s="203" t="s">
        <v>1440</v>
      </c>
      <c r="J1266" s="203"/>
      <c r="K1266" s="203">
        <v>80</v>
      </c>
      <c r="L1266" s="207" t="s">
        <v>827</v>
      </c>
      <c r="M1266" s="208" t="s">
        <v>1436</v>
      </c>
      <c r="N1266" s="209">
        <f t="shared" si="0"/>
        <v>2025</v>
      </c>
      <c r="O1266" s="210">
        <f t="shared" si="1"/>
        <v>10</v>
      </c>
      <c r="P1266" s="211" t="str">
        <f>IFERROR(VLOOKUP(F1266,연간집계!D:E,2,FALSE),"")</f>
        <v>프리북와이드 (소프트)</v>
      </c>
    </row>
    <row r="1267" spans="1:16" ht="12.75">
      <c r="A1267" s="201">
        <v>45946.377905092595</v>
      </c>
      <c r="B1267" s="202">
        <v>45946</v>
      </c>
      <c r="C1267" s="203" t="s">
        <v>4400</v>
      </c>
      <c r="D1267" s="203" t="s">
        <v>11</v>
      </c>
      <c r="E1267" s="204" t="s">
        <v>4401</v>
      </c>
      <c r="F1267" s="49" t="s">
        <v>882</v>
      </c>
      <c r="G1267" s="203">
        <v>4</v>
      </c>
      <c r="H1267" s="203" t="s">
        <v>4402</v>
      </c>
      <c r="I1267" s="203" t="s">
        <v>1440</v>
      </c>
      <c r="J1267" s="203"/>
      <c r="K1267" s="203">
        <v>58</v>
      </c>
      <c r="L1267" s="213" t="s">
        <v>827</v>
      </c>
      <c r="M1267" s="208" t="s">
        <v>1436</v>
      </c>
      <c r="N1267" s="209">
        <f t="shared" si="0"/>
        <v>2025</v>
      </c>
      <c r="O1267" s="210">
        <f t="shared" si="1"/>
        <v>10</v>
      </c>
      <c r="P1267" s="211" t="str">
        <f>IFERROR(VLOOKUP(F1267,연간집계!D:E,2,FALSE),"")</f>
        <v>레코드북 198</v>
      </c>
    </row>
    <row r="1268" spans="1:16" ht="12.75">
      <c r="A1268" s="201">
        <v>45946.49628472222</v>
      </c>
      <c r="B1268" s="202">
        <v>45946</v>
      </c>
      <c r="C1268" s="203" t="s">
        <v>4403</v>
      </c>
      <c r="D1268" s="203" t="s">
        <v>11</v>
      </c>
      <c r="E1268" s="204" t="s">
        <v>4404</v>
      </c>
      <c r="F1268" s="49" t="s">
        <v>1245</v>
      </c>
      <c r="G1268" s="203">
        <v>2</v>
      </c>
      <c r="H1268" s="203" t="s">
        <v>3877</v>
      </c>
      <c r="I1268" s="203" t="s">
        <v>1676</v>
      </c>
      <c r="J1268" s="203"/>
      <c r="K1268" s="203">
        <v>24</v>
      </c>
      <c r="L1268" s="207" t="s">
        <v>828</v>
      </c>
      <c r="M1268" s="208" t="s">
        <v>1471</v>
      </c>
      <c r="N1268" s="209">
        <f t="shared" si="0"/>
        <v>2025</v>
      </c>
      <c r="O1268" s="210">
        <f t="shared" si="1"/>
        <v>10</v>
      </c>
      <c r="P1268" s="211" t="str">
        <f>IFERROR(VLOOKUP(F1268,연간집계!D:E,2,FALSE),"")</f>
        <v>모바일 포토북 198 (여행)</v>
      </c>
    </row>
    <row r="1269" spans="1:16" ht="12.75">
      <c r="A1269" s="201">
        <v>45946.513958333337</v>
      </c>
      <c r="B1269" s="202">
        <v>45946</v>
      </c>
      <c r="C1269" s="203" t="s">
        <v>4405</v>
      </c>
      <c r="D1269" s="203" t="s">
        <v>11</v>
      </c>
      <c r="E1269" s="204" t="s">
        <v>4406</v>
      </c>
      <c r="F1269" s="49" t="s">
        <v>887</v>
      </c>
      <c r="G1269" s="203">
        <v>1</v>
      </c>
      <c r="H1269" s="203" t="s">
        <v>3412</v>
      </c>
      <c r="I1269" s="203" t="s">
        <v>1510</v>
      </c>
      <c r="J1269" s="203"/>
      <c r="K1269" s="203">
        <v>52</v>
      </c>
      <c r="L1269" s="213" t="s">
        <v>827</v>
      </c>
      <c r="M1269" s="208" t="s">
        <v>1436</v>
      </c>
      <c r="N1269" s="209">
        <f t="shared" si="0"/>
        <v>2025</v>
      </c>
      <c r="O1269" s="210">
        <f t="shared" si="1"/>
        <v>10</v>
      </c>
      <c r="P1269" s="211" t="str">
        <f>IFERROR(VLOOKUP(F1269,연간집계!D:E,2,FALSE),"")</f>
        <v>마이트립북 198</v>
      </c>
    </row>
    <row r="1270" spans="1:16" ht="12.75">
      <c r="A1270" s="201">
        <v>45946.564027777778</v>
      </c>
      <c r="B1270" s="202">
        <v>45946</v>
      </c>
      <c r="C1270" s="203" t="s">
        <v>4407</v>
      </c>
      <c r="D1270" s="203" t="s">
        <v>11</v>
      </c>
      <c r="E1270" s="204" t="s">
        <v>4408</v>
      </c>
      <c r="F1270" s="49" t="s">
        <v>843</v>
      </c>
      <c r="G1270" s="203">
        <v>5</v>
      </c>
      <c r="H1270" s="203" t="s">
        <v>1439</v>
      </c>
      <c r="I1270" s="203" t="s">
        <v>2094</v>
      </c>
      <c r="J1270" s="203"/>
      <c r="K1270" s="203">
        <v>38</v>
      </c>
      <c r="L1270" s="207" t="s">
        <v>827</v>
      </c>
      <c r="M1270" s="208" t="s">
        <v>1493</v>
      </c>
      <c r="N1270" s="209">
        <f t="shared" si="0"/>
        <v>2025</v>
      </c>
      <c r="O1270" s="210">
        <f t="shared" si="1"/>
        <v>10</v>
      </c>
      <c r="P1270" s="211" t="str">
        <f>IFERROR(VLOOKUP(F1270,연간집계!D:E,2,FALSE),"")</f>
        <v>스탠다드 포토북 8*11 (소프트/무광)</v>
      </c>
    </row>
    <row r="1271" spans="1:16" ht="12.75">
      <c r="A1271" s="201">
        <v>45946.614131944443</v>
      </c>
      <c r="B1271" s="202">
        <v>45946</v>
      </c>
      <c r="C1271" s="203" t="s">
        <v>4409</v>
      </c>
      <c r="D1271" s="203" t="s">
        <v>11</v>
      </c>
      <c r="E1271" s="204" t="s">
        <v>4410</v>
      </c>
      <c r="F1271" s="49" t="s">
        <v>858</v>
      </c>
      <c r="G1271" s="203">
        <v>1</v>
      </c>
      <c r="H1271" s="203" t="s">
        <v>4411</v>
      </c>
      <c r="I1271" s="203" t="s">
        <v>1808</v>
      </c>
      <c r="J1271" s="203"/>
      <c r="K1271" s="203">
        <v>80</v>
      </c>
      <c r="L1271" s="213" t="s">
        <v>827</v>
      </c>
      <c r="M1271" s="208" t="s">
        <v>1436</v>
      </c>
      <c r="N1271" s="209">
        <f t="shared" si="0"/>
        <v>2025</v>
      </c>
      <c r="O1271" s="210">
        <f t="shared" si="1"/>
        <v>10</v>
      </c>
      <c r="P1271" s="211" t="str">
        <f>IFERROR(VLOOKUP(F1271,연간집계!D:E,2,FALSE),"")</f>
        <v>스탠다드 포토북 8*8 (하드/유광)</v>
      </c>
    </row>
    <row r="1272" spans="1:16" ht="12.75">
      <c r="A1272" s="201">
        <v>45946.617337962962</v>
      </c>
      <c r="B1272" s="202">
        <v>45946</v>
      </c>
      <c r="C1272" s="203" t="s">
        <v>4412</v>
      </c>
      <c r="D1272" s="203" t="s">
        <v>11</v>
      </c>
      <c r="E1272" s="204" t="s">
        <v>4413</v>
      </c>
      <c r="F1272" s="49" t="s">
        <v>887</v>
      </c>
      <c r="G1272" s="203">
        <v>1</v>
      </c>
      <c r="H1272" s="203" t="s">
        <v>4355</v>
      </c>
      <c r="I1272" s="203" t="s">
        <v>1586</v>
      </c>
      <c r="J1272" s="203"/>
      <c r="K1272" s="203">
        <v>58</v>
      </c>
      <c r="L1272" s="213" t="s">
        <v>827</v>
      </c>
      <c r="M1272" s="208" t="s">
        <v>1436</v>
      </c>
      <c r="N1272" s="209">
        <f t="shared" si="0"/>
        <v>2025</v>
      </c>
      <c r="O1272" s="210">
        <f t="shared" si="1"/>
        <v>10</v>
      </c>
      <c r="P1272" s="211" t="str">
        <f>IFERROR(VLOOKUP(F1272,연간집계!D:E,2,FALSE),"")</f>
        <v>마이트립북 198</v>
      </c>
    </row>
    <row r="1273" spans="1:16" ht="12.75">
      <c r="A1273" s="201">
        <v>45946.661805555559</v>
      </c>
      <c r="B1273" s="202">
        <v>45946</v>
      </c>
      <c r="C1273" s="203" t="s">
        <v>4414</v>
      </c>
      <c r="D1273" s="203" t="s">
        <v>11</v>
      </c>
      <c r="E1273" s="204" t="s">
        <v>4415</v>
      </c>
      <c r="F1273" s="49" t="s">
        <v>1041</v>
      </c>
      <c r="G1273" s="203">
        <v>1</v>
      </c>
      <c r="H1273" s="203" t="s">
        <v>4416</v>
      </c>
      <c r="I1273" s="203" t="s">
        <v>1440</v>
      </c>
      <c r="J1273" s="203"/>
      <c r="K1273" s="203">
        <v>78</v>
      </c>
      <c r="L1273" s="207" t="s">
        <v>827</v>
      </c>
      <c r="M1273" s="208" t="s">
        <v>1493</v>
      </c>
      <c r="N1273" s="209">
        <f t="shared" si="0"/>
        <v>2025</v>
      </c>
      <c r="O1273" s="210">
        <f t="shared" si="1"/>
        <v>10</v>
      </c>
      <c r="P1273" s="211" t="str">
        <f>IFERROR(VLOOKUP(F1273,연간집계!D:E,2,FALSE),"")</f>
        <v>프리북 198 (소프트)</v>
      </c>
    </row>
    <row r="1274" spans="1:16" ht="12.75">
      <c r="A1274" s="201">
        <v>45946.661817129629</v>
      </c>
      <c r="B1274" s="202">
        <v>45946</v>
      </c>
      <c r="C1274" s="203" t="s">
        <v>4417</v>
      </c>
      <c r="D1274" s="203" t="s">
        <v>11</v>
      </c>
      <c r="E1274" s="204" t="s">
        <v>4415</v>
      </c>
      <c r="F1274" s="49" t="s">
        <v>1041</v>
      </c>
      <c r="G1274" s="203">
        <v>1</v>
      </c>
      <c r="H1274" s="203" t="s">
        <v>4416</v>
      </c>
      <c r="I1274" s="203" t="s">
        <v>1440</v>
      </c>
      <c r="J1274" s="203"/>
      <c r="K1274" s="203">
        <v>86</v>
      </c>
      <c r="L1274" s="207" t="s">
        <v>827</v>
      </c>
      <c r="M1274" s="208" t="s">
        <v>1493</v>
      </c>
      <c r="N1274" s="209">
        <f t="shared" si="0"/>
        <v>2025</v>
      </c>
      <c r="O1274" s="210">
        <f t="shared" si="1"/>
        <v>10</v>
      </c>
      <c r="P1274" s="211" t="str">
        <f>IFERROR(VLOOKUP(F1274,연간집계!D:E,2,FALSE),"")</f>
        <v>프리북 198 (소프트)</v>
      </c>
    </row>
    <row r="1275" spans="1:16" ht="12.75">
      <c r="A1275" s="201">
        <v>45946.661828703705</v>
      </c>
      <c r="B1275" s="202">
        <v>45946</v>
      </c>
      <c r="C1275" s="203" t="s">
        <v>4418</v>
      </c>
      <c r="D1275" s="203" t="s">
        <v>11</v>
      </c>
      <c r="E1275" s="204" t="s">
        <v>4415</v>
      </c>
      <c r="F1275" s="49" t="s">
        <v>1041</v>
      </c>
      <c r="G1275" s="203">
        <v>1</v>
      </c>
      <c r="H1275" s="203" t="s">
        <v>4416</v>
      </c>
      <c r="I1275" s="203" t="s">
        <v>1440</v>
      </c>
      <c r="J1275" s="203"/>
      <c r="K1275" s="203">
        <v>96</v>
      </c>
      <c r="L1275" s="207" t="s">
        <v>827</v>
      </c>
      <c r="M1275" s="208" t="s">
        <v>1493</v>
      </c>
      <c r="N1275" s="209">
        <f t="shared" si="0"/>
        <v>2025</v>
      </c>
      <c r="O1275" s="210">
        <f t="shared" si="1"/>
        <v>10</v>
      </c>
      <c r="P1275" s="211" t="str">
        <f>IFERROR(VLOOKUP(F1275,연간집계!D:E,2,FALSE),"")</f>
        <v>프리북 198 (소프트)</v>
      </c>
    </row>
    <row r="1276" spans="1:16" ht="12.75">
      <c r="A1276" s="201">
        <v>45946.661840277775</v>
      </c>
      <c r="B1276" s="202">
        <v>45946</v>
      </c>
      <c r="C1276" s="203" t="s">
        <v>4419</v>
      </c>
      <c r="D1276" s="203" t="s">
        <v>11</v>
      </c>
      <c r="E1276" s="204" t="s">
        <v>4415</v>
      </c>
      <c r="F1276" s="49" t="s">
        <v>1041</v>
      </c>
      <c r="G1276" s="203">
        <v>1</v>
      </c>
      <c r="H1276" s="203" t="s">
        <v>4416</v>
      </c>
      <c r="I1276" s="203" t="s">
        <v>1440</v>
      </c>
      <c r="J1276" s="203"/>
      <c r="K1276" s="203">
        <v>88</v>
      </c>
      <c r="L1276" s="207" t="s">
        <v>827</v>
      </c>
      <c r="M1276" s="208" t="s">
        <v>1493</v>
      </c>
      <c r="N1276" s="209">
        <f t="shared" si="0"/>
        <v>2025</v>
      </c>
      <c r="O1276" s="210">
        <f t="shared" si="1"/>
        <v>10</v>
      </c>
      <c r="P1276" s="211" t="str">
        <f>IFERROR(VLOOKUP(F1276,연간집계!D:E,2,FALSE),"")</f>
        <v>프리북 198 (소프트)</v>
      </c>
    </row>
    <row r="1277" spans="1:16" ht="12.75">
      <c r="A1277" s="201">
        <v>45946.661851851852</v>
      </c>
      <c r="B1277" s="202">
        <v>45946</v>
      </c>
      <c r="C1277" s="203" t="s">
        <v>4420</v>
      </c>
      <c r="D1277" s="203" t="s">
        <v>11</v>
      </c>
      <c r="E1277" s="204" t="s">
        <v>4415</v>
      </c>
      <c r="F1277" s="49" t="s">
        <v>1041</v>
      </c>
      <c r="G1277" s="203">
        <v>1</v>
      </c>
      <c r="H1277" s="203" t="s">
        <v>4416</v>
      </c>
      <c r="I1277" s="203" t="s">
        <v>1440</v>
      </c>
      <c r="J1277" s="203"/>
      <c r="K1277" s="203">
        <v>90</v>
      </c>
      <c r="L1277" s="207" t="s">
        <v>827</v>
      </c>
      <c r="M1277" s="208" t="s">
        <v>1493</v>
      </c>
      <c r="N1277" s="209">
        <f t="shared" si="0"/>
        <v>2025</v>
      </c>
      <c r="O1277" s="210">
        <f t="shared" si="1"/>
        <v>10</v>
      </c>
      <c r="P1277" s="211" t="str">
        <f>IFERROR(VLOOKUP(F1277,연간집계!D:E,2,FALSE),"")</f>
        <v>프리북 198 (소프트)</v>
      </c>
    </row>
    <row r="1278" spans="1:16" ht="12.75">
      <c r="A1278" s="201">
        <v>45946.670706018522</v>
      </c>
      <c r="B1278" s="202">
        <v>45946</v>
      </c>
      <c r="C1278" s="203" t="s">
        <v>4421</v>
      </c>
      <c r="D1278" s="203" t="s">
        <v>11</v>
      </c>
      <c r="E1278" s="204" t="s">
        <v>4422</v>
      </c>
      <c r="F1278" s="49" t="s">
        <v>1041</v>
      </c>
      <c r="G1278" s="203">
        <v>1</v>
      </c>
      <c r="H1278" s="203" t="s">
        <v>4423</v>
      </c>
      <c r="I1278" s="203" t="s">
        <v>4424</v>
      </c>
      <c r="J1278" s="203"/>
      <c r="K1278" s="203">
        <v>70</v>
      </c>
      <c r="L1278" s="207" t="s">
        <v>827</v>
      </c>
      <c r="M1278" s="208" t="s">
        <v>1436</v>
      </c>
      <c r="N1278" s="209">
        <f t="shared" si="0"/>
        <v>2025</v>
      </c>
      <c r="O1278" s="210">
        <f t="shared" si="1"/>
        <v>10</v>
      </c>
      <c r="P1278" s="211" t="str">
        <f>IFERROR(VLOOKUP(F1278,연간집계!D:E,2,FALSE),"")</f>
        <v>프리북 198 (소프트)</v>
      </c>
    </row>
    <row r="1279" spans="1:16" ht="12.75">
      <c r="A1279" s="201">
        <v>45946.676608796297</v>
      </c>
      <c r="B1279" s="202">
        <v>45946</v>
      </c>
      <c r="C1279" s="203" t="s">
        <v>4425</v>
      </c>
      <c r="D1279" s="203" t="s">
        <v>11</v>
      </c>
      <c r="E1279" s="204" t="s">
        <v>4426</v>
      </c>
      <c r="F1279" s="49" t="s">
        <v>838</v>
      </c>
      <c r="G1279" s="203">
        <v>1</v>
      </c>
      <c r="H1279" s="203" t="s">
        <v>4427</v>
      </c>
      <c r="I1279" s="203" t="s">
        <v>1556</v>
      </c>
      <c r="J1279" s="203"/>
      <c r="K1279" s="203">
        <v>24</v>
      </c>
      <c r="L1279" s="213" t="s">
        <v>827</v>
      </c>
      <c r="M1279" s="208" t="s">
        <v>1436</v>
      </c>
      <c r="N1279" s="209">
        <f t="shared" si="0"/>
        <v>2025</v>
      </c>
      <c r="O1279" s="210">
        <f t="shared" si="1"/>
        <v>10</v>
      </c>
      <c r="P1279" s="211" t="str">
        <f>IFERROR(VLOOKUP(F1279,연간집계!D:E,2,FALSE),"")</f>
        <v>스탠다드 포토북 6*8 (하드/무광)</v>
      </c>
    </row>
    <row r="1280" spans="1:16" ht="12.75">
      <c r="A1280" s="201">
        <v>45946.759525462963</v>
      </c>
      <c r="B1280" s="202">
        <v>45946</v>
      </c>
      <c r="C1280" s="203" t="s">
        <v>4428</v>
      </c>
      <c r="D1280" s="203" t="s">
        <v>11</v>
      </c>
      <c r="E1280" s="204" t="s">
        <v>4429</v>
      </c>
      <c r="F1280" s="49" t="s">
        <v>193</v>
      </c>
      <c r="G1280" s="203">
        <v>1</v>
      </c>
      <c r="H1280" s="203" t="s">
        <v>1721</v>
      </c>
      <c r="I1280" s="203" t="s">
        <v>1440</v>
      </c>
      <c r="J1280" s="208" t="s">
        <v>1787</v>
      </c>
      <c r="K1280" s="203">
        <v>60</v>
      </c>
      <c r="L1280" s="213" t="s">
        <v>827</v>
      </c>
      <c r="M1280" s="208" t="s">
        <v>1471</v>
      </c>
      <c r="N1280" s="209">
        <f t="shared" si="0"/>
        <v>2025</v>
      </c>
      <c r="O1280" s="210">
        <f t="shared" si="1"/>
        <v>10</v>
      </c>
      <c r="P1280" s="211" t="str">
        <f>IFERROR(VLOOKUP(F1280,연간집계!D:E,2,FALSE),"")</f>
        <v>포토그랩스pro 248</v>
      </c>
    </row>
    <row r="1281" spans="1:16" ht="12.75">
      <c r="A1281" s="201">
        <v>45946.960150462961</v>
      </c>
      <c r="B1281" s="202">
        <v>45946</v>
      </c>
      <c r="C1281" s="203" t="s">
        <v>4430</v>
      </c>
      <c r="D1281" s="203" t="s">
        <v>11</v>
      </c>
      <c r="E1281" s="204" t="s">
        <v>4431</v>
      </c>
      <c r="F1281" s="49" t="s">
        <v>880</v>
      </c>
      <c r="G1281" s="203">
        <v>1</v>
      </c>
      <c r="H1281" s="203" t="s">
        <v>4432</v>
      </c>
      <c r="I1281" s="203" t="s">
        <v>2144</v>
      </c>
      <c r="J1281" s="203"/>
      <c r="K1281" s="203">
        <v>58</v>
      </c>
      <c r="L1281" s="213" t="s">
        <v>827</v>
      </c>
      <c r="M1281" s="208" t="s">
        <v>1481</v>
      </c>
      <c r="N1281" s="209">
        <f t="shared" si="0"/>
        <v>2025</v>
      </c>
      <c r="O1281" s="210">
        <f t="shared" si="1"/>
        <v>10</v>
      </c>
      <c r="P1281" s="211" t="str">
        <f>IFERROR(VLOOKUP(F1281,연간집계!D:E,2,FALSE),"")</f>
        <v>레코드북 150</v>
      </c>
    </row>
    <row r="1282" spans="1:16" ht="12.75">
      <c r="A1282" s="201">
        <v>45946.986666666664</v>
      </c>
      <c r="B1282" s="202">
        <v>45946</v>
      </c>
      <c r="C1282" s="203" t="s">
        <v>4433</v>
      </c>
      <c r="D1282" s="203" t="s">
        <v>11</v>
      </c>
      <c r="E1282" s="204" t="s">
        <v>4434</v>
      </c>
      <c r="F1282" s="49" t="s">
        <v>887</v>
      </c>
      <c r="G1282" s="203">
        <v>1</v>
      </c>
      <c r="H1282" s="203" t="s">
        <v>4435</v>
      </c>
      <c r="I1282" s="203" t="s">
        <v>1586</v>
      </c>
      <c r="J1282" s="203"/>
      <c r="K1282" s="203">
        <v>66</v>
      </c>
      <c r="L1282" s="213" t="s">
        <v>827</v>
      </c>
      <c r="M1282" s="208" t="s">
        <v>1493</v>
      </c>
      <c r="N1282" s="209">
        <f t="shared" si="0"/>
        <v>2025</v>
      </c>
      <c r="O1282" s="210">
        <f t="shared" si="1"/>
        <v>10</v>
      </c>
      <c r="P1282" s="211" t="str">
        <f>IFERROR(VLOOKUP(F1282,연간집계!D:E,2,FALSE),"")</f>
        <v>마이트립북 198</v>
      </c>
    </row>
    <row r="1283" spans="1:16" ht="12.75">
      <c r="A1283" s="201">
        <v>45947.027858796297</v>
      </c>
      <c r="B1283" s="202">
        <v>45947</v>
      </c>
      <c r="C1283" s="203" t="s">
        <v>4436</v>
      </c>
      <c r="D1283" s="203" t="s">
        <v>11</v>
      </c>
      <c r="E1283" s="204" t="s">
        <v>4437</v>
      </c>
      <c r="F1283" s="49" t="s">
        <v>849</v>
      </c>
      <c r="G1283" s="203">
        <v>1</v>
      </c>
      <c r="H1283" s="203" t="s">
        <v>4438</v>
      </c>
      <c r="I1283" s="203" t="s">
        <v>1440</v>
      </c>
      <c r="J1283" s="203"/>
      <c r="K1283" s="203">
        <v>80</v>
      </c>
      <c r="L1283" s="213" t="s">
        <v>827</v>
      </c>
      <c r="M1283" s="208" t="s">
        <v>1436</v>
      </c>
      <c r="N1283" s="209">
        <f t="shared" si="0"/>
        <v>2025</v>
      </c>
      <c r="O1283" s="210">
        <f t="shared" si="1"/>
        <v>10</v>
      </c>
      <c r="P1283" s="211" t="str">
        <f>IFERROR(VLOOKUP(F1283,연간집계!D:E,2,FALSE),"")</f>
        <v>스탠다드 포토북 8*11 (하드/유광)</v>
      </c>
    </row>
    <row r="1284" spans="1:16" ht="12.75">
      <c r="A1284" s="201">
        <v>45947.086724537039</v>
      </c>
      <c r="B1284" s="202">
        <v>45947</v>
      </c>
      <c r="C1284" s="203" t="s">
        <v>4439</v>
      </c>
      <c r="D1284" s="203" t="s">
        <v>11</v>
      </c>
      <c r="E1284" s="204" t="s">
        <v>4440</v>
      </c>
      <c r="F1284" s="49" t="s">
        <v>1390</v>
      </c>
      <c r="G1284" s="203">
        <v>1</v>
      </c>
      <c r="H1284" s="203" t="s">
        <v>4441</v>
      </c>
      <c r="I1284" s="203" t="s">
        <v>2502</v>
      </c>
      <c r="J1284" s="203"/>
      <c r="K1284" s="203">
        <v>72</v>
      </c>
      <c r="L1284" s="213" t="s">
        <v>827</v>
      </c>
      <c r="M1284" s="208" t="s">
        <v>1471</v>
      </c>
      <c r="N1284" s="209">
        <f t="shared" si="0"/>
        <v>2025</v>
      </c>
      <c r="O1284" s="210">
        <f t="shared" si="1"/>
        <v>10</v>
      </c>
      <c r="P1284" s="211" t="str">
        <f>IFERROR(VLOOKUP(F1284,연간집계!D:E,2,FALSE),"")</f>
        <v>미니폴라로이드</v>
      </c>
    </row>
    <row r="1285" spans="1:16" ht="12.75">
      <c r="A1285" s="201">
        <v>45947.422476851854</v>
      </c>
      <c r="B1285" s="202">
        <v>45947</v>
      </c>
      <c r="C1285" s="203" t="s">
        <v>4442</v>
      </c>
      <c r="D1285" s="203" t="s">
        <v>11</v>
      </c>
      <c r="E1285" s="204" t="s">
        <v>4443</v>
      </c>
      <c r="F1285" s="49" t="s">
        <v>1247</v>
      </c>
      <c r="G1285" s="203">
        <v>2</v>
      </c>
      <c r="H1285" s="203" t="s">
        <v>4444</v>
      </c>
      <c r="I1285" s="203" t="s">
        <v>1453</v>
      </c>
      <c r="J1285" s="203"/>
      <c r="K1285" s="203">
        <v>24</v>
      </c>
      <c r="L1285" s="207" t="s">
        <v>828</v>
      </c>
      <c r="M1285" s="208" t="s">
        <v>1436</v>
      </c>
      <c r="N1285" s="209">
        <f t="shared" si="0"/>
        <v>2025</v>
      </c>
      <c r="O1285" s="210">
        <f t="shared" si="1"/>
        <v>10</v>
      </c>
      <c r="P1285" s="211" t="str">
        <f>IFERROR(VLOOKUP(F1285,연간집계!D:E,2,FALSE),"")</f>
        <v>모바일 포토북 197 (여행)</v>
      </c>
    </row>
    <row r="1286" spans="1:16" ht="12.75">
      <c r="A1286" s="201">
        <v>45947.425555555557</v>
      </c>
      <c r="B1286" s="202">
        <v>45947</v>
      </c>
      <c r="C1286" s="203" t="s">
        <v>4445</v>
      </c>
      <c r="D1286" s="203" t="s">
        <v>11</v>
      </c>
      <c r="E1286" s="204" t="s">
        <v>4446</v>
      </c>
      <c r="F1286" s="49" t="s">
        <v>1228</v>
      </c>
      <c r="G1286" s="203">
        <v>1</v>
      </c>
      <c r="H1286" s="203" t="s">
        <v>4447</v>
      </c>
      <c r="I1286" s="203" t="s">
        <v>1868</v>
      </c>
      <c r="J1286" s="208" t="s">
        <v>1444</v>
      </c>
      <c r="K1286" s="203">
        <v>10</v>
      </c>
      <c r="L1286" s="213" t="s">
        <v>827</v>
      </c>
      <c r="M1286" s="208" t="s">
        <v>1851</v>
      </c>
      <c r="N1286" s="209">
        <f t="shared" si="0"/>
        <v>2025</v>
      </c>
      <c r="O1286" s="210">
        <f t="shared" si="1"/>
        <v>10</v>
      </c>
      <c r="P1286" s="211" t="str">
        <f>IFERROR(VLOOKUP(F1286,연간집계!D:E,2,FALSE),"")</f>
        <v>셀프스튜디오앨범 12*12</v>
      </c>
    </row>
    <row r="1287" spans="1:16" ht="12.75">
      <c r="A1287" s="201">
        <v>45947.484537037039</v>
      </c>
      <c r="B1287" s="202">
        <v>45947</v>
      </c>
      <c r="C1287" s="203" t="s">
        <v>4448</v>
      </c>
      <c r="D1287" s="203" t="s">
        <v>11</v>
      </c>
      <c r="E1287" s="204" t="s">
        <v>4449</v>
      </c>
      <c r="F1287" s="49" t="s">
        <v>849</v>
      </c>
      <c r="G1287" s="203">
        <v>1</v>
      </c>
      <c r="H1287" s="203" t="s">
        <v>1469</v>
      </c>
      <c r="I1287" s="203" t="s">
        <v>1440</v>
      </c>
      <c r="J1287" s="203"/>
      <c r="K1287" s="203">
        <v>36</v>
      </c>
      <c r="L1287" s="213" t="s">
        <v>827</v>
      </c>
      <c r="M1287" s="208" t="s">
        <v>1645</v>
      </c>
      <c r="N1287" s="209">
        <f t="shared" si="0"/>
        <v>2025</v>
      </c>
      <c r="O1287" s="210">
        <f t="shared" si="1"/>
        <v>10</v>
      </c>
      <c r="P1287" s="211" t="str">
        <f>IFERROR(VLOOKUP(F1287,연간집계!D:E,2,FALSE),"")</f>
        <v>스탠다드 포토북 8*11 (하드/유광)</v>
      </c>
    </row>
    <row r="1288" spans="1:16" ht="12.75">
      <c r="A1288" s="201">
        <v>45947.487546296295</v>
      </c>
      <c r="B1288" s="202">
        <v>45947</v>
      </c>
      <c r="C1288" s="203" t="s">
        <v>4450</v>
      </c>
      <c r="D1288" s="203" t="s">
        <v>11</v>
      </c>
      <c r="E1288" s="204" t="s">
        <v>4451</v>
      </c>
      <c r="F1288" s="49" t="s">
        <v>1053</v>
      </c>
      <c r="G1288" s="203">
        <v>3</v>
      </c>
      <c r="H1288" s="203" t="s">
        <v>4452</v>
      </c>
      <c r="I1288" s="203" t="s">
        <v>1440</v>
      </c>
      <c r="J1288" s="203"/>
      <c r="K1288" s="203">
        <v>68</v>
      </c>
      <c r="L1288" s="207" t="s">
        <v>827</v>
      </c>
      <c r="M1288" s="208" t="s">
        <v>1436</v>
      </c>
      <c r="N1288" s="209">
        <f t="shared" si="0"/>
        <v>2025</v>
      </c>
      <c r="O1288" s="210">
        <f t="shared" si="1"/>
        <v>10</v>
      </c>
      <c r="P1288" s="211" t="str">
        <f>IFERROR(VLOOKUP(F1288,연간집계!D:E,2,FALSE),"")</f>
        <v>프리북A4 (소프트)</v>
      </c>
    </row>
    <row r="1289" spans="1:16" ht="12.75">
      <c r="A1289" s="201">
        <v>45947.526087962964</v>
      </c>
      <c r="B1289" s="202">
        <v>45947</v>
      </c>
      <c r="C1289" s="203" t="s">
        <v>4453</v>
      </c>
      <c r="D1289" s="203" t="s">
        <v>11</v>
      </c>
      <c r="E1289" s="204" t="s">
        <v>4454</v>
      </c>
      <c r="F1289" s="49" t="s">
        <v>1043</v>
      </c>
      <c r="G1289" s="203">
        <v>1</v>
      </c>
      <c r="H1289" s="203" t="s">
        <v>2137</v>
      </c>
      <c r="I1289" s="203" t="s">
        <v>3743</v>
      </c>
      <c r="J1289" s="203"/>
      <c r="K1289" s="203">
        <v>68</v>
      </c>
      <c r="L1289" s="207" t="s">
        <v>827</v>
      </c>
      <c r="M1289" s="208" t="s">
        <v>1471</v>
      </c>
      <c r="N1289" s="209">
        <f t="shared" si="0"/>
        <v>2025</v>
      </c>
      <c r="O1289" s="210">
        <f t="shared" si="1"/>
        <v>10</v>
      </c>
      <c r="P1289" s="211" t="str">
        <f>IFERROR(VLOOKUP(F1289,연간집계!D:E,2,FALSE),"")</f>
        <v>프리북 198 (하드)</v>
      </c>
    </row>
    <row r="1290" spans="1:16" ht="12.75">
      <c r="A1290" s="201">
        <v>45947.584976851853</v>
      </c>
      <c r="B1290" s="202">
        <v>45947</v>
      </c>
      <c r="C1290" s="203" t="s">
        <v>4455</v>
      </c>
      <c r="D1290" s="203" t="s">
        <v>11</v>
      </c>
      <c r="E1290" s="204" t="s">
        <v>4456</v>
      </c>
      <c r="F1290" s="49" t="s">
        <v>1076</v>
      </c>
      <c r="G1290" s="203">
        <v>1</v>
      </c>
      <c r="H1290" s="203" t="s">
        <v>4457</v>
      </c>
      <c r="I1290" s="203" t="s">
        <v>1566</v>
      </c>
      <c r="J1290" s="203" t="s">
        <v>4458</v>
      </c>
      <c r="K1290" s="203">
        <v>40</v>
      </c>
      <c r="L1290" s="213" t="s">
        <v>827</v>
      </c>
      <c r="M1290" s="208" t="s">
        <v>1445</v>
      </c>
      <c r="N1290" s="209">
        <f t="shared" si="0"/>
        <v>2025</v>
      </c>
      <c r="O1290" s="210">
        <f t="shared" si="1"/>
        <v>10</v>
      </c>
      <c r="P1290" s="211" t="str">
        <f>IFERROR(VLOOKUP(F1290,연간집계!D:E,2,FALSE),"")</f>
        <v>레더북 (다크네이비)</v>
      </c>
    </row>
    <row r="1291" spans="1:16" ht="12.75">
      <c r="A1291" s="201">
        <v>45947.593831018516</v>
      </c>
      <c r="B1291" s="202">
        <v>45947</v>
      </c>
      <c r="C1291" s="203" t="s">
        <v>4459</v>
      </c>
      <c r="D1291" s="203" t="s">
        <v>11</v>
      </c>
      <c r="E1291" s="204" t="s">
        <v>4460</v>
      </c>
      <c r="F1291" s="49" t="s">
        <v>1027</v>
      </c>
      <c r="G1291" s="203">
        <v>1</v>
      </c>
      <c r="H1291" s="203" t="s">
        <v>4461</v>
      </c>
      <c r="I1291" s="203" t="s">
        <v>1455</v>
      </c>
      <c r="J1291" s="203" t="s">
        <v>4215</v>
      </c>
      <c r="K1291" s="203">
        <v>80</v>
      </c>
      <c r="L1291" s="213" t="s">
        <v>827</v>
      </c>
      <c r="M1291" s="208" t="s">
        <v>1436</v>
      </c>
      <c r="N1291" s="209">
        <f t="shared" si="0"/>
        <v>2025</v>
      </c>
      <c r="O1291" s="210">
        <f t="shared" si="1"/>
        <v>10</v>
      </c>
      <c r="P1291" s="211" t="str">
        <f>IFERROR(VLOOKUP(F1291,연간집계!D:E,2,FALSE),"")</f>
        <v>트래블북 198 (쿠션하드/78p)</v>
      </c>
    </row>
    <row r="1292" spans="1:16" ht="12.75">
      <c r="A1292" s="201">
        <v>45947.638090277775</v>
      </c>
      <c r="B1292" s="202">
        <v>45947</v>
      </c>
      <c r="C1292" s="203" t="s">
        <v>4462</v>
      </c>
      <c r="D1292" s="203" t="s">
        <v>11</v>
      </c>
      <c r="E1292" s="204" t="s">
        <v>4463</v>
      </c>
      <c r="F1292" s="49" t="s">
        <v>1378</v>
      </c>
      <c r="G1292" s="203">
        <v>1</v>
      </c>
      <c r="H1292" s="203" t="s">
        <v>4464</v>
      </c>
      <c r="I1292" s="203" t="s">
        <v>2005</v>
      </c>
      <c r="J1292" s="203"/>
      <c r="K1292" s="203">
        <v>1</v>
      </c>
      <c r="L1292" s="213" t="s">
        <v>827</v>
      </c>
      <c r="M1292" s="208" t="s">
        <v>1658</v>
      </c>
      <c r="N1292" s="209">
        <f t="shared" si="0"/>
        <v>2025</v>
      </c>
      <c r="O1292" s="210">
        <f t="shared" si="1"/>
        <v>10</v>
      </c>
      <c r="P1292" s="211" t="str">
        <f>IFERROR(VLOOKUP(F1292,연간집계!D:E,2,FALSE),"")</f>
        <v>증명사진 (무광)</v>
      </c>
    </row>
    <row r="1293" spans="1:16" ht="12.75">
      <c r="A1293" s="201">
        <v>45947.747523148151</v>
      </c>
      <c r="B1293" s="202">
        <v>45947</v>
      </c>
      <c r="C1293" s="203" t="s">
        <v>4465</v>
      </c>
      <c r="D1293" s="203" t="s">
        <v>11</v>
      </c>
      <c r="E1293" s="204" t="s">
        <v>4466</v>
      </c>
      <c r="F1293" s="49" t="s">
        <v>900</v>
      </c>
      <c r="G1293" s="203">
        <v>1</v>
      </c>
      <c r="H1293" s="203" t="s">
        <v>2137</v>
      </c>
      <c r="I1293" s="203" t="s">
        <v>2678</v>
      </c>
      <c r="J1293" s="203"/>
      <c r="K1293" s="203">
        <v>80</v>
      </c>
      <c r="L1293" s="213" t="s">
        <v>827</v>
      </c>
      <c r="M1293" s="208" t="s">
        <v>1471</v>
      </c>
      <c r="N1293" s="209">
        <f t="shared" si="0"/>
        <v>2025</v>
      </c>
      <c r="O1293" s="210">
        <f t="shared" si="1"/>
        <v>10</v>
      </c>
      <c r="P1293" s="211" t="str">
        <f>IFERROR(VLOOKUP(F1293,연간집계!D:E,2,FALSE),"")</f>
        <v>베이비북 198 (쿠션하드/78p)</v>
      </c>
    </row>
    <row r="1294" spans="1:16" ht="12.75">
      <c r="A1294" s="201">
        <v>45947.803587962961</v>
      </c>
      <c r="B1294" s="202">
        <v>45947</v>
      </c>
      <c r="C1294" s="203" t="s">
        <v>4467</v>
      </c>
      <c r="D1294" s="203" t="s">
        <v>11</v>
      </c>
      <c r="E1294" s="204" t="s">
        <v>4468</v>
      </c>
      <c r="F1294" s="49" t="s">
        <v>1308</v>
      </c>
      <c r="G1294" s="203">
        <v>1</v>
      </c>
      <c r="H1294" s="203" t="s">
        <v>4469</v>
      </c>
      <c r="I1294" s="203" t="s">
        <v>3343</v>
      </c>
      <c r="J1294" s="208" t="s">
        <v>1444</v>
      </c>
      <c r="K1294" s="203">
        <v>1</v>
      </c>
      <c r="L1294" s="213" t="s">
        <v>827</v>
      </c>
      <c r="M1294" s="208" t="s">
        <v>1645</v>
      </c>
      <c r="N1294" s="209">
        <f t="shared" si="0"/>
        <v>2025</v>
      </c>
      <c r="O1294" s="210">
        <f t="shared" si="1"/>
        <v>10</v>
      </c>
      <c r="P1294" s="211" t="str">
        <f>IFERROR(VLOOKUP(F1294,연간집계!D:E,2,FALSE),"")</f>
        <v>심플액자 305_블랙</v>
      </c>
    </row>
    <row r="1295" spans="1:16" ht="12.75">
      <c r="A1295" s="201">
        <v>45947.818460648145</v>
      </c>
      <c r="B1295" s="202">
        <v>45947</v>
      </c>
      <c r="C1295" s="203" t="s">
        <v>4470</v>
      </c>
      <c r="D1295" s="203" t="s">
        <v>11</v>
      </c>
      <c r="E1295" s="204" t="s">
        <v>4471</v>
      </c>
      <c r="F1295" s="49" t="s">
        <v>1245</v>
      </c>
      <c r="G1295" s="203">
        <v>1</v>
      </c>
      <c r="H1295" s="203" t="s">
        <v>4472</v>
      </c>
      <c r="I1295" s="203" t="s">
        <v>1556</v>
      </c>
      <c r="J1295" s="203"/>
      <c r="K1295" s="203">
        <v>24</v>
      </c>
      <c r="L1295" s="207" t="s">
        <v>828</v>
      </c>
      <c r="M1295" s="208" t="s">
        <v>1481</v>
      </c>
      <c r="N1295" s="209">
        <f t="shared" si="0"/>
        <v>2025</v>
      </c>
      <c r="O1295" s="210">
        <f t="shared" si="1"/>
        <v>10</v>
      </c>
      <c r="P1295" s="211" t="str">
        <f>IFERROR(VLOOKUP(F1295,연간집계!D:E,2,FALSE),"")</f>
        <v>모바일 포토북 198 (여행)</v>
      </c>
    </row>
    <row r="1296" spans="1:16" ht="12.75">
      <c r="A1296" s="201">
        <v>45947.818472222221</v>
      </c>
      <c r="B1296" s="202">
        <v>45947</v>
      </c>
      <c r="C1296" s="203" t="s">
        <v>4473</v>
      </c>
      <c r="D1296" s="203" t="s">
        <v>11</v>
      </c>
      <c r="E1296" s="204" t="s">
        <v>4471</v>
      </c>
      <c r="F1296" s="49" t="s">
        <v>1247</v>
      </c>
      <c r="G1296" s="203">
        <v>1</v>
      </c>
      <c r="H1296" s="203" t="s">
        <v>4472</v>
      </c>
      <c r="I1296" s="203" t="s">
        <v>1556</v>
      </c>
      <c r="J1296" s="203"/>
      <c r="K1296" s="203">
        <v>24</v>
      </c>
      <c r="L1296" s="207" t="s">
        <v>828</v>
      </c>
      <c r="M1296" s="208" t="s">
        <v>1481</v>
      </c>
      <c r="N1296" s="209">
        <f t="shared" si="0"/>
        <v>2025</v>
      </c>
      <c r="O1296" s="210">
        <f t="shared" si="1"/>
        <v>10</v>
      </c>
      <c r="P1296" s="211" t="str">
        <f>IFERROR(VLOOKUP(F1296,연간집계!D:E,2,FALSE),"")</f>
        <v>모바일 포토북 197 (여행)</v>
      </c>
    </row>
    <row r="1297" spans="1:16" ht="12.75">
      <c r="A1297" s="201">
        <v>45947.833252314813</v>
      </c>
      <c r="B1297" s="202">
        <v>45947</v>
      </c>
      <c r="C1297" s="203" t="s">
        <v>4474</v>
      </c>
      <c r="D1297" s="203" t="s">
        <v>11</v>
      </c>
      <c r="E1297" s="204" t="s">
        <v>4475</v>
      </c>
      <c r="F1297" s="49" t="s">
        <v>838</v>
      </c>
      <c r="G1297" s="203">
        <v>8</v>
      </c>
      <c r="H1297" s="203" t="s">
        <v>4476</v>
      </c>
      <c r="I1297" s="203" t="s">
        <v>1984</v>
      </c>
      <c r="J1297" s="203"/>
      <c r="K1297" s="203">
        <v>46</v>
      </c>
      <c r="L1297" s="213" t="s">
        <v>827</v>
      </c>
      <c r="M1297" s="208" t="s">
        <v>1460</v>
      </c>
      <c r="N1297" s="209">
        <f t="shared" si="0"/>
        <v>2025</v>
      </c>
      <c r="O1297" s="210">
        <f t="shared" si="1"/>
        <v>10</v>
      </c>
      <c r="P1297" s="211" t="str">
        <f>IFERROR(VLOOKUP(F1297,연간집계!D:E,2,FALSE),"")</f>
        <v>스탠다드 포토북 6*8 (하드/무광)</v>
      </c>
    </row>
    <row r="1298" spans="1:16" ht="12.75">
      <c r="A1298" s="201">
        <v>45947.88045138889</v>
      </c>
      <c r="B1298" s="202">
        <v>45947</v>
      </c>
      <c r="C1298" s="203" t="s">
        <v>4477</v>
      </c>
      <c r="D1298" s="203" t="s">
        <v>11</v>
      </c>
      <c r="E1298" s="204" t="s">
        <v>4478</v>
      </c>
      <c r="F1298" s="49" t="s">
        <v>974</v>
      </c>
      <c r="G1298" s="203">
        <v>4</v>
      </c>
      <c r="H1298" s="203" t="s">
        <v>4479</v>
      </c>
      <c r="I1298" s="203" t="s">
        <v>2474</v>
      </c>
      <c r="J1298" s="203" t="s">
        <v>2474</v>
      </c>
      <c r="K1298" s="203">
        <v>48</v>
      </c>
      <c r="L1298" s="213" t="s">
        <v>827</v>
      </c>
      <c r="M1298" s="208" t="s">
        <v>1436</v>
      </c>
      <c r="N1298" s="209">
        <f t="shared" si="0"/>
        <v>2025</v>
      </c>
      <c r="O1298" s="210">
        <f t="shared" si="1"/>
        <v>10</v>
      </c>
      <c r="P1298" s="211" t="str">
        <f>IFERROR(VLOOKUP(F1298,연간집계!D:E,2,FALSE),"")</f>
        <v>시티북 198 (쿠션하드/46p)</v>
      </c>
    </row>
    <row r="1299" spans="1:16" ht="12.75">
      <c r="A1299" s="201">
        <v>45947.886354166665</v>
      </c>
      <c r="B1299" s="202">
        <v>45947</v>
      </c>
      <c r="C1299" s="203" t="s">
        <v>4480</v>
      </c>
      <c r="D1299" s="203" t="s">
        <v>11</v>
      </c>
      <c r="E1299" s="204" t="s">
        <v>4481</v>
      </c>
      <c r="F1299" s="49" t="s">
        <v>1243</v>
      </c>
      <c r="G1299" s="203">
        <v>1</v>
      </c>
      <c r="H1299" s="203" t="s">
        <v>4482</v>
      </c>
      <c r="I1299" s="203" t="s">
        <v>1676</v>
      </c>
      <c r="J1299" s="203"/>
      <c r="K1299" s="203">
        <v>24</v>
      </c>
      <c r="L1299" s="207" t="s">
        <v>828</v>
      </c>
      <c r="M1299" s="208" t="s">
        <v>1436</v>
      </c>
      <c r="N1299" s="209">
        <f t="shared" si="0"/>
        <v>2025</v>
      </c>
      <c r="O1299" s="210">
        <f t="shared" si="1"/>
        <v>10</v>
      </c>
      <c r="P1299" s="211" t="str">
        <f>IFERROR(VLOOKUP(F1299,연간집계!D:E,2,FALSE),"")</f>
        <v>모바일 포토북 150 (여행)</v>
      </c>
    </row>
    <row r="1300" spans="1:16" ht="12.75">
      <c r="A1300" s="201">
        <v>45947.901087962964</v>
      </c>
      <c r="B1300" s="202">
        <v>45947</v>
      </c>
      <c r="C1300" s="203" t="s">
        <v>4483</v>
      </c>
      <c r="D1300" s="203" t="s">
        <v>11</v>
      </c>
      <c r="E1300" s="204" t="s">
        <v>4484</v>
      </c>
      <c r="F1300" s="49" t="s">
        <v>1247</v>
      </c>
      <c r="G1300" s="203">
        <v>1</v>
      </c>
      <c r="H1300" s="203" t="s">
        <v>4485</v>
      </c>
      <c r="I1300" s="203" t="s">
        <v>1556</v>
      </c>
      <c r="J1300" s="203"/>
      <c r="K1300" s="203">
        <v>24</v>
      </c>
      <c r="L1300" s="207" t="s">
        <v>828</v>
      </c>
      <c r="M1300" s="208" t="s">
        <v>1436</v>
      </c>
      <c r="N1300" s="209">
        <f t="shared" si="0"/>
        <v>2025</v>
      </c>
      <c r="O1300" s="210">
        <f t="shared" si="1"/>
        <v>10</v>
      </c>
      <c r="P1300" s="211" t="str">
        <f>IFERROR(VLOOKUP(F1300,연간집계!D:E,2,FALSE),"")</f>
        <v>모바일 포토북 197 (여행)</v>
      </c>
    </row>
    <row r="1301" spans="1:16" ht="12.75">
      <c r="A1301" s="201">
        <v>45947.912905092591</v>
      </c>
      <c r="B1301" s="202">
        <v>45947</v>
      </c>
      <c r="C1301" s="203" t="s">
        <v>4486</v>
      </c>
      <c r="D1301" s="203" t="s">
        <v>11</v>
      </c>
      <c r="E1301" s="204" t="s">
        <v>4487</v>
      </c>
      <c r="F1301" s="49" t="s">
        <v>1243</v>
      </c>
      <c r="G1301" s="203">
        <v>1</v>
      </c>
      <c r="H1301" s="203" t="s">
        <v>4488</v>
      </c>
      <c r="I1301" s="203" t="s">
        <v>1556</v>
      </c>
      <c r="J1301" s="203"/>
      <c r="K1301" s="203">
        <v>48</v>
      </c>
      <c r="L1301" s="207" t="s">
        <v>828</v>
      </c>
      <c r="M1301" s="208" t="s">
        <v>1436</v>
      </c>
      <c r="N1301" s="209">
        <f t="shared" si="0"/>
        <v>2025</v>
      </c>
      <c r="O1301" s="210">
        <f t="shared" si="1"/>
        <v>10</v>
      </c>
      <c r="P1301" s="211" t="str">
        <f>IFERROR(VLOOKUP(F1301,연간집계!D:E,2,FALSE),"")</f>
        <v>모바일 포토북 150 (여행)</v>
      </c>
    </row>
    <row r="1302" spans="1:16" ht="12.75">
      <c r="A1302" s="201">
        <v>45947.989976851852</v>
      </c>
      <c r="B1302" s="202">
        <v>45947</v>
      </c>
      <c r="C1302" s="203" t="s">
        <v>4489</v>
      </c>
      <c r="D1302" s="203" t="s">
        <v>11</v>
      </c>
      <c r="E1302" s="204" t="s">
        <v>4490</v>
      </c>
      <c r="F1302" s="49" t="s">
        <v>1245</v>
      </c>
      <c r="G1302" s="203">
        <v>1</v>
      </c>
      <c r="H1302" s="203" t="s">
        <v>4491</v>
      </c>
      <c r="I1302" s="203" t="s">
        <v>1455</v>
      </c>
      <c r="J1302" s="203"/>
      <c r="K1302" s="203">
        <v>24</v>
      </c>
      <c r="L1302" s="207" t="s">
        <v>828</v>
      </c>
      <c r="M1302" s="208" t="s">
        <v>1436</v>
      </c>
      <c r="N1302" s="209">
        <f t="shared" si="0"/>
        <v>2025</v>
      </c>
      <c r="O1302" s="210">
        <f t="shared" si="1"/>
        <v>10</v>
      </c>
      <c r="P1302" s="211" t="str">
        <f>IFERROR(VLOOKUP(F1302,연간집계!D:E,2,FALSE),"")</f>
        <v>모바일 포토북 198 (여행)</v>
      </c>
    </row>
    <row r="1303" spans="1:16" ht="12.75">
      <c r="A1303" s="201">
        <v>45947.995879629627</v>
      </c>
      <c r="B1303" s="202">
        <v>45947</v>
      </c>
      <c r="C1303" s="203" t="s">
        <v>4492</v>
      </c>
      <c r="D1303" s="203" t="s">
        <v>11</v>
      </c>
      <c r="E1303" s="204" t="s">
        <v>4493</v>
      </c>
      <c r="F1303" s="49" t="s">
        <v>847</v>
      </c>
      <c r="G1303" s="203">
        <v>3</v>
      </c>
      <c r="H1303" s="203" t="s">
        <v>4494</v>
      </c>
      <c r="I1303" s="203" t="s">
        <v>1440</v>
      </c>
      <c r="J1303" s="203"/>
      <c r="K1303" s="203">
        <v>30</v>
      </c>
      <c r="L1303" s="213" t="s">
        <v>827</v>
      </c>
      <c r="M1303" s="208" t="s">
        <v>1514</v>
      </c>
      <c r="N1303" s="209">
        <f t="shared" si="0"/>
        <v>2025</v>
      </c>
      <c r="O1303" s="210">
        <f t="shared" si="1"/>
        <v>10</v>
      </c>
      <c r="P1303" s="211" t="str">
        <f>IFERROR(VLOOKUP(F1303,연간집계!D:E,2,FALSE),"")</f>
        <v>스탠다드 포토북 8*11 (하드/무광)</v>
      </c>
    </row>
    <row r="1304" spans="1:16" ht="12.75">
      <c r="A1304" s="201">
        <v>45948.075497685182</v>
      </c>
      <c r="B1304" s="202">
        <v>45948</v>
      </c>
      <c r="C1304" s="203" t="s">
        <v>4495</v>
      </c>
      <c r="D1304" s="203" t="s">
        <v>11</v>
      </c>
      <c r="E1304" s="204" t="s">
        <v>4496</v>
      </c>
      <c r="F1304" s="49" t="s">
        <v>1243</v>
      </c>
      <c r="G1304" s="203">
        <v>1</v>
      </c>
      <c r="H1304" s="203" t="s">
        <v>3730</v>
      </c>
      <c r="I1304" s="203" t="s">
        <v>1676</v>
      </c>
      <c r="J1304" s="203"/>
      <c r="K1304" s="203">
        <v>32</v>
      </c>
      <c r="L1304" s="207" t="s">
        <v>828</v>
      </c>
      <c r="M1304" s="208" t="s">
        <v>1497</v>
      </c>
      <c r="N1304" s="209">
        <f t="shared" si="0"/>
        <v>2025</v>
      </c>
      <c r="O1304" s="210">
        <f t="shared" si="1"/>
        <v>10</v>
      </c>
      <c r="P1304" s="211" t="str">
        <f>IFERROR(VLOOKUP(F1304,연간집계!D:E,2,FALSE),"")</f>
        <v>모바일 포토북 150 (여행)</v>
      </c>
    </row>
    <row r="1305" spans="1:16" ht="12.75">
      <c r="A1305" s="201">
        <v>45948.346168981479</v>
      </c>
      <c r="B1305" s="202">
        <v>45948</v>
      </c>
      <c r="C1305" s="203" t="s">
        <v>4497</v>
      </c>
      <c r="D1305" s="203" t="s">
        <v>11</v>
      </c>
      <c r="E1305" s="204" t="s">
        <v>4498</v>
      </c>
      <c r="F1305" s="49" t="s">
        <v>847</v>
      </c>
      <c r="G1305" s="203">
        <v>1</v>
      </c>
      <c r="H1305" s="203" t="s">
        <v>4499</v>
      </c>
      <c r="I1305" s="203" t="s">
        <v>1556</v>
      </c>
      <c r="J1305" s="203"/>
      <c r="K1305" s="203">
        <v>52</v>
      </c>
      <c r="L1305" s="213" t="s">
        <v>827</v>
      </c>
      <c r="M1305" s="208" t="s">
        <v>1436</v>
      </c>
      <c r="N1305" s="209">
        <f t="shared" si="0"/>
        <v>2025</v>
      </c>
      <c r="O1305" s="210">
        <f t="shared" si="1"/>
        <v>10</v>
      </c>
      <c r="P1305" s="211" t="str">
        <f>IFERROR(VLOOKUP(F1305,연간집계!D:E,2,FALSE),"")</f>
        <v>스탠다드 포토북 8*11 (하드/무광)</v>
      </c>
    </row>
    <row r="1306" spans="1:16" ht="12.75">
      <c r="A1306" s="201">
        <v>45948.555081018516</v>
      </c>
      <c r="B1306" s="202">
        <v>45948</v>
      </c>
      <c r="C1306" s="203" t="s">
        <v>4500</v>
      </c>
      <c r="D1306" s="203" t="s">
        <v>11</v>
      </c>
      <c r="E1306" s="204" t="s">
        <v>4501</v>
      </c>
      <c r="F1306" s="49" t="s">
        <v>1058</v>
      </c>
      <c r="G1306" s="203">
        <v>2</v>
      </c>
      <c r="H1306" s="203" t="s">
        <v>1836</v>
      </c>
      <c r="I1306" s="203" t="s">
        <v>1440</v>
      </c>
      <c r="J1306" s="203"/>
      <c r="K1306" s="203">
        <v>160</v>
      </c>
      <c r="L1306" s="207" t="s">
        <v>827</v>
      </c>
      <c r="M1306" s="208" t="s">
        <v>1436</v>
      </c>
      <c r="N1306" s="209">
        <f t="shared" si="0"/>
        <v>2025</v>
      </c>
      <c r="O1306" s="210">
        <f t="shared" si="1"/>
        <v>10</v>
      </c>
      <c r="P1306" s="211" t="str">
        <f>IFERROR(VLOOKUP(F1306,연간집계!D:E,2,FALSE),"")</f>
        <v>프리북 150 (하드)</v>
      </c>
    </row>
    <row r="1307" spans="1:16" ht="12.75">
      <c r="A1307" s="201">
        <v>45948.581620370373</v>
      </c>
      <c r="B1307" s="202">
        <v>45948</v>
      </c>
      <c r="C1307" s="203" t="s">
        <v>4502</v>
      </c>
      <c r="D1307" s="203" t="s">
        <v>11</v>
      </c>
      <c r="E1307" s="204" t="s">
        <v>4503</v>
      </c>
      <c r="F1307" s="49" t="s">
        <v>838</v>
      </c>
      <c r="G1307" s="203">
        <v>1</v>
      </c>
      <c r="H1307" s="203" t="s">
        <v>4504</v>
      </c>
      <c r="I1307" s="203" t="s">
        <v>1570</v>
      </c>
      <c r="J1307" s="203"/>
      <c r="K1307" s="203">
        <v>28</v>
      </c>
      <c r="L1307" s="213" t="s">
        <v>827</v>
      </c>
      <c r="M1307" s="208" t="s">
        <v>1645</v>
      </c>
      <c r="N1307" s="209">
        <f t="shared" si="0"/>
        <v>2025</v>
      </c>
      <c r="O1307" s="210">
        <f t="shared" si="1"/>
        <v>10</v>
      </c>
      <c r="P1307" s="211" t="str">
        <f>IFERROR(VLOOKUP(F1307,연간집계!D:E,2,FALSE),"")</f>
        <v>스탠다드 포토북 6*8 (하드/무광)</v>
      </c>
    </row>
    <row r="1308" spans="1:16" ht="12.75">
      <c r="A1308" s="201">
        <v>45948.737627314818</v>
      </c>
      <c r="B1308" s="202">
        <v>45948</v>
      </c>
      <c r="C1308" s="203" t="s">
        <v>4505</v>
      </c>
      <c r="D1308" s="203" t="s">
        <v>11</v>
      </c>
      <c r="E1308" s="204" t="s">
        <v>4506</v>
      </c>
      <c r="F1308" s="49" t="s">
        <v>856</v>
      </c>
      <c r="G1308" s="203">
        <v>3</v>
      </c>
      <c r="H1308" s="203" t="s">
        <v>4507</v>
      </c>
      <c r="I1308" s="203" t="s">
        <v>1510</v>
      </c>
      <c r="J1308" s="203"/>
      <c r="K1308" s="203">
        <v>24</v>
      </c>
      <c r="L1308" s="213" t="s">
        <v>827</v>
      </c>
      <c r="M1308" s="208" t="s">
        <v>1436</v>
      </c>
      <c r="N1308" s="209">
        <f t="shared" si="0"/>
        <v>2025</v>
      </c>
      <c r="O1308" s="210">
        <f t="shared" si="1"/>
        <v>10</v>
      </c>
      <c r="P1308" s="211" t="str">
        <f>IFERROR(VLOOKUP(F1308,연간집계!D:E,2,FALSE),"")</f>
        <v>스탠다드 포토북 8*8 (하드/무광)</v>
      </c>
    </row>
    <row r="1309" spans="1:16" ht="12.75">
      <c r="A1309" s="201">
        <v>45948.884722222225</v>
      </c>
      <c r="B1309" s="202">
        <v>45948</v>
      </c>
      <c r="C1309" s="203" t="s">
        <v>4508</v>
      </c>
      <c r="D1309" s="203" t="s">
        <v>11</v>
      </c>
      <c r="E1309" s="204" t="s">
        <v>4509</v>
      </c>
      <c r="F1309" s="49" t="s">
        <v>1243</v>
      </c>
      <c r="G1309" s="203">
        <v>1</v>
      </c>
      <c r="H1309" s="203" t="s">
        <v>4510</v>
      </c>
      <c r="I1309" s="203" t="s">
        <v>1455</v>
      </c>
      <c r="J1309" s="203"/>
      <c r="K1309" s="203">
        <v>48</v>
      </c>
      <c r="L1309" s="207" t="s">
        <v>828</v>
      </c>
      <c r="M1309" s="208" t="s">
        <v>1502</v>
      </c>
      <c r="N1309" s="209">
        <f t="shared" si="0"/>
        <v>2025</v>
      </c>
      <c r="O1309" s="210">
        <f t="shared" si="1"/>
        <v>10</v>
      </c>
      <c r="P1309" s="211" t="str">
        <f>IFERROR(VLOOKUP(F1309,연간집계!D:E,2,FALSE),"")</f>
        <v>모바일 포토북 150 (여행)</v>
      </c>
    </row>
    <row r="1310" spans="1:16" ht="12.75">
      <c r="A1310" s="201">
        <v>45948.884733796294</v>
      </c>
      <c r="B1310" s="202">
        <v>45948</v>
      </c>
      <c r="C1310" s="203" t="s">
        <v>4511</v>
      </c>
      <c r="D1310" s="203" t="s">
        <v>11</v>
      </c>
      <c r="E1310" s="204" t="s">
        <v>4509</v>
      </c>
      <c r="F1310" s="49" t="s">
        <v>1243</v>
      </c>
      <c r="G1310" s="203">
        <v>1</v>
      </c>
      <c r="H1310" s="203" t="s">
        <v>4510</v>
      </c>
      <c r="I1310" s="203" t="s">
        <v>1453</v>
      </c>
      <c r="J1310" s="203"/>
      <c r="K1310" s="203">
        <v>24</v>
      </c>
      <c r="L1310" s="207" t="s">
        <v>828</v>
      </c>
      <c r="M1310" s="208" t="s">
        <v>1436</v>
      </c>
      <c r="N1310" s="209">
        <f t="shared" si="0"/>
        <v>2025</v>
      </c>
      <c r="O1310" s="210">
        <f t="shared" si="1"/>
        <v>10</v>
      </c>
      <c r="P1310" s="211" t="str">
        <f>IFERROR(VLOOKUP(F1310,연간집계!D:E,2,FALSE),"")</f>
        <v>모바일 포토북 150 (여행)</v>
      </c>
    </row>
    <row r="1311" spans="1:16" ht="12.75">
      <c r="A1311" s="201">
        <v>45948.884745370371</v>
      </c>
      <c r="B1311" s="202">
        <v>45948</v>
      </c>
      <c r="C1311" s="203" t="s">
        <v>4512</v>
      </c>
      <c r="D1311" s="203" t="s">
        <v>11</v>
      </c>
      <c r="E1311" s="204" t="s">
        <v>4509</v>
      </c>
      <c r="F1311" s="49" t="s">
        <v>1304</v>
      </c>
      <c r="G1311" s="203">
        <v>1</v>
      </c>
      <c r="H1311" s="203" t="s">
        <v>4510</v>
      </c>
      <c r="I1311" s="205" t="s">
        <v>1440</v>
      </c>
      <c r="J1311" s="203" t="s">
        <v>3047</v>
      </c>
      <c r="K1311" s="203">
        <v>1</v>
      </c>
      <c r="L1311" s="213" t="s">
        <v>828</v>
      </c>
      <c r="M1311" s="208" t="s">
        <v>1436</v>
      </c>
      <c r="N1311" s="209">
        <f t="shared" si="0"/>
        <v>2025</v>
      </c>
      <c r="O1311" s="210">
        <f t="shared" si="1"/>
        <v>10</v>
      </c>
      <c r="P1311" s="211" t="str">
        <f>IFERROR(VLOOKUP(F1311,연간집계!D:E,2,FALSE),"")</f>
        <v>PCMS_우드스탠드아크릴액자</v>
      </c>
    </row>
    <row r="1312" spans="1:16" ht="12.75">
      <c r="A1312" s="201">
        <v>45948.884756944448</v>
      </c>
      <c r="B1312" s="202">
        <v>45948</v>
      </c>
      <c r="C1312" s="203" t="s">
        <v>4513</v>
      </c>
      <c r="D1312" s="203" t="s">
        <v>11</v>
      </c>
      <c r="E1312" s="204" t="s">
        <v>4509</v>
      </c>
      <c r="F1312" s="49" t="s">
        <v>1250</v>
      </c>
      <c r="G1312" s="203">
        <v>1</v>
      </c>
      <c r="H1312" s="203" t="s">
        <v>4510</v>
      </c>
      <c r="I1312" s="203" t="s">
        <v>1572</v>
      </c>
      <c r="J1312" s="203"/>
      <c r="K1312" s="203">
        <v>24</v>
      </c>
      <c r="L1312" s="207" t="s">
        <v>828</v>
      </c>
      <c r="M1312" s="208" t="s">
        <v>1436</v>
      </c>
      <c r="N1312" s="209">
        <f t="shared" si="0"/>
        <v>2025</v>
      </c>
      <c r="O1312" s="210">
        <f t="shared" si="1"/>
        <v>10</v>
      </c>
      <c r="P1312" s="211" t="str">
        <f>IFERROR(VLOOKUP(F1312,연간집계!D:E,2,FALSE),"")</f>
        <v>모바일 포토북 150 (단체/모임)</v>
      </c>
    </row>
    <row r="1313" spans="1:16" ht="12.75">
      <c r="A1313" s="201">
        <v>45948.946574074071</v>
      </c>
      <c r="B1313" s="202">
        <v>45948</v>
      </c>
      <c r="C1313" s="203" t="s">
        <v>4514</v>
      </c>
      <c r="D1313" s="203" t="s">
        <v>11</v>
      </c>
      <c r="E1313" s="204" t="s">
        <v>4515</v>
      </c>
      <c r="F1313" s="49" t="s">
        <v>845</v>
      </c>
      <c r="G1313" s="203">
        <v>1</v>
      </c>
      <c r="H1313" s="203" t="s">
        <v>4516</v>
      </c>
      <c r="I1313" s="203" t="s">
        <v>1556</v>
      </c>
      <c r="J1313" s="203"/>
      <c r="K1313" s="203">
        <v>52</v>
      </c>
      <c r="L1313" s="213" t="s">
        <v>827</v>
      </c>
      <c r="M1313" s="208" t="s">
        <v>1436</v>
      </c>
      <c r="N1313" s="209">
        <f t="shared" si="0"/>
        <v>2025</v>
      </c>
      <c r="O1313" s="210">
        <f t="shared" si="1"/>
        <v>10</v>
      </c>
      <c r="P1313" s="211" t="str">
        <f>IFERROR(VLOOKUP(F1313,연간집계!D:E,2,FALSE),"")</f>
        <v>스탠다드 포토북 8*11 (소프트/유광)</v>
      </c>
    </row>
    <row r="1314" spans="1:16" ht="12.75">
      <c r="A1314" s="201">
        <v>45948.952476851853</v>
      </c>
      <c r="B1314" s="202">
        <v>45948</v>
      </c>
      <c r="C1314" s="203" t="s">
        <v>4517</v>
      </c>
      <c r="D1314" s="203" t="s">
        <v>11</v>
      </c>
      <c r="E1314" s="204" t="s">
        <v>4518</v>
      </c>
      <c r="F1314" s="49" t="s">
        <v>1046</v>
      </c>
      <c r="G1314" s="203">
        <v>2</v>
      </c>
      <c r="H1314" s="203" t="s">
        <v>4399</v>
      </c>
      <c r="I1314" s="203" t="s">
        <v>1440</v>
      </c>
      <c r="J1314" s="203"/>
      <c r="K1314" s="203">
        <v>80</v>
      </c>
      <c r="L1314" s="207" t="s">
        <v>827</v>
      </c>
      <c r="M1314" s="208" t="s">
        <v>1436</v>
      </c>
      <c r="N1314" s="209">
        <f t="shared" si="0"/>
        <v>2025</v>
      </c>
      <c r="O1314" s="210">
        <f t="shared" si="1"/>
        <v>10</v>
      </c>
      <c r="P1314" s="211" t="str">
        <f>IFERROR(VLOOKUP(F1314,연간집계!D:E,2,FALSE),"")</f>
        <v>프리북와이드 (소프트)</v>
      </c>
    </row>
    <row r="1315" spans="1:16" ht="12.75">
      <c r="A1315" s="201">
        <v>45948.970150462963</v>
      </c>
      <c r="B1315" s="202">
        <v>45948</v>
      </c>
      <c r="C1315" s="203" t="s">
        <v>4519</v>
      </c>
      <c r="D1315" s="203" t="s">
        <v>11</v>
      </c>
      <c r="E1315" s="204" t="s">
        <v>4520</v>
      </c>
      <c r="F1315" s="49" t="s">
        <v>838</v>
      </c>
      <c r="G1315" s="203">
        <v>2</v>
      </c>
      <c r="H1315" s="203" t="s">
        <v>4521</v>
      </c>
      <c r="I1315" s="203" t="s">
        <v>1455</v>
      </c>
      <c r="J1315" s="203"/>
      <c r="K1315" s="203">
        <v>44</v>
      </c>
      <c r="L1315" s="213" t="s">
        <v>827</v>
      </c>
      <c r="M1315" s="208" t="s">
        <v>1436</v>
      </c>
      <c r="N1315" s="209">
        <f t="shared" si="0"/>
        <v>2025</v>
      </c>
      <c r="O1315" s="210">
        <f t="shared" si="1"/>
        <v>10</v>
      </c>
      <c r="P1315" s="211" t="str">
        <f>IFERROR(VLOOKUP(F1315,연간집계!D:E,2,FALSE),"")</f>
        <v>스탠다드 포토북 6*8 (하드/무광)</v>
      </c>
    </row>
    <row r="1316" spans="1:16" ht="12.75">
      <c r="A1316" s="201">
        <v>45949.150300925925</v>
      </c>
      <c r="B1316" s="202">
        <v>45949</v>
      </c>
      <c r="C1316" s="203" t="s">
        <v>4522</v>
      </c>
      <c r="D1316" s="203" t="s">
        <v>11</v>
      </c>
      <c r="E1316" s="204" t="s">
        <v>4523</v>
      </c>
      <c r="F1316" s="49" t="s">
        <v>1051</v>
      </c>
      <c r="G1316" s="203">
        <v>1</v>
      </c>
      <c r="H1316" s="203" t="s">
        <v>4524</v>
      </c>
      <c r="I1316" s="203" t="s">
        <v>1660</v>
      </c>
      <c r="J1316" s="203"/>
      <c r="K1316" s="203">
        <v>100</v>
      </c>
      <c r="L1316" s="207" t="s">
        <v>827</v>
      </c>
      <c r="M1316" s="208" t="s">
        <v>1436</v>
      </c>
      <c r="N1316" s="209">
        <f t="shared" si="0"/>
        <v>2025</v>
      </c>
      <c r="O1316" s="210">
        <f t="shared" si="1"/>
        <v>10</v>
      </c>
      <c r="P1316" s="211" t="str">
        <f>IFERROR(VLOOKUP(F1316,연간집계!D:E,2,FALSE),"")</f>
        <v>프리북A4 (하드)</v>
      </c>
    </row>
    <row r="1317" spans="1:16" ht="12.75">
      <c r="A1317" s="201">
        <v>45949.150312500002</v>
      </c>
      <c r="B1317" s="202">
        <v>45949</v>
      </c>
      <c r="C1317" s="203" t="s">
        <v>4525</v>
      </c>
      <c r="D1317" s="203" t="s">
        <v>11</v>
      </c>
      <c r="E1317" s="204" t="s">
        <v>4523</v>
      </c>
      <c r="F1317" s="49" t="s">
        <v>1051</v>
      </c>
      <c r="G1317" s="203">
        <v>1</v>
      </c>
      <c r="H1317" s="203" t="s">
        <v>4524</v>
      </c>
      <c r="I1317" s="203" t="s">
        <v>1660</v>
      </c>
      <c r="J1317" s="203"/>
      <c r="K1317" s="203">
        <v>100</v>
      </c>
      <c r="L1317" s="207" t="s">
        <v>827</v>
      </c>
      <c r="M1317" s="208" t="s">
        <v>1436</v>
      </c>
      <c r="N1317" s="209">
        <f t="shared" si="0"/>
        <v>2025</v>
      </c>
      <c r="O1317" s="210">
        <f t="shared" si="1"/>
        <v>10</v>
      </c>
      <c r="P1317" s="211" t="str">
        <f>IFERROR(VLOOKUP(F1317,연간집계!D:E,2,FALSE),"")</f>
        <v>프리북A4 (하드)</v>
      </c>
    </row>
    <row r="1318" spans="1:16" ht="12.75">
      <c r="A1318" s="201">
        <v>45949.470949074072</v>
      </c>
      <c r="B1318" s="202">
        <v>45949</v>
      </c>
      <c r="C1318" s="203" t="s">
        <v>4526</v>
      </c>
      <c r="D1318" s="203" t="s">
        <v>11</v>
      </c>
      <c r="E1318" s="204" t="s">
        <v>4527</v>
      </c>
      <c r="F1318" s="49" t="s">
        <v>1048</v>
      </c>
      <c r="G1318" s="203">
        <v>5</v>
      </c>
      <c r="H1318" s="203" t="s">
        <v>4528</v>
      </c>
      <c r="I1318" s="203" t="s">
        <v>2661</v>
      </c>
      <c r="J1318" s="203"/>
      <c r="K1318" s="203">
        <v>80</v>
      </c>
      <c r="L1318" s="207" t="s">
        <v>827</v>
      </c>
      <c r="M1318" s="208" t="s">
        <v>1493</v>
      </c>
      <c r="N1318" s="209">
        <f t="shared" si="0"/>
        <v>2025</v>
      </c>
      <c r="O1318" s="210">
        <f t="shared" si="1"/>
        <v>10</v>
      </c>
      <c r="P1318" s="211" t="str">
        <f>IFERROR(VLOOKUP(F1318,연간집계!D:E,2,FALSE),"")</f>
        <v>프리북와이드 (하드)</v>
      </c>
    </row>
    <row r="1319" spans="1:16" ht="12.75">
      <c r="A1319" s="201">
        <v>45949.473900462966</v>
      </c>
      <c r="B1319" s="202">
        <v>45949</v>
      </c>
      <c r="C1319" s="203" t="s">
        <v>4529</v>
      </c>
      <c r="D1319" s="203" t="s">
        <v>11</v>
      </c>
      <c r="E1319" s="204" t="s">
        <v>4530</v>
      </c>
      <c r="F1319" s="49" t="s">
        <v>1048</v>
      </c>
      <c r="G1319" s="203">
        <v>1</v>
      </c>
      <c r="H1319" s="203" t="s">
        <v>4528</v>
      </c>
      <c r="I1319" s="203" t="s">
        <v>2661</v>
      </c>
      <c r="J1319" s="203"/>
      <c r="K1319" s="203">
        <v>80</v>
      </c>
      <c r="L1319" s="207" t="s">
        <v>827</v>
      </c>
      <c r="M1319" s="208" t="s">
        <v>1493</v>
      </c>
      <c r="N1319" s="209">
        <f t="shared" si="0"/>
        <v>2025</v>
      </c>
      <c r="O1319" s="210">
        <f t="shared" si="1"/>
        <v>10</v>
      </c>
      <c r="P1319" s="211" t="str">
        <f>IFERROR(VLOOKUP(F1319,연간집계!D:E,2,FALSE),"")</f>
        <v>프리북와이드 (하드)</v>
      </c>
    </row>
    <row r="1320" spans="1:16" ht="12.75">
      <c r="A1320" s="201">
        <v>45949.476851851854</v>
      </c>
      <c r="B1320" s="202">
        <v>45949</v>
      </c>
      <c r="C1320" s="203" t="s">
        <v>4531</v>
      </c>
      <c r="D1320" s="203" t="s">
        <v>11</v>
      </c>
      <c r="E1320" s="204" t="s">
        <v>4532</v>
      </c>
      <c r="F1320" s="49" t="s">
        <v>1048</v>
      </c>
      <c r="G1320" s="203">
        <v>1</v>
      </c>
      <c r="H1320" s="203" t="s">
        <v>4528</v>
      </c>
      <c r="I1320" s="203" t="s">
        <v>2661</v>
      </c>
      <c r="J1320" s="203"/>
      <c r="K1320" s="203">
        <v>80</v>
      </c>
      <c r="L1320" s="207" t="s">
        <v>827</v>
      </c>
      <c r="M1320" s="208" t="s">
        <v>1493</v>
      </c>
      <c r="N1320" s="209">
        <f t="shared" si="0"/>
        <v>2025</v>
      </c>
      <c r="O1320" s="210">
        <f t="shared" si="1"/>
        <v>10</v>
      </c>
      <c r="P1320" s="211" t="str">
        <f>IFERROR(VLOOKUP(F1320,연간집계!D:E,2,FALSE),"")</f>
        <v>프리북와이드 (하드)</v>
      </c>
    </row>
    <row r="1321" spans="1:16" ht="12.75">
      <c r="A1321" s="201">
        <v>45949.51803240741</v>
      </c>
      <c r="B1321" s="202">
        <v>45949</v>
      </c>
      <c r="C1321" s="203" t="s">
        <v>4533</v>
      </c>
      <c r="D1321" s="203" t="s">
        <v>11</v>
      </c>
      <c r="E1321" s="204" t="s">
        <v>4534</v>
      </c>
      <c r="F1321" s="49" t="s">
        <v>1041</v>
      </c>
      <c r="G1321" s="203">
        <v>1</v>
      </c>
      <c r="H1321" s="203" t="s">
        <v>4535</v>
      </c>
      <c r="I1321" s="203" t="s">
        <v>4424</v>
      </c>
      <c r="J1321" s="203"/>
      <c r="K1321" s="203">
        <v>68</v>
      </c>
      <c r="L1321" s="207" t="s">
        <v>827</v>
      </c>
      <c r="M1321" s="208" t="s">
        <v>1493</v>
      </c>
      <c r="N1321" s="209">
        <f t="shared" si="0"/>
        <v>2025</v>
      </c>
      <c r="O1321" s="210">
        <f t="shared" si="1"/>
        <v>10</v>
      </c>
      <c r="P1321" s="211" t="str">
        <f>IFERROR(VLOOKUP(F1321,연간집계!D:E,2,FALSE),"")</f>
        <v>프리북 198 (소프트)</v>
      </c>
    </row>
    <row r="1322" spans="1:16" ht="12.75">
      <c r="A1322" s="201">
        <v>45949.553368055553</v>
      </c>
      <c r="B1322" s="202">
        <v>45949</v>
      </c>
      <c r="C1322" s="203" t="s">
        <v>4536</v>
      </c>
      <c r="D1322" s="203" t="s">
        <v>11</v>
      </c>
      <c r="E1322" s="204" t="s">
        <v>4537</v>
      </c>
      <c r="F1322" s="49" t="s">
        <v>1347</v>
      </c>
      <c r="G1322" s="203">
        <v>1</v>
      </c>
      <c r="H1322" s="203" t="s">
        <v>4538</v>
      </c>
      <c r="I1322" s="205" t="s">
        <v>1440</v>
      </c>
      <c r="J1322" s="205" t="s">
        <v>1628</v>
      </c>
      <c r="K1322" s="203">
        <v>1</v>
      </c>
      <c r="L1322" s="213" t="s">
        <v>827</v>
      </c>
      <c r="M1322" s="208" t="s">
        <v>1471</v>
      </c>
      <c r="N1322" s="209">
        <f t="shared" si="0"/>
        <v>2025</v>
      </c>
      <c r="O1322" s="210">
        <f t="shared" si="1"/>
        <v>10</v>
      </c>
      <c r="P1322" s="211" t="str">
        <f>IFERROR(VLOOKUP(F1322,연간집계!D:E,2,FALSE),"")</f>
        <v>아크릴키링</v>
      </c>
    </row>
    <row r="1323" spans="1:16" ht="12.75">
      <c r="A1323" s="201">
        <v>45949.553379629629</v>
      </c>
      <c r="B1323" s="202">
        <v>45949</v>
      </c>
      <c r="C1323" s="203" t="s">
        <v>4539</v>
      </c>
      <c r="D1323" s="203" t="s">
        <v>11</v>
      </c>
      <c r="E1323" s="204" t="s">
        <v>4537</v>
      </c>
      <c r="F1323" s="49" t="s">
        <v>1349</v>
      </c>
      <c r="G1323" s="203">
        <v>1</v>
      </c>
      <c r="H1323" s="203" t="s">
        <v>4538</v>
      </c>
      <c r="I1323" s="203" t="s">
        <v>4540</v>
      </c>
      <c r="J1323" s="203"/>
      <c r="K1323" s="203">
        <v>1</v>
      </c>
      <c r="L1323" s="213" t="s">
        <v>827</v>
      </c>
      <c r="M1323" s="208" t="s">
        <v>1471</v>
      </c>
      <c r="N1323" s="209">
        <f t="shared" si="0"/>
        <v>2025</v>
      </c>
      <c r="O1323" s="210">
        <f t="shared" si="1"/>
        <v>10</v>
      </c>
      <c r="P1323" s="211" t="str">
        <f>IFERROR(VLOOKUP(F1323,연간집계!D:E,2,FALSE),"")</f>
        <v>스마트톡</v>
      </c>
    </row>
    <row r="1324" spans="1:16" ht="12.75">
      <c r="A1324" s="201">
        <v>45949.565150462964</v>
      </c>
      <c r="B1324" s="202">
        <v>45949</v>
      </c>
      <c r="C1324" s="203" t="s">
        <v>4541</v>
      </c>
      <c r="D1324" s="203" t="s">
        <v>11</v>
      </c>
      <c r="E1324" s="204" t="s">
        <v>4542</v>
      </c>
      <c r="F1324" s="49" t="s">
        <v>838</v>
      </c>
      <c r="G1324" s="203">
        <v>1</v>
      </c>
      <c r="H1324" s="203" t="s">
        <v>2593</v>
      </c>
      <c r="I1324" s="203" t="s">
        <v>1556</v>
      </c>
      <c r="J1324" s="203"/>
      <c r="K1324" s="203">
        <v>26</v>
      </c>
      <c r="L1324" s="213" t="s">
        <v>827</v>
      </c>
      <c r="M1324" s="208" t="s">
        <v>1436</v>
      </c>
      <c r="N1324" s="209">
        <f t="shared" si="0"/>
        <v>2025</v>
      </c>
      <c r="O1324" s="210">
        <f t="shared" si="1"/>
        <v>10</v>
      </c>
      <c r="P1324" s="211" t="str">
        <f>IFERROR(VLOOKUP(F1324,연간집계!D:E,2,FALSE),"")</f>
        <v>스탠다드 포토북 6*8 (하드/무광)</v>
      </c>
    </row>
    <row r="1325" spans="1:16" ht="12.75">
      <c r="A1325" s="201">
        <v>45949.677037037036</v>
      </c>
      <c r="B1325" s="202">
        <v>45949</v>
      </c>
      <c r="C1325" s="203" t="s">
        <v>4543</v>
      </c>
      <c r="D1325" s="203" t="s">
        <v>11</v>
      </c>
      <c r="E1325" s="204" t="s">
        <v>4544</v>
      </c>
      <c r="F1325" s="49" t="s">
        <v>1243</v>
      </c>
      <c r="G1325" s="203">
        <v>3</v>
      </c>
      <c r="H1325" s="203" t="s">
        <v>4545</v>
      </c>
      <c r="I1325" s="203" t="s">
        <v>1455</v>
      </c>
      <c r="J1325" s="203"/>
      <c r="K1325" s="203">
        <v>24</v>
      </c>
      <c r="L1325" s="207" t="s">
        <v>828</v>
      </c>
      <c r="M1325" s="208" t="s">
        <v>1436</v>
      </c>
      <c r="N1325" s="209">
        <f t="shared" si="0"/>
        <v>2025</v>
      </c>
      <c r="O1325" s="210">
        <f t="shared" si="1"/>
        <v>10</v>
      </c>
      <c r="P1325" s="211" t="str">
        <f>IFERROR(VLOOKUP(F1325,연간집계!D:E,2,FALSE),"")</f>
        <v>모바일 포토북 150 (여행)</v>
      </c>
    </row>
    <row r="1326" spans="1:16" ht="12.75">
      <c r="A1326" s="201">
        <v>45949.847685185188</v>
      </c>
      <c r="B1326" s="202">
        <v>45949</v>
      </c>
      <c r="C1326" s="203" t="s">
        <v>4546</v>
      </c>
      <c r="D1326" s="203" t="s">
        <v>11</v>
      </c>
      <c r="E1326" s="204" t="s">
        <v>4547</v>
      </c>
      <c r="F1326" s="49" t="s">
        <v>1247</v>
      </c>
      <c r="G1326" s="203">
        <v>1</v>
      </c>
      <c r="H1326" s="203" t="s">
        <v>4548</v>
      </c>
      <c r="I1326" s="203" t="s">
        <v>1510</v>
      </c>
      <c r="J1326" s="203"/>
      <c r="K1326" s="203">
        <v>32</v>
      </c>
      <c r="L1326" s="207" t="s">
        <v>828</v>
      </c>
      <c r="M1326" s="208" t="s">
        <v>1436</v>
      </c>
      <c r="N1326" s="209">
        <f t="shared" si="0"/>
        <v>2025</v>
      </c>
      <c r="O1326" s="210">
        <f t="shared" si="1"/>
        <v>10</v>
      </c>
      <c r="P1326" s="211" t="str">
        <f>IFERROR(VLOOKUP(F1326,연간집계!D:E,2,FALSE),"")</f>
        <v>모바일 포토북 197 (여행)</v>
      </c>
    </row>
    <row r="1327" spans="1:16" ht="12.75">
      <c r="A1327" s="201">
        <v>45949.862407407411</v>
      </c>
      <c r="B1327" s="202">
        <v>45949</v>
      </c>
      <c r="C1327" s="203" t="s">
        <v>4549</v>
      </c>
      <c r="D1327" s="203" t="s">
        <v>11</v>
      </c>
      <c r="E1327" s="204" t="s">
        <v>4550</v>
      </c>
      <c r="F1327" s="49" t="s">
        <v>847</v>
      </c>
      <c r="G1327" s="203">
        <v>1</v>
      </c>
      <c r="H1327" s="203" t="s">
        <v>4551</v>
      </c>
      <c r="I1327" s="203" t="s">
        <v>1455</v>
      </c>
      <c r="J1327" s="203"/>
      <c r="K1327" s="203">
        <v>54</v>
      </c>
      <c r="L1327" s="213" t="s">
        <v>827</v>
      </c>
      <c r="M1327" s="208" t="s">
        <v>1436</v>
      </c>
      <c r="N1327" s="209">
        <f t="shared" si="0"/>
        <v>2025</v>
      </c>
      <c r="O1327" s="210">
        <f t="shared" si="1"/>
        <v>10</v>
      </c>
      <c r="P1327" s="211" t="str">
        <f>IFERROR(VLOOKUP(F1327,연간집계!D:E,2,FALSE),"")</f>
        <v>스탠다드 포토북 8*11 (하드/무광)</v>
      </c>
    </row>
    <row r="1328" spans="1:16" ht="12.75">
      <c r="A1328" s="201">
        <v>45949.868310185186</v>
      </c>
      <c r="B1328" s="202">
        <v>45949</v>
      </c>
      <c r="C1328" s="203" t="s">
        <v>4552</v>
      </c>
      <c r="D1328" s="203" t="s">
        <v>11</v>
      </c>
      <c r="E1328" s="204" t="s">
        <v>4553</v>
      </c>
      <c r="F1328" s="49" t="s">
        <v>847</v>
      </c>
      <c r="G1328" s="203">
        <v>1</v>
      </c>
      <c r="H1328" s="203" t="s">
        <v>4554</v>
      </c>
      <c r="I1328" s="203" t="s">
        <v>1455</v>
      </c>
      <c r="J1328" s="203"/>
      <c r="K1328" s="203">
        <v>68</v>
      </c>
      <c r="L1328" s="213" t="s">
        <v>827</v>
      </c>
      <c r="M1328" s="208" t="s">
        <v>1436</v>
      </c>
      <c r="N1328" s="209">
        <f t="shared" si="0"/>
        <v>2025</v>
      </c>
      <c r="O1328" s="210">
        <f t="shared" si="1"/>
        <v>10</v>
      </c>
      <c r="P1328" s="211" t="str">
        <f>IFERROR(VLOOKUP(F1328,연간집계!D:E,2,FALSE),"")</f>
        <v>스탠다드 포토북 8*11 (하드/무광)</v>
      </c>
    </row>
    <row r="1329" spans="1:16" ht="12.75">
      <c r="A1329" s="201">
        <v>45949.935995370368</v>
      </c>
      <c r="B1329" s="202">
        <v>45949</v>
      </c>
      <c r="C1329" s="203" t="s">
        <v>4555</v>
      </c>
      <c r="D1329" s="203" t="s">
        <v>11</v>
      </c>
      <c r="E1329" s="204" t="s">
        <v>4556</v>
      </c>
      <c r="F1329" s="49" t="s">
        <v>856</v>
      </c>
      <c r="G1329" s="203">
        <v>4</v>
      </c>
      <c r="H1329" s="203" t="s">
        <v>4557</v>
      </c>
      <c r="I1329" s="203" t="s">
        <v>1440</v>
      </c>
      <c r="J1329" s="203"/>
      <c r="K1329" s="203">
        <v>38</v>
      </c>
      <c r="L1329" s="213" t="s">
        <v>827</v>
      </c>
      <c r="M1329" s="208" t="s">
        <v>1493</v>
      </c>
      <c r="N1329" s="209">
        <f t="shared" si="0"/>
        <v>2025</v>
      </c>
      <c r="O1329" s="210">
        <f t="shared" si="1"/>
        <v>10</v>
      </c>
      <c r="P1329" s="211" t="str">
        <f>IFERROR(VLOOKUP(F1329,연간집계!D:E,2,FALSE),"")</f>
        <v>스탠다드 포토북 8*8 (하드/무광)</v>
      </c>
    </row>
    <row r="1330" spans="1:16" ht="12.75">
      <c r="A1330" s="201">
        <v>45950.351111111115</v>
      </c>
      <c r="B1330" s="202">
        <v>45950</v>
      </c>
      <c r="C1330" s="203" t="s">
        <v>4558</v>
      </c>
      <c r="D1330" s="203" t="s">
        <v>11</v>
      </c>
      <c r="E1330" s="204" t="s">
        <v>4559</v>
      </c>
      <c r="F1330" s="49" t="s">
        <v>1271</v>
      </c>
      <c r="G1330" s="203">
        <v>5</v>
      </c>
      <c r="H1330" s="203" t="s">
        <v>4560</v>
      </c>
      <c r="I1330" s="203" t="s">
        <v>1842</v>
      </c>
      <c r="J1330" s="203"/>
      <c r="K1330" s="203">
        <v>36</v>
      </c>
      <c r="L1330" s="213" t="s">
        <v>827</v>
      </c>
      <c r="M1330" s="208" t="s">
        <v>1851</v>
      </c>
      <c r="N1330" s="209">
        <f t="shared" si="0"/>
        <v>2025</v>
      </c>
      <c r="O1330" s="210">
        <f t="shared" si="1"/>
        <v>10</v>
      </c>
      <c r="P1330" s="211" t="str">
        <f>IFERROR(VLOOKUP(F1330,연간집계!D:E,2,FALSE),"")</f>
        <v>설치형_미니캘린더</v>
      </c>
    </row>
    <row r="1331" spans="1:16" ht="12.75">
      <c r="A1331" s="201">
        <v>45950.519502314812</v>
      </c>
      <c r="B1331" s="202">
        <v>45950</v>
      </c>
      <c r="C1331" s="203" t="s">
        <v>4561</v>
      </c>
      <c r="D1331" s="203" t="s">
        <v>11</v>
      </c>
      <c r="E1331" s="204" t="s">
        <v>4562</v>
      </c>
      <c r="F1331" s="49" t="s">
        <v>1284</v>
      </c>
      <c r="G1331" s="203">
        <v>1</v>
      </c>
      <c r="H1331" s="203" t="s">
        <v>4563</v>
      </c>
      <c r="I1331" s="203" t="s">
        <v>1501</v>
      </c>
      <c r="J1331" s="203"/>
      <c r="K1331" s="203">
        <v>26</v>
      </c>
      <c r="L1331" s="213" t="s">
        <v>827</v>
      </c>
      <c r="M1331" s="208" t="s">
        <v>1497</v>
      </c>
      <c r="N1331" s="209">
        <f t="shared" si="0"/>
        <v>2025</v>
      </c>
      <c r="O1331" s="210">
        <f t="shared" si="1"/>
        <v>10</v>
      </c>
      <c r="P1331" s="211" t="str">
        <f>IFERROR(VLOOKUP(F1331,연간집계!D:E,2,FALSE),"")</f>
        <v>PCMS_스탠다드캘린더</v>
      </c>
    </row>
    <row r="1332" spans="1:16" ht="12.75">
      <c r="A1332" s="201">
        <v>45950.009664351855</v>
      </c>
      <c r="B1332" s="202">
        <v>45950</v>
      </c>
      <c r="C1332" s="203" t="s">
        <v>4564</v>
      </c>
      <c r="D1332" s="203" t="s">
        <v>11</v>
      </c>
      <c r="E1332" s="204" t="s">
        <v>4565</v>
      </c>
      <c r="F1332" s="49" t="s">
        <v>1243</v>
      </c>
      <c r="G1332" s="203">
        <v>1</v>
      </c>
      <c r="H1332" s="203" t="s">
        <v>2862</v>
      </c>
      <c r="I1332" s="203" t="s">
        <v>1510</v>
      </c>
      <c r="J1332" s="203"/>
      <c r="K1332" s="203">
        <v>24</v>
      </c>
      <c r="L1332" s="207" t="s">
        <v>828</v>
      </c>
      <c r="M1332" s="208" t="s">
        <v>1436</v>
      </c>
      <c r="N1332" s="209">
        <f t="shared" si="0"/>
        <v>2025</v>
      </c>
      <c r="O1332" s="210">
        <f t="shared" si="1"/>
        <v>10</v>
      </c>
      <c r="P1332" s="211" t="str">
        <f>IFERROR(VLOOKUP(F1332,연간집계!D:E,2,FALSE),"")</f>
        <v>모바일 포토북 150 (여행)</v>
      </c>
    </row>
    <row r="1333" spans="1:16" ht="12.75">
      <c r="A1333" s="201">
        <v>45950.024421296293</v>
      </c>
      <c r="B1333" s="202">
        <v>45950</v>
      </c>
      <c r="C1333" s="203" t="s">
        <v>4566</v>
      </c>
      <c r="D1333" s="203" t="s">
        <v>11</v>
      </c>
      <c r="E1333" s="204" t="s">
        <v>4567</v>
      </c>
      <c r="F1333" s="49" t="s">
        <v>1243</v>
      </c>
      <c r="G1333" s="203">
        <v>1</v>
      </c>
      <c r="H1333" s="203" t="s">
        <v>2862</v>
      </c>
      <c r="I1333" s="203" t="s">
        <v>1510</v>
      </c>
      <c r="J1333" s="203"/>
      <c r="K1333" s="203">
        <v>24</v>
      </c>
      <c r="L1333" s="207" t="s">
        <v>828</v>
      </c>
      <c r="M1333" s="208" t="s">
        <v>1436</v>
      </c>
      <c r="N1333" s="209">
        <f t="shared" si="0"/>
        <v>2025</v>
      </c>
      <c r="O1333" s="210">
        <f t="shared" si="1"/>
        <v>10</v>
      </c>
      <c r="P1333" s="211" t="str">
        <f>IFERROR(VLOOKUP(F1333,연간집계!D:E,2,FALSE),"")</f>
        <v>모바일 포토북 150 (여행)</v>
      </c>
    </row>
    <row r="1334" spans="1:16" ht="12.75">
      <c r="A1334" s="201">
        <v>45950.448460648149</v>
      </c>
      <c r="B1334" s="202">
        <v>45950</v>
      </c>
      <c r="C1334" s="203" t="s">
        <v>4568</v>
      </c>
      <c r="D1334" s="203" t="s">
        <v>11</v>
      </c>
      <c r="E1334" s="204" t="s">
        <v>4569</v>
      </c>
      <c r="F1334" s="49" t="s">
        <v>856</v>
      </c>
      <c r="G1334" s="203">
        <v>2</v>
      </c>
      <c r="H1334" s="203" t="s">
        <v>4570</v>
      </c>
      <c r="I1334" s="203" t="s">
        <v>1440</v>
      </c>
      <c r="J1334" s="203"/>
      <c r="K1334" s="203">
        <v>26</v>
      </c>
      <c r="L1334" s="213" t="s">
        <v>827</v>
      </c>
      <c r="M1334" s="208" t="s">
        <v>3117</v>
      </c>
      <c r="N1334" s="209">
        <f t="shared" si="0"/>
        <v>2025</v>
      </c>
      <c r="O1334" s="210">
        <f t="shared" si="1"/>
        <v>10</v>
      </c>
      <c r="P1334" s="211" t="str">
        <f>IFERROR(VLOOKUP(F1334,연간집계!D:E,2,FALSE),"")</f>
        <v>스탠다드 포토북 8*8 (하드/무광)</v>
      </c>
    </row>
    <row r="1335" spans="1:16" ht="12.75">
      <c r="A1335" s="201">
        <v>45950.448472222219</v>
      </c>
      <c r="B1335" s="202">
        <v>45950</v>
      </c>
      <c r="C1335" s="203" t="s">
        <v>4571</v>
      </c>
      <c r="D1335" s="203" t="s">
        <v>11</v>
      </c>
      <c r="E1335" s="204" t="s">
        <v>4569</v>
      </c>
      <c r="F1335" s="49" t="s">
        <v>856</v>
      </c>
      <c r="G1335" s="203">
        <v>2</v>
      </c>
      <c r="H1335" s="203" t="s">
        <v>4570</v>
      </c>
      <c r="I1335" s="203" t="s">
        <v>1440</v>
      </c>
      <c r="J1335" s="203"/>
      <c r="K1335" s="203">
        <v>26</v>
      </c>
      <c r="L1335" s="213" t="s">
        <v>827</v>
      </c>
      <c r="M1335" s="208" t="s">
        <v>3117</v>
      </c>
      <c r="N1335" s="209">
        <f t="shared" si="0"/>
        <v>2025</v>
      </c>
      <c r="O1335" s="210">
        <f t="shared" si="1"/>
        <v>10</v>
      </c>
      <c r="P1335" s="211" t="str">
        <f>IFERROR(VLOOKUP(F1335,연간집계!D:E,2,FALSE),"")</f>
        <v>스탠다드 포토북 8*8 (하드/무광)</v>
      </c>
    </row>
    <row r="1336" spans="1:16" ht="12.75">
      <c r="A1336" s="201">
        <v>45950.448483796295</v>
      </c>
      <c r="B1336" s="202">
        <v>45950</v>
      </c>
      <c r="C1336" s="203" t="s">
        <v>4572</v>
      </c>
      <c r="D1336" s="203" t="s">
        <v>11</v>
      </c>
      <c r="E1336" s="204" t="s">
        <v>4569</v>
      </c>
      <c r="F1336" s="49" t="s">
        <v>856</v>
      </c>
      <c r="G1336" s="203">
        <v>2</v>
      </c>
      <c r="H1336" s="203" t="s">
        <v>4570</v>
      </c>
      <c r="I1336" s="203" t="s">
        <v>1440</v>
      </c>
      <c r="J1336" s="203"/>
      <c r="K1336" s="203">
        <v>24</v>
      </c>
      <c r="L1336" s="213" t="s">
        <v>827</v>
      </c>
      <c r="M1336" s="208" t="s">
        <v>3117</v>
      </c>
      <c r="N1336" s="209">
        <f t="shared" si="0"/>
        <v>2025</v>
      </c>
      <c r="O1336" s="210">
        <f t="shared" si="1"/>
        <v>10</v>
      </c>
      <c r="P1336" s="211" t="str">
        <f>IFERROR(VLOOKUP(F1336,연간집계!D:E,2,FALSE),"")</f>
        <v>스탠다드 포토북 8*8 (하드/무광)</v>
      </c>
    </row>
    <row r="1337" spans="1:16" ht="12.75">
      <c r="A1337" s="201">
        <v>45950.448495370372</v>
      </c>
      <c r="B1337" s="202">
        <v>45950</v>
      </c>
      <c r="C1337" s="203" t="s">
        <v>4573</v>
      </c>
      <c r="D1337" s="203" t="s">
        <v>11</v>
      </c>
      <c r="E1337" s="204" t="s">
        <v>4569</v>
      </c>
      <c r="F1337" s="49" t="s">
        <v>856</v>
      </c>
      <c r="G1337" s="203">
        <v>2</v>
      </c>
      <c r="H1337" s="203" t="s">
        <v>4570</v>
      </c>
      <c r="I1337" s="203" t="s">
        <v>1440</v>
      </c>
      <c r="J1337" s="203"/>
      <c r="K1337" s="203">
        <v>24</v>
      </c>
      <c r="L1337" s="213" t="s">
        <v>827</v>
      </c>
      <c r="M1337" s="208" t="s">
        <v>3117</v>
      </c>
      <c r="N1337" s="209">
        <f t="shared" si="0"/>
        <v>2025</v>
      </c>
      <c r="O1337" s="210">
        <f t="shared" si="1"/>
        <v>10</v>
      </c>
      <c r="P1337" s="211" t="str">
        <f>IFERROR(VLOOKUP(F1337,연간집계!D:E,2,FALSE),"")</f>
        <v>스탠다드 포토북 8*8 (하드/무광)</v>
      </c>
    </row>
    <row r="1338" spans="1:16" ht="12.75">
      <c r="A1338" s="201">
        <v>45950.448506944442</v>
      </c>
      <c r="B1338" s="202">
        <v>45950</v>
      </c>
      <c r="C1338" s="203" t="s">
        <v>4574</v>
      </c>
      <c r="D1338" s="203" t="s">
        <v>11</v>
      </c>
      <c r="E1338" s="204" t="s">
        <v>4569</v>
      </c>
      <c r="F1338" s="49" t="s">
        <v>838</v>
      </c>
      <c r="G1338" s="203">
        <v>2</v>
      </c>
      <c r="H1338" s="203" t="s">
        <v>4570</v>
      </c>
      <c r="I1338" s="203" t="s">
        <v>1440</v>
      </c>
      <c r="J1338" s="203"/>
      <c r="K1338" s="203">
        <v>24</v>
      </c>
      <c r="L1338" s="213" t="s">
        <v>827</v>
      </c>
      <c r="M1338" s="208" t="s">
        <v>3117</v>
      </c>
      <c r="N1338" s="209">
        <f t="shared" si="0"/>
        <v>2025</v>
      </c>
      <c r="O1338" s="210">
        <f t="shared" si="1"/>
        <v>10</v>
      </c>
      <c r="P1338" s="211" t="str">
        <f>IFERROR(VLOOKUP(F1338,연간집계!D:E,2,FALSE),"")</f>
        <v>스탠다드 포토북 6*8 (하드/무광)</v>
      </c>
    </row>
    <row r="1339" spans="1:16" ht="12.75">
      <c r="A1339" s="201">
        <v>45950.448530092595</v>
      </c>
      <c r="B1339" s="202">
        <v>45950</v>
      </c>
      <c r="C1339" s="203" t="s">
        <v>4575</v>
      </c>
      <c r="D1339" s="203" t="s">
        <v>11</v>
      </c>
      <c r="E1339" s="204" t="s">
        <v>4569</v>
      </c>
      <c r="F1339" s="49" t="s">
        <v>856</v>
      </c>
      <c r="G1339" s="203">
        <v>2</v>
      </c>
      <c r="H1339" s="203" t="s">
        <v>4570</v>
      </c>
      <c r="I1339" s="203" t="s">
        <v>1440</v>
      </c>
      <c r="J1339" s="203"/>
      <c r="K1339" s="203">
        <v>28</v>
      </c>
      <c r="L1339" s="213" t="s">
        <v>827</v>
      </c>
      <c r="M1339" s="208" t="s">
        <v>3117</v>
      </c>
      <c r="N1339" s="209">
        <f t="shared" si="0"/>
        <v>2025</v>
      </c>
      <c r="O1339" s="210">
        <f t="shared" si="1"/>
        <v>10</v>
      </c>
      <c r="P1339" s="211" t="str">
        <f>IFERROR(VLOOKUP(F1339,연간집계!D:E,2,FALSE),"")</f>
        <v>스탠다드 포토북 8*8 (하드/무광)</v>
      </c>
    </row>
    <row r="1340" spans="1:16" ht="12.75">
      <c r="A1340" s="201">
        <v>45950.448541666665</v>
      </c>
      <c r="B1340" s="202">
        <v>45950</v>
      </c>
      <c r="C1340" s="203" t="s">
        <v>4576</v>
      </c>
      <c r="D1340" s="203" t="s">
        <v>11</v>
      </c>
      <c r="E1340" s="204" t="s">
        <v>4569</v>
      </c>
      <c r="F1340" s="49" t="s">
        <v>856</v>
      </c>
      <c r="G1340" s="203">
        <v>2</v>
      </c>
      <c r="H1340" s="203" t="s">
        <v>4570</v>
      </c>
      <c r="I1340" s="203" t="s">
        <v>1440</v>
      </c>
      <c r="J1340" s="203"/>
      <c r="K1340" s="203">
        <v>28</v>
      </c>
      <c r="L1340" s="213" t="s">
        <v>827</v>
      </c>
      <c r="M1340" s="208" t="s">
        <v>3117</v>
      </c>
      <c r="N1340" s="209">
        <f t="shared" si="0"/>
        <v>2025</v>
      </c>
      <c r="O1340" s="210">
        <f t="shared" si="1"/>
        <v>10</v>
      </c>
      <c r="P1340" s="211" t="str">
        <f>IFERROR(VLOOKUP(F1340,연간집계!D:E,2,FALSE),"")</f>
        <v>스탠다드 포토북 8*8 (하드/무광)</v>
      </c>
    </row>
    <row r="1341" spans="1:16" ht="12.75">
      <c r="A1341" s="201">
        <v>45950.448553240742</v>
      </c>
      <c r="B1341" s="202">
        <v>45950</v>
      </c>
      <c r="C1341" s="203" t="s">
        <v>4577</v>
      </c>
      <c r="D1341" s="203" t="s">
        <v>11</v>
      </c>
      <c r="E1341" s="204" t="s">
        <v>4569</v>
      </c>
      <c r="F1341" s="49" t="s">
        <v>838</v>
      </c>
      <c r="G1341" s="203">
        <v>2</v>
      </c>
      <c r="H1341" s="203" t="s">
        <v>4570</v>
      </c>
      <c r="I1341" s="203" t="s">
        <v>1440</v>
      </c>
      <c r="J1341" s="203"/>
      <c r="K1341" s="203">
        <v>26</v>
      </c>
      <c r="L1341" s="213" t="s">
        <v>827</v>
      </c>
      <c r="M1341" s="208" t="s">
        <v>3117</v>
      </c>
      <c r="N1341" s="209">
        <f t="shared" si="0"/>
        <v>2025</v>
      </c>
      <c r="O1341" s="210">
        <f t="shared" si="1"/>
        <v>10</v>
      </c>
      <c r="P1341" s="211" t="str">
        <f>IFERROR(VLOOKUP(F1341,연간집계!D:E,2,FALSE),"")</f>
        <v>스탠다드 포토북 6*8 (하드/무광)</v>
      </c>
    </row>
    <row r="1342" spans="1:16" ht="12.75">
      <c r="A1342" s="201">
        <v>45950.448564814818</v>
      </c>
      <c r="B1342" s="202">
        <v>45950</v>
      </c>
      <c r="C1342" s="203" t="s">
        <v>4578</v>
      </c>
      <c r="D1342" s="203" t="s">
        <v>11</v>
      </c>
      <c r="E1342" s="204" t="s">
        <v>4569</v>
      </c>
      <c r="F1342" s="49" t="s">
        <v>856</v>
      </c>
      <c r="G1342" s="203">
        <v>2</v>
      </c>
      <c r="H1342" s="203" t="s">
        <v>4570</v>
      </c>
      <c r="I1342" s="203" t="s">
        <v>1440</v>
      </c>
      <c r="J1342" s="203"/>
      <c r="K1342" s="203">
        <v>26</v>
      </c>
      <c r="L1342" s="213" t="s">
        <v>827</v>
      </c>
      <c r="M1342" s="208" t="s">
        <v>3117</v>
      </c>
      <c r="N1342" s="209">
        <f t="shared" si="0"/>
        <v>2025</v>
      </c>
      <c r="O1342" s="210">
        <f t="shared" si="1"/>
        <v>10</v>
      </c>
      <c r="P1342" s="211" t="str">
        <f>IFERROR(VLOOKUP(F1342,연간집계!D:E,2,FALSE),"")</f>
        <v>스탠다드 포토북 8*8 (하드/무광)</v>
      </c>
    </row>
    <row r="1343" spans="1:16" ht="12.75">
      <c r="A1343" s="201">
        <v>45950.448576388888</v>
      </c>
      <c r="B1343" s="202">
        <v>45950</v>
      </c>
      <c r="C1343" s="203" t="s">
        <v>4579</v>
      </c>
      <c r="D1343" s="203" t="s">
        <v>11</v>
      </c>
      <c r="E1343" s="204" t="s">
        <v>4569</v>
      </c>
      <c r="F1343" s="49" t="s">
        <v>856</v>
      </c>
      <c r="G1343" s="203">
        <v>2</v>
      </c>
      <c r="H1343" s="203" t="s">
        <v>4570</v>
      </c>
      <c r="I1343" s="203" t="s">
        <v>1440</v>
      </c>
      <c r="J1343" s="203"/>
      <c r="K1343" s="203">
        <v>26</v>
      </c>
      <c r="L1343" s="213" t="s">
        <v>827</v>
      </c>
      <c r="M1343" s="208" t="s">
        <v>3117</v>
      </c>
      <c r="N1343" s="209">
        <f t="shared" si="0"/>
        <v>2025</v>
      </c>
      <c r="O1343" s="210">
        <f t="shared" si="1"/>
        <v>10</v>
      </c>
      <c r="P1343" s="211" t="str">
        <f>IFERROR(VLOOKUP(F1343,연간집계!D:E,2,FALSE),"")</f>
        <v>스탠다드 포토북 8*8 (하드/무광)</v>
      </c>
    </row>
    <row r="1344" spans="1:16" ht="12.75">
      <c r="A1344" s="201">
        <v>45950.448587962965</v>
      </c>
      <c r="B1344" s="202">
        <v>45950</v>
      </c>
      <c r="C1344" s="203" t="s">
        <v>4580</v>
      </c>
      <c r="D1344" s="203" t="s">
        <v>11</v>
      </c>
      <c r="E1344" s="204" t="s">
        <v>4569</v>
      </c>
      <c r="F1344" s="49" t="s">
        <v>856</v>
      </c>
      <c r="G1344" s="203">
        <v>2</v>
      </c>
      <c r="H1344" s="203" t="s">
        <v>4570</v>
      </c>
      <c r="I1344" s="203" t="s">
        <v>1440</v>
      </c>
      <c r="J1344" s="203"/>
      <c r="K1344" s="203">
        <v>26</v>
      </c>
      <c r="L1344" s="213" t="s">
        <v>827</v>
      </c>
      <c r="M1344" s="208" t="s">
        <v>3117</v>
      </c>
      <c r="N1344" s="209">
        <f t="shared" si="0"/>
        <v>2025</v>
      </c>
      <c r="O1344" s="210">
        <f t="shared" si="1"/>
        <v>10</v>
      </c>
      <c r="P1344" s="211" t="str">
        <f>IFERROR(VLOOKUP(F1344,연간집계!D:E,2,FALSE),"")</f>
        <v>스탠다드 포토북 8*8 (하드/무광)</v>
      </c>
    </row>
    <row r="1345" spans="1:16" ht="12.75">
      <c r="A1345" s="201">
        <v>45950.448599537034</v>
      </c>
      <c r="B1345" s="202">
        <v>45950</v>
      </c>
      <c r="C1345" s="203" t="s">
        <v>4581</v>
      </c>
      <c r="D1345" s="203" t="s">
        <v>11</v>
      </c>
      <c r="E1345" s="204" t="s">
        <v>4569</v>
      </c>
      <c r="F1345" s="49" t="s">
        <v>856</v>
      </c>
      <c r="G1345" s="203">
        <v>2</v>
      </c>
      <c r="H1345" s="203" t="s">
        <v>4570</v>
      </c>
      <c r="I1345" s="203" t="s">
        <v>1440</v>
      </c>
      <c r="J1345" s="203"/>
      <c r="K1345" s="203">
        <v>24</v>
      </c>
      <c r="L1345" s="213" t="s">
        <v>827</v>
      </c>
      <c r="M1345" s="208" t="s">
        <v>3117</v>
      </c>
      <c r="N1345" s="209">
        <f t="shared" si="0"/>
        <v>2025</v>
      </c>
      <c r="O1345" s="210">
        <f t="shared" si="1"/>
        <v>10</v>
      </c>
      <c r="P1345" s="211" t="str">
        <f>IFERROR(VLOOKUP(F1345,연간집계!D:E,2,FALSE),"")</f>
        <v>스탠다드 포토북 8*8 (하드/무광)</v>
      </c>
    </row>
    <row r="1346" spans="1:16" ht="12.75">
      <c r="A1346" s="201">
        <v>45950.448611111111</v>
      </c>
      <c r="B1346" s="202">
        <v>45950</v>
      </c>
      <c r="C1346" s="203" t="s">
        <v>4582</v>
      </c>
      <c r="D1346" s="203" t="s">
        <v>11</v>
      </c>
      <c r="E1346" s="204" t="s">
        <v>4569</v>
      </c>
      <c r="F1346" s="49" t="s">
        <v>856</v>
      </c>
      <c r="G1346" s="203">
        <v>2</v>
      </c>
      <c r="H1346" s="203" t="s">
        <v>4570</v>
      </c>
      <c r="I1346" s="203" t="s">
        <v>1440</v>
      </c>
      <c r="J1346" s="203"/>
      <c r="K1346" s="203">
        <v>26</v>
      </c>
      <c r="L1346" s="213" t="s">
        <v>827</v>
      </c>
      <c r="M1346" s="208" t="s">
        <v>3117</v>
      </c>
      <c r="N1346" s="209">
        <f t="shared" si="0"/>
        <v>2025</v>
      </c>
      <c r="O1346" s="210">
        <f t="shared" si="1"/>
        <v>10</v>
      </c>
      <c r="P1346" s="211" t="str">
        <f>IFERROR(VLOOKUP(F1346,연간집계!D:E,2,FALSE),"")</f>
        <v>스탠다드 포토북 8*8 (하드/무광)</v>
      </c>
    </row>
    <row r="1347" spans="1:16" ht="12.75">
      <c r="A1347" s="201">
        <v>45950.448622685188</v>
      </c>
      <c r="B1347" s="202">
        <v>45950</v>
      </c>
      <c r="C1347" s="203" t="s">
        <v>4583</v>
      </c>
      <c r="D1347" s="203" t="s">
        <v>11</v>
      </c>
      <c r="E1347" s="204" t="s">
        <v>4569</v>
      </c>
      <c r="F1347" s="49" t="s">
        <v>856</v>
      </c>
      <c r="G1347" s="203">
        <v>2</v>
      </c>
      <c r="H1347" s="203" t="s">
        <v>4570</v>
      </c>
      <c r="I1347" s="203" t="s">
        <v>1440</v>
      </c>
      <c r="J1347" s="203"/>
      <c r="K1347" s="203">
        <v>24</v>
      </c>
      <c r="L1347" s="213" t="s">
        <v>827</v>
      </c>
      <c r="M1347" s="208" t="s">
        <v>3117</v>
      </c>
      <c r="N1347" s="209">
        <f t="shared" si="0"/>
        <v>2025</v>
      </c>
      <c r="O1347" s="210">
        <f t="shared" si="1"/>
        <v>10</v>
      </c>
      <c r="P1347" s="211" t="str">
        <f>IFERROR(VLOOKUP(F1347,연간집계!D:E,2,FALSE),"")</f>
        <v>스탠다드 포토북 8*8 (하드/무광)</v>
      </c>
    </row>
    <row r="1348" spans="1:16" ht="12.75">
      <c r="A1348" s="201">
        <v>45950.478067129632</v>
      </c>
      <c r="B1348" s="202">
        <v>45950</v>
      </c>
      <c r="C1348" s="203" t="s">
        <v>4584</v>
      </c>
      <c r="D1348" s="203" t="s">
        <v>11</v>
      </c>
      <c r="E1348" s="204" t="s">
        <v>4585</v>
      </c>
      <c r="F1348" s="49" t="s">
        <v>847</v>
      </c>
      <c r="G1348" s="203">
        <v>1</v>
      </c>
      <c r="H1348" s="203" t="s">
        <v>4586</v>
      </c>
      <c r="I1348" s="203" t="s">
        <v>2297</v>
      </c>
      <c r="J1348" s="203"/>
      <c r="K1348" s="203">
        <v>24</v>
      </c>
      <c r="L1348" s="213" t="s">
        <v>827</v>
      </c>
      <c r="M1348" s="208" t="s">
        <v>1436</v>
      </c>
      <c r="N1348" s="209">
        <f t="shared" si="0"/>
        <v>2025</v>
      </c>
      <c r="O1348" s="210">
        <f t="shared" si="1"/>
        <v>10</v>
      </c>
      <c r="P1348" s="211" t="str">
        <f>IFERROR(VLOOKUP(F1348,연간집계!D:E,2,FALSE),"")</f>
        <v>스탠다드 포토북 8*11 (하드/무광)</v>
      </c>
    </row>
    <row r="1349" spans="1:16" ht="12.75">
      <c r="A1349" s="201">
        <v>45950.478078703702</v>
      </c>
      <c r="B1349" s="202">
        <v>45950</v>
      </c>
      <c r="C1349" s="203" t="s">
        <v>4587</v>
      </c>
      <c r="D1349" s="203" t="s">
        <v>11</v>
      </c>
      <c r="E1349" s="204" t="s">
        <v>4585</v>
      </c>
      <c r="F1349" s="49" t="s">
        <v>847</v>
      </c>
      <c r="G1349" s="203">
        <v>1</v>
      </c>
      <c r="H1349" s="203" t="s">
        <v>4586</v>
      </c>
      <c r="I1349" s="203" t="s">
        <v>1566</v>
      </c>
      <c r="J1349" s="203"/>
      <c r="K1349" s="203">
        <v>24</v>
      </c>
      <c r="L1349" s="213" t="s">
        <v>827</v>
      </c>
      <c r="M1349" s="208" t="s">
        <v>1436</v>
      </c>
      <c r="N1349" s="209">
        <f t="shared" si="0"/>
        <v>2025</v>
      </c>
      <c r="O1349" s="210">
        <f t="shared" si="1"/>
        <v>10</v>
      </c>
      <c r="P1349" s="211" t="str">
        <f>IFERROR(VLOOKUP(F1349,연간집계!D:E,2,FALSE),"")</f>
        <v>스탠다드 포토북 8*11 (하드/무광)</v>
      </c>
    </row>
    <row r="1350" spans="1:16" ht="12.75">
      <c r="A1350" s="201">
        <v>45950.534166666665</v>
      </c>
      <c r="B1350" s="202">
        <v>45950</v>
      </c>
      <c r="C1350" s="203" t="s">
        <v>4588</v>
      </c>
      <c r="D1350" s="203" t="s">
        <v>11</v>
      </c>
      <c r="E1350" s="204" t="s">
        <v>4589</v>
      </c>
      <c r="F1350" s="49" t="s">
        <v>838</v>
      </c>
      <c r="G1350" s="203">
        <v>1</v>
      </c>
      <c r="H1350" s="203" t="s">
        <v>4590</v>
      </c>
      <c r="I1350" s="203" t="s">
        <v>1808</v>
      </c>
      <c r="J1350" s="203"/>
      <c r="K1350" s="203">
        <v>24</v>
      </c>
      <c r="L1350" s="213" t="s">
        <v>827</v>
      </c>
      <c r="M1350" s="208" t="s">
        <v>1445</v>
      </c>
      <c r="N1350" s="209">
        <f t="shared" si="0"/>
        <v>2025</v>
      </c>
      <c r="O1350" s="210">
        <f t="shared" si="1"/>
        <v>10</v>
      </c>
      <c r="P1350" s="211" t="str">
        <f>IFERROR(VLOOKUP(F1350,연간집계!D:E,2,FALSE),"")</f>
        <v>스탠다드 포토북 6*8 (하드/무광)</v>
      </c>
    </row>
    <row r="1351" spans="1:16" ht="12.75">
      <c r="A1351" s="201">
        <v>45950.552071759259</v>
      </c>
      <c r="B1351" s="202">
        <v>45950</v>
      </c>
      <c r="C1351" s="203" t="s">
        <v>4591</v>
      </c>
      <c r="D1351" s="203" t="s">
        <v>11</v>
      </c>
      <c r="E1351" s="204" t="s">
        <v>4592</v>
      </c>
      <c r="F1351" s="49" t="s">
        <v>1058</v>
      </c>
      <c r="G1351" s="203">
        <v>1</v>
      </c>
      <c r="H1351" s="203" t="s">
        <v>2309</v>
      </c>
      <c r="I1351" s="203" t="s">
        <v>1440</v>
      </c>
      <c r="J1351" s="203"/>
      <c r="K1351" s="203">
        <v>138</v>
      </c>
      <c r="L1351" s="207" t="s">
        <v>827</v>
      </c>
      <c r="M1351" s="208" t="s">
        <v>1425</v>
      </c>
      <c r="N1351" s="209">
        <f t="shared" si="0"/>
        <v>2025</v>
      </c>
      <c r="O1351" s="210">
        <f t="shared" si="1"/>
        <v>10</v>
      </c>
      <c r="P1351" s="211" t="str">
        <f>IFERROR(VLOOKUP(F1351,연간집계!D:E,2,FALSE),"")</f>
        <v>프리북 150 (하드)</v>
      </c>
    </row>
    <row r="1352" spans="1:16" ht="12.75">
      <c r="A1352" s="201">
        <v>45950.575821759259</v>
      </c>
      <c r="B1352" s="202">
        <v>45950</v>
      </c>
      <c r="C1352" s="203" t="s">
        <v>4593</v>
      </c>
      <c r="D1352" s="203" t="s">
        <v>11</v>
      </c>
      <c r="E1352" s="204" t="s">
        <v>4594</v>
      </c>
      <c r="F1352" s="49" t="s">
        <v>858</v>
      </c>
      <c r="G1352" s="203">
        <v>1</v>
      </c>
      <c r="H1352" s="203" t="s">
        <v>4595</v>
      </c>
      <c r="I1352" s="203" t="s">
        <v>1453</v>
      </c>
      <c r="J1352" s="203"/>
      <c r="K1352" s="203">
        <v>32</v>
      </c>
      <c r="L1352" s="213" t="s">
        <v>827</v>
      </c>
      <c r="M1352" s="208" t="s">
        <v>1436</v>
      </c>
      <c r="N1352" s="209">
        <f t="shared" si="0"/>
        <v>2025</v>
      </c>
      <c r="O1352" s="210">
        <f t="shared" si="1"/>
        <v>10</v>
      </c>
      <c r="P1352" s="211" t="str">
        <f>IFERROR(VLOOKUP(F1352,연간집계!D:E,2,FALSE),"")</f>
        <v>스탠다드 포토북 8*8 (하드/유광)</v>
      </c>
    </row>
    <row r="1353" spans="1:16" ht="12.75">
      <c r="A1353" s="201">
        <v>45950.575833333336</v>
      </c>
      <c r="B1353" s="202">
        <v>45950</v>
      </c>
      <c r="C1353" s="203" t="s">
        <v>4596</v>
      </c>
      <c r="D1353" s="203" t="s">
        <v>11</v>
      </c>
      <c r="E1353" s="204" t="s">
        <v>4594</v>
      </c>
      <c r="F1353" s="49" t="s">
        <v>858</v>
      </c>
      <c r="G1353" s="203">
        <v>1</v>
      </c>
      <c r="H1353" s="203" t="s">
        <v>4595</v>
      </c>
      <c r="I1353" s="203" t="s">
        <v>1453</v>
      </c>
      <c r="J1353" s="203"/>
      <c r="K1353" s="203">
        <v>80</v>
      </c>
      <c r="L1353" s="213" t="s">
        <v>827</v>
      </c>
      <c r="M1353" s="208" t="s">
        <v>1436</v>
      </c>
      <c r="N1353" s="209">
        <f t="shared" si="0"/>
        <v>2025</v>
      </c>
      <c r="O1353" s="210">
        <f t="shared" si="1"/>
        <v>10</v>
      </c>
      <c r="P1353" s="211" t="str">
        <f>IFERROR(VLOOKUP(F1353,연간집계!D:E,2,FALSE),"")</f>
        <v>스탠다드 포토북 8*8 (하드/유광)</v>
      </c>
    </row>
    <row r="1354" spans="1:16" ht="12.75">
      <c r="A1354" s="201">
        <v>45950.584930555553</v>
      </c>
      <c r="B1354" s="202">
        <v>45950</v>
      </c>
      <c r="C1354" s="203" t="s">
        <v>4597</v>
      </c>
      <c r="D1354" s="203" t="s">
        <v>11</v>
      </c>
      <c r="E1354" s="204" t="s">
        <v>4598</v>
      </c>
      <c r="F1354" s="49" t="s">
        <v>1247</v>
      </c>
      <c r="G1354" s="203">
        <v>1</v>
      </c>
      <c r="H1354" s="203" t="s">
        <v>1598</v>
      </c>
      <c r="I1354" s="203" t="s">
        <v>1453</v>
      </c>
      <c r="J1354" s="203"/>
      <c r="K1354" s="203">
        <v>24</v>
      </c>
      <c r="L1354" s="207" t="s">
        <v>828</v>
      </c>
      <c r="M1354" s="208" t="s">
        <v>1436</v>
      </c>
      <c r="N1354" s="209">
        <f t="shared" si="0"/>
        <v>2025</v>
      </c>
      <c r="O1354" s="210">
        <f t="shared" si="1"/>
        <v>10</v>
      </c>
      <c r="P1354" s="211" t="str">
        <f>IFERROR(VLOOKUP(F1354,연간집계!D:E,2,FALSE),"")</f>
        <v>모바일 포토북 197 (여행)</v>
      </c>
    </row>
    <row r="1355" spans="1:16" ht="12.75">
      <c r="A1355" s="201">
        <v>45950.584953703707</v>
      </c>
      <c r="B1355" s="202">
        <v>45950</v>
      </c>
      <c r="C1355" s="203" t="s">
        <v>4599</v>
      </c>
      <c r="D1355" s="203" t="s">
        <v>11</v>
      </c>
      <c r="E1355" s="204" t="s">
        <v>4598</v>
      </c>
      <c r="F1355" s="49" t="s">
        <v>1247</v>
      </c>
      <c r="G1355" s="203">
        <v>1</v>
      </c>
      <c r="H1355" s="203" t="s">
        <v>1598</v>
      </c>
      <c r="I1355" s="203" t="s">
        <v>1453</v>
      </c>
      <c r="J1355" s="203"/>
      <c r="K1355" s="203">
        <v>24</v>
      </c>
      <c r="L1355" s="207" t="s">
        <v>828</v>
      </c>
      <c r="M1355" s="208" t="s">
        <v>1436</v>
      </c>
      <c r="N1355" s="209">
        <f t="shared" si="0"/>
        <v>2025</v>
      </c>
      <c r="O1355" s="210">
        <f t="shared" si="1"/>
        <v>10</v>
      </c>
      <c r="P1355" s="211" t="str">
        <f>IFERROR(VLOOKUP(F1355,연간집계!D:E,2,FALSE),"")</f>
        <v>모바일 포토북 197 (여행)</v>
      </c>
    </row>
    <row r="1356" spans="1:16" ht="12.75">
      <c r="A1356" s="201">
        <v>45950.636250000003</v>
      </c>
      <c r="B1356" s="202">
        <v>45950</v>
      </c>
      <c r="C1356" s="203" t="s">
        <v>4600</v>
      </c>
      <c r="D1356" s="203" t="s">
        <v>11</v>
      </c>
      <c r="E1356" s="204" t="s">
        <v>4601</v>
      </c>
      <c r="F1356" s="49" t="s">
        <v>1043</v>
      </c>
      <c r="G1356" s="203">
        <v>1</v>
      </c>
      <c r="H1356" s="203" t="s">
        <v>4602</v>
      </c>
      <c r="I1356" s="203" t="s">
        <v>2106</v>
      </c>
      <c r="J1356" s="203"/>
      <c r="K1356" s="203">
        <v>100</v>
      </c>
      <c r="L1356" s="207" t="s">
        <v>827</v>
      </c>
      <c r="M1356" s="208" t="s">
        <v>1502</v>
      </c>
      <c r="N1356" s="209">
        <f t="shared" si="0"/>
        <v>2025</v>
      </c>
      <c r="O1356" s="210">
        <f t="shared" si="1"/>
        <v>10</v>
      </c>
      <c r="P1356" s="211" t="str">
        <f>IFERROR(VLOOKUP(F1356,연간집계!D:E,2,FALSE),"")</f>
        <v>프리북 198 (하드)</v>
      </c>
    </row>
    <row r="1357" spans="1:16" ht="12.75">
      <c r="A1357" s="201">
        <v>45950.636261574073</v>
      </c>
      <c r="B1357" s="202">
        <v>45950</v>
      </c>
      <c r="C1357" s="203" t="s">
        <v>4603</v>
      </c>
      <c r="D1357" s="203" t="s">
        <v>11</v>
      </c>
      <c r="E1357" s="204" t="s">
        <v>4601</v>
      </c>
      <c r="F1357" s="49" t="s">
        <v>1043</v>
      </c>
      <c r="G1357" s="203">
        <v>1</v>
      </c>
      <c r="H1357" s="203" t="s">
        <v>4602</v>
      </c>
      <c r="I1357" s="203" t="s">
        <v>2106</v>
      </c>
      <c r="J1357" s="203"/>
      <c r="K1357" s="203">
        <v>90</v>
      </c>
      <c r="L1357" s="207" t="s">
        <v>827</v>
      </c>
      <c r="M1357" s="208" t="s">
        <v>1502</v>
      </c>
      <c r="N1357" s="209">
        <f t="shared" si="0"/>
        <v>2025</v>
      </c>
      <c r="O1357" s="210">
        <f t="shared" si="1"/>
        <v>10</v>
      </c>
      <c r="P1357" s="211" t="str">
        <f>IFERROR(VLOOKUP(F1357,연간집계!D:E,2,FALSE),"")</f>
        <v>프리북 198 (하드)</v>
      </c>
    </row>
    <row r="1358" spans="1:16" ht="12.75">
      <c r="A1358" s="201">
        <v>45950.636273148149</v>
      </c>
      <c r="B1358" s="202">
        <v>45950</v>
      </c>
      <c r="C1358" s="203" t="s">
        <v>4604</v>
      </c>
      <c r="D1358" s="203" t="s">
        <v>11</v>
      </c>
      <c r="E1358" s="204" t="s">
        <v>4601</v>
      </c>
      <c r="F1358" s="49" t="s">
        <v>1043</v>
      </c>
      <c r="G1358" s="203">
        <v>1</v>
      </c>
      <c r="H1358" s="203" t="s">
        <v>4602</v>
      </c>
      <c r="I1358" s="203" t="s">
        <v>2106</v>
      </c>
      <c r="J1358" s="203"/>
      <c r="K1358" s="203">
        <v>94</v>
      </c>
      <c r="L1358" s="207" t="s">
        <v>827</v>
      </c>
      <c r="M1358" s="208" t="s">
        <v>1502</v>
      </c>
      <c r="N1358" s="209">
        <f t="shared" si="0"/>
        <v>2025</v>
      </c>
      <c r="O1358" s="210">
        <f t="shared" si="1"/>
        <v>10</v>
      </c>
      <c r="P1358" s="211" t="str">
        <f>IFERROR(VLOOKUP(F1358,연간집계!D:E,2,FALSE),"")</f>
        <v>프리북 198 (하드)</v>
      </c>
    </row>
    <row r="1359" spans="1:16" ht="12.75">
      <c r="A1359" s="201">
        <v>45950.709907407407</v>
      </c>
      <c r="B1359" s="202">
        <v>45950</v>
      </c>
      <c r="C1359" s="203" t="s">
        <v>4605</v>
      </c>
      <c r="D1359" s="203" t="s">
        <v>11</v>
      </c>
      <c r="E1359" s="204" t="s">
        <v>4606</v>
      </c>
      <c r="F1359" s="49" t="s">
        <v>1243</v>
      </c>
      <c r="G1359" s="203">
        <v>5</v>
      </c>
      <c r="H1359" s="203" t="s">
        <v>1817</v>
      </c>
      <c r="I1359" s="203" t="s">
        <v>1455</v>
      </c>
      <c r="J1359" s="203"/>
      <c r="K1359" s="203">
        <v>24</v>
      </c>
      <c r="L1359" s="207" t="s">
        <v>828</v>
      </c>
      <c r="M1359" s="208" t="s">
        <v>1436</v>
      </c>
      <c r="N1359" s="209">
        <f t="shared" si="0"/>
        <v>2025</v>
      </c>
      <c r="O1359" s="210">
        <f t="shared" si="1"/>
        <v>10</v>
      </c>
      <c r="P1359" s="211" t="str">
        <f>IFERROR(VLOOKUP(F1359,연간집계!D:E,2,FALSE),"")</f>
        <v>모바일 포토북 150 (여행)</v>
      </c>
    </row>
    <row r="1360" spans="1:16" ht="12.75">
      <c r="A1360" s="201">
        <v>45950.751030092593</v>
      </c>
      <c r="B1360" s="202">
        <v>45950</v>
      </c>
      <c r="C1360" s="203" t="s">
        <v>4607</v>
      </c>
      <c r="D1360" s="203" t="s">
        <v>11</v>
      </c>
      <c r="E1360" s="204" t="s">
        <v>4608</v>
      </c>
      <c r="F1360" s="49" t="s">
        <v>856</v>
      </c>
      <c r="G1360" s="203">
        <v>2</v>
      </c>
      <c r="H1360" s="203" t="s">
        <v>4609</v>
      </c>
      <c r="I1360" s="203" t="s">
        <v>1455</v>
      </c>
      <c r="J1360" s="203"/>
      <c r="K1360" s="203">
        <v>26</v>
      </c>
      <c r="L1360" s="213" t="s">
        <v>827</v>
      </c>
      <c r="M1360" s="208" t="s">
        <v>1436</v>
      </c>
      <c r="N1360" s="209">
        <f t="shared" si="0"/>
        <v>2025</v>
      </c>
      <c r="O1360" s="210">
        <f t="shared" si="1"/>
        <v>10</v>
      </c>
      <c r="P1360" s="211" t="str">
        <f>IFERROR(VLOOKUP(F1360,연간집계!D:E,2,FALSE),"")</f>
        <v>스탠다드 포토북 8*8 (하드/무광)</v>
      </c>
    </row>
    <row r="1361" spans="1:16" ht="12.75">
      <c r="A1361" s="201">
        <v>45950.789143518516</v>
      </c>
      <c r="B1361" s="202">
        <v>45950</v>
      </c>
      <c r="C1361" s="203" t="s">
        <v>4610</v>
      </c>
      <c r="D1361" s="203" t="s">
        <v>11</v>
      </c>
      <c r="E1361" s="204" t="s">
        <v>4611</v>
      </c>
      <c r="F1361" s="49" t="s">
        <v>887</v>
      </c>
      <c r="G1361" s="203">
        <v>1</v>
      </c>
      <c r="H1361" s="203" t="s">
        <v>616</v>
      </c>
      <c r="I1361" s="203" t="s">
        <v>1510</v>
      </c>
      <c r="J1361" s="203"/>
      <c r="K1361" s="203">
        <v>60</v>
      </c>
      <c r="L1361" s="213" t="s">
        <v>827</v>
      </c>
      <c r="M1361" s="208" t="s">
        <v>1436</v>
      </c>
      <c r="N1361" s="209">
        <f t="shared" si="0"/>
        <v>2025</v>
      </c>
      <c r="O1361" s="210">
        <f t="shared" si="1"/>
        <v>10</v>
      </c>
      <c r="P1361" s="211" t="str">
        <f>IFERROR(VLOOKUP(F1361,연간집계!D:E,2,FALSE),"")</f>
        <v>마이트립북 198</v>
      </c>
    </row>
    <row r="1362" spans="1:16" ht="12.75">
      <c r="A1362" s="201">
        <v>45950.789155092592</v>
      </c>
      <c r="B1362" s="202">
        <v>45950</v>
      </c>
      <c r="C1362" s="203" t="s">
        <v>4612</v>
      </c>
      <c r="D1362" s="203" t="s">
        <v>11</v>
      </c>
      <c r="E1362" s="204" t="s">
        <v>4613</v>
      </c>
      <c r="F1362" s="49" t="s">
        <v>42</v>
      </c>
      <c r="G1362" s="203">
        <v>2</v>
      </c>
      <c r="H1362" s="203" t="s">
        <v>4614</v>
      </c>
      <c r="I1362" s="203" t="s">
        <v>1783</v>
      </c>
      <c r="J1362" s="203"/>
      <c r="K1362" s="203">
        <v>56</v>
      </c>
      <c r="L1362" s="213" t="s">
        <v>827</v>
      </c>
      <c r="M1362" s="208" t="s">
        <v>1436</v>
      </c>
      <c r="N1362" s="209">
        <f t="shared" si="0"/>
        <v>2025</v>
      </c>
      <c r="O1362" s="210">
        <f t="shared" si="1"/>
        <v>10</v>
      </c>
      <c r="P1362" s="211" t="str">
        <f>IFERROR(VLOOKUP(F1362,연간집계!D:E,2,FALSE),"")</f>
        <v>플라이트북 210</v>
      </c>
    </row>
    <row r="1363" spans="1:16" ht="12.75">
      <c r="A1363" s="201">
        <v>45950.850844907407</v>
      </c>
      <c r="B1363" s="202">
        <v>45950</v>
      </c>
      <c r="C1363" s="203" t="s">
        <v>4615</v>
      </c>
      <c r="D1363" s="203" t="s">
        <v>11</v>
      </c>
      <c r="E1363" s="204" t="s">
        <v>4616</v>
      </c>
      <c r="F1363" s="49" t="s">
        <v>845</v>
      </c>
      <c r="G1363" s="203">
        <v>1</v>
      </c>
      <c r="H1363" s="203" t="s">
        <v>4617</v>
      </c>
      <c r="I1363" s="203" t="s">
        <v>1440</v>
      </c>
      <c r="J1363" s="203"/>
      <c r="K1363" s="203">
        <v>50</v>
      </c>
      <c r="L1363" s="213" t="s">
        <v>827</v>
      </c>
      <c r="M1363" s="208" t="s">
        <v>1471</v>
      </c>
      <c r="N1363" s="209">
        <f t="shared" si="0"/>
        <v>2025</v>
      </c>
      <c r="O1363" s="210">
        <f t="shared" si="1"/>
        <v>10</v>
      </c>
      <c r="P1363" s="211" t="str">
        <f>IFERROR(VLOOKUP(F1363,연간집계!D:E,2,FALSE),"")</f>
        <v>스탠다드 포토북 8*11 (소프트/유광)</v>
      </c>
    </row>
    <row r="1364" spans="1:16" ht="12.75">
      <c r="A1364" s="201">
        <v>45950.935879629629</v>
      </c>
      <c r="B1364" s="202">
        <v>45950</v>
      </c>
      <c r="C1364" s="203" t="s">
        <v>4618</v>
      </c>
      <c r="D1364" s="203" t="s">
        <v>11</v>
      </c>
      <c r="E1364" s="204" t="s">
        <v>4619</v>
      </c>
      <c r="F1364" s="49" t="s">
        <v>856</v>
      </c>
      <c r="G1364" s="203">
        <v>1</v>
      </c>
      <c r="H1364" s="203" t="s">
        <v>4620</v>
      </c>
      <c r="I1364" s="203" t="s">
        <v>1440</v>
      </c>
      <c r="J1364" s="203"/>
      <c r="K1364" s="203">
        <v>80</v>
      </c>
      <c r="L1364" s="213" t="s">
        <v>827</v>
      </c>
      <c r="M1364" s="208" t="s">
        <v>1449</v>
      </c>
      <c r="N1364" s="209">
        <f t="shared" si="0"/>
        <v>2025</v>
      </c>
      <c r="O1364" s="210">
        <f t="shared" si="1"/>
        <v>10</v>
      </c>
      <c r="P1364" s="211" t="str">
        <f>IFERROR(VLOOKUP(F1364,연간집계!D:E,2,FALSE),"")</f>
        <v>스탠다드 포토북 8*8 (하드/무광)</v>
      </c>
    </row>
    <row r="1365" spans="1:16" ht="12.75">
      <c r="A1365" s="201">
        <v>45950.971064814818</v>
      </c>
      <c r="B1365" s="202">
        <v>45950</v>
      </c>
      <c r="C1365" s="203" t="s">
        <v>4621</v>
      </c>
      <c r="D1365" s="203" t="s">
        <v>11</v>
      </c>
      <c r="E1365" s="204" t="s">
        <v>4622</v>
      </c>
      <c r="F1365" s="49" t="s">
        <v>890</v>
      </c>
      <c r="G1365" s="203">
        <v>1</v>
      </c>
      <c r="H1365" s="203" t="s">
        <v>4623</v>
      </c>
      <c r="I1365" s="203" t="s">
        <v>1506</v>
      </c>
      <c r="J1365" s="208" t="s">
        <v>2810</v>
      </c>
      <c r="K1365" s="203">
        <v>48</v>
      </c>
      <c r="L1365" s="213" t="s">
        <v>827</v>
      </c>
      <c r="M1365" s="208" t="s">
        <v>1471</v>
      </c>
      <c r="N1365" s="209">
        <f t="shared" si="0"/>
        <v>2025</v>
      </c>
      <c r="O1365" s="210">
        <f t="shared" si="1"/>
        <v>10</v>
      </c>
      <c r="P1365" s="211" t="str">
        <f>IFERROR(VLOOKUP(F1365,연간집계!D:E,2,FALSE),"")</f>
        <v>메모리북</v>
      </c>
    </row>
    <row r="1366" spans="1:16" ht="12.75">
      <c r="A1366" s="201">
        <v>45950.971076388887</v>
      </c>
      <c r="B1366" s="202">
        <v>45950</v>
      </c>
      <c r="C1366" s="203" t="s">
        <v>4624</v>
      </c>
      <c r="D1366" s="203" t="s">
        <v>11</v>
      </c>
      <c r="E1366" s="204" t="s">
        <v>4622</v>
      </c>
      <c r="F1366" s="49" t="s">
        <v>890</v>
      </c>
      <c r="G1366" s="203">
        <v>1</v>
      </c>
      <c r="H1366" s="203" t="s">
        <v>4623</v>
      </c>
      <c r="I1366" s="203" t="s">
        <v>1506</v>
      </c>
      <c r="J1366" s="208" t="s">
        <v>2810</v>
      </c>
      <c r="K1366" s="203">
        <v>48</v>
      </c>
      <c r="L1366" s="213" t="s">
        <v>827</v>
      </c>
      <c r="M1366" s="208" t="s">
        <v>1471</v>
      </c>
      <c r="N1366" s="209">
        <f t="shared" si="0"/>
        <v>2025</v>
      </c>
      <c r="O1366" s="210">
        <f t="shared" si="1"/>
        <v>10</v>
      </c>
      <c r="P1366" s="211" t="str">
        <f>IFERROR(VLOOKUP(F1366,연간집계!D:E,2,FALSE),"")</f>
        <v>메모리북</v>
      </c>
    </row>
    <row r="1367" spans="1:16" ht="12.75">
      <c r="A1367" s="201">
        <v>45950.976979166669</v>
      </c>
      <c r="B1367" s="202">
        <v>45950</v>
      </c>
      <c r="C1367" s="203" t="s">
        <v>4625</v>
      </c>
      <c r="D1367" s="203" t="s">
        <v>11</v>
      </c>
      <c r="E1367" s="204" t="s">
        <v>4626</v>
      </c>
      <c r="F1367" s="49" t="s">
        <v>874</v>
      </c>
      <c r="G1367" s="203">
        <v>1</v>
      </c>
      <c r="H1367" s="203" t="s">
        <v>4627</v>
      </c>
      <c r="I1367" s="203" t="s">
        <v>1453</v>
      </c>
      <c r="J1367" s="203"/>
      <c r="K1367" s="203">
        <v>52</v>
      </c>
      <c r="L1367" s="213" t="s">
        <v>827</v>
      </c>
      <c r="M1367" s="208" t="s">
        <v>1436</v>
      </c>
      <c r="N1367" s="209">
        <f t="shared" si="0"/>
        <v>2025</v>
      </c>
      <c r="O1367" s="210">
        <f t="shared" si="1"/>
        <v>10</v>
      </c>
      <c r="P1367" s="211" t="str">
        <f>IFERROR(VLOOKUP(F1367,연간집계!D:E,2,FALSE),"")</f>
        <v>스탠다드 포토북 11*8 (하드/무광)</v>
      </c>
    </row>
    <row r="1368" spans="1:16" ht="12.75">
      <c r="A1368" s="201">
        <v>45951.484768518516</v>
      </c>
      <c r="B1368" s="202">
        <v>45951</v>
      </c>
      <c r="C1368" s="203" t="s">
        <v>4628</v>
      </c>
      <c r="D1368" s="203" t="s">
        <v>11</v>
      </c>
      <c r="E1368" s="204" t="s">
        <v>4629</v>
      </c>
      <c r="F1368" s="49" t="s">
        <v>1266</v>
      </c>
      <c r="G1368" s="203">
        <v>40</v>
      </c>
      <c r="H1368" s="203" t="s">
        <v>4630</v>
      </c>
      <c r="I1368" s="203" t="s">
        <v>4631</v>
      </c>
      <c r="J1368" s="203"/>
      <c r="K1368" s="203">
        <v>26</v>
      </c>
      <c r="L1368" s="213" t="s">
        <v>827</v>
      </c>
      <c r="M1368" s="208" t="s">
        <v>1514</v>
      </c>
      <c r="N1368" s="209">
        <f t="shared" si="0"/>
        <v>2025</v>
      </c>
      <c r="O1368" s="210">
        <f t="shared" si="1"/>
        <v>10</v>
      </c>
      <c r="P1368" s="211" t="str">
        <f>IFERROR(VLOOKUP(F1368,연간집계!D:E,2,FALSE),"")</f>
        <v>PCMS_롱캘린더</v>
      </c>
    </row>
    <row r="1369" spans="1:16" ht="12.75">
      <c r="A1369" s="201">
        <v>45951.023888888885</v>
      </c>
      <c r="B1369" s="202">
        <v>45951</v>
      </c>
      <c r="C1369" s="203" t="s">
        <v>4632</v>
      </c>
      <c r="D1369" s="203" t="s">
        <v>11</v>
      </c>
      <c r="E1369" s="204" t="s">
        <v>4633</v>
      </c>
      <c r="F1369" s="49" t="s">
        <v>1254</v>
      </c>
      <c r="G1369" s="203">
        <v>1</v>
      </c>
      <c r="H1369" s="203" t="s">
        <v>4634</v>
      </c>
      <c r="I1369" s="203" t="s">
        <v>1572</v>
      </c>
      <c r="J1369" s="203"/>
      <c r="K1369" s="203">
        <v>24</v>
      </c>
      <c r="L1369" s="207" t="s">
        <v>828</v>
      </c>
      <c r="M1369" s="208" t="s">
        <v>1471</v>
      </c>
      <c r="N1369" s="209">
        <f t="shared" si="0"/>
        <v>2025</v>
      </c>
      <c r="O1369" s="210">
        <f t="shared" si="1"/>
        <v>10</v>
      </c>
      <c r="P1369" s="211" t="str">
        <f>IFERROR(VLOOKUP(F1369,연간집계!D:E,2,FALSE),"")</f>
        <v>모바일 포토북 197 (단체/모임)</v>
      </c>
    </row>
    <row r="1370" spans="1:16" ht="12.75">
      <c r="A1370" s="201">
        <v>45951.023900462962</v>
      </c>
      <c r="B1370" s="202">
        <v>45951</v>
      </c>
      <c r="C1370" s="203" t="s">
        <v>4635</v>
      </c>
      <c r="D1370" s="203" t="s">
        <v>11</v>
      </c>
      <c r="E1370" s="204" t="s">
        <v>4636</v>
      </c>
      <c r="F1370" s="49" t="s">
        <v>1046</v>
      </c>
      <c r="G1370" s="203">
        <v>2</v>
      </c>
      <c r="H1370" s="203" t="s">
        <v>4399</v>
      </c>
      <c r="I1370" s="203" t="s">
        <v>1668</v>
      </c>
      <c r="J1370" s="203"/>
      <c r="K1370" s="203">
        <v>80</v>
      </c>
      <c r="L1370" s="207" t="s">
        <v>827</v>
      </c>
      <c r="M1370" s="208" t="s">
        <v>1493</v>
      </c>
      <c r="N1370" s="209">
        <f t="shared" si="0"/>
        <v>2025</v>
      </c>
      <c r="O1370" s="210">
        <f t="shared" si="1"/>
        <v>10</v>
      </c>
      <c r="P1370" s="211" t="str">
        <f>IFERROR(VLOOKUP(F1370,연간집계!D:E,2,FALSE),"")</f>
        <v>프리북와이드 (소프트)</v>
      </c>
    </row>
    <row r="1371" spans="1:16" ht="12.75">
      <c r="A1371" s="201">
        <v>45951.493564814817</v>
      </c>
      <c r="B1371" s="202">
        <v>45951</v>
      </c>
      <c r="C1371" s="203" t="s">
        <v>4637</v>
      </c>
      <c r="D1371" s="203" t="s">
        <v>11</v>
      </c>
      <c r="E1371" s="204" t="s">
        <v>4638</v>
      </c>
      <c r="F1371" s="49" t="s">
        <v>1058</v>
      </c>
      <c r="G1371" s="203">
        <v>1</v>
      </c>
      <c r="H1371" s="203" t="s">
        <v>2309</v>
      </c>
      <c r="I1371" s="203" t="s">
        <v>1440</v>
      </c>
      <c r="J1371" s="203"/>
      <c r="K1371" s="203">
        <v>160</v>
      </c>
      <c r="L1371" s="207" t="s">
        <v>827</v>
      </c>
      <c r="M1371" s="208" t="s">
        <v>1425</v>
      </c>
      <c r="N1371" s="209">
        <f t="shared" si="0"/>
        <v>2025</v>
      </c>
      <c r="O1371" s="210">
        <f t="shared" si="1"/>
        <v>10</v>
      </c>
      <c r="P1371" s="211" t="str">
        <f>IFERROR(VLOOKUP(F1371,연간집계!D:E,2,FALSE),"")</f>
        <v>프리북 150 (하드)</v>
      </c>
    </row>
    <row r="1372" spans="1:16" ht="12.75">
      <c r="A1372" s="201">
        <v>45951.543402777781</v>
      </c>
      <c r="B1372" s="202">
        <v>45951</v>
      </c>
      <c r="C1372" s="203" t="s">
        <v>4639</v>
      </c>
      <c r="D1372" s="203" t="s">
        <v>11</v>
      </c>
      <c r="E1372" s="204" t="s">
        <v>4640</v>
      </c>
      <c r="F1372" s="49" t="s">
        <v>1245</v>
      </c>
      <c r="G1372" s="203">
        <v>1</v>
      </c>
      <c r="H1372" s="203" t="s">
        <v>4641</v>
      </c>
      <c r="I1372" s="203" t="s">
        <v>1453</v>
      </c>
      <c r="J1372" s="203"/>
      <c r="K1372" s="203">
        <v>24</v>
      </c>
      <c r="L1372" s="207" t="s">
        <v>828</v>
      </c>
      <c r="M1372" s="208" t="s">
        <v>1436</v>
      </c>
      <c r="N1372" s="209">
        <f t="shared" si="0"/>
        <v>2025</v>
      </c>
      <c r="O1372" s="210">
        <f t="shared" si="1"/>
        <v>10</v>
      </c>
      <c r="P1372" s="211" t="str">
        <f>IFERROR(VLOOKUP(F1372,연간집계!D:E,2,FALSE),"")</f>
        <v>모바일 포토북 198 (여행)</v>
      </c>
    </row>
    <row r="1373" spans="1:16" ht="12.75">
      <c r="A1373" s="201">
        <v>45951.561284722222</v>
      </c>
      <c r="B1373" s="202">
        <v>45951</v>
      </c>
      <c r="C1373" s="203" t="s">
        <v>4642</v>
      </c>
      <c r="D1373" s="203" t="s">
        <v>11</v>
      </c>
      <c r="E1373" s="204" t="s">
        <v>4643</v>
      </c>
      <c r="F1373" s="49" t="s">
        <v>856</v>
      </c>
      <c r="G1373" s="203">
        <v>1</v>
      </c>
      <c r="H1373" s="203" t="s">
        <v>4644</v>
      </c>
      <c r="I1373" s="203" t="s">
        <v>2085</v>
      </c>
      <c r="J1373" s="203"/>
      <c r="K1373" s="203">
        <v>24</v>
      </c>
      <c r="L1373" s="213" t="s">
        <v>827</v>
      </c>
      <c r="M1373" s="208" t="s">
        <v>1645</v>
      </c>
      <c r="N1373" s="209">
        <f t="shared" si="0"/>
        <v>2025</v>
      </c>
      <c r="O1373" s="210">
        <f t="shared" si="1"/>
        <v>10</v>
      </c>
      <c r="P1373" s="211" t="str">
        <f>IFERROR(VLOOKUP(F1373,연간집계!D:E,2,FALSE),"")</f>
        <v>스탠다드 포토북 8*8 (하드/무광)</v>
      </c>
    </row>
    <row r="1374" spans="1:16" ht="12.75">
      <c r="A1374" s="201">
        <v>45951.585011574076</v>
      </c>
      <c r="B1374" s="202">
        <v>45951</v>
      </c>
      <c r="C1374" s="203" t="s">
        <v>4645</v>
      </c>
      <c r="D1374" s="203" t="s">
        <v>11</v>
      </c>
      <c r="E1374" s="204" t="s">
        <v>4646</v>
      </c>
      <c r="F1374" s="49" t="s">
        <v>849</v>
      </c>
      <c r="G1374" s="203">
        <v>2</v>
      </c>
      <c r="H1374" s="203" t="s">
        <v>4647</v>
      </c>
      <c r="I1374" s="203" t="s">
        <v>1440</v>
      </c>
      <c r="J1374" s="203"/>
      <c r="K1374" s="203">
        <v>26</v>
      </c>
      <c r="L1374" s="213" t="s">
        <v>827</v>
      </c>
      <c r="M1374" s="208" t="s">
        <v>3117</v>
      </c>
      <c r="N1374" s="209">
        <f t="shared" si="0"/>
        <v>2025</v>
      </c>
      <c r="O1374" s="210">
        <f t="shared" si="1"/>
        <v>10</v>
      </c>
      <c r="P1374" s="211" t="str">
        <f>IFERROR(VLOOKUP(F1374,연간집계!D:E,2,FALSE),"")</f>
        <v>스탠다드 포토북 8*11 (하드/유광)</v>
      </c>
    </row>
    <row r="1375" spans="1:16" ht="12.75">
      <c r="A1375" s="201">
        <v>45951.585046296299</v>
      </c>
      <c r="B1375" s="202">
        <v>45951</v>
      </c>
      <c r="C1375" s="203" t="s">
        <v>4648</v>
      </c>
      <c r="D1375" s="203" t="s">
        <v>11</v>
      </c>
      <c r="E1375" s="204" t="s">
        <v>4646</v>
      </c>
      <c r="F1375" s="49" t="s">
        <v>849</v>
      </c>
      <c r="G1375" s="203">
        <v>2</v>
      </c>
      <c r="H1375" s="203" t="s">
        <v>4647</v>
      </c>
      <c r="I1375" s="203" t="s">
        <v>1440</v>
      </c>
      <c r="J1375" s="203"/>
      <c r="K1375" s="203">
        <v>26</v>
      </c>
      <c r="L1375" s="213" t="s">
        <v>827</v>
      </c>
      <c r="M1375" s="208" t="s">
        <v>3117</v>
      </c>
      <c r="N1375" s="209">
        <f t="shared" si="0"/>
        <v>2025</v>
      </c>
      <c r="O1375" s="210">
        <f t="shared" si="1"/>
        <v>10</v>
      </c>
      <c r="P1375" s="211" t="str">
        <f>IFERROR(VLOOKUP(F1375,연간집계!D:E,2,FALSE),"")</f>
        <v>스탠다드 포토북 8*11 (하드/유광)</v>
      </c>
    </row>
    <row r="1376" spans="1:16" ht="12.75">
      <c r="A1376" s="201">
        <v>45951.585057870368</v>
      </c>
      <c r="B1376" s="202">
        <v>45951</v>
      </c>
      <c r="C1376" s="203" t="s">
        <v>4649</v>
      </c>
      <c r="D1376" s="203" t="s">
        <v>11</v>
      </c>
      <c r="E1376" s="204" t="s">
        <v>4646</v>
      </c>
      <c r="F1376" s="49" t="s">
        <v>849</v>
      </c>
      <c r="G1376" s="203">
        <v>2</v>
      </c>
      <c r="H1376" s="203" t="s">
        <v>4647</v>
      </c>
      <c r="I1376" s="203" t="s">
        <v>1440</v>
      </c>
      <c r="J1376" s="203"/>
      <c r="K1376" s="203">
        <v>26</v>
      </c>
      <c r="L1376" s="213" t="s">
        <v>827</v>
      </c>
      <c r="M1376" s="208" t="s">
        <v>3117</v>
      </c>
      <c r="N1376" s="209">
        <f t="shared" si="0"/>
        <v>2025</v>
      </c>
      <c r="O1376" s="210">
        <f t="shared" si="1"/>
        <v>10</v>
      </c>
      <c r="P1376" s="211" t="str">
        <f>IFERROR(VLOOKUP(F1376,연간집계!D:E,2,FALSE),"")</f>
        <v>스탠다드 포토북 8*11 (하드/유광)</v>
      </c>
    </row>
    <row r="1377" spans="1:16" ht="12.75">
      <c r="A1377" s="201">
        <v>45951.585069444445</v>
      </c>
      <c r="B1377" s="202">
        <v>45951</v>
      </c>
      <c r="C1377" s="203" t="s">
        <v>4650</v>
      </c>
      <c r="D1377" s="203" t="s">
        <v>11</v>
      </c>
      <c r="E1377" s="204" t="s">
        <v>4646</v>
      </c>
      <c r="F1377" s="49" t="s">
        <v>849</v>
      </c>
      <c r="G1377" s="203">
        <v>2</v>
      </c>
      <c r="H1377" s="203" t="s">
        <v>4647</v>
      </c>
      <c r="I1377" s="203" t="s">
        <v>1440</v>
      </c>
      <c r="J1377" s="203"/>
      <c r="K1377" s="203">
        <v>26</v>
      </c>
      <c r="L1377" s="213" t="s">
        <v>827</v>
      </c>
      <c r="M1377" s="208" t="s">
        <v>3117</v>
      </c>
      <c r="N1377" s="209">
        <f t="shared" si="0"/>
        <v>2025</v>
      </c>
      <c r="O1377" s="210">
        <f t="shared" si="1"/>
        <v>10</v>
      </c>
      <c r="P1377" s="211" t="str">
        <f>IFERROR(VLOOKUP(F1377,연간집계!D:E,2,FALSE),"")</f>
        <v>스탠다드 포토북 8*11 (하드/유광)</v>
      </c>
    </row>
    <row r="1378" spans="1:16" ht="12.75">
      <c r="A1378" s="201">
        <v>45951.585081018522</v>
      </c>
      <c r="B1378" s="202">
        <v>45951</v>
      </c>
      <c r="C1378" s="203" t="s">
        <v>4651</v>
      </c>
      <c r="D1378" s="203" t="s">
        <v>11</v>
      </c>
      <c r="E1378" s="204" t="s">
        <v>4646</v>
      </c>
      <c r="F1378" s="49" t="s">
        <v>849</v>
      </c>
      <c r="G1378" s="203">
        <v>2</v>
      </c>
      <c r="H1378" s="203" t="s">
        <v>4647</v>
      </c>
      <c r="I1378" s="203" t="s">
        <v>1440</v>
      </c>
      <c r="J1378" s="203"/>
      <c r="K1378" s="203">
        <v>26</v>
      </c>
      <c r="L1378" s="213" t="s">
        <v>827</v>
      </c>
      <c r="M1378" s="208" t="s">
        <v>3117</v>
      </c>
      <c r="N1378" s="209">
        <f t="shared" si="0"/>
        <v>2025</v>
      </c>
      <c r="O1378" s="210">
        <f t="shared" si="1"/>
        <v>10</v>
      </c>
      <c r="P1378" s="211" t="str">
        <f>IFERROR(VLOOKUP(F1378,연간집계!D:E,2,FALSE),"")</f>
        <v>스탠다드 포토북 8*11 (하드/유광)</v>
      </c>
    </row>
    <row r="1379" spans="1:16" ht="12.75">
      <c r="A1379" s="201">
        <v>45951.585092592592</v>
      </c>
      <c r="B1379" s="202">
        <v>45951</v>
      </c>
      <c r="C1379" s="203" t="s">
        <v>4652</v>
      </c>
      <c r="D1379" s="203" t="s">
        <v>11</v>
      </c>
      <c r="E1379" s="204" t="s">
        <v>4646</v>
      </c>
      <c r="F1379" s="49" t="s">
        <v>849</v>
      </c>
      <c r="G1379" s="203">
        <v>2</v>
      </c>
      <c r="H1379" s="203" t="s">
        <v>4647</v>
      </c>
      <c r="I1379" s="203" t="s">
        <v>1440</v>
      </c>
      <c r="J1379" s="203"/>
      <c r="K1379" s="203">
        <v>26</v>
      </c>
      <c r="L1379" s="213" t="s">
        <v>827</v>
      </c>
      <c r="M1379" s="208" t="s">
        <v>3117</v>
      </c>
      <c r="N1379" s="209">
        <f t="shared" si="0"/>
        <v>2025</v>
      </c>
      <c r="O1379" s="210">
        <f t="shared" si="1"/>
        <v>10</v>
      </c>
      <c r="P1379" s="211" t="str">
        <f>IFERROR(VLOOKUP(F1379,연간집계!D:E,2,FALSE),"")</f>
        <v>스탠다드 포토북 8*11 (하드/유광)</v>
      </c>
    </row>
    <row r="1380" spans="1:16" ht="12.75">
      <c r="A1380" s="201">
        <v>45951.585104166668</v>
      </c>
      <c r="B1380" s="202">
        <v>45951</v>
      </c>
      <c r="C1380" s="203" t="s">
        <v>4653</v>
      </c>
      <c r="D1380" s="203" t="s">
        <v>11</v>
      </c>
      <c r="E1380" s="204" t="s">
        <v>4646</v>
      </c>
      <c r="F1380" s="49" t="s">
        <v>849</v>
      </c>
      <c r="G1380" s="203">
        <v>2</v>
      </c>
      <c r="H1380" s="203" t="s">
        <v>4647</v>
      </c>
      <c r="I1380" s="203" t="s">
        <v>1440</v>
      </c>
      <c r="J1380" s="203"/>
      <c r="K1380" s="203">
        <v>26</v>
      </c>
      <c r="L1380" s="213" t="s">
        <v>827</v>
      </c>
      <c r="M1380" s="208" t="s">
        <v>3117</v>
      </c>
      <c r="N1380" s="209">
        <f t="shared" si="0"/>
        <v>2025</v>
      </c>
      <c r="O1380" s="210">
        <f t="shared" si="1"/>
        <v>10</v>
      </c>
      <c r="P1380" s="211" t="str">
        <f>IFERROR(VLOOKUP(F1380,연간집계!D:E,2,FALSE),"")</f>
        <v>스탠다드 포토북 8*11 (하드/유광)</v>
      </c>
    </row>
    <row r="1381" spans="1:16" ht="12.75">
      <c r="A1381" s="201">
        <v>45951.585115740738</v>
      </c>
      <c r="B1381" s="202">
        <v>45951</v>
      </c>
      <c r="C1381" s="203" t="s">
        <v>4654</v>
      </c>
      <c r="D1381" s="203" t="s">
        <v>11</v>
      </c>
      <c r="E1381" s="204" t="s">
        <v>4646</v>
      </c>
      <c r="F1381" s="49" t="s">
        <v>849</v>
      </c>
      <c r="G1381" s="203">
        <v>2</v>
      </c>
      <c r="H1381" s="203" t="s">
        <v>4647</v>
      </c>
      <c r="I1381" s="203" t="s">
        <v>1440</v>
      </c>
      <c r="J1381" s="203"/>
      <c r="K1381" s="203">
        <v>28</v>
      </c>
      <c r="L1381" s="213" t="s">
        <v>827</v>
      </c>
      <c r="M1381" s="208" t="s">
        <v>3117</v>
      </c>
      <c r="N1381" s="209">
        <f t="shared" si="0"/>
        <v>2025</v>
      </c>
      <c r="O1381" s="210">
        <f t="shared" si="1"/>
        <v>10</v>
      </c>
      <c r="P1381" s="211" t="str">
        <f>IFERROR(VLOOKUP(F1381,연간집계!D:E,2,FALSE),"")</f>
        <v>스탠다드 포토북 8*11 (하드/유광)</v>
      </c>
    </row>
    <row r="1382" spans="1:16" ht="12.75">
      <c r="A1382" s="201">
        <v>45951.585127314815</v>
      </c>
      <c r="B1382" s="202">
        <v>45951</v>
      </c>
      <c r="C1382" s="203" t="s">
        <v>4655</v>
      </c>
      <c r="D1382" s="203" t="s">
        <v>11</v>
      </c>
      <c r="E1382" s="204" t="s">
        <v>4646</v>
      </c>
      <c r="F1382" s="49" t="s">
        <v>849</v>
      </c>
      <c r="G1382" s="203">
        <v>2</v>
      </c>
      <c r="H1382" s="203" t="s">
        <v>4647</v>
      </c>
      <c r="I1382" s="203" t="s">
        <v>1440</v>
      </c>
      <c r="J1382" s="203"/>
      <c r="K1382" s="203">
        <v>28</v>
      </c>
      <c r="L1382" s="213" t="s">
        <v>827</v>
      </c>
      <c r="M1382" s="208" t="s">
        <v>3117</v>
      </c>
      <c r="N1382" s="209">
        <f t="shared" si="0"/>
        <v>2025</v>
      </c>
      <c r="O1382" s="210">
        <f t="shared" si="1"/>
        <v>10</v>
      </c>
      <c r="P1382" s="211" t="str">
        <f>IFERROR(VLOOKUP(F1382,연간집계!D:E,2,FALSE),"")</f>
        <v>스탠다드 포토북 8*11 (하드/유광)</v>
      </c>
    </row>
    <row r="1383" spans="1:16" ht="12.75">
      <c r="A1383" s="201">
        <v>45951.585138888891</v>
      </c>
      <c r="B1383" s="202">
        <v>45951</v>
      </c>
      <c r="C1383" s="203" t="s">
        <v>4656</v>
      </c>
      <c r="D1383" s="203" t="s">
        <v>11</v>
      </c>
      <c r="E1383" s="204" t="s">
        <v>4646</v>
      </c>
      <c r="F1383" s="49" t="s">
        <v>849</v>
      </c>
      <c r="G1383" s="203">
        <v>2</v>
      </c>
      <c r="H1383" s="203" t="s">
        <v>4647</v>
      </c>
      <c r="I1383" s="203" t="s">
        <v>1440</v>
      </c>
      <c r="J1383" s="203"/>
      <c r="K1383" s="203">
        <v>26</v>
      </c>
      <c r="L1383" s="213" t="s">
        <v>827</v>
      </c>
      <c r="M1383" s="208" t="s">
        <v>3117</v>
      </c>
      <c r="N1383" s="209">
        <f t="shared" si="0"/>
        <v>2025</v>
      </c>
      <c r="O1383" s="210">
        <f t="shared" si="1"/>
        <v>10</v>
      </c>
      <c r="P1383" s="211" t="str">
        <f>IFERROR(VLOOKUP(F1383,연간집계!D:E,2,FALSE),"")</f>
        <v>스탠다드 포토북 8*11 (하드/유광)</v>
      </c>
    </row>
    <row r="1384" spans="1:16" ht="12.75">
      <c r="A1384" s="201">
        <v>45951.585150462961</v>
      </c>
      <c r="B1384" s="202">
        <v>45951</v>
      </c>
      <c r="C1384" s="203" t="s">
        <v>4657</v>
      </c>
      <c r="D1384" s="203" t="s">
        <v>11</v>
      </c>
      <c r="E1384" s="204" t="s">
        <v>4646</v>
      </c>
      <c r="F1384" s="49" t="s">
        <v>849</v>
      </c>
      <c r="G1384" s="203">
        <v>2</v>
      </c>
      <c r="H1384" s="203" t="s">
        <v>4647</v>
      </c>
      <c r="I1384" s="203" t="s">
        <v>1440</v>
      </c>
      <c r="J1384" s="203"/>
      <c r="K1384" s="203">
        <v>26</v>
      </c>
      <c r="L1384" s="213" t="s">
        <v>827</v>
      </c>
      <c r="M1384" s="208" t="s">
        <v>3117</v>
      </c>
      <c r="N1384" s="209">
        <f t="shared" si="0"/>
        <v>2025</v>
      </c>
      <c r="O1384" s="210">
        <f t="shared" si="1"/>
        <v>10</v>
      </c>
      <c r="P1384" s="211" t="str">
        <f>IFERROR(VLOOKUP(F1384,연간집계!D:E,2,FALSE),"")</f>
        <v>스탠다드 포토북 8*11 (하드/유광)</v>
      </c>
    </row>
    <row r="1385" spans="1:16" ht="12.75">
      <c r="A1385" s="201">
        <v>45951.603043981479</v>
      </c>
      <c r="B1385" s="202">
        <v>45951</v>
      </c>
      <c r="C1385" s="203" t="s">
        <v>4658</v>
      </c>
      <c r="D1385" s="203" t="s">
        <v>11</v>
      </c>
      <c r="E1385" s="204" t="s">
        <v>4659</v>
      </c>
      <c r="F1385" s="49" t="s">
        <v>1243</v>
      </c>
      <c r="G1385" s="203">
        <v>1</v>
      </c>
      <c r="H1385" s="203" t="s">
        <v>4660</v>
      </c>
      <c r="I1385" s="203" t="s">
        <v>1455</v>
      </c>
      <c r="J1385" s="203"/>
      <c r="K1385" s="203">
        <v>24</v>
      </c>
      <c r="L1385" s="207" t="s">
        <v>828</v>
      </c>
      <c r="M1385" s="208" t="s">
        <v>1436</v>
      </c>
      <c r="N1385" s="209">
        <f t="shared" si="0"/>
        <v>2025</v>
      </c>
      <c r="O1385" s="210">
        <f t="shared" si="1"/>
        <v>10</v>
      </c>
      <c r="P1385" s="211" t="str">
        <f>IFERROR(VLOOKUP(F1385,연간집계!D:E,2,FALSE),"")</f>
        <v>모바일 포토북 150 (여행)</v>
      </c>
    </row>
    <row r="1386" spans="1:16" ht="12.75">
      <c r="A1386" s="201">
        <v>45951.685428240744</v>
      </c>
      <c r="B1386" s="202">
        <v>45951</v>
      </c>
      <c r="C1386" s="203" t="s">
        <v>4661</v>
      </c>
      <c r="D1386" s="203" t="s">
        <v>11</v>
      </c>
      <c r="E1386" s="204" t="s">
        <v>4662</v>
      </c>
      <c r="F1386" s="49" t="s">
        <v>1247</v>
      </c>
      <c r="G1386" s="203">
        <v>1</v>
      </c>
      <c r="H1386" s="203" t="s">
        <v>4663</v>
      </c>
      <c r="I1386" s="203" t="s">
        <v>1556</v>
      </c>
      <c r="J1386" s="203"/>
      <c r="K1386" s="203">
        <v>24</v>
      </c>
      <c r="L1386" s="207" t="s">
        <v>828</v>
      </c>
      <c r="M1386" s="208" t="s">
        <v>1436</v>
      </c>
      <c r="N1386" s="209">
        <f t="shared" si="0"/>
        <v>2025</v>
      </c>
      <c r="O1386" s="210">
        <f t="shared" si="1"/>
        <v>10</v>
      </c>
      <c r="P1386" s="211" t="str">
        <f>IFERROR(VLOOKUP(F1386,연간집계!D:E,2,FALSE),"")</f>
        <v>모바일 포토북 197 (여행)</v>
      </c>
    </row>
    <row r="1387" spans="1:16" ht="12.75">
      <c r="A1387" s="201">
        <v>45951.691319444442</v>
      </c>
      <c r="B1387" s="202">
        <v>45951</v>
      </c>
      <c r="C1387" s="203" t="s">
        <v>4664</v>
      </c>
      <c r="D1387" s="203" t="s">
        <v>11</v>
      </c>
      <c r="E1387" s="204" t="s">
        <v>4665</v>
      </c>
      <c r="F1387" s="49" t="s">
        <v>1304</v>
      </c>
      <c r="G1387" s="203">
        <v>1</v>
      </c>
      <c r="H1387" s="203" t="s">
        <v>4663</v>
      </c>
      <c r="I1387" s="203" t="s">
        <v>4666</v>
      </c>
      <c r="J1387" s="208" t="s">
        <v>1850</v>
      </c>
      <c r="K1387" s="203">
        <v>1</v>
      </c>
      <c r="L1387" s="213" t="s">
        <v>828</v>
      </c>
      <c r="M1387" s="208" t="s">
        <v>1436</v>
      </c>
      <c r="N1387" s="209">
        <f t="shared" si="0"/>
        <v>2025</v>
      </c>
      <c r="O1387" s="210">
        <f t="shared" si="1"/>
        <v>10</v>
      </c>
      <c r="P1387" s="211" t="str">
        <f>IFERROR(VLOOKUP(F1387,연간집계!D:E,2,FALSE),"")</f>
        <v>PCMS_우드스탠드아크릴액자</v>
      </c>
    </row>
    <row r="1388" spans="1:16" ht="12.75">
      <c r="A1388" s="201">
        <v>45951.723912037036</v>
      </c>
      <c r="B1388" s="202">
        <v>45951</v>
      </c>
      <c r="C1388" s="203" t="s">
        <v>4667</v>
      </c>
      <c r="D1388" s="203" t="s">
        <v>11</v>
      </c>
      <c r="E1388" s="204" t="s">
        <v>4668</v>
      </c>
      <c r="F1388" s="49" t="s">
        <v>1051</v>
      </c>
      <c r="G1388" s="203">
        <v>1</v>
      </c>
      <c r="H1388" s="203" t="s">
        <v>4669</v>
      </c>
      <c r="I1388" s="203" t="s">
        <v>1440</v>
      </c>
      <c r="J1388" s="203"/>
      <c r="K1388" s="203">
        <v>100</v>
      </c>
      <c r="L1388" s="207" t="s">
        <v>827</v>
      </c>
      <c r="M1388" s="208" t="s">
        <v>1425</v>
      </c>
      <c r="N1388" s="209">
        <f t="shared" si="0"/>
        <v>2025</v>
      </c>
      <c r="O1388" s="210">
        <f t="shared" si="1"/>
        <v>10</v>
      </c>
      <c r="P1388" s="211" t="str">
        <f>IFERROR(VLOOKUP(F1388,연간집계!D:E,2,FALSE),"")</f>
        <v>프리북A4 (하드)</v>
      </c>
    </row>
    <row r="1389" spans="1:16" ht="12.75">
      <c r="A1389" s="201">
        <v>45951.723935185182</v>
      </c>
      <c r="B1389" s="202">
        <v>45951</v>
      </c>
      <c r="C1389" s="203" t="s">
        <v>4670</v>
      </c>
      <c r="D1389" s="203" t="s">
        <v>11</v>
      </c>
      <c r="E1389" s="204" t="s">
        <v>4668</v>
      </c>
      <c r="F1389" s="49" t="s">
        <v>1051</v>
      </c>
      <c r="G1389" s="203">
        <v>1</v>
      </c>
      <c r="H1389" s="203" t="s">
        <v>4669</v>
      </c>
      <c r="I1389" s="203" t="s">
        <v>1440</v>
      </c>
      <c r="J1389" s="203"/>
      <c r="K1389" s="203">
        <v>100</v>
      </c>
      <c r="L1389" s="207" t="s">
        <v>827</v>
      </c>
      <c r="M1389" s="208" t="s">
        <v>1425</v>
      </c>
      <c r="N1389" s="209">
        <f t="shared" si="0"/>
        <v>2025</v>
      </c>
      <c r="O1389" s="210">
        <f t="shared" si="1"/>
        <v>10</v>
      </c>
      <c r="P1389" s="211" t="str">
        <f>IFERROR(VLOOKUP(F1389,연간집계!D:E,2,FALSE),"")</f>
        <v>프리북A4 (하드)</v>
      </c>
    </row>
    <row r="1390" spans="1:16" ht="12.75">
      <c r="A1390" s="201">
        <v>45951.723946759259</v>
      </c>
      <c r="B1390" s="202">
        <v>45951</v>
      </c>
      <c r="C1390" s="203" t="s">
        <v>4671</v>
      </c>
      <c r="D1390" s="203" t="s">
        <v>11</v>
      </c>
      <c r="E1390" s="204" t="s">
        <v>4668</v>
      </c>
      <c r="F1390" s="49" t="s">
        <v>1051</v>
      </c>
      <c r="G1390" s="203">
        <v>1</v>
      </c>
      <c r="H1390" s="203" t="s">
        <v>4669</v>
      </c>
      <c r="I1390" s="203" t="s">
        <v>1440</v>
      </c>
      <c r="J1390" s="203"/>
      <c r="K1390" s="203">
        <v>100</v>
      </c>
      <c r="L1390" s="207" t="s">
        <v>827</v>
      </c>
      <c r="M1390" s="208" t="s">
        <v>1425</v>
      </c>
      <c r="N1390" s="209">
        <f t="shared" si="0"/>
        <v>2025</v>
      </c>
      <c r="O1390" s="210">
        <f t="shared" si="1"/>
        <v>10</v>
      </c>
      <c r="P1390" s="211" t="str">
        <f>IFERROR(VLOOKUP(F1390,연간집계!D:E,2,FALSE),"")</f>
        <v>프리북A4 (하드)</v>
      </c>
    </row>
    <row r="1391" spans="1:16" ht="12.75">
      <c r="A1391" s="201">
        <v>45951.723958333336</v>
      </c>
      <c r="B1391" s="202">
        <v>45951</v>
      </c>
      <c r="C1391" s="203" t="s">
        <v>4672</v>
      </c>
      <c r="D1391" s="203" t="s">
        <v>11</v>
      </c>
      <c r="E1391" s="204" t="s">
        <v>4668</v>
      </c>
      <c r="F1391" s="49" t="s">
        <v>1051</v>
      </c>
      <c r="G1391" s="203">
        <v>1</v>
      </c>
      <c r="H1391" s="203" t="s">
        <v>4669</v>
      </c>
      <c r="I1391" s="203" t="s">
        <v>1440</v>
      </c>
      <c r="J1391" s="203"/>
      <c r="K1391" s="203">
        <v>100</v>
      </c>
      <c r="L1391" s="207" t="s">
        <v>827</v>
      </c>
      <c r="M1391" s="208" t="s">
        <v>1425</v>
      </c>
      <c r="N1391" s="209">
        <f t="shared" si="0"/>
        <v>2025</v>
      </c>
      <c r="O1391" s="210">
        <f t="shared" si="1"/>
        <v>10</v>
      </c>
      <c r="P1391" s="211" t="str">
        <f>IFERROR(VLOOKUP(F1391,연간집계!D:E,2,FALSE),"")</f>
        <v>프리북A4 (하드)</v>
      </c>
    </row>
    <row r="1392" spans="1:16" ht="12.75">
      <c r="A1392" s="201">
        <v>45951.723969907405</v>
      </c>
      <c r="B1392" s="202">
        <v>45951</v>
      </c>
      <c r="C1392" s="203" t="s">
        <v>4673</v>
      </c>
      <c r="D1392" s="203" t="s">
        <v>11</v>
      </c>
      <c r="E1392" s="204" t="s">
        <v>4668</v>
      </c>
      <c r="F1392" s="49" t="s">
        <v>1051</v>
      </c>
      <c r="G1392" s="203">
        <v>1</v>
      </c>
      <c r="H1392" s="203" t="s">
        <v>4669</v>
      </c>
      <c r="I1392" s="203" t="s">
        <v>1440</v>
      </c>
      <c r="J1392" s="203"/>
      <c r="K1392" s="203">
        <v>94</v>
      </c>
      <c r="L1392" s="207" t="s">
        <v>827</v>
      </c>
      <c r="M1392" s="208" t="s">
        <v>1425</v>
      </c>
      <c r="N1392" s="209">
        <f t="shared" si="0"/>
        <v>2025</v>
      </c>
      <c r="O1392" s="210">
        <f t="shared" si="1"/>
        <v>10</v>
      </c>
      <c r="P1392" s="211" t="str">
        <f>IFERROR(VLOOKUP(F1392,연간집계!D:E,2,FALSE),"")</f>
        <v>프리북A4 (하드)</v>
      </c>
    </row>
    <row r="1393" spans="1:16" ht="12.75">
      <c r="A1393" s="201">
        <v>45951.723981481482</v>
      </c>
      <c r="B1393" s="202">
        <v>45951</v>
      </c>
      <c r="C1393" s="203" t="s">
        <v>4674</v>
      </c>
      <c r="D1393" s="203" t="s">
        <v>11</v>
      </c>
      <c r="E1393" s="204" t="s">
        <v>4668</v>
      </c>
      <c r="F1393" s="49" t="s">
        <v>1051</v>
      </c>
      <c r="G1393" s="203">
        <v>1</v>
      </c>
      <c r="H1393" s="203" t="s">
        <v>4669</v>
      </c>
      <c r="I1393" s="203" t="s">
        <v>1440</v>
      </c>
      <c r="J1393" s="203"/>
      <c r="K1393" s="203">
        <v>100</v>
      </c>
      <c r="L1393" s="207" t="s">
        <v>827</v>
      </c>
      <c r="M1393" s="208" t="s">
        <v>1425</v>
      </c>
      <c r="N1393" s="209">
        <f t="shared" si="0"/>
        <v>2025</v>
      </c>
      <c r="O1393" s="210">
        <f t="shared" si="1"/>
        <v>10</v>
      </c>
      <c r="P1393" s="211" t="str">
        <f>IFERROR(VLOOKUP(F1393,연간집계!D:E,2,FALSE),"")</f>
        <v>프리북A4 (하드)</v>
      </c>
    </row>
    <row r="1394" spans="1:16" ht="12.75">
      <c r="A1394" s="201">
        <v>45951.723993055559</v>
      </c>
      <c r="B1394" s="202">
        <v>45951</v>
      </c>
      <c r="C1394" s="203" t="s">
        <v>4675</v>
      </c>
      <c r="D1394" s="203" t="s">
        <v>11</v>
      </c>
      <c r="E1394" s="204" t="s">
        <v>4668</v>
      </c>
      <c r="F1394" s="49" t="s">
        <v>1051</v>
      </c>
      <c r="G1394" s="203">
        <v>1</v>
      </c>
      <c r="H1394" s="203" t="s">
        <v>4669</v>
      </c>
      <c r="I1394" s="203" t="s">
        <v>1440</v>
      </c>
      <c r="J1394" s="203"/>
      <c r="K1394" s="203">
        <v>100</v>
      </c>
      <c r="L1394" s="207" t="s">
        <v>827</v>
      </c>
      <c r="M1394" s="208" t="s">
        <v>1425</v>
      </c>
      <c r="N1394" s="209">
        <f t="shared" si="0"/>
        <v>2025</v>
      </c>
      <c r="O1394" s="210">
        <f t="shared" si="1"/>
        <v>10</v>
      </c>
      <c r="P1394" s="211" t="str">
        <f>IFERROR(VLOOKUP(F1394,연간집계!D:E,2,FALSE),"")</f>
        <v>프리북A4 (하드)</v>
      </c>
    </row>
    <row r="1395" spans="1:16" ht="12.75">
      <c r="A1395" s="201">
        <v>45951.724004629628</v>
      </c>
      <c r="B1395" s="202">
        <v>45951</v>
      </c>
      <c r="C1395" s="203" t="s">
        <v>4676</v>
      </c>
      <c r="D1395" s="203" t="s">
        <v>11</v>
      </c>
      <c r="E1395" s="204" t="s">
        <v>4668</v>
      </c>
      <c r="F1395" s="49" t="s">
        <v>1051</v>
      </c>
      <c r="G1395" s="203">
        <v>1</v>
      </c>
      <c r="H1395" s="203" t="s">
        <v>4669</v>
      </c>
      <c r="I1395" s="203" t="s">
        <v>1440</v>
      </c>
      <c r="J1395" s="203"/>
      <c r="K1395" s="203">
        <v>100</v>
      </c>
      <c r="L1395" s="207" t="s">
        <v>827</v>
      </c>
      <c r="M1395" s="208" t="s">
        <v>1425</v>
      </c>
      <c r="N1395" s="209">
        <f t="shared" si="0"/>
        <v>2025</v>
      </c>
      <c r="O1395" s="210">
        <f t="shared" si="1"/>
        <v>10</v>
      </c>
      <c r="P1395" s="211" t="str">
        <f>IFERROR(VLOOKUP(F1395,연간집계!D:E,2,FALSE),"")</f>
        <v>프리북A4 (하드)</v>
      </c>
    </row>
    <row r="1396" spans="1:16" ht="12.75">
      <c r="A1396" s="201">
        <v>45951.726967592593</v>
      </c>
      <c r="B1396" s="202">
        <v>45951</v>
      </c>
      <c r="C1396" s="203" t="s">
        <v>4677</v>
      </c>
      <c r="D1396" s="203" t="s">
        <v>11</v>
      </c>
      <c r="E1396" s="204" t="s">
        <v>4678</v>
      </c>
      <c r="F1396" s="49" t="s">
        <v>1051</v>
      </c>
      <c r="G1396" s="203">
        <v>1</v>
      </c>
      <c r="H1396" s="203" t="s">
        <v>4669</v>
      </c>
      <c r="I1396" s="203" t="s">
        <v>1440</v>
      </c>
      <c r="J1396" s="203"/>
      <c r="K1396" s="203">
        <v>100</v>
      </c>
      <c r="L1396" s="207" t="s">
        <v>827</v>
      </c>
      <c r="M1396" s="208" t="s">
        <v>1425</v>
      </c>
      <c r="N1396" s="209">
        <f t="shared" si="0"/>
        <v>2025</v>
      </c>
      <c r="O1396" s="210">
        <f t="shared" si="1"/>
        <v>10</v>
      </c>
      <c r="P1396" s="211" t="str">
        <f>IFERROR(VLOOKUP(F1396,연간집계!D:E,2,FALSE),"")</f>
        <v>프리북A4 (하드)</v>
      </c>
    </row>
    <row r="1397" spans="1:16" ht="12.75">
      <c r="A1397" s="201">
        <v>45951.762754629628</v>
      </c>
      <c r="B1397" s="202">
        <v>45951</v>
      </c>
      <c r="C1397" s="203" t="s">
        <v>4679</v>
      </c>
      <c r="D1397" s="203" t="s">
        <v>11</v>
      </c>
      <c r="E1397" s="204" t="s">
        <v>4680</v>
      </c>
      <c r="F1397" s="49" t="s">
        <v>849</v>
      </c>
      <c r="G1397" s="203">
        <v>1</v>
      </c>
      <c r="H1397" s="203" t="s">
        <v>4681</v>
      </c>
      <c r="I1397" s="203" t="s">
        <v>2094</v>
      </c>
      <c r="J1397" s="203"/>
      <c r="K1397" s="203">
        <v>24</v>
      </c>
      <c r="L1397" s="213" t="s">
        <v>827</v>
      </c>
      <c r="M1397" s="208" t="s">
        <v>1502</v>
      </c>
      <c r="N1397" s="209">
        <f t="shared" si="0"/>
        <v>2025</v>
      </c>
      <c r="O1397" s="210">
        <f t="shared" si="1"/>
        <v>10</v>
      </c>
      <c r="P1397" s="211" t="str">
        <f>IFERROR(VLOOKUP(F1397,연간집계!D:E,2,FALSE),"")</f>
        <v>스탠다드 포토북 8*11 (하드/유광)</v>
      </c>
    </row>
    <row r="1398" spans="1:16" ht="12.75">
      <c r="A1398" s="201">
        <v>45951.771793981483</v>
      </c>
      <c r="B1398" s="202">
        <v>45951</v>
      </c>
      <c r="C1398" s="203" t="s">
        <v>4682</v>
      </c>
      <c r="D1398" s="203" t="s">
        <v>11</v>
      </c>
      <c r="E1398" s="204" t="s">
        <v>4683</v>
      </c>
      <c r="F1398" s="49" t="s">
        <v>1245</v>
      </c>
      <c r="G1398" s="203">
        <v>1</v>
      </c>
      <c r="H1398" s="203" t="s">
        <v>4684</v>
      </c>
      <c r="I1398" s="203" t="s">
        <v>1510</v>
      </c>
      <c r="J1398" s="203"/>
      <c r="K1398" s="203">
        <v>24</v>
      </c>
      <c r="L1398" s="207" t="s">
        <v>828</v>
      </c>
      <c r="M1398" s="208" t="s">
        <v>1436</v>
      </c>
      <c r="N1398" s="209">
        <f t="shared" si="0"/>
        <v>2025</v>
      </c>
      <c r="O1398" s="210">
        <f t="shared" si="1"/>
        <v>10</v>
      </c>
      <c r="P1398" s="211" t="str">
        <f>IFERROR(VLOOKUP(F1398,연간집계!D:E,2,FALSE),"")</f>
        <v>모바일 포토북 198 (여행)</v>
      </c>
    </row>
    <row r="1399" spans="1:16" ht="12.75">
      <c r="A1399" s="201">
        <v>45951.777789351851</v>
      </c>
      <c r="B1399" s="202">
        <v>45951</v>
      </c>
      <c r="C1399" s="203" t="s">
        <v>4685</v>
      </c>
      <c r="D1399" s="203" t="s">
        <v>11</v>
      </c>
      <c r="E1399" s="204" t="s">
        <v>4686</v>
      </c>
      <c r="F1399" s="49" t="s">
        <v>1238</v>
      </c>
      <c r="G1399" s="203">
        <v>2</v>
      </c>
      <c r="H1399" s="203" t="s">
        <v>4175</v>
      </c>
      <c r="I1399" s="203" t="s">
        <v>2370</v>
      </c>
      <c r="J1399" s="203"/>
      <c r="K1399" s="203">
        <v>24</v>
      </c>
      <c r="L1399" s="207" t="s">
        <v>828</v>
      </c>
      <c r="M1399" s="208" t="s">
        <v>1449</v>
      </c>
      <c r="N1399" s="209">
        <f t="shared" si="0"/>
        <v>2025</v>
      </c>
      <c r="O1399" s="210">
        <f t="shared" si="1"/>
        <v>10</v>
      </c>
      <c r="P1399" s="211" t="str">
        <f>IFERROR(VLOOKUP(F1399,연간집계!D:E,2,FALSE),"")</f>
        <v>모바일 포토북 198 (베이비)</v>
      </c>
    </row>
    <row r="1400" spans="1:16" ht="12.75">
      <c r="A1400" s="201">
        <v>45951.780810185184</v>
      </c>
      <c r="B1400" s="202">
        <v>45951</v>
      </c>
      <c r="C1400" s="203" t="s">
        <v>4687</v>
      </c>
      <c r="D1400" s="203" t="s">
        <v>11</v>
      </c>
      <c r="E1400" s="204" t="s">
        <v>4688</v>
      </c>
      <c r="F1400" s="49" t="s">
        <v>874</v>
      </c>
      <c r="G1400" s="203">
        <v>1</v>
      </c>
      <c r="H1400" s="203" t="s">
        <v>4627</v>
      </c>
      <c r="I1400" s="203" t="s">
        <v>1440</v>
      </c>
      <c r="J1400" s="203"/>
      <c r="K1400" s="203">
        <v>52</v>
      </c>
      <c r="L1400" s="213" t="s">
        <v>827</v>
      </c>
      <c r="M1400" s="208" t="s">
        <v>1471</v>
      </c>
      <c r="N1400" s="209">
        <f t="shared" si="0"/>
        <v>2025</v>
      </c>
      <c r="O1400" s="210">
        <f t="shared" si="1"/>
        <v>10</v>
      </c>
      <c r="P1400" s="211" t="str">
        <f>IFERROR(VLOOKUP(F1400,연간집계!D:E,2,FALSE),"")</f>
        <v>스탠다드 포토북 11*8 (하드/무광)</v>
      </c>
    </row>
    <row r="1401" spans="1:16" ht="12.75">
      <c r="A1401" s="201">
        <v>45951.780821759261</v>
      </c>
      <c r="B1401" s="202">
        <v>45951</v>
      </c>
      <c r="C1401" s="203" t="s">
        <v>4689</v>
      </c>
      <c r="D1401" s="203" t="s">
        <v>11</v>
      </c>
      <c r="E1401" s="204" t="s">
        <v>4690</v>
      </c>
      <c r="F1401" s="49" t="s">
        <v>1378</v>
      </c>
      <c r="G1401" s="203">
        <v>1</v>
      </c>
      <c r="H1401" s="203" t="s">
        <v>3211</v>
      </c>
      <c r="I1401" s="203" t="s">
        <v>2070</v>
      </c>
      <c r="J1401" s="203"/>
      <c r="K1401" s="203">
        <v>1</v>
      </c>
      <c r="L1401" s="213" t="s">
        <v>827</v>
      </c>
      <c r="M1401" s="208" t="s">
        <v>1658</v>
      </c>
      <c r="N1401" s="209">
        <f t="shared" si="0"/>
        <v>2025</v>
      </c>
      <c r="O1401" s="210">
        <f t="shared" si="1"/>
        <v>10</v>
      </c>
      <c r="P1401" s="211" t="str">
        <f>IFERROR(VLOOKUP(F1401,연간집계!D:E,2,FALSE),"")</f>
        <v>증명사진 (무광)</v>
      </c>
    </row>
    <row r="1402" spans="1:16" ht="12.75">
      <c r="A1402" s="201">
        <v>45951.939351851855</v>
      </c>
      <c r="B1402" s="202">
        <v>45951</v>
      </c>
      <c r="C1402" s="203" t="s">
        <v>4691</v>
      </c>
      <c r="D1402" s="203" t="s">
        <v>11</v>
      </c>
      <c r="E1402" s="204" t="s">
        <v>4692</v>
      </c>
      <c r="F1402" s="49" t="s">
        <v>858</v>
      </c>
      <c r="G1402" s="203">
        <v>1</v>
      </c>
      <c r="H1402" s="203" t="s">
        <v>4693</v>
      </c>
      <c r="I1402" s="203" t="s">
        <v>1440</v>
      </c>
      <c r="J1402" s="203"/>
      <c r="K1402" s="203">
        <v>40</v>
      </c>
      <c r="L1402" s="213" t="s">
        <v>827</v>
      </c>
      <c r="M1402" s="208" t="s">
        <v>1436</v>
      </c>
      <c r="N1402" s="209">
        <f t="shared" si="0"/>
        <v>2025</v>
      </c>
      <c r="O1402" s="210">
        <f t="shared" si="1"/>
        <v>10</v>
      </c>
      <c r="P1402" s="211" t="str">
        <f>IFERROR(VLOOKUP(F1402,연간집계!D:E,2,FALSE),"")</f>
        <v>스탠다드 포토북 8*8 (하드/유광)</v>
      </c>
    </row>
    <row r="1403" spans="1:16" ht="12.75">
      <c r="A1403" s="201">
        <v>45952.373217592591</v>
      </c>
      <c r="B1403" s="202">
        <v>45952</v>
      </c>
      <c r="C1403" s="203" t="s">
        <v>4694</v>
      </c>
      <c r="D1403" s="203" t="s">
        <v>11</v>
      </c>
      <c r="E1403" s="204" t="s">
        <v>4695</v>
      </c>
      <c r="F1403" s="49" t="s">
        <v>1271</v>
      </c>
      <c r="G1403" s="203">
        <v>40</v>
      </c>
      <c r="H1403" s="203" t="s">
        <v>4696</v>
      </c>
      <c r="I1403" s="203" t="s">
        <v>4182</v>
      </c>
      <c r="J1403" s="203"/>
      <c r="K1403" s="203">
        <v>36</v>
      </c>
      <c r="L1403" s="213" t="s">
        <v>827</v>
      </c>
      <c r="M1403" s="208" t="s">
        <v>1497</v>
      </c>
      <c r="N1403" s="209">
        <f t="shared" si="0"/>
        <v>2025</v>
      </c>
      <c r="O1403" s="210">
        <f t="shared" si="1"/>
        <v>10</v>
      </c>
      <c r="P1403" s="211" t="str">
        <f>IFERROR(VLOOKUP(F1403,연간집계!D:E,2,FALSE),"")</f>
        <v>설치형_미니캘린더</v>
      </c>
    </row>
    <row r="1404" spans="1:16" ht="12.75">
      <c r="A1404" s="201">
        <v>45952.444409722222</v>
      </c>
      <c r="B1404" s="202">
        <v>45952</v>
      </c>
      <c r="C1404" s="203" t="s">
        <v>4697</v>
      </c>
      <c r="D1404" s="203" t="s">
        <v>11</v>
      </c>
      <c r="E1404" s="204" t="s">
        <v>4698</v>
      </c>
      <c r="F1404" s="49" t="s">
        <v>838</v>
      </c>
      <c r="G1404" s="203">
        <v>1</v>
      </c>
      <c r="H1404" s="203" t="s">
        <v>4699</v>
      </c>
      <c r="I1404" s="203" t="s">
        <v>1440</v>
      </c>
      <c r="J1404" s="203"/>
      <c r="K1404" s="203">
        <v>46</v>
      </c>
      <c r="L1404" s="213" t="s">
        <v>827</v>
      </c>
      <c r="M1404" s="208" t="s">
        <v>1436</v>
      </c>
      <c r="N1404" s="209">
        <f t="shared" si="0"/>
        <v>2025</v>
      </c>
      <c r="O1404" s="210">
        <f t="shared" si="1"/>
        <v>10</v>
      </c>
      <c r="P1404" s="211" t="str">
        <f>IFERROR(VLOOKUP(F1404,연간집계!D:E,2,FALSE),"")</f>
        <v>스탠다드 포토북 6*8 (하드/무광)</v>
      </c>
    </row>
    <row r="1405" spans="1:16" ht="12.75">
      <c r="A1405" s="201">
        <v>45952.444918981484</v>
      </c>
      <c r="B1405" s="202">
        <v>45952</v>
      </c>
      <c r="C1405" s="203" t="s">
        <v>4700</v>
      </c>
      <c r="D1405" s="203" t="s">
        <v>11</v>
      </c>
      <c r="E1405" s="204" t="s">
        <v>4698</v>
      </c>
      <c r="F1405" s="49" t="s">
        <v>838</v>
      </c>
      <c r="G1405" s="203">
        <v>1</v>
      </c>
      <c r="H1405" s="203" t="s">
        <v>4699</v>
      </c>
      <c r="I1405" s="203" t="s">
        <v>1440</v>
      </c>
      <c r="J1405" s="203"/>
      <c r="K1405" s="203">
        <v>54</v>
      </c>
      <c r="L1405" s="213" t="s">
        <v>827</v>
      </c>
      <c r="M1405" s="208" t="s">
        <v>1436</v>
      </c>
      <c r="N1405" s="209">
        <f t="shared" si="0"/>
        <v>2025</v>
      </c>
      <c r="O1405" s="210">
        <f t="shared" si="1"/>
        <v>10</v>
      </c>
      <c r="P1405" s="211" t="str">
        <f>IFERROR(VLOOKUP(F1405,연간집계!D:E,2,FALSE),"")</f>
        <v>스탠다드 포토북 6*8 (하드/무광)</v>
      </c>
    </row>
    <row r="1406" spans="1:16" ht="12.75">
      <c r="A1406" s="201">
        <v>45952.506979166668</v>
      </c>
      <c r="B1406" s="202">
        <v>45952</v>
      </c>
      <c r="C1406" s="203" t="s">
        <v>4701</v>
      </c>
      <c r="D1406" s="203" t="s">
        <v>11</v>
      </c>
      <c r="E1406" s="204" t="s">
        <v>4702</v>
      </c>
      <c r="F1406" s="49" t="s">
        <v>838</v>
      </c>
      <c r="G1406" s="203">
        <v>2</v>
      </c>
      <c r="H1406" s="203" t="s">
        <v>4703</v>
      </c>
      <c r="I1406" s="203" t="s">
        <v>1566</v>
      </c>
      <c r="J1406" s="203"/>
      <c r="K1406" s="203">
        <v>42</v>
      </c>
      <c r="L1406" s="213" t="s">
        <v>827</v>
      </c>
      <c r="M1406" s="208" t="s">
        <v>1493</v>
      </c>
      <c r="N1406" s="209">
        <f t="shared" si="0"/>
        <v>2025</v>
      </c>
      <c r="O1406" s="210">
        <f t="shared" si="1"/>
        <v>10</v>
      </c>
      <c r="P1406" s="211" t="str">
        <f>IFERROR(VLOOKUP(F1406,연간집계!D:E,2,FALSE),"")</f>
        <v>스탠다드 포토북 6*8 (하드/무광)</v>
      </c>
    </row>
    <row r="1407" spans="1:16" ht="12.75">
      <c r="A1407" s="201">
        <v>45952.545231481483</v>
      </c>
      <c r="B1407" s="202">
        <v>45952</v>
      </c>
      <c r="C1407" s="203" t="s">
        <v>4704</v>
      </c>
      <c r="D1407" s="203" t="s">
        <v>11</v>
      </c>
      <c r="E1407" s="204" t="s">
        <v>4705</v>
      </c>
      <c r="F1407" s="49" t="s">
        <v>870</v>
      </c>
      <c r="G1407" s="203">
        <v>2</v>
      </c>
      <c r="H1407" s="203" t="s">
        <v>2413</v>
      </c>
      <c r="I1407" s="203" t="s">
        <v>1440</v>
      </c>
      <c r="J1407" s="203"/>
      <c r="K1407" s="203">
        <v>80</v>
      </c>
      <c r="L1407" s="213" t="s">
        <v>827</v>
      </c>
      <c r="M1407" s="208" t="s">
        <v>1436</v>
      </c>
      <c r="N1407" s="209">
        <f t="shared" si="0"/>
        <v>2025</v>
      </c>
      <c r="O1407" s="210">
        <f t="shared" si="1"/>
        <v>10</v>
      </c>
      <c r="P1407" s="211" t="str">
        <f>IFERROR(VLOOKUP(F1407,연간집계!D:E,2,FALSE),"")</f>
        <v>스탠다드 포토북 11*8 (소프트/무광)</v>
      </c>
    </row>
    <row r="1408" spans="1:16" ht="12.75">
      <c r="A1408" s="201">
        <v>45952.595289351855</v>
      </c>
      <c r="B1408" s="202">
        <v>45952</v>
      </c>
      <c r="C1408" s="203" t="s">
        <v>4706</v>
      </c>
      <c r="D1408" s="203" t="s">
        <v>11</v>
      </c>
      <c r="E1408" s="204" t="s">
        <v>4707</v>
      </c>
      <c r="F1408" s="49" t="s">
        <v>1036</v>
      </c>
      <c r="G1408" s="203">
        <v>1</v>
      </c>
      <c r="H1408" s="203" t="s">
        <v>4708</v>
      </c>
      <c r="I1408" s="203" t="s">
        <v>1808</v>
      </c>
      <c r="J1408" s="203"/>
      <c r="K1408" s="203">
        <v>52</v>
      </c>
      <c r="L1408" s="213" t="s">
        <v>827</v>
      </c>
      <c r="M1408" s="208" t="s">
        <v>1436</v>
      </c>
      <c r="N1408" s="209">
        <f t="shared" si="0"/>
        <v>2025</v>
      </c>
      <c r="O1408" s="210">
        <f t="shared" si="1"/>
        <v>10</v>
      </c>
      <c r="P1408" s="211" t="str">
        <f>IFERROR(VLOOKUP(F1408,연간집계!D:E,2,FALSE),"")</f>
        <v>포토로그북 (바인더)</v>
      </c>
    </row>
    <row r="1409" spans="1:16" ht="12.75">
      <c r="A1409" s="201">
        <v>45952.595300925925</v>
      </c>
      <c r="B1409" s="202">
        <v>45952</v>
      </c>
      <c r="C1409" s="203" t="s">
        <v>4709</v>
      </c>
      <c r="D1409" s="203" t="s">
        <v>11</v>
      </c>
      <c r="E1409" s="204" t="s">
        <v>4707</v>
      </c>
      <c r="F1409" s="49" t="s">
        <v>847</v>
      </c>
      <c r="G1409" s="203">
        <v>1</v>
      </c>
      <c r="H1409" s="203" t="s">
        <v>4708</v>
      </c>
      <c r="I1409" s="203" t="s">
        <v>1483</v>
      </c>
      <c r="J1409" s="203"/>
      <c r="K1409" s="203">
        <v>26</v>
      </c>
      <c r="L1409" s="213" t="s">
        <v>827</v>
      </c>
      <c r="M1409" s="208" t="s">
        <v>1645</v>
      </c>
      <c r="N1409" s="209">
        <f t="shared" si="0"/>
        <v>2025</v>
      </c>
      <c r="O1409" s="210">
        <f t="shared" si="1"/>
        <v>10</v>
      </c>
      <c r="P1409" s="211" t="str">
        <f>IFERROR(VLOOKUP(F1409,연간집계!D:E,2,FALSE),"")</f>
        <v>스탠다드 포토북 8*11 (하드/무광)</v>
      </c>
    </row>
    <row r="1410" spans="1:16" ht="12.75">
      <c r="A1410" s="201">
        <v>45952.663090277776</v>
      </c>
      <c r="B1410" s="202">
        <v>45952</v>
      </c>
      <c r="C1410" s="203" t="s">
        <v>4710</v>
      </c>
      <c r="D1410" s="203" t="s">
        <v>11</v>
      </c>
      <c r="E1410" s="204" t="s">
        <v>4711</v>
      </c>
      <c r="F1410" s="49" t="s">
        <v>838</v>
      </c>
      <c r="G1410" s="203">
        <v>1</v>
      </c>
      <c r="H1410" s="203" t="s">
        <v>4712</v>
      </c>
      <c r="I1410" s="203" t="s">
        <v>1510</v>
      </c>
      <c r="J1410" s="203"/>
      <c r="K1410" s="203">
        <v>34</v>
      </c>
      <c r="L1410" s="213" t="s">
        <v>827</v>
      </c>
      <c r="M1410" s="208" t="s">
        <v>1436</v>
      </c>
      <c r="N1410" s="209">
        <f t="shared" si="0"/>
        <v>2025</v>
      </c>
      <c r="O1410" s="210">
        <f t="shared" si="1"/>
        <v>10</v>
      </c>
      <c r="P1410" s="211" t="str">
        <f>IFERROR(VLOOKUP(F1410,연간집계!D:E,2,FALSE),"")</f>
        <v>스탠다드 포토북 6*8 (하드/무광)</v>
      </c>
    </row>
    <row r="1411" spans="1:16" ht="12.75">
      <c r="A1411" s="201">
        <v>45952.674907407411</v>
      </c>
      <c r="B1411" s="202">
        <v>45952</v>
      </c>
      <c r="C1411" s="203" t="s">
        <v>4713</v>
      </c>
      <c r="D1411" s="203" t="s">
        <v>11</v>
      </c>
      <c r="E1411" s="204" t="s">
        <v>4714</v>
      </c>
      <c r="F1411" s="49" t="s">
        <v>890</v>
      </c>
      <c r="G1411" s="203">
        <v>3</v>
      </c>
      <c r="H1411" s="203" t="s">
        <v>4305</v>
      </c>
      <c r="I1411" s="203" t="s">
        <v>1566</v>
      </c>
      <c r="J1411" s="208" t="s">
        <v>1664</v>
      </c>
      <c r="K1411" s="203">
        <v>56</v>
      </c>
      <c r="L1411" s="213" t="s">
        <v>827</v>
      </c>
      <c r="M1411" s="208" t="s">
        <v>1493</v>
      </c>
      <c r="N1411" s="209">
        <f t="shared" si="0"/>
        <v>2025</v>
      </c>
      <c r="O1411" s="210">
        <f t="shared" si="1"/>
        <v>10</v>
      </c>
      <c r="P1411" s="211" t="str">
        <f>IFERROR(VLOOKUP(F1411,연간집계!D:E,2,FALSE),"")</f>
        <v>메모리북</v>
      </c>
    </row>
    <row r="1412" spans="1:16" ht="12.75">
      <c r="A1412" s="201">
        <v>45952.67491898148</v>
      </c>
      <c r="B1412" s="202">
        <v>45952</v>
      </c>
      <c r="C1412" s="203" t="s">
        <v>4715</v>
      </c>
      <c r="D1412" s="203" t="s">
        <v>11</v>
      </c>
      <c r="E1412" s="204" t="s">
        <v>4714</v>
      </c>
      <c r="F1412" s="49" t="s">
        <v>1056</v>
      </c>
      <c r="G1412" s="203">
        <v>30</v>
      </c>
      <c r="H1412" s="203" t="s">
        <v>4305</v>
      </c>
      <c r="I1412" s="203" t="s">
        <v>1440</v>
      </c>
      <c r="J1412" s="203"/>
      <c r="K1412" s="203">
        <v>106</v>
      </c>
      <c r="L1412" s="207" t="s">
        <v>827</v>
      </c>
      <c r="M1412" s="208" t="s">
        <v>1493</v>
      </c>
      <c r="N1412" s="209">
        <f t="shared" si="0"/>
        <v>2025</v>
      </c>
      <c r="O1412" s="210">
        <f t="shared" si="1"/>
        <v>10</v>
      </c>
      <c r="P1412" s="211" t="str">
        <f>IFERROR(VLOOKUP(F1412,연간집계!D:E,2,FALSE),"")</f>
        <v>프리북 150 (소프트)</v>
      </c>
    </row>
    <row r="1413" spans="1:16" ht="12.75">
      <c r="A1413" s="201">
        <v>45952.677928240744</v>
      </c>
      <c r="B1413" s="202">
        <v>45952</v>
      </c>
      <c r="C1413" s="203" t="s">
        <v>4716</v>
      </c>
      <c r="D1413" s="203" t="s">
        <v>11</v>
      </c>
      <c r="E1413" s="204" t="s">
        <v>4717</v>
      </c>
      <c r="F1413" s="49" t="s">
        <v>838</v>
      </c>
      <c r="G1413" s="203">
        <v>1</v>
      </c>
      <c r="H1413" s="203" t="s">
        <v>4718</v>
      </c>
      <c r="I1413" s="203" t="s">
        <v>1716</v>
      </c>
      <c r="J1413" s="203"/>
      <c r="K1413" s="203">
        <v>32</v>
      </c>
      <c r="L1413" s="213" t="s">
        <v>827</v>
      </c>
      <c r="M1413" s="208" t="s">
        <v>1471</v>
      </c>
      <c r="N1413" s="209">
        <f t="shared" si="0"/>
        <v>2025</v>
      </c>
      <c r="O1413" s="210">
        <f t="shared" si="1"/>
        <v>10</v>
      </c>
      <c r="P1413" s="211" t="str">
        <f>IFERROR(VLOOKUP(F1413,연간집계!D:E,2,FALSE),"")</f>
        <v>스탠다드 포토북 6*8 (하드/무광)</v>
      </c>
    </row>
    <row r="1414" spans="1:16" ht="12.75">
      <c r="A1414" s="201">
        <v>45952.68681712963</v>
      </c>
      <c r="B1414" s="202">
        <v>45952</v>
      </c>
      <c r="C1414" s="203" t="s">
        <v>4719</v>
      </c>
      <c r="D1414" s="203" t="s">
        <v>11</v>
      </c>
      <c r="E1414" s="204" t="s">
        <v>4720</v>
      </c>
      <c r="F1414" s="49" t="s">
        <v>858</v>
      </c>
      <c r="G1414" s="203">
        <v>1</v>
      </c>
      <c r="H1414" s="203" t="s">
        <v>4721</v>
      </c>
      <c r="I1414" s="203" t="s">
        <v>1440</v>
      </c>
      <c r="J1414" s="203"/>
      <c r="K1414" s="203">
        <v>24</v>
      </c>
      <c r="L1414" s="213" t="s">
        <v>827</v>
      </c>
      <c r="M1414" s="208" t="s">
        <v>1436</v>
      </c>
      <c r="N1414" s="209">
        <f t="shared" si="0"/>
        <v>2025</v>
      </c>
      <c r="O1414" s="210">
        <f t="shared" si="1"/>
        <v>10</v>
      </c>
      <c r="P1414" s="211" t="str">
        <f>IFERROR(VLOOKUP(F1414,연간집계!D:E,2,FALSE),"")</f>
        <v>스탠다드 포토북 8*8 (하드/유광)</v>
      </c>
    </row>
    <row r="1415" spans="1:16" ht="12.75">
      <c r="A1415" s="201">
        <v>45952.686828703707</v>
      </c>
      <c r="B1415" s="202">
        <v>45952</v>
      </c>
      <c r="C1415" s="203" t="s">
        <v>4722</v>
      </c>
      <c r="D1415" s="203" t="s">
        <v>11</v>
      </c>
      <c r="E1415" s="204" t="s">
        <v>4720</v>
      </c>
      <c r="F1415" s="49" t="s">
        <v>858</v>
      </c>
      <c r="G1415" s="203">
        <v>1</v>
      </c>
      <c r="H1415" s="203" t="s">
        <v>4721</v>
      </c>
      <c r="I1415" s="203" t="s">
        <v>1808</v>
      </c>
      <c r="J1415" s="203"/>
      <c r="K1415" s="203">
        <v>26</v>
      </c>
      <c r="L1415" s="213" t="s">
        <v>827</v>
      </c>
      <c r="M1415" s="208" t="s">
        <v>1436</v>
      </c>
      <c r="N1415" s="209">
        <f t="shared" si="0"/>
        <v>2025</v>
      </c>
      <c r="O1415" s="210">
        <f t="shared" si="1"/>
        <v>10</v>
      </c>
      <c r="P1415" s="211" t="str">
        <f>IFERROR(VLOOKUP(F1415,연간집계!D:E,2,FALSE),"")</f>
        <v>스탠다드 포토북 8*8 (하드/유광)</v>
      </c>
    </row>
    <row r="1416" spans="1:16" ht="12.75">
      <c r="A1416" s="201">
        <v>45952.754374999997</v>
      </c>
      <c r="B1416" s="202">
        <v>45952</v>
      </c>
      <c r="C1416" s="203" t="s">
        <v>4723</v>
      </c>
      <c r="D1416" s="203" t="s">
        <v>11</v>
      </c>
      <c r="E1416" s="204" t="s">
        <v>4724</v>
      </c>
      <c r="F1416" s="49" t="s">
        <v>1238</v>
      </c>
      <c r="G1416" s="203">
        <v>1</v>
      </c>
      <c r="H1416" s="203" t="s">
        <v>4725</v>
      </c>
      <c r="I1416" s="203" t="s">
        <v>4726</v>
      </c>
      <c r="J1416" s="203"/>
      <c r="K1416" s="203">
        <v>24</v>
      </c>
      <c r="L1416" s="207" t="s">
        <v>828</v>
      </c>
      <c r="M1416" s="208" t="s">
        <v>1449</v>
      </c>
      <c r="N1416" s="209">
        <f t="shared" si="0"/>
        <v>2025</v>
      </c>
      <c r="O1416" s="210">
        <f t="shared" si="1"/>
        <v>10</v>
      </c>
      <c r="P1416" s="211" t="str">
        <f>IFERROR(VLOOKUP(F1416,연간집계!D:E,2,FALSE),"")</f>
        <v>모바일 포토북 198 (베이비)</v>
      </c>
    </row>
    <row r="1417" spans="1:16" ht="12.75">
      <c r="A1417" s="201">
        <v>45952.81013888889</v>
      </c>
      <c r="B1417" s="202">
        <v>45952</v>
      </c>
      <c r="C1417" s="203" t="s">
        <v>4727</v>
      </c>
      <c r="D1417" s="203" t="s">
        <v>11</v>
      </c>
      <c r="E1417" s="204" t="s">
        <v>4728</v>
      </c>
      <c r="F1417" s="49" t="s">
        <v>852</v>
      </c>
      <c r="G1417" s="203">
        <v>1</v>
      </c>
      <c r="H1417" s="203" t="s">
        <v>4729</v>
      </c>
      <c r="I1417" s="203" t="s">
        <v>1572</v>
      </c>
      <c r="J1417" s="203"/>
      <c r="K1417" s="203">
        <v>76</v>
      </c>
      <c r="L1417" s="213" t="s">
        <v>827</v>
      </c>
      <c r="M1417" s="208" t="s">
        <v>1436</v>
      </c>
      <c r="N1417" s="209">
        <f t="shared" si="0"/>
        <v>2025</v>
      </c>
      <c r="O1417" s="210">
        <f t="shared" si="1"/>
        <v>10</v>
      </c>
      <c r="P1417" s="211" t="str">
        <f>IFERROR(VLOOKUP(F1417,연간집계!D:E,2,FALSE),"")</f>
        <v>스탠다드 포토북 8*8 (소프트/무광)</v>
      </c>
    </row>
    <row r="1418" spans="1:16" ht="12.75">
      <c r="A1418" s="201">
        <v>45952.810150462959</v>
      </c>
      <c r="B1418" s="202">
        <v>45952</v>
      </c>
      <c r="C1418" s="203" t="s">
        <v>4730</v>
      </c>
      <c r="D1418" s="203" t="s">
        <v>11</v>
      </c>
      <c r="E1418" s="204" t="s">
        <v>4728</v>
      </c>
      <c r="F1418" s="49" t="s">
        <v>852</v>
      </c>
      <c r="G1418" s="203">
        <v>1</v>
      </c>
      <c r="H1418" s="203" t="s">
        <v>4729</v>
      </c>
      <c r="I1418" s="203" t="s">
        <v>1572</v>
      </c>
      <c r="J1418" s="203"/>
      <c r="K1418" s="203">
        <v>66</v>
      </c>
      <c r="L1418" s="213" t="s">
        <v>827</v>
      </c>
      <c r="M1418" s="208" t="s">
        <v>1436</v>
      </c>
      <c r="N1418" s="209">
        <f t="shared" si="0"/>
        <v>2025</v>
      </c>
      <c r="O1418" s="210">
        <f t="shared" si="1"/>
        <v>10</v>
      </c>
      <c r="P1418" s="211" t="str">
        <f>IFERROR(VLOOKUP(F1418,연간집계!D:E,2,FALSE),"")</f>
        <v>스탠다드 포토북 8*8 (소프트/무광)</v>
      </c>
    </row>
    <row r="1419" spans="1:16" ht="12.75">
      <c r="A1419" s="201">
        <v>45952.810162037036</v>
      </c>
      <c r="B1419" s="202">
        <v>45952</v>
      </c>
      <c r="C1419" s="203" t="s">
        <v>4731</v>
      </c>
      <c r="D1419" s="203" t="s">
        <v>11</v>
      </c>
      <c r="E1419" s="204" t="s">
        <v>4728</v>
      </c>
      <c r="F1419" s="49" t="s">
        <v>852</v>
      </c>
      <c r="G1419" s="203">
        <v>1</v>
      </c>
      <c r="H1419" s="203" t="s">
        <v>4729</v>
      </c>
      <c r="I1419" s="203" t="s">
        <v>1501</v>
      </c>
      <c r="J1419" s="203"/>
      <c r="K1419" s="203">
        <v>50</v>
      </c>
      <c r="L1419" s="213" t="s">
        <v>827</v>
      </c>
      <c r="M1419" s="208" t="s">
        <v>1436</v>
      </c>
      <c r="N1419" s="209">
        <f t="shared" si="0"/>
        <v>2025</v>
      </c>
      <c r="O1419" s="210">
        <f t="shared" si="1"/>
        <v>10</v>
      </c>
      <c r="P1419" s="211" t="str">
        <f>IFERROR(VLOOKUP(F1419,연간집계!D:E,2,FALSE),"")</f>
        <v>스탠다드 포토북 8*8 (소프트/무광)</v>
      </c>
    </row>
    <row r="1420" spans="1:16" ht="12.75">
      <c r="A1420" s="201">
        <v>45952.915682870371</v>
      </c>
      <c r="B1420" s="202">
        <v>45952</v>
      </c>
      <c r="C1420" s="203" t="s">
        <v>4732</v>
      </c>
      <c r="D1420" s="203" t="s">
        <v>11</v>
      </c>
      <c r="E1420" s="204" t="s">
        <v>4733</v>
      </c>
      <c r="F1420" s="49" t="s">
        <v>854</v>
      </c>
      <c r="G1420" s="203">
        <v>1</v>
      </c>
      <c r="H1420" s="203" t="s">
        <v>4328</v>
      </c>
      <c r="I1420" s="203" t="s">
        <v>1440</v>
      </c>
      <c r="J1420" s="203"/>
      <c r="K1420" s="203">
        <v>24</v>
      </c>
      <c r="L1420" s="213" t="s">
        <v>827</v>
      </c>
      <c r="M1420" s="208" t="s">
        <v>1436</v>
      </c>
      <c r="N1420" s="209">
        <f t="shared" si="0"/>
        <v>2025</v>
      </c>
      <c r="O1420" s="210">
        <f t="shared" si="1"/>
        <v>10</v>
      </c>
      <c r="P1420" s="211" t="str">
        <f>IFERROR(VLOOKUP(F1420,연간집계!D:E,2,FALSE),"")</f>
        <v>스탠다드 포토북 8*8 (소프트/유광)</v>
      </c>
    </row>
    <row r="1421" spans="1:16" ht="12.75">
      <c r="A1421" s="201">
        <v>45952.924479166664</v>
      </c>
      <c r="B1421" s="202">
        <v>45952</v>
      </c>
      <c r="C1421" s="203" t="s">
        <v>4734</v>
      </c>
      <c r="D1421" s="203" t="s">
        <v>11</v>
      </c>
      <c r="E1421" s="204" t="s">
        <v>4735</v>
      </c>
      <c r="F1421" s="49" t="s">
        <v>42</v>
      </c>
      <c r="G1421" s="203">
        <v>1</v>
      </c>
      <c r="H1421" s="203" t="s">
        <v>4045</v>
      </c>
      <c r="I1421" s="203" t="s">
        <v>1783</v>
      </c>
      <c r="J1421" s="203"/>
      <c r="K1421" s="203">
        <v>56</v>
      </c>
      <c r="L1421" s="213" t="s">
        <v>827</v>
      </c>
      <c r="M1421" s="208" t="s">
        <v>1436</v>
      </c>
      <c r="N1421" s="209">
        <f t="shared" si="0"/>
        <v>2025</v>
      </c>
      <c r="O1421" s="210">
        <f t="shared" si="1"/>
        <v>10</v>
      </c>
      <c r="P1421" s="211" t="str">
        <f>IFERROR(VLOOKUP(F1421,연간집계!D:E,2,FALSE),"")</f>
        <v>플라이트북 210</v>
      </c>
    </row>
    <row r="1422" spans="1:16" ht="12.75">
      <c r="A1422" s="201">
        <v>45953.311377314814</v>
      </c>
      <c r="B1422" s="202">
        <v>45953</v>
      </c>
      <c r="C1422" s="203" t="s">
        <v>4736</v>
      </c>
      <c r="D1422" s="203" t="s">
        <v>11</v>
      </c>
      <c r="E1422" s="204" t="s">
        <v>4737</v>
      </c>
      <c r="F1422" s="49" t="s">
        <v>1247</v>
      </c>
      <c r="G1422" s="203">
        <v>1</v>
      </c>
      <c r="H1422" s="203" t="s">
        <v>4738</v>
      </c>
      <c r="I1422" s="203" t="s">
        <v>1556</v>
      </c>
      <c r="J1422" s="203"/>
      <c r="K1422" s="203">
        <v>24</v>
      </c>
      <c r="L1422" s="207" t="s">
        <v>828</v>
      </c>
      <c r="M1422" s="208" t="s">
        <v>1436</v>
      </c>
      <c r="N1422" s="209">
        <f t="shared" si="0"/>
        <v>2025</v>
      </c>
      <c r="O1422" s="210">
        <f t="shared" si="1"/>
        <v>10</v>
      </c>
      <c r="P1422" s="211" t="str">
        <f>IFERROR(VLOOKUP(F1422,연간집계!D:E,2,FALSE),"")</f>
        <v>모바일 포토북 197 (여행)</v>
      </c>
    </row>
    <row r="1423" spans="1:16" ht="12.75">
      <c r="A1423" s="201">
        <v>45953.311388888891</v>
      </c>
      <c r="B1423" s="202">
        <v>45953</v>
      </c>
      <c r="C1423" s="203" t="s">
        <v>4739</v>
      </c>
      <c r="D1423" s="203" t="s">
        <v>11</v>
      </c>
      <c r="E1423" s="204" t="s">
        <v>4737</v>
      </c>
      <c r="F1423" s="49" t="s">
        <v>1247</v>
      </c>
      <c r="G1423" s="203">
        <v>1</v>
      </c>
      <c r="H1423" s="203" t="s">
        <v>4738</v>
      </c>
      <c r="I1423" s="203" t="s">
        <v>1556</v>
      </c>
      <c r="J1423" s="203"/>
      <c r="K1423" s="203">
        <v>32</v>
      </c>
      <c r="L1423" s="207" t="s">
        <v>828</v>
      </c>
      <c r="M1423" s="208" t="s">
        <v>1436</v>
      </c>
      <c r="N1423" s="209">
        <f t="shared" si="0"/>
        <v>2025</v>
      </c>
      <c r="O1423" s="210">
        <f t="shared" si="1"/>
        <v>10</v>
      </c>
      <c r="P1423" s="211" t="str">
        <f>IFERROR(VLOOKUP(F1423,연간집계!D:E,2,FALSE),"")</f>
        <v>모바일 포토북 197 (여행)</v>
      </c>
    </row>
    <row r="1424" spans="1:16" ht="12.75">
      <c r="A1424" s="201">
        <v>45953.405162037037</v>
      </c>
      <c r="B1424" s="202">
        <v>45953</v>
      </c>
      <c r="C1424" s="203" t="s">
        <v>4740</v>
      </c>
      <c r="D1424" s="203" t="s">
        <v>11</v>
      </c>
      <c r="E1424" s="204" t="s">
        <v>4741</v>
      </c>
      <c r="F1424" s="49" t="s">
        <v>849</v>
      </c>
      <c r="G1424" s="203">
        <v>1</v>
      </c>
      <c r="H1424" s="203" t="s">
        <v>2073</v>
      </c>
      <c r="I1424" s="203" t="s">
        <v>2144</v>
      </c>
      <c r="J1424" s="203"/>
      <c r="K1424" s="203">
        <v>48</v>
      </c>
      <c r="L1424" s="213" t="s">
        <v>827</v>
      </c>
      <c r="M1424" s="208" t="s">
        <v>1497</v>
      </c>
      <c r="N1424" s="209">
        <f t="shared" si="0"/>
        <v>2025</v>
      </c>
      <c r="O1424" s="210">
        <f t="shared" si="1"/>
        <v>10</v>
      </c>
      <c r="P1424" s="211" t="str">
        <f>IFERROR(VLOOKUP(F1424,연간집계!D:E,2,FALSE),"")</f>
        <v>스탠다드 포토북 8*11 (하드/유광)</v>
      </c>
    </row>
    <row r="1425" spans="1:16" ht="12.75">
      <c r="A1425" s="201">
        <v>45953.507893518516</v>
      </c>
      <c r="B1425" s="202">
        <v>45953</v>
      </c>
      <c r="C1425" s="203" t="s">
        <v>4742</v>
      </c>
      <c r="D1425" s="203" t="s">
        <v>11</v>
      </c>
      <c r="E1425" s="204" t="s">
        <v>4743</v>
      </c>
      <c r="F1425" s="49" t="s">
        <v>1318</v>
      </c>
      <c r="G1425" s="203">
        <v>1</v>
      </c>
      <c r="H1425" s="203" t="s">
        <v>4744</v>
      </c>
      <c r="I1425" s="203" t="s">
        <v>3343</v>
      </c>
      <c r="J1425" s="203" t="s">
        <v>3301</v>
      </c>
      <c r="K1425" s="203">
        <v>1</v>
      </c>
      <c r="L1425" s="213" t="s">
        <v>827</v>
      </c>
      <c r="M1425" s="208" t="s">
        <v>1436</v>
      </c>
      <c r="N1425" s="209">
        <f t="shared" si="0"/>
        <v>2025</v>
      </c>
      <c r="O1425" s="210">
        <f t="shared" si="1"/>
        <v>10</v>
      </c>
      <c r="P1425" s="211" t="str">
        <f>IFERROR(VLOOKUP(F1425,연간집계!D:E,2,FALSE),"")</f>
        <v>원목액자 203_브라운</v>
      </c>
    </row>
    <row r="1426" spans="1:16" ht="12.75">
      <c r="A1426" s="201">
        <v>45953.507905092592</v>
      </c>
      <c r="B1426" s="202">
        <v>45953</v>
      </c>
      <c r="C1426" s="203" t="s">
        <v>4745</v>
      </c>
      <c r="D1426" s="203" t="s">
        <v>11</v>
      </c>
      <c r="E1426" s="204" t="s">
        <v>4743</v>
      </c>
      <c r="F1426" s="49" t="s">
        <v>1318</v>
      </c>
      <c r="G1426" s="203">
        <v>1</v>
      </c>
      <c r="H1426" s="203" t="s">
        <v>4744</v>
      </c>
      <c r="I1426" s="203" t="s">
        <v>3343</v>
      </c>
      <c r="J1426" s="203" t="s">
        <v>1787</v>
      </c>
      <c r="K1426" s="203">
        <v>1</v>
      </c>
      <c r="L1426" s="213" t="s">
        <v>827</v>
      </c>
      <c r="M1426" s="208" t="s">
        <v>1436</v>
      </c>
      <c r="N1426" s="209">
        <f t="shared" si="0"/>
        <v>2025</v>
      </c>
      <c r="O1426" s="210">
        <f t="shared" si="1"/>
        <v>10</v>
      </c>
      <c r="P1426" s="211" t="str">
        <f>IFERROR(VLOOKUP(F1426,연간집계!D:E,2,FALSE),"")</f>
        <v>원목액자 203_브라운</v>
      </c>
    </row>
    <row r="1427" spans="1:16" ht="12.75">
      <c r="A1427" s="201">
        <v>45953.56962962963</v>
      </c>
      <c r="B1427" s="202">
        <v>45953</v>
      </c>
      <c r="C1427" s="203" t="s">
        <v>4746</v>
      </c>
      <c r="D1427" s="203" t="s">
        <v>11</v>
      </c>
      <c r="E1427" s="204" t="s">
        <v>4747</v>
      </c>
      <c r="F1427" s="49" t="s">
        <v>1381</v>
      </c>
      <c r="G1427" s="203">
        <v>1</v>
      </c>
      <c r="H1427" s="203" t="s">
        <v>4748</v>
      </c>
      <c r="I1427" s="203" t="s">
        <v>4749</v>
      </c>
      <c r="J1427" s="203"/>
      <c r="K1427" s="203">
        <v>2</v>
      </c>
      <c r="L1427" s="213" t="s">
        <v>827</v>
      </c>
      <c r="M1427" s="208" t="s">
        <v>1460</v>
      </c>
      <c r="N1427" s="209">
        <f t="shared" si="0"/>
        <v>2025</v>
      </c>
      <c r="O1427" s="210">
        <f t="shared" si="1"/>
        <v>10</v>
      </c>
      <c r="P1427" s="211" t="str">
        <f>IFERROR(VLOOKUP(F1427,연간집계!D:E,2,FALSE),"")</f>
        <v>오늘필름 (유광)</v>
      </c>
    </row>
    <row r="1428" spans="1:16" ht="12.75">
      <c r="A1428" s="201">
        <v>45953.590324074074</v>
      </c>
      <c r="B1428" s="202">
        <v>45953</v>
      </c>
      <c r="C1428" s="203" t="s">
        <v>4750</v>
      </c>
      <c r="D1428" s="203" t="s">
        <v>11</v>
      </c>
      <c r="E1428" s="204" t="s">
        <v>4751</v>
      </c>
      <c r="F1428" s="49" t="s">
        <v>1351</v>
      </c>
      <c r="G1428" s="203">
        <v>1</v>
      </c>
      <c r="H1428" s="203" t="s">
        <v>290</v>
      </c>
      <c r="I1428" s="203" t="s">
        <v>3005</v>
      </c>
      <c r="J1428" s="203"/>
      <c r="K1428" s="203">
        <v>10</v>
      </c>
      <c r="L1428" s="213" t="s">
        <v>828</v>
      </c>
      <c r="M1428" s="208" t="s">
        <v>1541</v>
      </c>
      <c r="N1428" s="209">
        <f t="shared" si="0"/>
        <v>2025</v>
      </c>
      <c r="O1428" s="210">
        <f t="shared" si="1"/>
        <v>10</v>
      </c>
      <c r="P1428" s="211" t="str">
        <f>IFERROR(VLOOKUP(F1428,연간집계!D:E,2,FALSE),"")</f>
        <v>PCMS_엽서 100</v>
      </c>
    </row>
    <row r="1429" spans="1:16" ht="12.75">
      <c r="A1429" s="201">
        <v>45953.5934375</v>
      </c>
      <c r="B1429" s="202">
        <v>45953</v>
      </c>
      <c r="C1429" s="203" t="s">
        <v>4752</v>
      </c>
      <c r="D1429" s="203" t="s">
        <v>11</v>
      </c>
      <c r="E1429" s="204" t="s">
        <v>4753</v>
      </c>
      <c r="F1429" s="49" t="s">
        <v>856</v>
      </c>
      <c r="G1429" s="203">
        <v>2</v>
      </c>
      <c r="H1429" s="203" t="s">
        <v>4336</v>
      </c>
      <c r="I1429" s="203" t="s">
        <v>1453</v>
      </c>
      <c r="J1429" s="203"/>
      <c r="K1429" s="203">
        <v>34</v>
      </c>
      <c r="L1429" s="213" t="s">
        <v>827</v>
      </c>
      <c r="M1429" s="208" t="s">
        <v>1493</v>
      </c>
      <c r="N1429" s="209">
        <f t="shared" si="0"/>
        <v>2025</v>
      </c>
      <c r="O1429" s="210">
        <f t="shared" si="1"/>
        <v>10</v>
      </c>
      <c r="P1429" s="211" t="str">
        <f>IFERROR(VLOOKUP(F1429,연간집계!D:E,2,FALSE),"")</f>
        <v>스탠다드 포토북 8*8 (하드/무광)</v>
      </c>
    </row>
    <row r="1430" spans="1:16" ht="12.75">
      <c r="A1430" s="201">
        <v>45953.596504629626</v>
      </c>
      <c r="B1430" s="202">
        <v>45953</v>
      </c>
      <c r="C1430" s="203" t="s">
        <v>4754</v>
      </c>
      <c r="D1430" s="203" t="s">
        <v>11</v>
      </c>
      <c r="E1430" s="204" t="s">
        <v>4755</v>
      </c>
      <c r="F1430" s="49" t="s">
        <v>856</v>
      </c>
      <c r="G1430" s="203">
        <v>1</v>
      </c>
      <c r="H1430" s="203" t="s">
        <v>4336</v>
      </c>
      <c r="I1430" s="203" t="s">
        <v>1453</v>
      </c>
      <c r="J1430" s="203"/>
      <c r="K1430" s="203">
        <v>34</v>
      </c>
      <c r="L1430" s="213" t="s">
        <v>827</v>
      </c>
      <c r="M1430" s="208" t="s">
        <v>1493</v>
      </c>
      <c r="N1430" s="209">
        <f t="shared" si="0"/>
        <v>2025</v>
      </c>
      <c r="O1430" s="210">
        <f t="shared" si="1"/>
        <v>10</v>
      </c>
      <c r="P1430" s="211" t="str">
        <f>IFERROR(VLOOKUP(F1430,연간집계!D:E,2,FALSE),"")</f>
        <v>스탠다드 포토북 8*8 (하드/무광)</v>
      </c>
    </row>
    <row r="1431" spans="1:16" ht="12.75">
      <c r="A1431" s="201">
        <v>45953.599583333336</v>
      </c>
      <c r="B1431" s="202">
        <v>45953</v>
      </c>
      <c r="C1431" s="203" t="s">
        <v>4756</v>
      </c>
      <c r="D1431" s="203" t="s">
        <v>11</v>
      </c>
      <c r="E1431" s="204" t="s">
        <v>4757</v>
      </c>
      <c r="F1431" s="49" t="s">
        <v>856</v>
      </c>
      <c r="G1431" s="203">
        <v>1</v>
      </c>
      <c r="H1431" s="203" t="s">
        <v>4336</v>
      </c>
      <c r="I1431" s="203" t="s">
        <v>1453</v>
      </c>
      <c r="J1431" s="203"/>
      <c r="K1431" s="203">
        <v>34</v>
      </c>
      <c r="L1431" s="213" t="s">
        <v>827</v>
      </c>
      <c r="M1431" s="208" t="s">
        <v>1493</v>
      </c>
      <c r="N1431" s="209">
        <f t="shared" si="0"/>
        <v>2025</v>
      </c>
      <c r="O1431" s="210">
        <f t="shared" si="1"/>
        <v>10</v>
      </c>
      <c r="P1431" s="211" t="str">
        <f>IFERROR(VLOOKUP(F1431,연간집계!D:E,2,FALSE),"")</f>
        <v>스탠다드 포토북 8*8 (하드/무광)</v>
      </c>
    </row>
    <row r="1432" spans="1:16" ht="12.75">
      <c r="A1432" s="201">
        <v>45953.602638888886</v>
      </c>
      <c r="B1432" s="202">
        <v>45953</v>
      </c>
      <c r="C1432" s="203" t="s">
        <v>4758</v>
      </c>
      <c r="D1432" s="203" t="s">
        <v>11</v>
      </c>
      <c r="E1432" s="204" t="s">
        <v>4759</v>
      </c>
      <c r="F1432" s="49" t="s">
        <v>856</v>
      </c>
      <c r="G1432" s="203">
        <v>1</v>
      </c>
      <c r="H1432" s="203" t="s">
        <v>4336</v>
      </c>
      <c r="I1432" s="203" t="s">
        <v>1453</v>
      </c>
      <c r="J1432" s="203"/>
      <c r="K1432" s="203">
        <v>34</v>
      </c>
      <c r="L1432" s="213" t="s">
        <v>827</v>
      </c>
      <c r="M1432" s="208" t="s">
        <v>1493</v>
      </c>
      <c r="N1432" s="209">
        <f t="shared" si="0"/>
        <v>2025</v>
      </c>
      <c r="O1432" s="210">
        <f t="shared" si="1"/>
        <v>10</v>
      </c>
      <c r="P1432" s="211" t="str">
        <f>IFERROR(VLOOKUP(F1432,연간집계!D:E,2,FALSE),"")</f>
        <v>스탠다드 포토북 8*8 (하드/무광)</v>
      </c>
    </row>
    <row r="1433" spans="1:16" ht="12.75">
      <c r="A1433" s="201">
        <v>45953.605706018519</v>
      </c>
      <c r="B1433" s="202">
        <v>45953</v>
      </c>
      <c r="C1433" s="203" t="s">
        <v>4760</v>
      </c>
      <c r="D1433" s="203" t="s">
        <v>11</v>
      </c>
      <c r="E1433" s="204" t="s">
        <v>4761</v>
      </c>
      <c r="F1433" s="49" t="s">
        <v>856</v>
      </c>
      <c r="G1433" s="203">
        <v>1</v>
      </c>
      <c r="H1433" s="203" t="s">
        <v>4336</v>
      </c>
      <c r="I1433" s="203" t="s">
        <v>1453</v>
      </c>
      <c r="J1433" s="203"/>
      <c r="K1433" s="203">
        <v>34</v>
      </c>
      <c r="L1433" s="213" t="s">
        <v>827</v>
      </c>
      <c r="M1433" s="208" t="s">
        <v>1493</v>
      </c>
      <c r="N1433" s="209">
        <f t="shared" si="0"/>
        <v>2025</v>
      </c>
      <c r="O1433" s="210">
        <f t="shared" si="1"/>
        <v>10</v>
      </c>
      <c r="P1433" s="211" t="str">
        <f>IFERROR(VLOOKUP(F1433,연간집계!D:E,2,FALSE),"")</f>
        <v>스탠다드 포토북 8*8 (하드/무광)</v>
      </c>
    </row>
    <row r="1434" spans="1:16" ht="12.75">
      <c r="A1434" s="201">
        <v>45953.614675925928</v>
      </c>
      <c r="B1434" s="202">
        <v>45953</v>
      </c>
      <c r="C1434" s="203" t="s">
        <v>4762</v>
      </c>
      <c r="D1434" s="203" t="s">
        <v>11</v>
      </c>
      <c r="E1434" s="204" t="s">
        <v>4763</v>
      </c>
      <c r="F1434" s="49" t="s">
        <v>64</v>
      </c>
      <c r="G1434" s="203">
        <v>1</v>
      </c>
      <c r="H1434" s="203" t="s">
        <v>219</v>
      </c>
      <c r="I1434" s="203" t="s">
        <v>1762</v>
      </c>
      <c r="J1434" s="203"/>
      <c r="K1434" s="203">
        <v>50</v>
      </c>
      <c r="L1434" s="213" t="s">
        <v>827</v>
      </c>
      <c r="M1434" s="208" t="s">
        <v>1436</v>
      </c>
      <c r="N1434" s="209">
        <f t="shared" si="0"/>
        <v>2025</v>
      </c>
      <c r="O1434" s="210">
        <f t="shared" si="1"/>
        <v>10</v>
      </c>
      <c r="P1434" s="211" t="str">
        <f>IFERROR(VLOOKUP(F1434,연간집계!D:E,2,FALSE),"")</f>
        <v>플라이트북 276</v>
      </c>
    </row>
    <row r="1435" spans="1:16" ht="12.75">
      <c r="A1435" s="201">
        <v>45953.867222222223</v>
      </c>
      <c r="B1435" s="202">
        <v>45953</v>
      </c>
      <c r="C1435" s="203" t="s">
        <v>4764</v>
      </c>
      <c r="D1435" s="203" t="s">
        <v>11</v>
      </c>
      <c r="E1435" s="204" t="s">
        <v>4765</v>
      </c>
      <c r="F1435" s="49" t="s">
        <v>1056</v>
      </c>
      <c r="G1435" s="203">
        <v>1</v>
      </c>
      <c r="H1435" s="203" t="s">
        <v>1517</v>
      </c>
      <c r="I1435" s="203" t="s">
        <v>1440</v>
      </c>
      <c r="J1435" s="203"/>
      <c r="K1435" s="203">
        <v>160</v>
      </c>
      <c r="L1435" s="207" t="s">
        <v>827</v>
      </c>
      <c r="M1435" s="208" t="s">
        <v>1436</v>
      </c>
      <c r="N1435" s="209">
        <f t="shared" si="0"/>
        <v>2025</v>
      </c>
      <c r="O1435" s="210">
        <f t="shared" si="1"/>
        <v>10</v>
      </c>
      <c r="P1435" s="211" t="str">
        <f>IFERROR(VLOOKUP(F1435,연간집계!D:E,2,FALSE),"")</f>
        <v>프리북 150 (소프트)</v>
      </c>
    </row>
    <row r="1436" spans="1:16" ht="12.75">
      <c r="A1436" s="201">
        <v>45953.990428240744</v>
      </c>
      <c r="B1436" s="202">
        <v>45953</v>
      </c>
      <c r="C1436" s="203" t="s">
        <v>4766</v>
      </c>
      <c r="D1436" s="203" t="s">
        <v>11</v>
      </c>
      <c r="E1436" s="204" t="s">
        <v>4767</v>
      </c>
      <c r="F1436" s="49" t="s">
        <v>849</v>
      </c>
      <c r="G1436" s="203">
        <v>1</v>
      </c>
      <c r="H1436" s="203" t="s">
        <v>4768</v>
      </c>
      <c r="I1436" s="203" t="s">
        <v>1808</v>
      </c>
      <c r="J1436" s="203"/>
      <c r="K1436" s="203">
        <v>24</v>
      </c>
      <c r="L1436" s="213" t="s">
        <v>827</v>
      </c>
      <c r="M1436" s="208" t="s">
        <v>1514</v>
      </c>
      <c r="N1436" s="209">
        <f t="shared" si="0"/>
        <v>2025</v>
      </c>
      <c r="O1436" s="210">
        <f t="shared" si="1"/>
        <v>10</v>
      </c>
      <c r="P1436" s="211" t="str">
        <f>IFERROR(VLOOKUP(F1436,연간집계!D:E,2,FALSE),"")</f>
        <v>스탠다드 포토북 8*11 (하드/유광)</v>
      </c>
    </row>
    <row r="1437" spans="1:16" ht="12.75">
      <c r="A1437" s="201">
        <v>45954.002187500002</v>
      </c>
      <c r="B1437" s="202">
        <v>45953</v>
      </c>
      <c r="C1437" s="203" t="s">
        <v>4769</v>
      </c>
      <c r="D1437" s="203" t="s">
        <v>11</v>
      </c>
      <c r="E1437" s="204" t="s">
        <v>4770</v>
      </c>
      <c r="F1437" s="49" t="s">
        <v>1238</v>
      </c>
      <c r="G1437" s="203">
        <v>1</v>
      </c>
      <c r="H1437" s="203" t="s">
        <v>2012</v>
      </c>
      <c r="I1437" s="203" t="s">
        <v>2370</v>
      </c>
      <c r="J1437" s="203"/>
      <c r="K1437" s="203">
        <v>24</v>
      </c>
      <c r="L1437" s="207" t="s">
        <v>828</v>
      </c>
      <c r="M1437" s="208" t="s">
        <v>1449</v>
      </c>
      <c r="N1437" s="209">
        <f t="shared" si="0"/>
        <v>2025</v>
      </c>
      <c r="O1437" s="210">
        <f t="shared" si="1"/>
        <v>10</v>
      </c>
      <c r="P1437" s="211" t="str">
        <f>IFERROR(VLOOKUP(F1437,연간집계!D:E,2,FALSE),"")</f>
        <v>모바일 포토북 198 (베이비)</v>
      </c>
    </row>
    <row r="1438" spans="1:16" ht="12.75">
      <c r="A1438" s="201">
        <v>45954.008055555554</v>
      </c>
      <c r="B1438" s="202">
        <v>45954</v>
      </c>
      <c r="C1438" s="203" t="s">
        <v>4771</v>
      </c>
      <c r="D1438" s="203" t="s">
        <v>11</v>
      </c>
      <c r="E1438" s="204" t="s">
        <v>4772</v>
      </c>
      <c r="F1438" s="49" t="s">
        <v>1056</v>
      </c>
      <c r="G1438" s="203">
        <v>1</v>
      </c>
      <c r="H1438" s="203" t="s">
        <v>1517</v>
      </c>
      <c r="I1438" s="203" t="s">
        <v>1440</v>
      </c>
      <c r="J1438" s="203"/>
      <c r="K1438" s="203">
        <v>160</v>
      </c>
      <c r="L1438" s="207" t="s">
        <v>827</v>
      </c>
      <c r="M1438" s="208" t="s">
        <v>1436</v>
      </c>
      <c r="N1438" s="209">
        <f t="shared" si="0"/>
        <v>2025</v>
      </c>
      <c r="O1438" s="210">
        <f t="shared" si="1"/>
        <v>10</v>
      </c>
      <c r="P1438" s="211" t="str">
        <f>IFERROR(VLOOKUP(F1438,연간집계!D:E,2,FALSE),"")</f>
        <v>프리북 150 (소프트)</v>
      </c>
    </row>
    <row r="1439" spans="1:16" ht="12.75">
      <c r="A1439" s="201">
        <v>45954.289317129631</v>
      </c>
      <c r="B1439" s="202">
        <v>45954</v>
      </c>
      <c r="C1439" s="203" t="s">
        <v>4773</v>
      </c>
      <c r="D1439" s="203" t="s">
        <v>11</v>
      </c>
      <c r="E1439" s="204" t="s">
        <v>4774</v>
      </c>
      <c r="F1439" s="49" t="s">
        <v>1046</v>
      </c>
      <c r="G1439" s="203">
        <v>2</v>
      </c>
      <c r="H1439" s="203" t="s">
        <v>4399</v>
      </c>
      <c r="I1439" s="203" t="s">
        <v>1440</v>
      </c>
      <c r="J1439" s="203"/>
      <c r="K1439" s="203">
        <v>80</v>
      </c>
      <c r="L1439" s="207" t="s">
        <v>827</v>
      </c>
      <c r="M1439" s="208" t="s">
        <v>1436</v>
      </c>
      <c r="N1439" s="209">
        <f t="shared" si="0"/>
        <v>2025</v>
      </c>
      <c r="O1439" s="210">
        <f t="shared" si="1"/>
        <v>10</v>
      </c>
      <c r="P1439" s="211" t="str">
        <f>IFERROR(VLOOKUP(F1439,연간집계!D:E,2,FALSE),"")</f>
        <v>프리북와이드 (소프트)</v>
      </c>
    </row>
    <row r="1440" spans="1:16" ht="12.75">
      <c r="A1440" s="201">
        <v>45954.392071759263</v>
      </c>
      <c r="B1440" s="202">
        <v>45954</v>
      </c>
      <c r="C1440" s="203" t="s">
        <v>4775</v>
      </c>
      <c r="D1440" s="203" t="s">
        <v>11</v>
      </c>
      <c r="E1440" s="204" t="s">
        <v>4776</v>
      </c>
      <c r="F1440" s="49" t="s">
        <v>1243</v>
      </c>
      <c r="G1440" s="203">
        <v>1</v>
      </c>
      <c r="H1440" s="203" t="s">
        <v>3282</v>
      </c>
      <c r="I1440" s="203" t="s">
        <v>1556</v>
      </c>
      <c r="J1440" s="203"/>
      <c r="K1440" s="203">
        <v>24</v>
      </c>
      <c r="L1440" s="207" t="s">
        <v>828</v>
      </c>
      <c r="M1440" s="208" t="s">
        <v>1436</v>
      </c>
      <c r="N1440" s="209">
        <f t="shared" si="0"/>
        <v>2025</v>
      </c>
      <c r="O1440" s="210">
        <f t="shared" si="1"/>
        <v>10</v>
      </c>
      <c r="P1440" s="211" t="str">
        <f>IFERROR(VLOOKUP(F1440,연간집계!D:E,2,FALSE),"")</f>
        <v>모바일 포토북 150 (여행)</v>
      </c>
    </row>
    <row r="1441" spans="1:16" ht="12.75">
      <c r="A1441" s="201">
        <v>45954.392083333332</v>
      </c>
      <c r="B1441" s="202">
        <v>45954</v>
      </c>
      <c r="C1441" s="203" t="s">
        <v>4777</v>
      </c>
      <c r="D1441" s="203" t="s">
        <v>11</v>
      </c>
      <c r="E1441" s="204" t="s">
        <v>4776</v>
      </c>
      <c r="F1441" s="49" t="s">
        <v>1243</v>
      </c>
      <c r="G1441" s="203">
        <v>1</v>
      </c>
      <c r="H1441" s="203" t="s">
        <v>3282</v>
      </c>
      <c r="I1441" s="203" t="s">
        <v>1556</v>
      </c>
      <c r="J1441" s="203"/>
      <c r="K1441" s="203">
        <v>24</v>
      </c>
      <c r="L1441" s="207" t="s">
        <v>828</v>
      </c>
      <c r="M1441" s="208" t="s">
        <v>1436</v>
      </c>
      <c r="N1441" s="209">
        <f t="shared" si="0"/>
        <v>2025</v>
      </c>
      <c r="O1441" s="210">
        <f t="shared" si="1"/>
        <v>10</v>
      </c>
      <c r="P1441" s="211" t="str">
        <f>IFERROR(VLOOKUP(F1441,연간집계!D:E,2,FALSE),"")</f>
        <v>모바일 포토북 150 (여행)</v>
      </c>
    </row>
    <row r="1442" spans="1:16" ht="12.75">
      <c r="A1442" s="201">
        <v>45954.424328703702</v>
      </c>
      <c r="B1442" s="202">
        <v>45954</v>
      </c>
      <c r="C1442" s="203" t="s">
        <v>4778</v>
      </c>
      <c r="D1442" s="203" t="s">
        <v>11</v>
      </c>
      <c r="E1442" s="204" t="s">
        <v>4779</v>
      </c>
      <c r="F1442" s="49" t="s">
        <v>74</v>
      </c>
      <c r="G1442" s="203">
        <v>1</v>
      </c>
      <c r="H1442" s="203" t="s">
        <v>3996</v>
      </c>
      <c r="I1442" s="203" t="s">
        <v>1459</v>
      </c>
      <c r="J1442" s="208" t="s">
        <v>1444</v>
      </c>
      <c r="K1442" s="203">
        <v>40</v>
      </c>
      <c r="L1442" s="213" t="s">
        <v>827</v>
      </c>
      <c r="M1442" s="208" t="s">
        <v>1645</v>
      </c>
      <c r="N1442" s="209">
        <f t="shared" si="0"/>
        <v>2025</v>
      </c>
      <c r="O1442" s="210">
        <f t="shared" si="1"/>
        <v>10</v>
      </c>
      <c r="P1442" s="211" t="str">
        <f>IFERROR(VLOOKUP(F1442,연간집계!D:E,2,FALSE),"")</f>
        <v>포토그랩스pro 210</v>
      </c>
    </row>
    <row r="1443" spans="1:16" ht="12.75">
      <c r="A1443" s="201">
        <v>45954.424340277779</v>
      </c>
      <c r="B1443" s="202">
        <v>45954</v>
      </c>
      <c r="C1443" s="203" t="s">
        <v>4780</v>
      </c>
      <c r="D1443" s="203" t="s">
        <v>11</v>
      </c>
      <c r="E1443" s="204" t="s">
        <v>4779</v>
      </c>
      <c r="F1443" s="49" t="s">
        <v>847</v>
      </c>
      <c r="G1443" s="203">
        <v>1</v>
      </c>
      <c r="H1443" s="203" t="s">
        <v>3996</v>
      </c>
      <c r="I1443" s="203" t="s">
        <v>1440</v>
      </c>
      <c r="J1443" s="203"/>
      <c r="K1443" s="203">
        <v>80</v>
      </c>
      <c r="L1443" s="213" t="s">
        <v>827</v>
      </c>
      <c r="M1443" s="208" t="s">
        <v>1436</v>
      </c>
      <c r="N1443" s="209">
        <f t="shared" si="0"/>
        <v>2025</v>
      </c>
      <c r="O1443" s="210">
        <f t="shared" si="1"/>
        <v>10</v>
      </c>
      <c r="P1443" s="211" t="str">
        <f>IFERROR(VLOOKUP(F1443,연간집계!D:E,2,FALSE),"")</f>
        <v>스탠다드 포토북 8*11 (하드/무광)</v>
      </c>
    </row>
    <row r="1444" spans="1:16" ht="12.75">
      <c r="A1444" s="201">
        <v>45954.553518518522</v>
      </c>
      <c r="B1444" s="202">
        <v>45954</v>
      </c>
      <c r="C1444" s="203" t="s">
        <v>4781</v>
      </c>
      <c r="D1444" s="203" t="s">
        <v>11</v>
      </c>
      <c r="E1444" s="204" t="s">
        <v>4782</v>
      </c>
      <c r="F1444" s="49" t="s">
        <v>1238</v>
      </c>
      <c r="G1444" s="203">
        <v>1</v>
      </c>
      <c r="H1444" s="203" t="s">
        <v>2219</v>
      </c>
      <c r="I1444" s="203" t="s">
        <v>2370</v>
      </c>
      <c r="J1444" s="203"/>
      <c r="K1444" s="203">
        <v>24</v>
      </c>
      <c r="L1444" s="207" t="s">
        <v>828</v>
      </c>
      <c r="M1444" s="208" t="s">
        <v>1449</v>
      </c>
      <c r="N1444" s="209">
        <f t="shared" si="0"/>
        <v>2025</v>
      </c>
      <c r="O1444" s="210">
        <f t="shared" si="1"/>
        <v>10</v>
      </c>
      <c r="P1444" s="211" t="str">
        <f>IFERROR(VLOOKUP(F1444,연간집계!D:E,2,FALSE),"")</f>
        <v>모바일 포토북 198 (베이비)</v>
      </c>
    </row>
    <row r="1445" spans="1:16" ht="12.75">
      <c r="A1445" s="201">
        <v>45954.553541666668</v>
      </c>
      <c r="B1445" s="202">
        <v>45954</v>
      </c>
      <c r="C1445" s="203" t="s">
        <v>4783</v>
      </c>
      <c r="D1445" s="203" t="s">
        <v>11</v>
      </c>
      <c r="E1445" s="204" t="s">
        <v>4784</v>
      </c>
      <c r="F1445" s="49" t="s">
        <v>847</v>
      </c>
      <c r="G1445" s="203">
        <v>3</v>
      </c>
      <c r="H1445" s="203" t="s">
        <v>4785</v>
      </c>
      <c r="I1445" s="203" t="s">
        <v>2297</v>
      </c>
      <c r="J1445" s="203"/>
      <c r="K1445" s="203">
        <v>26</v>
      </c>
      <c r="L1445" s="213" t="s">
        <v>827</v>
      </c>
      <c r="M1445" s="208" t="s">
        <v>1436</v>
      </c>
      <c r="N1445" s="209">
        <f t="shared" si="0"/>
        <v>2025</v>
      </c>
      <c r="O1445" s="210">
        <f t="shared" si="1"/>
        <v>10</v>
      </c>
      <c r="P1445" s="211" t="str">
        <f>IFERROR(VLOOKUP(F1445,연간집계!D:E,2,FALSE),"")</f>
        <v>스탠다드 포토북 8*11 (하드/무광)</v>
      </c>
    </row>
    <row r="1446" spans="1:16" ht="12.75">
      <c r="A1446" s="201">
        <v>45954.62841435185</v>
      </c>
      <c r="B1446" s="202">
        <v>45954</v>
      </c>
      <c r="C1446" s="203" t="s">
        <v>4786</v>
      </c>
      <c r="D1446" s="203" t="s">
        <v>11</v>
      </c>
      <c r="E1446" s="204" t="s">
        <v>4787</v>
      </c>
      <c r="F1446" s="49" t="s">
        <v>1238</v>
      </c>
      <c r="G1446" s="203">
        <v>1</v>
      </c>
      <c r="H1446" s="203" t="s">
        <v>2219</v>
      </c>
      <c r="I1446" s="203" t="s">
        <v>2370</v>
      </c>
      <c r="J1446" s="203"/>
      <c r="K1446" s="203">
        <v>24</v>
      </c>
      <c r="L1446" s="207" t="s">
        <v>828</v>
      </c>
      <c r="M1446" s="208" t="s">
        <v>1449</v>
      </c>
      <c r="N1446" s="209">
        <f t="shared" si="0"/>
        <v>2025</v>
      </c>
      <c r="O1446" s="210">
        <f t="shared" si="1"/>
        <v>10</v>
      </c>
      <c r="P1446" s="211" t="str">
        <f>IFERROR(VLOOKUP(F1446,연간집계!D:E,2,FALSE),"")</f>
        <v>모바일 포토북 198 (베이비)</v>
      </c>
    </row>
    <row r="1447" spans="1:16" ht="12.75">
      <c r="A1447" s="201">
        <v>45954.672488425924</v>
      </c>
      <c r="B1447" s="202">
        <v>45954</v>
      </c>
      <c r="C1447" s="203" t="s">
        <v>4788</v>
      </c>
      <c r="D1447" s="203" t="s">
        <v>11</v>
      </c>
      <c r="E1447" s="204" t="s">
        <v>4789</v>
      </c>
      <c r="F1447" s="49" t="s">
        <v>1058</v>
      </c>
      <c r="G1447" s="203">
        <v>1</v>
      </c>
      <c r="H1447" s="203" t="s">
        <v>4790</v>
      </c>
      <c r="I1447" s="203" t="s">
        <v>1523</v>
      </c>
      <c r="J1447" s="203"/>
      <c r="K1447" s="203">
        <v>124</v>
      </c>
      <c r="L1447" s="207" t="s">
        <v>827</v>
      </c>
      <c r="M1447" s="208" t="s">
        <v>1449</v>
      </c>
      <c r="N1447" s="209">
        <f t="shared" si="0"/>
        <v>2025</v>
      </c>
      <c r="O1447" s="210">
        <f t="shared" si="1"/>
        <v>10</v>
      </c>
      <c r="P1447" s="211" t="str">
        <f>IFERROR(VLOOKUP(F1447,연간집계!D:E,2,FALSE),"")</f>
        <v>프리북 150 (하드)</v>
      </c>
    </row>
    <row r="1448" spans="1:16" ht="12.75">
      <c r="A1448" s="201">
        <v>45954.766875000001</v>
      </c>
      <c r="B1448" s="202">
        <v>45954</v>
      </c>
      <c r="C1448" s="203" t="s">
        <v>4791</v>
      </c>
      <c r="D1448" s="203" t="s">
        <v>11</v>
      </c>
      <c r="E1448" s="204" t="s">
        <v>4792</v>
      </c>
      <c r="F1448" s="49" t="s">
        <v>1243</v>
      </c>
      <c r="G1448" s="203">
        <v>1</v>
      </c>
      <c r="H1448" s="203" t="s">
        <v>3282</v>
      </c>
      <c r="I1448" s="203" t="s">
        <v>1453</v>
      </c>
      <c r="J1448" s="203"/>
      <c r="K1448" s="203">
        <v>24</v>
      </c>
      <c r="L1448" s="207" t="s">
        <v>828</v>
      </c>
      <c r="M1448" s="208" t="s">
        <v>1436</v>
      </c>
      <c r="N1448" s="209">
        <f t="shared" si="0"/>
        <v>2025</v>
      </c>
      <c r="O1448" s="210">
        <f t="shared" si="1"/>
        <v>10</v>
      </c>
      <c r="P1448" s="211" t="str">
        <f>IFERROR(VLOOKUP(F1448,연간집계!D:E,2,FALSE),"")</f>
        <v>모바일 포토북 150 (여행)</v>
      </c>
    </row>
    <row r="1449" spans="1:16" ht="12.75">
      <c r="A1449" s="201">
        <v>45954.766886574071</v>
      </c>
      <c r="B1449" s="202">
        <v>45954</v>
      </c>
      <c r="C1449" s="203" t="s">
        <v>4793</v>
      </c>
      <c r="D1449" s="203" t="s">
        <v>11</v>
      </c>
      <c r="E1449" s="204" t="s">
        <v>4792</v>
      </c>
      <c r="F1449" s="49" t="s">
        <v>1243</v>
      </c>
      <c r="G1449" s="203">
        <v>1</v>
      </c>
      <c r="H1449" s="203" t="s">
        <v>3282</v>
      </c>
      <c r="I1449" s="203" t="s">
        <v>1556</v>
      </c>
      <c r="J1449" s="203"/>
      <c r="K1449" s="203">
        <v>24</v>
      </c>
      <c r="L1449" s="207" t="s">
        <v>828</v>
      </c>
      <c r="M1449" s="208" t="s">
        <v>1436</v>
      </c>
      <c r="N1449" s="209">
        <f t="shared" si="0"/>
        <v>2025</v>
      </c>
      <c r="O1449" s="210">
        <f t="shared" si="1"/>
        <v>10</v>
      </c>
      <c r="P1449" s="211" t="str">
        <f>IFERROR(VLOOKUP(F1449,연간집계!D:E,2,FALSE),"")</f>
        <v>모바일 포토북 150 (여행)</v>
      </c>
    </row>
    <row r="1450" spans="1:16" ht="12.75">
      <c r="A1450" s="201">
        <v>45954.769837962966</v>
      </c>
      <c r="B1450" s="202">
        <v>45954</v>
      </c>
      <c r="C1450" s="203" t="s">
        <v>4794</v>
      </c>
      <c r="D1450" s="203" t="s">
        <v>11</v>
      </c>
      <c r="E1450" s="204" t="s">
        <v>4795</v>
      </c>
      <c r="F1450" s="49" t="s">
        <v>1222</v>
      </c>
      <c r="G1450" s="203">
        <v>1</v>
      </c>
      <c r="H1450" s="203" t="s">
        <v>2419</v>
      </c>
      <c r="I1450" s="203" t="s">
        <v>1868</v>
      </c>
      <c r="J1450" s="208" t="s">
        <v>1444</v>
      </c>
      <c r="K1450" s="203">
        <v>30</v>
      </c>
      <c r="L1450" s="213" t="s">
        <v>827</v>
      </c>
      <c r="M1450" s="208" t="s">
        <v>1502</v>
      </c>
      <c r="N1450" s="209">
        <f t="shared" si="0"/>
        <v>2025</v>
      </c>
      <c r="O1450" s="210">
        <f t="shared" si="1"/>
        <v>10</v>
      </c>
      <c r="P1450" s="211" t="str">
        <f>IFERROR(VLOOKUP(F1450,연간집계!D:E,2,FALSE),"")</f>
        <v>셀프스튜디오앨범 12*8 (무광)</v>
      </c>
    </row>
    <row r="1451" spans="1:16" ht="12.75">
      <c r="A1451" s="201">
        <v>45954.793298611112</v>
      </c>
      <c r="B1451" s="202">
        <v>45954</v>
      </c>
      <c r="C1451" s="203" t="s">
        <v>4796</v>
      </c>
      <c r="D1451" s="203" t="s">
        <v>11</v>
      </c>
      <c r="E1451" s="204" t="s">
        <v>4797</v>
      </c>
      <c r="F1451" s="49" t="s">
        <v>1311</v>
      </c>
      <c r="G1451" s="203">
        <v>1</v>
      </c>
      <c r="H1451" s="203" t="s">
        <v>2939</v>
      </c>
      <c r="I1451" s="203" t="s">
        <v>3343</v>
      </c>
      <c r="J1451" s="203" t="s">
        <v>1444</v>
      </c>
      <c r="K1451" s="203">
        <v>1</v>
      </c>
      <c r="L1451" s="213" t="s">
        <v>827</v>
      </c>
      <c r="M1451" s="208" t="s">
        <v>4034</v>
      </c>
      <c r="N1451" s="209">
        <f t="shared" si="0"/>
        <v>2025</v>
      </c>
      <c r="O1451" s="210">
        <f t="shared" si="1"/>
        <v>10</v>
      </c>
      <c r="P1451" s="211" t="str">
        <f>IFERROR(VLOOKUP(F1451,연간집계!D:E,2,FALSE),"")</f>
        <v>심플액자 203_블랙</v>
      </c>
    </row>
    <row r="1452" spans="1:16" ht="12.75">
      <c r="A1452" s="201">
        <v>45954.793310185189</v>
      </c>
      <c r="B1452" s="202">
        <v>45954</v>
      </c>
      <c r="C1452" s="203" t="s">
        <v>4798</v>
      </c>
      <c r="D1452" s="203" t="s">
        <v>11</v>
      </c>
      <c r="E1452" s="204" t="s">
        <v>4797</v>
      </c>
      <c r="F1452" s="49" t="s">
        <v>1311</v>
      </c>
      <c r="G1452" s="203">
        <v>1</v>
      </c>
      <c r="H1452" s="203" t="s">
        <v>2939</v>
      </c>
      <c r="I1452" s="203" t="s">
        <v>3343</v>
      </c>
      <c r="J1452" s="203" t="s">
        <v>1444</v>
      </c>
      <c r="K1452" s="203">
        <v>1</v>
      </c>
      <c r="L1452" s="213" t="s">
        <v>827</v>
      </c>
      <c r="M1452" s="208" t="s">
        <v>4034</v>
      </c>
      <c r="N1452" s="209">
        <f t="shared" si="0"/>
        <v>2025</v>
      </c>
      <c r="O1452" s="210">
        <f t="shared" si="1"/>
        <v>10</v>
      </c>
      <c r="P1452" s="211" t="str">
        <f>IFERROR(VLOOKUP(F1452,연간집계!D:E,2,FALSE),"")</f>
        <v>심플액자 203_블랙</v>
      </c>
    </row>
    <row r="1453" spans="1:16" ht="12.75">
      <c r="A1453" s="201">
        <v>45954.793321759258</v>
      </c>
      <c r="B1453" s="202">
        <v>45954</v>
      </c>
      <c r="C1453" s="203" t="s">
        <v>4799</v>
      </c>
      <c r="D1453" s="203" t="s">
        <v>11</v>
      </c>
      <c r="E1453" s="204" t="s">
        <v>4797</v>
      </c>
      <c r="F1453" s="49" t="s">
        <v>1311</v>
      </c>
      <c r="G1453" s="203">
        <v>1</v>
      </c>
      <c r="H1453" s="203" t="s">
        <v>2939</v>
      </c>
      <c r="I1453" s="203" t="s">
        <v>3343</v>
      </c>
      <c r="J1453" s="203" t="s">
        <v>1444</v>
      </c>
      <c r="K1453" s="203">
        <v>1</v>
      </c>
      <c r="L1453" s="213" t="s">
        <v>827</v>
      </c>
      <c r="M1453" s="208" t="s">
        <v>4034</v>
      </c>
      <c r="N1453" s="209">
        <f t="shared" si="0"/>
        <v>2025</v>
      </c>
      <c r="O1453" s="210">
        <f t="shared" si="1"/>
        <v>10</v>
      </c>
      <c r="P1453" s="211" t="str">
        <f>IFERROR(VLOOKUP(F1453,연간집계!D:E,2,FALSE),"")</f>
        <v>심플액자 203_블랙</v>
      </c>
    </row>
    <row r="1454" spans="1:16" ht="12.75">
      <c r="A1454" s="201">
        <v>45954.793333333335</v>
      </c>
      <c r="B1454" s="202">
        <v>45954</v>
      </c>
      <c r="C1454" s="203" t="s">
        <v>4800</v>
      </c>
      <c r="D1454" s="203" t="s">
        <v>11</v>
      </c>
      <c r="E1454" s="204" t="s">
        <v>4797</v>
      </c>
      <c r="F1454" s="49" t="s">
        <v>1311</v>
      </c>
      <c r="G1454" s="203">
        <v>1</v>
      </c>
      <c r="H1454" s="203" t="s">
        <v>2939</v>
      </c>
      <c r="I1454" s="203" t="s">
        <v>3343</v>
      </c>
      <c r="J1454" s="203" t="s">
        <v>1444</v>
      </c>
      <c r="K1454" s="203">
        <v>1</v>
      </c>
      <c r="L1454" s="213" t="s">
        <v>827</v>
      </c>
      <c r="M1454" s="208" t="s">
        <v>4034</v>
      </c>
      <c r="N1454" s="209">
        <f t="shared" si="0"/>
        <v>2025</v>
      </c>
      <c r="O1454" s="210">
        <f t="shared" si="1"/>
        <v>10</v>
      </c>
      <c r="P1454" s="211" t="str">
        <f>IFERROR(VLOOKUP(F1454,연간집계!D:E,2,FALSE),"")</f>
        <v>심플액자 203_블랙</v>
      </c>
    </row>
    <row r="1455" spans="1:16" ht="12.75">
      <c r="A1455" s="201">
        <v>45954.834374999999</v>
      </c>
      <c r="B1455" s="202">
        <v>45954</v>
      </c>
      <c r="C1455" s="203" t="s">
        <v>4801</v>
      </c>
      <c r="D1455" s="203" t="s">
        <v>11</v>
      </c>
      <c r="E1455" s="204" t="s">
        <v>4802</v>
      </c>
      <c r="F1455" s="49" t="s">
        <v>847</v>
      </c>
      <c r="G1455" s="203">
        <v>1</v>
      </c>
      <c r="H1455" s="203" t="s">
        <v>4803</v>
      </c>
      <c r="I1455" s="203" t="s">
        <v>1440</v>
      </c>
      <c r="J1455" s="203"/>
      <c r="K1455" s="203">
        <v>80</v>
      </c>
      <c r="L1455" s="213" t="s">
        <v>827</v>
      </c>
      <c r="M1455" s="208" t="s">
        <v>1436</v>
      </c>
      <c r="N1455" s="209">
        <f t="shared" si="0"/>
        <v>2025</v>
      </c>
      <c r="O1455" s="210">
        <f t="shared" si="1"/>
        <v>10</v>
      </c>
      <c r="P1455" s="211" t="str">
        <f>IFERROR(VLOOKUP(F1455,연간집계!D:E,2,FALSE),"")</f>
        <v>스탠다드 포토북 8*11 (하드/무광)</v>
      </c>
    </row>
    <row r="1456" spans="1:16" ht="12.75">
      <c r="A1456" s="201">
        <v>45954.834386574075</v>
      </c>
      <c r="B1456" s="202">
        <v>45954</v>
      </c>
      <c r="C1456" s="203" t="s">
        <v>4804</v>
      </c>
      <c r="D1456" s="203" t="s">
        <v>11</v>
      </c>
      <c r="E1456" s="204" t="s">
        <v>4802</v>
      </c>
      <c r="F1456" s="49" t="s">
        <v>847</v>
      </c>
      <c r="G1456" s="203">
        <v>1</v>
      </c>
      <c r="H1456" s="203" t="s">
        <v>4803</v>
      </c>
      <c r="I1456" s="203" t="s">
        <v>1440</v>
      </c>
      <c r="J1456" s="203"/>
      <c r="K1456" s="203">
        <v>80</v>
      </c>
      <c r="L1456" s="213" t="s">
        <v>827</v>
      </c>
      <c r="M1456" s="208" t="s">
        <v>1436</v>
      </c>
      <c r="N1456" s="209">
        <f t="shared" si="0"/>
        <v>2025</v>
      </c>
      <c r="O1456" s="210">
        <f t="shared" si="1"/>
        <v>10</v>
      </c>
      <c r="P1456" s="211" t="str">
        <f>IFERROR(VLOOKUP(F1456,연간집계!D:E,2,FALSE),"")</f>
        <v>스탠다드 포토북 8*11 (하드/무광)</v>
      </c>
    </row>
    <row r="1457" spans="1:16" ht="12.75">
      <c r="A1457" s="201">
        <v>45954.852175925924</v>
      </c>
      <c r="B1457" s="202">
        <v>45954</v>
      </c>
      <c r="C1457" s="203" t="s">
        <v>4805</v>
      </c>
      <c r="D1457" s="203" t="s">
        <v>11</v>
      </c>
      <c r="E1457" s="204" t="s">
        <v>4806</v>
      </c>
      <c r="F1457" s="49" t="s">
        <v>887</v>
      </c>
      <c r="G1457" s="203">
        <v>1</v>
      </c>
      <c r="H1457" s="203" t="s">
        <v>3412</v>
      </c>
      <c r="I1457" s="203" t="s">
        <v>1510</v>
      </c>
      <c r="J1457" s="203"/>
      <c r="K1457" s="203">
        <v>62</v>
      </c>
      <c r="L1457" s="213" t="s">
        <v>827</v>
      </c>
      <c r="M1457" s="208" t="s">
        <v>1436</v>
      </c>
      <c r="N1457" s="209">
        <f t="shared" si="0"/>
        <v>2025</v>
      </c>
      <c r="O1457" s="210">
        <f t="shared" si="1"/>
        <v>10</v>
      </c>
      <c r="P1457" s="211" t="str">
        <f>IFERROR(VLOOKUP(F1457,연간집계!D:E,2,FALSE),"")</f>
        <v>마이트립북 198</v>
      </c>
    </row>
    <row r="1458" spans="1:16" ht="12.75">
      <c r="A1458" s="201">
        <v>45954.981249999997</v>
      </c>
      <c r="B1458" s="202">
        <v>45954</v>
      </c>
      <c r="C1458" s="203" t="s">
        <v>4807</v>
      </c>
      <c r="D1458" s="203" t="s">
        <v>11</v>
      </c>
      <c r="E1458" s="204" t="s">
        <v>4808</v>
      </c>
      <c r="F1458" s="49" t="s">
        <v>1247</v>
      </c>
      <c r="G1458" s="203">
        <v>1</v>
      </c>
      <c r="H1458" s="203" t="s">
        <v>4809</v>
      </c>
      <c r="I1458" s="203" t="s">
        <v>1556</v>
      </c>
      <c r="J1458" s="203"/>
      <c r="K1458" s="203">
        <v>24</v>
      </c>
      <c r="L1458" s="207" t="s">
        <v>828</v>
      </c>
      <c r="M1458" s="208" t="s">
        <v>1436</v>
      </c>
      <c r="N1458" s="209">
        <f t="shared" si="0"/>
        <v>2025</v>
      </c>
      <c r="O1458" s="210">
        <f t="shared" si="1"/>
        <v>10</v>
      </c>
      <c r="P1458" s="211" t="str">
        <f>IFERROR(VLOOKUP(F1458,연간집계!D:E,2,FALSE),"")</f>
        <v>모바일 포토북 197 (여행)</v>
      </c>
    </row>
    <row r="1459" spans="1:16" ht="12.75">
      <c r="A1459" s="201">
        <v>45954.99596064815</v>
      </c>
      <c r="B1459" s="202">
        <v>45954</v>
      </c>
      <c r="C1459" s="203" t="s">
        <v>4810</v>
      </c>
      <c r="D1459" s="203" t="s">
        <v>11</v>
      </c>
      <c r="E1459" s="204" t="s">
        <v>4811</v>
      </c>
      <c r="F1459" s="49" t="s">
        <v>1378</v>
      </c>
      <c r="G1459" s="203">
        <v>1</v>
      </c>
      <c r="H1459" s="203" t="s">
        <v>3561</v>
      </c>
      <c r="I1459" s="203" t="s">
        <v>1657</v>
      </c>
      <c r="J1459" s="203"/>
      <c r="K1459" s="203">
        <v>1</v>
      </c>
      <c r="L1459" s="213" t="s">
        <v>827</v>
      </c>
      <c r="M1459" s="208" t="s">
        <v>1658</v>
      </c>
      <c r="N1459" s="209">
        <f t="shared" si="0"/>
        <v>2025</v>
      </c>
      <c r="O1459" s="210">
        <f t="shared" si="1"/>
        <v>10</v>
      </c>
      <c r="P1459" s="211" t="str">
        <f>IFERROR(VLOOKUP(F1459,연간집계!D:E,2,FALSE),"")</f>
        <v>증명사진 (무광)</v>
      </c>
    </row>
    <row r="1460" spans="1:16" ht="12.75">
      <c r="A1460" s="201">
        <v>45955.041504629633</v>
      </c>
      <c r="B1460" s="202">
        <v>45955</v>
      </c>
      <c r="C1460" s="203" t="s">
        <v>4812</v>
      </c>
      <c r="D1460" s="203" t="s">
        <v>11</v>
      </c>
      <c r="E1460" s="204" t="s">
        <v>4813</v>
      </c>
      <c r="F1460" s="49" t="s">
        <v>856</v>
      </c>
      <c r="G1460" s="203">
        <v>1</v>
      </c>
      <c r="H1460" s="203" t="s">
        <v>4814</v>
      </c>
      <c r="I1460" s="203" t="s">
        <v>1440</v>
      </c>
      <c r="J1460" s="203"/>
      <c r="K1460" s="203">
        <v>36</v>
      </c>
      <c r="L1460" s="213" t="s">
        <v>827</v>
      </c>
      <c r="M1460" s="208" t="s">
        <v>1436</v>
      </c>
      <c r="N1460" s="209">
        <f t="shared" si="0"/>
        <v>2025</v>
      </c>
      <c r="O1460" s="210">
        <f t="shared" si="1"/>
        <v>10</v>
      </c>
      <c r="P1460" s="211" t="str">
        <f>IFERROR(VLOOKUP(F1460,연간집계!D:E,2,FALSE),"")</f>
        <v>스탠다드 포토북 8*8 (하드/무광)</v>
      </c>
    </row>
    <row r="1461" spans="1:16" ht="12.75">
      <c r="A1461" s="201">
        <v>45955.417280092595</v>
      </c>
      <c r="B1461" s="202">
        <v>45955</v>
      </c>
      <c r="C1461" s="203" t="s">
        <v>4815</v>
      </c>
      <c r="D1461" s="203" t="s">
        <v>11</v>
      </c>
      <c r="E1461" s="204" t="s">
        <v>4816</v>
      </c>
      <c r="F1461" s="49" t="s">
        <v>1247</v>
      </c>
      <c r="G1461" s="203">
        <v>1</v>
      </c>
      <c r="H1461" s="203" t="s">
        <v>4302</v>
      </c>
      <c r="I1461" s="203" t="s">
        <v>1510</v>
      </c>
      <c r="J1461" s="203"/>
      <c r="K1461" s="203">
        <v>24</v>
      </c>
      <c r="L1461" s="207" t="s">
        <v>828</v>
      </c>
      <c r="M1461" s="208" t="s">
        <v>1471</v>
      </c>
      <c r="N1461" s="209">
        <f t="shared" si="0"/>
        <v>2025</v>
      </c>
      <c r="O1461" s="210">
        <f t="shared" si="1"/>
        <v>10</v>
      </c>
      <c r="P1461" s="211" t="str">
        <f>IFERROR(VLOOKUP(F1461,연간집계!D:E,2,FALSE),"")</f>
        <v>모바일 포토북 197 (여행)</v>
      </c>
    </row>
    <row r="1462" spans="1:16" ht="12.75">
      <c r="A1462" s="201">
        <v>45955.546770833331</v>
      </c>
      <c r="B1462" s="202">
        <v>45955</v>
      </c>
      <c r="C1462" s="203" t="s">
        <v>4817</v>
      </c>
      <c r="D1462" s="203" t="s">
        <v>11</v>
      </c>
      <c r="E1462" s="204" t="s">
        <v>4818</v>
      </c>
      <c r="F1462" s="49" t="s">
        <v>849</v>
      </c>
      <c r="G1462" s="203">
        <v>1</v>
      </c>
      <c r="H1462" s="203" t="s">
        <v>4819</v>
      </c>
      <c r="I1462" s="203" t="s">
        <v>1483</v>
      </c>
      <c r="J1462" s="203"/>
      <c r="K1462" s="203">
        <v>24</v>
      </c>
      <c r="L1462" s="213" t="s">
        <v>827</v>
      </c>
      <c r="M1462" s="208" t="s">
        <v>1514</v>
      </c>
      <c r="N1462" s="209">
        <f t="shared" si="0"/>
        <v>2025</v>
      </c>
      <c r="O1462" s="210">
        <f t="shared" si="1"/>
        <v>10</v>
      </c>
      <c r="P1462" s="211" t="str">
        <f>IFERROR(VLOOKUP(F1462,연간집계!D:E,2,FALSE),"")</f>
        <v>스탠다드 포토북 8*11 (하드/유광)</v>
      </c>
    </row>
    <row r="1463" spans="1:16" ht="12.75">
      <c r="A1463" s="201">
        <v>45955.761747685188</v>
      </c>
      <c r="B1463" s="202">
        <v>45955</v>
      </c>
      <c r="C1463" s="203" t="s">
        <v>4820</v>
      </c>
      <c r="D1463" s="203" t="s">
        <v>11</v>
      </c>
      <c r="E1463" s="204" t="s">
        <v>4821</v>
      </c>
      <c r="F1463" s="49" t="s">
        <v>1056</v>
      </c>
      <c r="G1463" s="203">
        <v>1</v>
      </c>
      <c r="H1463" s="203" t="s">
        <v>4822</v>
      </c>
      <c r="I1463" s="203" t="s">
        <v>4823</v>
      </c>
      <c r="J1463" s="203"/>
      <c r="K1463" s="203">
        <v>120</v>
      </c>
      <c r="L1463" s="207" t="s">
        <v>827</v>
      </c>
      <c r="M1463" s="208" t="s">
        <v>1436</v>
      </c>
      <c r="N1463" s="209">
        <f t="shared" si="0"/>
        <v>2025</v>
      </c>
      <c r="O1463" s="210">
        <f t="shared" si="1"/>
        <v>10</v>
      </c>
      <c r="P1463" s="211" t="str">
        <f>IFERROR(VLOOKUP(F1463,연간집계!D:E,2,FALSE),"")</f>
        <v>프리북 150 (소프트)</v>
      </c>
    </row>
    <row r="1464" spans="1:16" ht="12.75">
      <c r="A1464" s="201">
        <v>45955.871446759258</v>
      </c>
      <c r="B1464" s="202">
        <v>45955</v>
      </c>
      <c r="C1464" s="203" t="s">
        <v>4824</v>
      </c>
      <c r="D1464" s="203" t="s">
        <v>11</v>
      </c>
      <c r="E1464" s="204" t="s">
        <v>4825</v>
      </c>
      <c r="F1464" s="49" t="s">
        <v>856</v>
      </c>
      <c r="G1464" s="203">
        <v>12</v>
      </c>
      <c r="H1464" s="203" t="s">
        <v>4826</v>
      </c>
      <c r="I1464" s="203" t="s">
        <v>1440</v>
      </c>
      <c r="J1464" s="203"/>
      <c r="K1464" s="203">
        <v>30</v>
      </c>
      <c r="L1464" s="213" t="s">
        <v>827</v>
      </c>
      <c r="M1464" s="208" t="s">
        <v>1497</v>
      </c>
      <c r="N1464" s="209">
        <f t="shared" si="0"/>
        <v>2025</v>
      </c>
      <c r="O1464" s="210">
        <f t="shared" si="1"/>
        <v>10</v>
      </c>
      <c r="P1464" s="211" t="str">
        <f>IFERROR(VLOOKUP(F1464,연간집계!D:E,2,FALSE),"")</f>
        <v>스탠다드 포토북 8*8 (하드/무광)</v>
      </c>
    </row>
    <row r="1465" spans="1:16" ht="12.75">
      <c r="A1465" s="201">
        <v>45955.918993055559</v>
      </c>
      <c r="B1465" s="202">
        <v>45955</v>
      </c>
      <c r="C1465" s="203" t="s">
        <v>4827</v>
      </c>
      <c r="D1465" s="203" t="s">
        <v>11</v>
      </c>
      <c r="E1465" s="204" t="s">
        <v>4828</v>
      </c>
      <c r="F1465" s="49" t="s">
        <v>1315</v>
      </c>
      <c r="G1465" s="203">
        <v>1</v>
      </c>
      <c r="H1465" s="203" t="s">
        <v>4829</v>
      </c>
      <c r="I1465" s="203" t="s">
        <v>1668</v>
      </c>
      <c r="J1465" s="208" t="s">
        <v>1787</v>
      </c>
      <c r="K1465" s="203">
        <v>1</v>
      </c>
      <c r="L1465" s="213" t="s">
        <v>827</v>
      </c>
      <c r="M1465" s="208" t="s">
        <v>1645</v>
      </c>
      <c r="N1465" s="209">
        <f t="shared" si="0"/>
        <v>2025</v>
      </c>
      <c r="O1465" s="210">
        <f t="shared" si="1"/>
        <v>10</v>
      </c>
      <c r="P1465" s="211" t="str">
        <f>IFERROR(VLOOKUP(F1465,연간집계!D:E,2,FALSE),"")</f>
        <v>원목액자 305_브라운</v>
      </c>
    </row>
    <row r="1466" spans="1:16" ht="12.75">
      <c r="A1466" s="201">
        <v>45955.919004629628</v>
      </c>
      <c r="B1466" s="202">
        <v>45955</v>
      </c>
      <c r="C1466" s="203" t="s">
        <v>4830</v>
      </c>
      <c r="D1466" s="203" t="s">
        <v>11</v>
      </c>
      <c r="E1466" s="204" t="s">
        <v>4828</v>
      </c>
      <c r="F1466" s="49" t="s">
        <v>1315</v>
      </c>
      <c r="G1466" s="203">
        <v>1</v>
      </c>
      <c r="H1466" s="203" t="s">
        <v>4829</v>
      </c>
      <c r="I1466" s="203" t="s">
        <v>1668</v>
      </c>
      <c r="J1466" s="208" t="s">
        <v>1787</v>
      </c>
      <c r="K1466" s="203">
        <v>1</v>
      </c>
      <c r="L1466" s="213" t="s">
        <v>827</v>
      </c>
      <c r="M1466" s="208" t="s">
        <v>1645</v>
      </c>
      <c r="N1466" s="209">
        <f t="shared" si="0"/>
        <v>2025</v>
      </c>
      <c r="O1466" s="210">
        <f t="shared" si="1"/>
        <v>10</v>
      </c>
      <c r="P1466" s="211" t="str">
        <f>IFERROR(VLOOKUP(F1466,연간집계!D:E,2,FALSE),"")</f>
        <v>원목액자 305_브라운</v>
      </c>
    </row>
    <row r="1467" spans="1:16" ht="12.75">
      <c r="A1467" s="201">
        <v>45955.942777777775</v>
      </c>
      <c r="B1467" s="202">
        <v>45955</v>
      </c>
      <c r="C1467" s="203" t="s">
        <v>4831</v>
      </c>
      <c r="D1467" s="203" t="s">
        <v>11</v>
      </c>
      <c r="E1467" s="204" t="s">
        <v>4832</v>
      </c>
      <c r="F1467" s="49" t="s">
        <v>193</v>
      </c>
      <c r="G1467" s="203">
        <v>1</v>
      </c>
      <c r="H1467" s="203" t="s">
        <v>4833</v>
      </c>
      <c r="I1467" s="203" t="s">
        <v>1459</v>
      </c>
      <c r="J1467" s="208" t="s">
        <v>1787</v>
      </c>
      <c r="K1467" s="203">
        <v>50</v>
      </c>
      <c r="L1467" s="213" t="s">
        <v>827</v>
      </c>
      <c r="M1467" s="208" t="s">
        <v>1436</v>
      </c>
      <c r="N1467" s="209">
        <f t="shared" si="0"/>
        <v>2025</v>
      </c>
      <c r="O1467" s="210">
        <f t="shared" si="1"/>
        <v>10</v>
      </c>
      <c r="P1467" s="211" t="str">
        <f>IFERROR(VLOOKUP(F1467,연간집계!D:E,2,FALSE),"")</f>
        <v>포토그랩스pro 248</v>
      </c>
    </row>
    <row r="1468" spans="1:16" ht="12.75">
      <c r="A1468" s="201">
        <v>45955.972303240742</v>
      </c>
      <c r="B1468" s="202">
        <v>45955</v>
      </c>
      <c r="C1468" s="203" t="s">
        <v>4834</v>
      </c>
      <c r="D1468" s="203" t="s">
        <v>11</v>
      </c>
      <c r="E1468" s="204" t="s">
        <v>4835</v>
      </c>
      <c r="F1468" s="49" t="s">
        <v>1311</v>
      </c>
      <c r="G1468" s="203">
        <v>4</v>
      </c>
      <c r="H1468" s="203" t="s">
        <v>4836</v>
      </c>
      <c r="I1468" s="203" t="s">
        <v>4256</v>
      </c>
      <c r="J1468" s="208" t="s">
        <v>3344</v>
      </c>
      <c r="K1468" s="203">
        <v>1</v>
      </c>
      <c r="L1468" s="213" t="s">
        <v>827</v>
      </c>
      <c r="M1468" s="208" t="s">
        <v>1471</v>
      </c>
      <c r="N1468" s="209">
        <f t="shared" si="0"/>
        <v>2025</v>
      </c>
      <c r="O1468" s="210">
        <f t="shared" si="1"/>
        <v>10</v>
      </c>
      <c r="P1468" s="211" t="str">
        <f>IFERROR(VLOOKUP(F1468,연간집계!D:E,2,FALSE),"")</f>
        <v>심플액자 203_블랙</v>
      </c>
    </row>
    <row r="1469" spans="1:16" ht="12.75">
      <c r="A1469" s="201">
        <v>45955.972314814811</v>
      </c>
      <c r="B1469" s="202">
        <v>45955</v>
      </c>
      <c r="C1469" s="203" t="s">
        <v>4837</v>
      </c>
      <c r="D1469" s="203" t="s">
        <v>11</v>
      </c>
      <c r="E1469" s="204" t="s">
        <v>4838</v>
      </c>
      <c r="F1469" s="49" t="s">
        <v>1304</v>
      </c>
      <c r="G1469" s="203">
        <v>1</v>
      </c>
      <c r="H1469" s="203" t="s">
        <v>4839</v>
      </c>
      <c r="I1469" s="205" t="s">
        <v>1440</v>
      </c>
      <c r="J1469" s="208" t="s">
        <v>1850</v>
      </c>
      <c r="K1469" s="203">
        <v>1</v>
      </c>
      <c r="L1469" s="213" t="s">
        <v>827</v>
      </c>
      <c r="M1469" s="208" t="s">
        <v>1471</v>
      </c>
      <c r="N1469" s="209">
        <f t="shared" si="0"/>
        <v>2025</v>
      </c>
      <c r="O1469" s="210">
        <f t="shared" si="1"/>
        <v>10</v>
      </c>
      <c r="P1469" s="211" t="str">
        <f>IFERROR(VLOOKUP(F1469,연간집계!D:E,2,FALSE),"")</f>
        <v>PCMS_우드스탠드아크릴액자</v>
      </c>
    </row>
    <row r="1470" spans="1:16" ht="12.75">
      <c r="A1470" s="201">
        <v>45956.992094907408</v>
      </c>
      <c r="B1470" s="202">
        <v>45956</v>
      </c>
      <c r="C1470" s="203" t="s">
        <v>4840</v>
      </c>
      <c r="D1470" s="203" t="s">
        <v>11</v>
      </c>
      <c r="E1470" s="204" t="s">
        <v>4841</v>
      </c>
      <c r="F1470" s="49" t="s">
        <v>1284</v>
      </c>
      <c r="G1470" s="203">
        <v>3</v>
      </c>
      <c r="H1470" s="203" t="s">
        <v>4842</v>
      </c>
      <c r="I1470" s="203" t="s">
        <v>1842</v>
      </c>
      <c r="J1470" s="203"/>
      <c r="K1470" s="203">
        <v>26</v>
      </c>
      <c r="L1470" s="213" t="s">
        <v>827</v>
      </c>
      <c r="M1470" s="208" t="s">
        <v>1514</v>
      </c>
      <c r="N1470" s="209">
        <f t="shared" si="0"/>
        <v>2025</v>
      </c>
      <c r="O1470" s="210">
        <f t="shared" si="1"/>
        <v>10</v>
      </c>
      <c r="P1470" s="211" t="str">
        <f>IFERROR(VLOOKUP(F1470,연간집계!D:E,2,FALSE),"")</f>
        <v>PCMS_스탠다드캘린더</v>
      </c>
    </row>
    <row r="1471" spans="1:16" ht="12.75">
      <c r="A1471" s="201">
        <v>45956.525763888887</v>
      </c>
      <c r="B1471" s="202">
        <v>45956</v>
      </c>
      <c r="C1471" s="203" t="s">
        <v>4843</v>
      </c>
      <c r="D1471" s="203" t="s">
        <v>11</v>
      </c>
      <c r="E1471" s="204" t="s">
        <v>4844</v>
      </c>
      <c r="F1471" s="49" t="s">
        <v>838</v>
      </c>
      <c r="G1471" s="203">
        <v>3</v>
      </c>
      <c r="H1471" s="203" t="s">
        <v>4703</v>
      </c>
      <c r="I1471" s="203" t="s">
        <v>1566</v>
      </c>
      <c r="J1471" s="203"/>
      <c r="K1471" s="203">
        <v>42</v>
      </c>
      <c r="L1471" s="213" t="s">
        <v>827</v>
      </c>
      <c r="M1471" s="208" t="s">
        <v>1493</v>
      </c>
      <c r="N1471" s="209">
        <f t="shared" si="0"/>
        <v>2025</v>
      </c>
      <c r="O1471" s="210">
        <f t="shared" si="1"/>
        <v>10</v>
      </c>
      <c r="P1471" s="211" t="str">
        <f>IFERROR(VLOOKUP(F1471,연간집계!D:E,2,FALSE),"")</f>
        <v>스탠다드 포토북 6*8 (하드/무광)</v>
      </c>
    </row>
    <row r="1472" spans="1:16" ht="12.75">
      <c r="A1472" s="201">
        <v>45956.651805555557</v>
      </c>
      <c r="B1472" s="202">
        <v>45956</v>
      </c>
      <c r="C1472" s="203" t="s">
        <v>4845</v>
      </c>
      <c r="D1472" s="203" t="s">
        <v>11</v>
      </c>
      <c r="E1472" s="204" t="s">
        <v>4846</v>
      </c>
      <c r="F1472" s="49" t="s">
        <v>887</v>
      </c>
      <c r="G1472" s="203">
        <v>1</v>
      </c>
      <c r="H1472" s="203" t="s">
        <v>4814</v>
      </c>
      <c r="I1472" s="203" t="s">
        <v>1510</v>
      </c>
      <c r="J1472" s="203"/>
      <c r="K1472" s="203">
        <v>84</v>
      </c>
      <c r="L1472" s="213" t="s">
        <v>827</v>
      </c>
      <c r="M1472" s="208" t="s">
        <v>1436</v>
      </c>
      <c r="N1472" s="209">
        <f t="shared" si="0"/>
        <v>2025</v>
      </c>
      <c r="O1472" s="210">
        <f t="shared" si="1"/>
        <v>10</v>
      </c>
      <c r="P1472" s="211" t="str">
        <f>IFERROR(VLOOKUP(F1472,연간집계!D:E,2,FALSE),"")</f>
        <v>마이트립북 198</v>
      </c>
    </row>
    <row r="1473" spans="1:16" ht="12.75">
      <c r="A1473" s="201">
        <v>45956.713356481479</v>
      </c>
      <c r="B1473" s="202">
        <v>45956</v>
      </c>
      <c r="C1473" s="203" t="s">
        <v>4847</v>
      </c>
      <c r="D1473" s="203" t="s">
        <v>11</v>
      </c>
      <c r="E1473" s="204" t="s">
        <v>4848</v>
      </c>
      <c r="F1473" s="49" t="s">
        <v>42</v>
      </c>
      <c r="G1473" s="203">
        <v>1</v>
      </c>
      <c r="H1473" s="203" t="s">
        <v>4499</v>
      </c>
      <c r="I1473" s="203" t="s">
        <v>1783</v>
      </c>
      <c r="J1473" s="203"/>
      <c r="K1473" s="203">
        <v>60</v>
      </c>
      <c r="L1473" s="213" t="s">
        <v>827</v>
      </c>
      <c r="M1473" s="208" t="s">
        <v>1436</v>
      </c>
      <c r="N1473" s="209">
        <f t="shared" si="0"/>
        <v>2025</v>
      </c>
      <c r="O1473" s="210">
        <f t="shared" si="1"/>
        <v>10</v>
      </c>
      <c r="P1473" s="211" t="str">
        <f>IFERROR(VLOOKUP(F1473,연간집계!D:E,2,FALSE),"")</f>
        <v>플라이트북 210</v>
      </c>
    </row>
    <row r="1474" spans="1:16" ht="12.75">
      <c r="A1474" s="201">
        <v>45956.777858796297</v>
      </c>
      <c r="B1474" s="202">
        <v>45956</v>
      </c>
      <c r="C1474" s="203" t="s">
        <v>4849</v>
      </c>
      <c r="D1474" s="203" t="s">
        <v>11</v>
      </c>
      <c r="E1474" s="204" t="s">
        <v>4850</v>
      </c>
      <c r="F1474" s="49" t="s">
        <v>74</v>
      </c>
      <c r="G1474" s="203">
        <v>1</v>
      </c>
      <c r="H1474" s="203" t="s">
        <v>4851</v>
      </c>
      <c r="I1474" s="203" t="s">
        <v>1501</v>
      </c>
      <c r="J1474" s="208" t="s">
        <v>1444</v>
      </c>
      <c r="K1474" s="203">
        <v>52</v>
      </c>
      <c r="L1474" s="213" t="s">
        <v>827</v>
      </c>
      <c r="M1474" s="208" t="s">
        <v>1436</v>
      </c>
      <c r="N1474" s="209">
        <f t="shared" si="0"/>
        <v>2025</v>
      </c>
      <c r="O1474" s="210">
        <f t="shared" si="1"/>
        <v>10</v>
      </c>
      <c r="P1474" s="211" t="str">
        <f>IFERROR(VLOOKUP(F1474,연간집계!D:E,2,FALSE),"")</f>
        <v>포토그랩스pro 210</v>
      </c>
    </row>
    <row r="1475" spans="1:16" ht="12.75">
      <c r="A1475" s="201">
        <v>45956.777870370373</v>
      </c>
      <c r="B1475" s="202">
        <v>45956</v>
      </c>
      <c r="C1475" s="203" t="s">
        <v>4852</v>
      </c>
      <c r="D1475" s="203" t="s">
        <v>11</v>
      </c>
      <c r="E1475" s="204" t="s">
        <v>4850</v>
      </c>
      <c r="F1475" s="49" t="s">
        <v>74</v>
      </c>
      <c r="G1475" s="203">
        <v>1</v>
      </c>
      <c r="H1475" s="203" t="s">
        <v>4851</v>
      </c>
      <c r="I1475" s="203" t="s">
        <v>1501</v>
      </c>
      <c r="J1475" s="208" t="s">
        <v>1444</v>
      </c>
      <c r="K1475" s="203">
        <v>54</v>
      </c>
      <c r="L1475" s="213" t="s">
        <v>827</v>
      </c>
      <c r="M1475" s="208" t="s">
        <v>1436</v>
      </c>
      <c r="N1475" s="209">
        <f t="shared" si="0"/>
        <v>2025</v>
      </c>
      <c r="O1475" s="210">
        <f t="shared" si="1"/>
        <v>10</v>
      </c>
      <c r="P1475" s="211" t="str">
        <f>IFERROR(VLOOKUP(F1475,연간집계!D:E,2,FALSE),"")</f>
        <v>포토그랩스pro 210</v>
      </c>
    </row>
    <row r="1476" spans="1:16" ht="12.75">
      <c r="A1476" s="201">
        <v>45956.777881944443</v>
      </c>
      <c r="B1476" s="202">
        <v>45956</v>
      </c>
      <c r="C1476" s="203" t="s">
        <v>4853</v>
      </c>
      <c r="D1476" s="203" t="s">
        <v>11</v>
      </c>
      <c r="E1476" s="204" t="s">
        <v>4850</v>
      </c>
      <c r="F1476" s="49" t="s">
        <v>74</v>
      </c>
      <c r="G1476" s="203">
        <v>1</v>
      </c>
      <c r="H1476" s="203" t="s">
        <v>4851</v>
      </c>
      <c r="I1476" s="203" t="s">
        <v>1501</v>
      </c>
      <c r="J1476" s="208" t="s">
        <v>1444</v>
      </c>
      <c r="K1476" s="203">
        <v>52</v>
      </c>
      <c r="L1476" s="213" t="s">
        <v>827</v>
      </c>
      <c r="M1476" s="208" t="s">
        <v>1436</v>
      </c>
      <c r="N1476" s="209">
        <f t="shared" si="0"/>
        <v>2025</v>
      </c>
      <c r="O1476" s="210">
        <f t="shared" si="1"/>
        <v>10</v>
      </c>
      <c r="P1476" s="211" t="str">
        <f>IFERROR(VLOOKUP(F1476,연간집계!D:E,2,FALSE),"")</f>
        <v>포토그랩스pro 210</v>
      </c>
    </row>
    <row r="1477" spans="1:16" ht="12.75">
      <c r="A1477" s="201">
        <v>45956.798414351855</v>
      </c>
      <c r="B1477" s="202">
        <v>45956</v>
      </c>
      <c r="C1477" s="203" t="s">
        <v>4854</v>
      </c>
      <c r="D1477" s="203" t="s">
        <v>11</v>
      </c>
      <c r="E1477" s="204" t="s">
        <v>4855</v>
      </c>
      <c r="F1477" s="49" t="s">
        <v>1247</v>
      </c>
      <c r="G1477" s="203">
        <v>1</v>
      </c>
      <c r="H1477" s="203" t="s">
        <v>4856</v>
      </c>
      <c r="I1477" s="203" t="s">
        <v>1455</v>
      </c>
      <c r="J1477" s="203"/>
      <c r="K1477" s="203">
        <v>24</v>
      </c>
      <c r="L1477" s="207" t="s">
        <v>828</v>
      </c>
      <c r="M1477" s="208" t="s">
        <v>1436</v>
      </c>
      <c r="N1477" s="209">
        <f t="shared" si="0"/>
        <v>2025</v>
      </c>
      <c r="O1477" s="210">
        <f t="shared" si="1"/>
        <v>10</v>
      </c>
      <c r="P1477" s="211" t="str">
        <f>IFERROR(VLOOKUP(F1477,연간집계!D:E,2,FALSE),"")</f>
        <v>모바일 포토북 197 (여행)</v>
      </c>
    </row>
    <row r="1478" spans="1:16" ht="12.75">
      <c r="A1478" s="201">
        <v>45956.798425925925</v>
      </c>
      <c r="B1478" s="202">
        <v>45956</v>
      </c>
      <c r="C1478" s="203" t="s">
        <v>4857</v>
      </c>
      <c r="D1478" s="203" t="s">
        <v>11</v>
      </c>
      <c r="E1478" s="204" t="s">
        <v>4855</v>
      </c>
      <c r="F1478" s="49" t="s">
        <v>1247</v>
      </c>
      <c r="G1478" s="203">
        <v>1</v>
      </c>
      <c r="H1478" s="203" t="s">
        <v>4856</v>
      </c>
      <c r="I1478" s="203" t="s">
        <v>1455</v>
      </c>
      <c r="J1478" s="203"/>
      <c r="K1478" s="203">
        <v>24</v>
      </c>
      <c r="L1478" s="207" t="s">
        <v>828</v>
      </c>
      <c r="M1478" s="208" t="s">
        <v>1436</v>
      </c>
      <c r="N1478" s="209">
        <f t="shared" si="0"/>
        <v>2025</v>
      </c>
      <c r="O1478" s="210">
        <f t="shared" si="1"/>
        <v>10</v>
      </c>
      <c r="P1478" s="211" t="str">
        <f>IFERROR(VLOOKUP(F1478,연간집계!D:E,2,FALSE),"")</f>
        <v>모바일 포토북 197 (여행)</v>
      </c>
    </row>
    <row r="1479" spans="1:16" ht="12.75">
      <c r="A1479" s="201">
        <v>45956.842407407406</v>
      </c>
      <c r="B1479" s="202">
        <v>45956</v>
      </c>
      <c r="C1479" s="203" t="s">
        <v>4858</v>
      </c>
      <c r="D1479" s="203" t="s">
        <v>11</v>
      </c>
      <c r="E1479" s="204" t="s">
        <v>4859</v>
      </c>
      <c r="F1479" s="49" t="s">
        <v>1243</v>
      </c>
      <c r="G1479" s="203">
        <v>1</v>
      </c>
      <c r="H1479" s="203" t="s">
        <v>4860</v>
      </c>
      <c r="I1479" s="203" t="s">
        <v>1453</v>
      </c>
      <c r="J1479" s="203"/>
      <c r="K1479" s="203">
        <v>24</v>
      </c>
      <c r="L1479" s="207" t="s">
        <v>828</v>
      </c>
      <c r="M1479" s="208" t="s">
        <v>1436</v>
      </c>
      <c r="N1479" s="209">
        <f t="shared" si="0"/>
        <v>2025</v>
      </c>
      <c r="O1479" s="210">
        <f t="shared" si="1"/>
        <v>10</v>
      </c>
      <c r="P1479" s="211" t="str">
        <f>IFERROR(VLOOKUP(F1479,연간집계!D:E,2,FALSE),"")</f>
        <v>모바일 포토북 150 (여행)</v>
      </c>
    </row>
    <row r="1480" spans="1:16" ht="12.75">
      <c r="A1480" s="201">
        <v>45956.842418981483</v>
      </c>
      <c r="B1480" s="202">
        <v>45956</v>
      </c>
      <c r="C1480" s="203" t="s">
        <v>4861</v>
      </c>
      <c r="D1480" s="203" t="s">
        <v>11</v>
      </c>
      <c r="E1480" s="204" t="s">
        <v>4859</v>
      </c>
      <c r="F1480" s="49" t="s">
        <v>1243</v>
      </c>
      <c r="G1480" s="203">
        <v>1</v>
      </c>
      <c r="H1480" s="203" t="s">
        <v>4860</v>
      </c>
      <c r="I1480" s="203" t="s">
        <v>1556</v>
      </c>
      <c r="J1480" s="203"/>
      <c r="K1480" s="203">
        <v>24</v>
      </c>
      <c r="L1480" s="207" t="s">
        <v>828</v>
      </c>
      <c r="M1480" s="208" t="s">
        <v>1436</v>
      </c>
      <c r="N1480" s="209">
        <f t="shared" si="0"/>
        <v>2025</v>
      </c>
      <c r="O1480" s="210">
        <f t="shared" si="1"/>
        <v>10</v>
      </c>
      <c r="P1480" s="211" t="str">
        <f>IFERROR(VLOOKUP(F1480,연간집계!D:E,2,FALSE),"")</f>
        <v>모바일 포토북 150 (여행)</v>
      </c>
    </row>
    <row r="1481" spans="1:16" ht="12.75">
      <c r="A1481" s="201">
        <v>45956.889305555553</v>
      </c>
      <c r="B1481" s="202">
        <v>45956</v>
      </c>
      <c r="C1481" s="203" t="s">
        <v>4862</v>
      </c>
      <c r="D1481" s="203" t="s">
        <v>11</v>
      </c>
      <c r="E1481" s="204" t="s">
        <v>4863</v>
      </c>
      <c r="F1481" s="49" t="s">
        <v>972</v>
      </c>
      <c r="G1481" s="203">
        <v>1</v>
      </c>
      <c r="H1481" s="203" t="s">
        <v>127</v>
      </c>
      <c r="I1481" s="203" t="s">
        <v>4864</v>
      </c>
      <c r="J1481" s="203" t="s">
        <v>4864</v>
      </c>
      <c r="K1481" s="203">
        <v>80</v>
      </c>
      <c r="L1481" s="213" t="s">
        <v>827</v>
      </c>
      <c r="M1481" s="208" t="s">
        <v>1436</v>
      </c>
      <c r="N1481" s="209">
        <f t="shared" si="0"/>
        <v>2025</v>
      </c>
      <c r="O1481" s="210">
        <f t="shared" si="1"/>
        <v>10</v>
      </c>
      <c r="P1481" s="211" t="str">
        <f>IFERROR(VLOOKUP(F1481,연간집계!D:E,2,FALSE),"")</f>
        <v>시티북 198 (쿠션하드/78p)</v>
      </c>
    </row>
    <row r="1482" spans="1:16" ht="12.75">
      <c r="A1482" s="201">
        <v>45956.909872685188</v>
      </c>
      <c r="B1482" s="202">
        <v>45956</v>
      </c>
      <c r="C1482" s="203" t="s">
        <v>4865</v>
      </c>
      <c r="D1482" s="203" t="s">
        <v>11</v>
      </c>
      <c r="E1482" s="204" t="s">
        <v>4866</v>
      </c>
      <c r="F1482" s="49" t="s">
        <v>858</v>
      </c>
      <c r="G1482" s="203">
        <v>1</v>
      </c>
      <c r="H1482" s="203" t="s">
        <v>4867</v>
      </c>
      <c r="I1482" s="203" t="s">
        <v>2297</v>
      </c>
      <c r="J1482" s="203"/>
      <c r="K1482" s="203">
        <v>46</v>
      </c>
      <c r="L1482" s="213" t="s">
        <v>827</v>
      </c>
      <c r="M1482" s="208" t="s">
        <v>1851</v>
      </c>
      <c r="N1482" s="209">
        <f t="shared" si="0"/>
        <v>2025</v>
      </c>
      <c r="O1482" s="210">
        <f t="shared" si="1"/>
        <v>10</v>
      </c>
      <c r="P1482" s="211" t="str">
        <f>IFERROR(VLOOKUP(F1482,연간집계!D:E,2,FALSE),"")</f>
        <v>스탠다드 포토북 8*8 (하드/유광)</v>
      </c>
    </row>
    <row r="1483" spans="1:16" ht="12.75">
      <c r="A1483" s="201">
        <v>45956.912835648145</v>
      </c>
      <c r="B1483" s="202">
        <v>45956</v>
      </c>
      <c r="C1483" s="203" t="s">
        <v>4868</v>
      </c>
      <c r="D1483" s="203" t="s">
        <v>11</v>
      </c>
      <c r="E1483" s="204" t="s">
        <v>4869</v>
      </c>
      <c r="F1483" s="49" t="s">
        <v>840</v>
      </c>
      <c r="G1483" s="203">
        <v>1</v>
      </c>
      <c r="H1483" s="203" t="s">
        <v>4870</v>
      </c>
      <c r="I1483" s="203" t="s">
        <v>1440</v>
      </c>
      <c r="J1483" s="203"/>
      <c r="K1483" s="203">
        <v>54</v>
      </c>
      <c r="L1483" s="213" t="s">
        <v>827</v>
      </c>
      <c r="M1483" s="208" t="s">
        <v>1436</v>
      </c>
      <c r="N1483" s="209">
        <f t="shared" si="0"/>
        <v>2025</v>
      </c>
      <c r="O1483" s="210">
        <f t="shared" si="1"/>
        <v>10</v>
      </c>
      <c r="P1483" s="211" t="str">
        <f>IFERROR(VLOOKUP(F1483,연간집계!D:E,2,FALSE),"")</f>
        <v>스탠다드 포토북 6*8 (하드/유광)</v>
      </c>
    </row>
    <row r="1484" spans="1:16" ht="12.75">
      <c r="A1484" s="201">
        <v>45956.912847222222</v>
      </c>
      <c r="B1484" s="202">
        <v>45956</v>
      </c>
      <c r="C1484" s="203" t="s">
        <v>4871</v>
      </c>
      <c r="D1484" s="203" t="s">
        <v>11</v>
      </c>
      <c r="E1484" s="204" t="s">
        <v>4872</v>
      </c>
      <c r="F1484" s="49" t="s">
        <v>847</v>
      </c>
      <c r="G1484" s="203">
        <v>1</v>
      </c>
      <c r="H1484" s="203" t="s">
        <v>4873</v>
      </c>
      <c r="I1484" s="203" t="s">
        <v>1566</v>
      </c>
      <c r="J1484" s="203"/>
      <c r="K1484" s="203">
        <v>66</v>
      </c>
      <c r="L1484" s="213" t="s">
        <v>827</v>
      </c>
      <c r="M1484" s="208" t="s">
        <v>1493</v>
      </c>
      <c r="N1484" s="209">
        <f t="shared" si="0"/>
        <v>2025</v>
      </c>
      <c r="O1484" s="210">
        <f t="shared" si="1"/>
        <v>10</v>
      </c>
      <c r="P1484" s="211" t="str">
        <f>IFERROR(VLOOKUP(F1484,연간집계!D:E,2,FALSE),"")</f>
        <v>스탠다드 포토북 8*11 (하드/무광)</v>
      </c>
    </row>
    <row r="1485" spans="1:16" ht="12.75">
      <c r="A1485" s="201">
        <v>45956.912858796299</v>
      </c>
      <c r="B1485" s="202">
        <v>45956</v>
      </c>
      <c r="C1485" s="203" t="s">
        <v>4874</v>
      </c>
      <c r="D1485" s="203" t="s">
        <v>11</v>
      </c>
      <c r="E1485" s="204" t="s">
        <v>4872</v>
      </c>
      <c r="F1485" s="49" t="s">
        <v>847</v>
      </c>
      <c r="G1485" s="203">
        <v>1</v>
      </c>
      <c r="H1485" s="203" t="s">
        <v>4873</v>
      </c>
      <c r="I1485" s="203" t="s">
        <v>1566</v>
      </c>
      <c r="J1485" s="203"/>
      <c r="K1485" s="203">
        <v>64</v>
      </c>
      <c r="L1485" s="213" t="s">
        <v>827</v>
      </c>
      <c r="M1485" s="208" t="s">
        <v>1493</v>
      </c>
      <c r="N1485" s="209">
        <f t="shared" si="0"/>
        <v>2025</v>
      </c>
      <c r="O1485" s="210">
        <f t="shared" si="1"/>
        <v>10</v>
      </c>
      <c r="P1485" s="211" t="str">
        <f>IFERROR(VLOOKUP(F1485,연간집계!D:E,2,FALSE),"")</f>
        <v>스탠다드 포토북 8*11 (하드/무광)</v>
      </c>
    </row>
    <row r="1486" spans="1:16" ht="12.75">
      <c r="A1486" s="201">
        <v>45956.912870370368</v>
      </c>
      <c r="B1486" s="202">
        <v>45956</v>
      </c>
      <c r="C1486" s="203" t="s">
        <v>4875</v>
      </c>
      <c r="D1486" s="203" t="s">
        <v>11</v>
      </c>
      <c r="E1486" s="204" t="s">
        <v>4872</v>
      </c>
      <c r="F1486" s="49" t="s">
        <v>847</v>
      </c>
      <c r="G1486" s="203">
        <v>1</v>
      </c>
      <c r="H1486" s="203" t="s">
        <v>4873</v>
      </c>
      <c r="I1486" s="203" t="s">
        <v>1566</v>
      </c>
      <c r="J1486" s="203"/>
      <c r="K1486" s="203">
        <v>36</v>
      </c>
      <c r="L1486" s="213" t="s">
        <v>827</v>
      </c>
      <c r="M1486" s="208" t="s">
        <v>1493</v>
      </c>
      <c r="N1486" s="209">
        <f t="shared" si="0"/>
        <v>2025</v>
      </c>
      <c r="O1486" s="210">
        <f t="shared" si="1"/>
        <v>10</v>
      </c>
      <c r="P1486" s="211" t="str">
        <f>IFERROR(VLOOKUP(F1486,연간집계!D:E,2,FALSE),"")</f>
        <v>스탠다드 포토북 8*11 (하드/무광)</v>
      </c>
    </row>
    <row r="1487" spans="1:16" ht="12.75">
      <c r="A1487" s="201">
        <v>45956.968622685185</v>
      </c>
      <c r="B1487" s="202">
        <v>45956</v>
      </c>
      <c r="C1487" s="203" t="s">
        <v>4876</v>
      </c>
      <c r="D1487" s="203" t="s">
        <v>11</v>
      </c>
      <c r="E1487" s="204" t="s">
        <v>4877</v>
      </c>
      <c r="F1487" s="49" t="s">
        <v>885</v>
      </c>
      <c r="G1487" s="203">
        <v>1</v>
      </c>
      <c r="H1487" s="203" t="s">
        <v>4175</v>
      </c>
      <c r="I1487" s="203" t="s">
        <v>1440</v>
      </c>
      <c r="J1487" s="203"/>
      <c r="K1487" s="203">
        <v>84</v>
      </c>
      <c r="L1487" s="213" t="s">
        <v>827</v>
      </c>
      <c r="M1487" s="208" t="s">
        <v>1493</v>
      </c>
      <c r="N1487" s="209">
        <f t="shared" si="0"/>
        <v>2025</v>
      </c>
      <c r="O1487" s="210">
        <f t="shared" si="1"/>
        <v>10</v>
      </c>
      <c r="P1487" s="211" t="str">
        <f>IFERROR(VLOOKUP(F1487,연간집계!D:E,2,FALSE),"")</f>
        <v>마이트립북 150</v>
      </c>
    </row>
    <row r="1488" spans="1:16" ht="12.75">
      <c r="A1488" s="201">
        <v>45956.971574074072</v>
      </c>
      <c r="B1488" s="202">
        <v>45956</v>
      </c>
      <c r="C1488" s="203" t="s">
        <v>4878</v>
      </c>
      <c r="D1488" s="203" t="s">
        <v>11</v>
      </c>
      <c r="E1488" s="204" t="s">
        <v>4879</v>
      </c>
      <c r="F1488" s="49" t="s">
        <v>849</v>
      </c>
      <c r="G1488" s="203">
        <v>1</v>
      </c>
      <c r="H1488" s="203" t="s">
        <v>4880</v>
      </c>
      <c r="I1488" s="203" t="s">
        <v>1501</v>
      </c>
      <c r="J1488" s="203"/>
      <c r="K1488" s="203">
        <v>24</v>
      </c>
      <c r="L1488" s="213" t="s">
        <v>827</v>
      </c>
      <c r="M1488" s="208" t="s">
        <v>1471</v>
      </c>
      <c r="N1488" s="209">
        <f t="shared" si="0"/>
        <v>2025</v>
      </c>
      <c r="O1488" s="210">
        <f t="shared" si="1"/>
        <v>10</v>
      </c>
      <c r="P1488" s="211" t="str">
        <f>IFERROR(VLOOKUP(F1488,연간집계!D:E,2,FALSE),"")</f>
        <v>스탠다드 포토북 8*11 (하드/유광)</v>
      </c>
    </row>
    <row r="1489" spans="1:16" ht="12.75">
      <c r="A1489" s="201">
        <v>45957.088842592595</v>
      </c>
      <c r="B1489" s="202">
        <v>45957</v>
      </c>
      <c r="C1489" s="203" t="s">
        <v>4881</v>
      </c>
      <c r="D1489" s="203" t="s">
        <v>11</v>
      </c>
      <c r="E1489" s="204" t="s">
        <v>4882</v>
      </c>
      <c r="F1489" s="49" t="s">
        <v>865</v>
      </c>
      <c r="G1489" s="203">
        <v>1</v>
      </c>
      <c r="H1489" s="203" t="s">
        <v>4883</v>
      </c>
      <c r="I1489" s="203" t="s">
        <v>1440</v>
      </c>
      <c r="J1489" s="203"/>
      <c r="K1489" s="203">
        <v>24</v>
      </c>
      <c r="L1489" s="213" t="s">
        <v>827</v>
      </c>
      <c r="M1489" s="208" t="s">
        <v>1436</v>
      </c>
      <c r="N1489" s="209">
        <f t="shared" si="0"/>
        <v>2025</v>
      </c>
      <c r="O1489" s="210">
        <f t="shared" si="1"/>
        <v>10</v>
      </c>
      <c r="P1489" s="211" t="str">
        <f>IFERROR(VLOOKUP(F1489,연간집계!D:E,2,FALSE),"")</f>
        <v>스탠다드 포토북 8*6 (하드/무광)</v>
      </c>
    </row>
    <row r="1490" spans="1:16" ht="12.75">
      <c r="A1490" s="201">
        <v>45957.14166666667</v>
      </c>
      <c r="B1490" s="202">
        <v>45957</v>
      </c>
      <c r="C1490" s="203" t="s">
        <v>4884</v>
      </c>
      <c r="D1490" s="203" t="s">
        <v>11</v>
      </c>
      <c r="E1490" s="204" t="s">
        <v>4885</v>
      </c>
      <c r="F1490" s="49" t="s">
        <v>1304</v>
      </c>
      <c r="G1490" s="203">
        <v>1</v>
      </c>
      <c r="H1490" s="203" t="s">
        <v>4867</v>
      </c>
      <c r="I1490" s="205" t="s">
        <v>1440</v>
      </c>
      <c r="J1490" s="208" t="s">
        <v>1850</v>
      </c>
      <c r="K1490" s="203">
        <v>1</v>
      </c>
      <c r="L1490" s="213" t="s">
        <v>828</v>
      </c>
      <c r="M1490" s="208" t="s">
        <v>1645</v>
      </c>
      <c r="N1490" s="209">
        <f t="shared" si="0"/>
        <v>2025</v>
      </c>
      <c r="O1490" s="210">
        <f t="shared" si="1"/>
        <v>10</v>
      </c>
      <c r="P1490" s="211" t="str">
        <f>IFERROR(VLOOKUP(F1490,연간집계!D:E,2,FALSE),"")</f>
        <v>PCMS_우드스탠드아크릴액자</v>
      </c>
    </row>
    <row r="1491" spans="1:16" ht="12.75">
      <c r="A1491" s="201">
        <v>45957.308703703704</v>
      </c>
      <c r="B1491" s="202">
        <v>45957</v>
      </c>
      <c r="C1491" s="203" t="s">
        <v>4886</v>
      </c>
      <c r="D1491" s="203" t="s">
        <v>11</v>
      </c>
      <c r="E1491" s="204" t="s">
        <v>4887</v>
      </c>
      <c r="F1491" s="49" t="s">
        <v>1247</v>
      </c>
      <c r="G1491" s="203">
        <v>1</v>
      </c>
      <c r="H1491" s="203" t="s">
        <v>4888</v>
      </c>
      <c r="I1491" s="203" t="s">
        <v>1435</v>
      </c>
      <c r="J1491" s="203"/>
      <c r="K1491" s="203">
        <v>24</v>
      </c>
      <c r="L1491" s="207" t="s">
        <v>828</v>
      </c>
      <c r="M1491" s="208" t="s">
        <v>1436</v>
      </c>
      <c r="N1491" s="209">
        <f t="shared" si="0"/>
        <v>2025</v>
      </c>
      <c r="O1491" s="210">
        <f t="shared" si="1"/>
        <v>10</v>
      </c>
      <c r="P1491" s="211" t="str">
        <f>IFERROR(VLOOKUP(F1491,연간집계!D:E,2,FALSE),"")</f>
        <v>모바일 포토북 197 (여행)</v>
      </c>
    </row>
    <row r="1492" spans="1:16" ht="12.75">
      <c r="A1492" s="201">
        <v>45957.308715277781</v>
      </c>
      <c r="B1492" s="202">
        <v>45957</v>
      </c>
      <c r="C1492" s="203" t="s">
        <v>4889</v>
      </c>
      <c r="D1492" s="203" t="s">
        <v>11</v>
      </c>
      <c r="E1492" s="204" t="s">
        <v>4890</v>
      </c>
      <c r="F1492" s="49" t="s">
        <v>1247</v>
      </c>
      <c r="G1492" s="203">
        <v>1</v>
      </c>
      <c r="H1492" s="203" t="s">
        <v>4888</v>
      </c>
      <c r="I1492" s="203" t="s">
        <v>1435</v>
      </c>
      <c r="J1492" s="203"/>
      <c r="K1492" s="203">
        <v>24</v>
      </c>
      <c r="L1492" s="207" t="s">
        <v>828</v>
      </c>
      <c r="M1492" s="208" t="s">
        <v>1436</v>
      </c>
      <c r="N1492" s="209">
        <f t="shared" si="0"/>
        <v>2025</v>
      </c>
      <c r="O1492" s="210">
        <f t="shared" si="1"/>
        <v>10</v>
      </c>
      <c r="P1492" s="211" t="str">
        <f>IFERROR(VLOOKUP(F1492,연간집계!D:E,2,FALSE),"")</f>
        <v>모바일 포토북 197 (여행)</v>
      </c>
    </row>
    <row r="1493" spans="1:16" ht="12.75">
      <c r="A1493" s="201">
        <v>45957.367442129631</v>
      </c>
      <c r="B1493" s="202">
        <v>45957</v>
      </c>
      <c r="C1493" s="203" t="s">
        <v>4891</v>
      </c>
      <c r="D1493" s="203" t="s">
        <v>11</v>
      </c>
      <c r="E1493" s="204" t="s">
        <v>4892</v>
      </c>
      <c r="F1493" s="49" t="s">
        <v>838</v>
      </c>
      <c r="G1493" s="203">
        <v>1</v>
      </c>
      <c r="H1493" s="203" t="s">
        <v>4893</v>
      </c>
      <c r="I1493" s="203" t="s">
        <v>4894</v>
      </c>
      <c r="J1493" s="203"/>
      <c r="K1493" s="203">
        <v>24</v>
      </c>
      <c r="L1493" s="213" t="s">
        <v>827</v>
      </c>
      <c r="M1493" s="208" t="s">
        <v>1449</v>
      </c>
      <c r="N1493" s="209">
        <f t="shared" si="0"/>
        <v>2025</v>
      </c>
      <c r="O1493" s="210">
        <f t="shared" si="1"/>
        <v>10</v>
      </c>
      <c r="P1493" s="211" t="str">
        <f>IFERROR(VLOOKUP(F1493,연간집계!D:E,2,FALSE),"")</f>
        <v>스탠다드 포토북 6*8 (하드/무광)</v>
      </c>
    </row>
    <row r="1494" spans="1:16" ht="12.75">
      <c r="A1494" s="201">
        <v>45957.434965277775</v>
      </c>
      <c r="B1494" s="202">
        <v>45957</v>
      </c>
      <c r="C1494" s="203" t="s">
        <v>4895</v>
      </c>
      <c r="D1494" s="203" t="s">
        <v>11</v>
      </c>
      <c r="E1494" s="204" t="s">
        <v>4896</v>
      </c>
      <c r="F1494" s="49" t="s">
        <v>887</v>
      </c>
      <c r="G1494" s="203">
        <v>1</v>
      </c>
      <c r="H1494" s="203" t="s">
        <v>616</v>
      </c>
      <c r="I1494" s="203" t="s">
        <v>1510</v>
      </c>
      <c r="J1494" s="203"/>
      <c r="K1494" s="203">
        <v>52</v>
      </c>
      <c r="L1494" s="213" t="s">
        <v>827</v>
      </c>
      <c r="M1494" s="208" t="s">
        <v>1436</v>
      </c>
      <c r="N1494" s="209">
        <f t="shared" si="0"/>
        <v>2025</v>
      </c>
      <c r="O1494" s="210">
        <f t="shared" si="1"/>
        <v>10</v>
      </c>
      <c r="P1494" s="211" t="str">
        <f>IFERROR(VLOOKUP(F1494,연간집계!D:E,2,FALSE),"")</f>
        <v>마이트립북 198</v>
      </c>
    </row>
    <row r="1495" spans="1:16" ht="12.75">
      <c r="A1495" s="201">
        <v>45957.532384259262</v>
      </c>
      <c r="B1495" s="202">
        <v>45957</v>
      </c>
      <c r="C1495" s="203" t="s">
        <v>4897</v>
      </c>
      <c r="D1495" s="203" t="s">
        <v>11</v>
      </c>
      <c r="E1495" s="204" t="s">
        <v>4898</v>
      </c>
      <c r="F1495" s="49" t="s">
        <v>874</v>
      </c>
      <c r="G1495" s="203">
        <v>4</v>
      </c>
      <c r="H1495" s="203" t="s">
        <v>4899</v>
      </c>
      <c r="I1495" s="203" t="s">
        <v>1440</v>
      </c>
      <c r="J1495" s="203"/>
      <c r="K1495" s="203">
        <v>32</v>
      </c>
      <c r="L1495" s="213" t="s">
        <v>827</v>
      </c>
      <c r="M1495" s="208" t="s">
        <v>1493</v>
      </c>
      <c r="N1495" s="209">
        <f t="shared" si="0"/>
        <v>2025</v>
      </c>
      <c r="O1495" s="210">
        <f t="shared" si="1"/>
        <v>10</v>
      </c>
      <c r="P1495" s="211" t="str">
        <f>IFERROR(VLOOKUP(F1495,연간집계!D:E,2,FALSE),"")</f>
        <v>스탠다드 포토북 11*8 (하드/무광)</v>
      </c>
    </row>
    <row r="1496" spans="1:16" ht="12.75">
      <c r="A1496" s="201">
        <v>45957.56177083333</v>
      </c>
      <c r="B1496" s="202">
        <v>45957</v>
      </c>
      <c r="C1496" s="203" t="s">
        <v>4900</v>
      </c>
      <c r="D1496" s="203" t="s">
        <v>11</v>
      </c>
      <c r="E1496" s="204" t="s">
        <v>4901</v>
      </c>
      <c r="F1496" s="49" t="s">
        <v>1027</v>
      </c>
      <c r="G1496" s="203">
        <v>1</v>
      </c>
      <c r="H1496" s="203" t="s">
        <v>4902</v>
      </c>
      <c r="I1496" s="203" t="s">
        <v>1455</v>
      </c>
      <c r="J1496" s="208" t="s">
        <v>1435</v>
      </c>
      <c r="K1496" s="203">
        <v>80</v>
      </c>
      <c r="L1496" s="213" t="s">
        <v>827</v>
      </c>
      <c r="M1496" s="208" t="s">
        <v>1436</v>
      </c>
      <c r="N1496" s="209">
        <f t="shared" si="0"/>
        <v>2025</v>
      </c>
      <c r="O1496" s="210">
        <f t="shared" si="1"/>
        <v>10</v>
      </c>
      <c r="P1496" s="211" t="str">
        <f>IFERROR(VLOOKUP(F1496,연간집계!D:E,2,FALSE),"")</f>
        <v>트래블북 198 (쿠션하드/78p)</v>
      </c>
    </row>
    <row r="1497" spans="1:16" ht="12.75">
      <c r="A1497" s="201">
        <v>45957.567685185182</v>
      </c>
      <c r="B1497" s="202">
        <v>45957</v>
      </c>
      <c r="C1497" s="203" t="s">
        <v>4903</v>
      </c>
      <c r="D1497" s="203" t="s">
        <v>11</v>
      </c>
      <c r="E1497" s="204" t="s">
        <v>4904</v>
      </c>
      <c r="F1497" s="49" t="s">
        <v>1245</v>
      </c>
      <c r="G1497" s="203">
        <v>1</v>
      </c>
      <c r="H1497" s="203" t="s">
        <v>4905</v>
      </c>
      <c r="I1497" s="203" t="s">
        <v>1676</v>
      </c>
      <c r="J1497" s="203"/>
      <c r="K1497" s="203">
        <v>24</v>
      </c>
      <c r="L1497" s="207" t="s">
        <v>828</v>
      </c>
      <c r="M1497" s="208" t="s">
        <v>1436</v>
      </c>
      <c r="N1497" s="209">
        <f t="shared" si="0"/>
        <v>2025</v>
      </c>
      <c r="O1497" s="210">
        <f t="shared" si="1"/>
        <v>10</v>
      </c>
      <c r="P1497" s="211" t="str">
        <f>IFERROR(VLOOKUP(F1497,연간집계!D:E,2,FALSE),"")</f>
        <v>모바일 포토북 198 (여행)</v>
      </c>
    </row>
    <row r="1498" spans="1:16" ht="12.75">
      <c r="A1498" s="201">
        <v>45957.582499999997</v>
      </c>
      <c r="B1498" s="202">
        <v>45957</v>
      </c>
      <c r="C1498" s="203" t="s">
        <v>4906</v>
      </c>
      <c r="D1498" s="203" t="s">
        <v>11</v>
      </c>
      <c r="E1498" s="204" t="s">
        <v>4907</v>
      </c>
      <c r="F1498" s="49" t="s">
        <v>856</v>
      </c>
      <c r="G1498" s="203">
        <v>1</v>
      </c>
      <c r="H1498" s="203" t="s">
        <v>4908</v>
      </c>
      <c r="I1498" s="203" t="s">
        <v>1440</v>
      </c>
      <c r="J1498" s="203"/>
      <c r="K1498" s="203">
        <v>36</v>
      </c>
      <c r="L1498" s="213" t="s">
        <v>827</v>
      </c>
      <c r="M1498" s="208" t="s">
        <v>1541</v>
      </c>
      <c r="N1498" s="209">
        <f t="shared" si="0"/>
        <v>2025</v>
      </c>
      <c r="O1498" s="210">
        <f t="shared" si="1"/>
        <v>10</v>
      </c>
      <c r="P1498" s="211" t="str">
        <f>IFERROR(VLOOKUP(F1498,연간집계!D:E,2,FALSE),"")</f>
        <v>스탠다드 포토북 8*8 (하드/무광)</v>
      </c>
    </row>
    <row r="1499" spans="1:16" ht="12.75">
      <c r="A1499" s="201">
        <v>45957.588599537034</v>
      </c>
      <c r="B1499" s="202">
        <v>45957</v>
      </c>
      <c r="C1499" s="203" t="s">
        <v>4909</v>
      </c>
      <c r="D1499" s="203" t="s">
        <v>11</v>
      </c>
      <c r="E1499" s="204" t="s">
        <v>4910</v>
      </c>
      <c r="F1499" s="49" t="s">
        <v>1022</v>
      </c>
      <c r="G1499" s="203">
        <v>3</v>
      </c>
      <c r="H1499" s="203" t="s">
        <v>4911</v>
      </c>
      <c r="I1499" s="203" t="s">
        <v>1901</v>
      </c>
      <c r="J1499" s="208" t="s">
        <v>1435</v>
      </c>
      <c r="K1499" s="203">
        <v>80</v>
      </c>
      <c r="L1499" s="213" t="s">
        <v>827</v>
      </c>
      <c r="M1499" s="208" t="s">
        <v>1493</v>
      </c>
      <c r="N1499" s="209">
        <f t="shared" si="0"/>
        <v>2025</v>
      </c>
      <c r="O1499" s="210">
        <f t="shared" si="1"/>
        <v>10</v>
      </c>
      <c r="P1499" s="211" t="str">
        <f>IFERROR(VLOOKUP(F1499,연간집계!D:E,2,FALSE),"")</f>
        <v>트래블북 A5 (소프트/78p)</v>
      </c>
    </row>
    <row r="1500" spans="1:16" ht="12.75">
      <c r="A1500" s="201">
        <v>45957.600543981483</v>
      </c>
      <c r="B1500" s="202">
        <v>45957</v>
      </c>
      <c r="C1500" s="203" t="s">
        <v>4912</v>
      </c>
      <c r="D1500" s="203" t="s">
        <v>11</v>
      </c>
      <c r="E1500" s="204" t="s">
        <v>4913</v>
      </c>
      <c r="F1500" s="49" t="s">
        <v>856</v>
      </c>
      <c r="G1500" s="203">
        <v>1</v>
      </c>
      <c r="H1500" s="203" t="s">
        <v>4914</v>
      </c>
      <c r="I1500" s="203" t="s">
        <v>1440</v>
      </c>
      <c r="J1500" s="203"/>
      <c r="K1500" s="203">
        <v>72</v>
      </c>
      <c r="L1500" s="213" t="s">
        <v>827</v>
      </c>
      <c r="M1500" s="208" t="s">
        <v>1436</v>
      </c>
      <c r="N1500" s="209">
        <f t="shared" si="0"/>
        <v>2025</v>
      </c>
      <c r="O1500" s="210">
        <f t="shared" si="1"/>
        <v>10</v>
      </c>
      <c r="P1500" s="211" t="str">
        <f>IFERROR(VLOOKUP(F1500,연간집계!D:E,2,FALSE),"")</f>
        <v>스탠다드 포토북 8*8 (하드/무광)</v>
      </c>
    </row>
    <row r="1501" spans="1:16" ht="12.75">
      <c r="A1501" s="201">
        <v>45957.639178240737</v>
      </c>
      <c r="B1501" s="202">
        <v>45957</v>
      </c>
      <c r="C1501" s="203" t="s">
        <v>4915</v>
      </c>
      <c r="D1501" s="203" t="s">
        <v>11</v>
      </c>
      <c r="E1501" s="204" t="s">
        <v>4916</v>
      </c>
      <c r="F1501" s="49" t="s">
        <v>834</v>
      </c>
      <c r="G1501" s="203">
        <v>3</v>
      </c>
      <c r="H1501" s="203" t="s">
        <v>4917</v>
      </c>
      <c r="I1501" s="203" t="s">
        <v>1440</v>
      </c>
      <c r="J1501" s="203"/>
      <c r="K1501" s="203">
        <v>38</v>
      </c>
      <c r="L1501" s="213" t="s">
        <v>827</v>
      </c>
      <c r="M1501" s="208" t="s">
        <v>3592</v>
      </c>
      <c r="N1501" s="209">
        <f t="shared" si="0"/>
        <v>2025</v>
      </c>
      <c r="O1501" s="210">
        <f t="shared" si="1"/>
        <v>10</v>
      </c>
      <c r="P1501" s="211" t="str">
        <f>IFERROR(VLOOKUP(F1501,연간집계!D:E,2,FALSE),"")</f>
        <v>스탠다드 포토북 6*8 (소프트/무광)</v>
      </c>
    </row>
    <row r="1502" spans="1:16" ht="12.75">
      <c r="A1502" s="201">
        <v>45957.695115740738</v>
      </c>
      <c r="B1502" s="202">
        <v>45957</v>
      </c>
      <c r="C1502" s="203" t="s">
        <v>4918</v>
      </c>
      <c r="D1502" s="203" t="s">
        <v>11</v>
      </c>
      <c r="E1502" s="204" t="s">
        <v>4919</v>
      </c>
      <c r="F1502" s="49" t="s">
        <v>890</v>
      </c>
      <c r="G1502" s="203">
        <v>1</v>
      </c>
      <c r="H1502" s="203" t="s">
        <v>4920</v>
      </c>
      <c r="I1502" s="203" t="s">
        <v>1566</v>
      </c>
      <c r="J1502" s="208" t="s">
        <v>2928</v>
      </c>
      <c r="K1502" s="203">
        <v>48</v>
      </c>
      <c r="L1502" s="213" t="s">
        <v>827</v>
      </c>
      <c r="M1502" s="208" t="s">
        <v>1436</v>
      </c>
      <c r="N1502" s="209">
        <f t="shared" si="0"/>
        <v>2025</v>
      </c>
      <c r="O1502" s="210">
        <f t="shared" si="1"/>
        <v>10</v>
      </c>
      <c r="P1502" s="211" t="str">
        <f>IFERROR(VLOOKUP(F1502,연간집계!D:E,2,FALSE),"")</f>
        <v>메모리북</v>
      </c>
    </row>
    <row r="1503" spans="1:16" ht="12.75">
      <c r="A1503" s="201">
        <v>45957.712754629632</v>
      </c>
      <c r="B1503" s="202">
        <v>45957</v>
      </c>
      <c r="C1503" s="203" t="s">
        <v>4921</v>
      </c>
      <c r="D1503" s="203" t="s">
        <v>11</v>
      </c>
      <c r="E1503" s="204" t="s">
        <v>4922</v>
      </c>
      <c r="F1503" s="49" t="s">
        <v>865</v>
      </c>
      <c r="G1503" s="203">
        <v>15</v>
      </c>
      <c r="H1503" s="203" t="s">
        <v>4923</v>
      </c>
      <c r="I1503" s="203" t="s">
        <v>2932</v>
      </c>
      <c r="J1503" s="203"/>
      <c r="K1503" s="203">
        <v>24</v>
      </c>
      <c r="L1503" s="213" t="s">
        <v>827</v>
      </c>
      <c r="M1503" s="208" t="s">
        <v>1612</v>
      </c>
      <c r="N1503" s="209">
        <f t="shared" si="0"/>
        <v>2025</v>
      </c>
      <c r="O1503" s="210">
        <f t="shared" si="1"/>
        <v>10</v>
      </c>
      <c r="P1503" s="211" t="str">
        <f>IFERROR(VLOOKUP(F1503,연간집계!D:E,2,FALSE),"")</f>
        <v>스탠다드 포토북 8*6 (하드/무광)</v>
      </c>
    </row>
    <row r="1504" spans="1:16" ht="12.75">
      <c r="A1504" s="201">
        <v>45957.733587962961</v>
      </c>
      <c r="B1504" s="202">
        <v>45957</v>
      </c>
      <c r="C1504" s="203" t="s">
        <v>4924</v>
      </c>
      <c r="D1504" s="203" t="s">
        <v>11</v>
      </c>
      <c r="E1504" s="204" t="s">
        <v>4925</v>
      </c>
      <c r="F1504" s="49" t="s">
        <v>1046</v>
      </c>
      <c r="G1504" s="203">
        <v>2</v>
      </c>
      <c r="H1504" s="203" t="s">
        <v>4399</v>
      </c>
      <c r="I1504" s="203" t="s">
        <v>1668</v>
      </c>
      <c r="J1504" s="203"/>
      <c r="K1504" s="203">
        <v>72</v>
      </c>
      <c r="L1504" s="207" t="s">
        <v>827</v>
      </c>
      <c r="M1504" s="208" t="s">
        <v>1436</v>
      </c>
      <c r="N1504" s="209">
        <f t="shared" si="0"/>
        <v>2025</v>
      </c>
      <c r="O1504" s="210">
        <f t="shared" si="1"/>
        <v>10</v>
      </c>
      <c r="P1504" s="211" t="str">
        <f>IFERROR(VLOOKUP(F1504,연간집계!D:E,2,FALSE),"")</f>
        <v>프리북와이드 (소프트)</v>
      </c>
    </row>
    <row r="1505" spans="1:16" ht="12.75">
      <c r="A1505" s="201">
        <v>45957.821828703702</v>
      </c>
      <c r="B1505" s="202">
        <v>45957</v>
      </c>
      <c r="C1505" s="203" t="s">
        <v>4926</v>
      </c>
      <c r="D1505" s="203" t="s">
        <v>11</v>
      </c>
      <c r="E1505" s="204" t="s">
        <v>4927</v>
      </c>
      <c r="F1505" s="49" t="s">
        <v>849</v>
      </c>
      <c r="G1505" s="203">
        <v>3</v>
      </c>
      <c r="H1505" s="203" t="s">
        <v>4928</v>
      </c>
      <c r="I1505" s="203" t="s">
        <v>1440</v>
      </c>
      <c r="J1505" s="203"/>
      <c r="K1505" s="203">
        <v>28</v>
      </c>
      <c r="L1505" s="213" t="s">
        <v>827</v>
      </c>
      <c r="M1505" s="208" t="s">
        <v>1436</v>
      </c>
      <c r="N1505" s="209">
        <f t="shared" si="0"/>
        <v>2025</v>
      </c>
      <c r="O1505" s="210">
        <f t="shared" si="1"/>
        <v>10</v>
      </c>
      <c r="P1505" s="211" t="str">
        <f>IFERROR(VLOOKUP(F1505,연간집계!D:E,2,FALSE),"")</f>
        <v>스탠다드 포토북 8*11 (하드/유광)</v>
      </c>
    </row>
    <row r="1506" spans="1:16" ht="12.75">
      <c r="A1506" s="201">
        <v>45957.868784722225</v>
      </c>
      <c r="B1506" s="202">
        <v>45957</v>
      </c>
      <c r="C1506" s="203" t="s">
        <v>4929</v>
      </c>
      <c r="D1506" s="203" t="s">
        <v>11</v>
      </c>
      <c r="E1506" s="204" t="s">
        <v>4930</v>
      </c>
      <c r="F1506" s="49" t="s">
        <v>1378</v>
      </c>
      <c r="G1506" s="203">
        <v>1</v>
      </c>
      <c r="H1506" s="203" t="s">
        <v>4931</v>
      </c>
      <c r="I1506" s="203" t="s">
        <v>2070</v>
      </c>
      <c r="J1506" s="203"/>
      <c r="K1506" s="203">
        <v>1</v>
      </c>
      <c r="L1506" s="213" t="s">
        <v>827</v>
      </c>
      <c r="M1506" s="208" t="s">
        <v>1658</v>
      </c>
      <c r="N1506" s="209">
        <f t="shared" si="0"/>
        <v>2025</v>
      </c>
      <c r="O1506" s="210">
        <f t="shared" si="1"/>
        <v>10</v>
      </c>
      <c r="P1506" s="211" t="str">
        <f>IFERROR(VLOOKUP(F1506,연간집계!D:E,2,FALSE),"")</f>
        <v>증명사진 (무광)</v>
      </c>
    </row>
    <row r="1507" spans="1:16" ht="12.75">
      <c r="A1507" s="201">
        <v>45957.933437500003</v>
      </c>
      <c r="B1507" s="202">
        <v>45957</v>
      </c>
      <c r="C1507" s="203" t="s">
        <v>4932</v>
      </c>
      <c r="D1507" s="203" t="s">
        <v>11</v>
      </c>
      <c r="E1507" s="204" t="s">
        <v>4933</v>
      </c>
      <c r="F1507" s="49" t="s">
        <v>1245</v>
      </c>
      <c r="G1507" s="203">
        <v>1</v>
      </c>
      <c r="H1507" s="203" t="s">
        <v>4934</v>
      </c>
      <c r="I1507" s="203" t="s">
        <v>1556</v>
      </c>
      <c r="J1507" s="203"/>
      <c r="K1507" s="203">
        <v>24</v>
      </c>
      <c r="L1507" s="207" t="s">
        <v>828</v>
      </c>
      <c r="M1507" s="208" t="s">
        <v>1436</v>
      </c>
      <c r="N1507" s="209">
        <f t="shared" si="0"/>
        <v>2025</v>
      </c>
      <c r="O1507" s="210">
        <f t="shared" si="1"/>
        <v>10</v>
      </c>
      <c r="P1507" s="211" t="str">
        <f>IFERROR(VLOOKUP(F1507,연간집계!D:E,2,FALSE),"")</f>
        <v>모바일 포토북 198 (여행)</v>
      </c>
    </row>
    <row r="1508" spans="1:16" ht="12.75">
      <c r="A1508" s="201">
        <v>45957.951064814813</v>
      </c>
      <c r="B1508" s="202">
        <v>45957</v>
      </c>
      <c r="C1508" s="203" t="s">
        <v>4935</v>
      </c>
      <c r="D1508" s="203" t="s">
        <v>11</v>
      </c>
      <c r="E1508" s="204" t="s">
        <v>4936</v>
      </c>
      <c r="F1508" s="49" t="s">
        <v>874</v>
      </c>
      <c r="G1508" s="203">
        <v>1</v>
      </c>
      <c r="H1508" s="203" t="s">
        <v>4548</v>
      </c>
      <c r="I1508" s="203" t="s">
        <v>1676</v>
      </c>
      <c r="J1508" s="203"/>
      <c r="K1508" s="203">
        <v>54</v>
      </c>
      <c r="L1508" s="213" t="s">
        <v>827</v>
      </c>
      <c r="M1508" s="208" t="s">
        <v>1449</v>
      </c>
      <c r="N1508" s="209">
        <f t="shared" si="0"/>
        <v>2025</v>
      </c>
      <c r="O1508" s="210">
        <f t="shared" si="1"/>
        <v>10</v>
      </c>
      <c r="P1508" s="211" t="str">
        <f>IFERROR(VLOOKUP(F1508,연간집계!D:E,2,FALSE),"")</f>
        <v>스탠다드 포토북 11*8 (하드/무광)</v>
      </c>
    </row>
    <row r="1509" spans="1:16" ht="12.75">
      <c r="A1509" s="201">
        <v>45957.95107638889</v>
      </c>
      <c r="B1509" s="202">
        <v>45957</v>
      </c>
      <c r="C1509" s="203" t="s">
        <v>4937</v>
      </c>
      <c r="D1509" s="203" t="s">
        <v>11</v>
      </c>
      <c r="E1509" s="204" t="s">
        <v>4936</v>
      </c>
      <c r="F1509" s="49" t="s">
        <v>874</v>
      </c>
      <c r="G1509" s="203">
        <v>1</v>
      </c>
      <c r="H1509" s="203" t="s">
        <v>4548</v>
      </c>
      <c r="I1509" s="203" t="s">
        <v>1676</v>
      </c>
      <c r="J1509" s="203"/>
      <c r="K1509" s="203">
        <v>54</v>
      </c>
      <c r="L1509" s="213" t="s">
        <v>827</v>
      </c>
      <c r="M1509" s="208" t="s">
        <v>1449</v>
      </c>
      <c r="N1509" s="209">
        <f t="shared" si="0"/>
        <v>2025</v>
      </c>
      <c r="O1509" s="210">
        <f t="shared" si="1"/>
        <v>10</v>
      </c>
      <c r="P1509" s="211" t="str">
        <f>IFERROR(VLOOKUP(F1509,연간집계!D:E,2,FALSE),"")</f>
        <v>스탠다드 포토북 11*8 (하드/무광)</v>
      </c>
    </row>
    <row r="1510" spans="1:16" ht="12.75">
      <c r="A1510" s="201">
        <v>45957.995150462964</v>
      </c>
      <c r="B1510" s="202">
        <v>45957</v>
      </c>
      <c r="C1510" s="203" t="s">
        <v>4938</v>
      </c>
      <c r="D1510" s="203" t="s">
        <v>11</v>
      </c>
      <c r="E1510" s="204" t="s">
        <v>4939</v>
      </c>
      <c r="F1510" s="49" t="s">
        <v>1245</v>
      </c>
      <c r="G1510" s="203">
        <v>1</v>
      </c>
      <c r="H1510" s="203" t="s">
        <v>4934</v>
      </c>
      <c r="I1510" s="203" t="s">
        <v>1556</v>
      </c>
      <c r="J1510" s="203"/>
      <c r="K1510" s="203">
        <v>24</v>
      </c>
      <c r="L1510" s="207" t="s">
        <v>828</v>
      </c>
      <c r="M1510" s="208" t="s">
        <v>1436</v>
      </c>
      <c r="N1510" s="209">
        <f t="shared" si="0"/>
        <v>2025</v>
      </c>
      <c r="O1510" s="210">
        <f t="shared" si="1"/>
        <v>10</v>
      </c>
      <c r="P1510" s="211" t="str">
        <f>IFERROR(VLOOKUP(F1510,연간집계!D:E,2,FALSE),"")</f>
        <v>모바일 포토북 198 (여행)</v>
      </c>
    </row>
    <row r="1511" spans="1:16" ht="12.75">
      <c r="A1511" s="201">
        <v>45958.923796296294</v>
      </c>
      <c r="B1511" s="202">
        <v>45958</v>
      </c>
      <c r="C1511" s="203" t="s">
        <v>4940</v>
      </c>
      <c r="D1511" s="203" t="s">
        <v>11</v>
      </c>
      <c r="E1511" s="204" t="s">
        <v>4941</v>
      </c>
      <c r="F1511" s="49" t="s">
        <v>1284</v>
      </c>
      <c r="G1511" s="203">
        <v>40</v>
      </c>
      <c r="H1511" s="203" t="s">
        <v>4942</v>
      </c>
      <c r="I1511" s="203" t="s">
        <v>4943</v>
      </c>
      <c r="J1511" s="203"/>
      <c r="K1511" s="203">
        <v>26</v>
      </c>
      <c r="L1511" s="213" t="s">
        <v>827</v>
      </c>
      <c r="M1511" s="208" t="s">
        <v>1514</v>
      </c>
      <c r="N1511" s="209">
        <f t="shared" si="0"/>
        <v>2025</v>
      </c>
      <c r="O1511" s="210">
        <f t="shared" si="1"/>
        <v>10</v>
      </c>
      <c r="P1511" s="211" t="str">
        <f>IFERROR(VLOOKUP(F1511,연간집계!D:E,2,FALSE),"")</f>
        <v>PCMS_스탠다드캘린더</v>
      </c>
    </row>
    <row r="1512" spans="1:16" ht="12.75">
      <c r="A1512" s="201">
        <v>45958.11550925926</v>
      </c>
      <c r="B1512" s="202">
        <v>45958</v>
      </c>
      <c r="C1512" s="203" t="s">
        <v>4944</v>
      </c>
      <c r="D1512" s="203" t="s">
        <v>11</v>
      </c>
      <c r="E1512" s="204" t="s">
        <v>4945</v>
      </c>
      <c r="F1512" s="49" t="s">
        <v>856</v>
      </c>
      <c r="G1512" s="203">
        <v>1</v>
      </c>
      <c r="H1512" s="203" t="s">
        <v>4946</v>
      </c>
      <c r="I1512" s="203" t="s">
        <v>1440</v>
      </c>
      <c r="J1512" s="203"/>
      <c r="K1512" s="203">
        <v>50</v>
      </c>
      <c r="L1512" s="213" t="s">
        <v>827</v>
      </c>
      <c r="M1512" s="208" t="s">
        <v>1502</v>
      </c>
      <c r="N1512" s="209">
        <f t="shared" si="0"/>
        <v>2025</v>
      </c>
      <c r="O1512" s="210">
        <f t="shared" si="1"/>
        <v>10</v>
      </c>
      <c r="P1512" s="211" t="str">
        <f>IFERROR(VLOOKUP(F1512,연간집계!D:E,2,FALSE),"")</f>
        <v>스탠다드 포토북 8*8 (하드/무광)</v>
      </c>
    </row>
    <row r="1513" spans="1:16" ht="12.75">
      <c r="A1513" s="201">
        <v>45958.118460648147</v>
      </c>
      <c r="B1513" s="202">
        <v>45958</v>
      </c>
      <c r="C1513" s="203" t="s">
        <v>4947</v>
      </c>
      <c r="D1513" s="203" t="s">
        <v>11</v>
      </c>
      <c r="E1513" s="204" t="s">
        <v>4948</v>
      </c>
      <c r="F1513" s="49" t="s">
        <v>845</v>
      </c>
      <c r="G1513" s="203">
        <v>1</v>
      </c>
      <c r="H1513" s="203" t="s">
        <v>4949</v>
      </c>
      <c r="I1513" s="203" t="s">
        <v>3676</v>
      </c>
      <c r="J1513" s="203"/>
      <c r="K1513" s="203">
        <v>38</v>
      </c>
      <c r="L1513" s="213" t="s">
        <v>827</v>
      </c>
      <c r="M1513" s="208" t="s">
        <v>1851</v>
      </c>
      <c r="N1513" s="209">
        <f t="shared" si="0"/>
        <v>2025</v>
      </c>
      <c r="O1513" s="210">
        <f t="shared" si="1"/>
        <v>10</v>
      </c>
      <c r="P1513" s="211" t="str">
        <f>IFERROR(VLOOKUP(F1513,연간집계!D:E,2,FALSE),"")</f>
        <v>스탠다드 포토북 8*11 (소프트/유광)</v>
      </c>
    </row>
    <row r="1514" spans="1:16" ht="12.75">
      <c r="A1514" s="201">
        <v>45958.502962962964</v>
      </c>
      <c r="B1514" s="202">
        <v>45958</v>
      </c>
      <c r="C1514" s="203" t="s">
        <v>4950</v>
      </c>
      <c r="D1514" s="203" t="s">
        <v>11</v>
      </c>
      <c r="E1514" s="204" t="s">
        <v>4951</v>
      </c>
      <c r="F1514" s="49" t="s">
        <v>1238</v>
      </c>
      <c r="G1514" s="203">
        <v>1</v>
      </c>
      <c r="H1514" s="203" t="s">
        <v>2219</v>
      </c>
      <c r="I1514" s="203" t="s">
        <v>2370</v>
      </c>
      <c r="J1514" s="203"/>
      <c r="K1514" s="203">
        <v>24</v>
      </c>
      <c r="L1514" s="207" t="s">
        <v>828</v>
      </c>
      <c r="M1514" s="208" t="s">
        <v>1449</v>
      </c>
      <c r="N1514" s="209">
        <f t="shared" si="0"/>
        <v>2025</v>
      </c>
      <c r="O1514" s="210">
        <f t="shared" si="1"/>
        <v>10</v>
      </c>
      <c r="P1514" s="211" t="str">
        <f>IFERROR(VLOOKUP(F1514,연간집계!D:E,2,FALSE),"")</f>
        <v>모바일 포토북 198 (베이비)</v>
      </c>
    </row>
    <row r="1515" spans="1:16" ht="12.75">
      <c r="A1515" s="201">
        <v>45958.505914351852</v>
      </c>
      <c r="B1515" s="202">
        <v>45958</v>
      </c>
      <c r="C1515" s="203" t="s">
        <v>4952</v>
      </c>
      <c r="D1515" s="203" t="s">
        <v>11</v>
      </c>
      <c r="E1515" s="204" t="s">
        <v>4953</v>
      </c>
      <c r="F1515" s="49" t="s">
        <v>1027</v>
      </c>
      <c r="G1515" s="203">
        <v>4</v>
      </c>
      <c r="H1515" s="203" t="s">
        <v>4954</v>
      </c>
      <c r="I1515" s="203" t="s">
        <v>1455</v>
      </c>
      <c r="J1515" s="203" t="s">
        <v>1455</v>
      </c>
      <c r="K1515" s="203">
        <v>80</v>
      </c>
      <c r="L1515" s="213" t="s">
        <v>827</v>
      </c>
      <c r="M1515" s="208" t="s">
        <v>1425</v>
      </c>
      <c r="N1515" s="209">
        <f t="shared" si="0"/>
        <v>2025</v>
      </c>
      <c r="O1515" s="210">
        <f t="shared" si="1"/>
        <v>10</v>
      </c>
      <c r="P1515" s="211" t="str">
        <f>IFERROR(VLOOKUP(F1515,연간집계!D:E,2,FALSE),"")</f>
        <v>트래블북 198 (쿠션하드/78p)</v>
      </c>
    </row>
    <row r="1516" spans="1:16" ht="12.75">
      <c r="A1516" s="201">
        <v>45958.520578703705</v>
      </c>
      <c r="B1516" s="202">
        <v>45958</v>
      </c>
      <c r="C1516" s="203" t="s">
        <v>4955</v>
      </c>
      <c r="D1516" s="203" t="s">
        <v>11</v>
      </c>
      <c r="E1516" s="204" t="s">
        <v>4956</v>
      </c>
      <c r="F1516" s="49" t="s">
        <v>1245</v>
      </c>
      <c r="G1516" s="203">
        <v>1</v>
      </c>
      <c r="H1516" s="203" t="s">
        <v>2219</v>
      </c>
      <c r="I1516" s="203" t="s">
        <v>1676</v>
      </c>
      <c r="J1516" s="203"/>
      <c r="K1516" s="203">
        <v>24</v>
      </c>
      <c r="L1516" s="207" t="s">
        <v>828</v>
      </c>
      <c r="M1516" s="208" t="s">
        <v>1436</v>
      </c>
      <c r="N1516" s="209">
        <f t="shared" si="0"/>
        <v>2025</v>
      </c>
      <c r="O1516" s="210">
        <f t="shared" si="1"/>
        <v>10</v>
      </c>
      <c r="P1516" s="211" t="str">
        <f>IFERROR(VLOOKUP(F1516,연간집계!D:E,2,FALSE),"")</f>
        <v>모바일 포토북 198 (여행)</v>
      </c>
    </row>
    <row r="1517" spans="1:16" ht="12.75">
      <c r="A1517" s="201">
        <v>45958.529386574075</v>
      </c>
      <c r="B1517" s="202">
        <v>45958</v>
      </c>
      <c r="C1517" s="203" t="s">
        <v>4957</v>
      </c>
      <c r="D1517" s="203" t="s">
        <v>11</v>
      </c>
      <c r="E1517" s="204" t="s">
        <v>4958</v>
      </c>
      <c r="F1517" s="49" t="s">
        <v>1238</v>
      </c>
      <c r="G1517" s="203">
        <v>1</v>
      </c>
      <c r="H1517" s="203" t="s">
        <v>2219</v>
      </c>
      <c r="I1517" s="203" t="s">
        <v>2370</v>
      </c>
      <c r="J1517" s="203"/>
      <c r="K1517" s="203">
        <v>24</v>
      </c>
      <c r="L1517" s="207" t="s">
        <v>828</v>
      </c>
      <c r="M1517" s="208" t="s">
        <v>1436</v>
      </c>
      <c r="N1517" s="209">
        <f t="shared" si="0"/>
        <v>2025</v>
      </c>
      <c r="O1517" s="210">
        <f t="shared" si="1"/>
        <v>10</v>
      </c>
      <c r="P1517" s="211" t="str">
        <f>IFERROR(VLOOKUP(F1517,연간집계!D:E,2,FALSE),"")</f>
        <v>모바일 포토북 198 (베이비)</v>
      </c>
    </row>
    <row r="1518" spans="1:16" ht="12.75">
      <c r="A1518" s="201">
        <v>45958.538182870368</v>
      </c>
      <c r="B1518" s="202">
        <v>45958</v>
      </c>
      <c r="C1518" s="203" t="s">
        <v>4959</v>
      </c>
      <c r="D1518" s="203" t="s">
        <v>11</v>
      </c>
      <c r="E1518" s="204" t="s">
        <v>4960</v>
      </c>
      <c r="F1518" s="49" t="s">
        <v>1238</v>
      </c>
      <c r="G1518" s="203">
        <v>1</v>
      </c>
      <c r="H1518" s="203" t="s">
        <v>2219</v>
      </c>
      <c r="I1518" s="203" t="s">
        <v>2370</v>
      </c>
      <c r="J1518" s="203"/>
      <c r="K1518" s="203">
        <v>24</v>
      </c>
      <c r="L1518" s="207" t="s">
        <v>828</v>
      </c>
      <c r="M1518" s="208" t="s">
        <v>1436</v>
      </c>
      <c r="N1518" s="209">
        <f t="shared" si="0"/>
        <v>2025</v>
      </c>
      <c r="O1518" s="210">
        <f t="shared" si="1"/>
        <v>10</v>
      </c>
      <c r="P1518" s="211" t="str">
        <f>IFERROR(VLOOKUP(F1518,연간집계!D:E,2,FALSE),"")</f>
        <v>모바일 포토북 198 (베이비)</v>
      </c>
    </row>
    <row r="1519" spans="1:16" ht="12.75">
      <c r="A1519" s="201">
        <v>45958.546990740739</v>
      </c>
      <c r="B1519" s="202">
        <v>45958</v>
      </c>
      <c r="C1519" s="203" t="s">
        <v>4961</v>
      </c>
      <c r="D1519" s="203" t="s">
        <v>11</v>
      </c>
      <c r="E1519" s="204" t="s">
        <v>4962</v>
      </c>
      <c r="F1519" s="49" t="s">
        <v>1238</v>
      </c>
      <c r="G1519" s="203">
        <v>1</v>
      </c>
      <c r="H1519" s="203" t="s">
        <v>2219</v>
      </c>
      <c r="I1519" s="203" t="s">
        <v>2370</v>
      </c>
      <c r="J1519" s="203"/>
      <c r="K1519" s="203">
        <v>24</v>
      </c>
      <c r="L1519" s="207" t="s">
        <v>828</v>
      </c>
      <c r="M1519" s="208" t="s">
        <v>1436</v>
      </c>
      <c r="N1519" s="209">
        <f t="shared" si="0"/>
        <v>2025</v>
      </c>
      <c r="O1519" s="210">
        <f t="shared" si="1"/>
        <v>10</v>
      </c>
      <c r="P1519" s="211" t="str">
        <f>IFERROR(VLOOKUP(F1519,연간집계!D:E,2,FALSE),"")</f>
        <v>모바일 포토북 198 (베이비)</v>
      </c>
    </row>
    <row r="1520" spans="1:16" ht="12.75">
      <c r="A1520" s="201">
        <v>45958.547002314815</v>
      </c>
      <c r="B1520" s="202">
        <v>45949</v>
      </c>
      <c r="C1520" s="203" t="s">
        <v>4963</v>
      </c>
      <c r="D1520" s="203" t="s">
        <v>11</v>
      </c>
      <c r="E1520" s="204" t="s">
        <v>4964</v>
      </c>
      <c r="F1520" s="49" t="s">
        <v>924</v>
      </c>
      <c r="G1520" s="203">
        <v>1</v>
      </c>
      <c r="H1520" s="203" t="s">
        <v>1522</v>
      </c>
      <c r="I1520" s="203" t="s">
        <v>1523</v>
      </c>
      <c r="J1520" s="203"/>
      <c r="K1520" s="203">
        <v>16</v>
      </c>
      <c r="L1520" s="213" t="s">
        <v>827</v>
      </c>
      <c r="M1520" s="208" t="s">
        <v>1449</v>
      </c>
      <c r="N1520" s="209">
        <f t="shared" si="0"/>
        <v>2025</v>
      </c>
      <c r="O1520" s="210">
        <f t="shared" si="1"/>
        <v>10</v>
      </c>
      <c r="P1520" s="211" t="str">
        <f>IFERROR(VLOOKUP(F1520,연간집계!D:E,2,FALSE),"")</f>
        <v>베이비진 210 (14p)</v>
      </c>
    </row>
    <row r="1521" spans="1:16" ht="12.75">
      <c r="A1521" s="201">
        <v>45958.547025462962</v>
      </c>
      <c r="B1521" s="202">
        <v>45949</v>
      </c>
      <c r="C1521" s="203" t="s">
        <v>4965</v>
      </c>
      <c r="D1521" s="203" t="s">
        <v>11</v>
      </c>
      <c r="E1521" s="204" t="s">
        <v>4964</v>
      </c>
      <c r="F1521" s="49" t="s">
        <v>924</v>
      </c>
      <c r="G1521" s="203">
        <v>1</v>
      </c>
      <c r="H1521" s="203" t="s">
        <v>1522</v>
      </c>
      <c r="I1521" s="203" t="s">
        <v>1523</v>
      </c>
      <c r="J1521" s="203"/>
      <c r="K1521" s="203">
        <v>16</v>
      </c>
      <c r="L1521" s="213" t="s">
        <v>827</v>
      </c>
      <c r="M1521" s="208" t="s">
        <v>1449</v>
      </c>
      <c r="N1521" s="209">
        <f t="shared" si="0"/>
        <v>2025</v>
      </c>
      <c r="O1521" s="210">
        <f t="shared" si="1"/>
        <v>10</v>
      </c>
      <c r="P1521" s="211" t="str">
        <f>IFERROR(VLOOKUP(F1521,연간집계!D:E,2,FALSE),"")</f>
        <v>베이비진 210 (14p)</v>
      </c>
    </row>
    <row r="1522" spans="1:16" ht="12.75">
      <c r="A1522" s="201">
        <v>45958.547037037039</v>
      </c>
      <c r="B1522" s="202">
        <v>45949</v>
      </c>
      <c r="C1522" s="203" t="s">
        <v>4966</v>
      </c>
      <c r="D1522" s="203" t="s">
        <v>11</v>
      </c>
      <c r="E1522" s="204" t="s">
        <v>4964</v>
      </c>
      <c r="F1522" s="49" t="s">
        <v>924</v>
      </c>
      <c r="G1522" s="203">
        <v>1</v>
      </c>
      <c r="H1522" s="203" t="s">
        <v>1522</v>
      </c>
      <c r="I1522" s="203" t="s">
        <v>1523</v>
      </c>
      <c r="J1522" s="203"/>
      <c r="K1522" s="203">
        <v>16</v>
      </c>
      <c r="L1522" s="213" t="s">
        <v>827</v>
      </c>
      <c r="M1522" s="208" t="s">
        <v>1449</v>
      </c>
      <c r="N1522" s="209">
        <f t="shared" si="0"/>
        <v>2025</v>
      </c>
      <c r="O1522" s="210">
        <f t="shared" si="1"/>
        <v>10</v>
      </c>
      <c r="P1522" s="211" t="str">
        <f>IFERROR(VLOOKUP(F1522,연간집계!D:E,2,FALSE),"")</f>
        <v>베이비진 210 (14p)</v>
      </c>
    </row>
    <row r="1523" spans="1:16" ht="12.75">
      <c r="A1523" s="201">
        <v>45958.547048611108</v>
      </c>
      <c r="B1523" s="202">
        <v>45949</v>
      </c>
      <c r="C1523" s="203" t="s">
        <v>4967</v>
      </c>
      <c r="D1523" s="203" t="s">
        <v>11</v>
      </c>
      <c r="E1523" s="204" t="s">
        <v>4964</v>
      </c>
      <c r="F1523" s="49" t="s">
        <v>924</v>
      </c>
      <c r="G1523" s="203">
        <v>1</v>
      </c>
      <c r="H1523" s="203" t="s">
        <v>1522</v>
      </c>
      <c r="I1523" s="203" t="s">
        <v>1523</v>
      </c>
      <c r="J1523" s="203"/>
      <c r="K1523" s="203">
        <v>16</v>
      </c>
      <c r="L1523" s="213" t="s">
        <v>827</v>
      </c>
      <c r="M1523" s="208" t="s">
        <v>1449</v>
      </c>
      <c r="N1523" s="209">
        <f t="shared" si="0"/>
        <v>2025</v>
      </c>
      <c r="O1523" s="210">
        <f t="shared" si="1"/>
        <v>10</v>
      </c>
      <c r="P1523" s="211" t="str">
        <f>IFERROR(VLOOKUP(F1523,연간집계!D:E,2,FALSE),"")</f>
        <v>베이비진 210 (14p)</v>
      </c>
    </row>
    <row r="1524" spans="1:16" ht="12.75">
      <c r="A1524" s="201">
        <v>45958.547060185185</v>
      </c>
      <c r="B1524" s="202">
        <v>45949</v>
      </c>
      <c r="C1524" s="203" t="s">
        <v>4968</v>
      </c>
      <c r="D1524" s="203" t="s">
        <v>11</v>
      </c>
      <c r="E1524" s="204" t="s">
        <v>4964</v>
      </c>
      <c r="F1524" s="49" t="s">
        <v>924</v>
      </c>
      <c r="G1524" s="203">
        <v>1</v>
      </c>
      <c r="H1524" s="203" t="s">
        <v>1522</v>
      </c>
      <c r="I1524" s="203" t="s">
        <v>1523</v>
      </c>
      <c r="J1524" s="203"/>
      <c r="K1524" s="203">
        <v>16</v>
      </c>
      <c r="L1524" s="213" t="s">
        <v>827</v>
      </c>
      <c r="M1524" s="208" t="s">
        <v>1449</v>
      </c>
      <c r="N1524" s="209">
        <f t="shared" si="0"/>
        <v>2025</v>
      </c>
      <c r="O1524" s="210">
        <f t="shared" si="1"/>
        <v>10</v>
      </c>
      <c r="P1524" s="211" t="str">
        <f>IFERROR(VLOOKUP(F1524,연간집계!D:E,2,FALSE),"")</f>
        <v>베이비진 210 (14p)</v>
      </c>
    </row>
    <row r="1525" spans="1:16" ht="12.75">
      <c r="A1525" s="201">
        <v>45958.547083333331</v>
      </c>
      <c r="B1525" s="202">
        <v>45949</v>
      </c>
      <c r="C1525" s="203" t="s">
        <v>4969</v>
      </c>
      <c r="D1525" s="203" t="s">
        <v>11</v>
      </c>
      <c r="E1525" s="204" t="s">
        <v>4964</v>
      </c>
      <c r="F1525" s="49" t="s">
        <v>924</v>
      </c>
      <c r="G1525" s="203">
        <v>1</v>
      </c>
      <c r="H1525" s="203" t="s">
        <v>1522</v>
      </c>
      <c r="I1525" s="203" t="s">
        <v>1523</v>
      </c>
      <c r="J1525" s="203"/>
      <c r="K1525" s="203">
        <v>16</v>
      </c>
      <c r="L1525" s="213" t="s">
        <v>827</v>
      </c>
      <c r="M1525" s="208" t="s">
        <v>1449</v>
      </c>
      <c r="N1525" s="209">
        <f t="shared" si="0"/>
        <v>2025</v>
      </c>
      <c r="O1525" s="210">
        <f t="shared" si="1"/>
        <v>10</v>
      </c>
      <c r="P1525" s="211" t="str">
        <f>IFERROR(VLOOKUP(F1525,연간집계!D:E,2,FALSE),"")</f>
        <v>베이비진 210 (14p)</v>
      </c>
    </row>
    <row r="1526" spans="1:16" ht="12.75">
      <c r="A1526" s="201">
        <v>45958.679571759261</v>
      </c>
      <c r="B1526" s="202">
        <v>45958</v>
      </c>
      <c r="C1526" s="203" t="s">
        <v>4970</v>
      </c>
      <c r="D1526" s="203" t="s">
        <v>11</v>
      </c>
      <c r="E1526" s="204" t="s">
        <v>4971</v>
      </c>
      <c r="F1526" s="49" t="s">
        <v>924</v>
      </c>
      <c r="G1526" s="203">
        <v>1</v>
      </c>
      <c r="H1526" s="203" t="s">
        <v>1522</v>
      </c>
      <c r="I1526" s="203" t="s">
        <v>1523</v>
      </c>
      <c r="J1526" s="203"/>
      <c r="K1526" s="203">
        <v>16</v>
      </c>
      <c r="L1526" s="213" t="s">
        <v>827</v>
      </c>
      <c r="M1526" s="208" t="s">
        <v>1449</v>
      </c>
      <c r="N1526" s="209">
        <f t="shared" si="0"/>
        <v>2025</v>
      </c>
      <c r="O1526" s="210">
        <f t="shared" si="1"/>
        <v>10</v>
      </c>
      <c r="P1526" s="211" t="str">
        <f>IFERROR(VLOOKUP(F1526,연간집계!D:E,2,FALSE),"")</f>
        <v>베이비진 210 (14p)</v>
      </c>
    </row>
    <row r="1527" spans="1:16" ht="12.75">
      <c r="A1527" s="201">
        <v>45958.679583333331</v>
      </c>
      <c r="B1527" s="202">
        <v>45958</v>
      </c>
      <c r="C1527" s="203" t="s">
        <v>4972</v>
      </c>
      <c r="D1527" s="203" t="s">
        <v>11</v>
      </c>
      <c r="E1527" s="204" t="s">
        <v>4971</v>
      </c>
      <c r="F1527" s="49" t="s">
        <v>924</v>
      </c>
      <c r="G1527" s="203">
        <v>1</v>
      </c>
      <c r="H1527" s="203" t="s">
        <v>1522</v>
      </c>
      <c r="I1527" s="203" t="s">
        <v>1523</v>
      </c>
      <c r="J1527" s="203"/>
      <c r="K1527" s="203">
        <v>16</v>
      </c>
      <c r="L1527" s="213" t="s">
        <v>827</v>
      </c>
      <c r="M1527" s="208" t="s">
        <v>1449</v>
      </c>
      <c r="N1527" s="209">
        <f t="shared" si="0"/>
        <v>2025</v>
      </c>
      <c r="O1527" s="210">
        <f t="shared" si="1"/>
        <v>10</v>
      </c>
      <c r="P1527" s="211" t="str">
        <f>IFERROR(VLOOKUP(F1527,연간집계!D:E,2,FALSE),"")</f>
        <v>베이비진 210 (14p)</v>
      </c>
    </row>
    <row r="1528" spans="1:16" ht="12.75">
      <c r="A1528" s="201">
        <v>45958.679594907408</v>
      </c>
      <c r="B1528" s="202">
        <v>45958</v>
      </c>
      <c r="C1528" s="203" t="s">
        <v>4973</v>
      </c>
      <c r="D1528" s="203" t="s">
        <v>11</v>
      </c>
      <c r="E1528" s="204" t="s">
        <v>4971</v>
      </c>
      <c r="F1528" s="49" t="s">
        <v>924</v>
      </c>
      <c r="G1528" s="203">
        <v>1</v>
      </c>
      <c r="H1528" s="203" t="s">
        <v>1522</v>
      </c>
      <c r="I1528" s="203" t="s">
        <v>1523</v>
      </c>
      <c r="J1528" s="203"/>
      <c r="K1528" s="203">
        <v>16</v>
      </c>
      <c r="L1528" s="213" t="s">
        <v>827</v>
      </c>
      <c r="M1528" s="208" t="s">
        <v>1449</v>
      </c>
      <c r="N1528" s="209">
        <f t="shared" si="0"/>
        <v>2025</v>
      </c>
      <c r="O1528" s="210">
        <f t="shared" si="1"/>
        <v>10</v>
      </c>
      <c r="P1528" s="211" t="str">
        <f>IFERROR(VLOOKUP(F1528,연간집계!D:E,2,FALSE),"")</f>
        <v>베이비진 210 (14p)</v>
      </c>
    </row>
    <row r="1529" spans="1:16" ht="12.75">
      <c r="A1529" s="201">
        <v>45958.679606481484</v>
      </c>
      <c r="B1529" s="202">
        <v>45958</v>
      </c>
      <c r="C1529" s="203" t="s">
        <v>4974</v>
      </c>
      <c r="D1529" s="203" t="s">
        <v>11</v>
      </c>
      <c r="E1529" s="204" t="s">
        <v>4971</v>
      </c>
      <c r="F1529" s="49" t="s">
        <v>924</v>
      </c>
      <c r="G1529" s="203">
        <v>1</v>
      </c>
      <c r="H1529" s="203" t="s">
        <v>1522</v>
      </c>
      <c r="I1529" s="203" t="s">
        <v>1523</v>
      </c>
      <c r="J1529" s="203"/>
      <c r="K1529" s="203">
        <v>16</v>
      </c>
      <c r="L1529" s="213" t="s">
        <v>827</v>
      </c>
      <c r="M1529" s="208" t="s">
        <v>1449</v>
      </c>
      <c r="N1529" s="209">
        <f t="shared" si="0"/>
        <v>2025</v>
      </c>
      <c r="O1529" s="210">
        <f t="shared" si="1"/>
        <v>10</v>
      </c>
      <c r="P1529" s="211" t="str">
        <f>IFERROR(VLOOKUP(F1529,연간집계!D:E,2,FALSE),"")</f>
        <v>베이비진 210 (14p)</v>
      </c>
    </row>
    <row r="1530" spans="1:16" ht="12.75">
      <c r="A1530" s="201">
        <v>45958.679618055554</v>
      </c>
      <c r="B1530" s="202">
        <v>45958</v>
      </c>
      <c r="C1530" s="203" t="s">
        <v>4975</v>
      </c>
      <c r="D1530" s="203" t="s">
        <v>11</v>
      </c>
      <c r="E1530" s="204" t="s">
        <v>4971</v>
      </c>
      <c r="F1530" s="49" t="s">
        <v>924</v>
      </c>
      <c r="G1530" s="203">
        <v>1</v>
      </c>
      <c r="H1530" s="203" t="s">
        <v>1522</v>
      </c>
      <c r="I1530" s="203" t="s">
        <v>1523</v>
      </c>
      <c r="J1530" s="203"/>
      <c r="K1530" s="203">
        <v>16</v>
      </c>
      <c r="L1530" s="213" t="s">
        <v>827</v>
      </c>
      <c r="M1530" s="208" t="s">
        <v>1449</v>
      </c>
      <c r="N1530" s="209">
        <f t="shared" si="0"/>
        <v>2025</v>
      </c>
      <c r="O1530" s="210">
        <f t="shared" si="1"/>
        <v>10</v>
      </c>
      <c r="P1530" s="211" t="str">
        <f>IFERROR(VLOOKUP(F1530,연간집계!D:E,2,FALSE),"")</f>
        <v>베이비진 210 (14p)</v>
      </c>
    </row>
    <row r="1531" spans="1:16" ht="12.75">
      <c r="A1531" s="201">
        <v>45958.679629629631</v>
      </c>
      <c r="B1531" s="202">
        <v>45958</v>
      </c>
      <c r="C1531" s="203" t="s">
        <v>4976</v>
      </c>
      <c r="D1531" s="203" t="s">
        <v>11</v>
      </c>
      <c r="E1531" s="204" t="s">
        <v>4971</v>
      </c>
      <c r="F1531" s="49" t="s">
        <v>924</v>
      </c>
      <c r="G1531" s="203">
        <v>1</v>
      </c>
      <c r="H1531" s="203" t="s">
        <v>1522</v>
      </c>
      <c r="I1531" s="203" t="s">
        <v>1523</v>
      </c>
      <c r="J1531" s="203"/>
      <c r="K1531" s="203">
        <v>16</v>
      </c>
      <c r="L1531" s="213" t="s">
        <v>827</v>
      </c>
      <c r="M1531" s="208" t="s">
        <v>1449</v>
      </c>
      <c r="N1531" s="209">
        <f t="shared" si="0"/>
        <v>2025</v>
      </c>
      <c r="O1531" s="210">
        <f t="shared" si="1"/>
        <v>10</v>
      </c>
      <c r="P1531" s="211" t="str">
        <f>IFERROR(VLOOKUP(F1531,연간집계!D:E,2,FALSE),"")</f>
        <v>베이비진 210 (14p)</v>
      </c>
    </row>
    <row r="1532" spans="1:16" ht="12.75">
      <c r="A1532" s="201">
        <v>45958.6796412037</v>
      </c>
      <c r="B1532" s="202">
        <v>45958</v>
      </c>
      <c r="C1532" s="203" t="s">
        <v>4977</v>
      </c>
      <c r="D1532" s="203" t="s">
        <v>11</v>
      </c>
      <c r="E1532" s="204" t="s">
        <v>4971</v>
      </c>
      <c r="F1532" s="49" t="s">
        <v>924</v>
      </c>
      <c r="G1532" s="203">
        <v>1</v>
      </c>
      <c r="H1532" s="203" t="s">
        <v>1522</v>
      </c>
      <c r="I1532" s="203" t="s">
        <v>1523</v>
      </c>
      <c r="J1532" s="203"/>
      <c r="K1532" s="203">
        <v>16</v>
      </c>
      <c r="L1532" s="213" t="s">
        <v>827</v>
      </c>
      <c r="M1532" s="208" t="s">
        <v>1449</v>
      </c>
      <c r="N1532" s="209">
        <f t="shared" si="0"/>
        <v>2025</v>
      </c>
      <c r="O1532" s="210">
        <f t="shared" si="1"/>
        <v>10</v>
      </c>
      <c r="P1532" s="211" t="str">
        <f>IFERROR(VLOOKUP(F1532,연간집계!D:E,2,FALSE),"")</f>
        <v>베이비진 210 (14p)</v>
      </c>
    </row>
    <row r="1533" spans="1:16" ht="12.75">
      <c r="A1533" s="201">
        <v>45958.679652777777</v>
      </c>
      <c r="B1533" s="202">
        <v>45958</v>
      </c>
      <c r="C1533" s="203" t="s">
        <v>4978</v>
      </c>
      <c r="D1533" s="203" t="s">
        <v>11</v>
      </c>
      <c r="E1533" s="204" t="s">
        <v>4971</v>
      </c>
      <c r="F1533" s="49" t="s">
        <v>924</v>
      </c>
      <c r="G1533" s="203">
        <v>1</v>
      </c>
      <c r="H1533" s="203" t="s">
        <v>1522</v>
      </c>
      <c r="I1533" s="203" t="s">
        <v>1523</v>
      </c>
      <c r="J1533" s="203"/>
      <c r="K1533" s="203">
        <v>16</v>
      </c>
      <c r="L1533" s="213" t="s">
        <v>827</v>
      </c>
      <c r="M1533" s="208" t="s">
        <v>1449</v>
      </c>
      <c r="N1533" s="209">
        <f t="shared" si="0"/>
        <v>2025</v>
      </c>
      <c r="O1533" s="210">
        <f t="shared" si="1"/>
        <v>10</v>
      </c>
      <c r="P1533" s="211" t="str">
        <f>IFERROR(VLOOKUP(F1533,연간집계!D:E,2,FALSE),"")</f>
        <v>베이비진 210 (14p)</v>
      </c>
    </row>
    <row r="1534" spans="1:16" ht="12.75">
      <c r="A1534" s="201">
        <v>45958.720949074072</v>
      </c>
      <c r="B1534" s="202">
        <v>45958</v>
      </c>
      <c r="C1534" s="203" t="s">
        <v>4979</v>
      </c>
      <c r="D1534" s="203" t="s">
        <v>11</v>
      </c>
      <c r="E1534" s="204" t="s">
        <v>4980</v>
      </c>
      <c r="F1534" s="49" t="s">
        <v>885</v>
      </c>
      <c r="G1534" s="203">
        <v>1</v>
      </c>
      <c r="H1534" s="203" t="s">
        <v>4336</v>
      </c>
      <c r="I1534" s="203" t="s">
        <v>1586</v>
      </c>
      <c r="J1534" s="203"/>
      <c r="K1534" s="203">
        <v>62</v>
      </c>
      <c r="L1534" s="213" t="s">
        <v>827</v>
      </c>
      <c r="M1534" s="208" t="s">
        <v>1436</v>
      </c>
      <c r="N1534" s="209">
        <f t="shared" si="0"/>
        <v>2025</v>
      </c>
      <c r="O1534" s="210">
        <f t="shared" si="1"/>
        <v>10</v>
      </c>
      <c r="P1534" s="211" t="str">
        <f>IFERROR(VLOOKUP(F1534,연간집계!D:E,2,FALSE),"")</f>
        <v>마이트립북 150</v>
      </c>
    </row>
    <row r="1535" spans="1:16" ht="12.75">
      <c r="A1535" s="201">
        <v>45958.81212962963</v>
      </c>
      <c r="B1535" s="202">
        <v>45958</v>
      </c>
      <c r="C1535" s="203" t="s">
        <v>4981</v>
      </c>
      <c r="D1535" s="203" t="s">
        <v>11</v>
      </c>
      <c r="E1535" s="204" t="s">
        <v>4982</v>
      </c>
      <c r="F1535" s="49" t="s">
        <v>1238</v>
      </c>
      <c r="G1535" s="203">
        <v>1</v>
      </c>
      <c r="H1535" s="203" t="s">
        <v>2219</v>
      </c>
      <c r="I1535" s="203" t="s">
        <v>2370</v>
      </c>
      <c r="J1535" s="203"/>
      <c r="K1535" s="203">
        <v>24</v>
      </c>
      <c r="L1535" s="207" t="s">
        <v>828</v>
      </c>
      <c r="M1535" s="208" t="s">
        <v>1449</v>
      </c>
      <c r="N1535" s="209">
        <f t="shared" si="0"/>
        <v>2025</v>
      </c>
      <c r="O1535" s="210">
        <f t="shared" si="1"/>
        <v>10</v>
      </c>
      <c r="P1535" s="211" t="str">
        <f>IFERROR(VLOOKUP(F1535,연간집계!D:E,2,FALSE),"")</f>
        <v>모바일 포토북 198 (베이비)</v>
      </c>
    </row>
    <row r="1536" spans="1:16" ht="12.75">
      <c r="A1536" s="201">
        <v>45958.853171296294</v>
      </c>
      <c r="B1536" s="202">
        <v>45958</v>
      </c>
      <c r="C1536" s="203" t="s">
        <v>4983</v>
      </c>
      <c r="D1536" s="203" t="s">
        <v>11</v>
      </c>
      <c r="E1536" s="204" t="s">
        <v>4984</v>
      </c>
      <c r="F1536" s="49" t="s">
        <v>1247</v>
      </c>
      <c r="G1536" s="203">
        <v>1</v>
      </c>
      <c r="H1536" s="203" t="s">
        <v>2709</v>
      </c>
      <c r="I1536" s="203" t="s">
        <v>1556</v>
      </c>
      <c r="J1536" s="203"/>
      <c r="K1536" s="203">
        <v>24</v>
      </c>
      <c r="L1536" s="207" t="s">
        <v>828</v>
      </c>
      <c r="M1536" s="208" t="s">
        <v>1436</v>
      </c>
      <c r="N1536" s="209">
        <f t="shared" si="0"/>
        <v>2025</v>
      </c>
      <c r="O1536" s="210">
        <f t="shared" si="1"/>
        <v>10</v>
      </c>
      <c r="P1536" s="211" t="str">
        <f>IFERROR(VLOOKUP(F1536,연간집계!D:E,2,FALSE),"")</f>
        <v>모바일 포토북 197 (여행)</v>
      </c>
    </row>
    <row r="1537" spans="1:16" ht="12.75">
      <c r="A1537" s="201">
        <v>45958.853194444448</v>
      </c>
      <c r="B1537" s="202">
        <v>45958</v>
      </c>
      <c r="C1537" s="203" t="s">
        <v>4985</v>
      </c>
      <c r="D1537" s="203" t="s">
        <v>11</v>
      </c>
      <c r="E1537" s="204" t="s">
        <v>4986</v>
      </c>
      <c r="F1537" s="49" t="s">
        <v>42</v>
      </c>
      <c r="G1537" s="203">
        <v>1</v>
      </c>
      <c r="H1537" s="203" t="s">
        <v>4045</v>
      </c>
      <c r="I1537" s="203" t="s">
        <v>1783</v>
      </c>
      <c r="J1537" s="203"/>
      <c r="K1537" s="203">
        <v>60</v>
      </c>
      <c r="L1537" s="213" t="s">
        <v>827</v>
      </c>
      <c r="M1537" s="208" t="s">
        <v>1436</v>
      </c>
      <c r="N1537" s="209">
        <f t="shared" si="0"/>
        <v>2025</v>
      </c>
      <c r="O1537" s="210">
        <f t="shared" si="1"/>
        <v>10</v>
      </c>
      <c r="P1537" s="211" t="str">
        <f>IFERROR(VLOOKUP(F1537,연간집계!D:E,2,FALSE),"")</f>
        <v>플라이트북 210</v>
      </c>
    </row>
    <row r="1538" spans="1:16" ht="12.75">
      <c r="A1538" s="201">
        <v>45958.882650462961</v>
      </c>
      <c r="B1538" s="202">
        <v>45958</v>
      </c>
      <c r="C1538" s="203" t="s">
        <v>4987</v>
      </c>
      <c r="D1538" s="203" t="s">
        <v>11</v>
      </c>
      <c r="E1538" s="204" t="s">
        <v>4988</v>
      </c>
      <c r="F1538" s="49" t="s">
        <v>1238</v>
      </c>
      <c r="G1538" s="203">
        <v>1</v>
      </c>
      <c r="H1538" s="203" t="s">
        <v>2219</v>
      </c>
      <c r="I1538" s="203" t="s">
        <v>2370</v>
      </c>
      <c r="J1538" s="203"/>
      <c r="K1538" s="203">
        <v>24</v>
      </c>
      <c r="L1538" s="207" t="s">
        <v>828</v>
      </c>
      <c r="M1538" s="208" t="s">
        <v>1449</v>
      </c>
      <c r="N1538" s="209">
        <f t="shared" si="0"/>
        <v>2025</v>
      </c>
      <c r="O1538" s="210">
        <f t="shared" si="1"/>
        <v>10</v>
      </c>
      <c r="P1538" s="211" t="str">
        <f>IFERROR(VLOOKUP(F1538,연간집계!D:E,2,FALSE),"")</f>
        <v>모바일 포토북 198 (베이비)</v>
      </c>
    </row>
    <row r="1539" spans="1:16" ht="12.75">
      <c r="A1539" s="201">
        <v>45958.888518518521</v>
      </c>
      <c r="B1539" s="202">
        <v>45958</v>
      </c>
      <c r="C1539" s="203" t="s">
        <v>4989</v>
      </c>
      <c r="D1539" s="203" t="s">
        <v>11</v>
      </c>
      <c r="E1539" s="204" t="s">
        <v>4990</v>
      </c>
      <c r="F1539" s="49" t="s">
        <v>1245</v>
      </c>
      <c r="G1539" s="203">
        <v>1</v>
      </c>
      <c r="H1539" s="203" t="s">
        <v>4934</v>
      </c>
      <c r="I1539" s="203" t="s">
        <v>1556</v>
      </c>
      <c r="J1539" s="203"/>
      <c r="K1539" s="203">
        <v>24</v>
      </c>
      <c r="L1539" s="207" t="s">
        <v>828</v>
      </c>
      <c r="M1539" s="208" t="s">
        <v>1436</v>
      </c>
      <c r="N1539" s="209">
        <f t="shared" si="0"/>
        <v>2025</v>
      </c>
      <c r="O1539" s="210">
        <f t="shared" si="1"/>
        <v>10</v>
      </c>
      <c r="P1539" s="211" t="str">
        <f>IFERROR(VLOOKUP(F1539,연간집계!D:E,2,FALSE),"")</f>
        <v>모바일 포토북 198 (여행)</v>
      </c>
    </row>
    <row r="1540" spans="1:16" ht="12.75">
      <c r="A1540" s="201">
        <v>45958.891469907408</v>
      </c>
      <c r="B1540" s="202">
        <v>45958</v>
      </c>
      <c r="C1540" s="203" t="s">
        <v>4991</v>
      </c>
      <c r="D1540" s="203" t="s">
        <v>11</v>
      </c>
      <c r="E1540" s="204" t="s">
        <v>4992</v>
      </c>
      <c r="F1540" s="49" t="s">
        <v>1238</v>
      </c>
      <c r="G1540" s="203">
        <v>1</v>
      </c>
      <c r="H1540" s="203" t="s">
        <v>2219</v>
      </c>
      <c r="I1540" s="203" t="s">
        <v>2370</v>
      </c>
      <c r="J1540" s="203"/>
      <c r="K1540" s="203">
        <v>24</v>
      </c>
      <c r="L1540" s="207" t="s">
        <v>828</v>
      </c>
      <c r="M1540" s="208" t="s">
        <v>1436</v>
      </c>
      <c r="N1540" s="209">
        <f t="shared" si="0"/>
        <v>2025</v>
      </c>
      <c r="O1540" s="210">
        <f t="shared" si="1"/>
        <v>10</v>
      </c>
      <c r="P1540" s="211" t="str">
        <f>IFERROR(VLOOKUP(F1540,연간집계!D:E,2,FALSE),"")</f>
        <v>모바일 포토북 198 (베이비)</v>
      </c>
    </row>
    <row r="1541" spans="1:16" ht="12.75">
      <c r="A1541" s="201">
        <v>45958.903217592589</v>
      </c>
      <c r="B1541" s="202">
        <v>45958</v>
      </c>
      <c r="C1541" s="203" t="s">
        <v>4993</v>
      </c>
      <c r="D1541" s="203" t="s">
        <v>11</v>
      </c>
      <c r="E1541" s="204" t="s">
        <v>4994</v>
      </c>
      <c r="F1541" s="49" t="s">
        <v>1238</v>
      </c>
      <c r="G1541" s="203">
        <v>1</v>
      </c>
      <c r="H1541" s="203" t="s">
        <v>2219</v>
      </c>
      <c r="I1541" s="203" t="s">
        <v>2370</v>
      </c>
      <c r="J1541" s="203"/>
      <c r="K1541" s="203">
        <v>24</v>
      </c>
      <c r="L1541" s="207" t="s">
        <v>828</v>
      </c>
      <c r="M1541" s="208" t="s">
        <v>1436</v>
      </c>
      <c r="N1541" s="209">
        <f t="shared" si="0"/>
        <v>2025</v>
      </c>
      <c r="O1541" s="210">
        <f t="shared" si="1"/>
        <v>10</v>
      </c>
      <c r="P1541" s="211" t="str">
        <f>IFERROR(VLOOKUP(F1541,연간집계!D:E,2,FALSE),"")</f>
        <v>모바일 포토북 198 (베이비)</v>
      </c>
    </row>
    <row r="1542" spans="1:16" ht="12.75">
      <c r="A1542" s="201">
        <v>45958.909097222226</v>
      </c>
      <c r="B1542" s="202">
        <v>45958</v>
      </c>
      <c r="C1542" s="203" t="s">
        <v>4995</v>
      </c>
      <c r="D1542" s="203" t="s">
        <v>11</v>
      </c>
      <c r="E1542" s="204" t="s">
        <v>4996</v>
      </c>
      <c r="F1542" s="49" t="s">
        <v>1238</v>
      </c>
      <c r="G1542" s="203">
        <v>1</v>
      </c>
      <c r="H1542" s="203" t="s">
        <v>2219</v>
      </c>
      <c r="I1542" s="203" t="s">
        <v>2370</v>
      </c>
      <c r="J1542" s="203"/>
      <c r="K1542" s="203">
        <v>24</v>
      </c>
      <c r="L1542" s="207" t="s">
        <v>828</v>
      </c>
      <c r="M1542" s="208" t="s">
        <v>1436</v>
      </c>
      <c r="N1542" s="209">
        <f t="shared" si="0"/>
        <v>2025</v>
      </c>
      <c r="O1542" s="210">
        <f t="shared" si="1"/>
        <v>10</v>
      </c>
      <c r="P1542" s="211" t="str">
        <f>IFERROR(VLOOKUP(F1542,연간집계!D:E,2,FALSE),"")</f>
        <v>모바일 포토북 198 (베이비)</v>
      </c>
    </row>
    <row r="1543" spans="1:16" ht="12.75">
      <c r="A1543" s="201">
        <v>45958.917905092596</v>
      </c>
      <c r="B1543" s="202">
        <v>45958</v>
      </c>
      <c r="C1543" s="203" t="s">
        <v>4997</v>
      </c>
      <c r="D1543" s="203" t="s">
        <v>11</v>
      </c>
      <c r="E1543" s="204" t="s">
        <v>4998</v>
      </c>
      <c r="F1543" s="49" t="s">
        <v>1245</v>
      </c>
      <c r="G1543" s="203">
        <v>1</v>
      </c>
      <c r="H1543" s="203" t="s">
        <v>4934</v>
      </c>
      <c r="I1543" s="203" t="s">
        <v>1556</v>
      </c>
      <c r="J1543" s="203"/>
      <c r="K1543" s="203">
        <v>24</v>
      </c>
      <c r="L1543" s="207" t="s">
        <v>828</v>
      </c>
      <c r="M1543" s="208" t="s">
        <v>1436</v>
      </c>
      <c r="N1543" s="209">
        <f t="shared" si="0"/>
        <v>2025</v>
      </c>
      <c r="O1543" s="210">
        <f t="shared" si="1"/>
        <v>10</v>
      </c>
      <c r="P1543" s="211" t="str">
        <f>IFERROR(VLOOKUP(F1543,연간집계!D:E,2,FALSE),"")</f>
        <v>모바일 포토북 198 (여행)</v>
      </c>
    </row>
    <row r="1544" spans="1:16" ht="12.75">
      <c r="A1544" s="201">
        <v>45958.917928240742</v>
      </c>
      <c r="B1544" s="202">
        <v>45958</v>
      </c>
      <c r="C1544" s="203" t="s">
        <v>4999</v>
      </c>
      <c r="D1544" s="203" t="s">
        <v>11</v>
      </c>
      <c r="E1544" s="204" t="s">
        <v>5000</v>
      </c>
      <c r="F1544" s="49" t="s">
        <v>1245</v>
      </c>
      <c r="G1544" s="203">
        <v>1</v>
      </c>
      <c r="H1544" s="203" t="s">
        <v>2219</v>
      </c>
      <c r="I1544" s="203" t="s">
        <v>1676</v>
      </c>
      <c r="J1544" s="203"/>
      <c r="K1544" s="203">
        <v>24</v>
      </c>
      <c r="L1544" s="207" t="s">
        <v>828</v>
      </c>
      <c r="M1544" s="208" t="s">
        <v>1436</v>
      </c>
      <c r="N1544" s="209">
        <f t="shared" si="0"/>
        <v>2025</v>
      </c>
      <c r="O1544" s="210">
        <f t="shared" si="1"/>
        <v>10</v>
      </c>
      <c r="P1544" s="211" t="str">
        <f>IFERROR(VLOOKUP(F1544,연간집계!D:E,2,FALSE),"")</f>
        <v>모바일 포토북 198 (여행)</v>
      </c>
    </row>
    <row r="1545" spans="1:16" ht="12.75">
      <c r="A1545" s="201">
        <v>45958.926747685182</v>
      </c>
      <c r="B1545" s="202">
        <v>45958</v>
      </c>
      <c r="C1545" s="203" t="s">
        <v>5001</v>
      </c>
      <c r="D1545" s="203" t="s">
        <v>11</v>
      </c>
      <c r="E1545" s="204" t="s">
        <v>5002</v>
      </c>
      <c r="F1545" s="49" t="s">
        <v>861</v>
      </c>
      <c r="G1545" s="203">
        <v>1</v>
      </c>
      <c r="H1545" s="203" t="s">
        <v>5003</v>
      </c>
      <c r="I1545" s="203" t="s">
        <v>1440</v>
      </c>
      <c r="J1545" s="203"/>
      <c r="K1545" s="203">
        <v>24</v>
      </c>
      <c r="L1545" s="213" t="s">
        <v>827</v>
      </c>
      <c r="M1545" s="208" t="s">
        <v>1436</v>
      </c>
      <c r="N1545" s="209">
        <f t="shared" si="0"/>
        <v>2025</v>
      </c>
      <c r="O1545" s="210">
        <f t="shared" si="1"/>
        <v>10</v>
      </c>
      <c r="P1545" s="211" t="str">
        <f>IFERROR(VLOOKUP(F1545,연간집계!D:E,2,FALSE),"")</f>
        <v>스탠다드 포토북 8*6 (소프트/무광)</v>
      </c>
    </row>
    <row r="1546" spans="1:16" ht="12.75">
      <c r="A1546" s="201">
        <v>45958.932615740741</v>
      </c>
      <c r="B1546" s="202">
        <v>45958</v>
      </c>
      <c r="C1546" s="203" t="s">
        <v>5004</v>
      </c>
      <c r="D1546" s="203" t="s">
        <v>11</v>
      </c>
      <c r="E1546" s="204" t="s">
        <v>5005</v>
      </c>
      <c r="F1546" s="49" t="s">
        <v>1048</v>
      </c>
      <c r="G1546" s="203">
        <v>1</v>
      </c>
      <c r="H1546" s="203" t="s">
        <v>5006</v>
      </c>
      <c r="I1546" s="203" t="s">
        <v>1566</v>
      </c>
      <c r="J1546" s="203"/>
      <c r="K1546" s="203">
        <v>68</v>
      </c>
      <c r="L1546" s="207" t="s">
        <v>827</v>
      </c>
      <c r="M1546" s="208" t="s">
        <v>1436</v>
      </c>
      <c r="N1546" s="209">
        <f t="shared" si="0"/>
        <v>2025</v>
      </c>
      <c r="O1546" s="210">
        <f t="shared" si="1"/>
        <v>10</v>
      </c>
      <c r="P1546" s="211" t="str">
        <f>IFERROR(VLOOKUP(F1546,연간집계!D:E,2,FALSE),"")</f>
        <v>프리북와이드 (하드)</v>
      </c>
    </row>
    <row r="1547" spans="1:16" ht="12.75">
      <c r="A1547" s="201">
        <v>45958.959004629629</v>
      </c>
      <c r="B1547" s="202">
        <v>45958</v>
      </c>
      <c r="C1547" s="203" t="s">
        <v>5007</v>
      </c>
      <c r="D1547" s="203" t="s">
        <v>11</v>
      </c>
      <c r="E1547" s="204" t="s">
        <v>5008</v>
      </c>
      <c r="F1547" s="49" t="s">
        <v>838</v>
      </c>
      <c r="G1547" s="203">
        <v>1</v>
      </c>
      <c r="H1547" s="203" t="s">
        <v>5009</v>
      </c>
      <c r="I1547" s="203" t="s">
        <v>1506</v>
      </c>
      <c r="J1547" s="203"/>
      <c r="K1547" s="203">
        <v>24</v>
      </c>
      <c r="L1547" s="213" t="s">
        <v>827</v>
      </c>
      <c r="M1547" s="208" t="s">
        <v>1541</v>
      </c>
      <c r="N1547" s="209">
        <f t="shared" si="0"/>
        <v>2025</v>
      </c>
      <c r="O1547" s="210">
        <f t="shared" si="1"/>
        <v>10</v>
      </c>
      <c r="P1547" s="211" t="str">
        <f>IFERROR(VLOOKUP(F1547,연간집계!D:E,2,FALSE),"")</f>
        <v>스탠다드 포토북 6*8 (하드/무광)</v>
      </c>
    </row>
    <row r="1548" spans="1:16" ht="12.75">
      <c r="A1548" s="201">
        <v>45958.976597222223</v>
      </c>
      <c r="B1548" s="202">
        <v>45958</v>
      </c>
      <c r="C1548" s="203" t="s">
        <v>5010</v>
      </c>
      <c r="D1548" s="203" t="s">
        <v>11</v>
      </c>
      <c r="E1548" s="204" t="s">
        <v>5011</v>
      </c>
      <c r="F1548" s="49" t="s">
        <v>849</v>
      </c>
      <c r="G1548" s="203">
        <v>12</v>
      </c>
      <c r="H1548" s="203" t="s">
        <v>5012</v>
      </c>
      <c r="I1548" s="203" t="s">
        <v>1435</v>
      </c>
      <c r="J1548" s="203"/>
      <c r="K1548" s="203">
        <v>36</v>
      </c>
      <c r="L1548" s="213" t="s">
        <v>827</v>
      </c>
      <c r="M1548" s="208" t="s">
        <v>1493</v>
      </c>
      <c r="N1548" s="209">
        <f t="shared" si="0"/>
        <v>2025</v>
      </c>
      <c r="O1548" s="210">
        <f t="shared" si="1"/>
        <v>10</v>
      </c>
      <c r="P1548" s="211" t="str">
        <f>IFERROR(VLOOKUP(F1548,연간집계!D:E,2,FALSE),"")</f>
        <v>스탠다드 포토북 8*11 (하드/유광)</v>
      </c>
    </row>
    <row r="1549" spans="1:16" ht="12.75">
      <c r="A1549" s="201">
        <v>45959.627557870372</v>
      </c>
      <c r="B1549" s="202">
        <v>45959</v>
      </c>
      <c r="C1549" s="203" t="s">
        <v>5013</v>
      </c>
      <c r="D1549" s="203" t="s">
        <v>11</v>
      </c>
      <c r="E1549" s="204" t="s">
        <v>5014</v>
      </c>
      <c r="F1549" s="49" t="s">
        <v>1284</v>
      </c>
      <c r="G1549" s="203">
        <v>4</v>
      </c>
      <c r="H1549" s="203" t="s">
        <v>5015</v>
      </c>
      <c r="I1549" s="203" t="s">
        <v>5016</v>
      </c>
      <c r="J1549" s="203"/>
      <c r="K1549" s="203">
        <v>26</v>
      </c>
      <c r="L1549" s="213" t="s">
        <v>827</v>
      </c>
      <c r="M1549" s="208" t="s">
        <v>1481</v>
      </c>
      <c r="N1549" s="209">
        <f t="shared" si="0"/>
        <v>2025</v>
      </c>
      <c r="O1549" s="210">
        <f t="shared" si="1"/>
        <v>10</v>
      </c>
      <c r="P1549" s="211" t="str">
        <f>IFERROR(VLOOKUP(F1549,연간집계!D:E,2,FALSE),"")</f>
        <v>PCMS_스탠다드캘린더</v>
      </c>
    </row>
    <row r="1550" spans="1:16" ht="12.75">
      <c r="A1550" s="201">
        <v>45959.518807870372</v>
      </c>
      <c r="B1550" s="202">
        <v>45959</v>
      </c>
      <c r="C1550" s="203" t="s">
        <v>5017</v>
      </c>
      <c r="D1550" s="203" t="s">
        <v>11</v>
      </c>
      <c r="E1550" s="204" t="s">
        <v>5018</v>
      </c>
      <c r="F1550" s="49" t="s">
        <v>861</v>
      </c>
      <c r="G1550" s="203">
        <v>1</v>
      </c>
      <c r="H1550" s="203" t="s">
        <v>5019</v>
      </c>
      <c r="I1550" s="203" t="s">
        <v>5020</v>
      </c>
      <c r="J1550" s="203"/>
      <c r="K1550" s="203">
        <v>24</v>
      </c>
      <c r="L1550" s="213" t="s">
        <v>827</v>
      </c>
      <c r="M1550" s="203" t="s">
        <v>5021</v>
      </c>
      <c r="N1550" s="209">
        <f t="shared" si="0"/>
        <v>2025</v>
      </c>
      <c r="O1550" s="210">
        <f t="shared" si="1"/>
        <v>10</v>
      </c>
      <c r="P1550" s="211" t="str">
        <f>IFERROR(VLOOKUP(F1550,연간집계!D:E,2,FALSE),"")</f>
        <v>스탠다드 포토북 8*6 (소프트/무광)</v>
      </c>
    </row>
    <row r="1551" spans="1:16" ht="12.75">
      <c r="A1551" s="201">
        <v>45959.518819444442</v>
      </c>
      <c r="B1551" s="202">
        <v>45959</v>
      </c>
      <c r="C1551" s="203" t="s">
        <v>5022</v>
      </c>
      <c r="D1551" s="203" t="s">
        <v>11</v>
      </c>
      <c r="E1551" s="204" t="s">
        <v>5018</v>
      </c>
      <c r="F1551" s="49" t="s">
        <v>861</v>
      </c>
      <c r="G1551" s="203">
        <v>1</v>
      </c>
      <c r="H1551" s="203" t="s">
        <v>5019</v>
      </c>
      <c r="I1551" s="203" t="s">
        <v>5020</v>
      </c>
      <c r="J1551" s="203"/>
      <c r="K1551" s="203">
        <v>24</v>
      </c>
      <c r="L1551" s="213" t="s">
        <v>827</v>
      </c>
      <c r="M1551" s="203" t="s">
        <v>5021</v>
      </c>
      <c r="N1551" s="209">
        <f t="shared" si="0"/>
        <v>2025</v>
      </c>
      <c r="O1551" s="210">
        <f t="shared" si="1"/>
        <v>10</v>
      </c>
      <c r="P1551" s="211" t="str">
        <f>IFERROR(VLOOKUP(F1551,연간집계!D:E,2,FALSE),"")</f>
        <v>스탠다드 포토북 8*6 (소프트/무광)</v>
      </c>
    </row>
    <row r="1552" spans="1:16" ht="12.75">
      <c r="A1552" s="201">
        <v>45959.518831018519</v>
      </c>
      <c r="B1552" s="202">
        <v>45959</v>
      </c>
      <c r="C1552" s="203" t="s">
        <v>5023</v>
      </c>
      <c r="D1552" s="203" t="s">
        <v>11</v>
      </c>
      <c r="E1552" s="204" t="s">
        <v>5018</v>
      </c>
      <c r="F1552" s="49" t="s">
        <v>861</v>
      </c>
      <c r="G1552" s="203">
        <v>1</v>
      </c>
      <c r="H1552" s="203" t="s">
        <v>5019</v>
      </c>
      <c r="I1552" s="203" t="s">
        <v>5020</v>
      </c>
      <c r="J1552" s="203"/>
      <c r="K1552" s="203">
        <v>24</v>
      </c>
      <c r="L1552" s="213" t="s">
        <v>827</v>
      </c>
      <c r="M1552" s="203" t="s">
        <v>5021</v>
      </c>
      <c r="N1552" s="209">
        <f t="shared" si="0"/>
        <v>2025</v>
      </c>
      <c r="O1552" s="210">
        <f t="shared" si="1"/>
        <v>10</v>
      </c>
      <c r="P1552" s="211" t="str">
        <f>IFERROR(VLOOKUP(F1552,연간집계!D:E,2,FALSE),"")</f>
        <v>스탠다드 포토북 8*6 (소프트/무광)</v>
      </c>
    </row>
    <row r="1553" spans="1:16" ht="12.75">
      <c r="A1553" s="201">
        <v>45959.518842592595</v>
      </c>
      <c r="B1553" s="202">
        <v>45959</v>
      </c>
      <c r="C1553" s="203" t="s">
        <v>5024</v>
      </c>
      <c r="D1553" s="203" t="s">
        <v>11</v>
      </c>
      <c r="E1553" s="204" t="s">
        <v>5018</v>
      </c>
      <c r="F1553" s="49" t="s">
        <v>861</v>
      </c>
      <c r="G1553" s="203">
        <v>1</v>
      </c>
      <c r="H1553" s="203" t="s">
        <v>5019</v>
      </c>
      <c r="I1553" s="203" t="s">
        <v>5020</v>
      </c>
      <c r="J1553" s="203"/>
      <c r="K1553" s="203">
        <v>24</v>
      </c>
      <c r="L1553" s="213" t="s">
        <v>827</v>
      </c>
      <c r="M1553" s="203" t="s">
        <v>5021</v>
      </c>
      <c r="N1553" s="209">
        <f t="shared" si="0"/>
        <v>2025</v>
      </c>
      <c r="O1553" s="210">
        <f t="shared" si="1"/>
        <v>10</v>
      </c>
      <c r="P1553" s="211" t="str">
        <f>IFERROR(VLOOKUP(F1553,연간집계!D:E,2,FALSE),"")</f>
        <v>스탠다드 포토북 8*6 (소프트/무광)</v>
      </c>
    </row>
    <row r="1554" spans="1:16" ht="12.75">
      <c r="A1554" s="201">
        <v>45959.518854166665</v>
      </c>
      <c r="B1554" s="202">
        <v>45959</v>
      </c>
      <c r="C1554" s="203" t="s">
        <v>5025</v>
      </c>
      <c r="D1554" s="203" t="s">
        <v>11</v>
      </c>
      <c r="E1554" s="204" t="s">
        <v>5018</v>
      </c>
      <c r="F1554" s="49" t="s">
        <v>861</v>
      </c>
      <c r="G1554" s="203">
        <v>1</v>
      </c>
      <c r="H1554" s="203" t="s">
        <v>5019</v>
      </c>
      <c r="I1554" s="203" t="s">
        <v>5020</v>
      </c>
      <c r="J1554" s="203"/>
      <c r="K1554" s="203">
        <v>24</v>
      </c>
      <c r="L1554" s="213" t="s">
        <v>827</v>
      </c>
      <c r="M1554" s="203" t="s">
        <v>5021</v>
      </c>
      <c r="N1554" s="209">
        <f t="shared" si="0"/>
        <v>2025</v>
      </c>
      <c r="O1554" s="210">
        <f t="shared" si="1"/>
        <v>10</v>
      </c>
      <c r="P1554" s="211" t="str">
        <f>IFERROR(VLOOKUP(F1554,연간집계!D:E,2,FALSE),"")</f>
        <v>스탠다드 포토북 8*6 (소프트/무광)</v>
      </c>
    </row>
    <row r="1555" spans="1:16" ht="12.75">
      <c r="A1555" s="201">
        <v>45959.518865740742</v>
      </c>
      <c r="B1555" s="202">
        <v>45959</v>
      </c>
      <c r="C1555" s="203" t="s">
        <v>5026</v>
      </c>
      <c r="D1555" s="203" t="s">
        <v>11</v>
      </c>
      <c r="E1555" s="204" t="s">
        <v>5018</v>
      </c>
      <c r="F1555" s="49" t="s">
        <v>861</v>
      </c>
      <c r="G1555" s="203">
        <v>1</v>
      </c>
      <c r="H1555" s="203" t="s">
        <v>5019</v>
      </c>
      <c r="I1555" s="203" t="s">
        <v>5020</v>
      </c>
      <c r="J1555" s="203"/>
      <c r="K1555" s="203">
        <v>24</v>
      </c>
      <c r="L1555" s="213" t="s">
        <v>827</v>
      </c>
      <c r="M1555" s="203" t="s">
        <v>5021</v>
      </c>
      <c r="N1555" s="209">
        <f t="shared" si="0"/>
        <v>2025</v>
      </c>
      <c r="O1555" s="210">
        <f t="shared" si="1"/>
        <v>10</v>
      </c>
      <c r="P1555" s="211" t="str">
        <f>IFERROR(VLOOKUP(F1555,연간집계!D:E,2,FALSE),"")</f>
        <v>스탠다드 포토북 8*6 (소프트/무광)</v>
      </c>
    </row>
    <row r="1556" spans="1:16" ht="12.75">
      <c r="A1556" s="201">
        <v>45959.518877314818</v>
      </c>
      <c r="B1556" s="202">
        <v>45959</v>
      </c>
      <c r="C1556" s="203" t="s">
        <v>5027</v>
      </c>
      <c r="D1556" s="203" t="s">
        <v>11</v>
      </c>
      <c r="E1556" s="204" t="s">
        <v>5018</v>
      </c>
      <c r="F1556" s="49" t="s">
        <v>861</v>
      </c>
      <c r="G1556" s="203">
        <v>1</v>
      </c>
      <c r="H1556" s="203" t="s">
        <v>5019</v>
      </c>
      <c r="I1556" s="203" t="s">
        <v>5020</v>
      </c>
      <c r="J1556" s="203"/>
      <c r="K1556" s="203">
        <v>24</v>
      </c>
      <c r="L1556" s="213" t="s">
        <v>827</v>
      </c>
      <c r="M1556" s="203" t="s">
        <v>5021</v>
      </c>
      <c r="N1556" s="209">
        <f t="shared" si="0"/>
        <v>2025</v>
      </c>
      <c r="O1556" s="210">
        <f t="shared" si="1"/>
        <v>10</v>
      </c>
      <c r="P1556" s="211" t="str">
        <f>IFERROR(VLOOKUP(F1556,연간집계!D:E,2,FALSE),"")</f>
        <v>스탠다드 포토북 8*6 (소프트/무광)</v>
      </c>
    </row>
    <row r="1557" spans="1:16" ht="12.75">
      <c r="A1557" s="201">
        <v>45959.554120370369</v>
      </c>
      <c r="B1557" s="202">
        <v>45959</v>
      </c>
      <c r="C1557" s="203" t="s">
        <v>5028</v>
      </c>
      <c r="D1557" s="203" t="s">
        <v>11</v>
      </c>
      <c r="E1557" s="204" t="s">
        <v>5029</v>
      </c>
      <c r="F1557" s="49" t="s">
        <v>834</v>
      </c>
      <c r="G1557" s="203">
        <v>7</v>
      </c>
      <c r="H1557" s="203" t="s">
        <v>715</v>
      </c>
      <c r="I1557" s="203" t="s">
        <v>1440</v>
      </c>
      <c r="J1557" s="203"/>
      <c r="K1557" s="203">
        <v>24</v>
      </c>
      <c r="L1557" s="213" t="s">
        <v>827</v>
      </c>
      <c r="M1557" s="208" t="s">
        <v>1497</v>
      </c>
      <c r="N1557" s="209">
        <f t="shared" si="0"/>
        <v>2025</v>
      </c>
      <c r="O1557" s="210">
        <f t="shared" si="1"/>
        <v>10</v>
      </c>
      <c r="P1557" s="211" t="str">
        <f>IFERROR(VLOOKUP(F1557,연간집계!D:E,2,FALSE),"")</f>
        <v>스탠다드 포토북 6*8 (소프트/무광)</v>
      </c>
    </row>
    <row r="1558" spans="1:16" ht="12.75">
      <c r="A1558" s="201">
        <v>45959.62164351852</v>
      </c>
      <c r="B1558" s="202">
        <v>45959</v>
      </c>
      <c r="C1558" s="203" t="s">
        <v>5030</v>
      </c>
      <c r="D1558" s="203" t="s">
        <v>11</v>
      </c>
      <c r="E1558" s="204" t="s">
        <v>5031</v>
      </c>
      <c r="F1558" s="49" t="s">
        <v>847</v>
      </c>
      <c r="G1558" s="203">
        <v>3</v>
      </c>
      <c r="H1558" s="203" t="s">
        <v>5032</v>
      </c>
      <c r="I1558" s="203" t="s">
        <v>1440</v>
      </c>
      <c r="J1558" s="203"/>
      <c r="K1558" s="203">
        <v>24</v>
      </c>
      <c r="L1558" s="213" t="s">
        <v>827</v>
      </c>
      <c r="M1558" s="208" t="s">
        <v>1514</v>
      </c>
      <c r="N1558" s="209">
        <f t="shared" si="0"/>
        <v>2025</v>
      </c>
      <c r="O1558" s="210">
        <f t="shared" si="1"/>
        <v>10</v>
      </c>
      <c r="P1558" s="211" t="str">
        <f>IFERROR(VLOOKUP(F1558,연간집계!D:E,2,FALSE),"")</f>
        <v>스탠다드 포토북 8*11 (하드/무광)</v>
      </c>
    </row>
    <row r="1559" spans="1:16" ht="12.75">
      <c r="A1559" s="201">
        <v>45959.689328703702</v>
      </c>
      <c r="B1559" s="202">
        <v>45959</v>
      </c>
      <c r="C1559" s="203" t="s">
        <v>5033</v>
      </c>
      <c r="D1559" s="203" t="s">
        <v>11</v>
      </c>
      <c r="E1559" s="204" t="s">
        <v>5034</v>
      </c>
      <c r="F1559" s="49" t="s">
        <v>38</v>
      </c>
      <c r="G1559" s="203">
        <v>2</v>
      </c>
      <c r="H1559" s="203" t="s">
        <v>5035</v>
      </c>
      <c r="I1559" s="203" t="s">
        <v>1459</v>
      </c>
      <c r="J1559" s="203"/>
      <c r="K1559" s="203">
        <v>60</v>
      </c>
      <c r="L1559" s="213" t="s">
        <v>827</v>
      </c>
      <c r="M1559" s="208" t="s">
        <v>1436</v>
      </c>
      <c r="N1559" s="209">
        <f t="shared" si="0"/>
        <v>2025</v>
      </c>
      <c r="O1559" s="210">
        <f t="shared" si="1"/>
        <v>10</v>
      </c>
      <c r="P1559" s="211" t="str">
        <f>IFERROR(VLOOKUP(F1559,연간집계!D:E,2,FALSE),"")</f>
        <v>플라이트북 248</v>
      </c>
    </row>
    <row r="1560" spans="1:16" ht="12.75">
      <c r="A1560" s="201">
        <v>45959.853530092594</v>
      </c>
      <c r="B1560" s="202">
        <v>45959</v>
      </c>
      <c r="C1560" s="203" t="s">
        <v>5036</v>
      </c>
      <c r="D1560" s="203" t="s">
        <v>11</v>
      </c>
      <c r="E1560" s="204" t="s">
        <v>5037</v>
      </c>
      <c r="F1560" s="49" t="s">
        <v>838</v>
      </c>
      <c r="G1560" s="203">
        <v>4</v>
      </c>
      <c r="H1560" s="203" t="s">
        <v>5038</v>
      </c>
      <c r="I1560" s="203" t="s">
        <v>1440</v>
      </c>
      <c r="J1560" s="203"/>
      <c r="K1560" s="203">
        <v>26</v>
      </c>
      <c r="L1560" s="213" t="s">
        <v>827</v>
      </c>
      <c r="M1560" s="208" t="s">
        <v>1436</v>
      </c>
      <c r="N1560" s="209">
        <f t="shared" si="0"/>
        <v>2025</v>
      </c>
      <c r="O1560" s="210">
        <f t="shared" si="1"/>
        <v>10</v>
      </c>
      <c r="P1560" s="211" t="str">
        <f>IFERROR(VLOOKUP(F1560,연간집계!D:E,2,FALSE),"")</f>
        <v>스탠다드 포토북 6*8 (하드/무광)</v>
      </c>
    </row>
    <row r="1561" spans="1:16" ht="12.75">
      <c r="A1561" s="201">
        <v>45959.874074074076</v>
      </c>
      <c r="B1561" s="202">
        <v>45959</v>
      </c>
      <c r="C1561" s="203" t="s">
        <v>5039</v>
      </c>
      <c r="D1561" s="203" t="s">
        <v>11</v>
      </c>
      <c r="E1561" s="204" t="s">
        <v>5040</v>
      </c>
      <c r="F1561" s="49" t="s">
        <v>963</v>
      </c>
      <c r="G1561" s="203">
        <v>1</v>
      </c>
      <c r="H1561" s="203" t="s">
        <v>5041</v>
      </c>
      <c r="I1561" s="203" t="s">
        <v>2474</v>
      </c>
      <c r="J1561" s="203" t="s">
        <v>2474</v>
      </c>
      <c r="K1561" s="203">
        <v>80</v>
      </c>
      <c r="L1561" s="213" t="s">
        <v>827</v>
      </c>
      <c r="M1561" s="208" t="s">
        <v>1436</v>
      </c>
      <c r="N1561" s="209">
        <f t="shared" si="0"/>
        <v>2025</v>
      </c>
      <c r="O1561" s="210">
        <f t="shared" si="1"/>
        <v>10</v>
      </c>
      <c r="P1561" s="211" t="str">
        <f>IFERROR(VLOOKUP(F1561,연간집계!D:E,2,FALSE),"")</f>
        <v>시티북 210 (쿠션하드/78p)</v>
      </c>
    </row>
    <row r="1562" spans="1:16" ht="12.75">
      <c r="A1562" s="201">
        <v>45959.877025462964</v>
      </c>
      <c r="B1562" s="202">
        <v>45959</v>
      </c>
      <c r="C1562" s="203" t="s">
        <v>5042</v>
      </c>
      <c r="D1562" s="203" t="s">
        <v>11</v>
      </c>
      <c r="E1562" s="204" t="s">
        <v>5043</v>
      </c>
      <c r="F1562" s="49" t="s">
        <v>865</v>
      </c>
      <c r="G1562" s="203">
        <v>5</v>
      </c>
      <c r="H1562" s="203" t="s">
        <v>2700</v>
      </c>
      <c r="I1562" s="203" t="s">
        <v>1440</v>
      </c>
      <c r="J1562" s="203"/>
      <c r="K1562" s="203">
        <v>24</v>
      </c>
      <c r="L1562" s="213" t="s">
        <v>827</v>
      </c>
      <c r="M1562" s="208" t="s">
        <v>1493</v>
      </c>
      <c r="N1562" s="209">
        <f t="shared" si="0"/>
        <v>2025</v>
      </c>
      <c r="O1562" s="210">
        <f t="shared" si="1"/>
        <v>10</v>
      </c>
      <c r="P1562" s="211" t="str">
        <f>IFERROR(VLOOKUP(F1562,연간집계!D:E,2,FALSE),"")</f>
        <v>스탠다드 포토북 8*6 (하드/무광)</v>
      </c>
    </row>
    <row r="1563" spans="1:16" ht="12.75">
      <c r="A1563" s="201">
        <v>45959.894629629627</v>
      </c>
      <c r="B1563" s="202">
        <v>45959</v>
      </c>
      <c r="C1563" s="203" t="s">
        <v>5044</v>
      </c>
      <c r="D1563" s="203" t="s">
        <v>11</v>
      </c>
      <c r="E1563" s="204" t="s">
        <v>5045</v>
      </c>
      <c r="F1563" s="49" t="s">
        <v>865</v>
      </c>
      <c r="G1563" s="203">
        <v>2</v>
      </c>
      <c r="H1563" s="203" t="s">
        <v>5046</v>
      </c>
      <c r="I1563" s="203" t="s">
        <v>1453</v>
      </c>
      <c r="J1563" s="203"/>
      <c r="K1563" s="203">
        <v>34</v>
      </c>
      <c r="L1563" s="213" t="s">
        <v>827</v>
      </c>
      <c r="M1563" s="208" t="s">
        <v>1493</v>
      </c>
      <c r="N1563" s="209">
        <f t="shared" si="0"/>
        <v>2025</v>
      </c>
      <c r="O1563" s="210">
        <f t="shared" si="1"/>
        <v>10</v>
      </c>
      <c r="P1563" s="211" t="str">
        <f>IFERROR(VLOOKUP(F1563,연간집계!D:E,2,FALSE),"")</f>
        <v>스탠다드 포토북 8*6 (하드/무광)</v>
      </c>
    </row>
    <row r="1564" spans="1:16" ht="12.75">
      <c r="A1564" s="201">
        <v>45959.912256944444</v>
      </c>
      <c r="B1564" s="202">
        <v>45959</v>
      </c>
      <c r="C1564" s="203" t="s">
        <v>5047</v>
      </c>
      <c r="D1564" s="203" t="s">
        <v>11</v>
      </c>
      <c r="E1564" s="204" t="s">
        <v>5048</v>
      </c>
      <c r="F1564" s="49" t="s">
        <v>1245</v>
      </c>
      <c r="G1564" s="203">
        <v>1</v>
      </c>
      <c r="H1564" s="203" t="s">
        <v>4934</v>
      </c>
      <c r="I1564" s="203" t="s">
        <v>5016</v>
      </c>
      <c r="J1564" s="203"/>
      <c r="K1564" s="203">
        <v>24</v>
      </c>
      <c r="L1564" s="207" t="s">
        <v>828</v>
      </c>
      <c r="M1564" s="208" t="s">
        <v>1436</v>
      </c>
      <c r="N1564" s="209">
        <f t="shared" si="0"/>
        <v>2025</v>
      </c>
      <c r="O1564" s="210">
        <f t="shared" si="1"/>
        <v>10</v>
      </c>
      <c r="P1564" s="211" t="str">
        <f>IFERROR(VLOOKUP(F1564,연간집계!D:E,2,FALSE),"")</f>
        <v>모바일 포토북 198 (여행)</v>
      </c>
    </row>
    <row r="1565" spans="1:16" ht="12.75">
      <c r="A1565" s="201">
        <v>45960.637546296297</v>
      </c>
      <c r="B1565" s="202">
        <v>45960</v>
      </c>
      <c r="C1565" s="203" t="s">
        <v>5049</v>
      </c>
      <c r="D1565" s="203" t="s">
        <v>11</v>
      </c>
      <c r="E1565" s="204" t="s">
        <v>5050</v>
      </c>
      <c r="F1565" s="49" t="s">
        <v>1284</v>
      </c>
      <c r="G1565" s="203">
        <v>1</v>
      </c>
      <c r="H1565" s="203" t="s">
        <v>5051</v>
      </c>
      <c r="I1565" s="203" t="s">
        <v>5016</v>
      </c>
      <c r="J1565" s="203"/>
      <c r="K1565" s="203">
        <v>26</v>
      </c>
      <c r="L1565" s="213" t="s">
        <v>827</v>
      </c>
      <c r="M1565" s="208" t="s">
        <v>1471</v>
      </c>
      <c r="N1565" s="209">
        <f t="shared" si="0"/>
        <v>2025</v>
      </c>
      <c r="O1565" s="210">
        <f t="shared" si="1"/>
        <v>10</v>
      </c>
      <c r="P1565" s="211" t="str">
        <f>IFERROR(VLOOKUP(F1565,연간집계!D:E,2,FALSE),"")</f>
        <v>PCMS_스탠다드캘린더</v>
      </c>
    </row>
    <row r="1566" spans="1:16" ht="12.75">
      <c r="A1566" s="201">
        <v>45960.948460648149</v>
      </c>
      <c r="B1566" s="202">
        <v>45960</v>
      </c>
      <c r="C1566" s="203" t="s">
        <v>5052</v>
      </c>
      <c r="D1566" s="203" t="s">
        <v>11</v>
      </c>
      <c r="E1566" s="204" t="s">
        <v>5053</v>
      </c>
      <c r="F1566" s="49" t="s">
        <v>1284</v>
      </c>
      <c r="G1566" s="203">
        <v>2</v>
      </c>
      <c r="H1566" s="203" t="s">
        <v>5054</v>
      </c>
      <c r="I1566" s="203" t="s">
        <v>4186</v>
      </c>
      <c r="J1566" s="203"/>
      <c r="K1566" s="203">
        <v>26</v>
      </c>
      <c r="L1566" s="213" t="s">
        <v>827</v>
      </c>
      <c r="M1566" s="208" t="s">
        <v>1449</v>
      </c>
      <c r="N1566" s="209">
        <f t="shared" si="0"/>
        <v>2025</v>
      </c>
      <c r="O1566" s="210">
        <f t="shared" si="1"/>
        <v>10</v>
      </c>
      <c r="P1566" s="211" t="str">
        <f>IFERROR(VLOOKUP(F1566,연간집계!D:E,2,FALSE),"")</f>
        <v>PCMS_스탠다드캘린더</v>
      </c>
    </row>
    <row r="1567" spans="1:16" ht="12.75">
      <c r="A1567" s="201">
        <v>45960.437488425923</v>
      </c>
      <c r="B1567" s="202">
        <v>45960</v>
      </c>
      <c r="C1567" s="203" t="s">
        <v>5055</v>
      </c>
      <c r="D1567" s="203" t="s">
        <v>11</v>
      </c>
      <c r="E1567" s="204" t="s">
        <v>5056</v>
      </c>
      <c r="F1567" s="49" t="s">
        <v>838</v>
      </c>
      <c r="G1567" s="203">
        <v>3</v>
      </c>
      <c r="H1567" s="203" t="s">
        <v>2664</v>
      </c>
      <c r="I1567" s="203" t="s">
        <v>1440</v>
      </c>
      <c r="J1567" s="203"/>
      <c r="K1567" s="203">
        <v>26</v>
      </c>
      <c r="L1567" s="213" t="s">
        <v>827</v>
      </c>
      <c r="M1567" s="208" t="s">
        <v>1514</v>
      </c>
      <c r="N1567" s="209">
        <f t="shared" si="0"/>
        <v>2025</v>
      </c>
      <c r="O1567" s="210">
        <f t="shared" si="1"/>
        <v>10</v>
      </c>
      <c r="P1567" s="211" t="str">
        <f>IFERROR(VLOOKUP(F1567,연간집계!D:E,2,FALSE),"")</f>
        <v>스탠다드 포토북 6*8 (하드/무광)</v>
      </c>
    </row>
    <row r="1568" spans="1:16" ht="12.75">
      <c r="A1568" s="201">
        <v>45960.499756944446</v>
      </c>
      <c r="B1568" s="202">
        <v>45960</v>
      </c>
      <c r="C1568" s="203" t="s">
        <v>5057</v>
      </c>
      <c r="D1568" s="203" t="s">
        <v>11</v>
      </c>
      <c r="E1568" s="204" t="s">
        <v>5058</v>
      </c>
      <c r="F1568" s="49" t="s">
        <v>1247</v>
      </c>
      <c r="G1568" s="203">
        <v>1</v>
      </c>
      <c r="H1568" s="203" t="s">
        <v>2490</v>
      </c>
      <c r="I1568" s="203" t="s">
        <v>1556</v>
      </c>
      <c r="J1568" s="203"/>
      <c r="K1568" s="203">
        <v>24</v>
      </c>
      <c r="L1568" s="207" t="s">
        <v>828</v>
      </c>
      <c r="M1568" s="208" t="s">
        <v>1436</v>
      </c>
      <c r="N1568" s="209">
        <f t="shared" si="0"/>
        <v>2025</v>
      </c>
      <c r="O1568" s="210">
        <f t="shared" si="1"/>
        <v>10</v>
      </c>
      <c r="P1568" s="211" t="str">
        <f>IFERROR(VLOOKUP(F1568,연간집계!D:E,2,FALSE),"")</f>
        <v>모바일 포토북 197 (여행)</v>
      </c>
    </row>
    <row r="1569" spans="1:16" ht="12.75">
      <c r="A1569" s="201">
        <v>45960.628738425927</v>
      </c>
      <c r="B1569" s="202">
        <v>45960</v>
      </c>
      <c r="C1569" s="203" t="s">
        <v>5059</v>
      </c>
      <c r="D1569" s="203" t="s">
        <v>11</v>
      </c>
      <c r="E1569" s="204" t="s">
        <v>5060</v>
      </c>
      <c r="F1569" s="49" t="s">
        <v>838</v>
      </c>
      <c r="G1569" s="203">
        <v>1</v>
      </c>
      <c r="H1569" s="203" t="s">
        <v>5061</v>
      </c>
      <c r="I1569" s="203" t="s">
        <v>1676</v>
      </c>
      <c r="J1569" s="203"/>
      <c r="K1569" s="203">
        <v>24</v>
      </c>
      <c r="L1569" s="213" t="s">
        <v>827</v>
      </c>
      <c r="M1569" s="208" t="s">
        <v>1497</v>
      </c>
      <c r="N1569" s="209">
        <f t="shared" si="0"/>
        <v>2025</v>
      </c>
      <c r="O1569" s="210">
        <f t="shared" si="1"/>
        <v>10</v>
      </c>
      <c r="P1569" s="211" t="str">
        <f>IFERROR(VLOOKUP(F1569,연간집계!D:E,2,FALSE),"")</f>
        <v>스탠다드 포토북 6*8 (하드/무광)</v>
      </c>
    </row>
    <row r="1570" spans="1:16" ht="12.75">
      <c r="A1570" s="201">
        <v>45960.643425925926</v>
      </c>
      <c r="B1570" s="202">
        <v>45960</v>
      </c>
      <c r="C1570" s="203" t="s">
        <v>5062</v>
      </c>
      <c r="D1570" s="203" t="s">
        <v>11</v>
      </c>
      <c r="E1570" s="204" t="s">
        <v>5063</v>
      </c>
      <c r="F1570" s="49" t="s">
        <v>890</v>
      </c>
      <c r="G1570" s="203">
        <v>2</v>
      </c>
      <c r="H1570" s="203" t="s">
        <v>5064</v>
      </c>
      <c r="I1570" s="203" t="s">
        <v>1506</v>
      </c>
      <c r="J1570" s="208" t="s">
        <v>2810</v>
      </c>
      <c r="K1570" s="203">
        <v>60</v>
      </c>
      <c r="L1570" s="213" t="s">
        <v>827</v>
      </c>
      <c r="M1570" s="208" t="s">
        <v>1471</v>
      </c>
      <c r="N1570" s="209">
        <f t="shared" si="0"/>
        <v>2025</v>
      </c>
      <c r="O1570" s="210">
        <f t="shared" si="1"/>
        <v>10</v>
      </c>
      <c r="P1570" s="211" t="str">
        <f>IFERROR(VLOOKUP(F1570,연간집계!D:E,2,FALSE),"")</f>
        <v>메모리북</v>
      </c>
    </row>
    <row r="1571" spans="1:16" ht="12.75">
      <c r="A1571" s="201">
        <v>45960.66982638889</v>
      </c>
      <c r="B1571" s="202">
        <v>45960</v>
      </c>
      <c r="C1571" s="203" t="s">
        <v>5065</v>
      </c>
      <c r="D1571" s="203" t="s">
        <v>11</v>
      </c>
      <c r="E1571" s="204" t="s">
        <v>5066</v>
      </c>
      <c r="F1571" s="49" t="s">
        <v>872</v>
      </c>
      <c r="G1571" s="203">
        <v>1</v>
      </c>
      <c r="H1571" s="203" t="s">
        <v>1933</v>
      </c>
      <c r="I1571" s="203" t="s">
        <v>1716</v>
      </c>
      <c r="J1571" s="203"/>
      <c r="K1571" s="203">
        <v>32</v>
      </c>
      <c r="L1571" s="213" t="s">
        <v>827</v>
      </c>
      <c r="M1571" s="208" t="s">
        <v>1497</v>
      </c>
      <c r="N1571" s="209">
        <f t="shared" si="0"/>
        <v>2025</v>
      </c>
      <c r="O1571" s="210">
        <f t="shared" si="1"/>
        <v>10</v>
      </c>
      <c r="P1571" s="211" t="str">
        <f>IFERROR(VLOOKUP(F1571,연간집계!D:E,2,FALSE),"")</f>
        <v>스탠다드 포토북 11*8 (소프트/유광)</v>
      </c>
    </row>
    <row r="1572" spans="1:16" ht="12.75">
      <c r="A1572" s="201">
        <v>45960.684502314813</v>
      </c>
      <c r="B1572" s="202">
        <v>45960</v>
      </c>
      <c r="C1572" s="203" t="s">
        <v>5067</v>
      </c>
      <c r="D1572" s="203" t="s">
        <v>11</v>
      </c>
      <c r="E1572" s="204" t="s">
        <v>5068</v>
      </c>
      <c r="F1572" s="49" t="s">
        <v>843</v>
      </c>
      <c r="G1572" s="203">
        <v>2</v>
      </c>
      <c r="H1572" s="203" t="s">
        <v>5069</v>
      </c>
      <c r="I1572" s="203" t="s">
        <v>1440</v>
      </c>
      <c r="J1572" s="203"/>
      <c r="K1572" s="203">
        <v>32</v>
      </c>
      <c r="L1572" s="207" t="s">
        <v>827</v>
      </c>
      <c r="M1572" s="208" t="s">
        <v>1493</v>
      </c>
      <c r="N1572" s="209">
        <f t="shared" si="0"/>
        <v>2025</v>
      </c>
      <c r="O1572" s="210">
        <f t="shared" si="1"/>
        <v>10</v>
      </c>
      <c r="P1572" s="211" t="str">
        <f>IFERROR(VLOOKUP(F1572,연간집계!D:E,2,FALSE),"")</f>
        <v>스탠다드 포토북 8*11 (소프트/무광)</v>
      </c>
    </row>
    <row r="1573" spans="1:16" ht="12.75">
      <c r="A1573" s="201">
        <v>45960.816469907404</v>
      </c>
      <c r="B1573" s="202">
        <v>45960</v>
      </c>
      <c r="C1573" s="203" t="s">
        <v>5070</v>
      </c>
      <c r="D1573" s="203" t="s">
        <v>11</v>
      </c>
      <c r="E1573" s="204" t="s">
        <v>5071</v>
      </c>
      <c r="F1573" s="49" t="s">
        <v>1072</v>
      </c>
      <c r="G1573" s="203">
        <v>1</v>
      </c>
      <c r="H1573" s="203" t="s">
        <v>5072</v>
      </c>
      <c r="I1573" s="203" t="s">
        <v>1566</v>
      </c>
      <c r="J1573" s="203" t="s">
        <v>1974</v>
      </c>
      <c r="K1573" s="203">
        <v>54</v>
      </c>
      <c r="L1573" s="213" t="s">
        <v>827</v>
      </c>
      <c r="M1573" s="208" t="s">
        <v>1445</v>
      </c>
      <c r="N1573" s="209">
        <f t="shared" si="0"/>
        <v>2025</v>
      </c>
      <c r="O1573" s="210">
        <f t="shared" si="1"/>
        <v>10</v>
      </c>
      <c r="P1573" s="211" t="str">
        <f>IFERROR(VLOOKUP(F1573,연간집계!D:E,2,FALSE),"")</f>
        <v>레더북 (딥그린)</v>
      </c>
    </row>
    <row r="1574" spans="1:16" ht="12.75">
      <c r="A1574" s="201">
        <v>45960.831145833334</v>
      </c>
      <c r="B1574" s="202">
        <v>45960</v>
      </c>
      <c r="C1574" s="203" t="s">
        <v>5073</v>
      </c>
      <c r="D1574" s="203" t="s">
        <v>11</v>
      </c>
      <c r="E1574" s="204" t="s">
        <v>5074</v>
      </c>
      <c r="F1574" s="49" t="s">
        <v>843</v>
      </c>
      <c r="G1574" s="203">
        <v>1</v>
      </c>
      <c r="H1574" s="203" t="s">
        <v>5075</v>
      </c>
      <c r="I1574" s="203" t="s">
        <v>1440</v>
      </c>
      <c r="J1574" s="203"/>
      <c r="K1574" s="203">
        <v>32</v>
      </c>
      <c r="L1574" s="207" t="s">
        <v>827</v>
      </c>
      <c r="M1574" s="208" t="s">
        <v>1471</v>
      </c>
      <c r="N1574" s="209">
        <f t="shared" si="0"/>
        <v>2025</v>
      </c>
      <c r="O1574" s="210">
        <f t="shared" si="1"/>
        <v>10</v>
      </c>
      <c r="P1574" s="211" t="str">
        <f>IFERROR(VLOOKUP(F1574,연간집계!D:E,2,FALSE),"")</f>
        <v>스탠다드 포토북 8*11 (소프트/무광)</v>
      </c>
    </row>
    <row r="1575" spans="1:16" ht="12.75">
      <c r="A1575" s="201">
        <v>45961.367962962962</v>
      </c>
      <c r="B1575" s="202">
        <v>45961</v>
      </c>
      <c r="C1575" s="203" t="s">
        <v>5076</v>
      </c>
      <c r="D1575" s="203" t="s">
        <v>11</v>
      </c>
      <c r="E1575" s="204" t="s">
        <v>5077</v>
      </c>
      <c r="F1575" s="49" t="s">
        <v>1266</v>
      </c>
      <c r="G1575" s="203">
        <v>10</v>
      </c>
      <c r="H1575" s="203" t="s">
        <v>4630</v>
      </c>
      <c r="I1575" s="203" t="s">
        <v>4631</v>
      </c>
      <c r="J1575" s="203"/>
      <c r="K1575" s="203">
        <v>26</v>
      </c>
      <c r="L1575" s="213" t="s">
        <v>828</v>
      </c>
      <c r="M1575" s="208" t="s">
        <v>1514</v>
      </c>
      <c r="N1575" s="209">
        <f t="shared" si="0"/>
        <v>2025</v>
      </c>
      <c r="O1575" s="210">
        <f t="shared" si="1"/>
        <v>10</v>
      </c>
      <c r="P1575" s="211" t="str">
        <f>IFERROR(VLOOKUP(F1575,연간집계!D:E,2,FALSE),"")</f>
        <v>PCMS_롱캘린더</v>
      </c>
    </row>
    <row r="1576" spans="1:16" ht="12.75">
      <c r="A1576" s="201">
        <v>45961.896932870368</v>
      </c>
      <c r="B1576" s="202">
        <v>45961</v>
      </c>
      <c r="C1576" s="203" t="s">
        <v>5078</v>
      </c>
      <c r="D1576" s="203" t="s">
        <v>11</v>
      </c>
      <c r="E1576" s="204" t="s">
        <v>5079</v>
      </c>
      <c r="F1576" s="49" t="s">
        <v>1284</v>
      </c>
      <c r="G1576" s="203">
        <v>18</v>
      </c>
      <c r="H1576" s="203" t="s">
        <v>4842</v>
      </c>
      <c r="I1576" s="203" t="s">
        <v>1842</v>
      </c>
      <c r="J1576" s="203"/>
      <c r="K1576" s="203">
        <v>26</v>
      </c>
      <c r="L1576" s="213" t="s">
        <v>827</v>
      </c>
      <c r="M1576" s="208" t="s">
        <v>1514</v>
      </c>
      <c r="N1576" s="209">
        <f t="shared" si="0"/>
        <v>2025</v>
      </c>
      <c r="O1576" s="210">
        <f t="shared" si="1"/>
        <v>10</v>
      </c>
      <c r="P1576" s="211" t="str">
        <f>IFERROR(VLOOKUP(F1576,연간집계!D:E,2,FALSE),"")</f>
        <v>PCMS_스탠다드캘린더</v>
      </c>
    </row>
    <row r="1577" spans="1:16" ht="12.75">
      <c r="A1577" s="201">
        <v>45961.068726851852</v>
      </c>
      <c r="B1577" s="202">
        <v>45961</v>
      </c>
      <c r="C1577" s="203" t="s">
        <v>5080</v>
      </c>
      <c r="D1577" s="203" t="s">
        <v>11</v>
      </c>
      <c r="E1577" s="204" t="s">
        <v>5081</v>
      </c>
      <c r="F1577" s="49" t="s">
        <v>64</v>
      </c>
      <c r="G1577" s="203">
        <v>1</v>
      </c>
      <c r="H1577" s="203" t="s">
        <v>219</v>
      </c>
      <c r="I1577" s="203" t="s">
        <v>1762</v>
      </c>
      <c r="J1577" s="203"/>
      <c r="K1577" s="203">
        <v>50</v>
      </c>
      <c r="L1577" s="213" t="s">
        <v>827</v>
      </c>
      <c r="M1577" s="208" t="s">
        <v>1436</v>
      </c>
      <c r="N1577" s="209">
        <f t="shared" si="0"/>
        <v>2025</v>
      </c>
      <c r="O1577" s="210">
        <f t="shared" si="1"/>
        <v>10</v>
      </c>
      <c r="P1577" s="211" t="str">
        <f>IFERROR(VLOOKUP(F1577,연간집계!D:E,2,FALSE),"")</f>
        <v>플라이트북 276</v>
      </c>
    </row>
    <row r="1578" spans="1:16" ht="12.75">
      <c r="A1578" s="201">
        <v>45961.444212962961</v>
      </c>
      <c r="B1578" s="202">
        <v>45961</v>
      </c>
      <c r="C1578" s="203" t="s">
        <v>5082</v>
      </c>
      <c r="D1578" s="203" t="s">
        <v>11</v>
      </c>
      <c r="E1578" s="204" t="s">
        <v>5083</v>
      </c>
      <c r="F1578" s="49" t="s">
        <v>1304</v>
      </c>
      <c r="G1578" s="203">
        <v>1</v>
      </c>
      <c r="H1578" s="203" t="s">
        <v>5084</v>
      </c>
      <c r="I1578" s="205" t="s">
        <v>1440</v>
      </c>
      <c r="J1578" s="203" t="s">
        <v>3047</v>
      </c>
      <c r="K1578" s="203">
        <v>1</v>
      </c>
      <c r="L1578" s="213" t="s">
        <v>828</v>
      </c>
      <c r="M1578" s="208" t="s">
        <v>1851</v>
      </c>
      <c r="N1578" s="209">
        <f t="shared" si="0"/>
        <v>2025</v>
      </c>
      <c r="O1578" s="210">
        <f t="shared" si="1"/>
        <v>10</v>
      </c>
      <c r="P1578" s="211" t="str">
        <f>IFERROR(VLOOKUP(F1578,연간집계!D:E,2,FALSE),"")</f>
        <v>PCMS_우드스탠드아크릴액자</v>
      </c>
    </row>
    <row r="1579" spans="1:16" ht="12.75">
      <c r="A1579" s="201">
        <v>45961.444224537037</v>
      </c>
      <c r="B1579" s="202">
        <v>45961</v>
      </c>
      <c r="C1579" s="203" t="s">
        <v>5085</v>
      </c>
      <c r="D1579" s="203" t="s">
        <v>11</v>
      </c>
      <c r="E1579" s="204" t="s">
        <v>5083</v>
      </c>
      <c r="F1579" s="49" t="s">
        <v>1304</v>
      </c>
      <c r="G1579" s="203">
        <v>1</v>
      </c>
      <c r="H1579" s="203" t="s">
        <v>5084</v>
      </c>
      <c r="I1579" s="205" t="s">
        <v>1440</v>
      </c>
      <c r="J1579" s="208" t="s">
        <v>1850</v>
      </c>
      <c r="K1579" s="203">
        <v>1</v>
      </c>
      <c r="L1579" s="213" t="s">
        <v>828</v>
      </c>
      <c r="M1579" s="208" t="s">
        <v>1851</v>
      </c>
      <c r="N1579" s="209">
        <f t="shared" si="0"/>
        <v>2025</v>
      </c>
      <c r="O1579" s="210">
        <f t="shared" si="1"/>
        <v>10</v>
      </c>
      <c r="P1579" s="211" t="str">
        <f>IFERROR(VLOOKUP(F1579,연간집계!D:E,2,FALSE),"")</f>
        <v>PCMS_우드스탠드아크릴액자</v>
      </c>
    </row>
    <row r="1580" spans="1:16" ht="12.75">
      <c r="A1580" s="201">
        <v>45961.444236111114</v>
      </c>
      <c r="B1580" s="202">
        <v>45961</v>
      </c>
      <c r="C1580" s="203" t="s">
        <v>5086</v>
      </c>
      <c r="D1580" s="203" t="s">
        <v>11</v>
      </c>
      <c r="E1580" s="204" t="s">
        <v>5083</v>
      </c>
      <c r="F1580" s="49" t="s">
        <v>1304</v>
      </c>
      <c r="G1580" s="203">
        <v>1</v>
      </c>
      <c r="H1580" s="203" t="s">
        <v>5084</v>
      </c>
      <c r="I1580" s="205" t="s">
        <v>1440</v>
      </c>
      <c r="J1580" s="208" t="s">
        <v>3047</v>
      </c>
      <c r="K1580" s="203">
        <v>1</v>
      </c>
      <c r="L1580" s="213" t="s">
        <v>828</v>
      </c>
      <c r="M1580" s="208" t="s">
        <v>1851</v>
      </c>
      <c r="N1580" s="209">
        <f t="shared" si="0"/>
        <v>2025</v>
      </c>
      <c r="O1580" s="210">
        <f t="shared" si="1"/>
        <v>10</v>
      </c>
      <c r="P1580" s="211" t="str">
        <f>IFERROR(VLOOKUP(F1580,연간집계!D:E,2,FALSE),"")</f>
        <v>PCMS_우드스탠드아크릴액자</v>
      </c>
    </row>
    <row r="1581" spans="1:16" ht="12.75">
      <c r="A1581" s="201">
        <v>45961.450138888889</v>
      </c>
      <c r="B1581" s="202">
        <v>45961</v>
      </c>
      <c r="C1581" s="203" t="s">
        <v>5087</v>
      </c>
      <c r="D1581" s="203" t="s">
        <v>11</v>
      </c>
      <c r="E1581" s="204" t="s">
        <v>5088</v>
      </c>
      <c r="F1581" s="49" t="s">
        <v>1058</v>
      </c>
      <c r="G1581" s="203">
        <v>1</v>
      </c>
      <c r="H1581" s="203" t="s">
        <v>5089</v>
      </c>
      <c r="I1581" s="203" t="s">
        <v>1566</v>
      </c>
      <c r="J1581" s="203"/>
      <c r="K1581" s="203">
        <v>146</v>
      </c>
      <c r="L1581" s="207" t="s">
        <v>827</v>
      </c>
      <c r="M1581" s="208" t="s">
        <v>1471</v>
      </c>
      <c r="N1581" s="209">
        <f t="shared" si="0"/>
        <v>2025</v>
      </c>
      <c r="O1581" s="210">
        <f t="shared" si="1"/>
        <v>10</v>
      </c>
      <c r="P1581" s="211" t="str">
        <f>IFERROR(VLOOKUP(F1581,연간집계!D:E,2,FALSE),"")</f>
        <v>프리북 150 (하드)</v>
      </c>
    </row>
    <row r="1582" spans="1:16" ht="12.75">
      <c r="A1582" s="201">
        <v>45961.597337962965</v>
      </c>
      <c r="B1582" s="202">
        <v>45961</v>
      </c>
      <c r="C1582" s="203" t="s">
        <v>5090</v>
      </c>
      <c r="D1582" s="203" t="s">
        <v>11</v>
      </c>
      <c r="E1582" s="204" t="s">
        <v>5091</v>
      </c>
      <c r="F1582" s="49" t="s">
        <v>210</v>
      </c>
      <c r="G1582" s="203">
        <v>1</v>
      </c>
      <c r="H1582" s="203" t="s">
        <v>79</v>
      </c>
      <c r="I1582" s="203" t="s">
        <v>1762</v>
      </c>
      <c r="J1582" s="208" t="s">
        <v>1787</v>
      </c>
      <c r="K1582" s="203">
        <v>60</v>
      </c>
      <c r="L1582" s="213" t="s">
        <v>827</v>
      </c>
      <c r="M1582" s="208" t="s">
        <v>1471</v>
      </c>
      <c r="N1582" s="209">
        <f t="shared" si="0"/>
        <v>2025</v>
      </c>
      <c r="O1582" s="210">
        <f t="shared" si="1"/>
        <v>10</v>
      </c>
      <c r="P1582" s="211" t="str">
        <f>IFERROR(VLOOKUP(F1582,연간집계!D:E,2,FALSE),"")</f>
        <v xml:space="preserve">포토그랩스 210 </v>
      </c>
    </row>
    <row r="1583" spans="1:16" ht="12.75">
      <c r="A1583" s="201">
        <v>45961.620891203704</v>
      </c>
      <c r="B1583" s="202">
        <v>45961</v>
      </c>
      <c r="C1583" s="203" t="s">
        <v>5092</v>
      </c>
      <c r="D1583" s="203" t="s">
        <v>11</v>
      </c>
      <c r="E1583" s="204" t="s">
        <v>5093</v>
      </c>
      <c r="F1583" s="49" t="s">
        <v>845</v>
      </c>
      <c r="G1583" s="203">
        <v>1</v>
      </c>
      <c r="H1583" s="203" t="s">
        <v>5094</v>
      </c>
      <c r="I1583" s="203" t="s">
        <v>1984</v>
      </c>
      <c r="J1583" s="203"/>
      <c r="K1583" s="203">
        <v>42</v>
      </c>
      <c r="L1583" s="213" t="s">
        <v>827</v>
      </c>
      <c r="M1583" s="208" t="s">
        <v>1471</v>
      </c>
      <c r="N1583" s="209">
        <f t="shared" si="0"/>
        <v>2025</v>
      </c>
      <c r="O1583" s="210">
        <f t="shared" si="1"/>
        <v>10</v>
      </c>
      <c r="P1583" s="211" t="str">
        <f>IFERROR(VLOOKUP(F1583,연간집계!D:E,2,FALSE),"")</f>
        <v>스탠다드 포토북 8*11 (소프트/유광)</v>
      </c>
    </row>
    <row r="1584" spans="1:16" ht="12.75">
      <c r="A1584" s="201">
        <v>45961.659212962964</v>
      </c>
      <c r="B1584" s="202">
        <v>45961</v>
      </c>
      <c r="C1584" s="203" t="s">
        <v>5095</v>
      </c>
      <c r="D1584" s="203" t="s">
        <v>11</v>
      </c>
      <c r="E1584" s="204" t="s">
        <v>5096</v>
      </c>
      <c r="F1584" s="49" t="s">
        <v>1048</v>
      </c>
      <c r="G1584" s="203">
        <v>1</v>
      </c>
      <c r="H1584" s="203" t="s">
        <v>5097</v>
      </c>
      <c r="I1584" s="203" t="s">
        <v>2661</v>
      </c>
      <c r="J1584" s="203"/>
      <c r="K1584" s="203">
        <v>80</v>
      </c>
      <c r="L1584" s="207" t="s">
        <v>827</v>
      </c>
      <c r="M1584" s="208" t="s">
        <v>1436</v>
      </c>
      <c r="N1584" s="209">
        <f t="shared" si="0"/>
        <v>2025</v>
      </c>
      <c r="O1584" s="210">
        <f t="shared" si="1"/>
        <v>10</v>
      </c>
      <c r="P1584" s="211" t="str">
        <f>IFERROR(VLOOKUP(F1584,연간집계!D:E,2,FALSE),"")</f>
        <v>프리북와이드 (하드)</v>
      </c>
    </row>
    <row r="1585" spans="1:16" ht="12.75">
      <c r="A1585" s="201">
        <v>45961.659224537034</v>
      </c>
      <c r="B1585" s="202">
        <v>45961</v>
      </c>
      <c r="C1585" s="203" t="s">
        <v>5098</v>
      </c>
      <c r="D1585" s="203" t="s">
        <v>11</v>
      </c>
      <c r="E1585" s="204" t="s">
        <v>5096</v>
      </c>
      <c r="F1585" s="49" t="s">
        <v>1048</v>
      </c>
      <c r="G1585" s="203">
        <v>1</v>
      </c>
      <c r="H1585" s="203" t="s">
        <v>5097</v>
      </c>
      <c r="I1585" s="203" t="s">
        <v>1566</v>
      </c>
      <c r="J1585" s="203"/>
      <c r="K1585" s="203">
        <v>40</v>
      </c>
      <c r="L1585" s="207" t="s">
        <v>827</v>
      </c>
      <c r="M1585" s="208" t="s">
        <v>1436</v>
      </c>
      <c r="N1585" s="209">
        <f t="shared" si="0"/>
        <v>2025</v>
      </c>
      <c r="O1585" s="210">
        <f t="shared" si="1"/>
        <v>10</v>
      </c>
      <c r="P1585" s="211" t="str">
        <f>IFERROR(VLOOKUP(F1585,연간집계!D:E,2,FALSE),"")</f>
        <v>프리북와이드 (하드)</v>
      </c>
    </row>
    <row r="1586" spans="1:16" ht="12.75">
      <c r="A1586" s="201">
        <v>45961.659236111111</v>
      </c>
      <c r="B1586" s="202">
        <v>45961</v>
      </c>
      <c r="C1586" s="203" t="s">
        <v>5099</v>
      </c>
      <c r="D1586" s="203" t="s">
        <v>11</v>
      </c>
      <c r="E1586" s="204" t="s">
        <v>5096</v>
      </c>
      <c r="F1586" s="49" t="s">
        <v>1048</v>
      </c>
      <c r="G1586" s="203">
        <v>1</v>
      </c>
      <c r="H1586" s="203" t="s">
        <v>5097</v>
      </c>
      <c r="I1586" s="203" t="s">
        <v>1566</v>
      </c>
      <c r="J1586" s="203"/>
      <c r="K1586" s="203">
        <v>44</v>
      </c>
      <c r="L1586" s="207" t="s">
        <v>827</v>
      </c>
      <c r="M1586" s="208" t="s">
        <v>1436</v>
      </c>
      <c r="N1586" s="209">
        <f t="shared" si="0"/>
        <v>2025</v>
      </c>
      <c r="O1586" s="210">
        <f t="shared" si="1"/>
        <v>10</v>
      </c>
      <c r="P1586" s="211" t="str">
        <f>IFERROR(VLOOKUP(F1586,연간집계!D:E,2,FALSE),"")</f>
        <v>프리북와이드 (하드)</v>
      </c>
    </row>
    <row r="1587" spans="1:16" ht="12.75">
      <c r="A1587" s="201">
        <v>45961.694490740738</v>
      </c>
      <c r="B1587" s="202">
        <v>45961</v>
      </c>
      <c r="C1587" s="203" t="s">
        <v>5100</v>
      </c>
      <c r="D1587" s="203" t="s">
        <v>11</v>
      </c>
      <c r="E1587" s="204" t="s">
        <v>5101</v>
      </c>
      <c r="F1587" s="49" t="s">
        <v>876</v>
      </c>
      <c r="G1587" s="203">
        <v>1</v>
      </c>
      <c r="H1587" s="203" t="s">
        <v>5102</v>
      </c>
      <c r="I1587" s="203" t="s">
        <v>1501</v>
      </c>
      <c r="J1587" s="203"/>
      <c r="K1587" s="203">
        <v>56</v>
      </c>
      <c r="L1587" s="213" t="s">
        <v>827</v>
      </c>
      <c r="M1587" s="208" t="s">
        <v>1436</v>
      </c>
      <c r="N1587" s="209">
        <f t="shared" si="0"/>
        <v>2025</v>
      </c>
      <c r="O1587" s="210">
        <f t="shared" si="1"/>
        <v>10</v>
      </c>
      <c r="P1587" s="211" t="str">
        <f>IFERROR(VLOOKUP(F1587,연간집계!D:E,2,FALSE),"")</f>
        <v>스탠다드 포토북 11*8 (하드/유광)</v>
      </c>
    </row>
    <row r="1588" spans="1:16" ht="12.75">
      <c r="A1588" s="201">
        <v>45961.694502314815</v>
      </c>
      <c r="B1588" s="202">
        <v>45961</v>
      </c>
      <c r="C1588" s="203" t="s">
        <v>5103</v>
      </c>
      <c r="D1588" s="203" t="s">
        <v>11</v>
      </c>
      <c r="E1588" s="204" t="s">
        <v>5101</v>
      </c>
      <c r="F1588" s="49" t="s">
        <v>876</v>
      </c>
      <c r="G1588" s="203">
        <v>1</v>
      </c>
      <c r="H1588" s="203" t="s">
        <v>5102</v>
      </c>
      <c r="I1588" s="203" t="s">
        <v>2085</v>
      </c>
      <c r="J1588" s="203"/>
      <c r="K1588" s="203">
        <v>80</v>
      </c>
      <c r="L1588" s="213" t="s">
        <v>827</v>
      </c>
      <c r="M1588" s="208" t="s">
        <v>1436</v>
      </c>
      <c r="N1588" s="209">
        <f t="shared" si="0"/>
        <v>2025</v>
      </c>
      <c r="O1588" s="210">
        <f t="shared" si="1"/>
        <v>10</v>
      </c>
      <c r="P1588" s="211" t="str">
        <f>IFERROR(VLOOKUP(F1588,연간집계!D:E,2,FALSE),"")</f>
        <v>스탠다드 포토북 11*8 (하드/유광)</v>
      </c>
    </row>
    <row r="1589" spans="1:16" ht="12.75">
      <c r="A1589" s="201">
        <v>45961.694513888891</v>
      </c>
      <c r="B1589" s="202">
        <v>45961</v>
      </c>
      <c r="C1589" s="203" t="s">
        <v>5104</v>
      </c>
      <c r="D1589" s="203" t="s">
        <v>11</v>
      </c>
      <c r="E1589" s="204" t="s">
        <v>5101</v>
      </c>
      <c r="F1589" s="49" t="s">
        <v>876</v>
      </c>
      <c r="G1589" s="203">
        <v>1</v>
      </c>
      <c r="H1589" s="203" t="s">
        <v>5102</v>
      </c>
      <c r="I1589" s="203" t="s">
        <v>1501</v>
      </c>
      <c r="J1589" s="203"/>
      <c r="K1589" s="203">
        <v>68</v>
      </c>
      <c r="L1589" s="213" t="s">
        <v>827</v>
      </c>
      <c r="M1589" s="208" t="s">
        <v>1436</v>
      </c>
      <c r="N1589" s="209">
        <f t="shared" si="0"/>
        <v>2025</v>
      </c>
      <c r="O1589" s="210">
        <f t="shared" si="1"/>
        <v>10</v>
      </c>
      <c r="P1589" s="211" t="str">
        <f>IFERROR(VLOOKUP(F1589,연간집계!D:E,2,FALSE),"")</f>
        <v>스탠다드 포토북 11*8 (하드/유광)</v>
      </c>
    </row>
    <row r="1590" spans="1:16" ht="12.75">
      <c r="A1590" s="201">
        <v>45962.271979166668</v>
      </c>
      <c r="B1590" s="202">
        <v>45962</v>
      </c>
      <c r="C1590" s="203" t="s">
        <v>5105</v>
      </c>
      <c r="D1590" s="203" t="s">
        <v>11</v>
      </c>
      <c r="E1590" s="204" t="s">
        <v>5106</v>
      </c>
      <c r="F1590" s="49" t="s">
        <v>963</v>
      </c>
      <c r="G1590" s="203">
        <v>1</v>
      </c>
      <c r="H1590" s="203" t="s">
        <v>5107</v>
      </c>
      <c r="I1590" s="203" t="s">
        <v>3783</v>
      </c>
      <c r="J1590" s="203" t="s">
        <v>3784</v>
      </c>
      <c r="K1590" s="203">
        <v>80</v>
      </c>
      <c r="L1590" s="213" t="s">
        <v>827</v>
      </c>
      <c r="M1590" s="208" t="s">
        <v>1436</v>
      </c>
      <c r="N1590" s="209">
        <f t="shared" si="0"/>
        <v>2025</v>
      </c>
      <c r="O1590" s="210">
        <f t="shared" si="1"/>
        <v>11</v>
      </c>
      <c r="P1590" s="211" t="str">
        <f>IFERROR(VLOOKUP(F1590,연간집계!D:E,2,FALSE),"")</f>
        <v>시티북 210 (쿠션하드/78p)</v>
      </c>
    </row>
    <row r="1591" spans="1:16" ht="12.75">
      <c r="A1591" s="201">
        <v>45962.271990740737</v>
      </c>
      <c r="B1591" s="202">
        <v>45962</v>
      </c>
      <c r="C1591" s="203" t="s">
        <v>5108</v>
      </c>
      <c r="D1591" s="203" t="s">
        <v>11</v>
      </c>
      <c r="E1591" s="204" t="s">
        <v>5106</v>
      </c>
      <c r="F1591" s="49" t="s">
        <v>963</v>
      </c>
      <c r="G1591" s="203">
        <v>1</v>
      </c>
      <c r="H1591" s="203" t="s">
        <v>5107</v>
      </c>
      <c r="I1591" s="203" t="s">
        <v>3939</v>
      </c>
      <c r="J1591" s="203" t="s">
        <v>2474</v>
      </c>
      <c r="K1591" s="203">
        <v>80</v>
      </c>
      <c r="L1591" s="213" t="s">
        <v>827</v>
      </c>
      <c r="M1591" s="208" t="s">
        <v>1436</v>
      </c>
      <c r="N1591" s="209">
        <f t="shared" si="0"/>
        <v>2025</v>
      </c>
      <c r="O1591" s="210">
        <f t="shared" si="1"/>
        <v>11</v>
      </c>
      <c r="P1591" s="211" t="str">
        <f>IFERROR(VLOOKUP(F1591,연간집계!D:E,2,FALSE),"")</f>
        <v>시티북 210 (쿠션하드/78p)</v>
      </c>
    </row>
    <row r="1592" spans="1:16" ht="12.75">
      <c r="A1592" s="201">
        <v>45962.272002314814</v>
      </c>
      <c r="B1592" s="202">
        <v>45962</v>
      </c>
      <c r="C1592" s="203" t="s">
        <v>5109</v>
      </c>
      <c r="D1592" s="203" t="s">
        <v>11</v>
      </c>
      <c r="E1592" s="204" t="s">
        <v>5106</v>
      </c>
      <c r="F1592" s="49" t="s">
        <v>963</v>
      </c>
      <c r="G1592" s="203">
        <v>1</v>
      </c>
      <c r="H1592" s="203" t="s">
        <v>5107</v>
      </c>
      <c r="I1592" s="203" t="s">
        <v>3036</v>
      </c>
      <c r="J1592" s="203" t="s">
        <v>3036</v>
      </c>
      <c r="K1592" s="203">
        <v>80</v>
      </c>
      <c r="L1592" s="213" t="s">
        <v>827</v>
      </c>
      <c r="M1592" s="208" t="s">
        <v>1436</v>
      </c>
      <c r="N1592" s="209">
        <f t="shared" si="0"/>
        <v>2025</v>
      </c>
      <c r="O1592" s="210">
        <f t="shared" si="1"/>
        <v>11</v>
      </c>
      <c r="P1592" s="211" t="str">
        <f>IFERROR(VLOOKUP(F1592,연간집계!D:E,2,FALSE),"")</f>
        <v>시티북 210 (쿠션하드/78p)</v>
      </c>
    </row>
    <row r="1593" spans="1:16" ht="12.75">
      <c r="A1593" s="201">
        <v>45962.374930555554</v>
      </c>
      <c r="B1593" s="202">
        <v>45962</v>
      </c>
      <c r="C1593" s="203" t="s">
        <v>5110</v>
      </c>
      <c r="D1593" s="203" t="s">
        <v>11</v>
      </c>
      <c r="E1593" s="204" t="s">
        <v>5111</v>
      </c>
      <c r="F1593" s="49" t="s">
        <v>1257</v>
      </c>
      <c r="G1593" s="203">
        <v>1</v>
      </c>
      <c r="H1593" s="203" t="s">
        <v>5112</v>
      </c>
      <c r="I1593" s="203" t="s">
        <v>1998</v>
      </c>
      <c r="J1593" s="203"/>
      <c r="K1593" s="203">
        <v>24</v>
      </c>
      <c r="L1593" s="207" t="s">
        <v>828</v>
      </c>
      <c r="M1593" s="208" t="s">
        <v>1541</v>
      </c>
      <c r="N1593" s="209">
        <f t="shared" si="0"/>
        <v>2025</v>
      </c>
      <c r="O1593" s="210">
        <f t="shared" si="1"/>
        <v>11</v>
      </c>
      <c r="P1593" s="211" t="str">
        <f>IFERROR(VLOOKUP(F1593,연간집계!D:E,2,FALSE),"")</f>
        <v>모바일 포토북 150 (커플)</v>
      </c>
    </row>
    <row r="1594" spans="1:16" ht="12.75">
      <c r="A1594" s="201">
        <v>45962.389618055553</v>
      </c>
      <c r="B1594" s="202">
        <v>45962</v>
      </c>
      <c r="C1594" s="203" t="s">
        <v>5113</v>
      </c>
      <c r="D1594" s="203" t="s">
        <v>11</v>
      </c>
      <c r="E1594" s="204" t="s">
        <v>5114</v>
      </c>
      <c r="F1594" s="49" t="s">
        <v>1271</v>
      </c>
      <c r="G1594" s="203">
        <v>5</v>
      </c>
      <c r="H1594" s="203" t="s">
        <v>4560</v>
      </c>
      <c r="I1594" s="205" t="s">
        <v>1440</v>
      </c>
      <c r="J1594" s="206"/>
      <c r="K1594" s="203">
        <v>36</v>
      </c>
      <c r="L1594" s="213" t="s">
        <v>827</v>
      </c>
      <c r="M1594" s="208" t="s">
        <v>1541</v>
      </c>
      <c r="N1594" s="209">
        <f t="shared" si="0"/>
        <v>2025</v>
      </c>
      <c r="O1594" s="210">
        <f t="shared" si="1"/>
        <v>11</v>
      </c>
      <c r="P1594" s="211" t="str">
        <f>IFERROR(VLOOKUP(F1594,연간집계!D:E,2,FALSE),"")</f>
        <v>설치형_미니캘린더</v>
      </c>
    </row>
    <row r="1595" spans="1:16" ht="12.75">
      <c r="A1595" s="201">
        <v>45962.439432870371</v>
      </c>
      <c r="B1595" s="202">
        <v>45962</v>
      </c>
      <c r="C1595" s="203" t="s">
        <v>5115</v>
      </c>
      <c r="D1595" s="203" t="s">
        <v>11</v>
      </c>
      <c r="E1595" s="204" t="s">
        <v>5116</v>
      </c>
      <c r="F1595" s="49" t="s">
        <v>838</v>
      </c>
      <c r="G1595" s="203">
        <v>1</v>
      </c>
      <c r="H1595" s="203" t="s">
        <v>5117</v>
      </c>
      <c r="I1595" s="203" t="s">
        <v>5118</v>
      </c>
      <c r="J1595" s="203"/>
      <c r="K1595" s="203">
        <v>34</v>
      </c>
      <c r="L1595" s="213" t="s">
        <v>827</v>
      </c>
      <c r="M1595" s="208" t="s">
        <v>1445</v>
      </c>
      <c r="N1595" s="209">
        <f t="shared" si="0"/>
        <v>2025</v>
      </c>
      <c r="O1595" s="210">
        <f t="shared" si="1"/>
        <v>11</v>
      </c>
      <c r="P1595" s="211" t="str">
        <f>IFERROR(VLOOKUP(F1595,연간집계!D:E,2,FALSE),"")</f>
        <v>스탠다드 포토북 6*8 (하드/무광)</v>
      </c>
    </row>
    <row r="1596" spans="1:16" ht="12.75">
      <c r="A1596" s="201">
        <v>45962.492303240739</v>
      </c>
      <c r="B1596" s="202">
        <v>45962</v>
      </c>
      <c r="C1596" s="203" t="s">
        <v>5119</v>
      </c>
      <c r="D1596" s="203" t="s">
        <v>11</v>
      </c>
      <c r="E1596" s="204" t="s">
        <v>5120</v>
      </c>
      <c r="F1596" s="49" t="s">
        <v>887</v>
      </c>
      <c r="G1596" s="203">
        <v>1</v>
      </c>
      <c r="H1596" s="203" t="s">
        <v>2484</v>
      </c>
      <c r="I1596" s="203" t="s">
        <v>1773</v>
      </c>
      <c r="J1596" s="203"/>
      <c r="K1596" s="203">
        <v>84</v>
      </c>
      <c r="L1596" s="213" t="s">
        <v>827</v>
      </c>
      <c r="M1596" s="208" t="s">
        <v>1436</v>
      </c>
      <c r="N1596" s="209">
        <f t="shared" si="0"/>
        <v>2025</v>
      </c>
      <c r="O1596" s="210">
        <f t="shared" si="1"/>
        <v>11</v>
      </c>
      <c r="P1596" s="211" t="str">
        <f>IFERROR(VLOOKUP(F1596,연간집계!D:E,2,FALSE),"")</f>
        <v>마이트립북 198</v>
      </c>
    </row>
    <row r="1597" spans="1:16" ht="12.75">
      <c r="A1597" s="201">
        <v>45962.495254629626</v>
      </c>
      <c r="B1597" s="202">
        <v>45962</v>
      </c>
      <c r="C1597" s="203" t="s">
        <v>5121</v>
      </c>
      <c r="D1597" s="203" t="s">
        <v>11</v>
      </c>
      <c r="E1597" s="204" t="s">
        <v>5122</v>
      </c>
      <c r="F1597" s="49" t="s">
        <v>1287</v>
      </c>
      <c r="G1597" s="203">
        <v>1</v>
      </c>
      <c r="H1597" s="203" t="s">
        <v>5123</v>
      </c>
      <c r="I1597" s="203" t="s">
        <v>2297</v>
      </c>
      <c r="J1597" s="206"/>
      <c r="K1597" s="203">
        <v>26</v>
      </c>
      <c r="L1597" s="213" t="s">
        <v>828</v>
      </c>
      <c r="M1597" s="208" t="s">
        <v>1471</v>
      </c>
      <c r="N1597" s="209">
        <f t="shared" si="0"/>
        <v>2025</v>
      </c>
      <c r="O1597" s="210">
        <f t="shared" si="1"/>
        <v>11</v>
      </c>
      <c r="P1597" s="211" t="str">
        <f>IFERROR(VLOOKUP(F1597,연간집계!D:E,2,FALSE),"")</f>
        <v>PCMS_우드스탠드캘린더</v>
      </c>
    </row>
    <row r="1598" spans="1:16" ht="12.75">
      <c r="A1598" s="201">
        <v>45962.67114583333</v>
      </c>
      <c r="B1598" s="202">
        <v>45962</v>
      </c>
      <c r="C1598" s="203" t="s">
        <v>5124</v>
      </c>
      <c r="D1598" s="203" t="s">
        <v>11</v>
      </c>
      <c r="E1598" s="204" t="s">
        <v>5125</v>
      </c>
      <c r="F1598" s="49" t="s">
        <v>1051</v>
      </c>
      <c r="G1598" s="203">
        <v>1</v>
      </c>
      <c r="H1598" s="203" t="s">
        <v>5126</v>
      </c>
      <c r="I1598" s="203" t="s">
        <v>1660</v>
      </c>
      <c r="J1598" s="203"/>
      <c r="K1598" s="203">
        <v>68</v>
      </c>
      <c r="L1598" s="207" t="s">
        <v>827</v>
      </c>
      <c r="M1598" s="208" t="s">
        <v>1436</v>
      </c>
      <c r="N1598" s="209">
        <f t="shared" si="0"/>
        <v>2025</v>
      </c>
      <c r="O1598" s="210">
        <f t="shared" si="1"/>
        <v>11</v>
      </c>
      <c r="P1598" s="211" t="str">
        <f>IFERROR(VLOOKUP(F1598,연간집계!D:E,2,FALSE),"")</f>
        <v>프리북A4 (하드)</v>
      </c>
    </row>
    <row r="1599" spans="1:16" ht="12.75">
      <c r="A1599" s="201">
        <v>45962.685810185183</v>
      </c>
      <c r="B1599" s="202">
        <v>45962</v>
      </c>
      <c r="C1599" s="203" t="s">
        <v>5127</v>
      </c>
      <c r="D1599" s="203" t="s">
        <v>11</v>
      </c>
      <c r="E1599" s="204" t="s">
        <v>5128</v>
      </c>
      <c r="F1599" s="49" t="s">
        <v>1243</v>
      </c>
      <c r="G1599" s="203">
        <v>1</v>
      </c>
      <c r="H1599" s="203" t="s">
        <v>5129</v>
      </c>
      <c r="I1599" s="203" t="s">
        <v>1556</v>
      </c>
      <c r="J1599" s="203"/>
      <c r="K1599" s="203">
        <v>24</v>
      </c>
      <c r="L1599" s="207" t="s">
        <v>828</v>
      </c>
      <c r="M1599" s="208" t="s">
        <v>1436</v>
      </c>
      <c r="N1599" s="209">
        <f t="shared" si="0"/>
        <v>2025</v>
      </c>
      <c r="O1599" s="210">
        <f t="shared" si="1"/>
        <v>11</v>
      </c>
      <c r="P1599" s="211" t="str">
        <f>IFERROR(VLOOKUP(F1599,연간집계!D:E,2,FALSE),"")</f>
        <v>모바일 포토북 150 (여행)</v>
      </c>
    </row>
    <row r="1600" spans="1:16" ht="12.75">
      <c r="A1600" s="201">
        <v>45962.867511574077</v>
      </c>
      <c r="B1600" s="202">
        <v>45962</v>
      </c>
      <c r="C1600" s="203" t="s">
        <v>5130</v>
      </c>
      <c r="D1600" s="203" t="s">
        <v>11</v>
      </c>
      <c r="E1600" s="204" t="s">
        <v>5131</v>
      </c>
      <c r="F1600" s="49" t="s">
        <v>1247</v>
      </c>
      <c r="G1600" s="203">
        <v>1</v>
      </c>
      <c r="H1600" s="203" t="s">
        <v>5132</v>
      </c>
      <c r="I1600" s="203" t="s">
        <v>1455</v>
      </c>
      <c r="J1600" s="203"/>
      <c r="K1600" s="203">
        <v>24</v>
      </c>
      <c r="L1600" s="207" t="s">
        <v>828</v>
      </c>
      <c r="M1600" s="208" t="s">
        <v>1436</v>
      </c>
      <c r="N1600" s="209">
        <f t="shared" si="0"/>
        <v>2025</v>
      </c>
      <c r="O1600" s="210">
        <f t="shared" si="1"/>
        <v>11</v>
      </c>
      <c r="P1600" s="211" t="str">
        <f>IFERROR(VLOOKUP(F1600,연간집계!D:E,2,FALSE),"")</f>
        <v>모바일 포토북 197 (여행)</v>
      </c>
    </row>
    <row r="1601" spans="1:16" ht="12.75">
      <c r="A1601" s="201">
        <v>45962.867523148147</v>
      </c>
      <c r="B1601" s="202">
        <v>45962</v>
      </c>
      <c r="C1601" s="203" t="s">
        <v>5133</v>
      </c>
      <c r="D1601" s="203" t="s">
        <v>11</v>
      </c>
      <c r="E1601" s="204" t="s">
        <v>5131</v>
      </c>
      <c r="F1601" s="49" t="s">
        <v>1247</v>
      </c>
      <c r="G1601" s="203">
        <v>1</v>
      </c>
      <c r="H1601" s="203" t="s">
        <v>5132</v>
      </c>
      <c r="I1601" s="203" t="s">
        <v>1510</v>
      </c>
      <c r="J1601" s="203"/>
      <c r="K1601" s="203">
        <v>24</v>
      </c>
      <c r="L1601" s="207" t="s">
        <v>828</v>
      </c>
      <c r="M1601" s="208" t="s">
        <v>1436</v>
      </c>
      <c r="N1601" s="209">
        <f t="shared" si="0"/>
        <v>2025</v>
      </c>
      <c r="O1601" s="210">
        <f t="shared" si="1"/>
        <v>11</v>
      </c>
      <c r="P1601" s="211" t="str">
        <f>IFERROR(VLOOKUP(F1601,연간집계!D:E,2,FALSE),"")</f>
        <v>모바일 포토북 197 (여행)</v>
      </c>
    </row>
    <row r="1602" spans="1:16" ht="12.75">
      <c r="A1602" s="201">
        <v>45962.867534722223</v>
      </c>
      <c r="B1602" s="202">
        <v>45962</v>
      </c>
      <c r="C1602" s="203" t="s">
        <v>5134</v>
      </c>
      <c r="D1602" s="203" t="s">
        <v>11</v>
      </c>
      <c r="E1602" s="204" t="s">
        <v>5131</v>
      </c>
      <c r="F1602" s="49" t="s">
        <v>1247</v>
      </c>
      <c r="G1602" s="203">
        <v>1</v>
      </c>
      <c r="H1602" s="203" t="s">
        <v>5132</v>
      </c>
      <c r="I1602" s="203" t="s">
        <v>1455</v>
      </c>
      <c r="J1602" s="203"/>
      <c r="K1602" s="203">
        <v>24</v>
      </c>
      <c r="L1602" s="207" t="s">
        <v>828</v>
      </c>
      <c r="M1602" s="208" t="s">
        <v>1436</v>
      </c>
      <c r="N1602" s="209">
        <f t="shared" si="0"/>
        <v>2025</v>
      </c>
      <c r="O1602" s="210">
        <f t="shared" si="1"/>
        <v>11</v>
      </c>
      <c r="P1602" s="211" t="str">
        <f>IFERROR(VLOOKUP(F1602,연간집계!D:E,2,FALSE),"")</f>
        <v>모바일 포토북 197 (여행)</v>
      </c>
    </row>
    <row r="1603" spans="1:16" ht="12.75">
      <c r="A1603" s="201">
        <v>45962.899780092594</v>
      </c>
      <c r="B1603" s="202">
        <v>45962</v>
      </c>
      <c r="C1603" s="203" t="s">
        <v>5135</v>
      </c>
      <c r="D1603" s="203" t="s">
        <v>11</v>
      </c>
      <c r="E1603" s="204" t="s">
        <v>5136</v>
      </c>
      <c r="F1603" s="49" t="s">
        <v>880</v>
      </c>
      <c r="G1603" s="203">
        <v>1</v>
      </c>
      <c r="H1603" s="203" t="s">
        <v>290</v>
      </c>
      <c r="I1603" s="203" t="s">
        <v>2144</v>
      </c>
      <c r="J1603" s="203"/>
      <c r="K1603" s="203">
        <v>58</v>
      </c>
      <c r="L1603" s="213" t="s">
        <v>827</v>
      </c>
      <c r="M1603" s="208" t="s">
        <v>1436</v>
      </c>
      <c r="N1603" s="209">
        <f t="shared" si="0"/>
        <v>2025</v>
      </c>
      <c r="O1603" s="210">
        <f t="shared" si="1"/>
        <v>11</v>
      </c>
      <c r="P1603" s="211" t="str">
        <f>IFERROR(VLOOKUP(F1603,연간집계!D:E,2,FALSE),"")</f>
        <v>레코드북 150</v>
      </c>
    </row>
    <row r="1604" spans="1:16" ht="12.75">
      <c r="A1604" s="201">
        <v>45962.905648148146</v>
      </c>
      <c r="B1604" s="202">
        <v>45962</v>
      </c>
      <c r="C1604" s="203" t="s">
        <v>5137</v>
      </c>
      <c r="D1604" s="203" t="s">
        <v>11</v>
      </c>
      <c r="E1604" s="204" t="s">
        <v>5138</v>
      </c>
      <c r="F1604" s="49" t="s">
        <v>849</v>
      </c>
      <c r="G1604" s="203">
        <v>2</v>
      </c>
      <c r="H1604" s="203" t="s">
        <v>5139</v>
      </c>
      <c r="I1604" s="203" t="s">
        <v>1453</v>
      </c>
      <c r="J1604" s="203"/>
      <c r="K1604" s="203">
        <v>48</v>
      </c>
      <c r="L1604" s="213" t="s">
        <v>827</v>
      </c>
      <c r="M1604" s="208" t="s">
        <v>1436</v>
      </c>
      <c r="N1604" s="209">
        <f t="shared" si="0"/>
        <v>2025</v>
      </c>
      <c r="O1604" s="210">
        <f t="shared" si="1"/>
        <v>11</v>
      </c>
      <c r="P1604" s="211" t="str">
        <f>IFERROR(VLOOKUP(F1604,연간집계!D:E,2,FALSE),"")</f>
        <v>스탠다드 포토북 8*11 (하드/유광)</v>
      </c>
    </row>
    <row r="1605" spans="1:16" ht="12.75">
      <c r="A1605" s="201">
        <v>45962.926192129627</v>
      </c>
      <c r="B1605" s="202">
        <v>45962</v>
      </c>
      <c r="C1605" s="203" t="s">
        <v>5140</v>
      </c>
      <c r="D1605" s="203" t="s">
        <v>11</v>
      </c>
      <c r="E1605" s="204" t="s">
        <v>5141</v>
      </c>
      <c r="F1605" s="49" t="s">
        <v>1284</v>
      </c>
      <c r="G1605" s="203">
        <v>3</v>
      </c>
      <c r="H1605" s="203" t="s">
        <v>5142</v>
      </c>
      <c r="I1605" s="203" t="s">
        <v>5016</v>
      </c>
      <c r="J1605" s="206"/>
      <c r="K1605" s="203">
        <v>26</v>
      </c>
      <c r="L1605" s="213" t="s">
        <v>827</v>
      </c>
      <c r="M1605" s="208" t="s">
        <v>1493</v>
      </c>
      <c r="N1605" s="209">
        <f t="shared" si="0"/>
        <v>2025</v>
      </c>
      <c r="O1605" s="210">
        <f t="shared" si="1"/>
        <v>11</v>
      </c>
      <c r="P1605" s="211" t="str">
        <f>IFERROR(VLOOKUP(F1605,연간집계!D:E,2,FALSE),"")</f>
        <v>PCMS_스탠다드캘린더</v>
      </c>
    </row>
    <row r="1606" spans="1:16" ht="12.75">
      <c r="A1606" s="201">
        <v>45963.055138888885</v>
      </c>
      <c r="B1606" s="202">
        <v>45963</v>
      </c>
      <c r="C1606" s="203" t="s">
        <v>5143</v>
      </c>
      <c r="D1606" s="203" t="s">
        <v>11</v>
      </c>
      <c r="E1606" s="204" t="s">
        <v>5144</v>
      </c>
      <c r="F1606" s="49" t="s">
        <v>856</v>
      </c>
      <c r="G1606" s="203">
        <v>1</v>
      </c>
      <c r="H1606" s="203" t="s">
        <v>5145</v>
      </c>
      <c r="I1606" s="203" t="s">
        <v>1440</v>
      </c>
      <c r="J1606" s="203"/>
      <c r="K1606" s="203">
        <v>44</v>
      </c>
      <c r="L1606" s="213" t="s">
        <v>827</v>
      </c>
      <c r="M1606" s="208" t="s">
        <v>1541</v>
      </c>
      <c r="N1606" s="209">
        <f t="shared" si="0"/>
        <v>2025</v>
      </c>
      <c r="O1606" s="210">
        <f t="shared" si="1"/>
        <v>11</v>
      </c>
      <c r="P1606" s="211" t="str">
        <f>IFERROR(VLOOKUP(F1606,연간집계!D:E,2,FALSE),"")</f>
        <v>스탠다드 포토북 8*8 (하드/무광)</v>
      </c>
    </row>
    <row r="1607" spans="1:16" ht="12.75">
      <c r="A1607" s="201">
        <v>45963.055150462962</v>
      </c>
      <c r="B1607" s="202">
        <v>45963</v>
      </c>
      <c r="C1607" s="203" t="s">
        <v>5146</v>
      </c>
      <c r="D1607" s="203" t="s">
        <v>11</v>
      </c>
      <c r="E1607" s="204" t="s">
        <v>5144</v>
      </c>
      <c r="F1607" s="49" t="s">
        <v>856</v>
      </c>
      <c r="G1607" s="203">
        <v>1</v>
      </c>
      <c r="H1607" s="203" t="s">
        <v>5145</v>
      </c>
      <c r="I1607" s="203" t="s">
        <v>1440</v>
      </c>
      <c r="J1607" s="203"/>
      <c r="K1607" s="203">
        <v>50</v>
      </c>
      <c r="L1607" s="213" t="s">
        <v>827</v>
      </c>
      <c r="M1607" s="208" t="s">
        <v>1541</v>
      </c>
      <c r="N1607" s="209">
        <f t="shared" si="0"/>
        <v>2025</v>
      </c>
      <c r="O1607" s="210">
        <f t="shared" si="1"/>
        <v>11</v>
      </c>
      <c r="P1607" s="211" t="str">
        <f>IFERROR(VLOOKUP(F1607,연간집계!D:E,2,FALSE),"")</f>
        <v>스탠다드 포토북 8*8 (하드/무광)</v>
      </c>
    </row>
    <row r="1608" spans="1:16" ht="12.75">
      <c r="A1608" s="201">
        <v>45963.055162037039</v>
      </c>
      <c r="B1608" s="202">
        <v>45963</v>
      </c>
      <c r="C1608" s="203" t="s">
        <v>5147</v>
      </c>
      <c r="D1608" s="203" t="s">
        <v>11</v>
      </c>
      <c r="E1608" s="204" t="s">
        <v>5144</v>
      </c>
      <c r="F1608" s="49" t="s">
        <v>856</v>
      </c>
      <c r="G1608" s="203">
        <v>1</v>
      </c>
      <c r="H1608" s="203" t="s">
        <v>5145</v>
      </c>
      <c r="I1608" s="203" t="s">
        <v>1440</v>
      </c>
      <c r="J1608" s="203"/>
      <c r="K1608" s="203">
        <v>42</v>
      </c>
      <c r="L1608" s="213" t="s">
        <v>827</v>
      </c>
      <c r="M1608" s="208" t="s">
        <v>1541</v>
      </c>
      <c r="N1608" s="209">
        <f t="shared" si="0"/>
        <v>2025</v>
      </c>
      <c r="O1608" s="210">
        <f t="shared" si="1"/>
        <v>11</v>
      </c>
      <c r="P1608" s="211" t="str">
        <f>IFERROR(VLOOKUP(F1608,연간집계!D:E,2,FALSE),"")</f>
        <v>스탠다드 포토북 8*8 (하드/무광)</v>
      </c>
    </row>
    <row r="1609" spans="1:16" ht="12.75">
      <c r="A1609" s="201">
        <v>45963.055173611108</v>
      </c>
      <c r="B1609" s="202">
        <v>45963</v>
      </c>
      <c r="C1609" s="203" t="s">
        <v>5148</v>
      </c>
      <c r="D1609" s="203" t="s">
        <v>11</v>
      </c>
      <c r="E1609" s="204" t="s">
        <v>5144</v>
      </c>
      <c r="F1609" s="49" t="s">
        <v>856</v>
      </c>
      <c r="G1609" s="203">
        <v>1</v>
      </c>
      <c r="H1609" s="203" t="s">
        <v>5145</v>
      </c>
      <c r="I1609" s="203" t="s">
        <v>1440</v>
      </c>
      <c r="J1609" s="203"/>
      <c r="K1609" s="203">
        <v>30</v>
      </c>
      <c r="L1609" s="213" t="s">
        <v>827</v>
      </c>
      <c r="M1609" s="208" t="s">
        <v>1541</v>
      </c>
      <c r="N1609" s="209">
        <f t="shared" si="0"/>
        <v>2025</v>
      </c>
      <c r="O1609" s="210">
        <f t="shared" si="1"/>
        <v>11</v>
      </c>
      <c r="P1609" s="211" t="str">
        <f>IFERROR(VLOOKUP(F1609,연간집계!D:E,2,FALSE),"")</f>
        <v>스탠다드 포토북 8*8 (하드/무광)</v>
      </c>
    </row>
    <row r="1610" spans="1:16" ht="12.75">
      <c r="A1610" s="201">
        <v>45963.055185185185</v>
      </c>
      <c r="B1610" s="202">
        <v>45963</v>
      </c>
      <c r="C1610" s="203" t="s">
        <v>5149</v>
      </c>
      <c r="D1610" s="203" t="s">
        <v>11</v>
      </c>
      <c r="E1610" s="204" t="s">
        <v>5144</v>
      </c>
      <c r="F1610" s="49" t="s">
        <v>856</v>
      </c>
      <c r="G1610" s="203">
        <v>1</v>
      </c>
      <c r="H1610" s="203" t="s">
        <v>5145</v>
      </c>
      <c r="I1610" s="203" t="s">
        <v>1440</v>
      </c>
      <c r="J1610" s="203"/>
      <c r="K1610" s="203">
        <v>48</v>
      </c>
      <c r="L1610" s="213" t="s">
        <v>827</v>
      </c>
      <c r="M1610" s="208" t="s">
        <v>1541</v>
      </c>
      <c r="N1610" s="209">
        <f t="shared" si="0"/>
        <v>2025</v>
      </c>
      <c r="O1610" s="210">
        <f t="shared" si="1"/>
        <v>11</v>
      </c>
      <c r="P1610" s="211" t="str">
        <f>IFERROR(VLOOKUP(F1610,연간집계!D:E,2,FALSE),"")</f>
        <v>스탠다드 포토북 8*8 (하드/무광)</v>
      </c>
    </row>
    <row r="1611" spans="1:16" ht="12.75">
      <c r="A1611" s="201">
        <v>45963.058125000003</v>
      </c>
      <c r="B1611" s="202">
        <v>45963</v>
      </c>
      <c r="C1611" s="203" t="s">
        <v>5150</v>
      </c>
      <c r="D1611" s="203" t="s">
        <v>11</v>
      </c>
      <c r="E1611" s="204" t="s">
        <v>5151</v>
      </c>
      <c r="F1611" s="49" t="s">
        <v>1284</v>
      </c>
      <c r="G1611" s="203">
        <v>31</v>
      </c>
      <c r="H1611" s="203" t="s">
        <v>5152</v>
      </c>
      <c r="I1611" s="203" t="s">
        <v>2594</v>
      </c>
      <c r="J1611" s="206"/>
      <c r="K1611" s="203">
        <v>26</v>
      </c>
      <c r="L1611" s="213" t="s">
        <v>827</v>
      </c>
      <c r="M1611" s="208" t="s">
        <v>1612</v>
      </c>
      <c r="N1611" s="209">
        <f t="shared" si="0"/>
        <v>2025</v>
      </c>
      <c r="O1611" s="210">
        <f t="shared" si="1"/>
        <v>11</v>
      </c>
      <c r="P1611" s="211" t="str">
        <f>IFERROR(VLOOKUP(F1611,연간집계!D:E,2,FALSE),"")</f>
        <v>PCMS_스탠다드캘린더</v>
      </c>
    </row>
    <row r="1612" spans="1:16" ht="12.75">
      <c r="A1612" s="201">
        <v>45963.348194444443</v>
      </c>
      <c r="B1612" s="202">
        <v>45963</v>
      </c>
      <c r="C1612" s="203" t="s">
        <v>5153</v>
      </c>
      <c r="D1612" s="203" t="s">
        <v>11</v>
      </c>
      <c r="E1612" s="204" t="s">
        <v>5154</v>
      </c>
      <c r="F1612" s="49" t="s">
        <v>1299</v>
      </c>
      <c r="G1612" s="203">
        <v>6</v>
      </c>
      <c r="H1612" s="203" t="s">
        <v>5155</v>
      </c>
      <c r="I1612" s="203" t="s">
        <v>5156</v>
      </c>
      <c r="J1612" s="206"/>
      <c r="K1612" s="203">
        <v>15</v>
      </c>
      <c r="L1612" s="213" t="s">
        <v>828</v>
      </c>
      <c r="M1612" s="208" t="s">
        <v>1493</v>
      </c>
      <c r="N1612" s="209">
        <f t="shared" si="0"/>
        <v>2025</v>
      </c>
      <c r="O1612" s="210">
        <f t="shared" si="1"/>
        <v>11</v>
      </c>
      <c r="P1612" s="211" t="str">
        <f>IFERROR(VLOOKUP(F1612,연간집계!D:E,2,FALSE),"")</f>
        <v>PCMS_우드월캘린더</v>
      </c>
    </row>
    <row r="1613" spans="1:16" ht="12.75">
      <c r="A1613" s="201">
        <v>45963.386296296296</v>
      </c>
      <c r="B1613" s="202">
        <v>45963</v>
      </c>
      <c r="C1613" s="203" t="s">
        <v>5157</v>
      </c>
      <c r="D1613" s="203" t="s">
        <v>11</v>
      </c>
      <c r="E1613" s="204" t="s">
        <v>5158</v>
      </c>
      <c r="F1613" s="49" t="s">
        <v>1308</v>
      </c>
      <c r="G1613" s="203">
        <v>3</v>
      </c>
      <c r="H1613" s="203" t="s">
        <v>1776</v>
      </c>
      <c r="I1613" s="205" t="s">
        <v>1668</v>
      </c>
      <c r="J1613" s="208" t="s">
        <v>1444</v>
      </c>
      <c r="K1613" s="203">
        <v>1</v>
      </c>
      <c r="L1613" s="213" t="s">
        <v>827</v>
      </c>
      <c r="M1613" s="208" t="s">
        <v>1436</v>
      </c>
      <c r="N1613" s="209">
        <f t="shared" si="0"/>
        <v>2025</v>
      </c>
      <c r="O1613" s="210">
        <f t="shared" si="1"/>
        <v>11</v>
      </c>
      <c r="P1613" s="211" t="str">
        <f>IFERROR(VLOOKUP(F1613,연간집계!D:E,2,FALSE),"")</f>
        <v>심플액자 305_블랙</v>
      </c>
    </row>
    <row r="1614" spans="1:16" ht="12.75">
      <c r="A1614" s="201">
        <v>45963.530289351853</v>
      </c>
      <c r="B1614" s="202">
        <v>45963</v>
      </c>
      <c r="C1614" s="203" t="s">
        <v>5159</v>
      </c>
      <c r="D1614" s="203" t="s">
        <v>11</v>
      </c>
      <c r="E1614" s="204" t="s">
        <v>5160</v>
      </c>
      <c r="F1614" s="49" t="s">
        <v>1269</v>
      </c>
      <c r="G1614" s="203">
        <v>75</v>
      </c>
      <c r="H1614" s="203" t="s">
        <v>5161</v>
      </c>
      <c r="I1614" s="203" t="s">
        <v>5016</v>
      </c>
      <c r="J1614" s="206"/>
      <c r="K1614" s="203">
        <v>26</v>
      </c>
      <c r="L1614" s="213" t="s">
        <v>827</v>
      </c>
      <c r="M1614" s="208" t="s">
        <v>1436</v>
      </c>
      <c r="N1614" s="209">
        <f t="shared" si="0"/>
        <v>2025</v>
      </c>
      <c r="O1614" s="210">
        <f t="shared" si="1"/>
        <v>11</v>
      </c>
      <c r="P1614" s="211" t="str">
        <f>IFERROR(VLOOKUP(F1614,연간집계!D:E,2,FALSE),"")</f>
        <v>PCMS_미니캘린더</v>
      </c>
    </row>
    <row r="1615" spans="1:16" ht="12.75">
      <c r="A1615" s="201">
        <v>45963.542013888888</v>
      </c>
      <c r="B1615" s="202">
        <v>45963</v>
      </c>
      <c r="C1615" s="203" t="s">
        <v>5162</v>
      </c>
      <c r="D1615" s="203" t="s">
        <v>11</v>
      </c>
      <c r="E1615" s="204" t="s">
        <v>5163</v>
      </c>
      <c r="F1615" s="49" t="s">
        <v>1281</v>
      </c>
      <c r="G1615" s="203">
        <v>1</v>
      </c>
      <c r="H1615" s="203" t="s">
        <v>5164</v>
      </c>
      <c r="I1615" s="203" t="s">
        <v>2297</v>
      </c>
      <c r="J1615" s="206"/>
      <c r="K1615" s="203">
        <v>26</v>
      </c>
      <c r="L1615" s="213" t="s">
        <v>827</v>
      </c>
      <c r="M1615" s="208" t="s">
        <v>1449</v>
      </c>
      <c r="N1615" s="209">
        <f t="shared" si="0"/>
        <v>2025</v>
      </c>
      <c r="O1615" s="210">
        <f t="shared" si="1"/>
        <v>11</v>
      </c>
      <c r="P1615" s="211" t="str">
        <f>IFERROR(VLOOKUP(F1615,연간집계!D:E,2,FALSE),"")</f>
        <v>PCMS_빅캘린더</v>
      </c>
    </row>
    <row r="1616" spans="1:16" ht="12.75">
      <c r="A1616" s="201">
        <v>45963.542037037034</v>
      </c>
      <c r="B1616" s="202">
        <v>45963</v>
      </c>
      <c r="C1616" s="203" t="s">
        <v>5165</v>
      </c>
      <c r="D1616" s="203" t="s">
        <v>11</v>
      </c>
      <c r="E1616" s="204" t="s">
        <v>5166</v>
      </c>
      <c r="F1616" s="49" t="s">
        <v>838</v>
      </c>
      <c r="G1616" s="203">
        <v>1</v>
      </c>
      <c r="H1616" s="203" t="s">
        <v>5167</v>
      </c>
      <c r="I1616" s="203" t="s">
        <v>1984</v>
      </c>
      <c r="J1616" s="203"/>
      <c r="K1616" s="203">
        <v>52</v>
      </c>
      <c r="L1616" s="213" t="s">
        <v>827</v>
      </c>
      <c r="M1616" s="208" t="s">
        <v>1449</v>
      </c>
      <c r="N1616" s="209">
        <f t="shared" si="0"/>
        <v>2025</v>
      </c>
      <c r="O1616" s="210">
        <f t="shared" si="1"/>
        <v>11</v>
      </c>
      <c r="P1616" s="211" t="str">
        <f>IFERROR(VLOOKUP(F1616,연간집계!D:E,2,FALSE),"")</f>
        <v>스탠다드 포토북 6*8 (하드/무광)</v>
      </c>
    </row>
    <row r="1617" spans="1:16" ht="12.75">
      <c r="A1617" s="201">
        <v>45963.553773148145</v>
      </c>
      <c r="B1617" s="202">
        <v>45963</v>
      </c>
      <c r="C1617" s="203" t="s">
        <v>5168</v>
      </c>
      <c r="D1617" s="203" t="s">
        <v>11</v>
      </c>
      <c r="E1617" s="204" t="s">
        <v>5169</v>
      </c>
      <c r="F1617" s="49" t="s">
        <v>1036</v>
      </c>
      <c r="G1617" s="203">
        <v>1</v>
      </c>
      <c r="H1617" s="203" t="s">
        <v>5170</v>
      </c>
      <c r="I1617" s="203" t="s">
        <v>2206</v>
      </c>
      <c r="J1617" s="203"/>
      <c r="K1617" s="203">
        <v>74</v>
      </c>
      <c r="L1617" s="213" t="s">
        <v>827</v>
      </c>
      <c r="M1617" s="208" t="s">
        <v>1436</v>
      </c>
      <c r="N1617" s="209">
        <f t="shared" si="0"/>
        <v>2025</v>
      </c>
      <c r="O1617" s="210">
        <f t="shared" si="1"/>
        <v>11</v>
      </c>
      <c r="P1617" s="211" t="str">
        <f>IFERROR(VLOOKUP(F1617,연간집계!D:E,2,FALSE),"")</f>
        <v>포토로그북 (바인더)</v>
      </c>
    </row>
    <row r="1618" spans="1:16" ht="12.75">
      <c r="A1618" s="201">
        <v>45963.553784722222</v>
      </c>
      <c r="B1618" s="202">
        <v>45963</v>
      </c>
      <c r="C1618" s="203" t="s">
        <v>5171</v>
      </c>
      <c r="D1618" s="203" t="s">
        <v>11</v>
      </c>
      <c r="E1618" s="204" t="s">
        <v>5169</v>
      </c>
      <c r="F1618" s="49" t="s">
        <v>1036</v>
      </c>
      <c r="G1618" s="203">
        <v>1</v>
      </c>
      <c r="H1618" s="203" t="s">
        <v>5170</v>
      </c>
      <c r="I1618" s="203" t="s">
        <v>2206</v>
      </c>
      <c r="J1618" s="203"/>
      <c r="K1618" s="203">
        <v>54</v>
      </c>
      <c r="L1618" s="213" t="s">
        <v>827</v>
      </c>
      <c r="M1618" s="208" t="s">
        <v>1436</v>
      </c>
      <c r="N1618" s="209">
        <f t="shared" si="0"/>
        <v>2025</v>
      </c>
      <c r="O1618" s="210">
        <f t="shared" si="1"/>
        <v>11</v>
      </c>
      <c r="P1618" s="211" t="str">
        <f>IFERROR(VLOOKUP(F1618,연간집계!D:E,2,FALSE),"")</f>
        <v>포토로그북 (바인더)</v>
      </c>
    </row>
    <row r="1619" spans="1:16" ht="12.75">
      <c r="A1619" s="201">
        <v>45963.621203703704</v>
      </c>
      <c r="B1619" s="202">
        <v>45963</v>
      </c>
      <c r="C1619" s="203" t="s">
        <v>5172</v>
      </c>
      <c r="D1619" s="203" t="s">
        <v>11</v>
      </c>
      <c r="E1619" s="204" t="s">
        <v>5173</v>
      </c>
      <c r="F1619" s="49" t="s">
        <v>856</v>
      </c>
      <c r="G1619" s="203">
        <v>1</v>
      </c>
      <c r="H1619" s="203" t="s">
        <v>5174</v>
      </c>
      <c r="I1619" s="203" t="s">
        <v>1453</v>
      </c>
      <c r="J1619" s="203"/>
      <c r="K1619" s="203">
        <v>26</v>
      </c>
      <c r="L1619" s="213" t="s">
        <v>827</v>
      </c>
      <c r="M1619" s="208" t="s">
        <v>1436</v>
      </c>
      <c r="N1619" s="209">
        <f t="shared" si="0"/>
        <v>2025</v>
      </c>
      <c r="O1619" s="210">
        <f t="shared" si="1"/>
        <v>11</v>
      </c>
      <c r="P1619" s="211" t="str">
        <f>IFERROR(VLOOKUP(F1619,연간집계!D:E,2,FALSE),"")</f>
        <v>스탠다드 포토북 8*8 (하드/무광)</v>
      </c>
    </row>
    <row r="1620" spans="1:16" ht="12.75">
      <c r="A1620" s="201">
        <v>45963.691608796296</v>
      </c>
      <c r="B1620" s="202">
        <v>45963</v>
      </c>
      <c r="C1620" s="203" t="s">
        <v>5175</v>
      </c>
      <c r="D1620" s="203" t="s">
        <v>11</v>
      </c>
      <c r="E1620" s="204" t="s">
        <v>5176</v>
      </c>
      <c r="F1620" s="49" t="s">
        <v>1247</v>
      </c>
      <c r="G1620" s="203">
        <v>1</v>
      </c>
      <c r="H1620" s="203" t="s">
        <v>5177</v>
      </c>
      <c r="I1620" s="203" t="s">
        <v>1455</v>
      </c>
      <c r="J1620" s="203"/>
      <c r="K1620" s="203">
        <v>24</v>
      </c>
      <c r="L1620" s="207" t="s">
        <v>828</v>
      </c>
      <c r="M1620" s="208" t="s">
        <v>1436</v>
      </c>
      <c r="N1620" s="209">
        <f t="shared" si="0"/>
        <v>2025</v>
      </c>
      <c r="O1620" s="210">
        <f t="shared" si="1"/>
        <v>11</v>
      </c>
      <c r="P1620" s="211" t="str">
        <f>IFERROR(VLOOKUP(F1620,연간집계!D:E,2,FALSE),"")</f>
        <v>모바일 포토북 197 (여행)</v>
      </c>
    </row>
    <row r="1621" spans="1:16" ht="12.75">
      <c r="A1621" s="201">
        <v>45963.761956018519</v>
      </c>
      <c r="B1621" s="202">
        <v>45963</v>
      </c>
      <c r="C1621" s="203" t="s">
        <v>5178</v>
      </c>
      <c r="D1621" s="203" t="s">
        <v>11</v>
      </c>
      <c r="E1621" s="204" t="s">
        <v>5179</v>
      </c>
      <c r="F1621" s="49" t="s">
        <v>963</v>
      </c>
      <c r="G1621" s="203">
        <v>12</v>
      </c>
      <c r="H1621" s="203" t="s">
        <v>3929</v>
      </c>
      <c r="I1621" s="203" t="s">
        <v>1748</v>
      </c>
      <c r="J1621" s="203" t="s">
        <v>1748</v>
      </c>
      <c r="K1621" s="203">
        <v>80</v>
      </c>
      <c r="L1621" s="213" t="s">
        <v>827</v>
      </c>
      <c r="M1621" s="208" t="s">
        <v>1493</v>
      </c>
      <c r="N1621" s="209">
        <f t="shared" si="0"/>
        <v>2025</v>
      </c>
      <c r="O1621" s="210">
        <f t="shared" si="1"/>
        <v>11</v>
      </c>
      <c r="P1621" s="211" t="str">
        <f>IFERROR(VLOOKUP(F1621,연간집계!D:E,2,FALSE),"")</f>
        <v>시티북 210 (쿠션하드/78p)</v>
      </c>
    </row>
    <row r="1622" spans="1:16" ht="12.75">
      <c r="A1622" s="201">
        <v>45963.797129629631</v>
      </c>
      <c r="B1622" s="202">
        <v>45963</v>
      </c>
      <c r="C1622" s="203" t="s">
        <v>5180</v>
      </c>
      <c r="D1622" s="203" t="s">
        <v>11</v>
      </c>
      <c r="E1622" s="204" t="s">
        <v>5181</v>
      </c>
      <c r="F1622" s="49" t="s">
        <v>1315</v>
      </c>
      <c r="G1622" s="203">
        <v>1</v>
      </c>
      <c r="H1622" s="203" t="s">
        <v>5182</v>
      </c>
      <c r="I1622" s="205" t="s">
        <v>1668</v>
      </c>
      <c r="J1622" s="208" t="s">
        <v>1787</v>
      </c>
      <c r="K1622" s="203">
        <v>1</v>
      </c>
      <c r="L1622" s="213" t="s">
        <v>827</v>
      </c>
      <c r="M1622" s="208" t="s">
        <v>1514</v>
      </c>
      <c r="N1622" s="209">
        <f t="shared" si="0"/>
        <v>2025</v>
      </c>
      <c r="O1622" s="210">
        <f t="shared" si="1"/>
        <v>11</v>
      </c>
      <c r="P1622" s="211" t="str">
        <f>IFERROR(VLOOKUP(F1622,연간집계!D:E,2,FALSE),"")</f>
        <v>원목액자 305_브라운</v>
      </c>
    </row>
    <row r="1623" spans="1:16" ht="12.75">
      <c r="A1623" s="201">
        <v>45963.808865740742</v>
      </c>
      <c r="B1623" s="202">
        <v>45963</v>
      </c>
      <c r="C1623" s="203" t="s">
        <v>5183</v>
      </c>
      <c r="D1623" s="203" t="s">
        <v>11</v>
      </c>
      <c r="E1623" s="204" t="s">
        <v>5184</v>
      </c>
      <c r="F1623" s="49" t="s">
        <v>876</v>
      </c>
      <c r="G1623" s="203">
        <v>1</v>
      </c>
      <c r="H1623" s="203" t="s">
        <v>5102</v>
      </c>
      <c r="I1623" s="203" t="s">
        <v>1453</v>
      </c>
      <c r="J1623" s="203"/>
      <c r="K1623" s="203">
        <v>80</v>
      </c>
      <c r="L1623" s="213" t="s">
        <v>827</v>
      </c>
      <c r="M1623" s="208" t="s">
        <v>1436</v>
      </c>
      <c r="N1623" s="209">
        <f t="shared" si="0"/>
        <v>2025</v>
      </c>
      <c r="O1623" s="210">
        <f t="shared" si="1"/>
        <v>11</v>
      </c>
      <c r="P1623" s="211" t="str">
        <f>IFERROR(VLOOKUP(F1623,연간집계!D:E,2,FALSE),"")</f>
        <v>스탠다드 포토북 11*8 (하드/유광)</v>
      </c>
    </row>
    <row r="1624" spans="1:16" ht="12.75">
      <c r="A1624" s="201">
        <v>45963.817685185182</v>
      </c>
      <c r="B1624" s="202">
        <v>45963</v>
      </c>
      <c r="C1624" s="203" t="s">
        <v>5185</v>
      </c>
      <c r="D1624" s="203" t="s">
        <v>11</v>
      </c>
      <c r="E1624" s="204" t="s">
        <v>5186</v>
      </c>
      <c r="F1624" s="49" t="s">
        <v>865</v>
      </c>
      <c r="G1624" s="203">
        <v>1</v>
      </c>
      <c r="H1624" s="203" t="s">
        <v>5003</v>
      </c>
      <c r="I1624" s="203" t="s">
        <v>1556</v>
      </c>
      <c r="J1624" s="203"/>
      <c r="K1624" s="203">
        <v>28</v>
      </c>
      <c r="L1624" s="213" t="s">
        <v>827</v>
      </c>
      <c r="M1624" s="208" t="s">
        <v>1436</v>
      </c>
      <c r="N1624" s="209">
        <f t="shared" si="0"/>
        <v>2025</v>
      </c>
      <c r="O1624" s="210">
        <f t="shared" si="1"/>
        <v>11</v>
      </c>
      <c r="P1624" s="211" t="str">
        <f>IFERROR(VLOOKUP(F1624,연간집계!D:E,2,FALSE),"")</f>
        <v>스탠다드 포토북 8*6 (하드/무광)</v>
      </c>
    </row>
    <row r="1625" spans="1:16" ht="12.75">
      <c r="A1625" s="201">
        <v>45963.832361111112</v>
      </c>
      <c r="B1625" s="202">
        <v>45963</v>
      </c>
      <c r="C1625" s="203" t="s">
        <v>5187</v>
      </c>
      <c r="D1625" s="203" t="s">
        <v>11</v>
      </c>
      <c r="E1625" s="204" t="s">
        <v>5188</v>
      </c>
      <c r="F1625" s="49" t="s">
        <v>1296</v>
      </c>
      <c r="G1625" s="203">
        <v>2</v>
      </c>
      <c r="H1625" s="203" t="s">
        <v>5189</v>
      </c>
      <c r="I1625" s="203" t="s">
        <v>5190</v>
      </c>
      <c r="J1625" s="206"/>
      <c r="K1625" s="203">
        <v>26</v>
      </c>
      <c r="L1625" s="213" t="s">
        <v>827</v>
      </c>
      <c r="M1625" s="208" t="s">
        <v>1436</v>
      </c>
      <c r="N1625" s="209">
        <f t="shared" si="0"/>
        <v>2025</v>
      </c>
      <c r="O1625" s="210">
        <f t="shared" si="1"/>
        <v>11</v>
      </c>
      <c r="P1625" s="211" t="str">
        <f>IFERROR(VLOOKUP(F1625,연간집계!D:E,2,FALSE),"")</f>
        <v>PCMS_벽걸이2단캘린더</v>
      </c>
    </row>
    <row r="1626" spans="1:16" ht="12.75">
      <c r="A1626" s="201">
        <v>45963.876354166663</v>
      </c>
      <c r="B1626" s="202">
        <v>45963</v>
      </c>
      <c r="C1626" s="203" t="s">
        <v>5191</v>
      </c>
      <c r="D1626" s="203" t="s">
        <v>11</v>
      </c>
      <c r="E1626" s="204" t="s">
        <v>5192</v>
      </c>
      <c r="F1626" s="49" t="s">
        <v>1299</v>
      </c>
      <c r="G1626" s="203">
        <v>3</v>
      </c>
      <c r="H1626" s="203" t="s">
        <v>5193</v>
      </c>
      <c r="I1626" s="203" t="s">
        <v>5190</v>
      </c>
      <c r="J1626" s="206"/>
      <c r="K1626" s="203">
        <v>15</v>
      </c>
      <c r="L1626" s="213" t="s">
        <v>827</v>
      </c>
      <c r="M1626" s="208" t="s">
        <v>1449</v>
      </c>
      <c r="N1626" s="209">
        <f t="shared" si="0"/>
        <v>2025</v>
      </c>
      <c r="O1626" s="210">
        <f t="shared" si="1"/>
        <v>11</v>
      </c>
      <c r="P1626" s="211" t="str">
        <f>IFERROR(VLOOKUP(F1626,연간집계!D:E,2,FALSE),"")</f>
        <v>PCMS_우드월캘린더</v>
      </c>
    </row>
    <row r="1627" spans="1:16" ht="12.75">
      <c r="A1627" s="201">
        <v>45963.894097222219</v>
      </c>
      <c r="B1627" s="202">
        <v>45963</v>
      </c>
      <c r="C1627" s="203" t="s">
        <v>5194</v>
      </c>
      <c r="D1627" s="203" t="s">
        <v>11</v>
      </c>
      <c r="E1627" s="204" t="s">
        <v>5195</v>
      </c>
      <c r="F1627" s="49" t="s">
        <v>847</v>
      </c>
      <c r="G1627" s="203">
        <v>5</v>
      </c>
      <c r="H1627" s="203" t="s">
        <v>5196</v>
      </c>
      <c r="I1627" s="203" t="s">
        <v>1707</v>
      </c>
      <c r="J1627" s="203"/>
      <c r="K1627" s="203">
        <v>44</v>
      </c>
      <c r="L1627" s="213" t="s">
        <v>827</v>
      </c>
      <c r="M1627" s="208" t="s">
        <v>1493</v>
      </c>
      <c r="N1627" s="209">
        <f t="shared" si="0"/>
        <v>2025</v>
      </c>
      <c r="O1627" s="210">
        <f t="shared" si="1"/>
        <v>11</v>
      </c>
      <c r="P1627" s="211" t="str">
        <f>IFERROR(VLOOKUP(F1627,연간집계!D:E,2,FALSE),"")</f>
        <v>스탠다드 포토북 8*11 (하드/무광)</v>
      </c>
    </row>
    <row r="1628" spans="1:16" ht="12.75">
      <c r="A1628" s="201">
        <v>45963.938055555554</v>
      </c>
      <c r="B1628" s="202">
        <v>45963</v>
      </c>
      <c r="C1628" s="203" t="s">
        <v>5197</v>
      </c>
      <c r="D1628" s="203" t="s">
        <v>11</v>
      </c>
      <c r="E1628" s="204" t="s">
        <v>5198</v>
      </c>
      <c r="F1628" s="49" t="s">
        <v>1386</v>
      </c>
      <c r="G1628" s="203">
        <v>1</v>
      </c>
      <c r="H1628" s="203" t="s">
        <v>5199</v>
      </c>
      <c r="I1628" s="205" t="s">
        <v>2612</v>
      </c>
      <c r="J1628" s="206"/>
      <c r="K1628" s="203">
        <v>106</v>
      </c>
      <c r="L1628" s="207" t="s">
        <v>827</v>
      </c>
      <c r="M1628" s="208" t="s">
        <v>1514</v>
      </c>
      <c r="N1628" s="209">
        <f t="shared" si="0"/>
        <v>2025</v>
      </c>
      <c r="O1628" s="210">
        <f t="shared" si="1"/>
        <v>11</v>
      </c>
      <c r="P1628" s="211" t="str">
        <f>IFERROR(VLOOKUP(F1628,연간집계!D:E,2,FALSE),"")</f>
        <v>포토엽서팩</v>
      </c>
    </row>
    <row r="1629" spans="1:16" ht="12.75">
      <c r="A1629" s="201">
        <v>45963.964444444442</v>
      </c>
      <c r="B1629" s="202">
        <v>45963</v>
      </c>
      <c r="C1629" s="203" t="s">
        <v>5200</v>
      </c>
      <c r="D1629" s="203" t="s">
        <v>11</v>
      </c>
      <c r="E1629" s="204" t="s">
        <v>5201</v>
      </c>
      <c r="F1629" s="49" t="s">
        <v>18</v>
      </c>
      <c r="G1629" s="203">
        <v>1</v>
      </c>
      <c r="H1629" s="203" t="s">
        <v>5202</v>
      </c>
      <c r="I1629" s="203" t="s">
        <v>1459</v>
      </c>
      <c r="J1629" s="208" t="s">
        <v>1787</v>
      </c>
      <c r="K1629" s="203">
        <v>60</v>
      </c>
      <c r="L1629" s="213" t="s">
        <v>827</v>
      </c>
      <c r="M1629" s="208" t="s">
        <v>1436</v>
      </c>
      <c r="N1629" s="209">
        <f t="shared" si="0"/>
        <v>2025</v>
      </c>
      <c r="O1629" s="210">
        <f t="shared" si="1"/>
        <v>11</v>
      </c>
      <c r="P1629" s="211" t="str">
        <f>IFERROR(VLOOKUP(F1629,연간집계!D:E,2,FALSE),"")</f>
        <v>포토그랩스 276</v>
      </c>
    </row>
    <row r="1630" spans="1:16" ht="12.75">
      <c r="A1630" s="201">
        <v>45963.999652777777</v>
      </c>
      <c r="B1630" s="202">
        <v>45963</v>
      </c>
      <c r="C1630" s="203" t="s">
        <v>5203</v>
      </c>
      <c r="D1630" s="203" t="s">
        <v>11</v>
      </c>
      <c r="E1630" s="204" t="s">
        <v>5204</v>
      </c>
      <c r="F1630" s="49" t="s">
        <v>856</v>
      </c>
      <c r="G1630" s="203">
        <v>1</v>
      </c>
      <c r="H1630" s="203" t="s">
        <v>5205</v>
      </c>
      <c r="I1630" s="203" t="s">
        <v>1453</v>
      </c>
      <c r="J1630" s="203"/>
      <c r="K1630" s="203">
        <v>60</v>
      </c>
      <c r="L1630" s="213" t="s">
        <v>827</v>
      </c>
      <c r="M1630" s="208" t="s">
        <v>1502</v>
      </c>
      <c r="N1630" s="209">
        <f t="shared" si="0"/>
        <v>2025</v>
      </c>
      <c r="O1630" s="210">
        <f t="shared" si="1"/>
        <v>11</v>
      </c>
      <c r="P1630" s="211" t="str">
        <f>IFERROR(VLOOKUP(F1630,연간집계!D:E,2,FALSE),"")</f>
        <v>스탠다드 포토북 8*8 (하드/무광)</v>
      </c>
    </row>
    <row r="1631" spans="1:16" ht="12.75">
      <c r="A1631" s="201">
        <v>45964.025995370372</v>
      </c>
      <c r="B1631" s="202">
        <v>45964</v>
      </c>
      <c r="C1631" s="203" t="s">
        <v>5206</v>
      </c>
      <c r="D1631" s="203" t="s">
        <v>11</v>
      </c>
      <c r="E1631" s="204" t="s">
        <v>5207</v>
      </c>
      <c r="F1631" s="49" t="s">
        <v>1347</v>
      </c>
      <c r="G1631" s="203">
        <v>1</v>
      </c>
      <c r="H1631" s="203" t="s">
        <v>5208</v>
      </c>
      <c r="I1631" s="205" t="s">
        <v>1440</v>
      </c>
      <c r="J1631" s="205" t="s">
        <v>1628</v>
      </c>
      <c r="K1631" s="203">
        <v>1</v>
      </c>
      <c r="L1631" s="207" t="s">
        <v>827</v>
      </c>
      <c r="M1631" s="208" t="s">
        <v>1629</v>
      </c>
      <c r="N1631" s="209">
        <f t="shared" si="0"/>
        <v>2025</v>
      </c>
      <c r="O1631" s="210">
        <f t="shared" si="1"/>
        <v>11</v>
      </c>
      <c r="P1631" s="211" t="str">
        <f>IFERROR(VLOOKUP(F1631,연간집계!D:E,2,FALSE),"")</f>
        <v>아크릴키링</v>
      </c>
    </row>
    <row r="1632" spans="1:16" ht="12.75">
      <c r="A1632" s="201">
        <v>45964.026006944441</v>
      </c>
      <c r="B1632" s="202">
        <v>45964</v>
      </c>
      <c r="C1632" s="203" t="s">
        <v>5209</v>
      </c>
      <c r="D1632" s="203" t="s">
        <v>11</v>
      </c>
      <c r="E1632" s="204" t="s">
        <v>5207</v>
      </c>
      <c r="F1632" s="49" t="s">
        <v>1347</v>
      </c>
      <c r="G1632" s="203">
        <v>1</v>
      </c>
      <c r="H1632" s="203" t="s">
        <v>5208</v>
      </c>
      <c r="I1632" s="205" t="s">
        <v>1440</v>
      </c>
      <c r="J1632" s="205" t="s">
        <v>1628</v>
      </c>
      <c r="K1632" s="203">
        <v>1</v>
      </c>
      <c r="L1632" s="207" t="s">
        <v>827</v>
      </c>
      <c r="M1632" s="208" t="s">
        <v>1629</v>
      </c>
      <c r="N1632" s="209">
        <f t="shared" si="0"/>
        <v>2025</v>
      </c>
      <c r="O1632" s="210">
        <f t="shared" si="1"/>
        <v>11</v>
      </c>
      <c r="P1632" s="211" t="str">
        <f>IFERROR(VLOOKUP(F1632,연간집계!D:E,2,FALSE),"")</f>
        <v>아크릴키링</v>
      </c>
    </row>
    <row r="1633" spans="1:16" ht="12.75">
      <c r="A1633" s="201">
        <v>45964.026018518518</v>
      </c>
      <c r="B1633" s="202">
        <v>45964</v>
      </c>
      <c r="C1633" s="203" t="s">
        <v>5210</v>
      </c>
      <c r="D1633" s="203" t="s">
        <v>11</v>
      </c>
      <c r="E1633" s="204" t="s">
        <v>5207</v>
      </c>
      <c r="F1633" s="49" t="s">
        <v>1347</v>
      </c>
      <c r="G1633" s="203">
        <v>1</v>
      </c>
      <c r="H1633" s="203" t="s">
        <v>5208</v>
      </c>
      <c r="I1633" s="205" t="s">
        <v>1440</v>
      </c>
      <c r="J1633" s="205" t="s">
        <v>1628</v>
      </c>
      <c r="K1633" s="203">
        <v>1</v>
      </c>
      <c r="L1633" s="207" t="s">
        <v>827</v>
      </c>
      <c r="M1633" s="208" t="s">
        <v>1629</v>
      </c>
      <c r="N1633" s="209">
        <f t="shared" si="0"/>
        <v>2025</v>
      </c>
      <c r="O1633" s="210">
        <f t="shared" si="1"/>
        <v>11</v>
      </c>
      <c r="P1633" s="211" t="str">
        <f>IFERROR(VLOOKUP(F1633,연간집계!D:E,2,FALSE),"")</f>
        <v>아크릴키링</v>
      </c>
    </row>
    <row r="1634" spans="1:16" ht="12.75">
      <c r="A1634" s="201">
        <v>45964.026030092595</v>
      </c>
      <c r="B1634" s="202">
        <v>45964</v>
      </c>
      <c r="C1634" s="203" t="s">
        <v>5211</v>
      </c>
      <c r="D1634" s="203" t="s">
        <v>11</v>
      </c>
      <c r="E1634" s="204" t="s">
        <v>5207</v>
      </c>
      <c r="F1634" s="49" t="s">
        <v>1347</v>
      </c>
      <c r="G1634" s="203">
        <v>1</v>
      </c>
      <c r="H1634" s="203" t="s">
        <v>5208</v>
      </c>
      <c r="I1634" s="205" t="s">
        <v>1440</v>
      </c>
      <c r="J1634" s="205" t="s">
        <v>1628</v>
      </c>
      <c r="K1634" s="203">
        <v>1</v>
      </c>
      <c r="L1634" s="207" t="s">
        <v>827</v>
      </c>
      <c r="M1634" s="208" t="s">
        <v>1629</v>
      </c>
      <c r="N1634" s="209">
        <f t="shared" si="0"/>
        <v>2025</v>
      </c>
      <c r="O1634" s="210">
        <f t="shared" si="1"/>
        <v>11</v>
      </c>
      <c r="P1634" s="211" t="str">
        <f>IFERROR(VLOOKUP(F1634,연간집계!D:E,2,FALSE),"")</f>
        <v>아크릴키링</v>
      </c>
    </row>
    <row r="1635" spans="1:16" ht="12.75">
      <c r="A1635" s="201">
        <v>45964.026041666664</v>
      </c>
      <c r="B1635" s="202">
        <v>45964</v>
      </c>
      <c r="C1635" s="203" t="s">
        <v>5212</v>
      </c>
      <c r="D1635" s="203" t="s">
        <v>11</v>
      </c>
      <c r="E1635" s="204" t="s">
        <v>5207</v>
      </c>
      <c r="F1635" s="49" t="s">
        <v>1347</v>
      </c>
      <c r="G1635" s="203">
        <v>1</v>
      </c>
      <c r="H1635" s="203" t="s">
        <v>5208</v>
      </c>
      <c r="I1635" s="205" t="s">
        <v>1440</v>
      </c>
      <c r="J1635" s="205" t="s">
        <v>1628</v>
      </c>
      <c r="K1635" s="203">
        <v>1</v>
      </c>
      <c r="L1635" s="207" t="s">
        <v>827</v>
      </c>
      <c r="M1635" s="208" t="s">
        <v>1629</v>
      </c>
      <c r="N1635" s="209">
        <f t="shared" si="0"/>
        <v>2025</v>
      </c>
      <c r="O1635" s="210">
        <f t="shared" si="1"/>
        <v>11</v>
      </c>
      <c r="P1635" s="211" t="str">
        <f>IFERROR(VLOOKUP(F1635,연간집계!D:E,2,FALSE),"")</f>
        <v>아크릴키링</v>
      </c>
    </row>
    <row r="1636" spans="1:16" ht="12.75">
      <c r="A1636" s="201">
        <v>45964.026053240741</v>
      </c>
      <c r="B1636" s="202">
        <v>45964</v>
      </c>
      <c r="C1636" s="203" t="s">
        <v>5213</v>
      </c>
      <c r="D1636" s="203" t="s">
        <v>11</v>
      </c>
      <c r="E1636" s="204" t="s">
        <v>5207</v>
      </c>
      <c r="F1636" s="49" t="s">
        <v>1347</v>
      </c>
      <c r="G1636" s="203">
        <v>1</v>
      </c>
      <c r="H1636" s="203" t="s">
        <v>5208</v>
      </c>
      <c r="I1636" s="205" t="s">
        <v>1440</v>
      </c>
      <c r="J1636" s="205" t="s">
        <v>1628</v>
      </c>
      <c r="K1636" s="203">
        <v>1</v>
      </c>
      <c r="L1636" s="207" t="s">
        <v>827</v>
      </c>
      <c r="M1636" s="208" t="s">
        <v>1629</v>
      </c>
      <c r="N1636" s="209">
        <f t="shared" si="0"/>
        <v>2025</v>
      </c>
      <c r="O1636" s="210">
        <f t="shared" si="1"/>
        <v>11</v>
      </c>
      <c r="P1636" s="211" t="str">
        <f>IFERROR(VLOOKUP(F1636,연간집계!D:E,2,FALSE),"")</f>
        <v>아크릴키링</v>
      </c>
    </row>
    <row r="1637" spans="1:16" ht="12.75">
      <c r="A1637" s="201">
        <v>45964.052372685182</v>
      </c>
      <c r="B1637" s="202">
        <v>45964</v>
      </c>
      <c r="C1637" s="203" t="s">
        <v>5214</v>
      </c>
      <c r="D1637" s="203" t="s">
        <v>11</v>
      </c>
      <c r="E1637" s="204" t="s">
        <v>5215</v>
      </c>
      <c r="F1637" s="49" t="s">
        <v>880</v>
      </c>
      <c r="G1637" s="203">
        <v>1</v>
      </c>
      <c r="H1637" s="203" t="s">
        <v>3613</v>
      </c>
      <c r="I1637" s="203" t="s">
        <v>2144</v>
      </c>
      <c r="J1637" s="203"/>
      <c r="K1637" s="203">
        <v>78</v>
      </c>
      <c r="L1637" s="213" t="s">
        <v>827</v>
      </c>
      <c r="M1637" s="208" t="s">
        <v>1471</v>
      </c>
      <c r="N1637" s="209">
        <f t="shared" si="0"/>
        <v>2025</v>
      </c>
      <c r="O1637" s="210">
        <f t="shared" si="1"/>
        <v>11</v>
      </c>
      <c r="P1637" s="211" t="str">
        <f>IFERROR(VLOOKUP(F1637,연간집계!D:E,2,FALSE),"")</f>
        <v>레코드북 150</v>
      </c>
    </row>
    <row r="1638" spans="1:16" ht="12.75">
      <c r="A1638" s="201">
        <v>45964.052384259259</v>
      </c>
      <c r="B1638" s="202">
        <v>45964</v>
      </c>
      <c r="C1638" s="203" t="s">
        <v>5216</v>
      </c>
      <c r="D1638" s="203" t="s">
        <v>11</v>
      </c>
      <c r="E1638" s="204" t="s">
        <v>5217</v>
      </c>
      <c r="F1638" s="49" t="s">
        <v>1058</v>
      </c>
      <c r="G1638" s="203">
        <v>1</v>
      </c>
      <c r="H1638" s="203" t="s">
        <v>5218</v>
      </c>
      <c r="I1638" s="203" t="s">
        <v>1523</v>
      </c>
      <c r="J1638" s="203"/>
      <c r="K1638" s="203">
        <v>160</v>
      </c>
      <c r="L1638" s="207" t="s">
        <v>827</v>
      </c>
      <c r="M1638" s="208" t="s">
        <v>1449</v>
      </c>
      <c r="N1638" s="209">
        <f t="shared" si="0"/>
        <v>2025</v>
      </c>
      <c r="O1638" s="210">
        <f t="shared" si="1"/>
        <v>11</v>
      </c>
      <c r="P1638" s="211" t="str">
        <f>IFERROR(VLOOKUP(F1638,연간집계!D:E,2,FALSE),"")</f>
        <v>프리북 150 (하드)</v>
      </c>
    </row>
    <row r="1639" spans="1:16" ht="12.75">
      <c r="A1639" s="201">
        <v>45964.052407407406</v>
      </c>
      <c r="B1639" s="202">
        <v>45964</v>
      </c>
      <c r="C1639" s="203" t="s">
        <v>5219</v>
      </c>
      <c r="D1639" s="203" t="s">
        <v>11</v>
      </c>
      <c r="E1639" s="204" t="s">
        <v>5217</v>
      </c>
      <c r="F1639" s="49" t="s">
        <v>1058</v>
      </c>
      <c r="G1639" s="203">
        <v>1</v>
      </c>
      <c r="H1639" s="203" t="s">
        <v>5218</v>
      </c>
      <c r="I1639" s="203" t="s">
        <v>2407</v>
      </c>
      <c r="J1639" s="203"/>
      <c r="K1639" s="203">
        <v>116</v>
      </c>
      <c r="L1639" s="207" t="s">
        <v>827</v>
      </c>
      <c r="M1639" s="208" t="s">
        <v>1449</v>
      </c>
      <c r="N1639" s="209">
        <f t="shared" si="0"/>
        <v>2025</v>
      </c>
      <c r="O1639" s="210">
        <f t="shared" si="1"/>
        <v>11</v>
      </c>
      <c r="P1639" s="211" t="str">
        <f>IFERROR(VLOOKUP(F1639,연간집계!D:E,2,FALSE),"")</f>
        <v>프리북 150 (하드)</v>
      </c>
    </row>
    <row r="1640" spans="1:16" ht="12.75">
      <c r="A1640" s="201">
        <v>45964.280462962961</v>
      </c>
      <c r="B1640" s="202">
        <v>45964</v>
      </c>
      <c r="C1640" s="203" t="s">
        <v>5220</v>
      </c>
      <c r="D1640" s="203" t="s">
        <v>11</v>
      </c>
      <c r="E1640" s="204" t="s">
        <v>5221</v>
      </c>
      <c r="F1640" s="49" t="s">
        <v>838</v>
      </c>
      <c r="G1640" s="203">
        <v>1</v>
      </c>
      <c r="H1640" s="203" t="s">
        <v>3929</v>
      </c>
      <c r="I1640" s="203" t="s">
        <v>1566</v>
      </c>
      <c r="J1640" s="203"/>
      <c r="K1640" s="203">
        <v>52</v>
      </c>
      <c r="L1640" s="213" t="s">
        <v>827</v>
      </c>
      <c r="M1640" s="208" t="s">
        <v>1471</v>
      </c>
      <c r="N1640" s="209">
        <f t="shared" si="0"/>
        <v>2025</v>
      </c>
      <c r="O1640" s="210">
        <f t="shared" si="1"/>
        <v>11</v>
      </c>
      <c r="P1640" s="211" t="str">
        <f>IFERROR(VLOOKUP(F1640,연간집계!D:E,2,FALSE),"")</f>
        <v>스탠다드 포토북 6*8 (하드/무광)</v>
      </c>
    </row>
    <row r="1641" spans="1:16" ht="12.75">
      <c r="A1641" s="201">
        <v>45964.336041666669</v>
      </c>
      <c r="B1641" s="202">
        <v>45964</v>
      </c>
      <c r="C1641" s="203" t="s">
        <v>5222</v>
      </c>
      <c r="D1641" s="203" t="s">
        <v>11</v>
      </c>
      <c r="E1641" s="204" t="s">
        <v>5223</v>
      </c>
      <c r="F1641" s="49" t="s">
        <v>1048</v>
      </c>
      <c r="G1641" s="203">
        <v>4</v>
      </c>
      <c r="H1641" s="203" t="s">
        <v>5224</v>
      </c>
      <c r="I1641" s="203" t="s">
        <v>2661</v>
      </c>
      <c r="J1641" s="203"/>
      <c r="K1641" s="203">
        <v>44</v>
      </c>
      <c r="L1641" s="207" t="s">
        <v>827</v>
      </c>
      <c r="M1641" s="208" t="s">
        <v>1493</v>
      </c>
      <c r="N1641" s="209">
        <f t="shared" si="0"/>
        <v>2025</v>
      </c>
      <c r="O1641" s="210">
        <f t="shared" si="1"/>
        <v>11</v>
      </c>
      <c r="P1641" s="211" t="str">
        <f>IFERROR(VLOOKUP(F1641,연간집계!D:E,2,FALSE),"")</f>
        <v>프리북와이드 (하드)</v>
      </c>
    </row>
    <row r="1642" spans="1:16" ht="12.75">
      <c r="A1642" s="201">
        <v>45964.412280092591</v>
      </c>
      <c r="B1642" s="202">
        <v>45964</v>
      </c>
      <c r="C1642" s="203" t="s">
        <v>5225</v>
      </c>
      <c r="D1642" s="203" t="s">
        <v>11</v>
      </c>
      <c r="E1642" s="204" t="s">
        <v>5226</v>
      </c>
      <c r="F1642" s="49" t="s">
        <v>838</v>
      </c>
      <c r="G1642" s="203">
        <v>2</v>
      </c>
      <c r="H1642" s="203" t="s">
        <v>4703</v>
      </c>
      <c r="I1642" s="203" t="s">
        <v>1455</v>
      </c>
      <c r="J1642" s="203"/>
      <c r="K1642" s="203">
        <v>42</v>
      </c>
      <c r="L1642" s="213" t="s">
        <v>827</v>
      </c>
      <c r="M1642" s="208" t="s">
        <v>1493</v>
      </c>
      <c r="N1642" s="209">
        <f t="shared" si="0"/>
        <v>2025</v>
      </c>
      <c r="O1642" s="210">
        <f t="shared" si="1"/>
        <v>11</v>
      </c>
      <c r="P1642" s="211" t="str">
        <f>IFERROR(VLOOKUP(F1642,연간집계!D:E,2,FALSE),"")</f>
        <v>스탠다드 포토북 6*8 (하드/무광)</v>
      </c>
    </row>
    <row r="1643" spans="1:16" ht="12.75">
      <c r="A1643" s="201">
        <v>45964.462627314817</v>
      </c>
      <c r="B1643" s="202">
        <v>45964</v>
      </c>
      <c r="C1643" s="203" t="s">
        <v>5227</v>
      </c>
      <c r="D1643" s="203" t="s">
        <v>11</v>
      </c>
      <c r="E1643" s="204" t="s">
        <v>5228</v>
      </c>
      <c r="F1643" s="49" t="s">
        <v>1347</v>
      </c>
      <c r="G1643" s="203">
        <v>1</v>
      </c>
      <c r="H1643" s="203" t="s">
        <v>5229</v>
      </c>
      <c r="I1643" s="205" t="s">
        <v>1440</v>
      </c>
      <c r="J1643" s="208" t="s">
        <v>1480</v>
      </c>
      <c r="K1643" s="203">
        <v>1</v>
      </c>
      <c r="L1643" s="207" t="s">
        <v>827</v>
      </c>
      <c r="M1643" s="208" t="s">
        <v>2216</v>
      </c>
      <c r="N1643" s="209">
        <f t="shared" si="0"/>
        <v>2025</v>
      </c>
      <c r="O1643" s="210">
        <f t="shared" si="1"/>
        <v>11</v>
      </c>
      <c r="P1643" s="211" t="str">
        <f>IFERROR(VLOOKUP(F1643,연간집계!D:E,2,FALSE),"")</f>
        <v>아크릴키링</v>
      </c>
    </row>
    <row r="1644" spans="1:16" ht="12.75">
      <c r="A1644" s="201">
        <v>45964.462638888886</v>
      </c>
      <c r="B1644" s="202">
        <v>45964</v>
      </c>
      <c r="C1644" s="203" t="s">
        <v>5230</v>
      </c>
      <c r="D1644" s="203" t="s">
        <v>11</v>
      </c>
      <c r="E1644" s="204" t="s">
        <v>5228</v>
      </c>
      <c r="F1644" s="49" t="s">
        <v>1347</v>
      </c>
      <c r="G1644" s="203">
        <v>1</v>
      </c>
      <c r="H1644" s="203" t="s">
        <v>5229</v>
      </c>
      <c r="I1644" s="205" t="s">
        <v>1440</v>
      </c>
      <c r="J1644" s="208" t="s">
        <v>1480</v>
      </c>
      <c r="K1644" s="203">
        <v>1</v>
      </c>
      <c r="L1644" s="207" t="s">
        <v>827</v>
      </c>
      <c r="M1644" s="208" t="s">
        <v>2216</v>
      </c>
      <c r="N1644" s="209">
        <f t="shared" si="0"/>
        <v>2025</v>
      </c>
      <c r="O1644" s="210">
        <f t="shared" si="1"/>
        <v>11</v>
      </c>
      <c r="P1644" s="211" t="str">
        <f>IFERROR(VLOOKUP(F1644,연간집계!D:E,2,FALSE),"")</f>
        <v>아크릴키링</v>
      </c>
    </row>
    <row r="1645" spans="1:16" ht="12.75">
      <c r="A1645" s="201">
        <v>45964.462650462963</v>
      </c>
      <c r="B1645" s="202">
        <v>45964</v>
      </c>
      <c r="C1645" s="203" t="s">
        <v>5231</v>
      </c>
      <c r="D1645" s="203" t="s">
        <v>11</v>
      </c>
      <c r="E1645" s="204" t="s">
        <v>5228</v>
      </c>
      <c r="F1645" s="49" t="s">
        <v>1347</v>
      </c>
      <c r="G1645" s="203">
        <v>1</v>
      </c>
      <c r="H1645" s="203" t="s">
        <v>5229</v>
      </c>
      <c r="I1645" s="205" t="s">
        <v>1440</v>
      </c>
      <c r="J1645" s="208" t="s">
        <v>1480</v>
      </c>
      <c r="K1645" s="203">
        <v>1</v>
      </c>
      <c r="L1645" s="207" t="s">
        <v>827</v>
      </c>
      <c r="M1645" s="208" t="s">
        <v>2216</v>
      </c>
      <c r="N1645" s="209">
        <f t="shared" si="0"/>
        <v>2025</v>
      </c>
      <c r="O1645" s="210">
        <f t="shared" si="1"/>
        <v>11</v>
      </c>
      <c r="P1645" s="211" t="str">
        <f>IFERROR(VLOOKUP(F1645,연간집계!D:E,2,FALSE),"")</f>
        <v>아크릴키링</v>
      </c>
    </row>
    <row r="1646" spans="1:16" ht="12.75">
      <c r="A1646" s="201">
        <v>45964.46266203704</v>
      </c>
      <c r="B1646" s="202">
        <v>45964</v>
      </c>
      <c r="C1646" s="203" t="s">
        <v>5232</v>
      </c>
      <c r="D1646" s="203" t="s">
        <v>11</v>
      </c>
      <c r="E1646" s="204" t="s">
        <v>5228</v>
      </c>
      <c r="F1646" s="49" t="s">
        <v>1347</v>
      </c>
      <c r="G1646" s="203">
        <v>1</v>
      </c>
      <c r="H1646" s="203" t="s">
        <v>5229</v>
      </c>
      <c r="I1646" s="205" t="s">
        <v>1440</v>
      </c>
      <c r="J1646" s="208" t="s">
        <v>1480</v>
      </c>
      <c r="K1646" s="203">
        <v>1</v>
      </c>
      <c r="L1646" s="207" t="s">
        <v>827</v>
      </c>
      <c r="M1646" s="208" t="s">
        <v>2216</v>
      </c>
      <c r="N1646" s="209">
        <f t="shared" si="0"/>
        <v>2025</v>
      </c>
      <c r="O1646" s="210">
        <f t="shared" si="1"/>
        <v>11</v>
      </c>
      <c r="P1646" s="211" t="str">
        <f>IFERROR(VLOOKUP(F1646,연간집계!D:E,2,FALSE),"")</f>
        <v>아크릴키링</v>
      </c>
    </row>
    <row r="1647" spans="1:16" ht="12.75">
      <c r="A1647" s="201">
        <v>45964.462673611109</v>
      </c>
      <c r="B1647" s="202">
        <v>45964</v>
      </c>
      <c r="C1647" s="203" t="s">
        <v>5233</v>
      </c>
      <c r="D1647" s="203" t="s">
        <v>11</v>
      </c>
      <c r="E1647" s="204" t="s">
        <v>5228</v>
      </c>
      <c r="F1647" s="49" t="s">
        <v>1347</v>
      </c>
      <c r="G1647" s="203">
        <v>1</v>
      </c>
      <c r="H1647" s="203" t="s">
        <v>5229</v>
      </c>
      <c r="I1647" s="205" t="s">
        <v>1440</v>
      </c>
      <c r="J1647" s="208" t="s">
        <v>1480</v>
      </c>
      <c r="K1647" s="203">
        <v>1</v>
      </c>
      <c r="L1647" s="207" t="s">
        <v>827</v>
      </c>
      <c r="M1647" s="208" t="s">
        <v>2216</v>
      </c>
      <c r="N1647" s="209">
        <f t="shared" si="0"/>
        <v>2025</v>
      </c>
      <c r="O1647" s="210">
        <f t="shared" si="1"/>
        <v>11</v>
      </c>
      <c r="P1647" s="211" t="str">
        <f>IFERROR(VLOOKUP(F1647,연간집계!D:E,2,FALSE),"")</f>
        <v>아크릴키링</v>
      </c>
    </row>
    <row r="1648" spans="1:16" ht="12.75">
      <c r="A1648" s="201">
        <v>45964.462685185186</v>
      </c>
      <c r="B1648" s="202">
        <v>45964</v>
      </c>
      <c r="C1648" s="203" t="s">
        <v>5234</v>
      </c>
      <c r="D1648" s="203" t="s">
        <v>11</v>
      </c>
      <c r="E1648" s="204" t="s">
        <v>5228</v>
      </c>
      <c r="F1648" s="49" t="s">
        <v>1347</v>
      </c>
      <c r="G1648" s="203">
        <v>1</v>
      </c>
      <c r="H1648" s="203" t="s">
        <v>5229</v>
      </c>
      <c r="I1648" s="205" t="s">
        <v>1440</v>
      </c>
      <c r="J1648" s="208" t="s">
        <v>1480</v>
      </c>
      <c r="K1648" s="203">
        <v>1</v>
      </c>
      <c r="L1648" s="207" t="s">
        <v>827</v>
      </c>
      <c r="M1648" s="208" t="s">
        <v>2216</v>
      </c>
      <c r="N1648" s="209">
        <f t="shared" si="0"/>
        <v>2025</v>
      </c>
      <c r="O1648" s="210">
        <f t="shared" si="1"/>
        <v>11</v>
      </c>
      <c r="P1648" s="211" t="str">
        <f>IFERROR(VLOOKUP(F1648,연간집계!D:E,2,FALSE),"")</f>
        <v>아크릴키링</v>
      </c>
    </row>
    <row r="1649" spans="1:16" ht="12.75">
      <c r="A1649" s="201">
        <v>45964.462696759256</v>
      </c>
      <c r="B1649" s="202">
        <v>45964</v>
      </c>
      <c r="C1649" s="203" t="s">
        <v>5235</v>
      </c>
      <c r="D1649" s="203" t="s">
        <v>11</v>
      </c>
      <c r="E1649" s="204" t="s">
        <v>5228</v>
      </c>
      <c r="F1649" s="49" t="s">
        <v>1347</v>
      </c>
      <c r="G1649" s="203">
        <v>1</v>
      </c>
      <c r="H1649" s="203" t="s">
        <v>5229</v>
      </c>
      <c r="I1649" s="205" t="s">
        <v>1440</v>
      </c>
      <c r="J1649" s="208" t="s">
        <v>1480</v>
      </c>
      <c r="K1649" s="203">
        <v>1</v>
      </c>
      <c r="L1649" s="207" t="s">
        <v>827</v>
      </c>
      <c r="M1649" s="208" t="s">
        <v>2216</v>
      </c>
      <c r="N1649" s="209">
        <f t="shared" si="0"/>
        <v>2025</v>
      </c>
      <c r="O1649" s="210">
        <f t="shared" si="1"/>
        <v>11</v>
      </c>
      <c r="P1649" s="211" t="str">
        <f>IFERROR(VLOOKUP(F1649,연간집계!D:E,2,FALSE),"")</f>
        <v>아크릴키링</v>
      </c>
    </row>
    <row r="1650" spans="1:16" ht="12.75">
      <c r="A1650" s="201">
        <v>45964.462708333333</v>
      </c>
      <c r="B1650" s="202">
        <v>45964</v>
      </c>
      <c r="C1650" s="203" t="s">
        <v>5236</v>
      </c>
      <c r="D1650" s="203" t="s">
        <v>11</v>
      </c>
      <c r="E1650" s="204" t="s">
        <v>5228</v>
      </c>
      <c r="F1650" s="49" t="s">
        <v>1347</v>
      </c>
      <c r="G1650" s="203">
        <v>1</v>
      </c>
      <c r="H1650" s="203" t="s">
        <v>5229</v>
      </c>
      <c r="I1650" s="205" t="s">
        <v>1440</v>
      </c>
      <c r="J1650" s="208" t="s">
        <v>1480</v>
      </c>
      <c r="K1650" s="203">
        <v>1</v>
      </c>
      <c r="L1650" s="207" t="s">
        <v>827</v>
      </c>
      <c r="M1650" s="208" t="s">
        <v>2216</v>
      </c>
      <c r="N1650" s="209">
        <f t="shared" si="0"/>
        <v>2025</v>
      </c>
      <c r="O1650" s="210">
        <f t="shared" si="1"/>
        <v>11</v>
      </c>
      <c r="P1650" s="211" t="str">
        <f>IFERROR(VLOOKUP(F1650,연간집계!D:E,2,FALSE),"")</f>
        <v>아크릴키링</v>
      </c>
    </row>
    <row r="1651" spans="1:16" ht="12.75">
      <c r="A1651" s="201">
        <v>45964.462731481479</v>
      </c>
      <c r="B1651" s="202">
        <v>45964</v>
      </c>
      <c r="C1651" s="203" t="s">
        <v>5237</v>
      </c>
      <c r="D1651" s="203" t="s">
        <v>11</v>
      </c>
      <c r="E1651" s="204" t="s">
        <v>5228</v>
      </c>
      <c r="F1651" s="49" t="s">
        <v>1347</v>
      </c>
      <c r="G1651" s="203">
        <v>1</v>
      </c>
      <c r="H1651" s="203" t="s">
        <v>5229</v>
      </c>
      <c r="I1651" s="205" t="s">
        <v>1440</v>
      </c>
      <c r="J1651" s="208" t="s">
        <v>1480</v>
      </c>
      <c r="K1651" s="203">
        <v>1</v>
      </c>
      <c r="L1651" s="207" t="s">
        <v>827</v>
      </c>
      <c r="M1651" s="208" t="s">
        <v>2216</v>
      </c>
      <c r="N1651" s="209">
        <f t="shared" si="0"/>
        <v>2025</v>
      </c>
      <c r="O1651" s="210">
        <f t="shared" si="1"/>
        <v>11</v>
      </c>
      <c r="P1651" s="211" t="str">
        <f>IFERROR(VLOOKUP(F1651,연간집계!D:E,2,FALSE),"")</f>
        <v>아크릴키링</v>
      </c>
    </row>
    <row r="1652" spans="1:16" ht="12.75">
      <c r="A1652" s="201">
        <v>45964.462743055556</v>
      </c>
      <c r="B1652" s="202">
        <v>45964</v>
      </c>
      <c r="C1652" s="203" t="s">
        <v>5238</v>
      </c>
      <c r="D1652" s="203" t="s">
        <v>11</v>
      </c>
      <c r="E1652" s="204" t="s">
        <v>5228</v>
      </c>
      <c r="F1652" s="49" t="s">
        <v>1347</v>
      </c>
      <c r="G1652" s="203">
        <v>1</v>
      </c>
      <c r="H1652" s="203" t="s">
        <v>5229</v>
      </c>
      <c r="I1652" s="205" t="s">
        <v>1440</v>
      </c>
      <c r="J1652" s="208" t="s">
        <v>1480</v>
      </c>
      <c r="K1652" s="203">
        <v>1</v>
      </c>
      <c r="L1652" s="207" t="s">
        <v>827</v>
      </c>
      <c r="M1652" s="208" t="s">
        <v>2216</v>
      </c>
      <c r="N1652" s="209">
        <f t="shared" si="0"/>
        <v>2025</v>
      </c>
      <c r="O1652" s="210">
        <f t="shared" si="1"/>
        <v>11</v>
      </c>
      <c r="P1652" s="211" t="str">
        <f>IFERROR(VLOOKUP(F1652,연간집계!D:E,2,FALSE),"")</f>
        <v>아크릴키링</v>
      </c>
    </row>
    <row r="1653" spans="1:16" ht="12.75">
      <c r="A1653" s="201">
        <v>45964.462754629632</v>
      </c>
      <c r="B1653" s="202">
        <v>45964</v>
      </c>
      <c r="C1653" s="203" t="s">
        <v>5239</v>
      </c>
      <c r="D1653" s="203" t="s">
        <v>11</v>
      </c>
      <c r="E1653" s="204" t="s">
        <v>5228</v>
      </c>
      <c r="F1653" s="49" t="s">
        <v>1347</v>
      </c>
      <c r="G1653" s="203">
        <v>1</v>
      </c>
      <c r="H1653" s="203" t="s">
        <v>5229</v>
      </c>
      <c r="I1653" s="205" t="s">
        <v>1440</v>
      </c>
      <c r="J1653" s="208" t="s">
        <v>1480</v>
      </c>
      <c r="K1653" s="203">
        <v>1</v>
      </c>
      <c r="L1653" s="207" t="s">
        <v>827</v>
      </c>
      <c r="M1653" s="208" t="s">
        <v>2216</v>
      </c>
      <c r="N1653" s="209">
        <f t="shared" si="0"/>
        <v>2025</v>
      </c>
      <c r="O1653" s="210">
        <f t="shared" si="1"/>
        <v>11</v>
      </c>
      <c r="P1653" s="211" t="str">
        <f>IFERROR(VLOOKUP(F1653,연간집계!D:E,2,FALSE),"")</f>
        <v>아크릴키링</v>
      </c>
    </row>
    <row r="1654" spans="1:16" ht="12.75">
      <c r="A1654" s="201">
        <v>45964.462766203702</v>
      </c>
      <c r="B1654" s="202">
        <v>45964</v>
      </c>
      <c r="C1654" s="203" t="s">
        <v>5240</v>
      </c>
      <c r="D1654" s="203" t="s">
        <v>11</v>
      </c>
      <c r="E1654" s="204" t="s">
        <v>5228</v>
      </c>
      <c r="F1654" s="49" t="s">
        <v>1347</v>
      </c>
      <c r="G1654" s="203">
        <v>1</v>
      </c>
      <c r="H1654" s="203" t="s">
        <v>5229</v>
      </c>
      <c r="I1654" s="205" t="s">
        <v>1440</v>
      </c>
      <c r="J1654" s="208" t="s">
        <v>1480</v>
      </c>
      <c r="K1654" s="203">
        <v>1</v>
      </c>
      <c r="L1654" s="207" t="s">
        <v>827</v>
      </c>
      <c r="M1654" s="208" t="s">
        <v>2216</v>
      </c>
      <c r="N1654" s="209">
        <f t="shared" si="0"/>
        <v>2025</v>
      </c>
      <c r="O1654" s="210">
        <f t="shared" si="1"/>
        <v>11</v>
      </c>
      <c r="P1654" s="211" t="str">
        <f>IFERROR(VLOOKUP(F1654,연간집계!D:E,2,FALSE),"")</f>
        <v>아크릴키링</v>
      </c>
    </row>
    <row r="1655" spans="1:16" ht="12.75">
      <c r="A1655" s="201">
        <v>45964.462777777779</v>
      </c>
      <c r="B1655" s="202">
        <v>45964</v>
      </c>
      <c r="C1655" s="203" t="s">
        <v>5241</v>
      </c>
      <c r="D1655" s="203" t="s">
        <v>11</v>
      </c>
      <c r="E1655" s="204" t="s">
        <v>5228</v>
      </c>
      <c r="F1655" s="49" t="s">
        <v>1347</v>
      </c>
      <c r="G1655" s="203">
        <v>1</v>
      </c>
      <c r="H1655" s="203" t="s">
        <v>5229</v>
      </c>
      <c r="I1655" s="205" t="s">
        <v>1440</v>
      </c>
      <c r="J1655" s="208" t="s">
        <v>1480</v>
      </c>
      <c r="K1655" s="203">
        <v>1</v>
      </c>
      <c r="L1655" s="207" t="s">
        <v>827</v>
      </c>
      <c r="M1655" s="208" t="s">
        <v>2216</v>
      </c>
      <c r="N1655" s="209">
        <f t="shared" si="0"/>
        <v>2025</v>
      </c>
      <c r="O1655" s="210">
        <f t="shared" si="1"/>
        <v>11</v>
      </c>
      <c r="P1655" s="211" t="str">
        <f>IFERROR(VLOOKUP(F1655,연간집계!D:E,2,FALSE),"")</f>
        <v>아크릴키링</v>
      </c>
    </row>
    <row r="1656" spans="1:16" ht="12.75">
      <c r="A1656" s="201">
        <v>45964.462789351855</v>
      </c>
      <c r="B1656" s="202">
        <v>45964</v>
      </c>
      <c r="C1656" s="203" t="s">
        <v>5242</v>
      </c>
      <c r="D1656" s="203" t="s">
        <v>11</v>
      </c>
      <c r="E1656" s="204" t="s">
        <v>5228</v>
      </c>
      <c r="F1656" s="49" t="s">
        <v>1347</v>
      </c>
      <c r="G1656" s="203">
        <v>1</v>
      </c>
      <c r="H1656" s="203" t="s">
        <v>5229</v>
      </c>
      <c r="I1656" s="205" t="s">
        <v>1440</v>
      </c>
      <c r="J1656" s="208" t="s">
        <v>1480</v>
      </c>
      <c r="K1656" s="203">
        <v>1</v>
      </c>
      <c r="L1656" s="207" t="s">
        <v>827</v>
      </c>
      <c r="M1656" s="208" t="s">
        <v>2216</v>
      </c>
      <c r="N1656" s="209">
        <f t="shared" si="0"/>
        <v>2025</v>
      </c>
      <c r="O1656" s="210">
        <f t="shared" si="1"/>
        <v>11</v>
      </c>
      <c r="P1656" s="211" t="str">
        <f>IFERROR(VLOOKUP(F1656,연간집계!D:E,2,FALSE),"")</f>
        <v>아크릴키링</v>
      </c>
    </row>
    <row r="1657" spans="1:16" ht="12.75">
      <c r="A1657" s="201">
        <v>45964.462800925925</v>
      </c>
      <c r="B1657" s="202">
        <v>45964</v>
      </c>
      <c r="C1657" s="203" t="s">
        <v>5243</v>
      </c>
      <c r="D1657" s="203" t="s">
        <v>11</v>
      </c>
      <c r="E1657" s="204" t="s">
        <v>5228</v>
      </c>
      <c r="F1657" s="49" t="s">
        <v>1347</v>
      </c>
      <c r="G1657" s="203">
        <v>1</v>
      </c>
      <c r="H1657" s="203" t="s">
        <v>5229</v>
      </c>
      <c r="I1657" s="205" t="s">
        <v>1440</v>
      </c>
      <c r="J1657" s="208" t="s">
        <v>1480</v>
      </c>
      <c r="K1657" s="203">
        <v>1</v>
      </c>
      <c r="L1657" s="207" t="s">
        <v>827</v>
      </c>
      <c r="M1657" s="208" t="s">
        <v>2216</v>
      </c>
      <c r="N1657" s="209">
        <f t="shared" si="0"/>
        <v>2025</v>
      </c>
      <c r="O1657" s="210">
        <f t="shared" si="1"/>
        <v>11</v>
      </c>
      <c r="P1657" s="211" t="str">
        <f>IFERROR(VLOOKUP(F1657,연간집계!D:E,2,FALSE),"")</f>
        <v>아크릴키링</v>
      </c>
    </row>
    <row r="1658" spans="1:16" ht="12.75">
      <c r="A1658" s="201">
        <v>45964.462812500002</v>
      </c>
      <c r="B1658" s="202">
        <v>45964</v>
      </c>
      <c r="C1658" s="203" t="s">
        <v>5244</v>
      </c>
      <c r="D1658" s="203" t="s">
        <v>11</v>
      </c>
      <c r="E1658" s="204" t="s">
        <v>5228</v>
      </c>
      <c r="F1658" s="49" t="s">
        <v>1347</v>
      </c>
      <c r="G1658" s="203">
        <v>1</v>
      </c>
      <c r="H1658" s="203" t="s">
        <v>5229</v>
      </c>
      <c r="I1658" s="205" t="s">
        <v>1440</v>
      </c>
      <c r="J1658" s="208" t="s">
        <v>1480</v>
      </c>
      <c r="K1658" s="203">
        <v>1</v>
      </c>
      <c r="L1658" s="207" t="s">
        <v>827</v>
      </c>
      <c r="M1658" s="208" t="s">
        <v>2216</v>
      </c>
      <c r="N1658" s="209">
        <f t="shared" si="0"/>
        <v>2025</v>
      </c>
      <c r="O1658" s="210">
        <f t="shared" si="1"/>
        <v>11</v>
      </c>
      <c r="P1658" s="211" t="str">
        <f>IFERROR(VLOOKUP(F1658,연간집계!D:E,2,FALSE),"")</f>
        <v>아크릴키링</v>
      </c>
    </row>
    <row r="1659" spans="1:16" ht="12.75">
      <c r="A1659" s="201">
        <v>45964.554444444446</v>
      </c>
      <c r="B1659" s="202">
        <v>45964</v>
      </c>
      <c r="C1659" s="203" t="s">
        <v>5245</v>
      </c>
      <c r="D1659" s="203" t="s">
        <v>11</v>
      </c>
      <c r="E1659" s="204" t="s">
        <v>5246</v>
      </c>
      <c r="F1659" s="49" t="s">
        <v>1072</v>
      </c>
      <c r="G1659" s="203">
        <v>1</v>
      </c>
      <c r="H1659" s="203" t="s">
        <v>5247</v>
      </c>
      <c r="I1659" s="203" t="s">
        <v>5248</v>
      </c>
      <c r="J1659" s="203" t="s">
        <v>1974</v>
      </c>
      <c r="K1659" s="203">
        <v>40</v>
      </c>
      <c r="L1659" s="213" t="s">
        <v>827</v>
      </c>
      <c r="M1659" s="208" t="s">
        <v>1460</v>
      </c>
      <c r="N1659" s="209">
        <f t="shared" si="0"/>
        <v>2025</v>
      </c>
      <c r="O1659" s="210">
        <f t="shared" si="1"/>
        <v>11</v>
      </c>
      <c r="P1659" s="211" t="str">
        <f>IFERROR(VLOOKUP(F1659,연간집계!D:E,2,FALSE),"")</f>
        <v>레더북 (딥그린)</v>
      </c>
    </row>
    <row r="1660" spans="1:16" ht="12.75">
      <c r="A1660" s="201">
        <v>45964.554490740738</v>
      </c>
      <c r="B1660" s="202">
        <v>45964</v>
      </c>
      <c r="C1660" s="203" t="s">
        <v>5249</v>
      </c>
      <c r="D1660" s="203" t="s">
        <v>11</v>
      </c>
      <c r="E1660" s="204" t="s">
        <v>5246</v>
      </c>
      <c r="F1660" s="49" t="s">
        <v>887</v>
      </c>
      <c r="G1660" s="203">
        <v>1</v>
      </c>
      <c r="H1660" s="203" t="s">
        <v>5247</v>
      </c>
      <c r="I1660" s="203" t="s">
        <v>1773</v>
      </c>
      <c r="J1660" s="203"/>
      <c r="K1660" s="203">
        <v>58</v>
      </c>
      <c r="L1660" s="213" t="s">
        <v>827</v>
      </c>
      <c r="M1660" s="208" t="s">
        <v>1436</v>
      </c>
      <c r="N1660" s="209">
        <f t="shared" si="0"/>
        <v>2025</v>
      </c>
      <c r="O1660" s="210">
        <f t="shared" si="1"/>
        <v>11</v>
      </c>
      <c r="P1660" s="211" t="str">
        <f>IFERROR(VLOOKUP(F1660,연간집계!D:E,2,FALSE),"")</f>
        <v>마이트립북 198</v>
      </c>
    </row>
    <row r="1661" spans="1:16" ht="12.75">
      <c r="A1661" s="201">
        <v>45964.560648148145</v>
      </c>
      <c r="B1661" s="202">
        <v>45964</v>
      </c>
      <c r="C1661" s="203" t="s">
        <v>5250</v>
      </c>
      <c r="D1661" s="203" t="s">
        <v>11</v>
      </c>
      <c r="E1661" s="204" t="s">
        <v>5251</v>
      </c>
      <c r="F1661" s="49" t="s">
        <v>840</v>
      </c>
      <c r="G1661" s="203">
        <v>1</v>
      </c>
      <c r="H1661" s="203" t="s">
        <v>5252</v>
      </c>
      <c r="I1661" s="203" t="s">
        <v>4340</v>
      </c>
      <c r="J1661" s="203"/>
      <c r="K1661" s="203">
        <v>34</v>
      </c>
      <c r="L1661" s="213" t="s">
        <v>827</v>
      </c>
      <c r="M1661" s="208" t="s">
        <v>1612</v>
      </c>
      <c r="N1661" s="209">
        <f t="shared" si="0"/>
        <v>2025</v>
      </c>
      <c r="O1661" s="210">
        <f t="shared" si="1"/>
        <v>11</v>
      </c>
      <c r="P1661" s="211" t="str">
        <f>IFERROR(VLOOKUP(F1661,연간집계!D:E,2,FALSE),"")</f>
        <v>스탠다드 포토북 6*8 (하드/유광)</v>
      </c>
    </row>
    <row r="1662" spans="1:16" ht="12.75">
      <c r="A1662" s="201">
        <v>45964.560659722221</v>
      </c>
      <c r="B1662" s="202">
        <v>45964</v>
      </c>
      <c r="C1662" s="203" t="s">
        <v>5253</v>
      </c>
      <c r="D1662" s="203" t="s">
        <v>11</v>
      </c>
      <c r="E1662" s="204" t="s">
        <v>5251</v>
      </c>
      <c r="F1662" s="49" t="s">
        <v>840</v>
      </c>
      <c r="G1662" s="203">
        <v>1</v>
      </c>
      <c r="H1662" s="203" t="s">
        <v>5252</v>
      </c>
      <c r="I1662" s="203" t="s">
        <v>4340</v>
      </c>
      <c r="J1662" s="203"/>
      <c r="K1662" s="203">
        <v>26</v>
      </c>
      <c r="L1662" s="213" t="s">
        <v>827</v>
      </c>
      <c r="M1662" s="208" t="s">
        <v>1612</v>
      </c>
      <c r="N1662" s="209">
        <f t="shared" si="0"/>
        <v>2025</v>
      </c>
      <c r="O1662" s="210">
        <f t="shared" si="1"/>
        <v>11</v>
      </c>
      <c r="P1662" s="211" t="str">
        <f>IFERROR(VLOOKUP(F1662,연간집계!D:E,2,FALSE),"")</f>
        <v>스탠다드 포토북 6*8 (하드/유광)</v>
      </c>
    </row>
    <row r="1663" spans="1:16" ht="12.75">
      <c r="A1663" s="201">
        <v>45964.560671296298</v>
      </c>
      <c r="B1663" s="202">
        <v>45964</v>
      </c>
      <c r="C1663" s="203" t="s">
        <v>5254</v>
      </c>
      <c r="D1663" s="203" t="s">
        <v>11</v>
      </c>
      <c r="E1663" s="204" t="s">
        <v>5251</v>
      </c>
      <c r="F1663" s="49" t="s">
        <v>840</v>
      </c>
      <c r="G1663" s="203">
        <v>1</v>
      </c>
      <c r="H1663" s="203" t="s">
        <v>5252</v>
      </c>
      <c r="I1663" s="203" t="s">
        <v>4340</v>
      </c>
      <c r="J1663" s="203"/>
      <c r="K1663" s="203">
        <v>30</v>
      </c>
      <c r="L1663" s="213" t="s">
        <v>827</v>
      </c>
      <c r="M1663" s="208" t="s">
        <v>1612</v>
      </c>
      <c r="N1663" s="209">
        <f t="shared" si="0"/>
        <v>2025</v>
      </c>
      <c r="O1663" s="210">
        <f t="shared" si="1"/>
        <v>11</v>
      </c>
      <c r="P1663" s="211" t="str">
        <f>IFERROR(VLOOKUP(F1663,연간집계!D:E,2,FALSE),"")</f>
        <v>스탠다드 포토북 6*8 (하드/유광)</v>
      </c>
    </row>
    <row r="1664" spans="1:16" ht="12.75">
      <c r="A1664" s="201">
        <v>45964.560682870368</v>
      </c>
      <c r="B1664" s="202">
        <v>45964</v>
      </c>
      <c r="C1664" s="203" t="s">
        <v>5255</v>
      </c>
      <c r="D1664" s="203" t="s">
        <v>11</v>
      </c>
      <c r="E1664" s="204" t="s">
        <v>5251</v>
      </c>
      <c r="F1664" s="49" t="s">
        <v>840</v>
      </c>
      <c r="G1664" s="203">
        <v>1</v>
      </c>
      <c r="H1664" s="203" t="s">
        <v>5252</v>
      </c>
      <c r="I1664" s="203" t="s">
        <v>4340</v>
      </c>
      <c r="J1664" s="203"/>
      <c r="K1664" s="203">
        <v>26</v>
      </c>
      <c r="L1664" s="213" t="s">
        <v>827</v>
      </c>
      <c r="M1664" s="208" t="s">
        <v>1612</v>
      </c>
      <c r="N1664" s="209">
        <f t="shared" si="0"/>
        <v>2025</v>
      </c>
      <c r="O1664" s="210">
        <f t="shared" si="1"/>
        <v>11</v>
      </c>
      <c r="P1664" s="211" t="str">
        <f>IFERROR(VLOOKUP(F1664,연간집계!D:E,2,FALSE),"")</f>
        <v>스탠다드 포토북 6*8 (하드/유광)</v>
      </c>
    </row>
    <row r="1665" spans="1:16" ht="12.75">
      <c r="A1665" s="201">
        <v>45964.560694444444</v>
      </c>
      <c r="B1665" s="202">
        <v>45964</v>
      </c>
      <c r="C1665" s="203" t="s">
        <v>5256</v>
      </c>
      <c r="D1665" s="203" t="s">
        <v>11</v>
      </c>
      <c r="E1665" s="204" t="s">
        <v>5251</v>
      </c>
      <c r="F1665" s="49" t="s">
        <v>840</v>
      </c>
      <c r="G1665" s="203">
        <v>1</v>
      </c>
      <c r="H1665" s="203" t="s">
        <v>5252</v>
      </c>
      <c r="I1665" s="203" t="s">
        <v>4340</v>
      </c>
      <c r="J1665" s="203"/>
      <c r="K1665" s="203">
        <v>26</v>
      </c>
      <c r="L1665" s="213" t="s">
        <v>827</v>
      </c>
      <c r="M1665" s="208" t="s">
        <v>1612</v>
      </c>
      <c r="N1665" s="209">
        <f t="shared" si="0"/>
        <v>2025</v>
      </c>
      <c r="O1665" s="210">
        <f t="shared" si="1"/>
        <v>11</v>
      </c>
      <c r="P1665" s="211" t="str">
        <f>IFERROR(VLOOKUP(F1665,연간집계!D:E,2,FALSE),"")</f>
        <v>스탠다드 포토북 6*8 (하드/유광)</v>
      </c>
    </row>
    <row r="1666" spans="1:16" ht="12.75">
      <c r="A1666" s="201">
        <v>45964.560706018521</v>
      </c>
      <c r="B1666" s="202">
        <v>45964</v>
      </c>
      <c r="C1666" s="203" t="s">
        <v>5257</v>
      </c>
      <c r="D1666" s="203" t="s">
        <v>11</v>
      </c>
      <c r="E1666" s="204" t="s">
        <v>5251</v>
      </c>
      <c r="F1666" s="49" t="s">
        <v>840</v>
      </c>
      <c r="G1666" s="203">
        <v>1</v>
      </c>
      <c r="H1666" s="203" t="s">
        <v>5252</v>
      </c>
      <c r="I1666" s="203" t="s">
        <v>4340</v>
      </c>
      <c r="J1666" s="203"/>
      <c r="K1666" s="203">
        <v>26</v>
      </c>
      <c r="L1666" s="213" t="s">
        <v>827</v>
      </c>
      <c r="M1666" s="208" t="s">
        <v>1612</v>
      </c>
      <c r="N1666" s="209">
        <f t="shared" si="0"/>
        <v>2025</v>
      </c>
      <c r="O1666" s="210">
        <f t="shared" si="1"/>
        <v>11</v>
      </c>
      <c r="P1666" s="211" t="str">
        <f>IFERROR(VLOOKUP(F1666,연간집계!D:E,2,FALSE),"")</f>
        <v>스탠다드 포토북 6*8 (하드/유광)</v>
      </c>
    </row>
    <row r="1667" spans="1:16" ht="12.75">
      <c r="A1667" s="201">
        <v>45964.590162037035</v>
      </c>
      <c r="B1667" s="202">
        <v>45964</v>
      </c>
      <c r="C1667" s="203" t="s">
        <v>5258</v>
      </c>
      <c r="D1667" s="203" t="s">
        <v>11</v>
      </c>
      <c r="E1667" s="204" t="s">
        <v>5259</v>
      </c>
      <c r="F1667" s="49" t="s">
        <v>972</v>
      </c>
      <c r="G1667" s="203">
        <v>2</v>
      </c>
      <c r="H1667" s="203" t="s">
        <v>5260</v>
      </c>
      <c r="I1667" s="203" t="s">
        <v>2836</v>
      </c>
      <c r="J1667" s="203" t="s">
        <v>2836</v>
      </c>
      <c r="K1667" s="203">
        <v>80</v>
      </c>
      <c r="L1667" s="213" t="s">
        <v>827</v>
      </c>
      <c r="M1667" s="208" t="s">
        <v>1436</v>
      </c>
      <c r="N1667" s="209">
        <f t="shared" si="0"/>
        <v>2025</v>
      </c>
      <c r="O1667" s="210">
        <f t="shared" si="1"/>
        <v>11</v>
      </c>
      <c r="P1667" s="211" t="str">
        <f>IFERROR(VLOOKUP(F1667,연간집계!D:E,2,FALSE),"")</f>
        <v>시티북 198 (쿠션하드/78p)</v>
      </c>
    </row>
    <row r="1668" spans="1:16" ht="12.75">
      <c r="A1668" s="201">
        <v>45964.669895833336</v>
      </c>
      <c r="B1668" s="202">
        <v>45964</v>
      </c>
      <c r="C1668" s="203" t="s">
        <v>5261</v>
      </c>
      <c r="D1668" s="203" t="s">
        <v>11</v>
      </c>
      <c r="E1668" s="204" t="s">
        <v>5262</v>
      </c>
      <c r="F1668" s="49" t="s">
        <v>1243</v>
      </c>
      <c r="G1668" s="203">
        <v>4</v>
      </c>
      <c r="H1668" s="203" t="s">
        <v>5263</v>
      </c>
      <c r="I1668" s="203" t="s">
        <v>1676</v>
      </c>
      <c r="J1668" s="203"/>
      <c r="K1668" s="203">
        <v>24</v>
      </c>
      <c r="L1668" s="207" t="s">
        <v>828</v>
      </c>
      <c r="M1668" s="208" t="s">
        <v>1493</v>
      </c>
      <c r="N1668" s="209">
        <f t="shared" si="0"/>
        <v>2025</v>
      </c>
      <c r="O1668" s="210">
        <f t="shared" si="1"/>
        <v>11</v>
      </c>
      <c r="P1668" s="211" t="str">
        <f>IFERROR(VLOOKUP(F1668,연간집계!D:E,2,FALSE),"")</f>
        <v>모바일 포토북 150 (여행)</v>
      </c>
    </row>
    <row r="1669" spans="1:16" ht="12.75">
      <c r="A1669" s="201">
        <v>45964.717048611114</v>
      </c>
      <c r="B1669" s="202">
        <v>45964</v>
      </c>
      <c r="C1669" s="203" t="s">
        <v>5264</v>
      </c>
      <c r="D1669" s="203" t="s">
        <v>11</v>
      </c>
      <c r="E1669" s="204" t="s">
        <v>5265</v>
      </c>
      <c r="F1669" s="49" t="s">
        <v>838</v>
      </c>
      <c r="G1669" s="203">
        <v>1</v>
      </c>
      <c r="H1669" s="203" t="s">
        <v>5266</v>
      </c>
      <c r="I1669" s="203" t="s">
        <v>1808</v>
      </c>
      <c r="J1669" s="203"/>
      <c r="K1669" s="203">
        <v>24</v>
      </c>
      <c r="L1669" s="213" t="s">
        <v>827</v>
      </c>
      <c r="M1669" s="208" t="s">
        <v>1541</v>
      </c>
      <c r="N1669" s="209">
        <f t="shared" si="0"/>
        <v>2025</v>
      </c>
      <c r="O1669" s="210">
        <f t="shared" si="1"/>
        <v>11</v>
      </c>
      <c r="P1669" s="211" t="str">
        <f>IFERROR(VLOOKUP(F1669,연간집계!D:E,2,FALSE),"")</f>
        <v>스탠다드 포토북 6*8 (하드/무광)</v>
      </c>
    </row>
    <row r="1670" spans="1:16" ht="12.75">
      <c r="A1670" s="201">
        <v>45964.737685185188</v>
      </c>
      <c r="B1670" s="202">
        <v>45964</v>
      </c>
      <c r="C1670" s="203" t="s">
        <v>5267</v>
      </c>
      <c r="D1670" s="203" t="s">
        <v>11</v>
      </c>
      <c r="E1670" s="204" t="s">
        <v>5268</v>
      </c>
      <c r="F1670" s="49" t="s">
        <v>856</v>
      </c>
      <c r="G1670" s="203">
        <v>1</v>
      </c>
      <c r="H1670" s="203" t="s">
        <v>5269</v>
      </c>
      <c r="I1670" s="203" t="s">
        <v>2094</v>
      </c>
      <c r="J1670" s="203"/>
      <c r="K1670" s="203">
        <v>42</v>
      </c>
      <c r="L1670" s="213" t="s">
        <v>827</v>
      </c>
      <c r="M1670" s="208" t="s">
        <v>1541</v>
      </c>
      <c r="N1670" s="209">
        <f t="shared" si="0"/>
        <v>2025</v>
      </c>
      <c r="O1670" s="210">
        <f t="shared" si="1"/>
        <v>11</v>
      </c>
      <c r="P1670" s="211" t="str">
        <f>IFERROR(VLOOKUP(F1670,연간집계!D:E,2,FALSE),"")</f>
        <v>스탠다드 포토북 8*8 (하드/무광)</v>
      </c>
    </row>
    <row r="1671" spans="1:16" ht="12.75">
      <c r="A1671" s="201">
        <v>45964.746759259258</v>
      </c>
      <c r="B1671" s="202">
        <v>45964</v>
      </c>
      <c r="C1671" s="203" t="s">
        <v>5270</v>
      </c>
      <c r="D1671" s="203" t="s">
        <v>11</v>
      </c>
      <c r="E1671" s="204" t="s">
        <v>5271</v>
      </c>
      <c r="F1671" s="49" t="s">
        <v>1243</v>
      </c>
      <c r="G1671" s="203">
        <v>1</v>
      </c>
      <c r="H1671" s="203" t="s">
        <v>1663</v>
      </c>
      <c r="I1671" s="203" t="s">
        <v>1556</v>
      </c>
      <c r="J1671" s="203"/>
      <c r="K1671" s="203">
        <v>24</v>
      </c>
      <c r="L1671" s="207" t="s">
        <v>828</v>
      </c>
      <c r="M1671" s="208" t="s">
        <v>1436</v>
      </c>
      <c r="N1671" s="209">
        <f t="shared" si="0"/>
        <v>2025</v>
      </c>
      <c r="O1671" s="210">
        <f t="shared" si="1"/>
        <v>11</v>
      </c>
      <c r="P1671" s="211" t="str">
        <f>IFERROR(VLOOKUP(F1671,연간집계!D:E,2,FALSE),"")</f>
        <v>모바일 포토북 150 (여행)</v>
      </c>
    </row>
    <row r="1672" spans="1:16" ht="12.75">
      <c r="A1672" s="201">
        <v>45964.746770833335</v>
      </c>
      <c r="B1672" s="202">
        <v>45964</v>
      </c>
      <c r="C1672" s="203" t="s">
        <v>5272</v>
      </c>
      <c r="D1672" s="203" t="s">
        <v>11</v>
      </c>
      <c r="E1672" s="204" t="s">
        <v>5271</v>
      </c>
      <c r="F1672" s="49" t="s">
        <v>1247</v>
      </c>
      <c r="G1672" s="203">
        <v>1</v>
      </c>
      <c r="H1672" s="203" t="s">
        <v>1663</v>
      </c>
      <c r="I1672" s="203" t="s">
        <v>1453</v>
      </c>
      <c r="J1672" s="203"/>
      <c r="K1672" s="203">
        <v>24</v>
      </c>
      <c r="L1672" s="207" t="s">
        <v>828</v>
      </c>
      <c r="M1672" s="208" t="s">
        <v>1436</v>
      </c>
      <c r="N1672" s="209">
        <f t="shared" si="0"/>
        <v>2025</v>
      </c>
      <c r="O1672" s="210">
        <f t="shared" si="1"/>
        <v>11</v>
      </c>
      <c r="P1672" s="211" t="str">
        <f>IFERROR(VLOOKUP(F1672,연간집계!D:E,2,FALSE),"")</f>
        <v>모바일 포토북 197 (여행)</v>
      </c>
    </row>
    <row r="1673" spans="1:16" ht="12.75">
      <c r="A1673" s="201">
        <v>45964.746782407405</v>
      </c>
      <c r="B1673" s="202">
        <v>45964</v>
      </c>
      <c r="C1673" s="203" t="s">
        <v>5273</v>
      </c>
      <c r="D1673" s="203" t="s">
        <v>11</v>
      </c>
      <c r="E1673" s="204" t="s">
        <v>5271</v>
      </c>
      <c r="F1673" s="49" t="s">
        <v>1247</v>
      </c>
      <c r="G1673" s="203">
        <v>1</v>
      </c>
      <c r="H1673" s="203" t="s">
        <v>1663</v>
      </c>
      <c r="I1673" s="203" t="s">
        <v>1453</v>
      </c>
      <c r="J1673" s="203"/>
      <c r="K1673" s="203">
        <v>24</v>
      </c>
      <c r="L1673" s="207" t="s">
        <v>828</v>
      </c>
      <c r="M1673" s="208" t="s">
        <v>1436</v>
      </c>
      <c r="N1673" s="209">
        <f t="shared" si="0"/>
        <v>2025</v>
      </c>
      <c r="O1673" s="210">
        <f t="shared" si="1"/>
        <v>11</v>
      </c>
      <c r="P1673" s="211" t="str">
        <f>IFERROR(VLOOKUP(F1673,연간집계!D:E,2,FALSE),"")</f>
        <v>모바일 포토북 197 (여행)</v>
      </c>
    </row>
    <row r="1674" spans="1:16" ht="12.75">
      <c r="A1674" s="201">
        <v>45964.767500000002</v>
      </c>
      <c r="B1674" s="202">
        <v>45964</v>
      </c>
      <c r="C1674" s="203" t="s">
        <v>5274</v>
      </c>
      <c r="D1674" s="203" t="s">
        <v>11</v>
      </c>
      <c r="E1674" s="204" t="s">
        <v>5275</v>
      </c>
      <c r="F1674" s="49" t="s">
        <v>1284</v>
      </c>
      <c r="G1674" s="203">
        <v>7</v>
      </c>
      <c r="H1674" s="203" t="s">
        <v>4842</v>
      </c>
      <c r="I1674" s="203" t="s">
        <v>1842</v>
      </c>
      <c r="J1674" s="206"/>
      <c r="K1674" s="203">
        <v>26</v>
      </c>
      <c r="L1674" s="213" t="s">
        <v>827</v>
      </c>
      <c r="M1674" s="208" t="s">
        <v>1514</v>
      </c>
      <c r="N1674" s="209">
        <f t="shared" si="0"/>
        <v>2025</v>
      </c>
      <c r="O1674" s="210">
        <f t="shared" si="1"/>
        <v>11</v>
      </c>
      <c r="P1674" s="211" t="str">
        <f>IFERROR(VLOOKUP(F1674,연간집계!D:E,2,FALSE),"")</f>
        <v>PCMS_스탠다드캘린더</v>
      </c>
    </row>
    <row r="1675" spans="1:16" ht="12.75">
      <c r="A1675" s="201">
        <v>45964.805821759262</v>
      </c>
      <c r="B1675" s="202">
        <v>45964</v>
      </c>
      <c r="C1675" s="203" t="s">
        <v>5276</v>
      </c>
      <c r="D1675" s="203" t="s">
        <v>11</v>
      </c>
      <c r="E1675" s="204" t="s">
        <v>5277</v>
      </c>
      <c r="F1675" s="49" t="s">
        <v>856</v>
      </c>
      <c r="G1675" s="203">
        <v>1</v>
      </c>
      <c r="H1675" s="203" t="s">
        <v>2035</v>
      </c>
      <c r="I1675" s="203" t="s">
        <v>1440</v>
      </c>
      <c r="J1675" s="203"/>
      <c r="K1675" s="203">
        <v>62</v>
      </c>
      <c r="L1675" s="213" t="s">
        <v>827</v>
      </c>
      <c r="M1675" s="208" t="s">
        <v>1436</v>
      </c>
      <c r="N1675" s="209">
        <f t="shared" si="0"/>
        <v>2025</v>
      </c>
      <c r="O1675" s="210">
        <f t="shared" si="1"/>
        <v>11</v>
      </c>
      <c r="P1675" s="211" t="str">
        <f>IFERROR(VLOOKUP(F1675,연간집계!D:E,2,FALSE),"")</f>
        <v>스탠다드 포토북 8*8 (하드/무광)</v>
      </c>
    </row>
    <row r="1676" spans="1:16" ht="12.75">
      <c r="A1676" s="201">
        <v>45964.805833333332</v>
      </c>
      <c r="B1676" s="202">
        <v>45964</v>
      </c>
      <c r="C1676" s="203" t="s">
        <v>5278</v>
      </c>
      <c r="D1676" s="203" t="s">
        <v>11</v>
      </c>
      <c r="E1676" s="204" t="s">
        <v>5277</v>
      </c>
      <c r="F1676" s="49" t="s">
        <v>856</v>
      </c>
      <c r="G1676" s="203">
        <v>1</v>
      </c>
      <c r="H1676" s="203" t="s">
        <v>2035</v>
      </c>
      <c r="I1676" s="203" t="s">
        <v>1440</v>
      </c>
      <c r="J1676" s="203"/>
      <c r="K1676" s="203">
        <v>54</v>
      </c>
      <c r="L1676" s="213" t="s">
        <v>827</v>
      </c>
      <c r="M1676" s="208" t="s">
        <v>1436</v>
      </c>
      <c r="N1676" s="209">
        <f t="shared" si="0"/>
        <v>2025</v>
      </c>
      <c r="O1676" s="210">
        <f t="shared" si="1"/>
        <v>11</v>
      </c>
      <c r="P1676" s="211" t="str">
        <f>IFERROR(VLOOKUP(F1676,연간집계!D:E,2,FALSE),"")</f>
        <v>스탠다드 포토북 8*8 (하드/무광)</v>
      </c>
    </row>
    <row r="1677" spans="1:16" ht="12.75">
      <c r="A1677" s="201">
        <v>45964.805856481478</v>
      </c>
      <c r="B1677" s="202">
        <v>45964</v>
      </c>
      <c r="C1677" s="203" t="s">
        <v>5279</v>
      </c>
      <c r="D1677" s="203" t="s">
        <v>11</v>
      </c>
      <c r="E1677" s="204" t="s">
        <v>5277</v>
      </c>
      <c r="F1677" s="49" t="s">
        <v>856</v>
      </c>
      <c r="G1677" s="203">
        <v>1</v>
      </c>
      <c r="H1677" s="203" t="s">
        <v>2035</v>
      </c>
      <c r="I1677" s="203" t="s">
        <v>1440</v>
      </c>
      <c r="J1677" s="203"/>
      <c r="K1677" s="203">
        <v>54</v>
      </c>
      <c r="L1677" s="213" t="s">
        <v>827</v>
      </c>
      <c r="M1677" s="208" t="s">
        <v>1436</v>
      </c>
      <c r="N1677" s="209">
        <f t="shared" si="0"/>
        <v>2025</v>
      </c>
      <c r="O1677" s="210">
        <f t="shared" si="1"/>
        <v>11</v>
      </c>
      <c r="P1677" s="211" t="str">
        <f>IFERROR(VLOOKUP(F1677,연간집계!D:E,2,FALSE),"")</f>
        <v>스탠다드 포토북 8*8 (하드/무광)</v>
      </c>
    </row>
    <row r="1678" spans="1:16" ht="12.75">
      <c r="A1678" s="201">
        <v>45964.855925925927</v>
      </c>
      <c r="B1678" s="202">
        <v>45964</v>
      </c>
      <c r="C1678" s="203" t="s">
        <v>5280</v>
      </c>
      <c r="D1678" s="203" t="s">
        <v>11</v>
      </c>
      <c r="E1678" s="204" t="s">
        <v>5281</v>
      </c>
      <c r="F1678" s="49" t="s">
        <v>1238</v>
      </c>
      <c r="G1678" s="203">
        <v>1</v>
      </c>
      <c r="H1678" s="203" t="s">
        <v>3851</v>
      </c>
      <c r="I1678" s="203" t="s">
        <v>1676</v>
      </c>
      <c r="J1678" s="203"/>
      <c r="K1678" s="203">
        <v>24</v>
      </c>
      <c r="L1678" s="207" t="s">
        <v>828</v>
      </c>
      <c r="M1678" s="208" t="s">
        <v>1449</v>
      </c>
      <c r="N1678" s="209">
        <f t="shared" si="0"/>
        <v>2025</v>
      </c>
      <c r="O1678" s="210">
        <f t="shared" si="1"/>
        <v>11</v>
      </c>
      <c r="P1678" s="211" t="str">
        <f>IFERROR(VLOOKUP(F1678,연간집계!D:E,2,FALSE),"")</f>
        <v>모바일 포토북 198 (베이비)</v>
      </c>
    </row>
    <row r="1679" spans="1:16" ht="12.75">
      <c r="A1679" s="201">
        <v>45964.873668981483</v>
      </c>
      <c r="B1679" s="202">
        <v>45964</v>
      </c>
      <c r="C1679" s="203" t="s">
        <v>5282</v>
      </c>
      <c r="D1679" s="203" t="s">
        <v>11</v>
      </c>
      <c r="E1679" s="204" t="s">
        <v>5283</v>
      </c>
      <c r="F1679" s="49" t="s">
        <v>838</v>
      </c>
      <c r="G1679" s="203">
        <v>2</v>
      </c>
      <c r="H1679" s="203" t="s">
        <v>5284</v>
      </c>
      <c r="I1679" s="203" t="s">
        <v>5118</v>
      </c>
      <c r="J1679" s="203"/>
      <c r="K1679" s="203">
        <v>56</v>
      </c>
      <c r="L1679" s="213" t="s">
        <v>827</v>
      </c>
      <c r="M1679" s="208" t="s">
        <v>1497</v>
      </c>
      <c r="N1679" s="209">
        <f t="shared" si="0"/>
        <v>2025</v>
      </c>
      <c r="O1679" s="210">
        <f t="shared" si="1"/>
        <v>11</v>
      </c>
      <c r="P1679" s="211" t="str">
        <f>IFERROR(VLOOKUP(F1679,연간집계!D:E,2,FALSE),"")</f>
        <v>스탠다드 포토북 6*8 (하드/무광)</v>
      </c>
    </row>
    <row r="1680" spans="1:16" ht="12.75">
      <c r="A1680" s="201">
        <v>45964.917812500003</v>
      </c>
      <c r="B1680" s="202">
        <v>45964</v>
      </c>
      <c r="C1680" s="203" t="s">
        <v>5285</v>
      </c>
      <c r="D1680" s="203" t="s">
        <v>11</v>
      </c>
      <c r="E1680" s="204" t="s">
        <v>5286</v>
      </c>
      <c r="F1680" s="49" t="s">
        <v>1304</v>
      </c>
      <c r="G1680" s="203">
        <v>1</v>
      </c>
      <c r="H1680" s="203" t="s">
        <v>5287</v>
      </c>
      <c r="I1680" s="203" t="s">
        <v>4666</v>
      </c>
      <c r="J1680" s="208" t="s">
        <v>1850</v>
      </c>
      <c r="K1680" s="203">
        <v>1</v>
      </c>
      <c r="L1680" s="207" t="s">
        <v>827</v>
      </c>
      <c r="M1680" s="208" t="s">
        <v>1436</v>
      </c>
      <c r="N1680" s="209">
        <f t="shared" si="0"/>
        <v>2025</v>
      </c>
      <c r="O1680" s="210">
        <f t="shared" si="1"/>
        <v>11</v>
      </c>
      <c r="P1680" s="211" t="str">
        <f>IFERROR(VLOOKUP(F1680,연간집계!D:E,2,FALSE),"")</f>
        <v>PCMS_우드스탠드아크릴액자</v>
      </c>
    </row>
    <row r="1681" spans="1:16" ht="12.75">
      <c r="A1681" s="201">
        <v>45964.91783564815</v>
      </c>
      <c r="B1681" s="202">
        <v>45964</v>
      </c>
      <c r="C1681" s="203" t="s">
        <v>5288</v>
      </c>
      <c r="D1681" s="203" t="s">
        <v>11</v>
      </c>
      <c r="E1681" s="204" t="s">
        <v>5286</v>
      </c>
      <c r="F1681" s="49" t="s">
        <v>1243</v>
      </c>
      <c r="G1681" s="203">
        <v>1</v>
      </c>
      <c r="H1681" s="203" t="s">
        <v>5287</v>
      </c>
      <c r="I1681" s="203" t="s">
        <v>1510</v>
      </c>
      <c r="J1681" s="203"/>
      <c r="K1681" s="203">
        <v>24</v>
      </c>
      <c r="L1681" s="207" t="s">
        <v>828</v>
      </c>
      <c r="M1681" s="208" t="s">
        <v>1436</v>
      </c>
      <c r="N1681" s="209">
        <f t="shared" si="0"/>
        <v>2025</v>
      </c>
      <c r="O1681" s="210">
        <f t="shared" si="1"/>
        <v>11</v>
      </c>
      <c r="P1681" s="211" t="str">
        <f>IFERROR(VLOOKUP(F1681,연간집계!D:E,2,FALSE),"")</f>
        <v>모바일 포토북 150 (여행)</v>
      </c>
    </row>
    <row r="1682" spans="1:16" ht="12.75">
      <c r="A1682" s="201">
        <v>45964.941377314812</v>
      </c>
      <c r="B1682" s="202">
        <v>45964</v>
      </c>
      <c r="C1682" s="203" t="s">
        <v>5289</v>
      </c>
      <c r="D1682" s="203" t="s">
        <v>11</v>
      </c>
      <c r="E1682" s="204" t="s">
        <v>5290</v>
      </c>
      <c r="F1682" s="49" t="s">
        <v>865</v>
      </c>
      <c r="G1682" s="203">
        <v>1</v>
      </c>
      <c r="H1682" s="203" t="s">
        <v>5003</v>
      </c>
      <c r="I1682" s="203" t="s">
        <v>1510</v>
      </c>
      <c r="J1682" s="203"/>
      <c r="K1682" s="203">
        <v>26</v>
      </c>
      <c r="L1682" s="213" t="s">
        <v>827</v>
      </c>
      <c r="M1682" s="208" t="s">
        <v>1436</v>
      </c>
      <c r="N1682" s="209">
        <f t="shared" si="0"/>
        <v>2025</v>
      </c>
      <c r="O1682" s="210">
        <f t="shared" si="1"/>
        <v>11</v>
      </c>
      <c r="P1682" s="211" t="str">
        <f>IFERROR(VLOOKUP(F1682,연간집계!D:E,2,FALSE),"")</f>
        <v>스탠다드 포토북 8*6 (하드/무광)</v>
      </c>
    </row>
    <row r="1683" spans="1:16" ht="12.75">
      <c r="A1683" s="201">
        <v>45964.96199074074</v>
      </c>
      <c r="B1683" s="202">
        <v>45964</v>
      </c>
      <c r="C1683" s="203" t="s">
        <v>5291</v>
      </c>
      <c r="D1683" s="203" t="s">
        <v>11</v>
      </c>
      <c r="E1683" s="204" t="s">
        <v>5292</v>
      </c>
      <c r="F1683" s="49" t="s">
        <v>1036</v>
      </c>
      <c r="G1683" s="203">
        <v>1</v>
      </c>
      <c r="H1683" s="203" t="s">
        <v>5293</v>
      </c>
      <c r="I1683" s="203" t="s">
        <v>2206</v>
      </c>
      <c r="J1683" s="203"/>
      <c r="K1683" s="203">
        <v>62</v>
      </c>
      <c r="L1683" s="213" t="s">
        <v>827</v>
      </c>
      <c r="M1683" s="208" t="s">
        <v>1445</v>
      </c>
      <c r="N1683" s="209">
        <f t="shared" si="0"/>
        <v>2025</v>
      </c>
      <c r="O1683" s="210">
        <f t="shared" si="1"/>
        <v>11</v>
      </c>
      <c r="P1683" s="211" t="str">
        <f>IFERROR(VLOOKUP(F1683,연간집계!D:E,2,FALSE),"")</f>
        <v>포토로그북 (바인더)</v>
      </c>
    </row>
    <row r="1684" spans="1:16" ht="12.75">
      <c r="A1684" s="201">
        <v>45964.979664351849</v>
      </c>
      <c r="B1684" s="202">
        <v>45964</v>
      </c>
      <c r="C1684" s="203" t="s">
        <v>5294</v>
      </c>
      <c r="D1684" s="203" t="s">
        <v>11</v>
      </c>
      <c r="E1684" s="204" t="s">
        <v>5295</v>
      </c>
      <c r="F1684" s="49" t="s">
        <v>1291</v>
      </c>
      <c r="G1684" s="203">
        <v>3</v>
      </c>
      <c r="H1684" s="203" t="s">
        <v>5296</v>
      </c>
      <c r="I1684" s="203" t="s">
        <v>1840</v>
      </c>
      <c r="J1684" s="206"/>
      <c r="K1684" s="203">
        <v>14</v>
      </c>
      <c r="L1684" s="213" t="s">
        <v>827</v>
      </c>
      <c r="M1684" s="208" t="s">
        <v>1449</v>
      </c>
      <c r="N1684" s="209">
        <f t="shared" si="0"/>
        <v>2025</v>
      </c>
      <c r="O1684" s="210">
        <f t="shared" si="1"/>
        <v>11</v>
      </c>
      <c r="P1684" s="211" t="str">
        <f>IFERROR(VLOOKUP(F1684,연간집계!D:E,2,FALSE),"")</f>
        <v>PCMS_벽걸이1단캘린더</v>
      </c>
    </row>
    <row r="1685" spans="1:16" ht="12.75">
      <c r="A1685" s="201">
        <v>45965.003240740742</v>
      </c>
      <c r="B1685" s="202">
        <v>45965</v>
      </c>
      <c r="C1685" s="203" t="s">
        <v>5297</v>
      </c>
      <c r="D1685" s="203" t="s">
        <v>11</v>
      </c>
      <c r="E1685" s="204" t="s">
        <v>5298</v>
      </c>
      <c r="F1685" s="49" t="s">
        <v>1291</v>
      </c>
      <c r="G1685" s="203">
        <v>1</v>
      </c>
      <c r="H1685" s="203" t="s">
        <v>5296</v>
      </c>
      <c r="I1685" s="203" t="s">
        <v>1840</v>
      </c>
      <c r="J1685" s="206"/>
      <c r="K1685" s="203">
        <v>14</v>
      </c>
      <c r="L1685" s="213" t="s">
        <v>827</v>
      </c>
      <c r="M1685" s="208" t="s">
        <v>1449</v>
      </c>
      <c r="N1685" s="209">
        <f t="shared" si="0"/>
        <v>2025</v>
      </c>
      <c r="O1685" s="210">
        <f t="shared" si="1"/>
        <v>11</v>
      </c>
      <c r="P1685" s="211" t="str">
        <f>IFERROR(VLOOKUP(F1685,연간집계!D:E,2,FALSE),"")</f>
        <v>PCMS_벽걸이1단캘린더</v>
      </c>
    </row>
    <row r="1686" spans="1:16" ht="12.75">
      <c r="A1686" s="201">
        <v>45965.017997685187</v>
      </c>
      <c r="B1686" s="202">
        <v>45965</v>
      </c>
      <c r="C1686" s="203" t="s">
        <v>5299</v>
      </c>
      <c r="D1686" s="203" t="s">
        <v>11</v>
      </c>
      <c r="E1686" s="204" t="s">
        <v>5300</v>
      </c>
      <c r="F1686" s="49" t="s">
        <v>1243</v>
      </c>
      <c r="G1686" s="203">
        <v>1</v>
      </c>
      <c r="H1686" s="203" t="s">
        <v>5301</v>
      </c>
      <c r="I1686" s="203" t="s">
        <v>1435</v>
      </c>
      <c r="J1686" s="203"/>
      <c r="K1686" s="203">
        <v>24</v>
      </c>
      <c r="L1686" s="207" t="s">
        <v>828</v>
      </c>
      <c r="M1686" s="208" t="s">
        <v>1436</v>
      </c>
      <c r="N1686" s="209">
        <f t="shared" si="0"/>
        <v>2025</v>
      </c>
      <c r="O1686" s="210">
        <f t="shared" si="1"/>
        <v>11</v>
      </c>
      <c r="P1686" s="211" t="str">
        <f>IFERROR(VLOOKUP(F1686,연간집계!D:E,2,FALSE),"")</f>
        <v>모바일 포토북 150 (여행)</v>
      </c>
    </row>
    <row r="1687" spans="1:16" ht="12.75">
      <c r="A1687" s="201">
        <v>45965.406550925924</v>
      </c>
      <c r="B1687" s="202">
        <v>45965</v>
      </c>
      <c r="C1687" s="203" t="s">
        <v>5302</v>
      </c>
      <c r="D1687" s="203" t="s">
        <v>11</v>
      </c>
      <c r="E1687" s="204" t="s">
        <v>5303</v>
      </c>
      <c r="F1687" s="49" t="s">
        <v>1284</v>
      </c>
      <c r="G1687" s="203">
        <v>1</v>
      </c>
      <c r="H1687" s="203" t="s">
        <v>5189</v>
      </c>
      <c r="I1687" s="203" t="s">
        <v>5304</v>
      </c>
      <c r="J1687" s="206"/>
      <c r="K1687" s="203">
        <v>26</v>
      </c>
      <c r="L1687" s="213" t="s">
        <v>828</v>
      </c>
      <c r="M1687" s="208" t="s">
        <v>1471</v>
      </c>
      <c r="N1687" s="209">
        <f t="shared" si="0"/>
        <v>2025</v>
      </c>
      <c r="O1687" s="210">
        <f t="shared" si="1"/>
        <v>11</v>
      </c>
      <c r="P1687" s="211" t="str">
        <f>IFERROR(VLOOKUP(F1687,연간집계!D:E,2,FALSE),"")</f>
        <v>PCMS_스탠다드캘린더</v>
      </c>
    </row>
    <row r="1688" spans="1:16" ht="12.75">
      <c r="A1688" s="201">
        <v>45965.433067129627</v>
      </c>
      <c r="B1688" s="202">
        <v>45965</v>
      </c>
      <c r="C1688" s="203" t="s">
        <v>5305</v>
      </c>
      <c r="D1688" s="203" t="s">
        <v>11</v>
      </c>
      <c r="E1688" s="204" t="s">
        <v>5306</v>
      </c>
      <c r="F1688" s="49" t="s">
        <v>1284</v>
      </c>
      <c r="G1688" s="203">
        <v>3</v>
      </c>
      <c r="H1688" s="203" t="s">
        <v>4842</v>
      </c>
      <c r="I1688" s="203" t="s">
        <v>1842</v>
      </c>
      <c r="J1688" s="206"/>
      <c r="K1688" s="203">
        <v>26</v>
      </c>
      <c r="L1688" s="213" t="s">
        <v>827</v>
      </c>
      <c r="M1688" s="208" t="s">
        <v>1436</v>
      </c>
      <c r="N1688" s="209">
        <f t="shared" si="0"/>
        <v>2025</v>
      </c>
      <c r="O1688" s="210">
        <f t="shared" si="1"/>
        <v>11</v>
      </c>
      <c r="P1688" s="211" t="str">
        <f>IFERROR(VLOOKUP(F1688,연간집계!D:E,2,FALSE),"")</f>
        <v>PCMS_스탠다드캘린더</v>
      </c>
    </row>
    <row r="1689" spans="1:16" ht="12.75">
      <c r="A1689" s="201">
        <v>45965.442094907405</v>
      </c>
      <c r="B1689" s="202">
        <v>45965</v>
      </c>
      <c r="C1689" s="203" t="s">
        <v>5307</v>
      </c>
      <c r="D1689" s="203" t="s">
        <v>11</v>
      </c>
      <c r="E1689" s="204" t="s">
        <v>5308</v>
      </c>
      <c r="F1689" s="49" t="s">
        <v>1043</v>
      </c>
      <c r="G1689" s="203">
        <v>1</v>
      </c>
      <c r="H1689" s="203" t="s">
        <v>4296</v>
      </c>
      <c r="I1689" s="205" t="s">
        <v>1440</v>
      </c>
      <c r="J1689" s="203"/>
      <c r="K1689" s="203">
        <v>72</v>
      </c>
      <c r="L1689" s="207" t="s">
        <v>827</v>
      </c>
      <c r="M1689" s="208" t="s">
        <v>1514</v>
      </c>
      <c r="N1689" s="209">
        <f t="shared" si="0"/>
        <v>2025</v>
      </c>
      <c r="O1689" s="210">
        <f t="shared" si="1"/>
        <v>11</v>
      </c>
      <c r="P1689" s="211" t="str">
        <f>IFERROR(VLOOKUP(F1689,연간집계!D:E,2,FALSE),"")</f>
        <v>프리북 198 (하드)</v>
      </c>
    </row>
    <row r="1690" spans="1:16" ht="12.75">
      <c r="A1690" s="201">
        <v>45965.442118055558</v>
      </c>
      <c r="B1690" s="202">
        <v>45964</v>
      </c>
      <c r="C1690" s="203" t="s">
        <v>5309</v>
      </c>
      <c r="D1690" s="203" t="s">
        <v>11</v>
      </c>
      <c r="E1690" s="204" t="s">
        <v>5310</v>
      </c>
      <c r="F1690" s="49" t="s">
        <v>1318</v>
      </c>
      <c r="G1690" s="203">
        <v>1</v>
      </c>
      <c r="H1690" s="203" t="s">
        <v>5311</v>
      </c>
      <c r="I1690" s="205" t="s">
        <v>1668</v>
      </c>
      <c r="J1690" s="208" t="s">
        <v>1787</v>
      </c>
      <c r="K1690" s="203">
        <v>1</v>
      </c>
      <c r="L1690" s="213" t="s">
        <v>827</v>
      </c>
      <c r="M1690" s="208" t="s">
        <v>1645</v>
      </c>
      <c r="N1690" s="209">
        <f t="shared" si="0"/>
        <v>2025</v>
      </c>
      <c r="O1690" s="210">
        <f t="shared" si="1"/>
        <v>11</v>
      </c>
      <c r="P1690" s="211" t="str">
        <f>IFERROR(VLOOKUP(F1690,연간집계!D:E,2,FALSE),"")</f>
        <v>원목액자 203_브라운</v>
      </c>
    </row>
    <row r="1691" spans="1:16" ht="12.75">
      <c r="A1691" s="201">
        <v>45965.465787037036</v>
      </c>
      <c r="B1691" s="202">
        <v>45965</v>
      </c>
      <c r="C1691" s="203" t="s">
        <v>5312</v>
      </c>
      <c r="D1691" s="203" t="s">
        <v>11</v>
      </c>
      <c r="E1691" s="204" t="s">
        <v>5313</v>
      </c>
      <c r="F1691" s="49" t="s">
        <v>838</v>
      </c>
      <c r="G1691" s="203">
        <v>1</v>
      </c>
      <c r="H1691" s="203" t="s">
        <v>5314</v>
      </c>
      <c r="I1691" s="203" t="s">
        <v>1440</v>
      </c>
      <c r="J1691" s="203"/>
      <c r="K1691" s="203">
        <v>24</v>
      </c>
      <c r="L1691" s="213" t="s">
        <v>827</v>
      </c>
      <c r="M1691" s="208" t="s">
        <v>1436</v>
      </c>
      <c r="N1691" s="209">
        <f t="shared" si="0"/>
        <v>2025</v>
      </c>
      <c r="O1691" s="210">
        <f t="shared" si="1"/>
        <v>11</v>
      </c>
      <c r="P1691" s="211" t="str">
        <f>IFERROR(VLOOKUP(F1691,연간집계!D:E,2,FALSE),"")</f>
        <v>스탠다드 포토북 6*8 (하드/무광)</v>
      </c>
    </row>
    <row r="1692" spans="1:16" ht="12.75">
      <c r="A1692" s="201">
        <v>45965.477638888886</v>
      </c>
      <c r="B1692" s="202">
        <v>45965</v>
      </c>
      <c r="C1692" s="203" t="s">
        <v>5315</v>
      </c>
      <c r="D1692" s="203" t="s">
        <v>11</v>
      </c>
      <c r="E1692" s="204" t="s">
        <v>5316</v>
      </c>
      <c r="F1692" s="49" t="s">
        <v>1058</v>
      </c>
      <c r="G1692" s="203">
        <v>1</v>
      </c>
      <c r="H1692" s="203" t="s">
        <v>5317</v>
      </c>
      <c r="I1692" s="203" t="s">
        <v>1566</v>
      </c>
      <c r="J1692" s="203"/>
      <c r="K1692" s="203">
        <v>132</v>
      </c>
      <c r="L1692" s="207" t="s">
        <v>827</v>
      </c>
      <c r="M1692" s="208" t="s">
        <v>1436</v>
      </c>
      <c r="N1692" s="209">
        <f t="shared" si="0"/>
        <v>2025</v>
      </c>
      <c r="O1692" s="210">
        <f t="shared" si="1"/>
        <v>11</v>
      </c>
      <c r="P1692" s="211" t="str">
        <f>IFERROR(VLOOKUP(F1692,연간집계!D:E,2,FALSE),"")</f>
        <v>프리북 150 (하드)</v>
      </c>
    </row>
    <row r="1693" spans="1:16" ht="12.75">
      <c r="A1693" s="201">
        <v>45965.563136574077</v>
      </c>
      <c r="B1693" s="202">
        <v>45965</v>
      </c>
      <c r="C1693" s="203" t="s">
        <v>5318</v>
      </c>
      <c r="D1693" s="203" t="s">
        <v>11</v>
      </c>
      <c r="E1693" s="204" t="s">
        <v>5319</v>
      </c>
      <c r="F1693" s="49" t="s">
        <v>1287</v>
      </c>
      <c r="G1693" s="203">
        <v>1</v>
      </c>
      <c r="H1693" s="203" t="s">
        <v>5320</v>
      </c>
      <c r="I1693" s="203" t="s">
        <v>2297</v>
      </c>
      <c r="J1693" s="206"/>
      <c r="K1693" s="203">
        <v>26</v>
      </c>
      <c r="L1693" s="213" t="s">
        <v>828</v>
      </c>
      <c r="M1693" s="208" t="s">
        <v>1481</v>
      </c>
      <c r="N1693" s="209">
        <f t="shared" si="0"/>
        <v>2025</v>
      </c>
      <c r="O1693" s="210">
        <f t="shared" si="1"/>
        <v>11</v>
      </c>
      <c r="P1693" s="211" t="str">
        <f>IFERROR(VLOOKUP(F1693,연간집계!D:E,2,FALSE),"")</f>
        <v>PCMS_우드스탠드캘린더</v>
      </c>
    </row>
    <row r="1694" spans="1:16" ht="12.75">
      <c r="A1694" s="201">
        <v>45965.563148148147</v>
      </c>
      <c r="B1694" s="202">
        <v>45965</v>
      </c>
      <c r="C1694" s="203" t="s">
        <v>5321</v>
      </c>
      <c r="D1694" s="203" t="s">
        <v>11</v>
      </c>
      <c r="E1694" s="204" t="s">
        <v>5319</v>
      </c>
      <c r="F1694" s="49" t="s">
        <v>1304</v>
      </c>
      <c r="G1694" s="203">
        <v>1</v>
      </c>
      <c r="H1694" s="203" t="s">
        <v>5320</v>
      </c>
      <c r="I1694" s="205" t="s">
        <v>1440</v>
      </c>
      <c r="J1694" s="208" t="s">
        <v>1850</v>
      </c>
      <c r="K1694" s="203">
        <v>1</v>
      </c>
      <c r="L1694" s="207" t="s">
        <v>827</v>
      </c>
      <c r="M1694" s="208" t="s">
        <v>1471</v>
      </c>
      <c r="N1694" s="209">
        <f t="shared" si="0"/>
        <v>2025</v>
      </c>
      <c r="O1694" s="210">
        <f t="shared" si="1"/>
        <v>11</v>
      </c>
      <c r="P1694" s="211" t="str">
        <f>IFERROR(VLOOKUP(F1694,연간집계!D:E,2,FALSE),"")</f>
        <v>PCMS_우드스탠드아크릴액자</v>
      </c>
    </row>
    <row r="1695" spans="1:16" ht="12.75">
      <c r="A1695" s="201">
        <v>45965.577881944446</v>
      </c>
      <c r="B1695" s="202">
        <v>45965</v>
      </c>
      <c r="C1695" s="203" t="s">
        <v>5322</v>
      </c>
      <c r="D1695" s="203" t="s">
        <v>11</v>
      </c>
      <c r="E1695" s="204" t="s">
        <v>5323</v>
      </c>
      <c r="F1695" s="49" t="s">
        <v>1245</v>
      </c>
      <c r="G1695" s="203">
        <v>3</v>
      </c>
      <c r="H1695" s="203" t="s">
        <v>5324</v>
      </c>
      <c r="I1695" s="203" t="s">
        <v>1453</v>
      </c>
      <c r="J1695" s="203"/>
      <c r="K1695" s="203">
        <v>24</v>
      </c>
      <c r="L1695" s="207" t="s">
        <v>828</v>
      </c>
      <c r="M1695" s="208" t="s">
        <v>1436</v>
      </c>
      <c r="N1695" s="209">
        <f t="shared" si="0"/>
        <v>2025</v>
      </c>
      <c r="O1695" s="210">
        <f t="shared" si="1"/>
        <v>11</v>
      </c>
      <c r="P1695" s="211" t="str">
        <f>IFERROR(VLOOKUP(F1695,연간집계!D:E,2,FALSE),"")</f>
        <v>모바일 포토북 198 (여행)</v>
      </c>
    </row>
    <row r="1696" spans="1:16" ht="12.75">
      <c r="A1696" s="201">
        <v>45965.60769675926</v>
      </c>
      <c r="B1696" s="202">
        <v>45965</v>
      </c>
      <c r="C1696" s="203" t="s">
        <v>5325</v>
      </c>
      <c r="D1696" s="203" t="s">
        <v>11</v>
      </c>
      <c r="E1696" s="204" t="s">
        <v>5326</v>
      </c>
      <c r="F1696" s="49" t="s">
        <v>1078</v>
      </c>
      <c r="G1696" s="203">
        <v>1</v>
      </c>
      <c r="H1696" s="203" t="s">
        <v>1963</v>
      </c>
      <c r="I1696" s="205" t="s">
        <v>1440</v>
      </c>
      <c r="J1696" s="203" t="s">
        <v>1977</v>
      </c>
      <c r="K1696" s="203">
        <v>60</v>
      </c>
      <c r="L1696" s="213" t="s">
        <v>827</v>
      </c>
      <c r="M1696" s="208" t="s">
        <v>1436</v>
      </c>
      <c r="N1696" s="209">
        <f t="shared" si="0"/>
        <v>2025</v>
      </c>
      <c r="O1696" s="210">
        <f t="shared" si="1"/>
        <v>11</v>
      </c>
      <c r="P1696" s="211" t="str">
        <f>IFERROR(VLOOKUP(F1696,연간집계!D:E,2,FALSE),"")</f>
        <v>레더북 (카멜브라운)</v>
      </c>
    </row>
    <row r="1697" spans="1:16" ht="12.75">
      <c r="A1697" s="201">
        <v>45965.607719907406</v>
      </c>
      <c r="B1697" s="202">
        <v>45965</v>
      </c>
      <c r="C1697" s="203" t="s">
        <v>5327</v>
      </c>
      <c r="D1697" s="203" t="s">
        <v>11</v>
      </c>
      <c r="E1697" s="204" t="s">
        <v>5328</v>
      </c>
      <c r="F1697" s="49" t="s">
        <v>1284</v>
      </c>
      <c r="G1697" s="203">
        <v>1</v>
      </c>
      <c r="H1697" s="203" t="s">
        <v>5329</v>
      </c>
      <c r="I1697" s="203" t="s">
        <v>2297</v>
      </c>
      <c r="J1697" s="206"/>
      <c r="K1697" s="203">
        <v>26</v>
      </c>
      <c r="L1697" s="213" t="s">
        <v>828</v>
      </c>
      <c r="M1697" s="208" t="s">
        <v>1629</v>
      </c>
      <c r="N1697" s="209">
        <f t="shared" si="0"/>
        <v>2025</v>
      </c>
      <c r="O1697" s="210">
        <f t="shared" si="1"/>
        <v>11</v>
      </c>
      <c r="P1697" s="211" t="str">
        <f>IFERROR(VLOOKUP(F1697,연간집계!D:E,2,FALSE),"")</f>
        <v>PCMS_스탠다드캘린더</v>
      </c>
    </row>
    <row r="1698" spans="1:16" ht="12.75">
      <c r="A1698" s="201">
        <v>45965.607731481483</v>
      </c>
      <c r="B1698" s="202">
        <v>45965</v>
      </c>
      <c r="C1698" s="203" t="s">
        <v>5330</v>
      </c>
      <c r="D1698" s="203" t="s">
        <v>11</v>
      </c>
      <c r="E1698" s="204" t="s">
        <v>5328</v>
      </c>
      <c r="F1698" s="49" t="s">
        <v>1281</v>
      </c>
      <c r="G1698" s="203">
        <v>2</v>
      </c>
      <c r="H1698" s="203" t="s">
        <v>5329</v>
      </c>
      <c r="I1698" s="203" t="s">
        <v>2297</v>
      </c>
      <c r="J1698" s="206"/>
      <c r="K1698" s="203">
        <v>26</v>
      </c>
      <c r="L1698" s="213" t="s">
        <v>828</v>
      </c>
      <c r="M1698" s="208" t="s">
        <v>1629</v>
      </c>
      <c r="N1698" s="209">
        <f t="shared" si="0"/>
        <v>2025</v>
      </c>
      <c r="O1698" s="210">
        <f t="shared" si="1"/>
        <v>11</v>
      </c>
      <c r="P1698" s="211" t="str">
        <f>IFERROR(VLOOKUP(F1698,연간집계!D:E,2,FALSE),"")</f>
        <v>PCMS_빅캘린더</v>
      </c>
    </row>
    <row r="1699" spans="1:16" ht="12.75">
      <c r="A1699" s="201">
        <v>45965.631620370368</v>
      </c>
      <c r="B1699" s="202">
        <v>45965</v>
      </c>
      <c r="C1699" s="203" t="s">
        <v>5331</v>
      </c>
      <c r="D1699" s="203" t="s">
        <v>11</v>
      </c>
      <c r="E1699" s="204" t="s">
        <v>5332</v>
      </c>
      <c r="F1699" s="49" t="s">
        <v>1296</v>
      </c>
      <c r="G1699" s="203">
        <v>1</v>
      </c>
      <c r="H1699" s="203" t="s">
        <v>5333</v>
      </c>
      <c r="I1699" s="203" t="s">
        <v>5190</v>
      </c>
      <c r="J1699" s="206"/>
      <c r="K1699" s="203">
        <v>26</v>
      </c>
      <c r="L1699" s="213" t="s">
        <v>828</v>
      </c>
      <c r="M1699" s="208" t="s">
        <v>1851</v>
      </c>
      <c r="N1699" s="209">
        <f t="shared" si="0"/>
        <v>2025</v>
      </c>
      <c r="O1699" s="210">
        <f t="shared" si="1"/>
        <v>11</v>
      </c>
      <c r="P1699" s="211" t="str">
        <f>IFERROR(VLOOKUP(F1699,연간집계!D:E,2,FALSE),"")</f>
        <v>PCMS_벽걸이2단캘린더</v>
      </c>
    </row>
    <row r="1700" spans="1:16" ht="12.75">
      <c r="A1700" s="201">
        <v>45965.640543981484</v>
      </c>
      <c r="B1700" s="202">
        <v>45965</v>
      </c>
      <c r="C1700" s="203" t="s">
        <v>5334</v>
      </c>
      <c r="D1700" s="203" t="s">
        <v>11</v>
      </c>
      <c r="E1700" s="204" t="s">
        <v>5335</v>
      </c>
      <c r="F1700" s="49" t="s">
        <v>890</v>
      </c>
      <c r="G1700" s="203">
        <v>1</v>
      </c>
      <c r="H1700" s="203" t="s">
        <v>5336</v>
      </c>
      <c r="I1700" s="203" t="s">
        <v>1506</v>
      </c>
      <c r="J1700" s="208" t="s">
        <v>2810</v>
      </c>
      <c r="K1700" s="203">
        <v>48</v>
      </c>
      <c r="L1700" s="213" t="s">
        <v>827</v>
      </c>
      <c r="M1700" s="208" t="s">
        <v>1436</v>
      </c>
      <c r="N1700" s="209">
        <f t="shared" si="0"/>
        <v>2025</v>
      </c>
      <c r="O1700" s="210">
        <f t="shared" si="1"/>
        <v>11</v>
      </c>
      <c r="P1700" s="211" t="str">
        <f>IFERROR(VLOOKUP(F1700,연간집계!D:E,2,FALSE),"")</f>
        <v>메모리북</v>
      </c>
    </row>
    <row r="1701" spans="1:16" ht="12.75">
      <c r="A1701" s="201">
        <v>45965.64644675926</v>
      </c>
      <c r="B1701" s="202">
        <v>45965</v>
      </c>
      <c r="C1701" s="203" t="s">
        <v>5337</v>
      </c>
      <c r="D1701" s="203" t="s">
        <v>11</v>
      </c>
      <c r="E1701" s="204" t="s">
        <v>5338</v>
      </c>
      <c r="F1701" s="49" t="s">
        <v>865</v>
      </c>
      <c r="G1701" s="203">
        <v>1</v>
      </c>
      <c r="H1701" s="203" t="s">
        <v>5339</v>
      </c>
      <c r="I1701" s="203" t="s">
        <v>1566</v>
      </c>
      <c r="J1701" s="203"/>
      <c r="K1701" s="203">
        <v>24</v>
      </c>
      <c r="L1701" s="213" t="s">
        <v>827</v>
      </c>
      <c r="M1701" s="208" t="s">
        <v>1449</v>
      </c>
      <c r="N1701" s="209">
        <f t="shared" si="0"/>
        <v>2025</v>
      </c>
      <c r="O1701" s="210">
        <f t="shared" si="1"/>
        <v>11</v>
      </c>
      <c r="P1701" s="211" t="str">
        <f>IFERROR(VLOOKUP(F1701,연간집계!D:E,2,FALSE),"")</f>
        <v>스탠다드 포토북 8*6 (하드/무광)</v>
      </c>
    </row>
    <row r="1702" spans="1:16" ht="12.75">
      <c r="A1702" s="201">
        <v>45965.675902777781</v>
      </c>
      <c r="B1702" s="202">
        <v>45965</v>
      </c>
      <c r="C1702" s="203" t="s">
        <v>5340</v>
      </c>
      <c r="D1702" s="203" t="s">
        <v>11</v>
      </c>
      <c r="E1702" s="204" t="s">
        <v>5341</v>
      </c>
      <c r="F1702" s="49" t="s">
        <v>836</v>
      </c>
      <c r="G1702" s="203">
        <v>1</v>
      </c>
      <c r="H1702" s="203" t="s">
        <v>5342</v>
      </c>
      <c r="I1702" s="203" t="s">
        <v>1440</v>
      </c>
      <c r="J1702" s="203"/>
      <c r="K1702" s="203">
        <v>24</v>
      </c>
      <c r="L1702" s="213" t="s">
        <v>827</v>
      </c>
      <c r="M1702" s="208" t="s">
        <v>3592</v>
      </c>
      <c r="N1702" s="209">
        <f t="shared" si="0"/>
        <v>2025</v>
      </c>
      <c r="O1702" s="210">
        <f t="shared" si="1"/>
        <v>11</v>
      </c>
      <c r="P1702" s="211" t="str">
        <f>IFERROR(VLOOKUP(F1702,연간집계!D:E,2,FALSE),"")</f>
        <v>스탠다드 포토북 6*8 (소프트/유광)</v>
      </c>
    </row>
    <row r="1703" spans="1:16" ht="12.75">
      <c r="A1703" s="201">
        <v>45965.684733796297</v>
      </c>
      <c r="B1703" s="202">
        <v>45965</v>
      </c>
      <c r="C1703" s="203" t="s">
        <v>5343</v>
      </c>
      <c r="D1703" s="203" t="s">
        <v>11</v>
      </c>
      <c r="E1703" s="204" t="s">
        <v>5344</v>
      </c>
      <c r="F1703" s="49" t="s">
        <v>870</v>
      </c>
      <c r="G1703" s="203">
        <v>1</v>
      </c>
      <c r="H1703" s="203" t="s">
        <v>2081</v>
      </c>
      <c r="I1703" s="203" t="s">
        <v>5118</v>
      </c>
      <c r="J1703" s="203"/>
      <c r="K1703" s="203">
        <v>24</v>
      </c>
      <c r="L1703" s="213" t="s">
        <v>827</v>
      </c>
      <c r="M1703" s="208" t="s">
        <v>3592</v>
      </c>
      <c r="N1703" s="209">
        <f t="shared" si="0"/>
        <v>2025</v>
      </c>
      <c r="O1703" s="210">
        <f t="shared" si="1"/>
        <v>11</v>
      </c>
      <c r="P1703" s="211" t="str">
        <f>IFERROR(VLOOKUP(F1703,연간집계!D:E,2,FALSE),"")</f>
        <v>스탠다드 포토북 11*8 (소프트/무광)</v>
      </c>
    </row>
    <row r="1704" spans="1:16" ht="12.75">
      <c r="A1704" s="201">
        <v>45965.684745370374</v>
      </c>
      <c r="B1704" s="202">
        <v>45965</v>
      </c>
      <c r="C1704" s="203" t="s">
        <v>5345</v>
      </c>
      <c r="D1704" s="203" t="s">
        <v>11</v>
      </c>
      <c r="E1704" s="204" t="s">
        <v>5344</v>
      </c>
      <c r="F1704" s="49" t="s">
        <v>870</v>
      </c>
      <c r="G1704" s="203">
        <v>1</v>
      </c>
      <c r="H1704" s="203" t="s">
        <v>2081</v>
      </c>
      <c r="I1704" s="203" t="s">
        <v>5118</v>
      </c>
      <c r="J1704" s="203"/>
      <c r="K1704" s="203">
        <v>28</v>
      </c>
      <c r="L1704" s="213" t="s">
        <v>827</v>
      </c>
      <c r="M1704" s="208" t="s">
        <v>3592</v>
      </c>
      <c r="N1704" s="209">
        <f t="shared" si="0"/>
        <v>2025</v>
      </c>
      <c r="O1704" s="210">
        <f t="shared" si="1"/>
        <v>11</v>
      </c>
      <c r="P1704" s="211" t="str">
        <f>IFERROR(VLOOKUP(F1704,연간집계!D:E,2,FALSE),"")</f>
        <v>스탠다드 포토북 11*8 (소프트/무광)</v>
      </c>
    </row>
    <row r="1705" spans="1:16" ht="12.75">
      <c r="A1705" s="201">
        <v>45965.832118055558</v>
      </c>
      <c r="B1705" s="202">
        <v>45965</v>
      </c>
      <c r="C1705" s="203" t="s">
        <v>5346</v>
      </c>
      <c r="D1705" s="203" t="s">
        <v>11</v>
      </c>
      <c r="E1705" s="204" t="s">
        <v>5347</v>
      </c>
      <c r="F1705" s="49" t="s">
        <v>1051</v>
      </c>
      <c r="G1705" s="203">
        <v>1</v>
      </c>
      <c r="H1705" s="203" t="s">
        <v>1861</v>
      </c>
      <c r="I1705" s="203" t="s">
        <v>1660</v>
      </c>
      <c r="J1705" s="203"/>
      <c r="K1705" s="203">
        <v>72</v>
      </c>
      <c r="L1705" s="207" t="s">
        <v>827</v>
      </c>
      <c r="M1705" s="208" t="s">
        <v>1493</v>
      </c>
      <c r="N1705" s="209">
        <f t="shared" si="0"/>
        <v>2025</v>
      </c>
      <c r="O1705" s="210">
        <f t="shared" si="1"/>
        <v>11</v>
      </c>
      <c r="P1705" s="211" t="str">
        <f>IFERROR(VLOOKUP(F1705,연간집계!D:E,2,FALSE),"")</f>
        <v>프리북A4 (하드)</v>
      </c>
    </row>
    <row r="1706" spans="1:16" ht="12.75">
      <c r="A1706" s="201">
        <v>45965.84988425926</v>
      </c>
      <c r="B1706" s="202">
        <v>45965</v>
      </c>
      <c r="C1706" s="203" t="s">
        <v>5348</v>
      </c>
      <c r="D1706" s="203" t="s">
        <v>11</v>
      </c>
      <c r="E1706" s="204" t="s">
        <v>5349</v>
      </c>
      <c r="F1706" s="49" t="s">
        <v>1041</v>
      </c>
      <c r="G1706" s="203">
        <v>9</v>
      </c>
      <c r="H1706" s="203" t="s">
        <v>5350</v>
      </c>
      <c r="I1706" s="203" t="s">
        <v>2106</v>
      </c>
      <c r="J1706" s="203"/>
      <c r="K1706" s="203">
        <v>68</v>
      </c>
      <c r="L1706" s="207" t="s">
        <v>827</v>
      </c>
      <c r="M1706" s="208" t="s">
        <v>1436</v>
      </c>
      <c r="N1706" s="209">
        <f t="shared" si="0"/>
        <v>2025</v>
      </c>
      <c r="O1706" s="210">
        <f t="shared" si="1"/>
        <v>11</v>
      </c>
      <c r="P1706" s="211" t="str">
        <f>IFERROR(VLOOKUP(F1706,연간집계!D:E,2,FALSE),"")</f>
        <v>프리북 198 (소프트)</v>
      </c>
    </row>
    <row r="1707" spans="1:16" ht="12.75">
      <c r="A1707" s="201">
        <v>45965.994490740741</v>
      </c>
      <c r="B1707" s="202">
        <v>45965</v>
      </c>
      <c r="C1707" s="203" t="s">
        <v>5351</v>
      </c>
      <c r="D1707" s="203" t="s">
        <v>11</v>
      </c>
      <c r="E1707" s="204" t="s">
        <v>5352</v>
      </c>
      <c r="F1707" s="49" t="s">
        <v>885</v>
      </c>
      <c r="G1707" s="203">
        <v>1</v>
      </c>
      <c r="H1707" s="203" t="s">
        <v>5353</v>
      </c>
      <c r="I1707" s="203" t="s">
        <v>5354</v>
      </c>
      <c r="J1707" s="203"/>
      <c r="K1707" s="203">
        <v>84</v>
      </c>
      <c r="L1707" s="213" t="s">
        <v>827</v>
      </c>
      <c r="M1707" s="208" t="s">
        <v>1493</v>
      </c>
      <c r="N1707" s="209">
        <f t="shared" si="0"/>
        <v>2025</v>
      </c>
      <c r="O1707" s="210">
        <f t="shared" si="1"/>
        <v>11</v>
      </c>
      <c r="P1707" s="211" t="str">
        <f>IFERROR(VLOOKUP(F1707,연간집계!D:E,2,FALSE),"")</f>
        <v>마이트립북 150</v>
      </c>
    </row>
    <row r="1708" spans="1:16" ht="12.75">
      <c r="A1708" s="201">
        <v>45966.000405092593</v>
      </c>
      <c r="B1708" s="202">
        <v>45965</v>
      </c>
      <c r="C1708" s="203" t="s">
        <v>5355</v>
      </c>
      <c r="D1708" s="203" t="s">
        <v>11</v>
      </c>
      <c r="E1708" s="204" t="s">
        <v>5356</v>
      </c>
      <c r="F1708" s="49" t="s">
        <v>885</v>
      </c>
      <c r="G1708" s="203">
        <v>1</v>
      </c>
      <c r="H1708" s="203" t="s">
        <v>5353</v>
      </c>
      <c r="I1708" s="203" t="s">
        <v>5354</v>
      </c>
      <c r="J1708" s="203"/>
      <c r="K1708" s="203">
        <v>84</v>
      </c>
      <c r="L1708" s="213" t="s">
        <v>827</v>
      </c>
      <c r="M1708" s="208" t="s">
        <v>1493</v>
      </c>
      <c r="N1708" s="209">
        <f t="shared" si="0"/>
        <v>2025</v>
      </c>
      <c r="O1708" s="210">
        <f t="shared" si="1"/>
        <v>11</v>
      </c>
      <c r="P1708" s="211" t="str">
        <f>IFERROR(VLOOKUP(F1708,연간집계!D:E,2,FALSE),"")</f>
        <v>마이트립북 150</v>
      </c>
    </row>
    <row r="1709" spans="1:16" ht="12.75">
      <c r="A1709" s="201">
        <v>45966.00335648148</v>
      </c>
      <c r="B1709" s="202">
        <v>45966</v>
      </c>
      <c r="C1709" s="203" t="s">
        <v>5357</v>
      </c>
      <c r="D1709" s="203" t="s">
        <v>11</v>
      </c>
      <c r="E1709" s="204" t="s">
        <v>5358</v>
      </c>
      <c r="F1709" s="49" t="s">
        <v>885</v>
      </c>
      <c r="G1709" s="203">
        <v>1</v>
      </c>
      <c r="H1709" s="203" t="s">
        <v>5353</v>
      </c>
      <c r="I1709" s="203" t="s">
        <v>5354</v>
      </c>
      <c r="J1709" s="203"/>
      <c r="K1709" s="203">
        <v>84</v>
      </c>
      <c r="L1709" s="213" t="s">
        <v>827</v>
      </c>
      <c r="M1709" s="208" t="s">
        <v>1493</v>
      </c>
      <c r="N1709" s="209">
        <f t="shared" si="0"/>
        <v>2025</v>
      </c>
      <c r="O1709" s="210">
        <f t="shared" si="1"/>
        <v>11</v>
      </c>
      <c r="P1709" s="211" t="str">
        <f>IFERROR(VLOOKUP(F1709,연간집계!D:E,2,FALSE),"")</f>
        <v>마이트립북 150</v>
      </c>
    </row>
    <row r="1710" spans="1:16" ht="12.75">
      <c r="A1710" s="201">
        <v>45966.012199074074</v>
      </c>
      <c r="B1710" s="202">
        <v>45966</v>
      </c>
      <c r="C1710" s="203" t="s">
        <v>5359</v>
      </c>
      <c r="D1710" s="203" t="s">
        <v>11</v>
      </c>
      <c r="E1710" s="204" t="s">
        <v>5360</v>
      </c>
      <c r="F1710" s="49" t="s">
        <v>885</v>
      </c>
      <c r="G1710" s="203">
        <v>1</v>
      </c>
      <c r="H1710" s="203" t="s">
        <v>5353</v>
      </c>
      <c r="I1710" s="203" t="s">
        <v>5354</v>
      </c>
      <c r="J1710" s="203"/>
      <c r="K1710" s="203">
        <v>84</v>
      </c>
      <c r="L1710" s="213" t="s">
        <v>827</v>
      </c>
      <c r="M1710" s="208" t="s">
        <v>1493</v>
      </c>
      <c r="N1710" s="209">
        <f t="shared" si="0"/>
        <v>2025</v>
      </c>
      <c r="O1710" s="210">
        <f t="shared" si="1"/>
        <v>11</v>
      </c>
      <c r="P1710" s="211" t="str">
        <f>IFERROR(VLOOKUP(F1710,연간집계!D:E,2,FALSE),"")</f>
        <v>마이트립북 150</v>
      </c>
    </row>
    <row r="1711" spans="1:16" ht="12.75">
      <c r="A1711" s="201">
        <v>45966.015162037038</v>
      </c>
      <c r="B1711" s="202">
        <v>45966</v>
      </c>
      <c r="C1711" s="203" t="s">
        <v>5361</v>
      </c>
      <c r="D1711" s="203" t="s">
        <v>11</v>
      </c>
      <c r="E1711" s="204" t="s">
        <v>5362</v>
      </c>
      <c r="F1711" s="49" t="s">
        <v>1058</v>
      </c>
      <c r="G1711" s="203">
        <v>2</v>
      </c>
      <c r="H1711" s="203" t="s">
        <v>5363</v>
      </c>
      <c r="I1711" s="203" t="s">
        <v>5364</v>
      </c>
      <c r="J1711" s="203"/>
      <c r="K1711" s="203">
        <v>88</v>
      </c>
      <c r="L1711" s="207" t="s">
        <v>827</v>
      </c>
      <c r="M1711" s="208" t="s">
        <v>1493</v>
      </c>
      <c r="N1711" s="209">
        <f t="shared" si="0"/>
        <v>2025</v>
      </c>
      <c r="O1711" s="210">
        <f t="shared" si="1"/>
        <v>11</v>
      </c>
      <c r="P1711" s="211" t="str">
        <f>IFERROR(VLOOKUP(F1711,연간집계!D:E,2,FALSE),"")</f>
        <v>프리북 150 (하드)</v>
      </c>
    </row>
    <row r="1712" spans="1:16" ht="12.75">
      <c r="A1712" s="201">
        <v>45966.024004629631</v>
      </c>
      <c r="B1712" s="202">
        <v>45966</v>
      </c>
      <c r="C1712" s="203" t="s">
        <v>5365</v>
      </c>
      <c r="D1712" s="203" t="s">
        <v>11</v>
      </c>
      <c r="E1712" s="204" t="s">
        <v>5366</v>
      </c>
      <c r="F1712" s="49" t="s">
        <v>885</v>
      </c>
      <c r="G1712" s="203">
        <v>1</v>
      </c>
      <c r="H1712" s="203" t="s">
        <v>5353</v>
      </c>
      <c r="I1712" s="203" t="s">
        <v>5354</v>
      </c>
      <c r="J1712" s="203"/>
      <c r="K1712" s="203">
        <v>84</v>
      </c>
      <c r="L1712" s="213" t="s">
        <v>827</v>
      </c>
      <c r="M1712" s="208" t="s">
        <v>1493</v>
      </c>
      <c r="N1712" s="209">
        <f t="shared" si="0"/>
        <v>2025</v>
      </c>
      <c r="O1712" s="210">
        <f t="shared" si="1"/>
        <v>11</v>
      </c>
      <c r="P1712" s="211" t="str">
        <f>IFERROR(VLOOKUP(F1712,연간집계!D:E,2,FALSE),"")</f>
        <v>마이트립북 150</v>
      </c>
    </row>
    <row r="1713" spans="1:16" ht="12.75">
      <c r="A1713" s="201">
        <v>45966.050486111111</v>
      </c>
      <c r="B1713" s="202">
        <v>45966</v>
      </c>
      <c r="C1713" s="203" t="s">
        <v>5367</v>
      </c>
      <c r="D1713" s="203" t="s">
        <v>11</v>
      </c>
      <c r="E1713" s="204" t="s">
        <v>5368</v>
      </c>
      <c r="F1713" s="49" t="s">
        <v>885</v>
      </c>
      <c r="G1713" s="203">
        <v>1</v>
      </c>
      <c r="H1713" s="203" t="s">
        <v>5353</v>
      </c>
      <c r="I1713" s="203" t="s">
        <v>5354</v>
      </c>
      <c r="J1713" s="203"/>
      <c r="K1713" s="203">
        <v>84</v>
      </c>
      <c r="L1713" s="213" t="s">
        <v>827</v>
      </c>
      <c r="M1713" s="208" t="s">
        <v>1493</v>
      </c>
      <c r="N1713" s="209">
        <f t="shared" si="0"/>
        <v>2025</v>
      </c>
      <c r="O1713" s="210">
        <f t="shared" si="1"/>
        <v>11</v>
      </c>
      <c r="P1713" s="211" t="str">
        <f>IFERROR(VLOOKUP(F1713,연간집계!D:E,2,FALSE),"")</f>
        <v>마이트립북 150</v>
      </c>
    </row>
    <row r="1714" spans="1:16" ht="12.75">
      <c r="A1714" s="201">
        <v>45966.059328703705</v>
      </c>
      <c r="B1714" s="202">
        <v>45966</v>
      </c>
      <c r="C1714" s="203" t="s">
        <v>5369</v>
      </c>
      <c r="D1714" s="203" t="s">
        <v>11</v>
      </c>
      <c r="E1714" s="204" t="s">
        <v>5370</v>
      </c>
      <c r="F1714" s="49" t="s">
        <v>885</v>
      </c>
      <c r="G1714" s="203">
        <v>1</v>
      </c>
      <c r="H1714" s="203" t="s">
        <v>5353</v>
      </c>
      <c r="I1714" s="203" t="s">
        <v>5354</v>
      </c>
      <c r="J1714" s="203"/>
      <c r="K1714" s="203">
        <v>84</v>
      </c>
      <c r="L1714" s="213" t="s">
        <v>827</v>
      </c>
      <c r="M1714" s="208" t="s">
        <v>1493</v>
      </c>
      <c r="N1714" s="209">
        <f t="shared" si="0"/>
        <v>2025</v>
      </c>
      <c r="O1714" s="210">
        <f t="shared" si="1"/>
        <v>11</v>
      </c>
      <c r="P1714" s="211" t="str">
        <f>IFERROR(VLOOKUP(F1714,연간집계!D:E,2,FALSE),"")</f>
        <v>마이트립북 150</v>
      </c>
    </row>
    <row r="1715" spans="1:16" ht="12.75">
      <c r="A1715" s="201">
        <v>45966.351030092592</v>
      </c>
      <c r="B1715" s="202">
        <v>45966</v>
      </c>
      <c r="C1715" s="203" t="s">
        <v>5371</v>
      </c>
      <c r="D1715" s="203" t="s">
        <v>11</v>
      </c>
      <c r="E1715" s="204" t="s">
        <v>5372</v>
      </c>
      <c r="F1715" s="49" t="s">
        <v>885</v>
      </c>
      <c r="G1715" s="203">
        <v>1</v>
      </c>
      <c r="H1715" s="203" t="s">
        <v>5353</v>
      </c>
      <c r="I1715" s="203" t="s">
        <v>5354</v>
      </c>
      <c r="J1715" s="203"/>
      <c r="K1715" s="203">
        <v>84</v>
      </c>
      <c r="L1715" s="213" t="s">
        <v>827</v>
      </c>
      <c r="M1715" s="208" t="s">
        <v>1493</v>
      </c>
      <c r="N1715" s="209">
        <f t="shared" si="0"/>
        <v>2025</v>
      </c>
      <c r="O1715" s="210">
        <f t="shared" si="1"/>
        <v>11</v>
      </c>
      <c r="P1715" s="211" t="str">
        <f>IFERROR(VLOOKUP(F1715,연간집계!D:E,2,FALSE),"")</f>
        <v>마이트립북 150</v>
      </c>
    </row>
    <row r="1716" spans="1:16" ht="12.75">
      <c r="A1716" s="201">
        <v>45966.412939814814</v>
      </c>
      <c r="B1716" s="202">
        <v>45966</v>
      </c>
      <c r="C1716" s="203" t="s">
        <v>5373</v>
      </c>
      <c r="D1716" s="203" t="s">
        <v>11</v>
      </c>
      <c r="E1716" s="204" t="s">
        <v>5374</v>
      </c>
      <c r="F1716" s="49" t="s">
        <v>1322</v>
      </c>
      <c r="G1716" s="203">
        <v>1</v>
      </c>
      <c r="H1716" s="203" t="s">
        <v>5375</v>
      </c>
      <c r="I1716" s="205" t="s">
        <v>3468</v>
      </c>
      <c r="J1716" s="206"/>
      <c r="K1716" s="203">
        <v>1</v>
      </c>
      <c r="L1716" s="207" t="s">
        <v>827</v>
      </c>
      <c r="M1716" s="208" t="s">
        <v>1471</v>
      </c>
      <c r="N1716" s="209">
        <f t="shared" si="0"/>
        <v>2025</v>
      </c>
      <c r="O1716" s="210">
        <f t="shared" si="1"/>
        <v>11</v>
      </c>
      <c r="P1716" s="211" t="str">
        <f>IFERROR(VLOOKUP(F1716,연간집계!D:E,2,FALSE),"")</f>
        <v>감성액자 151</v>
      </c>
    </row>
    <row r="1717" spans="1:16" ht="12.75">
      <c r="A1717" s="201">
        <v>45966.412951388891</v>
      </c>
      <c r="B1717" s="202">
        <v>45966</v>
      </c>
      <c r="C1717" s="203" t="s">
        <v>5376</v>
      </c>
      <c r="D1717" s="203" t="s">
        <v>11</v>
      </c>
      <c r="E1717" s="204" t="s">
        <v>5374</v>
      </c>
      <c r="F1717" s="49" t="s">
        <v>1304</v>
      </c>
      <c r="G1717" s="203">
        <v>1</v>
      </c>
      <c r="H1717" s="203" t="s">
        <v>5375</v>
      </c>
      <c r="I1717" s="203" t="s">
        <v>4027</v>
      </c>
      <c r="J1717" s="208" t="s">
        <v>1850</v>
      </c>
      <c r="K1717" s="203">
        <v>1</v>
      </c>
      <c r="L1717" s="207" t="s">
        <v>827</v>
      </c>
      <c r="M1717" s="208" t="s">
        <v>1471</v>
      </c>
      <c r="N1717" s="209">
        <f t="shared" si="0"/>
        <v>2025</v>
      </c>
      <c r="O1717" s="210">
        <f t="shared" si="1"/>
        <v>11</v>
      </c>
      <c r="P1717" s="211" t="str">
        <f>IFERROR(VLOOKUP(F1717,연간집계!D:E,2,FALSE),"")</f>
        <v>PCMS_우드스탠드아크릴액자</v>
      </c>
    </row>
    <row r="1718" spans="1:16" ht="12.75">
      <c r="A1718" s="201">
        <v>45966.412962962961</v>
      </c>
      <c r="B1718" s="202">
        <v>45966</v>
      </c>
      <c r="C1718" s="203" t="s">
        <v>5377</v>
      </c>
      <c r="D1718" s="203" t="s">
        <v>11</v>
      </c>
      <c r="E1718" s="204" t="s">
        <v>5374</v>
      </c>
      <c r="F1718" s="49" t="s">
        <v>1304</v>
      </c>
      <c r="G1718" s="203">
        <v>1</v>
      </c>
      <c r="H1718" s="203" t="s">
        <v>5375</v>
      </c>
      <c r="I1718" s="203" t="s">
        <v>4027</v>
      </c>
      <c r="J1718" s="208" t="s">
        <v>1850</v>
      </c>
      <c r="K1718" s="203">
        <v>1</v>
      </c>
      <c r="L1718" s="207" t="s">
        <v>827</v>
      </c>
      <c r="M1718" s="208" t="s">
        <v>1471</v>
      </c>
      <c r="N1718" s="209">
        <f t="shared" si="0"/>
        <v>2025</v>
      </c>
      <c r="O1718" s="210">
        <f t="shared" si="1"/>
        <v>11</v>
      </c>
      <c r="P1718" s="211" t="str">
        <f>IFERROR(VLOOKUP(F1718,연간집계!D:E,2,FALSE),"")</f>
        <v>PCMS_우드스탠드아크릴액자</v>
      </c>
    </row>
    <row r="1719" spans="1:16" ht="12.75">
      <c r="A1719" s="201">
        <v>45966.412974537037</v>
      </c>
      <c r="B1719" s="202">
        <v>45966</v>
      </c>
      <c r="C1719" s="203" t="s">
        <v>5378</v>
      </c>
      <c r="D1719" s="203" t="s">
        <v>11</v>
      </c>
      <c r="E1719" s="204" t="s">
        <v>5374</v>
      </c>
      <c r="F1719" s="49" t="s">
        <v>1322</v>
      </c>
      <c r="G1719" s="203">
        <v>1</v>
      </c>
      <c r="H1719" s="203" t="s">
        <v>5375</v>
      </c>
      <c r="I1719" s="205" t="s">
        <v>3468</v>
      </c>
      <c r="J1719" s="206"/>
      <c r="K1719" s="203">
        <v>1</v>
      </c>
      <c r="L1719" s="207" t="s">
        <v>827</v>
      </c>
      <c r="M1719" s="208" t="s">
        <v>1471</v>
      </c>
      <c r="N1719" s="209">
        <f t="shared" si="0"/>
        <v>2025</v>
      </c>
      <c r="O1719" s="210">
        <f t="shared" si="1"/>
        <v>11</v>
      </c>
      <c r="P1719" s="211" t="str">
        <f>IFERROR(VLOOKUP(F1719,연간집계!D:E,2,FALSE),"")</f>
        <v>감성액자 151</v>
      </c>
    </row>
    <row r="1720" spans="1:16" ht="12.75">
      <c r="A1720" s="201">
        <v>45966.428032407406</v>
      </c>
      <c r="B1720" s="202">
        <v>45966</v>
      </c>
      <c r="C1720" s="203" t="s">
        <v>5379</v>
      </c>
      <c r="D1720" s="203" t="s">
        <v>11</v>
      </c>
      <c r="E1720" s="204" t="s">
        <v>5380</v>
      </c>
      <c r="F1720" s="49" t="s">
        <v>1284</v>
      </c>
      <c r="G1720" s="203">
        <v>1</v>
      </c>
      <c r="H1720" s="203" t="s">
        <v>5189</v>
      </c>
      <c r="I1720" s="88" t="s">
        <v>4943</v>
      </c>
      <c r="J1720" s="206"/>
      <c r="K1720" s="203">
        <v>26</v>
      </c>
      <c r="L1720" s="213" t="s">
        <v>828</v>
      </c>
      <c r="M1720" s="208" t="s">
        <v>1497</v>
      </c>
      <c r="N1720" s="209">
        <f t="shared" si="0"/>
        <v>2025</v>
      </c>
      <c r="O1720" s="210">
        <f t="shared" si="1"/>
        <v>11</v>
      </c>
      <c r="P1720" s="211" t="str">
        <f>IFERROR(VLOOKUP(F1720,연간집계!D:E,2,FALSE),"")</f>
        <v>PCMS_스탠다드캘린더</v>
      </c>
    </row>
    <row r="1721" spans="1:16" ht="12.75">
      <c r="A1721" s="201">
        <v>45966.445752314816</v>
      </c>
      <c r="B1721" s="202">
        <v>45966</v>
      </c>
      <c r="C1721" s="203" t="s">
        <v>5381</v>
      </c>
      <c r="D1721" s="203" t="s">
        <v>11</v>
      </c>
      <c r="E1721" s="204" t="s">
        <v>5382</v>
      </c>
      <c r="F1721" s="49" t="s">
        <v>929</v>
      </c>
      <c r="G1721" s="203">
        <v>1</v>
      </c>
      <c r="H1721" s="203" t="s">
        <v>3708</v>
      </c>
      <c r="I1721" s="203" t="s">
        <v>3709</v>
      </c>
      <c r="J1721" s="203"/>
      <c r="K1721" s="203">
        <v>60</v>
      </c>
      <c r="L1721" s="213" t="s">
        <v>827</v>
      </c>
      <c r="M1721" s="208" t="s">
        <v>1425</v>
      </c>
      <c r="N1721" s="209">
        <f t="shared" si="0"/>
        <v>2025</v>
      </c>
      <c r="O1721" s="210">
        <f t="shared" si="1"/>
        <v>11</v>
      </c>
      <c r="P1721" s="211" t="str">
        <f>IFERROR(VLOOKUP(F1721,연간집계!D:E,2,FALSE),"")</f>
        <v>샬롬북</v>
      </c>
    </row>
    <row r="1722" spans="1:16" ht="12.75">
      <c r="A1722" s="201">
        <v>45966.448807870373</v>
      </c>
      <c r="B1722" s="202">
        <v>45966</v>
      </c>
      <c r="C1722" s="203" t="s">
        <v>5383</v>
      </c>
      <c r="D1722" s="203" t="s">
        <v>11</v>
      </c>
      <c r="E1722" s="204" t="s">
        <v>5384</v>
      </c>
      <c r="F1722" s="49" t="s">
        <v>1043</v>
      </c>
      <c r="G1722" s="203">
        <v>40</v>
      </c>
      <c r="H1722" s="203" t="s">
        <v>5385</v>
      </c>
      <c r="I1722" s="203" t="s">
        <v>2283</v>
      </c>
      <c r="J1722" s="203"/>
      <c r="K1722" s="203">
        <v>56</v>
      </c>
      <c r="L1722" s="207" t="s">
        <v>827</v>
      </c>
      <c r="M1722" s="208" t="s">
        <v>3117</v>
      </c>
      <c r="N1722" s="209">
        <f t="shared" si="0"/>
        <v>2025</v>
      </c>
      <c r="O1722" s="210">
        <f t="shared" si="1"/>
        <v>11</v>
      </c>
      <c r="P1722" s="211" t="str">
        <f>IFERROR(VLOOKUP(F1722,연간집계!D:E,2,FALSE),"")</f>
        <v>프리북 198 (하드)</v>
      </c>
    </row>
    <row r="1723" spans="1:16" ht="12.75">
      <c r="A1723" s="201">
        <v>45966.504745370374</v>
      </c>
      <c r="B1723" s="202">
        <v>45966</v>
      </c>
      <c r="C1723" s="203" t="s">
        <v>5386</v>
      </c>
      <c r="D1723" s="203" t="s">
        <v>11</v>
      </c>
      <c r="E1723" s="204" t="s">
        <v>5387</v>
      </c>
      <c r="F1723" s="49" t="s">
        <v>1041</v>
      </c>
      <c r="G1723" s="203">
        <v>3</v>
      </c>
      <c r="H1723" s="203" t="s">
        <v>4535</v>
      </c>
      <c r="I1723" s="203" t="s">
        <v>4424</v>
      </c>
      <c r="J1723" s="203"/>
      <c r="K1723" s="203">
        <v>70</v>
      </c>
      <c r="L1723" s="207" t="s">
        <v>827</v>
      </c>
      <c r="M1723" s="208" t="s">
        <v>1493</v>
      </c>
      <c r="N1723" s="209">
        <f t="shared" si="0"/>
        <v>2025</v>
      </c>
      <c r="O1723" s="210">
        <f t="shared" si="1"/>
        <v>11</v>
      </c>
      <c r="P1723" s="211" t="str">
        <f>IFERROR(VLOOKUP(F1723,연간집계!D:E,2,FALSE),"")</f>
        <v>프리북 198 (소프트)</v>
      </c>
    </row>
    <row r="1724" spans="1:16" ht="12.75">
      <c r="A1724" s="201">
        <v>45966.507696759261</v>
      </c>
      <c r="B1724" s="202">
        <v>45966</v>
      </c>
      <c r="C1724" s="203" t="s">
        <v>5388</v>
      </c>
      <c r="D1724" s="203" t="s">
        <v>11</v>
      </c>
      <c r="E1724" s="204" t="s">
        <v>5389</v>
      </c>
      <c r="F1724" s="49" t="s">
        <v>1315</v>
      </c>
      <c r="G1724" s="203">
        <v>1</v>
      </c>
      <c r="H1724" s="203" t="s">
        <v>5390</v>
      </c>
      <c r="I1724" s="205" t="s">
        <v>1668</v>
      </c>
      <c r="J1724" s="208" t="s">
        <v>3301</v>
      </c>
      <c r="K1724" s="203">
        <v>1</v>
      </c>
      <c r="L1724" s="213" t="s">
        <v>827</v>
      </c>
      <c r="M1724" s="208" t="s">
        <v>1645</v>
      </c>
      <c r="N1724" s="209">
        <f t="shared" si="0"/>
        <v>2025</v>
      </c>
      <c r="O1724" s="210">
        <f t="shared" si="1"/>
        <v>11</v>
      </c>
      <c r="P1724" s="211" t="str">
        <f>IFERROR(VLOOKUP(F1724,연간집계!D:E,2,FALSE),"")</f>
        <v>원목액자 305_브라운</v>
      </c>
    </row>
    <row r="1725" spans="1:16" ht="12.75">
      <c r="A1725" s="201">
        <v>45966.575532407405</v>
      </c>
      <c r="B1725" s="202">
        <v>45966</v>
      </c>
      <c r="C1725" s="203" t="s">
        <v>5391</v>
      </c>
      <c r="D1725" s="203" t="s">
        <v>11</v>
      </c>
      <c r="E1725" s="204" t="s">
        <v>5392</v>
      </c>
      <c r="F1725" s="49" t="s">
        <v>924</v>
      </c>
      <c r="G1725" s="203">
        <v>1</v>
      </c>
      <c r="H1725" s="203" t="s">
        <v>1522</v>
      </c>
      <c r="I1725" s="203" t="s">
        <v>1523</v>
      </c>
      <c r="J1725" s="203"/>
      <c r="K1725" s="203">
        <v>16</v>
      </c>
      <c r="L1725" s="213" t="s">
        <v>827</v>
      </c>
      <c r="M1725" s="208" t="s">
        <v>1449</v>
      </c>
      <c r="N1725" s="209">
        <f t="shared" si="0"/>
        <v>2025</v>
      </c>
      <c r="O1725" s="210">
        <f t="shared" si="1"/>
        <v>11</v>
      </c>
      <c r="P1725" s="211" t="str">
        <f>IFERROR(VLOOKUP(F1725,연간집계!D:E,2,FALSE),"")</f>
        <v>베이비진 210 (14p)</v>
      </c>
    </row>
    <row r="1726" spans="1:16" ht="12.75">
      <c r="A1726" s="201">
        <v>45966.575543981482</v>
      </c>
      <c r="B1726" s="202">
        <v>45966</v>
      </c>
      <c r="C1726" s="203" t="s">
        <v>5393</v>
      </c>
      <c r="D1726" s="203" t="s">
        <v>11</v>
      </c>
      <c r="E1726" s="204" t="s">
        <v>5392</v>
      </c>
      <c r="F1726" s="49" t="s">
        <v>924</v>
      </c>
      <c r="G1726" s="203">
        <v>1</v>
      </c>
      <c r="H1726" s="203" t="s">
        <v>1522</v>
      </c>
      <c r="I1726" s="203" t="s">
        <v>1523</v>
      </c>
      <c r="J1726" s="203"/>
      <c r="K1726" s="203">
        <v>16</v>
      </c>
      <c r="L1726" s="213" t="s">
        <v>827</v>
      </c>
      <c r="M1726" s="208" t="s">
        <v>1449</v>
      </c>
      <c r="N1726" s="209">
        <f t="shared" si="0"/>
        <v>2025</v>
      </c>
      <c r="O1726" s="210">
        <f t="shared" si="1"/>
        <v>11</v>
      </c>
      <c r="P1726" s="211" t="str">
        <f>IFERROR(VLOOKUP(F1726,연간집계!D:E,2,FALSE),"")</f>
        <v>베이비진 210 (14p)</v>
      </c>
    </row>
    <row r="1727" spans="1:16" ht="12.75">
      <c r="A1727" s="201">
        <v>45966.575555555559</v>
      </c>
      <c r="B1727" s="202">
        <v>45966</v>
      </c>
      <c r="C1727" s="203" t="s">
        <v>5394</v>
      </c>
      <c r="D1727" s="203" t="s">
        <v>11</v>
      </c>
      <c r="E1727" s="204" t="s">
        <v>5392</v>
      </c>
      <c r="F1727" s="49" t="s">
        <v>924</v>
      </c>
      <c r="G1727" s="203">
        <v>1</v>
      </c>
      <c r="H1727" s="203" t="s">
        <v>1522</v>
      </c>
      <c r="I1727" s="203" t="s">
        <v>1523</v>
      </c>
      <c r="J1727" s="203"/>
      <c r="K1727" s="203">
        <v>16</v>
      </c>
      <c r="L1727" s="213" t="s">
        <v>827</v>
      </c>
      <c r="M1727" s="208" t="s">
        <v>1449</v>
      </c>
      <c r="N1727" s="209">
        <f t="shared" si="0"/>
        <v>2025</v>
      </c>
      <c r="O1727" s="210">
        <f t="shared" si="1"/>
        <v>11</v>
      </c>
      <c r="P1727" s="211" t="str">
        <f>IFERROR(VLOOKUP(F1727,연간집계!D:E,2,FALSE),"")</f>
        <v>베이비진 210 (14p)</v>
      </c>
    </row>
    <row r="1728" spans="1:16" ht="12.75">
      <c r="A1728" s="201">
        <v>45966.575567129628</v>
      </c>
      <c r="B1728" s="202">
        <v>45966</v>
      </c>
      <c r="C1728" s="203" t="s">
        <v>5395</v>
      </c>
      <c r="D1728" s="203" t="s">
        <v>11</v>
      </c>
      <c r="E1728" s="204" t="s">
        <v>5392</v>
      </c>
      <c r="F1728" s="49" t="s">
        <v>924</v>
      </c>
      <c r="G1728" s="203">
        <v>1</v>
      </c>
      <c r="H1728" s="203" t="s">
        <v>1522</v>
      </c>
      <c r="I1728" s="203" t="s">
        <v>1523</v>
      </c>
      <c r="J1728" s="203"/>
      <c r="K1728" s="203">
        <v>16</v>
      </c>
      <c r="L1728" s="213" t="s">
        <v>827</v>
      </c>
      <c r="M1728" s="208" t="s">
        <v>1449</v>
      </c>
      <c r="N1728" s="209">
        <f t="shared" si="0"/>
        <v>2025</v>
      </c>
      <c r="O1728" s="210">
        <f t="shared" si="1"/>
        <v>11</v>
      </c>
      <c r="P1728" s="211" t="str">
        <f>IFERROR(VLOOKUP(F1728,연간집계!D:E,2,FALSE),"")</f>
        <v>베이비진 210 (14p)</v>
      </c>
    </row>
    <row r="1729" spans="1:16" ht="12.75">
      <c r="A1729" s="201">
        <v>45966.575578703705</v>
      </c>
      <c r="B1729" s="202">
        <v>45966</v>
      </c>
      <c r="C1729" s="203" t="s">
        <v>5396</v>
      </c>
      <c r="D1729" s="203" t="s">
        <v>11</v>
      </c>
      <c r="E1729" s="204" t="s">
        <v>5392</v>
      </c>
      <c r="F1729" s="49" t="s">
        <v>924</v>
      </c>
      <c r="G1729" s="203">
        <v>1</v>
      </c>
      <c r="H1729" s="203" t="s">
        <v>1522</v>
      </c>
      <c r="I1729" s="203" t="s">
        <v>1523</v>
      </c>
      <c r="J1729" s="203"/>
      <c r="K1729" s="203">
        <v>16</v>
      </c>
      <c r="L1729" s="213" t="s">
        <v>827</v>
      </c>
      <c r="M1729" s="208" t="s">
        <v>1449</v>
      </c>
      <c r="N1729" s="209">
        <f t="shared" si="0"/>
        <v>2025</v>
      </c>
      <c r="O1729" s="210">
        <f t="shared" si="1"/>
        <v>11</v>
      </c>
      <c r="P1729" s="211" t="str">
        <f>IFERROR(VLOOKUP(F1729,연간집계!D:E,2,FALSE),"")</f>
        <v>베이비진 210 (14p)</v>
      </c>
    </row>
    <row r="1730" spans="1:16" ht="12.75">
      <c r="A1730" s="201">
        <v>45966.575590277775</v>
      </c>
      <c r="B1730" s="202">
        <v>45966</v>
      </c>
      <c r="C1730" s="203" t="s">
        <v>5397</v>
      </c>
      <c r="D1730" s="203" t="s">
        <v>11</v>
      </c>
      <c r="E1730" s="204" t="s">
        <v>5392</v>
      </c>
      <c r="F1730" s="49" t="s">
        <v>924</v>
      </c>
      <c r="G1730" s="203">
        <v>1</v>
      </c>
      <c r="H1730" s="203" t="s">
        <v>1522</v>
      </c>
      <c r="I1730" s="203" t="s">
        <v>1523</v>
      </c>
      <c r="J1730" s="203"/>
      <c r="K1730" s="203">
        <v>16</v>
      </c>
      <c r="L1730" s="213" t="s">
        <v>827</v>
      </c>
      <c r="M1730" s="208" t="s">
        <v>1449</v>
      </c>
      <c r="N1730" s="209">
        <f t="shared" si="0"/>
        <v>2025</v>
      </c>
      <c r="O1730" s="210">
        <f t="shared" si="1"/>
        <v>11</v>
      </c>
      <c r="P1730" s="211" t="str">
        <f>IFERROR(VLOOKUP(F1730,연간집계!D:E,2,FALSE),"")</f>
        <v>베이비진 210 (14p)</v>
      </c>
    </row>
    <row r="1731" spans="1:16" ht="12.75">
      <c r="A1731" s="201">
        <v>45966.575601851851</v>
      </c>
      <c r="B1731" s="202">
        <v>45966</v>
      </c>
      <c r="C1731" s="203" t="s">
        <v>5398</v>
      </c>
      <c r="D1731" s="203" t="s">
        <v>11</v>
      </c>
      <c r="E1731" s="204" t="s">
        <v>5392</v>
      </c>
      <c r="F1731" s="49" t="s">
        <v>924</v>
      </c>
      <c r="G1731" s="203">
        <v>1</v>
      </c>
      <c r="H1731" s="203" t="s">
        <v>1522</v>
      </c>
      <c r="I1731" s="203" t="s">
        <v>1523</v>
      </c>
      <c r="J1731" s="203"/>
      <c r="K1731" s="203">
        <v>16</v>
      </c>
      <c r="L1731" s="213" t="s">
        <v>827</v>
      </c>
      <c r="M1731" s="208" t="s">
        <v>1449</v>
      </c>
      <c r="N1731" s="209">
        <f t="shared" si="0"/>
        <v>2025</v>
      </c>
      <c r="O1731" s="210">
        <f t="shared" si="1"/>
        <v>11</v>
      </c>
      <c r="P1731" s="211" t="str">
        <f>IFERROR(VLOOKUP(F1731,연간집계!D:E,2,FALSE),"")</f>
        <v>베이비진 210 (14p)</v>
      </c>
    </row>
    <row r="1732" spans="1:16" ht="12.75">
      <c r="A1732" s="201">
        <v>45966.575613425928</v>
      </c>
      <c r="B1732" s="202">
        <v>45966</v>
      </c>
      <c r="C1732" s="203" t="s">
        <v>5399</v>
      </c>
      <c r="D1732" s="203" t="s">
        <v>11</v>
      </c>
      <c r="E1732" s="204" t="s">
        <v>5392</v>
      </c>
      <c r="F1732" s="49" t="s">
        <v>924</v>
      </c>
      <c r="G1732" s="203">
        <v>1</v>
      </c>
      <c r="H1732" s="203" t="s">
        <v>1522</v>
      </c>
      <c r="I1732" s="203" t="s">
        <v>1523</v>
      </c>
      <c r="J1732" s="203"/>
      <c r="K1732" s="203">
        <v>16</v>
      </c>
      <c r="L1732" s="213" t="s">
        <v>827</v>
      </c>
      <c r="M1732" s="208" t="s">
        <v>1449</v>
      </c>
      <c r="N1732" s="209">
        <f t="shared" si="0"/>
        <v>2025</v>
      </c>
      <c r="O1732" s="210">
        <f t="shared" si="1"/>
        <v>11</v>
      </c>
      <c r="P1732" s="211" t="str">
        <f>IFERROR(VLOOKUP(F1732,연간집계!D:E,2,FALSE),"")</f>
        <v>베이비진 210 (14p)</v>
      </c>
    </row>
    <row r="1733" spans="1:16" ht="12.75">
      <c r="A1733" s="201">
        <v>45966.587534722225</v>
      </c>
      <c r="B1733" s="202">
        <v>45966</v>
      </c>
      <c r="C1733" s="203" t="s">
        <v>5400</v>
      </c>
      <c r="D1733" s="203" t="s">
        <v>11</v>
      </c>
      <c r="E1733" s="204" t="s">
        <v>5401</v>
      </c>
      <c r="F1733" s="49" t="s">
        <v>1284</v>
      </c>
      <c r="G1733" s="203">
        <v>1</v>
      </c>
      <c r="H1733" s="203" t="s">
        <v>5402</v>
      </c>
      <c r="I1733" s="203" t="s">
        <v>2297</v>
      </c>
      <c r="J1733" s="206"/>
      <c r="K1733" s="203">
        <v>26</v>
      </c>
      <c r="L1733" s="213" t="s">
        <v>828</v>
      </c>
      <c r="M1733" s="208" t="s">
        <v>1449</v>
      </c>
      <c r="N1733" s="209">
        <f t="shared" si="0"/>
        <v>2025</v>
      </c>
      <c r="O1733" s="210">
        <f t="shared" si="1"/>
        <v>11</v>
      </c>
      <c r="P1733" s="211" t="str">
        <f>IFERROR(VLOOKUP(F1733,연간집계!D:E,2,FALSE),"")</f>
        <v>PCMS_스탠다드캘린더</v>
      </c>
    </row>
    <row r="1734" spans="1:16" ht="12.75">
      <c r="A1734" s="201">
        <v>45966.587546296294</v>
      </c>
      <c r="B1734" s="202">
        <v>45966</v>
      </c>
      <c r="C1734" s="203" t="s">
        <v>5403</v>
      </c>
      <c r="D1734" s="203" t="s">
        <v>11</v>
      </c>
      <c r="E1734" s="204" t="s">
        <v>5401</v>
      </c>
      <c r="F1734" s="49" t="s">
        <v>1284</v>
      </c>
      <c r="G1734" s="203">
        <v>1</v>
      </c>
      <c r="H1734" s="203" t="s">
        <v>5402</v>
      </c>
      <c r="I1734" s="203" t="s">
        <v>2297</v>
      </c>
      <c r="J1734" s="206"/>
      <c r="K1734" s="203">
        <v>26</v>
      </c>
      <c r="L1734" s="213" t="s">
        <v>828</v>
      </c>
      <c r="M1734" s="208" t="s">
        <v>1449</v>
      </c>
      <c r="N1734" s="209">
        <f t="shared" si="0"/>
        <v>2025</v>
      </c>
      <c r="O1734" s="210">
        <f t="shared" si="1"/>
        <v>11</v>
      </c>
      <c r="P1734" s="211" t="str">
        <f>IFERROR(VLOOKUP(F1734,연간집계!D:E,2,FALSE),"")</f>
        <v>PCMS_스탠다드캘린더</v>
      </c>
    </row>
    <row r="1735" spans="1:16" ht="12.75">
      <c r="A1735" s="201">
        <v>45966.617349537039</v>
      </c>
      <c r="B1735" s="202">
        <v>45966</v>
      </c>
      <c r="C1735" s="203" t="s">
        <v>5404</v>
      </c>
      <c r="D1735" s="203" t="s">
        <v>11</v>
      </c>
      <c r="E1735" s="204" t="s">
        <v>5405</v>
      </c>
      <c r="F1735" s="49" t="s">
        <v>1281</v>
      </c>
      <c r="G1735" s="203">
        <v>2</v>
      </c>
      <c r="H1735" s="203" t="s">
        <v>5406</v>
      </c>
      <c r="I1735" s="203" t="s">
        <v>2297</v>
      </c>
      <c r="J1735" s="206"/>
      <c r="K1735" s="203">
        <v>26</v>
      </c>
      <c r="L1735" s="213" t="s">
        <v>827</v>
      </c>
      <c r="M1735" s="208" t="s">
        <v>1471</v>
      </c>
      <c r="N1735" s="209">
        <f t="shared" si="0"/>
        <v>2025</v>
      </c>
      <c r="O1735" s="210">
        <f t="shared" si="1"/>
        <v>11</v>
      </c>
      <c r="P1735" s="211" t="str">
        <f>IFERROR(VLOOKUP(F1735,연간집계!D:E,2,FALSE),"")</f>
        <v>PCMS_빅캘린더</v>
      </c>
    </row>
    <row r="1736" spans="1:16" ht="12.75">
      <c r="A1736" s="201">
        <v>45966.629201388889</v>
      </c>
      <c r="B1736" s="202">
        <v>45966</v>
      </c>
      <c r="C1736" s="203" t="s">
        <v>5407</v>
      </c>
      <c r="D1736" s="203" t="s">
        <v>11</v>
      </c>
      <c r="E1736" s="204" t="s">
        <v>5408</v>
      </c>
      <c r="F1736" s="49" t="s">
        <v>856</v>
      </c>
      <c r="G1736" s="203">
        <v>3</v>
      </c>
      <c r="H1736" s="203" t="s">
        <v>2664</v>
      </c>
      <c r="I1736" s="203" t="s">
        <v>1440</v>
      </c>
      <c r="J1736" s="203"/>
      <c r="K1736" s="203">
        <v>66</v>
      </c>
      <c r="L1736" s="213" t="s">
        <v>827</v>
      </c>
      <c r="M1736" s="208" t="s">
        <v>1514</v>
      </c>
      <c r="N1736" s="209">
        <f t="shared" si="0"/>
        <v>2025</v>
      </c>
      <c r="O1736" s="210">
        <f t="shared" si="1"/>
        <v>11</v>
      </c>
      <c r="P1736" s="211" t="str">
        <f>IFERROR(VLOOKUP(F1736,연간집계!D:E,2,FALSE),"")</f>
        <v>스탠다드 포토북 8*8 (하드/무광)</v>
      </c>
    </row>
    <row r="1737" spans="1:16" ht="12.75">
      <c r="A1737" s="201">
        <v>45966.646956018521</v>
      </c>
      <c r="B1737" s="202">
        <v>45966</v>
      </c>
      <c r="C1737" s="203" t="s">
        <v>5409</v>
      </c>
      <c r="D1737" s="203" t="s">
        <v>11</v>
      </c>
      <c r="E1737" s="204" t="s">
        <v>5410</v>
      </c>
      <c r="F1737" s="49" t="s">
        <v>856</v>
      </c>
      <c r="G1737" s="203">
        <v>1</v>
      </c>
      <c r="H1737" s="203" t="s">
        <v>5411</v>
      </c>
      <c r="I1737" s="203" t="s">
        <v>1556</v>
      </c>
      <c r="J1737" s="203"/>
      <c r="K1737" s="203">
        <v>26</v>
      </c>
      <c r="L1737" s="213" t="s">
        <v>827</v>
      </c>
      <c r="M1737" s="208" t="s">
        <v>1436</v>
      </c>
      <c r="N1737" s="209">
        <f t="shared" si="0"/>
        <v>2025</v>
      </c>
      <c r="O1737" s="210">
        <f t="shared" si="1"/>
        <v>11</v>
      </c>
      <c r="P1737" s="211" t="str">
        <f>IFERROR(VLOOKUP(F1737,연간집계!D:E,2,FALSE),"")</f>
        <v>스탠다드 포토북 8*8 (하드/무광)</v>
      </c>
    </row>
    <row r="1738" spans="1:16" ht="12.75">
      <c r="A1738" s="201">
        <v>45966.679479166669</v>
      </c>
      <c r="B1738" s="202">
        <v>45966</v>
      </c>
      <c r="C1738" s="203" t="s">
        <v>5412</v>
      </c>
      <c r="D1738" s="203" t="s">
        <v>11</v>
      </c>
      <c r="E1738" s="204" t="s">
        <v>5413</v>
      </c>
      <c r="F1738" s="49" t="s">
        <v>210</v>
      </c>
      <c r="G1738" s="203">
        <v>1</v>
      </c>
      <c r="H1738" s="203" t="s">
        <v>79</v>
      </c>
      <c r="I1738" s="205" t="s">
        <v>1440</v>
      </c>
      <c r="J1738" s="208" t="s">
        <v>1787</v>
      </c>
      <c r="K1738" s="203">
        <v>54</v>
      </c>
      <c r="L1738" s="213" t="s">
        <v>827</v>
      </c>
      <c r="M1738" s="208" t="s">
        <v>1471</v>
      </c>
      <c r="N1738" s="209">
        <f t="shared" si="0"/>
        <v>2025</v>
      </c>
      <c r="O1738" s="210">
        <f t="shared" si="1"/>
        <v>11</v>
      </c>
      <c r="P1738" s="211" t="str">
        <f>IFERROR(VLOOKUP(F1738,연간집계!D:E,2,FALSE),"")</f>
        <v xml:space="preserve">포토그랩스 210 </v>
      </c>
    </row>
    <row r="1739" spans="1:16" ht="12.75">
      <c r="A1739" s="201">
        <v>45966.706041666665</v>
      </c>
      <c r="B1739" s="202">
        <v>45966</v>
      </c>
      <c r="C1739" s="203" t="s">
        <v>5414</v>
      </c>
      <c r="D1739" s="203" t="s">
        <v>11</v>
      </c>
      <c r="E1739" s="204" t="s">
        <v>5415</v>
      </c>
      <c r="F1739" s="49" t="s">
        <v>1046</v>
      </c>
      <c r="G1739" s="203">
        <v>3</v>
      </c>
      <c r="H1739" s="203" t="s">
        <v>5416</v>
      </c>
      <c r="I1739" s="205" t="s">
        <v>1668</v>
      </c>
      <c r="J1739" s="206"/>
      <c r="K1739" s="203">
        <v>40</v>
      </c>
      <c r="L1739" s="207" t="s">
        <v>827</v>
      </c>
      <c r="M1739" s="208" t="s">
        <v>1436</v>
      </c>
      <c r="N1739" s="209">
        <f t="shared" si="0"/>
        <v>2025</v>
      </c>
      <c r="O1739" s="210">
        <f t="shared" si="1"/>
        <v>11</v>
      </c>
      <c r="P1739" s="211" t="str">
        <f>IFERROR(VLOOKUP(F1739,연간집계!D:E,2,FALSE),"")</f>
        <v>프리북와이드 (소프트)</v>
      </c>
    </row>
    <row r="1740" spans="1:16" ht="12.75">
      <c r="A1740" s="201">
        <v>45966.759398148148</v>
      </c>
      <c r="B1740" s="202">
        <v>45966</v>
      </c>
      <c r="C1740" s="203" t="s">
        <v>5417</v>
      </c>
      <c r="D1740" s="203" t="s">
        <v>11</v>
      </c>
      <c r="E1740" s="204" t="s">
        <v>5418</v>
      </c>
      <c r="F1740" s="49" t="s">
        <v>865</v>
      </c>
      <c r="G1740" s="203">
        <v>2</v>
      </c>
      <c r="H1740" s="203" t="s">
        <v>5046</v>
      </c>
      <c r="I1740" s="205" t="s">
        <v>1453</v>
      </c>
      <c r="J1740" s="206"/>
      <c r="K1740" s="203">
        <v>34</v>
      </c>
      <c r="L1740" s="213" t="s">
        <v>827</v>
      </c>
      <c r="M1740" s="208" t="s">
        <v>1493</v>
      </c>
      <c r="N1740" s="209">
        <f t="shared" si="0"/>
        <v>2025</v>
      </c>
      <c r="O1740" s="210">
        <f t="shared" si="1"/>
        <v>11</v>
      </c>
      <c r="P1740" s="211" t="str">
        <f>IFERROR(VLOOKUP(F1740,연간집계!D:E,2,FALSE),"")</f>
        <v>스탠다드 포토북 8*6 (하드/무광)</v>
      </c>
    </row>
    <row r="1741" spans="1:16" ht="12.75">
      <c r="A1741" s="201">
        <v>45966.785960648151</v>
      </c>
      <c r="B1741" s="202">
        <v>45966</v>
      </c>
      <c r="C1741" s="203" t="s">
        <v>5419</v>
      </c>
      <c r="D1741" s="203" t="s">
        <v>11</v>
      </c>
      <c r="E1741" s="204" t="s">
        <v>5420</v>
      </c>
      <c r="F1741" s="49" t="s">
        <v>1296</v>
      </c>
      <c r="G1741" s="203">
        <v>5</v>
      </c>
      <c r="H1741" s="203" t="s">
        <v>5421</v>
      </c>
      <c r="I1741" s="205" t="s">
        <v>2594</v>
      </c>
      <c r="J1741" s="206"/>
      <c r="K1741" s="203">
        <v>26</v>
      </c>
      <c r="L1741" s="213" t="s">
        <v>828</v>
      </c>
      <c r="M1741" s="208" t="s">
        <v>1493</v>
      </c>
      <c r="N1741" s="209">
        <f t="shared" si="0"/>
        <v>2025</v>
      </c>
      <c r="O1741" s="210">
        <f t="shared" si="1"/>
        <v>11</v>
      </c>
      <c r="P1741" s="211" t="str">
        <f>IFERROR(VLOOKUP(F1741,연간집계!D:E,2,FALSE),"")</f>
        <v>PCMS_벽걸이2단캘린더</v>
      </c>
    </row>
    <row r="1742" spans="1:16" ht="12.75">
      <c r="A1742" s="201">
        <v>45966.859780092593</v>
      </c>
      <c r="B1742" s="202">
        <v>45966</v>
      </c>
      <c r="C1742" s="203" t="s">
        <v>5422</v>
      </c>
      <c r="D1742" s="203" t="s">
        <v>11</v>
      </c>
      <c r="E1742" s="204" t="s">
        <v>5423</v>
      </c>
      <c r="F1742" s="49" t="s">
        <v>834</v>
      </c>
      <c r="G1742" s="203">
        <v>1</v>
      </c>
      <c r="H1742" s="203" t="s">
        <v>5424</v>
      </c>
      <c r="I1742" s="203" t="s">
        <v>1440</v>
      </c>
      <c r="J1742" s="206"/>
      <c r="K1742" s="203">
        <v>24</v>
      </c>
      <c r="L1742" s="213" t="s">
        <v>827</v>
      </c>
      <c r="M1742" s="208" t="s">
        <v>1436</v>
      </c>
      <c r="N1742" s="209">
        <f t="shared" si="0"/>
        <v>2025</v>
      </c>
      <c r="O1742" s="210">
        <f t="shared" si="1"/>
        <v>11</v>
      </c>
      <c r="P1742" s="211" t="str">
        <f>IFERROR(VLOOKUP(F1742,연간집계!D:E,2,FALSE),"")</f>
        <v>스탠다드 포토북 6*8 (소프트/무광)</v>
      </c>
    </row>
    <row r="1743" spans="1:16" ht="12.75">
      <c r="A1743" s="201">
        <v>45966.859803240739</v>
      </c>
      <c r="B1743" s="202">
        <v>45966</v>
      </c>
      <c r="C1743" s="203" t="s">
        <v>5425</v>
      </c>
      <c r="D1743" s="203" t="s">
        <v>11</v>
      </c>
      <c r="E1743" s="204" t="s">
        <v>5423</v>
      </c>
      <c r="F1743" s="49" t="s">
        <v>834</v>
      </c>
      <c r="G1743" s="203">
        <v>1</v>
      </c>
      <c r="H1743" s="203" t="s">
        <v>5424</v>
      </c>
      <c r="I1743" s="203" t="s">
        <v>1440</v>
      </c>
      <c r="J1743" s="206"/>
      <c r="K1743" s="203">
        <v>24</v>
      </c>
      <c r="L1743" s="213" t="s">
        <v>827</v>
      </c>
      <c r="M1743" s="208" t="s">
        <v>1436</v>
      </c>
      <c r="N1743" s="209">
        <f t="shared" si="0"/>
        <v>2025</v>
      </c>
      <c r="O1743" s="210">
        <f t="shared" si="1"/>
        <v>11</v>
      </c>
      <c r="P1743" s="211" t="str">
        <f>IFERROR(VLOOKUP(F1743,연간집계!D:E,2,FALSE),"")</f>
        <v>스탠다드 포토북 6*8 (소프트/무광)</v>
      </c>
    </row>
    <row r="1744" spans="1:16" ht="12.75">
      <c r="A1744" s="201">
        <v>45966.918842592589</v>
      </c>
      <c r="B1744" s="202">
        <v>45966</v>
      </c>
      <c r="C1744" s="203" t="s">
        <v>5426</v>
      </c>
      <c r="D1744" s="203" t="s">
        <v>11</v>
      </c>
      <c r="E1744" s="204" t="s">
        <v>5427</v>
      </c>
      <c r="F1744" s="49" t="s">
        <v>847</v>
      </c>
      <c r="G1744" s="203">
        <v>1</v>
      </c>
      <c r="H1744" s="203" t="s">
        <v>5428</v>
      </c>
      <c r="I1744" s="205" t="s">
        <v>1453</v>
      </c>
      <c r="J1744" s="206"/>
      <c r="K1744" s="203">
        <v>58</v>
      </c>
      <c r="L1744" s="213" t="s">
        <v>827</v>
      </c>
      <c r="M1744" s="208" t="s">
        <v>1436</v>
      </c>
      <c r="N1744" s="209">
        <f t="shared" si="0"/>
        <v>2025</v>
      </c>
      <c r="O1744" s="210">
        <f t="shared" si="1"/>
        <v>11</v>
      </c>
      <c r="P1744" s="211" t="str">
        <f>IFERROR(VLOOKUP(F1744,연간집계!D:E,2,FALSE),"")</f>
        <v>스탠다드 포토북 8*11 (하드/무광)</v>
      </c>
    </row>
    <row r="1745" spans="1:16" ht="12.75">
      <c r="A1745" s="201">
        <v>45966.921817129631</v>
      </c>
      <c r="B1745" s="202">
        <v>45966</v>
      </c>
      <c r="C1745" s="203" t="s">
        <v>5429</v>
      </c>
      <c r="D1745" s="203" t="s">
        <v>11</v>
      </c>
      <c r="E1745" s="204" t="s">
        <v>5430</v>
      </c>
      <c r="F1745" s="49" t="s">
        <v>1043</v>
      </c>
      <c r="G1745" s="203">
        <v>1</v>
      </c>
      <c r="H1745" s="203" t="s">
        <v>5431</v>
      </c>
      <c r="I1745" s="205" t="s">
        <v>2106</v>
      </c>
      <c r="J1745" s="206"/>
      <c r="K1745" s="203">
        <v>100</v>
      </c>
      <c r="L1745" s="207" t="s">
        <v>827</v>
      </c>
      <c r="M1745" s="208" t="s">
        <v>1851</v>
      </c>
      <c r="N1745" s="209">
        <f t="shared" si="0"/>
        <v>2025</v>
      </c>
      <c r="O1745" s="210">
        <f t="shared" si="1"/>
        <v>11</v>
      </c>
      <c r="P1745" s="211" t="str">
        <f>IFERROR(VLOOKUP(F1745,연간집계!D:E,2,FALSE),"")</f>
        <v>프리북 198 (하드)</v>
      </c>
    </row>
    <row r="1746" spans="1:16" ht="12.75">
      <c r="A1746" s="201">
        <v>45966.930671296293</v>
      </c>
      <c r="B1746" s="202">
        <v>45966</v>
      </c>
      <c r="C1746" s="203" t="s">
        <v>5432</v>
      </c>
      <c r="D1746" s="203" t="s">
        <v>11</v>
      </c>
      <c r="E1746" s="204" t="s">
        <v>5433</v>
      </c>
      <c r="F1746" s="49" t="s">
        <v>1020</v>
      </c>
      <c r="G1746" s="203">
        <v>2</v>
      </c>
      <c r="H1746" s="203" t="s">
        <v>167</v>
      </c>
      <c r="I1746" s="205" t="s">
        <v>2896</v>
      </c>
      <c r="J1746" s="206"/>
      <c r="K1746" s="203">
        <v>48</v>
      </c>
      <c r="L1746" s="213" t="s">
        <v>827</v>
      </c>
      <c r="M1746" s="208" t="s">
        <v>1436</v>
      </c>
      <c r="N1746" s="209">
        <f t="shared" si="0"/>
        <v>2025</v>
      </c>
      <c r="O1746" s="210">
        <f t="shared" si="1"/>
        <v>11</v>
      </c>
      <c r="P1746" s="211" t="str">
        <f>IFERROR(VLOOKUP(F1746,연간집계!D:E,2,FALSE),"")</f>
        <v>트래블북 A5 (쿠션하드/46p)</v>
      </c>
    </row>
    <row r="1747" spans="1:16" ht="12.75">
      <c r="A1747" s="201">
        <v>45966.936597222222</v>
      </c>
      <c r="B1747" s="202">
        <v>45966</v>
      </c>
      <c r="C1747" s="203" t="s">
        <v>5434</v>
      </c>
      <c r="D1747" s="203" t="s">
        <v>11</v>
      </c>
      <c r="E1747" s="204" t="s">
        <v>5435</v>
      </c>
      <c r="F1747" s="49" t="s">
        <v>836</v>
      </c>
      <c r="G1747" s="203">
        <v>1</v>
      </c>
      <c r="H1747" s="203" t="s">
        <v>5436</v>
      </c>
      <c r="I1747" s="205" t="s">
        <v>1453</v>
      </c>
      <c r="J1747" s="206"/>
      <c r="K1747" s="203">
        <v>30</v>
      </c>
      <c r="L1747" s="213" t="s">
        <v>827</v>
      </c>
      <c r="M1747" s="208" t="s">
        <v>1436</v>
      </c>
      <c r="N1747" s="209">
        <f t="shared" si="0"/>
        <v>2025</v>
      </c>
      <c r="O1747" s="210">
        <f t="shared" si="1"/>
        <v>11</v>
      </c>
      <c r="P1747" s="211" t="str">
        <f>IFERROR(VLOOKUP(F1747,연간집계!D:E,2,FALSE),"")</f>
        <v>스탠다드 포토북 6*8 (소프트/유광)</v>
      </c>
    </row>
    <row r="1748" spans="1:16" ht="12.75">
      <c r="A1748" s="201">
        <v>45966.986793981479</v>
      </c>
      <c r="B1748" s="202">
        <v>45966</v>
      </c>
      <c r="C1748" s="203" t="s">
        <v>5437</v>
      </c>
      <c r="D1748" s="203" t="s">
        <v>11</v>
      </c>
      <c r="E1748" s="204" t="s">
        <v>5438</v>
      </c>
      <c r="F1748" s="49" t="s">
        <v>1284</v>
      </c>
      <c r="G1748" s="203">
        <v>7</v>
      </c>
      <c r="H1748" s="203" t="s">
        <v>5439</v>
      </c>
      <c r="I1748" s="205" t="s">
        <v>1440</v>
      </c>
      <c r="J1748" s="206"/>
      <c r="K1748" s="203">
        <v>26</v>
      </c>
      <c r="L1748" s="213" t="s">
        <v>827</v>
      </c>
      <c r="M1748" s="208" t="s">
        <v>1481</v>
      </c>
      <c r="N1748" s="209">
        <f t="shared" si="0"/>
        <v>2025</v>
      </c>
      <c r="O1748" s="210">
        <f t="shared" si="1"/>
        <v>11</v>
      </c>
      <c r="P1748" s="211" t="str">
        <f>IFERROR(VLOOKUP(F1748,연간집계!D:E,2,FALSE),"")</f>
        <v>PCMS_스탠다드캘린더</v>
      </c>
    </row>
    <row r="1749" spans="1:16" ht="12.75">
      <c r="A1749" s="201">
        <v>45967.004502314812</v>
      </c>
      <c r="B1749" s="202">
        <v>45967</v>
      </c>
      <c r="C1749" s="203" t="s">
        <v>5440</v>
      </c>
      <c r="D1749" s="203" t="s">
        <v>11</v>
      </c>
      <c r="E1749" s="204" t="s">
        <v>5441</v>
      </c>
      <c r="F1749" s="49" t="s">
        <v>1296</v>
      </c>
      <c r="G1749" s="203">
        <v>1</v>
      </c>
      <c r="H1749" s="203" t="s">
        <v>5439</v>
      </c>
      <c r="I1749" s="205" t="s">
        <v>5442</v>
      </c>
      <c r="J1749" s="206"/>
      <c r="K1749" s="203">
        <v>26</v>
      </c>
      <c r="L1749" s="207" t="s">
        <v>827</v>
      </c>
      <c r="M1749" s="208" t="s">
        <v>1481</v>
      </c>
      <c r="N1749" s="209">
        <f t="shared" si="0"/>
        <v>2025</v>
      </c>
      <c r="O1749" s="210">
        <f t="shared" si="1"/>
        <v>11</v>
      </c>
      <c r="P1749" s="211" t="str">
        <f>IFERROR(VLOOKUP(F1749,연간집계!D:E,2,FALSE),"")</f>
        <v>PCMS_벽걸이2단캘린더</v>
      </c>
    </row>
    <row r="1750" spans="1:16" ht="12.75">
      <c r="A1750" s="201">
        <v>45967.13453703704</v>
      </c>
      <c r="B1750" s="202">
        <v>45967</v>
      </c>
      <c r="C1750" s="203" t="s">
        <v>5443</v>
      </c>
      <c r="D1750" s="203" t="s">
        <v>11</v>
      </c>
      <c r="E1750" s="204" t="s">
        <v>5444</v>
      </c>
      <c r="F1750" s="49" t="s">
        <v>1247</v>
      </c>
      <c r="G1750" s="203">
        <v>1</v>
      </c>
      <c r="H1750" s="203" t="s">
        <v>5445</v>
      </c>
      <c r="I1750" s="205" t="s">
        <v>1510</v>
      </c>
      <c r="J1750" s="206"/>
      <c r="K1750" s="203">
        <v>24</v>
      </c>
      <c r="L1750" s="207" t="s">
        <v>828</v>
      </c>
      <c r="M1750" s="208" t="s">
        <v>1493</v>
      </c>
      <c r="N1750" s="209">
        <f t="shared" si="0"/>
        <v>2025</v>
      </c>
      <c r="O1750" s="210">
        <f t="shared" si="1"/>
        <v>11</v>
      </c>
      <c r="P1750" s="211" t="str">
        <f>IFERROR(VLOOKUP(F1750,연간집계!D:E,2,FALSE),"")</f>
        <v>모바일 포토북 197 (여행)</v>
      </c>
    </row>
    <row r="1751" spans="1:16" ht="12.75">
      <c r="A1751" s="201">
        <v>45967.152233796296</v>
      </c>
      <c r="B1751" s="202">
        <v>45967</v>
      </c>
      <c r="C1751" s="203" t="s">
        <v>5446</v>
      </c>
      <c r="D1751" s="203" t="s">
        <v>11</v>
      </c>
      <c r="E1751" s="204" t="s">
        <v>5447</v>
      </c>
      <c r="F1751" s="49" t="s">
        <v>1243</v>
      </c>
      <c r="G1751" s="203">
        <v>1</v>
      </c>
      <c r="H1751" s="203" t="s">
        <v>5445</v>
      </c>
      <c r="I1751" s="205" t="s">
        <v>1676</v>
      </c>
      <c r="J1751" s="206"/>
      <c r="K1751" s="203">
        <v>24</v>
      </c>
      <c r="L1751" s="207" t="s">
        <v>828</v>
      </c>
      <c r="M1751" s="208" t="s">
        <v>1493</v>
      </c>
      <c r="N1751" s="209">
        <f t="shared" si="0"/>
        <v>2025</v>
      </c>
      <c r="O1751" s="210">
        <f t="shared" si="1"/>
        <v>11</v>
      </c>
      <c r="P1751" s="211" t="str">
        <f>IFERROR(VLOOKUP(F1751,연간집계!D:E,2,FALSE),"")</f>
        <v>모바일 포토북 150 (여행)</v>
      </c>
    </row>
    <row r="1752" spans="1:16" ht="12.75">
      <c r="A1752" s="201">
        <v>45967.240682870368</v>
      </c>
      <c r="B1752" s="202">
        <v>45967</v>
      </c>
      <c r="C1752" s="203" t="s">
        <v>5448</v>
      </c>
      <c r="D1752" s="203" t="s">
        <v>11</v>
      </c>
      <c r="E1752" s="204" t="s">
        <v>5449</v>
      </c>
      <c r="F1752" s="49" t="s">
        <v>1056</v>
      </c>
      <c r="G1752" s="203">
        <v>2</v>
      </c>
      <c r="H1752" s="203" t="s">
        <v>715</v>
      </c>
      <c r="I1752" s="205" t="s">
        <v>2283</v>
      </c>
      <c r="J1752" s="206"/>
      <c r="K1752" s="203">
        <v>114</v>
      </c>
      <c r="L1752" s="207" t="s">
        <v>827</v>
      </c>
      <c r="M1752" s="208" t="s">
        <v>1436</v>
      </c>
      <c r="N1752" s="209">
        <f t="shared" si="0"/>
        <v>2025</v>
      </c>
      <c r="O1752" s="210">
        <f t="shared" si="1"/>
        <v>11</v>
      </c>
      <c r="P1752" s="211" t="str">
        <f>IFERROR(VLOOKUP(F1752,연간집계!D:E,2,FALSE),"")</f>
        <v>프리북 150 (소프트)</v>
      </c>
    </row>
    <row r="1753" spans="1:16" ht="12.75">
      <c r="A1753" s="201">
        <v>45967.367395833331</v>
      </c>
      <c r="B1753" s="202">
        <v>45967</v>
      </c>
      <c r="C1753" s="203" t="s">
        <v>5450</v>
      </c>
      <c r="D1753" s="203" t="s">
        <v>11</v>
      </c>
      <c r="E1753" s="204" t="s">
        <v>5451</v>
      </c>
      <c r="F1753" s="49" t="s">
        <v>1304</v>
      </c>
      <c r="G1753" s="203">
        <v>1</v>
      </c>
      <c r="H1753" s="203" t="s">
        <v>4488</v>
      </c>
      <c r="I1753" s="205" t="s">
        <v>1440</v>
      </c>
      <c r="J1753" s="208" t="s">
        <v>1850</v>
      </c>
      <c r="K1753" s="203">
        <v>1</v>
      </c>
      <c r="L1753" s="207" t="s">
        <v>827</v>
      </c>
      <c r="M1753" s="208" t="s">
        <v>1645</v>
      </c>
      <c r="N1753" s="209">
        <f t="shared" si="0"/>
        <v>2025</v>
      </c>
      <c r="O1753" s="210">
        <f t="shared" si="1"/>
        <v>11</v>
      </c>
      <c r="P1753" s="211" t="str">
        <f>IFERROR(VLOOKUP(F1753,연간집계!D:E,2,FALSE),"")</f>
        <v>PCMS_우드스탠드아크릴액자</v>
      </c>
    </row>
    <row r="1754" spans="1:16" ht="12.75">
      <c r="A1754" s="201">
        <v>45967.476006944446</v>
      </c>
      <c r="B1754" s="202">
        <v>45967</v>
      </c>
      <c r="C1754" s="203" t="s">
        <v>5452</v>
      </c>
      <c r="D1754" s="203" t="s">
        <v>11</v>
      </c>
      <c r="E1754" s="204" t="s">
        <v>5453</v>
      </c>
      <c r="F1754" s="49" t="s">
        <v>852</v>
      </c>
      <c r="G1754" s="203">
        <v>1</v>
      </c>
      <c r="H1754" s="203" t="s">
        <v>5454</v>
      </c>
      <c r="I1754" s="205" t="s">
        <v>1435</v>
      </c>
      <c r="J1754" s="206"/>
      <c r="K1754" s="203">
        <v>64</v>
      </c>
      <c r="L1754" s="213" t="s">
        <v>827</v>
      </c>
      <c r="M1754" s="208" t="s">
        <v>1502</v>
      </c>
      <c r="N1754" s="209">
        <f t="shared" si="0"/>
        <v>2025</v>
      </c>
      <c r="O1754" s="210">
        <f t="shared" si="1"/>
        <v>11</v>
      </c>
      <c r="P1754" s="211" t="str">
        <f>IFERROR(VLOOKUP(F1754,연간집계!D:E,2,FALSE),"")</f>
        <v>스탠다드 포토북 8*8 (소프트/무광)</v>
      </c>
    </row>
    <row r="1755" spans="1:16" ht="12.75">
      <c r="A1755" s="201">
        <v>45967.52039351852</v>
      </c>
      <c r="B1755" s="202">
        <v>45967</v>
      </c>
      <c r="C1755" s="203" t="s">
        <v>5455</v>
      </c>
      <c r="D1755" s="203" t="s">
        <v>11</v>
      </c>
      <c r="E1755" s="204" t="s">
        <v>5456</v>
      </c>
      <c r="F1755" s="49" t="s">
        <v>990</v>
      </c>
      <c r="G1755" s="203">
        <v>1</v>
      </c>
      <c r="H1755" s="203" t="s">
        <v>32</v>
      </c>
      <c r="I1755" s="205" t="s">
        <v>5457</v>
      </c>
      <c r="J1755" s="206"/>
      <c r="K1755" s="203">
        <v>72</v>
      </c>
      <c r="L1755" s="207" t="s">
        <v>827</v>
      </c>
      <c r="M1755" s="208" t="s">
        <v>1449</v>
      </c>
      <c r="N1755" s="209">
        <f t="shared" si="0"/>
        <v>2025</v>
      </c>
      <c r="O1755" s="210">
        <f t="shared" si="1"/>
        <v>11</v>
      </c>
      <c r="P1755" s="211" t="str">
        <f>IFERROR(VLOOKUP(F1755,연간집계!D:E,2,FALSE),"")</f>
        <v>키즈북 198 (쿠션하드/70p)</v>
      </c>
    </row>
    <row r="1756" spans="1:16" ht="12.75">
      <c r="A1756" s="201">
        <v>45967.564525462964</v>
      </c>
      <c r="B1756" s="202">
        <v>45967</v>
      </c>
      <c r="C1756" s="203" t="s">
        <v>5458</v>
      </c>
      <c r="D1756" s="203" t="s">
        <v>11</v>
      </c>
      <c r="E1756" s="204" t="s">
        <v>5459</v>
      </c>
      <c r="F1756" s="49" t="s">
        <v>1376</v>
      </c>
      <c r="G1756" s="203">
        <v>1</v>
      </c>
      <c r="H1756" s="203" t="s">
        <v>5460</v>
      </c>
      <c r="I1756" s="205" t="s">
        <v>2005</v>
      </c>
      <c r="J1756" s="206"/>
      <c r="K1756" s="203">
        <v>1</v>
      </c>
      <c r="L1756" s="207" t="s">
        <v>827</v>
      </c>
      <c r="M1756" s="208" t="s">
        <v>1658</v>
      </c>
      <c r="N1756" s="209">
        <f t="shared" si="0"/>
        <v>2025</v>
      </c>
      <c r="O1756" s="210">
        <f t="shared" si="1"/>
        <v>11</v>
      </c>
      <c r="P1756" s="211" t="str">
        <f>IFERROR(VLOOKUP(F1756,연간집계!D:E,2,FALSE),"")</f>
        <v>증명사진 (유광)</v>
      </c>
    </row>
    <row r="1757" spans="1:16" ht="12.75">
      <c r="A1757" s="201">
        <v>45967.605740740742</v>
      </c>
      <c r="B1757" s="202">
        <v>45967</v>
      </c>
      <c r="C1757" s="203" t="s">
        <v>5461</v>
      </c>
      <c r="D1757" s="203" t="s">
        <v>11</v>
      </c>
      <c r="E1757" s="204" t="s">
        <v>5462</v>
      </c>
      <c r="F1757" s="49" t="s">
        <v>838</v>
      </c>
      <c r="G1757" s="203">
        <v>1</v>
      </c>
      <c r="H1757" s="203" t="s">
        <v>5463</v>
      </c>
      <c r="I1757" s="205" t="s">
        <v>1440</v>
      </c>
      <c r="J1757" s="206"/>
      <c r="K1757" s="203">
        <v>24</v>
      </c>
      <c r="L1757" s="213" t="s">
        <v>827</v>
      </c>
      <c r="M1757" s="208" t="s">
        <v>1436</v>
      </c>
      <c r="N1757" s="209">
        <f t="shared" si="0"/>
        <v>2025</v>
      </c>
      <c r="O1757" s="210">
        <f t="shared" si="1"/>
        <v>11</v>
      </c>
      <c r="P1757" s="211" t="str">
        <f>IFERROR(VLOOKUP(F1757,연간집계!D:E,2,FALSE),"")</f>
        <v>스탠다드 포토북 6*8 (하드/무광)</v>
      </c>
    </row>
    <row r="1758" spans="1:16" ht="12.75">
      <c r="A1758" s="201">
        <v>45967.644097222219</v>
      </c>
      <c r="B1758" s="202">
        <v>45967</v>
      </c>
      <c r="C1758" s="203" t="s">
        <v>5464</v>
      </c>
      <c r="D1758" s="203" t="s">
        <v>11</v>
      </c>
      <c r="E1758" s="204" t="s">
        <v>5465</v>
      </c>
      <c r="F1758" s="49" t="s">
        <v>847</v>
      </c>
      <c r="G1758" s="203">
        <v>1</v>
      </c>
      <c r="H1758" s="203" t="s">
        <v>5466</v>
      </c>
      <c r="I1758" s="205" t="s">
        <v>1572</v>
      </c>
      <c r="J1758" s="206"/>
      <c r="K1758" s="203">
        <v>80</v>
      </c>
      <c r="L1758" s="213" t="s">
        <v>827</v>
      </c>
      <c r="M1758" s="208" t="s">
        <v>1425</v>
      </c>
      <c r="N1758" s="209">
        <f t="shared" si="0"/>
        <v>2025</v>
      </c>
      <c r="O1758" s="210">
        <f t="shared" si="1"/>
        <v>11</v>
      </c>
      <c r="P1758" s="211" t="str">
        <f>IFERROR(VLOOKUP(F1758,연간집계!D:E,2,FALSE),"")</f>
        <v>스탠다드 포토북 8*11 (하드/무광)</v>
      </c>
    </row>
    <row r="1759" spans="1:16" ht="12.75">
      <c r="A1759" s="201">
        <v>45967.644108796296</v>
      </c>
      <c r="B1759" s="202">
        <v>45967</v>
      </c>
      <c r="C1759" s="203" t="s">
        <v>5467</v>
      </c>
      <c r="D1759" s="203" t="s">
        <v>11</v>
      </c>
      <c r="E1759" s="204" t="s">
        <v>5468</v>
      </c>
      <c r="F1759" s="49" t="s">
        <v>1036</v>
      </c>
      <c r="G1759" s="203">
        <v>1</v>
      </c>
      <c r="H1759" s="203" t="s">
        <v>4708</v>
      </c>
      <c r="I1759" s="205" t="s">
        <v>1470</v>
      </c>
      <c r="J1759" s="206"/>
      <c r="K1759" s="203">
        <v>92</v>
      </c>
      <c r="L1759" s="213" t="s">
        <v>827</v>
      </c>
      <c r="M1759" s="208" t="s">
        <v>1436</v>
      </c>
      <c r="N1759" s="209">
        <f t="shared" si="0"/>
        <v>2025</v>
      </c>
      <c r="O1759" s="210">
        <f t="shared" si="1"/>
        <v>11</v>
      </c>
      <c r="P1759" s="211" t="str">
        <f>IFERROR(VLOOKUP(F1759,연간집계!D:E,2,FALSE),"")</f>
        <v>포토로그북 (바인더)</v>
      </c>
    </row>
    <row r="1760" spans="1:16" ht="12.75">
      <c r="A1760" s="201">
        <v>45967.655960648146</v>
      </c>
      <c r="B1760" s="202">
        <v>45967</v>
      </c>
      <c r="C1760" s="203" t="s">
        <v>5469</v>
      </c>
      <c r="D1760" s="203" t="s">
        <v>11</v>
      </c>
      <c r="E1760" s="204" t="s">
        <v>5470</v>
      </c>
      <c r="F1760" s="49" t="s">
        <v>838</v>
      </c>
      <c r="G1760" s="203">
        <v>2</v>
      </c>
      <c r="H1760" s="203" t="s">
        <v>4107</v>
      </c>
      <c r="I1760" s="205" t="s">
        <v>1453</v>
      </c>
      <c r="J1760" s="206"/>
      <c r="K1760" s="203">
        <v>38</v>
      </c>
      <c r="L1760" s="213" t="s">
        <v>827</v>
      </c>
      <c r="M1760" s="208" t="s">
        <v>1436</v>
      </c>
      <c r="N1760" s="209">
        <f t="shared" si="0"/>
        <v>2025</v>
      </c>
      <c r="O1760" s="210">
        <f t="shared" si="1"/>
        <v>11</v>
      </c>
      <c r="P1760" s="211" t="str">
        <f>IFERROR(VLOOKUP(F1760,연간집계!D:E,2,FALSE),"")</f>
        <v>스탠다드 포토북 6*8 (하드/무광)</v>
      </c>
    </row>
    <row r="1761" spans="1:16" ht="12.75">
      <c r="A1761" s="201">
        <v>45967.655972222223</v>
      </c>
      <c r="B1761" s="202">
        <v>45967</v>
      </c>
      <c r="C1761" s="203" t="s">
        <v>5471</v>
      </c>
      <c r="D1761" s="203" t="s">
        <v>11</v>
      </c>
      <c r="E1761" s="204" t="s">
        <v>5470</v>
      </c>
      <c r="F1761" s="49" t="s">
        <v>856</v>
      </c>
      <c r="G1761" s="203">
        <v>2</v>
      </c>
      <c r="H1761" s="203" t="s">
        <v>4107</v>
      </c>
      <c r="I1761" s="205" t="s">
        <v>1435</v>
      </c>
      <c r="J1761" s="206"/>
      <c r="K1761" s="203">
        <v>50</v>
      </c>
      <c r="L1761" s="213" t="s">
        <v>827</v>
      </c>
      <c r="M1761" s="208" t="s">
        <v>1436</v>
      </c>
      <c r="N1761" s="209">
        <f t="shared" si="0"/>
        <v>2025</v>
      </c>
      <c r="O1761" s="210">
        <f t="shared" si="1"/>
        <v>11</v>
      </c>
      <c r="P1761" s="211" t="str">
        <f>IFERROR(VLOOKUP(F1761,연간집계!D:E,2,FALSE),"")</f>
        <v>스탠다드 포토북 8*8 (하드/무광)</v>
      </c>
    </row>
    <row r="1762" spans="1:16" ht="12.75">
      <c r="A1762" s="201">
        <v>45967.69425925926</v>
      </c>
      <c r="B1762" s="202">
        <v>45967</v>
      </c>
      <c r="C1762" s="203" t="s">
        <v>5472</v>
      </c>
      <c r="D1762" s="203" t="s">
        <v>11</v>
      </c>
      <c r="E1762" s="204" t="s">
        <v>5473</v>
      </c>
      <c r="F1762" s="49" t="s">
        <v>13</v>
      </c>
      <c r="G1762" s="203">
        <v>1</v>
      </c>
      <c r="H1762" s="203" t="s">
        <v>173</v>
      </c>
      <c r="I1762" s="205" t="s">
        <v>2206</v>
      </c>
      <c r="J1762" s="206"/>
      <c r="K1762" s="203">
        <v>58</v>
      </c>
      <c r="L1762" s="207" t="s">
        <v>827</v>
      </c>
      <c r="M1762" s="208" t="s">
        <v>1471</v>
      </c>
      <c r="N1762" s="209">
        <f t="shared" si="0"/>
        <v>2025</v>
      </c>
      <c r="O1762" s="210">
        <f t="shared" si="1"/>
        <v>11</v>
      </c>
      <c r="P1762" s="211" t="str">
        <f>IFERROR(VLOOKUP(F1762,연간집계!D:E,2,FALSE),"")</f>
        <v>러브데이북 (모던그레이/기본)</v>
      </c>
    </row>
    <row r="1763" spans="1:16" ht="12.75">
      <c r="A1763" s="201">
        <v>45967.717800925922</v>
      </c>
      <c r="B1763" s="202">
        <v>45967</v>
      </c>
      <c r="C1763" s="203" t="s">
        <v>5474</v>
      </c>
      <c r="D1763" s="203" t="s">
        <v>11</v>
      </c>
      <c r="E1763" s="204" t="s">
        <v>5475</v>
      </c>
      <c r="F1763" s="49" t="s">
        <v>1243</v>
      </c>
      <c r="G1763" s="203">
        <v>1</v>
      </c>
      <c r="H1763" s="203" t="s">
        <v>5476</v>
      </c>
      <c r="I1763" s="205" t="s">
        <v>1435</v>
      </c>
      <c r="J1763" s="206"/>
      <c r="K1763" s="203">
        <v>24</v>
      </c>
      <c r="L1763" s="207" t="s">
        <v>828</v>
      </c>
      <c r="M1763" s="208" t="s">
        <v>1541</v>
      </c>
      <c r="N1763" s="209">
        <f t="shared" si="0"/>
        <v>2025</v>
      </c>
      <c r="O1763" s="210">
        <f t="shared" si="1"/>
        <v>11</v>
      </c>
      <c r="P1763" s="211" t="str">
        <f>IFERROR(VLOOKUP(F1763,연간집계!D:E,2,FALSE),"")</f>
        <v>모바일 포토북 150 (여행)</v>
      </c>
    </row>
    <row r="1764" spans="1:16" ht="12.75">
      <c r="A1764" s="201">
        <v>45967.741446759261</v>
      </c>
      <c r="B1764" s="202">
        <v>45967</v>
      </c>
      <c r="C1764" s="203" t="s">
        <v>5477</v>
      </c>
      <c r="D1764" s="203" t="s">
        <v>11</v>
      </c>
      <c r="E1764" s="204" t="s">
        <v>5478</v>
      </c>
      <c r="F1764" s="49" t="s">
        <v>1243</v>
      </c>
      <c r="G1764" s="203">
        <v>1</v>
      </c>
      <c r="H1764" s="203" t="s">
        <v>2219</v>
      </c>
      <c r="I1764" s="205" t="s">
        <v>1556</v>
      </c>
      <c r="J1764" s="206"/>
      <c r="K1764" s="203">
        <v>24</v>
      </c>
      <c r="L1764" s="207" t="s">
        <v>828</v>
      </c>
      <c r="M1764" s="208" t="s">
        <v>1436</v>
      </c>
      <c r="N1764" s="209">
        <f t="shared" si="0"/>
        <v>2025</v>
      </c>
      <c r="O1764" s="210">
        <f t="shared" si="1"/>
        <v>11</v>
      </c>
      <c r="P1764" s="211" t="str">
        <f>IFERROR(VLOOKUP(F1764,연간집계!D:E,2,FALSE),"")</f>
        <v>모바일 포토북 150 (여행)</v>
      </c>
    </row>
    <row r="1765" spans="1:16" ht="12.75">
      <c r="A1765" s="201">
        <v>45967.88863425926</v>
      </c>
      <c r="B1765" s="202">
        <v>45967</v>
      </c>
      <c r="C1765" s="203" t="s">
        <v>5479</v>
      </c>
      <c r="D1765" s="203" t="s">
        <v>11</v>
      </c>
      <c r="E1765" s="204" t="s">
        <v>5480</v>
      </c>
      <c r="F1765" s="49" t="s">
        <v>1284</v>
      </c>
      <c r="G1765" s="203">
        <v>1</v>
      </c>
      <c r="H1765" s="203" t="s">
        <v>5481</v>
      </c>
      <c r="I1765" s="205" t="s">
        <v>4182</v>
      </c>
      <c r="J1765" s="206"/>
      <c r="K1765" s="203">
        <v>26</v>
      </c>
      <c r="L1765" s="207" t="s">
        <v>828</v>
      </c>
      <c r="M1765" s="208" t="s">
        <v>1436</v>
      </c>
      <c r="N1765" s="209">
        <f t="shared" si="0"/>
        <v>2025</v>
      </c>
      <c r="O1765" s="210">
        <f t="shared" si="1"/>
        <v>11</v>
      </c>
      <c r="P1765" s="211" t="str">
        <f>IFERROR(VLOOKUP(F1765,연간집계!D:E,2,FALSE),"")</f>
        <v>PCMS_스탠다드캘린더</v>
      </c>
    </row>
    <row r="1766" spans="1:16" ht="12.75">
      <c r="A1766" s="201">
        <v>45967.909247685187</v>
      </c>
      <c r="B1766" s="202">
        <v>45967</v>
      </c>
      <c r="C1766" s="203" t="s">
        <v>5482</v>
      </c>
      <c r="D1766" s="203" t="s">
        <v>11</v>
      </c>
      <c r="E1766" s="204" t="s">
        <v>5483</v>
      </c>
      <c r="F1766" s="49" t="s">
        <v>1048</v>
      </c>
      <c r="G1766" s="203">
        <v>1</v>
      </c>
      <c r="H1766" s="203" t="s">
        <v>5046</v>
      </c>
      <c r="I1766" s="205" t="s">
        <v>2661</v>
      </c>
      <c r="J1766" s="206"/>
      <c r="K1766" s="203">
        <v>42</v>
      </c>
      <c r="L1766" s="207" t="s">
        <v>827</v>
      </c>
      <c r="M1766" s="208" t="s">
        <v>1436</v>
      </c>
      <c r="N1766" s="209">
        <f t="shared" si="0"/>
        <v>2025</v>
      </c>
      <c r="O1766" s="210">
        <f t="shared" si="1"/>
        <v>11</v>
      </c>
      <c r="P1766" s="211" t="str">
        <f>IFERROR(VLOOKUP(F1766,연간집계!D:E,2,FALSE),"")</f>
        <v>프리북와이드 (하드)</v>
      </c>
    </row>
    <row r="1767" spans="1:16" ht="12.75">
      <c r="A1767" s="201">
        <v>45967.909259259257</v>
      </c>
      <c r="B1767" s="202">
        <v>45967</v>
      </c>
      <c r="C1767" s="203" t="s">
        <v>5484</v>
      </c>
      <c r="D1767" s="203" t="s">
        <v>11</v>
      </c>
      <c r="E1767" s="204" t="s">
        <v>5483</v>
      </c>
      <c r="F1767" s="49" t="s">
        <v>1048</v>
      </c>
      <c r="G1767" s="203">
        <v>1</v>
      </c>
      <c r="H1767" s="203" t="s">
        <v>5046</v>
      </c>
      <c r="I1767" s="205" t="s">
        <v>1566</v>
      </c>
      <c r="J1767" s="206"/>
      <c r="K1767" s="203">
        <v>46</v>
      </c>
      <c r="L1767" s="207" t="s">
        <v>827</v>
      </c>
      <c r="M1767" s="208" t="s">
        <v>1436</v>
      </c>
      <c r="N1767" s="209">
        <f t="shared" si="0"/>
        <v>2025</v>
      </c>
      <c r="O1767" s="210">
        <f t="shared" si="1"/>
        <v>11</v>
      </c>
      <c r="P1767" s="211" t="str">
        <f>IFERROR(VLOOKUP(F1767,연간집계!D:E,2,FALSE),"")</f>
        <v>프리북와이드 (하드)</v>
      </c>
    </row>
    <row r="1768" spans="1:16" ht="12.75">
      <c r="A1768" s="201">
        <v>45967.929930555554</v>
      </c>
      <c r="B1768" s="202">
        <v>45967</v>
      </c>
      <c r="C1768" s="203" t="s">
        <v>5485</v>
      </c>
      <c r="D1768" s="203" t="s">
        <v>11</v>
      </c>
      <c r="E1768" s="204" t="s">
        <v>5486</v>
      </c>
      <c r="F1768" s="49" t="s">
        <v>963</v>
      </c>
      <c r="G1768" s="203">
        <v>1</v>
      </c>
      <c r="H1768" s="203" t="s">
        <v>5487</v>
      </c>
      <c r="I1768" s="205" t="s">
        <v>3783</v>
      </c>
      <c r="J1768" s="208" t="s">
        <v>2905</v>
      </c>
      <c r="K1768" s="203">
        <v>80</v>
      </c>
      <c r="L1768" s="207" t="s">
        <v>827</v>
      </c>
      <c r="M1768" s="208" t="s">
        <v>1436</v>
      </c>
      <c r="N1768" s="209">
        <f t="shared" si="0"/>
        <v>2025</v>
      </c>
      <c r="O1768" s="210">
        <f t="shared" si="1"/>
        <v>11</v>
      </c>
      <c r="P1768" s="211" t="str">
        <f>IFERROR(VLOOKUP(F1768,연간집계!D:E,2,FALSE),"")</f>
        <v>시티북 210 (쿠션하드/78p)</v>
      </c>
    </row>
    <row r="1769" spans="1:16" ht="12.75">
      <c r="A1769" s="201">
        <v>45968.482685185183</v>
      </c>
      <c r="B1769" s="202">
        <v>45968</v>
      </c>
      <c r="C1769" s="203" t="s">
        <v>5488</v>
      </c>
      <c r="D1769" s="203" t="s">
        <v>11</v>
      </c>
      <c r="E1769" s="204" t="s">
        <v>5489</v>
      </c>
      <c r="F1769" s="49" t="s">
        <v>838</v>
      </c>
      <c r="G1769" s="203">
        <v>1</v>
      </c>
      <c r="H1769" s="203" t="s">
        <v>5490</v>
      </c>
      <c r="I1769" s="205" t="s">
        <v>1455</v>
      </c>
      <c r="J1769" s="206"/>
      <c r="K1769" s="203">
        <v>36</v>
      </c>
      <c r="L1769" s="213" t="s">
        <v>827</v>
      </c>
      <c r="M1769" s="208" t="s">
        <v>1436</v>
      </c>
      <c r="N1769" s="209">
        <f t="shared" si="0"/>
        <v>2025</v>
      </c>
      <c r="O1769" s="210">
        <f t="shared" si="1"/>
        <v>11</v>
      </c>
      <c r="P1769" s="211" t="str">
        <f>IFERROR(VLOOKUP(F1769,연간집계!D:E,2,FALSE),"")</f>
        <v>스탠다드 포토북 6*8 (하드/무광)</v>
      </c>
    </row>
    <row r="1770" spans="1:16" ht="12.75">
      <c r="A1770" s="201">
        <v>45968.547280092593</v>
      </c>
      <c r="B1770" s="202">
        <v>45968</v>
      </c>
      <c r="C1770" s="203" t="s">
        <v>5491</v>
      </c>
      <c r="D1770" s="203" t="s">
        <v>11</v>
      </c>
      <c r="E1770" s="204" t="s">
        <v>5492</v>
      </c>
      <c r="F1770" s="49" t="s">
        <v>1284</v>
      </c>
      <c r="G1770" s="203">
        <v>1</v>
      </c>
      <c r="H1770" s="203" t="s">
        <v>1626</v>
      </c>
      <c r="I1770" s="205" t="s">
        <v>5016</v>
      </c>
      <c r="J1770" s="206"/>
      <c r="K1770" s="203">
        <v>26</v>
      </c>
      <c r="L1770" s="207" t="s">
        <v>828</v>
      </c>
      <c r="M1770" s="208" t="s">
        <v>1471</v>
      </c>
      <c r="N1770" s="209">
        <f t="shared" si="0"/>
        <v>2025</v>
      </c>
      <c r="O1770" s="210">
        <f t="shared" si="1"/>
        <v>11</v>
      </c>
      <c r="P1770" s="211" t="str">
        <f>IFERROR(VLOOKUP(F1770,연간집계!D:E,2,FALSE),"")</f>
        <v>PCMS_스탠다드캘린더</v>
      </c>
    </row>
    <row r="1771" spans="1:16" ht="12.75">
      <c r="A1771" s="201">
        <v>45968.553182870368</v>
      </c>
      <c r="B1771" s="202">
        <v>45968</v>
      </c>
      <c r="C1771" s="203" t="s">
        <v>5493</v>
      </c>
      <c r="D1771" s="203" t="s">
        <v>11</v>
      </c>
      <c r="E1771" s="204" t="s">
        <v>5494</v>
      </c>
      <c r="F1771" s="49" t="s">
        <v>1058</v>
      </c>
      <c r="G1771" s="203">
        <v>1</v>
      </c>
      <c r="H1771" s="203" t="s">
        <v>2786</v>
      </c>
      <c r="I1771" s="205" t="s">
        <v>1523</v>
      </c>
      <c r="J1771" s="206"/>
      <c r="K1771" s="203">
        <v>126</v>
      </c>
      <c r="L1771" s="207" t="s">
        <v>827</v>
      </c>
      <c r="M1771" s="208" t="s">
        <v>1460</v>
      </c>
      <c r="N1771" s="209">
        <f t="shared" si="0"/>
        <v>2025</v>
      </c>
      <c r="O1771" s="210">
        <f t="shared" si="1"/>
        <v>11</v>
      </c>
      <c r="P1771" s="211" t="str">
        <f>IFERROR(VLOOKUP(F1771,연간집계!D:E,2,FALSE),"")</f>
        <v>프리북 150 (하드)</v>
      </c>
    </row>
    <row r="1772" spans="1:16" ht="12.75">
      <c r="A1772" s="201">
        <v>45968.567881944444</v>
      </c>
      <c r="B1772" s="202">
        <v>45968</v>
      </c>
      <c r="C1772" s="203" t="s">
        <v>5495</v>
      </c>
      <c r="D1772" s="203" t="s">
        <v>11</v>
      </c>
      <c r="E1772" s="204" t="s">
        <v>5496</v>
      </c>
      <c r="F1772" s="49" t="s">
        <v>865</v>
      </c>
      <c r="G1772" s="203">
        <v>1</v>
      </c>
      <c r="H1772" s="203" t="s">
        <v>5205</v>
      </c>
      <c r="I1772" s="205" t="s">
        <v>1440</v>
      </c>
      <c r="J1772" s="206"/>
      <c r="K1772" s="203">
        <v>74</v>
      </c>
      <c r="L1772" s="213" t="s">
        <v>827</v>
      </c>
      <c r="M1772" s="208" t="s">
        <v>1449</v>
      </c>
      <c r="N1772" s="209">
        <f t="shared" si="0"/>
        <v>2025</v>
      </c>
      <c r="O1772" s="210">
        <f t="shared" si="1"/>
        <v>11</v>
      </c>
      <c r="P1772" s="211" t="str">
        <f>IFERROR(VLOOKUP(F1772,연간집계!D:E,2,FALSE),"")</f>
        <v>스탠다드 포토북 8*6 (하드/무광)</v>
      </c>
    </row>
    <row r="1773" spans="1:16" ht="12.75">
      <c r="A1773" s="201">
        <v>45968.606180555558</v>
      </c>
      <c r="B1773" s="202">
        <v>45968</v>
      </c>
      <c r="C1773" s="203" t="s">
        <v>5497</v>
      </c>
      <c r="D1773" s="203" t="s">
        <v>11</v>
      </c>
      <c r="E1773" s="204" t="s">
        <v>5498</v>
      </c>
      <c r="F1773" s="49" t="s">
        <v>1024</v>
      </c>
      <c r="G1773" s="203">
        <v>1</v>
      </c>
      <c r="H1773" s="203" t="s">
        <v>5041</v>
      </c>
      <c r="I1773" s="205" t="s">
        <v>1736</v>
      </c>
      <c r="J1773" s="206"/>
      <c r="K1773" s="203">
        <v>48</v>
      </c>
      <c r="L1773" s="207" t="s">
        <v>827</v>
      </c>
      <c r="M1773" s="208" t="s">
        <v>1436</v>
      </c>
      <c r="N1773" s="209">
        <f t="shared" si="0"/>
        <v>2025</v>
      </c>
      <c r="O1773" s="210">
        <f t="shared" si="1"/>
        <v>11</v>
      </c>
      <c r="P1773" s="211" t="str">
        <f>IFERROR(VLOOKUP(F1773,연간집계!D:E,2,FALSE),"")</f>
        <v>트래블북 A5 (소프트/46p)</v>
      </c>
    </row>
    <row r="1774" spans="1:16" ht="12.75">
      <c r="A1774" s="201">
        <v>45968.638611111113</v>
      </c>
      <c r="B1774" s="202">
        <v>45968</v>
      </c>
      <c r="C1774" s="203" t="s">
        <v>5499</v>
      </c>
      <c r="D1774" s="203" t="s">
        <v>11</v>
      </c>
      <c r="E1774" s="204" t="s">
        <v>5500</v>
      </c>
      <c r="F1774" s="49" t="s">
        <v>1296</v>
      </c>
      <c r="G1774" s="203">
        <v>1</v>
      </c>
      <c r="H1774" s="203" t="s">
        <v>5501</v>
      </c>
      <c r="I1774" s="205" t="s">
        <v>5190</v>
      </c>
      <c r="J1774" s="206"/>
      <c r="K1774" s="203">
        <v>26</v>
      </c>
      <c r="L1774" s="207" t="s">
        <v>827</v>
      </c>
      <c r="M1774" s="208" t="s">
        <v>1436</v>
      </c>
      <c r="N1774" s="209">
        <f t="shared" si="0"/>
        <v>2025</v>
      </c>
      <c r="O1774" s="210">
        <f t="shared" si="1"/>
        <v>11</v>
      </c>
      <c r="P1774" s="211" t="str">
        <f>IFERROR(VLOOKUP(F1774,연간집계!D:E,2,FALSE),"")</f>
        <v>PCMS_벽걸이2단캘린더</v>
      </c>
    </row>
    <row r="1775" spans="1:16" ht="12.75">
      <c r="A1775" s="201">
        <v>45968.641574074078</v>
      </c>
      <c r="B1775" s="202">
        <v>45968</v>
      </c>
      <c r="C1775" s="203" t="s">
        <v>5502</v>
      </c>
      <c r="D1775" s="203" t="s">
        <v>11</v>
      </c>
      <c r="E1775" s="204" t="s">
        <v>5503</v>
      </c>
      <c r="F1775" s="49" t="s">
        <v>847</v>
      </c>
      <c r="G1775" s="203">
        <v>1</v>
      </c>
      <c r="H1775" s="203" t="s">
        <v>5504</v>
      </c>
      <c r="I1775" s="205" t="s">
        <v>1435</v>
      </c>
      <c r="J1775" s="206"/>
      <c r="K1775" s="203">
        <v>24</v>
      </c>
      <c r="L1775" s="213" t="s">
        <v>827</v>
      </c>
      <c r="M1775" s="208" t="s">
        <v>1497</v>
      </c>
      <c r="N1775" s="209">
        <f t="shared" si="0"/>
        <v>2025</v>
      </c>
      <c r="O1775" s="210">
        <f t="shared" si="1"/>
        <v>11</v>
      </c>
      <c r="P1775" s="211" t="str">
        <f>IFERROR(VLOOKUP(F1775,연간집계!D:E,2,FALSE),"")</f>
        <v>스탠다드 포토북 8*11 (하드/무광)</v>
      </c>
    </row>
    <row r="1776" spans="1:16" ht="12.75">
      <c r="A1776" s="201">
        <v>45968.641585648147</v>
      </c>
      <c r="B1776" s="202">
        <v>45968</v>
      </c>
      <c r="C1776" s="203" t="s">
        <v>5505</v>
      </c>
      <c r="D1776" s="203" t="s">
        <v>11</v>
      </c>
      <c r="E1776" s="204" t="s">
        <v>5503</v>
      </c>
      <c r="F1776" s="49" t="s">
        <v>847</v>
      </c>
      <c r="G1776" s="203">
        <v>1</v>
      </c>
      <c r="H1776" s="203" t="s">
        <v>5504</v>
      </c>
      <c r="I1776" s="205" t="s">
        <v>1435</v>
      </c>
      <c r="J1776" s="206"/>
      <c r="K1776" s="203">
        <v>24</v>
      </c>
      <c r="L1776" s="213" t="s">
        <v>827</v>
      </c>
      <c r="M1776" s="208" t="s">
        <v>1497</v>
      </c>
      <c r="N1776" s="209">
        <f t="shared" si="0"/>
        <v>2025</v>
      </c>
      <c r="O1776" s="210">
        <f t="shared" si="1"/>
        <v>11</v>
      </c>
      <c r="P1776" s="211" t="str">
        <f>IFERROR(VLOOKUP(F1776,연간집계!D:E,2,FALSE),"")</f>
        <v>스탠다드 포토북 8*11 (하드/무광)</v>
      </c>
    </row>
    <row r="1777" spans="1:16" ht="12.75">
      <c r="A1777" s="201">
        <v>45968.641597222224</v>
      </c>
      <c r="B1777" s="202">
        <v>45968</v>
      </c>
      <c r="C1777" s="203" t="s">
        <v>5506</v>
      </c>
      <c r="D1777" s="203" t="s">
        <v>11</v>
      </c>
      <c r="E1777" s="204" t="s">
        <v>5503</v>
      </c>
      <c r="F1777" s="49" t="s">
        <v>847</v>
      </c>
      <c r="G1777" s="203">
        <v>1</v>
      </c>
      <c r="H1777" s="203" t="s">
        <v>5504</v>
      </c>
      <c r="I1777" s="205" t="s">
        <v>1435</v>
      </c>
      <c r="J1777" s="206"/>
      <c r="K1777" s="203">
        <v>24</v>
      </c>
      <c r="L1777" s="213" t="s">
        <v>827</v>
      </c>
      <c r="M1777" s="208" t="s">
        <v>1497</v>
      </c>
      <c r="N1777" s="209">
        <f t="shared" si="0"/>
        <v>2025</v>
      </c>
      <c r="O1777" s="210">
        <f t="shared" si="1"/>
        <v>11</v>
      </c>
      <c r="P1777" s="211" t="str">
        <f>IFERROR(VLOOKUP(F1777,연간집계!D:E,2,FALSE),"")</f>
        <v>스탠다드 포토북 8*11 (하드/무광)</v>
      </c>
    </row>
    <row r="1778" spans="1:16" ht="12.75">
      <c r="A1778" s="201">
        <v>45968.641608796293</v>
      </c>
      <c r="B1778" s="202">
        <v>45968</v>
      </c>
      <c r="C1778" s="203" t="s">
        <v>5507</v>
      </c>
      <c r="D1778" s="203" t="s">
        <v>11</v>
      </c>
      <c r="E1778" s="204" t="s">
        <v>5503</v>
      </c>
      <c r="F1778" s="49" t="s">
        <v>847</v>
      </c>
      <c r="G1778" s="203">
        <v>1</v>
      </c>
      <c r="H1778" s="203" t="s">
        <v>5504</v>
      </c>
      <c r="I1778" s="205" t="s">
        <v>1435</v>
      </c>
      <c r="J1778" s="206"/>
      <c r="K1778" s="203">
        <v>24</v>
      </c>
      <c r="L1778" s="213" t="s">
        <v>827</v>
      </c>
      <c r="M1778" s="208" t="s">
        <v>1497</v>
      </c>
      <c r="N1778" s="209">
        <f t="shared" si="0"/>
        <v>2025</v>
      </c>
      <c r="O1778" s="210">
        <f t="shared" si="1"/>
        <v>11</v>
      </c>
      <c r="P1778" s="211" t="str">
        <f>IFERROR(VLOOKUP(F1778,연간집계!D:E,2,FALSE),"")</f>
        <v>스탠다드 포토북 8*11 (하드/무광)</v>
      </c>
    </row>
    <row r="1779" spans="1:16" ht="12.75">
      <c r="A1779" s="201">
        <v>45968.64162037037</v>
      </c>
      <c r="B1779" s="202">
        <v>45968</v>
      </c>
      <c r="C1779" s="203" t="s">
        <v>5508</v>
      </c>
      <c r="D1779" s="203" t="s">
        <v>11</v>
      </c>
      <c r="E1779" s="204" t="s">
        <v>5503</v>
      </c>
      <c r="F1779" s="49" t="s">
        <v>847</v>
      </c>
      <c r="G1779" s="203">
        <v>1</v>
      </c>
      <c r="H1779" s="203" t="s">
        <v>5504</v>
      </c>
      <c r="I1779" s="205" t="s">
        <v>1435</v>
      </c>
      <c r="J1779" s="206"/>
      <c r="K1779" s="203">
        <v>24</v>
      </c>
      <c r="L1779" s="213" t="s">
        <v>827</v>
      </c>
      <c r="M1779" s="208" t="s">
        <v>1497</v>
      </c>
      <c r="N1779" s="209">
        <f t="shared" si="0"/>
        <v>2025</v>
      </c>
      <c r="O1779" s="210">
        <f t="shared" si="1"/>
        <v>11</v>
      </c>
      <c r="P1779" s="211" t="str">
        <f>IFERROR(VLOOKUP(F1779,연간집계!D:E,2,FALSE),"")</f>
        <v>스탠다드 포토북 8*11 (하드/무광)</v>
      </c>
    </row>
    <row r="1780" spans="1:16" ht="12.75">
      <c r="A1780" s="201">
        <v>45968.647534722222</v>
      </c>
      <c r="B1780" s="202">
        <v>45968</v>
      </c>
      <c r="C1780" s="203" t="s">
        <v>5509</v>
      </c>
      <c r="D1780" s="203" t="s">
        <v>11</v>
      </c>
      <c r="E1780" s="204" t="s">
        <v>5510</v>
      </c>
      <c r="F1780" s="49" t="s">
        <v>847</v>
      </c>
      <c r="G1780" s="203">
        <v>1</v>
      </c>
      <c r="H1780" s="203" t="s">
        <v>5511</v>
      </c>
      <c r="I1780" s="205" t="s">
        <v>1435</v>
      </c>
      <c r="J1780" s="206"/>
      <c r="K1780" s="203">
        <v>24</v>
      </c>
      <c r="L1780" s="213" t="s">
        <v>827</v>
      </c>
      <c r="M1780" s="208" t="s">
        <v>1497</v>
      </c>
      <c r="N1780" s="209">
        <f t="shared" si="0"/>
        <v>2025</v>
      </c>
      <c r="O1780" s="210">
        <f t="shared" si="1"/>
        <v>11</v>
      </c>
      <c r="P1780" s="211" t="str">
        <f>IFERROR(VLOOKUP(F1780,연간집계!D:E,2,FALSE),"")</f>
        <v>스탠다드 포토북 8*11 (하드/무광)</v>
      </c>
    </row>
    <row r="1781" spans="1:16" ht="12.75">
      <c r="A1781" s="201">
        <v>45968.647546296299</v>
      </c>
      <c r="B1781" s="202">
        <v>45968</v>
      </c>
      <c r="C1781" s="203" t="s">
        <v>5512</v>
      </c>
      <c r="D1781" s="203" t="s">
        <v>11</v>
      </c>
      <c r="E1781" s="204" t="s">
        <v>5510</v>
      </c>
      <c r="F1781" s="49" t="s">
        <v>847</v>
      </c>
      <c r="G1781" s="203">
        <v>1</v>
      </c>
      <c r="H1781" s="203" t="s">
        <v>5511</v>
      </c>
      <c r="I1781" s="205" t="s">
        <v>1435</v>
      </c>
      <c r="J1781" s="206"/>
      <c r="K1781" s="203">
        <v>24</v>
      </c>
      <c r="L1781" s="213" t="s">
        <v>827</v>
      </c>
      <c r="M1781" s="208" t="s">
        <v>1497</v>
      </c>
      <c r="N1781" s="209">
        <f t="shared" si="0"/>
        <v>2025</v>
      </c>
      <c r="O1781" s="210">
        <f t="shared" si="1"/>
        <v>11</v>
      </c>
      <c r="P1781" s="211" t="str">
        <f>IFERROR(VLOOKUP(F1781,연간집계!D:E,2,FALSE),"")</f>
        <v>스탠다드 포토북 8*11 (하드/무광)</v>
      </c>
    </row>
    <row r="1782" spans="1:16" ht="12.75">
      <c r="A1782" s="201">
        <v>45968.647557870368</v>
      </c>
      <c r="B1782" s="202">
        <v>45968</v>
      </c>
      <c r="C1782" s="203" t="s">
        <v>5513</v>
      </c>
      <c r="D1782" s="203" t="s">
        <v>11</v>
      </c>
      <c r="E1782" s="204" t="s">
        <v>5510</v>
      </c>
      <c r="F1782" s="49" t="s">
        <v>847</v>
      </c>
      <c r="G1782" s="203">
        <v>1</v>
      </c>
      <c r="H1782" s="203" t="s">
        <v>5511</v>
      </c>
      <c r="I1782" s="205" t="s">
        <v>1435</v>
      </c>
      <c r="J1782" s="206"/>
      <c r="K1782" s="203">
        <v>24</v>
      </c>
      <c r="L1782" s="213" t="s">
        <v>827</v>
      </c>
      <c r="M1782" s="208" t="s">
        <v>1497</v>
      </c>
      <c r="N1782" s="209">
        <f t="shared" si="0"/>
        <v>2025</v>
      </c>
      <c r="O1782" s="210">
        <f t="shared" si="1"/>
        <v>11</v>
      </c>
      <c r="P1782" s="211" t="str">
        <f>IFERROR(VLOOKUP(F1782,연간집계!D:E,2,FALSE),"")</f>
        <v>스탠다드 포토북 8*11 (하드/무광)</v>
      </c>
    </row>
    <row r="1783" spans="1:16" ht="12.75">
      <c r="A1783" s="201">
        <v>45968.647569444445</v>
      </c>
      <c r="B1783" s="202">
        <v>45968</v>
      </c>
      <c r="C1783" s="203" t="s">
        <v>5514</v>
      </c>
      <c r="D1783" s="203" t="s">
        <v>11</v>
      </c>
      <c r="E1783" s="204" t="s">
        <v>5510</v>
      </c>
      <c r="F1783" s="49" t="s">
        <v>847</v>
      </c>
      <c r="G1783" s="203">
        <v>1</v>
      </c>
      <c r="H1783" s="203" t="s">
        <v>5511</v>
      </c>
      <c r="I1783" s="205" t="s">
        <v>1435</v>
      </c>
      <c r="J1783" s="206"/>
      <c r="K1783" s="203">
        <v>24</v>
      </c>
      <c r="L1783" s="213" t="s">
        <v>827</v>
      </c>
      <c r="M1783" s="208" t="s">
        <v>1497</v>
      </c>
      <c r="N1783" s="209">
        <f t="shared" si="0"/>
        <v>2025</v>
      </c>
      <c r="O1783" s="210">
        <f t="shared" si="1"/>
        <v>11</v>
      </c>
      <c r="P1783" s="211" t="str">
        <f>IFERROR(VLOOKUP(F1783,연간집계!D:E,2,FALSE),"")</f>
        <v>스탠다드 포토북 8*11 (하드/무광)</v>
      </c>
    </row>
    <row r="1784" spans="1:16" ht="12.75">
      <c r="A1784" s="201">
        <v>45968.647581018522</v>
      </c>
      <c r="B1784" s="202">
        <v>45968</v>
      </c>
      <c r="C1784" s="203" t="s">
        <v>5515</v>
      </c>
      <c r="D1784" s="203" t="s">
        <v>11</v>
      </c>
      <c r="E1784" s="204" t="s">
        <v>5510</v>
      </c>
      <c r="F1784" s="49" t="s">
        <v>847</v>
      </c>
      <c r="G1784" s="203">
        <v>1</v>
      </c>
      <c r="H1784" s="203" t="s">
        <v>5511</v>
      </c>
      <c r="I1784" s="205" t="s">
        <v>1435</v>
      </c>
      <c r="J1784" s="206"/>
      <c r="K1784" s="203">
        <v>24</v>
      </c>
      <c r="L1784" s="213" t="s">
        <v>827</v>
      </c>
      <c r="M1784" s="208" t="s">
        <v>1497</v>
      </c>
      <c r="N1784" s="209">
        <f t="shared" si="0"/>
        <v>2025</v>
      </c>
      <c r="O1784" s="210">
        <f t="shared" si="1"/>
        <v>11</v>
      </c>
      <c r="P1784" s="211" t="str">
        <f>IFERROR(VLOOKUP(F1784,연간집계!D:E,2,FALSE),"")</f>
        <v>스탠다드 포토북 8*11 (하드/무광)</v>
      </c>
    </row>
    <row r="1785" spans="1:16" ht="12.75">
      <c r="A1785" s="201">
        <v>45968.677118055559</v>
      </c>
      <c r="B1785" s="202">
        <v>45968</v>
      </c>
      <c r="C1785" s="203" t="s">
        <v>5516</v>
      </c>
      <c r="D1785" s="203" t="s">
        <v>11</v>
      </c>
      <c r="E1785" s="204" t="s">
        <v>5517</v>
      </c>
      <c r="F1785" s="49" t="s">
        <v>865</v>
      </c>
      <c r="G1785" s="203">
        <v>1</v>
      </c>
      <c r="H1785" s="203" t="s">
        <v>5518</v>
      </c>
      <c r="I1785" s="205" t="s">
        <v>2144</v>
      </c>
      <c r="J1785" s="206"/>
      <c r="K1785" s="203">
        <v>26</v>
      </c>
      <c r="L1785" s="213" t="s">
        <v>827</v>
      </c>
      <c r="M1785" s="208" t="s">
        <v>1425</v>
      </c>
      <c r="N1785" s="209">
        <f t="shared" si="0"/>
        <v>2025</v>
      </c>
      <c r="O1785" s="210">
        <f t="shared" si="1"/>
        <v>11</v>
      </c>
      <c r="P1785" s="211" t="str">
        <f>IFERROR(VLOOKUP(F1785,연간집계!D:E,2,FALSE),"")</f>
        <v>스탠다드 포토북 8*6 (하드/무광)</v>
      </c>
    </row>
    <row r="1786" spans="1:16" ht="12.75">
      <c r="A1786" s="201">
        <v>45968.733055555553</v>
      </c>
      <c r="B1786" s="202">
        <v>45968</v>
      </c>
      <c r="C1786" s="203" t="s">
        <v>5519</v>
      </c>
      <c r="D1786" s="203" t="s">
        <v>11</v>
      </c>
      <c r="E1786" s="204" t="s">
        <v>5520</v>
      </c>
      <c r="F1786" s="49" t="s">
        <v>1247</v>
      </c>
      <c r="G1786" s="203">
        <v>1</v>
      </c>
      <c r="H1786" s="203" t="s">
        <v>5521</v>
      </c>
      <c r="I1786" s="205" t="s">
        <v>1556</v>
      </c>
      <c r="J1786" s="206"/>
      <c r="K1786" s="203">
        <v>24</v>
      </c>
      <c r="L1786" s="207" t="s">
        <v>828</v>
      </c>
      <c r="M1786" s="208" t="s">
        <v>1436</v>
      </c>
      <c r="N1786" s="209">
        <f t="shared" si="0"/>
        <v>2025</v>
      </c>
      <c r="O1786" s="210">
        <f t="shared" si="1"/>
        <v>11</v>
      </c>
      <c r="P1786" s="211" t="str">
        <f>IFERROR(VLOOKUP(F1786,연간집계!D:E,2,FALSE),"")</f>
        <v>모바일 포토북 197 (여행)</v>
      </c>
    </row>
    <row r="1787" spans="1:16" ht="12.75">
      <c r="A1787" s="201">
        <v>45968.824166666665</v>
      </c>
      <c r="B1787" s="202">
        <v>45968</v>
      </c>
      <c r="C1787" s="203" t="s">
        <v>5522</v>
      </c>
      <c r="D1787" s="203" t="s">
        <v>11</v>
      </c>
      <c r="E1787" s="204" t="s">
        <v>5523</v>
      </c>
      <c r="F1787" s="49" t="s">
        <v>870</v>
      </c>
      <c r="G1787" s="203">
        <v>3</v>
      </c>
      <c r="H1787" s="203" t="s">
        <v>5524</v>
      </c>
      <c r="I1787" s="205" t="s">
        <v>1707</v>
      </c>
      <c r="J1787" s="206"/>
      <c r="K1787" s="203">
        <v>54</v>
      </c>
      <c r="L1787" s="213" t="s">
        <v>827</v>
      </c>
      <c r="M1787" s="208" t="s">
        <v>1436</v>
      </c>
      <c r="N1787" s="209">
        <f t="shared" si="0"/>
        <v>2025</v>
      </c>
      <c r="O1787" s="210">
        <f t="shared" si="1"/>
        <v>11</v>
      </c>
      <c r="P1787" s="211" t="str">
        <f>IFERROR(VLOOKUP(F1787,연간집계!D:E,2,FALSE),"")</f>
        <v>스탠다드 포토북 11*8 (소프트/무광)</v>
      </c>
    </row>
    <row r="1788" spans="1:16" ht="12.75">
      <c r="A1788" s="201">
        <v>45968.832997685182</v>
      </c>
      <c r="B1788" s="202">
        <v>45968</v>
      </c>
      <c r="C1788" s="203" t="s">
        <v>5525</v>
      </c>
      <c r="D1788" s="203" t="s">
        <v>11</v>
      </c>
      <c r="E1788" s="204" t="s">
        <v>5526</v>
      </c>
      <c r="F1788" s="49" t="s">
        <v>876</v>
      </c>
      <c r="G1788" s="203">
        <v>1</v>
      </c>
      <c r="H1788" s="203" t="s">
        <v>2786</v>
      </c>
      <c r="I1788" s="205" t="s">
        <v>2085</v>
      </c>
      <c r="J1788" s="206"/>
      <c r="K1788" s="203">
        <v>68</v>
      </c>
      <c r="L1788" s="213" t="s">
        <v>827</v>
      </c>
      <c r="M1788" s="208" t="s">
        <v>1460</v>
      </c>
      <c r="N1788" s="209">
        <f t="shared" si="0"/>
        <v>2025</v>
      </c>
      <c r="O1788" s="210">
        <f t="shared" si="1"/>
        <v>11</v>
      </c>
      <c r="P1788" s="211" t="str">
        <f>IFERROR(VLOOKUP(F1788,연간집계!D:E,2,FALSE),"")</f>
        <v>스탠다드 포토북 11*8 (하드/유광)</v>
      </c>
    </row>
    <row r="1789" spans="1:16" ht="12.75">
      <c r="A1789" s="201">
        <v>45968.932893518519</v>
      </c>
      <c r="B1789" s="202">
        <v>45968</v>
      </c>
      <c r="C1789" s="203" t="s">
        <v>5527</v>
      </c>
      <c r="D1789" s="203" t="s">
        <v>11</v>
      </c>
      <c r="E1789" s="204" t="s">
        <v>5528</v>
      </c>
      <c r="F1789" s="49" t="s">
        <v>1284</v>
      </c>
      <c r="G1789" s="203">
        <v>5</v>
      </c>
      <c r="H1789" s="203" t="s">
        <v>4842</v>
      </c>
      <c r="I1789" s="203" t="s">
        <v>1842</v>
      </c>
      <c r="J1789" s="206"/>
      <c r="K1789" s="203">
        <v>26</v>
      </c>
      <c r="L1789" s="213" t="s">
        <v>827</v>
      </c>
      <c r="M1789" s="208" t="s">
        <v>1436</v>
      </c>
      <c r="N1789" s="209">
        <f t="shared" si="0"/>
        <v>2025</v>
      </c>
      <c r="O1789" s="210">
        <f t="shared" si="1"/>
        <v>11</v>
      </c>
      <c r="P1789" s="211" t="str">
        <f>IFERROR(VLOOKUP(F1789,연간집계!D:E,2,FALSE),"")</f>
        <v>PCMS_스탠다드캘린더</v>
      </c>
    </row>
    <row r="1790" spans="1:16" ht="12.75">
      <c r="A1790" s="201">
        <v>45968.974062499998</v>
      </c>
      <c r="B1790" s="202">
        <v>45968</v>
      </c>
      <c r="C1790" s="203" t="s">
        <v>5529</v>
      </c>
      <c r="D1790" s="203" t="s">
        <v>11</v>
      </c>
      <c r="E1790" s="204" t="s">
        <v>5530</v>
      </c>
      <c r="F1790" s="49" t="s">
        <v>849</v>
      </c>
      <c r="G1790" s="203">
        <v>1</v>
      </c>
      <c r="H1790" s="203" t="s">
        <v>2624</v>
      </c>
      <c r="I1790" s="205" t="s">
        <v>2297</v>
      </c>
      <c r="J1790" s="206"/>
      <c r="K1790" s="203">
        <v>26</v>
      </c>
      <c r="L1790" s="213" t="s">
        <v>827</v>
      </c>
      <c r="M1790" s="208" t="s">
        <v>1629</v>
      </c>
      <c r="N1790" s="209">
        <f t="shared" si="0"/>
        <v>2025</v>
      </c>
      <c r="O1790" s="210">
        <f t="shared" si="1"/>
        <v>11</v>
      </c>
      <c r="P1790" s="211" t="str">
        <f>IFERROR(VLOOKUP(F1790,연간집계!D:E,2,FALSE),"")</f>
        <v>스탠다드 포토북 8*11 (하드/유광)</v>
      </c>
    </row>
    <row r="1791" spans="1:16" ht="12.75">
      <c r="A1791" s="201">
        <v>45969.000543981485</v>
      </c>
      <c r="B1791" s="202">
        <v>45968</v>
      </c>
      <c r="C1791" s="203" t="s">
        <v>5531</v>
      </c>
      <c r="D1791" s="203" t="s">
        <v>11</v>
      </c>
      <c r="E1791" s="204" t="s">
        <v>5532</v>
      </c>
      <c r="F1791" s="49" t="s">
        <v>1284</v>
      </c>
      <c r="G1791" s="203">
        <v>11</v>
      </c>
      <c r="H1791" s="203" t="s">
        <v>5533</v>
      </c>
      <c r="I1791" s="205" t="s">
        <v>5534</v>
      </c>
      <c r="J1791" s="206"/>
      <c r="K1791" s="203">
        <v>26</v>
      </c>
      <c r="L1791" s="213" t="s">
        <v>827</v>
      </c>
      <c r="M1791" s="208" t="s">
        <v>1449</v>
      </c>
      <c r="N1791" s="209">
        <f t="shared" si="0"/>
        <v>2025</v>
      </c>
      <c r="O1791" s="210">
        <f t="shared" si="1"/>
        <v>11</v>
      </c>
      <c r="P1791" s="211" t="str">
        <f>IFERROR(VLOOKUP(F1791,연간집계!D:E,2,FALSE),"")</f>
        <v>PCMS_스탠다드캘린더</v>
      </c>
    </row>
    <row r="1792" spans="1:16" ht="12.75">
      <c r="A1792" s="201">
        <v>45969.376539351855</v>
      </c>
      <c r="B1792" s="202">
        <v>45969</v>
      </c>
      <c r="C1792" s="203" t="s">
        <v>5535</v>
      </c>
      <c r="D1792" s="203" t="s">
        <v>11</v>
      </c>
      <c r="E1792" s="204" t="s">
        <v>5536</v>
      </c>
      <c r="F1792" s="49" t="s">
        <v>1046</v>
      </c>
      <c r="G1792" s="203">
        <v>2</v>
      </c>
      <c r="H1792" s="203" t="s">
        <v>5416</v>
      </c>
      <c r="I1792" s="205" t="s">
        <v>1668</v>
      </c>
      <c r="J1792" s="206"/>
      <c r="K1792" s="203">
        <v>40</v>
      </c>
      <c r="L1792" s="207" t="s">
        <v>827</v>
      </c>
      <c r="M1792" s="208" t="s">
        <v>1436</v>
      </c>
      <c r="N1792" s="209">
        <f t="shared" si="0"/>
        <v>2025</v>
      </c>
      <c r="O1792" s="210">
        <f t="shared" si="1"/>
        <v>11</v>
      </c>
      <c r="P1792" s="211" t="str">
        <f>IFERROR(VLOOKUP(F1792,연간집계!D:E,2,FALSE),"")</f>
        <v>프리북와이드 (소프트)</v>
      </c>
    </row>
    <row r="1793" spans="1:16" ht="12.75">
      <c r="A1793" s="201">
        <v>45969.405914351853</v>
      </c>
      <c r="B1793" s="202">
        <v>45969</v>
      </c>
      <c r="C1793" s="203" t="s">
        <v>5537</v>
      </c>
      <c r="D1793" s="203" t="s">
        <v>11</v>
      </c>
      <c r="E1793" s="204" t="s">
        <v>5538</v>
      </c>
      <c r="F1793" s="49" t="s">
        <v>847</v>
      </c>
      <c r="G1793" s="203">
        <v>1</v>
      </c>
      <c r="H1793" s="203" t="s">
        <v>1857</v>
      </c>
      <c r="I1793" s="205" t="s">
        <v>1440</v>
      </c>
      <c r="J1793" s="206"/>
      <c r="K1793" s="203">
        <v>78</v>
      </c>
      <c r="L1793" s="213" t="s">
        <v>827</v>
      </c>
      <c r="M1793" s="208" t="s">
        <v>1436</v>
      </c>
      <c r="N1793" s="209">
        <f t="shared" si="0"/>
        <v>2025</v>
      </c>
      <c r="O1793" s="210">
        <f t="shared" si="1"/>
        <v>11</v>
      </c>
      <c r="P1793" s="211" t="str">
        <f>IFERROR(VLOOKUP(F1793,연간집계!D:E,2,FALSE),"")</f>
        <v>스탠다드 포토북 8*11 (하드/무광)</v>
      </c>
    </row>
    <row r="1794" spans="1:16" ht="12.75">
      <c r="A1794" s="201">
        <v>45969.538460648146</v>
      </c>
      <c r="B1794" s="202">
        <v>45969</v>
      </c>
      <c r="C1794" s="203" t="s">
        <v>5539</v>
      </c>
      <c r="D1794" s="203" t="s">
        <v>11</v>
      </c>
      <c r="E1794" s="204" t="s">
        <v>5540</v>
      </c>
      <c r="F1794" s="49" t="s">
        <v>965</v>
      </c>
      <c r="G1794" s="203">
        <v>1</v>
      </c>
      <c r="H1794" s="203" t="s">
        <v>5541</v>
      </c>
      <c r="I1794" s="205" t="s">
        <v>2836</v>
      </c>
      <c r="J1794" s="208" t="s">
        <v>2836</v>
      </c>
      <c r="K1794" s="203">
        <v>48</v>
      </c>
      <c r="L1794" s="207" t="s">
        <v>827</v>
      </c>
      <c r="M1794" s="208" t="s">
        <v>1436</v>
      </c>
      <c r="N1794" s="209">
        <f t="shared" si="0"/>
        <v>2025</v>
      </c>
      <c r="O1794" s="210">
        <f t="shared" si="1"/>
        <v>11</v>
      </c>
      <c r="P1794" s="211" t="str">
        <f>IFERROR(VLOOKUP(F1794,연간집계!D:E,2,FALSE),"")</f>
        <v>시티북 210 (쿠션하드/46p)</v>
      </c>
    </row>
    <row r="1795" spans="1:16" ht="12.75">
      <c r="A1795" s="201">
        <v>45969.670960648145</v>
      </c>
      <c r="B1795" s="202">
        <v>45969</v>
      </c>
      <c r="C1795" s="203" t="s">
        <v>5542</v>
      </c>
      <c r="D1795" s="203" t="s">
        <v>11</v>
      </c>
      <c r="E1795" s="204" t="s">
        <v>5543</v>
      </c>
      <c r="F1795" s="49" t="s">
        <v>874</v>
      </c>
      <c r="G1795" s="203">
        <v>3</v>
      </c>
      <c r="H1795" s="203" t="s">
        <v>5544</v>
      </c>
      <c r="I1795" s="205" t="s">
        <v>1440</v>
      </c>
      <c r="J1795" s="206"/>
      <c r="K1795" s="203">
        <v>80</v>
      </c>
      <c r="L1795" s="213" t="s">
        <v>827</v>
      </c>
      <c r="M1795" s="208" t="s">
        <v>1436</v>
      </c>
      <c r="N1795" s="209">
        <f t="shared" si="0"/>
        <v>2025</v>
      </c>
      <c r="O1795" s="210">
        <f t="shared" si="1"/>
        <v>11</v>
      </c>
      <c r="P1795" s="211" t="str">
        <f>IFERROR(VLOOKUP(F1795,연간집계!D:E,2,FALSE),"")</f>
        <v>스탠다드 포토북 11*8 (하드/무광)</v>
      </c>
    </row>
    <row r="1796" spans="1:16" ht="12.75">
      <c r="A1796" s="201">
        <v>45969.679791666669</v>
      </c>
      <c r="B1796" s="202">
        <v>45969</v>
      </c>
      <c r="C1796" s="203" t="s">
        <v>5545</v>
      </c>
      <c r="D1796" s="203" t="s">
        <v>11</v>
      </c>
      <c r="E1796" s="204" t="s">
        <v>5546</v>
      </c>
      <c r="F1796" s="49" t="s">
        <v>847</v>
      </c>
      <c r="G1796" s="203">
        <v>1</v>
      </c>
      <c r="H1796" s="203" t="s">
        <v>5547</v>
      </c>
      <c r="I1796" s="205" t="s">
        <v>1676</v>
      </c>
      <c r="J1796" s="206"/>
      <c r="K1796" s="203">
        <v>26</v>
      </c>
      <c r="L1796" s="213" t="s">
        <v>827</v>
      </c>
      <c r="M1796" s="208" t="s">
        <v>1436</v>
      </c>
      <c r="N1796" s="209">
        <f t="shared" si="0"/>
        <v>2025</v>
      </c>
      <c r="O1796" s="210">
        <f t="shared" si="1"/>
        <v>11</v>
      </c>
      <c r="P1796" s="211" t="str">
        <f>IFERROR(VLOOKUP(F1796,연간집계!D:E,2,FALSE),"")</f>
        <v>스탠다드 포토북 8*11 (하드/무광)</v>
      </c>
    </row>
    <row r="1797" spans="1:16" ht="12.75">
      <c r="A1797" s="201">
        <v>45969.727175925924</v>
      </c>
      <c r="B1797" s="202">
        <v>45969</v>
      </c>
      <c r="C1797" s="203" t="s">
        <v>5548</v>
      </c>
      <c r="D1797" s="203" t="s">
        <v>11</v>
      </c>
      <c r="E1797" s="204" t="s">
        <v>5549</v>
      </c>
      <c r="F1797" s="49" t="s">
        <v>1058</v>
      </c>
      <c r="G1797" s="203">
        <v>1</v>
      </c>
      <c r="H1797" s="203" t="s">
        <v>5550</v>
      </c>
      <c r="I1797" s="205" t="s">
        <v>2661</v>
      </c>
      <c r="J1797" s="206"/>
      <c r="K1797" s="203">
        <v>160</v>
      </c>
      <c r="L1797" s="207" t="s">
        <v>827</v>
      </c>
      <c r="M1797" s="208" t="s">
        <v>1436</v>
      </c>
      <c r="N1797" s="209">
        <f t="shared" si="0"/>
        <v>2025</v>
      </c>
      <c r="O1797" s="210">
        <f t="shared" si="1"/>
        <v>11</v>
      </c>
      <c r="P1797" s="211" t="str">
        <f>IFERROR(VLOOKUP(F1797,연간집계!D:E,2,FALSE),"")</f>
        <v>프리북 150 (하드)</v>
      </c>
    </row>
    <row r="1798" spans="1:16" ht="12.75">
      <c r="A1798" s="201">
        <v>45969.727187500001</v>
      </c>
      <c r="B1798" s="202">
        <v>45969</v>
      </c>
      <c r="C1798" s="203" t="s">
        <v>5551</v>
      </c>
      <c r="D1798" s="203" t="s">
        <v>11</v>
      </c>
      <c r="E1798" s="204" t="s">
        <v>5549</v>
      </c>
      <c r="F1798" s="49" t="s">
        <v>1058</v>
      </c>
      <c r="G1798" s="203">
        <v>1</v>
      </c>
      <c r="H1798" s="203" t="s">
        <v>5550</v>
      </c>
      <c r="I1798" s="205" t="s">
        <v>2661</v>
      </c>
      <c r="J1798" s="206"/>
      <c r="K1798" s="203">
        <v>160</v>
      </c>
      <c r="L1798" s="207" t="s">
        <v>827</v>
      </c>
      <c r="M1798" s="208" t="s">
        <v>1436</v>
      </c>
      <c r="N1798" s="209">
        <f t="shared" si="0"/>
        <v>2025</v>
      </c>
      <c r="O1798" s="210">
        <f t="shared" si="1"/>
        <v>11</v>
      </c>
      <c r="P1798" s="211" t="str">
        <f>IFERROR(VLOOKUP(F1798,연간집계!D:E,2,FALSE),"")</f>
        <v>프리북 150 (하드)</v>
      </c>
    </row>
    <row r="1799" spans="1:16" ht="12.75">
      <c r="A1799" s="201">
        <v>45969.727199074077</v>
      </c>
      <c r="B1799" s="202">
        <v>45969</v>
      </c>
      <c r="C1799" s="203" t="s">
        <v>5552</v>
      </c>
      <c r="D1799" s="203" t="s">
        <v>11</v>
      </c>
      <c r="E1799" s="204" t="s">
        <v>5549</v>
      </c>
      <c r="F1799" s="49" t="s">
        <v>1058</v>
      </c>
      <c r="G1799" s="203">
        <v>1</v>
      </c>
      <c r="H1799" s="203" t="s">
        <v>5550</v>
      </c>
      <c r="I1799" s="205" t="s">
        <v>2661</v>
      </c>
      <c r="J1799" s="206"/>
      <c r="K1799" s="203">
        <v>160</v>
      </c>
      <c r="L1799" s="207" t="s">
        <v>827</v>
      </c>
      <c r="M1799" s="208" t="s">
        <v>1436</v>
      </c>
      <c r="N1799" s="209">
        <f t="shared" si="0"/>
        <v>2025</v>
      </c>
      <c r="O1799" s="210">
        <f t="shared" si="1"/>
        <v>11</v>
      </c>
      <c r="P1799" s="211" t="str">
        <f>IFERROR(VLOOKUP(F1799,연간집계!D:E,2,FALSE),"")</f>
        <v>프리북 150 (하드)</v>
      </c>
    </row>
    <row r="1800" spans="1:16" ht="12.75">
      <c r="A1800" s="201">
        <v>45969.730150462965</v>
      </c>
      <c r="B1800" s="202">
        <v>45969</v>
      </c>
      <c r="C1800" s="203" t="s">
        <v>5553</v>
      </c>
      <c r="D1800" s="203" t="s">
        <v>11</v>
      </c>
      <c r="E1800" s="204" t="s">
        <v>5554</v>
      </c>
      <c r="F1800" s="49" t="s">
        <v>1058</v>
      </c>
      <c r="G1800" s="203">
        <v>1</v>
      </c>
      <c r="H1800" s="203" t="s">
        <v>5550</v>
      </c>
      <c r="I1800" s="205" t="s">
        <v>2661</v>
      </c>
      <c r="J1800" s="206"/>
      <c r="K1800" s="203">
        <v>160</v>
      </c>
      <c r="L1800" s="207" t="s">
        <v>827</v>
      </c>
      <c r="M1800" s="208" t="s">
        <v>1436</v>
      </c>
      <c r="N1800" s="209">
        <f t="shared" si="0"/>
        <v>2025</v>
      </c>
      <c r="O1800" s="210">
        <f t="shared" si="1"/>
        <v>11</v>
      </c>
      <c r="P1800" s="211" t="str">
        <f>IFERROR(VLOOKUP(F1800,연간집계!D:E,2,FALSE),"")</f>
        <v>프리북 150 (하드)</v>
      </c>
    </row>
    <row r="1801" spans="1:16" ht="12.75">
      <c r="A1801" s="201">
        <v>45969.730162037034</v>
      </c>
      <c r="B1801" s="202">
        <v>45969</v>
      </c>
      <c r="C1801" s="203" t="s">
        <v>5555</v>
      </c>
      <c r="D1801" s="203" t="s">
        <v>11</v>
      </c>
      <c r="E1801" s="204" t="s">
        <v>5554</v>
      </c>
      <c r="F1801" s="49" t="s">
        <v>1058</v>
      </c>
      <c r="G1801" s="203">
        <v>1</v>
      </c>
      <c r="H1801" s="203" t="s">
        <v>5550</v>
      </c>
      <c r="I1801" s="205" t="s">
        <v>2661</v>
      </c>
      <c r="J1801" s="206"/>
      <c r="K1801" s="203">
        <v>160</v>
      </c>
      <c r="L1801" s="207" t="s">
        <v>827</v>
      </c>
      <c r="M1801" s="208" t="s">
        <v>1436</v>
      </c>
      <c r="N1801" s="209">
        <f t="shared" si="0"/>
        <v>2025</v>
      </c>
      <c r="O1801" s="210">
        <f t="shared" si="1"/>
        <v>11</v>
      </c>
      <c r="P1801" s="211" t="str">
        <f>IFERROR(VLOOKUP(F1801,연간집계!D:E,2,FALSE),"")</f>
        <v>프리북 150 (하드)</v>
      </c>
    </row>
    <row r="1802" spans="1:16" ht="12.75">
      <c r="A1802" s="201">
        <v>45969.830057870371</v>
      </c>
      <c r="B1802" s="202">
        <v>45969</v>
      </c>
      <c r="C1802" s="203" t="s">
        <v>5556</v>
      </c>
      <c r="D1802" s="203" t="s">
        <v>11</v>
      </c>
      <c r="E1802" s="204" t="s">
        <v>5557</v>
      </c>
      <c r="F1802" s="49" t="s">
        <v>834</v>
      </c>
      <c r="G1802" s="203">
        <v>1</v>
      </c>
      <c r="H1802" s="203" t="s">
        <v>5558</v>
      </c>
      <c r="I1802" s="205" t="s">
        <v>1440</v>
      </c>
      <c r="J1802" s="206"/>
      <c r="K1802" s="203">
        <v>24</v>
      </c>
      <c r="L1802" s="213" t="s">
        <v>827</v>
      </c>
      <c r="M1802" s="208" t="s">
        <v>1436</v>
      </c>
      <c r="N1802" s="209">
        <f t="shared" si="0"/>
        <v>2025</v>
      </c>
      <c r="O1802" s="210">
        <f t="shared" si="1"/>
        <v>11</v>
      </c>
      <c r="P1802" s="211" t="str">
        <f>IFERROR(VLOOKUP(F1802,연간집계!D:E,2,FALSE),"")</f>
        <v>스탠다드 포토북 6*8 (소프트/무광)</v>
      </c>
    </row>
    <row r="1803" spans="1:16" ht="12.75">
      <c r="A1803" s="201">
        <v>45969.885844907411</v>
      </c>
      <c r="B1803" s="202">
        <v>45969</v>
      </c>
      <c r="C1803" s="203" t="s">
        <v>5559</v>
      </c>
      <c r="D1803" s="203" t="s">
        <v>11</v>
      </c>
      <c r="E1803" s="204" t="s">
        <v>5560</v>
      </c>
      <c r="F1803" s="49" t="s">
        <v>1351</v>
      </c>
      <c r="G1803" s="203">
        <v>7</v>
      </c>
      <c r="H1803" s="203" t="s">
        <v>5561</v>
      </c>
      <c r="I1803" s="205" t="s">
        <v>1440</v>
      </c>
      <c r="J1803" s="206"/>
      <c r="K1803" s="203">
        <v>10</v>
      </c>
      <c r="L1803" s="207" t="s">
        <v>827</v>
      </c>
      <c r="M1803" s="208" t="s">
        <v>1481</v>
      </c>
      <c r="N1803" s="209">
        <f t="shared" si="0"/>
        <v>2025</v>
      </c>
      <c r="O1803" s="210">
        <f t="shared" si="1"/>
        <v>11</v>
      </c>
      <c r="P1803" s="211" t="str">
        <f>IFERROR(VLOOKUP(F1803,연간집계!D:E,2,FALSE),"")</f>
        <v>PCMS_엽서 100</v>
      </c>
    </row>
    <row r="1804" spans="1:16" ht="12.75">
      <c r="A1804" s="201">
        <v>45969.950474537036</v>
      </c>
      <c r="B1804" s="202">
        <v>45969</v>
      </c>
      <c r="C1804" s="203" t="s">
        <v>5562</v>
      </c>
      <c r="D1804" s="203" t="s">
        <v>11</v>
      </c>
      <c r="E1804" s="204" t="s">
        <v>5563</v>
      </c>
      <c r="F1804" s="49" t="s">
        <v>1362</v>
      </c>
      <c r="G1804" s="203">
        <v>1</v>
      </c>
      <c r="H1804" s="203" t="s">
        <v>5564</v>
      </c>
      <c r="I1804" s="205" t="s">
        <v>1440</v>
      </c>
      <c r="J1804" s="206"/>
      <c r="K1804" s="203">
        <v>1</v>
      </c>
      <c r="L1804" s="207" t="s">
        <v>827</v>
      </c>
      <c r="M1804" s="208" t="s">
        <v>1481</v>
      </c>
      <c r="N1804" s="209">
        <f t="shared" si="0"/>
        <v>2025</v>
      </c>
      <c r="O1804" s="210">
        <f t="shared" si="1"/>
        <v>11</v>
      </c>
      <c r="P1804" s="211" t="str">
        <f>IFERROR(VLOOKUP(F1804,연간집계!D:E,2,FALSE),"")</f>
        <v>PCMS_포스터 210 (무광)</v>
      </c>
    </row>
    <row r="1805" spans="1:16" ht="12.75">
      <c r="A1805" s="201">
        <v>45969.950486111113</v>
      </c>
      <c r="B1805" s="202">
        <v>45969</v>
      </c>
      <c r="C1805" s="203" t="s">
        <v>5565</v>
      </c>
      <c r="D1805" s="203" t="s">
        <v>11</v>
      </c>
      <c r="E1805" s="204" t="s">
        <v>5563</v>
      </c>
      <c r="F1805" s="49" t="s">
        <v>1362</v>
      </c>
      <c r="G1805" s="203">
        <v>1</v>
      </c>
      <c r="H1805" s="203" t="s">
        <v>5564</v>
      </c>
      <c r="I1805" s="205" t="s">
        <v>1440</v>
      </c>
      <c r="J1805" s="206"/>
      <c r="K1805" s="203">
        <v>1</v>
      </c>
      <c r="L1805" s="207" t="s">
        <v>827</v>
      </c>
      <c r="M1805" s="208" t="s">
        <v>1481</v>
      </c>
      <c r="N1805" s="209">
        <f t="shared" si="0"/>
        <v>2025</v>
      </c>
      <c r="O1805" s="210">
        <f t="shared" si="1"/>
        <v>11</v>
      </c>
      <c r="P1805" s="211" t="str">
        <f>IFERROR(VLOOKUP(F1805,연간집계!D:E,2,FALSE),"")</f>
        <v>PCMS_포스터 210 (무광)</v>
      </c>
    </row>
    <row r="1806" spans="1:16" ht="12.75">
      <c r="A1806" s="201">
        <v>45969.950497685182</v>
      </c>
      <c r="B1806" s="202">
        <v>45969</v>
      </c>
      <c r="C1806" s="203" t="s">
        <v>5566</v>
      </c>
      <c r="D1806" s="203" t="s">
        <v>11</v>
      </c>
      <c r="E1806" s="204" t="s">
        <v>5563</v>
      </c>
      <c r="F1806" s="49" t="s">
        <v>1362</v>
      </c>
      <c r="G1806" s="203">
        <v>1</v>
      </c>
      <c r="H1806" s="203" t="s">
        <v>5564</v>
      </c>
      <c r="I1806" s="205" t="s">
        <v>1440</v>
      </c>
      <c r="J1806" s="206"/>
      <c r="K1806" s="203">
        <v>1</v>
      </c>
      <c r="L1806" s="207" t="s">
        <v>827</v>
      </c>
      <c r="M1806" s="208" t="s">
        <v>1481</v>
      </c>
      <c r="N1806" s="209">
        <f t="shared" si="0"/>
        <v>2025</v>
      </c>
      <c r="O1806" s="210">
        <f t="shared" si="1"/>
        <v>11</v>
      </c>
      <c r="P1806" s="211" t="str">
        <f>IFERROR(VLOOKUP(F1806,연간집계!D:E,2,FALSE),"")</f>
        <v>PCMS_포스터 210 (무광)</v>
      </c>
    </row>
    <row r="1807" spans="1:16" ht="12.75">
      <c r="A1807" s="201">
        <v>45969.950509259259</v>
      </c>
      <c r="B1807" s="202">
        <v>45969</v>
      </c>
      <c r="C1807" s="203" t="s">
        <v>5567</v>
      </c>
      <c r="D1807" s="203" t="s">
        <v>11</v>
      </c>
      <c r="E1807" s="204" t="s">
        <v>5563</v>
      </c>
      <c r="F1807" s="49" t="s">
        <v>1362</v>
      </c>
      <c r="G1807" s="203">
        <v>1</v>
      </c>
      <c r="H1807" s="203" t="s">
        <v>5564</v>
      </c>
      <c r="I1807" s="205" t="s">
        <v>1440</v>
      </c>
      <c r="J1807" s="206"/>
      <c r="K1807" s="203">
        <v>1</v>
      </c>
      <c r="L1807" s="207" t="s">
        <v>827</v>
      </c>
      <c r="M1807" s="208" t="s">
        <v>1481</v>
      </c>
      <c r="N1807" s="209">
        <f t="shared" si="0"/>
        <v>2025</v>
      </c>
      <c r="O1807" s="210">
        <f t="shared" si="1"/>
        <v>11</v>
      </c>
      <c r="P1807" s="211" t="str">
        <f>IFERROR(VLOOKUP(F1807,연간집계!D:E,2,FALSE),"")</f>
        <v>PCMS_포스터 210 (무광)</v>
      </c>
    </row>
    <row r="1808" spans="1:16" ht="12.75">
      <c r="A1808" s="201">
        <v>45969.950520833336</v>
      </c>
      <c r="B1808" s="202">
        <v>45969</v>
      </c>
      <c r="C1808" s="203" t="s">
        <v>5568</v>
      </c>
      <c r="D1808" s="203" t="s">
        <v>11</v>
      </c>
      <c r="E1808" s="204" t="s">
        <v>5569</v>
      </c>
      <c r="F1808" s="49" t="s">
        <v>1296</v>
      </c>
      <c r="G1808" s="203">
        <v>1</v>
      </c>
      <c r="H1808" s="203" t="s">
        <v>5570</v>
      </c>
      <c r="I1808" s="205" t="s">
        <v>5190</v>
      </c>
      <c r="J1808" s="206"/>
      <c r="K1808" s="203">
        <v>26</v>
      </c>
      <c r="L1808" s="207" t="s">
        <v>828</v>
      </c>
      <c r="M1808" s="208" t="s">
        <v>1514</v>
      </c>
      <c r="N1808" s="209">
        <f t="shared" si="0"/>
        <v>2025</v>
      </c>
      <c r="O1808" s="210">
        <f t="shared" si="1"/>
        <v>11</v>
      </c>
      <c r="P1808" s="211" t="str">
        <f>IFERROR(VLOOKUP(F1808,연간집계!D:E,2,FALSE),"")</f>
        <v>PCMS_벽걸이2단캘린더</v>
      </c>
    </row>
    <row r="1809" spans="1:16" ht="12.75">
      <c r="A1809" s="201">
        <v>45970.021134259259</v>
      </c>
      <c r="B1809" s="202">
        <v>45970</v>
      </c>
      <c r="C1809" s="203" t="s">
        <v>5571</v>
      </c>
      <c r="D1809" s="203" t="s">
        <v>11</v>
      </c>
      <c r="E1809" s="204" t="s">
        <v>5572</v>
      </c>
      <c r="F1809" s="49" t="s">
        <v>1284</v>
      </c>
      <c r="G1809" s="203">
        <v>20</v>
      </c>
      <c r="H1809" s="203" t="s">
        <v>4411</v>
      </c>
      <c r="I1809" s="205" t="s">
        <v>1840</v>
      </c>
      <c r="J1809" s="206"/>
      <c r="K1809" s="203">
        <v>26</v>
      </c>
      <c r="L1809" s="207" t="s">
        <v>828</v>
      </c>
      <c r="M1809" s="208" t="s">
        <v>1425</v>
      </c>
      <c r="N1809" s="209">
        <f t="shared" si="0"/>
        <v>2025</v>
      </c>
      <c r="O1809" s="210">
        <f t="shared" si="1"/>
        <v>11</v>
      </c>
      <c r="P1809" s="211" t="str">
        <f>IFERROR(VLOOKUP(F1809,연간집계!D:E,2,FALSE),"")</f>
        <v>PCMS_스탠다드캘린더</v>
      </c>
    </row>
    <row r="1810" spans="1:16" ht="12.75">
      <c r="A1810" s="201">
        <v>45970.138668981483</v>
      </c>
      <c r="B1810" s="202">
        <v>45970</v>
      </c>
      <c r="C1810" s="203" t="s">
        <v>5573</v>
      </c>
      <c r="D1810" s="203" t="s">
        <v>11</v>
      </c>
      <c r="E1810" s="204" t="s">
        <v>5574</v>
      </c>
      <c r="F1810" s="49" t="s">
        <v>838</v>
      </c>
      <c r="G1810" s="203">
        <v>1</v>
      </c>
      <c r="H1810" s="203" t="s">
        <v>5145</v>
      </c>
      <c r="I1810" s="205" t="s">
        <v>1440</v>
      </c>
      <c r="J1810" s="206"/>
      <c r="K1810" s="203">
        <v>80</v>
      </c>
      <c r="L1810" s="213" t="s">
        <v>827</v>
      </c>
      <c r="M1810" s="208" t="s">
        <v>1481</v>
      </c>
      <c r="N1810" s="209">
        <f t="shared" si="0"/>
        <v>2025</v>
      </c>
      <c r="O1810" s="210">
        <f t="shared" si="1"/>
        <v>11</v>
      </c>
      <c r="P1810" s="211" t="str">
        <f>IFERROR(VLOOKUP(F1810,연간집계!D:E,2,FALSE),"")</f>
        <v>스탠다드 포토북 6*8 (하드/무광)</v>
      </c>
    </row>
    <row r="1811" spans="1:16" ht="12.75">
      <c r="A1811" s="201">
        <v>45970.138680555552</v>
      </c>
      <c r="B1811" s="202">
        <v>45970</v>
      </c>
      <c r="C1811" s="203" t="s">
        <v>5575</v>
      </c>
      <c r="D1811" s="203" t="s">
        <v>11</v>
      </c>
      <c r="E1811" s="204" t="s">
        <v>5574</v>
      </c>
      <c r="F1811" s="49" t="s">
        <v>838</v>
      </c>
      <c r="G1811" s="203">
        <v>1</v>
      </c>
      <c r="H1811" s="203" t="s">
        <v>5145</v>
      </c>
      <c r="I1811" s="205" t="s">
        <v>1440</v>
      </c>
      <c r="J1811" s="206"/>
      <c r="K1811" s="203">
        <v>80</v>
      </c>
      <c r="L1811" s="213" t="s">
        <v>827</v>
      </c>
      <c r="M1811" s="208" t="s">
        <v>1481</v>
      </c>
      <c r="N1811" s="209">
        <f t="shared" si="0"/>
        <v>2025</v>
      </c>
      <c r="O1811" s="210">
        <f t="shared" si="1"/>
        <v>11</v>
      </c>
      <c r="P1811" s="211" t="str">
        <f>IFERROR(VLOOKUP(F1811,연간집계!D:E,2,FALSE),"")</f>
        <v>스탠다드 포토북 6*8 (하드/무광)</v>
      </c>
    </row>
    <row r="1812" spans="1:16" ht="12.75">
      <c r="A1812" s="201">
        <v>45970.138692129629</v>
      </c>
      <c r="B1812" s="202">
        <v>45970</v>
      </c>
      <c r="C1812" s="203" t="s">
        <v>5576</v>
      </c>
      <c r="D1812" s="203" t="s">
        <v>11</v>
      </c>
      <c r="E1812" s="204" t="s">
        <v>5574</v>
      </c>
      <c r="F1812" s="49" t="s">
        <v>838</v>
      </c>
      <c r="G1812" s="203">
        <v>1</v>
      </c>
      <c r="H1812" s="203" t="s">
        <v>5145</v>
      </c>
      <c r="I1812" s="205" t="s">
        <v>1440</v>
      </c>
      <c r="J1812" s="206"/>
      <c r="K1812" s="203">
        <v>80</v>
      </c>
      <c r="L1812" s="213" t="s">
        <v>827</v>
      </c>
      <c r="M1812" s="208" t="s">
        <v>1481</v>
      </c>
      <c r="N1812" s="209">
        <f t="shared" si="0"/>
        <v>2025</v>
      </c>
      <c r="O1812" s="210">
        <f t="shared" si="1"/>
        <v>11</v>
      </c>
      <c r="P1812" s="211" t="str">
        <f>IFERROR(VLOOKUP(F1812,연간집계!D:E,2,FALSE),"")</f>
        <v>스탠다드 포토북 6*8 (하드/무광)</v>
      </c>
    </row>
    <row r="1813" spans="1:16" ht="12.75">
      <c r="A1813" s="201">
        <v>45970.429432870369</v>
      </c>
      <c r="B1813" s="202">
        <v>45969</v>
      </c>
      <c r="C1813" s="203" t="s">
        <v>5577</v>
      </c>
      <c r="D1813" s="203" t="s">
        <v>11</v>
      </c>
      <c r="E1813" s="204" t="s">
        <v>5578</v>
      </c>
      <c r="F1813" s="49" t="s">
        <v>838</v>
      </c>
      <c r="G1813" s="203">
        <v>7</v>
      </c>
      <c r="H1813" s="203" t="s">
        <v>5579</v>
      </c>
      <c r="I1813" s="205" t="s">
        <v>1453</v>
      </c>
      <c r="J1813" s="206"/>
      <c r="K1813" s="203">
        <v>24</v>
      </c>
      <c r="L1813" s="213" t="s">
        <v>827</v>
      </c>
      <c r="M1813" s="208" t="s">
        <v>1493</v>
      </c>
      <c r="N1813" s="209">
        <f t="shared" si="0"/>
        <v>2025</v>
      </c>
      <c r="O1813" s="210">
        <f t="shared" si="1"/>
        <v>11</v>
      </c>
      <c r="P1813" s="211" t="str">
        <f>IFERROR(VLOOKUP(F1813,연간집계!D:E,2,FALSE),"")</f>
        <v>스탠다드 포토북 6*8 (하드/무광)</v>
      </c>
    </row>
    <row r="1814" spans="1:16" ht="12.75">
      <c r="A1814" s="201">
        <v>45970.573321759257</v>
      </c>
      <c r="B1814" s="202">
        <v>45970</v>
      </c>
      <c r="C1814" s="203" t="s">
        <v>5580</v>
      </c>
      <c r="D1814" s="203" t="s">
        <v>11</v>
      </c>
      <c r="E1814" s="204" t="s">
        <v>5581</v>
      </c>
      <c r="F1814" s="49" t="s">
        <v>981</v>
      </c>
      <c r="G1814" s="203">
        <v>1</v>
      </c>
      <c r="H1814" s="203" t="s">
        <v>5582</v>
      </c>
      <c r="I1814" s="205" t="s">
        <v>2275</v>
      </c>
      <c r="J1814" s="206"/>
      <c r="K1814" s="203">
        <v>114</v>
      </c>
      <c r="L1814" s="207" t="s">
        <v>827</v>
      </c>
      <c r="M1814" s="208" t="s">
        <v>1425</v>
      </c>
      <c r="N1814" s="209">
        <f t="shared" si="0"/>
        <v>2025</v>
      </c>
      <c r="O1814" s="210">
        <f t="shared" si="1"/>
        <v>11</v>
      </c>
      <c r="P1814" s="211" t="str">
        <f>IFERROR(VLOOKUP(F1814,연간집계!D:E,2,FALSE),"")</f>
        <v>워크샵북</v>
      </c>
    </row>
    <row r="1815" spans="1:16" ht="12.75">
      <c r="A1815" s="201">
        <v>45970.758796296293</v>
      </c>
      <c r="B1815" s="202">
        <v>45970</v>
      </c>
      <c r="C1815" s="203" t="s">
        <v>5583</v>
      </c>
      <c r="D1815" s="203" t="s">
        <v>11</v>
      </c>
      <c r="E1815" s="204" t="s">
        <v>5584</v>
      </c>
      <c r="F1815" s="49" t="s">
        <v>1284</v>
      </c>
      <c r="G1815" s="203">
        <v>9</v>
      </c>
      <c r="H1815" s="203" t="s">
        <v>5585</v>
      </c>
      <c r="I1815" s="205" t="s">
        <v>4631</v>
      </c>
      <c r="J1815" s="206"/>
      <c r="K1815" s="203">
        <v>26</v>
      </c>
      <c r="L1815" s="213" t="s">
        <v>827</v>
      </c>
      <c r="M1815" s="208" t="s">
        <v>1436</v>
      </c>
      <c r="N1815" s="209">
        <f t="shared" si="0"/>
        <v>2025</v>
      </c>
      <c r="O1815" s="210">
        <f t="shared" si="1"/>
        <v>11</v>
      </c>
      <c r="P1815" s="211" t="str">
        <f>IFERROR(VLOOKUP(F1815,연간집계!D:E,2,FALSE),"")</f>
        <v>PCMS_스탠다드캘린더</v>
      </c>
    </row>
    <row r="1816" spans="1:16" ht="12.75">
      <c r="A1816" s="201">
        <v>45970.758819444447</v>
      </c>
      <c r="B1816" s="202">
        <v>45970</v>
      </c>
      <c r="C1816" s="203" t="s">
        <v>5586</v>
      </c>
      <c r="D1816" s="203" t="s">
        <v>11</v>
      </c>
      <c r="E1816" s="204" t="s">
        <v>5587</v>
      </c>
      <c r="F1816" s="49" t="s">
        <v>1362</v>
      </c>
      <c r="G1816" s="203">
        <v>1</v>
      </c>
      <c r="H1816" s="203" t="s">
        <v>5588</v>
      </c>
      <c r="I1816" s="205" t="s">
        <v>5589</v>
      </c>
      <c r="J1816" s="206"/>
      <c r="K1816" s="203">
        <v>1</v>
      </c>
      <c r="L1816" s="207" t="s">
        <v>827</v>
      </c>
      <c r="M1816" s="208" t="s">
        <v>1851</v>
      </c>
      <c r="N1816" s="209">
        <f t="shared" si="0"/>
        <v>2025</v>
      </c>
      <c r="O1816" s="210">
        <f t="shared" si="1"/>
        <v>11</v>
      </c>
      <c r="P1816" s="211" t="str">
        <f>IFERROR(VLOOKUP(F1816,연간집계!D:E,2,FALSE),"")</f>
        <v>PCMS_포스터 210 (무광)</v>
      </c>
    </row>
    <row r="1817" spans="1:16" ht="12.75">
      <c r="A1817" s="201">
        <v>45970.758831018517</v>
      </c>
      <c r="B1817" s="202">
        <v>45970</v>
      </c>
      <c r="C1817" s="203" t="s">
        <v>5590</v>
      </c>
      <c r="D1817" s="203" t="s">
        <v>11</v>
      </c>
      <c r="E1817" s="204" t="s">
        <v>5587</v>
      </c>
      <c r="F1817" s="49" t="s">
        <v>838</v>
      </c>
      <c r="G1817" s="203">
        <v>1</v>
      </c>
      <c r="H1817" s="203" t="s">
        <v>5588</v>
      </c>
      <c r="I1817" s="205" t="s">
        <v>1808</v>
      </c>
      <c r="J1817" s="206"/>
      <c r="K1817" s="203">
        <v>26</v>
      </c>
      <c r="L1817" s="213" t="s">
        <v>827</v>
      </c>
      <c r="M1817" s="208" t="s">
        <v>1851</v>
      </c>
      <c r="N1817" s="209">
        <f t="shared" si="0"/>
        <v>2025</v>
      </c>
      <c r="O1817" s="210">
        <f t="shared" si="1"/>
        <v>11</v>
      </c>
      <c r="P1817" s="211" t="str">
        <f>IFERROR(VLOOKUP(F1817,연간집계!D:E,2,FALSE),"")</f>
        <v>스탠다드 포토북 6*8 (하드/무광)</v>
      </c>
    </row>
    <row r="1818" spans="1:16" ht="12.75">
      <c r="A1818" s="201">
        <v>45970.764745370368</v>
      </c>
      <c r="B1818" s="202">
        <v>45970</v>
      </c>
      <c r="C1818" s="203" t="s">
        <v>5591</v>
      </c>
      <c r="D1818" s="203" t="s">
        <v>11</v>
      </c>
      <c r="E1818" s="204" t="s">
        <v>5592</v>
      </c>
      <c r="F1818" s="49" t="s">
        <v>838</v>
      </c>
      <c r="G1818" s="203">
        <v>2</v>
      </c>
      <c r="H1818" s="203" t="s">
        <v>5593</v>
      </c>
      <c r="I1818" s="205" t="s">
        <v>1453</v>
      </c>
      <c r="J1818" s="206"/>
      <c r="K1818" s="203">
        <v>70</v>
      </c>
      <c r="L1818" s="213" t="s">
        <v>827</v>
      </c>
      <c r="M1818" s="208" t="s">
        <v>1436</v>
      </c>
      <c r="N1818" s="209">
        <f t="shared" si="0"/>
        <v>2025</v>
      </c>
      <c r="O1818" s="210">
        <f t="shared" si="1"/>
        <v>11</v>
      </c>
      <c r="P1818" s="211" t="str">
        <f>IFERROR(VLOOKUP(F1818,연간집계!D:E,2,FALSE),"")</f>
        <v>스탠다드 포토북 6*8 (하드/무광)</v>
      </c>
    </row>
    <row r="1819" spans="1:16" ht="12.75">
      <c r="A1819" s="201">
        <v>45970.802951388891</v>
      </c>
      <c r="B1819" s="202">
        <v>45968</v>
      </c>
      <c r="C1819" s="203" t="s">
        <v>5594</v>
      </c>
      <c r="D1819" s="203" t="s">
        <v>11</v>
      </c>
      <c r="E1819" s="204" t="s">
        <v>5595</v>
      </c>
      <c r="F1819" s="49" t="s">
        <v>1236</v>
      </c>
      <c r="G1819" s="203">
        <v>1</v>
      </c>
      <c r="H1819" s="203" t="s">
        <v>5596</v>
      </c>
      <c r="I1819" s="205" t="s">
        <v>2370</v>
      </c>
      <c r="J1819" s="206"/>
      <c r="K1819" s="203">
        <v>24</v>
      </c>
      <c r="L1819" s="207" t="s">
        <v>828</v>
      </c>
      <c r="M1819" s="208" t="s">
        <v>1425</v>
      </c>
      <c r="N1819" s="209">
        <f t="shared" si="0"/>
        <v>2025</v>
      </c>
      <c r="O1819" s="210">
        <f t="shared" si="1"/>
        <v>11</v>
      </c>
      <c r="P1819" s="211" t="str">
        <f>IFERROR(VLOOKUP(F1819,연간집계!D:E,2,FALSE),"")</f>
        <v>모바일 포토북 150 (베이비)</v>
      </c>
    </row>
    <row r="1820" spans="1:16" ht="12.75">
      <c r="A1820" s="201">
        <v>45970.802974537037</v>
      </c>
      <c r="B1820" s="202">
        <v>45968</v>
      </c>
      <c r="C1820" s="203" t="s">
        <v>5597</v>
      </c>
      <c r="D1820" s="203" t="s">
        <v>11</v>
      </c>
      <c r="E1820" s="204" t="s">
        <v>5595</v>
      </c>
      <c r="F1820" s="49" t="s">
        <v>1236</v>
      </c>
      <c r="G1820" s="203">
        <v>1</v>
      </c>
      <c r="H1820" s="203" t="s">
        <v>5596</v>
      </c>
      <c r="I1820" s="205" t="s">
        <v>2370</v>
      </c>
      <c r="J1820" s="206"/>
      <c r="K1820" s="203">
        <v>24</v>
      </c>
      <c r="L1820" s="207" t="s">
        <v>828</v>
      </c>
      <c r="M1820" s="208" t="s">
        <v>1425</v>
      </c>
      <c r="N1820" s="209">
        <f t="shared" si="0"/>
        <v>2025</v>
      </c>
      <c r="O1820" s="210">
        <f t="shared" si="1"/>
        <v>11</v>
      </c>
      <c r="P1820" s="211" t="str">
        <f>IFERROR(VLOOKUP(F1820,연간집계!D:E,2,FALSE),"")</f>
        <v>모바일 포토북 150 (베이비)</v>
      </c>
    </row>
    <row r="1821" spans="1:16" ht="12.75">
      <c r="A1821" s="201">
        <v>45970.802986111114</v>
      </c>
      <c r="B1821" s="202">
        <v>45968</v>
      </c>
      <c r="C1821" s="203" t="s">
        <v>5598</v>
      </c>
      <c r="D1821" s="203" t="s">
        <v>11</v>
      </c>
      <c r="E1821" s="204" t="s">
        <v>5595</v>
      </c>
      <c r="F1821" s="49" t="s">
        <v>1236</v>
      </c>
      <c r="G1821" s="203">
        <v>1</v>
      </c>
      <c r="H1821" s="203" t="s">
        <v>5596</v>
      </c>
      <c r="I1821" s="205" t="s">
        <v>2370</v>
      </c>
      <c r="J1821" s="206"/>
      <c r="K1821" s="203">
        <v>24</v>
      </c>
      <c r="L1821" s="207" t="s">
        <v>828</v>
      </c>
      <c r="M1821" s="208" t="s">
        <v>1425</v>
      </c>
      <c r="N1821" s="209">
        <f t="shared" si="0"/>
        <v>2025</v>
      </c>
      <c r="O1821" s="210">
        <f t="shared" si="1"/>
        <v>11</v>
      </c>
      <c r="P1821" s="211" t="str">
        <f>IFERROR(VLOOKUP(F1821,연간집계!D:E,2,FALSE),"")</f>
        <v>모바일 포토북 150 (베이비)</v>
      </c>
    </row>
    <row r="1822" spans="1:16" ht="12.75">
      <c r="A1822" s="201">
        <v>45970.802997685183</v>
      </c>
      <c r="B1822" s="202">
        <v>45968</v>
      </c>
      <c r="C1822" s="203" t="s">
        <v>5599</v>
      </c>
      <c r="D1822" s="203" t="s">
        <v>11</v>
      </c>
      <c r="E1822" s="204" t="s">
        <v>5595</v>
      </c>
      <c r="F1822" s="49" t="s">
        <v>1236</v>
      </c>
      <c r="G1822" s="203">
        <v>1</v>
      </c>
      <c r="H1822" s="203" t="s">
        <v>5596</v>
      </c>
      <c r="I1822" s="205" t="s">
        <v>2370</v>
      </c>
      <c r="J1822" s="206"/>
      <c r="K1822" s="203">
        <v>24</v>
      </c>
      <c r="L1822" s="207" t="s">
        <v>828</v>
      </c>
      <c r="M1822" s="208" t="s">
        <v>1425</v>
      </c>
      <c r="N1822" s="209">
        <f t="shared" si="0"/>
        <v>2025</v>
      </c>
      <c r="O1822" s="210">
        <f t="shared" si="1"/>
        <v>11</v>
      </c>
      <c r="P1822" s="211" t="str">
        <f>IFERROR(VLOOKUP(F1822,연간집계!D:E,2,FALSE),"")</f>
        <v>모바일 포토북 150 (베이비)</v>
      </c>
    </row>
    <row r="1823" spans="1:16" ht="12.75">
      <c r="A1823" s="201">
        <v>45970.853032407409</v>
      </c>
      <c r="B1823" s="202">
        <v>45970</v>
      </c>
      <c r="C1823" s="203" t="s">
        <v>5600</v>
      </c>
      <c r="D1823" s="203" t="s">
        <v>11</v>
      </c>
      <c r="E1823" s="204" t="s">
        <v>5601</v>
      </c>
      <c r="F1823" s="49" t="s">
        <v>1247</v>
      </c>
      <c r="G1823" s="203">
        <v>1</v>
      </c>
      <c r="H1823" s="203" t="s">
        <v>2416</v>
      </c>
      <c r="I1823" s="205" t="s">
        <v>1556</v>
      </c>
      <c r="J1823" s="206"/>
      <c r="K1823" s="203">
        <v>24</v>
      </c>
      <c r="L1823" s="207" t="s">
        <v>828</v>
      </c>
      <c r="M1823" s="208" t="s">
        <v>1471</v>
      </c>
      <c r="N1823" s="209">
        <f t="shared" si="0"/>
        <v>2025</v>
      </c>
      <c r="O1823" s="210">
        <f t="shared" si="1"/>
        <v>11</v>
      </c>
      <c r="P1823" s="211" t="str">
        <f>IFERROR(VLOOKUP(F1823,연간집계!D:E,2,FALSE),"")</f>
        <v>모바일 포토북 197 (여행)</v>
      </c>
    </row>
    <row r="1824" spans="1:16" ht="12.75">
      <c r="A1824" s="201">
        <v>45970.870729166665</v>
      </c>
      <c r="B1824" s="202">
        <v>45970</v>
      </c>
      <c r="C1824" s="203" t="s">
        <v>5602</v>
      </c>
      <c r="D1824" s="203" t="s">
        <v>11</v>
      </c>
      <c r="E1824" s="204" t="s">
        <v>5603</v>
      </c>
      <c r="F1824" s="49" t="s">
        <v>880</v>
      </c>
      <c r="G1824" s="203">
        <v>1</v>
      </c>
      <c r="H1824" s="203" t="s">
        <v>5604</v>
      </c>
      <c r="I1824" s="205" t="s">
        <v>3636</v>
      </c>
      <c r="J1824" s="206"/>
      <c r="K1824" s="203">
        <v>58</v>
      </c>
      <c r="L1824" s="213" t="s">
        <v>827</v>
      </c>
      <c r="M1824" s="208" t="s">
        <v>1541</v>
      </c>
      <c r="N1824" s="209">
        <f t="shared" si="0"/>
        <v>2025</v>
      </c>
      <c r="O1824" s="210">
        <f t="shared" si="1"/>
        <v>11</v>
      </c>
      <c r="P1824" s="211" t="str">
        <f>IFERROR(VLOOKUP(F1824,연간집계!D:E,2,FALSE),"")</f>
        <v>레코드북 150</v>
      </c>
    </row>
    <row r="1825" spans="1:16" ht="12.75">
      <c r="A1825" s="201">
        <v>45970.879583333335</v>
      </c>
      <c r="B1825" s="202">
        <v>45970</v>
      </c>
      <c r="C1825" s="203" t="s">
        <v>5605</v>
      </c>
      <c r="D1825" s="203" t="s">
        <v>11</v>
      </c>
      <c r="E1825" s="204" t="s">
        <v>5606</v>
      </c>
      <c r="F1825" s="49" t="s">
        <v>838</v>
      </c>
      <c r="G1825" s="203">
        <v>1</v>
      </c>
      <c r="H1825" s="203" t="s">
        <v>5607</v>
      </c>
      <c r="I1825" s="205" t="s">
        <v>1716</v>
      </c>
      <c r="J1825" s="206"/>
      <c r="K1825" s="203">
        <v>40</v>
      </c>
      <c r="L1825" s="213" t="s">
        <v>827</v>
      </c>
      <c r="M1825" s="208" t="s">
        <v>1471</v>
      </c>
      <c r="N1825" s="209">
        <f t="shared" si="0"/>
        <v>2025</v>
      </c>
      <c r="O1825" s="210">
        <f t="shared" si="1"/>
        <v>11</v>
      </c>
      <c r="P1825" s="211" t="str">
        <f>IFERROR(VLOOKUP(F1825,연간집계!D:E,2,FALSE),"")</f>
        <v>스탠다드 포토북 6*8 (하드/무광)</v>
      </c>
    </row>
    <row r="1826" spans="1:16" ht="12.75">
      <c r="A1826" s="201">
        <v>45970.879606481481</v>
      </c>
      <c r="B1826" s="202">
        <v>45970</v>
      </c>
      <c r="C1826" s="203" t="s">
        <v>5608</v>
      </c>
      <c r="D1826" s="203" t="s">
        <v>11</v>
      </c>
      <c r="E1826" s="204" t="s">
        <v>5606</v>
      </c>
      <c r="F1826" s="49" t="s">
        <v>834</v>
      </c>
      <c r="G1826" s="203">
        <v>1</v>
      </c>
      <c r="H1826" s="203" t="s">
        <v>5607</v>
      </c>
      <c r="I1826" s="205" t="s">
        <v>1455</v>
      </c>
      <c r="J1826" s="206"/>
      <c r="K1826" s="203">
        <v>58</v>
      </c>
      <c r="L1826" s="213" t="s">
        <v>827</v>
      </c>
      <c r="M1826" s="208" t="s">
        <v>1471</v>
      </c>
      <c r="N1826" s="209">
        <f t="shared" si="0"/>
        <v>2025</v>
      </c>
      <c r="O1826" s="210">
        <f t="shared" si="1"/>
        <v>11</v>
      </c>
      <c r="P1826" s="211" t="str">
        <f>IFERROR(VLOOKUP(F1826,연간집계!D:E,2,FALSE),"")</f>
        <v>스탠다드 포토북 6*8 (소프트/무광)</v>
      </c>
    </row>
    <row r="1827" spans="1:16" ht="12.75">
      <c r="A1827" s="201">
        <v>45970.879618055558</v>
      </c>
      <c r="B1827" s="202">
        <v>45970</v>
      </c>
      <c r="C1827" s="203" t="s">
        <v>5609</v>
      </c>
      <c r="D1827" s="203" t="s">
        <v>11</v>
      </c>
      <c r="E1827" s="204" t="s">
        <v>5606</v>
      </c>
      <c r="F1827" s="49" t="s">
        <v>834</v>
      </c>
      <c r="G1827" s="203">
        <v>1</v>
      </c>
      <c r="H1827" s="203" t="s">
        <v>5607</v>
      </c>
      <c r="I1827" s="205" t="s">
        <v>1566</v>
      </c>
      <c r="J1827" s="206"/>
      <c r="K1827" s="203">
        <v>54</v>
      </c>
      <c r="L1827" s="213" t="s">
        <v>827</v>
      </c>
      <c r="M1827" s="208" t="s">
        <v>1471</v>
      </c>
      <c r="N1827" s="209">
        <f t="shared" si="0"/>
        <v>2025</v>
      </c>
      <c r="O1827" s="210">
        <f t="shared" si="1"/>
        <v>11</v>
      </c>
      <c r="P1827" s="211" t="str">
        <f>IFERROR(VLOOKUP(F1827,연간집계!D:E,2,FALSE),"")</f>
        <v>스탠다드 포토북 6*8 (소프트/무광)</v>
      </c>
    </row>
    <row r="1828" spans="1:16" ht="12.75">
      <c r="A1828" s="201">
        <v>45970.938402777778</v>
      </c>
      <c r="B1828" s="202">
        <v>45970</v>
      </c>
      <c r="C1828" s="203" t="s">
        <v>5610</v>
      </c>
      <c r="D1828" s="203" t="s">
        <v>11</v>
      </c>
      <c r="E1828" s="204" t="s">
        <v>5611</v>
      </c>
      <c r="F1828" s="49" t="s">
        <v>852</v>
      </c>
      <c r="G1828" s="203">
        <v>3</v>
      </c>
      <c r="H1828" s="203" t="s">
        <v>5612</v>
      </c>
      <c r="I1828" s="205" t="s">
        <v>1676</v>
      </c>
      <c r="J1828" s="206"/>
      <c r="K1828" s="203">
        <v>64</v>
      </c>
      <c r="L1828" s="213" t="s">
        <v>827</v>
      </c>
      <c r="M1828" s="208" t="s">
        <v>1493</v>
      </c>
      <c r="N1828" s="209">
        <f t="shared" si="0"/>
        <v>2025</v>
      </c>
      <c r="O1828" s="210">
        <f t="shared" si="1"/>
        <v>11</v>
      </c>
      <c r="P1828" s="211" t="str">
        <f>IFERROR(VLOOKUP(F1828,연간집계!D:E,2,FALSE),"")</f>
        <v>스탠다드 포토북 8*8 (소프트/무광)</v>
      </c>
    </row>
    <row r="1829" spans="1:16" ht="12.75">
      <c r="A1829" s="201">
        <v>45970.944293981483</v>
      </c>
      <c r="B1829" s="202">
        <v>45970</v>
      </c>
      <c r="C1829" s="203" t="s">
        <v>5613</v>
      </c>
      <c r="D1829" s="203" t="s">
        <v>11</v>
      </c>
      <c r="E1829" s="204" t="s">
        <v>5614</v>
      </c>
      <c r="F1829" s="49" t="s">
        <v>1351</v>
      </c>
      <c r="G1829" s="203">
        <v>3</v>
      </c>
      <c r="H1829" s="203" t="s">
        <v>5615</v>
      </c>
      <c r="I1829" s="205" t="s">
        <v>5616</v>
      </c>
      <c r="J1829" s="206"/>
      <c r="K1829" s="203">
        <v>10</v>
      </c>
      <c r="L1829" s="207" t="s">
        <v>827</v>
      </c>
      <c r="M1829" s="208" t="s">
        <v>1449</v>
      </c>
      <c r="N1829" s="209">
        <f t="shared" si="0"/>
        <v>2025</v>
      </c>
      <c r="O1829" s="210">
        <f t="shared" si="1"/>
        <v>11</v>
      </c>
      <c r="P1829" s="211" t="str">
        <f>IFERROR(VLOOKUP(F1829,연간집계!D:E,2,FALSE),"")</f>
        <v>PCMS_엽서 100</v>
      </c>
    </row>
    <row r="1830" spans="1:16" ht="12.75">
      <c r="A1830" s="201">
        <v>45970.944305555553</v>
      </c>
      <c r="B1830" s="202">
        <v>45970</v>
      </c>
      <c r="C1830" s="203" t="s">
        <v>5617</v>
      </c>
      <c r="D1830" s="203" t="s">
        <v>11</v>
      </c>
      <c r="E1830" s="204" t="s">
        <v>5614</v>
      </c>
      <c r="F1830" s="49" t="s">
        <v>1351</v>
      </c>
      <c r="G1830" s="203">
        <v>1</v>
      </c>
      <c r="H1830" s="203" t="s">
        <v>5615</v>
      </c>
      <c r="I1830" s="205" t="s">
        <v>5616</v>
      </c>
      <c r="J1830" s="206"/>
      <c r="K1830" s="203">
        <v>10</v>
      </c>
      <c r="L1830" s="207" t="s">
        <v>827</v>
      </c>
      <c r="M1830" s="208" t="s">
        <v>1449</v>
      </c>
      <c r="N1830" s="209">
        <f t="shared" si="0"/>
        <v>2025</v>
      </c>
      <c r="O1830" s="210">
        <f t="shared" si="1"/>
        <v>11</v>
      </c>
      <c r="P1830" s="211" t="str">
        <f>IFERROR(VLOOKUP(F1830,연간집계!D:E,2,FALSE),"")</f>
        <v>PCMS_엽서 100</v>
      </c>
    </row>
    <row r="1831" spans="1:16" ht="12.75">
      <c r="A1831" s="201">
        <v>45970.94431712963</v>
      </c>
      <c r="B1831" s="202">
        <v>45970</v>
      </c>
      <c r="C1831" s="203" t="s">
        <v>5618</v>
      </c>
      <c r="D1831" s="203" t="s">
        <v>11</v>
      </c>
      <c r="E1831" s="204" t="s">
        <v>5614</v>
      </c>
      <c r="F1831" s="49" t="s">
        <v>1351</v>
      </c>
      <c r="G1831" s="203">
        <v>1</v>
      </c>
      <c r="H1831" s="203" t="s">
        <v>5615</v>
      </c>
      <c r="I1831" s="205" t="s">
        <v>5616</v>
      </c>
      <c r="J1831" s="206"/>
      <c r="K1831" s="203">
        <v>10</v>
      </c>
      <c r="L1831" s="207" t="s">
        <v>827</v>
      </c>
      <c r="M1831" s="208" t="s">
        <v>1449</v>
      </c>
      <c r="N1831" s="209">
        <f t="shared" si="0"/>
        <v>2025</v>
      </c>
      <c r="O1831" s="210">
        <f t="shared" si="1"/>
        <v>11</v>
      </c>
      <c r="P1831" s="211" t="str">
        <f>IFERROR(VLOOKUP(F1831,연간집계!D:E,2,FALSE),"")</f>
        <v>PCMS_엽서 100</v>
      </c>
    </row>
    <row r="1832" spans="1:16" ht="12.75">
      <c r="A1832" s="201">
        <v>45970.944328703707</v>
      </c>
      <c r="B1832" s="202">
        <v>45970</v>
      </c>
      <c r="C1832" s="203" t="s">
        <v>5619</v>
      </c>
      <c r="D1832" s="203" t="s">
        <v>11</v>
      </c>
      <c r="E1832" s="204" t="s">
        <v>5614</v>
      </c>
      <c r="F1832" s="49" t="s">
        <v>1274</v>
      </c>
      <c r="G1832" s="203">
        <v>6</v>
      </c>
      <c r="H1832" s="203" t="s">
        <v>5615</v>
      </c>
      <c r="I1832" s="208" t="s">
        <v>1501</v>
      </c>
      <c r="J1832" s="206"/>
      <c r="K1832" s="203">
        <v>26</v>
      </c>
      <c r="L1832" s="207" t="s">
        <v>828</v>
      </c>
      <c r="M1832" s="208" t="s">
        <v>1449</v>
      </c>
      <c r="N1832" s="209">
        <f t="shared" si="0"/>
        <v>2025</v>
      </c>
      <c r="O1832" s="210">
        <f t="shared" si="1"/>
        <v>11</v>
      </c>
      <c r="P1832" s="211" t="str">
        <f>IFERROR(VLOOKUP(F1832,연간집계!D:E,2,FALSE),"")</f>
        <v>PCMS_비트윈캘린더</v>
      </c>
    </row>
    <row r="1833" spans="1:16" ht="12.75">
      <c r="A1833" s="201">
        <v>45970.944340277776</v>
      </c>
      <c r="B1833" s="202">
        <v>45970</v>
      </c>
      <c r="C1833" s="203" t="s">
        <v>5620</v>
      </c>
      <c r="D1833" s="203" t="s">
        <v>11</v>
      </c>
      <c r="E1833" s="204" t="s">
        <v>5621</v>
      </c>
      <c r="F1833" s="49" t="s">
        <v>1386</v>
      </c>
      <c r="G1833" s="203">
        <v>4</v>
      </c>
      <c r="H1833" s="203" t="s">
        <v>1513</v>
      </c>
      <c r="I1833" s="205" t="s">
        <v>3363</v>
      </c>
      <c r="J1833" s="206"/>
      <c r="K1833" s="203">
        <v>106</v>
      </c>
      <c r="L1833" s="207" t="s">
        <v>827</v>
      </c>
      <c r="M1833" s="208" t="s">
        <v>3592</v>
      </c>
      <c r="N1833" s="209">
        <f t="shared" si="0"/>
        <v>2025</v>
      </c>
      <c r="O1833" s="210">
        <f t="shared" si="1"/>
        <v>11</v>
      </c>
      <c r="P1833" s="211" t="str">
        <f>IFERROR(VLOOKUP(F1833,연간집계!D:E,2,FALSE),"")</f>
        <v>포토엽서팩</v>
      </c>
    </row>
    <row r="1834" spans="1:16" ht="12.75">
      <c r="A1834" s="201">
        <v>45970.970810185187</v>
      </c>
      <c r="B1834" s="202">
        <v>45970</v>
      </c>
      <c r="C1834" s="203" t="s">
        <v>5622</v>
      </c>
      <c r="D1834" s="203" t="s">
        <v>11</v>
      </c>
      <c r="E1834" s="204" t="s">
        <v>5623</v>
      </c>
      <c r="F1834" s="49" t="s">
        <v>1266</v>
      </c>
      <c r="G1834" s="203">
        <v>5</v>
      </c>
      <c r="H1834" s="203" t="s">
        <v>246</v>
      </c>
      <c r="I1834" s="205" t="s">
        <v>5624</v>
      </c>
      <c r="J1834" s="206"/>
      <c r="K1834" s="203">
        <v>26</v>
      </c>
      <c r="L1834" s="207" t="s">
        <v>827</v>
      </c>
      <c r="M1834" s="208" t="s">
        <v>1425</v>
      </c>
      <c r="N1834" s="209">
        <f t="shared" si="0"/>
        <v>2025</v>
      </c>
      <c r="O1834" s="210">
        <f t="shared" si="1"/>
        <v>11</v>
      </c>
      <c r="P1834" s="211" t="str">
        <f>IFERROR(VLOOKUP(F1834,연간집계!D:E,2,FALSE),"")</f>
        <v>PCMS_롱캘린더</v>
      </c>
    </row>
    <row r="1835" spans="1:16" ht="12.75">
      <c r="A1835" s="201">
        <v>45970.970821759256</v>
      </c>
      <c r="B1835" s="202">
        <v>45970</v>
      </c>
      <c r="C1835" s="203" t="s">
        <v>5625</v>
      </c>
      <c r="D1835" s="203" t="s">
        <v>11</v>
      </c>
      <c r="E1835" s="204" t="s">
        <v>5623</v>
      </c>
      <c r="F1835" s="49" t="s">
        <v>1291</v>
      </c>
      <c r="G1835" s="203">
        <v>3</v>
      </c>
      <c r="H1835" s="203" t="s">
        <v>246</v>
      </c>
      <c r="I1835" s="205" t="s">
        <v>5156</v>
      </c>
      <c r="J1835" s="206"/>
      <c r="K1835" s="203">
        <v>14</v>
      </c>
      <c r="L1835" s="207" t="s">
        <v>827</v>
      </c>
      <c r="M1835" s="208" t="s">
        <v>1425</v>
      </c>
      <c r="N1835" s="209">
        <f t="shared" si="0"/>
        <v>2025</v>
      </c>
      <c r="O1835" s="210">
        <f t="shared" si="1"/>
        <v>11</v>
      </c>
      <c r="P1835" s="211" t="str">
        <f>IFERROR(VLOOKUP(F1835,연간집계!D:E,2,FALSE),"")</f>
        <v>PCMS_벽걸이1단캘린더</v>
      </c>
    </row>
    <row r="1836" spans="1:16" ht="12.75">
      <c r="A1836" s="201">
        <v>45971.02375</v>
      </c>
      <c r="B1836" s="202">
        <v>45971</v>
      </c>
      <c r="C1836" s="203" t="s">
        <v>5626</v>
      </c>
      <c r="D1836" s="203" t="s">
        <v>11</v>
      </c>
      <c r="E1836" s="204" t="s">
        <v>5627</v>
      </c>
      <c r="F1836" s="49" t="s">
        <v>838</v>
      </c>
      <c r="G1836" s="203">
        <v>1</v>
      </c>
      <c r="H1836" s="203" t="s">
        <v>5145</v>
      </c>
      <c r="I1836" s="203" t="s">
        <v>1440</v>
      </c>
      <c r="J1836" s="206"/>
      <c r="K1836" s="203">
        <v>72</v>
      </c>
      <c r="L1836" s="213" t="s">
        <v>827</v>
      </c>
      <c r="M1836" s="208" t="s">
        <v>1481</v>
      </c>
      <c r="N1836" s="209">
        <f t="shared" si="0"/>
        <v>2025</v>
      </c>
      <c r="O1836" s="210">
        <f t="shared" si="1"/>
        <v>11</v>
      </c>
      <c r="P1836" s="211" t="str">
        <f>IFERROR(VLOOKUP(F1836,연간집계!D:E,2,FALSE),"")</f>
        <v>스탠다드 포토북 6*8 (하드/무광)</v>
      </c>
    </row>
    <row r="1837" spans="1:16" ht="12.75">
      <c r="A1837" s="201">
        <v>45971.023761574077</v>
      </c>
      <c r="B1837" s="202">
        <v>45971</v>
      </c>
      <c r="C1837" s="203" t="s">
        <v>5628</v>
      </c>
      <c r="D1837" s="203" t="s">
        <v>11</v>
      </c>
      <c r="E1837" s="204" t="s">
        <v>5627</v>
      </c>
      <c r="F1837" s="49" t="s">
        <v>838</v>
      </c>
      <c r="G1837" s="203">
        <v>1</v>
      </c>
      <c r="H1837" s="203" t="s">
        <v>5145</v>
      </c>
      <c r="I1837" s="203" t="s">
        <v>1440</v>
      </c>
      <c r="J1837" s="206"/>
      <c r="K1837" s="203">
        <v>80</v>
      </c>
      <c r="L1837" s="213" t="s">
        <v>827</v>
      </c>
      <c r="M1837" s="208" t="s">
        <v>1481</v>
      </c>
      <c r="N1837" s="209">
        <f t="shared" si="0"/>
        <v>2025</v>
      </c>
      <c r="O1837" s="210">
        <f t="shared" si="1"/>
        <v>11</v>
      </c>
      <c r="P1837" s="211" t="str">
        <f>IFERROR(VLOOKUP(F1837,연간집계!D:E,2,FALSE),"")</f>
        <v>스탠다드 포토북 6*8 (하드/무광)</v>
      </c>
    </row>
    <row r="1838" spans="1:16" ht="12.75">
      <c r="A1838" s="201">
        <v>45971.023773148147</v>
      </c>
      <c r="B1838" s="202">
        <v>45971</v>
      </c>
      <c r="C1838" s="203" t="s">
        <v>5629</v>
      </c>
      <c r="D1838" s="203" t="s">
        <v>11</v>
      </c>
      <c r="E1838" s="204" t="s">
        <v>5627</v>
      </c>
      <c r="F1838" s="49" t="s">
        <v>838</v>
      </c>
      <c r="G1838" s="203">
        <v>1</v>
      </c>
      <c r="H1838" s="203" t="s">
        <v>5145</v>
      </c>
      <c r="I1838" s="203" t="s">
        <v>1440</v>
      </c>
      <c r="J1838" s="206"/>
      <c r="K1838" s="203">
        <v>74</v>
      </c>
      <c r="L1838" s="213" t="s">
        <v>827</v>
      </c>
      <c r="M1838" s="208" t="s">
        <v>1481</v>
      </c>
      <c r="N1838" s="209">
        <f t="shared" si="0"/>
        <v>2025</v>
      </c>
      <c r="O1838" s="210">
        <f t="shared" si="1"/>
        <v>11</v>
      </c>
      <c r="P1838" s="211" t="str">
        <f>IFERROR(VLOOKUP(F1838,연간집계!D:E,2,FALSE),"")</f>
        <v>스탠다드 포토북 6*8 (하드/무광)</v>
      </c>
    </row>
    <row r="1839" spans="1:16" ht="12.75">
      <c r="A1839" s="201">
        <v>45971.317754629628</v>
      </c>
      <c r="B1839" s="202">
        <v>45971</v>
      </c>
      <c r="C1839" s="203" t="s">
        <v>5630</v>
      </c>
      <c r="D1839" s="203" t="s">
        <v>11</v>
      </c>
      <c r="E1839" s="204" t="s">
        <v>5631</v>
      </c>
      <c r="F1839" s="49" t="s">
        <v>843</v>
      </c>
      <c r="G1839" s="203">
        <v>1</v>
      </c>
      <c r="H1839" s="203" t="s">
        <v>5075</v>
      </c>
      <c r="I1839" s="203" t="s">
        <v>1440</v>
      </c>
      <c r="J1839" s="206"/>
      <c r="K1839" s="203">
        <v>32</v>
      </c>
      <c r="L1839" s="207" t="s">
        <v>827</v>
      </c>
      <c r="M1839" s="208" t="s">
        <v>1471</v>
      </c>
      <c r="N1839" s="209">
        <f t="shared" si="0"/>
        <v>2025</v>
      </c>
      <c r="O1839" s="210">
        <f t="shared" si="1"/>
        <v>11</v>
      </c>
      <c r="P1839" s="211" t="str">
        <f>IFERROR(VLOOKUP(F1839,연간집계!D:E,2,FALSE),"")</f>
        <v>스탠다드 포토북 8*11 (소프트/무광)</v>
      </c>
    </row>
    <row r="1840" spans="1:16" ht="12.75">
      <c r="A1840" s="201">
        <v>45971.388321759259</v>
      </c>
      <c r="B1840" s="202">
        <v>45971</v>
      </c>
      <c r="C1840" s="203" t="s">
        <v>5632</v>
      </c>
      <c r="D1840" s="203" t="s">
        <v>11</v>
      </c>
      <c r="E1840" s="204" t="s">
        <v>5633</v>
      </c>
      <c r="F1840" s="49" t="s">
        <v>1386</v>
      </c>
      <c r="G1840" s="203">
        <v>1</v>
      </c>
      <c r="H1840" s="203" t="s">
        <v>5634</v>
      </c>
      <c r="I1840" s="205" t="s">
        <v>2612</v>
      </c>
      <c r="J1840" s="206"/>
      <c r="K1840" s="203">
        <v>106</v>
      </c>
      <c r="L1840" s="207" t="s">
        <v>827</v>
      </c>
      <c r="M1840" s="208" t="s">
        <v>1471</v>
      </c>
      <c r="N1840" s="209">
        <f t="shared" si="0"/>
        <v>2025</v>
      </c>
      <c r="O1840" s="210">
        <f t="shared" si="1"/>
        <v>11</v>
      </c>
      <c r="P1840" s="211" t="str">
        <f>IFERROR(VLOOKUP(F1840,연간집계!D:E,2,FALSE),"")</f>
        <v>포토엽서팩</v>
      </c>
    </row>
    <row r="1841" spans="1:16" ht="12.75">
      <c r="A1841" s="201">
        <v>45971.397175925929</v>
      </c>
      <c r="B1841" s="202">
        <v>45971</v>
      </c>
      <c r="C1841" s="203" t="s">
        <v>5635</v>
      </c>
      <c r="D1841" s="203" t="s">
        <v>11</v>
      </c>
      <c r="E1841" s="204" t="s">
        <v>5636</v>
      </c>
      <c r="F1841" s="49" t="s">
        <v>1284</v>
      </c>
      <c r="G1841" s="203">
        <v>1</v>
      </c>
      <c r="H1841" s="203" t="s">
        <v>1626</v>
      </c>
      <c r="I1841" s="205" t="s">
        <v>5016</v>
      </c>
      <c r="J1841" s="206"/>
      <c r="K1841" s="203">
        <v>26</v>
      </c>
      <c r="L1841" s="207" t="s">
        <v>828</v>
      </c>
      <c r="M1841" s="208" t="s">
        <v>1471</v>
      </c>
      <c r="N1841" s="209">
        <f t="shared" si="0"/>
        <v>2025</v>
      </c>
      <c r="O1841" s="210">
        <f t="shared" si="1"/>
        <v>11</v>
      </c>
      <c r="P1841" s="211" t="str">
        <f>IFERROR(VLOOKUP(F1841,연간집계!D:E,2,FALSE),"")</f>
        <v>PCMS_스탠다드캘린더</v>
      </c>
    </row>
    <row r="1842" spans="1:16" ht="12.75">
      <c r="A1842" s="201">
        <v>45971.408946759257</v>
      </c>
      <c r="B1842" s="202">
        <v>45971</v>
      </c>
      <c r="C1842" s="203" t="s">
        <v>5637</v>
      </c>
      <c r="D1842" s="203" t="s">
        <v>11</v>
      </c>
      <c r="E1842" s="204" t="s">
        <v>5638</v>
      </c>
      <c r="F1842" s="49" t="s">
        <v>1281</v>
      </c>
      <c r="G1842" s="203">
        <v>5</v>
      </c>
      <c r="H1842" s="203" t="s">
        <v>5639</v>
      </c>
      <c r="I1842" s="205" t="s">
        <v>2297</v>
      </c>
      <c r="J1842" s="206"/>
      <c r="K1842" s="203">
        <v>26</v>
      </c>
      <c r="L1842" s="207" t="s">
        <v>828</v>
      </c>
      <c r="M1842" s="208" t="s">
        <v>1471</v>
      </c>
      <c r="N1842" s="209">
        <f t="shared" si="0"/>
        <v>2025</v>
      </c>
      <c r="O1842" s="210">
        <f t="shared" si="1"/>
        <v>11</v>
      </c>
      <c r="P1842" s="211" t="str">
        <f>IFERROR(VLOOKUP(F1842,연간집계!D:E,2,FALSE),"")</f>
        <v>PCMS_빅캘린더</v>
      </c>
    </row>
    <row r="1843" spans="1:16" ht="12.75">
      <c r="A1843" s="201">
        <v>45971.420972222222</v>
      </c>
      <c r="B1843" s="202">
        <v>45971</v>
      </c>
      <c r="C1843" s="203" t="s">
        <v>5640</v>
      </c>
      <c r="D1843" s="203" t="s">
        <v>11</v>
      </c>
      <c r="E1843" s="204" t="s">
        <v>5641</v>
      </c>
      <c r="F1843" s="49" t="s">
        <v>967</v>
      </c>
      <c r="G1843" s="203">
        <v>33</v>
      </c>
      <c r="H1843" s="203" t="s">
        <v>5642</v>
      </c>
      <c r="I1843" s="205" t="s">
        <v>2474</v>
      </c>
      <c r="J1843" s="208" t="s">
        <v>2474</v>
      </c>
      <c r="K1843" s="203">
        <v>80</v>
      </c>
      <c r="L1843" s="207" t="s">
        <v>827</v>
      </c>
      <c r="M1843" s="208" t="s">
        <v>1497</v>
      </c>
      <c r="N1843" s="209">
        <f t="shared" si="0"/>
        <v>2025</v>
      </c>
      <c r="O1843" s="210">
        <f t="shared" si="1"/>
        <v>11</v>
      </c>
      <c r="P1843" s="211" t="str">
        <f>IFERROR(VLOOKUP(F1843,연간집계!D:E,2,FALSE),"")</f>
        <v>시티북 210 (소프트/78p)</v>
      </c>
    </row>
    <row r="1844" spans="1:16" ht="12.75">
      <c r="A1844" s="201">
        <v>45971.42392361111</v>
      </c>
      <c r="B1844" s="202">
        <v>45971</v>
      </c>
      <c r="C1844" s="203" t="s">
        <v>5643</v>
      </c>
      <c r="D1844" s="203" t="s">
        <v>11</v>
      </c>
      <c r="E1844" s="204" t="s">
        <v>5644</v>
      </c>
      <c r="F1844" s="49" t="s">
        <v>1366</v>
      </c>
      <c r="G1844" s="203">
        <v>1</v>
      </c>
      <c r="H1844" s="203" t="s">
        <v>5645</v>
      </c>
      <c r="I1844" s="205" t="s">
        <v>5646</v>
      </c>
      <c r="J1844" s="206"/>
      <c r="K1844" s="203">
        <v>3</v>
      </c>
      <c r="L1844" s="207" t="s">
        <v>827</v>
      </c>
      <c r="M1844" s="208" t="s">
        <v>1449</v>
      </c>
      <c r="N1844" s="209">
        <f t="shared" si="0"/>
        <v>2025</v>
      </c>
      <c r="O1844" s="210">
        <f t="shared" si="1"/>
        <v>11</v>
      </c>
      <c r="P1844" s="211" t="str">
        <f>IFERROR(VLOOKUP(F1844,연간집계!D:E,2,FALSE),"")</f>
        <v>PCMS_포스터 297 (무광)</v>
      </c>
    </row>
    <row r="1845" spans="1:16" ht="12.75">
      <c r="A1845" s="201">
        <v>45971.423935185187</v>
      </c>
      <c r="B1845" s="202">
        <v>45971</v>
      </c>
      <c r="C1845" s="203" t="s">
        <v>5647</v>
      </c>
      <c r="D1845" s="203" t="s">
        <v>11</v>
      </c>
      <c r="E1845" s="204" t="s">
        <v>5644</v>
      </c>
      <c r="F1845" s="49" t="s">
        <v>1287</v>
      </c>
      <c r="G1845" s="203">
        <v>1</v>
      </c>
      <c r="H1845" s="203" t="s">
        <v>5645</v>
      </c>
      <c r="I1845" s="205" t="s">
        <v>2297</v>
      </c>
      <c r="J1845" s="206"/>
      <c r="K1845" s="203">
        <v>26</v>
      </c>
      <c r="L1845" s="207" t="s">
        <v>827</v>
      </c>
      <c r="M1845" s="208" t="s">
        <v>1449</v>
      </c>
      <c r="N1845" s="209">
        <f t="shared" si="0"/>
        <v>2025</v>
      </c>
      <c r="O1845" s="210">
        <f t="shared" si="1"/>
        <v>11</v>
      </c>
      <c r="P1845" s="211" t="str">
        <f>IFERROR(VLOOKUP(F1845,연간집계!D:E,2,FALSE),"")</f>
        <v>PCMS_우드스탠드캘린더</v>
      </c>
    </row>
    <row r="1846" spans="1:16" ht="12.75">
      <c r="A1846" s="201">
        <v>45971.433067129627</v>
      </c>
      <c r="B1846" s="202">
        <v>45971</v>
      </c>
      <c r="C1846" s="203" t="s">
        <v>5648</v>
      </c>
      <c r="D1846" s="203" t="s">
        <v>11</v>
      </c>
      <c r="E1846" s="204" t="s">
        <v>5649</v>
      </c>
      <c r="F1846" s="49" t="s">
        <v>1347</v>
      </c>
      <c r="G1846" s="203">
        <v>1</v>
      </c>
      <c r="H1846" s="203" t="s">
        <v>2574</v>
      </c>
      <c r="I1846" s="205" t="s">
        <v>2731</v>
      </c>
      <c r="J1846" s="208" t="s">
        <v>1487</v>
      </c>
      <c r="K1846" s="203">
        <v>1</v>
      </c>
      <c r="L1846" s="207" t="s">
        <v>827</v>
      </c>
      <c r="M1846" s="208" t="s">
        <v>1471</v>
      </c>
      <c r="N1846" s="209">
        <f t="shared" si="0"/>
        <v>2025</v>
      </c>
      <c r="O1846" s="210">
        <f t="shared" si="1"/>
        <v>11</v>
      </c>
      <c r="P1846" s="211" t="str">
        <f>IFERROR(VLOOKUP(F1846,연간집계!D:E,2,FALSE),"")</f>
        <v>아크릴키링</v>
      </c>
    </row>
    <row r="1847" spans="1:16" ht="12.75">
      <c r="A1847" s="201">
        <v>45971.450775462959</v>
      </c>
      <c r="B1847" s="202">
        <v>45971</v>
      </c>
      <c r="C1847" s="203" t="s">
        <v>5650</v>
      </c>
      <c r="D1847" s="203" t="s">
        <v>11</v>
      </c>
      <c r="E1847" s="204" t="s">
        <v>5651</v>
      </c>
      <c r="F1847" s="49" t="s">
        <v>42</v>
      </c>
      <c r="G1847" s="203">
        <v>1</v>
      </c>
      <c r="H1847" s="203" t="s">
        <v>95</v>
      </c>
      <c r="I1847" s="205" t="s">
        <v>1762</v>
      </c>
      <c r="J1847" s="206"/>
      <c r="K1847" s="203">
        <v>52</v>
      </c>
      <c r="L1847" s="207" t="s">
        <v>827</v>
      </c>
      <c r="M1847" s="208" t="s">
        <v>1436</v>
      </c>
      <c r="N1847" s="209">
        <f t="shared" si="0"/>
        <v>2025</v>
      </c>
      <c r="O1847" s="210">
        <f t="shared" si="1"/>
        <v>11</v>
      </c>
      <c r="P1847" s="211" t="str">
        <f>IFERROR(VLOOKUP(F1847,연간집계!D:E,2,FALSE),"")</f>
        <v>플라이트북 210</v>
      </c>
    </row>
    <row r="1848" spans="1:16" ht="12.75">
      <c r="A1848" s="201">
        <v>45971.450787037036</v>
      </c>
      <c r="B1848" s="202">
        <v>45971</v>
      </c>
      <c r="C1848" s="203" t="s">
        <v>5652</v>
      </c>
      <c r="D1848" s="203" t="s">
        <v>11</v>
      </c>
      <c r="E1848" s="204" t="s">
        <v>5651</v>
      </c>
      <c r="F1848" s="49" t="s">
        <v>42</v>
      </c>
      <c r="G1848" s="203">
        <v>1</v>
      </c>
      <c r="H1848" s="203" t="s">
        <v>95</v>
      </c>
      <c r="I1848" s="205" t="s">
        <v>1762</v>
      </c>
      <c r="J1848" s="206"/>
      <c r="K1848" s="203">
        <v>52</v>
      </c>
      <c r="L1848" s="207" t="s">
        <v>827</v>
      </c>
      <c r="M1848" s="208" t="s">
        <v>1436</v>
      </c>
      <c r="N1848" s="209">
        <f t="shared" si="0"/>
        <v>2025</v>
      </c>
      <c r="O1848" s="210">
        <f t="shared" si="1"/>
        <v>11</v>
      </c>
      <c r="P1848" s="211" t="str">
        <f>IFERROR(VLOOKUP(F1848,연간집계!D:E,2,FALSE),"")</f>
        <v>플라이트북 210</v>
      </c>
    </row>
    <row r="1849" spans="1:16" ht="12.75">
      <c r="A1849" s="201">
        <v>45971.474317129629</v>
      </c>
      <c r="B1849" s="202">
        <v>45971</v>
      </c>
      <c r="C1849" s="203" t="s">
        <v>5653</v>
      </c>
      <c r="D1849" s="203" t="s">
        <v>11</v>
      </c>
      <c r="E1849" s="204" t="s">
        <v>5654</v>
      </c>
      <c r="F1849" s="49" t="s">
        <v>847</v>
      </c>
      <c r="G1849" s="203">
        <v>1</v>
      </c>
      <c r="H1849" s="203" t="s">
        <v>5655</v>
      </c>
      <c r="I1849" s="205" t="s">
        <v>1455</v>
      </c>
      <c r="J1849" s="206"/>
      <c r="K1849" s="203">
        <v>24</v>
      </c>
      <c r="L1849" s="213" t="s">
        <v>827</v>
      </c>
      <c r="M1849" s="208" t="s">
        <v>1436</v>
      </c>
      <c r="N1849" s="209">
        <f t="shared" si="0"/>
        <v>2025</v>
      </c>
      <c r="O1849" s="210">
        <f t="shared" si="1"/>
        <v>11</v>
      </c>
      <c r="P1849" s="211" t="str">
        <f>IFERROR(VLOOKUP(F1849,연간집계!D:E,2,FALSE),"")</f>
        <v>스탠다드 포토북 8*11 (하드/무광)</v>
      </c>
    </row>
    <row r="1850" spans="1:16" ht="12.75">
      <c r="A1850" s="201">
        <v>45971.474328703705</v>
      </c>
      <c r="B1850" s="202">
        <v>45971</v>
      </c>
      <c r="C1850" s="203" t="s">
        <v>5656</v>
      </c>
      <c r="D1850" s="203" t="s">
        <v>11</v>
      </c>
      <c r="E1850" s="204" t="s">
        <v>5654</v>
      </c>
      <c r="F1850" s="49" t="s">
        <v>847</v>
      </c>
      <c r="G1850" s="203">
        <v>1</v>
      </c>
      <c r="H1850" s="203" t="s">
        <v>5655</v>
      </c>
      <c r="I1850" s="205" t="s">
        <v>1716</v>
      </c>
      <c r="J1850" s="206"/>
      <c r="K1850" s="203">
        <v>24</v>
      </c>
      <c r="L1850" s="213" t="s">
        <v>827</v>
      </c>
      <c r="M1850" s="208" t="s">
        <v>1436</v>
      </c>
      <c r="N1850" s="209">
        <f t="shared" si="0"/>
        <v>2025</v>
      </c>
      <c r="O1850" s="210">
        <f t="shared" si="1"/>
        <v>11</v>
      </c>
      <c r="P1850" s="211" t="str">
        <f>IFERROR(VLOOKUP(F1850,연간집계!D:E,2,FALSE),"")</f>
        <v>스탠다드 포토북 8*11 (하드/무광)</v>
      </c>
    </row>
    <row r="1851" spans="1:16" ht="12.75">
      <c r="A1851" s="201">
        <v>45971.474340277775</v>
      </c>
      <c r="B1851" s="202">
        <v>45971</v>
      </c>
      <c r="C1851" s="203" t="s">
        <v>5657</v>
      </c>
      <c r="D1851" s="203" t="s">
        <v>11</v>
      </c>
      <c r="E1851" s="204" t="s">
        <v>5654</v>
      </c>
      <c r="F1851" s="49" t="s">
        <v>880</v>
      </c>
      <c r="G1851" s="203">
        <v>3</v>
      </c>
      <c r="H1851" s="203" t="s">
        <v>5655</v>
      </c>
      <c r="I1851" s="205" t="s">
        <v>3636</v>
      </c>
      <c r="J1851" s="206"/>
      <c r="K1851" s="203">
        <v>58</v>
      </c>
      <c r="L1851" s="207" t="s">
        <v>827</v>
      </c>
      <c r="M1851" s="208" t="s">
        <v>1436</v>
      </c>
      <c r="N1851" s="209">
        <f t="shared" si="0"/>
        <v>2025</v>
      </c>
      <c r="O1851" s="210">
        <f t="shared" si="1"/>
        <v>11</v>
      </c>
      <c r="P1851" s="211" t="str">
        <f>IFERROR(VLOOKUP(F1851,연간집계!D:E,2,FALSE),"")</f>
        <v>레코드북 150</v>
      </c>
    </row>
    <row r="1852" spans="1:16" ht="12.75">
      <c r="A1852" s="201">
        <v>45971.474351851852</v>
      </c>
      <c r="B1852" s="202">
        <v>45971</v>
      </c>
      <c r="C1852" s="203" t="s">
        <v>5658</v>
      </c>
      <c r="D1852" s="203" t="s">
        <v>11</v>
      </c>
      <c r="E1852" s="204" t="s">
        <v>5654</v>
      </c>
      <c r="F1852" s="49" t="s">
        <v>847</v>
      </c>
      <c r="G1852" s="203">
        <v>1</v>
      </c>
      <c r="H1852" s="203" t="s">
        <v>5655</v>
      </c>
      <c r="I1852" s="205" t="s">
        <v>1716</v>
      </c>
      <c r="J1852" s="206"/>
      <c r="K1852" s="203">
        <v>24</v>
      </c>
      <c r="L1852" s="213" t="s">
        <v>827</v>
      </c>
      <c r="M1852" s="208" t="s">
        <v>1436</v>
      </c>
      <c r="N1852" s="209">
        <f t="shared" si="0"/>
        <v>2025</v>
      </c>
      <c r="O1852" s="210">
        <f t="shared" si="1"/>
        <v>11</v>
      </c>
      <c r="P1852" s="211" t="str">
        <f>IFERROR(VLOOKUP(F1852,연간집계!D:E,2,FALSE),"")</f>
        <v>스탠다드 포토북 8*11 (하드/무광)</v>
      </c>
    </row>
    <row r="1853" spans="1:16" ht="12.75">
      <c r="A1853" s="201">
        <v>45971.506932870368</v>
      </c>
      <c r="B1853" s="202">
        <v>45971</v>
      </c>
      <c r="C1853" s="203" t="s">
        <v>5659</v>
      </c>
      <c r="D1853" s="203" t="s">
        <v>11</v>
      </c>
      <c r="E1853" s="204" t="s">
        <v>5660</v>
      </c>
      <c r="F1853" s="49" t="s">
        <v>840</v>
      </c>
      <c r="G1853" s="203">
        <v>1</v>
      </c>
      <c r="H1853" s="203" t="s">
        <v>5661</v>
      </c>
      <c r="I1853" s="205" t="s">
        <v>1506</v>
      </c>
      <c r="J1853" s="206"/>
      <c r="K1853" s="203">
        <v>24</v>
      </c>
      <c r="L1853" s="213" t="s">
        <v>827</v>
      </c>
      <c r="M1853" s="208" t="s">
        <v>1425</v>
      </c>
      <c r="N1853" s="209">
        <f t="shared" si="0"/>
        <v>2025</v>
      </c>
      <c r="O1853" s="210">
        <f t="shared" si="1"/>
        <v>11</v>
      </c>
      <c r="P1853" s="211" t="str">
        <f>IFERROR(VLOOKUP(F1853,연간집계!D:E,2,FALSE),"")</f>
        <v>스탠다드 포토북 6*8 (하드/유광)</v>
      </c>
    </row>
    <row r="1854" spans="1:16" ht="12.75">
      <c r="A1854" s="201">
        <v>45971.554016203707</v>
      </c>
      <c r="B1854" s="202">
        <v>45971</v>
      </c>
      <c r="C1854" s="203" t="s">
        <v>5662</v>
      </c>
      <c r="D1854" s="203" t="s">
        <v>11</v>
      </c>
      <c r="E1854" s="204" t="s">
        <v>5663</v>
      </c>
      <c r="F1854" s="49" t="s">
        <v>1029</v>
      </c>
      <c r="G1854" s="203">
        <v>1</v>
      </c>
      <c r="H1854" s="203" t="s">
        <v>5664</v>
      </c>
      <c r="I1854" s="205" t="s">
        <v>3783</v>
      </c>
      <c r="J1854" s="206"/>
      <c r="K1854" s="203">
        <v>48</v>
      </c>
      <c r="L1854" s="213" t="s">
        <v>827</v>
      </c>
      <c r="M1854" s="208" t="s">
        <v>1436</v>
      </c>
      <c r="N1854" s="209">
        <f t="shared" si="0"/>
        <v>2025</v>
      </c>
      <c r="O1854" s="210">
        <f t="shared" si="1"/>
        <v>11</v>
      </c>
      <c r="P1854" s="211" t="str">
        <f>IFERROR(VLOOKUP(F1854,연간집계!D:E,2,FALSE),"")</f>
        <v>트래블북 198 (쿠션하드/46p)</v>
      </c>
    </row>
    <row r="1855" spans="1:16" ht="12.75">
      <c r="A1855" s="201">
        <v>45971.574594907404</v>
      </c>
      <c r="B1855" s="202">
        <v>45971</v>
      </c>
      <c r="C1855" s="203" t="s">
        <v>5665</v>
      </c>
      <c r="D1855" s="203" t="s">
        <v>11</v>
      </c>
      <c r="E1855" s="204" t="s">
        <v>5666</v>
      </c>
      <c r="F1855" s="49" t="s">
        <v>838</v>
      </c>
      <c r="G1855" s="203">
        <v>1</v>
      </c>
      <c r="H1855" s="203" t="s">
        <v>5667</v>
      </c>
      <c r="I1855" s="203" t="s">
        <v>1440</v>
      </c>
      <c r="J1855" s="206"/>
      <c r="K1855" s="203">
        <v>24</v>
      </c>
      <c r="L1855" s="213" t="s">
        <v>827</v>
      </c>
      <c r="M1855" s="208" t="s">
        <v>1471</v>
      </c>
      <c r="N1855" s="209">
        <f t="shared" si="0"/>
        <v>2025</v>
      </c>
      <c r="O1855" s="210">
        <f t="shared" si="1"/>
        <v>11</v>
      </c>
      <c r="P1855" s="211" t="str">
        <f>IFERROR(VLOOKUP(F1855,연간집계!D:E,2,FALSE),"")</f>
        <v>스탠다드 포토북 6*8 (하드/무광)</v>
      </c>
    </row>
    <row r="1856" spans="1:16" ht="12.75">
      <c r="A1856" s="201">
        <v>45971.583483796298</v>
      </c>
      <c r="B1856" s="202">
        <v>45971</v>
      </c>
      <c r="C1856" s="203" t="s">
        <v>5668</v>
      </c>
      <c r="D1856" s="203" t="s">
        <v>11</v>
      </c>
      <c r="E1856" s="204" t="s">
        <v>5669</v>
      </c>
      <c r="F1856" s="49" t="s">
        <v>1243</v>
      </c>
      <c r="G1856" s="203">
        <v>1</v>
      </c>
      <c r="H1856" s="203" t="s">
        <v>5670</v>
      </c>
      <c r="I1856" s="205" t="s">
        <v>1556</v>
      </c>
      <c r="J1856" s="206"/>
      <c r="K1856" s="203">
        <v>48</v>
      </c>
      <c r="L1856" s="207" t="s">
        <v>828</v>
      </c>
      <c r="M1856" s="208" t="s">
        <v>1436</v>
      </c>
      <c r="N1856" s="209">
        <f t="shared" si="0"/>
        <v>2025</v>
      </c>
      <c r="O1856" s="210">
        <f t="shared" si="1"/>
        <v>11</v>
      </c>
      <c r="P1856" s="211" t="str">
        <f>IFERROR(VLOOKUP(F1856,연간집계!D:E,2,FALSE),"")</f>
        <v>모바일 포토북 150 (여행)</v>
      </c>
    </row>
    <row r="1857" spans="1:16" ht="12.75">
      <c r="A1857" s="201">
        <v>45971.583495370367</v>
      </c>
      <c r="B1857" s="202">
        <v>45971</v>
      </c>
      <c r="C1857" s="203" t="s">
        <v>5671</v>
      </c>
      <c r="D1857" s="203" t="s">
        <v>11</v>
      </c>
      <c r="E1857" s="204" t="s">
        <v>5669</v>
      </c>
      <c r="F1857" s="49" t="s">
        <v>1247</v>
      </c>
      <c r="G1857" s="203">
        <v>1</v>
      </c>
      <c r="H1857" s="203" t="s">
        <v>5670</v>
      </c>
      <c r="I1857" s="205" t="s">
        <v>1556</v>
      </c>
      <c r="J1857" s="206"/>
      <c r="K1857" s="203">
        <v>46</v>
      </c>
      <c r="L1857" s="207" t="s">
        <v>828</v>
      </c>
      <c r="M1857" s="208" t="s">
        <v>1436</v>
      </c>
      <c r="N1857" s="209">
        <f t="shared" si="0"/>
        <v>2025</v>
      </c>
      <c r="O1857" s="210">
        <f t="shared" si="1"/>
        <v>11</v>
      </c>
      <c r="P1857" s="211" t="str">
        <f>IFERROR(VLOOKUP(F1857,연간집계!D:E,2,FALSE),"")</f>
        <v>모바일 포토북 197 (여행)</v>
      </c>
    </row>
    <row r="1858" spans="1:16" ht="12.75">
      <c r="A1858" s="201">
        <v>45971.586446759262</v>
      </c>
      <c r="B1858" s="202">
        <v>45971</v>
      </c>
      <c r="C1858" s="203" t="s">
        <v>5672</v>
      </c>
      <c r="D1858" s="203" t="s">
        <v>11</v>
      </c>
      <c r="E1858" s="204" t="s">
        <v>5673</v>
      </c>
      <c r="F1858" s="49" t="s">
        <v>836</v>
      </c>
      <c r="G1858" s="203">
        <v>28</v>
      </c>
      <c r="H1858" s="203" t="s">
        <v>5674</v>
      </c>
      <c r="I1858" s="205" t="s">
        <v>2932</v>
      </c>
      <c r="J1858" s="206"/>
      <c r="K1858" s="203">
        <v>34</v>
      </c>
      <c r="L1858" s="213" t="s">
        <v>827</v>
      </c>
      <c r="M1858" s="208" t="s">
        <v>3117</v>
      </c>
      <c r="N1858" s="209">
        <f t="shared" si="0"/>
        <v>2025</v>
      </c>
      <c r="O1858" s="210">
        <f t="shared" si="1"/>
        <v>11</v>
      </c>
      <c r="P1858" s="211" t="str">
        <f>IFERROR(VLOOKUP(F1858,연간집계!D:E,2,FALSE),"")</f>
        <v>스탠다드 포토북 6*8 (소프트/유광)</v>
      </c>
    </row>
    <row r="1859" spans="1:16" ht="12.75">
      <c r="A1859" s="201">
        <v>45971.604328703703</v>
      </c>
      <c r="B1859" s="202">
        <v>45971</v>
      </c>
      <c r="C1859" s="203" t="s">
        <v>5675</v>
      </c>
      <c r="D1859" s="203" t="s">
        <v>11</v>
      </c>
      <c r="E1859" s="204" t="s">
        <v>5676</v>
      </c>
      <c r="F1859" s="49" t="s">
        <v>1318</v>
      </c>
      <c r="G1859" s="203">
        <v>1</v>
      </c>
      <c r="H1859" s="203" t="s">
        <v>5677</v>
      </c>
      <c r="I1859" s="205" t="s">
        <v>1668</v>
      </c>
      <c r="J1859" s="208" t="s">
        <v>3301</v>
      </c>
      <c r="K1859" s="203">
        <v>1</v>
      </c>
      <c r="L1859" s="213" t="s">
        <v>827</v>
      </c>
      <c r="M1859" s="208" t="s">
        <v>1471</v>
      </c>
      <c r="N1859" s="209">
        <f t="shared" si="0"/>
        <v>2025</v>
      </c>
      <c r="O1859" s="210">
        <f t="shared" si="1"/>
        <v>11</v>
      </c>
      <c r="P1859" s="211" t="str">
        <f>IFERROR(VLOOKUP(F1859,연간집계!D:E,2,FALSE),"")</f>
        <v>원목액자 203_브라운</v>
      </c>
    </row>
    <row r="1860" spans="1:16" ht="12.75">
      <c r="A1860" s="201">
        <v>45971.604351851849</v>
      </c>
      <c r="B1860" s="202">
        <v>45971</v>
      </c>
      <c r="C1860" s="203" t="s">
        <v>5678</v>
      </c>
      <c r="D1860" s="203" t="s">
        <v>11</v>
      </c>
      <c r="E1860" s="204" t="s">
        <v>5676</v>
      </c>
      <c r="F1860" s="49" t="s">
        <v>1318</v>
      </c>
      <c r="G1860" s="203">
        <v>1</v>
      </c>
      <c r="H1860" s="203" t="s">
        <v>5677</v>
      </c>
      <c r="I1860" s="205" t="s">
        <v>1668</v>
      </c>
      <c r="J1860" s="208" t="s">
        <v>3301</v>
      </c>
      <c r="K1860" s="203">
        <v>1</v>
      </c>
      <c r="L1860" s="213" t="s">
        <v>827</v>
      </c>
      <c r="M1860" s="208" t="s">
        <v>1471</v>
      </c>
      <c r="N1860" s="209">
        <f t="shared" si="0"/>
        <v>2025</v>
      </c>
      <c r="O1860" s="210">
        <f t="shared" si="1"/>
        <v>11</v>
      </c>
      <c r="P1860" s="211" t="str">
        <f>IFERROR(VLOOKUP(F1860,연간집계!D:E,2,FALSE),"")</f>
        <v>원목액자 203_브라운</v>
      </c>
    </row>
    <row r="1861" spans="1:16" ht="12.75">
      <c r="A1861" s="201">
        <v>45971.604363425926</v>
      </c>
      <c r="B1861" s="202">
        <v>45971</v>
      </c>
      <c r="C1861" s="203" t="s">
        <v>5679</v>
      </c>
      <c r="D1861" s="203" t="s">
        <v>11</v>
      </c>
      <c r="E1861" s="204" t="s">
        <v>5676</v>
      </c>
      <c r="F1861" s="49" t="s">
        <v>1318</v>
      </c>
      <c r="G1861" s="203">
        <v>1</v>
      </c>
      <c r="H1861" s="203" t="s">
        <v>5677</v>
      </c>
      <c r="I1861" s="205" t="s">
        <v>1668</v>
      </c>
      <c r="J1861" s="208" t="s">
        <v>3301</v>
      </c>
      <c r="K1861" s="203">
        <v>1</v>
      </c>
      <c r="L1861" s="213" t="s">
        <v>827</v>
      </c>
      <c r="M1861" s="208" t="s">
        <v>1471</v>
      </c>
      <c r="N1861" s="209">
        <f t="shared" si="0"/>
        <v>2025</v>
      </c>
      <c r="O1861" s="210">
        <f t="shared" si="1"/>
        <v>11</v>
      </c>
      <c r="P1861" s="211" t="str">
        <f>IFERROR(VLOOKUP(F1861,연간집계!D:E,2,FALSE),"")</f>
        <v>원목액자 203_브라운</v>
      </c>
    </row>
    <row r="1862" spans="1:16" ht="12.75">
      <c r="A1862" s="201">
        <v>45971.604375000003</v>
      </c>
      <c r="B1862" s="202">
        <v>45971</v>
      </c>
      <c r="C1862" s="203" t="s">
        <v>5680</v>
      </c>
      <c r="D1862" s="203" t="s">
        <v>11</v>
      </c>
      <c r="E1862" s="204" t="s">
        <v>5676</v>
      </c>
      <c r="F1862" s="49" t="s">
        <v>1318</v>
      </c>
      <c r="G1862" s="203">
        <v>1</v>
      </c>
      <c r="H1862" s="203" t="s">
        <v>5677</v>
      </c>
      <c r="I1862" s="205" t="s">
        <v>1668</v>
      </c>
      <c r="J1862" s="208" t="s">
        <v>3301</v>
      </c>
      <c r="K1862" s="203">
        <v>1</v>
      </c>
      <c r="L1862" s="213" t="s">
        <v>827</v>
      </c>
      <c r="M1862" s="208" t="s">
        <v>1471</v>
      </c>
      <c r="N1862" s="209">
        <f t="shared" si="0"/>
        <v>2025</v>
      </c>
      <c r="O1862" s="210">
        <f t="shared" si="1"/>
        <v>11</v>
      </c>
      <c r="P1862" s="211" t="str">
        <f>IFERROR(VLOOKUP(F1862,연간집계!D:E,2,FALSE),"")</f>
        <v>원목액자 203_브라운</v>
      </c>
    </row>
    <row r="1863" spans="1:16" ht="12.75">
      <c r="A1863" s="201">
        <v>45971.604386574072</v>
      </c>
      <c r="B1863" s="202">
        <v>45971</v>
      </c>
      <c r="C1863" s="203" t="s">
        <v>5681</v>
      </c>
      <c r="D1863" s="203" t="s">
        <v>11</v>
      </c>
      <c r="E1863" s="204" t="s">
        <v>5676</v>
      </c>
      <c r="F1863" s="49" t="s">
        <v>1318</v>
      </c>
      <c r="G1863" s="203">
        <v>1</v>
      </c>
      <c r="H1863" s="203" t="s">
        <v>5677</v>
      </c>
      <c r="I1863" s="205" t="s">
        <v>1668</v>
      </c>
      <c r="J1863" s="208" t="s">
        <v>3301</v>
      </c>
      <c r="K1863" s="203">
        <v>1</v>
      </c>
      <c r="L1863" s="213" t="s">
        <v>827</v>
      </c>
      <c r="M1863" s="208" t="s">
        <v>1471</v>
      </c>
      <c r="N1863" s="209">
        <f t="shared" si="0"/>
        <v>2025</v>
      </c>
      <c r="O1863" s="210">
        <f t="shared" si="1"/>
        <v>11</v>
      </c>
      <c r="P1863" s="211" t="str">
        <f>IFERROR(VLOOKUP(F1863,연간집계!D:E,2,FALSE),"")</f>
        <v>원목액자 203_브라운</v>
      </c>
    </row>
    <row r="1864" spans="1:16" ht="12.75">
      <c r="A1864" s="201">
        <v>45971.604398148149</v>
      </c>
      <c r="B1864" s="202">
        <v>45971</v>
      </c>
      <c r="C1864" s="203" t="s">
        <v>5682</v>
      </c>
      <c r="D1864" s="203" t="s">
        <v>11</v>
      </c>
      <c r="E1864" s="204" t="s">
        <v>5676</v>
      </c>
      <c r="F1864" s="49" t="s">
        <v>1318</v>
      </c>
      <c r="G1864" s="203">
        <v>1</v>
      </c>
      <c r="H1864" s="203" t="s">
        <v>5677</v>
      </c>
      <c r="I1864" s="205" t="s">
        <v>1668</v>
      </c>
      <c r="J1864" s="208" t="s">
        <v>3301</v>
      </c>
      <c r="K1864" s="203">
        <v>1</v>
      </c>
      <c r="L1864" s="213" t="s">
        <v>827</v>
      </c>
      <c r="M1864" s="208" t="s">
        <v>1471</v>
      </c>
      <c r="N1864" s="209">
        <f t="shared" si="0"/>
        <v>2025</v>
      </c>
      <c r="O1864" s="210">
        <f t="shared" si="1"/>
        <v>11</v>
      </c>
      <c r="P1864" s="211" t="str">
        <f>IFERROR(VLOOKUP(F1864,연간집계!D:E,2,FALSE),"")</f>
        <v>원목액자 203_브라운</v>
      </c>
    </row>
    <row r="1865" spans="1:16" ht="12.75">
      <c r="A1865" s="201">
        <v>45971.604409722226</v>
      </c>
      <c r="B1865" s="202">
        <v>45971</v>
      </c>
      <c r="C1865" s="203" t="s">
        <v>5683</v>
      </c>
      <c r="D1865" s="203" t="s">
        <v>11</v>
      </c>
      <c r="E1865" s="204" t="s">
        <v>5676</v>
      </c>
      <c r="F1865" s="49" t="s">
        <v>1318</v>
      </c>
      <c r="G1865" s="203">
        <v>1</v>
      </c>
      <c r="H1865" s="203" t="s">
        <v>5677</v>
      </c>
      <c r="I1865" s="205" t="s">
        <v>1668</v>
      </c>
      <c r="J1865" s="208" t="s">
        <v>3301</v>
      </c>
      <c r="K1865" s="203">
        <v>1</v>
      </c>
      <c r="L1865" s="213" t="s">
        <v>827</v>
      </c>
      <c r="M1865" s="208" t="s">
        <v>1471</v>
      </c>
      <c r="N1865" s="209">
        <f t="shared" si="0"/>
        <v>2025</v>
      </c>
      <c r="O1865" s="210">
        <f t="shared" si="1"/>
        <v>11</v>
      </c>
      <c r="P1865" s="211" t="str">
        <f>IFERROR(VLOOKUP(F1865,연간집계!D:E,2,FALSE),"")</f>
        <v>원목액자 203_브라운</v>
      </c>
    </row>
    <row r="1866" spans="1:16" ht="12.75">
      <c r="A1866" s="201">
        <v>45971.604421296295</v>
      </c>
      <c r="B1866" s="202">
        <v>45971</v>
      </c>
      <c r="C1866" s="203" t="s">
        <v>5684</v>
      </c>
      <c r="D1866" s="203" t="s">
        <v>11</v>
      </c>
      <c r="E1866" s="204" t="s">
        <v>5676</v>
      </c>
      <c r="F1866" s="49" t="s">
        <v>1318</v>
      </c>
      <c r="G1866" s="203">
        <v>1</v>
      </c>
      <c r="H1866" s="203" t="s">
        <v>5677</v>
      </c>
      <c r="I1866" s="205" t="s">
        <v>1668</v>
      </c>
      <c r="J1866" s="208" t="s">
        <v>3301</v>
      </c>
      <c r="K1866" s="203">
        <v>1</v>
      </c>
      <c r="L1866" s="213" t="s">
        <v>827</v>
      </c>
      <c r="M1866" s="208" t="s">
        <v>1471</v>
      </c>
      <c r="N1866" s="209">
        <f t="shared" si="0"/>
        <v>2025</v>
      </c>
      <c r="O1866" s="210">
        <f t="shared" si="1"/>
        <v>11</v>
      </c>
      <c r="P1866" s="211" t="str">
        <f>IFERROR(VLOOKUP(F1866,연간집계!D:E,2,FALSE),"")</f>
        <v>원목액자 203_브라운</v>
      </c>
    </row>
    <row r="1867" spans="1:16" ht="12.75">
      <c r="A1867" s="201">
        <v>45971.604432870372</v>
      </c>
      <c r="B1867" s="202">
        <v>45971</v>
      </c>
      <c r="C1867" s="203" t="s">
        <v>5685</v>
      </c>
      <c r="D1867" s="203" t="s">
        <v>11</v>
      </c>
      <c r="E1867" s="204" t="s">
        <v>5676</v>
      </c>
      <c r="F1867" s="49" t="s">
        <v>1318</v>
      </c>
      <c r="G1867" s="203">
        <v>1</v>
      </c>
      <c r="H1867" s="203" t="s">
        <v>5677</v>
      </c>
      <c r="I1867" s="205" t="s">
        <v>1668</v>
      </c>
      <c r="J1867" s="208" t="s">
        <v>3301</v>
      </c>
      <c r="K1867" s="203">
        <v>1</v>
      </c>
      <c r="L1867" s="213" t="s">
        <v>827</v>
      </c>
      <c r="M1867" s="208" t="s">
        <v>1471</v>
      </c>
      <c r="N1867" s="209">
        <f t="shared" si="0"/>
        <v>2025</v>
      </c>
      <c r="O1867" s="210">
        <f t="shared" si="1"/>
        <v>11</v>
      </c>
      <c r="P1867" s="211" t="str">
        <f>IFERROR(VLOOKUP(F1867,연간집계!D:E,2,FALSE),"")</f>
        <v>원목액자 203_브라운</v>
      </c>
    </row>
    <row r="1868" spans="1:16" ht="12.75">
      <c r="A1868" s="201">
        <v>45971.604444444441</v>
      </c>
      <c r="B1868" s="202">
        <v>45971</v>
      </c>
      <c r="C1868" s="203" t="s">
        <v>5686</v>
      </c>
      <c r="D1868" s="203" t="s">
        <v>11</v>
      </c>
      <c r="E1868" s="204" t="s">
        <v>5676</v>
      </c>
      <c r="F1868" s="49" t="s">
        <v>1318</v>
      </c>
      <c r="G1868" s="203">
        <v>1</v>
      </c>
      <c r="H1868" s="203" t="s">
        <v>5677</v>
      </c>
      <c r="I1868" s="205" t="s">
        <v>1668</v>
      </c>
      <c r="J1868" s="208" t="s">
        <v>3301</v>
      </c>
      <c r="K1868" s="203">
        <v>1</v>
      </c>
      <c r="L1868" s="213" t="s">
        <v>827</v>
      </c>
      <c r="M1868" s="208" t="s">
        <v>1471</v>
      </c>
      <c r="N1868" s="209">
        <f t="shared" si="0"/>
        <v>2025</v>
      </c>
      <c r="O1868" s="210">
        <f t="shared" si="1"/>
        <v>11</v>
      </c>
      <c r="P1868" s="211" t="str">
        <f>IFERROR(VLOOKUP(F1868,연간집계!D:E,2,FALSE),"")</f>
        <v>원목액자 203_브라운</v>
      </c>
    </row>
    <row r="1869" spans="1:16" ht="12.75">
      <c r="A1869" s="201">
        <v>45971.604456018518</v>
      </c>
      <c r="B1869" s="202">
        <v>45971</v>
      </c>
      <c r="C1869" s="203" t="s">
        <v>5687</v>
      </c>
      <c r="D1869" s="203" t="s">
        <v>11</v>
      </c>
      <c r="E1869" s="204" t="s">
        <v>5676</v>
      </c>
      <c r="F1869" s="49" t="s">
        <v>1318</v>
      </c>
      <c r="G1869" s="203">
        <v>1</v>
      </c>
      <c r="H1869" s="203" t="s">
        <v>5677</v>
      </c>
      <c r="I1869" s="205" t="s">
        <v>1668</v>
      </c>
      <c r="J1869" s="208" t="s">
        <v>3301</v>
      </c>
      <c r="K1869" s="203">
        <v>1</v>
      </c>
      <c r="L1869" s="213" t="s">
        <v>827</v>
      </c>
      <c r="M1869" s="208" t="s">
        <v>1471</v>
      </c>
      <c r="N1869" s="209">
        <f t="shared" si="0"/>
        <v>2025</v>
      </c>
      <c r="O1869" s="210">
        <f t="shared" si="1"/>
        <v>11</v>
      </c>
      <c r="P1869" s="211" t="str">
        <f>IFERROR(VLOOKUP(F1869,연간집계!D:E,2,FALSE),"")</f>
        <v>원목액자 203_브라운</v>
      </c>
    </row>
    <row r="1870" spans="1:16" ht="12.75">
      <c r="A1870" s="201">
        <v>45971.604467592595</v>
      </c>
      <c r="B1870" s="202">
        <v>45971</v>
      </c>
      <c r="C1870" s="203" t="s">
        <v>5688</v>
      </c>
      <c r="D1870" s="203" t="s">
        <v>11</v>
      </c>
      <c r="E1870" s="204" t="s">
        <v>5676</v>
      </c>
      <c r="F1870" s="49" t="s">
        <v>1318</v>
      </c>
      <c r="G1870" s="203">
        <v>1</v>
      </c>
      <c r="H1870" s="203" t="s">
        <v>5677</v>
      </c>
      <c r="I1870" s="205" t="s">
        <v>1668</v>
      </c>
      <c r="J1870" s="208" t="s">
        <v>3301</v>
      </c>
      <c r="K1870" s="203">
        <v>1</v>
      </c>
      <c r="L1870" s="213" t="s">
        <v>827</v>
      </c>
      <c r="M1870" s="208" t="s">
        <v>1471</v>
      </c>
      <c r="N1870" s="209">
        <f t="shared" si="0"/>
        <v>2025</v>
      </c>
      <c r="O1870" s="210">
        <f t="shared" si="1"/>
        <v>11</v>
      </c>
      <c r="P1870" s="211" t="str">
        <f>IFERROR(VLOOKUP(F1870,연간집계!D:E,2,FALSE),"")</f>
        <v>원목액자 203_브라운</v>
      </c>
    </row>
    <row r="1871" spans="1:16" ht="12.75">
      <c r="A1871" s="201">
        <v>45971.619340277779</v>
      </c>
      <c r="B1871" s="202">
        <v>45971</v>
      </c>
      <c r="C1871" s="203" t="s">
        <v>5689</v>
      </c>
      <c r="D1871" s="203" t="s">
        <v>11</v>
      </c>
      <c r="E1871" s="204" t="s">
        <v>5690</v>
      </c>
      <c r="F1871" s="49" t="s">
        <v>64</v>
      </c>
      <c r="G1871" s="203">
        <v>1</v>
      </c>
      <c r="H1871" s="203" t="s">
        <v>89</v>
      </c>
      <c r="I1871" s="205" t="s">
        <v>1459</v>
      </c>
      <c r="J1871" s="206"/>
      <c r="K1871" s="203">
        <v>60</v>
      </c>
      <c r="L1871" s="207" t="s">
        <v>827</v>
      </c>
      <c r="M1871" s="208" t="s">
        <v>1436</v>
      </c>
      <c r="N1871" s="209">
        <f t="shared" si="0"/>
        <v>2025</v>
      </c>
      <c r="O1871" s="210">
        <f t="shared" si="1"/>
        <v>11</v>
      </c>
      <c r="P1871" s="211" t="str">
        <f>IFERROR(VLOOKUP(F1871,연간집계!D:E,2,FALSE),"")</f>
        <v>플라이트북 276</v>
      </c>
    </row>
    <row r="1872" spans="1:16" ht="12.75">
      <c r="A1872" s="201">
        <v>45971.619363425925</v>
      </c>
      <c r="B1872" s="202">
        <v>45971</v>
      </c>
      <c r="C1872" s="203" t="s">
        <v>5691</v>
      </c>
      <c r="D1872" s="203" t="s">
        <v>11</v>
      </c>
      <c r="E1872" s="204" t="s">
        <v>5690</v>
      </c>
      <c r="F1872" s="49" t="s">
        <v>64</v>
      </c>
      <c r="G1872" s="203">
        <v>1</v>
      </c>
      <c r="H1872" s="203" t="s">
        <v>89</v>
      </c>
      <c r="I1872" s="205" t="s">
        <v>1459</v>
      </c>
      <c r="J1872" s="206"/>
      <c r="K1872" s="203">
        <v>60</v>
      </c>
      <c r="L1872" s="207" t="s">
        <v>827</v>
      </c>
      <c r="M1872" s="208" t="s">
        <v>1436</v>
      </c>
      <c r="N1872" s="209">
        <f t="shared" si="0"/>
        <v>2025</v>
      </c>
      <c r="O1872" s="210">
        <f t="shared" si="1"/>
        <v>11</v>
      </c>
      <c r="P1872" s="211" t="str">
        <f>IFERROR(VLOOKUP(F1872,연간집계!D:E,2,FALSE),"")</f>
        <v>플라이트북 276</v>
      </c>
    </row>
    <row r="1873" spans="1:16" ht="12.75">
      <c r="A1873" s="201">
        <v>45971.65179398148</v>
      </c>
      <c r="B1873" s="202">
        <v>45971</v>
      </c>
      <c r="C1873" s="203" t="s">
        <v>5692</v>
      </c>
      <c r="D1873" s="203" t="s">
        <v>11</v>
      </c>
      <c r="E1873" s="204" t="s">
        <v>5693</v>
      </c>
      <c r="F1873" s="49" t="s">
        <v>1366</v>
      </c>
      <c r="G1873" s="203">
        <v>1</v>
      </c>
      <c r="H1873" s="203" t="s">
        <v>5694</v>
      </c>
      <c r="I1873" s="205" t="s">
        <v>1440</v>
      </c>
      <c r="J1873" s="206"/>
      <c r="K1873" s="203">
        <v>7</v>
      </c>
      <c r="L1873" s="207" t="s">
        <v>827</v>
      </c>
      <c r="M1873" s="208" t="s">
        <v>1460</v>
      </c>
      <c r="N1873" s="209">
        <f t="shared" si="0"/>
        <v>2025</v>
      </c>
      <c r="O1873" s="210">
        <f t="shared" si="1"/>
        <v>11</v>
      </c>
      <c r="P1873" s="211" t="str">
        <f>IFERROR(VLOOKUP(F1873,연간집계!D:E,2,FALSE),"")</f>
        <v>PCMS_포스터 297 (무광)</v>
      </c>
    </row>
    <row r="1874" spans="1:16" ht="12.75">
      <c r="A1874" s="201">
        <v>45971.660671296297</v>
      </c>
      <c r="B1874" s="202">
        <v>45971</v>
      </c>
      <c r="C1874" s="203" t="s">
        <v>5695</v>
      </c>
      <c r="D1874" s="203" t="s">
        <v>11</v>
      </c>
      <c r="E1874" s="204" t="s">
        <v>5696</v>
      </c>
      <c r="F1874" s="49" t="s">
        <v>924</v>
      </c>
      <c r="G1874" s="203">
        <v>1</v>
      </c>
      <c r="H1874" s="203" t="s">
        <v>1522</v>
      </c>
      <c r="I1874" s="203" t="s">
        <v>1523</v>
      </c>
      <c r="J1874" s="206"/>
      <c r="K1874" s="203">
        <v>16</v>
      </c>
      <c r="L1874" s="207" t="s">
        <v>827</v>
      </c>
      <c r="M1874" s="208" t="s">
        <v>1449</v>
      </c>
      <c r="N1874" s="209">
        <f t="shared" si="0"/>
        <v>2025</v>
      </c>
      <c r="O1874" s="210">
        <f t="shared" si="1"/>
        <v>11</v>
      </c>
      <c r="P1874" s="211" t="str">
        <f>IFERROR(VLOOKUP(F1874,연간집계!D:E,2,FALSE),"")</f>
        <v>베이비진 210 (14p)</v>
      </c>
    </row>
    <row r="1875" spans="1:16" ht="12.75">
      <c r="A1875" s="201">
        <v>45971.660694444443</v>
      </c>
      <c r="B1875" s="202">
        <v>45971</v>
      </c>
      <c r="C1875" s="203" t="s">
        <v>5697</v>
      </c>
      <c r="D1875" s="203" t="s">
        <v>11</v>
      </c>
      <c r="E1875" s="204" t="s">
        <v>5696</v>
      </c>
      <c r="F1875" s="49" t="s">
        <v>924</v>
      </c>
      <c r="G1875" s="203">
        <v>1</v>
      </c>
      <c r="H1875" s="203" t="s">
        <v>1522</v>
      </c>
      <c r="I1875" s="203" t="s">
        <v>1523</v>
      </c>
      <c r="J1875" s="206"/>
      <c r="K1875" s="203">
        <v>16</v>
      </c>
      <c r="L1875" s="207" t="s">
        <v>827</v>
      </c>
      <c r="M1875" s="208" t="s">
        <v>1449</v>
      </c>
      <c r="N1875" s="209">
        <f t="shared" si="0"/>
        <v>2025</v>
      </c>
      <c r="O1875" s="210">
        <f t="shared" si="1"/>
        <v>11</v>
      </c>
      <c r="P1875" s="211" t="str">
        <f>IFERROR(VLOOKUP(F1875,연간집계!D:E,2,FALSE),"")</f>
        <v>베이비진 210 (14p)</v>
      </c>
    </row>
    <row r="1876" spans="1:16" ht="12.75">
      <c r="A1876" s="201">
        <v>45971.66070601852</v>
      </c>
      <c r="B1876" s="202">
        <v>45971</v>
      </c>
      <c r="C1876" s="203" t="s">
        <v>5698</v>
      </c>
      <c r="D1876" s="203" t="s">
        <v>11</v>
      </c>
      <c r="E1876" s="204" t="s">
        <v>5696</v>
      </c>
      <c r="F1876" s="49" t="s">
        <v>924</v>
      </c>
      <c r="G1876" s="203">
        <v>1</v>
      </c>
      <c r="H1876" s="203" t="s">
        <v>1522</v>
      </c>
      <c r="I1876" s="203" t="s">
        <v>1523</v>
      </c>
      <c r="J1876" s="206"/>
      <c r="K1876" s="203">
        <v>16</v>
      </c>
      <c r="L1876" s="207" t="s">
        <v>827</v>
      </c>
      <c r="M1876" s="208" t="s">
        <v>1449</v>
      </c>
      <c r="N1876" s="209">
        <f t="shared" si="0"/>
        <v>2025</v>
      </c>
      <c r="O1876" s="210">
        <f t="shared" si="1"/>
        <v>11</v>
      </c>
      <c r="P1876" s="211" t="str">
        <f>IFERROR(VLOOKUP(F1876,연간집계!D:E,2,FALSE),"")</f>
        <v>베이비진 210 (14p)</v>
      </c>
    </row>
    <row r="1877" spans="1:16" ht="12.75">
      <c r="A1877" s="201">
        <v>45971.660717592589</v>
      </c>
      <c r="B1877" s="202">
        <v>45971</v>
      </c>
      <c r="C1877" s="203" t="s">
        <v>5699</v>
      </c>
      <c r="D1877" s="203" t="s">
        <v>11</v>
      </c>
      <c r="E1877" s="204" t="s">
        <v>5696</v>
      </c>
      <c r="F1877" s="49" t="s">
        <v>924</v>
      </c>
      <c r="G1877" s="203">
        <v>1</v>
      </c>
      <c r="H1877" s="203" t="s">
        <v>1522</v>
      </c>
      <c r="I1877" s="203" t="s">
        <v>1523</v>
      </c>
      <c r="J1877" s="206"/>
      <c r="K1877" s="203">
        <v>16</v>
      </c>
      <c r="L1877" s="207" t="s">
        <v>827</v>
      </c>
      <c r="M1877" s="208" t="s">
        <v>1449</v>
      </c>
      <c r="N1877" s="209">
        <f t="shared" si="0"/>
        <v>2025</v>
      </c>
      <c r="O1877" s="210">
        <f t="shared" si="1"/>
        <v>11</v>
      </c>
      <c r="P1877" s="211" t="str">
        <f>IFERROR(VLOOKUP(F1877,연간집계!D:E,2,FALSE),"")</f>
        <v>베이비진 210 (14p)</v>
      </c>
    </row>
    <row r="1878" spans="1:16" ht="12.75">
      <c r="A1878" s="201">
        <v>45971.660729166666</v>
      </c>
      <c r="B1878" s="202">
        <v>45971</v>
      </c>
      <c r="C1878" s="203" t="s">
        <v>5700</v>
      </c>
      <c r="D1878" s="203" t="s">
        <v>11</v>
      </c>
      <c r="E1878" s="204" t="s">
        <v>5696</v>
      </c>
      <c r="F1878" s="49" t="s">
        <v>924</v>
      </c>
      <c r="G1878" s="203">
        <v>1</v>
      </c>
      <c r="H1878" s="203" t="s">
        <v>1522</v>
      </c>
      <c r="I1878" s="203" t="s">
        <v>1523</v>
      </c>
      <c r="J1878" s="206"/>
      <c r="K1878" s="203">
        <v>16</v>
      </c>
      <c r="L1878" s="207" t="s">
        <v>827</v>
      </c>
      <c r="M1878" s="208" t="s">
        <v>1449</v>
      </c>
      <c r="N1878" s="209">
        <f t="shared" si="0"/>
        <v>2025</v>
      </c>
      <c r="O1878" s="210">
        <f t="shared" si="1"/>
        <v>11</v>
      </c>
      <c r="P1878" s="211" t="str">
        <f>IFERROR(VLOOKUP(F1878,연간집계!D:E,2,FALSE),"")</f>
        <v>베이비진 210 (14p)</v>
      </c>
    </row>
    <row r="1879" spans="1:16" ht="12.75">
      <c r="A1879" s="201">
        <v>45971.660740740743</v>
      </c>
      <c r="B1879" s="202">
        <v>45971</v>
      </c>
      <c r="C1879" s="203" t="s">
        <v>5701</v>
      </c>
      <c r="D1879" s="203" t="s">
        <v>11</v>
      </c>
      <c r="E1879" s="204" t="s">
        <v>5696</v>
      </c>
      <c r="F1879" s="49" t="s">
        <v>924</v>
      </c>
      <c r="G1879" s="203">
        <v>1</v>
      </c>
      <c r="H1879" s="203" t="s">
        <v>1522</v>
      </c>
      <c r="I1879" s="203" t="s">
        <v>1523</v>
      </c>
      <c r="J1879" s="206"/>
      <c r="K1879" s="203">
        <v>16</v>
      </c>
      <c r="L1879" s="207" t="s">
        <v>827</v>
      </c>
      <c r="M1879" s="208" t="s">
        <v>1449</v>
      </c>
      <c r="N1879" s="209">
        <f t="shared" si="0"/>
        <v>2025</v>
      </c>
      <c r="O1879" s="210">
        <f t="shared" si="1"/>
        <v>11</v>
      </c>
      <c r="P1879" s="211" t="str">
        <f>IFERROR(VLOOKUP(F1879,연간집계!D:E,2,FALSE),"")</f>
        <v>베이비진 210 (14p)</v>
      </c>
    </row>
    <row r="1880" spans="1:16" ht="12.75">
      <c r="A1880" s="201">
        <v>45971.660752314812</v>
      </c>
      <c r="B1880" s="202">
        <v>45971</v>
      </c>
      <c r="C1880" s="203" t="s">
        <v>5702</v>
      </c>
      <c r="D1880" s="203" t="s">
        <v>11</v>
      </c>
      <c r="E1880" s="204" t="s">
        <v>5696</v>
      </c>
      <c r="F1880" s="49" t="s">
        <v>924</v>
      </c>
      <c r="G1880" s="203">
        <v>1</v>
      </c>
      <c r="H1880" s="203" t="s">
        <v>1522</v>
      </c>
      <c r="I1880" s="203" t="s">
        <v>1523</v>
      </c>
      <c r="J1880" s="206"/>
      <c r="K1880" s="203">
        <v>16</v>
      </c>
      <c r="L1880" s="207" t="s">
        <v>827</v>
      </c>
      <c r="M1880" s="208" t="s">
        <v>1449</v>
      </c>
      <c r="N1880" s="209">
        <f t="shared" si="0"/>
        <v>2025</v>
      </c>
      <c r="O1880" s="210">
        <f t="shared" si="1"/>
        <v>11</v>
      </c>
      <c r="P1880" s="211" t="str">
        <f>IFERROR(VLOOKUP(F1880,연간집계!D:E,2,FALSE),"")</f>
        <v>베이비진 210 (14p)</v>
      </c>
    </row>
    <row r="1881" spans="1:16" ht="12.75">
      <c r="A1881" s="201">
        <v>45971.660763888889</v>
      </c>
      <c r="B1881" s="202">
        <v>45971</v>
      </c>
      <c r="C1881" s="203" t="s">
        <v>5703</v>
      </c>
      <c r="D1881" s="203" t="s">
        <v>11</v>
      </c>
      <c r="E1881" s="204" t="s">
        <v>5696</v>
      </c>
      <c r="F1881" s="49" t="s">
        <v>924</v>
      </c>
      <c r="G1881" s="203">
        <v>1</v>
      </c>
      <c r="H1881" s="203" t="s">
        <v>1522</v>
      </c>
      <c r="I1881" s="203" t="s">
        <v>1523</v>
      </c>
      <c r="J1881" s="206"/>
      <c r="K1881" s="203">
        <v>16</v>
      </c>
      <c r="L1881" s="207" t="s">
        <v>827</v>
      </c>
      <c r="M1881" s="208" t="s">
        <v>1449</v>
      </c>
      <c r="N1881" s="209">
        <f t="shared" si="0"/>
        <v>2025</v>
      </c>
      <c r="O1881" s="210">
        <f t="shared" si="1"/>
        <v>11</v>
      </c>
      <c r="P1881" s="211" t="str">
        <f>IFERROR(VLOOKUP(F1881,연간집계!D:E,2,FALSE),"")</f>
        <v>베이비진 210 (14p)</v>
      </c>
    </row>
    <row r="1882" spans="1:16" ht="12.75">
      <c r="A1882" s="201">
        <v>45971.660775462966</v>
      </c>
      <c r="B1882" s="202">
        <v>45971</v>
      </c>
      <c r="C1882" s="203" t="s">
        <v>5704</v>
      </c>
      <c r="D1882" s="203" t="s">
        <v>11</v>
      </c>
      <c r="E1882" s="204" t="s">
        <v>5696</v>
      </c>
      <c r="F1882" s="49" t="s">
        <v>924</v>
      </c>
      <c r="G1882" s="203">
        <v>1</v>
      </c>
      <c r="H1882" s="203" t="s">
        <v>1522</v>
      </c>
      <c r="I1882" s="203" t="s">
        <v>1523</v>
      </c>
      <c r="J1882" s="206"/>
      <c r="K1882" s="203">
        <v>16</v>
      </c>
      <c r="L1882" s="207" t="s">
        <v>827</v>
      </c>
      <c r="M1882" s="208" t="s">
        <v>1449</v>
      </c>
      <c r="N1882" s="209">
        <f t="shared" si="0"/>
        <v>2025</v>
      </c>
      <c r="O1882" s="210">
        <f t="shared" si="1"/>
        <v>11</v>
      </c>
      <c r="P1882" s="211" t="str">
        <f>IFERROR(VLOOKUP(F1882,연간집계!D:E,2,FALSE),"")</f>
        <v>베이비진 210 (14p)</v>
      </c>
    </row>
    <row r="1883" spans="1:16" ht="12.75">
      <c r="A1883" s="201">
        <v>45971.722638888888</v>
      </c>
      <c r="B1883" s="202">
        <v>45971</v>
      </c>
      <c r="C1883" s="203" t="s">
        <v>5705</v>
      </c>
      <c r="D1883" s="203" t="s">
        <v>11</v>
      </c>
      <c r="E1883" s="204" t="s">
        <v>5706</v>
      </c>
      <c r="F1883" s="49" t="s">
        <v>885</v>
      </c>
      <c r="G1883" s="203">
        <v>1</v>
      </c>
      <c r="H1883" s="203" t="s">
        <v>3480</v>
      </c>
      <c r="I1883" s="205" t="s">
        <v>1586</v>
      </c>
      <c r="J1883" s="206"/>
      <c r="K1883" s="203">
        <v>52</v>
      </c>
      <c r="L1883" s="213" t="s">
        <v>827</v>
      </c>
      <c r="M1883" s="208" t="s">
        <v>1493</v>
      </c>
      <c r="N1883" s="209">
        <f t="shared" si="0"/>
        <v>2025</v>
      </c>
      <c r="O1883" s="210">
        <f t="shared" si="1"/>
        <v>11</v>
      </c>
      <c r="P1883" s="211" t="str">
        <f>IFERROR(VLOOKUP(F1883,연간집계!D:E,2,FALSE),"")</f>
        <v>마이트립북 150</v>
      </c>
    </row>
    <row r="1884" spans="1:16" ht="12.75">
      <c r="A1884" s="201">
        <v>45971.72861111111</v>
      </c>
      <c r="B1884" s="202">
        <v>45971</v>
      </c>
      <c r="C1884" s="203" t="s">
        <v>5707</v>
      </c>
      <c r="D1884" s="203" t="s">
        <v>11</v>
      </c>
      <c r="E1884" s="204" t="s">
        <v>5708</v>
      </c>
      <c r="F1884" s="49" t="s">
        <v>1359</v>
      </c>
      <c r="G1884" s="203">
        <v>1</v>
      </c>
      <c r="H1884" s="203" t="s">
        <v>5709</v>
      </c>
      <c r="I1884" s="205" t="s">
        <v>1440</v>
      </c>
      <c r="J1884" s="206"/>
      <c r="K1884" s="203">
        <v>10</v>
      </c>
      <c r="L1884" s="207" t="s">
        <v>827</v>
      </c>
      <c r="M1884" s="208" t="s">
        <v>1497</v>
      </c>
      <c r="N1884" s="209">
        <f t="shared" si="0"/>
        <v>2025</v>
      </c>
      <c r="O1884" s="210">
        <f t="shared" si="1"/>
        <v>11</v>
      </c>
      <c r="P1884" s="211" t="str">
        <f>IFERROR(VLOOKUP(F1884,연간집계!D:E,2,FALSE),"")</f>
        <v>PCMS_엽서 174</v>
      </c>
    </row>
    <row r="1885" spans="1:16" ht="12.75">
      <c r="A1885" s="201">
        <v>45971.728622685187</v>
      </c>
      <c r="B1885" s="202">
        <v>45971</v>
      </c>
      <c r="C1885" s="203" t="s">
        <v>5710</v>
      </c>
      <c r="D1885" s="203" t="s">
        <v>11</v>
      </c>
      <c r="E1885" s="204" t="s">
        <v>5708</v>
      </c>
      <c r="F1885" s="49" t="s">
        <v>1359</v>
      </c>
      <c r="G1885" s="203">
        <v>1</v>
      </c>
      <c r="H1885" s="203" t="s">
        <v>5709</v>
      </c>
      <c r="I1885" s="205" t="s">
        <v>1440</v>
      </c>
      <c r="J1885" s="206"/>
      <c r="K1885" s="203">
        <v>10</v>
      </c>
      <c r="L1885" s="207" t="s">
        <v>827</v>
      </c>
      <c r="M1885" s="208" t="s">
        <v>1497</v>
      </c>
      <c r="N1885" s="209">
        <f t="shared" si="0"/>
        <v>2025</v>
      </c>
      <c r="O1885" s="210">
        <f t="shared" si="1"/>
        <v>11</v>
      </c>
      <c r="P1885" s="211" t="str">
        <f>IFERROR(VLOOKUP(F1885,연간집계!D:E,2,FALSE),"")</f>
        <v>PCMS_엽서 174</v>
      </c>
    </row>
    <row r="1886" spans="1:16" ht="12.75">
      <c r="A1886" s="201">
        <v>45971.728634259256</v>
      </c>
      <c r="B1886" s="202">
        <v>45971</v>
      </c>
      <c r="C1886" s="203" t="s">
        <v>5711</v>
      </c>
      <c r="D1886" s="203" t="s">
        <v>11</v>
      </c>
      <c r="E1886" s="204" t="s">
        <v>5708</v>
      </c>
      <c r="F1886" s="49" t="s">
        <v>1359</v>
      </c>
      <c r="G1886" s="203">
        <v>1</v>
      </c>
      <c r="H1886" s="203" t="s">
        <v>5709</v>
      </c>
      <c r="I1886" s="205" t="s">
        <v>1440</v>
      </c>
      <c r="J1886" s="206"/>
      <c r="K1886" s="203">
        <v>10</v>
      </c>
      <c r="L1886" s="207" t="s">
        <v>827</v>
      </c>
      <c r="M1886" s="208" t="s">
        <v>1497</v>
      </c>
      <c r="N1886" s="209">
        <f t="shared" si="0"/>
        <v>2025</v>
      </c>
      <c r="O1886" s="210">
        <f t="shared" si="1"/>
        <v>11</v>
      </c>
      <c r="P1886" s="211" t="str">
        <f>IFERROR(VLOOKUP(F1886,연간집계!D:E,2,FALSE),"")</f>
        <v>PCMS_엽서 174</v>
      </c>
    </row>
    <row r="1887" spans="1:16" ht="12.75">
      <c r="A1887" s="201">
        <v>45971.728645833333</v>
      </c>
      <c r="B1887" s="202">
        <v>45971</v>
      </c>
      <c r="C1887" s="203" t="s">
        <v>5712</v>
      </c>
      <c r="D1887" s="203" t="s">
        <v>11</v>
      </c>
      <c r="E1887" s="204" t="s">
        <v>5708</v>
      </c>
      <c r="F1887" s="49" t="s">
        <v>963</v>
      </c>
      <c r="G1887" s="203">
        <v>12</v>
      </c>
      <c r="H1887" s="203" t="s">
        <v>5709</v>
      </c>
      <c r="I1887" s="205" t="s">
        <v>5713</v>
      </c>
      <c r="J1887" s="208" t="s">
        <v>5714</v>
      </c>
      <c r="K1887" s="203">
        <v>80</v>
      </c>
      <c r="L1887" s="207" t="s">
        <v>827</v>
      </c>
      <c r="M1887" s="208" t="s">
        <v>1497</v>
      </c>
      <c r="N1887" s="209">
        <f t="shared" si="0"/>
        <v>2025</v>
      </c>
      <c r="O1887" s="210">
        <f t="shared" si="1"/>
        <v>11</v>
      </c>
      <c r="P1887" s="211" t="str">
        <f>IFERROR(VLOOKUP(F1887,연간집계!D:E,2,FALSE),"")</f>
        <v>시티북 210 (쿠션하드/78p)</v>
      </c>
    </row>
    <row r="1888" spans="1:16" ht="12.75">
      <c r="A1888" s="201">
        <v>45971.734780092593</v>
      </c>
      <c r="B1888" s="202">
        <v>45971</v>
      </c>
      <c r="C1888" s="203" t="s">
        <v>5715</v>
      </c>
      <c r="D1888" s="203" t="s">
        <v>11</v>
      </c>
      <c r="E1888" s="204" t="s">
        <v>5716</v>
      </c>
      <c r="F1888" s="49" t="s">
        <v>42</v>
      </c>
      <c r="G1888" s="203">
        <v>1</v>
      </c>
      <c r="H1888" s="203" t="s">
        <v>95</v>
      </c>
      <c r="I1888" s="205" t="s">
        <v>1762</v>
      </c>
      <c r="J1888" s="206"/>
      <c r="K1888" s="203">
        <v>52</v>
      </c>
      <c r="L1888" s="207" t="s">
        <v>827</v>
      </c>
      <c r="M1888" s="208" t="s">
        <v>1436</v>
      </c>
      <c r="N1888" s="209">
        <f t="shared" si="0"/>
        <v>2025</v>
      </c>
      <c r="O1888" s="210">
        <f t="shared" si="1"/>
        <v>11</v>
      </c>
      <c r="P1888" s="211" t="str">
        <f>IFERROR(VLOOKUP(F1888,연간집계!D:E,2,FALSE),"")</f>
        <v>플라이트북 210</v>
      </c>
    </row>
    <row r="1889" spans="1:16" ht="12.75">
      <c r="A1889" s="201">
        <v>45971.734803240739</v>
      </c>
      <c r="B1889" s="202">
        <v>45971</v>
      </c>
      <c r="C1889" s="203" t="s">
        <v>5717</v>
      </c>
      <c r="D1889" s="203" t="s">
        <v>11</v>
      </c>
      <c r="E1889" s="204" t="s">
        <v>5716</v>
      </c>
      <c r="F1889" s="49" t="s">
        <v>42</v>
      </c>
      <c r="G1889" s="203">
        <v>1</v>
      </c>
      <c r="H1889" s="203" t="s">
        <v>95</v>
      </c>
      <c r="I1889" s="205" t="s">
        <v>1762</v>
      </c>
      <c r="J1889" s="206"/>
      <c r="K1889" s="203">
        <v>52</v>
      </c>
      <c r="L1889" s="207" t="s">
        <v>827</v>
      </c>
      <c r="M1889" s="208" t="s">
        <v>1436</v>
      </c>
      <c r="N1889" s="209">
        <f t="shared" si="0"/>
        <v>2025</v>
      </c>
      <c r="O1889" s="210">
        <f t="shared" si="1"/>
        <v>11</v>
      </c>
      <c r="P1889" s="211" t="str">
        <f>IFERROR(VLOOKUP(F1889,연간집계!D:E,2,FALSE),"")</f>
        <v>플라이트북 210</v>
      </c>
    </row>
    <row r="1890" spans="1:16" ht="12.75">
      <c r="A1890" s="201">
        <v>45971.740902777776</v>
      </c>
      <c r="B1890" s="202">
        <v>45971</v>
      </c>
      <c r="C1890" s="203" t="s">
        <v>5718</v>
      </c>
      <c r="D1890" s="203" t="s">
        <v>11</v>
      </c>
      <c r="E1890" s="204" t="s">
        <v>5719</v>
      </c>
      <c r="F1890" s="49" t="s">
        <v>1388</v>
      </c>
      <c r="G1890" s="203">
        <v>1</v>
      </c>
      <c r="H1890" s="203" t="s">
        <v>1626</v>
      </c>
      <c r="I1890" s="205" t="s">
        <v>1622</v>
      </c>
      <c r="J1890" s="206"/>
      <c r="K1890" s="203">
        <v>142</v>
      </c>
      <c r="L1890" s="207" t="s">
        <v>827</v>
      </c>
      <c r="M1890" s="208" t="s">
        <v>1436</v>
      </c>
      <c r="N1890" s="209">
        <f t="shared" si="0"/>
        <v>2025</v>
      </c>
      <c r="O1890" s="210">
        <f t="shared" si="1"/>
        <v>11</v>
      </c>
      <c r="P1890" s="211" t="str">
        <f>IFERROR(VLOOKUP(F1890,연간집계!D:E,2,FALSE),"")</f>
        <v>폴라로이드</v>
      </c>
    </row>
    <row r="1891" spans="1:16" ht="12.75">
      <c r="A1891" s="201">
        <v>45971.791064814817</v>
      </c>
      <c r="B1891" s="202">
        <v>45971</v>
      </c>
      <c r="C1891" s="203" t="s">
        <v>5720</v>
      </c>
      <c r="D1891" s="203" t="s">
        <v>11</v>
      </c>
      <c r="E1891" s="204" t="s">
        <v>5721</v>
      </c>
      <c r="F1891" s="49" t="s">
        <v>1269</v>
      </c>
      <c r="G1891" s="203">
        <v>1</v>
      </c>
      <c r="H1891" s="203" t="s">
        <v>5722</v>
      </c>
      <c r="I1891" s="205" t="s">
        <v>5723</v>
      </c>
      <c r="J1891" s="206"/>
      <c r="K1891" s="203">
        <v>26</v>
      </c>
      <c r="L1891" s="207" t="s">
        <v>828</v>
      </c>
      <c r="M1891" s="208" t="s">
        <v>1481</v>
      </c>
      <c r="N1891" s="209">
        <f t="shared" si="0"/>
        <v>2025</v>
      </c>
      <c r="O1891" s="210">
        <f t="shared" si="1"/>
        <v>11</v>
      </c>
      <c r="P1891" s="211" t="str">
        <f>IFERROR(VLOOKUP(F1891,연간집계!D:E,2,FALSE),"")</f>
        <v>PCMS_미니캘린더</v>
      </c>
    </row>
    <row r="1892" spans="1:16" ht="12.75">
      <c r="A1892" s="201">
        <v>45971.791076388887</v>
      </c>
      <c r="B1892" s="202">
        <v>45971</v>
      </c>
      <c r="C1892" s="203" t="s">
        <v>5724</v>
      </c>
      <c r="D1892" s="203" t="s">
        <v>11</v>
      </c>
      <c r="E1892" s="204" t="s">
        <v>5721</v>
      </c>
      <c r="F1892" s="49" t="s">
        <v>1284</v>
      </c>
      <c r="G1892" s="203">
        <v>2</v>
      </c>
      <c r="H1892" s="203" t="s">
        <v>5722</v>
      </c>
      <c r="I1892" s="205" t="s">
        <v>4631</v>
      </c>
      <c r="J1892" s="206"/>
      <c r="K1892" s="203">
        <v>26</v>
      </c>
      <c r="L1892" s="207" t="s">
        <v>828</v>
      </c>
      <c r="M1892" s="208" t="s">
        <v>1851</v>
      </c>
      <c r="N1892" s="209">
        <f t="shared" si="0"/>
        <v>2025</v>
      </c>
      <c r="O1892" s="210">
        <f t="shared" si="1"/>
        <v>11</v>
      </c>
      <c r="P1892" s="211" t="str">
        <f>IFERROR(VLOOKUP(F1892,연간집계!D:E,2,FALSE),"")</f>
        <v>PCMS_스탠다드캘린더</v>
      </c>
    </row>
    <row r="1893" spans="1:16" ht="12.75">
      <c r="A1893" s="201">
        <v>45971.796967592592</v>
      </c>
      <c r="B1893" s="202">
        <v>45971</v>
      </c>
      <c r="C1893" s="203" t="s">
        <v>5725</v>
      </c>
      <c r="D1893" s="203" t="s">
        <v>11</v>
      </c>
      <c r="E1893" s="204" t="s">
        <v>5726</v>
      </c>
      <c r="F1893" s="49" t="s">
        <v>1243</v>
      </c>
      <c r="G1893" s="203">
        <v>1</v>
      </c>
      <c r="H1893" s="203" t="s">
        <v>5727</v>
      </c>
      <c r="I1893" s="205" t="s">
        <v>1556</v>
      </c>
      <c r="J1893" s="206"/>
      <c r="K1893" s="203">
        <v>24</v>
      </c>
      <c r="L1893" s="207" t="s">
        <v>828</v>
      </c>
      <c r="M1893" s="208" t="s">
        <v>1436</v>
      </c>
      <c r="N1893" s="209">
        <f t="shared" si="0"/>
        <v>2025</v>
      </c>
      <c r="O1893" s="210">
        <f t="shared" si="1"/>
        <v>11</v>
      </c>
      <c r="P1893" s="211" t="str">
        <f>IFERROR(VLOOKUP(F1893,연간집계!D:E,2,FALSE),"")</f>
        <v>모바일 포토북 150 (여행)</v>
      </c>
    </row>
    <row r="1894" spans="1:16" ht="12.75">
      <c r="A1894" s="201">
        <v>45971.879212962966</v>
      </c>
      <c r="B1894" s="202">
        <v>45971</v>
      </c>
      <c r="C1894" s="203" t="s">
        <v>5728</v>
      </c>
      <c r="D1894" s="203" t="s">
        <v>11</v>
      </c>
      <c r="E1894" s="204" t="s">
        <v>5729</v>
      </c>
      <c r="F1894" s="49" t="s">
        <v>1247</v>
      </c>
      <c r="G1894" s="203">
        <v>1</v>
      </c>
      <c r="H1894" s="203" t="s">
        <v>5730</v>
      </c>
      <c r="I1894" s="205" t="s">
        <v>1455</v>
      </c>
      <c r="J1894" s="206"/>
      <c r="K1894" s="203">
        <v>42</v>
      </c>
      <c r="L1894" s="207" t="s">
        <v>828</v>
      </c>
      <c r="M1894" s="208" t="s">
        <v>1436</v>
      </c>
      <c r="N1894" s="209">
        <f t="shared" si="0"/>
        <v>2025</v>
      </c>
      <c r="O1894" s="210">
        <f t="shared" si="1"/>
        <v>11</v>
      </c>
      <c r="P1894" s="211" t="str">
        <f>IFERROR(VLOOKUP(F1894,연간집계!D:E,2,FALSE),"")</f>
        <v>모바일 포토북 197 (여행)</v>
      </c>
    </row>
    <row r="1895" spans="1:16" ht="12.75">
      <c r="A1895" s="201">
        <v>45971.893946759257</v>
      </c>
      <c r="B1895" s="202">
        <v>45971</v>
      </c>
      <c r="C1895" s="203" t="s">
        <v>5731</v>
      </c>
      <c r="D1895" s="203" t="s">
        <v>11</v>
      </c>
      <c r="E1895" s="204" t="s">
        <v>5732</v>
      </c>
      <c r="F1895" s="49" t="s">
        <v>1397</v>
      </c>
      <c r="G1895" s="203">
        <v>1</v>
      </c>
      <c r="H1895" s="203" t="s">
        <v>5733</v>
      </c>
      <c r="I1895" s="205" t="s">
        <v>5534</v>
      </c>
      <c r="J1895" s="206"/>
      <c r="K1895" s="203">
        <v>1</v>
      </c>
      <c r="L1895" s="207" t="s">
        <v>827</v>
      </c>
      <c r="M1895" s="208" t="s">
        <v>1425</v>
      </c>
      <c r="N1895" s="209">
        <f t="shared" si="0"/>
        <v>2025</v>
      </c>
      <c r="O1895" s="210">
        <f t="shared" si="1"/>
        <v>11</v>
      </c>
      <c r="P1895" s="211" t="str">
        <f>IFERROR(VLOOKUP(F1895,연간집계!D:E,2,FALSE),"")</f>
        <v>미니배너 (거치대)</v>
      </c>
    </row>
    <row r="1896" spans="1:16" ht="12.75">
      <c r="A1896" s="201">
        <v>45971.893958333334</v>
      </c>
      <c r="B1896" s="202">
        <v>45971</v>
      </c>
      <c r="C1896" s="203" t="s">
        <v>5734</v>
      </c>
      <c r="D1896" s="203" t="s">
        <v>11</v>
      </c>
      <c r="E1896" s="204" t="s">
        <v>5732</v>
      </c>
      <c r="F1896" s="49" t="s">
        <v>1397</v>
      </c>
      <c r="G1896" s="203">
        <v>1</v>
      </c>
      <c r="H1896" s="203" t="s">
        <v>5733</v>
      </c>
      <c r="I1896" s="205" t="s">
        <v>5534</v>
      </c>
      <c r="J1896" s="206"/>
      <c r="K1896" s="203">
        <v>1</v>
      </c>
      <c r="L1896" s="207" t="s">
        <v>827</v>
      </c>
      <c r="M1896" s="208" t="s">
        <v>1425</v>
      </c>
      <c r="N1896" s="209">
        <f t="shared" si="0"/>
        <v>2025</v>
      </c>
      <c r="O1896" s="210">
        <f t="shared" si="1"/>
        <v>11</v>
      </c>
      <c r="P1896" s="211" t="str">
        <f>IFERROR(VLOOKUP(F1896,연간집계!D:E,2,FALSE),"")</f>
        <v>미니배너 (거치대)</v>
      </c>
    </row>
    <row r="1897" spans="1:16" ht="12.75">
      <c r="A1897" s="201">
        <v>45971.893969907411</v>
      </c>
      <c r="B1897" s="202">
        <v>45971</v>
      </c>
      <c r="C1897" s="203" t="s">
        <v>5735</v>
      </c>
      <c r="D1897" s="203" t="s">
        <v>11</v>
      </c>
      <c r="E1897" s="204" t="s">
        <v>5732</v>
      </c>
      <c r="F1897" s="49" t="s">
        <v>1397</v>
      </c>
      <c r="G1897" s="203">
        <v>1</v>
      </c>
      <c r="H1897" s="203" t="s">
        <v>5733</v>
      </c>
      <c r="I1897" s="205" t="s">
        <v>5534</v>
      </c>
      <c r="J1897" s="206"/>
      <c r="K1897" s="203">
        <v>1</v>
      </c>
      <c r="L1897" s="207" t="s">
        <v>827</v>
      </c>
      <c r="M1897" s="208" t="s">
        <v>1425</v>
      </c>
      <c r="N1897" s="209">
        <f t="shared" si="0"/>
        <v>2025</v>
      </c>
      <c r="O1897" s="210">
        <f t="shared" si="1"/>
        <v>11</v>
      </c>
      <c r="P1897" s="211" t="str">
        <f>IFERROR(VLOOKUP(F1897,연간집계!D:E,2,FALSE),"")</f>
        <v>미니배너 (거치대)</v>
      </c>
    </row>
    <row r="1898" spans="1:16" ht="12.75">
      <c r="A1898" s="201">
        <v>45971.89398148148</v>
      </c>
      <c r="B1898" s="202">
        <v>45971</v>
      </c>
      <c r="C1898" s="203" t="s">
        <v>5736</v>
      </c>
      <c r="D1898" s="203" t="s">
        <v>11</v>
      </c>
      <c r="E1898" s="204" t="s">
        <v>5732</v>
      </c>
      <c r="F1898" s="49" t="s">
        <v>1397</v>
      </c>
      <c r="G1898" s="203">
        <v>1</v>
      </c>
      <c r="H1898" s="203" t="s">
        <v>5733</v>
      </c>
      <c r="I1898" s="205" t="s">
        <v>5534</v>
      </c>
      <c r="J1898" s="206"/>
      <c r="K1898" s="203">
        <v>1</v>
      </c>
      <c r="L1898" s="207" t="s">
        <v>827</v>
      </c>
      <c r="M1898" s="208" t="s">
        <v>1425</v>
      </c>
      <c r="N1898" s="209">
        <f t="shared" si="0"/>
        <v>2025</v>
      </c>
      <c r="O1898" s="210">
        <f t="shared" si="1"/>
        <v>11</v>
      </c>
      <c r="P1898" s="211" t="str">
        <f>IFERROR(VLOOKUP(F1898,연간집계!D:E,2,FALSE),"")</f>
        <v>미니배너 (거치대)</v>
      </c>
    </row>
    <row r="1899" spans="1:16" ht="12.75">
      <c r="A1899" s="201">
        <v>45971.893993055557</v>
      </c>
      <c r="B1899" s="202">
        <v>45971</v>
      </c>
      <c r="C1899" s="203" t="s">
        <v>5737</v>
      </c>
      <c r="D1899" s="203" t="s">
        <v>11</v>
      </c>
      <c r="E1899" s="204" t="s">
        <v>5732</v>
      </c>
      <c r="F1899" s="49" t="s">
        <v>1397</v>
      </c>
      <c r="G1899" s="203">
        <v>1</v>
      </c>
      <c r="H1899" s="203" t="s">
        <v>5733</v>
      </c>
      <c r="I1899" s="205" t="s">
        <v>5534</v>
      </c>
      <c r="J1899" s="206"/>
      <c r="K1899" s="203">
        <v>1</v>
      </c>
      <c r="L1899" s="207" t="s">
        <v>827</v>
      </c>
      <c r="M1899" s="208" t="s">
        <v>1425</v>
      </c>
      <c r="N1899" s="209">
        <f t="shared" si="0"/>
        <v>2025</v>
      </c>
      <c r="O1899" s="210">
        <f t="shared" si="1"/>
        <v>11</v>
      </c>
      <c r="P1899" s="211" t="str">
        <f>IFERROR(VLOOKUP(F1899,연간집계!D:E,2,FALSE),"")</f>
        <v>미니배너 (거치대)</v>
      </c>
    </row>
    <row r="1900" spans="1:16" ht="12.75">
      <c r="A1900" s="201">
        <v>45971.894004629627</v>
      </c>
      <c r="B1900" s="202">
        <v>45971</v>
      </c>
      <c r="C1900" s="203" t="s">
        <v>5738</v>
      </c>
      <c r="D1900" s="203" t="s">
        <v>11</v>
      </c>
      <c r="E1900" s="204" t="s">
        <v>5732</v>
      </c>
      <c r="F1900" s="49" t="s">
        <v>1397</v>
      </c>
      <c r="G1900" s="203">
        <v>1</v>
      </c>
      <c r="H1900" s="203" t="s">
        <v>5733</v>
      </c>
      <c r="I1900" s="205" t="s">
        <v>5534</v>
      </c>
      <c r="J1900" s="206"/>
      <c r="K1900" s="203">
        <v>1</v>
      </c>
      <c r="L1900" s="207" t="s">
        <v>827</v>
      </c>
      <c r="M1900" s="208" t="s">
        <v>1425</v>
      </c>
      <c r="N1900" s="209">
        <f t="shared" si="0"/>
        <v>2025</v>
      </c>
      <c r="O1900" s="210">
        <f t="shared" si="1"/>
        <v>11</v>
      </c>
      <c r="P1900" s="211" t="str">
        <f>IFERROR(VLOOKUP(F1900,연간집계!D:E,2,FALSE),"")</f>
        <v>미니배너 (거치대)</v>
      </c>
    </row>
    <row r="1901" spans="1:16" ht="12.75">
      <c r="A1901" s="201">
        <v>45971.894016203703</v>
      </c>
      <c r="B1901" s="202">
        <v>45971</v>
      </c>
      <c r="C1901" s="203" t="s">
        <v>5739</v>
      </c>
      <c r="D1901" s="203" t="s">
        <v>11</v>
      </c>
      <c r="E1901" s="204" t="s">
        <v>5732</v>
      </c>
      <c r="F1901" s="49" t="s">
        <v>1397</v>
      </c>
      <c r="G1901" s="203">
        <v>1</v>
      </c>
      <c r="H1901" s="203" t="s">
        <v>5733</v>
      </c>
      <c r="I1901" s="205" t="s">
        <v>5534</v>
      </c>
      <c r="J1901" s="206"/>
      <c r="K1901" s="203">
        <v>1</v>
      </c>
      <c r="L1901" s="207" t="s">
        <v>827</v>
      </c>
      <c r="M1901" s="208" t="s">
        <v>1425</v>
      </c>
      <c r="N1901" s="209">
        <f t="shared" si="0"/>
        <v>2025</v>
      </c>
      <c r="O1901" s="210">
        <f t="shared" si="1"/>
        <v>11</v>
      </c>
      <c r="P1901" s="211" t="str">
        <f>IFERROR(VLOOKUP(F1901,연간집계!D:E,2,FALSE),"")</f>
        <v>미니배너 (거치대)</v>
      </c>
    </row>
    <row r="1902" spans="1:16" ht="12.75">
      <c r="A1902" s="201">
        <v>45971.89402777778</v>
      </c>
      <c r="B1902" s="202">
        <v>45971</v>
      </c>
      <c r="C1902" s="203" t="s">
        <v>5740</v>
      </c>
      <c r="D1902" s="203" t="s">
        <v>11</v>
      </c>
      <c r="E1902" s="204" t="s">
        <v>5732</v>
      </c>
      <c r="F1902" s="49" t="s">
        <v>1397</v>
      </c>
      <c r="G1902" s="203">
        <v>1</v>
      </c>
      <c r="H1902" s="203" t="s">
        <v>5733</v>
      </c>
      <c r="I1902" s="205" t="s">
        <v>5534</v>
      </c>
      <c r="J1902" s="206"/>
      <c r="K1902" s="203">
        <v>1</v>
      </c>
      <c r="L1902" s="207" t="s">
        <v>827</v>
      </c>
      <c r="M1902" s="208" t="s">
        <v>1425</v>
      </c>
      <c r="N1902" s="209">
        <f t="shared" si="0"/>
        <v>2025</v>
      </c>
      <c r="O1902" s="210">
        <f t="shared" si="1"/>
        <v>11</v>
      </c>
      <c r="P1902" s="211" t="str">
        <f>IFERROR(VLOOKUP(F1902,연간집계!D:E,2,FALSE),"")</f>
        <v>미니배너 (거치대)</v>
      </c>
    </row>
    <row r="1903" spans="1:16" ht="12.75">
      <c r="A1903" s="201">
        <v>45971.89403935185</v>
      </c>
      <c r="B1903" s="202">
        <v>45971</v>
      </c>
      <c r="C1903" s="203" t="s">
        <v>5741</v>
      </c>
      <c r="D1903" s="203" t="s">
        <v>11</v>
      </c>
      <c r="E1903" s="204" t="s">
        <v>5732</v>
      </c>
      <c r="F1903" s="49" t="s">
        <v>1397</v>
      </c>
      <c r="G1903" s="203">
        <v>1</v>
      </c>
      <c r="H1903" s="203" t="s">
        <v>5733</v>
      </c>
      <c r="I1903" s="205" t="s">
        <v>5534</v>
      </c>
      <c r="J1903" s="206"/>
      <c r="K1903" s="203">
        <v>1</v>
      </c>
      <c r="L1903" s="207" t="s">
        <v>827</v>
      </c>
      <c r="M1903" s="208" t="s">
        <v>1425</v>
      </c>
      <c r="N1903" s="209">
        <f t="shared" si="0"/>
        <v>2025</v>
      </c>
      <c r="O1903" s="210">
        <f t="shared" si="1"/>
        <v>11</v>
      </c>
      <c r="P1903" s="211" t="str">
        <f>IFERROR(VLOOKUP(F1903,연간집계!D:E,2,FALSE),"")</f>
        <v>미니배너 (거치대)</v>
      </c>
    </row>
    <row r="1904" spans="1:16" ht="12.75">
      <c r="A1904" s="201">
        <v>45971.894050925926</v>
      </c>
      <c r="B1904" s="202">
        <v>45971</v>
      </c>
      <c r="C1904" s="203" t="s">
        <v>5742</v>
      </c>
      <c r="D1904" s="203" t="s">
        <v>11</v>
      </c>
      <c r="E1904" s="204" t="s">
        <v>5732</v>
      </c>
      <c r="F1904" s="49" t="s">
        <v>1397</v>
      </c>
      <c r="G1904" s="203">
        <v>1</v>
      </c>
      <c r="H1904" s="203" t="s">
        <v>5733</v>
      </c>
      <c r="I1904" s="205" t="s">
        <v>5534</v>
      </c>
      <c r="J1904" s="206"/>
      <c r="K1904" s="203">
        <v>1</v>
      </c>
      <c r="L1904" s="207" t="s">
        <v>827</v>
      </c>
      <c r="M1904" s="208" t="s">
        <v>1425</v>
      </c>
      <c r="N1904" s="209">
        <f t="shared" si="0"/>
        <v>2025</v>
      </c>
      <c r="O1904" s="210">
        <f t="shared" si="1"/>
        <v>11</v>
      </c>
      <c r="P1904" s="211" t="str">
        <f>IFERROR(VLOOKUP(F1904,연간집계!D:E,2,FALSE),"")</f>
        <v>미니배너 (거치대)</v>
      </c>
    </row>
    <row r="1905" spans="1:16" ht="12.75">
      <c r="A1905" s="201">
        <v>45971.894062500003</v>
      </c>
      <c r="B1905" s="202">
        <v>45971</v>
      </c>
      <c r="C1905" s="203" t="s">
        <v>5743</v>
      </c>
      <c r="D1905" s="203" t="s">
        <v>11</v>
      </c>
      <c r="E1905" s="204" t="s">
        <v>5732</v>
      </c>
      <c r="F1905" s="49" t="s">
        <v>1397</v>
      </c>
      <c r="G1905" s="203">
        <v>1</v>
      </c>
      <c r="H1905" s="203" t="s">
        <v>5733</v>
      </c>
      <c r="I1905" s="205" t="s">
        <v>5534</v>
      </c>
      <c r="J1905" s="206"/>
      <c r="K1905" s="203">
        <v>1</v>
      </c>
      <c r="L1905" s="207" t="s">
        <v>827</v>
      </c>
      <c r="M1905" s="208" t="s">
        <v>1425</v>
      </c>
      <c r="N1905" s="209">
        <f t="shared" si="0"/>
        <v>2025</v>
      </c>
      <c r="O1905" s="210">
        <f t="shared" si="1"/>
        <v>11</v>
      </c>
      <c r="P1905" s="211" t="str">
        <f>IFERROR(VLOOKUP(F1905,연간집계!D:E,2,FALSE),"")</f>
        <v>미니배너 (거치대)</v>
      </c>
    </row>
    <row r="1906" spans="1:16" ht="12.75">
      <c r="A1906" s="201">
        <v>45972.058877314812</v>
      </c>
      <c r="B1906" s="202">
        <v>45972</v>
      </c>
      <c r="C1906" s="203" t="s">
        <v>5744</v>
      </c>
      <c r="D1906" s="203" t="s">
        <v>11</v>
      </c>
      <c r="E1906" s="204" t="s">
        <v>5745</v>
      </c>
      <c r="F1906" s="49" t="s">
        <v>1351</v>
      </c>
      <c r="G1906" s="203">
        <v>6</v>
      </c>
      <c r="H1906" s="203" t="s">
        <v>3977</v>
      </c>
      <c r="I1906" s="205" t="s">
        <v>1440</v>
      </c>
      <c r="J1906" s="206"/>
      <c r="K1906" s="203">
        <v>10</v>
      </c>
      <c r="L1906" s="207" t="s">
        <v>827</v>
      </c>
      <c r="M1906" s="208" t="s">
        <v>2216</v>
      </c>
      <c r="N1906" s="209">
        <f t="shared" si="0"/>
        <v>2025</v>
      </c>
      <c r="O1906" s="210">
        <f t="shared" si="1"/>
        <v>11</v>
      </c>
      <c r="P1906" s="211" t="str">
        <f>IFERROR(VLOOKUP(F1906,연간집계!D:E,2,FALSE),"")</f>
        <v>PCMS_엽서 100</v>
      </c>
    </row>
    <row r="1907" spans="1:16" ht="12.75">
      <c r="A1907" s="201">
        <v>45972.058888888889</v>
      </c>
      <c r="B1907" s="202">
        <v>45972</v>
      </c>
      <c r="C1907" s="203" t="s">
        <v>5746</v>
      </c>
      <c r="D1907" s="203" t="s">
        <v>11</v>
      </c>
      <c r="E1907" s="204" t="s">
        <v>5745</v>
      </c>
      <c r="F1907" s="49" t="s">
        <v>1347</v>
      </c>
      <c r="G1907" s="203">
        <v>3</v>
      </c>
      <c r="H1907" s="203" t="s">
        <v>3977</v>
      </c>
      <c r="I1907" s="205" t="s">
        <v>1440</v>
      </c>
      <c r="J1907" s="205" t="s">
        <v>1628</v>
      </c>
      <c r="K1907" s="203">
        <v>1</v>
      </c>
      <c r="L1907" s="207" t="s">
        <v>827</v>
      </c>
      <c r="M1907" s="208" t="s">
        <v>2216</v>
      </c>
      <c r="N1907" s="209">
        <f t="shared" si="0"/>
        <v>2025</v>
      </c>
      <c r="O1907" s="210">
        <f t="shared" si="1"/>
        <v>11</v>
      </c>
      <c r="P1907" s="211" t="str">
        <f>IFERROR(VLOOKUP(F1907,연간집계!D:E,2,FALSE),"")</f>
        <v>아크릴키링</v>
      </c>
    </row>
    <row r="1908" spans="1:16" ht="12.75">
      <c r="A1908" s="201">
        <v>45972.058900462966</v>
      </c>
      <c r="B1908" s="202">
        <v>45972</v>
      </c>
      <c r="C1908" s="203" t="s">
        <v>5747</v>
      </c>
      <c r="D1908" s="203" t="s">
        <v>11</v>
      </c>
      <c r="E1908" s="204" t="s">
        <v>5745</v>
      </c>
      <c r="F1908" s="49" t="s">
        <v>1347</v>
      </c>
      <c r="G1908" s="203">
        <v>3</v>
      </c>
      <c r="H1908" s="203" t="s">
        <v>3977</v>
      </c>
      <c r="I1908" s="205" t="s">
        <v>1440</v>
      </c>
      <c r="J1908" s="205" t="s">
        <v>1628</v>
      </c>
      <c r="K1908" s="203">
        <v>1</v>
      </c>
      <c r="L1908" s="207" t="s">
        <v>827</v>
      </c>
      <c r="M1908" s="208" t="s">
        <v>2216</v>
      </c>
      <c r="N1908" s="209">
        <f t="shared" si="0"/>
        <v>2025</v>
      </c>
      <c r="O1908" s="210">
        <f t="shared" si="1"/>
        <v>11</v>
      </c>
      <c r="P1908" s="211" t="str">
        <f>IFERROR(VLOOKUP(F1908,연간집계!D:E,2,FALSE),"")</f>
        <v>아크릴키링</v>
      </c>
    </row>
    <row r="1909" spans="1:16" ht="12.75">
      <c r="A1909" s="201">
        <v>45972.058912037035</v>
      </c>
      <c r="B1909" s="202">
        <v>45972</v>
      </c>
      <c r="C1909" s="203" t="s">
        <v>5748</v>
      </c>
      <c r="D1909" s="203" t="s">
        <v>11</v>
      </c>
      <c r="E1909" s="204" t="s">
        <v>5745</v>
      </c>
      <c r="F1909" s="49" t="s">
        <v>1347</v>
      </c>
      <c r="G1909" s="203">
        <v>5</v>
      </c>
      <c r="H1909" s="203" t="s">
        <v>3977</v>
      </c>
      <c r="I1909" s="205" t="s">
        <v>1440</v>
      </c>
      <c r="J1909" s="205" t="s">
        <v>1628</v>
      </c>
      <c r="K1909" s="203">
        <v>1</v>
      </c>
      <c r="L1909" s="207" t="s">
        <v>827</v>
      </c>
      <c r="M1909" s="208" t="s">
        <v>2216</v>
      </c>
      <c r="N1909" s="209">
        <f t="shared" si="0"/>
        <v>2025</v>
      </c>
      <c r="O1909" s="210">
        <f t="shared" si="1"/>
        <v>11</v>
      </c>
      <c r="P1909" s="211" t="str">
        <f>IFERROR(VLOOKUP(F1909,연간집계!D:E,2,FALSE),"")</f>
        <v>아크릴키링</v>
      </c>
    </row>
    <row r="1910" spans="1:16" ht="12.75">
      <c r="A1910" s="201">
        <v>45972.058923611112</v>
      </c>
      <c r="B1910" s="202">
        <v>45972</v>
      </c>
      <c r="C1910" s="203" t="s">
        <v>5749</v>
      </c>
      <c r="D1910" s="203" t="s">
        <v>11</v>
      </c>
      <c r="E1910" s="204" t="s">
        <v>5745</v>
      </c>
      <c r="F1910" s="49" t="s">
        <v>1347</v>
      </c>
      <c r="G1910" s="203">
        <v>18</v>
      </c>
      <c r="H1910" s="203" t="s">
        <v>3977</v>
      </c>
      <c r="I1910" s="205" t="s">
        <v>1440</v>
      </c>
      <c r="J1910" s="205" t="s">
        <v>1628</v>
      </c>
      <c r="K1910" s="203">
        <v>1</v>
      </c>
      <c r="L1910" s="207" t="s">
        <v>827</v>
      </c>
      <c r="M1910" s="208" t="s">
        <v>2216</v>
      </c>
      <c r="N1910" s="209">
        <f t="shared" si="0"/>
        <v>2025</v>
      </c>
      <c r="O1910" s="210">
        <f t="shared" si="1"/>
        <v>11</v>
      </c>
      <c r="P1910" s="211" t="str">
        <f>IFERROR(VLOOKUP(F1910,연간집계!D:E,2,FALSE),"")</f>
        <v>아크릴키링</v>
      </c>
    </row>
    <row r="1911" spans="1:16" ht="12.75">
      <c r="A1911" s="201">
        <v>45972.170590277776</v>
      </c>
      <c r="B1911" s="202">
        <v>45972</v>
      </c>
      <c r="C1911" s="203" t="s">
        <v>5750</v>
      </c>
      <c r="D1911" s="203" t="s">
        <v>11</v>
      </c>
      <c r="E1911" s="204" t="s">
        <v>5751</v>
      </c>
      <c r="F1911" s="49" t="s">
        <v>1274</v>
      </c>
      <c r="G1911" s="203">
        <v>13</v>
      </c>
      <c r="H1911" s="203" t="s">
        <v>5752</v>
      </c>
      <c r="I1911" s="205" t="s">
        <v>1842</v>
      </c>
      <c r="J1911" s="206"/>
      <c r="K1911" s="203">
        <v>26</v>
      </c>
      <c r="L1911" s="207" t="s">
        <v>827</v>
      </c>
      <c r="M1911" s="208" t="s">
        <v>1497</v>
      </c>
      <c r="N1911" s="209">
        <f t="shared" si="0"/>
        <v>2025</v>
      </c>
      <c r="O1911" s="210">
        <f t="shared" si="1"/>
        <v>11</v>
      </c>
      <c r="P1911" s="211" t="str">
        <f>IFERROR(VLOOKUP(F1911,연간집계!D:E,2,FALSE),"")</f>
        <v>PCMS_비트윈캘린더</v>
      </c>
    </row>
    <row r="1912" spans="1:16" ht="12.75">
      <c r="A1912" s="201">
        <v>45972.391006944446</v>
      </c>
      <c r="B1912" s="202">
        <v>45972</v>
      </c>
      <c r="C1912" s="203" t="s">
        <v>5753</v>
      </c>
      <c r="D1912" s="203" t="s">
        <v>11</v>
      </c>
      <c r="E1912" s="204" t="s">
        <v>5754</v>
      </c>
      <c r="F1912" s="49" t="s">
        <v>1284</v>
      </c>
      <c r="G1912" s="203">
        <v>10</v>
      </c>
      <c r="H1912" s="203" t="s">
        <v>5481</v>
      </c>
      <c r="I1912" s="205" t="s">
        <v>2297</v>
      </c>
      <c r="J1912" s="206"/>
      <c r="K1912" s="203">
        <v>26</v>
      </c>
      <c r="L1912" s="207" t="s">
        <v>828</v>
      </c>
      <c r="M1912" s="208" t="s">
        <v>1436</v>
      </c>
      <c r="N1912" s="209">
        <f t="shared" si="0"/>
        <v>2025</v>
      </c>
      <c r="O1912" s="210">
        <f t="shared" si="1"/>
        <v>11</v>
      </c>
      <c r="P1912" s="211" t="str">
        <f>IFERROR(VLOOKUP(F1912,연간집계!D:E,2,FALSE),"")</f>
        <v>PCMS_스탠다드캘린더</v>
      </c>
    </row>
    <row r="1913" spans="1:16" ht="12.75">
      <c r="A1913" s="201">
        <v>45972.391018518516</v>
      </c>
      <c r="B1913" s="202">
        <v>45972</v>
      </c>
      <c r="C1913" s="203" t="s">
        <v>5755</v>
      </c>
      <c r="D1913" s="203" t="s">
        <v>11</v>
      </c>
      <c r="E1913" s="204" t="s">
        <v>5754</v>
      </c>
      <c r="F1913" s="49" t="s">
        <v>1284</v>
      </c>
      <c r="G1913" s="203">
        <v>1</v>
      </c>
      <c r="H1913" s="203" t="s">
        <v>5481</v>
      </c>
      <c r="I1913" s="205" t="s">
        <v>2297</v>
      </c>
      <c r="J1913" s="206"/>
      <c r="K1913" s="203">
        <v>26</v>
      </c>
      <c r="L1913" s="207" t="s">
        <v>828</v>
      </c>
      <c r="M1913" s="208" t="s">
        <v>1436</v>
      </c>
      <c r="N1913" s="209">
        <f t="shared" si="0"/>
        <v>2025</v>
      </c>
      <c r="O1913" s="210">
        <f t="shared" si="1"/>
        <v>11</v>
      </c>
      <c r="P1913" s="211" t="str">
        <f>IFERROR(VLOOKUP(F1913,연간집계!D:E,2,FALSE),"")</f>
        <v>PCMS_스탠다드캘린더</v>
      </c>
    </row>
    <row r="1914" spans="1:16" ht="12.75">
      <c r="A1914" s="201">
        <v>45972.391030092593</v>
      </c>
      <c r="B1914" s="202">
        <v>45972</v>
      </c>
      <c r="C1914" s="203" t="s">
        <v>5756</v>
      </c>
      <c r="D1914" s="203" t="s">
        <v>11</v>
      </c>
      <c r="E1914" s="204" t="s">
        <v>5754</v>
      </c>
      <c r="F1914" s="49" t="s">
        <v>1284</v>
      </c>
      <c r="G1914" s="203">
        <v>11</v>
      </c>
      <c r="H1914" s="203" t="s">
        <v>5481</v>
      </c>
      <c r="I1914" s="88" t="s">
        <v>4943</v>
      </c>
      <c r="J1914" s="206"/>
      <c r="K1914" s="203">
        <v>26</v>
      </c>
      <c r="L1914" s="207" t="s">
        <v>828</v>
      </c>
      <c r="M1914" s="208" t="s">
        <v>1436</v>
      </c>
      <c r="N1914" s="209">
        <f t="shared" si="0"/>
        <v>2025</v>
      </c>
      <c r="O1914" s="210">
        <f t="shared" si="1"/>
        <v>11</v>
      </c>
      <c r="P1914" s="211" t="str">
        <f>IFERROR(VLOOKUP(F1914,연간집계!D:E,2,FALSE),"")</f>
        <v>PCMS_스탠다드캘린더</v>
      </c>
    </row>
    <row r="1915" spans="1:16" ht="12.75">
      <c r="A1915" s="201">
        <v>45972.474131944444</v>
      </c>
      <c r="B1915" s="202">
        <v>45972</v>
      </c>
      <c r="C1915" s="203" t="s">
        <v>5757</v>
      </c>
      <c r="D1915" s="203" t="s">
        <v>11</v>
      </c>
      <c r="E1915" s="204" t="s">
        <v>5758</v>
      </c>
      <c r="F1915" s="49" t="s">
        <v>1201</v>
      </c>
      <c r="G1915" s="203">
        <v>1</v>
      </c>
      <c r="H1915" s="203" t="s">
        <v>1692</v>
      </c>
      <c r="I1915" s="205" t="s">
        <v>5759</v>
      </c>
      <c r="J1915" s="206"/>
      <c r="K1915" s="203">
        <v>36</v>
      </c>
      <c r="L1915" s="207" t="s">
        <v>827</v>
      </c>
      <c r="M1915" s="208" t="s">
        <v>1493</v>
      </c>
      <c r="N1915" s="209">
        <f t="shared" si="0"/>
        <v>2025</v>
      </c>
      <c r="O1915" s="210">
        <f t="shared" si="1"/>
        <v>11</v>
      </c>
      <c r="P1915" s="211" t="str">
        <f>IFERROR(VLOOKUP(F1915,연간집계!D:E,2,FALSE),"")</f>
        <v>졸업앨범 (북) 올리브그린</v>
      </c>
    </row>
    <row r="1916" spans="1:16" ht="12.75">
      <c r="A1916" s="201">
        <v>45972.474143518521</v>
      </c>
      <c r="B1916" s="202">
        <v>45972</v>
      </c>
      <c r="C1916" s="203" t="s">
        <v>5760</v>
      </c>
      <c r="D1916" s="203" t="s">
        <v>11</v>
      </c>
      <c r="E1916" s="204" t="s">
        <v>5758</v>
      </c>
      <c r="F1916" s="49" t="s">
        <v>1201</v>
      </c>
      <c r="G1916" s="203">
        <v>1</v>
      </c>
      <c r="H1916" s="203" t="s">
        <v>1692</v>
      </c>
      <c r="I1916" s="205" t="s">
        <v>5759</v>
      </c>
      <c r="J1916" s="206"/>
      <c r="K1916" s="203">
        <v>36</v>
      </c>
      <c r="L1916" s="207" t="s">
        <v>827</v>
      </c>
      <c r="M1916" s="208" t="s">
        <v>1493</v>
      </c>
      <c r="N1916" s="209">
        <f t="shared" si="0"/>
        <v>2025</v>
      </c>
      <c r="O1916" s="210">
        <f t="shared" si="1"/>
        <v>11</v>
      </c>
      <c r="P1916" s="211" t="str">
        <f>IFERROR(VLOOKUP(F1916,연간집계!D:E,2,FALSE),"")</f>
        <v>졸업앨범 (북) 올리브그린</v>
      </c>
    </row>
    <row r="1917" spans="1:16" ht="12.75">
      <c r="A1917" s="201">
        <v>45972.47415509259</v>
      </c>
      <c r="B1917" s="202">
        <v>45972</v>
      </c>
      <c r="C1917" s="203" t="s">
        <v>5761</v>
      </c>
      <c r="D1917" s="203" t="s">
        <v>11</v>
      </c>
      <c r="E1917" s="204" t="s">
        <v>5758</v>
      </c>
      <c r="F1917" s="49" t="s">
        <v>1201</v>
      </c>
      <c r="G1917" s="203">
        <v>1</v>
      </c>
      <c r="H1917" s="203" t="s">
        <v>1692</v>
      </c>
      <c r="I1917" s="205" t="s">
        <v>5759</v>
      </c>
      <c r="J1917" s="206"/>
      <c r="K1917" s="203">
        <v>36</v>
      </c>
      <c r="L1917" s="207" t="s">
        <v>827</v>
      </c>
      <c r="M1917" s="208" t="s">
        <v>1493</v>
      </c>
      <c r="N1917" s="209">
        <f t="shared" si="0"/>
        <v>2025</v>
      </c>
      <c r="O1917" s="210">
        <f t="shared" si="1"/>
        <v>11</v>
      </c>
      <c r="P1917" s="211" t="str">
        <f>IFERROR(VLOOKUP(F1917,연간집계!D:E,2,FALSE),"")</f>
        <v>졸업앨범 (북) 올리브그린</v>
      </c>
    </row>
    <row r="1918" spans="1:16" ht="12.75">
      <c r="A1918" s="201">
        <v>45972.474166666667</v>
      </c>
      <c r="B1918" s="202">
        <v>45972</v>
      </c>
      <c r="C1918" s="203" t="s">
        <v>5762</v>
      </c>
      <c r="D1918" s="203" t="s">
        <v>11</v>
      </c>
      <c r="E1918" s="204" t="s">
        <v>5758</v>
      </c>
      <c r="F1918" s="49" t="s">
        <v>1201</v>
      </c>
      <c r="G1918" s="203">
        <v>1</v>
      </c>
      <c r="H1918" s="203" t="s">
        <v>1692</v>
      </c>
      <c r="I1918" s="205" t="s">
        <v>5759</v>
      </c>
      <c r="J1918" s="206"/>
      <c r="K1918" s="203">
        <v>36</v>
      </c>
      <c r="L1918" s="207" t="s">
        <v>827</v>
      </c>
      <c r="M1918" s="208" t="s">
        <v>1493</v>
      </c>
      <c r="N1918" s="209">
        <f t="shared" si="0"/>
        <v>2025</v>
      </c>
      <c r="O1918" s="210">
        <f t="shared" si="1"/>
        <v>11</v>
      </c>
      <c r="P1918" s="211" t="str">
        <f>IFERROR(VLOOKUP(F1918,연간집계!D:E,2,FALSE),"")</f>
        <v>졸업앨범 (북) 올리브그린</v>
      </c>
    </row>
    <row r="1919" spans="1:16" ht="12.75">
      <c r="A1919" s="201">
        <v>45972.474178240744</v>
      </c>
      <c r="B1919" s="202">
        <v>45972</v>
      </c>
      <c r="C1919" s="203" t="s">
        <v>5763</v>
      </c>
      <c r="D1919" s="203" t="s">
        <v>11</v>
      </c>
      <c r="E1919" s="204" t="s">
        <v>5758</v>
      </c>
      <c r="F1919" s="49" t="s">
        <v>1201</v>
      </c>
      <c r="G1919" s="203">
        <v>1</v>
      </c>
      <c r="H1919" s="203" t="s">
        <v>1692</v>
      </c>
      <c r="I1919" s="205" t="s">
        <v>5759</v>
      </c>
      <c r="J1919" s="206"/>
      <c r="K1919" s="203">
        <v>36</v>
      </c>
      <c r="L1919" s="207" t="s">
        <v>827</v>
      </c>
      <c r="M1919" s="208" t="s">
        <v>1493</v>
      </c>
      <c r="N1919" s="209">
        <f t="shared" si="0"/>
        <v>2025</v>
      </c>
      <c r="O1919" s="210">
        <f t="shared" si="1"/>
        <v>11</v>
      </c>
      <c r="P1919" s="211" t="str">
        <f>IFERROR(VLOOKUP(F1919,연간집계!D:E,2,FALSE),"")</f>
        <v>졸업앨범 (북) 올리브그린</v>
      </c>
    </row>
    <row r="1920" spans="1:16" ht="12.75">
      <c r="A1920" s="201">
        <v>45972.491875</v>
      </c>
      <c r="B1920" s="202">
        <v>45972</v>
      </c>
      <c r="C1920" s="203" t="s">
        <v>5764</v>
      </c>
      <c r="D1920" s="203" t="s">
        <v>11</v>
      </c>
      <c r="E1920" s="204" t="s">
        <v>5765</v>
      </c>
      <c r="F1920" s="49" t="s">
        <v>838</v>
      </c>
      <c r="G1920" s="203">
        <v>1</v>
      </c>
      <c r="H1920" s="203" t="s">
        <v>5766</v>
      </c>
      <c r="I1920" s="205" t="s">
        <v>2370</v>
      </c>
      <c r="J1920" s="206"/>
      <c r="K1920" s="203">
        <v>38</v>
      </c>
      <c r="L1920" s="213" t="s">
        <v>827</v>
      </c>
      <c r="M1920" s="208" t="s">
        <v>1449</v>
      </c>
      <c r="N1920" s="209">
        <f t="shared" si="0"/>
        <v>2025</v>
      </c>
      <c r="O1920" s="210">
        <f t="shared" si="1"/>
        <v>11</v>
      </c>
      <c r="P1920" s="211" t="str">
        <f>IFERROR(VLOOKUP(F1920,연간집계!D:E,2,FALSE),"")</f>
        <v>스탠다드 포토북 6*8 (하드/무광)</v>
      </c>
    </row>
    <row r="1921" spans="1:16" ht="12.75">
      <c r="A1921" s="201">
        <v>45972.497789351852</v>
      </c>
      <c r="B1921" s="202">
        <v>45972</v>
      </c>
      <c r="C1921" s="203" t="s">
        <v>5767</v>
      </c>
      <c r="D1921" s="203" t="s">
        <v>11</v>
      </c>
      <c r="E1921" s="204" t="s">
        <v>5768</v>
      </c>
      <c r="F1921" s="49" t="s">
        <v>1269</v>
      </c>
      <c r="G1921" s="203">
        <v>8</v>
      </c>
      <c r="H1921" s="203" t="s">
        <v>5722</v>
      </c>
      <c r="I1921" s="205" t="s">
        <v>5723</v>
      </c>
      <c r="J1921" s="206"/>
      <c r="K1921" s="203">
        <v>26</v>
      </c>
      <c r="L1921" s="207" t="s">
        <v>828</v>
      </c>
      <c r="M1921" s="208" t="s">
        <v>1481</v>
      </c>
      <c r="N1921" s="209">
        <f t="shared" si="0"/>
        <v>2025</v>
      </c>
      <c r="O1921" s="210">
        <f t="shared" si="1"/>
        <v>11</v>
      </c>
      <c r="P1921" s="211" t="str">
        <f>IFERROR(VLOOKUP(F1921,연간집계!D:E,2,FALSE),"")</f>
        <v>PCMS_미니캘린더</v>
      </c>
    </row>
    <row r="1922" spans="1:16" ht="12.75">
      <c r="A1922" s="201">
        <v>45972.518379629626</v>
      </c>
      <c r="B1922" s="202">
        <v>45972</v>
      </c>
      <c r="C1922" s="203" t="s">
        <v>5769</v>
      </c>
      <c r="D1922" s="203" t="s">
        <v>11</v>
      </c>
      <c r="E1922" s="204" t="s">
        <v>5770</v>
      </c>
      <c r="F1922" s="49" t="s">
        <v>1247</v>
      </c>
      <c r="G1922" s="203">
        <v>1</v>
      </c>
      <c r="H1922" s="203" t="s">
        <v>5771</v>
      </c>
      <c r="I1922" s="205" t="s">
        <v>1455</v>
      </c>
      <c r="J1922" s="206"/>
      <c r="K1922" s="203">
        <v>28</v>
      </c>
      <c r="L1922" s="207" t="s">
        <v>828</v>
      </c>
      <c r="M1922" s="208" t="s">
        <v>1436</v>
      </c>
      <c r="N1922" s="209">
        <f t="shared" si="0"/>
        <v>2025</v>
      </c>
      <c r="O1922" s="210">
        <f t="shared" si="1"/>
        <v>11</v>
      </c>
      <c r="P1922" s="211" t="str">
        <f>IFERROR(VLOOKUP(F1922,연간집계!D:E,2,FALSE),"")</f>
        <v>모바일 포토북 197 (여행)</v>
      </c>
    </row>
    <row r="1923" spans="1:16" ht="12.75">
      <c r="A1923" s="201">
        <v>45972.524328703701</v>
      </c>
      <c r="B1923" s="202">
        <v>45972</v>
      </c>
      <c r="C1923" s="203" t="s">
        <v>5772</v>
      </c>
      <c r="D1923" s="203" t="s">
        <v>11</v>
      </c>
      <c r="E1923" s="204" t="s">
        <v>5773</v>
      </c>
      <c r="F1923" s="49" t="s">
        <v>1243</v>
      </c>
      <c r="G1923" s="203">
        <v>1</v>
      </c>
      <c r="H1923" s="203" t="s">
        <v>4570</v>
      </c>
      <c r="I1923" s="205" t="s">
        <v>1676</v>
      </c>
      <c r="J1923" s="206"/>
      <c r="K1923" s="203">
        <v>24</v>
      </c>
      <c r="L1923" s="207" t="s">
        <v>828</v>
      </c>
      <c r="M1923" s="208" t="s">
        <v>1502</v>
      </c>
      <c r="N1923" s="209">
        <f t="shared" si="0"/>
        <v>2025</v>
      </c>
      <c r="O1923" s="210">
        <f t="shared" si="1"/>
        <v>11</v>
      </c>
      <c r="P1923" s="211" t="str">
        <f>IFERROR(VLOOKUP(F1923,연간집계!D:E,2,FALSE),"")</f>
        <v>모바일 포토북 150 (여행)</v>
      </c>
    </row>
    <row r="1924" spans="1:16" ht="12.75">
      <c r="A1924" s="201">
        <v>45972.54787037037</v>
      </c>
      <c r="B1924" s="202">
        <v>45972</v>
      </c>
      <c r="C1924" s="203" t="s">
        <v>5774</v>
      </c>
      <c r="D1924" s="203" t="s">
        <v>11</v>
      </c>
      <c r="E1924" s="204" t="s">
        <v>5775</v>
      </c>
      <c r="F1924" s="49" t="s">
        <v>852</v>
      </c>
      <c r="G1924" s="203">
        <v>1</v>
      </c>
      <c r="H1924" s="203" t="s">
        <v>5776</v>
      </c>
      <c r="I1924" s="205" t="s">
        <v>1453</v>
      </c>
      <c r="J1924" s="206"/>
      <c r="K1924" s="203">
        <v>26</v>
      </c>
      <c r="L1924" s="213" t="s">
        <v>827</v>
      </c>
      <c r="M1924" s="208" t="s">
        <v>1645</v>
      </c>
      <c r="N1924" s="209">
        <f t="shared" si="0"/>
        <v>2025</v>
      </c>
      <c r="O1924" s="210">
        <f t="shared" si="1"/>
        <v>11</v>
      </c>
      <c r="P1924" s="211" t="str">
        <f>IFERROR(VLOOKUP(F1924,연간집계!D:E,2,FALSE),"")</f>
        <v>스탠다드 포토북 8*8 (소프트/무광)</v>
      </c>
    </row>
    <row r="1925" spans="1:16" ht="12.75">
      <c r="A1925" s="201">
        <v>45972.575046296297</v>
      </c>
      <c r="B1925" s="202">
        <v>45972</v>
      </c>
      <c r="C1925" s="203" t="s">
        <v>5777</v>
      </c>
      <c r="D1925" s="203" t="s">
        <v>11</v>
      </c>
      <c r="E1925" s="204" t="s">
        <v>5778</v>
      </c>
      <c r="F1925" s="49" t="s">
        <v>838</v>
      </c>
      <c r="G1925" s="203">
        <v>2</v>
      </c>
      <c r="H1925" s="203" t="s">
        <v>5779</v>
      </c>
      <c r="I1925" s="208" t="s">
        <v>1501</v>
      </c>
      <c r="J1925" s="206"/>
      <c r="K1925" s="203">
        <v>24</v>
      </c>
      <c r="L1925" s="213" t="s">
        <v>827</v>
      </c>
      <c r="M1925" s="208" t="s">
        <v>1436</v>
      </c>
      <c r="N1925" s="209">
        <f t="shared" si="0"/>
        <v>2025</v>
      </c>
      <c r="O1925" s="210">
        <f t="shared" si="1"/>
        <v>11</v>
      </c>
      <c r="P1925" s="211" t="str">
        <f>IFERROR(VLOOKUP(F1925,연간집계!D:E,2,FALSE),"")</f>
        <v>스탠다드 포토북 6*8 (하드/무광)</v>
      </c>
    </row>
    <row r="1926" spans="1:16" ht="12.75">
      <c r="A1926" s="201">
        <v>45972.591793981483</v>
      </c>
      <c r="B1926" s="202">
        <v>45972</v>
      </c>
      <c r="C1926" s="203" t="s">
        <v>5780</v>
      </c>
      <c r="D1926" s="203" t="s">
        <v>11</v>
      </c>
      <c r="E1926" s="204" t="s">
        <v>5781</v>
      </c>
      <c r="F1926" s="49" t="s">
        <v>963</v>
      </c>
      <c r="G1926" s="203">
        <v>5</v>
      </c>
      <c r="H1926" s="203" t="s">
        <v>5782</v>
      </c>
      <c r="I1926" s="205" t="s">
        <v>5783</v>
      </c>
      <c r="J1926" s="208" t="s">
        <v>5784</v>
      </c>
      <c r="K1926" s="203">
        <v>80</v>
      </c>
      <c r="L1926" s="207" t="s">
        <v>827</v>
      </c>
      <c r="M1926" s="208" t="s">
        <v>1493</v>
      </c>
      <c r="N1926" s="209">
        <f t="shared" si="0"/>
        <v>2025</v>
      </c>
      <c r="O1926" s="210">
        <f t="shared" si="1"/>
        <v>11</v>
      </c>
      <c r="P1926" s="211" t="str">
        <f>IFERROR(VLOOKUP(F1926,연간집계!D:E,2,FALSE),"")</f>
        <v>시티북 210 (쿠션하드/78p)</v>
      </c>
    </row>
    <row r="1927" spans="1:16" ht="12.75">
      <c r="A1927" s="201">
        <v>45972.591805555552</v>
      </c>
      <c r="B1927" s="202">
        <v>45972</v>
      </c>
      <c r="C1927" s="203" t="s">
        <v>5785</v>
      </c>
      <c r="D1927" s="203" t="s">
        <v>11</v>
      </c>
      <c r="E1927" s="204" t="s">
        <v>5786</v>
      </c>
      <c r="F1927" s="49" t="s">
        <v>1315</v>
      </c>
      <c r="G1927" s="203">
        <v>1</v>
      </c>
      <c r="H1927" s="203" t="s">
        <v>1894</v>
      </c>
      <c r="I1927" s="205" t="s">
        <v>5787</v>
      </c>
      <c r="J1927" s="208" t="s">
        <v>1787</v>
      </c>
      <c r="K1927" s="203">
        <v>1</v>
      </c>
      <c r="L1927" s="213" t="s">
        <v>827</v>
      </c>
      <c r="M1927" s="208" t="s">
        <v>1425</v>
      </c>
      <c r="N1927" s="209">
        <f t="shared" si="0"/>
        <v>2025</v>
      </c>
      <c r="O1927" s="210">
        <f t="shared" si="1"/>
        <v>11</v>
      </c>
      <c r="P1927" s="211" t="str">
        <f>IFERROR(VLOOKUP(F1927,연간집계!D:E,2,FALSE),"")</f>
        <v>원목액자 305_브라운</v>
      </c>
    </row>
    <row r="1928" spans="1:16" ht="12.75">
      <c r="A1928" s="201">
        <v>45972.602071759262</v>
      </c>
      <c r="B1928" s="202">
        <v>45972</v>
      </c>
      <c r="C1928" s="203" t="s">
        <v>5788</v>
      </c>
      <c r="D1928" s="203" t="s">
        <v>11</v>
      </c>
      <c r="E1928" s="204" t="s">
        <v>5789</v>
      </c>
      <c r="F1928" s="49" t="s">
        <v>847</v>
      </c>
      <c r="G1928" s="203">
        <v>5</v>
      </c>
      <c r="H1928" s="203" t="s">
        <v>5790</v>
      </c>
      <c r="I1928" s="203" t="s">
        <v>1440</v>
      </c>
      <c r="J1928" s="206"/>
      <c r="K1928" s="203">
        <v>26</v>
      </c>
      <c r="L1928" s="213" t="s">
        <v>827</v>
      </c>
      <c r="M1928" s="208" t="s">
        <v>1497</v>
      </c>
      <c r="N1928" s="209">
        <f t="shared" si="0"/>
        <v>2025</v>
      </c>
      <c r="O1928" s="210">
        <f t="shared" si="1"/>
        <v>11</v>
      </c>
      <c r="P1928" s="211" t="str">
        <f>IFERROR(VLOOKUP(F1928,연간집계!D:E,2,FALSE),"")</f>
        <v>스탠다드 포토북 8*11 (하드/무광)</v>
      </c>
    </row>
    <row r="1929" spans="1:16" ht="12.75">
      <c r="A1929" s="201">
        <v>45972.634675925925</v>
      </c>
      <c r="B1929" s="202">
        <v>45972</v>
      </c>
      <c r="C1929" s="203" t="s">
        <v>5791</v>
      </c>
      <c r="D1929" s="203" t="s">
        <v>11</v>
      </c>
      <c r="E1929" s="204" t="s">
        <v>5792</v>
      </c>
      <c r="F1929" s="49" t="s">
        <v>1051</v>
      </c>
      <c r="G1929" s="203">
        <v>3</v>
      </c>
      <c r="H1929" s="203" t="s">
        <v>79</v>
      </c>
      <c r="I1929" s="205" t="s">
        <v>1762</v>
      </c>
      <c r="J1929" s="206"/>
      <c r="K1929" s="203">
        <v>98</v>
      </c>
      <c r="L1929" s="207" t="s">
        <v>827</v>
      </c>
      <c r="M1929" s="208" t="s">
        <v>1471</v>
      </c>
      <c r="N1929" s="209">
        <f t="shared" si="0"/>
        <v>2025</v>
      </c>
      <c r="O1929" s="210">
        <f t="shared" si="1"/>
        <v>11</v>
      </c>
      <c r="P1929" s="211" t="str">
        <f>IFERROR(VLOOKUP(F1929,연간집계!D:E,2,FALSE),"")</f>
        <v>프리북A4 (하드)</v>
      </c>
    </row>
    <row r="1930" spans="1:16" ht="12.75">
      <c r="A1930" s="201">
        <v>45972.716932870368</v>
      </c>
      <c r="B1930" s="202">
        <v>45970</v>
      </c>
      <c r="C1930" s="203" t="s">
        <v>5793</v>
      </c>
      <c r="D1930" s="203" t="s">
        <v>11</v>
      </c>
      <c r="E1930" s="204" t="s">
        <v>5794</v>
      </c>
      <c r="F1930" s="49" t="s">
        <v>1245</v>
      </c>
      <c r="G1930" s="203">
        <v>1</v>
      </c>
      <c r="H1930" s="203" t="s">
        <v>5795</v>
      </c>
      <c r="I1930" s="205" t="s">
        <v>1435</v>
      </c>
      <c r="J1930" s="206"/>
      <c r="K1930" s="203">
        <v>24</v>
      </c>
      <c r="L1930" s="207" t="s">
        <v>828</v>
      </c>
      <c r="M1930" s="208" t="s">
        <v>1436</v>
      </c>
      <c r="N1930" s="209">
        <f t="shared" si="0"/>
        <v>2025</v>
      </c>
      <c r="O1930" s="210">
        <f t="shared" si="1"/>
        <v>11</v>
      </c>
      <c r="P1930" s="211" t="str">
        <f>IFERROR(VLOOKUP(F1930,연간집계!D:E,2,FALSE),"")</f>
        <v>모바일 포토북 198 (여행)</v>
      </c>
    </row>
    <row r="1931" spans="1:16" ht="12.75">
      <c r="A1931" s="201">
        <v>45972.716944444444</v>
      </c>
      <c r="B1931" s="202">
        <v>45970</v>
      </c>
      <c r="C1931" s="203" t="s">
        <v>5796</v>
      </c>
      <c r="D1931" s="203" t="s">
        <v>11</v>
      </c>
      <c r="E1931" s="204" t="s">
        <v>5794</v>
      </c>
      <c r="F1931" s="49" t="s">
        <v>1245</v>
      </c>
      <c r="G1931" s="203">
        <v>1</v>
      </c>
      <c r="H1931" s="203" t="s">
        <v>5795</v>
      </c>
      <c r="I1931" s="205" t="s">
        <v>1455</v>
      </c>
      <c r="J1931" s="206"/>
      <c r="K1931" s="203">
        <v>24</v>
      </c>
      <c r="L1931" s="207" t="s">
        <v>828</v>
      </c>
      <c r="M1931" s="208" t="s">
        <v>1436</v>
      </c>
      <c r="N1931" s="209">
        <f t="shared" si="0"/>
        <v>2025</v>
      </c>
      <c r="O1931" s="210">
        <f t="shared" si="1"/>
        <v>11</v>
      </c>
      <c r="P1931" s="211" t="str">
        <f>IFERROR(VLOOKUP(F1931,연간집계!D:E,2,FALSE),"")</f>
        <v>모바일 포토북 198 (여행)</v>
      </c>
    </row>
    <row r="1932" spans="1:16" ht="12.75">
      <c r="A1932" s="201">
        <v>45972.881562499999</v>
      </c>
      <c r="B1932" s="202">
        <v>45972</v>
      </c>
      <c r="C1932" s="203" t="s">
        <v>5797</v>
      </c>
      <c r="D1932" s="203" t="s">
        <v>11</v>
      </c>
      <c r="E1932" s="204" t="s">
        <v>5798</v>
      </c>
      <c r="F1932" s="49" t="s">
        <v>1347</v>
      </c>
      <c r="G1932" s="203">
        <v>2</v>
      </c>
      <c r="H1932" s="203" t="s">
        <v>5799</v>
      </c>
      <c r="I1932" s="205" t="s">
        <v>1440</v>
      </c>
      <c r="J1932" s="205" t="s">
        <v>1628</v>
      </c>
      <c r="K1932" s="203">
        <v>1</v>
      </c>
      <c r="L1932" s="207" t="s">
        <v>828</v>
      </c>
      <c r="M1932" s="208" t="s">
        <v>1449</v>
      </c>
      <c r="N1932" s="209">
        <f t="shared" si="0"/>
        <v>2025</v>
      </c>
      <c r="O1932" s="210">
        <f t="shared" si="1"/>
        <v>11</v>
      </c>
      <c r="P1932" s="211" t="str">
        <f>IFERROR(VLOOKUP(F1932,연간집계!D:E,2,FALSE),"")</f>
        <v>아크릴키링</v>
      </c>
    </row>
    <row r="1933" spans="1:16" ht="12.75">
      <c r="A1933" s="201">
        <v>45972.884456018517</v>
      </c>
      <c r="B1933" s="202">
        <v>45972</v>
      </c>
      <c r="C1933" s="203" t="s">
        <v>5800</v>
      </c>
      <c r="D1933" s="203" t="s">
        <v>11</v>
      </c>
      <c r="E1933" s="204" t="s">
        <v>5801</v>
      </c>
      <c r="F1933" s="49" t="s">
        <v>847</v>
      </c>
      <c r="G1933" s="203">
        <v>1</v>
      </c>
      <c r="H1933" s="203" t="s">
        <v>4554</v>
      </c>
      <c r="I1933" s="205" t="s">
        <v>1455</v>
      </c>
      <c r="J1933" s="206"/>
      <c r="K1933" s="203">
        <v>54</v>
      </c>
      <c r="L1933" s="213" t="s">
        <v>827</v>
      </c>
      <c r="M1933" s="208" t="s">
        <v>1436</v>
      </c>
      <c r="N1933" s="209">
        <f t="shared" si="0"/>
        <v>2025</v>
      </c>
      <c r="O1933" s="210">
        <f t="shared" si="1"/>
        <v>11</v>
      </c>
      <c r="P1933" s="211" t="str">
        <f>IFERROR(VLOOKUP(F1933,연간집계!D:E,2,FALSE),"")</f>
        <v>스탠다드 포토북 8*11 (하드/무광)</v>
      </c>
    </row>
    <row r="1934" spans="1:16" ht="12.75">
      <c r="A1934" s="201">
        <v>45972.887349537035</v>
      </c>
      <c r="B1934" s="202">
        <v>45972</v>
      </c>
      <c r="C1934" s="203" t="s">
        <v>5802</v>
      </c>
      <c r="D1934" s="203" t="s">
        <v>11</v>
      </c>
      <c r="E1934" s="204" t="s">
        <v>5803</v>
      </c>
      <c r="F1934" s="49" t="s">
        <v>1247</v>
      </c>
      <c r="G1934" s="203">
        <v>1</v>
      </c>
      <c r="H1934" s="203" t="s">
        <v>5804</v>
      </c>
      <c r="I1934" s="205" t="s">
        <v>1556</v>
      </c>
      <c r="J1934" s="206"/>
      <c r="K1934" s="203">
        <v>32</v>
      </c>
      <c r="L1934" s="207" t="s">
        <v>828</v>
      </c>
      <c r="M1934" s="208" t="s">
        <v>1436</v>
      </c>
      <c r="N1934" s="209">
        <f t="shared" si="0"/>
        <v>2025</v>
      </c>
      <c r="O1934" s="210">
        <f t="shared" si="1"/>
        <v>11</v>
      </c>
      <c r="P1934" s="211" t="str">
        <f>IFERROR(VLOOKUP(F1934,연간집계!D:E,2,FALSE),"")</f>
        <v>모바일 포토북 197 (여행)</v>
      </c>
    </row>
    <row r="1935" spans="1:16" ht="12.75">
      <c r="A1935" s="201">
        <v>45972.895983796298</v>
      </c>
      <c r="B1935" s="202">
        <v>45972</v>
      </c>
      <c r="C1935" s="203" t="s">
        <v>5805</v>
      </c>
      <c r="D1935" s="203" t="s">
        <v>11</v>
      </c>
      <c r="E1935" s="204" t="s">
        <v>5806</v>
      </c>
      <c r="F1935" s="49" t="s">
        <v>965</v>
      </c>
      <c r="G1935" s="203">
        <v>1</v>
      </c>
      <c r="H1935" s="203" t="s">
        <v>5807</v>
      </c>
      <c r="I1935" s="205" t="s">
        <v>1970</v>
      </c>
      <c r="J1935" s="208" t="s">
        <v>1970</v>
      </c>
      <c r="K1935" s="203">
        <v>48</v>
      </c>
      <c r="L1935" s="207" t="s">
        <v>827</v>
      </c>
      <c r="M1935" s="208" t="s">
        <v>1436</v>
      </c>
      <c r="N1935" s="209">
        <f t="shared" si="0"/>
        <v>2025</v>
      </c>
      <c r="O1935" s="210">
        <f t="shared" si="1"/>
        <v>11</v>
      </c>
      <c r="P1935" s="211" t="str">
        <f>IFERROR(VLOOKUP(F1935,연간집계!D:E,2,FALSE),"")</f>
        <v>시티북 210 (쿠션하드/46p)</v>
      </c>
    </row>
    <row r="1936" spans="1:16" ht="12.75">
      <c r="A1936" s="201">
        <v>45972.895995370367</v>
      </c>
      <c r="B1936" s="202">
        <v>45972</v>
      </c>
      <c r="C1936" s="203" t="s">
        <v>5808</v>
      </c>
      <c r="D1936" s="203" t="s">
        <v>11</v>
      </c>
      <c r="E1936" s="204" t="s">
        <v>5806</v>
      </c>
      <c r="F1936" s="49" t="s">
        <v>965</v>
      </c>
      <c r="G1936" s="203">
        <v>1</v>
      </c>
      <c r="H1936" s="203" t="s">
        <v>5807</v>
      </c>
      <c r="I1936" s="205" t="s">
        <v>5809</v>
      </c>
      <c r="J1936" s="208" t="s">
        <v>5810</v>
      </c>
      <c r="K1936" s="203">
        <v>48</v>
      </c>
      <c r="L1936" s="207" t="s">
        <v>827</v>
      </c>
      <c r="M1936" s="208" t="s">
        <v>1436</v>
      </c>
      <c r="N1936" s="209">
        <f t="shared" si="0"/>
        <v>2025</v>
      </c>
      <c r="O1936" s="210">
        <f t="shared" si="1"/>
        <v>11</v>
      </c>
      <c r="P1936" s="211" t="str">
        <f>IFERROR(VLOOKUP(F1936,연간집계!D:E,2,FALSE),"")</f>
        <v>시티북 210 (쿠션하드/46p)</v>
      </c>
    </row>
    <row r="1937" spans="1:16" ht="12.75">
      <c r="A1937" s="201">
        <v>45972.916134259256</v>
      </c>
      <c r="B1937" s="202">
        <v>45972</v>
      </c>
      <c r="C1937" s="203" t="s">
        <v>5811</v>
      </c>
      <c r="D1937" s="203" t="s">
        <v>11</v>
      </c>
      <c r="E1937" s="204" t="s">
        <v>5812</v>
      </c>
      <c r="F1937" s="49" t="s">
        <v>1284</v>
      </c>
      <c r="G1937" s="203">
        <v>1</v>
      </c>
      <c r="H1937" s="203" t="s">
        <v>5813</v>
      </c>
      <c r="I1937" s="205" t="s">
        <v>5016</v>
      </c>
      <c r="J1937" s="206"/>
      <c r="K1937" s="203">
        <v>26</v>
      </c>
      <c r="L1937" s="207" t="s">
        <v>828</v>
      </c>
      <c r="M1937" s="208" t="s">
        <v>1541</v>
      </c>
      <c r="N1937" s="209">
        <f t="shared" si="0"/>
        <v>2025</v>
      </c>
      <c r="O1937" s="210">
        <f t="shared" si="1"/>
        <v>11</v>
      </c>
      <c r="P1937" s="211" t="str">
        <f>IFERROR(VLOOKUP(F1937,연간집계!D:E,2,FALSE),"")</f>
        <v>PCMS_스탠다드캘린더</v>
      </c>
    </row>
    <row r="1938" spans="1:16" ht="12.75">
      <c r="A1938" s="201">
        <v>45972.92763888889</v>
      </c>
      <c r="B1938" s="202">
        <v>45972</v>
      </c>
      <c r="C1938" s="203" t="s">
        <v>5814</v>
      </c>
      <c r="D1938" s="203" t="s">
        <v>11</v>
      </c>
      <c r="E1938" s="204" t="s">
        <v>5815</v>
      </c>
      <c r="F1938" s="49" t="s">
        <v>1043</v>
      </c>
      <c r="G1938" s="203">
        <v>1</v>
      </c>
      <c r="H1938" s="203" t="s">
        <v>5431</v>
      </c>
      <c r="I1938" s="205" t="s">
        <v>2106</v>
      </c>
      <c r="J1938" s="206"/>
      <c r="K1938" s="203">
        <v>100</v>
      </c>
      <c r="L1938" s="207" t="s">
        <v>827</v>
      </c>
      <c r="M1938" s="208" t="s">
        <v>1851</v>
      </c>
      <c r="N1938" s="209">
        <f t="shared" si="0"/>
        <v>2025</v>
      </c>
      <c r="O1938" s="210">
        <f t="shared" si="1"/>
        <v>11</v>
      </c>
      <c r="P1938" s="211" t="str">
        <f>IFERROR(VLOOKUP(F1938,연간집계!D:E,2,FALSE),"")</f>
        <v>프리북 198 (하드)</v>
      </c>
    </row>
    <row r="1939" spans="1:16" ht="12.75">
      <c r="A1939" s="201">
        <v>45972.92765046296</v>
      </c>
      <c r="B1939" s="202">
        <v>45972</v>
      </c>
      <c r="C1939" s="203" t="s">
        <v>5816</v>
      </c>
      <c r="D1939" s="203" t="s">
        <v>11</v>
      </c>
      <c r="E1939" s="204" t="s">
        <v>5815</v>
      </c>
      <c r="F1939" s="49" t="s">
        <v>1266</v>
      </c>
      <c r="G1939" s="203">
        <v>1</v>
      </c>
      <c r="H1939" s="203" t="s">
        <v>5431</v>
      </c>
      <c r="I1939" s="205" t="s">
        <v>4631</v>
      </c>
      <c r="J1939" s="206"/>
      <c r="K1939" s="203">
        <v>26</v>
      </c>
      <c r="L1939" s="207" t="s">
        <v>827</v>
      </c>
      <c r="M1939" s="208" t="s">
        <v>1851</v>
      </c>
      <c r="N1939" s="209">
        <f t="shared" si="0"/>
        <v>2025</v>
      </c>
      <c r="O1939" s="210">
        <f t="shared" si="1"/>
        <v>11</v>
      </c>
      <c r="P1939" s="211" t="str">
        <f>IFERROR(VLOOKUP(F1939,연간집계!D:E,2,FALSE),"")</f>
        <v>PCMS_롱캘린더</v>
      </c>
    </row>
    <row r="1940" spans="1:16" ht="12.75">
      <c r="A1940" s="201">
        <v>45972.944953703707</v>
      </c>
      <c r="B1940" s="202">
        <v>45972</v>
      </c>
      <c r="C1940" s="203" t="s">
        <v>5817</v>
      </c>
      <c r="D1940" s="203" t="s">
        <v>11</v>
      </c>
      <c r="E1940" s="204" t="s">
        <v>5818</v>
      </c>
      <c r="F1940" s="49" t="s">
        <v>1299</v>
      </c>
      <c r="G1940" s="203">
        <v>1</v>
      </c>
      <c r="H1940" s="203" t="s">
        <v>5819</v>
      </c>
      <c r="I1940" s="205" t="s">
        <v>5190</v>
      </c>
      <c r="J1940" s="206"/>
      <c r="K1940" s="203">
        <v>15</v>
      </c>
      <c r="L1940" s="207" t="s">
        <v>828</v>
      </c>
      <c r="M1940" s="208" t="s">
        <v>1471</v>
      </c>
      <c r="N1940" s="209">
        <f t="shared" si="0"/>
        <v>2025</v>
      </c>
      <c r="O1940" s="210">
        <f t="shared" si="1"/>
        <v>11</v>
      </c>
      <c r="P1940" s="211" t="str">
        <f>IFERROR(VLOOKUP(F1940,연간집계!D:E,2,FALSE),"")</f>
        <v>PCMS_우드월캘린더</v>
      </c>
    </row>
    <row r="1941" spans="1:16" ht="12.75">
      <c r="A1941" s="201">
        <v>45973.400208333333</v>
      </c>
      <c r="B1941" s="202">
        <v>45971</v>
      </c>
      <c r="C1941" s="203" t="s">
        <v>5820</v>
      </c>
      <c r="D1941" s="203" t="s">
        <v>11</v>
      </c>
      <c r="E1941" s="204" t="s">
        <v>5821</v>
      </c>
      <c r="F1941" s="49" t="s">
        <v>838</v>
      </c>
      <c r="G1941" s="203">
        <v>1</v>
      </c>
      <c r="H1941" s="203" t="s">
        <v>2862</v>
      </c>
      <c r="I1941" s="205" t="s">
        <v>1510</v>
      </c>
      <c r="J1941" s="206"/>
      <c r="K1941" s="203">
        <v>24</v>
      </c>
      <c r="L1941" s="213" t="s">
        <v>827</v>
      </c>
      <c r="M1941" s="208" t="s">
        <v>1436</v>
      </c>
      <c r="N1941" s="209">
        <f t="shared" si="0"/>
        <v>2025</v>
      </c>
      <c r="O1941" s="210">
        <f t="shared" si="1"/>
        <v>11</v>
      </c>
      <c r="P1941" s="211" t="str">
        <f>IFERROR(VLOOKUP(F1941,연간집계!D:E,2,FALSE),"")</f>
        <v>스탠다드 포토북 6*8 (하드/무광)</v>
      </c>
    </row>
    <row r="1942" spans="1:16" ht="12.75">
      <c r="A1942" s="201">
        <v>45973.40315972222</v>
      </c>
      <c r="B1942" s="202">
        <v>45973</v>
      </c>
      <c r="C1942" s="203" t="s">
        <v>5822</v>
      </c>
      <c r="D1942" s="203" t="s">
        <v>11</v>
      </c>
      <c r="E1942" s="204" t="s">
        <v>5823</v>
      </c>
      <c r="F1942" s="49" t="s">
        <v>1378</v>
      </c>
      <c r="G1942" s="203">
        <v>1</v>
      </c>
      <c r="H1942" s="203" t="s">
        <v>5824</v>
      </c>
      <c r="I1942" s="203" t="s">
        <v>2070</v>
      </c>
      <c r="J1942" s="206"/>
      <c r="K1942" s="203">
        <v>1</v>
      </c>
      <c r="L1942" s="214" t="s">
        <v>827</v>
      </c>
      <c r="M1942" s="208" t="s">
        <v>1658</v>
      </c>
      <c r="N1942" s="209">
        <f t="shared" si="0"/>
        <v>2025</v>
      </c>
      <c r="O1942" s="210">
        <f t="shared" si="1"/>
        <v>11</v>
      </c>
      <c r="P1942" s="211" t="str">
        <f>IFERROR(VLOOKUP(F1942,연간집계!D:E,2,FALSE),"")</f>
        <v>증명사진 (무광)</v>
      </c>
    </row>
    <row r="1943" spans="1:16" ht="12.75">
      <c r="A1943" s="201">
        <v>45973.418483796297</v>
      </c>
      <c r="B1943" s="202">
        <v>45973</v>
      </c>
      <c r="C1943" s="203" t="s">
        <v>5825</v>
      </c>
      <c r="D1943" s="203" t="s">
        <v>11</v>
      </c>
      <c r="E1943" s="204" t="s">
        <v>5826</v>
      </c>
      <c r="F1943" s="49" t="s">
        <v>847</v>
      </c>
      <c r="G1943" s="203">
        <v>2</v>
      </c>
      <c r="H1943" s="203" t="s">
        <v>5827</v>
      </c>
      <c r="I1943" s="208" t="s">
        <v>1501</v>
      </c>
      <c r="J1943" s="206"/>
      <c r="K1943" s="203">
        <v>80</v>
      </c>
      <c r="L1943" s="213" t="s">
        <v>827</v>
      </c>
      <c r="M1943" s="208" t="s">
        <v>1449</v>
      </c>
      <c r="N1943" s="209">
        <f t="shared" si="0"/>
        <v>2025</v>
      </c>
      <c r="O1943" s="210">
        <f t="shared" si="1"/>
        <v>11</v>
      </c>
      <c r="P1943" s="211" t="str">
        <f>IFERROR(VLOOKUP(F1943,연간집계!D:E,2,FALSE),"")</f>
        <v>스탠다드 포토북 8*11 (하드/무광)</v>
      </c>
    </row>
    <row r="1944" spans="1:16" ht="12.75">
      <c r="A1944" s="201">
        <v>45973.44222222222</v>
      </c>
      <c r="B1944" s="202">
        <v>45973</v>
      </c>
      <c r="C1944" s="203" t="s">
        <v>5828</v>
      </c>
      <c r="D1944" s="203" t="s">
        <v>11</v>
      </c>
      <c r="E1944" s="204" t="s">
        <v>5829</v>
      </c>
      <c r="F1944" s="49" t="s">
        <v>865</v>
      </c>
      <c r="G1944" s="203">
        <v>1</v>
      </c>
      <c r="H1944" s="203" t="s">
        <v>5830</v>
      </c>
      <c r="I1944" s="203" t="s">
        <v>1440</v>
      </c>
      <c r="J1944" s="206"/>
      <c r="K1944" s="203">
        <v>46</v>
      </c>
      <c r="L1944" s="213" t="s">
        <v>827</v>
      </c>
      <c r="M1944" s="208" t="s">
        <v>1436</v>
      </c>
      <c r="N1944" s="209">
        <f t="shared" si="0"/>
        <v>2025</v>
      </c>
      <c r="O1944" s="210">
        <f t="shared" si="1"/>
        <v>11</v>
      </c>
      <c r="P1944" s="211" t="str">
        <f>IFERROR(VLOOKUP(F1944,연간집계!D:E,2,FALSE),"")</f>
        <v>스탠다드 포토북 8*6 (하드/무광)</v>
      </c>
    </row>
    <row r="1945" spans="1:16" ht="12.75">
      <c r="A1945" s="201">
        <v>45973.480590277781</v>
      </c>
      <c r="B1945" s="202">
        <v>45973</v>
      </c>
      <c r="C1945" s="203" t="s">
        <v>5831</v>
      </c>
      <c r="D1945" s="203" t="s">
        <v>11</v>
      </c>
      <c r="E1945" s="204" t="s">
        <v>5832</v>
      </c>
      <c r="F1945" s="49" t="s">
        <v>858</v>
      </c>
      <c r="G1945" s="203">
        <v>1</v>
      </c>
      <c r="H1945" s="203" t="s">
        <v>2397</v>
      </c>
      <c r="I1945" s="205" t="s">
        <v>1510</v>
      </c>
      <c r="J1945" s="206"/>
      <c r="K1945" s="203">
        <v>80</v>
      </c>
      <c r="L1945" s="213" t="s">
        <v>827</v>
      </c>
      <c r="M1945" s="208" t="s">
        <v>1436</v>
      </c>
      <c r="N1945" s="209">
        <f t="shared" si="0"/>
        <v>2025</v>
      </c>
      <c r="O1945" s="210">
        <f t="shared" si="1"/>
        <v>11</v>
      </c>
      <c r="P1945" s="211" t="str">
        <f>IFERROR(VLOOKUP(F1945,연간집계!D:E,2,FALSE),"")</f>
        <v>스탠다드 포토북 8*8 (하드/유광)</v>
      </c>
    </row>
    <row r="1946" spans="1:16" ht="12.75">
      <c r="A1946" s="201">
        <v>45973.530543981484</v>
      </c>
      <c r="B1946" s="202">
        <v>45973</v>
      </c>
      <c r="C1946" s="203" t="s">
        <v>5833</v>
      </c>
      <c r="D1946" s="203" t="s">
        <v>11</v>
      </c>
      <c r="E1946" s="204" t="s">
        <v>5834</v>
      </c>
      <c r="F1946" s="49" t="s">
        <v>843</v>
      </c>
      <c r="G1946" s="203">
        <v>1</v>
      </c>
      <c r="H1946" s="203" t="s">
        <v>5835</v>
      </c>
      <c r="I1946" s="205" t="s">
        <v>1453</v>
      </c>
      <c r="J1946" s="206"/>
      <c r="K1946" s="203">
        <v>44</v>
      </c>
      <c r="L1946" s="207" t="s">
        <v>827</v>
      </c>
      <c r="M1946" s="208" t="s">
        <v>1436</v>
      </c>
      <c r="N1946" s="209">
        <f t="shared" si="0"/>
        <v>2025</v>
      </c>
      <c r="O1946" s="210">
        <f t="shared" si="1"/>
        <v>11</v>
      </c>
      <c r="P1946" s="211" t="str">
        <f>IFERROR(VLOOKUP(F1946,연간집계!D:E,2,FALSE),"")</f>
        <v>스탠다드 포토북 8*11 (소프트/무광)</v>
      </c>
    </row>
    <row r="1947" spans="1:16" ht="12.75">
      <c r="A1947" s="201">
        <v>45973.562951388885</v>
      </c>
      <c r="B1947" s="202">
        <v>45973</v>
      </c>
      <c r="C1947" s="203" t="s">
        <v>5836</v>
      </c>
      <c r="D1947" s="203" t="s">
        <v>11</v>
      </c>
      <c r="E1947" s="204" t="s">
        <v>5837</v>
      </c>
      <c r="F1947" s="49" t="s">
        <v>1243</v>
      </c>
      <c r="G1947" s="203">
        <v>1</v>
      </c>
      <c r="H1947" s="203" t="s">
        <v>5838</v>
      </c>
      <c r="I1947" s="205" t="s">
        <v>1435</v>
      </c>
      <c r="J1947" s="206"/>
      <c r="K1947" s="203">
        <v>24</v>
      </c>
      <c r="L1947" s="207" t="s">
        <v>828</v>
      </c>
      <c r="M1947" s="208" t="s">
        <v>1541</v>
      </c>
      <c r="N1947" s="209">
        <f t="shared" si="0"/>
        <v>2025</v>
      </c>
      <c r="O1947" s="210">
        <f t="shared" si="1"/>
        <v>11</v>
      </c>
      <c r="P1947" s="211" t="str">
        <f>IFERROR(VLOOKUP(F1947,연간집계!D:E,2,FALSE),"")</f>
        <v>모바일 포토북 150 (여행)</v>
      </c>
    </row>
    <row r="1948" spans="1:16" ht="12.75">
      <c r="A1948" s="201">
        <v>45973.626134259262</v>
      </c>
      <c r="B1948" s="202">
        <v>45973</v>
      </c>
      <c r="C1948" s="203" t="s">
        <v>5839</v>
      </c>
      <c r="D1948" s="203" t="s">
        <v>11</v>
      </c>
      <c r="E1948" s="204" t="s">
        <v>5840</v>
      </c>
      <c r="F1948" s="49" t="s">
        <v>1284</v>
      </c>
      <c r="G1948" s="203">
        <v>1</v>
      </c>
      <c r="H1948" s="203" t="s">
        <v>5841</v>
      </c>
      <c r="I1948" s="208" t="s">
        <v>1501</v>
      </c>
      <c r="J1948" s="206"/>
      <c r="K1948" s="203">
        <v>26</v>
      </c>
      <c r="L1948" s="214" t="s">
        <v>827</v>
      </c>
      <c r="M1948" s="208" t="s">
        <v>1629</v>
      </c>
      <c r="N1948" s="209">
        <f t="shared" si="0"/>
        <v>2025</v>
      </c>
      <c r="O1948" s="210">
        <f t="shared" si="1"/>
        <v>11</v>
      </c>
      <c r="P1948" s="211" t="str">
        <f>IFERROR(VLOOKUP(F1948,연간집계!D:E,2,FALSE),"")</f>
        <v>PCMS_스탠다드캘린더</v>
      </c>
    </row>
    <row r="1949" spans="1:16" ht="12.75">
      <c r="A1949" s="201">
        <v>45973.634976851848</v>
      </c>
      <c r="B1949" s="202">
        <v>45973</v>
      </c>
      <c r="C1949" s="203" t="s">
        <v>5842</v>
      </c>
      <c r="D1949" s="203" t="s">
        <v>11</v>
      </c>
      <c r="E1949" s="204" t="s">
        <v>5843</v>
      </c>
      <c r="F1949" s="49" t="s">
        <v>885</v>
      </c>
      <c r="G1949" s="203">
        <v>1</v>
      </c>
      <c r="H1949" s="203" t="s">
        <v>5844</v>
      </c>
      <c r="I1949" s="205" t="s">
        <v>1586</v>
      </c>
      <c r="J1949" s="206"/>
      <c r="K1949" s="203">
        <v>52</v>
      </c>
      <c r="L1949" s="213" t="s">
        <v>827</v>
      </c>
      <c r="M1949" s="208" t="s">
        <v>1436</v>
      </c>
      <c r="N1949" s="209">
        <f t="shared" si="0"/>
        <v>2025</v>
      </c>
      <c r="O1949" s="210">
        <f t="shared" si="1"/>
        <v>11</v>
      </c>
      <c r="P1949" s="211" t="str">
        <f>IFERROR(VLOOKUP(F1949,연간집계!D:E,2,FALSE),"")</f>
        <v>마이트립북 150</v>
      </c>
    </row>
    <row r="1950" spans="1:16" ht="12.75">
      <c r="A1950" s="201">
        <v>45973.634988425925</v>
      </c>
      <c r="B1950" s="202">
        <v>45973</v>
      </c>
      <c r="C1950" s="203" t="s">
        <v>5845</v>
      </c>
      <c r="D1950" s="203" t="s">
        <v>11</v>
      </c>
      <c r="E1950" s="204" t="s">
        <v>5843</v>
      </c>
      <c r="F1950" s="49" t="s">
        <v>885</v>
      </c>
      <c r="G1950" s="203">
        <v>1</v>
      </c>
      <c r="H1950" s="203" t="s">
        <v>5844</v>
      </c>
      <c r="I1950" s="205" t="s">
        <v>1586</v>
      </c>
      <c r="J1950" s="206"/>
      <c r="K1950" s="203">
        <v>52</v>
      </c>
      <c r="L1950" s="213" t="s">
        <v>827</v>
      </c>
      <c r="M1950" s="208" t="s">
        <v>1436</v>
      </c>
      <c r="N1950" s="209">
        <f t="shared" si="0"/>
        <v>2025</v>
      </c>
      <c r="O1950" s="210">
        <f t="shared" si="1"/>
        <v>11</v>
      </c>
      <c r="P1950" s="211" t="str">
        <f>IFERROR(VLOOKUP(F1950,연간집계!D:E,2,FALSE),"")</f>
        <v>마이트립북 150</v>
      </c>
    </row>
    <row r="1951" spans="1:16" ht="12.75">
      <c r="A1951" s="201">
        <v>45973.661423611113</v>
      </c>
      <c r="B1951" s="202">
        <v>45973</v>
      </c>
      <c r="C1951" s="203" t="s">
        <v>5846</v>
      </c>
      <c r="D1951" s="203" t="s">
        <v>11</v>
      </c>
      <c r="E1951" s="204" t="s">
        <v>5847</v>
      </c>
      <c r="F1951" s="49" t="s">
        <v>1274</v>
      </c>
      <c r="G1951" s="203">
        <v>1</v>
      </c>
      <c r="H1951" s="203" t="s">
        <v>5848</v>
      </c>
      <c r="I1951" s="203" t="s">
        <v>1440</v>
      </c>
      <c r="J1951" s="206"/>
      <c r="K1951" s="203">
        <v>26</v>
      </c>
      <c r="L1951" s="214" t="s">
        <v>827</v>
      </c>
      <c r="M1951" s="208" t="s">
        <v>1449</v>
      </c>
      <c r="N1951" s="209">
        <f t="shared" si="0"/>
        <v>2025</v>
      </c>
      <c r="O1951" s="210">
        <f t="shared" si="1"/>
        <v>11</v>
      </c>
      <c r="P1951" s="211" t="str">
        <f>IFERROR(VLOOKUP(F1951,연간집계!D:E,2,FALSE),"")</f>
        <v>PCMS_비트윈캘린더</v>
      </c>
    </row>
    <row r="1952" spans="1:16" ht="12.75">
      <c r="A1952" s="201">
        <v>45973.673171296294</v>
      </c>
      <c r="B1952" s="202">
        <v>45973</v>
      </c>
      <c r="C1952" s="203" t="s">
        <v>5849</v>
      </c>
      <c r="D1952" s="203" t="s">
        <v>11</v>
      </c>
      <c r="E1952" s="204" t="s">
        <v>5850</v>
      </c>
      <c r="F1952" s="49" t="s">
        <v>1287</v>
      </c>
      <c r="G1952" s="203">
        <v>6</v>
      </c>
      <c r="H1952" s="203" t="s">
        <v>4045</v>
      </c>
      <c r="I1952" s="205" t="s">
        <v>2297</v>
      </c>
      <c r="J1952" s="206"/>
      <c r="K1952" s="203">
        <v>26</v>
      </c>
      <c r="L1952" s="214" t="s">
        <v>827</v>
      </c>
      <c r="M1952" s="208" t="s">
        <v>1689</v>
      </c>
      <c r="N1952" s="209">
        <f t="shared" si="0"/>
        <v>2025</v>
      </c>
      <c r="O1952" s="210">
        <f t="shared" si="1"/>
        <v>11</v>
      </c>
      <c r="P1952" s="211" t="str">
        <f>IFERROR(VLOOKUP(F1952,연간집계!D:E,2,FALSE),"")</f>
        <v>PCMS_우드스탠드캘린더</v>
      </c>
    </row>
    <row r="1953" spans="1:16" ht="12.75">
      <c r="A1953" s="201">
        <v>45973.684953703705</v>
      </c>
      <c r="B1953" s="202">
        <v>45973</v>
      </c>
      <c r="C1953" s="203" t="s">
        <v>5851</v>
      </c>
      <c r="D1953" s="203" t="s">
        <v>11</v>
      </c>
      <c r="E1953" s="204" t="s">
        <v>5852</v>
      </c>
      <c r="F1953" s="49" t="s">
        <v>1238</v>
      </c>
      <c r="G1953" s="203">
        <v>1</v>
      </c>
      <c r="H1953" s="203" t="s">
        <v>5853</v>
      </c>
      <c r="I1953" s="205" t="s">
        <v>2370</v>
      </c>
      <c r="J1953" s="206"/>
      <c r="K1953" s="203">
        <v>24</v>
      </c>
      <c r="L1953" s="207" t="s">
        <v>828</v>
      </c>
      <c r="M1953" s="208" t="s">
        <v>1449</v>
      </c>
      <c r="N1953" s="209">
        <f t="shared" si="0"/>
        <v>2025</v>
      </c>
      <c r="O1953" s="210">
        <f t="shared" si="1"/>
        <v>11</v>
      </c>
      <c r="P1953" s="211" t="str">
        <f>IFERROR(VLOOKUP(F1953,연간집계!D:E,2,FALSE),"")</f>
        <v>모바일 포토북 198 (베이비)</v>
      </c>
    </row>
    <row r="1954" spans="1:16" ht="12.75">
      <c r="A1954" s="201">
        <v>45973.720370370371</v>
      </c>
      <c r="B1954" s="202">
        <v>45973</v>
      </c>
      <c r="C1954" s="203" t="s">
        <v>5854</v>
      </c>
      <c r="D1954" s="203" t="s">
        <v>11</v>
      </c>
      <c r="E1954" s="204" t="s">
        <v>5855</v>
      </c>
      <c r="F1954" s="49" t="s">
        <v>847</v>
      </c>
      <c r="G1954" s="203">
        <v>1</v>
      </c>
      <c r="H1954" s="203" t="s">
        <v>5856</v>
      </c>
      <c r="I1954" s="205" t="s">
        <v>5857</v>
      </c>
      <c r="J1954" s="206"/>
      <c r="K1954" s="203">
        <v>24</v>
      </c>
      <c r="L1954" s="213" t="s">
        <v>827</v>
      </c>
      <c r="M1954" s="208" t="s">
        <v>1851</v>
      </c>
      <c r="N1954" s="209">
        <f t="shared" si="0"/>
        <v>2025</v>
      </c>
      <c r="O1954" s="210">
        <f t="shared" si="1"/>
        <v>11</v>
      </c>
      <c r="P1954" s="211" t="str">
        <f>IFERROR(VLOOKUP(F1954,연간집계!D:E,2,FALSE),"")</f>
        <v>스탠다드 포토북 8*11 (하드/무광)</v>
      </c>
    </row>
    <row r="1955" spans="1:16" ht="12.75">
      <c r="A1955" s="201">
        <v>45973.720381944448</v>
      </c>
      <c r="B1955" s="202">
        <v>45973</v>
      </c>
      <c r="C1955" s="203" t="s">
        <v>5858</v>
      </c>
      <c r="D1955" s="203" t="s">
        <v>11</v>
      </c>
      <c r="E1955" s="204" t="s">
        <v>5855</v>
      </c>
      <c r="F1955" s="49" t="s">
        <v>847</v>
      </c>
      <c r="G1955" s="203">
        <v>1</v>
      </c>
      <c r="H1955" s="203" t="s">
        <v>5856</v>
      </c>
      <c r="I1955" s="205" t="s">
        <v>1435</v>
      </c>
      <c r="J1955" s="206"/>
      <c r="K1955" s="203">
        <v>26</v>
      </c>
      <c r="L1955" s="213" t="s">
        <v>827</v>
      </c>
      <c r="M1955" s="208" t="s">
        <v>1436</v>
      </c>
      <c r="N1955" s="209">
        <f t="shared" si="0"/>
        <v>2025</v>
      </c>
      <c r="O1955" s="210">
        <f t="shared" si="1"/>
        <v>11</v>
      </c>
      <c r="P1955" s="211" t="str">
        <f>IFERROR(VLOOKUP(F1955,연간집계!D:E,2,FALSE),"")</f>
        <v>스탠다드 포토북 8*11 (하드/무광)</v>
      </c>
    </row>
    <row r="1956" spans="1:16" ht="12.75">
      <c r="A1956" s="201">
        <v>45973.842291666668</v>
      </c>
      <c r="B1956" s="202">
        <v>45973</v>
      </c>
      <c r="C1956" s="203" t="s">
        <v>5859</v>
      </c>
      <c r="D1956" s="203" t="s">
        <v>11</v>
      </c>
      <c r="E1956" s="204" t="s">
        <v>5860</v>
      </c>
      <c r="F1956" s="49" t="s">
        <v>1357</v>
      </c>
      <c r="G1956" s="203">
        <v>5</v>
      </c>
      <c r="H1956" s="203" t="s">
        <v>5861</v>
      </c>
      <c r="I1956" s="205" t="s">
        <v>1440</v>
      </c>
      <c r="J1956" s="206"/>
      <c r="K1956" s="203">
        <v>10</v>
      </c>
      <c r="L1956" s="214" t="s">
        <v>827</v>
      </c>
      <c r="M1956" s="208" t="s">
        <v>2216</v>
      </c>
      <c r="N1956" s="209">
        <f t="shared" si="0"/>
        <v>2025</v>
      </c>
      <c r="O1956" s="210">
        <f t="shared" si="1"/>
        <v>11</v>
      </c>
      <c r="P1956" s="211" t="str">
        <f>IFERROR(VLOOKUP(F1956,연간집계!D:E,2,FALSE),"")</f>
        <v>PCMS_엽서 145</v>
      </c>
    </row>
    <row r="1957" spans="1:16" ht="12.75">
      <c r="A1957" s="201">
        <v>45973.842303240737</v>
      </c>
      <c r="B1957" s="202">
        <v>45973</v>
      </c>
      <c r="C1957" s="203" t="s">
        <v>5862</v>
      </c>
      <c r="D1957" s="203" t="s">
        <v>11</v>
      </c>
      <c r="E1957" s="204" t="s">
        <v>5863</v>
      </c>
      <c r="F1957" s="49" t="s">
        <v>1296</v>
      </c>
      <c r="G1957" s="203">
        <v>3</v>
      </c>
      <c r="H1957" s="203" t="s">
        <v>5864</v>
      </c>
      <c r="I1957" s="205" t="s">
        <v>1840</v>
      </c>
      <c r="J1957" s="206"/>
      <c r="K1957" s="203">
        <v>26</v>
      </c>
      <c r="L1957" s="207" t="s">
        <v>828</v>
      </c>
      <c r="M1957" s="208" t="s">
        <v>1449</v>
      </c>
      <c r="N1957" s="209">
        <f t="shared" si="0"/>
        <v>2025</v>
      </c>
      <c r="O1957" s="210">
        <f t="shared" si="1"/>
        <v>11</v>
      </c>
      <c r="P1957" s="211" t="str">
        <f>IFERROR(VLOOKUP(F1957,연간집계!D:E,2,FALSE),"")</f>
        <v>PCMS_벽걸이2단캘린더</v>
      </c>
    </row>
    <row r="1958" spans="1:16" ht="12.75">
      <c r="A1958" s="201">
        <v>45973.914120370369</v>
      </c>
      <c r="B1958" s="202">
        <v>45973</v>
      </c>
      <c r="C1958" s="203" t="s">
        <v>5865</v>
      </c>
      <c r="D1958" s="203" t="s">
        <v>11</v>
      </c>
      <c r="E1958" s="204" t="s">
        <v>5866</v>
      </c>
      <c r="F1958" s="49" t="s">
        <v>1299</v>
      </c>
      <c r="G1958" s="203">
        <v>10</v>
      </c>
      <c r="H1958" s="203" t="s">
        <v>5867</v>
      </c>
      <c r="I1958" s="205" t="s">
        <v>5156</v>
      </c>
      <c r="J1958" s="206"/>
      <c r="K1958" s="203">
        <v>15</v>
      </c>
      <c r="L1958" s="214" t="s">
        <v>827</v>
      </c>
      <c r="M1958" s="208" t="s">
        <v>1514</v>
      </c>
      <c r="N1958" s="209">
        <f t="shared" si="0"/>
        <v>2025</v>
      </c>
      <c r="O1958" s="210">
        <f t="shared" si="1"/>
        <v>11</v>
      </c>
      <c r="P1958" s="211" t="str">
        <f>IFERROR(VLOOKUP(F1958,연간집계!D:E,2,FALSE),"")</f>
        <v>PCMS_우드월캘린더</v>
      </c>
    </row>
    <row r="1959" spans="1:16" ht="12.75">
      <c r="A1959" s="201">
        <v>45973.93953703704</v>
      </c>
      <c r="B1959" s="202">
        <v>45973</v>
      </c>
      <c r="C1959" s="203" t="s">
        <v>5868</v>
      </c>
      <c r="D1959" s="203" t="s">
        <v>11</v>
      </c>
      <c r="E1959" s="204" t="s">
        <v>5869</v>
      </c>
      <c r="F1959" s="49" t="s">
        <v>1043</v>
      </c>
      <c r="G1959" s="203">
        <v>1</v>
      </c>
      <c r="H1959" s="203" t="s">
        <v>5431</v>
      </c>
      <c r="I1959" s="205" t="s">
        <v>2106</v>
      </c>
      <c r="J1959" s="206"/>
      <c r="K1959" s="203">
        <v>100</v>
      </c>
      <c r="L1959" s="207" t="s">
        <v>827</v>
      </c>
      <c r="M1959" s="208" t="s">
        <v>1851</v>
      </c>
      <c r="N1959" s="209">
        <f t="shared" si="0"/>
        <v>2025</v>
      </c>
      <c r="O1959" s="210">
        <f t="shared" si="1"/>
        <v>11</v>
      </c>
      <c r="P1959" s="211" t="str">
        <f>IFERROR(VLOOKUP(F1959,연간집계!D:E,2,FALSE),"")</f>
        <v>프리북 198 (하드)</v>
      </c>
    </row>
    <row r="1960" spans="1:16" ht="12.75">
      <c r="A1960" s="201">
        <v>45973.93954861111</v>
      </c>
      <c r="B1960" s="202">
        <v>45973</v>
      </c>
      <c r="C1960" s="203" t="s">
        <v>5870</v>
      </c>
      <c r="D1960" s="203" t="s">
        <v>11</v>
      </c>
      <c r="E1960" s="204" t="s">
        <v>5869</v>
      </c>
      <c r="F1960" s="49" t="s">
        <v>1266</v>
      </c>
      <c r="G1960" s="203">
        <v>1</v>
      </c>
      <c r="H1960" s="203" t="s">
        <v>5431</v>
      </c>
      <c r="I1960" s="205" t="s">
        <v>4631</v>
      </c>
      <c r="J1960" s="206"/>
      <c r="K1960" s="203">
        <v>26</v>
      </c>
      <c r="L1960" s="214" t="s">
        <v>827</v>
      </c>
      <c r="M1960" s="208" t="s">
        <v>1851</v>
      </c>
      <c r="N1960" s="209">
        <f t="shared" si="0"/>
        <v>2025</v>
      </c>
      <c r="O1960" s="210">
        <f t="shared" si="1"/>
        <v>11</v>
      </c>
      <c r="P1960" s="211" t="str">
        <f>IFERROR(VLOOKUP(F1960,연간집계!D:E,2,FALSE),"")</f>
        <v>PCMS_롱캘린더</v>
      </c>
    </row>
    <row r="1961" spans="1:16" ht="12.75">
      <c r="A1961" s="201">
        <v>45973.97179398148</v>
      </c>
      <c r="B1961" s="202">
        <v>45973</v>
      </c>
      <c r="C1961" s="203" t="s">
        <v>5871</v>
      </c>
      <c r="D1961" s="203" t="s">
        <v>11</v>
      </c>
      <c r="E1961" s="204" t="s">
        <v>5872</v>
      </c>
      <c r="F1961" s="49" t="s">
        <v>1299</v>
      </c>
      <c r="G1961" s="203">
        <v>1</v>
      </c>
      <c r="H1961" s="203" t="s">
        <v>1626</v>
      </c>
      <c r="I1961" s="205" t="s">
        <v>5190</v>
      </c>
      <c r="J1961" s="206"/>
      <c r="K1961" s="203">
        <v>15</v>
      </c>
      <c r="L1961" s="214" t="s">
        <v>827</v>
      </c>
      <c r="M1961" s="208" t="s">
        <v>1436</v>
      </c>
      <c r="N1961" s="209">
        <f t="shared" si="0"/>
        <v>2025</v>
      </c>
      <c r="O1961" s="210">
        <f t="shared" si="1"/>
        <v>11</v>
      </c>
      <c r="P1961" s="211" t="str">
        <f>IFERROR(VLOOKUP(F1961,연간집계!D:E,2,FALSE),"")</f>
        <v>PCMS_우드월캘린더</v>
      </c>
    </row>
    <row r="1962" spans="1:16" ht="12.75">
      <c r="A1962" s="201">
        <v>45974.015810185185</v>
      </c>
      <c r="B1962" s="202">
        <v>45974</v>
      </c>
      <c r="C1962" s="203" t="s">
        <v>5873</v>
      </c>
      <c r="D1962" s="203" t="s">
        <v>11</v>
      </c>
      <c r="E1962" s="204" t="s">
        <v>5874</v>
      </c>
      <c r="F1962" s="49" t="s">
        <v>1018</v>
      </c>
      <c r="G1962" s="203">
        <v>1</v>
      </c>
      <c r="H1962" s="203" t="s">
        <v>5875</v>
      </c>
      <c r="I1962" s="205" t="s">
        <v>3939</v>
      </c>
      <c r="J1962" s="208" t="s">
        <v>3238</v>
      </c>
      <c r="K1962" s="203">
        <v>80</v>
      </c>
      <c r="L1962" s="214" t="s">
        <v>827</v>
      </c>
      <c r="M1962" s="208" t="s">
        <v>1436</v>
      </c>
      <c r="N1962" s="209">
        <f t="shared" si="0"/>
        <v>2025</v>
      </c>
      <c r="O1962" s="210">
        <f t="shared" si="1"/>
        <v>11</v>
      </c>
      <c r="P1962" s="211" t="str">
        <f>IFERROR(VLOOKUP(F1962,연간집계!D:E,2,FALSE),"")</f>
        <v>트래블북 A5 (쿠션하드/78p)</v>
      </c>
    </row>
    <row r="1963" spans="1:16" ht="12.75">
      <c r="A1963" s="201">
        <v>45974.018750000003</v>
      </c>
      <c r="B1963" s="202">
        <v>45974</v>
      </c>
      <c r="C1963" s="203" t="s">
        <v>5876</v>
      </c>
      <c r="D1963" s="203" t="s">
        <v>11</v>
      </c>
      <c r="E1963" s="204" t="s">
        <v>5877</v>
      </c>
      <c r="F1963" s="49" t="s">
        <v>1266</v>
      </c>
      <c r="G1963" s="203">
        <v>1</v>
      </c>
      <c r="H1963" s="203" t="s">
        <v>5878</v>
      </c>
      <c r="I1963" s="208" t="s">
        <v>1501</v>
      </c>
      <c r="J1963" s="206"/>
      <c r="K1963" s="203">
        <v>26</v>
      </c>
      <c r="L1963" s="214" t="s">
        <v>827</v>
      </c>
      <c r="M1963" s="208" t="s">
        <v>1514</v>
      </c>
      <c r="N1963" s="209">
        <f t="shared" si="0"/>
        <v>2025</v>
      </c>
      <c r="O1963" s="210">
        <f t="shared" si="1"/>
        <v>11</v>
      </c>
      <c r="P1963" s="211" t="str">
        <f>IFERROR(VLOOKUP(F1963,연간집계!D:E,2,FALSE),"")</f>
        <v>PCMS_롱캘린더</v>
      </c>
    </row>
    <row r="1964" spans="1:16" ht="12.75">
      <c r="A1964" s="201">
        <v>45974.35864583333</v>
      </c>
      <c r="B1964" s="202">
        <v>45974</v>
      </c>
      <c r="C1964" s="203" t="s">
        <v>5879</v>
      </c>
      <c r="D1964" s="203" t="s">
        <v>11</v>
      </c>
      <c r="E1964" s="204" t="s">
        <v>5880</v>
      </c>
      <c r="F1964" s="49" t="s">
        <v>1284</v>
      </c>
      <c r="G1964" s="203">
        <v>1</v>
      </c>
      <c r="H1964" s="203" t="s">
        <v>5881</v>
      </c>
      <c r="I1964" s="208" t="s">
        <v>1501</v>
      </c>
      <c r="J1964" s="206"/>
      <c r="K1964" s="203">
        <v>26</v>
      </c>
      <c r="L1964" s="214" t="s">
        <v>827</v>
      </c>
      <c r="M1964" s="208" t="s">
        <v>1471</v>
      </c>
      <c r="N1964" s="209">
        <f t="shared" si="0"/>
        <v>2025</v>
      </c>
      <c r="O1964" s="210">
        <f t="shared" si="1"/>
        <v>11</v>
      </c>
      <c r="P1964" s="211" t="str">
        <f>IFERROR(VLOOKUP(F1964,연간집계!D:E,2,FALSE),"")</f>
        <v>PCMS_스탠다드캘린더</v>
      </c>
    </row>
    <row r="1965" spans="1:16" ht="12.75">
      <c r="A1965" s="201">
        <v>45974.358657407407</v>
      </c>
      <c r="B1965" s="202">
        <v>45974</v>
      </c>
      <c r="C1965" s="203" t="s">
        <v>5882</v>
      </c>
      <c r="D1965" s="203" t="s">
        <v>11</v>
      </c>
      <c r="E1965" s="204" t="s">
        <v>5880</v>
      </c>
      <c r="F1965" s="49" t="s">
        <v>1274</v>
      </c>
      <c r="G1965" s="203">
        <v>1</v>
      </c>
      <c r="H1965" s="203" t="s">
        <v>5881</v>
      </c>
      <c r="I1965" s="208" t="s">
        <v>1440</v>
      </c>
      <c r="J1965" s="206"/>
      <c r="K1965" s="203">
        <v>26</v>
      </c>
      <c r="L1965" s="214" t="s">
        <v>827</v>
      </c>
      <c r="M1965" s="208" t="s">
        <v>1541</v>
      </c>
      <c r="N1965" s="209">
        <f t="shared" si="0"/>
        <v>2025</v>
      </c>
      <c r="O1965" s="210">
        <f t="shared" si="1"/>
        <v>11</v>
      </c>
      <c r="P1965" s="211" t="str">
        <f>IFERROR(VLOOKUP(F1965,연간집계!D:E,2,FALSE),"")</f>
        <v>PCMS_비트윈캘린더</v>
      </c>
    </row>
    <row r="1966" spans="1:16" ht="12.75">
      <c r="A1966" s="201">
        <v>45974.358668981484</v>
      </c>
      <c r="B1966" s="202">
        <v>45974</v>
      </c>
      <c r="C1966" s="203" t="s">
        <v>5883</v>
      </c>
      <c r="D1966" s="203" t="s">
        <v>11</v>
      </c>
      <c r="E1966" s="204" t="s">
        <v>5880</v>
      </c>
      <c r="F1966" s="49" t="s">
        <v>1274</v>
      </c>
      <c r="G1966" s="203">
        <v>1</v>
      </c>
      <c r="H1966" s="203" t="s">
        <v>5881</v>
      </c>
      <c r="I1966" s="205" t="s">
        <v>1842</v>
      </c>
      <c r="J1966" s="206"/>
      <c r="K1966" s="203">
        <v>26</v>
      </c>
      <c r="L1966" s="214" t="s">
        <v>827</v>
      </c>
      <c r="M1966" s="208" t="s">
        <v>1541</v>
      </c>
      <c r="N1966" s="209">
        <f t="shared" si="0"/>
        <v>2025</v>
      </c>
      <c r="O1966" s="210">
        <f t="shared" si="1"/>
        <v>11</v>
      </c>
      <c r="P1966" s="211" t="str">
        <f>IFERROR(VLOOKUP(F1966,연간집계!D:E,2,FALSE),"")</f>
        <v>PCMS_비트윈캘린더</v>
      </c>
    </row>
    <row r="1967" spans="1:16" ht="12.75">
      <c r="A1967" s="201">
        <v>45974.358680555553</v>
      </c>
      <c r="B1967" s="202">
        <v>45974</v>
      </c>
      <c r="C1967" s="203" t="s">
        <v>5884</v>
      </c>
      <c r="D1967" s="203" t="s">
        <v>11</v>
      </c>
      <c r="E1967" s="204" t="s">
        <v>5880</v>
      </c>
      <c r="F1967" s="49" t="s">
        <v>1274</v>
      </c>
      <c r="G1967" s="203">
        <v>1</v>
      </c>
      <c r="H1967" s="203" t="s">
        <v>5881</v>
      </c>
      <c r="I1967" s="205" t="s">
        <v>5016</v>
      </c>
      <c r="J1967" s="206"/>
      <c r="K1967" s="203">
        <v>26</v>
      </c>
      <c r="L1967" s="214" t="s">
        <v>827</v>
      </c>
      <c r="M1967" s="208" t="s">
        <v>1541</v>
      </c>
      <c r="N1967" s="209">
        <f t="shared" si="0"/>
        <v>2025</v>
      </c>
      <c r="O1967" s="210">
        <f t="shared" si="1"/>
        <v>11</v>
      </c>
      <c r="P1967" s="211" t="str">
        <f>IFERROR(VLOOKUP(F1967,연간집계!D:E,2,FALSE),"")</f>
        <v>PCMS_비트윈캘린더</v>
      </c>
    </row>
    <row r="1968" spans="1:16" ht="12.75">
      <c r="A1968" s="201">
        <v>45974.42324074074</v>
      </c>
      <c r="B1968" s="202">
        <v>45974</v>
      </c>
      <c r="C1968" s="203" t="s">
        <v>5885</v>
      </c>
      <c r="D1968" s="203" t="s">
        <v>11</v>
      </c>
      <c r="E1968" s="204" t="s">
        <v>5886</v>
      </c>
      <c r="F1968" s="49" t="s">
        <v>847</v>
      </c>
      <c r="G1968" s="203">
        <v>1</v>
      </c>
      <c r="H1968" s="203" t="s">
        <v>5887</v>
      </c>
      <c r="I1968" s="205" t="s">
        <v>5118</v>
      </c>
      <c r="J1968" s="206"/>
      <c r="K1968" s="203">
        <v>26</v>
      </c>
      <c r="L1968" s="213" t="s">
        <v>827</v>
      </c>
      <c r="M1968" s="203" t="s">
        <v>5021</v>
      </c>
      <c r="N1968" s="209">
        <f t="shared" si="0"/>
        <v>2025</v>
      </c>
      <c r="O1968" s="210">
        <f t="shared" si="1"/>
        <v>11</v>
      </c>
      <c r="P1968" s="211" t="str">
        <f>IFERROR(VLOOKUP(F1968,연간집계!D:E,2,FALSE),"")</f>
        <v>스탠다드 포토북 8*11 (하드/무광)</v>
      </c>
    </row>
    <row r="1969" spans="1:16" ht="12.75">
      <c r="A1969" s="201">
        <v>45974.423263888886</v>
      </c>
      <c r="B1969" s="202">
        <v>45974</v>
      </c>
      <c r="C1969" s="203" t="s">
        <v>5888</v>
      </c>
      <c r="D1969" s="203" t="s">
        <v>11</v>
      </c>
      <c r="E1969" s="204" t="s">
        <v>5886</v>
      </c>
      <c r="F1969" s="49" t="s">
        <v>847</v>
      </c>
      <c r="G1969" s="203">
        <v>1</v>
      </c>
      <c r="H1969" s="203" t="s">
        <v>5887</v>
      </c>
      <c r="I1969" s="205" t="s">
        <v>5118</v>
      </c>
      <c r="J1969" s="206"/>
      <c r="K1969" s="203">
        <v>26</v>
      </c>
      <c r="L1969" s="213" t="s">
        <v>827</v>
      </c>
      <c r="M1969" s="203" t="s">
        <v>5021</v>
      </c>
      <c r="N1969" s="209">
        <f t="shared" si="0"/>
        <v>2025</v>
      </c>
      <c r="O1969" s="210">
        <f t="shared" si="1"/>
        <v>11</v>
      </c>
      <c r="P1969" s="211" t="str">
        <f>IFERROR(VLOOKUP(F1969,연간집계!D:E,2,FALSE),"")</f>
        <v>스탠다드 포토북 8*11 (하드/무광)</v>
      </c>
    </row>
    <row r="1970" spans="1:16" ht="12.75">
      <c r="A1970" s="201">
        <v>45974.423275462963</v>
      </c>
      <c r="B1970" s="202">
        <v>45974</v>
      </c>
      <c r="C1970" s="203" t="s">
        <v>5889</v>
      </c>
      <c r="D1970" s="203" t="s">
        <v>11</v>
      </c>
      <c r="E1970" s="204" t="s">
        <v>5886</v>
      </c>
      <c r="F1970" s="49" t="s">
        <v>847</v>
      </c>
      <c r="G1970" s="203">
        <v>1</v>
      </c>
      <c r="H1970" s="203" t="s">
        <v>5887</v>
      </c>
      <c r="I1970" s="205" t="s">
        <v>5118</v>
      </c>
      <c r="J1970" s="206"/>
      <c r="K1970" s="203">
        <v>46</v>
      </c>
      <c r="L1970" s="213" t="s">
        <v>827</v>
      </c>
      <c r="M1970" s="203" t="s">
        <v>5021</v>
      </c>
      <c r="N1970" s="209">
        <f t="shared" si="0"/>
        <v>2025</v>
      </c>
      <c r="O1970" s="210">
        <f t="shared" si="1"/>
        <v>11</v>
      </c>
      <c r="P1970" s="211" t="str">
        <f>IFERROR(VLOOKUP(F1970,연간집계!D:E,2,FALSE),"")</f>
        <v>스탠다드 포토북 8*11 (하드/무광)</v>
      </c>
    </row>
    <row r="1971" spans="1:16" ht="12.75">
      <c r="A1971" s="201">
        <v>45974.423298611109</v>
      </c>
      <c r="B1971" s="202">
        <v>45974</v>
      </c>
      <c r="C1971" s="203" t="s">
        <v>5890</v>
      </c>
      <c r="D1971" s="203" t="s">
        <v>11</v>
      </c>
      <c r="E1971" s="204" t="s">
        <v>5886</v>
      </c>
      <c r="F1971" s="49" t="s">
        <v>847</v>
      </c>
      <c r="G1971" s="203">
        <v>1</v>
      </c>
      <c r="H1971" s="203" t="s">
        <v>5887</v>
      </c>
      <c r="I1971" s="205" t="s">
        <v>5118</v>
      </c>
      <c r="J1971" s="206"/>
      <c r="K1971" s="203">
        <v>42</v>
      </c>
      <c r="L1971" s="213" t="s">
        <v>827</v>
      </c>
      <c r="M1971" s="203" t="s">
        <v>5021</v>
      </c>
      <c r="N1971" s="209">
        <f t="shared" si="0"/>
        <v>2025</v>
      </c>
      <c r="O1971" s="210">
        <f t="shared" si="1"/>
        <v>11</v>
      </c>
      <c r="P1971" s="211" t="str">
        <f>IFERROR(VLOOKUP(F1971,연간집계!D:E,2,FALSE),"")</f>
        <v>스탠다드 포토북 8*11 (하드/무광)</v>
      </c>
    </row>
    <row r="1972" spans="1:16" ht="12.75">
      <c r="A1972" s="201">
        <v>45974.423310185186</v>
      </c>
      <c r="B1972" s="202">
        <v>45974</v>
      </c>
      <c r="C1972" s="203" t="s">
        <v>5891</v>
      </c>
      <c r="D1972" s="203" t="s">
        <v>11</v>
      </c>
      <c r="E1972" s="204" t="s">
        <v>5886</v>
      </c>
      <c r="F1972" s="49" t="s">
        <v>847</v>
      </c>
      <c r="G1972" s="203">
        <v>1</v>
      </c>
      <c r="H1972" s="203" t="s">
        <v>5887</v>
      </c>
      <c r="I1972" s="205" t="s">
        <v>5118</v>
      </c>
      <c r="J1972" s="206"/>
      <c r="K1972" s="203">
        <v>52</v>
      </c>
      <c r="L1972" s="213" t="s">
        <v>827</v>
      </c>
      <c r="M1972" s="203" t="s">
        <v>5021</v>
      </c>
      <c r="N1972" s="209">
        <f t="shared" si="0"/>
        <v>2025</v>
      </c>
      <c r="O1972" s="210">
        <f t="shared" si="1"/>
        <v>11</v>
      </c>
      <c r="P1972" s="211" t="str">
        <f>IFERROR(VLOOKUP(F1972,연간집계!D:E,2,FALSE),"")</f>
        <v>스탠다드 포토북 8*11 (하드/무광)</v>
      </c>
    </row>
    <row r="1973" spans="1:16" ht="12.75">
      <c r="A1973" s="201">
        <v>45974.423321759263</v>
      </c>
      <c r="B1973" s="202">
        <v>45974</v>
      </c>
      <c r="C1973" s="203" t="s">
        <v>5892</v>
      </c>
      <c r="D1973" s="203" t="s">
        <v>11</v>
      </c>
      <c r="E1973" s="204" t="s">
        <v>5886</v>
      </c>
      <c r="F1973" s="49" t="s">
        <v>847</v>
      </c>
      <c r="G1973" s="203">
        <v>1</v>
      </c>
      <c r="H1973" s="203" t="s">
        <v>5887</v>
      </c>
      <c r="I1973" s="205" t="s">
        <v>5118</v>
      </c>
      <c r="J1973" s="206"/>
      <c r="K1973" s="203">
        <v>46</v>
      </c>
      <c r="L1973" s="213" t="s">
        <v>827</v>
      </c>
      <c r="M1973" s="203" t="s">
        <v>5021</v>
      </c>
      <c r="N1973" s="209">
        <f t="shared" si="0"/>
        <v>2025</v>
      </c>
      <c r="O1973" s="210">
        <f t="shared" si="1"/>
        <v>11</v>
      </c>
      <c r="P1973" s="211" t="str">
        <f>IFERROR(VLOOKUP(F1973,연간집계!D:E,2,FALSE),"")</f>
        <v>스탠다드 포토북 8*11 (하드/무광)</v>
      </c>
    </row>
    <row r="1974" spans="1:16" ht="12.75">
      <c r="A1974" s="201">
        <v>45974.423333333332</v>
      </c>
      <c r="B1974" s="202">
        <v>45974</v>
      </c>
      <c r="C1974" s="203" t="s">
        <v>5893</v>
      </c>
      <c r="D1974" s="203" t="s">
        <v>11</v>
      </c>
      <c r="E1974" s="204" t="s">
        <v>5886</v>
      </c>
      <c r="F1974" s="49" t="s">
        <v>847</v>
      </c>
      <c r="G1974" s="203">
        <v>1</v>
      </c>
      <c r="H1974" s="203" t="s">
        <v>5887</v>
      </c>
      <c r="I1974" s="205" t="s">
        <v>5118</v>
      </c>
      <c r="J1974" s="206"/>
      <c r="K1974" s="203">
        <v>44</v>
      </c>
      <c r="L1974" s="213" t="s">
        <v>827</v>
      </c>
      <c r="M1974" s="203" t="s">
        <v>5021</v>
      </c>
      <c r="N1974" s="209">
        <f t="shared" si="0"/>
        <v>2025</v>
      </c>
      <c r="O1974" s="210">
        <f t="shared" si="1"/>
        <v>11</v>
      </c>
      <c r="P1974" s="211" t="str">
        <f>IFERROR(VLOOKUP(F1974,연간집계!D:E,2,FALSE),"")</f>
        <v>스탠다드 포토북 8*11 (하드/무광)</v>
      </c>
    </row>
    <row r="1975" spans="1:16" ht="12.75">
      <c r="A1975" s="201">
        <v>45974.423344907409</v>
      </c>
      <c r="B1975" s="202">
        <v>45974</v>
      </c>
      <c r="C1975" s="203" t="s">
        <v>5894</v>
      </c>
      <c r="D1975" s="203" t="s">
        <v>11</v>
      </c>
      <c r="E1975" s="204" t="s">
        <v>5886</v>
      </c>
      <c r="F1975" s="49" t="s">
        <v>847</v>
      </c>
      <c r="G1975" s="203">
        <v>1</v>
      </c>
      <c r="H1975" s="203" t="s">
        <v>5887</v>
      </c>
      <c r="I1975" s="205" t="s">
        <v>5118</v>
      </c>
      <c r="J1975" s="206"/>
      <c r="K1975" s="203">
        <v>46</v>
      </c>
      <c r="L1975" s="213" t="s">
        <v>827</v>
      </c>
      <c r="M1975" s="203" t="s">
        <v>5021</v>
      </c>
      <c r="N1975" s="209">
        <f t="shared" si="0"/>
        <v>2025</v>
      </c>
      <c r="O1975" s="210">
        <f t="shared" si="1"/>
        <v>11</v>
      </c>
      <c r="P1975" s="211" t="str">
        <f>IFERROR(VLOOKUP(F1975,연간집계!D:E,2,FALSE),"")</f>
        <v>스탠다드 포토북 8*11 (하드/무광)</v>
      </c>
    </row>
    <row r="1976" spans="1:16" ht="12.75">
      <c r="A1976" s="201">
        <v>45974.423356481479</v>
      </c>
      <c r="B1976" s="202">
        <v>45974</v>
      </c>
      <c r="C1976" s="203" t="s">
        <v>5895</v>
      </c>
      <c r="D1976" s="203" t="s">
        <v>11</v>
      </c>
      <c r="E1976" s="204" t="s">
        <v>5886</v>
      </c>
      <c r="F1976" s="49" t="s">
        <v>847</v>
      </c>
      <c r="G1976" s="203">
        <v>1</v>
      </c>
      <c r="H1976" s="203" t="s">
        <v>5887</v>
      </c>
      <c r="I1976" s="205" t="s">
        <v>5118</v>
      </c>
      <c r="J1976" s="206"/>
      <c r="K1976" s="203">
        <v>44</v>
      </c>
      <c r="L1976" s="213" t="s">
        <v>827</v>
      </c>
      <c r="M1976" s="203" t="s">
        <v>5021</v>
      </c>
      <c r="N1976" s="209">
        <f t="shared" si="0"/>
        <v>2025</v>
      </c>
      <c r="O1976" s="210">
        <f t="shared" si="1"/>
        <v>11</v>
      </c>
      <c r="P1976" s="211" t="str">
        <f>IFERROR(VLOOKUP(F1976,연간집계!D:E,2,FALSE),"")</f>
        <v>스탠다드 포토북 8*11 (하드/무광)</v>
      </c>
    </row>
    <row r="1977" spans="1:16" ht="12.75">
      <c r="A1977" s="201">
        <v>45974.423368055555</v>
      </c>
      <c r="B1977" s="202">
        <v>45974</v>
      </c>
      <c r="C1977" s="203" t="s">
        <v>5896</v>
      </c>
      <c r="D1977" s="203" t="s">
        <v>11</v>
      </c>
      <c r="E1977" s="204" t="s">
        <v>5886</v>
      </c>
      <c r="F1977" s="49" t="s">
        <v>847</v>
      </c>
      <c r="G1977" s="203">
        <v>2</v>
      </c>
      <c r="H1977" s="203" t="s">
        <v>5887</v>
      </c>
      <c r="I1977" s="205" t="s">
        <v>5118</v>
      </c>
      <c r="J1977" s="206"/>
      <c r="K1977" s="203">
        <v>42</v>
      </c>
      <c r="L1977" s="213" t="s">
        <v>827</v>
      </c>
      <c r="M1977" s="203" t="s">
        <v>5021</v>
      </c>
      <c r="N1977" s="209">
        <f t="shared" si="0"/>
        <v>2025</v>
      </c>
      <c r="O1977" s="210">
        <f t="shared" si="1"/>
        <v>11</v>
      </c>
      <c r="P1977" s="211" t="str">
        <f>IFERROR(VLOOKUP(F1977,연간집계!D:E,2,FALSE),"")</f>
        <v>스탠다드 포토북 8*11 (하드/무광)</v>
      </c>
    </row>
    <row r="1978" spans="1:16" ht="12.75">
      <c r="A1978" s="201">
        <v>45974.429305555554</v>
      </c>
      <c r="B1978" s="202">
        <v>45974</v>
      </c>
      <c r="C1978" s="203" t="s">
        <v>5897</v>
      </c>
      <c r="D1978" s="203" t="s">
        <v>11</v>
      </c>
      <c r="E1978" s="204" t="s">
        <v>5898</v>
      </c>
      <c r="F1978" s="49" t="s">
        <v>1051</v>
      </c>
      <c r="G1978" s="203">
        <v>1</v>
      </c>
      <c r="H1978" s="203" t="s">
        <v>79</v>
      </c>
      <c r="I1978" s="205" t="s">
        <v>1762</v>
      </c>
      <c r="J1978" s="206"/>
      <c r="K1978" s="203">
        <v>100</v>
      </c>
      <c r="L1978" s="207" t="s">
        <v>827</v>
      </c>
      <c r="M1978" s="208" t="s">
        <v>1471</v>
      </c>
      <c r="N1978" s="209">
        <f t="shared" si="0"/>
        <v>2025</v>
      </c>
      <c r="O1978" s="210">
        <f t="shared" si="1"/>
        <v>11</v>
      </c>
      <c r="P1978" s="211" t="str">
        <f>IFERROR(VLOOKUP(F1978,연간집계!D:E,2,FALSE),"")</f>
        <v>프리북A4 (하드)</v>
      </c>
    </row>
    <row r="1979" spans="1:16" ht="12.75">
      <c r="A1979" s="201">
        <v>45974.461817129632</v>
      </c>
      <c r="B1979" s="202">
        <v>45974</v>
      </c>
      <c r="C1979" s="203" t="s">
        <v>5899</v>
      </c>
      <c r="D1979" s="203" t="s">
        <v>11</v>
      </c>
      <c r="E1979" s="204" t="s">
        <v>5900</v>
      </c>
      <c r="F1979" s="49" t="s">
        <v>856</v>
      </c>
      <c r="G1979" s="203">
        <v>1</v>
      </c>
      <c r="H1979" s="203" t="s">
        <v>5901</v>
      </c>
      <c r="I1979" s="205" t="s">
        <v>1440</v>
      </c>
      <c r="J1979" s="206"/>
      <c r="K1979" s="203">
        <v>30</v>
      </c>
      <c r="L1979" s="213" t="s">
        <v>827</v>
      </c>
      <c r="M1979" s="208" t="s">
        <v>1436</v>
      </c>
      <c r="N1979" s="209">
        <f t="shared" si="0"/>
        <v>2025</v>
      </c>
      <c r="O1979" s="210">
        <f t="shared" si="1"/>
        <v>11</v>
      </c>
      <c r="P1979" s="211" t="str">
        <f>IFERROR(VLOOKUP(F1979,연간집계!D:E,2,FALSE),"")</f>
        <v>스탠다드 포토북 8*8 (하드/무광)</v>
      </c>
    </row>
    <row r="1980" spans="1:16" ht="12.75">
      <c r="A1980" s="201">
        <v>45974.470694444448</v>
      </c>
      <c r="B1980" s="202">
        <v>45974</v>
      </c>
      <c r="C1980" s="203" t="s">
        <v>5902</v>
      </c>
      <c r="D1980" s="203" t="s">
        <v>11</v>
      </c>
      <c r="E1980" s="204" t="s">
        <v>5903</v>
      </c>
      <c r="F1980" s="49" t="s">
        <v>856</v>
      </c>
      <c r="G1980" s="203">
        <v>1</v>
      </c>
      <c r="H1980" s="203" t="s">
        <v>5901</v>
      </c>
      <c r="I1980" s="205" t="s">
        <v>1440</v>
      </c>
      <c r="J1980" s="206"/>
      <c r="K1980" s="203">
        <v>30</v>
      </c>
      <c r="L1980" s="213" t="s">
        <v>827</v>
      </c>
      <c r="M1980" s="208" t="s">
        <v>1436</v>
      </c>
      <c r="N1980" s="209">
        <f t="shared" si="0"/>
        <v>2025</v>
      </c>
      <c r="O1980" s="210">
        <f t="shared" si="1"/>
        <v>11</v>
      </c>
      <c r="P1980" s="211" t="str">
        <f>IFERROR(VLOOKUP(F1980,연간집계!D:E,2,FALSE),"")</f>
        <v>스탠다드 포토북 8*8 (하드/무광)</v>
      </c>
    </row>
    <row r="1981" spans="1:16" ht="12.75">
      <c r="A1981" s="201">
        <v>45974.470706018517</v>
      </c>
      <c r="B1981" s="202">
        <v>45974</v>
      </c>
      <c r="C1981" s="203" t="s">
        <v>5904</v>
      </c>
      <c r="D1981" s="203" t="s">
        <v>11</v>
      </c>
      <c r="E1981" s="204" t="s">
        <v>5905</v>
      </c>
      <c r="F1981" s="49" t="s">
        <v>856</v>
      </c>
      <c r="G1981" s="203">
        <v>1</v>
      </c>
      <c r="H1981" s="203" t="s">
        <v>5901</v>
      </c>
      <c r="I1981" s="205" t="s">
        <v>1440</v>
      </c>
      <c r="J1981" s="206"/>
      <c r="K1981" s="203">
        <v>30</v>
      </c>
      <c r="L1981" s="213" t="s">
        <v>827</v>
      </c>
      <c r="M1981" s="208" t="s">
        <v>1436</v>
      </c>
      <c r="N1981" s="209">
        <f t="shared" si="0"/>
        <v>2025</v>
      </c>
      <c r="O1981" s="210">
        <f t="shared" si="1"/>
        <v>11</v>
      </c>
      <c r="P1981" s="211" t="str">
        <f>IFERROR(VLOOKUP(F1981,연간집계!D:E,2,FALSE),"")</f>
        <v>스탠다드 포토북 8*8 (하드/무광)</v>
      </c>
    </row>
    <row r="1982" spans="1:16" ht="12.75">
      <c r="A1982" s="201">
        <v>45974.473657407405</v>
      </c>
      <c r="B1982" s="202">
        <v>45974</v>
      </c>
      <c r="C1982" s="203" t="s">
        <v>5906</v>
      </c>
      <c r="D1982" s="203" t="s">
        <v>11</v>
      </c>
      <c r="E1982" s="204" t="s">
        <v>5907</v>
      </c>
      <c r="F1982" s="49" t="s">
        <v>856</v>
      </c>
      <c r="G1982" s="203">
        <v>2</v>
      </c>
      <c r="H1982" s="203" t="s">
        <v>5901</v>
      </c>
      <c r="I1982" s="205" t="s">
        <v>1440</v>
      </c>
      <c r="J1982" s="206"/>
      <c r="K1982" s="203">
        <v>30</v>
      </c>
      <c r="L1982" s="213" t="s">
        <v>827</v>
      </c>
      <c r="M1982" s="208" t="s">
        <v>1436</v>
      </c>
      <c r="N1982" s="209">
        <f t="shared" si="0"/>
        <v>2025</v>
      </c>
      <c r="O1982" s="210">
        <f t="shared" si="1"/>
        <v>11</v>
      </c>
      <c r="P1982" s="211" t="str">
        <f>IFERROR(VLOOKUP(F1982,연간집계!D:E,2,FALSE),"")</f>
        <v>스탠다드 포토북 8*8 (하드/무광)</v>
      </c>
    </row>
    <row r="1983" spans="1:16" ht="12.75">
      <c r="A1983" s="201">
        <v>45974.476597222223</v>
      </c>
      <c r="B1983" s="202">
        <v>45974</v>
      </c>
      <c r="C1983" s="203" t="s">
        <v>5908</v>
      </c>
      <c r="D1983" s="203" t="s">
        <v>11</v>
      </c>
      <c r="E1983" s="204" t="s">
        <v>5909</v>
      </c>
      <c r="F1983" s="49" t="s">
        <v>856</v>
      </c>
      <c r="G1983" s="203">
        <v>1</v>
      </c>
      <c r="H1983" s="203" t="s">
        <v>5901</v>
      </c>
      <c r="I1983" s="205" t="s">
        <v>1440</v>
      </c>
      <c r="J1983" s="206"/>
      <c r="K1983" s="203">
        <v>30</v>
      </c>
      <c r="L1983" s="213" t="s">
        <v>827</v>
      </c>
      <c r="M1983" s="208" t="s">
        <v>1436</v>
      </c>
      <c r="N1983" s="209">
        <f t="shared" si="0"/>
        <v>2025</v>
      </c>
      <c r="O1983" s="210">
        <f t="shared" si="1"/>
        <v>11</v>
      </c>
      <c r="P1983" s="211" t="str">
        <f>IFERROR(VLOOKUP(F1983,연간집계!D:E,2,FALSE),"")</f>
        <v>스탠다드 포토북 8*8 (하드/무광)</v>
      </c>
    </row>
    <row r="1984" spans="1:16" ht="12.75">
      <c r="A1984" s="201">
        <v>45974.479571759257</v>
      </c>
      <c r="B1984" s="202">
        <v>45974</v>
      </c>
      <c r="C1984" s="203" t="s">
        <v>5910</v>
      </c>
      <c r="D1984" s="203" t="s">
        <v>11</v>
      </c>
      <c r="E1984" s="204" t="s">
        <v>5911</v>
      </c>
      <c r="F1984" s="49" t="s">
        <v>856</v>
      </c>
      <c r="G1984" s="203">
        <v>1</v>
      </c>
      <c r="H1984" s="203" t="s">
        <v>5901</v>
      </c>
      <c r="I1984" s="205" t="s">
        <v>1440</v>
      </c>
      <c r="J1984" s="206"/>
      <c r="K1984" s="203">
        <v>30</v>
      </c>
      <c r="L1984" s="213" t="s">
        <v>827</v>
      </c>
      <c r="M1984" s="208" t="s">
        <v>1436</v>
      </c>
      <c r="N1984" s="209">
        <f t="shared" si="0"/>
        <v>2025</v>
      </c>
      <c r="O1984" s="210">
        <f t="shared" si="1"/>
        <v>11</v>
      </c>
      <c r="P1984" s="211" t="str">
        <f>IFERROR(VLOOKUP(F1984,연간집계!D:E,2,FALSE),"")</f>
        <v>스탠다드 포토북 8*8 (하드/무광)</v>
      </c>
    </row>
    <row r="1985" spans="1:16" ht="12.75">
      <c r="A1985" s="201">
        <v>45974.482523148145</v>
      </c>
      <c r="B1985" s="202">
        <v>45974</v>
      </c>
      <c r="C1985" s="203" t="s">
        <v>5912</v>
      </c>
      <c r="D1985" s="203" t="s">
        <v>11</v>
      </c>
      <c r="E1985" s="204" t="s">
        <v>5913</v>
      </c>
      <c r="F1985" s="49" t="s">
        <v>856</v>
      </c>
      <c r="G1985" s="203">
        <v>1</v>
      </c>
      <c r="H1985" s="203" t="s">
        <v>5901</v>
      </c>
      <c r="I1985" s="205" t="s">
        <v>1440</v>
      </c>
      <c r="J1985" s="206"/>
      <c r="K1985" s="203">
        <v>30</v>
      </c>
      <c r="L1985" s="213" t="s">
        <v>827</v>
      </c>
      <c r="M1985" s="208" t="s">
        <v>1436</v>
      </c>
      <c r="N1985" s="209">
        <f t="shared" si="0"/>
        <v>2025</v>
      </c>
      <c r="O1985" s="210">
        <f t="shared" si="1"/>
        <v>11</v>
      </c>
      <c r="P1985" s="211" t="str">
        <f>IFERROR(VLOOKUP(F1985,연간집계!D:E,2,FALSE),"")</f>
        <v>스탠다드 포토북 8*8 (하드/무광)</v>
      </c>
    </row>
    <row r="1986" spans="1:16" ht="12.75">
      <c r="A1986" s="201">
        <v>45974.482534722221</v>
      </c>
      <c r="B1986" s="202">
        <v>45974</v>
      </c>
      <c r="C1986" s="203" t="s">
        <v>5914</v>
      </c>
      <c r="D1986" s="203" t="s">
        <v>11</v>
      </c>
      <c r="E1986" s="204" t="s">
        <v>5915</v>
      </c>
      <c r="F1986" s="49" t="s">
        <v>1390</v>
      </c>
      <c r="G1986" s="203">
        <v>1</v>
      </c>
      <c r="H1986" s="203" t="s">
        <v>5916</v>
      </c>
      <c r="I1986" s="205" t="s">
        <v>2502</v>
      </c>
      <c r="J1986" s="206"/>
      <c r="K1986" s="203">
        <v>72</v>
      </c>
      <c r="L1986" s="214" t="s">
        <v>827</v>
      </c>
      <c r="M1986" s="208" t="s">
        <v>1851</v>
      </c>
      <c r="N1986" s="209">
        <f t="shared" si="0"/>
        <v>2025</v>
      </c>
      <c r="O1986" s="210">
        <f t="shared" si="1"/>
        <v>11</v>
      </c>
      <c r="P1986" s="211" t="str">
        <f>IFERROR(VLOOKUP(F1986,연간집계!D:E,2,FALSE),"")</f>
        <v>미니폴라로이드</v>
      </c>
    </row>
    <row r="1987" spans="1:16" ht="12.75">
      <c r="A1987" s="201">
        <v>45974.503113425926</v>
      </c>
      <c r="B1987" s="202">
        <v>45974</v>
      </c>
      <c r="C1987" s="203" t="s">
        <v>5917</v>
      </c>
      <c r="D1987" s="203" t="s">
        <v>11</v>
      </c>
      <c r="E1987" s="204" t="s">
        <v>5918</v>
      </c>
      <c r="F1987" s="49" t="s">
        <v>1291</v>
      </c>
      <c r="G1987" s="203">
        <v>1</v>
      </c>
      <c r="H1987" s="203" t="s">
        <v>5864</v>
      </c>
      <c r="I1987" s="205" t="s">
        <v>1840</v>
      </c>
      <c r="J1987" s="206"/>
      <c r="K1987" s="203">
        <v>14</v>
      </c>
      <c r="L1987" s="215" t="s">
        <v>828</v>
      </c>
      <c r="M1987" s="208" t="s">
        <v>1449</v>
      </c>
      <c r="N1987" s="209">
        <f t="shared" si="0"/>
        <v>2025</v>
      </c>
      <c r="O1987" s="210">
        <f t="shared" si="1"/>
        <v>11</v>
      </c>
      <c r="P1987" s="211" t="str">
        <f>IFERROR(VLOOKUP(F1987,연간집계!D:E,2,FALSE),"")</f>
        <v>PCMS_벽걸이1단캘린더</v>
      </c>
    </row>
    <row r="1988" spans="1:16" ht="12.75">
      <c r="A1988" s="201">
        <v>45974.50608796296</v>
      </c>
      <c r="B1988" s="202">
        <v>45974</v>
      </c>
      <c r="C1988" s="203" t="s">
        <v>5919</v>
      </c>
      <c r="D1988" s="203" t="s">
        <v>11</v>
      </c>
      <c r="E1988" s="204" t="s">
        <v>5920</v>
      </c>
      <c r="F1988" s="49" t="s">
        <v>1281</v>
      </c>
      <c r="G1988" s="203">
        <v>1</v>
      </c>
      <c r="H1988" s="203" t="s">
        <v>5501</v>
      </c>
      <c r="I1988" s="205" t="s">
        <v>2297</v>
      </c>
      <c r="J1988" s="206"/>
      <c r="K1988" s="203">
        <v>26</v>
      </c>
      <c r="L1988" s="215" t="s">
        <v>828</v>
      </c>
      <c r="M1988" s="208" t="s">
        <v>1436</v>
      </c>
      <c r="N1988" s="209">
        <f t="shared" si="0"/>
        <v>2025</v>
      </c>
      <c r="O1988" s="210">
        <f t="shared" si="1"/>
        <v>11</v>
      </c>
      <c r="P1988" s="211" t="str">
        <f>IFERROR(VLOOKUP(F1988,연간집계!D:E,2,FALSE),"")</f>
        <v>PCMS_빅캘린더</v>
      </c>
    </row>
    <row r="1989" spans="1:16" ht="12.75">
      <c r="A1989" s="201">
        <v>45974.523981481485</v>
      </c>
      <c r="B1989" s="202">
        <v>45974</v>
      </c>
      <c r="C1989" s="203" t="s">
        <v>5921</v>
      </c>
      <c r="D1989" s="203" t="s">
        <v>11</v>
      </c>
      <c r="E1989" s="204" t="s">
        <v>5922</v>
      </c>
      <c r="F1989" s="49" t="s">
        <v>1390</v>
      </c>
      <c r="G1989" s="203">
        <v>1</v>
      </c>
      <c r="H1989" s="203" t="s">
        <v>5923</v>
      </c>
      <c r="I1989" s="205" t="s">
        <v>2502</v>
      </c>
      <c r="J1989" s="206"/>
      <c r="K1989" s="203">
        <v>72</v>
      </c>
      <c r="L1989" s="214" t="s">
        <v>827</v>
      </c>
      <c r="M1989" s="208" t="s">
        <v>1436</v>
      </c>
      <c r="N1989" s="209">
        <f t="shared" si="0"/>
        <v>2025</v>
      </c>
      <c r="O1989" s="210">
        <f t="shared" si="1"/>
        <v>11</v>
      </c>
      <c r="P1989" s="211" t="str">
        <f>IFERROR(VLOOKUP(F1989,연간집계!D:E,2,FALSE),"")</f>
        <v>미니폴라로이드</v>
      </c>
    </row>
    <row r="1990" spans="1:16" ht="12.75">
      <c r="A1990" s="201">
        <v>45974.523993055554</v>
      </c>
      <c r="B1990" s="202">
        <v>45974</v>
      </c>
      <c r="C1990" s="203" t="s">
        <v>5924</v>
      </c>
      <c r="D1990" s="203" t="s">
        <v>11</v>
      </c>
      <c r="E1990" s="204" t="s">
        <v>5922</v>
      </c>
      <c r="F1990" s="49" t="s">
        <v>1390</v>
      </c>
      <c r="G1990" s="203">
        <v>1</v>
      </c>
      <c r="H1990" s="203" t="s">
        <v>5923</v>
      </c>
      <c r="I1990" s="205" t="s">
        <v>2502</v>
      </c>
      <c r="J1990" s="206"/>
      <c r="K1990" s="203">
        <v>72</v>
      </c>
      <c r="L1990" s="214" t="s">
        <v>827</v>
      </c>
      <c r="M1990" s="208" t="s">
        <v>1436</v>
      </c>
      <c r="N1990" s="209">
        <f t="shared" si="0"/>
        <v>2025</v>
      </c>
      <c r="O1990" s="210">
        <f t="shared" si="1"/>
        <v>11</v>
      </c>
      <c r="P1990" s="211" t="str">
        <f>IFERROR(VLOOKUP(F1990,연간집계!D:E,2,FALSE),"")</f>
        <v>미니폴라로이드</v>
      </c>
    </row>
    <row r="1991" spans="1:16" ht="12.75">
      <c r="A1991" s="201">
        <v>45974.526932870373</v>
      </c>
      <c r="B1991" s="202">
        <v>45974</v>
      </c>
      <c r="C1991" s="203" t="s">
        <v>5925</v>
      </c>
      <c r="D1991" s="203" t="s">
        <v>11</v>
      </c>
      <c r="E1991" s="204" t="s">
        <v>5926</v>
      </c>
      <c r="F1991" s="49" t="s">
        <v>1383</v>
      </c>
      <c r="G1991" s="203">
        <v>1</v>
      </c>
      <c r="H1991" s="203" t="s">
        <v>5927</v>
      </c>
      <c r="I1991" s="205" t="s">
        <v>1638</v>
      </c>
      <c r="J1991" s="206"/>
      <c r="K1991" s="203">
        <v>1</v>
      </c>
      <c r="L1991" s="215" t="s">
        <v>828</v>
      </c>
      <c r="M1991" s="208" t="s">
        <v>1436</v>
      </c>
      <c r="N1991" s="209">
        <f t="shared" si="0"/>
        <v>2025</v>
      </c>
      <c r="O1991" s="210">
        <f t="shared" si="1"/>
        <v>11</v>
      </c>
      <c r="P1991" s="211" t="str">
        <f>IFERROR(VLOOKUP(F1991,연간집계!D:E,2,FALSE),"")</f>
        <v>오늘필름 (무광)</v>
      </c>
    </row>
    <row r="1992" spans="1:16" ht="12.75">
      <c r="A1992" s="201">
        <v>45974.582951388889</v>
      </c>
      <c r="B1992" s="202">
        <v>45974</v>
      </c>
      <c r="C1992" s="203" t="s">
        <v>5928</v>
      </c>
      <c r="D1992" s="203" t="s">
        <v>11</v>
      </c>
      <c r="E1992" s="204" t="s">
        <v>5929</v>
      </c>
      <c r="F1992" s="49" t="s">
        <v>1048</v>
      </c>
      <c r="G1992" s="203">
        <v>1</v>
      </c>
      <c r="H1992" s="203" t="s">
        <v>701</v>
      </c>
      <c r="I1992" s="205" t="s">
        <v>1566</v>
      </c>
      <c r="J1992" s="206"/>
      <c r="K1992" s="203">
        <v>76</v>
      </c>
      <c r="L1992" s="207" t="s">
        <v>827</v>
      </c>
      <c r="M1992" s="208" t="s">
        <v>1436</v>
      </c>
      <c r="N1992" s="209">
        <f t="shared" si="0"/>
        <v>2025</v>
      </c>
      <c r="O1992" s="210">
        <f t="shared" si="1"/>
        <v>11</v>
      </c>
      <c r="P1992" s="211" t="str">
        <f>IFERROR(VLOOKUP(F1992,연간집계!D:E,2,FALSE),"")</f>
        <v>프리북와이드 (하드)</v>
      </c>
    </row>
    <row r="1993" spans="1:16" ht="12.75">
      <c r="A1993" s="201">
        <v>45974.582962962966</v>
      </c>
      <c r="B1993" s="202">
        <v>45974</v>
      </c>
      <c r="C1993" s="203" t="s">
        <v>5930</v>
      </c>
      <c r="D1993" s="203" t="s">
        <v>11</v>
      </c>
      <c r="E1993" s="204" t="s">
        <v>5929</v>
      </c>
      <c r="F1993" s="49" t="s">
        <v>1048</v>
      </c>
      <c r="G1993" s="203">
        <v>1</v>
      </c>
      <c r="H1993" s="203" t="s">
        <v>701</v>
      </c>
      <c r="I1993" s="205" t="s">
        <v>1566</v>
      </c>
      <c r="J1993" s="206"/>
      <c r="K1993" s="203">
        <v>66</v>
      </c>
      <c r="L1993" s="207" t="s">
        <v>827</v>
      </c>
      <c r="M1993" s="208" t="s">
        <v>1436</v>
      </c>
      <c r="N1993" s="209">
        <f t="shared" si="0"/>
        <v>2025</v>
      </c>
      <c r="O1993" s="210">
        <f t="shared" si="1"/>
        <v>11</v>
      </c>
      <c r="P1993" s="211" t="str">
        <f>IFERROR(VLOOKUP(F1993,연간집계!D:E,2,FALSE),"")</f>
        <v>프리북와이드 (하드)</v>
      </c>
    </row>
    <row r="1994" spans="1:16" ht="12.75">
      <c r="A1994" s="201">
        <v>45974.591874999998</v>
      </c>
      <c r="B1994" s="202">
        <v>45974</v>
      </c>
      <c r="C1994" s="203" t="s">
        <v>5931</v>
      </c>
      <c r="D1994" s="203" t="s">
        <v>11</v>
      </c>
      <c r="E1994" s="204" t="s">
        <v>5932</v>
      </c>
      <c r="F1994" s="49" t="s">
        <v>856</v>
      </c>
      <c r="G1994" s="203">
        <v>2</v>
      </c>
      <c r="H1994" s="203" t="s">
        <v>5933</v>
      </c>
      <c r="I1994" s="205" t="s">
        <v>1455</v>
      </c>
      <c r="J1994" s="206"/>
      <c r="K1994" s="203">
        <v>24</v>
      </c>
      <c r="L1994" s="213" t="s">
        <v>827</v>
      </c>
      <c r="M1994" s="208" t="s">
        <v>1481</v>
      </c>
      <c r="N1994" s="209">
        <f t="shared" si="0"/>
        <v>2025</v>
      </c>
      <c r="O1994" s="210">
        <f t="shared" si="1"/>
        <v>11</v>
      </c>
      <c r="P1994" s="211" t="str">
        <f>IFERROR(VLOOKUP(F1994,연간집계!D:E,2,FALSE),"")</f>
        <v>스탠다드 포토북 8*8 (하드/무광)</v>
      </c>
    </row>
    <row r="1995" spans="1:16" ht="12.75">
      <c r="A1995" s="201">
        <v>45974.615486111114</v>
      </c>
      <c r="B1995" s="202">
        <v>45974</v>
      </c>
      <c r="C1995" s="203" t="s">
        <v>5934</v>
      </c>
      <c r="D1995" s="203" t="s">
        <v>11</v>
      </c>
      <c r="E1995" s="204" t="s">
        <v>5935</v>
      </c>
      <c r="F1995" s="49" t="s">
        <v>834</v>
      </c>
      <c r="G1995" s="203">
        <v>1</v>
      </c>
      <c r="H1995" s="203" t="s">
        <v>5936</v>
      </c>
      <c r="I1995" s="205" t="s">
        <v>1453</v>
      </c>
      <c r="J1995" s="206"/>
      <c r="K1995" s="203">
        <v>26</v>
      </c>
      <c r="L1995" s="213" t="s">
        <v>827</v>
      </c>
      <c r="M1995" s="208" t="s">
        <v>1471</v>
      </c>
      <c r="N1995" s="209">
        <f t="shared" si="0"/>
        <v>2025</v>
      </c>
      <c r="O1995" s="210">
        <f t="shared" si="1"/>
        <v>11</v>
      </c>
      <c r="P1995" s="211" t="str">
        <f>IFERROR(VLOOKUP(F1995,연간집계!D:E,2,FALSE),"")</f>
        <v>스탠다드 포토북 6*8 (소프트/무광)</v>
      </c>
    </row>
    <row r="1996" spans="1:16" ht="12.75">
      <c r="A1996" s="201">
        <v>45974.677349537036</v>
      </c>
      <c r="B1996" s="202">
        <v>45974</v>
      </c>
      <c r="C1996" s="203" t="s">
        <v>5937</v>
      </c>
      <c r="D1996" s="203" t="s">
        <v>11</v>
      </c>
      <c r="E1996" s="204" t="s">
        <v>5938</v>
      </c>
      <c r="F1996" s="49" t="s">
        <v>1351</v>
      </c>
      <c r="G1996" s="203">
        <v>7</v>
      </c>
      <c r="H1996" s="203" t="s">
        <v>3977</v>
      </c>
      <c r="I1996" s="205" t="s">
        <v>1440</v>
      </c>
      <c r="J1996" s="206"/>
      <c r="K1996" s="203">
        <v>10</v>
      </c>
      <c r="L1996" s="207" t="s">
        <v>828</v>
      </c>
      <c r="M1996" s="208" t="s">
        <v>2216</v>
      </c>
      <c r="N1996" s="209">
        <f t="shared" si="0"/>
        <v>2025</v>
      </c>
      <c r="O1996" s="210">
        <f t="shared" si="1"/>
        <v>11</v>
      </c>
      <c r="P1996" s="211" t="str">
        <f>IFERROR(VLOOKUP(F1996,연간집계!D:E,2,FALSE),"")</f>
        <v>PCMS_엽서 100</v>
      </c>
    </row>
    <row r="1997" spans="1:16" ht="12.75">
      <c r="A1997" s="201">
        <v>45974.695057870369</v>
      </c>
      <c r="B1997" s="202">
        <v>45974</v>
      </c>
      <c r="C1997" s="203" t="s">
        <v>5939</v>
      </c>
      <c r="D1997" s="203" t="s">
        <v>11</v>
      </c>
      <c r="E1997" s="204" t="s">
        <v>5940</v>
      </c>
      <c r="F1997" s="49" t="s">
        <v>1284</v>
      </c>
      <c r="G1997" s="203">
        <v>3</v>
      </c>
      <c r="H1997" s="203" t="s">
        <v>4842</v>
      </c>
      <c r="I1997" s="205" t="s">
        <v>1842</v>
      </c>
      <c r="J1997" s="206"/>
      <c r="K1997" s="203">
        <v>26</v>
      </c>
      <c r="L1997" s="214" t="s">
        <v>827</v>
      </c>
      <c r="M1997" s="208" t="s">
        <v>1436</v>
      </c>
      <c r="N1997" s="209">
        <f t="shared" si="0"/>
        <v>2025</v>
      </c>
      <c r="O1997" s="210">
        <f t="shared" si="1"/>
        <v>11</v>
      </c>
      <c r="P1997" s="211" t="str">
        <f>IFERROR(VLOOKUP(F1997,연간집계!D:E,2,FALSE),"")</f>
        <v>PCMS_스탠다드캘린더</v>
      </c>
    </row>
    <row r="1998" spans="1:16" ht="12.75">
      <c r="A1998" s="201">
        <v>45974.715636574074</v>
      </c>
      <c r="B1998" s="202">
        <v>45974</v>
      </c>
      <c r="C1998" s="203" t="s">
        <v>5941</v>
      </c>
      <c r="D1998" s="203" t="s">
        <v>11</v>
      </c>
      <c r="E1998" s="204" t="s">
        <v>5942</v>
      </c>
      <c r="F1998" s="49" t="s">
        <v>1299</v>
      </c>
      <c r="G1998" s="203">
        <v>1</v>
      </c>
      <c r="H1998" s="203" t="s">
        <v>5943</v>
      </c>
      <c r="I1998" s="205" t="s">
        <v>1840</v>
      </c>
      <c r="J1998" s="206"/>
      <c r="K1998" s="203">
        <v>15</v>
      </c>
      <c r="L1998" s="214" t="s">
        <v>827</v>
      </c>
      <c r="M1998" s="208" t="s">
        <v>1471</v>
      </c>
      <c r="N1998" s="209">
        <f t="shared" si="0"/>
        <v>2025</v>
      </c>
      <c r="O1998" s="210">
        <f t="shared" si="1"/>
        <v>11</v>
      </c>
      <c r="P1998" s="211" t="str">
        <f>IFERROR(VLOOKUP(F1998,연간집계!D:E,2,FALSE),"")</f>
        <v>PCMS_우드월캘린더</v>
      </c>
    </row>
    <row r="1999" spans="1:16" ht="12.75">
      <c r="A1999" s="201">
        <v>45974.715648148151</v>
      </c>
      <c r="B1999" s="202">
        <v>45974</v>
      </c>
      <c r="C1999" s="203" t="s">
        <v>5944</v>
      </c>
      <c r="D1999" s="203" t="s">
        <v>11</v>
      </c>
      <c r="E1999" s="204" t="s">
        <v>5942</v>
      </c>
      <c r="F1999" s="49" t="s">
        <v>1299</v>
      </c>
      <c r="G1999" s="203">
        <v>1</v>
      </c>
      <c r="H1999" s="203" t="s">
        <v>5943</v>
      </c>
      <c r="I1999" s="205" t="s">
        <v>1840</v>
      </c>
      <c r="J1999" s="206"/>
      <c r="K1999" s="203">
        <v>15</v>
      </c>
      <c r="L1999" s="214" t="s">
        <v>827</v>
      </c>
      <c r="M1999" s="208" t="s">
        <v>1436</v>
      </c>
      <c r="N1999" s="209">
        <f t="shared" si="0"/>
        <v>2025</v>
      </c>
      <c r="O1999" s="210">
        <f t="shared" si="1"/>
        <v>11</v>
      </c>
      <c r="P1999" s="211" t="str">
        <f>IFERROR(VLOOKUP(F1999,연간집계!D:E,2,FALSE),"")</f>
        <v>PCMS_우드월캘린더</v>
      </c>
    </row>
    <row r="2000" spans="1:16" ht="12.75">
      <c r="A2000" s="201">
        <v>45974.718599537038</v>
      </c>
      <c r="B2000" s="202">
        <v>45974</v>
      </c>
      <c r="C2000" s="203" t="s">
        <v>5945</v>
      </c>
      <c r="D2000" s="203" t="s">
        <v>11</v>
      </c>
      <c r="E2000" s="204" t="s">
        <v>5946</v>
      </c>
      <c r="F2000" s="49" t="s">
        <v>865</v>
      </c>
      <c r="G2000" s="203">
        <v>1</v>
      </c>
      <c r="H2000" s="203" t="s">
        <v>5947</v>
      </c>
      <c r="I2000" s="205" t="s">
        <v>1440</v>
      </c>
      <c r="J2000" s="206"/>
      <c r="K2000" s="203">
        <v>24</v>
      </c>
      <c r="L2000" s="213" t="s">
        <v>827</v>
      </c>
      <c r="M2000" s="208" t="s">
        <v>2216</v>
      </c>
      <c r="N2000" s="209">
        <f t="shared" si="0"/>
        <v>2025</v>
      </c>
      <c r="O2000" s="210">
        <f t="shared" si="1"/>
        <v>11</v>
      </c>
      <c r="P2000" s="211" t="str">
        <f>IFERROR(VLOOKUP(F2000,연간집계!D:E,2,FALSE),"")</f>
        <v>스탠다드 포토북 8*6 (하드/무광)</v>
      </c>
    </row>
    <row r="2001" spans="1:16" ht="12.75">
      <c r="A2001" s="201">
        <v>45974.727442129632</v>
      </c>
      <c r="B2001" s="202">
        <v>45974</v>
      </c>
      <c r="C2001" s="203" t="s">
        <v>5948</v>
      </c>
      <c r="D2001" s="203" t="s">
        <v>11</v>
      </c>
      <c r="E2001" s="204" t="s">
        <v>5949</v>
      </c>
      <c r="F2001" s="49" t="s">
        <v>1261</v>
      </c>
      <c r="G2001" s="203">
        <v>1</v>
      </c>
      <c r="H2001" s="203" t="s">
        <v>5950</v>
      </c>
      <c r="I2001" s="205" t="s">
        <v>1984</v>
      </c>
      <c r="J2001" s="206"/>
      <c r="K2001" s="203">
        <v>24</v>
      </c>
      <c r="L2001" s="207" t="s">
        <v>828</v>
      </c>
      <c r="M2001" s="208" t="s">
        <v>1541</v>
      </c>
      <c r="N2001" s="209">
        <f t="shared" si="0"/>
        <v>2025</v>
      </c>
      <c r="O2001" s="210">
        <f t="shared" si="1"/>
        <v>11</v>
      </c>
      <c r="P2001" s="211" t="str">
        <f>IFERROR(VLOOKUP(F2001,연간집계!D:E,2,FALSE),"")</f>
        <v>모바일 포토북 197 (커플)</v>
      </c>
    </row>
    <row r="2002" spans="1:16" ht="12.75">
      <c r="A2002" s="201">
        <v>45974.821458333332</v>
      </c>
      <c r="B2002" s="202">
        <v>45974</v>
      </c>
      <c r="C2002" s="203" t="s">
        <v>5951</v>
      </c>
      <c r="D2002" s="203" t="s">
        <v>11</v>
      </c>
      <c r="E2002" s="204" t="s">
        <v>5952</v>
      </c>
      <c r="F2002" s="49" t="s">
        <v>1296</v>
      </c>
      <c r="G2002" s="203">
        <v>6</v>
      </c>
      <c r="H2002" s="203" t="s">
        <v>5953</v>
      </c>
      <c r="I2002" s="205" t="s">
        <v>5190</v>
      </c>
      <c r="J2002" s="206"/>
      <c r="K2002" s="203">
        <v>26</v>
      </c>
      <c r="L2002" s="207" t="s">
        <v>828</v>
      </c>
      <c r="M2002" s="208" t="s">
        <v>1493</v>
      </c>
      <c r="N2002" s="209">
        <f t="shared" si="0"/>
        <v>2025</v>
      </c>
      <c r="O2002" s="210">
        <f t="shared" si="1"/>
        <v>11</v>
      </c>
      <c r="P2002" s="211" t="str">
        <f>IFERROR(VLOOKUP(F2002,연간집계!D:E,2,FALSE),"")</f>
        <v>PCMS_벽걸이2단캘린더</v>
      </c>
    </row>
    <row r="2003" spans="1:16" ht="12.75">
      <c r="A2003" s="201">
        <v>45974.868483796294</v>
      </c>
      <c r="B2003" s="202">
        <v>45974</v>
      </c>
      <c r="C2003" s="203" t="s">
        <v>5954</v>
      </c>
      <c r="D2003" s="203" t="s">
        <v>11</v>
      </c>
      <c r="E2003" s="204" t="s">
        <v>5955</v>
      </c>
      <c r="F2003" s="49" t="s">
        <v>1243</v>
      </c>
      <c r="G2003" s="203">
        <v>1</v>
      </c>
      <c r="H2003" s="203" t="s">
        <v>5956</v>
      </c>
      <c r="I2003" s="205" t="s">
        <v>1676</v>
      </c>
      <c r="J2003" s="206"/>
      <c r="K2003" s="203">
        <v>24</v>
      </c>
      <c r="L2003" s="207" t="s">
        <v>828</v>
      </c>
      <c r="M2003" s="208" t="s">
        <v>1436</v>
      </c>
      <c r="N2003" s="209">
        <f t="shared" si="0"/>
        <v>2025</v>
      </c>
      <c r="O2003" s="210">
        <f t="shared" si="1"/>
        <v>11</v>
      </c>
      <c r="P2003" s="211" t="str">
        <f>IFERROR(VLOOKUP(F2003,연간집계!D:E,2,FALSE),"")</f>
        <v>모바일 포토북 150 (여행)</v>
      </c>
    </row>
    <row r="2004" spans="1:16" ht="12.75">
      <c r="A2004" s="201">
        <v>45974.886134259257</v>
      </c>
      <c r="B2004" s="202">
        <v>45974</v>
      </c>
      <c r="C2004" s="203" t="s">
        <v>5957</v>
      </c>
      <c r="D2004" s="203" t="s">
        <v>11</v>
      </c>
      <c r="E2004" s="204" t="s">
        <v>5958</v>
      </c>
      <c r="F2004" s="49" t="s">
        <v>974</v>
      </c>
      <c r="G2004" s="203">
        <v>3</v>
      </c>
      <c r="H2004" s="203" t="s">
        <v>5959</v>
      </c>
      <c r="I2004" s="205" t="s">
        <v>3783</v>
      </c>
      <c r="J2004" s="208" t="s">
        <v>2227</v>
      </c>
      <c r="K2004" s="203">
        <v>48</v>
      </c>
      <c r="L2004" s="207" t="s">
        <v>827</v>
      </c>
      <c r="M2004" s="208" t="s">
        <v>1436</v>
      </c>
      <c r="N2004" s="209">
        <f t="shared" si="0"/>
        <v>2025</v>
      </c>
      <c r="O2004" s="210">
        <f t="shared" si="1"/>
        <v>11</v>
      </c>
      <c r="P2004" s="211" t="str">
        <f>IFERROR(VLOOKUP(F2004,연간집계!D:E,2,FALSE),"")</f>
        <v>시티북 198 (쿠션하드/46p)</v>
      </c>
    </row>
    <row r="2005" spans="1:16" ht="12.75">
      <c r="A2005" s="201">
        <v>45974.889085648145</v>
      </c>
      <c r="B2005" s="202">
        <v>45974</v>
      </c>
      <c r="C2005" s="203" t="s">
        <v>5960</v>
      </c>
      <c r="D2005" s="203" t="s">
        <v>11</v>
      </c>
      <c r="E2005" s="204" t="s">
        <v>5961</v>
      </c>
      <c r="F2005" s="49" t="s">
        <v>847</v>
      </c>
      <c r="G2005" s="203">
        <v>1</v>
      </c>
      <c r="H2005" s="203" t="s">
        <v>5962</v>
      </c>
      <c r="I2005" s="205" t="s">
        <v>1440</v>
      </c>
      <c r="J2005" s="206"/>
      <c r="K2005" s="203">
        <v>64</v>
      </c>
      <c r="L2005" s="213" t="s">
        <v>827</v>
      </c>
      <c r="M2005" s="208" t="s">
        <v>1436</v>
      </c>
      <c r="N2005" s="209">
        <f t="shared" si="0"/>
        <v>2025</v>
      </c>
      <c r="O2005" s="210">
        <f t="shared" si="1"/>
        <v>11</v>
      </c>
      <c r="P2005" s="211" t="str">
        <f>IFERROR(VLOOKUP(F2005,연간집계!D:E,2,FALSE),"")</f>
        <v>스탠다드 포토북 8*11 (하드/무광)</v>
      </c>
    </row>
    <row r="2006" spans="1:16" ht="12.75">
      <c r="A2006" s="201">
        <v>45974.889097222222</v>
      </c>
      <c r="B2006" s="202">
        <v>45974</v>
      </c>
      <c r="C2006" s="203" t="s">
        <v>5963</v>
      </c>
      <c r="D2006" s="203" t="s">
        <v>11</v>
      </c>
      <c r="E2006" s="204" t="s">
        <v>5961</v>
      </c>
      <c r="F2006" s="49" t="s">
        <v>847</v>
      </c>
      <c r="G2006" s="203">
        <v>1</v>
      </c>
      <c r="H2006" s="203" t="s">
        <v>5962</v>
      </c>
      <c r="I2006" s="205" t="s">
        <v>1440</v>
      </c>
      <c r="J2006" s="206"/>
      <c r="K2006" s="203">
        <v>68</v>
      </c>
      <c r="L2006" s="213" t="s">
        <v>827</v>
      </c>
      <c r="M2006" s="208" t="s">
        <v>1436</v>
      </c>
      <c r="N2006" s="209">
        <f t="shared" si="0"/>
        <v>2025</v>
      </c>
      <c r="O2006" s="210">
        <f t="shared" si="1"/>
        <v>11</v>
      </c>
      <c r="P2006" s="211" t="str">
        <f>IFERROR(VLOOKUP(F2006,연간집계!D:E,2,FALSE),"")</f>
        <v>스탠다드 포토북 8*11 (하드/무광)</v>
      </c>
    </row>
    <row r="2007" spans="1:16" ht="12.75">
      <c r="A2007" s="201">
        <v>45974.939039351855</v>
      </c>
      <c r="B2007" s="202">
        <v>45974</v>
      </c>
      <c r="C2007" s="203" t="s">
        <v>5964</v>
      </c>
      <c r="D2007" s="203" t="s">
        <v>11</v>
      </c>
      <c r="E2007" s="204" t="s">
        <v>5965</v>
      </c>
      <c r="F2007" s="49" t="s">
        <v>1281</v>
      </c>
      <c r="G2007" s="203">
        <v>1</v>
      </c>
      <c r="H2007" s="203" t="s">
        <v>5966</v>
      </c>
      <c r="I2007" s="205" t="s">
        <v>1842</v>
      </c>
      <c r="J2007" s="206"/>
      <c r="K2007" s="203">
        <v>26</v>
      </c>
      <c r="L2007" s="207" t="s">
        <v>827</v>
      </c>
      <c r="M2007" s="208" t="s">
        <v>1514</v>
      </c>
      <c r="N2007" s="209">
        <f t="shared" si="0"/>
        <v>2025</v>
      </c>
      <c r="O2007" s="210">
        <f t="shared" si="1"/>
        <v>11</v>
      </c>
      <c r="P2007" s="211" t="str">
        <f>IFERROR(VLOOKUP(F2007,연간집계!D:E,2,FALSE),"")</f>
        <v>PCMS_빅캘린더</v>
      </c>
    </row>
    <row r="2008" spans="1:16" ht="12.75">
      <c r="A2008" s="201">
        <v>45974.983101851853</v>
      </c>
      <c r="B2008" s="202">
        <v>45974</v>
      </c>
      <c r="C2008" s="203" t="s">
        <v>5967</v>
      </c>
      <c r="D2008" s="203" t="s">
        <v>11</v>
      </c>
      <c r="E2008" s="204" t="s">
        <v>5968</v>
      </c>
      <c r="F2008" s="49" t="s">
        <v>1043</v>
      </c>
      <c r="G2008" s="203">
        <v>1</v>
      </c>
      <c r="H2008" s="203" t="s">
        <v>5969</v>
      </c>
      <c r="I2008" s="205" t="s">
        <v>1440</v>
      </c>
      <c r="J2008" s="206"/>
      <c r="K2008" s="203">
        <v>66</v>
      </c>
      <c r="L2008" s="207" t="s">
        <v>827</v>
      </c>
      <c r="M2008" s="208" t="s">
        <v>1449</v>
      </c>
      <c r="N2008" s="209">
        <f t="shared" si="0"/>
        <v>2025</v>
      </c>
      <c r="O2008" s="210">
        <f t="shared" si="1"/>
        <v>11</v>
      </c>
      <c r="P2008" s="211" t="str">
        <f>IFERROR(VLOOKUP(F2008,연간집계!D:E,2,FALSE),"")</f>
        <v>프리북 198 (하드)</v>
      </c>
    </row>
    <row r="2009" spans="1:16" ht="12.75">
      <c r="A2009" s="201">
        <v>45975.012511574074</v>
      </c>
      <c r="B2009" s="202">
        <v>45975</v>
      </c>
      <c r="C2009" s="203" t="s">
        <v>5970</v>
      </c>
      <c r="D2009" s="203" t="s">
        <v>11</v>
      </c>
      <c r="E2009" s="204" t="s">
        <v>5971</v>
      </c>
      <c r="F2009" s="49" t="s">
        <v>1266</v>
      </c>
      <c r="G2009" s="203">
        <v>1</v>
      </c>
      <c r="H2009" s="203" t="s">
        <v>5972</v>
      </c>
      <c r="I2009" s="205" t="s">
        <v>5624</v>
      </c>
      <c r="J2009" s="206"/>
      <c r="K2009" s="203">
        <v>26</v>
      </c>
      <c r="L2009" s="207" t="s">
        <v>827</v>
      </c>
      <c r="M2009" s="208" t="s">
        <v>1514</v>
      </c>
      <c r="N2009" s="209">
        <f t="shared" si="0"/>
        <v>2025</v>
      </c>
      <c r="O2009" s="210">
        <f t="shared" si="1"/>
        <v>11</v>
      </c>
      <c r="P2009" s="211" t="str">
        <f>IFERROR(VLOOKUP(F2009,연간집계!D:E,2,FALSE),"")</f>
        <v>PCMS_롱캘린더</v>
      </c>
    </row>
    <row r="2010" spans="1:16" ht="12.75">
      <c r="A2010" s="201">
        <v>45975.409074074072</v>
      </c>
      <c r="B2010" s="202">
        <v>45975</v>
      </c>
      <c r="C2010" s="203" t="s">
        <v>5973</v>
      </c>
      <c r="D2010" s="203" t="s">
        <v>11</v>
      </c>
      <c r="E2010" s="204" t="s">
        <v>5974</v>
      </c>
      <c r="F2010" s="49" t="s">
        <v>856</v>
      </c>
      <c r="G2010" s="203">
        <v>3</v>
      </c>
      <c r="H2010" s="203" t="s">
        <v>5975</v>
      </c>
      <c r="I2010" s="205" t="s">
        <v>1440</v>
      </c>
      <c r="J2010" s="206"/>
      <c r="K2010" s="203">
        <v>24</v>
      </c>
      <c r="L2010" s="213" t="s">
        <v>827</v>
      </c>
      <c r="M2010" s="208" t="s">
        <v>1493</v>
      </c>
      <c r="N2010" s="209">
        <f t="shared" si="0"/>
        <v>2025</v>
      </c>
      <c r="O2010" s="210">
        <f t="shared" si="1"/>
        <v>11</v>
      </c>
      <c r="P2010" s="211" t="str">
        <f>IFERROR(VLOOKUP(F2010,연간집계!D:E,2,FALSE),"")</f>
        <v>스탠다드 포토북 8*8 (하드/무광)</v>
      </c>
    </row>
    <row r="2011" spans="1:16" ht="12.75">
      <c r="A2011" s="201">
        <v>45975.453159722223</v>
      </c>
      <c r="B2011" s="202">
        <v>45975</v>
      </c>
      <c r="C2011" s="203" t="s">
        <v>5976</v>
      </c>
      <c r="D2011" s="203" t="s">
        <v>11</v>
      </c>
      <c r="E2011" s="204" t="s">
        <v>5977</v>
      </c>
      <c r="F2011" s="49" t="s">
        <v>847</v>
      </c>
      <c r="G2011" s="203">
        <v>3</v>
      </c>
      <c r="H2011" s="203" t="s">
        <v>5978</v>
      </c>
      <c r="I2011" s="205" t="s">
        <v>1570</v>
      </c>
      <c r="J2011" s="206"/>
      <c r="K2011" s="203">
        <v>60</v>
      </c>
      <c r="L2011" s="213" t="s">
        <v>827</v>
      </c>
      <c r="M2011" s="208" t="s">
        <v>1436</v>
      </c>
      <c r="N2011" s="209">
        <f t="shared" si="0"/>
        <v>2025</v>
      </c>
      <c r="O2011" s="210">
        <f t="shared" si="1"/>
        <v>11</v>
      </c>
      <c r="P2011" s="211" t="str">
        <f>IFERROR(VLOOKUP(F2011,연간집계!D:E,2,FALSE),"")</f>
        <v>스탠다드 포토북 8*11 (하드/무광)</v>
      </c>
    </row>
    <row r="2012" spans="1:16" ht="12.75">
      <c r="A2012" s="201">
        <v>45975.456157407411</v>
      </c>
      <c r="B2012" s="202">
        <v>45975</v>
      </c>
      <c r="C2012" s="203" t="s">
        <v>5979</v>
      </c>
      <c r="D2012" s="203" t="s">
        <v>11</v>
      </c>
      <c r="E2012" s="204" t="s">
        <v>5980</v>
      </c>
      <c r="F2012" s="49" t="s">
        <v>1351</v>
      </c>
      <c r="G2012" s="203">
        <v>5</v>
      </c>
      <c r="H2012" s="203" t="s">
        <v>5981</v>
      </c>
      <c r="I2012" s="205" t="s">
        <v>1440</v>
      </c>
      <c r="J2012" s="206"/>
      <c r="K2012" s="203">
        <v>10</v>
      </c>
      <c r="L2012" s="207" t="s">
        <v>827</v>
      </c>
      <c r="M2012" s="208" t="s">
        <v>1514</v>
      </c>
      <c r="N2012" s="209">
        <f t="shared" si="0"/>
        <v>2025</v>
      </c>
      <c r="O2012" s="210">
        <f t="shared" si="1"/>
        <v>11</v>
      </c>
      <c r="P2012" s="211" t="str">
        <f>IFERROR(VLOOKUP(F2012,연간집계!D:E,2,FALSE),"")</f>
        <v>PCMS_엽서 100</v>
      </c>
    </row>
    <row r="2013" spans="1:16" ht="12.75">
      <c r="A2013" s="201">
        <v>45975.541481481479</v>
      </c>
      <c r="B2013" s="202">
        <v>45975</v>
      </c>
      <c r="C2013" s="203" t="s">
        <v>5982</v>
      </c>
      <c r="D2013" s="203" t="s">
        <v>11</v>
      </c>
      <c r="E2013" s="204" t="s">
        <v>5983</v>
      </c>
      <c r="F2013" s="49" t="s">
        <v>1378</v>
      </c>
      <c r="G2013" s="203">
        <v>2</v>
      </c>
      <c r="H2013" s="203" t="s">
        <v>4464</v>
      </c>
      <c r="I2013" s="205" t="s">
        <v>2005</v>
      </c>
      <c r="J2013" s="206"/>
      <c r="K2013" s="203">
        <v>1</v>
      </c>
      <c r="L2013" s="207" t="s">
        <v>827</v>
      </c>
      <c r="M2013" s="208" t="s">
        <v>1658</v>
      </c>
      <c r="N2013" s="209">
        <f t="shared" si="0"/>
        <v>2025</v>
      </c>
      <c r="O2013" s="210">
        <f t="shared" si="1"/>
        <v>11</v>
      </c>
      <c r="P2013" s="211" t="str">
        <f>IFERROR(VLOOKUP(F2013,연간집계!D:E,2,FALSE),"")</f>
        <v>증명사진 (무광)</v>
      </c>
    </row>
    <row r="2014" spans="1:16" ht="12.75">
      <c r="A2014" s="201">
        <v>45975.547430555554</v>
      </c>
      <c r="B2014" s="202">
        <v>45975</v>
      </c>
      <c r="C2014" s="203" t="s">
        <v>5984</v>
      </c>
      <c r="D2014" s="203" t="s">
        <v>11</v>
      </c>
      <c r="E2014" s="204" t="s">
        <v>5985</v>
      </c>
      <c r="F2014" s="49" t="s">
        <v>1247</v>
      </c>
      <c r="G2014" s="203">
        <v>1</v>
      </c>
      <c r="H2014" s="203" t="s">
        <v>5986</v>
      </c>
      <c r="I2014" s="205" t="s">
        <v>1556</v>
      </c>
      <c r="J2014" s="206"/>
      <c r="K2014" s="203">
        <v>24</v>
      </c>
      <c r="L2014" s="207" t="s">
        <v>828</v>
      </c>
      <c r="M2014" s="208" t="s">
        <v>1497</v>
      </c>
      <c r="N2014" s="209">
        <f t="shared" si="0"/>
        <v>2025</v>
      </c>
      <c r="O2014" s="210">
        <f t="shared" si="1"/>
        <v>11</v>
      </c>
      <c r="P2014" s="211" t="str">
        <f>IFERROR(VLOOKUP(F2014,연간집계!D:E,2,FALSE),"")</f>
        <v>모바일 포토북 197 (여행)</v>
      </c>
    </row>
    <row r="2015" spans="1:16" ht="12.75">
      <c r="A2015" s="201">
        <v>45975.550381944442</v>
      </c>
      <c r="B2015" s="202">
        <v>45975</v>
      </c>
      <c r="C2015" s="203" t="s">
        <v>5987</v>
      </c>
      <c r="D2015" s="203" t="s">
        <v>11</v>
      </c>
      <c r="E2015" s="204" t="s">
        <v>5988</v>
      </c>
      <c r="F2015" s="49" t="s">
        <v>1284</v>
      </c>
      <c r="G2015" s="203">
        <v>4</v>
      </c>
      <c r="H2015" s="203" t="s">
        <v>5989</v>
      </c>
      <c r="I2015" s="205" t="s">
        <v>4182</v>
      </c>
      <c r="J2015" s="206"/>
      <c r="K2015" s="203">
        <v>26</v>
      </c>
      <c r="L2015" s="207" t="s">
        <v>828</v>
      </c>
      <c r="M2015" s="208" t="s">
        <v>1449</v>
      </c>
      <c r="N2015" s="209">
        <f t="shared" si="0"/>
        <v>2025</v>
      </c>
      <c r="O2015" s="210">
        <f t="shared" si="1"/>
        <v>11</v>
      </c>
      <c r="P2015" s="211" t="str">
        <f>IFERROR(VLOOKUP(F2015,연간집계!D:E,2,FALSE),"")</f>
        <v>PCMS_스탠다드캘린더</v>
      </c>
    </row>
    <row r="2016" spans="1:16" ht="12.75">
      <c r="A2016" s="201">
        <v>45975.624374999999</v>
      </c>
      <c r="B2016" s="202">
        <v>45975</v>
      </c>
      <c r="C2016" s="203" t="s">
        <v>5990</v>
      </c>
      <c r="D2016" s="203" t="s">
        <v>11</v>
      </c>
      <c r="E2016" s="204" t="s">
        <v>5991</v>
      </c>
      <c r="F2016" s="49" t="s">
        <v>1008</v>
      </c>
      <c r="G2016" s="203">
        <v>1</v>
      </c>
      <c r="H2016" s="203" t="s">
        <v>488</v>
      </c>
      <c r="I2016" s="205" t="s">
        <v>1440</v>
      </c>
      <c r="J2016" s="206"/>
      <c r="K2016" s="203">
        <v>16</v>
      </c>
      <c r="L2016" s="207" t="s">
        <v>827</v>
      </c>
      <c r="M2016" s="208" t="s">
        <v>1425</v>
      </c>
      <c r="N2016" s="209">
        <f t="shared" si="0"/>
        <v>2025</v>
      </c>
      <c r="O2016" s="210">
        <f t="shared" si="1"/>
        <v>11</v>
      </c>
      <c r="P2016" s="211" t="str">
        <f>IFERROR(VLOOKUP(F2016,연간집계!D:E,2,FALSE),"")</f>
        <v>키즈진 150 (14p)</v>
      </c>
    </row>
    <row r="2017" spans="1:16" ht="12.75">
      <c r="A2017" s="201">
        <v>45975.668576388889</v>
      </c>
      <c r="B2017" s="202">
        <v>45975</v>
      </c>
      <c r="C2017" s="203" t="s">
        <v>5992</v>
      </c>
      <c r="D2017" s="203" t="s">
        <v>11</v>
      </c>
      <c r="E2017" s="204" t="s">
        <v>5993</v>
      </c>
      <c r="F2017" s="49" t="s">
        <v>972</v>
      </c>
      <c r="G2017" s="203">
        <v>7</v>
      </c>
      <c r="H2017" s="203" t="s">
        <v>5994</v>
      </c>
      <c r="I2017" s="205" t="s">
        <v>2836</v>
      </c>
      <c r="J2017" s="208" t="s">
        <v>2836</v>
      </c>
      <c r="K2017" s="203">
        <v>80</v>
      </c>
      <c r="L2017" s="207" t="s">
        <v>827</v>
      </c>
      <c r="M2017" s="208" t="s">
        <v>1493</v>
      </c>
      <c r="N2017" s="209">
        <f t="shared" si="0"/>
        <v>2025</v>
      </c>
      <c r="O2017" s="210">
        <f t="shared" si="1"/>
        <v>11</v>
      </c>
      <c r="P2017" s="211" t="str">
        <f>IFERROR(VLOOKUP(F2017,연간집계!D:E,2,FALSE),"")</f>
        <v>시티북 198 (쿠션하드/78p)</v>
      </c>
    </row>
    <row r="2018" spans="1:16" ht="12.75">
      <c r="A2018" s="201">
        <v>45975.674479166664</v>
      </c>
      <c r="B2018" s="202">
        <v>45975</v>
      </c>
      <c r="C2018" s="203" t="s">
        <v>5995</v>
      </c>
      <c r="D2018" s="203" t="s">
        <v>11</v>
      </c>
      <c r="E2018" s="204" t="s">
        <v>5996</v>
      </c>
      <c r="F2018" s="49" t="s">
        <v>1243</v>
      </c>
      <c r="G2018" s="203">
        <v>3</v>
      </c>
      <c r="H2018" s="203" t="s">
        <v>5997</v>
      </c>
      <c r="I2018" s="205" t="s">
        <v>1435</v>
      </c>
      <c r="J2018" s="206"/>
      <c r="K2018" s="203">
        <v>48</v>
      </c>
      <c r="L2018" s="207" t="s">
        <v>828</v>
      </c>
      <c r="M2018" s="208" t="s">
        <v>1471</v>
      </c>
      <c r="N2018" s="209">
        <f t="shared" si="0"/>
        <v>2025</v>
      </c>
      <c r="O2018" s="210">
        <f t="shared" si="1"/>
        <v>11</v>
      </c>
      <c r="P2018" s="211" t="str">
        <f>IFERROR(VLOOKUP(F2018,연간집계!D:E,2,FALSE),"")</f>
        <v>모바일 포토북 150 (여행)</v>
      </c>
    </row>
    <row r="2019" spans="1:16" ht="12.75">
      <c r="A2019" s="201">
        <v>45975.69804398148</v>
      </c>
      <c r="B2019" s="202">
        <v>45975</v>
      </c>
      <c r="C2019" s="203" t="s">
        <v>5998</v>
      </c>
      <c r="D2019" s="203" t="s">
        <v>11</v>
      </c>
      <c r="E2019" s="204" t="s">
        <v>5999</v>
      </c>
      <c r="F2019" s="49" t="s">
        <v>1299</v>
      </c>
      <c r="G2019" s="203">
        <v>1</v>
      </c>
      <c r="H2019" s="203" t="s">
        <v>6000</v>
      </c>
      <c r="I2019" s="205" t="s">
        <v>5190</v>
      </c>
      <c r="J2019" s="206"/>
      <c r="K2019" s="203">
        <v>15</v>
      </c>
      <c r="L2019" s="207" t="s">
        <v>827</v>
      </c>
      <c r="M2019" s="208" t="s">
        <v>1436</v>
      </c>
      <c r="N2019" s="209">
        <f t="shared" si="0"/>
        <v>2025</v>
      </c>
      <c r="O2019" s="210">
        <f t="shared" si="1"/>
        <v>11</v>
      </c>
      <c r="P2019" s="211" t="str">
        <f>IFERROR(VLOOKUP(F2019,연간집계!D:E,2,FALSE),"")</f>
        <v>PCMS_우드월캘린더</v>
      </c>
    </row>
    <row r="2020" spans="1:16" ht="12.75">
      <c r="A2020" s="201">
        <v>45975.698055555556</v>
      </c>
      <c r="B2020" s="202">
        <v>45975</v>
      </c>
      <c r="C2020" s="203" t="s">
        <v>6001</v>
      </c>
      <c r="D2020" s="203" t="s">
        <v>11</v>
      </c>
      <c r="E2020" s="204" t="s">
        <v>5999</v>
      </c>
      <c r="F2020" s="49" t="s">
        <v>1299</v>
      </c>
      <c r="G2020" s="203">
        <v>1</v>
      </c>
      <c r="H2020" s="203" t="s">
        <v>6000</v>
      </c>
      <c r="I2020" s="205" t="s">
        <v>5190</v>
      </c>
      <c r="J2020" s="206"/>
      <c r="K2020" s="203">
        <v>15</v>
      </c>
      <c r="L2020" s="207" t="s">
        <v>827</v>
      </c>
      <c r="M2020" s="208" t="s">
        <v>1436</v>
      </c>
      <c r="N2020" s="209">
        <f t="shared" si="0"/>
        <v>2025</v>
      </c>
      <c r="O2020" s="210">
        <f t="shared" si="1"/>
        <v>11</v>
      </c>
      <c r="P2020" s="211" t="str">
        <f>IFERROR(VLOOKUP(F2020,연간집계!D:E,2,FALSE),"")</f>
        <v>PCMS_우드월캘린더</v>
      </c>
    </row>
    <row r="2021" spans="1:16" ht="12.75">
      <c r="A2021" s="201">
        <v>45975.706967592596</v>
      </c>
      <c r="B2021" s="202">
        <v>45975</v>
      </c>
      <c r="C2021" s="203" t="s">
        <v>6002</v>
      </c>
      <c r="D2021" s="203" t="s">
        <v>11</v>
      </c>
      <c r="E2021" s="204" t="s">
        <v>6003</v>
      </c>
      <c r="F2021" s="49" t="s">
        <v>1284</v>
      </c>
      <c r="G2021" s="203">
        <v>1</v>
      </c>
      <c r="H2021" s="203" t="s">
        <v>6004</v>
      </c>
      <c r="I2021" s="205" t="s">
        <v>5016</v>
      </c>
      <c r="J2021" s="206"/>
      <c r="K2021" s="203">
        <v>26</v>
      </c>
      <c r="L2021" s="207" t="s">
        <v>828</v>
      </c>
      <c r="M2021" s="208" t="s">
        <v>1629</v>
      </c>
      <c r="N2021" s="209">
        <f t="shared" si="0"/>
        <v>2025</v>
      </c>
      <c r="O2021" s="210">
        <f t="shared" si="1"/>
        <v>11</v>
      </c>
      <c r="P2021" s="211" t="str">
        <f>IFERROR(VLOOKUP(F2021,연간집계!D:E,2,FALSE),"")</f>
        <v>PCMS_스탠다드캘린더</v>
      </c>
    </row>
    <row r="2022" spans="1:16" ht="12.75">
      <c r="A2022" s="201">
        <v>45975.743009259262</v>
      </c>
      <c r="B2022" s="202">
        <v>45975</v>
      </c>
      <c r="C2022" s="203" t="s">
        <v>6005</v>
      </c>
      <c r="D2022" s="203" t="s">
        <v>11</v>
      </c>
      <c r="E2022" s="204" t="s">
        <v>6006</v>
      </c>
      <c r="F2022" s="49" t="s">
        <v>1238</v>
      </c>
      <c r="G2022" s="203">
        <v>1</v>
      </c>
      <c r="H2022" s="203" t="s">
        <v>6007</v>
      </c>
      <c r="I2022" s="205" t="s">
        <v>1506</v>
      </c>
      <c r="J2022" s="206"/>
      <c r="K2022" s="203">
        <v>24</v>
      </c>
      <c r="L2022" s="207" t="s">
        <v>828</v>
      </c>
      <c r="M2022" s="208" t="s">
        <v>1449</v>
      </c>
      <c r="N2022" s="209">
        <f t="shared" si="0"/>
        <v>2025</v>
      </c>
      <c r="O2022" s="210">
        <f t="shared" si="1"/>
        <v>11</v>
      </c>
      <c r="P2022" s="211" t="str">
        <f>IFERROR(VLOOKUP(F2022,연간집계!D:E,2,FALSE),"")</f>
        <v>모바일 포토북 198 (베이비)</v>
      </c>
    </row>
    <row r="2023" spans="1:16" ht="12.75">
      <c r="A2023" s="201">
        <v>45975.792037037034</v>
      </c>
      <c r="B2023" s="202">
        <v>45975</v>
      </c>
      <c r="C2023" s="203" t="s">
        <v>6008</v>
      </c>
      <c r="D2023" s="203" t="s">
        <v>11</v>
      </c>
      <c r="E2023" s="204" t="s">
        <v>6009</v>
      </c>
      <c r="F2023" s="49" t="s">
        <v>1353</v>
      </c>
      <c r="G2023" s="203">
        <v>1</v>
      </c>
      <c r="H2023" s="203" t="s">
        <v>6010</v>
      </c>
      <c r="I2023" s="205" t="s">
        <v>1440</v>
      </c>
      <c r="J2023" s="206"/>
      <c r="K2023" s="203">
        <v>10</v>
      </c>
      <c r="L2023" s="207" t="s">
        <v>827</v>
      </c>
      <c r="M2023" s="208" t="s">
        <v>1689</v>
      </c>
      <c r="N2023" s="209">
        <f t="shared" si="0"/>
        <v>2025</v>
      </c>
      <c r="O2023" s="210">
        <f t="shared" si="1"/>
        <v>11</v>
      </c>
      <c r="P2023" s="211" t="str">
        <f>IFERROR(VLOOKUP(F2023,연간집계!D:E,2,FALSE),"")</f>
        <v>PCMS_엽서 120</v>
      </c>
    </row>
    <row r="2024" spans="1:16" ht="12.75">
      <c r="A2024" s="201">
        <v>45975.792048611111</v>
      </c>
      <c r="B2024" s="202">
        <v>45975</v>
      </c>
      <c r="C2024" s="203" t="s">
        <v>6011</v>
      </c>
      <c r="D2024" s="203" t="s">
        <v>11</v>
      </c>
      <c r="E2024" s="204" t="s">
        <v>6009</v>
      </c>
      <c r="F2024" s="49" t="s">
        <v>1353</v>
      </c>
      <c r="G2024" s="203">
        <v>1</v>
      </c>
      <c r="H2024" s="203" t="s">
        <v>6010</v>
      </c>
      <c r="I2024" s="205" t="s">
        <v>1440</v>
      </c>
      <c r="J2024" s="206"/>
      <c r="K2024" s="203">
        <v>10</v>
      </c>
      <c r="L2024" s="207" t="s">
        <v>827</v>
      </c>
      <c r="M2024" s="208" t="s">
        <v>1689</v>
      </c>
      <c r="N2024" s="209">
        <f t="shared" si="0"/>
        <v>2025</v>
      </c>
      <c r="O2024" s="210">
        <f t="shared" si="1"/>
        <v>11</v>
      </c>
      <c r="P2024" s="211" t="str">
        <f>IFERROR(VLOOKUP(F2024,연간집계!D:E,2,FALSE),"")</f>
        <v>PCMS_엽서 120</v>
      </c>
    </row>
    <row r="2025" spans="1:16" ht="12.75">
      <c r="A2025" s="201">
        <v>45975.806875000002</v>
      </c>
      <c r="B2025" s="202">
        <v>45975</v>
      </c>
      <c r="C2025" s="203" t="s">
        <v>6012</v>
      </c>
      <c r="D2025" s="203" t="s">
        <v>11</v>
      </c>
      <c r="E2025" s="204" t="s">
        <v>6013</v>
      </c>
      <c r="F2025" s="49" t="s">
        <v>874</v>
      </c>
      <c r="G2025" s="203">
        <v>1</v>
      </c>
      <c r="H2025" s="203" t="s">
        <v>6014</v>
      </c>
      <c r="I2025" s="205" t="s">
        <v>1440</v>
      </c>
      <c r="J2025" s="206"/>
      <c r="K2025" s="203">
        <v>28</v>
      </c>
      <c r="L2025" s="213" t="s">
        <v>827</v>
      </c>
      <c r="M2025" s="208" t="s">
        <v>1493</v>
      </c>
      <c r="N2025" s="209">
        <f t="shared" si="0"/>
        <v>2025</v>
      </c>
      <c r="O2025" s="210">
        <f t="shared" si="1"/>
        <v>11</v>
      </c>
      <c r="P2025" s="211" t="str">
        <f>IFERROR(VLOOKUP(F2025,연간집계!D:E,2,FALSE),"")</f>
        <v>스탠다드 포토북 11*8 (하드/무광)</v>
      </c>
    </row>
    <row r="2026" spans="1:16" ht="12.75">
      <c r="A2026" s="201">
        <v>45975.806886574072</v>
      </c>
      <c r="B2026" s="202">
        <v>45975</v>
      </c>
      <c r="C2026" s="203" t="s">
        <v>6015</v>
      </c>
      <c r="D2026" s="203" t="s">
        <v>11</v>
      </c>
      <c r="E2026" s="204" t="s">
        <v>6013</v>
      </c>
      <c r="F2026" s="49" t="s">
        <v>874</v>
      </c>
      <c r="G2026" s="203">
        <v>1</v>
      </c>
      <c r="H2026" s="203" t="s">
        <v>6014</v>
      </c>
      <c r="I2026" s="205" t="s">
        <v>1440</v>
      </c>
      <c r="J2026" s="206"/>
      <c r="K2026" s="203">
        <v>28</v>
      </c>
      <c r="L2026" s="213" t="s">
        <v>827</v>
      </c>
      <c r="M2026" s="208" t="s">
        <v>1493</v>
      </c>
      <c r="N2026" s="209">
        <f t="shared" si="0"/>
        <v>2025</v>
      </c>
      <c r="O2026" s="210">
        <f t="shared" si="1"/>
        <v>11</v>
      </c>
      <c r="P2026" s="211" t="str">
        <f>IFERROR(VLOOKUP(F2026,연간집계!D:E,2,FALSE),"")</f>
        <v>스탠다드 포토북 11*8 (하드/무광)</v>
      </c>
    </row>
    <row r="2027" spans="1:16" ht="12.75">
      <c r="A2027" s="201">
        <v>45975.806898148148</v>
      </c>
      <c r="B2027" s="202">
        <v>45975</v>
      </c>
      <c r="C2027" s="203" t="s">
        <v>6016</v>
      </c>
      <c r="D2027" s="203" t="s">
        <v>11</v>
      </c>
      <c r="E2027" s="204" t="s">
        <v>6013</v>
      </c>
      <c r="F2027" s="49" t="s">
        <v>874</v>
      </c>
      <c r="G2027" s="203">
        <v>1</v>
      </c>
      <c r="H2027" s="203" t="s">
        <v>6014</v>
      </c>
      <c r="I2027" s="205" t="s">
        <v>1440</v>
      </c>
      <c r="J2027" s="206"/>
      <c r="K2027" s="203">
        <v>28</v>
      </c>
      <c r="L2027" s="213" t="s">
        <v>827</v>
      </c>
      <c r="M2027" s="208" t="s">
        <v>1493</v>
      </c>
      <c r="N2027" s="209">
        <f t="shared" si="0"/>
        <v>2025</v>
      </c>
      <c r="O2027" s="210">
        <f t="shared" si="1"/>
        <v>11</v>
      </c>
      <c r="P2027" s="211" t="str">
        <f>IFERROR(VLOOKUP(F2027,연간집계!D:E,2,FALSE),"")</f>
        <v>스탠다드 포토북 11*8 (하드/무광)</v>
      </c>
    </row>
    <row r="2028" spans="1:16" ht="12.75">
      <c r="A2028" s="201">
        <v>45975.961331018516</v>
      </c>
      <c r="B2028" s="202">
        <v>45975</v>
      </c>
      <c r="C2028" s="203" t="s">
        <v>6017</v>
      </c>
      <c r="D2028" s="203" t="s">
        <v>11</v>
      </c>
      <c r="E2028" s="204" t="s">
        <v>6018</v>
      </c>
      <c r="F2028" s="49" t="s">
        <v>865</v>
      </c>
      <c r="G2028" s="203">
        <v>2</v>
      </c>
      <c r="H2028" s="203" t="s">
        <v>6019</v>
      </c>
      <c r="I2028" s="205" t="s">
        <v>1808</v>
      </c>
      <c r="J2028" s="206"/>
      <c r="K2028" s="203">
        <v>24</v>
      </c>
      <c r="L2028" s="213" t="s">
        <v>827</v>
      </c>
      <c r="M2028" s="208" t="s">
        <v>1645</v>
      </c>
      <c r="N2028" s="209">
        <f t="shared" si="0"/>
        <v>2025</v>
      </c>
      <c r="O2028" s="210">
        <f t="shared" si="1"/>
        <v>11</v>
      </c>
      <c r="P2028" s="211" t="str">
        <f>IFERROR(VLOOKUP(F2028,연간집계!D:E,2,FALSE),"")</f>
        <v>스탠다드 포토북 8*6 (하드/무광)</v>
      </c>
    </row>
    <row r="2029" spans="1:16" ht="12.75">
      <c r="A2029" s="201">
        <v>45976.408877314818</v>
      </c>
      <c r="B2029" s="202">
        <v>45976</v>
      </c>
      <c r="C2029" s="203" t="s">
        <v>6020</v>
      </c>
      <c r="D2029" s="203" t="s">
        <v>11</v>
      </c>
      <c r="E2029" s="204" t="s">
        <v>6021</v>
      </c>
      <c r="F2029" s="49" t="s">
        <v>847</v>
      </c>
      <c r="G2029" s="203">
        <v>3</v>
      </c>
      <c r="H2029" s="203" t="s">
        <v>6022</v>
      </c>
      <c r="I2029" s="205" t="s">
        <v>1440</v>
      </c>
      <c r="J2029" s="206"/>
      <c r="K2029" s="203">
        <v>26</v>
      </c>
      <c r="L2029" s="213" t="s">
        <v>827</v>
      </c>
      <c r="M2029" s="208" t="s">
        <v>1471</v>
      </c>
      <c r="N2029" s="209">
        <f t="shared" si="0"/>
        <v>2025</v>
      </c>
      <c r="O2029" s="210">
        <f t="shared" si="1"/>
        <v>11</v>
      </c>
      <c r="P2029" s="211" t="str">
        <f>IFERROR(VLOOKUP(F2029,연간집계!D:E,2,FALSE),"")</f>
        <v>스탠다드 포토북 8*11 (하드/무광)</v>
      </c>
    </row>
    <row r="2030" spans="1:16" ht="12.75">
      <c r="A2030" s="201">
        <v>45976.435555555552</v>
      </c>
      <c r="B2030" s="202">
        <v>45976</v>
      </c>
      <c r="C2030" s="203" t="s">
        <v>6023</v>
      </c>
      <c r="D2030" s="203" t="s">
        <v>11</v>
      </c>
      <c r="E2030" s="204" t="s">
        <v>6024</v>
      </c>
      <c r="F2030" s="49" t="s">
        <v>1281</v>
      </c>
      <c r="G2030" s="203">
        <v>1</v>
      </c>
      <c r="H2030" s="203" t="s">
        <v>6025</v>
      </c>
      <c r="I2030" s="205" t="s">
        <v>2297</v>
      </c>
      <c r="J2030" s="206"/>
      <c r="K2030" s="203">
        <v>26</v>
      </c>
      <c r="L2030" s="207" t="s">
        <v>827</v>
      </c>
      <c r="M2030" s="208" t="s">
        <v>1436</v>
      </c>
      <c r="N2030" s="209">
        <f t="shared" si="0"/>
        <v>2025</v>
      </c>
      <c r="O2030" s="210">
        <f t="shared" si="1"/>
        <v>11</v>
      </c>
      <c r="P2030" s="211" t="str">
        <f>IFERROR(VLOOKUP(F2030,연간집계!D:E,2,FALSE),"")</f>
        <v>PCMS_빅캘린더</v>
      </c>
    </row>
    <row r="2031" spans="1:16" ht="12.75">
      <c r="A2031" s="201">
        <v>45976.536307870374</v>
      </c>
      <c r="B2031" s="202">
        <v>45976</v>
      </c>
      <c r="C2031" s="203" t="s">
        <v>6026</v>
      </c>
      <c r="D2031" s="203" t="s">
        <v>11</v>
      </c>
      <c r="E2031" s="204" t="s">
        <v>6027</v>
      </c>
      <c r="F2031" s="49" t="s">
        <v>1351</v>
      </c>
      <c r="G2031" s="203">
        <v>1</v>
      </c>
      <c r="H2031" s="203" t="s">
        <v>6028</v>
      </c>
      <c r="I2031" s="205" t="s">
        <v>3003</v>
      </c>
      <c r="J2031" s="206"/>
      <c r="K2031" s="203">
        <v>10</v>
      </c>
      <c r="L2031" s="207" t="s">
        <v>828</v>
      </c>
      <c r="M2031" s="208" t="s">
        <v>1493</v>
      </c>
      <c r="N2031" s="209">
        <f t="shared" si="0"/>
        <v>2025</v>
      </c>
      <c r="O2031" s="210">
        <f t="shared" si="1"/>
        <v>11</v>
      </c>
      <c r="P2031" s="211" t="str">
        <f>IFERROR(VLOOKUP(F2031,연간집계!D:E,2,FALSE),"")</f>
        <v>PCMS_엽서 100</v>
      </c>
    </row>
    <row r="2032" spans="1:16" ht="12.75">
      <c r="A2032" s="201">
        <v>45976.536319444444</v>
      </c>
      <c r="B2032" s="202">
        <v>45976</v>
      </c>
      <c r="C2032" s="203" t="s">
        <v>6029</v>
      </c>
      <c r="D2032" s="203" t="s">
        <v>11</v>
      </c>
      <c r="E2032" s="204" t="s">
        <v>6027</v>
      </c>
      <c r="F2032" s="49" t="s">
        <v>1351</v>
      </c>
      <c r="G2032" s="203">
        <v>1</v>
      </c>
      <c r="H2032" s="203" t="s">
        <v>6028</v>
      </c>
      <c r="I2032" s="205" t="s">
        <v>6030</v>
      </c>
      <c r="J2032" s="206"/>
      <c r="K2032" s="203">
        <v>10</v>
      </c>
      <c r="L2032" s="207" t="s">
        <v>828</v>
      </c>
      <c r="M2032" s="208" t="s">
        <v>1493</v>
      </c>
      <c r="N2032" s="209">
        <f t="shared" si="0"/>
        <v>2025</v>
      </c>
      <c r="O2032" s="210">
        <f t="shared" si="1"/>
        <v>11</v>
      </c>
      <c r="P2032" s="211" t="str">
        <f>IFERROR(VLOOKUP(F2032,연간집계!D:E,2,FALSE),"")</f>
        <v>PCMS_엽서 100</v>
      </c>
    </row>
    <row r="2033" spans="1:16" ht="12.75">
      <c r="A2033" s="201">
        <v>45976.53633101852</v>
      </c>
      <c r="B2033" s="202">
        <v>45976</v>
      </c>
      <c r="C2033" s="203" t="s">
        <v>6031</v>
      </c>
      <c r="D2033" s="203" t="s">
        <v>11</v>
      </c>
      <c r="E2033" s="204" t="s">
        <v>6027</v>
      </c>
      <c r="F2033" s="49" t="s">
        <v>1284</v>
      </c>
      <c r="G2033" s="203">
        <v>4</v>
      </c>
      <c r="H2033" s="203" t="s">
        <v>6028</v>
      </c>
      <c r="I2033" s="208" t="s">
        <v>1501</v>
      </c>
      <c r="J2033" s="206"/>
      <c r="K2033" s="203">
        <v>26</v>
      </c>
      <c r="L2033" s="207" t="s">
        <v>828</v>
      </c>
      <c r="M2033" s="208" t="s">
        <v>1471</v>
      </c>
      <c r="N2033" s="209">
        <f t="shared" si="0"/>
        <v>2025</v>
      </c>
      <c r="O2033" s="210">
        <f t="shared" si="1"/>
        <v>11</v>
      </c>
      <c r="P2033" s="211" t="str">
        <f>IFERROR(VLOOKUP(F2033,연간집계!D:E,2,FALSE),"")</f>
        <v>PCMS_스탠다드캘린더</v>
      </c>
    </row>
    <row r="2034" spans="1:16" ht="12.75">
      <c r="A2034" s="201">
        <v>45976.801944444444</v>
      </c>
      <c r="B2034" s="202">
        <v>45976</v>
      </c>
      <c r="C2034" s="203" t="s">
        <v>6032</v>
      </c>
      <c r="D2034" s="203" t="s">
        <v>11</v>
      </c>
      <c r="E2034" s="204" t="s">
        <v>6033</v>
      </c>
      <c r="F2034" s="49" t="s">
        <v>1299</v>
      </c>
      <c r="G2034" s="203">
        <v>1</v>
      </c>
      <c r="H2034" s="203" t="s">
        <v>715</v>
      </c>
      <c r="I2034" s="205" t="s">
        <v>5156</v>
      </c>
      <c r="J2034" s="206"/>
      <c r="K2034" s="203">
        <v>15</v>
      </c>
      <c r="L2034" s="207" t="s">
        <v>827</v>
      </c>
      <c r="M2034" s="208" t="s">
        <v>1629</v>
      </c>
      <c r="N2034" s="209">
        <f t="shared" si="0"/>
        <v>2025</v>
      </c>
      <c r="O2034" s="210">
        <f t="shared" si="1"/>
        <v>11</v>
      </c>
      <c r="P2034" s="211" t="str">
        <f>IFERROR(VLOOKUP(F2034,연간집계!D:E,2,FALSE),"")</f>
        <v>PCMS_우드월캘린더</v>
      </c>
    </row>
    <row r="2035" spans="1:16" ht="12.75">
      <c r="A2035" s="201">
        <v>45976.819722222222</v>
      </c>
      <c r="B2035" s="202">
        <v>45976</v>
      </c>
      <c r="C2035" s="203" t="s">
        <v>6034</v>
      </c>
      <c r="D2035" s="203" t="s">
        <v>11</v>
      </c>
      <c r="E2035" s="204" t="s">
        <v>6035</v>
      </c>
      <c r="F2035" s="49" t="s">
        <v>1243</v>
      </c>
      <c r="G2035" s="203">
        <v>1</v>
      </c>
      <c r="H2035" s="203" t="s">
        <v>6036</v>
      </c>
      <c r="I2035" s="205" t="s">
        <v>1556</v>
      </c>
      <c r="J2035" s="206"/>
      <c r="K2035" s="203">
        <v>44</v>
      </c>
      <c r="L2035" s="207" t="s">
        <v>828</v>
      </c>
      <c r="M2035" s="208" t="s">
        <v>1436</v>
      </c>
      <c r="N2035" s="209">
        <f t="shared" si="0"/>
        <v>2025</v>
      </c>
      <c r="O2035" s="210">
        <f t="shared" si="1"/>
        <v>11</v>
      </c>
      <c r="P2035" s="211" t="str">
        <f>IFERROR(VLOOKUP(F2035,연간집계!D:E,2,FALSE),"")</f>
        <v>모바일 포토북 150 (여행)</v>
      </c>
    </row>
    <row r="2036" spans="1:16" ht="12.75">
      <c r="A2036" s="201">
        <v>45976.819733796299</v>
      </c>
      <c r="B2036" s="202">
        <v>45976</v>
      </c>
      <c r="C2036" s="203" t="s">
        <v>6037</v>
      </c>
      <c r="D2036" s="203" t="s">
        <v>11</v>
      </c>
      <c r="E2036" s="204" t="s">
        <v>6035</v>
      </c>
      <c r="F2036" s="49" t="s">
        <v>1243</v>
      </c>
      <c r="G2036" s="203">
        <v>1</v>
      </c>
      <c r="H2036" s="203" t="s">
        <v>6036</v>
      </c>
      <c r="I2036" s="205" t="s">
        <v>1556</v>
      </c>
      <c r="J2036" s="206"/>
      <c r="K2036" s="203">
        <v>48</v>
      </c>
      <c r="L2036" s="207" t="s">
        <v>828</v>
      </c>
      <c r="M2036" s="208" t="s">
        <v>1436</v>
      </c>
      <c r="N2036" s="209">
        <f t="shared" si="0"/>
        <v>2025</v>
      </c>
      <c r="O2036" s="210">
        <f t="shared" si="1"/>
        <v>11</v>
      </c>
      <c r="P2036" s="211" t="str">
        <f>IFERROR(VLOOKUP(F2036,연간집계!D:E,2,FALSE),"")</f>
        <v>모바일 포토북 150 (여행)</v>
      </c>
    </row>
    <row r="2037" spans="1:16" ht="12.75">
      <c r="A2037" s="201">
        <v>45976.867164351854</v>
      </c>
      <c r="B2037" s="202">
        <v>45976</v>
      </c>
      <c r="C2037" s="203" t="s">
        <v>6038</v>
      </c>
      <c r="D2037" s="203" t="s">
        <v>11</v>
      </c>
      <c r="E2037" s="204" t="s">
        <v>6039</v>
      </c>
      <c r="F2037" s="49" t="s">
        <v>1172</v>
      </c>
      <c r="G2037" s="203">
        <v>1</v>
      </c>
      <c r="H2037" s="203" t="s">
        <v>497</v>
      </c>
      <c r="I2037" s="205" t="s">
        <v>2734</v>
      </c>
      <c r="J2037" s="208" t="s">
        <v>1767</v>
      </c>
      <c r="K2037" s="203">
        <v>20</v>
      </c>
      <c r="L2037" s="207" t="s">
        <v>827</v>
      </c>
      <c r="M2037" s="208" t="s">
        <v>1493</v>
      </c>
      <c r="N2037" s="209">
        <f t="shared" si="0"/>
        <v>2025</v>
      </c>
      <c r="O2037" s="210">
        <f t="shared" si="1"/>
        <v>11</v>
      </c>
      <c r="P2037" s="211" t="str">
        <f>IFERROR(VLOOKUP(F2037,연간집계!D:E,2,FALSE),"")</f>
        <v>시크북(앨범) 277 (로만브라운/20p)</v>
      </c>
    </row>
    <row r="2038" spans="1:16" ht="12.75">
      <c r="A2038" s="201">
        <v>45976.867175925923</v>
      </c>
      <c r="B2038" s="202">
        <v>45976</v>
      </c>
      <c r="C2038" s="203" t="s">
        <v>6040</v>
      </c>
      <c r="D2038" s="203" t="s">
        <v>11</v>
      </c>
      <c r="E2038" s="204" t="s">
        <v>6041</v>
      </c>
      <c r="F2038" s="49" t="s">
        <v>890</v>
      </c>
      <c r="G2038" s="203">
        <v>2</v>
      </c>
      <c r="H2038" s="203" t="s">
        <v>6042</v>
      </c>
      <c r="I2038" s="205" t="s">
        <v>1506</v>
      </c>
      <c r="J2038" s="208" t="s">
        <v>2810</v>
      </c>
      <c r="K2038" s="203">
        <v>48</v>
      </c>
      <c r="L2038" s="207" t="s">
        <v>827</v>
      </c>
      <c r="M2038" s="208" t="s">
        <v>1449</v>
      </c>
      <c r="N2038" s="209">
        <f t="shared" si="0"/>
        <v>2025</v>
      </c>
      <c r="O2038" s="210">
        <f t="shared" si="1"/>
        <v>11</v>
      </c>
      <c r="P2038" s="211" t="str">
        <f>IFERROR(VLOOKUP(F2038,연간집계!D:E,2,FALSE),"")</f>
        <v>메모리북</v>
      </c>
    </row>
    <row r="2039" spans="1:16" ht="12.75">
      <c r="A2039" s="201">
        <v>45976.873136574075</v>
      </c>
      <c r="B2039" s="202">
        <v>45976</v>
      </c>
      <c r="C2039" s="203" t="s">
        <v>6043</v>
      </c>
      <c r="D2039" s="203" t="s">
        <v>11</v>
      </c>
      <c r="E2039" s="204" t="s">
        <v>6044</v>
      </c>
      <c r="F2039" s="49" t="s">
        <v>1284</v>
      </c>
      <c r="G2039" s="203">
        <v>1</v>
      </c>
      <c r="H2039" s="203" t="s">
        <v>6045</v>
      </c>
      <c r="I2039" s="205" t="s">
        <v>2297</v>
      </c>
      <c r="J2039" s="206"/>
      <c r="K2039" s="203">
        <v>26</v>
      </c>
      <c r="L2039" s="207" t="s">
        <v>827</v>
      </c>
      <c r="M2039" s="208" t="s">
        <v>1449</v>
      </c>
      <c r="N2039" s="209">
        <f t="shared" si="0"/>
        <v>2025</v>
      </c>
      <c r="O2039" s="210">
        <f t="shared" si="1"/>
        <v>11</v>
      </c>
      <c r="P2039" s="211" t="str">
        <f>IFERROR(VLOOKUP(F2039,연간집계!D:E,2,FALSE),"")</f>
        <v>PCMS_스탠다드캘린더</v>
      </c>
    </row>
    <row r="2040" spans="1:16" ht="12.75">
      <c r="A2040" s="201">
        <v>45976.896840277775</v>
      </c>
      <c r="B2040" s="202">
        <v>45976</v>
      </c>
      <c r="C2040" s="203" t="s">
        <v>6046</v>
      </c>
      <c r="D2040" s="203" t="s">
        <v>11</v>
      </c>
      <c r="E2040" s="204" t="s">
        <v>6047</v>
      </c>
      <c r="F2040" s="49" t="s">
        <v>1284</v>
      </c>
      <c r="G2040" s="203">
        <v>1</v>
      </c>
      <c r="H2040" s="203" t="s">
        <v>6045</v>
      </c>
      <c r="I2040" s="205" t="s">
        <v>2297</v>
      </c>
      <c r="J2040" s="206"/>
      <c r="K2040" s="203">
        <v>26</v>
      </c>
      <c r="L2040" s="207" t="s">
        <v>827</v>
      </c>
      <c r="M2040" s="208" t="s">
        <v>1449</v>
      </c>
      <c r="N2040" s="209">
        <f t="shared" si="0"/>
        <v>2025</v>
      </c>
      <c r="O2040" s="210">
        <f t="shared" si="1"/>
        <v>11</v>
      </c>
      <c r="P2040" s="211" t="str">
        <f>IFERROR(VLOOKUP(F2040,연간집계!D:E,2,FALSE),"")</f>
        <v>PCMS_스탠다드캘린더</v>
      </c>
    </row>
    <row r="2041" spans="1:16" ht="12.75">
      <c r="A2041" s="201">
        <v>45976.905740740738</v>
      </c>
      <c r="B2041" s="202">
        <v>45976</v>
      </c>
      <c r="C2041" s="203" t="s">
        <v>6048</v>
      </c>
      <c r="D2041" s="203" t="s">
        <v>11</v>
      </c>
      <c r="E2041" s="204" t="s">
        <v>6049</v>
      </c>
      <c r="F2041" s="49" t="s">
        <v>1284</v>
      </c>
      <c r="G2041" s="203">
        <v>1</v>
      </c>
      <c r="H2041" s="203" t="s">
        <v>6045</v>
      </c>
      <c r="I2041" s="205" t="s">
        <v>2297</v>
      </c>
      <c r="J2041" s="206"/>
      <c r="K2041" s="203">
        <v>26</v>
      </c>
      <c r="L2041" s="207" t="s">
        <v>827</v>
      </c>
      <c r="M2041" s="208" t="s">
        <v>1449</v>
      </c>
      <c r="N2041" s="209">
        <f t="shared" si="0"/>
        <v>2025</v>
      </c>
      <c r="O2041" s="210">
        <f t="shared" si="1"/>
        <v>11</v>
      </c>
      <c r="P2041" s="211" t="str">
        <f>IFERROR(VLOOKUP(F2041,연간집계!D:E,2,FALSE),"")</f>
        <v>PCMS_스탠다드캘린더</v>
      </c>
    </row>
    <row r="2042" spans="1:16" ht="12.75">
      <c r="A2042" s="201">
        <v>45976.9294212963</v>
      </c>
      <c r="B2042" s="202">
        <v>45976</v>
      </c>
      <c r="C2042" s="203" t="s">
        <v>6050</v>
      </c>
      <c r="D2042" s="203" t="s">
        <v>11</v>
      </c>
      <c r="E2042" s="204" t="s">
        <v>6051</v>
      </c>
      <c r="F2042" s="49" t="s">
        <v>1284</v>
      </c>
      <c r="G2042" s="203">
        <v>10</v>
      </c>
      <c r="H2042" s="203" t="s">
        <v>6052</v>
      </c>
      <c r="I2042" s="205" t="s">
        <v>4631</v>
      </c>
      <c r="J2042" s="206"/>
      <c r="K2042" s="203">
        <v>26</v>
      </c>
      <c r="L2042" s="207" t="s">
        <v>827</v>
      </c>
      <c r="M2042" s="208" t="s">
        <v>1449</v>
      </c>
      <c r="N2042" s="209">
        <f t="shared" si="0"/>
        <v>2025</v>
      </c>
      <c r="O2042" s="210">
        <f t="shared" si="1"/>
        <v>11</v>
      </c>
      <c r="P2042" s="211" t="str">
        <f>IFERROR(VLOOKUP(F2042,연간집계!D:E,2,FALSE),"")</f>
        <v>PCMS_스탠다드캘린더</v>
      </c>
    </row>
    <row r="2043" spans="1:16" ht="12.75">
      <c r="A2043" s="201">
        <v>45976.938368055555</v>
      </c>
      <c r="B2043" s="202">
        <v>45976</v>
      </c>
      <c r="C2043" s="203" t="s">
        <v>6053</v>
      </c>
      <c r="D2043" s="203" t="s">
        <v>11</v>
      </c>
      <c r="E2043" s="204" t="s">
        <v>6054</v>
      </c>
      <c r="F2043" s="49" t="s">
        <v>1281</v>
      </c>
      <c r="G2043" s="203">
        <v>1</v>
      </c>
      <c r="H2043" s="203" t="s">
        <v>6055</v>
      </c>
      <c r="I2043" s="205" t="s">
        <v>2297</v>
      </c>
      <c r="J2043" s="206"/>
      <c r="K2043" s="203">
        <v>26</v>
      </c>
      <c r="L2043" s="207" t="s">
        <v>827</v>
      </c>
      <c r="M2043" s="208" t="s">
        <v>1497</v>
      </c>
      <c r="N2043" s="209">
        <f t="shared" si="0"/>
        <v>2025</v>
      </c>
      <c r="O2043" s="210">
        <f t="shared" si="1"/>
        <v>11</v>
      </c>
      <c r="P2043" s="211" t="str">
        <f>IFERROR(VLOOKUP(F2043,연간집계!D:E,2,FALSE),"")</f>
        <v>PCMS_빅캘린더</v>
      </c>
    </row>
    <row r="2044" spans="1:16" ht="12.75">
      <c r="A2044" s="201">
        <v>45977.055081018516</v>
      </c>
      <c r="B2044" s="202">
        <v>45977</v>
      </c>
      <c r="C2044" s="203" t="s">
        <v>6056</v>
      </c>
      <c r="D2044" s="203" t="s">
        <v>11</v>
      </c>
      <c r="E2044" s="204" t="s">
        <v>6057</v>
      </c>
      <c r="F2044" s="49" t="s">
        <v>1284</v>
      </c>
      <c r="G2044" s="203">
        <v>1</v>
      </c>
      <c r="H2044" s="203" t="s">
        <v>6028</v>
      </c>
      <c r="I2044" s="205" t="s">
        <v>5016</v>
      </c>
      <c r="J2044" s="206"/>
      <c r="K2044" s="203">
        <v>26</v>
      </c>
      <c r="L2044" s="207" t="s">
        <v>828</v>
      </c>
      <c r="M2044" s="208" t="s">
        <v>1471</v>
      </c>
      <c r="N2044" s="209">
        <f t="shared" si="0"/>
        <v>2025</v>
      </c>
      <c r="O2044" s="210">
        <f t="shared" si="1"/>
        <v>11</v>
      </c>
      <c r="P2044" s="211" t="str">
        <f>IFERROR(VLOOKUP(F2044,연간집계!D:E,2,FALSE),"")</f>
        <v>PCMS_스탠다드캘린더</v>
      </c>
    </row>
    <row r="2045" spans="1:16" ht="12.75">
      <c r="A2045" s="201">
        <v>45977.259444444448</v>
      </c>
      <c r="B2045" s="202">
        <v>45977</v>
      </c>
      <c r="C2045" s="203" t="s">
        <v>6058</v>
      </c>
      <c r="D2045" s="203" t="s">
        <v>11</v>
      </c>
      <c r="E2045" s="204" t="s">
        <v>6059</v>
      </c>
      <c r="F2045" s="49" t="s">
        <v>1266</v>
      </c>
      <c r="G2045" s="203">
        <v>3</v>
      </c>
      <c r="H2045" s="203" t="s">
        <v>6060</v>
      </c>
      <c r="I2045" s="205" t="s">
        <v>5624</v>
      </c>
      <c r="J2045" s="206"/>
      <c r="K2045" s="203">
        <v>26</v>
      </c>
      <c r="L2045" s="207" t="s">
        <v>827</v>
      </c>
      <c r="M2045" s="208" t="s">
        <v>1471</v>
      </c>
      <c r="N2045" s="209">
        <f t="shared" si="0"/>
        <v>2025</v>
      </c>
      <c r="O2045" s="210">
        <f t="shared" si="1"/>
        <v>11</v>
      </c>
      <c r="P2045" s="211" t="str">
        <f>IFERROR(VLOOKUP(F2045,연간집계!D:E,2,FALSE),"")</f>
        <v>PCMS_롱캘린더</v>
      </c>
    </row>
    <row r="2046" spans="1:16" ht="12.75">
      <c r="A2046" s="201">
        <v>45977.460914351854</v>
      </c>
      <c r="B2046" s="202">
        <v>45977</v>
      </c>
      <c r="C2046" s="203" t="s">
        <v>6061</v>
      </c>
      <c r="D2046" s="203" t="s">
        <v>11</v>
      </c>
      <c r="E2046" s="204" t="s">
        <v>6062</v>
      </c>
      <c r="F2046" s="49" t="s">
        <v>1043</v>
      </c>
      <c r="G2046" s="203">
        <v>1</v>
      </c>
      <c r="H2046" s="203" t="s">
        <v>5431</v>
      </c>
      <c r="I2046" s="205" t="s">
        <v>2106</v>
      </c>
      <c r="J2046" s="206"/>
      <c r="K2046" s="203">
        <v>100</v>
      </c>
      <c r="L2046" s="207" t="s">
        <v>827</v>
      </c>
      <c r="M2046" s="208" t="s">
        <v>1851</v>
      </c>
      <c r="N2046" s="209">
        <f t="shared" si="0"/>
        <v>2025</v>
      </c>
      <c r="O2046" s="210">
        <f t="shared" si="1"/>
        <v>11</v>
      </c>
      <c r="P2046" s="211" t="str">
        <f>IFERROR(VLOOKUP(F2046,연간집계!D:E,2,FALSE),"")</f>
        <v>프리북 198 (하드)</v>
      </c>
    </row>
    <row r="2047" spans="1:16" ht="12.75">
      <c r="A2047" s="201">
        <v>45977.460925925923</v>
      </c>
      <c r="B2047" s="202">
        <v>45977</v>
      </c>
      <c r="C2047" s="203" t="s">
        <v>6063</v>
      </c>
      <c r="D2047" s="203" t="s">
        <v>11</v>
      </c>
      <c r="E2047" s="204" t="s">
        <v>6062</v>
      </c>
      <c r="F2047" s="49" t="s">
        <v>1266</v>
      </c>
      <c r="G2047" s="203">
        <v>1</v>
      </c>
      <c r="H2047" s="203" t="s">
        <v>5431</v>
      </c>
      <c r="I2047" s="208" t="s">
        <v>1501</v>
      </c>
      <c r="J2047" s="206"/>
      <c r="K2047" s="203">
        <v>26</v>
      </c>
      <c r="L2047" s="207" t="s">
        <v>827</v>
      </c>
      <c r="M2047" s="208" t="s">
        <v>1851</v>
      </c>
      <c r="N2047" s="209">
        <f t="shared" si="0"/>
        <v>2025</v>
      </c>
      <c r="O2047" s="210">
        <f t="shared" si="1"/>
        <v>11</v>
      </c>
      <c r="P2047" s="211" t="str">
        <f>IFERROR(VLOOKUP(F2047,연간집계!D:E,2,FALSE),"")</f>
        <v>PCMS_롱캘린더</v>
      </c>
    </row>
    <row r="2048" spans="1:16" ht="12.75">
      <c r="A2048" s="201">
        <v>45977.466874999998</v>
      </c>
      <c r="B2048" s="202">
        <v>45977</v>
      </c>
      <c r="C2048" s="203" t="s">
        <v>6064</v>
      </c>
      <c r="D2048" s="203" t="s">
        <v>11</v>
      </c>
      <c r="E2048" s="204" t="s">
        <v>6065</v>
      </c>
      <c r="F2048" s="49" t="s">
        <v>1274</v>
      </c>
      <c r="G2048" s="203">
        <v>1</v>
      </c>
      <c r="H2048" s="203" t="s">
        <v>6066</v>
      </c>
      <c r="I2048" s="205" t="s">
        <v>1842</v>
      </c>
      <c r="J2048" s="206"/>
      <c r="K2048" s="203">
        <v>26</v>
      </c>
      <c r="L2048" s="207" t="s">
        <v>828</v>
      </c>
      <c r="M2048" s="208" t="s">
        <v>1541</v>
      </c>
      <c r="N2048" s="209">
        <f t="shared" si="0"/>
        <v>2025</v>
      </c>
      <c r="O2048" s="210">
        <f t="shared" si="1"/>
        <v>11</v>
      </c>
      <c r="P2048" s="211" t="str">
        <f>IFERROR(VLOOKUP(F2048,연간집계!D:E,2,FALSE),"")</f>
        <v>PCMS_비트윈캘린더</v>
      </c>
    </row>
    <row r="2049" spans="1:16" ht="12.75">
      <c r="A2049" s="201">
        <v>45977.484664351854</v>
      </c>
      <c r="B2049" s="202">
        <v>45977</v>
      </c>
      <c r="C2049" s="203" t="s">
        <v>6067</v>
      </c>
      <c r="D2049" s="203" t="s">
        <v>11</v>
      </c>
      <c r="E2049" s="204" t="s">
        <v>6068</v>
      </c>
      <c r="F2049" s="49" t="s">
        <v>1308</v>
      </c>
      <c r="G2049" s="203">
        <v>1</v>
      </c>
      <c r="H2049" s="203" t="s">
        <v>1776</v>
      </c>
      <c r="I2049" s="205" t="s">
        <v>1668</v>
      </c>
      <c r="J2049" s="208" t="s">
        <v>1444</v>
      </c>
      <c r="K2049" s="203">
        <v>1</v>
      </c>
      <c r="L2049" s="213" t="s">
        <v>827</v>
      </c>
      <c r="M2049" s="208" t="s">
        <v>1436</v>
      </c>
      <c r="N2049" s="209">
        <f t="shared" si="0"/>
        <v>2025</v>
      </c>
      <c r="O2049" s="210">
        <f t="shared" si="1"/>
        <v>11</v>
      </c>
      <c r="P2049" s="211" t="str">
        <f>IFERROR(VLOOKUP(F2049,연간집계!D:E,2,FALSE),"")</f>
        <v>심플액자 305_블랙</v>
      </c>
    </row>
    <row r="2050" spans="1:16" ht="12.75">
      <c r="A2050" s="201">
        <v>45977.484675925924</v>
      </c>
      <c r="B2050" s="202">
        <v>45977</v>
      </c>
      <c r="C2050" s="203" t="s">
        <v>6069</v>
      </c>
      <c r="D2050" s="203" t="s">
        <v>11</v>
      </c>
      <c r="E2050" s="204" t="s">
        <v>6068</v>
      </c>
      <c r="F2050" s="49" t="s">
        <v>1308</v>
      </c>
      <c r="G2050" s="203">
        <v>1</v>
      </c>
      <c r="H2050" s="203" t="s">
        <v>1776</v>
      </c>
      <c r="I2050" s="205" t="s">
        <v>1668</v>
      </c>
      <c r="J2050" s="208" t="s">
        <v>1444</v>
      </c>
      <c r="K2050" s="203">
        <v>1</v>
      </c>
      <c r="L2050" s="213" t="s">
        <v>827</v>
      </c>
      <c r="M2050" s="208" t="s">
        <v>1436</v>
      </c>
      <c r="N2050" s="209">
        <f t="shared" si="0"/>
        <v>2025</v>
      </c>
      <c r="O2050" s="210">
        <f t="shared" si="1"/>
        <v>11</v>
      </c>
      <c r="P2050" s="211" t="str">
        <f>IFERROR(VLOOKUP(F2050,연간집계!D:E,2,FALSE),"")</f>
        <v>심플액자 305_블랙</v>
      </c>
    </row>
    <row r="2051" spans="1:16" ht="12.75">
      <c r="A2051" s="201">
        <v>45977.4846875</v>
      </c>
      <c r="B2051" s="202">
        <v>45977</v>
      </c>
      <c r="C2051" s="203" t="s">
        <v>6070</v>
      </c>
      <c r="D2051" s="203" t="s">
        <v>11</v>
      </c>
      <c r="E2051" s="204" t="s">
        <v>6068</v>
      </c>
      <c r="F2051" s="49" t="s">
        <v>1308</v>
      </c>
      <c r="G2051" s="203">
        <v>1</v>
      </c>
      <c r="H2051" s="203" t="s">
        <v>1776</v>
      </c>
      <c r="I2051" s="205" t="s">
        <v>1668</v>
      </c>
      <c r="J2051" s="208" t="s">
        <v>1444</v>
      </c>
      <c r="K2051" s="203">
        <v>1</v>
      </c>
      <c r="L2051" s="213" t="s">
        <v>827</v>
      </c>
      <c r="M2051" s="208" t="s">
        <v>1436</v>
      </c>
      <c r="N2051" s="209">
        <f t="shared" si="0"/>
        <v>2025</v>
      </c>
      <c r="O2051" s="210">
        <f t="shared" si="1"/>
        <v>11</v>
      </c>
      <c r="P2051" s="211" t="str">
        <f>IFERROR(VLOOKUP(F2051,연간집계!D:E,2,FALSE),"")</f>
        <v>심플액자 305_블랙</v>
      </c>
    </row>
    <row r="2052" spans="1:16" ht="12.75">
      <c r="A2052" s="201">
        <v>45977.698807870373</v>
      </c>
      <c r="B2052" s="202">
        <v>45977</v>
      </c>
      <c r="C2052" s="203" t="s">
        <v>6071</v>
      </c>
      <c r="D2052" s="203" t="s">
        <v>11</v>
      </c>
      <c r="E2052" s="204" t="s">
        <v>6072</v>
      </c>
      <c r="F2052" s="49" t="s">
        <v>838</v>
      </c>
      <c r="G2052" s="203">
        <v>1</v>
      </c>
      <c r="H2052" s="203" t="s">
        <v>6073</v>
      </c>
      <c r="I2052" s="205" t="s">
        <v>1453</v>
      </c>
      <c r="J2052" s="206"/>
      <c r="K2052" s="203">
        <v>80</v>
      </c>
      <c r="L2052" s="213" t="s">
        <v>827</v>
      </c>
      <c r="M2052" s="208" t="s">
        <v>1436</v>
      </c>
      <c r="N2052" s="209">
        <f t="shared" si="0"/>
        <v>2025</v>
      </c>
      <c r="O2052" s="210">
        <f t="shared" si="1"/>
        <v>11</v>
      </c>
      <c r="P2052" s="211" t="str">
        <f>IFERROR(VLOOKUP(F2052,연간집계!D:E,2,FALSE),"")</f>
        <v>스탠다드 포토북 6*8 (하드/무광)</v>
      </c>
    </row>
    <row r="2053" spans="1:16" ht="12.75">
      <c r="A2053" s="201">
        <v>45977.719583333332</v>
      </c>
      <c r="B2053" s="202">
        <v>45977</v>
      </c>
      <c r="C2053" s="203" t="s">
        <v>6074</v>
      </c>
      <c r="D2053" s="203" t="s">
        <v>11</v>
      </c>
      <c r="E2053" s="204" t="s">
        <v>6075</v>
      </c>
      <c r="F2053" s="49" t="s">
        <v>838</v>
      </c>
      <c r="G2053" s="203">
        <v>1</v>
      </c>
      <c r="H2053" s="203" t="s">
        <v>6076</v>
      </c>
      <c r="I2053" s="205" t="s">
        <v>2144</v>
      </c>
      <c r="J2053" s="206"/>
      <c r="K2053" s="203">
        <v>34</v>
      </c>
      <c r="L2053" s="213" t="s">
        <v>827</v>
      </c>
      <c r="M2053" s="208" t="s">
        <v>1541</v>
      </c>
      <c r="N2053" s="209">
        <f t="shared" si="0"/>
        <v>2025</v>
      </c>
      <c r="O2053" s="210">
        <f t="shared" si="1"/>
        <v>11</v>
      </c>
      <c r="P2053" s="211" t="str">
        <f>IFERROR(VLOOKUP(F2053,연간집계!D:E,2,FALSE),"")</f>
        <v>스탠다드 포토북 6*8 (하드/무광)</v>
      </c>
    </row>
    <row r="2054" spans="1:16" ht="12.75">
      <c r="A2054" s="201">
        <v>45977.737395833334</v>
      </c>
      <c r="B2054" s="202">
        <v>45977</v>
      </c>
      <c r="C2054" s="203" t="s">
        <v>6077</v>
      </c>
      <c r="D2054" s="203" t="s">
        <v>11</v>
      </c>
      <c r="E2054" s="204" t="s">
        <v>6078</v>
      </c>
      <c r="F2054" s="49" t="s">
        <v>1041</v>
      </c>
      <c r="G2054" s="203">
        <v>1</v>
      </c>
      <c r="H2054" s="203" t="s">
        <v>6079</v>
      </c>
      <c r="I2054" s="205" t="s">
        <v>2283</v>
      </c>
      <c r="J2054" s="206"/>
      <c r="K2054" s="203">
        <v>100</v>
      </c>
      <c r="L2054" s="207" t="s">
        <v>827</v>
      </c>
      <c r="M2054" s="208" t="s">
        <v>1436</v>
      </c>
      <c r="N2054" s="209">
        <f t="shared" si="0"/>
        <v>2025</v>
      </c>
      <c r="O2054" s="210">
        <f t="shared" si="1"/>
        <v>11</v>
      </c>
      <c r="P2054" s="211" t="str">
        <f>IFERROR(VLOOKUP(F2054,연간집계!D:E,2,FALSE),"")</f>
        <v>프리북 198 (소프트)</v>
      </c>
    </row>
    <row r="2055" spans="1:16" ht="12.75">
      <c r="A2055" s="201">
        <v>45977.746307870373</v>
      </c>
      <c r="B2055" s="202">
        <v>45977</v>
      </c>
      <c r="C2055" s="203" t="s">
        <v>6080</v>
      </c>
      <c r="D2055" s="203" t="s">
        <v>11</v>
      </c>
      <c r="E2055" s="204" t="s">
        <v>6081</v>
      </c>
      <c r="F2055" s="49" t="s">
        <v>1269</v>
      </c>
      <c r="G2055" s="203">
        <v>7</v>
      </c>
      <c r="H2055" s="203" t="s">
        <v>6082</v>
      </c>
      <c r="I2055" s="205" t="s">
        <v>5442</v>
      </c>
      <c r="J2055" s="206"/>
      <c r="K2055" s="203">
        <v>26</v>
      </c>
      <c r="L2055" s="207" t="s">
        <v>827</v>
      </c>
      <c r="M2055" s="208" t="s">
        <v>1481</v>
      </c>
      <c r="N2055" s="209">
        <f t="shared" si="0"/>
        <v>2025</v>
      </c>
      <c r="O2055" s="210">
        <f t="shared" si="1"/>
        <v>11</v>
      </c>
      <c r="P2055" s="211" t="str">
        <f>IFERROR(VLOOKUP(F2055,연간집계!D:E,2,FALSE),"")</f>
        <v>PCMS_미니캘린더</v>
      </c>
    </row>
    <row r="2056" spans="1:16" ht="12.75">
      <c r="A2056" s="201">
        <v>45977.752256944441</v>
      </c>
      <c r="B2056" s="202">
        <v>45977</v>
      </c>
      <c r="C2056" s="203" t="s">
        <v>6083</v>
      </c>
      <c r="D2056" s="203" t="s">
        <v>11</v>
      </c>
      <c r="E2056" s="204" t="s">
        <v>6084</v>
      </c>
      <c r="F2056" s="49" t="s">
        <v>838</v>
      </c>
      <c r="G2056" s="203">
        <v>1</v>
      </c>
      <c r="H2056" s="203" t="s">
        <v>1680</v>
      </c>
      <c r="I2056" s="205" t="s">
        <v>1566</v>
      </c>
      <c r="J2056" s="206"/>
      <c r="K2056" s="203">
        <v>24</v>
      </c>
      <c r="L2056" s="213" t="s">
        <v>827</v>
      </c>
      <c r="M2056" s="208" t="s">
        <v>1436</v>
      </c>
      <c r="N2056" s="209">
        <f t="shared" si="0"/>
        <v>2025</v>
      </c>
      <c r="O2056" s="210">
        <f t="shared" si="1"/>
        <v>11</v>
      </c>
      <c r="P2056" s="211" t="str">
        <f>IFERROR(VLOOKUP(F2056,연간집계!D:E,2,FALSE),"")</f>
        <v>스탠다드 포토북 6*8 (하드/무광)</v>
      </c>
    </row>
    <row r="2057" spans="1:16" ht="12.75">
      <c r="A2057" s="201">
        <v>45977.752268518518</v>
      </c>
      <c r="B2057" s="202">
        <v>45977</v>
      </c>
      <c r="C2057" s="203" t="s">
        <v>6085</v>
      </c>
      <c r="D2057" s="203" t="s">
        <v>11</v>
      </c>
      <c r="E2057" s="204" t="s">
        <v>6084</v>
      </c>
      <c r="F2057" s="49" t="s">
        <v>838</v>
      </c>
      <c r="G2057" s="203">
        <v>1</v>
      </c>
      <c r="H2057" s="203" t="s">
        <v>1680</v>
      </c>
      <c r="I2057" s="205" t="s">
        <v>1566</v>
      </c>
      <c r="J2057" s="206"/>
      <c r="K2057" s="203">
        <v>24</v>
      </c>
      <c r="L2057" s="213" t="s">
        <v>827</v>
      </c>
      <c r="M2057" s="208" t="s">
        <v>1436</v>
      </c>
      <c r="N2057" s="209">
        <f t="shared" si="0"/>
        <v>2025</v>
      </c>
      <c r="O2057" s="210">
        <f t="shared" si="1"/>
        <v>11</v>
      </c>
      <c r="P2057" s="211" t="str">
        <f>IFERROR(VLOOKUP(F2057,연간집계!D:E,2,FALSE),"")</f>
        <v>스탠다드 포토북 6*8 (하드/무광)</v>
      </c>
    </row>
    <row r="2058" spans="1:16" ht="12.75">
      <c r="A2058" s="201">
        <v>45977.752280092594</v>
      </c>
      <c r="B2058" s="202">
        <v>45977</v>
      </c>
      <c r="C2058" s="203" t="s">
        <v>6086</v>
      </c>
      <c r="D2058" s="203" t="s">
        <v>11</v>
      </c>
      <c r="E2058" s="204" t="s">
        <v>6084</v>
      </c>
      <c r="F2058" s="49" t="s">
        <v>838</v>
      </c>
      <c r="G2058" s="203">
        <v>1</v>
      </c>
      <c r="H2058" s="203" t="s">
        <v>1680</v>
      </c>
      <c r="I2058" s="205" t="s">
        <v>1566</v>
      </c>
      <c r="J2058" s="206"/>
      <c r="K2058" s="203">
        <v>24</v>
      </c>
      <c r="L2058" s="213" t="s">
        <v>827</v>
      </c>
      <c r="M2058" s="208" t="s">
        <v>1436</v>
      </c>
      <c r="N2058" s="209">
        <f t="shared" si="0"/>
        <v>2025</v>
      </c>
      <c r="O2058" s="210">
        <f t="shared" si="1"/>
        <v>11</v>
      </c>
      <c r="P2058" s="211" t="str">
        <f>IFERROR(VLOOKUP(F2058,연간집계!D:E,2,FALSE),"")</f>
        <v>스탠다드 포토북 6*8 (하드/무광)</v>
      </c>
    </row>
    <row r="2059" spans="1:16" ht="12.75">
      <c r="A2059" s="201">
        <v>45977.752291666664</v>
      </c>
      <c r="B2059" s="202">
        <v>45977</v>
      </c>
      <c r="C2059" s="203" t="s">
        <v>6087</v>
      </c>
      <c r="D2059" s="203" t="s">
        <v>11</v>
      </c>
      <c r="E2059" s="204" t="s">
        <v>6084</v>
      </c>
      <c r="F2059" s="49" t="s">
        <v>838</v>
      </c>
      <c r="G2059" s="203">
        <v>1</v>
      </c>
      <c r="H2059" s="203" t="s">
        <v>1680</v>
      </c>
      <c r="I2059" s="205" t="s">
        <v>1566</v>
      </c>
      <c r="J2059" s="206"/>
      <c r="K2059" s="203">
        <v>24</v>
      </c>
      <c r="L2059" s="213" t="s">
        <v>827</v>
      </c>
      <c r="M2059" s="208" t="s">
        <v>1436</v>
      </c>
      <c r="N2059" s="209">
        <f t="shared" si="0"/>
        <v>2025</v>
      </c>
      <c r="O2059" s="210">
        <f t="shared" si="1"/>
        <v>11</v>
      </c>
      <c r="P2059" s="211" t="str">
        <f>IFERROR(VLOOKUP(F2059,연간집계!D:E,2,FALSE),"")</f>
        <v>스탠다드 포토북 6*8 (하드/무광)</v>
      </c>
    </row>
    <row r="2060" spans="1:16" ht="12.75">
      <c r="A2060" s="201">
        <v>45977.80878472222</v>
      </c>
      <c r="B2060" s="202">
        <v>45977</v>
      </c>
      <c r="C2060" s="203" t="s">
        <v>6088</v>
      </c>
      <c r="D2060" s="203" t="s">
        <v>11</v>
      </c>
      <c r="E2060" s="204" t="s">
        <v>6089</v>
      </c>
      <c r="F2060" s="49" t="s">
        <v>1299</v>
      </c>
      <c r="G2060" s="203">
        <v>5</v>
      </c>
      <c r="H2060" s="203" t="s">
        <v>5189</v>
      </c>
      <c r="I2060" s="205" t="s">
        <v>1840</v>
      </c>
      <c r="J2060" s="206"/>
      <c r="K2060" s="203">
        <v>15</v>
      </c>
      <c r="L2060" s="207" t="s">
        <v>828</v>
      </c>
      <c r="M2060" s="208" t="s">
        <v>1471</v>
      </c>
      <c r="N2060" s="209">
        <f t="shared" si="0"/>
        <v>2025</v>
      </c>
      <c r="O2060" s="210">
        <f t="shared" si="1"/>
        <v>11</v>
      </c>
      <c r="P2060" s="211" t="str">
        <f>IFERROR(VLOOKUP(F2060,연간집계!D:E,2,FALSE),"")</f>
        <v>PCMS_우드월캘린더</v>
      </c>
    </row>
    <row r="2061" spans="1:16" ht="12.75">
      <c r="A2061" s="201">
        <v>45977.877060185187</v>
      </c>
      <c r="B2061" s="202">
        <v>45977</v>
      </c>
      <c r="C2061" s="203" t="s">
        <v>6090</v>
      </c>
      <c r="D2061" s="203" t="s">
        <v>11</v>
      </c>
      <c r="E2061" s="204" t="s">
        <v>6091</v>
      </c>
      <c r="F2061" s="49" t="s">
        <v>1243</v>
      </c>
      <c r="G2061" s="203">
        <v>4</v>
      </c>
      <c r="H2061" s="203" t="s">
        <v>6092</v>
      </c>
      <c r="I2061" s="205" t="s">
        <v>1676</v>
      </c>
      <c r="J2061" s="206"/>
      <c r="K2061" s="203">
        <v>24</v>
      </c>
      <c r="L2061" s="207" t="s">
        <v>828</v>
      </c>
      <c r="M2061" s="208" t="s">
        <v>1436</v>
      </c>
      <c r="N2061" s="209">
        <f t="shared" si="0"/>
        <v>2025</v>
      </c>
      <c r="O2061" s="210">
        <f t="shared" si="1"/>
        <v>11</v>
      </c>
      <c r="P2061" s="211" t="str">
        <f>IFERROR(VLOOKUP(F2061,연간집계!D:E,2,FALSE),"")</f>
        <v>모바일 포토북 150 (여행)</v>
      </c>
    </row>
    <row r="2062" spans="1:16" ht="12.75">
      <c r="A2062" s="201">
        <v>45977.885972222219</v>
      </c>
      <c r="B2062" s="202">
        <v>45977</v>
      </c>
      <c r="C2062" s="203" t="s">
        <v>6093</v>
      </c>
      <c r="D2062" s="203" t="s">
        <v>11</v>
      </c>
      <c r="E2062" s="204" t="s">
        <v>6094</v>
      </c>
      <c r="F2062" s="49" t="s">
        <v>1347</v>
      </c>
      <c r="G2062" s="203">
        <v>1</v>
      </c>
      <c r="H2062" s="203" t="s">
        <v>6095</v>
      </c>
      <c r="I2062" s="205" t="s">
        <v>2731</v>
      </c>
      <c r="J2062" s="208" t="s">
        <v>6096</v>
      </c>
      <c r="K2062" s="203">
        <v>1</v>
      </c>
      <c r="L2062" s="207" t="s">
        <v>828</v>
      </c>
      <c r="M2062" s="208" t="s">
        <v>1541</v>
      </c>
      <c r="N2062" s="209">
        <f t="shared" si="0"/>
        <v>2025</v>
      </c>
      <c r="O2062" s="210">
        <f t="shared" si="1"/>
        <v>11</v>
      </c>
      <c r="P2062" s="211" t="str">
        <f>IFERROR(VLOOKUP(F2062,연간집계!D:E,2,FALSE),"")</f>
        <v>아크릴키링</v>
      </c>
    </row>
    <row r="2063" spans="1:16" ht="12.75">
      <c r="A2063" s="201">
        <v>45977.885983796295</v>
      </c>
      <c r="B2063" s="202">
        <v>45977</v>
      </c>
      <c r="C2063" s="203" t="s">
        <v>6097</v>
      </c>
      <c r="D2063" s="203" t="s">
        <v>11</v>
      </c>
      <c r="E2063" s="204" t="s">
        <v>6094</v>
      </c>
      <c r="F2063" s="49" t="s">
        <v>1347</v>
      </c>
      <c r="G2063" s="203">
        <v>1</v>
      </c>
      <c r="H2063" s="203" t="s">
        <v>6095</v>
      </c>
      <c r="I2063" s="205" t="s">
        <v>2731</v>
      </c>
      <c r="J2063" s="208" t="s">
        <v>6098</v>
      </c>
      <c r="K2063" s="203">
        <v>1</v>
      </c>
      <c r="L2063" s="207" t="s">
        <v>828</v>
      </c>
      <c r="M2063" s="208" t="s">
        <v>1541</v>
      </c>
      <c r="N2063" s="209">
        <f t="shared" si="0"/>
        <v>2025</v>
      </c>
      <c r="O2063" s="210">
        <f t="shared" si="1"/>
        <v>11</v>
      </c>
      <c r="P2063" s="211" t="str">
        <f>IFERROR(VLOOKUP(F2063,연간집계!D:E,2,FALSE),"")</f>
        <v>아크릴키링</v>
      </c>
    </row>
    <row r="2064" spans="1:16" ht="12.75">
      <c r="A2064" s="201">
        <v>45977.885995370372</v>
      </c>
      <c r="B2064" s="202">
        <v>45977</v>
      </c>
      <c r="C2064" s="203" t="s">
        <v>6099</v>
      </c>
      <c r="D2064" s="203" t="s">
        <v>11</v>
      </c>
      <c r="E2064" s="204" t="s">
        <v>6094</v>
      </c>
      <c r="F2064" s="49" t="s">
        <v>1284</v>
      </c>
      <c r="G2064" s="203">
        <v>2</v>
      </c>
      <c r="H2064" s="203" t="s">
        <v>6095</v>
      </c>
      <c r="I2064" s="208" t="s">
        <v>1501</v>
      </c>
      <c r="J2064" s="206"/>
      <c r="K2064" s="203">
        <v>26</v>
      </c>
      <c r="L2064" s="207" t="s">
        <v>828</v>
      </c>
      <c r="M2064" s="208" t="s">
        <v>1541</v>
      </c>
      <c r="N2064" s="209">
        <f t="shared" si="0"/>
        <v>2025</v>
      </c>
      <c r="O2064" s="210">
        <f t="shared" si="1"/>
        <v>11</v>
      </c>
      <c r="P2064" s="211" t="str">
        <f>IFERROR(VLOOKUP(F2064,연간집계!D:E,2,FALSE),"")</f>
        <v>PCMS_스탠다드캘린더</v>
      </c>
    </row>
    <row r="2065" spans="1:16" ht="12.75">
      <c r="A2065" s="201">
        <v>45977.89199074074</v>
      </c>
      <c r="B2065" s="202">
        <v>45977</v>
      </c>
      <c r="C2065" s="203" t="s">
        <v>6100</v>
      </c>
      <c r="D2065" s="203" t="s">
        <v>11</v>
      </c>
      <c r="E2065" s="204" t="s">
        <v>6101</v>
      </c>
      <c r="F2065" s="49" t="s">
        <v>951</v>
      </c>
      <c r="G2065" s="203">
        <v>1</v>
      </c>
      <c r="H2065" s="203" t="s">
        <v>6102</v>
      </c>
      <c r="I2065" s="205" t="s">
        <v>6103</v>
      </c>
      <c r="J2065" s="206"/>
      <c r="K2065" s="203">
        <v>16</v>
      </c>
      <c r="L2065" s="207" t="s">
        <v>827</v>
      </c>
      <c r="M2065" s="208" t="s">
        <v>1436</v>
      </c>
      <c r="N2065" s="209">
        <f t="shared" si="0"/>
        <v>2025</v>
      </c>
      <c r="O2065" s="210">
        <f t="shared" si="1"/>
        <v>11</v>
      </c>
      <c r="P2065" s="211" t="str">
        <f>IFERROR(VLOOKUP(F2065,연간집계!D:E,2,FALSE),"")</f>
        <v>스탑진 198 (14p)</v>
      </c>
    </row>
    <row r="2066" spans="1:16" ht="12.75">
      <c r="A2066" s="201">
        <v>45977.945416666669</v>
      </c>
      <c r="B2066" s="202">
        <v>45977</v>
      </c>
      <c r="C2066" s="203" t="s">
        <v>6104</v>
      </c>
      <c r="D2066" s="203" t="s">
        <v>11</v>
      </c>
      <c r="E2066" s="204" t="s">
        <v>6105</v>
      </c>
      <c r="F2066" s="49" t="s">
        <v>1269</v>
      </c>
      <c r="G2066" s="203">
        <v>16</v>
      </c>
      <c r="H2066" s="203" t="s">
        <v>6106</v>
      </c>
      <c r="I2066" s="205" t="s">
        <v>1842</v>
      </c>
      <c r="J2066" s="206"/>
      <c r="K2066" s="203">
        <v>26</v>
      </c>
      <c r="L2066" s="207" t="s">
        <v>827</v>
      </c>
      <c r="M2066" s="208" t="s">
        <v>1436</v>
      </c>
      <c r="N2066" s="209">
        <f t="shared" si="0"/>
        <v>2025</v>
      </c>
      <c r="O2066" s="210">
        <f t="shared" si="1"/>
        <v>11</v>
      </c>
      <c r="P2066" s="211" t="str">
        <f>IFERROR(VLOOKUP(F2066,연간집계!D:E,2,FALSE),"")</f>
        <v>PCMS_미니캘린더</v>
      </c>
    </row>
    <row r="2067" spans="1:16" ht="12.75">
      <c r="A2067" s="201">
        <v>45977.987002314818</v>
      </c>
      <c r="B2067" s="202">
        <v>45977</v>
      </c>
      <c r="C2067" s="203" t="s">
        <v>6107</v>
      </c>
      <c r="D2067" s="203" t="s">
        <v>11</v>
      </c>
      <c r="E2067" s="204" t="s">
        <v>6108</v>
      </c>
      <c r="F2067" s="49" t="s">
        <v>1281</v>
      </c>
      <c r="G2067" s="203">
        <v>2</v>
      </c>
      <c r="H2067" s="203" t="s">
        <v>6109</v>
      </c>
      <c r="I2067" s="205" t="s">
        <v>5624</v>
      </c>
      <c r="J2067" s="206"/>
      <c r="K2067" s="203">
        <v>26</v>
      </c>
      <c r="L2067" s="207" t="s">
        <v>827</v>
      </c>
      <c r="M2067" s="208" t="s">
        <v>1471</v>
      </c>
      <c r="N2067" s="209">
        <f t="shared" si="0"/>
        <v>2025</v>
      </c>
      <c r="O2067" s="210">
        <f t="shared" si="1"/>
        <v>11</v>
      </c>
      <c r="P2067" s="211" t="str">
        <f>IFERROR(VLOOKUP(F2067,연간집계!D:E,2,FALSE),"")</f>
        <v>PCMS_빅캘린더</v>
      </c>
    </row>
    <row r="2068" spans="1:16" ht="12.75">
      <c r="A2068" s="201">
        <v>45978.054918981485</v>
      </c>
      <c r="B2068" s="202">
        <v>45978</v>
      </c>
      <c r="C2068" s="203" t="s">
        <v>6110</v>
      </c>
      <c r="D2068" s="203" t="s">
        <v>11</v>
      </c>
      <c r="E2068" s="204" t="s">
        <v>6111</v>
      </c>
      <c r="F2068" s="49" t="s">
        <v>1269</v>
      </c>
      <c r="G2068" s="203">
        <v>15</v>
      </c>
      <c r="H2068" s="203" t="s">
        <v>5878</v>
      </c>
      <c r="I2068" s="205" t="s">
        <v>1842</v>
      </c>
      <c r="J2068" s="206"/>
      <c r="K2068" s="203">
        <v>26</v>
      </c>
      <c r="L2068" s="207" t="s">
        <v>827</v>
      </c>
      <c r="M2068" s="208" t="s">
        <v>1514</v>
      </c>
      <c r="N2068" s="209">
        <f t="shared" si="0"/>
        <v>2025</v>
      </c>
      <c r="O2068" s="210">
        <f t="shared" si="1"/>
        <v>11</v>
      </c>
      <c r="P2068" s="211" t="str">
        <f>IFERROR(VLOOKUP(F2068,연간집계!D:E,2,FALSE),"")</f>
        <v>PCMS_미니캘린더</v>
      </c>
    </row>
    <row r="2069" spans="1:16" ht="12.75">
      <c r="A2069" s="201">
        <v>45978.423136574071</v>
      </c>
      <c r="B2069" s="202">
        <v>45978</v>
      </c>
      <c r="C2069" s="203" t="s">
        <v>6112</v>
      </c>
      <c r="D2069" s="203" t="s">
        <v>11</v>
      </c>
      <c r="E2069" s="204" t="s">
        <v>6113</v>
      </c>
      <c r="F2069" s="49" t="s">
        <v>1274</v>
      </c>
      <c r="G2069" s="203">
        <v>12</v>
      </c>
      <c r="H2069" s="203" t="s">
        <v>6114</v>
      </c>
      <c r="I2069" s="205" t="s">
        <v>1842</v>
      </c>
      <c r="J2069" s="206"/>
      <c r="K2069" s="203">
        <v>26</v>
      </c>
      <c r="L2069" s="207" t="s">
        <v>827</v>
      </c>
      <c r="M2069" s="208" t="s">
        <v>1471</v>
      </c>
      <c r="N2069" s="209">
        <f t="shared" si="0"/>
        <v>2025</v>
      </c>
      <c r="O2069" s="210">
        <f t="shared" si="1"/>
        <v>11</v>
      </c>
      <c r="P2069" s="211" t="str">
        <f>IFERROR(VLOOKUP(F2069,연간집계!D:E,2,FALSE),"")</f>
        <v>PCMS_비트윈캘린더</v>
      </c>
    </row>
    <row r="2070" spans="1:16" ht="12.75">
      <c r="A2070" s="201">
        <v>45978.435057870367</v>
      </c>
      <c r="B2070" s="202">
        <v>45978</v>
      </c>
      <c r="C2070" s="203" t="s">
        <v>6115</v>
      </c>
      <c r="D2070" s="203" t="s">
        <v>11</v>
      </c>
      <c r="E2070" s="204" t="s">
        <v>6116</v>
      </c>
      <c r="F2070" s="49" t="s">
        <v>1308</v>
      </c>
      <c r="G2070" s="203">
        <v>12</v>
      </c>
      <c r="H2070" s="203" t="s">
        <v>5752</v>
      </c>
      <c r="I2070" s="205" t="s">
        <v>1440</v>
      </c>
      <c r="J2070" s="208" t="s">
        <v>3344</v>
      </c>
      <c r="K2070" s="203">
        <v>1</v>
      </c>
      <c r="L2070" s="213" t="s">
        <v>827</v>
      </c>
      <c r="M2070" s="208" t="s">
        <v>1497</v>
      </c>
      <c r="N2070" s="209">
        <f t="shared" si="0"/>
        <v>2025</v>
      </c>
      <c r="O2070" s="210">
        <f t="shared" si="1"/>
        <v>11</v>
      </c>
      <c r="P2070" s="211" t="str">
        <f>IFERROR(VLOOKUP(F2070,연간집계!D:E,2,FALSE),"")</f>
        <v>심플액자 305_블랙</v>
      </c>
    </row>
    <row r="2071" spans="1:16" ht="12.75">
      <c r="A2071" s="201">
        <v>45978.461875000001</v>
      </c>
      <c r="B2071" s="202">
        <v>45978</v>
      </c>
      <c r="C2071" s="203" t="s">
        <v>6117</v>
      </c>
      <c r="D2071" s="203" t="s">
        <v>11</v>
      </c>
      <c r="E2071" s="204" t="s">
        <v>6118</v>
      </c>
      <c r="F2071" s="49" t="s">
        <v>972</v>
      </c>
      <c r="G2071" s="203">
        <v>1</v>
      </c>
      <c r="H2071" s="203" t="s">
        <v>2473</v>
      </c>
      <c r="I2071" s="205" t="s">
        <v>6119</v>
      </c>
      <c r="J2071" s="208" t="s">
        <v>6119</v>
      </c>
      <c r="K2071" s="203">
        <v>80</v>
      </c>
      <c r="L2071" s="207" t="s">
        <v>827</v>
      </c>
      <c r="M2071" s="208" t="s">
        <v>1493</v>
      </c>
      <c r="N2071" s="209">
        <f t="shared" si="0"/>
        <v>2025</v>
      </c>
      <c r="O2071" s="210">
        <f t="shared" si="1"/>
        <v>11</v>
      </c>
      <c r="P2071" s="211" t="str">
        <f>IFERROR(VLOOKUP(F2071,연간집계!D:E,2,FALSE),"")</f>
        <v>시티북 198 (쿠션하드/78p)</v>
      </c>
    </row>
    <row r="2072" spans="1:16" ht="12.75">
      <c r="A2072" s="201">
        <v>45978.461886574078</v>
      </c>
      <c r="B2072" s="202">
        <v>45978</v>
      </c>
      <c r="C2072" s="203" t="s">
        <v>6120</v>
      </c>
      <c r="D2072" s="203" t="s">
        <v>11</v>
      </c>
      <c r="E2072" s="204" t="s">
        <v>6118</v>
      </c>
      <c r="F2072" s="49" t="s">
        <v>972</v>
      </c>
      <c r="G2072" s="203">
        <v>1</v>
      </c>
      <c r="H2072" s="203" t="s">
        <v>2473</v>
      </c>
      <c r="I2072" s="205" t="s">
        <v>6119</v>
      </c>
      <c r="J2072" s="208" t="s">
        <v>6119</v>
      </c>
      <c r="K2072" s="203">
        <v>80</v>
      </c>
      <c r="L2072" s="207" t="s">
        <v>827</v>
      </c>
      <c r="M2072" s="208" t="s">
        <v>1493</v>
      </c>
      <c r="N2072" s="209">
        <f t="shared" si="0"/>
        <v>2025</v>
      </c>
      <c r="O2072" s="210">
        <f t="shared" si="1"/>
        <v>11</v>
      </c>
      <c r="P2072" s="211" t="str">
        <f>IFERROR(VLOOKUP(F2072,연간집계!D:E,2,FALSE),"")</f>
        <v>시티북 198 (쿠션하드/78p)</v>
      </c>
    </row>
    <row r="2073" spans="1:16" ht="12.75">
      <c r="A2073" s="201">
        <v>45978.461898148147</v>
      </c>
      <c r="B2073" s="202">
        <v>45978</v>
      </c>
      <c r="C2073" s="203" t="s">
        <v>6121</v>
      </c>
      <c r="D2073" s="203" t="s">
        <v>11</v>
      </c>
      <c r="E2073" s="204" t="s">
        <v>6118</v>
      </c>
      <c r="F2073" s="49" t="s">
        <v>972</v>
      </c>
      <c r="G2073" s="203">
        <v>1</v>
      </c>
      <c r="H2073" s="203" t="s">
        <v>2473</v>
      </c>
      <c r="I2073" s="205" t="s">
        <v>6119</v>
      </c>
      <c r="J2073" s="208" t="s">
        <v>6119</v>
      </c>
      <c r="K2073" s="203">
        <v>80</v>
      </c>
      <c r="L2073" s="207" t="s">
        <v>827</v>
      </c>
      <c r="M2073" s="208" t="s">
        <v>1493</v>
      </c>
      <c r="N2073" s="209">
        <f t="shared" si="0"/>
        <v>2025</v>
      </c>
      <c r="O2073" s="210">
        <f t="shared" si="1"/>
        <v>11</v>
      </c>
      <c r="P2073" s="211" t="str">
        <f>IFERROR(VLOOKUP(F2073,연간집계!D:E,2,FALSE),"")</f>
        <v>시티북 198 (쿠션하드/78p)</v>
      </c>
    </row>
    <row r="2074" spans="1:16" ht="12.75">
      <c r="A2074" s="201">
        <v>45978.461909722224</v>
      </c>
      <c r="B2074" s="202">
        <v>45978</v>
      </c>
      <c r="C2074" s="203" t="s">
        <v>6122</v>
      </c>
      <c r="D2074" s="203" t="s">
        <v>11</v>
      </c>
      <c r="E2074" s="204" t="s">
        <v>6118</v>
      </c>
      <c r="F2074" s="49" t="s">
        <v>972</v>
      </c>
      <c r="G2074" s="203">
        <v>1</v>
      </c>
      <c r="H2074" s="203" t="s">
        <v>2473</v>
      </c>
      <c r="I2074" s="205" t="s">
        <v>6119</v>
      </c>
      <c r="J2074" s="208" t="s">
        <v>6119</v>
      </c>
      <c r="K2074" s="203">
        <v>80</v>
      </c>
      <c r="L2074" s="207" t="s">
        <v>827</v>
      </c>
      <c r="M2074" s="208" t="s">
        <v>1493</v>
      </c>
      <c r="N2074" s="209">
        <f t="shared" si="0"/>
        <v>2025</v>
      </c>
      <c r="O2074" s="210">
        <f t="shared" si="1"/>
        <v>11</v>
      </c>
      <c r="P2074" s="211" t="str">
        <f>IFERROR(VLOOKUP(F2074,연간집계!D:E,2,FALSE),"")</f>
        <v>시티북 198 (쿠션하드/78p)</v>
      </c>
    </row>
    <row r="2075" spans="1:16" ht="12.75">
      <c r="A2075" s="201">
        <v>45978.46193287037</v>
      </c>
      <c r="B2075" s="202">
        <v>45978</v>
      </c>
      <c r="C2075" s="203" t="s">
        <v>6123</v>
      </c>
      <c r="D2075" s="203" t="s">
        <v>11</v>
      </c>
      <c r="E2075" s="204" t="s">
        <v>6118</v>
      </c>
      <c r="F2075" s="49" t="s">
        <v>972</v>
      </c>
      <c r="G2075" s="203">
        <v>1</v>
      </c>
      <c r="H2075" s="203" t="s">
        <v>2473</v>
      </c>
      <c r="I2075" s="205" t="s">
        <v>6119</v>
      </c>
      <c r="J2075" s="208" t="s">
        <v>6119</v>
      </c>
      <c r="K2075" s="203">
        <v>80</v>
      </c>
      <c r="L2075" s="207" t="s">
        <v>827</v>
      </c>
      <c r="M2075" s="208" t="s">
        <v>1493</v>
      </c>
      <c r="N2075" s="209">
        <f t="shared" si="0"/>
        <v>2025</v>
      </c>
      <c r="O2075" s="210">
        <f t="shared" si="1"/>
        <v>11</v>
      </c>
      <c r="P2075" s="211" t="str">
        <f>IFERROR(VLOOKUP(F2075,연간집계!D:E,2,FALSE),"")</f>
        <v>시티북 198 (쿠션하드/78p)</v>
      </c>
    </row>
    <row r="2076" spans="1:16" ht="12.75">
      <c r="A2076" s="201">
        <v>45978.461944444447</v>
      </c>
      <c r="B2076" s="202">
        <v>45978</v>
      </c>
      <c r="C2076" s="203" t="s">
        <v>6124</v>
      </c>
      <c r="D2076" s="203" t="s">
        <v>11</v>
      </c>
      <c r="E2076" s="204" t="s">
        <v>6118</v>
      </c>
      <c r="F2076" s="49" t="s">
        <v>972</v>
      </c>
      <c r="G2076" s="203">
        <v>1</v>
      </c>
      <c r="H2076" s="203" t="s">
        <v>2473</v>
      </c>
      <c r="I2076" s="205" t="s">
        <v>6119</v>
      </c>
      <c r="J2076" s="208" t="s">
        <v>6119</v>
      </c>
      <c r="K2076" s="203">
        <v>80</v>
      </c>
      <c r="L2076" s="207" t="s">
        <v>827</v>
      </c>
      <c r="M2076" s="208" t="s">
        <v>1493</v>
      </c>
      <c r="N2076" s="209">
        <f t="shared" si="0"/>
        <v>2025</v>
      </c>
      <c r="O2076" s="210">
        <f t="shared" si="1"/>
        <v>11</v>
      </c>
      <c r="P2076" s="211" t="str">
        <f>IFERROR(VLOOKUP(F2076,연간집계!D:E,2,FALSE),"")</f>
        <v>시티북 198 (쿠션하드/78p)</v>
      </c>
    </row>
    <row r="2077" spans="1:16" ht="12.75">
      <c r="A2077" s="201">
        <v>45978.482731481483</v>
      </c>
      <c r="B2077" s="202">
        <v>45978</v>
      </c>
      <c r="C2077" s="203" t="s">
        <v>6125</v>
      </c>
      <c r="D2077" s="203" t="s">
        <v>11</v>
      </c>
      <c r="E2077" s="204" t="s">
        <v>6126</v>
      </c>
      <c r="F2077" s="49" t="s">
        <v>377</v>
      </c>
      <c r="G2077" s="203">
        <v>1</v>
      </c>
      <c r="H2077" s="203" t="s">
        <v>5981</v>
      </c>
      <c r="I2077" s="205" t="s">
        <v>1688</v>
      </c>
      <c r="J2077" s="208" t="s">
        <v>1444</v>
      </c>
      <c r="K2077" s="203">
        <v>42</v>
      </c>
      <c r="L2077" s="207" t="s">
        <v>827</v>
      </c>
      <c r="M2077" s="208" t="s">
        <v>1514</v>
      </c>
      <c r="N2077" s="209">
        <f t="shared" si="0"/>
        <v>2025</v>
      </c>
      <c r="O2077" s="210">
        <f t="shared" si="1"/>
        <v>11</v>
      </c>
      <c r="P2077" s="211" t="str">
        <f>IFERROR(VLOOKUP(F2077,연간집계!D:E,2,FALSE),"")</f>
        <v>포토그랩스 248</v>
      </c>
    </row>
    <row r="2078" spans="1:16" ht="12.75">
      <c r="A2078" s="201">
        <v>45978.482743055552</v>
      </c>
      <c r="B2078" s="202">
        <v>45978</v>
      </c>
      <c r="C2078" s="203" t="s">
        <v>6127</v>
      </c>
      <c r="D2078" s="203" t="s">
        <v>11</v>
      </c>
      <c r="E2078" s="204" t="s">
        <v>6126</v>
      </c>
      <c r="F2078" s="49" t="s">
        <v>1357</v>
      </c>
      <c r="G2078" s="203">
        <v>12</v>
      </c>
      <c r="H2078" s="203" t="s">
        <v>5981</v>
      </c>
      <c r="I2078" s="205" t="s">
        <v>1440</v>
      </c>
      <c r="J2078" s="206"/>
      <c r="K2078" s="203">
        <v>10</v>
      </c>
      <c r="L2078" s="207" t="s">
        <v>827</v>
      </c>
      <c r="M2078" s="208" t="s">
        <v>1514</v>
      </c>
      <c r="N2078" s="209">
        <f t="shared" si="0"/>
        <v>2025</v>
      </c>
      <c r="O2078" s="210">
        <f t="shared" si="1"/>
        <v>11</v>
      </c>
      <c r="P2078" s="211" t="str">
        <f>IFERROR(VLOOKUP(F2078,연간집계!D:E,2,FALSE),"")</f>
        <v>PCMS_엽서 145</v>
      </c>
    </row>
    <row r="2079" spans="1:16" ht="12.75">
      <c r="A2079" s="201">
        <v>45978.51253472222</v>
      </c>
      <c r="B2079" s="202">
        <v>45978</v>
      </c>
      <c r="C2079" s="203" t="s">
        <v>6128</v>
      </c>
      <c r="D2079" s="203" t="s">
        <v>11</v>
      </c>
      <c r="E2079" s="204" t="s">
        <v>6129</v>
      </c>
      <c r="F2079" s="49" t="s">
        <v>854</v>
      </c>
      <c r="G2079" s="203">
        <v>1</v>
      </c>
      <c r="H2079" s="203" t="s">
        <v>4328</v>
      </c>
      <c r="I2079" s="205" t="s">
        <v>1707</v>
      </c>
      <c r="J2079" s="206"/>
      <c r="K2079" s="203">
        <v>24</v>
      </c>
      <c r="L2079" s="213" t="s">
        <v>827</v>
      </c>
      <c r="M2079" s="208" t="s">
        <v>1436</v>
      </c>
      <c r="N2079" s="209">
        <f t="shared" si="0"/>
        <v>2025</v>
      </c>
      <c r="O2079" s="210">
        <f t="shared" si="1"/>
        <v>11</v>
      </c>
      <c r="P2079" s="211" t="str">
        <f>IFERROR(VLOOKUP(F2079,연간집계!D:E,2,FALSE),"")</f>
        <v>스탠다드 포토북 8*8 (소프트/유광)</v>
      </c>
    </row>
    <row r="2080" spans="1:16" ht="12.75">
      <c r="A2080" s="201">
        <v>45978.512557870374</v>
      </c>
      <c r="B2080" s="202">
        <v>45978</v>
      </c>
      <c r="C2080" s="203" t="s">
        <v>6130</v>
      </c>
      <c r="D2080" s="203" t="s">
        <v>11</v>
      </c>
      <c r="E2080" s="204" t="s">
        <v>6129</v>
      </c>
      <c r="F2080" s="49" t="s">
        <v>845</v>
      </c>
      <c r="G2080" s="203">
        <v>1</v>
      </c>
      <c r="H2080" s="203" t="s">
        <v>4328</v>
      </c>
      <c r="I2080" s="205" t="s">
        <v>1453</v>
      </c>
      <c r="J2080" s="206"/>
      <c r="K2080" s="203">
        <v>24</v>
      </c>
      <c r="L2080" s="213" t="s">
        <v>827</v>
      </c>
      <c r="M2080" s="208" t="s">
        <v>1436</v>
      </c>
      <c r="N2080" s="209">
        <f t="shared" si="0"/>
        <v>2025</v>
      </c>
      <c r="O2080" s="210">
        <f t="shared" si="1"/>
        <v>11</v>
      </c>
      <c r="P2080" s="211" t="str">
        <f>IFERROR(VLOOKUP(F2080,연간집계!D:E,2,FALSE),"")</f>
        <v>스탠다드 포토북 8*11 (소프트/유광)</v>
      </c>
    </row>
    <row r="2081" spans="1:16" ht="12.75">
      <c r="A2081" s="201">
        <v>45978.53633101852</v>
      </c>
      <c r="B2081" s="202">
        <v>45978</v>
      </c>
      <c r="C2081" s="203" t="s">
        <v>6131</v>
      </c>
      <c r="D2081" s="203" t="s">
        <v>11</v>
      </c>
      <c r="E2081" s="204" t="s">
        <v>6132</v>
      </c>
      <c r="F2081" s="49" t="s">
        <v>865</v>
      </c>
      <c r="G2081" s="203">
        <v>4</v>
      </c>
      <c r="H2081" s="203" t="s">
        <v>6133</v>
      </c>
      <c r="I2081" s="205" t="s">
        <v>2220</v>
      </c>
      <c r="J2081" s="206"/>
      <c r="K2081" s="203">
        <v>24</v>
      </c>
      <c r="L2081" s="213" t="s">
        <v>827</v>
      </c>
      <c r="M2081" s="208" t="s">
        <v>4034</v>
      </c>
      <c r="N2081" s="209">
        <f t="shared" si="0"/>
        <v>2025</v>
      </c>
      <c r="O2081" s="210">
        <f t="shared" si="1"/>
        <v>11</v>
      </c>
      <c r="P2081" s="211" t="str">
        <f>IFERROR(VLOOKUP(F2081,연간집계!D:E,2,FALSE),"")</f>
        <v>스탠다드 포토북 8*6 (하드/무광)</v>
      </c>
    </row>
    <row r="2082" spans="1:16" ht="12.75">
      <c r="A2082" s="201">
        <v>45978.551319444443</v>
      </c>
      <c r="B2082" s="202">
        <v>45978</v>
      </c>
      <c r="C2082" s="203" t="s">
        <v>6134</v>
      </c>
      <c r="D2082" s="203" t="s">
        <v>11</v>
      </c>
      <c r="E2082" s="204" t="s">
        <v>6135</v>
      </c>
      <c r="F2082" s="49" t="s">
        <v>1058</v>
      </c>
      <c r="G2082" s="203">
        <v>1</v>
      </c>
      <c r="H2082" s="203" t="s">
        <v>2309</v>
      </c>
      <c r="I2082" s="205" t="s">
        <v>1440</v>
      </c>
      <c r="J2082" s="206"/>
      <c r="K2082" s="203">
        <v>160</v>
      </c>
      <c r="L2082" s="207" t="s">
        <v>827</v>
      </c>
      <c r="M2082" s="208" t="s">
        <v>1425</v>
      </c>
      <c r="N2082" s="209">
        <f t="shared" si="0"/>
        <v>2025</v>
      </c>
      <c r="O2082" s="210">
        <f t="shared" si="1"/>
        <v>11</v>
      </c>
      <c r="P2082" s="211" t="str">
        <f>IFERROR(VLOOKUP(F2082,연간집계!D:E,2,FALSE),"")</f>
        <v>프리북 150 (하드)</v>
      </c>
    </row>
    <row r="2083" spans="1:16" ht="12.75">
      <c r="A2083" s="201">
        <v>45978.554305555554</v>
      </c>
      <c r="B2083" s="202">
        <v>45978</v>
      </c>
      <c r="C2083" s="203" t="s">
        <v>6136</v>
      </c>
      <c r="D2083" s="203" t="s">
        <v>11</v>
      </c>
      <c r="E2083" s="204" t="s">
        <v>6137</v>
      </c>
      <c r="F2083" s="49" t="s">
        <v>1247</v>
      </c>
      <c r="G2083" s="203">
        <v>1</v>
      </c>
      <c r="H2083" s="203" t="s">
        <v>2416</v>
      </c>
      <c r="I2083" s="205" t="s">
        <v>1556</v>
      </c>
      <c r="J2083" s="206"/>
      <c r="K2083" s="203">
        <v>24</v>
      </c>
      <c r="L2083" s="207" t="s">
        <v>828</v>
      </c>
      <c r="M2083" s="208" t="s">
        <v>1436</v>
      </c>
      <c r="N2083" s="209">
        <f t="shared" si="0"/>
        <v>2025</v>
      </c>
      <c r="O2083" s="210">
        <f t="shared" si="1"/>
        <v>11</v>
      </c>
      <c r="P2083" s="211" t="str">
        <f>IFERROR(VLOOKUP(F2083,연간집계!D:E,2,FALSE),"")</f>
        <v>모바일 포토북 197 (여행)</v>
      </c>
    </row>
    <row r="2084" spans="1:16" ht="12.75">
      <c r="A2084" s="201">
        <v>45978.569178240738</v>
      </c>
      <c r="B2084" s="202">
        <v>45978</v>
      </c>
      <c r="C2084" s="203" t="s">
        <v>6138</v>
      </c>
      <c r="D2084" s="203" t="s">
        <v>11</v>
      </c>
      <c r="E2084" s="204" t="s">
        <v>6139</v>
      </c>
      <c r="F2084" s="49" t="s">
        <v>1390</v>
      </c>
      <c r="G2084" s="203">
        <v>1</v>
      </c>
      <c r="H2084" s="203" t="s">
        <v>6140</v>
      </c>
      <c r="I2084" s="205" t="s">
        <v>2502</v>
      </c>
      <c r="J2084" s="206"/>
      <c r="K2084" s="203">
        <v>72</v>
      </c>
      <c r="L2084" s="213" t="s">
        <v>827</v>
      </c>
      <c r="M2084" s="208" t="s">
        <v>1514</v>
      </c>
      <c r="N2084" s="209">
        <f t="shared" si="0"/>
        <v>2025</v>
      </c>
      <c r="O2084" s="210">
        <f t="shared" si="1"/>
        <v>11</v>
      </c>
      <c r="P2084" s="211" t="str">
        <f>IFERROR(VLOOKUP(F2084,연간집계!D:E,2,FALSE),"")</f>
        <v>미니폴라로이드</v>
      </c>
    </row>
    <row r="2085" spans="1:16" ht="12.75">
      <c r="A2085" s="201">
        <v>45978.591747685183</v>
      </c>
      <c r="B2085" s="202">
        <v>45978</v>
      </c>
      <c r="C2085" s="203" t="s">
        <v>6141</v>
      </c>
      <c r="D2085" s="203" t="s">
        <v>11</v>
      </c>
      <c r="E2085" s="204" t="s">
        <v>6142</v>
      </c>
      <c r="F2085" s="49" t="s">
        <v>924</v>
      </c>
      <c r="G2085" s="203">
        <v>1</v>
      </c>
      <c r="H2085" s="203" t="s">
        <v>1522</v>
      </c>
      <c r="I2085" s="205" t="s">
        <v>6143</v>
      </c>
      <c r="J2085" s="206"/>
      <c r="K2085" s="203">
        <v>16</v>
      </c>
      <c r="L2085" s="213" t="s">
        <v>827</v>
      </c>
      <c r="M2085" s="208" t="s">
        <v>1449</v>
      </c>
      <c r="N2085" s="209">
        <f t="shared" si="0"/>
        <v>2025</v>
      </c>
      <c r="O2085" s="210">
        <f t="shared" si="1"/>
        <v>11</v>
      </c>
      <c r="P2085" s="211" t="str">
        <f>IFERROR(VLOOKUP(F2085,연간집계!D:E,2,FALSE),"")</f>
        <v>베이비진 210 (14p)</v>
      </c>
    </row>
    <row r="2086" spans="1:16" ht="12.75">
      <c r="A2086" s="201">
        <v>45978.59175925926</v>
      </c>
      <c r="B2086" s="202">
        <v>45978</v>
      </c>
      <c r="C2086" s="203" t="s">
        <v>6144</v>
      </c>
      <c r="D2086" s="203" t="s">
        <v>11</v>
      </c>
      <c r="E2086" s="204" t="s">
        <v>6142</v>
      </c>
      <c r="F2086" s="49" t="s">
        <v>924</v>
      </c>
      <c r="G2086" s="203">
        <v>1</v>
      </c>
      <c r="H2086" s="203" t="s">
        <v>1522</v>
      </c>
      <c r="I2086" s="205" t="s">
        <v>6143</v>
      </c>
      <c r="J2086" s="206"/>
      <c r="K2086" s="203">
        <v>16</v>
      </c>
      <c r="L2086" s="213" t="s">
        <v>827</v>
      </c>
      <c r="M2086" s="208" t="s">
        <v>1449</v>
      </c>
      <c r="N2086" s="209">
        <f t="shared" si="0"/>
        <v>2025</v>
      </c>
      <c r="O2086" s="210">
        <f t="shared" si="1"/>
        <v>11</v>
      </c>
      <c r="P2086" s="211" t="str">
        <f>IFERROR(VLOOKUP(F2086,연간집계!D:E,2,FALSE),"")</f>
        <v>베이비진 210 (14p)</v>
      </c>
    </row>
    <row r="2087" spans="1:16" ht="12.75">
      <c r="A2087" s="201">
        <v>45978.591770833336</v>
      </c>
      <c r="B2087" s="202">
        <v>45978</v>
      </c>
      <c r="C2087" s="203" t="s">
        <v>6145</v>
      </c>
      <c r="D2087" s="203" t="s">
        <v>11</v>
      </c>
      <c r="E2087" s="204" t="s">
        <v>6142</v>
      </c>
      <c r="F2087" s="49" t="s">
        <v>924</v>
      </c>
      <c r="G2087" s="203">
        <v>1</v>
      </c>
      <c r="H2087" s="203" t="s">
        <v>1522</v>
      </c>
      <c r="I2087" s="205" t="s">
        <v>6143</v>
      </c>
      <c r="J2087" s="206"/>
      <c r="K2087" s="203">
        <v>16</v>
      </c>
      <c r="L2087" s="213" t="s">
        <v>827</v>
      </c>
      <c r="M2087" s="208" t="s">
        <v>1449</v>
      </c>
      <c r="N2087" s="209">
        <f t="shared" si="0"/>
        <v>2025</v>
      </c>
      <c r="O2087" s="210">
        <f t="shared" si="1"/>
        <v>11</v>
      </c>
      <c r="P2087" s="211" t="str">
        <f>IFERROR(VLOOKUP(F2087,연간집계!D:E,2,FALSE),"")</f>
        <v>베이비진 210 (14p)</v>
      </c>
    </row>
    <row r="2088" spans="1:16" ht="12.75">
      <c r="A2088" s="201">
        <v>45978.591782407406</v>
      </c>
      <c r="B2088" s="202">
        <v>45978</v>
      </c>
      <c r="C2088" s="203" t="s">
        <v>6146</v>
      </c>
      <c r="D2088" s="203" t="s">
        <v>11</v>
      </c>
      <c r="E2088" s="204" t="s">
        <v>6142</v>
      </c>
      <c r="F2088" s="49" t="s">
        <v>924</v>
      </c>
      <c r="G2088" s="203">
        <v>1</v>
      </c>
      <c r="H2088" s="203" t="s">
        <v>1522</v>
      </c>
      <c r="I2088" s="205" t="s">
        <v>6143</v>
      </c>
      <c r="J2088" s="206"/>
      <c r="K2088" s="203">
        <v>16</v>
      </c>
      <c r="L2088" s="213" t="s">
        <v>827</v>
      </c>
      <c r="M2088" s="208" t="s">
        <v>1449</v>
      </c>
      <c r="N2088" s="209">
        <f t="shared" si="0"/>
        <v>2025</v>
      </c>
      <c r="O2088" s="210">
        <f t="shared" si="1"/>
        <v>11</v>
      </c>
      <c r="P2088" s="211" t="str">
        <f>IFERROR(VLOOKUP(F2088,연간집계!D:E,2,FALSE),"")</f>
        <v>베이비진 210 (14p)</v>
      </c>
    </row>
    <row r="2089" spans="1:16" ht="12.75">
      <c r="A2089" s="201">
        <v>45978.591793981483</v>
      </c>
      <c r="B2089" s="202">
        <v>45978</v>
      </c>
      <c r="C2089" s="203" t="s">
        <v>6147</v>
      </c>
      <c r="D2089" s="203" t="s">
        <v>11</v>
      </c>
      <c r="E2089" s="204" t="s">
        <v>6142</v>
      </c>
      <c r="F2089" s="49" t="s">
        <v>924</v>
      </c>
      <c r="G2089" s="203">
        <v>1</v>
      </c>
      <c r="H2089" s="203" t="s">
        <v>1522</v>
      </c>
      <c r="I2089" s="205" t="s">
        <v>6143</v>
      </c>
      <c r="J2089" s="206"/>
      <c r="K2089" s="203">
        <v>16</v>
      </c>
      <c r="L2089" s="213" t="s">
        <v>827</v>
      </c>
      <c r="M2089" s="208" t="s">
        <v>1449</v>
      </c>
      <c r="N2089" s="209">
        <f t="shared" si="0"/>
        <v>2025</v>
      </c>
      <c r="O2089" s="210">
        <f t="shared" si="1"/>
        <v>11</v>
      </c>
      <c r="P2089" s="211" t="str">
        <f>IFERROR(VLOOKUP(F2089,연간집계!D:E,2,FALSE),"")</f>
        <v>베이비진 210 (14p)</v>
      </c>
    </row>
    <row r="2090" spans="1:16" ht="12.75">
      <c r="A2090" s="201">
        <v>45978.591805555552</v>
      </c>
      <c r="B2090" s="202">
        <v>45978</v>
      </c>
      <c r="C2090" s="203" t="s">
        <v>6148</v>
      </c>
      <c r="D2090" s="203" t="s">
        <v>11</v>
      </c>
      <c r="E2090" s="204" t="s">
        <v>6142</v>
      </c>
      <c r="F2090" s="49" t="s">
        <v>924</v>
      </c>
      <c r="G2090" s="203">
        <v>1</v>
      </c>
      <c r="H2090" s="203" t="s">
        <v>1522</v>
      </c>
      <c r="I2090" s="205" t="s">
        <v>6143</v>
      </c>
      <c r="J2090" s="206"/>
      <c r="K2090" s="203">
        <v>16</v>
      </c>
      <c r="L2090" s="213" t="s">
        <v>827</v>
      </c>
      <c r="M2090" s="208" t="s">
        <v>1449</v>
      </c>
      <c r="N2090" s="209">
        <f t="shared" si="0"/>
        <v>2025</v>
      </c>
      <c r="O2090" s="210">
        <f t="shared" si="1"/>
        <v>11</v>
      </c>
      <c r="P2090" s="211" t="str">
        <f>IFERROR(VLOOKUP(F2090,연간집계!D:E,2,FALSE),"")</f>
        <v>베이비진 210 (14p)</v>
      </c>
    </row>
    <row r="2091" spans="1:16" ht="12.75">
      <c r="A2091" s="201">
        <v>45978.591817129629</v>
      </c>
      <c r="B2091" s="202">
        <v>45978</v>
      </c>
      <c r="C2091" s="203" t="s">
        <v>6149</v>
      </c>
      <c r="D2091" s="203" t="s">
        <v>11</v>
      </c>
      <c r="E2091" s="204" t="s">
        <v>6142</v>
      </c>
      <c r="F2091" s="49" t="s">
        <v>924</v>
      </c>
      <c r="G2091" s="203">
        <v>1</v>
      </c>
      <c r="H2091" s="203" t="s">
        <v>1522</v>
      </c>
      <c r="I2091" s="205" t="s">
        <v>6143</v>
      </c>
      <c r="J2091" s="206"/>
      <c r="K2091" s="203">
        <v>16</v>
      </c>
      <c r="L2091" s="213" t="s">
        <v>827</v>
      </c>
      <c r="M2091" s="208" t="s">
        <v>1449</v>
      </c>
      <c r="N2091" s="209">
        <f t="shared" si="0"/>
        <v>2025</v>
      </c>
      <c r="O2091" s="210">
        <f t="shared" si="1"/>
        <v>11</v>
      </c>
      <c r="P2091" s="211" t="str">
        <f>IFERROR(VLOOKUP(F2091,연간집계!D:E,2,FALSE),"")</f>
        <v>베이비진 210 (14p)</v>
      </c>
    </row>
    <row r="2092" spans="1:16" ht="12.75">
      <c r="A2092" s="201">
        <v>45978.591828703706</v>
      </c>
      <c r="B2092" s="202">
        <v>45978</v>
      </c>
      <c r="C2092" s="203" t="s">
        <v>6150</v>
      </c>
      <c r="D2092" s="203" t="s">
        <v>11</v>
      </c>
      <c r="E2092" s="204" t="s">
        <v>6142</v>
      </c>
      <c r="F2092" s="49" t="s">
        <v>924</v>
      </c>
      <c r="G2092" s="203">
        <v>1</v>
      </c>
      <c r="H2092" s="203" t="s">
        <v>1522</v>
      </c>
      <c r="I2092" s="205" t="s">
        <v>6143</v>
      </c>
      <c r="J2092" s="206"/>
      <c r="K2092" s="203">
        <v>16</v>
      </c>
      <c r="L2092" s="213" t="s">
        <v>827</v>
      </c>
      <c r="M2092" s="208" t="s">
        <v>1449</v>
      </c>
      <c r="N2092" s="209">
        <f t="shared" si="0"/>
        <v>2025</v>
      </c>
      <c r="O2092" s="210">
        <f t="shared" si="1"/>
        <v>11</v>
      </c>
      <c r="P2092" s="211" t="str">
        <f>IFERROR(VLOOKUP(F2092,연간집계!D:E,2,FALSE),"")</f>
        <v>베이비진 210 (14p)</v>
      </c>
    </row>
    <row r="2093" spans="1:16" ht="12.75">
      <c r="A2093" s="201">
        <v>45978.591840277775</v>
      </c>
      <c r="B2093" s="202">
        <v>45978</v>
      </c>
      <c r="C2093" s="203" t="s">
        <v>6151</v>
      </c>
      <c r="D2093" s="203" t="s">
        <v>11</v>
      </c>
      <c r="E2093" s="204" t="s">
        <v>6152</v>
      </c>
      <c r="F2093" s="49" t="s">
        <v>876</v>
      </c>
      <c r="G2093" s="203">
        <v>10</v>
      </c>
      <c r="H2093" s="203" t="s">
        <v>6153</v>
      </c>
      <c r="I2093" s="205" t="s">
        <v>1570</v>
      </c>
      <c r="J2093" s="206"/>
      <c r="K2093" s="203">
        <v>48</v>
      </c>
      <c r="L2093" s="213" t="s">
        <v>827</v>
      </c>
      <c r="M2093" s="208" t="s">
        <v>1493</v>
      </c>
      <c r="N2093" s="209">
        <f t="shared" si="0"/>
        <v>2025</v>
      </c>
      <c r="O2093" s="210">
        <f t="shared" si="1"/>
        <v>11</v>
      </c>
      <c r="P2093" s="211" t="str">
        <f>IFERROR(VLOOKUP(F2093,연간집계!D:E,2,FALSE),"")</f>
        <v>스탠다드 포토북 11*8 (하드/유광)</v>
      </c>
    </row>
    <row r="2094" spans="1:16" ht="12.75">
      <c r="A2094" s="201">
        <v>45978.654456018521</v>
      </c>
      <c r="B2094" s="202">
        <v>45978</v>
      </c>
      <c r="C2094" s="203" t="s">
        <v>6154</v>
      </c>
      <c r="D2094" s="203" t="s">
        <v>11</v>
      </c>
      <c r="E2094" s="204" t="s">
        <v>6155</v>
      </c>
      <c r="F2094" s="49" t="s">
        <v>1284</v>
      </c>
      <c r="G2094" s="203">
        <v>2</v>
      </c>
      <c r="H2094" s="203" t="s">
        <v>6004</v>
      </c>
      <c r="I2094" s="205" t="s">
        <v>5016</v>
      </c>
      <c r="J2094" s="206"/>
      <c r="K2094" s="203">
        <v>26</v>
      </c>
      <c r="L2094" s="207" t="s">
        <v>828</v>
      </c>
      <c r="M2094" s="208" t="s">
        <v>1629</v>
      </c>
      <c r="N2094" s="209">
        <f t="shared" si="0"/>
        <v>2025</v>
      </c>
      <c r="O2094" s="210">
        <f t="shared" si="1"/>
        <v>11</v>
      </c>
      <c r="P2094" s="211" t="str">
        <f>IFERROR(VLOOKUP(F2094,연간집계!D:E,2,FALSE),"")</f>
        <v>PCMS_스탠다드캘린더</v>
      </c>
    </row>
    <row r="2095" spans="1:16" ht="12.75">
      <c r="A2095" s="201">
        <v>45978.657442129632</v>
      </c>
      <c r="B2095" s="202">
        <v>45978</v>
      </c>
      <c r="C2095" s="203" t="s">
        <v>6156</v>
      </c>
      <c r="D2095" s="203" t="s">
        <v>11</v>
      </c>
      <c r="E2095" s="204" t="s">
        <v>6157</v>
      </c>
      <c r="F2095" s="49" t="s">
        <v>1284</v>
      </c>
      <c r="G2095" s="203">
        <v>4</v>
      </c>
      <c r="H2095" s="203" t="s">
        <v>6158</v>
      </c>
      <c r="I2095" s="205" t="s">
        <v>2297</v>
      </c>
      <c r="J2095" s="206"/>
      <c r="K2095" s="203">
        <v>26</v>
      </c>
      <c r="L2095" s="213" t="s">
        <v>827</v>
      </c>
      <c r="M2095" s="208" t="s">
        <v>1449</v>
      </c>
      <c r="N2095" s="209">
        <f t="shared" si="0"/>
        <v>2025</v>
      </c>
      <c r="O2095" s="210">
        <f t="shared" si="1"/>
        <v>11</v>
      </c>
      <c r="P2095" s="211" t="str">
        <f>IFERROR(VLOOKUP(F2095,연간집계!D:E,2,FALSE),"")</f>
        <v>PCMS_스탠다드캘린더</v>
      </c>
    </row>
    <row r="2096" spans="1:16" ht="12.75">
      <c r="A2096" s="201">
        <v>45978.717002314814</v>
      </c>
      <c r="B2096" s="202">
        <v>45978</v>
      </c>
      <c r="C2096" s="203" t="s">
        <v>6159</v>
      </c>
      <c r="D2096" s="203" t="s">
        <v>11</v>
      </c>
      <c r="E2096" s="204" t="s">
        <v>6160</v>
      </c>
      <c r="F2096" s="49" t="s">
        <v>856</v>
      </c>
      <c r="G2096" s="203">
        <v>1</v>
      </c>
      <c r="H2096" s="203" t="s">
        <v>6161</v>
      </c>
      <c r="I2096" s="205" t="s">
        <v>1440</v>
      </c>
      <c r="J2096" s="206"/>
      <c r="K2096" s="203">
        <v>24</v>
      </c>
      <c r="L2096" s="213" t="s">
        <v>827</v>
      </c>
      <c r="M2096" s="208" t="s">
        <v>1436</v>
      </c>
      <c r="N2096" s="209">
        <f t="shared" si="0"/>
        <v>2025</v>
      </c>
      <c r="O2096" s="210">
        <f t="shared" si="1"/>
        <v>11</v>
      </c>
      <c r="P2096" s="211" t="str">
        <f>IFERROR(VLOOKUP(F2096,연간집계!D:E,2,FALSE),"")</f>
        <v>스탠다드 포토북 8*8 (하드/무광)</v>
      </c>
    </row>
    <row r="2097" spans="1:16" ht="12.75">
      <c r="A2097" s="201">
        <v>45978.740798611114</v>
      </c>
      <c r="B2097" s="202">
        <v>45978</v>
      </c>
      <c r="C2097" s="203" t="s">
        <v>6162</v>
      </c>
      <c r="D2097" s="203" t="s">
        <v>11</v>
      </c>
      <c r="E2097" s="204" t="s">
        <v>6163</v>
      </c>
      <c r="F2097" s="49" t="s">
        <v>1058</v>
      </c>
      <c r="G2097" s="203">
        <v>1</v>
      </c>
      <c r="H2097" s="203" t="s">
        <v>1898</v>
      </c>
      <c r="I2097" s="205" t="s">
        <v>2283</v>
      </c>
      <c r="J2097" s="206"/>
      <c r="K2097" s="203">
        <v>160</v>
      </c>
      <c r="L2097" s="207" t="s">
        <v>827</v>
      </c>
      <c r="M2097" s="208" t="s">
        <v>2216</v>
      </c>
      <c r="N2097" s="209">
        <f t="shared" si="0"/>
        <v>2025</v>
      </c>
      <c r="O2097" s="210">
        <f t="shared" si="1"/>
        <v>11</v>
      </c>
      <c r="P2097" s="211" t="str">
        <f>IFERROR(VLOOKUP(F2097,연간집계!D:E,2,FALSE),"")</f>
        <v>프리북 150 (하드)</v>
      </c>
    </row>
    <row r="2098" spans="1:16" ht="12.75">
      <c r="A2098" s="201">
        <v>45978.761724537035</v>
      </c>
      <c r="B2098" s="202">
        <v>45978</v>
      </c>
      <c r="C2098" s="203" t="s">
        <v>6164</v>
      </c>
      <c r="D2098" s="203" t="s">
        <v>11</v>
      </c>
      <c r="E2098" s="204" t="s">
        <v>6165</v>
      </c>
      <c r="F2098" s="49" t="s">
        <v>1287</v>
      </c>
      <c r="G2098" s="203">
        <v>50</v>
      </c>
      <c r="H2098" s="203" t="s">
        <v>6166</v>
      </c>
      <c r="I2098" s="205" t="s">
        <v>2297</v>
      </c>
      <c r="J2098" s="206"/>
      <c r="K2098" s="203">
        <v>26</v>
      </c>
      <c r="L2098" s="207" t="s">
        <v>828</v>
      </c>
      <c r="M2098" s="208" t="s">
        <v>4034</v>
      </c>
      <c r="N2098" s="209">
        <f t="shared" si="0"/>
        <v>2025</v>
      </c>
      <c r="O2098" s="210">
        <f t="shared" si="1"/>
        <v>11</v>
      </c>
      <c r="P2098" s="211" t="str">
        <f>IFERROR(VLOOKUP(F2098,연간집계!D:E,2,FALSE),"")</f>
        <v>PCMS_우드스탠드캘린더</v>
      </c>
    </row>
    <row r="2099" spans="1:16" ht="12.75">
      <c r="A2099" s="201">
        <v>45978.779652777775</v>
      </c>
      <c r="B2099" s="202">
        <v>45978</v>
      </c>
      <c r="C2099" s="203" t="s">
        <v>6167</v>
      </c>
      <c r="D2099" s="203" t="s">
        <v>11</v>
      </c>
      <c r="E2099" s="204" t="s">
        <v>6168</v>
      </c>
      <c r="F2099" s="49" t="s">
        <v>1266</v>
      </c>
      <c r="G2099" s="203">
        <v>1</v>
      </c>
      <c r="H2099" s="203" t="s">
        <v>5431</v>
      </c>
      <c r="I2099" s="208" t="s">
        <v>1501</v>
      </c>
      <c r="J2099" s="206"/>
      <c r="K2099" s="203">
        <v>26</v>
      </c>
      <c r="L2099" s="213" t="s">
        <v>827</v>
      </c>
      <c r="M2099" s="208" t="s">
        <v>1851</v>
      </c>
      <c r="N2099" s="209">
        <f t="shared" si="0"/>
        <v>2025</v>
      </c>
      <c r="O2099" s="210">
        <f t="shared" si="1"/>
        <v>11</v>
      </c>
      <c r="P2099" s="211" t="str">
        <f>IFERROR(VLOOKUP(F2099,연간집계!D:E,2,FALSE),"")</f>
        <v>PCMS_롱캘린더</v>
      </c>
    </row>
    <row r="2100" spans="1:16" ht="12.75">
      <c r="A2100" s="201">
        <v>45978.785613425927</v>
      </c>
      <c r="B2100" s="202">
        <v>45978</v>
      </c>
      <c r="C2100" s="203" t="s">
        <v>6169</v>
      </c>
      <c r="D2100" s="203" t="s">
        <v>11</v>
      </c>
      <c r="E2100" s="204" t="s">
        <v>6170</v>
      </c>
      <c r="F2100" s="49" t="s">
        <v>1051</v>
      </c>
      <c r="G2100" s="203">
        <v>1</v>
      </c>
      <c r="H2100" s="203" t="s">
        <v>4867</v>
      </c>
      <c r="I2100" s="205" t="s">
        <v>1762</v>
      </c>
      <c r="J2100" s="206"/>
      <c r="K2100" s="203">
        <v>68</v>
      </c>
      <c r="L2100" s="207" t="s">
        <v>827</v>
      </c>
      <c r="M2100" s="208" t="s">
        <v>1436</v>
      </c>
      <c r="N2100" s="209">
        <f t="shared" si="0"/>
        <v>2025</v>
      </c>
      <c r="O2100" s="210">
        <f t="shared" si="1"/>
        <v>11</v>
      </c>
      <c r="P2100" s="211" t="str">
        <f>IFERROR(VLOOKUP(F2100,연간집계!D:E,2,FALSE),"")</f>
        <v>프리북A4 (하드)</v>
      </c>
    </row>
    <row r="2101" spans="1:16" ht="12.75">
      <c r="A2101" s="201">
        <v>45978.794537037036</v>
      </c>
      <c r="B2101" s="202">
        <v>45978</v>
      </c>
      <c r="C2101" s="203" t="s">
        <v>6171</v>
      </c>
      <c r="D2101" s="203" t="s">
        <v>11</v>
      </c>
      <c r="E2101" s="204" t="s">
        <v>6172</v>
      </c>
      <c r="F2101" s="49" t="s">
        <v>1304</v>
      </c>
      <c r="G2101" s="203">
        <v>1</v>
      </c>
      <c r="H2101" s="203" t="s">
        <v>5314</v>
      </c>
      <c r="I2101" s="205" t="s">
        <v>1440</v>
      </c>
      <c r="J2101" s="208" t="s">
        <v>1850</v>
      </c>
      <c r="K2101" s="203">
        <v>1</v>
      </c>
      <c r="L2101" s="213" t="s">
        <v>827</v>
      </c>
      <c r="M2101" s="208" t="s">
        <v>1436</v>
      </c>
      <c r="N2101" s="209">
        <f t="shared" si="0"/>
        <v>2025</v>
      </c>
      <c r="O2101" s="210">
        <f t="shared" si="1"/>
        <v>11</v>
      </c>
      <c r="P2101" s="211" t="str">
        <f>IFERROR(VLOOKUP(F2101,연간집계!D:E,2,FALSE),"")</f>
        <v>PCMS_우드스탠드아크릴액자</v>
      </c>
    </row>
    <row r="2102" spans="1:16" ht="12.75">
      <c r="A2102" s="201">
        <v>45978.794548611113</v>
      </c>
      <c r="B2102" s="202">
        <v>45978</v>
      </c>
      <c r="C2102" s="203" t="s">
        <v>6173</v>
      </c>
      <c r="D2102" s="203" t="s">
        <v>11</v>
      </c>
      <c r="E2102" s="204" t="s">
        <v>6172</v>
      </c>
      <c r="F2102" s="49" t="s">
        <v>1329</v>
      </c>
      <c r="G2102" s="203">
        <v>1</v>
      </c>
      <c r="H2102" s="203" t="s">
        <v>5314</v>
      </c>
      <c r="I2102" s="205" t="s">
        <v>1440</v>
      </c>
      <c r="J2102" s="205" t="s">
        <v>1992</v>
      </c>
      <c r="K2102" s="203">
        <v>1</v>
      </c>
      <c r="L2102" s="213" t="s">
        <v>827</v>
      </c>
      <c r="M2102" s="208" t="s">
        <v>1436</v>
      </c>
      <c r="N2102" s="209">
        <f t="shared" si="0"/>
        <v>2025</v>
      </c>
      <c r="O2102" s="210">
        <f t="shared" si="1"/>
        <v>11</v>
      </c>
      <c r="P2102" s="211" t="str">
        <f>IFERROR(VLOOKUP(F2102,연간집계!D:E,2,FALSE),"")</f>
        <v>아크릴액자 A3 (세로)</v>
      </c>
    </row>
    <row r="2103" spans="1:16" ht="12.75">
      <c r="A2103" s="201">
        <v>45978.797523148147</v>
      </c>
      <c r="B2103" s="202">
        <v>45978</v>
      </c>
      <c r="C2103" s="203" t="s">
        <v>6174</v>
      </c>
      <c r="D2103" s="203" t="s">
        <v>11</v>
      </c>
      <c r="E2103" s="204" t="s">
        <v>6175</v>
      </c>
      <c r="F2103" s="49" t="s">
        <v>1243</v>
      </c>
      <c r="G2103" s="203">
        <v>1</v>
      </c>
      <c r="H2103" s="203" t="s">
        <v>6176</v>
      </c>
      <c r="I2103" s="205" t="s">
        <v>1455</v>
      </c>
      <c r="J2103" s="206"/>
      <c r="K2103" s="203">
        <v>24</v>
      </c>
      <c r="L2103" s="207" t="s">
        <v>828</v>
      </c>
      <c r="M2103" s="208" t="s">
        <v>1436</v>
      </c>
      <c r="N2103" s="209">
        <f t="shared" si="0"/>
        <v>2025</v>
      </c>
      <c r="O2103" s="210">
        <f t="shared" si="1"/>
        <v>11</v>
      </c>
      <c r="P2103" s="211" t="str">
        <f>IFERROR(VLOOKUP(F2103,연간집계!D:E,2,FALSE),"")</f>
        <v>모바일 포토북 150 (여행)</v>
      </c>
    </row>
    <row r="2104" spans="1:16" ht="12.75">
      <c r="A2104" s="201">
        <v>45978.845023148147</v>
      </c>
      <c r="B2104" s="202">
        <v>45978</v>
      </c>
      <c r="C2104" s="203" t="s">
        <v>6177</v>
      </c>
      <c r="D2104" s="203" t="s">
        <v>11</v>
      </c>
      <c r="E2104" s="204" t="s">
        <v>6178</v>
      </c>
      <c r="F2104" s="49" t="s">
        <v>1266</v>
      </c>
      <c r="G2104" s="203">
        <v>2</v>
      </c>
      <c r="H2104" s="203" t="s">
        <v>6179</v>
      </c>
      <c r="I2104" s="205" t="s">
        <v>5624</v>
      </c>
      <c r="J2104" s="206"/>
      <c r="K2104" s="203">
        <v>26</v>
      </c>
      <c r="L2104" s="207" t="s">
        <v>828</v>
      </c>
      <c r="M2104" s="208" t="s">
        <v>1471</v>
      </c>
      <c r="N2104" s="209">
        <f t="shared" si="0"/>
        <v>2025</v>
      </c>
      <c r="O2104" s="210">
        <f t="shared" si="1"/>
        <v>11</v>
      </c>
      <c r="P2104" s="211" t="str">
        <f>IFERROR(VLOOKUP(F2104,연간집계!D:E,2,FALSE),"")</f>
        <v>PCMS_롱캘린더</v>
      </c>
    </row>
    <row r="2105" spans="1:16" ht="12.75">
      <c r="A2105" s="201">
        <v>45978.845046296294</v>
      </c>
      <c r="B2105" s="202">
        <v>45978</v>
      </c>
      <c r="C2105" s="203" t="s">
        <v>6180</v>
      </c>
      <c r="D2105" s="203" t="s">
        <v>11</v>
      </c>
      <c r="E2105" s="204" t="s">
        <v>6178</v>
      </c>
      <c r="F2105" s="49" t="s">
        <v>1284</v>
      </c>
      <c r="G2105" s="203">
        <v>3</v>
      </c>
      <c r="H2105" s="203" t="s">
        <v>6179</v>
      </c>
      <c r="I2105" s="205" t="s">
        <v>5534</v>
      </c>
      <c r="J2105" s="206"/>
      <c r="K2105" s="203">
        <v>26</v>
      </c>
      <c r="L2105" s="207" t="s">
        <v>828</v>
      </c>
      <c r="M2105" s="208" t="s">
        <v>1471</v>
      </c>
      <c r="N2105" s="209">
        <f t="shared" si="0"/>
        <v>2025</v>
      </c>
      <c r="O2105" s="210">
        <f t="shared" si="1"/>
        <v>11</v>
      </c>
      <c r="P2105" s="211" t="str">
        <f>IFERROR(VLOOKUP(F2105,연간집계!D:E,2,FALSE),"")</f>
        <v>PCMS_스탠다드캘린더</v>
      </c>
    </row>
    <row r="2106" spans="1:16" ht="12.75">
      <c r="A2106" s="201">
        <v>45978.856944444444</v>
      </c>
      <c r="B2106" s="202">
        <v>45978</v>
      </c>
      <c r="C2106" s="203" t="s">
        <v>6181</v>
      </c>
      <c r="D2106" s="203" t="s">
        <v>11</v>
      </c>
      <c r="E2106" s="204" t="s">
        <v>6182</v>
      </c>
      <c r="F2106" s="49" t="s">
        <v>967</v>
      </c>
      <c r="G2106" s="203">
        <v>6</v>
      </c>
      <c r="H2106" s="203" t="s">
        <v>6183</v>
      </c>
      <c r="I2106" s="205" t="s">
        <v>2474</v>
      </c>
      <c r="J2106" s="208" t="s">
        <v>2474</v>
      </c>
      <c r="K2106" s="203">
        <v>80</v>
      </c>
      <c r="L2106" s="213" t="s">
        <v>827</v>
      </c>
      <c r="M2106" s="208" t="s">
        <v>1493</v>
      </c>
      <c r="N2106" s="209">
        <f t="shared" si="0"/>
        <v>2025</v>
      </c>
      <c r="O2106" s="210">
        <f t="shared" si="1"/>
        <v>11</v>
      </c>
      <c r="P2106" s="211" t="str">
        <f>IFERROR(VLOOKUP(F2106,연간집계!D:E,2,FALSE),"")</f>
        <v>시티북 210 (소프트/78p)</v>
      </c>
    </row>
    <row r="2107" spans="1:16" ht="12.75">
      <c r="A2107" s="201">
        <v>45978.856956018521</v>
      </c>
      <c r="B2107" s="202">
        <v>45978</v>
      </c>
      <c r="C2107" s="203" t="s">
        <v>6184</v>
      </c>
      <c r="D2107" s="203" t="s">
        <v>11</v>
      </c>
      <c r="E2107" s="204" t="s">
        <v>6185</v>
      </c>
      <c r="F2107" s="49" t="s">
        <v>967</v>
      </c>
      <c r="G2107" s="203">
        <v>6</v>
      </c>
      <c r="H2107" s="203" t="s">
        <v>6183</v>
      </c>
      <c r="I2107" s="205" t="s">
        <v>2474</v>
      </c>
      <c r="J2107" s="208" t="s">
        <v>2474</v>
      </c>
      <c r="K2107" s="203">
        <v>80</v>
      </c>
      <c r="L2107" s="213" t="s">
        <v>827</v>
      </c>
      <c r="M2107" s="208" t="s">
        <v>1493</v>
      </c>
      <c r="N2107" s="209">
        <f t="shared" si="0"/>
        <v>2025</v>
      </c>
      <c r="O2107" s="210">
        <f t="shared" si="1"/>
        <v>11</v>
      </c>
      <c r="P2107" s="211" t="str">
        <f>IFERROR(VLOOKUP(F2107,연간집계!D:E,2,FALSE),"")</f>
        <v>시티북 210 (소프트/78p)</v>
      </c>
    </row>
    <row r="2108" spans="1:16" ht="12.75">
      <c r="A2108" s="201">
        <v>45978.886956018519</v>
      </c>
      <c r="B2108" s="202">
        <v>45978</v>
      </c>
      <c r="C2108" s="203" t="s">
        <v>6186</v>
      </c>
      <c r="D2108" s="203" t="s">
        <v>11</v>
      </c>
      <c r="E2108" s="204" t="s">
        <v>6187</v>
      </c>
      <c r="F2108" s="49" t="s">
        <v>1243</v>
      </c>
      <c r="G2108" s="203">
        <v>1</v>
      </c>
      <c r="H2108" s="203" t="s">
        <v>6188</v>
      </c>
      <c r="I2108" s="205" t="s">
        <v>1676</v>
      </c>
      <c r="J2108" s="206"/>
      <c r="K2108" s="203">
        <v>24</v>
      </c>
      <c r="L2108" s="207" t="s">
        <v>828</v>
      </c>
      <c r="M2108" s="208" t="s">
        <v>1449</v>
      </c>
      <c r="N2108" s="209">
        <f t="shared" si="0"/>
        <v>2025</v>
      </c>
      <c r="O2108" s="210">
        <f t="shared" si="1"/>
        <v>11</v>
      </c>
      <c r="P2108" s="211" t="str">
        <f>IFERROR(VLOOKUP(F2108,연간집계!D:E,2,FALSE),"")</f>
        <v>모바일 포토북 150 (여행)</v>
      </c>
    </row>
    <row r="2109" spans="1:16" ht="12.75">
      <c r="A2109" s="201">
        <v>45978.895856481482</v>
      </c>
      <c r="B2109" s="202">
        <v>45978</v>
      </c>
      <c r="C2109" s="203" t="s">
        <v>6189</v>
      </c>
      <c r="D2109" s="203" t="s">
        <v>11</v>
      </c>
      <c r="E2109" s="204" t="s">
        <v>6190</v>
      </c>
      <c r="F2109" s="49" t="s">
        <v>1243</v>
      </c>
      <c r="G2109" s="203">
        <v>1</v>
      </c>
      <c r="H2109" s="203" t="s">
        <v>6188</v>
      </c>
      <c r="I2109" s="205" t="s">
        <v>1510</v>
      </c>
      <c r="J2109" s="206"/>
      <c r="K2109" s="203">
        <v>24</v>
      </c>
      <c r="L2109" s="207" t="s">
        <v>828</v>
      </c>
      <c r="M2109" s="208" t="s">
        <v>1449</v>
      </c>
      <c r="N2109" s="209">
        <f t="shared" si="0"/>
        <v>2025</v>
      </c>
      <c r="O2109" s="210">
        <f t="shared" si="1"/>
        <v>11</v>
      </c>
      <c r="P2109" s="211" t="str">
        <f>IFERROR(VLOOKUP(F2109,연간집계!D:E,2,FALSE),"")</f>
        <v>모바일 포토북 150 (여행)</v>
      </c>
    </row>
    <row r="2110" spans="1:16" ht="12.75">
      <c r="A2110" s="201">
        <v>45978.907731481479</v>
      </c>
      <c r="B2110" s="202">
        <v>45978</v>
      </c>
      <c r="C2110" s="203" t="s">
        <v>6191</v>
      </c>
      <c r="D2110" s="203" t="s">
        <v>11</v>
      </c>
      <c r="E2110" s="204" t="s">
        <v>6192</v>
      </c>
      <c r="F2110" s="49" t="s">
        <v>1243</v>
      </c>
      <c r="G2110" s="203">
        <v>1</v>
      </c>
      <c r="H2110" s="203" t="s">
        <v>6188</v>
      </c>
      <c r="I2110" s="205" t="s">
        <v>1556</v>
      </c>
      <c r="J2110" s="206"/>
      <c r="K2110" s="203">
        <v>24</v>
      </c>
      <c r="L2110" s="207" t="s">
        <v>828</v>
      </c>
      <c r="M2110" s="208" t="s">
        <v>1449</v>
      </c>
      <c r="N2110" s="209">
        <f t="shared" si="0"/>
        <v>2025</v>
      </c>
      <c r="O2110" s="210">
        <f t="shared" si="1"/>
        <v>11</v>
      </c>
      <c r="P2110" s="211" t="str">
        <f>IFERROR(VLOOKUP(F2110,연간집계!D:E,2,FALSE),"")</f>
        <v>모바일 포토북 150 (여행)</v>
      </c>
    </row>
    <row r="2111" spans="1:16" ht="12.75">
      <c r="A2111" s="201">
        <v>45978.91369212963</v>
      </c>
      <c r="B2111" s="202">
        <v>45978</v>
      </c>
      <c r="C2111" s="203" t="s">
        <v>6193</v>
      </c>
      <c r="D2111" s="203" t="s">
        <v>11</v>
      </c>
      <c r="E2111" s="204" t="s">
        <v>6194</v>
      </c>
      <c r="F2111" s="49" t="s">
        <v>1058</v>
      </c>
      <c r="G2111" s="203">
        <v>3</v>
      </c>
      <c r="H2111" s="203" t="s">
        <v>6195</v>
      </c>
      <c r="I2111" s="205" t="s">
        <v>1523</v>
      </c>
      <c r="J2111" s="206"/>
      <c r="K2111" s="203">
        <v>120</v>
      </c>
      <c r="L2111" s="207" t="s">
        <v>827</v>
      </c>
      <c r="M2111" s="208" t="s">
        <v>1449</v>
      </c>
      <c r="N2111" s="209">
        <f t="shared" si="0"/>
        <v>2025</v>
      </c>
      <c r="O2111" s="210">
        <f t="shared" si="1"/>
        <v>11</v>
      </c>
      <c r="P2111" s="211" t="str">
        <f>IFERROR(VLOOKUP(F2111,연간집계!D:E,2,FALSE),"")</f>
        <v>프리북 150 (하드)</v>
      </c>
    </row>
    <row r="2112" spans="1:16" ht="12.75">
      <c r="A2112" s="201">
        <v>45978.922615740739</v>
      </c>
      <c r="B2112" s="202">
        <v>45978</v>
      </c>
      <c r="C2112" s="203" t="s">
        <v>6196</v>
      </c>
      <c r="D2112" s="203" t="s">
        <v>11</v>
      </c>
      <c r="E2112" s="204" t="s">
        <v>6197</v>
      </c>
      <c r="F2112" s="49" t="s">
        <v>1051</v>
      </c>
      <c r="G2112" s="203">
        <v>1</v>
      </c>
      <c r="H2112" s="203" t="s">
        <v>1861</v>
      </c>
      <c r="I2112" s="205" t="s">
        <v>1660</v>
      </c>
      <c r="J2112" s="206"/>
      <c r="K2112" s="203">
        <v>92</v>
      </c>
      <c r="L2112" s="207" t="s">
        <v>827</v>
      </c>
      <c r="M2112" s="208" t="s">
        <v>1493</v>
      </c>
      <c r="N2112" s="209">
        <f t="shared" si="0"/>
        <v>2025</v>
      </c>
      <c r="O2112" s="210">
        <f t="shared" si="1"/>
        <v>11</v>
      </c>
      <c r="P2112" s="211" t="str">
        <f>IFERROR(VLOOKUP(F2112,연간집계!D:E,2,FALSE),"")</f>
        <v>프리북A4 (하드)</v>
      </c>
    </row>
    <row r="2113" spans="1:16" ht="12.75">
      <c r="A2113" s="201">
        <v>45978.931539351855</v>
      </c>
      <c r="B2113" s="202">
        <v>45978</v>
      </c>
      <c r="C2113" s="203" t="s">
        <v>6198</v>
      </c>
      <c r="D2113" s="203" t="s">
        <v>11</v>
      </c>
      <c r="E2113" s="204" t="s">
        <v>6199</v>
      </c>
      <c r="F2113" s="49" t="s">
        <v>1291</v>
      </c>
      <c r="G2113" s="203">
        <v>1</v>
      </c>
      <c r="H2113" s="203" t="s">
        <v>6200</v>
      </c>
      <c r="I2113" s="205" t="s">
        <v>1840</v>
      </c>
      <c r="J2113" s="206"/>
      <c r="K2113" s="203">
        <v>14</v>
      </c>
      <c r="L2113" s="207" t="s">
        <v>828</v>
      </c>
      <c r="M2113" s="208" t="s">
        <v>1436</v>
      </c>
      <c r="N2113" s="209">
        <f t="shared" si="0"/>
        <v>2025</v>
      </c>
      <c r="O2113" s="210">
        <f t="shared" si="1"/>
        <v>11</v>
      </c>
      <c r="P2113" s="211" t="str">
        <f>IFERROR(VLOOKUP(F2113,연간집계!D:E,2,FALSE),"")</f>
        <v>PCMS_벽걸이1단캘린더</v>
      </c>
    </row>
    <row r="2114" spans="1:16" ht="12.75">
      <c r="A2114" s="201">
        <v>45978.94935185185</v>
      </c>
      <c r="B2114" s="202">
        <v>45978</v>
      </c>
      <c r="C2114" s="203" t="s">
        <v>6201</v>
      </c>
      <c r="D2114" s="203" t="s">
        <v>11</v>
      </c>
      <c r="E2114" s="204" t="s">
        <v>6202</v>
      </c>
      <c r="F2114" s="49" t="s">
        <v>1284</v>
      </c>
      <c r="G2114" s="203">
        <v>3</v>
      </c>
      <c r="H2114" s="203" t="s">
        <v>6203</v>
      </c>
      <c r="I2114" s="205" t="s">
        <v>1842</v>
      </c>
      <c r="J2114" s="206"/>
      <c r="K2114" s="203">
        <v>26</v>
      </c>
      <c r="L2114" s="207" t="s">
        <v>827</v>
      </c>
      <c r="M2114" s="208" t="s">
        <v>1436</v>
      </c>
      <c r="N2114" s="209">
        <f t="shared" si="0"/>
        <v>2025</v>
      </c>
      <c r="O2114" s="210">
        <f t="shared" si="1"/>
        <v>11</v>
      </c>
      <c r="P2114" s="211" t="str">
        <f>IFERROR(VLOOKUP(F2114,연간집계!D:E,2,FALSE),"")</f>
        <v>PCMS_스탠다드캘린더</v>
      </c>
    </row>
    <row r="2115" spans="1:16" ht="12.75">
      <c r="A2115" s="201">
        <v>45978.952337962961</v>
      </c>
      <c r="B2115" s="202">
        <v>45978</v>
      </c>
      <c r="C2115" s="203" t="s">
        <v>6204</v>
      </c>
      <c r="D2115" s="203" t="s">
        <v>11</v>
      </c>
      <c r="E2115" s="204" t="s">
        <v>6205</v>
      </c>
      <c r="F2115" s="49" t="s">
        <v>1048</v>
      </c>
      <c r="G2115" s="203">
        <v>1</v>
      </c>
      <c r="H2115" s="203" t="s">
        <v>6206</v>
      </c>
      <c r="I2115" s="205" t="s">
        <v>2661</v>
      </c>
      <c r="J2115" s="206"/>
      <c r="K2115" s="203">
        <v>80</v>
      </c>
      <c r="L2115" s="207" t="s">
        <v>827</v>
      </c>
      <c r="M2115" s="208" t="s">
        <v>1436</v>
      </c>
      <c r="N2115" s="209">
        <f t="shared" si="0"/>
        <v>2025</v>
      </c>
      <c r="O2115" s="210">
        <f t="shared" si="1"/>
        <v>11</v>
      </c>
      <c r="P2115" s="211" t="str">
        <f>IFERROR(VLOOKUP(F2115,연간집계!D:E,2,FALSE),"")</f>
        <v>프리북와이드 (하드)</v>
      </c>
    </row>
    <row r="2116" spans="1:16" ht="12.75">
      <c r="A2116" s="201">
        <v>45978.958287037036</v>
      </c>
      <c r="B2116" s="202">
        <v>45978</v>
      </c>
      <c r="C2116" s="203" t="s">
        <v>6207</v>
      </c>
      <c r="D2116" s="203" t="s">
        <v>11</v>
      </c>
      <c r="E2116" s="204" t="s">
        <v>6208</v>
      </c>
      <c r="F2116" s="49" t="s">
        <v>1020</v>
      </c>
      <c r="G2116" s="203">
        <v>1</v>
      </c>
      <c r="H2116" s="203" t="s">
        <v>4365</v>
      </c>
      <c r="I2116" s="205" t="s">
        <v>1455</v>
      </c>
      <c r="J2116" s="208" t="s">
        <v>1722</v>
      </c>
      <c r="K2116" s="203">
        <v>48</v>
      </c>
      <c r="L2116" s="213" t="s">
        <v>827</v>
      </c>
      <c r="M2116" s="208" t="s">
        <v>1436</v>
      </c>
      <c r="N2116" s="209">
        <f t="shared" si="0"/>
        <v>2025</v>
      </c>
      <c r="O2116" s="210">
        <f t="shared" si="1"/>
        <v>11</v>
      </c>
      <c r="P2116" s="211" t="str">
        <f>IFERROR(VLOOKUP(F2116,연간집계!D:E,2,FALSE),"")</f>
        <v>트래블북 A5 (쿠션하드/46p)</v>
      </c>
    </row>
    <row r="2117" spans="1:16" ht="12.75">
      <c r="A2117" s="201">
        <v>45978.979074074072</v>
      </c>
      <c r="B2117" s="202">
        <v>45978</v>
      </c>
      <c r="C2117" s="203" t="s">
        <v>6209</v>
      </c>
      <c r="D2117" s="203" t="s">
        <v>11</v>
      </c>
      <c r="E2117" s="204" t="s">
        <v>6210</v>
      </c>
      <c r="F2117" s="49" t="s">
        <v>1284</v>
      </c>
      <c r="G2117" s="203">
        <v>8</v>
      </c>
      <c r="H2117" s="203" t="s">
        <v>6211</v>
      </c>
      <c r="I2117" s="205" t="s">
        <v>5016</v>
      </c>
      <c r="J2117" s="206"/>
      <c r="K2117" s="203">
        <v>26</v>
      </c>
      <c r="L2117" s="207" t="s">
        <v>828</v>
      </c>
      <c r="M2117" s="208" t="s">
        <v>1449</v>
      </c>
      <c r="N2117" s="209">
        <f t="shared" si="0"/>
        <v>2025</v>
      </c>
      <c r="O2117" s="210">
        <f t="shared" si="1"/>
        <v>11</v>
      </c>
      <c r="P2117" s="211" t="str">
        <f>IFERROR(VLOOKUP(F2117,연간집계!D:E,2,FALSE),"")</f>
        <v>PCMS_스탠다드캘린더</v>
      </c>
    </row>
    <row r="2118" spans="1:16" ht="12.75">
      <c r="A2118" s="201">
        <v>45978.982071759259</v>
      </c>
      <c r="B2118" s="202">
        <v>45978</v>
      </c>
      <c r="C2118" s="203" t="s">
        <v>6212</v>
      </c>
      <c r="D2118" s="203" t="s">
        <v>11</v>
      </c>
      <c r="E2118" s="204" t="s">
        <v>6213</v>
      </c>
      <c r="F2118" s="49" t="s">
        <v>1056</v>
      </c>
      <c r="G2118" s="203">
        <v>2</v>
      </c>
      <c r="H2118" s="203" t="s">
        <v>3660</v>
      </c>
      <c r="I2118" s="205" t="s">
        <v>2283</v>
      </c>
      <c r="J2118" s="206"/>
      <c r="K2118" s="203">
        <v>138</v>
      </c>
      <c r="L2118" s="207" t="s">
        <v>827</v>
      </c>
      <c r="M2118" s="208" t="s">
        <v>1436</v>
      </c>
      <c r="N2118" s="209">
        <f t="shared" si="0"/>
        <v>2025</v>
      </c>
      <c r="O2118" s="210">
        <f t="shared" si="1"/>
        <v>11</v>
      </c>
      <c r="P2118" s="211" t="str">
        <f>IFERROR(VLOOKUP(F2118,연간집계!D:E,2,FALSE),"")</f>
        <v>프리북 150 (소프트)</v>
      </c>
    </row>
    <row r="2119" spans="1:16" ht="12.75">
      <c r="A2119" s="201">
        <v>45978.993969907409</v>
      </c>
      <c r="B2119" s="202">
        <v>45978</v>
      </c>
      <c r="C2119" s="203" t="s">
        <v>6214</v>
      </c>
      <c r="D2119" s="203" t="s">
        <v>11</v>
      </c>
      <c r="E2119" s="204" t="s">
        <v>6215</v>
      </c>
      <c r="F2119" s="49" t="s">
        <v>1291</v>
      </c>
      <c r="G2119" s="203">
        <v>1</v>
      </c>
      <c r="H2119" s="203" t="s">
        <v>246</v>
      </c>
      <c r="I2119" s="205" t="s">
        <v>5156</v>
      </c>
      <c r="J2119" s="206"/>
      <c r="K2119" s="203">
        <v>14</v>
      </c>
      <c r="L2119" s="207" t="s">
        <v>827</v>
      </c>
      <c r="M2119" s="208" t="s">
        <v>1425</v>
      </c>
      <c r="N2119" s="209">
        <f t="shared" si="0"/>
        <v>2025</v>
      </c>
      <c r="O2119" s="210">
        <f t="shared" si="1"/>
        <v>11</v>
      </c>
      <c r="P2119" s="211" t="str">
        <f>IFERROR(VLOOKUP(F2119,연간집계!D:E,2,FALSE),"")</f>
        <v>PCMS_벽걸이1단캘린더</v>
      </c>
    </row>
    <row r="2120" spans="1:16" ht="12.75">
      <c r="A2120" s="201">
        <v>45978.993981481479</v>
      </c>
      <c r="B2120" s="202">
        <v>45978</v>
      </c>
      <c r="C2120" s="203" t="s">
        <v>6216</v>
      </c>
      <c r="D2120" s="203" t="s">
        <v>11</v>
      </c>
      <c r="E2120" s="204" t="s">
        <v>6215</v>
      </c>
      <c r="F2120" s="49" t="s">
        <v>1266</v>
      </c>
      <c r="G2120" s="203">
        <v>10</v>
      </c>
      <c r="H2120" s="203" t="s">
        <v>246</v>
      </c>
      <c r="I2120" s="205" t="s">
        <v>5624</v>
      </c>
      <c r="J2120" s="206"/>
      <c r="K2120" s="203">
        <v>26</v>
      </c>
      <c r="L2120" s="207" t="s">
        <v>827</v>
      </c>
      <c r="M2120" s="208" t="s">
        <v>1425</v>
      </c>
      <c r="N2120" s="209">
        <f t="shared" si="0"/>
        <v>2025</v>
      </c>
      <c r="O2120" s="210">
        <f t="shared" si="1"/>
        <v>11</v>
      </c>
      <c r="P2120" s="211" t="str">
        <f>IFERROR(VLOOKUP(F2120,연간집계!D:E,2,FALSE),"")</f>
        <v>PCMS_롱캘린더</v>
      </c>
    </row>
    <row r="2121" spans="1:16" ht="12.75">
      <c r="A2121" s="201">
        <v>45979.341886574075</v>
      </c>
      <c r="B2121" s="202">
        <v>45979</v>
      </c>
      <c r="C2121" s="203" t="s">
        <v>6217</v>
      </c>
      <c r="D2121" s="203" t="s">
        <v>11</v>
      </c>
      <c r="E2121" s="204" t="s">
        <v>6218</v>
      </c>
      <c r="F2121" s="49" t="s">
        <v>1245</v>
      </c>
      <c r="G2121" s="203">
        <v>1</v>
      </c>
      <c r="H2121" s="203" t="s">
        <v>6188</v>
      </c>
      <c r="I2121" s="205" t="s">
        <v>1556</v>
      </c>
      <c r="J2121" s="206"/>
      <c r="K2121" s="203">
        <v>24</v>
      </c>
      <c r="L2121" s="207" t="s">
        <v>828</v>
      </c>
      <c r="M2121" s="208" t="s">
        <v>1449</v>
      </c>
      <c r="N2121" s="209">
        <f t="shared" si="0"/>
        <v>2025</v>
      </c>
      <c r="O2121" s="210">
        <f t="shared" si="1"/>
        <v>11</v>
      </c>
      <c r="P2121" s="211" t="str">
        <f>IFERROR(VLOOKUP(F2121,연간집계!D:E,2,FALSE),"")</f>
        <v>모바일 포토북 198 (여행)</v>
      </c>
    </row>
    <row r="2122" spans="1:16" ht="12.75">
      <c r="A2122" s="201">
        <v>45979.390960648147</v>
      </c>
      <c r="B2122" s="202">
        <v>45979</v>
      </c>
      <c r="C2122" s="203" t="s">
        <v>6219</v>
      </c>
      <c r="D2122" s="203" t="s">
        <v>11</v>
      </c>
      <c r="E2122" s="204" t="s">
        <v>6220</v>
      </c>
      <c r="F2122" s="49" t="s">
        <v>1043</v>
      </c>
      <c r="G2122" s="203">
        <v>5</v>
      </c>
      <c r="H2122" s="203" t="s">
        <v>5385</v>
      </c>
      <c r="I2122" s="205" t="s">
        <v>1440</v>
      </c>
      <c r="J2122" s="206"/>
      <c r="K2122" s="203">
        <v>56</v>
      </c>
      <c r="L2122" s="207" t="s">
        <v>827</v>
      </c>
      <c r="M2122" s="208" t="s">
        <v>3117</v>
      </c>
      <c r="N2122" s="209">
        <f t="shared" si="0"/>
        <v>2025</v>
      </c>
      <c r="O2122" s="210">
        <f t="shared" si="1"/>
        <v>11</v>
      </c>
      <c r="P2122" s="211" t="str">
        <f>IFERROR(VLOOKUP(F2122,연간집계!D:E,2,FALSE),"")</f>
        <v>프리북 198 (하드)</v>
      </c>
    </row>
    <row r="2123" spans="1:16" ht="12.75">
      <c r="A2123" s="201">
        <v>45979.414467592593</v>
      </c>
      <c r="B2123" s="202">
        <v>45979</v>
      </c>
      <c r="C2123" s="203" t="s">
        <v>6221</v>
      </c>
      <c r="D2123" s="203" t="s">
        <v>11</v>
      </c>
      <c r="E2123" s="204" t="s">
        <v>6222</v>
      </c>
      <c r="F2123" s="49" t="s">
        <v>1245</v>
      </c>
      <c r="G2123" s="203">
        <v>2</v>
      </c>
      <c r="H2123" s="203" t="s">
        <v>6223</v>
      </c>
      <c r="I2123" s="205" t="s">
        <v>1556</v>
      </c>
      <c r="J2123" s="206"/>
      <c r="K2123" s="203">
        <v>24</v>
      </c>
      <c r="L2123" s="207" t="s">
        <v>828</v>
      </c>
      <c r="M2123" s="208" t="s">
        <v>1436</v>
      </c>
      <c r="N2123" s="209">
        <f t="shared" si="0"/>
        <v>2025</v>
      </c>
      <c r="O2123" s="210">
        <f t="shared" si="1"/>
        <v>11</v>
      </c>
      <c r="P2123" s="211" t="str">
        <f>IFERROR(VLOOKUP(F2123,연간집계!D:E,2,FALSE),"")</f>
        <v>모바일 포토북 198 (여행)</v>
      </c>
    </row>
    <row r="2124" spans="1:16" ht="12.75">
      <c r="A2124" s="201">
        <v>45979.417708333334</v>
      </c>
      <c r="B2124" s="202">
        <v>45979</v>
      </c>
      <c r="C2124" s="203" t="s">
        <v>6224</v>
      </c>
      <c r="D2124" s="203" t="s">
        <v>11</v>
      </c>
      <c r="E2124" s="204" t="s">
        <v>6225</v>
      </c>
      <c r="F2124" s="49" t="s">
        <v>1245</v>
      </c>
      <c r="G2124" s="203">
        <v>2</v>
      </c>
      <c r="H2124" s="203" t="s">
        <v>6223</v>
      </c>
      <c r="I2124" s="205" t="s">
        <v>1556</v>
      </c>
      <c r="J2124" s="206"/>
      <c r="K2124" s="203">
        <v>24</v>
      </c>
      <c r="L2124" s="207" t="s">
        <v>828</v>
      </c>
      <c r="M2124" s="208" t="s">
        <v>1436</v>
      </c>
      <c r="N2124" s="209">
        <f t="shared" si="0"/>
        <v>2025</v>
      </c>
      <c r="O2124" s="210">
        <f t="shared" si="1"/>
        <v>11</v>
      </c>
      <c r="P2124" s="211" t="str">
        <f>IFERROR(VLOOKUP(F2124,연간집계!D:E,2,FALSE),"")</f>
        <v>모바일 포토북 198 (여행)</v>
      </c>
    </row>
    <row r="2125" spans="1:16" ht="12.75">
      <c r="A2125" s="201">
        <v>45979.426851851851</v>
      </c>
      <c r="B2125" s="202">
        <v>45979</v>
      </c>
      <c r="C2125" s="203" t="s">
        <v>6226</v>
      </c>
      <c r="D2125" s="203" t="s">
        <v>11</v>
      </c>
      <c r="E2125" s="204" t="s">
        <v>6227</v>
      </c>
      <c r="F2125" s="49" t="s">
        <v>843</v>
      </c>
      <c r="G2125" s="203">
        <v>1</v>
      </c>
      <c r="H2125" s="203" t="s">
        <v>6228</v>
      </c>
      <c r="I2125" s="205" t="s">
        <v>1455</v>
      </c>
      <c r="J2125" s="206"/>
      <c r="K2125" s="203">
        <v>42</v>
      </c>
      <c r="L2125" s="207" t="s">
        <v>827</v>
      </c>
      <c r="M2125" s="208" t="s">
        <v>1436</v>
      </c>
      <c r="N2125" s="209">
        <f t="shared" si="0"/>
        <v>2025</v>
      </c>
      <c r="O2125" s="210">
        <f t="shared" si="1"/>
        <v>11</v>
      </c>
      <c r="P2125" s="211" t="str">
        <f>IFERROR(VLOOKUP(F2125,연간집계!D:E,2,FALSE),"")</f>
        <v>스탠다드 포토북 8*11 (소프트/무광)</v>
      </c>
    </row>
    <row r="2126" spans="1:16" ht="12.75">
      <c r="A2126" s="201">
        <v>45979.453680555554</v>
      </c>
      <c r="B2126" s="202">
        <v>45979</v>
      </c>
      <c r="C2126" s="203" t="s">
        <v>6229</v>
      </c>
      <c r="D2126" s="203" t="s">
        <v>11</v>
      </c>
      <c r="E2126" s="204" t="s">
        <v>6230</v>
      </c>
      <c r="F2126" s="49" t="s">
        <v>1284</v>
      </c>
      <c r="G2126" s="203">
        <v>9</v>
      </c>
      <c r="H2126" s="203" t="s">
        <v>6211</v>
      </c>
      <c r="I2126" s="205" t="s">
        <v>5016</v>
      </c>
      <c r="J2126" s="206"/>
      <c r="K2126" s="203">
        <v>26</v>
      </c>
      <c r="L2126" s="207" t="s">
        <v>828</v>
      </c>
      <c r="M2126" s="208" t="s">
        <v>1449</v>
      </c>
      <c r="N2126" s="209">
        <f t="shared" si="0"/>
        <v>2025</v>
      </c>
      <c r="O2126" s="210">
        <f t="shared" si="1"/>
        <v>11</v>
      </c>
      <c r="P2126" s="211" t="str">
        <f>IFERROR(VLOOKUP(F2126,연간집계!D:E,2,FALSE),"")</f>
        <v>PCMS_스탠다드캘린더</v>
      </c>
    </row>
    <row r="2127" spans="1:16" ht="12.75">
      <c r="A2127" s="201">
        <v>45979.495370370372</v>
      </c>
      <c r="B2127" s="202">
        <v>45979</v>
      </c>
      <c r="C2127" s="203" t="s">
        <v>6231</v>
      </c>
      <c r="D2127" s="203" t="s">
        <v>11</v>
      </c>
      <c r="E2127" s="204" t="s">
        <v>6232</v>
      </c>
      <c r="F2127" s="49" t="s">
        <v>963</v>
      </c>
      <c r="G2127" s="203">
        <v>1</v>
      </c>
      <c r="H2127" s="203" t="s">
        <v>5709</v>
      </c>
      <c r="I2127" s="205" t="s">
        <v>5714</v>
      </c>
      <c r="J2127" s="208" t="s">
        <v>6233</v>
      </c>
      <c r="K2127" s="203">
        <v>80</v>
      </c>
      <c r="L2127" s="213" t="s">
        <v>827</v>
      </c>
      <c r="M2127" s="208" t="s">
        <v>1497</v>
      </c>
      <c r="N2127" s="209">
        <f t="shared" si="0"/>
        <v>2025</v>
      </c>
      <c r="O2127" s="210">
        <f t="shared" si="1"/>
        <v>11</v>
      </c>
      <c r="P2127" s="211" t="str">
        <f>IFERROR(VLOOKUP(F2127,연간집계!D:E,2,FALSE),"")</f>
        <v>시티북 210 (쿠션하드/78p)</v>
      </c>
    </row>
    <row r="2128" spans="1:16" ht="12.75">
      <c r="A2128" s="201">
        <v>45979.495381944442</v>
      </c>
      <c r="B2128" s="202">
        <v>45979</v>
      </c>
      <c r="C2128" s="203" t="s">
        <v>6234</v>
      </c>
      <c r="D2128" s="203" t="s">
        <v>11</v>
      </c>
      <c r="E2128" s="204" t="s">
        <v>6232</v>
      </c>
      <c r="F2128" s="49" t="s">
        <v>963</v>
      </c>
      <c r="G2128" s="203">
        <v>1</v>
      </c>
      <c r="H2128" s="203" t="s">
        <v>5709</v>
      </c>
      <c r="I2128" s="205" t="s">
        <v>5714</v>
      </c>
      <c r="J2128" s="208" t="s">
        <v>6233</v>
      </c>
      <c r="K2128" s="203">
        <v>80</v>
      </c>
      <c r="L2128" s="213" t="s">
        <v>827</v>
      </c>
      <c r="M2128" s="208" t="s">
        <v>1497</v>
      </c>
      <c r="N2128" s="209">
        <f t="shared" si="0"/>
        <v>2025</v>
      </c>
      <c r="O2128" s="210">
        <f t="shared" si="1"/>
        <v>11</v>
      </c>
      <c r="P2128" s="211" t="str">
        <f>IFERROR(VLOOKUP(F2128,연간집계!D:E,2,FALSE),"")</f>
        <v>시티북 210 (쿠션하드/78p)</v>
      </c>
    </row>
    <row r="2129" spans="1:16" ht="12.75">
      <c r="A2129" s="201">
        <v>45979.516203703701</v>
      </c>
      <c r="B2129" s="202">
        <v>45979</v>
      </c>
      <c r="C2129" s="203" t="s">
        <v>6235</v>
      </c>
      <c r="D2129" s="203" t="s">
        <v>11</v>
      </c>
      <c r="E2129" s="204" t="s">
        <v>6236</v>
      </c>
      <c r="F2129" s="49" t="s">
        <v>1048</v>
      </c>
      <c r="G2129" s="203">
        <v>2</v>
      </c>
      <c r="H2129" s="203" t="s">
        <v>6237</v>
      </c>
      <c r="I2129" s="205" t="s">
        <v>1668</v>
      </c>
      <c r="J2129" s="206"/>
      <c r="K2129" s="203">
        <v>48</v>
      </c>
      <c r="L2129" s="207" t="s">
        <v>827</v>
      </c>
      <c r="M2129" s="208" t="s">
        <v>1436</v>
      </c>
      <c r="N2129" s="209">
        <f t="shared" si="0"/>
        <v>2025</v>
      </c>
      <c r="O2129" s="210">
        <f t="shared" si="1"/>
        <v>11</v>
      </c>
      <c r="P2129" s="211" t="str">
        <f>IFERROR(VLOOKUP(F2129,연간집계!D:E,2,FALSE),"")</f>
        <v>프리북와이드 (하드)</v>
      </c>
    </row>
    <row r="2130" spans="1:16" ht="12.75">
      <c r="A2130" s="201">
        <v>45979.542962962965</v>
      </c>
      <c r="B2130" s="202">
        <v>45979</v>
      </c>
      <c r="C2130" s="203" t="s">
        <v>6238</v>
      </c>
      <c r="D2130" s="203" t="s">
        <v>11</v>
      </c>
      <c r="E2130" s="204" t="s">
        <v>6239</v>
      </c>
      <c r="F2130" s="49" t="s">
        <v>1322</v>
      </c>
      <c r="G2130" s="203">
        <v>1</v>
      </c>
      <c r="H2130" s="203" t="s">
        <v>6240</v>
      </c>
      <c r="I2130" s="205" t="s">
        <v>6241</v>
      </c>
      <c r="J2130" s="206"/>
      <c r="K2130" s="203">
        <v>1</v>
      </c>
      <c r="L2130" s="213" t="s">
        <v>827</v>
      </c>
      <c r="M2130" s="208" t="s">
        <v>1471</v>
      </c>
      <c r="N2130" s="209">
        <f t="shared" si="0"/>
        <v>2025</v>
      </c>
      <c r="O2130" s="210">
        <f t="shared" si="1"/>
        <v>11</v>
      </c>
      <c r="P2130" s="211" t="str">
        <f>IFERROR(VLOOKUP(F2130,연간집계!D:E,2,FALSE),"")</f>
        <v>감성액자 151</v>
      </c>
    </row>
    <row r="2131" spans="1:16" ht="12.75">
      <c r="A2131" s="201">
        <v>45979.545949074076</v>
      </c>
      <c r="B2131" s="202">
        <v>45979</v>
      </c>
      <c r="C2131" s="203" t="s">
        <v>6242</v>
      </c>
      <c r="D2131" s="203" t="s">
        <v>11</v>
      </c>
      <c r="E2131" s="204" t="s">
        <v>6243</v>
      </c>
      <c r="F2131" s="49" t="s">
        <v>1281</v>
      </c>
      <c r="G2131" s="203">
        <v>1</v>
      </c>
      <c r="H2131" s="203" t="s">
        <v>6244</v>
      </c>
      <c r="I2131" s="208" t="s">
        <v>1501</v>
      </c>
      <c r="J2131" s="206"/>
      <c r="K2131" s="203">
        <v>26</v>
      </c>
      <c r="L2131" s="213" t="s">
        <v>827</v>
      </c>
      <c r="M2131" s="208" t="s">
        <v>1471</v>
      </c>
      <c r="N2131" s="209">
        <f t="shared" si="0"/>
        <v>2025</v>
      </c>
      <c r="O2131" s="210">
        <f t="shared" si="1"/>
        <v>11</v>
      </c>
      <c r="P2131" s="211" t="str">
        <f>IFERROR(VLOOKUP(F2131,연간집계!D:E,2,FALSE),"")</f>
        <v>PCMS_빅캘린더</v>
      </c>
    </row>
    <row r="2132" spans="1:16" ht="12.75">
      <c r="A2132" s="201">
        <v>45979.581643518519</v>
      </c>
      <c r="B2132" s="202">
        <v>45979</v>
      </c>
      <c r="C2132" s="203" t="s">
        <v>6245</v>
      </c>
      <c r="D2132" s="203" t="s">
        <v>11</v>
      </c>
      <c r="E2132" s="204" t="s">
        <v>6246</v>
      </c>
      <c r="F2132" s="49" t="s">
        <v>1284</v>
      </c>
      <c r="G2132" s="203">
        <v>1</v>
      </c>
      <c r="H2132" s="203" t="s">
        <v>6247</v>
      </c>
      <c r="I2132" s="205" t="s">
        <v>5016</v>
      </c>
      <c r="J2132" s="206"/>
      <c r="K2132" s="203">
        <v>26</v>
      </c>
      <c r="L2132" s="207" t="s">
        <v>827</v>
      </c>
      <c r="M2132" s="208" t="s">
        <v>1629</v>
      </c>
      <c r="N2132" s="209">
        <f t="shared" si="0"/>
        <v>2025</v>
      </c>
      <c r="O2132" s="210">
        <f t="shared" si="1"/>
        <v>11</v>
      </c>
      <c r="P2132" s="211" t="str">
        <f>IFERROR(VLOOKUP(F2132,연간집계!D:E,2,FALSE),"")</f>
        <v>PCMS_스탠다드캘린더</v>
      </c>
    </row>
    <row r="2133" spans="1:16" ht="12.75">
      <c r="A2133" s="201">
        <v>45979.593541666669</v>
      </c>
      <c r="B2133" s="202">
        <v>45979</v>
      </c>
      <c r="C2133" s="203" t="s">
        <v>6248</v>
      </c>
      <c r="D2133" s="203" t="s">
        <v>11</v>
      </c>
      <c r="E2133" s="204" t="s">
        <v>6249</v>
      </c>
      <c r="F2133" s="49" t="s">
        <v>981</v>
      </c>
      <c r="G2133" s="203">
        <v>1</v>
      </c>
      <c r="H2133" s="203" t="s">
        <v>6250</v>
      </c>
      <c r="I2133" s="205" t="s">
        <v>2275</v>
      </c>
      <c r="J2133" s="206"/>
      <c r="K2133" s="203">
        <v>86</v>
      </c>
      <c r="L2133" s="213" t="s">
        <v>827</v>
      </c>
      <c r="M2133" s="208" t="s">
        <v>1436</v>
      </c>
      <c r="N2133" s="209">
        <f t="shared" si="0"/>
        <v>2025</v>
      </c>
      <c r="O2133" s="210">
        <f t="shared" si="1"/>
        <v>11</v>
      </c>
      <c r="P2133" s="211" t="str">
        <f>IFERROR(VLOOKUP(F2133,연간집계!D:E,2,FALSE),"")</f>
        <v>워크샵북</v>
      </c>
    </row>
    <row r="2134" spans="1:16" ht="12.75">
      <c r="A2134" s="201">
        <v>45979.602824074071</v>
      </c>
      <c r="B2134" s="202">
        <v>45979</v>
      </c>
      <c r="C2134" s="203" t="s">
        <v>6251</v>
      </c>
      <c r="D2134" s="203" t="s">
        <v>11</v>
      </c>
      <c r="E2134" s="204" t="s">
        <v>6252</v>
      </c>
      <c r="F2134" s="49" t="s">
        <v>1204</v>
      </c>
      <c r="G2134" s="203">
        <v>1</v>
      </c>
      <c r="H2134" s="203" t="s">
        <v>6253</v>
      </c>
      <c r="I2134" s="205" t="s">
        <v>1716</v>
      </c>
      <c r="J2134" s="208" t="s">
        <v>1787</v>
      </c>
      <c r="K2134" s="203">
        <v>46</v>
      </c>
      <c r="L2134" s="213" t="s">
        <v>827</v>
      </c>
      <c r="M2134" s="208" t="s">
        <v>1445</v>
      </c>
      <c r="N2134" s="209">
        <f t="shared" si="0"/>
        <v>2025</v>
      </c>
      <c r="O2134" s="210">
        <f t="shared" si="1"/>
        <v>11</v>
      </c>
      <c r="P2134" s="211" t="str">
        <f>IFERROR(VLOOKUP(F2134,연간집계!D:E,2,FALSE),"")</f>
        <v>히스토리북_블랙</v>
      </c>
    </row>
    <row r="2135" spans="1:16" ht="12.75">
      <c r="A2135" s="201">
        <v>45979.617766203701</v>
      </c>
      <c r="B2135" s="202">
        <v>45979</v>
      </c>
      <c r="C2135" s="203" t="s">
        <v>6254</v>
      </c>
      <c r="D2135" s="203" t="s">
        <v>11</v>
      </c>
      <c r="E2135" s="204" t="s">
        <v>6255</v>
      </c>
      <c r="F2135" s="49" t="s">
        <v>1304</v>
      </c>
      <c r="G2135" s="203">
        <v>1</v>
      </c>
      <c r="H2135" s="203" t="s">
        <v>6256</v>
      </c>
      <c r="I2135" s="205" t="s">
        <v>1440</v>
      </c>
      <c r="J2135" s="208" t="s">
        <v>1850</v>
      </c>
      <c r="K2135" s="203">
        <v>1</v>
      </c>
      <c r="L2135" s="213" t="s">
        <v>827</v>
      </c>
      <c r="M2135" s="208" t="s">
        <v>2261</v>
      </c>
      <c r="N2135" s="209">
        <f t="shared" si="0"/>
        <v>2025</v>
      </c>
      <c r="O2135" s="210">
        <f t="shared" si="1"/>
        <v>11</v>
      </c>
      <c r="P2135" s="211" t="str">
        <f>IFERROR(VLOOKUP(F2135,연간집계!D:E,2,FALSE),"")</f>
        <v>PCMS_우드스탠드아크릴액자</v>
      </c>
    </row>
    <row r="2136" spans="1:16" ht="12.75">
      <c r="A2136" s="201">
        <v>45979.641736111109</v>
      </c>
      <c r="B2136" s="202">
        <v>45979</v>
      </c>
      <c r="C2136" s="203" t="s">
        <v>6257</v>
      </c>
      <c r="D2136" s="203" t="s">
        <v>11</v>
      </c>
      <c r="E2136" s="204" t="s">
        <v>6258</v>
      </c>
      <c r="F2136" s="49" t="s">
        <v>1281</v>
      </c>
      <c r="G2136" s="203">
        <v>5</v>
      </c>
      <c r="H2136" s="203" t="s">
        <v>6259</v>
      </c>
      <c r="I2136" s="205" t="s">
        <v>2297</v>
      </c>
      <c r="J2136" s="206"/>
      <c r="K2136" s="203">
        <v>26</v>
      </c>
      <c r="L2136" s="213" t="s">
        <v>827</v>
      </c>
      <c r="M2136" s="208" t="s">
        <v>1471</v>
      </c>
      <c r="N2136" s="209">
        <f t="shared" si="0"/>
        <v>2025</v>
      </c>
      <c r="O2136" s="210">
        <f t="shared" si="1"/>
        <v>11</v>
      </c>
      <c r="P2136" s="211" t="str">
        <f>IFERROR(VLOOKUP(F2136,연간집계!D:E,2,FALSE),"")</f>
        <v>PCMS_빅캘린더</v>
      </c>
    </row>
    <row r="2137" spans="1:16" ht="12.75">
      <c r="A2137" s="201">
        <v>45979.701342592591</v>
      </c>
      <c r="B2137" s="202">
        <v>45979</v>
      </c>
      <c r="C2137" s="203" t="s">
        <v>6260</v>
      </c>
      <c r="D2137" s="203" t="s">
        <v>11</v>
      </c>
      <c r="E2137" s="204" t="s">
        <v>6261</v>
      </c>
      <c r="F2137" s="49" t="s">
        <v>1287</v>
      </c>
      <c r="G2137" s="203">
        <v>1</v>
      </c>
      <c r="H2137" s="203" t="s">
        <v>2348</v>
      </c>
      <c r="I2137" s="205" t="s">
        <v>2297</v>
      </c>
      <c r="J2137" s="206"/>
      <c r="K2137" s="203">
        <v>26</v>
      </c>
      <c r="L2137" s="213" t="s">
        <v>827</v>
      </c>
      <c r="M2137" s="208" t="s">
        <v>1502</v>
      </c>
      <c r="N2137" s="209">
        <f t="shared" si="0"/>
        <v>2025</v>
      </c>
      <c r="O2137" s="210">
        <f t="shared" si="1"/>
        <v>11</v>
      </c>
      <c r="P2137" s="211" t="str">
        <f>IFERROR(VLOOKUP(F2137,연간집계!D:E,2,FALSE),"")</f>
        <v>PCMS_우드스탠드캘린더</v>
      </c>
    </row>
    <row r="2138" spans="1:16" ht="12.75">
      <c r="A2138" s="201">
        <v>45979.710358796299</v>
      </c>
      <c r="B2138" s="202">
        <v>45979</v>
      </c>
      <c r="C2138" s="203" t="s">
        <v>6262</v>
      </c>
      <c r="D2138" s="203" t="s">
        <v>11</v>
      </c>
      <c r="E2138" s="204" t="s">
        <v>6263</v>
      </c>
      <c r="F2138" s="49" t="s">
        <v>874</v>
      </c>
      <c r="G2138" s="203">
        <v>8</v>
      </c>
      <c r="H2138" s="203" t="s">
        <v>6264</v>
      </c>
      <c r="I2138" s="205" t="s">
        <v>1455</v>
      </c>
      <c r="J2138" s="206"/>
      <c r="K2138" s="203">
        <v>24</v>
      </c>
      <c r="L2138" s="213" t="s">
        <v>827</v>
      </c>
      <c r="M2138" s="208" t="s">
        <v>1497</v>
      </c>
      <c r="N2138" s="209">
        <f t="shared" si="0"/>
        <v>2025</v>
      </c>
      <c r="O2138" s="210">
        <f t="shared" si="1"/>
        <v>11</v>
      </c>
      <c r="P2138" s="211" t="str">
        <f>IFERROR(VLOOKUP(F2138,연간집계!D:E,2,FALSE),"")</f>
        <v>스탠다드 포토북 11*8 (하드/무광)</v>
      </c>
    </row>
    <row r="2139" spans="1:16" ht="12.75">
      <c r="A2139" s="201">
        <v>45979.743379629632</v>
      </c>
      <c r="B2139" s="202">
        <v>45979</v>
      </c>
      <c r="C2139" s="203" t="s">
        <v>6265</v>
      </c>
      <c r="D2139" s="203" t="s">
        <v>11</v>
      </c>
      <c r="E2139" s="204" t="s">
        <v>6266</v>
      </c>
      <c r="F2139" s="49" t="s">
        <v>856</v>
      </c>
      <c r="G2139" s="203">
        <v>2</v>
      </c>
      <c r="H2139" s="203" t="s">
        <v>3446</v>
      </c>
      <c r="I2139" s="205" t="s">
        <v>1440</v>
      </c>
      <c r="J2139" s="206"/>
      <c r="K2139" s="203">
        <v>32</v>
      </c>
      <c r="L2139" s="213" t="s">
        <v>827</v>
      </c>
      <c r="M2139" s="208" t="s">
        <v>1436</v>
      </c>
      <c r="N2139" s="209">
        <f t="shared" si="0"/>
        <v>2025</v>
      </c>
      <c r="O2139" s="210">
        <f t="shared" si="1"/>
        <v>11</v>
      </c>
      <c r="P2139" s="211" t="str">
        <f>IFERROR(VLOOKUP(F2139,연간집계!D:E,2,FALSE),"")</f>
        <v>스탠다드 포토북 8*8 (하드/무광)</v>
      </c>
    </row>
    <row r="2140" spans="1:16" ht="12.75">
      <c r="A2140" s="201">
        <v>45979.773217592592</v>
      </c>
      <c r="B2140" s="202">
        <v>45979</v>
      </c>
      <c r="C2140" s="203" t="s">
        <v>6267</v>
      </c>
      <c r="D2140" s="203" t="s">
        <v>11</v>
      </c>
      <c r="E2140" s="204" t="s">
        <v>6268</v>
      </c>
      <c r="F2140" s="49" t="s">
        <v>978</v>
      </c>
      <c r="G2140" s="203">
        <v>4</v>
      </c>
      <c r="H2140" s="203" t="s">
        <v>6269</v>
      </c>
      <c r="I2140" s="208" t="s">
        <v>2474</v>
      </c>
      <c r="J2140" s="208" t="s">
        <v>2474</v>
      </c>
      <c r="K2140" s="203">
        <v>48</v>
      </c>
      <c r="L2140" s="213" t="s">
        <v>827</v>
      </c>
      <c r="M2140" s="208" t="s">
        <v>1436</v>
      </c>
      <c r="N2140" s="209">
        <f t="shared" si="0"/>
        <v>2025</v>
      </c>
      <c r="O2140" s="210">
        <f t="shared" si="1"/>
        <v>11</v>
      </c>
      <c r="P2140" s="211" t="str">
        <f>IFERROR(VLOOKUP(F2140,연간집계!D:E,2,FALSE),"")</f>
        <v>시티북 198 (소프트/46p)</v>
      </c>
    </row>
    <row r="2141" spans="1:16" ht="12.75">
      <c r="A2141" s="201">
        <v>45979.805914351855</v>
      </c>
      <c r="B2141" s="202">
        <v>45979</v>
      </c>
      <c r="C2141" s="203" t="s">
        <v>6270</v>
      </c>
      <c r="D2141" s="203" t="s">
        <v>11</v>
      </c>
      <c r="E2141" s="204" t="s">
        <v>6271</v>
      </c>
      <c r="F2141" s="49" t="s">
        <v>1284</v>
      </c>
      <c r="G2141" s="203">
        <v>30</v>
      </c>
      <c r="H2141" s="203" t="s">
        <v>6272</v>
      </c>
      <c r="I2141" s="205" t="s">
        <v>4943</v>
      </c>
      <c r="J2141" s="206"/>
      <c r="K2141" s="203">
        <v>26</v>
      </c>
      <c r="L2141" s="213" t="s">
        <v>827</v>
      </c>
      <c r="M2141" s="208" t="s">
        <v>3592</v>
      </c>
      <c r="N2141" s="209">
        <f t="shared" si="0"/>
        <v>2025</v>
      </c>
      <c r="O2141" s="210">
        <f t="shared" si="1"/>
        <v>11</v>
      </c>
      <c r="P2141" s="211" t="str">
        <f>IFERROR(VLOOKUP(F2141,연간집계!D:E,2,FALSE),"")</f>
        <v>PCMS_스탠다드캘린더</v>
      </c>
    </row>
    <row r="2142" spans="1:16" ht="12.75">
      <c r="A2142" s="201">
        <v>45979.808912037035</v>
      </c>
      <c r="B2142" s="202">
        <v>45979</v>
      </c>
      <c r="C2142" s="203" t="s">
        <v>6273</v>
      </c>
      <c r="D2142" s="203" t="s">
        <v>11</v>
      </c>
      <c r="E2142" s="204" t="s">
        <v>6274</v>
      </c>
      <c r="F2142" s="49" t="s">
        <v>13</v>
      </c>
      <c r="G2142" s="203">
        <v>1</v>
      </c>
      <c r="H2142" s="203" t="s">
        <v>14</v>
      </c>
      <c r="I2142" s="205" t="s">
        <v>1668</v>
      </c>
      <c r="J2142" s="206"/>
      <c r="K2142" s="203">
        <v>60</v>
      </c>
      <c r="L2142" s="213" t="s">
        <v>827</v>
      </c>
      <c r="M2142" s="208" t="s">
        <v>1851</v>
      </c>
      <c r="N2142" s="209">
        <f t="shared" si="0"/>
        <v>2025</v>
      </c>
      <c r="O2142" s="210">
        <f t="shared" si="1"/>
        <v>11</v>
      </c>
      <c r="P2142" s="211" t="str">
        <f>IFERROR(VLOOKUP(F2142,연간집계!D:E,2,FALSE),"")</f>
        <v>러브데이북 (모던그레이/기본)</v>
      </c>
    </row>
    <row r="2143" spans="1:16" ht="12.75">
      <c r="A2143" s="201">
        <v>45979.871331018519</v>
      </c>
      <c r="B2143" s="202">
        <v>45979</v>
      </c>
      <c r="C2143" s="203" t="s">
        <v>6275</v>
      </c>
      <c r="D2143" s="203" t="s">
        <v>11</v>
      </c>
      <c r="E2143" s="204" t="s">
        <v>6276</v>
      </c>
      <c r="F2143" s="49" t="s">
        <v>838</v>
      </c>
      <c r="G2143" s="203">
        <v>1</v>
      </c>
      <c r="H2143" s="203" t="s">
        <v>6277</v>
      </c>
      <c r="I2143" s="205" t="s">
        <v>1566</v>
      </c>
      <c r="J2143" s="206"/>
      <c r="K2143" s="203">
        <v>42</v>
      </c>
      <c r="L2143" s="213" t="s">
        <v>827</v>
      </c>
      <c r="M2143" s="208" t="s">
        <v>1436</v>
      </c>
      <c r="N2143" s="209">
        <f t="shared" si="0"/>
        <v>2025</v>
      </c>
      <c r="O2143" s="210">
        <f t="shared" si="1"/>
        <v>11</v>
      </c>
      <c r="P2143" s="211" t="str">
        <f>IFERROR(VLOOKUP(F2143,연간집계!D:E,2,FALSE),"")</f>
        <v>스탠다드 포토북 6*8 (하드/무광)</v>
      </c>
    </row>
    <row r="2144" spans="1:16" ht="12.75">
      <c r="A2144" s="201">
        <v>45979.871342592596</v>
      </c>
      <c r="B2144" s="202">
        <v>45979</v>
      </c>
      <c r="C2144" s="203" t="s">
        <v>6278</v>
      </c>
      <c r="D2144" s="203" t="s">
        <v>11</v>
      </c>
      <c r="E2144" s="204" t="s">
        <v>6276</v>
      </c>
      <c r="F2144" s="49" t="s">
        <v>847</v>
      </c>
      <c r="G2144" s="203">
        <v>1</v>
      </c>
      <c r="H2144" s="203" t="s">
        <v>6277</v>
      </c>
      <c r="I2144" s="205" t="s">
        <v>1440</v>
      </c>
      <c r="J2144" s="206"/>
      <c r="K2144" s="203">
        <v>46</v>
      </c>
      <c r="L2144" s="213" t="s">
        <v>827</v>
      </c>
      <c r="M2144" s="208" t="s">
        <v>1436</v>
      </c>
      <c r="N2144" s="209">
        <f t="shared" si="0"/>
        <v>2025</v>
      </c>
      <c r="O2144" s="210">
        <f t="shared" si="1"/>
        <v>11</v>
      </c>
      <c r="P2144" s="211" t="str">
        <f>IFERROR(VLOOKUP(F2144,연간집계!D:E,2,FALSE),"")</f>
        <v>스탠다드 포토북 8*11 (하드/무광)</v>
      </c>
    </row>
    <row r="2145" spans="1:16" ht="12.75">
      <c r="A2145" s="201">
        <v>45979.871354166666</v>
      </c>
      <c r="B2145" s="202">
        <v>45979</v>
      </c>
      <c r="C2145" s="203" t="s">
        <v>6279</v>
      </c>
      <c r="D2145" s="203" t="s">
        <v>11</v>
      </c>
      <c r="E2145" s="204" t="s">
        <v>6280</v>
      </c>
      <c r="F2145" s="49" t="s">
        <v>1243</v>
      </c>
      <c r="G2145" s="203">
        <v>1</v>
      </c>
      <c r="H2145" s="203" t="s">
        <v>6281</v>
      </c>
      <c r="I2145" s="205" t="s">
        <v>1556</v>
      </c>
      <c r="J2145" s="206"/>
      <c r="K2145" s="203">
        <v>24</v>
      </c>
      <c r="L2145" s="207" t="s">
        <v>828</v>
      </c>
      <c r="M2145" s="208" t="s">
        <v>1436</v>
      </c>
      <c r="N2145" s="209">
        <f t="shared" si="0"/>
        <v>2025</v>
      </c>
      <c r="O2145" s="210">
        <f t="shared" si="1"/>
        <v>11</v>
      </c>
      <c r="P2145" s="211" t="str">
        <f>IFERROR(VLOOKUP(F2145,연간집계!D:E,2,FALSE),"")</f>
        <v>모바일 포토북 150 (여행)</v>
      </c>
    </row>
    <row r="2146" spans="1:16" ht="12.75">
      <c r="A2146" s="201">
        <v>45979.871365740742</v>
      </c>
      <c r="B2146" s="202">
        <v>45979</v>
      </c>
      <c r="C2146" s="203" t="s">
        <v>6282</v>
      </c>
      <c r="D2146" s="203" t="s">
        <v>11</v>
      </c>
      <c r="E2146" s="204" t="s">
        <v>6280</v>
      </c>
      <c r="F2146" s="49" t="s">
        <v>1238</v>
      </c>
      <c r="G2146" s="203">
        <v>1</v>
      </c>
      <c r="H2146" s="203" t="s">
        <v>6281</v>
      </c>
      <c r="I2146" s="205" t="s">
        <v>2370</v>
      </c>
      <c r="J2146" s="206"/>
      <c r="K2146" s="203">
        <v>24</v>
      </c>
      <c r="L2146" s="207" t="s">
        <v>828</v>
      </c>
      <c r="M2146" s="208" t="s">
        <v>1449</v>
      </c>
      <c r="N2146" s="209">
        <f t="shared" si="0"/>
        <v>2025</v>
      </c>
      <c r="O2146" s="210">
        <f t="shared" si="1"/>
        <v>11</v>
      </c>
      <c r="P2146" s="211" t="str">
        <f>IFERROR(VLOOKUP(F2146,연간집계!D:E,2,FALSE),"")</f>
        <v>모바일 포토북 198 (베이비)</v>
      </c>
    </row>
    <row r="2147" spans="1:16" ht="12.75">
      <c r="A2147" s="201">
        <v>45979.877314814818</v>
      </c>
      <c r="B2147" s="202">
        <v>45979</v>
      </c>
      <c r="C2147" s="203" t="s">
        <v>6283</v>
      </c>
      <c r="D2147" s="203" t="s">
        <v>11</v>
      </c>
      <c r="E2147" s="204" t="s">
        <v>6284</v>
      </c>
      <c r="F2147" s="49" t="s">
        <v>1357</v>
      </c>
      <c r="G2147" s="203">
        <v>5</v>
      </c>
      <c r="H2147" s="203" t="s">
        <v>5861</v>
      </c>
      <c r="I2147" s="205" t="s">
        <v>1440</v>
      </c>
      <c r="J2147" s="206"/>
      <c r="K2147" s="203">
        <v>10</v>
      </c>
      <c r="L2147" s="207" t="s">
        <v>828</v>
      </c>
      <c r="M2147" s="208" t="s">
        <v>2216</v>
      </c>
      <c r="N2147" s="209">
        <f t="shared" si="0"/>
        <v>2025</v>
      </c>
      <c r="O2147" s="210">
        <f t="shared" si="1"/>
        <v>11</v>
      </c>
      <c r="P2147" s="211" t="str">
        <f>IFERROR(VLOOKUP(F2147,연간집계!D:E,2,FALSE),"")</f>
        <v>PCMS_엽서 145</v>
      </c>
    </row>
    <row r="2148" spans="1:16" ht="12.75">
      <c r="A2148" s="201">
        <v>45979.898101851853</v>
      </c>
      <c r="B2148" s="202">
        <v>45979</v>
      </c>
      <c r="C2148" s="203" t="s">
        <v>6285</v>
      </c>
      <c r="D2148" s="203" t="s">
        <v>11</v>
      </c>
      <c r="E2148" s="204" t="s">
        <v>6286</v>
      </c>
      <c r="F2148" s="49" t="s">
        <v>838</v>
      </c>
      <c r="G2148" s="203">
        <v>30</v>
      </c>
      <c r="H2148" s="203" t="s">
        <v>2431</v>
      </c>
      <c r="I2148" s="205" t="s">
        <v>1440</v>
      </c>
      <c r="J2148" s="206"/>
      <c r="K2148" s="203">
        <v>24</v>
      </c>
      <c r="L2148" s="213" t="s">
        <v>827</v>
      </c>
      <c r="M2148" s="208" t="s">
        <v>1689</v>
      </c>
      <c r="N2148" s="209">
        <f t="shared" si="0"/>
        <v>2025</v>
      </c>
      <c r="O2148" s="210">
        <f t="shared" si="1"/>
        <v>11</v>
      </c>
      <c r="P2148" s="211" t="str">
        <f>IFERROR(VLOOKUP(F2148,연간집계!D:E,2,FALSE),"")</f>
        <v>스탠다드 포토북 6*8 (하드/무광)</v>
      </c>
    </row>
    <row r="2149" spans="1:16" ht="12.75">
      <c r="A2149" s="201">
        <v>45979.921851851854</v>
      </c>
      <c r="B2149" s="202">
        <v>45979</v>
      </c>
      <c r="C2149" s="203" t="s">
        <v>6287</v>
      </c>
      <c r="D2149" s="203" t="s">
        <v>11</v>
      </c>
      <c r="E2149" s="204" t="s">
        <v>6288</v>
      </c>
      <c r="F2149" s="49" t="s">
        <v>1378</v>
      </c>
      <c r="G2149" s="203">
        <v>2</v>
      </c>
      <c r="H2149" s="203" t="s">
        <v>6289</v>
      </c>
      <c r="I2149" s="205" t="s">
        <v>2377</v>
      </c>
      <c r="J2149" s="206"/>
      <c r="K2149" s="203">
        <v>1</v>
      </c>
      <c r="L2149" s="213" t="s">
        <v>827</v>
      </c>
      <c r="M2149" s="208" t="s">
        <v>1658</v>
      </c>
      <c r="N2149" s="209">
        <f t="shared" si="0"/>
        <v>2025</v>
      </c>
      <c r="O2149" s="210">
        <f t="shared" si="1"/>
        <v>11</v>
      </c>
      <c r="P2149" s="211" t="str">
        <f>IFERROR(VLOOKUP(F2149,연간집계!D:E,2,FALSE),"")</f>
        <v>증명사진 (무광)</v>
      </c>
    </row>
    <row r="2150" spans="1:16" ht="12.75">
      <c r="A2150" s="201">
        <v>45979.945613425924</v>
      </c>
      <c r="B2150" s="202">
        <v>45979</v>
      </c>
      <c r="C2150" s="203" t="s">
        <v>6290</v>
      </c>
      <c r="D2150" s="203" t="s">
        <v>11</v>
      </c>
      <c r="E2150" s="204" t="s">
        <v>6291</v>
      </c>
      <c r="F2150" s="49" t="s">
        <v>1238</v>
      </c>
      <c r="G2150" s="203">
        <v>1</v>
      </c>
      <c r="H2150" s="203" t="s">
        <v>6281</v>
      </c>
      <c r="I2150" s="205" t="s">
        <v>2370</v>
      </c>
      <c r="J2150" s="206"/>
      <c r="K2150" s="203">
        <v>24</v>
      </c>
      <c r="L2150" s="207" t="s">
        <v>828</v>
      </c>
      <c r="M2150" s="208" t="s">
        <v>1471</v>
      </c>
      <c r="N2150" s="209">
        <f t="shared" si="0"/>
        <v>2025</v>
      </c>
      <c r="O2150" s="210">
        <f t="shared" si="1"/>
        <v>11</v>
      </c>
      <c r="P2150" s="211" t="str">
        <f>IFERROR(VLOOKUP(F2150,연간집계!D:E,2,FALSE),"")</f>
        <v>모바일 포토북 198 (베이비)</v>
      </c>
    </row>
    <row r="2151" spans="1:16" ht="12.75">
      <c r="A2151" s="201">
        <v>45979.945625</v>
      </c>
      <c r="B2151" s="202">
        <v>45979</v>
      </c>
      <c r="C2151" s="203" t="s">
        <v>6292</v>
      </c>
      <c r="D2151" s="203" t="s">
        <v>11</v>
      </c>
      <c r="E2151" s="204" t="s">
        <v>6291</v>
      </c>
      <c r="F2151" s="49" t="s">
        <v>1247</v>
      </c>
      <c r="G2151" s="203">
        <v>1</v>
      </c>
      <c r="H2151" s="203" t="s">
        <v>6281</v>
      </c>
      <c r="I2151" s="205" t="s">
        <v>1556</v>
      </c>
      <c r="J2151" s="206"/>
      <c r="K2151" s="203">
        <v>24</v>
      </c>
      <c r="L2151" s="207" t="s">
        <v>828</v>
      </c>
      <c r="M2151" s="208" t="s">
        <v>1436</v>
      </c>
      <c r="N2151" s="209">
        <f t="shared" si="0"/>
        <v>2025</v>
      </c>
      <c r="O2151" s="210">
        <f t="shared" si="1"/>
        <v>11</v>
      </c>
      <c r="P2151" s="211" t="str">
        <f>IFERROR(VLOOKUP(F2151,연간집계!D:E,2,FALSE),"")</f>
        <v>모바일 포토북 197 (여행)</v>
      </c>
    </row>
    <row r="2152" spans="1:16" ht="12.75">
      <c r="A2152" s="201">
        <v>45979.945636574077</v>
      </c>
      <c r="B2152" s="202">
        <v>45979</v>
      </c>
      <c r="C2152" s="203" t="s">
        <v>6293</v>
      </c>
      <c r="D2152" s="203" t="s">
        <v>11</v>
      </c>
      <c r="E2152" s="204" t="s">
        <v>6291</v>
      </c>
      <c r="F2152" s="49" t="s">
        <v>1247</v>
      </c>
      <c r="G2152" s="203">
        <v>1</v>
      </c>
      <c r="H2152" s="203" t="s">
        <v>6281</v>
      </c>
      <c r="I2152" s="205" t="s">
        <v>1556</v>
      </c>
      <c r="J2152" s="206"/>
      <c r="K2152" s="203">
        <v>24</v>
      </c>
      <c r="L2152" s="207" t="s">
        <v>828</v>
      </c>
      <c r="M2152" s="208" t="s">
        <v>1436</v>
      </c>
      <c r="N2152" s="209">
        <f t="shared" si="0"/>
        <v>2025</v>
      </c>
      <c r="O2152" s="210">
        <f t="shared" si="1"/>
        <v>11</v>
      </c>
      <c r="P2152" s="211" t="str">
        <f>IFERROR(VLOOKUP(F2152,연간집계!D:E,2,FALSE),"")</f>
        <v>모바일 포토북 197 (여행)</v>
      </c>
    </row>
    <row r="2153" spans="1:16" ht="12.75">
      <c r="A2153" s="201">
        <v>45979.954305555555</v>
      </c>
      <c r="B2153" s="202">
        <v>45979</v>
      </c>
      <c r="C2153" s="203" t="s">
        <v>6294</v>
      </c>
      <c r="D2153" s="203" t="s">
        <v>11</v>
      </c>
      <c r="E2153" s="204" t="s">
        <v>6295</v>
      </c>
      <c r="F2153" s="49" t="s">
        <v>1048</v>
      </c>
      <c r="G2153" s="203">
        <v>1</v>
      </c>
      <c r="H2153" s="203" t="s">
        <v>1830</v>
      </c>
      <c r="I2153" s="205" t="s">
        <v>1440</v>
      </c>
      <c r="J2153" s="206"/>
      <c r="K2153" s="203">
        <v>80</v>
      </c>
      <c r="L2153" s="207" t="s">
        <v>827</v>
      </c>
      <c r="M2153" s="208" t="s">
        <v>1436</v>
      </c>
      <c r="N2153" s="209">
        <f t="shared" si="0"/>
        <v>2025</v>
      </c>
      <c r="O2153" s="210">
        <f t="shared" si="1"/>
        <v>11</v>
      </c>
      <c r="P2153" s="211" t="str">
        <f>IFERROR(VLOOKUP(F2153,연간집계!D:E,2,FALSE),"")</f>
        <v>프리북와이드 (하드)</v>
      </c>
    </row>
    <row r="2154" spans="1:16" ht="12.75">
      <c r="A2154" s="201">
        <v>45979.954317129632</v>
      </c>
      <c r="B2154" s="202">
        <v>45979</v>
      </c>
      <c r="C2154" s="203" t="s">
        <v>6296</v>
      </c>
      <c r="D2154" s="203" t="s">
        <v>11</v>
      </c>
      <c r="E2154" s="204" t="s">
        <v>6295</v>
      </c>
      <c r="F2154" s="49" t="s">
        <v>1048</v>
      </c>
      <c r="G2154" s="203">
        <v>1</v>
      </c>
      <c r="H2154" s="203" t="s">
        <v>1830</v>
      </c>
      <c r="I2154" s="205" t="s">
        <v>1440</v>
      </c>
      <c r="J2154" s="206"/>
      <c r="K2154" s="203">
        <v>80</v>
      </c>
      <c r="L2154" s="207" t="s">
        <v>827</v>
      </c>
      <c r="M2154" s="208" t="s">
        <v>1436</v>
      </c>
      <c r="N2154" s="209">
        <f t="shared" si="0"/>
        <v>2025</v>
      </c>
      <c r="O2154" s="210">
        <f t="shared" si="1"/>
        <v>11</v>
      </c>
      <c r="P2154" s="211" t="str">
        <f>IFERROR(VLOOKUP(F2154,연간집계!D:E,2,FALSE),"")</f>
        <v>프리북와이드 (하드)</v>
      </c>
    </row>
    <row r="2155" spans="1:16" ht="12.75">
      <c r="A2155" s="201">
        <v>45979.954328703701</v>
      </c>
      <c r="B2155" s="202">
        <v>45979</v>
      </c>
      <c r="C2155" s="203" t="s">
        <v>6297</v>
      </c>
      <c r="D2155" s="203" t="s">
        <v>11</v>
      </c>
      <c r="E2155" s="204" t="s">
        <v>6295</v>
      </c>
      <c r="F2155" s="49" t="s">
        <v>1048</v>
      </c>
      <c r="G2155" s="203">
        <v>1</v>
      </c>
      <c r="H2155" s="203" t="s">
        <v>1830</v>
      </c>
      <c r="I2155" s="205" t="s">
        <v>1440</v>
      </c>
      <c r="J2155" s="206"/>
      <c r="K2155" s="203">
        <v>80</v>
      </c>
      <c r="L2155" s="207" t="s">
        <v>827</v>
      </c>
      <c r="M2155" s="208" t="s">
        <v>1436</v>
      </c>
      <c r="N2155" s="209">
        <f t="shared" si="0"/>
        <v>2025</v>
      </c>
      <c r="O2155" s="210">
        <f t="shared" si="1"/>
        <v>11</v>
      </c>
      <c r="P2155" s="211" t="str">
        <f>IFERROR(VLOOKUP(F2155,연간집계!D:E,2,FALSE),"")</f>
        <v>프리북와이드 (하드)</v>
      </c>
    </row>
    <row r="2156" spans="1:16" ht="12.75">
      <c r="A2156" s="201">
        <v>45980.04378472222</v>
      </c>
      <c r="B2156" s="202">
        <v>45980</v>
      </c>
      <c r="C2156" s="203" t="s">
        <v>6298</v>
      </c>
      <c r="D2156" s="203" t="s">
        <v>11</v>
      </c>
      <c r="E2156" s="204" t="s">
        <v>6299</v>
      </c>
      <c r="F2156" s="49" t="s">
        <v>1257</v>
      </c>
      <c r="G2156" s="203">
        <v>1</v>
      </c>
      <c r="H2156" s="203" t="s">
        <v>6300</v>
      </c>
      <c r="I2156" s="205" t="s">
        <v>2297</v>
      </c>
      <c r="J2156" s="206"/>
      <c r="K2156" s="203">
        <v>24</v>
      </c>
      <c r="L2156" s="207" t="s">
        <v>828</v>
      </c>
      <c r="M2156" s="208" t="s">
        <v>1541</v>
      </c>
      <c r="N2156" s="209">
        <f t="shared" si="0"/>
        <v>2025</v>
      </c>
      <c r="O2156" s="210">
        <f t="shared" si="1"/>
        <v>11</v>
      </c>
      <c r="P2156" s="211" t="str">
        <f>IFERROR(VLOOKUP(F2156,연간집계!D:E,2,FALSE),"")</f>
        <v>모바일 포토북 150 (커플)</v>
      </c>
    </row>
    <row r="2157" spans="1:16" ht="12.75">
      <c r="A2157" s="201">
        <v>45980.043796296297</v>
      </c>
      <c r="B2157" s="202">
        <v>45980</v>
      </c>
      <c r="C2157" s="203" t="s">
        <v>6301</v>
      </c>
      <c r="D2157" s="203" t="s">
        <v>11</v>
      </c>
      <c r="E2157" s="204" t="s">
        <v>6299</v>
      </c>
      <c r="F2157" s="49" t="s">
        <v>1257</v>
      </c>
      <c r="G2157" s="203">
        <v>1</v>
      </c>
      <c r="H2157" s="203" t="s">
        <v>6300</v>
      </c>
      <c r="I2157" s="205" t="s">
        <v>2297</v>
      </c>
      <c r="J2157" s="206"/>
      <c r="K2157" s="203">
        <v>24</v>
      </c>
      <c r="L2157" s="207" t="s">
        <v>828</v>
      </c>
      <c r="M2157" s="208" t="s">
        <v>1541</v>
      </c>
      <c r="N2157" s="209">
        <f t="shared" si="0"/>
        <v>2025</v>
      </c>
      <c r="O2157" s="210">
        <f t="shared" si="1"/>
        <v>11</v>
      </c>
      <c r="P2157" s="211" t="str">
        <f>IFERROR(VLOOKUP(F2157,연간집계!D:E,2,FALSE),"")</f>
        <v>모바일 포토북 150 (커플)</v>
      </c>
    </row>
    <row r="2158" spans="1:16" ht="12.75">
      <c r="A2158" s="201">
        <v>45980.064004629632</v>
      </c>
      <c r="B2158" s="202">
        <v>45980</v>
      </c>
      <c r="C2158" s="203" t="s">
        <v>6302</v>
      </c>
      <c r="D2158" s="203" t="s">
        <v>11</v>
      </c>
      <c r="E2158" s="204" t="s">
        <v>6303</v>
      </c>
      <c r="F2158" s="49" t="s">
        <v>1284</v>
      </c>
      <c r="G2158" s="203">
        <v>10</v>
      </c>
      <c r="H2158" s="203" t="s">
        <v>6304</v>
      </c>
      <c r="I2158" s="205" t="s">
        <v>2297</v>
      </c>
      <c r="J2158" s="206"/>
      <c r="K2158" s="203">
        <v>26</v>
      </c>
      <c r="L2158" s="207" t="s">
        <v>827</v>
      </c>
      <c r="M2158" s="208" t="s">
        <v>1497</v>
      </c>
      <c r="N2158" s="209">
        <f t="shared" si="0"/>
        <v>2025</v>
      </c>
      <c r="O2158" s="210">
        <f t="shared" si="1"/>
        <v>11</v>
      </c>
      <c r="P2158" s="211" t="str">
        <f>IFERROR(VLOOKUP(F2158,연간집계!D:E,2,FALSE),"")</f>
        <v>PCMS_스탠다드캘린더</v>
      </c>
    </row>
    <row r="2159" spans="1:16" ht="12.75">
      <c r="A2159" s="201">
        <v>45980.199629629627</v>
      </c>
      <c r="B2159" s="202">
        <v>45980</v>
      </c>
      <c r="C2159" s="203" t="s">
        <v>6305</v>
      </c>
      <c r="D2159" s="203" t="s">
        <v>11</v>
      </c>
      <c r="E2159" s="204" t="s">
        <v>6306</v>
      </c>
      <c r="F2159" s="49" t="s">
        <v>1308</v>
      </c>
      <c r="G2159" s="203">
        <v>1</v>
      </c>
      <c r="H2159" s="203" t="s">
        <v>4273</v>
      </c>
      <c r="I2159" s="205" t="s">
        <v>1668</v>
      </c>
      <c r="J2159" s="208" t="s">
        <v>1444</v>
      </c>
      <c r="K2159" s="203">
        <v>1</v>
      </c>
      <c r="L2159" s="213" t="s">
        <v>827</v>
      </c>
      <c r="M2159" s="208" t="s">
        <v>1471</v>
      </c>
      <c r="N2159" s="209">
        <f t="shared" si="0"/>
        <v>2025</v>
      </c>
      <c r="O2159" s="210">
        <f t="shared" si="1"/>
        <v>11</v>
      </c>
      <c r="P2159" s="211" t="str">
        <f>IFERROR(VLOOKUP(F2159,연간집계!D:E,2,FALSE),"")</f>
        <v>심플액자 305_블랙</v>
      </c>
    </row>
    <row r="2160" spans="1:16" ht="12.75">
      <c r="A2160" s="201">
        <v>45980.396134259259</v>
      </c>
      <c r="B2160" s="202">
        <v>45980</v>
      </c>
      <c r="C2160" s="203" t="s">
        <v>6307</v>
      </c>
      <c r="D2160" s="203" t="s">
        <v>11</v>
      </c>
      <c r="E2160" s="204" t="s">
        <v>6308</v>
      </c>
      <c r="F2160" s="49" t="s">
        <v>1043</v>
      </c>
      <c r="G2160" s="203">
        <v>2</v>
      </c>
      <c r="H2160" s="203" t="s">
        <v>6309</v>
      </c>
      <c r="I2160" s="205" t="s">
        <v>2106</v>
      </c>
      <c r="J2160" s="206"/>
      <c r="K2160" s="203">
        <v>100</v>
      </c>
      <c r="L2160" s="207" t="s">
        <v>827</v>
      </c>
      <c r="M2160" s="208" t="s">
        <v>1497</v>
      </c>
      <c r="N2160" s="209">
        <f t="shared" si="0"/>
        <v>2025</v>
      </c>
      <c r="O2160" s="210">
        <f t="shared" si="1"/>
        <v>11</v>
      </c>
      <c r="P2160" s="211" t="str">
        <f>IFERROR(VLOOKUP(F2160,연간집계!D:E,2,FALSE),"")</f>
        <v>프리북 198 (하드)</v>
      </c>
    </row>
    <row r="2161" spans="1:16" ht="12.75">
      <c r="A2161" s="201">
        <v>45980.396145833336</v>
      </c>
      <c r="B2161" s="202">
        <v>45980</v>
      </c>
      <c r="C2161" s="203" t="s">
        <v>6310</v>
      </c>
      <c r="D2161" s="203" t="s">
        <v>11</v>
      </c>
      <c r="E2161" s="204" t="s">
        <v>6308</v>
      </c>
      <c r="F2161" s="49" t="s">
        <v>1043</v>
      </c>
      <c r="G2161" s="203">
        <v>2</v>
      </c>
      <c r="H2161" s="203" t="s">
        <v>6309</v>
      </c>
      <c r="I2161" s="205" t="s">
        <v>2106</v>
      </c>
      <c r="J2161" s="206"/>
      <c r="K2161" s="203">
        <v>100</v>
      </c>
      <c r="L2161" s="207" t="s">
        <v>827</v>
      </c>
      <c r="M2161" s="208" t="s">
        <v>1497</v>
      </c>
      <c r="N2161" s="209">
        <f t="shared" si="0"/>
        <v>2025</v>
      </c>
      <c r="O2161" s="210">
        <f t="shared" si="1"/>
        <v>11</v>
      </c>
      <c r="P2161" s="211" t="str">
        <f>IFERROR(VLOOKUP(F2161,연간집계!D:E,2,FALSE),"")</f>
        <v>프리북 198 (하드)</v>
      </c>
    </row>
    <row r="2162" spans="1:16" ht="12.75">
      <c r="A2162" s="201">
        <v>45980.396157407406</v>
      </c>
      <c r="B2162" s="202">
        <v>45980</v>
      </c>
      <c r="C2162" s="203" t="s">
        <v>6311</v>
      </c>
      <c r="D2162" s="203" t="s">
        <v>11</v>
      </c>
      <c r="E2162" s="204" t="s">
        <v>6308</v>
      </c>
      <c r="F2162" s="49" t="s">
        <v>1043</v>
      </c>
      <c r="G2162" s="203">
        <v>2</v>
      </c>
      <c r="H2162" s="203" t="s">
        <v>6309</v>
      </c>
      <c r="I2162" s="205" t="s">
        <v>2106</v>
      </c>
      <c r="J2162" s="206"/>
      <c r="K2162" s="203">
        <v>100</v>
      </c>
      <c r="L2162" s="207" t="s">
        <v>827</v>
      </c>
      <c r="M2162" s="208" t="s">
        <v>1497</v>
      </c>
      <c r="N2162" s="209">
        <f t="shared" si="0"/>
        <v>2025</v>
      </c>
      <c r="O2162" s="210">
        <f t="shared" si="1"/>
        <v>11</v>
      </c>
      <c r="P2162" s="211" t="str">
        <f>IFERROR(VLOOKUP(F2162,연간집계!D:E,2,FALSE),"")</f>
        <v>프리북 198 (하드)</v>
      </c>
    </row>
    <row r="2163" spans="1:16" ht="12.75">
      <c r="A2163" s="201">
        <v>45980.396168981482</v>
      </c>
      <c r="B2163" s="202">
        <v>45980</v>
      </c>
      <c r="C2163" s="203" t="s">
        <v>6312</v>
      </c>
      <c r="D2163" s="203" t="s">
        <v>11</v>
      </c>
      <c r="E2163" s="204" t="s">
        <v>6308</v>
      </c>
      <c r="F2163" s="49" t="s">
        <v>1043</v>
      </c>
      <c r="G2163" s="203">
        <v>2</v>
      </c>
      <c r="H2163" s="203" t="s">
        <v>6309</v>
      </c>
      <c r="I2163" s="205" t="s">
        <v>2106</v>
      </c>
      <c r="J2163" s="206"/>
      <c r="K2163" s="203">
        <v>100</v>
      </c>
      <c r="L2163" s="207" t="s">
        <v>827</v>
      </c>
      <c r="M2163" s="208" t="s">
        <v>1497</v>
      </c>
      <c r="N2163" s="209">
        <f t="shared" si="0"/>
        <v>2025</v>
      </c>
      <c r="O2163" s="210">
        <f t="shared" si="1"/>
        <v>11</v>
      </c>
      <c r="P2163" s="211" t="str">
        <f>IFERROR(VLOOKUP(F2163,연간집계!D:E,2,FALSE),"")</f>
        <v>프리북 198 (하드)</v>
      </c>
    </row>
    <row r="2164" spans="1:16" ht="12.75">
      <c r="A2164" s="201">
        <v>45980.396180555559</v>
      </c>
      <c r="B2164" s="202">
        <v>45980</v>
      </c>
      <c r="C2164" s="203" t="s">
        <v>6313</v>
      </c>
      <c r="D2164" s="203" t="s">
        <v>11</v>
      </c>
      <c r="E2164" s="204" t="s">
        <v>6308</v>
      </c>
      <c r="F2164" s="49" t="s">
        <v>1043</v>
      </c>
      <c r="G2164" s="203">
        <v>1</v>
      </c>
      <c r="H2164" s="203" t="s">
        <v>6309</v>
      </c>
      <c r="I2164" s="205" t="s">
        <v>2106</v>
      </c>
      <c r="J2164" s="206"/>
      <c r="K2164" s="203">
        <v>100</v>
      </c>
      <c r="L2164" s="207" t="s">
        <v>827</v>
      </c>
      <c r="M2164" s="208" t="s">
        <v>1497</v>
      </c>
      <c r="N2164" s="209">
        <f t="shared" si="0"/>
        <v>2025</v>
      </c>
      <c r="O2164" s="210">
        <f t="shared" si="1"/>
        <v>11</v>
      </c>
      <c r="P2164" s="211" t="str">
        <f>IFERROR(VLOOKUP(F2164,연간집계!D:E,2,FALSE),"")</f>
        <v>프리북 198 (하드)</v>
      </c>
    </row>
    <row r="2165" spans="1:16" ht="12.75">
      <c r="A2165" s="201">
        <v>45980.396192129629</v>
      </c>
      <c r="B2165" s="202">
        <v>45980</v>
      </c>
      <c r="C2165" s="203" t="s">
        <v>6314</v>
      </c>
      <c r="D2165" s="203" t="s">
        <v>11</v>
      </c>
      <c r="E2165" s="204" t="s">
        <v>6308</v>
      </c>
      <c r="F2165" s="49" t="s">
        <v>1043</v>
      </c>
      <c r="G2165" s="203">
        <v>1</v>
      </c>
      <c r="H2165" s="203" t="s">
        <v>6309</v>
      </c>
      <c r="I2165" s="205" t="s">
        <v>2106</v>
      </c>
      <c r="J2165" s="206"/>
      <c r="K2165" s="203">
        <v>100</v>
      </c>
      <c r="L2165" s="207" t="s">
        <v>827</v>
      </c>
      <c r="M2165" s="208" t="s">
        <v>1497</v>
      </c>
      <c r="N2165" s="209">
        <f t="shared" si="0"/>
        <v>2025</v>
      </c>
      <c r="O2165" s="210">
        <f t="shared" si="1"/>
        <v>11</v>
      </c>
      <c r="P2165" s="211" t="str">
        <f>IFERROR(VLOOKUP(F2165,연간집계!D:E,2,FALSE),"")</f>
        <v>프리북 198 (하드)</v>
      </c>
    </row>
    <row r="2166" spans="1:16" ht="12.75">
      <c r="A2166" s="201">
        <v>45980.402222222219</v>
      </c>
      <c r="B2166" s="202">
        <v>45980</v>
      </c>
      <c r="C2166" s="203" t="s">
        <v>6315</v>
      </c>
      <c r="D2166" s="203" t="s">
        <v>11</v>
      </c>
      <c r="E2166" s="204" t="s">
        <v>6316</v>
      </c>
      <c r="F2166" s="49" t="s">
        <v>1041</v>
      </c>
      <c r="G2166" s="203">
        <v>1</v>
      </c>
      <c r="H2166" s="203" t="s">
        <v>536</v>
      </c>
      <c r="I2166" s="205" t="s">
        <v>2106</v>
      </c>
      <c r="J2166" s="206"/>
      <c r="K2166" s="203">
        <v>78</v>
      </c>
      <c r="L2166" s="207" t="s">
        <v>827</v>
      </c>
      <c r="M2166" s="208" t="s">
        <v>1436</v>
      </c>
      <c r="N2166" s="209">
        <f t="shared" si="0"/>
        <v>2025</v>
      </c>
      <c r="O2166" s="210">
        <f t="shared" si="1"/>
        <v>11</v>
      </c>
      <c r="P2166" s="211" t="str">
        <f>IFERROR(VLOOKUP(F2166,연간집계!D:E,2,FALSE),"")</f>
        <v>프리북 198 (소프트)</v>
      </c>
    </row>
    <row r="2167" spans="1:16" ht="12.75">
      <c r="A2167" s="201">
        <v>45980.422789351855</v>
      </c>
      <c r="B2167" s="202">
        <v>45980</v>
      </c>
      <c r="C2167" s="203" t="s">
        <v>6317</v>
      </c>
      <c r="D2167" s="203" t="s">
        <v>11</v>
      </c>
      <c r="E2167" s="204" t="s">
        <v>6318</v>
      </c>
      <c r="F2167" s="49" t="s">
        <v>1043</v>
      </c>
      <c r="G2167" s="203">
        <v>1</v>
      </c>
      <c r="H2167" s="203" t="s">
        <v>6309</v>
      </c>
      <c r="I2167" s="205" t="s">
        <v>2106</v>
      </c>
      <c r="J2167" s="206"/>
      <c r="K2167" s="203">
        <v>100</v>
      </c>
      <c r="L2167" s="207" t="s">
        <v>827</v>
      </c>
      <c r="M2167" s="208" t="s">
        <v>1497</v>
      </c>
      <c r="N2167" s="209">
        <f t="shared" si="0"/>
        <v>2025</v>
      </c>
      <c r="O2167" s="210">
        <f t="shared" si="1"/>
        <v>11</v>
      </c>
      <c r="P2167" s="211" t="str">
        <f>IFERROR(VLOOKUP(F2167,연간집계!D:E,2,FALSE),"")</f>
        <v>프리북 198 (하드)</v>
      </c>
    </row>
    <row r="2168" spans="1:16" ht="12.75">
      <c r="A2168" s="201">
        <v>45980.422812500001</v>
      </c>
      <c r="B2168" s="202">
        <v>45980</v>
      </c>
      <c r="C2168" s="203" t="s">
        <v>6319</v>
      </c>
      <c r="D2168" s="203" t="s">
        <v>11</v>
      </c>
      <c r="E2168" s="204" t="s">
        <v>6318</v>
      </c>
      <c r="F2168" s="49" t="s">
        <v>1043</v>
      </c>
      <c r="G2168" s="203">
        <v>1</v>
      </c>
      <c r="H2168" s="203" t="s">
        <v>6309</v>
      </c>
      <c r="I2168" s="205" t="s">
        <v>2106</v>
      </c>
      <c r="J2168" s="206"/>
      <c r="K2168" s="203">
        <v>100</v>
      </c>
      <c r="L2168" s="207" t="s">
        <v>827</v>
      </c>
      <c r="M2168" s="208" t="s">
        <v>1497</v>
      </c>
      <c r="N2168" s="209">
        <f t="shared" si="0"/>
        <v>2025</v>
      </c>
      <c r="O2168" s="210">
        <f t="shared" si="1"/>
        <v>11</v>
      </c>
      <c r="P2168" s="211" t="str">
        <f>IFERROR(VLOOKUP(F2168,연간집계!D:E,2,FALSE),"")</f>
        <v>프리북 198 (하드)</v>
      </c>
    </row>
    <row r="2169" spans="1:16" ht="12.75">
      <c r="A2169" s="201">
        <v>45980.463229166664</v>
      </c>
      <c r="B2169" s="202">
        <v>45980</v>
      </c>
      <c r="C2169" s="203" t="s">
        <v>6320</v>
      </c>
      <c r="D2169" s="203" t="s">
        <v>11</v>
      </c>
      <c r="E2169" s="204" t="s">
        <v>6321</v>
      </c>
      <c r="F2169" s="49" t="s">
        <v>1036</v>
      </c>
      <c r="G2169" s="203">
        <v>1</v>
      </c>
      <c r="H2169" s="203" t="s">
        <v>4708</v>
      </c>
      <c r="I2169" s="205" t="s">
        <v>1470</v>
      </c>
      <c r="J2169" s="206"/>
      <c r="K2169" s="203">
        <v>66</v>
      </c>
      <c r="L2169" s="213" t="s">
        <v>827</v>
      </c>
      <c r="M2169" s="208" t="s">
        <v>1436</v>
      </c>
      <c r="N2169" s="209">
        <f t="shared" si="0"/>
        <v>2025</v>
      </c>
      <c r="O2169" s="210">
        <f t="shared" si="1"/>
        <v>11</v>
      </c>
      <c r="P2169" s="211" t="str">
        <f>IFERROR(VLOOKUP(F2169,연간집계!D:E,2,FALSE),"")</f>
        <v>포토로그북 (바인더)</v>
      </c>
    </row>
    <row r="2170" spans="1:16" ht="12.75">
      <c r="A2170" s="201">
        <v>45980.475046296298</v>
      </c>
      <c r="B2170" s="202">
        <v>45980</v>
      </c>
      <c r="C2170" s="203" t="s">
        <v>6322</v>
      </c>
      <c r="D2170" s="203" t="s">
        <v>11</v>
      </c>
      <c r="E2170" s="204" t="s">
        <v>6323</v>
      </c>
      <c r="F2170" s="49" t="s">
        <v>847</v>
      </c>
      <c r="G2170" s="203">
        <v>39</v>
      </c>
      <c r="H2170" s="203" t="s">
        <v>6324</v>
      </c>
      <c r="I2170" s="205" t="s">
        <v>1570</v>
      </c>
      <c r="J2170" s="206"/>
      <c r="K2170" s="203">
        <v>60</v>
      </c>
      <c r="L2170" s="213" t="s">
        <v>827</v>
      </c>
      <c r="M2170" s="208" t="s">
        <v>3117</v>
      </c>
      <c r="N2170" s="209">
        <f t="shared" si="0"/>
        <v>2025</v>
      </c>
      <c r="O2170" s="210">
        <f t="shared" si="1"/>
        <v>11</v>
      </c>
      <c r="P2170" s="211" t="str">
        <f>IFERROR(VLOOKUP(F2170,연간집계!D:E,2,FALSE),"")</f>
        <v>스탠다드 포토북 8*11 (하드/무광)</v>
      </c>
    </row>
    <row r="2171" spans="1:16" ht="12.75">
      <c r="A2171" s="201">
        <v>45980.486608796295</v>
      </c>
      <c r="B2171" s="202">
        <v>45980</v>
      </c>
      <c r="C2171" s="203" t="s">
        <v>6325</v>
      </c>
      <c r="D2171" s="203" t="s">
        <v>11</v>
      </c>
      <c r="E2171" s="204" t="s">
        <v>6326</v>
      </c>
      <c r="F2171" s="49" t="s">
        <v>838</v>
      </c>
      <c r="G2171" s="203">
        <v>12</v>
      </c>
      <c r="H2171" s="203" t="s">
        <v>6327</v>
      </c>
      <c r="I2171" s="205" t="s">
        <v>1440</v>
      </c>
      <c r="J2171" s="206"/>
      <c r="K2171" s="203">
        <v>46</v>
      </c>
      <c r="L2171" s="213" t="s">
        <v>827</v>
      </c>
      <c r="M2171" s="208" t="s">
        <v>3117</v>
      </c>
      <c r="N2171" s="209">
        <f t="shared" si="0"/>
        <v>2025</v>
      </c>
      <c r="O2171" s="210">
        <f t="shared" si="1"/>
        <v>11</v>
      </c>
      <c r="P2171" s="211" t="str">
        <f>IFERROR(VLOOKUP(F2171,연간집계!D:E,2,FALSE),"")</f>
        <v>스탠다드 포토북 6*8 (하드/무광)</v>
      </c>
    </row>
    <row r="2172" spans="1:16" ht="12.75">
      <c r="A2172" s="201">
        <v>45980.515474537038</v>
      </c>
      <c r="B2172" s="202">
        <v>45980</v>
      </c>
      <c r="C2172" s="203" t="s">
        <v>6328</v>
      </c>
      <c r="D2172" s="203" t="s">
        <v>11</v>
      </c>
      <c r="E2172" s="204" t="s">
        <v>6329</v>
      </c>
      <c r="F2172" s="49" t="s">
        <v>1296</v>
      </c>
      <c r="G2172" s="203">
        <v>1</v>
      </c>
      <c r="H2172" s="203" t="s">
        <v>6330</v>
      </c>
      <c r="I2172" s="205" t="s">
        <v>5190</v>
      </c>
      <c r="J2172" s="206"/>
      <c r="K2172" s="203">
        <v>26</v>
      </c>
      <c r="L2172" s="213" t="s">
        <v>827</v>
      </c>
      <c r="M2172" s="208" t="s">
        <v>1436</v>
      </c>
      <c r="N2172" s="209">
        <f t="shared" si="0"/>
        <v>2025</v>
      </c>
      <c r="O2172" s="210">
        <f t="shared" si="1"/>
        <v>11</v>
      </c>
      <c r="P2172" s="211" t="str">
        <f>IFERROR(VLOOKUP(F2172,연간집계!D:E,2,FALSE),"")</f>
        <v>PCMS_벽걸이2단캘린더</v>
      </c>
    </row>
    <row r="2173" spans="1:16" ht="12.75">
      <c r="A2173" s="201">
        <v>45980.515486111108</v>
      </c>
      <c r="B2173" s="202">
        <v>45980</v>
      </c>
      <c r="C2173" s="203" t="s">
        <v>6331</v>
      </c>
      <c r="D2173" s="203" t="s">
        <v>11</v>
      </c>
      <c r="E2173" s="204" t="s">
        <v>6329</v>
      </c>
      <c r="F2173" s="49" t="s">
        <v>874</v>
      </c>
      <c r="G2173" s="203">
        <v>1</v>
      </c>
      <c r="H2173" s="203" t="s">
        <v>6330</v>
      </c>
      <c r="I2173" s="205" t="s">
        <v>1440</v>
      </c>
      <c r="J2173" s="206"/>
      <c r="K2173" s="203">
        <v>50</v>
      </c>
      <c r="L2173" s="213" t="s">
        <v>827</v>
      </c>
      <c r="M2173" s="208" t="s">
        <v>1436</v>
      </c>
      <c r="N2173" s="209">
        <f t="shared" si="0"/>
        <v>2025</v>
      </c>
      <c r="O2173" s="210">
        <f t="shared" si="1"/>
        <v>11</v>
      </c>
      <c r="P2173" s="211" t="str">
        <f>IFERROR(VLOOKUP(F2173,연간집계!D:E,2,FALSE),"")</f>
        <v>스탠다드 포토북 11*8 (하드/무광)</v>
      </c>
    </row>
    <row r="2174" spans="1:16" ht="12.75">
      <c r="A2174" s="201">
        <v>45980.515497685185</v>
      </c>
      <c r="B2174" s="202">
        <v>45980</v>
      </c>
      <c r="C2174" s="203" t="s">
        <v>6332</v>
      </c>
      <c r="D2174" s="203" t="s">
        <v>11</v>
      </c>
      <c r="E2174" s="204" t="s">
        <v>6333</v>
      </c>
      <c r="F2174" s="49" t="s">
        <v>1266</v>
      </c>
      <c r="G2174" s="203">
        <v>6</v>
      </c>
      <c r="H2174" s="203" t="s">
        <v>6334</v>
      </c>
      <c r="I2174" s="205" t="s">
        <v>5624</v>
      </c>
      <c r="J2174" s="206"/>
      <c r="K2174" s="203">
        <v>26</v>
      </c>
      <c r="L2174" s="213" t="s">
        <v>827</v>
      </c>
      <c r="M2174" s="208" t="s">
        <v>1449</v>
      </c>
      <c r="N2174" s="209">
        <f t="shared" si="0"/>
        <v>2025</v>
      </c>
      <c r="O2174" s="210">
        <f t="shared" si="1"/>
        <v>11</v>
      </c>
      <c r="P2174" s="211" t="str">
        <f>IFERROR(VLOOKUP(F2174,연간집계!D:E,2,FALSE),"")</f>
        <v>PCMS_롱캘린더</v>
      </c>
    </row>
    <row r="2175" spans="1:16" ht="12.75">
      <c r="A2175" s="201">
        <v>45980.518391203703</v>
      </c>
      <c r="B2175" s="202">
        <v>45980</v>
      </c>
      <c r="C2175" s="203" t="s">
        <v>6335</v>
      </c>
      <c r="D2175" s="203" t="s">
        <v>11</v>
      </c>
      <c r="E2175" s="204" t="s">
        <v>6336</v>
      </c>
      <c r="F2175" s="49" t="s">
        <v>967</v>
      </c>
      <c r="G2175" s="203">
        <v>1</v>
      </c>
      <c r="H2175" s="203" t="s">
        <v>6337</v>
      </c>
      <c r="I2175" s="205" t="s">
        <v>2836</v>
      </c>
      <c r="J2175" s="208" t="s">
        <v>2836</v>
      </c>
      <c r="K2175" s="203">
        <v>80</v>
      </c>
      <c r="L2175" s="213" t="s">
        <v>827</v>
      </c>
      <c r="M2175" s="208" t="s">
        <v>1436</v>
      </c>
      <c r="N2175" s="209">
        <f t="shared" si="0"/>
        <v>2025</v>
      </c>
      <c r="O2175" s="210">
        <f t="shared" si="1"/>
        <v>11</v>
      </c>
      <c r="P2175" s="211" t="str">
        <f>IFERROR(VLOOKUP(F2175,연간집계!D:E,2,FALSE),"")</f>
        <v>시티북 210 (소프트/78p)</v>
      </c>
    </row>
    <row r="2176" spans="1:16" ht="12.75">
      <c r="A2176" s="201">
        <v>45980.550150462965</v>
      </c>
      <c r="B2176" s="202">
        <v>45980</v>
      </c>
      <c r="C2176" s="203" t="s">
        <v>6338</v>
      </c>
      <c r="D2176" s="203" t="s">
        <v>11</v>
      </c>
      <c r="E2176" s="204" t="s">
        <v>6339</v>
      </c>
      <c r="F2176" s="49" t="s">
        <v>963</v>
      </c>
      <c r="G2176" s="203">
        <v>1</v>
      </c>
      <c r="H2176" s="203" t="s">
        <v>6340</v>
      </c>
      <c r="I2176" s="205" t="s">
        <v>2342</v>
      </c>
      <c r="J2176" s="208" t="s">
        <v>2342</v>
      </c>
      <c r="K2176" s="203">
        <v>80</v>
      </c>
      <c r="L2176" s="207" t="s">
        <v>827</v>
      </c>
      <c r="M2176" s="208" t="s">
        <v>1436</v>
      </c>
      <c r="N2176" s="209">
        <f t="shared" si="0"/>
        <v>2025</v>
      </c>
      <c r="O2176" s="210">
        <f t="shared" si="1"/>
        <v>11</v>
      </c>
      <c r="P2176" s="211" t="str">
        <f>IFERROR(VLOOKUP(F2176,연간집계!D:E,2,FALSE),"")</f>
        <v>시티북 210 (쿠션하드/78p)</v>
      </c>
    </row>
    <row r="2177" spans="1:16" ht="12.75">
      <c r="A2177" s="201">
        <v>45980.550162037034</v>
      </c>
      <c r="B2177" s="202">
        <v>45980</v>
      </c>
      <c r="C2177" s="203" t="s">
        <v>6341</v>
      </c>
      <c r="D2177" s="203" t="s">
        <v>11</v>
      </c>
      <c r="E2177" s="204" t="s">
        <v>6342</v>
      </c>
      <c r="F2177" s="49" t="s">
        <v>1284</v>
      </c>
      <c r="G2177" s="203">
        <v>4</v>
      </c>
      <c r="H2177" s="203" t="s">
        <v>6343</v>
      </c>
      <c r="I2177" s="205" t="s">
        <v>1501</v>
      </c>
      <c r="J2177" s="206"/>
      <c r="K2177" s="203">
        <v>26</v>
      </c>
      <c r="L2177" s="207" t="s">
        <v>827</v>
      </c>
      <c r="M2177" s="208" t="s">
        <v>1471</v>
      </c>
      <c r="N2177" s="209">
        <f t="shared" si="0"/>
        <v>2025</v>
      </c>
      <c r="O2177" s="210">
        <f t="shared" si="1"/>
        <v>11</v>
      </c>
      <c r="P2177" s="211" t="str">
        <f>IFERROR(VLOOKUP(F2177,연간집계!D:E,2,FALSE),"")</f>
        <v>PCMS_스탠다드캘린더</v>
      </c>
    </row>
    <row r="2178" spans="1:16" ht="12.75">
      <c r="A2178" s="201">
        <v>45980.561724537038</v>
      </c>
      <c r="B2178" s="202">
        <v>45980</v>
      </c>
      <c r="C2178" s="203" t="s">
        <v>6344</v>
      </c>
      <c r="D2178" s="203" t="s">
        <v>11</v>
      </c>
      <c r="E2178" s="204" t="s">
        <v>6345</v>
      </c>
      <c r="F2178" s="49" t="s">
        <v>1274</v>
      </c>
      <c r="G2178" s="203">
        <v>10</v>
      </c>
      <c r="H2178" s="203" t="s">
        <v>6346</v>
      </c>
      <c r="I2178" s="205" t="s">
        <v>1842</v>
      </c>
      <c r="J2178" s="206"/>
      <c r="K2178" s="203">
        <v>26</v>
      </c>
      <c r="L2178" s="207" t="s">
        <v>827</v>
      </c>
      <c r="M2178" s="208" t="s">
        <v>1436</v>
      </c>
      <c r="N2178" s="209">
        <f t="shared" si="0"/>
        <v>2025</v>
      </c>
      <c r="O2178" s="210">
        <f t="shared" si="1"/>
        <v>11</v>
      </c>
      <c r="P2178" s="211" t="str">
        <f>IFERROR(VLOOKUP(F2178,연간집계!D:E,2,FALSE),"")</f>
        <v>PCMS_비트윈캘린더</v>
      </c>
    </row>
    <row r="2179" spans="1:16" ht="12.75">
      <c r="A2179" s="201">
        <v>45980.605462962965</v>
      </c>
      <c r="B2179" s="202">
        <v>45980</v>
      </c>
      <c r="C2179" s="203" t="s">
        <v>6347</v>
      </c>
      <c r="D2179" s="203" t="s">
        <v>11</v>
      </c>
      <c r="E2179" s="204" t="s">
        <v>6348</v>
      </c>
      <c r="F2179" s="49" t="s">
        <v>1284</v>
      </c>
      <c r="G2179" s="203">
        <v>5</v>
      </c>
      <c r="H2179" s="203" t="s">
        <v>6349</v>
      </c>
      <c r="I2179" s="205" t="s">
        <v>5016</v>
      </c>
      <c r="J2179" s="206"/>
      <c r="K2179" s="203">
        <v>26</v>
      </c>
      <c r="L2179" s="207" t="s">
        <v>828</v>
      </c>
      <c r="M2179" s="208" t="s">
        <v>1436</v>
      </c>
      <c r="N2179" s="209">
        <f t="shared" si="0"/>
        <v>2025</v>
      </c>
      <c r="O2179" s="210">
        <f t="shared" si="1"/>
        <v>11</v>
      </c>
      <c r="P2179" s="211" t="str">
        <f>IFERROR(VLOOKUP(F2179,연간집계!D:E,2,FALSE),"")</f>
        <v>PCMS_스탠다드캘린더</v>
      </c>
    </row>
    <row r="2180" spans="1:16" ht="12.75">
      <c r="A2180" s="201">
        <v>45980.608483796299</v>
      </c>
      <c r="B2180" s="202">
        <v>45980</v>
      </c>
      <c r="C2180" s="203" t="s">
        <v>6350</v>
      </c>
      <c r="D2180" s="203" t="s">
        <v>11</v>
      </c>
      <c r="E2180" s="204" t="s">
        <v>6351</v>
      </c>
      <c r="F2180" s="49" t="s">
        <v>1311</v>
      </c>
      <c r="G2180" s="203">
        <v>1</v>
      </c>
      <c r="H2180" s="203" t="s">
        <v>6352</v>
      </c>
      <c r="I2180" s="205" t="s">
        <v>6353</v>
      </c>
      <c r="J2180" s="208" t="s">
        <v>3344</v>
      </c>
      <c r="K2180" s="203">
        <v>1</v>
      </c>
      <c r="L2180" s="207" t="s">
        <v>827</v>
      </c>
      <c r="M2180" s="208" t="s">
        <v>1497</v>
      </c>
      <c r="N2180" s="209">
        <f t="shared" si="0"/>
        <v>2025</v>
      </c>
      <c r="O2180" s="210">
        <f t="shared" si="1"/>
        <v>11</v>
      </c>
      <c r="P2180" s="211" t="str">
        <f>IFERROR(VLOOKUP(F2180,연간집계!D:E,2,FALSE),"")</f>
        <v>심플액자 203_블랙</v>
      </c>
    </row>
    <row r="2181" spans="1:16" ht="12.75">
      <c r="A2181" s="201">
        <v>45980.608506944445</v>
      </c>
      <c r="B2181" s="202">
        <v>45980</v>
      </c>
      <c r="C2181" s="203" t="s">
        <v>6354</v>
      </c>
      <c r="D2181" s="203" t="s">
        <v>11</v>
      </c>
      <c r="E2181" s="204" t="s">
        <v>6355</v>
      </c>
      <c r="F2181" s="49" t="s">
        <v>1284</v>
      </c>
      <c r="G2181" s="203">
        <v>2</v>
      </c>
      <c r="H2181" s="203" t="s">
        <v>6356</v>
      </c>
      <c r="I2181" s="205" t="s">
        <v>5016</v>
      </c>
      <c r="J2181" s="206"/>
      <c r="K2181" s="203">
        <v>26</v>
      </c>
      <c r="L2181" s="207" t="s">
        <v>827</v>
      </c>
      <c r="M2181" s="208" t="s">
        <v>1436</v>
      </c>
      <c r="N2181" s="209">
        <f t="shared" si="0"/>
        <v>2025</v>
      </c>
      <c r="O2181" s="210">
        <f t="shared" si="1"/>
        <v>11</v>
      </c>
      <c r="P2181" s="211" t="str">
        <f>IFERROR(VLOOKUP(F2181,연간집계!D:E,2,FALSE),"")</f>
        <v>PCMS_스탠다드캘린더</v>
      </c>
    </row>
    <row r="2182" spans="1:16" ht="12.75">
      <c r="A2182" s="201">
        <v>45980.62604166667</v>
      </c>
      <c r="B2182" s="202">
        <v>45980</v>
      </c>
      <c r="C2182" s="203" t="s">
        <v>6357</v>
      </c>
      <c r="D2182" s="203" t="s">
        <v>11</v>
      </c>
      <c r="E2182" s="204" t="s">
        <v>6358</v>
      </c>
      <c r="F2182" s="49" t="s">
        <v>874</v>
      </c>
      <c r="G2182" s="203">
        <v>2</v>
      </c>
      <c r="H2182" s="203" t="s">
        <v>6359</v>
      </c>
      <c r="I2182" s="205" t="s">
        <v>1440</v>
      </c>
      <c r="J2182" s="206"/>
      <c r="K2182" s="203">
        <v>26</v>
      </c>
      <c r="L2182" s="207" t="s">
        <v>827</v>
      </c>
      <c r="M2182" s="208" t="s">
        <v>1436</v>
      </c>
      <c r="N2182" s="209">
        <f t="shared" si="0"/>
        <v>2025</v>
      </c>
      <c r="O2182" s="210">
        <f t="shared" si="1"/>
        <v>11</v>
      </c>
      <c r="P2182" s="211" t="str">
        <f>IFERROR(VLOOKUP(F2182,연간집계!D:E,2,FALSE),"")</f>
        <v>스탠다드 포토북 11*8 (하드/무광)</v>
      </c>
    </row>
    <row r="2183" spans="1:16" ht="12.75">
      <c r="A2183" s="201">
        <v>45980.629166666666</v>
      </c>
      <c r="B2183" s="202">
        <v>45980</v>
      </c>
      <c r="C2183" s="203" t="s">
        <v>6360</v>
      </c>
      <c r="D2183" s="203" t="s">
        <v>11</v>
      </c>
      <c r="E2183" s="204" t="s">
        <v>6361</v>
      </c>
      <c r="F2183" s="49" t="s">
        <v>1284</v>
      </c>
      <c r="G2183" s="203">
        <v>3</v>
      </c>
      <c r="H2183" s="203" t="s">
        <v>6362</v>
      </c>
      <c r="I2183" s="205" t="s">
        <v>5016</v>
      </c>
      <c r="J2183" s="206"/>
      <c r="K2183" s="203">
        <v>26</v>
      </c>
      <c r="L2183" s="207" t="s">
        <v>828</v>
      </c>
      <c r="M2183" s="208" t="s">
        <v>1449</v>
      </c>
      <c r="N2183" s="209">
        <f t="shared" si="0"/>
        <v>2025</v>
      </c>
      <c r="O2183" s="210">
        <f t="shared" si="1"/>
        <v>11</v>
      </c>
      <c r="P2183" s="211" t="str">
        <f>IFERROR(VLOOKUP(F2183,연간집계!D:E,2,FALSE),"")</f>
        <v>PCMS_스탠다드캘린더</v>
      </c>
    </row>
    <row r="2184" spans="1:16" ht="12.75">
      <c r="A2184" s="201">
        <v>45980.731041666666</v>
      </c>
      <c r="B2184" s="202">
        <v>45980</v>
      </c>
      <c r="C2184" s="203" t="s">
        <v>6363</v>
      </c>
      <c r="D2184" s="203" t="s">
        <v>11</v>
      </c>
      <c r="E2184" s="204" t="s">
        <v>6364</v>
      </c>
      <c r="F2184" s="49" t="s">
        <v>890</v>
      </c>
      <c r="G2184" s="203">
        <v>6</v>
      </c>
      <c r="H2184" s="203" t="s">
        <v>6365</v>
      </c>
      <c r="I2184" s="205" t="s">
        <v>1566</v>
      </c>
      <c r="J2184" s="208" t="s">
        <v>1664</v>
      </c>
      <c r="K2184" s="203">
        <v>48</v>
      </c>
      <c r="L2184" s="207" t="s">
        <v>827</v>
      </c>
      <c r="M2184" s="208" t="s">
        <v>1497</v>
      </c>
      <c r="N2184" s="209">
        <f t="shared" si="0"/>
        <v>2025</v>
      </c>
      <c r="O2184" s="210">
        <f t="shared" si="1"/>
        <v>11</v>
      </c>
      <c r="P2184" s="211" t="str">
        <f>IFERROR(VLOOKUP(F2184,연간집계!D:E,2,FALSE),"")</f>
        <v>메모리북</v>
      </c>
    </row>
    <row r="2185" spans="1:16" ht="12.75">
      <c r="A2185" s="201">
        <v>45980.742650462962</v>
      </c>
      <c r="B2185" s="202">
        <v>45980</v>
      </c>
      <c r="C2185" s="203" t="s">
        <v>6366</v>
      </c>
      <c r="D2185" s="203" t="s">
        <v>11</v>
      </c>
      <c r="E2185" s="204" t="s">
        <v>6367</v>
      </c>
      <c r="F2185" s="49" t="s">
        <v>1036</v>
      </c>
      <c r="G2185" s="203">
        <v>1</v>
      </c>
      <c r="H2185" s="203" t="s">
        <v>4708</v>
      </c>
      <c r="I2185" s="205" t="s">
        <v>1470</v>
      </c>
      <c r="J2185" s="206"/>
      <c r="K2185" s="203">
        <v>68</v>
      </c>
      <c r="L2185" s="207" t="s">
        <v>827</v>
      </c>
      <c r="M2185" s="208" t="s">
        <v>1425</v>
      </c>
      <c r="N2185" s="209">
        <f t="shared" si="0"/>
        <v>2025</v>
      </c>
      <c r="O2185" s="210">
        <f t="shared" si="1"/>
        <v>11</v>
      </c>
      <c r="P2185" s="211" t="str">
        <f>IFERROR(VLOOKUP(F2185,연간집계!D:E,2,FALSE),"")</f>
        <v>포토로그북 (바인더)</v>
      </c>
    </row>
    <row r="2186" spans="1:16" ht="12.75">
      <c r="A2186" s="201">
        <v>45980.823518518519</v>
      </c>
      <c r="B2186" s="202">
        <v>45980</v>
      </c>
      <c r="C2186" s="203" t="s">
        <v>6368</v>
      </c>
      <c r="D2186" s="203" t="s">
        <v>11</v>
      </c>
      <c r="E2186" s="204" t="s">
        <v>6369</v>
      </c>
      <c r="F2186" s="49" t="s">
        <v>1266</v>
      </c>
      <c r="G2186" s="203">
        <v>11</v>
      </c>
      <c r="H2186" s="203" t="s">
        <v>4107</v>
      </c>
      <c r="I2186" s="205" t="s">
        <v>5624</v>
      </c>
      <c r="J2186" s="206"/>
      <c r="K2186" s="203">
        <v>26</v>
      </c>
      <c r="L2186" s="207" t="s">
        <v>827</v>
      </c>
      <c r="M2186" s="208" t="s">
        <v>1497</v>
      </c>
      <c r="N2186" s="209">
        <f t="shared" si="0"/>
        <v>2025</v>
      </c>
      <c r="O2186" s="210">
        <f t="shared" si="1"/>
        <v>11</v>
      </c>
      <c r="P2186" s="211" t="str">
        <f>IFERROR(VLOOKUP(F2186,연간집계!D:E,2,FALSE),"")</f>
        <v>PCMS_롱캘린더</v>
      </c>
    </row>
    <row r="2187" spans="1:16" ht="12.75">
      <c r="A2187" s="201">
        <v>45980.832187499997</v>
      </c>
      <c r="B2187" s="202">
        <v>45980</v>
      </c>
      <c r="C2187" s="203" t="s">
        <v>6370</v>
      </c>
      <c r="D2187" s="203" t="s">
        <v>11</v>
      </c>
      <c r="E2187" s="204" t="s">
        <v>6371</v>
      </c>
      <c r="F2187" s="49" t="s">
        <v>1236</v>
      </c>
      <c r="G2187" s="203">
        <v>1</v>
      </c>
      <c r="H2187" s="203" t="s">
        <v>4609</v>
      </c>
      <c r="I2187" s="205" t="s">
        <v>2370</v>
      </c>
      <c r="J2187" s="206"/>
      <c r="K2187" s="203">
        <v>24</v>
      </c>
      <c r="L2187" s="207" t="s">
        <v>828</v>
      </c>
      <c r="M2187" s="208" t="s">
        <v>1449</v>
      </c>
      <c r="N2187" s="209">
        <f t="shared" si="0"/>
        <v>2025</v>
      </c>
      <c r="O2187" s="210">
        <f t="shared" si="1"/>
        <v>11</v>
      </c>
      <c r="P2187" s="211" t="str">
        <f>IFERROR(VLOOKUP(F2187,연간집계!D:E,2,FALSE),"")</f>
        <v>모바일 포토북 150 (베이비)</v>
      </c>
    </row>
    <row r="2188" spans="1:16" ht="12.75">
      <c r="A2188" s="201">
        <v>45980.863946759258</v>
      </c>
      <c r="B2188" s="202">
        <v>45980</v>
      </c>
      <c r="C2188" s="203" t="s">
        <v>6372</v>
      </c>
      <c r="D2188" s="203" t="s">
        <v>11</v>
      </c>
      <c r="E2188" s="204" t="s">
        <v>6373</v>
      </c>
      <c r="F2188" s="49" t="s">
        <v>1252</v>
      </c>
      <c r="G2188" s="203">
        <v>1</v>
      </c>
      <c r="H2188" s="203" t="s">
        <v>6374</v>
      </c>
      <c r="I2188" s="205" t="s">
        <v>1572</v>
      </c>
      <c r="J2188" s="206"/>
      <c r="K2188" s="203">
        <v>24</v>
      </c>
      <c r="L2188" s="207" t="s">
        <v>828</v>
      </c>
      <c r="M2188" s="208" t="s">
        <v>1449</v>
      </c>
      <c r="N2188" s="209">
        <f t="shared" si="0"/>
        <v>2025</v>
      </c>
      <c r="O2188" s="210">
        <f t="shared" si="1"/>
        <v>11</v>
      </c>
      <c r="P2188" s="211" t="str">
        <f>IFERROR(VLOOKUP(F2188,연간집계!D:E,2,FALSE),"")</f>
        <v>모바일 포토북 198 (단체/모임)</v>
      </c>
    </row>
    <row r="2189" spans="1:16" ht="12.75">
      <c r="A2189" s="201">
        <v>45980.863958333335</v>
      </c>
      <c r="B2189" s="202">
        <v>45980</v>
      </c>
      <c r="C2189" s="203" t="s">
        <v>6375</v>
      </c>
      <c r="D2189" s="203" t="s">
        <v>11</v>
      </c>
      <c r="E2189" s="204" t="s">
        <v>6373</v>
      </c>
      <c r="F2189" s="49" t="s">
        <v>1252</v>
      </c>
      <c r="G2189" s="203">
        <v>1</v>
      </c>
      <c r="H2189" s="203" t="s">
        <v>6374</v>
      </c>
      <c r="I2189" s="205" t="s">
        <v>1572</v>
      </c>
      <c r="J2189" s="206"/>
      <c r="K2189" s="203">
        <v>24</v>
      </c>
      <c r="L2189" s="207" t="s">
        <v>828</v>
      </c>
      <c r="M2189" s="208" t="s">
        <v>1449</v>
      </c>
      <c r="N2189" s="209">
        <f t="shared" si="0"/>
        <v>2025</v>
      </c>
      <c r="O2189" s="210">
        <f t="shared" si="1"/>
        <v>11</v>
      </c>
      <c r="P2189" s="211" t="str">
        <f>IFERROR(VLOOKUP(F2189,연간집계!D:E,2,FALSE),"")</f>
        <v>모바일 포토북 198 (단체/모임)</v>
      </c>
    </row>
    <row r="2190" spans="1:16" ht="12.75">
      <c r="A2190" s="201">
        <v>45980.863969907405</v>
      </c>
      <c r="B2190" s="202">
        <v>45980</v>
      </c>
      <c r="C2190" s="203" t="s">
        <v>6376</v>
      </c>
      <c r="D2190" s="203" t="s">
        <v>11</v>
      </c>
      <c r="E2190" s="204" t="s">
        <v>6373</v>
      </c>
      <c r="F2190" s="49" t="s">
        <v>1238</v>
      </c>
      <c r="G2190" s="203">
        <v>1</v>
      </c>
      <c r="H2190" s="203" t="s">
        <v>6374</v>
      </c>
      <c r="I2190" s="205" t="s">
        <v>2370</v>
      </c>
      <c r="J2190" s="206"/>
      <c r="K2190" s="203">
        <v>24</v>
      </c>
      <c r="L2190" s="207" t="s">
        <v>828</v>
      </c>
      <c r="M2190" s="208" t="s">
        <v>1449</v>
      </c>
      <c r="N2190" s="209">
        <f t="shared" si="0"/>
        <v>2025</v>
      </c>
      <c r="O2190" s="210">
        <f t="shared" si="1"/>
        <v>11</v>
      </c>
      <c r="P2190" s="211" t="str">
        <f>IFERROR(VLOOKUP(F2190,연간집계!D:E,2,FALSE),"")</f>
        <v>모바일 포토북 198 (베이비)</v>
      </c>
    </row>
    <row r="2191" spans="1:16" ht="12.75">
      <c r="A2191" s="201">
        <v>45980.863981481481</v>
      </c>
      <c r="B2191" s="202">
        <v>45980</v>
      </c>
      <c r="C2191" s="203" t="s">
        <v>6377</v>
      </c>
      <c r="D2191" s="203" t="s">
        <v>11</v>
      </c>
      <c r="E2191" s="204" t="s">
        <v>6373</v>
      </c>
      <c r="F2191" s="49" t="s">
        <v>1238</v>
      </c>
      <c r="G2191" s="203">
        <v>1</v>
      </c>
      <c r="H2191" s="203" t="s">
        <v>6374</v>
      </c>
      <c r="I2191" s="205" t="s">
        <v>2370</v>
      </c>
      <c r="J2191" s="206"/>
      <c r="K2191" s="203">
        <v>24</v>
      </c>
      <c r="L2191" s="207" t="s">
        <v>828</v>
      </c>
      <c r="M2191" s="208" t="s">
        <v>1449</v>
      </c>
      <c r="N2191" s="209">
        <f t="shared" si="0"/>
        <v>2025</v>
      </c>
      <c r="O2191" s="210">
        <f t="shared" si="1"/>
        <v>11</v>
      </c>
      <c r="P2191" s="211" t="str">
        <f>IFERROR(VLOOKUP(F2191,연간집계!D:E,2,FALSE),"")</f>
        <v>모바일 포토북 198 (베이비)</v>
      </c>
    </row>
    <row r="2192" spans="1:16" ht="12.75">
      <c r="A2192" s="201">
        <v>45980.921701388892</v>
      </c>
      <c r="B2192" s="202">
        <v>45980</v>
      </c>
      <c r="C2192" s="203" t="s">
        <v>6378</v>
      </c>
      <c r="D2192" s="203" t="s">
        <v>11</v>
      </c>
      <c r="E2192" s="204" t="s">
        <v>6379</v>
      </c>
      <c r="F2192" s="49" t="s">
        <v>1351</v>
      </c>
      <c r="G2192" s="203">
        <v>1</v>
      </c>
      <c r="H2192" s="203" t="s">
        <v>6380</v>
      </c>
      <c r="I2192" s="205" t="s">
        <v>1440</v>
      </c>
      <c r="J2192" s="206"/>
      <c r="K2192" s="203">
        <v>10</v>
      </c>
      <c r="L2192" s="207" t="s">
        <v>828</v>
      </c>
      <c r="M2192" s="208" t="s">
        <v>2216</v>
      </c>
      <c r="N2192" s="209">
        <f t="shared" si="0"/>
        <v>2025</v>
      </c>
      <c r="O2192" s="210">
        <f t="shared" si="1"/>
        <v>11</v>
      </c>
      <c r="P2192" s="211" t="str">
        <f>IFERROR(VLOOKUP(F2192,연간집계!D:E,2,FALSE),"")</f>
        <v>PCMS_엽서 100</v>
      </c>
    </row>
    <row r="2193" spans="1:16" ht="12.75">
      <c r="A2193" s="201">
        <v>45980.921724537038</v>
      </c>
      <c r="B2193" s="202">
        <v>45980</v>
      </c>
      <c r="C2193" s="203" t="s">
        <v>6381</v>
      </c>
      <c r="D2193" s="203" t="s">
        <v>11</v>
      </c>
      <c r="E2193" s="204" t="s">
        <v>6379</v>
      </c>
      <c r="F2193" s="49" t="s">
        <v>1410</v>
      </c>
      <c r="G2193" s="203">
        <v>1</v>
      </c>
      <c r="H2193" s="203" t="s">
        <v>6380</v>
      </c>
      <c r="I2193" s="205" t="s">
        <v>1440</v>
      </c>
      <c r="J2193" s="206"/>
      <c r="K2193" s="203">
        <v>78</v>
      </c>
      <c r="L2193" s="207" t="s">
        <v>828</v>
      </c>
      <c r="M2193" s="208" t="s">
        <v>2216</v>
      </c>
      <c r="N2193" s="209">
        <f t="shared" si="0"/>
        <v>2025</v>
      </c>
      <c r="O2193" s="210">
        <f t="shared" si="1"/>
        <v>11</v>
      </c>
      <c r="P2193" s="211" t="str">
        <f>IFERROR(VLOOKUP(F2193,연간집계!D:E,2,FALSE),"")</f>
        <v>모바일_포토엽서</v>
      </c>
    </row>
    <row r="2194" spans="1:16" ht="12.75">
      <c r="A2194" s="201">
        <v>45981.054444444446</v>
      </c>
      <c r="B2194" s="202">
        <v>45981</v>
      </c>
      <c r="C2194" s="203" t="s">
        <v>6382</v>
      </c>
      <c r="D2194" s="203" t="s">
        <v>11</v>
      </c>
      <c r="E2194" s="204" t="s">
        <v>6383</v>
      </c>
      <c r="F2194" s="49" t="s">
        <v>1347</v>
      </c>
      <c r="G2194" s="203">
        <v>1</v>
      </c>
      <c r="H2194" s="203" t="s">
        <v>6384</v>
      </c>
      <c r="I2194" s="205" t="s">
        <v>1440</v>
      </c>
      <c r="J2194" s="205" t="s">
        <v>1628</v>
      </c>
      <c r="K2194" s="203">
        <v>1</v>
      </c>
      <c r="L2194" s="207" t="s">
        <v>828</v>
      </c>
      <c r="M2194" s="208" t="s">
        <v>1471</v>
      </c>
      <c r="N2194" s="209">
        <f t="shared" si="0"/>
        <v>2025</v>
      </c>
      <c r="O2194" s="210">
        <f t="shared" si="1"/>
        <v>11</v>
      </c>
      <c r="P2194" s="211" t="str">
        <f>IFERROR(VLOOKUP(F2194,연간집계!D:E,2,FALSE),"")</f>
        <v>아크릴키링</v>
      </c>
    </row>
    <row r="2195" spans="1:16" ht="12.75">
      <c r="A2195" s="201">
        <v>45981.054456018515</v>
      </c>
      <c r="B2195" s="202">
        <v>45981</v>
      </c>
      <c r="C2195" s="203" t="s">
        <v>6385</v>
      </c>
      <c r="D2195" s="203" t="s">
        <v>11</v>
      </c>
      <c r="E2195" s="204" t="s">
        <v>6383</v>
      </c>
      <c r="F2195" s="49" t="s">
        <v>1347</v>
      </c>
      <c r="G2195" s="203">
        <v>1</v>
      </c>
      <c r="H2195" s="203" t="s">
        <v>6384</v>
      </c>
      <c r="I2195" s="205" t="s">
        <v>1440</v>
      </c>
      <c r="J2195" s="205" t="s">
        <v>1628</v>
      </c>
      <c r="K2195" s="203">
        <v>1</v>
      </c>
      <c r="L2195" s="207" t="s">
        <v>828</v>
      </c>
      <c r="M2195" s="208" t="s">
        <v>1471</v>
      </c>
      <c r="N2195" s="209">
        <f t="shared" si="0"/>
        <v>2025</v>
      </c>
      <c r="O2195" s="210">
        <f t="shared" si="1"/>
        <v>11</v>
      </c>
      <c r="P2195" s="211" t="str">
        <f>IFERROR(VLOOKUP(F2195,연간집계!D:E,2,FALSE),"")</f>
        <v>아크릴키링</v>
      </c>
    </row>
    <row r="2196" spans="1:16" ht="12.75">
      <c r="A2196" s="201">
        <v>45981.054467592592</v>
      </c>
      <c r="B2196" s="202">
        <v>45981</v>
      </c>
      <c r="C2196" s="203" t="s">
        <v>6386</v>
      </c>
      <c r="D2196" s="203" t="s">
        <v>11</v>
      </c>
      <c r="E2196" s="204" t="s">
        <v>6383</v>
      </c>
      <c r="F2196" s="49" t="s">
        <v>1269</v>
      </c>
      <c r="G2196" s="203">
        <v>1</v>
      </c>
      <c r="H2196" s="203" t="s">
        <v>6384</v>
      </c>
      <c r="I2196" s="205" t="s">
        <v>5016</v>
      </c>
      <c r="J2196" s="206"/>
      <c r="K2196" s="203">
        <v>26</v>
      </c>
      <c r="L2196" s="207" t="s">
        <v>828</v>
      </c>
      <c r="M2196" s="208" t="s">
        <v>1436</v>
      </c>
      <c r="N2196" s="209">
        <f t="shared" si="0"/>
        <v>2025</v>
      </c>
      <c r="O2196" s="210">
        <f t="shared" si="1"/>
        <v>11</v>
      </c>
      <c r="P2196" s="211" t="str">
        <f>IFERROR(VLOOKUP(F2196,연간집계!D:E,2,FALSE),"")</f>
        <v>PCMS_미니캘린더</v>
      </c>
    </row>
    <row r="2197" spans="1:16" ht="12.75">
      <c r="A2197" s="201">
        <v>45981.054479166669</v>
      </c>
      <c r="B2197" s="202">
        <v>45981</v>
      </c>
      <c r="C2197" s="203" t="s">
        <v>6387</v>
      </c>
      <c r="D2197" s="203" t="s">
        <v>11</v>
      </c>
      <c r="E2197" s="204" t="s">
        <v>6383</v>
      </c>
      <c r="F2197" s="49" t="s">
        <v>1245</v>
      </c>
      <c r="G2197" s="203">
        <v>1</v>
      </c>
      <c r="H2197" s="203" t="s">
        <v>6384</v>
      </c>
      <c r="I2197" s="205" t="s">
        <v>1676</v>
      </c>
      <c r="J2197" s="206"/>
      <c r="K2197" s="203">
        <v>24</v>
      </c>
      <c r="L2197" s="207" t="s">
        <v>828</v>
      </c>
      <c r="M2197" s="208" t="s">
        <v>1436</v>
      </c>
      <c r="N2197" s="209">
        <f t="shared" si="0"/>
        <v>2025</v>
      </c>
      <c r="O2197" s="210">
        <f t="shared" si="1"/>
        <v>11</v>
      </c>
      <c r="P2197" s="211" t="str">
        <f>IFERROR(VLOOKUP(F2197,연간집계!D:E,2,FALSE),"")</f>
        <v>모바일 포토북 198 (여행)</v>
      </c>
    </row>
    <row r="2198" spans="1:16" ht="12.75">
      <c r="A2198" s="201">
        <v>45981.06318287037</v>
      </c>
      <c r="B2198" s="202">
        <v>45981</v>
      </c>
      <c r="C2198" s="203" t="s">
        <v>6388</v>
      </c>
      <c r="D2198" s="203" t="s">
        <v>11</v>
      </c>
      <c r="E2198" s="204" t="s">
        <v>6389</v>
      </c>
      <c r="F2198" s="49" t="s">
        <v>880</v>
      </c>
      <c r="G2198" s="203">
        <v>2</v>
      </c>
      <c r="H2198" s="203" t="s">
        <v>6390</v>
      </c>
      <c r="I2198" s="205" t="s">
        <v>2144</v>
      </c>
      <c r="J2198" s="206"/>
      <c r="K2198" s="203">
        <v>78</v>
      </c>
      <c r="L2198" s="207" t="s">
        <v>827</v>
      </c>
      <c r="M2198" s="208" t="s">
        <v>1425</v>
      </c>
      <c r="N2198" s="209">
        <f t="shared" si="0"/>
        <v>2025</v>
      </c>
      <c r="O2198" s="210">
        <f t="shared" si="1"/>
        <v>11</v>
      </c>
      <c r="P2198" s="211" t="str">
        <f>IFERROR(VLOOKUP(F2198,연간집계!D:E,2,FALSE),"")</f>
        <v>레코드북 150</v>
      </c>
    </row>
    <row r="2199" spans="1:16" ht="12.75">
      <c r="A2199" s="201">
        <v>45981.077627314815</v>
      </c>
      <c r="B2199" s="202">
        <v>45981</v>
      </c>
      <c r="C2199" s="203" t="s">
        <v>6391</v>
      </c>
      <c r="D2199" s="203" t="s">
        <v>11</v>
      </c>
      <c r="E2199" s="204" t="s">
        <v>6392</v>
      </c>
      <c r="F2199" s="49" t="s">
        <v>1394</v>
      </c>
      <c r="G2199" s="203">
        <v>1</v>
      </c>
      <c r="H2199" s="203" t="s">
        <v>6393</v>
      </c>
      <c r="I2199" s="205" t="s">
        <v>1440</v>
      </c>
      <c r="J2199" s="206"/>
      <c r="K2199" s="203">
        <v>1</v>
      </c>
      <c r="L2199" s="207" t="s">
        <v>827</v>
      </c>
      <c r="M2199" s="208" t="s">
        <v>1689</v>
      </c>
      <c r="N2199" s="209">
        <f t="shared" si="0"/>
        <v>2025</v>
      </c>
      <c r="O2199" s="210">
        <f t="shared" si="1"/>
        <v>11</v>
      </c>
      <c r="P2199" s="211" t="str">
        <f>IFERROR(VLOOKUP(F2199,연간집계!D:E,2,FALSE),"")</f>
        <v>포토노트 182</v>
      </c>
    </row>
    <row r="2200" spans="1:16" ht="12.75">
      <c r="A2200" s="201">
        <v>45981.077638888892</v>
      </c>
      <c r="B2200" s="202">
        <v>45981</v>
      </c>
      <c r="C2200" s="203" t="s">
        <v>6394</v>
      </c>
      <c r="D2200" s="203" t="s">
        <v>11</v>
      </c>
      <c r="E2200" s="204" t="s">
        <v>6392</v>
      </c>
      <c r="F2200" s="49" t="s">
        <v>1394</v>
      </c>
      <c r="G2200" s="203">
        <v>1</v>
      </c>
      <c r="H2200" s="203" t="s">
        <v>6393</v>
      </c>
      <c r="I2200" s="205" t="s">
        <v>1440</v>
      </c>
      <c r="J2200" s="206"/>
      <c r="K2200" s="203">
        <v>1</v>
      </c>
      <c r="L2200" s="207" t="s">
        <v>827</v>
      </c>
      <c r="M2200" s="208" t="s">
        <v>1689</v>
      </c>
      <c r="N2200" s="209">
        <f t="shared" si="0"/>
        <v>2025</v>
      </c>
      <c r="O2200" s="210">
        <f t="shared" si="1"/>
        <v>11</v>
      </c>
      <c r="P2200" s="211" t="str">
        <f>IFERROR(VLOOKUP(F2200,연간집계!D:E,2,FALSE),"")</f>
        <v>포토노트 182</v>
      </c>
    </row>
    <row r="2201" spans="1:16" ht="12.75">
      <c r="A2201" s="201">
        <v>45981.077650462961</v>
      </c>
      <c r="B2201" s="202">
        <v>45981</v>
      </c>
      <c r="C2201" s="203" t="s">
        <v>6395</v>
      </c>
      <c r="D2201" s="203" t="s">
        <v>11</v>
      </c>
      <c r="E2201" s="204" t="s">
        <v>6392</v>
      </c>
      <c r="F2201" s="49" t="s">
        <v>1394</v>
      </c>
      <c r="G2201" s="203">
        <v>1</v>
      </c>
      <c r="H2201" s="203" t="s">
        <v>6393</v>
      </c>
      <c r="I2201" s="205" t="s">
        <v>1440</v>
      </c>
      <c r="J2201" s="206"/>
      <c r="K2201" s="203">
        <v>1</v>
      </c>
      <c r="L2201" s="207" t="s">
        <v>827</v>
      </c>
      <c r="M2201" s="208" t="s">
        <v>1689</v>
      </c>
      <c r="N2201" s="209">
        <f t="shared" si="0"/>
        <v>2025</v>
      </c>
      <c r="O2201" s="210">
        <f t="shared" si="1"/>
        <v>11</v>
      </c>
      <c r="P2201" s="211" t="str">
        <f>IFERROR(VLOOKUP(F2201,연간집계!D:E,2,FALSE),"")</f>
        <v>포토노트 182</v>
      </c>
    </row>
    <row r="2202" spans="1:16" ht="12.75">
      <c r="A2202" s="201">
        <v>45981.077662037038</v>
      </c>
      <c r="B2202" s="202">
        <v>45981</v>
      </c>
      <c r="C2202" s="203" t="s">
        <v>6396</v>
      </c>
      <c r="D2202" s="203" t="s">
        <v>11</v>
      </c>
      <c r="E2202" s="204" t="s">
        <v>6392</v>
      </c>
      <c r="F2202" s="49" t="s">
        <v>1394</v>
      </c>
      <c r="G2202" s="203">
        <v>1</v>
      </c>
      <c r="H2202" s="203" t="s">
        <v>6393</v>
      </c>
      <c r="I2202" s="205" t="s">
        <v>1440</v>
      </c>
      <c r="J2202" s="206"/>
      <c r="K2202" s="203">
        <v>1</v>
      </c>
      <c r="L2202" s="207" t="s">
        <v>827</v>
      </c>
      <c r="M2202" s="208" t="s">
        <v>1689</v>
      </c>
      <c r="N2202" s="209">
        <f t="shared" si="0"/>
        <v>2025</v>
      </c>
      <c r="O2202" s="210">
        <f t="shared" si="1"/>
        <v>11</v>
      </c>
      <c r="P2202" s="211" t="str">
        <f>IFERROR(VLOOKUP(F2202,연간집계!D:E,2,FALSE),"")</f>
        <v>포토노트 182</v>
      </c>
    </row>
    <row r="2203" spans="1:16" ht="12.75">
      <c r="A2203" s="201">
        <v>45981.077673611115</v>
      </c>
      <c r="B2203" s="202">
        <v>45981</v>
      </c>
      <c r="C2203" s="203" t="s">
        <v>6397</v>
      </c>
      <c r="D2203" s="203" t="s">
        <v>11</v>
      </c>
      <c r="E2203" s="204" t="s">
        <v>6392</v>
      </c>
      <c r="F2203" s="49" t="s">
        <v>1394</v>
      </c>
      <c r="G2203" s="203">
        <v>1</v>
      </c>
      <c r="H2203" s="203" t="s">
        <v>6393</v>
      </c>
      <c r="I2203" s="205" t="s">
        <v>1440</v>
      </c>
      <c r="J2203" s="206"/>
      <c r="K2203" s="203">
        <v>1</v>
      </c>
      <c r="L2203" s="207" t="s">
        <v>827</v>
      </c>
      <c r="M2203" s="208" t="s">
        <v>1689</v>
      </c>
      <c r="N2203" s="209">
        <f t="shared" si="0"/>
        <v>2025</v>
      </c>
      <c r="O2203" s="210">
        <f t="shared" si="1"/>
        <v>11</v>
      </c>
      <c r="P2203" s="211" t="str">
        <f>IFERROR(VLOOKUP(F2203,연간집계!D:E,2,FALSE),"")</f>
        <v>포토노트 182</v>
      </c>
    </row>
    <row r="2204" spans="1:16" ht="12.75">
      <c r="A2204" s="201">
        <v>45981.077685185184</v>
      </c>
      <c r="B2204" s="202">
        <v>45981</v>
      </c>
      <c r="C2204" s="203" t="s">
        <v>6398</v>
      </c>
      <c r="D2204" s="203" t="s">
        <v>11</v>
      </c>
      <c r="E2204" s="204" t="s">
        <v>6392</v>
      </c>
      <c r="F2204" s="49" t="s">
        <v>1394</v>
      </c>
      <c r="G2204" s="203">
        <v>1</v>
      </c>
      <c r="H2204" s="203" t="s">
        <v>6393</v>
      </c>
      <c r="I2204" s="205" t="s">
        <v>1440</v>
      </c>
      <c r="J2204" s="206"/>
      <c r="K2204" s="203">
        <v>1</v>
      </c>
      <c r="L2204" s="207" t="s">
        <v>827</v>
      </c>
      <c r="M2204" s="208" t="s">
        <v>1689</v>
      </c>
      <c r="N2204" s="209">
        <f t="shared" si="0"/>
        <v>2025</v>
      </c>
      <c r="O2204" s="210">
        <f t="shared" si="1"/>
        <v>11</v>
      </c>
      <c r="P2204" s="211" t="str">
        <f>IFERROR(VLOOKUP(F2204,연간집계!D:E,2,FALSE),"")</f>
        <v>포토노트 182</v>
      </c>
    </row>
    <row r="2205" spans="1:16" ht="12.75">
      <c r="A2205" s="201">
        <v>45981.077696759261</v>
      </c>
      <c r="B2205" s="202">
        <v>45981</v>
      </c>
      <c r="C2205" s="203" t="s">
        <v>6399</v>
      </c>
      <c r="D2205" s="203" t="s">
        <v>11</v>
      </c>
      <c r="E2205" s="204" t="s">
        <v>6392</v>
      </c>
      <c r="F2205" s="49" t="s">
        <v>1394</v>
      </c>
      <c r="G2205" s="203">
        <v>1</v>
      </c>
      <c r="H2205" s="203" t="s">
        <v>6393</v>
      </c>
      <c r="I2205" s="205" t="s">
        <v>1440</v>
      </c>
      <c r="J2205" s="206"/>
      <c r="K2205" s="203">
        <v>1</v>
      </c>
      <c r="L2205" s="207" t="s">
        <v>827</v>
      </c>
      <c r="M2205" s="208" t="s">
        <v>1689</v>
      </c>
      <c r="N2205" s="209">
        <f t="shared" si="0"/>
        <v>2025</v>
      </c>
      <c r="O2205" s="210">
        <f t="shared" si="1"/>
        <v>11</v>
      </c>
      <c r="P2205" s="211" t="str">
        <f>IFERROR(VLOOKUP(F2205,연간집계!D:E,2,FALSE),"")</f>
        <v>포토노트 182</v>
      </c>
    </row>
    <row r="2206" spans="1:16" ht="12.75">
      <c r="A2206" s="201">
        <v>45981.077708333331</v>
      </c>
      <c r="B2206" s="202">
        <v>45981</v>
      </c>
      <c r="C2206" s="203" t="s">
        <v>6400</v>
      </c>
      <c r="D2206" s="203" t="s">
        <v>11</v>
      </c>
      <c r="E2206" s="204" t="s">
        <v>6392</v>
      </c>
      <c r="F2206" s="49" t="s">
        <v>1394</v>
      </c>
      <c r="G2206" s="203">
        <v>1</v>
      </c>
      <c r="H2206" s="203" t="s">
        <v>6393</v>
      </c>
      <c r="I2206" s="205" t="s">
        <v>1440</v>
      </c>
      <c r="J2206" s="206"/>
      <c r="K2206" s="203">
        <v>1</v>
      </c>
      <c r="L2206" s="207" t="s">
        <v>827</v>
      </c>
      <c r="M2206" s="208" t="s">
        <v>1689</v>
      </c>
      <c r="N2206" s="209">
        <f t="shared" si="0"/>
        <v>2025</v>
      </c>
      <c r="O2206" s="210">
        <f t="shared" si="1"/>
        <v>11</v>
      </c>
      <c r="P2206" s="211" t="str">
        <f>IFERROR(VLOOKUP(F2206,연간집계!D:E,2,FALSE),"")</f>
        <v>포토노트 182</v>
      </c>
    </row>
    <row r="2207" spans="1:16" ht="12.75">
      <c r="A2207" s="201">
        <v>45981.077719907407</v>
      </c>
      <c r="B2207" s="202">
        <v>45981</v>
      </c>
      <c r="C2207" s="203" t="s">
        <v>6401</v>
      </c>
      <c r="D2207" s="203" t="s">
        <v>11</v>
      </c>
      <c r="E2207" s="204" t="s">
        <v>6392</v>
      </c>
      <c r="F2207" s="49" t="s">
        <v>1394</v>
      </c>
      <c r="G2207" s="203">
        <v>1</v>
      </c>
      <c r="H2207" s="203" t="s">
        <v>6393</v>
      </c>
      <c r="I2207" s="205" t="s">
        <v>1440</v>
      </c>
      <c r="J2207" s="206"/>
      <c r="K2207" s="203">
        <v>1</v>
      </c>
      <c r="L2207" s="207" t="s">
        <v>827</v>
      </c>
      <c r="M2207" s="208" t="s">
        <v>1689</v>
      </c>
      <c r="N2207" s="209">
        <f t="shared" si="0"/>
        <v>2025</v>
      </c>
      <c r="O2207" s="210">
        <f t="shared" si="1"/>
        <v>11</v>
      </c>
      <c r="P2207" s="211" t="str">
        <f>IFERROR(VLOOKUP(F2207,연간집계!D:E,2,FALSE),"")</f>
        <v>포토노트 182</v>
      </c>
    </row>
    <row r="2208" spans="1:16" ht="12.75">
      <c r="A2208" s="201">
        <v>45981.247881944444</v>
      </c>
      <c r="B2208" s="202">
        <v>45981</v>
      </c>
      <c r="C2208" s="203" t="s">
        <v>6402</v>
      </c>
      <c r="D2208" s="203" t="s">
        <v>11</v>
      </c>
      <c r="E2208" s="204" t="s">
        <v>6403</v>
      </c>
      <c r="F2208" s="49" t="s">
        <v>1349</v>
      </c>
      <c r="G2208" s="203">
        <v>2</v>
      </c>
      <c r="H2208" s="203" t="s">
        <v>6404</v>
      </c>
      <c r="I2208" s="205" t="s">
        <v>4540</v>
      </c>
      <c r="J2208" s="206"/>
      <c r="K2208" s="203">
        <v>1</v>
      </c>
      <c r="L2208" s="207" t="s">
        <v>827</v>
      </c>
      <c r="M2208" s="208" t="s">
        <v>1629</v>
      </c>
      <c r="N2208" s="209">
        <f t="shared" si="0"/>
        <v>2025</v>
      </c>
      <c r="O2208" s="210">
        <f t="shared" si="1"/>
        <v>11</v>
      </c>
      <c r="P2208" s="211" t="str">
        <f>IFERROR(VLOOKUP(F2208,연간집계!D:E,2,FALSE),"")</f>
        <v>스마트톡</v>
      </c>
    </row>
    <row r="2209" spans="1:16" ht="12.75">
      <c r="A2209" s="201">
        <v>45981.256550925929</v>
      </c>
      <c r="B2209" s="202">
        <v>45981</v>
      </c>
      <c r="C2209" s="203" t="s">
        <v>6405</v>
      </c>
      <c r="D2209" s="203" t="s">
        <v>11</v>
      </c>
      <c r="E2209" s="204" t="s">
        <v>6406</v>
      </c>
      <c r="F2209" s="49" t="s">
        <v>1347</v>
      </c>
      <c r="G2209" s="203">
        <v>2</v>
      </c>
      <c r="H2209" s="203" t="s">
        <v>6404</v>
      </c>
      <c r="I2209" s="205" t="s">
        <v>1440</v>
      </c>
      <c r="J2209" s="208" t="s">
        <v>1480</v>
      </c>
      <c r="K2209" s="203">
        <v>1</v>
      </c>
      <c r="L2209" s="207" t="s">
        <v>827</v>
      </c>
      <c r="M2209" s="208" t="s">
        <v>1629</v>
      </c>
      <c r="N2209" s="209">
        <f t="shared" si="0"/>
        <v>2025</v>
      </c>
      <c r="O2209" s="210">
        <f t="shared" si="1"/>
        <v>11</v>
      </c>
      <c r="P2209" s="211" t="str">
        <f>IFERROR(VLOOKUP(F2209,연간집계!D:E,2,FALSE),"")</f>
        <v>아크릴키링</v>
      </c>
    </row>
    <row r="2210" spans="1:16" ht="12.75">
      <c r="A2210" s="201">
        <v>45981.383472222224</v>
      </c>
      <c r="B2210" s="202">
        <v>45981</v>
      </c>
      <c r="C2210" s="203" t="s">
        <v>6407</v>
      </c>
      <c r="D2210" s="203" t="s">
        <v>11</v>
      </c>
      <c r="E2210" s="204" t="s">
        <v>6408</v>
      </c>
      <c r="F2210" s="49" t="s">
        <v>1284</v>
      </c>
      <c r="G2210" s="203">
        <v>5</v>
      </c>
      <c r="H2210" s="203" t="s">
        <v>6349</v>
      </c>
      <c r="I2210" s="205" t="s">
        <v>5016</v>
      </c>
      <c r="J2210" s="206"/>
      <c r="K2210" s="203">
        <v>26</v>
      </c>
      <c r="L2210" s="207" t="s">
        <v>828</v>
      </c>
      <c r="M2210" s="208" t="s">
        <v>1436</v>
      </c>
      <c r="N2210" s="209">
        <f t="shared" si="0"/>
        <v>2025</v>
      </c>
      <c r="O2210" s="210">
        <f t="shared" si="1"/>
        <v>11</v>
      </c>
      <c r="P2210" s="211" t="str">
        <f>IFERROR(VLOOKUP(F2210,연간집계!D:E,2,FALSE),"")</f>
        <v>PCMS_스탠다드캘린더</v>
      </c>
    </row>
    <row r="2211" spans="1:16" ht="12.75">
      <c r="A2211" s="201">
        <v>45981.412372685183</v>
      </c>
      <c r="B2211" s="202">
        <v>45981</v>
      </c>
      <c r="C2211" s="203" t="s">
        <v>6409</v>
      </c>
      <c r="D2211" s="203" t="s">
        <v>11</v>
      </c>
      <c r="E2211" s="204" t="s">
        <v>6410</v>
      </c>
      <c r="F2211" s="49" t="s">
        <v>865</v>
      </c>
      <c r="G2211" s="203">
        <v>1</v>
      </c>
      <c r="H2211" s="203" t="s">
        <v>6411</v>
      </c>
      <c r="I2211" s="205" t="s">
        <v>2144</v>
      </c>
      <c r="J2211" s="206"/>
      <c r="K2211" s="203">
        <v>24</v>
      </c>
      <c r="L2211" s="207" t="s">
        <v>827</v>
      </c>
      <c r="M2211" s="208" t="s">
        <v>1481</v>
      </c>
      <c r="N2211" s="209">
        <f t="shared" si="0"/>
        <v>2025</v>
      </c>
      <c r="O2211" s="210">
        <f t="shared" si="1"/>
        <v>11</v>
      </c>
      <c r="P2211" s="211" t="str">
        <f>IFERROR(VLOOKUP(F2211,연간집계!D:E,2,FALSE),"")</f>
        <v>스탠다드 포토북 8*6 (하드/무광)</v>
      </c>
    </row>
    <row r="2212" spans="1:16" ht="12.75">
      <c r="A2212" s="201">
        <v>45981.424409722225</v>
      </c>
      <c r="B2212" s="202">
        <v>45981</v>
      </c>
      <c r="C2212" s="203" t="s">
        <v>6412</v>
      </c>
      <c r="D2212" s="203" t="s">
        <v>11</v>
      </c>
      <c r="E2212" s="204" t="s">
        <v>6413</v>
      </c>
      <c r="F2212" s="49" t="s">
        <v>838</v>
      </c>
      <c r="G2212" s="203">
        <v>3</v>
      </c>
      <c r="H2212" s="203" t="s">
        <v>6414</v>
      </c>
      <c r="I2212" s="205" t="s">
        <v>2085</v>
      </c>
      <c r="J2212" s="206"/>
      <c r="K2212" s="203">
        <v>26</v>
      </c>
      <c r="L2212" s="207" t="s">
        <v>827</v>
      </c>
      <c r="M2212" s="208" t="s">
        <v>3117</v>
      </c>
      <c r="N2212" s="209">
        <f t="shared" si="0"/>
        <v>2025</v>
      </c>
      <c r="O2212" s="210">
        <f t="shared" si="1"/>
        <v>11</v>
      </c>
      <c r="P2212" s="211" t="str">
        <f>IFERROR(VLOOKUP(F2212,연간집계!D:E,2,FALSE),"")</f>
        <v>스탠다드 포토북 6*8 (하드/무광)</v>
      </c>
    </row>
    <row r="2213" spans="1:16" ht="12.75">
      <c r="A2213" s="201">
        <v>45981.427418981482</v>
      </c>
      <c r="B2213" s="202">
        <v>45981</v>
      </c>
      <c r="C2213" s="203" t="s">
        <v>6415</v>
      </c>
      <c r="D2213" s="203" t="s">
        <v>11</v>
      </c>
      <c r="E2213" s="204" t="s">
        <v>6416</v>
      </c>
      <c r="F2213" s="49" t="s">
        <v>838</v>
      </c>
      <c r="G2213" s="203">
        <v>3</v>
      </c>
      <c r="H2213" s="203" t="s">
        <v>6414</v>
      </c>
      <c r="I2213" s="205" t="s">
        <v>2370</v>
      </c>
      <c r="J2213" s="206"/>
      <c r="K2213" s="203">
        <v>30</v>
      </c>
      <c r="L2213" s="207" t="s">
        <v>827</v>
      </c>
      <c r="M2213" s="208" t="s">
        <v>3117</v>
      </c>
      <c r="N2213" s="209">
        <f t="shared" si="0"/>
        <v>2025</v>
      </c>
      <c r="O2213" s="210">
        <f t="shared" si="1"/>
        <v>11</v>
      </c>
      <c r="P2213" s="211" t="str">
        <f>IFERROR(VLOOKUP(F2213,연간집계!D:E,2,FALSE),"")</f>
        <v>스탠다드 포토북 6*8 (하드/무광)</v>
      </c>
    </row>
    <row r="2214" spans="1:16" ht="12.75">
      <c r="A2214" s="201">
        <v>45981.447743055556</v>
      </c>
      <c r="B2214" s="202">
        <v>45981</v>
      </c>
      <c r="C2214" s="203" t="s">
        <v>6417</v>
      </c>
      <c r="D2214" s="203" t="s">
        <v>11</v>
      </c>
      <c r="E2214" s="204" t="s">
        <v>6418</v>
      </c>
      <c r="F2214" s="49" t="s">
        <v>1284</v>
      </c>
      <c r="G2214" s="203">
        <v>1</v>
      </c>
      <c r="H2214" s="203" t="s">
        <v>5848</v>
      </c>
      <c r="I2214" s="205" t="s">
        <v>5016</v>
      </c>
      <c r="J2214" s="206"/>
      <c r="K2214" s="203">
        <v>26</v>
      </c>
      <c r="L2214" s="207" t="s">
        <v>827</v>
      </c>
      <c r="M2214" s="208" t="s">
        <v>1449</v>
      </c>
      <c r="N2214" s="209">
        <f t="shared" si="0"/>
        <v>2025</v>
      </c>
      <c r="O2214" s="210">
        <f t="shared" si="1"/>
        <v>11</v>
      </c>
      <c r="P2214" s="211" t="str">
        <f>IFERROR(VLOOKUP(F2214,연간집계!D:E,2,FALSE),"")</f>
        <v>PCMS_스탠다드캘린더</v>
      </c>
    </row>
    <row r="2215" spans="1:16" ht="12.75">
      <c r="A2215" s="201">
        <v>45981.447754629633</v>
      </c>
      <c r="B2215" s="202">
        <v>45981</v>
      </c>
      <c r="C2215" s="203" t="s">
        <v>6419</v>
      </c>
      <c r="D2215" s="203" t="s">
        <v>11</v>
      </c>
      <c r="E2215" s="204" t="s">
        <v>6418</v>
      </c>
      <c r="F2215" s="49" t="s">
        <v>1284</v>
      </c>
      <c r="G2215" s="203">
        <v>1</v>
      </c>
      <c r="H2215" s="203" t="s">
        <v>5848</v>
      </c>
      <c r="I2215" s="205" t="s">
        <v>5016</v>
      </c>
      <c r="J2215" s="206"/>
      <c r="K2215" s="203">
        <v>26</v>
      </c>
      <c r="L2215" s="207" t="s">
        <v>827</v>
      </c>
      <c r="M2215" s="208" t="s">
        <v>1449</v>
      </c>
      <c r="N2215" s="209">
        <f t="shared" si="0"/>
        <v>2025</v>
      </c>
      <c r="O2215" s="210">
        <f t="shared" si="1"/>
        <v>11</v>
      </c>
      <c r="P2215" s="211" t="str">
        <f>IFERROR(VLOOKUP(F2215,연간집계!D:E,2,FALSE),"")</f>
        <v>PCMS_스탠다드캘린더</v>
      </c>
    </row>
    <row r="2216" spans="1:16" ht="12.75">
      <c r="A2216" s="201">
        <v>45981.447766203702</v>
      </c>
      <c r="B2216" s="202">
        <v>45981</v>
      </c>
      <c r="C2216" s="203" t="s">
        <v>6420</v>
      </c>
      <c r="D2216" s="203" t="s">
        <v>11</v>
      </c>
      <c r="E2216" s="204" t="s">
        <v>6418</v>
      </c>
      <c r="F2216" s="49" t="s">
        <v>1274</v>
      </c>
      <c r="G2216" s="203">
        <v>1</v>
      </c>
      <c r="H2216" s="203" t="s">
        <v>5848</v>
      </c>
      <c r="I2216" s="205" t="s">
        <v>5016</v>
      </c>
      <c r="J2216" s="206"/>
      <c r="K2216" s="203">
        <v>26</v>
      </c>
      <c r="L2216" s="207" t="s">
        <v>827</v>
      </c>
      <c r="M2216" s="208" t="s">
        <v>1449</v>
      </c>
      <c r="N2216" s="209">
        <f t="shared" si="0"/>
        <v>2025</v>
      </c>
      <c r="O2216" s="210">
        <f t="shared" si="1"/>
        <v>11</v>
      </c>
      <c r="P2216" s="211" t="str">
        <f>IFERROR(VLOOKUP(F2216,연간집계!D:E,2,FALSE),"")</f>
        <v>PCMS_비트윈캘린더</v>
      </c>
    </row>
    <row r="2217" spans="1:16" ht="12.75">
      <c r="A2217" s="201">
        <v>45981.447777777779</v>
      </c>
      <c r="B2217" s="202">
        <v>45981</v>
      </c>
      <c r="C2217" s="203" t="s">
        <v>6421</v>
      </c>
      <c r="D2217" s="203" t="s">
        <v>11</v>
      </c>
      <c r="E2217" s="204" t="s">
        <v>6422</v>
      </c>
      <c r="F2217" s="49" t="s">
        <v>856</v>
      </c>
      <c r="G2217" s="203">
        <v>1</v>
      </c>
      <c r="H2217" s="203" t="s">
        <v>6423</v>
      </c>
      <c r="I2217" s="205" t="s">
        <v>2297</v>
      </c>
      <c r="J2217" s="206"/>
      <c r="K2217" s="203">
        <v>78</v>
      </c>
      <c r="L2217" s="213" t="s">
        <v>827</v>
      </c>
      <c r="M2217" s="208" t="s">
        <v>1541</v>
      </c>
      <c r="N2217" s="209">
        <f t="shared" si="0"/>
        <v>2025</v>
      </c>
      <c r="O2217" s="210">
        <f t="shared" si="1"/>
        <v>11</v>
      </c>
      <c r="P2217" s="211" t="str">
        <f>IFERROR(VLOOKUP(F2217,연간집계!D:E,2,FALSE),"")</f>
        <v>스탠다드 포토북 8*8 (하드/무광)</v>
      </c>
    </row>
    <row r="2218" spans="1:16" ht="12.75">
      <c r="A2218" s="201">
        <v>45981.497013888889</v>
      </c>
      <c r="B2218" s="202">
        <v>45981</v>
      </c>
      <c r="C2218" s="203" t="s">
        <v>6424</v>
      </c>
      <c r="D2218" s="203" t="s">
        <v>11</v>
      </c>
      <c r="E2218" s="204" t="s">
        <v>6425</v>
      </c>
      <c r="F2218" s="49" t="s">
        <v>1347</v>
      </c>
      <c r="G2218" s="203">
        <v>1</v>
      </c>
      <c r="H2218" s="203" t="s">
        <v>6095</v>
      </c>
      <c r="I2218" s="205" t="s">
        <v>2731</v>
      </c>
      <c r="J2218" s="208" t="s">
        <v>6426</v>
      </c>
      <c r="K2218" s="203">
        <v>1</v>
      </c>
      <c r="L2218" s="207" t="s">
        <v>828</v>
      </c>
      <c r="M2218" s="208" t="s">
        <v>1471</v>
      </c>
      <c r="N2218" s="209">
        <f t="shared" si="0"/>
        <v>2025</v>
      </c>
      <c r="O2218" s="210">
        <f t="shared" si="1"/>
        <v>11</v>
      </c>
      <c r="P2218" s="211" t="str">
        <f>IFERROR(VLOOKUP(F2218,연간집계!D:E,2,FALSE),"")</f>
        <v>아크릴키링</v>
      </c>
    </row>
    <row r="2219" spans="1:16" ht="12.75">
      <c r="A2219" s="201">
        <v>45981.534571759257</v>
      </c>
      <c r="B2219" s="202">
        <v>45981</v>
      </c>
      <c r="C2219" s="203" t="s">
        <v>6427</v>
      </c>
      <c r="D2219" s="203" t="s">
        <v>11</v>
      </c>
      <c r="E2219" s="204" t="s">
        <v>6428</v>
      </c>
      <c r="F2219" s="49" t="s">
        <v>880</v>
      </c>
      <c r="G2219" s="203">
        <v>1</v>
      </c>
      <c r="H2219" s="203" t="s">
        <v>6390</v>
      </c>
      <c r="I2219" s="205" t="s">
        <v>2144</v>
      </c>
      <c r="J2219" s="206"/>
      <c r="K2219" s="203">
        <v>78</v>
      </c>
      <c r="L2219" s="207" t="s">
        <v>827</v>
      </c>
      <c r="M2219" s="208" t="s">
        <v>1425</v>
      </c>
      <c r="N2219" s="209">
        <f t="shared" si="0"/>
        <v>2025</v>
      </c>
      <c r="O2219" s="210">
        <f t="shared" si="1"/>
        <v>11</v>
      </c>
      <c r="P2219" s="211" t="str">
        <f>IFERROR(VLOOKUP(F2219,연간집계!D:E,2,FALSE),"")</f>
        <v>레코드북 150</v>
      </c>
    </row>
    <row r="2220" spans="1:16" ht="12.75">
      <c r="A2220" s="201">
        <v>45981.537476851852</v>
      </c>
      <c r="B2220" s="202">
        <v>45981</v>
      </c>
      <c r="C2220" s="203" t="s">
        <v>6429</v>
      </c>
      <c r="D2220" s="203" t="s">
        <v>11</v>
      </c>
      <c r="E2220" s="204" t="s">
        <v>6430</v>
      </c>
      <c r="F2220" s="49" t="s">
        <v>847</v>
      </c>
      <c r="G2220" s="203">
        <v>1</v>
      </c>
      <c r="H2220" s="203" t="s">
        <v>6431</v>
      </c>
      <c r="I2220" s="205" t="s">
        <v>5118</v>
      </c>
      <c r="J2220" s="206"/>
      <c r="K2220" s="203">
        <v>24</v>
      </c>
      <c r="L2220" s="207" t="s">
        <v>827</v>
      </c>
      <c r="M2220" s="208" t="s">
        <v>1445</v>
      </c>
      <c r="N2220" s="209">
        <f t="shared" si="0"/>
        <v>2025</v>
      </c>
      <c r="O2220" s="210">
        <f t="shared" si="1"/>
        <v>11</v>
      </c>
      <c r="P2220" s="211" t="str">
        <f>IFERROR(VLOOKUP(F2220,연간집계!D:E,2,FALSE),"")</f>
        <v>스탠다드 포토북 8*11 (하드/무광)</v>
      </c>
    </row>
    <row r="2221" spans="1:16" ht="12.75">
      <c r="A2221" s="201">
        <v>45981.537488425929</v>
      </c>
      <c r="B2221" s="202">
        <v>45981</v>
      </c>
      <c r="C2221" s="203" t="s">
        <v>6432</v>
      </c>
      <c r="D2221" s="203" t="s">
        <v>11</v>
      </c>
      <c r="E2221" s="204" t="s">
        <v>6433</v>
      </c>
      <c r="F2221" s="49" t="s">
        <v>1383</v>
      </c>
      <c r="G2221" s="203">
        <v>1</v>
      </c>
      <c r="H2221" s="203" t="s">
        <v>6434</v>
      </c>
      <c r="I2221" s="205" t="s">
        <v>6435</v>
      </c>
      <c r="J2221" s="206"/>
      <c r="K2221" s="203">
        <v>2</v>
      </c>
      <c r="L2221" s="207" t="s">
        <v>828</v>
      </c>
      <c r="M2221" s="208" t="s">
        <v>1541</v>
      </c>
      <c r="N2221" s="209">
        <f t="shared" si="0"/>
        <v>2025</v>
      </c>
      <c r="O2221" s="210">
        <f t="shared" si="1"/>
        <v>11</v>
      </c>
      <c r="P2221" s="211" t="str">
        <f>IFERROR(VLOOKUP(F2221,연간집계!D:E,2,FALSE),"")</f>
        <v>오늘필름 (무광)</v>
      </c>
    </row>
    <row r="2222" spans="1:16" ht="12.75">
      <c r="A2222" s="201">
        <v>45981.549039351848</v>
      </c>
      <c r="B2222" s="202">
        <v>45981</v>
      </c>
      <c r="C2222" s="203" t="s">
        <v>6436</v>
      </c>
      <c r="D2222" s="203" t="s">
        <v>11</v>
      </c>
      <c r="E2222" s="204" t="s">
        <v>6437</v>
      </c>
      <c r="F2222" s="49" t="s">
        <v>880</v>
      </c>
      <c r="G2222" s="203">
        <v>1</v>
      </c>
      <c r="H2222" s="203" t="s">
        <v>6390</v>
      </c>
      <c r="I2222" s="205" t="s">
        <v>2144</v>
      </c>
      <c r="J2222" s="206"/>
      <c r="K2222" s="203">
        <v>78</v>
      </c>
      <c r="L2222" s="207" t="s">
        <v>827</v>
      </c>
      <c r="M2222" s="208" t="s">
        <v>1425</v>
      </c>
      <c r="N2222" s="209">
        <f t="shared" si="0"/>
        <v>2025</v>
      </c>
      <c r="O2222" s="210">
        <f t="shared" si="1"/>
        <v>11</v>
      </c>
      <c r="P2222" s="211" t="str">
        <f>IFERROR(VLOOKUP(F2222,연간집계!D:E,2,FALSE),"")</f>
        <v>레코드북 150</v>
      </c>
    </row>
    <row r="2223" spans="1:16" ht="12.75">
      <c r="A2223" s="201">
        <v>45981.560601851852</v>
      </c>
      <c r="B2223" s="202">
        <v>45981</v>
      </c>
      <c r="C2223" s="203" t="s">
        <v>6438</v>
      </c>
      <c r="D2223" s="203" t="s">
        <v>11</v>
      </c>
      <c r="E2223" s="204" t="s">
        <v>6439</v>
      </c>
      <c r="F2223" s="49" t="s">
        <v>834</v>
      </c>
      <c r="G2223" s="203">
        <v>1</v>
      </c>
      <c r="H2223" s="203" t="s">
        <v>5936</v>
      </c>
      <c r="I2223" s="205" t="s">
        <v>1453</v>
      </c>
      <c r="J2223" s="206"/>
      <c r="K2223" s="203">
        <v>24</v>
      </c>
      <c r="L2223" s="207" t="s">
        <v>827</v>
      </c>
      <c r="M2223" s="208" t="s">
        <v>1471</v>
      </c>
      <c r="N2223" s="209">
        <f t="shared" si="0"/>
        <v>2025</v>
      </c>
      <c r="O2223" s="210">
        <f t="shared" si="1"/>
        <v>11</v>
      </c>
      <c r="P2223" s="211" t="str">
        <f>IFERROR(VLOOKUP(F2223,연간집계!D:E,2,FALSE),"")</f>
        <v>스탠다드 포토북 6*8 (소프트/무광)</v>
      </c>
    </row>
    <row r="2224" spans="1:16" ht="12.75">
      <c r="A2224" s="201">
        <v>45981.560613425929</v>
      </c>
      <c r="B2224" s="202">
        <v>45981</v>
      </c>
      <c r="C2224" s="203" t="s">
        <v>6440</v>
      </c>
      <c r="D2224" s="203" t="s">
        <v>11</v>
      </c>
      <c r="E2224" s="204" t="s">
        <v>6439</v>
      </c>
      <c r="F2224" s="49" t="s">
        <v>852</v>
      </c>
      <c r="G2224" s="203">
        <v>1</v>
      </c>
      <c r="H2224" s="203" t="s">
        <v>5936</v>
      </c>
      <c r="I2224" s="205" t="s">
        <v>1435</v>
      </c>
      <c r="J2224" s="206"/>
      <c r="K2224" s="203">
        <v>22</v>
      </c>
      <c r="L2224" s="207" t="s">
        <v>827</v>
      </c>
      <c r="M2224" s="208" t="s">
        <v>1497</v>
      </c>
      <c r="N2224" s="209">
        <f t="shared" si="0"/>
        <v>2025</v>
      </c>
      <c r="O2224" s="210">
        <f t="shared" si="1"/>
        <v>11</v>
      </c>
      <c r="P2224" s="211" t="str">
        <f>IFERROR(VLOOKUP(F2224,연간집계!D:E,2,FALSE),"")</f>
        <v>스탠다드 포토북 8*8 (소프트/무광)</v>
      </c>
    </row>
    <row r="2225" spans="1:16" ht="12.75">
      <c r="A2225" s="201">
        <v>45981.566388888888</v>
      </c>
      <c r="B2225" s="202">
        <v>45981</v>
      </c>
      <c r="C2225" s="203" t="s">
        <v>6441</v>
      </c>
      <c r="D2225" s="203" t="s">
        <v>11</v>
      </c>
      <c r="E2225" s="204" t="s">
        <v>6442</v>
      </c>
      <c r="F2225" s="49" t="s">
        <v>1366</v>
      </c>
      <c r="G2225" s="203">
        <v>1</v>
      </c>
      <c r="H2225" s="203" t="s">
        <v>246</v>
      </c>
      <c r="I2225" s="205" t="s">
        <v>1440</v>
      </c>
      <c r="J2225" s="206"/>
      <c r="K2225" s="203">
        <v>6</v>
      </c>
      <c r="L2225" s="207" t="s">
        <v>828</v>
      </c>
      <c r="M2225" s="208" t="s">
        <v>1425</v>
      </c>
      <c r="N2225" s="209">
        <f t="shared" si="0"/>
        <v>2025</v>
      </c>
      <c r="O2225" s="210">
        <f t="shared" si="1"/>
        <v>11</v>
      </c>
      <c r="P2225" s="211" t="str">
        <f>IFERROR(VLOOKUP(F2225,연간집계!D:E,2,FALSE),"")</f>
        <v>PCMS_포스터 297 (무광)</v>
      </c>
    </row>
    <row r="2226" spans="1:16" ht="12.75">
      <c r="A2226" s="201">
        <v>45981.566400462965</v>
      </c>
      <c r="B2226" s="202">
        <v>45981</v>
      </c>
      <c r="C2226" s="203" t="s">
        <v>6443</v>
      </c>
      <c r="D2226" s="203" t="s">
        <v>11</v>
      </c>
      <c r="E2226" s="204" t="s">
        <v>6442</v>
      </c>
      <c r="F2226" s="49" t="s">
        <v>1362</v>
      </c>
      <c r="G2226" s="203">
        <v>1</v>
      </c>
      <c r="H2226" s="203" t="s">
        <v>246</v>
      </c>
      <c r="I2226" s="205" t="s">
        <v>1440</v>
      </c>
      <c r="J2226" s="206"/>
      <c r="K2226" s="203">
        <v>6</v>
      </c>
      <c r="L2226" s="207" t="s">
        <v>828</v>
      </c>
      <c r="M2226" s="208" t="s">
        <v>1425</v>
      </c>
      <c r="N2226" s="209">
        <f t="shared" si="0"/>
        <v>2025</v>
      </c>
      <c r="O2226" s="210">
        <f t="shared" si="1"/>
        <v>11</v>
      </c>
      <c r="P2226" s="211" t="str">
        <f>IFERROR(VLOOKUP(F2226,연간집계!D:E,2,FALSE),"")</f>
        <v>PCMS_포스터 210 (무광)</v>
      </c>
    </row>
    <row r="2227" spans="1:16" ht="12.75">
      <c r="A2227" s="201">
        <v>45981.566412037035</v>
      </c>
      <c r="B2227" s="202">
        <v>45981</v>
      </c>
      <c r="C2227" s="203" t="s">
        <v>6444</v>
      </c>
      <c r="D2227" s="203" t="s">
        <v>11</v>
      </c>
      <c r="E2227" s="204" t="s">
        <v>6442</v>
      </c>
      <c r="F2227" s="49" t="s">
        <v>1410</v>
      </c>
      <c r="G2227" s="203">
        <v>2</v>
      </c>
      <c r="H2227" s="203" t="s">
        <v>246</v>
      </c>
      <c r="I2227" s="205" t="s">
        <v>1440</v>
      </c>
      <c r="J2227" s="206"/>
      <c r="K2227" s="203">
        <v>78</v>
      </c>
      <c r="L2227" s="207" t="s">
        <v>828</v>
      </c>
      <c r="M2227" s="208" t="s">
        <v>1425</v>
      </c>
      <c r="N2227" s="209">
        <f t="shared" si="0"/>
        <v>2025</v>
      </c>
      <c r="O2227" s="210">
        <f t="shared" si="1"/>
        <v>11</v>
      </c>
      <c r="P2227" s="211" t="str">
        <f>IFERROR(VLOOKUP(F2227,연간집계!D:E,2,FALSE),"")</f>
        <v>모바일_포토엽서</v>
      </c>
    </row>
    <row r="2228" spans="1:16" ht="12.75">
      <c r="A2228" s="201">
        <v>45981.58085648148</v>
      </c>
      <c r="B2228" s="202">
        <v>45981</v>
      </c>
      <c r="C2228" s="203" t="s">
        <v>6445</v>
      </c>
      <c r="D2228" s="203" t="s">
        <v>11</v>
      </c>
      <c r="E2228" s="204" t="s">
        <v>6446</v>
      </c>
      <c r="F2228" s="49" t="s">
        <v>890</v>
      </c>
      <c r="G2228" s="203">
        <v>1</v>
      </c>
      <c r="H2228" s="203" t="s">
        <v>6447</v>
      </c>
      <c r="I2228" s="205" t="s">
        <v>1440</v>
      </c>
      <c r="J2228" s="208" t="s">
        <v>1881</v>
      </c>
      <c r="K2228" s="203">
        <v>48</v>
      </c>
      <c r="L2228" s="207" t="s">
        <v>827</v>
      </c>
      <c r="M2228" s="208" t="s">
        <v>1436</v>
      </c>
      <c r="N2228" s="209">
        <f t="shared" si="0"/>
        <v>2025</v>
      </c>
      <c r="O2228" s="210">
        <f t="shared" si="1"/>
        <v>11</v>
      </c>
      <c r="P2228" s="211" t="str">
        <f>IFERROR(VLOOKUP(F2228,연간집계!D:E,2,FALSE),"")</f>
        <v>메모리북</v>
      </c>
    </row>
    <row r="2229" spans="1:16" ht="12.75">
      <c r="A2229" s="201">
        <v>45981.586724537039</v>
      </c>
      <c r="B2229" s="202">
        <v>45981</v>
      </c>
      <c r="C2229" s="203" t="s">
        <v>6448</v>
      </c>
      <c r="D2229" s="203" t="s">
        <v>11</v>
      </c>
      <c r="E2229" s="204" t="s">
        <v>6449</v>
      </c>
      <c r="F2229" s="49" t="s">
        <v>838</v>
      </c>
      <c r="G2229" s="203">
        <v>1</v>
      </c>
      <c r="H2229" s="203" t="s">
        <v>6450</v>
      </c>
      <c r="I2229" s="205" t="s">
        <v>1676</v>
      </c>
      <c r="J2229" s="206"/>
      <c r="K2229" s="203">
        <v>26</v>
      </c>
      <c r="L2229" s="207" t="s">
        <v>827</v>
      </c>
      <c r="M2229" s="208" t="s">
        <v>1689</v>
      </c>
      <c r="N2229" s="209">
        <f t="shared" si="0"/>
        <v>2025</v>
      </c>
      <c r="O2229" s="210">
        <f t="shared" si="1"/>
        <v>11</v>
      </c>
      <c r="P2229" s="211" t="str">
        <f>IFERROR(VLOOKUP(F2229,연간집계!D:E,2,FALSE),"")</f>
        <v>스탠다드 포토북 6*8 (하드/무광)</v>
      </c>
    </row>
    <row r="2230" spans="1:16" ht="12.75">
      <c r="A2230" s="201">
        <v>45981.592627314814</v>
      </c>
      <c r="B2230" s="202">
        <v>45981</v>
      </c>
      <c r="C2230" s="203" t="s">
        <v>6451</v>
      </c>
      <c r="D2230" s="203" t="s">
        <v>11</v>
      </c>
      <c r="E2230" s="204" t="s">
        <v>6452</v>
      </c>
      <c r="F2230" s="49" t="s">
        <v>847</v>
      </c>
      <c r="G2230" s="203">
        <v>5</v>
      </c>
      <c r="H2230" s="203" t="s">
        <v>1611</v>
      </c>
      <c r="I2230" s="205" t="s">
        <v>3392</v>
      </c>
      <c r="J2230" s="206"/>
      <c r="K2230" s="203">
        <v>50</v>
      </c>
      <c r="L2230" s="207" t="s">
        <v>827</v>
      </c>
      <c r="M2230" s="208" t="s">
        <v>4034</v>
      </c>
      <c r="N2230" s="209">
        <f t="shared" si="0"/>
        <v>2025</v>
      </c>
      <c r="O2230" s="210">
        <f t="shared" si="1"/>
        <v>11</v>
      </c>
      <c r="P2230" s="211" t="str">
        <f>IFERROR(VLOOKUP(F2230,연간집계!D:E,2,FALSE),"")</f>
        <v>스탠다드 포토북 8*11 (하드/무광)</v>
      </c>
    </row>
    <row r="2231" spans="1:16" ht="12.75">
      <c r="A2231" s="201">
        <v>45981.662303240744</v>
      </c>
      <c r="B2231" s="202">
        <v>45981</v>
      </c>
      <c r="C2231" s="203" t="s">
        <v>6453</v>
      </c>
      <c r="D2231" s="203" t="s">
        <v>11</v>
      </c>
      <c r="E2231" s="204" t="s">
        <v>6454</v>
      </c>
      <c r="F2231" s="49" t="s">
        <v>880</v>
      </c>
      <c r="G2231" s="203">
        <v>2</v>
      </c>
      <c r="H2231" s="203" t="s">
        <v>6390</v>
      </c>
      <c r="I2231" s="205" t="s">
        <v>2144</v>
      </c>
      <c r="J2231" s="206"/>
      <c r="K2231" s="203">
        <v>78</v>
      </c>
      <c r="L2231" s="207" t="s">
        <v>827</v>
      </c>
      <c r="M2231" s="208" t="s">
        <v>1425</v>
      </c>
      <c r="N2231" s="209">
        <f t="shared" si="0"/>
        <v>2025</v>
      </c>
      <c r="O2231" s="210">
        <f t="shared" si="1"/>
        <v>11</v>
      </c>
      <c r="P2231" s="211" t="str">
        <f>IFERROR(VLOOKUP(F2231,연간집계!D:E,2,FALSE),"")</f>
        <v>레코드북 150</v>
      </c>
    </row>
    <row r="2232" spans="1:16" ht="12.75">
      <c r="A2232" s="201">
        <v>45981.668090277781</v>
      </c>
      <c r="B2232" s="202">
        <v>45981</v>
      </c>
      <c r="C2232" s="203" t="s">
        <v>6455</v>
      </c>
      <c r="D2232" s="203" t="s">
        <v>11</v>
      </c>
      <c r="E2232" s="204" t="s">
        <v>6456</v>
      </c>
      <c r="F2232" s="49" t="s">
        <v>838</v>
      </c>
      <c r="G2232" s="203">
        <v>3</v>
      </c>
      <c r="H2232" s="203" t="s">
        <v>6414</v>
      </c>
      <c r="I2232" s="205" t="s">
        <v>1440</v>
      </c>
      <c r="J2232" s="206"/>
      <c r="K2232" s="203">
        <v>62</v>
      </c>
      <c r="L2232" s="207" t="s">
        <v>827</v>
      </c>
      <c r="M2232" s="208" t="s">
        <v>3117</v>
      </c>
      <c r="N2232" s="209">
        <f t="shared" si="0"/>
        <v>2025</v>
      </c>
      <c r="O2232" s="210">
        <f t="shared" si="1"/>
        <v>11</v>
      </c>
      <c r="P2232" s="211" t="str">
        <f>IFERROR(VLOOKUP(F2232,연간집계!D:E,2,FALSE),"")</f>
        <v>스탠다드 포토북 6*8 (하드/무광)</v>
      </c>
    </row>
    <row r="2233" spans="1:16" ht="12.75">
      <c r="A2233" s="201">
        <v>45981.679652777777</v>
      </c>
      <c r="B2233" s="202">
        <v>45981</v>
      </c>
      <c r="C2233" s="203" t="s">
        <v>6457</v>
      </c>
      <c r="D2233" s="203" t="s">
        <v>11</v>
      </c>
      <c r="E2233" s="204" t="s">
        <v>6458</v>
      </c>
      <c r="F2233" s="49" t="s">
        <v>1357</v>
      </c>
      <c r="G2233" s="203">
        <v>3</v>
      </c>
      <c r="H2233" s="203" t="s">
        <v>5981</v>
      </c>
      <c r="I2233" s="205" t="s">
        <v>1440</v>
      </c>
      <c r="J2233" s="206"/>
      <c r="K2233" s="203">
        <v>10</v>
      </c>
      <c r="L2233" s="207" t="s">
        <v>828</v>
      </c>
      <c r="M2233" s="208" t="s">
        <v>1514</v>
      </c>
      <c r="N2233" s="209">
        <f t="shared" si="0"/>
        <v>2025</v>
      </c>
      <c r="O2233" s="210">
        <f t="shared" si="1"/>
        <v>11</v>
      </c>
      <c r="P2233" s="211" t="str">
        <f>IFERROR(VLOOKUP(F2233,연간집계!D:E,2,FALSE),"")</f>
        <v>PCMS_엽서 145</v>
      </c>
    </row>
    <row r="2234" spans="1:16" ht="12.75">
      <c r="A2234" s="201">
        <v>45981.685439814813</v>
      </c>
      <c r="B2234" s="202">
        <v>45981</v>
      </c>
      <c r="C2234" s="203" t="s">
        <v>6459</v>
      </c>
      <c r="D2234" s="203" t="s">
        <v>11</v>
      </c>
      <c r="E2234" s="204" t="s">
        <v>6460</v>
      </c>
      <c r="F2234" s="49" t="s">
        <v>1284</v>
      </c>
      <c r="G2234" s="203">
        <v>2</v>
      </c>
      <c r="H2234" s="203" t="s">
        <v>6461</v>
      </c>
      <c r="I2234" s="205" t="s">
        <v>2297</v>
      </c>
      <c r="J2234" s="206"/>
      <c r="K2234" s="203">
        <v>26</v>
      </c>
      <c r="L2234" s="207" t="s">
        <v>827</v>
      </c>
      <c r="M2234" s="208" t="s">
        <v>1541</v>
      </c>
      <c r="N2234" s="209">
        <f t="shared" si="0"/>
        <v>2025</v>
      </c>
      <c r="O2234" s="210">
        <f t="shared" si="1"/>
        <v>11</v>
      </c>
      <c r="P2234" s="211" t="str">
        <f>IFERROR(VLOOKUP(F2234,연간집계!D:E,2,FALSE),"")</f>
        <v>PCMS_스탠다드캘린더</v>
      </c>
    </row>
    <row r="2235" spans="1:16" ht="12.75">
      <c r="A2235" s="201">
        <v>45981.708553240744</v>
      </c>
      <c r="B2235" s="202">
        <v>45981</v>
      </c>
      <c r="C2235" s="203" t="s">
        <v>6462</v>
      </c>
      <c r="D2235" s="203" t="s">
        <v>11</v>
      </c>
      <c r="E2235" s="204" t="s">
        <v>6463</v>
      </c>
      <c r="F2235" s="49" t="s">
        <v>876</v>
      </c>
      <c r="G2235" s="203">
        <v>2</v>
      </c>
      <c r="H2235" s="203" t="s">
        <v>6464</v>
      </c>
      <c r="I2235" s="205" t="s">
        <v>1556</v>
      </c>
      <c r="J2235" s="206"/>
      <c r="K2235" s="203">
        <v>28</v>
      </c>
      <c r="L2235" s="213" t="s">
        <v>827</v>
      </c>
      <c r="M2235" s="208" t="s">
        <v>1612</v>
      </c>
      <c r="N2235" s="209">
        <f t="shared" si="0"/>
        <v>2025</v>
      </c>
      <c r="O2235" s="210">
        <f t="shared" si="1"/>
        <v>11</v>
      </c>
      <c r="P2235" s="211" t="str">
        <f>IFERROR(VLOOKUP(F2235,연간집계!D:E,2,FALSE),"")</f>
        <v>스탠다드 포토북 11*8 (하드/유광)</v>
      </c>
    </row>
    <row r="2236" spans="1:16" ht="12.75">
      <c r="A2236" s="201">
        <v>45981.708564814813</v>
      </c>
      <c r="B2236" s="202">
        <v>45981</v>
      </c>
      <c r="C2236" s="203" t="s">
        <v>6465</v>
      </c>
      <c r="D2236" s="203" t="s">
        <v>11</v>
      </c>
      <c r="E2236" s="204" t="s">
        <v>6463</v>
      </c>
      <c r="F2236" s="49" t="s">
        <v>876</v>
      </c>
      <c r="G2236" s="203">
        <v>2</v>
      </c>
      <c r="H2236" s="203" t="s">
        <v>6464</v>
      </c>
      <c r="I2236" s="205" t="s">
        <v>1556</v>
      </c>
      <c r="J2236" s="206"/>
      <c r="K2236" s="203">
        <v>28</v>
      </c>
      <c r="L2236" s="213" t="s">
        <v>827</v>
      </c>
      <c r="M2236" s="208" t="s">
        <v>1612</v>
      </c>
      <c r="N2236" s="209">
        <f t="shared" si="0"/>
        <v>2025</v>
      </c>
      <c r="O2236" s="210">
        <f t="shared" si="1"/>
        <v>11</v>
      </c>
      <c r="P2236" s="211" t="str">
        <f>IFERROR(VLOOKUP(F2236,연간집계!D:E,2,FALSE),"")</f>
        <v>스탠다드 포토북 11*8 (하드/유광)</v>
      </c>
    </row>
    <row r="2237" spans="1:16" ht="12.75">
      <c r="A2237" s="201">
        <v>45981.708587962959</v>
      </c>
      <c r="B2237" s="202">
        <v>45981</v>
      </c>
      <c r="C2237" s="203" t="s">
        <v>6466</v>
      </c>
      <c r="D2237" s="203" t="s">
        <v>11</v>
      </c>
      <c r="E2237" s="204" t="s">
        <v>6463</v>
      </c>
      <c r="F2237" s="49" t="s">
        <v>876</v>
      </c>
      <c r="G2237" s="203">
        <v>1</v>
      </c>
      <c r="H2237" s="203" t="s">
        <v>6464</v>
      </c>
      <c r="I2237" s="205" t="s">
        <v>1556</v>
      </c>
      <c r="J2237" s="206"/>
      <c r="K2237" s="203">
        <v>28</v>
      </c>
      <c r="L2237" s="213" t="s">
        <v>827</v>
      </c>
      <c r="M2237" s="208" t="s">
        <v>1612</v>
      </c>
      <c r="N2237" s="209">
        <f t="shared" si="0"/>
        <v>2025</v>
      </c>
      <c r="O2237" s="210">
        <f t="shared" si="1"/>
        <v>11</v>
      </c>
      <c r="P2237" s="211" t="str">
        <f>IFERROR(VLOOKUP(F2237,연간집계!D:E,2,FALSE),"")</f>
        <v>스탠다드 포토북 11*8 (하드/유광)</v>
      </c>
    </row>
    <row r="2238" spans="1:16" ht="12.75">
      <c r="A2238" s="201">
        <v>45981.708599537036</v>
      </c>
      <c r="B2238" s="202">
        <v>45981</v>
      </c>
      <c r="C2238" s="203" t="s">
        <v>6467</v>
      </c>
      <c r="D2238" s="203" t="s">
        <v>11</v>
      </c>
      <c r="E2238" s="204" t="s">
        <v>6463</v>
      </c>
      <c r="F2238" s="49" t="s">
        <v>876</v>
      </c>
      <c r="G2238" s="203">
        <v>1</v>
      </c>
      <c r="H2238" s="203" t="s">
        <v>6464</v>
      </c>
      <c r="I2238" s="205" t="s">
        <v>1556</v>
      </c>
      <c r="J2238" s="206"/>
      <c r="K2238" s="203">
        <v>28</v>
      </c>
      <c r="L2238" s="213" t="s">
        <v>827</v>
      </c>
      <c r="M2238" s="208" t="s">
        <v>1612</v>
      </c>
      <c r="N2238" s="209">
        <f t="shared" si="0"/>
        <v>2025</v>
      </c>
      <c r="O2238" s="210">
        <f t="shared" si="1"/>
        <v>11</v>
      </c>
      <c r="P2238" s="211" t="str">
        <f>IFERROR(VLOOKUP(F2238,연간집계!D:E,2,FALSE),"")</f>
        <v>스탠다드 포토북 11*8 (하드/유광)</v>
      </c>
    </row>
    <row r="2239" spans="1:16" ht="12.75">
      <c r="A2239" s="201">
        <v>45981.708611111113</v>
      </c>
      <c r="B2239" s="202">
        <v>45981</v>
      </c>
      <c r="C2239" s="203" t="s">
        <v>6468</v>
      </c>
      <c r="D2239" s="203" t="s">
        <v>11</v>
      </c>
      <c r="E2239" s="204" t="s">
        <v>6463</v>
      </c>
      <c r="F2239" s="49" t="s">
        <v>876</v>
      </c>
      <c r="G2239" s="203">
        <v>1</v>
      </c>
      <c r="H2239" s="203" t="s">
        <v>6464</v>
      </c>
      <c r="I2239" s="205" t="s">
        <v>1556</v>
      </c>
      <c r="J2239" s="206"/>
      <c r="K2239" s="203">
        <v>28</v>
      </c>
      <c r="L2239" s="213" t="s">
        <v>827</v>
      </c>
      <c r="M2239" s="208" t="s">
        <v>1612</v>
      </c>
      <c r="N2239" s="209">
        <f t="shared" si="0"/>
        <v>2025</v>
      </c>
      <c r="O2239" s="210">
        <f t="shared" si="1"/>
        <v>11</v>
      </c>
      <c r="P2239" s="211" t="str">
        <f>IFERROR(VLOOKUP(F2239,연간집계!D:E,2,FALSE),"")</f>
        <v>스탠다드 포토북 11*8 (하드/유광)</v>
      </c>
    </row>
    <row r="2240" spans="1:16" ht="12.75">
      <c r="A2240" s="201">
        <v>45981.708622685182</v>
      </c>
      <c r="B2240" s="202">
        <v>45981</v>
      </c>
      <c r="C2240" s="203" t="s">
        <v>6469</v>
      </c>
      <c r="D2240" s="203" t="s">
        <v>11</v>
      </c>
      <c r="E2240" s="204" t="s">
        <v>6463</v>
      </c>
      <c r="F2240" s="49" t="s">
        <v>876</v>
      </c>
      <c r="G2240" s="203">
        <v>1</v>
      </c>
      <c r="H2240" s="203" t="s">
        <v>6464</v>
      </c>
      <c r="I2240" s="205" t="s">
        <v>1556</v>
      </c>
      <c r="J2240" s="206"/>
      <c r="K2240" s="203">
        <v>28</v>
      </c>
      <c r="L2240" s="213" t="s">
        <v>827</v>
      </c>
      <c r="M2240" s="208" t="s">
        <v>1612</v>
      </c>
      <c r="N2240" s="209">
        <f t="shared" si="0"/>
        <v>2025</v>
      </c>
      <c r="O2240" s="210">
        <f t="shared" si="1"/>
        <v>11</v>
      </c>
      <c r="P2240" s="211" t="str">
        <f>IFERROR(VLOOKUP(F2240,연간집계!D:E,2,FALSE),"")</f>
        <v>스탠다드 포토북 11*8 (하드/유광)</v>
      </c>
    </row>
    <row r="2241" spans="1:16" ht="12.75">
      <c r="A2241" s="201">
        <v>45981.708634259259</v>
      </c>
      <c r="B2241" s="202">
        <v>45981</v>
      </c>
      <c r="C2241" s="203" t="s">
        <v>6470</v>
      </c>
      <c r="D2241" s="203" t="s">
        <v>11</v>
      </c>
      <c r="E2241" s="204" t="s">
        <v>6463</v>
      </c>
      <c r="F2241" s="49" t="s">
        <v>876</v>
      </c>
      <c r="G2241" s="203">
        <v>1</v>
      </c>
      <c r="H2241" s="203" t="s">
        <v>6464</v>
      </c>
      <c r="I2241" s="205" t="s">
        <v>1556</v>
      </c>
      <c r="J2241" s="206"/>
      <c r="K2241" s="203">
        <v>28</v>
      </c>
      <c r="L2241" s="213" t="s">
        <v>827</v>
      </c>
      <c r="M2241" s="208" t="s">
        <v>1612</v>
      </c>
      <c r="N2241" s="209">
        <f t="shared" si="0"/>
        <v>2025</v>
      </c>
      <c r="O2241" s="210">
        <f t="shared" si="1"/>
        <v>11</v>
      </c>
      <c r="P2241" s="211" t="str">
        <f>IFERROR(VLOOKUP(F2241,연간집계!D:E,2,FALSE),"")</f>
        <v>스탠다드 포토북 11*8 (하드/유광)</v>
      </c>
    </row>
    <row r="2242" spans="1:16" ht="12.75">
      <c r="A2242" s="201">
        <v>45981.708657407406</v>
      </c>
      <c r="B2242" s="202">
        <v>45981</v>
      </c>
      <c r="C2242" s="203" t="s">
        <v>6471</v>
      </c>
      <c r="D2242" s="203" t="s">
        <v>11</v>
      </c>
      <c r="E2242" s="204" t="s">
        <v>6463</v>
      </c>
      <c r="F2242" s="49" t="s">
        <v>876</v>
      </c>
      <c r="G2242" s="203">
        <v>1</v>
      </c>
      <c r="H2242" s="203" t="s">
        <v>6464</v>
      </c>
      <c r="I2242" s="205" t="s">
        <v>1556</v>
      </c>
      <c r="J2242" s="206"/>
      <c r="K2242" s="203">
        <v>28</v>
      </c>
      <c r="L2242" s="213" t="s">
        <v>827</v>
      </c>
      <c r="M2242" s="208" t="s">
        <v>1612</v>
      </c>
      <c r="N2242" s="209">
        <f t="shared" si="0"/>
        <v>2025</v>
      </c>
      <c r="O2242" s="210">
        <f t="shared" si="1"/>
        <v>11</v>
      </c>
      <c r="P2242" s="211" t="str">
        <f>IFERROR(VLOOKUP(F2242,연간집계!D:E,2,FALSE),"")</f>
        <v>스탠다드 포토북 11*8 (하드/유광)</v>
      </c>
    </row>
    <row r="2243" spans="1:16" ht="12.75">
      <c r="A2243" s="201">
        <v>45981.708668981482</v>
      </c>
      <c r="B2243" s="202">
        <v>45981</v>
      </c>
      <c r="C2243" s="203" t="s">
        <v>6472</v>
      </c>
      <c r="D2243" s="203" t="s">
        <v>11</v>
      </c>
      <c r="E2243" s="204" t="s">
        <v>6463</v>
      </c>
      <c r="F2243" s="49" t="s">
        <v>876</v>
      </c>
      <c r="G2243" s="203">
        <v>1</v>
      </c>
      <c r="H2243" s="203" t="s">
        <v>6464</v>
      </c>
      <c r="I2243" s="205" t="s">
        <v>1556</v>
      </c>
      <c r="J2243" s="206"/>
      <c r="K2243" s="203">
        <v>28</v>
      </c>
      <c r="L2243" s="213" t="s">
        <v>827</v>
      </c>
      <c r="M2243" s="208" t="s">
        <v>1612</v>
      </c>
      <c r="N2243" s="209">
        <f t="shared" si="0"/>
        <v>2025</v>
      </c>
      <c r="O2243" s="210">
        <f t="shared" si="1"/>
        <v>11</v>
      </c>
      <c r="P2243" s="211" t="str">
        <f>IFERROR(VLOOKUP(F2243,연간집계!D:E,2,FALSE),"")</f>
        <v>스탠다드 포토북 11*8 (하드/유광)</v>
      </c>
    </row>
    <row r="2244" spans="1:16" ht="12.75">
      <c r="A2244" s="201">
        <v>45981.708680555559</v>
      </c>
      <c r="B2244" s="202">
        <v>45981</v>
      </c>
      <c r="C2244" s="203" t="s">
        <v>6473</v>
      </c>
      <c r="D2244" s="203" t="s">
        <v>11</v>
      </c>
      <c r="E2244" s="204" t="s">
        <v>6463</v>
      </c>
      <c r="F2244" s="49" t="s">
        <v>876</v>
      </c>
      <c r="G2244" s="203">
        <v>1</v>
      </c>
      <c r="H2244" s="203" t="s">
        <v>6464</v>
      </c>
      <c r="I2244" s="205" t="s">
        <v>1556</v>
      </c>
      <c r="J2244" s="206"/>
      <c r="K2244" s="203">
        <v>28</v>
      </c>
      <c r="L2244" s="213" t="s">
        <v>827</v>
      </c>
      <c r="M2244" s="208" t="s">
        <v>1612</v>
      </c>
      <c r="N2244" s="209">
        <f t="shared" si="0"/>
        <v>2025</v>
      </c>
      <c r="O2244" s="210">
        <f t="shared" si="1"/>
        <v>11</v>
      </c>
      <c r="P2244" s="211" t="str">
        <f>IFERROR(VLOOKUP(F2244,연간집계!D:E,2,FALSE),"")</f>
        <v>스탠다드 포토북 11*8 (하드/유광)</v>
      </c>
    </row>
    <row r="2245" spans="1:16" ht="12.75">
      <c r="A2245" s="201">
        <v>45981.708692129629</v>
      </c>
      <c r="B2245" s="202">
        <v>45981</v>
      </c>
      <c r="C2245" s="203" t="s">
        <v>6474</v>
      </c>
      <c r="D2245" s="203" t="s">
        <v>11</v>
      </c>
      <c r="E2245" s="204" t="s">
        <v>6463</v>
      </c>
      <c r="F2245" s="49" t="s">
        <v>876</v>
      </c>
      <c r="G2245" s="203">
        <v>1</v>
      </c>
      <c r="H2245" s="203" t="s">
        <v>6464</v>
      </c>
      <c r="I2245" s="205" t="s">
        <v>1556</v>
      </c>
      <c r="J2245" s="206"/>
      <c r="K2245" s="203">
        <v>28</v>
      </c>
      <c r="L2245" s="213" t="s">
        <v>827</v>
      </c>
      <c r="M2245" s="208" t="s">
        <v>1612</v>
      </c>
      <c r="N2245" s="209">
        <f t="shared" si="0"/>
        <v>2025</v>
      </c>
      <c r="O2245" s="210">
        <f t="shared" si="1"/>
        <v>11</v>
      </c>
      <c r="P2245" s="211" t="str">
        <f>IFERROR(VLOOKUP(F2245,연간집계!D:E,2,FALSE),"")</f>
        <v>스탠다드 포토북 11*8 (하드/유광)</v>
      </c>
    </row>
    <row r="2246" spans="1:16" ht="12.75">
      <c r="A2246" s="201">
        <v>45981.708703703705</v>
      </c>
      <c r="B2246" s="202">
        <v>45981</v>
      </c>
      <c r="C2246" s="203" t="s">
        <v>6475</v>
      </c>
      <c r="D2246" s="203" t="s">
        <v>11</v>
      </c>
      <c r="E2246" s="204" t="s">
        <v>6463</v>
      </c>
      <c r="F2246" s="49" t="s">
        <v>876</v>
      </c>
      <c r="G2246" s="203">
        <v>1</v>
      </c>
      <c r="H2246" s="203" t="s">
        <v>6464</v>
      </c>
      <c r="I2246" s="205" t="s">
        <v>1556</v>
      </c>
      <c r="J2246" s="206"/>
      <c r="K2246" s="203">
        <v>28</v>
      </c>
      <c r="L2246" s="213" t="s">
        <v>827</v>
      </c>
      <c r="M2246" s="208" t="s">
        <v>1612</v>
      </c>
      <c r="N2246" s="209">
        <f t="shared" si="0"/>
        <v>2025</v>
      </c>
      <c r="O2246" s="210">
        <f t="shared" si="1"/>
        <v>11</v>
      </c>
      <c r="P2246" s="211" t="str">
        <f>IFERROR(VLOOKUP(F2246,연간집계!D:E,2,FALSE),"")</f>
        <v>스탠다드 포토북 11*8 (하드/유광)</v>
      </c>
    </row>
    <row r="2247" spans="1:16" ht="12.75">
      <c r="A2247" s="201">
        <v>45981.708715277775</v>
      </c>
      <c r="B2247" s="202">
        <v>45981</v>
      </c>
      <c r="C2247" s="203" t="s">
        <v>6476</v>
      </c>
      <c r="D2247" s="203" t="s">
        <v>11</v>
      </c>
      <c r="E2247" s="204" t="s">
        <v>6463</v>
      </c>
      <c r="F2247" s="49" t="s">
        <v>876</v>
      </c>
      <c r="G2247" s="203">
        <v>1</v>
      </c>
      <c r="H2247" s="203" t="s">
        <v>6464</v>
      </c>
      <c r="I2247" s="205" t="s">
        <v>1556</v>
      </c>
      <c r="J2247" s="206"/>
      <c r="K2247" s="203">
        <v>28</v>
      </c>
      <c r="L2247" s="213" t="s">
        <v>827</v>
      </c>
      <c r="M2247" s="208" t="s">
        <v>1612</v>
      </c>
      <c r="N2247" s="209">
        <f t="shared" si="0"/>
        <v>2025</v>
      </c>
      <c r="O2247" s="210">
        <f t="shared" si="1"/>
        <v>11</v>
      </c>
      <c r="P2247" s="211" t="str">
        <f>IFERROR(VLOOKUP(F2247,연간집계!D:E,2,FALSE),"")</f>
        <v>스탠다드 포토북 11*8 (하드/유광)</v>
      </c>
    </row>
    <row r="2248" spans="1:16" ht="12.75">
      <c r="A2248" s="201">
        <v>45981.797858796293</v>
      </c>
      <c r="B2248" s="202">
        <v>45981</v>
      </c>
      <c r="C2248" s="203" t="s">
        <v>6477</v>
      </c>
      <c r="D2248" s="203" t="s">
        <v>11</v>
      </c>
      <c r="E2248" s="204" t="s">
        <v>6478</v>
      </c>
      <c r="F2248" s="49" t="s">
        <v>1386</v>
      </c>
      <c r="G2248" s="203">
        <v>1</v>
      </c>
      <c r="H2248" s="203" t="s">
        <v>3359</v>
      </c>
      <c r="I2248" s="205" t="s">
        <v>3363</v>
      </c>
      <c r="J2248" s="206"/>
      <c r="K2248" s="203">
        <v>106</v>
      </c>
      <c r="L2248" s="207" t="s">
        <v>827</v>
      </c>
      <c r="M2248" s="208" t="s">
        <v>3592</v>
      </c>
      <c r="N2248" s="209">
        <f t="shared" si="0"/>
        <v>2025</v>
      </c>
      <c r="O2248" s="210">
        <f t="shared" si="1"/>
        <v>11</v>
      </c>
      <c r="P2248" s="211" t="str">
        <f>IFERROR(VLOOKUP(F2248,연간집계!D:E,2,FALSE),"")</f>
        <v>포토엽서팩</v>
      </c>
    </row>
    <row r="2249" spans="1:16" ht="12.75">
      <c r="A2249" s="201">
        <v>45981.800879629627</v>
      </c>
      <c r="B2249" s="202">
        <v>45981</v>
      </c>
      <c r="C2249" s="203" t="s">
        <v>6479</v>
      </c>
      <c r="D2249" s="203" t="s">
        <v>11</v>
      </c>
      <c r="E2249" s="204" t="s">
        <v>6480</v>
      </c>
      <c r="F2249" s="49" t="s">
        <v>1078</v>
      </c>
      <c r="G2249" s="203">
        <v>1</v>
      </c>
      <c r="H2249" s="203" t="s">
        <v>1963</v>
      </c>
      <c r="I2249" s="205" t="s">
        <v>1440</v>
      </c>
      <c r="J2249" s="203" t="s">
        <v>1977</v>
      </c>
      <c r="K2249" s="203">
        <v>60</v>
      </c>
      <c r="L2249" s="207" t="s">
        <v>827</v>
      </c>
      <c r="M2249" s="208" t="s">
        <v>1436</v>
      </c>
      <c r="N2249" s="209">
        <f t="shared" si="0"/>
        <v>2025</v>
      </c>
      <c r="O2249" s="210">
        <f t="shared" si="1"/>
        <v>11</v>
      </c>
      <c r="P2249" s="211" t="str">
        <f>IFERROR(VLOOKUP(F2249,연간집계!D:E,2,FALSE),"")</f>
        <v>레더북 (카멜브라운)</v>
      </c>
    </row>
    <row r="2250" spans="1:16" ht="12.75">
      <c r="A2250" s="201">
        <v>45981.818703703706</v>
      </c>
      <c r="B2250" s="202">
        <v>45981</v>
      </c>
      <c r="C2250" s="203" t="s">
        <v>6481</v>
      </c>
      <c r="D2250" s="203" t="s">
        <v>11</v>
      </c>
      <c r="E2250" s="204" t="s">
        <v>6482</v>
      </c>
      <c r="F2250" s="49" t="s">
        <v>1284</v>
      </c>
      <c r="G2250" s="203">
        <v>8</v>
      </c>
      <c r="H2250" s="203" t="s">
        <v>6483</v>
      </c>
      <c r="I2250" s="205" t="s">
        <v>5016</v>
      </c>
      <c r="J2250" s="206"/>
      <c r="K2250" s="203">
        <v>26</v>
      </c>
      <c r="L2250" s="207" t="s">
        <v>827</v>
      </c>
      <c r="M2250" s="208" t="s">
        <v>1514</v>
      </c>
      <c r="N2250" s="209">
        <f t="shared" si="0"/>
        <v>2025</v>
      </c>
      <c r="O2250" s="210">
        <f t="shared" si="1"/>
        <v>11</v>
      </c>
      <c r="P2250" s="211" t="str">
        <f>IFERROR(VLOOKUP(F2250,연간집계!D:E,2,FALSE),"")</f>
        <v>PCMS_스탠다드캘린더</v>
      </c>
    </row>
    <row r="2251" spans="1:16" ht="12.75">
      <c r="A2251" s="201">
        <v>45981.976099537038</v>
      </c>
      <c r="B2251" s="202">
        <v>45981</v>
      </c>
      <c r="C2251" s="203" t="s">
        <v>6484</v>
      </c>
      <c r="D2251" s="203" t="s">
        <v>11</v>
      </c>
      <c r="E2251" s="204" t="s">
        <v>6485</v>
      </c>
      <c r="F2251" s="49" t="s">
        <v>1072</v>
      </c>
      <c r="G2251" s="203">
        <v>1</v>
      </c>
      <c r="H2251" s="203" t="s">
        <v>6486</v>
      </c>
      <c r="I2251" s="205" t="s">
        <v>1790</v>
      </c>
      <c r="J2251" s="203" t="s">
        <v>1974</v>
      </c>
      <c r="K2251" s="203">
        <v>40</v>
      </c>
      <c r="L2251" s="207" t="s">
        <v>827</v>
      </c>
      <c r="M2251" s="208" t="s">
        <v>1449</v>
      </c>
      <c r="N2251" s="209">
        <f t="shared" si="0"/>
        <v>2025</v>
      </c>
      <c r="O2251" s="210">
        <f t="shared" si="1"/>
        <v>11</v>
      </c>
      <c r="P2251" s="211" t="str">
        <f>IFERROR(VLOOKUP(F2251,연간집계!D:E,2,FALSE),"")</f>
        <v>레더북 (딥그린)</v>
      </c>
    </row>
    <row r="2252" spans="1:16" ht="12.75">
      <c r="A2252" s="201">
        <v>45981.993935185186</v>
      </c>
      <c r="B2252" s="202">
        <v>45981</v>
      </c>
      <c r="C2252" s="203" t="s">
        <v>6487</v>
      </c>
      <c r="D2252" s="203" t="s">
        <v>11</v>
      </c>
      <c r="E2252" s="204" t="s">
        <v>6488</v>
      </c>
      <c r="F2252" s="49" t="s">
        <v>1274</v>
      </c>
      <c r="G2252" s="203">
        <v>1</v>
      </c>
      <c r="H2252" s="203" t="s">
        <v>6489</v>
      </c>
      <c r="I2252" s="205" t="s">
        <v>1842</v>
      </c>
      <c r="J2252" s="206"/>
      <c r="K2252" s="203">
        <v>26</v>
      </c>
      <c r="L2252" s="207" t="s">
        <v>827</v>
      </c>
      <c r="M2252" s="208" t="s">
        <v>1629</v>
      </c>
      <c r="N2252" s="209">
        <f t="shared" si="0"/>
        <v>2025</v>
      </c>
      <c r="O2252" s="210">
        <f t="shared" si="1"/>
        <v>11</v>
      </c>
      <c r="P2252" s="211" t="str">
        <f>IFERROR(VLOOKUP(F2252,연간집계!D:E,2,FALSE),"")</f>
        <v>PCMS_비트윈캘린더</v>
      </c>
    </row>
    <row r="2253" spans="1:16" ht="12.75">
      <c r="A2253" s="201">
        <v>45982.011770833335</v>
      </c>
      <c r="B2253" s="202">
        <v>45982</v>
      </c>
      <c r="C2253" s="203" t="s">
        <v>6490</v>
      </c>
      <c r="D2253" s="203" t="s">
        <v>11</v>
      </c>
      <c r="E2253" s="204" t="s">
        <v>6491</v>
      </c>
      <c r="F2253" s="49" t="s">
        <v>1247</v>
      </c>
      <c r="G2253" s="203">
        <v>1</v>
      </c>
      <c r="H2253" s="203" t="s">
        <v>6492</v>
      </c>
      <c r="I2253" s="205" t="s">
        <v>1556</v>
      </c>
      <c r="J2253" s="206"/>
      <c r="K2253" s="203">
        <v>48</v>
      </c>
      <c r="L2253" s="207" t="s">
        <v>828</v>
      </c>
      <c r="M2253" s="208" t="s">
        <v>1436</v>
      </c>
      <c r="N2253" s="209">
        <f t="shared" si="0"/>
        <v>2025</v>
      </c>
      <c r="O2253" s="210">
        <f t="shared" si="1"/>
        <v>11</v>
      </c>
      <c r="P2253" s="211" t="str">
        <f>IFERROR(VLOOKUP(F2253,연간집계!D:E,2,FALSE),"")</f>
        <v>모바일 포토북 197 (여행)</v>
      </c>
    </row>
    <row r="2254" spans="1:16" ht="12.75">
      <c r="A2254" s="201">
        <v>45982.148356481484</v>
      </c>
      <c r="B2254" s="202">
        <v>45982</v>
      </c>
      <c r="C2254" s="203" t="s">
        <v>6493</v>
      </c>
      <c r="D2254" s="203" t="s">
        <v>11</v>
      </c>
      <c r="E2254" s="204" t="s">
        <v>6494</v>
      </c>
      <c r="F2254" s="49" t="s">
        <v>1281</v>
      </c>
      <c r="G2254" s="203">
        <v>2</v>
      </c>
      <c r="H2254" s="203" t="s">
        <v>6495</v>
      </c>
      <c r="I2254" s="205" t="s">
        <v>1842</v>
      </c>
      <c r="J2254" s="206"/>
      <c r="K2254" s="203">
        <v>26</v>
      </c>
      <c r="L2254" s="207" t="s">
        <v>827</v>
      </c>
      <c r="M2254" s="208" t="s">
        <v>1629</v>
      </c>
      <c r="N2254" s="209">
        <f t="shared" si="0"/>
        <v>2025</v>
      </c>
      <c r="O2254" s="210">
        <f t="shared" si="1"/>
        <v>11</v>
      </c>
      <c r="P2254" s="211" t="str">
        <f>IFERROR(VLOOKUP(F2254,연간집계!D:E,2,FALSE),"")</f>
        <v>PCMS_빅캘린더</v>
      </c>
    </row>
    <row r="2255" spans="1:16" ht="12.75">
      <c r="A2255" s="201">
        <v>45982.39199074074</v>
      </c>
      <c r="B2255" s="202">
        <v>45982</v>
      </c>
      <c r="C2255" s="203" t="s">
        <v>6496</v>
      </c>
      <c r="D2255" s="203" t="s">
        <v>11</v>
      </c>
      <c r="E2255" s="204" t="s">
        <v>6497</v>
      </c>
      <c r="F2255" s="49" t="s">
        <v>847</v>
      </c>
      <c r="G2255" s="203">
        <v>1</v>
      </c>
      <c r="H2255" s="203" t="s">
        <v>6498</v>
      </c>
      <c r="I2255" s="205" t="s">
        <v>3215</v>
      </c>
      <c r="J2255" s="206"/>
      <c r="K2255" s="203">
        <v>30</v>
      </c>
      <c r="L2255" s="207" t="s">
        <v>827</v>
      </c>
      <c r="M2255" s="208" t="s">
        <v>2261</v>
      </c>
      <c r="N2255" s="209">
        <f t="shared" si="0"/>
        <v>2025</v>
      </c>
      <c r="O2255" s="210">
        <f t="shared" si="1"/>
        <v>11</v>
      </c>
      <c r="P2255" s="211" t="str">
        <f>IFERROR(VLOOKUP(F2255,연간집계!D:E,2,FALSE),"")</f>
        <v>스탠다드 포토북 8*11 (하드/무광)</v>
      </c>
    </row>
    <row r="2256" spans="1:16" ht="12.75">
      <c r="A2256" s="201">
        <v>45982.424895833334</v>
      </c>
      <c r="B2256" s="202">
        <v>45982</v>
      </c>
      <c r="C2256" s="203" t="s">
        <v>6499</v>
      </c>
      <c r="D2256" s="203" t="s">
        <v>11</v>
      </c>
      <c r="E2256" s="204" t="s">
        <v>6500</v>
      </c>
      <c r="F2256" s="49" t="s">
        <v>1281</v>
      </c>
      <c r="G2256" s="203">
        <v>4</v>
      </c>
      <c r="H2256" s="203" t="s">
        <v>6501</v>
      </c>
      <c r="I2256" s="205" t="s">
        <v>5304</v>
      </c>
      <c r="J2256" s="206"/>
      <c r="K2256" s="203">
        <v>26</v>
      </c>
      <c r="L2256" s="207" t="s">
        <v>827</v>
      </c>
      <c r="M2256" s="208" t="s">
        <v>1481</v>
      </c>
      <c r="N2256" s="209">
        <f t="shared" si="0"/>
        <v>2025</v>
      </c>
      <c r="O2256" s="210">
        <f t="shared" si="1"/>
        <v>11</v>
      </c>
      <c r="P2256" s="211" t="str">
        <f>IFERROR(VLOOKUP(F2256,연간집계!D:E,2,FALSE),"")</f>
        <v>PCMS_빅캘린더</v>
      </c>
    </row>
    <row r="2257" spans="1:16" ht="12.75">
      <c r="A2257" s="201">
        <v>45982.42796296296</v>
      </c>
      <c r="B2257" s="202">
        <v>45982</v>
      </c>
      <c r="C2257" s="203" t="s">
        <v>6502</v>
      </c>
      <c r="D2257" s="203" t="s">
        <v>11</v>
      </c>
      <c r="E2257" s="204" t="s">
        <v>6503</v>
      </c>
      <c r="F2257" s="49" t="s">
        <v>867</v>
      </c>
      <c r="G2257" s="203">
        <v>1</v>
      </c>
      <c r="H2257" s="203" t="s">
        <v>4317</v>
      </c>
      <c r="I2257" s="205" t="s">
        <v>1501</v>
      </c>
      <c r="J2257" s="206"/>
      <c r="K2257" s="203">
        <v>48</v>
      </c>
      <c r="L2257" s="207" t="s">
        <v>827</v>
      </c>
      <c r="M2257" s="208" t="s">
        <v>1436</v>
      </c>
      <c r="N2257" s="209">
        <f t="shared" si="0"/>
        <v>2025</v>
      </c>
      <c r="O2257" s="210">
        <f t="shared" si="1"/>
        <v>11</v>
      </c>
      <c r="P2257" s="211" t="str">
        <f>IFERROR(VLOOKUP(F2257,연간집계!D:E,2,FALSE),"")</f>
        <v>스탠다드 포토북 8*6 (하드/유광)</v>
      </c>
    </row>
    <row r="2258" spans="1:16" ht="12.75">
      <c r="A2258" s="201">
        <v>45982.523078703707</v>
      </c>
      <c r="B2258" s="202">
        <v>45982</v>
      </c>
      <c r="C2258" s="203" t="s">
        <v>6504</v>
      </c>
      <c r="D2258" s="203" t="s">
        <v>11</v>
      </c>
      <c r="E2258" s="204" t="s">
        <v>6505</v>
      </c>
      <c r="F2258" s="49" t="s">
        <v>1274</v>
      </c>
      <c r="G2258" s="203">
        <v>2</v>
      </c>
      <c r="H2258" s="203" t="s">
        <v>6506</v>
      </c>
      <c r="I2258" s="205" t="s">
        <v>1842</v>
      </c>
      <c r="J2258" s="206"/>
      <c r="K2258" s="203">
        <v>26</v>
      </c>
      <c r="L2258" s="207" t="s">
        <v>827</v>
      </c>
      <c r="M2258" s="208" t="s">
        <v>1629</v>
      </c>
      <c r="N2258" s="209">
        <f t="shared" si="0"/>
        <v>2025</v>
      </c>
      <c r="O2258" s="210">
        <f t="shared" si="1"/>
        <v>11</v>
      </c>
      <c r="P2258" s="211" t="str">
        <f>IFERROR(VLOOKUP(F2258,연간집계!D:E,2,FALSE),"")</f>
        <v>PCMS_비트윈캘린더</v>
      </c>
    </row>
    <row r="2259" spans="1:16" ht="12.75">
      <c r="A2259" s="201">
        <v>45982.540949074071</v>
      </c>
      <c r="B2259" s="202">
        <v>45982</v>
      </c>
      <c r="C2259" s="203" t="s">
        <v>6507</v>
      </c>
      <c r="D2259" s="203" t="s">
        <v>11</v>
      </c>
      <c r="E2259" s="204" t="s">
        <v>6508</v>
      </c>
      <c r="F2259" s="49" t="s">
        <v>847</v>
      </c>
      <c r="G2259" s="203">
        <v>1</v>
      </c>
      <c r="H2259" s="203" t="s">
        <v>6431</v>
      </c>
      <c r="I2259" s="205" t="s">
        <v>1440</v>
      </c>
      <c r="J2259" s="206"/>
      <c r="K2259" s="203">
        <v>26</v>
      </c>
      <c r="L2259" s="207" t="s">
        <v>827</v>
      </c>
      <c r="M2259" s="208" t="s">
        <v>1445</v>
      </c>
      <c r="N2259" s="209">
        <f t="shared" si="0"/>
        <v>2025</v>
      </c>
      <c r="O2259" s="210">
        <f t="shared" si="1"/>
        <v>11</v>
      </c>
      <c r="P2259" s="211" t="str">
        <f>IFERROR(VLOOKUP(F2259,연간집계!D:E,2,FALSE),"")</f>
        <v>스탠다드 포토북 8*11 (하드/무광)</v>
      </c>
    </row>
    <row r="2260" spans="1:16" ht="12.75">
      <c r="A2260" s="201">
        <v>45982.597361111111</v>
      </c>
      <c r="B2260" s="202">
        <v>45982</v>
      </c>
      <c r="C2260" s="203" t="s">
        <v>6509</v>
      </c>
      <c r="D2260" s="203" t="s">
        <v>11</v>
      </c>
      <c r="E2260" s="204" t="s">
        <v>6510</v>
      </c>
      <c r="F2260" s="49" t="s">
        <v>843</v>
      </c>
      <c r="G2260" s="203">
        <v>1</v>
      </c>
      <c r="H2260" s="203" t="s">
        <v>403</v>
      </c>
      <c r="I2260" s="205" t="s">
        <v>1453</v>
      </c>
      <c r="J2260" s="206"/>
      <c r="K2260" s="203">
        <v>42</v>
      </c>
      <c r="L2260" s="207" t="s">
        <v>827</v>
      </c>
      <c r="M2260" s="208" t="s">
        <v>1436</v>
      </c>
      <c r="N2260" s="209">
        <f t="shared" si="0"/>
        <v>2025</v>
      </c>
      <c r="O2260" s="210">
        <f t="shared" si="1"/>
        <v>11</v>
      </c>
      <c r="P2260" s="211" t="str">
        <f>IFERROR(VLOOKUP(F2260,연간집계!D:E,2,FALSE),"")</f>
        <v>스탠다드 포토북 8*11 (소프트/무광)</v>
      </c>
    </row>
    <row r="2261" spans="1:16" ht="12.75">
      <c r="A2261" s="201">
        <v>45982.636087962965</v>
      </c>
      <c r="B2261" s="202">
        <v>45982</v>
      </c>
      <c r="C2261" s="203" t="s">
        <v>6511</v>
      </c>
      <c r="D2261" s="203" t="s">
        <v>11</v>
      </c>
      <c r="E2261" s="204" t="s">
        <v>6512</v>
      </c>
      <c r="F2261" s="49" t="s">
        <v>1304</v>
      </c>
      <c r="G2261" s="203">
        <v>1</v>
      </c>
      <c r="H2261" s="203" t="s">
        <v>629</v>
      </c>
      <c r="I2261" s="205" t="s">
        <v>1440</v>
      </c>
      <c r="J2261" s="208" t="s">
        <v>1850</v>
      </c>
      <c r="K2261" s="203">
        <v>1</v>
      </c>
      <c r="L2261" s="207" t="s">
        <v>827</v>
      </c>
      <c r="M2261" s="208" t="s">
        <v>1471</v>
      </c>
      <c r="N2261" s="209">
        <f t="shared" si="0"/>
        <v>2025</v>
      </c>
      <c r="O2261" s="210">
        <f t="shared" si="1"/>
        <v>11</v>
      </c>
      <c r="P2261" s="211" t="str">
        <f>IFERROR(VLOOKUP(F2261,연간집계!D:E,2,FALSE),"")</f>
        <v>PCMS_우드스탠드아크릴액자</v>
      </c>
    </row>
    <row r="2262" spans="1:16" ht="12.75">
      <c r="A2262" s="201">
        <v>45982.650972222225</v>
      </c>
      <c r="B2262" s="202">
        <v>45982</v>
      </c>
      <c r="C2262" s="203" t="s">
        <v>6513</v>
      </c>
      <c r="D2262" s="203" t="s">
        <v>11</v>
      </c>
      <c r="E2262" s="204" t="s">
        <v>6514</v>
      </c>
      <c r="F2262" s="49" t="s">
        <v>887</v>
      </c>
      <c r="G2262" s="203">
        <v>4</v>
      </c>
      <c r="H2262" s="203" t="s">
        <v>5655</v>
      </c>
      <c r="I2262" s="205" t="s">
        <v>1586</v>
      </c>
      <c r="J2262" s="206"/>
      <c r="K2262" s="203">
        <v>52</v>
      </c>
      <c r="L2262" s="207" t="s">
        <v>827</v>
      </c>
      <c r="M2262" s="208" t="s">
        <v>1497</v>
      </c>
      <c r="N2262" s="209">
        <f t="shared" si="0"/>
        <v>2025</v>
      </c>
      <c r="O2262" s="210">
        <f t="shared" si="1"/>
        <v>11</v>
      </c>
      <c r="P2262" s="211" t="str">
        <f>IFERROR(VLOOKUP(F2262,연간집계!D:E,2,FALSE),"")</f>
        <v>마이트립북 198</v>
      </c>
    </row>
    <row r="2263" spans="1:16" ht="12.75">
      <c r="A2263" s="201">
        <v>45982.668819444443</v>
      </c>
      <c r="B2263" s="202">
        <v>45982</v>
      </c>
      <c r="C2263" s="203" t="s">
        <v>6515</v>
      </c>
      <c r="D2263" s="203" t="s">
        <v>11</v>
      </c>
      <c r="E2263" s="204" t="s">
        <v>6516</v>
      </c>
      <c r="F2263" s="49" t="s">
        <v>1269</v>
      </c>
      <c r="G2263" s="203">
        <v>7</v>
      </c>
      <c r="H2263" s="203" t="s">
        <v>6223</v>
      </c>
      <c r="I2263" s="205" t="s">
        <v>5016</v>
      </c>
      <c r="J2263" s="206"/>
      <c r="K2263" s="203">
        <v>26</v>
      </c>
      <c r="L2263" s="207" t="s">
        <v>828</v>
      </c>
      <c r="M2263" s="208" t="s">
        <v>1514</v>
      </c>
      <c r="N2263" s="209">
        <f t="shared" si="0"/>
        <v>2025</v>
      </c>
      <c r="O2263" s="210">
        <f t="shared" si="1"/>
        <v>11</v>
      </c>
      <c r="P2263" s="211" t="str">
        <f>IFERROR(VLOOKUP(F2263,연간집계!D:E,2,FALSE),"")</f>
        <v>PCMS_미니캘린더</v>
      </c>
    </row>
    <row r="2264" spans="1:16" ht="12.75">
      <c r="A2264" s="201">
        <v>45982.671817129631</v>
      </c>
      <c r="B2264" s="202">
        <v>45982</v>
      </c>
      <c r="C2264" s="203" t="s">
        <v>6517</v>
      </c>
      <c r="D2264" s="203" t="s">
        <v>11</v>
      </c>
      <c r="E2264" s="204" t="s">
        <v>6518</v>
      </c>
      <c r="F2264" s="49" t="s">
        <v>1284</v>
      </c>
      <c r="G2264" s="203">
        <v>1</v>
      </c>
      <c r="H2264" s="203" t="s">
        <v>6519</v>
      </c>
      <c r="I2264" s="205" t="s">
        <v>1501</v>
      </c>
      <c r="J2264" s="206"/>
      <c r="K2264" s="203">
        <v>26</v>
      </c>
      <c r="L2264" s="207" t="s">
        <v>828</v>
      </c>
      <c r="M2264" s="208" t="s">
        <v>1471</v>
      </c>
      <c r="N2264" s="209">
        <f t="shared" si="0"/>
        <v>2025</v>
      </c>
      <c r="O2264" s="210">
        <f t="shared" si="1"/>
        <v>11</v>
      </c>
      <c r="P2264" s="211" t="str">
        <f>IFERROR(VLOOKUP(F2264,연간집계!D:E,2,FALSE),"")</f>
        <v>PCMS_스탠다드캘린더</v>
      </c>
    </row>
    <row r="2265" spans="1:16" ht="12.75">
      <c r="A2265" s="201">
        <v>45982.674803240741</v>
      </c>
      <c r="B2265" s="202">
        <v>45982</v>
      </c>
      <c r="C2265" s="203" t="s">
        <v>6520</v>
      </c>
      <c r="D2265" s="203" t="s">
        <v>11</v>
      </c>
      <c r="E2265" s="204" t="s">
        <v>6521</v>
      </c>
      <c r="F2265" s="49" t="s">
        <v>887</v>
      </c>
      <c r="G2265" s="203">
        <v>2</v>
      </c>
      <c r="H2265" s="203" t="s">
        <v>6522</v>
      </c>
      <c r="I2265" s="205" t="s">
        <v>1510</v>
      </c>
      <c r="J2265" s="206"/>
      <c r="K2265" s="203">
        <v>76</v>
      </c>
      <c r="L2265" s="207" t="s">
        <v>827</v>
      </c>
      <c r="M2265" s="208" t="s">
        <v>1436</v>
      </c>
      <c r="N2265" s="209">
        <f t="shared" si="0"/>
        <v>2025</v>
      </c>
      <c r="O2265" s="210">
        <f t="shared" si="1"/>
        <v>11</v>
      </c>
      <c r="P2265" s="211" t="str">
        <f>IFERROR(VLOOKUP(F2265,연간집계!D:E,2,FALSE),"")</f>
        <v>마이트립북 198</v>
      </c>
    </row>
    <row r="2266" spans="1:16" ht="12.75">
      <c r="A2266" s="201">
        <v>45982.686724537038</v>
      </c>
      <c r="B2266" s="202">
        <v>45982</v>
      </c>
      <c r="C2266" s="203" t="s">
        <v>6523</v>
      </c>
      <c r="D2266" s="203" t="s">
        <v>11</v>
      </c>
      <c r="E2266" s="204" t="s">
        <v>6524</v>
      </c>
      <c r="F2266" s="49" t="s">
        <v>1284</v>
      </c>
      <c r="G2266" s="203">
        <v>2</v>
      </c>
      <c r="H2266" s="203" t="s">
        <v>6525</v>
      </c>
      <c r="I2266" s="205" t="s">
        <v>4182</v>
      </c>
      <c r="J2266" s="206"/>
      <c r="K2266" s="203">
        <v>26</v>
      </c>
      <c r="L2266" s="207" t="s">
        <v>827</v>
      </c>
      <c r="M2266" s="208" t="s">
        <v>1481</v>
      </c>
      <c r="N2266" s="209">
        <f t="shared" si="0"/>
        <v>2025</v>
      </c>
      <c r="O2266" s="210">
        <f t="shared" si="1"/>
        <v>11</v>
      </c>
      <c r="P2266" s="211" t="str">
        <f>IFERROR(VLOOKUP(F2266,연간집계!D:E,2,FALSE),"")</f>
        <v>PCMS_스탠다드캘린더</v>
      </c>
    </row>
    <row r="2267" spans="1:16" ht="12.75">
      <c r="A2267" s="201">
        <v>45982.686736111114</v>
      </c>
      <c r="B2267" s="202">
        <v>45982</v>
      </c>
      <c r="C2267" s="203" t="s">
        <v>6526</v>
      </c>
      <c r="D2267" s="203" t="s">
        <v>11</v>
      </c>
      <c r="E2267" s="204" t="s">
        <v>6524</v>
      </c>
      <c r="F2267" s="49" t="s">
        <v>1284</v>
      </c>
      <c r="G2267" s="203">
        <v>2</v>
      </c>
      <c r="H2267" s="203" t="s">
        <v>6525</v>
      </c>
      <c r="I2267" s="205" t="s">
        <v>5016</v>
      </c>
      <c r="J2267" s="206"/>
      <c r="K2267" s="203">
        <v>26</v>
      </c>
      <c r="L2267" s="207" t="s">
        <v>827</v>
      </c>
      <c r="M2267" s="208" t="s">
        <v>1481</v>
      </c>
      <c r="N2267" s="209">
        <f t="shared" si="0"/>
        <v>2025</v>
      </c>
      <c r="O2267" s="210">
        <f t="shared" si="1"/>
        <v>11</v>
      </c>
      <c r="P2267" s="211" t="str">
        <f>IFERROR(VLOOKUP(F2267,연간집계!D:E,2,FALSE),"")</f>
        <v>PCMS_스탠다드캘린더</v>
      </c>
    </row>
    <row r="2268" spans="1:16" ht="12.75">
      <c r="A2268" s="201">
        <v>45982.686747685184</v>
      </c>
      <c r="B2268" s="202">
        <v>45982</v>
      </c>
      <c r="C2268" s="203" t="s">
        <v>6527</v>
      </c>
      <c r="D2268" s="203" t="s">
        <v>11</v>
      </c>
      <c r="E2268" s="204" t="s">
        <v>6524</v>
      </c>
      <c r="F2268" s="49" t="s">
        <v>1296</v>
      </c>
      <c r="G2268" s="203">
        <v>1</v>
      </c>
      <c r="H2268" s="203" t="s">
        <v>6525</v>
      </c>
      <c r="I2268" s="205" t="s">
        <v>1840</v>
      </c>
      <c r="J2268" s="206"/>
      <c r="K2268" s="203">
        <v>26</v>
      </c>
      <c r="L2268" s="207" t="s">
        <v>827</v>
      </c>
      <c r="M2268" s="208" t="s">
        <v>1436</v>
      </c>
      <c r="N2268" s="209">
        <f t="shared" si="0"/>
        <v>2025</v>
      </c>
      <c r="O2268" s="210">
        <f t="shared" si="1"/>
        <v>11</v>
      </c>
      <c r="P2268" s="211" t="str">
        <f>IFERROR(VLOOKUP(F2268,연간집계!D:E,2,FALSE),"")</f>
        <v>PCMS_벽걸이2단캘린더</v>
      </c>
    </row>
    <row r="2269" spans="1:16" ht="12.75">
      <c r="A2269" s="201">
        <v>45982.686759259261</v>
      </c>
      <c r="B2269" s="202">
        <v>45982</v>
      </c>
      <c r="C2269" s="203" t="s">
        <v>6528</v>
      </c>
      <c r="D2269" s="203" t="s">
        <v>11</v>
      </c>
      <c r="E2269" s="204" t="s">
        <v>6524</v>
      </c>
      <c r="F2269" s="49" t="s">
        <v>1296</v>
      </c>
      <c r="G2269" s="203">
        <v>1</v>
      </c>
      <c r="H2269" s="203" t="s">
        <v>6525</v>
      </c>
      <c r="I2269" s="205" t="s">
        <v>5190</v>
      </c>
      <c r="J2269" s="206"/>
      <c r="K2269" s="203">
        <v>26</v>
      </c>
      <c r="L2269" s="207" t="s">
        <v>827</v>
      </c>
      <c r="M2269" s="208" t="s">
        <v>1436</v>
      </c>
      <c r="N2269" s="209">
        <f t="shared" si="0"/>
        <v>2025</v>
      </c>
      <c r="O2269" s="210">
        <f t="shared" si="1"/>
        <v>11</v>
      </c>
      <c r="P2269" s="211" t="str">
        <f>IFERROR(VLOOKUP(F2269,연간집계!D:E,2,FALSE),"")</f>
        <v>PCMS_벽걸이2단캘린더</v>
      </c>
    </row>
    <row r="2270" spans="1:16" ht="12.75">
      <c r="A2270" s="201">
        <v>45982.686782407407</v>
      </c>
      <c r="B2270" s="202">
        <v>45982</v>
      </c>
      <c r="C2270" s="203" t="s">
        <v>6529</v>
      </c>
      <c r="D2270" s="203" t="s">
        <v>11</v>
      </c>
      <c r="E2270" s="204" t="s">
        <v>6530</v>
      </c>
      <c r="F2270" s="49" t="s">
        <v>1274</v>
      </c>
      <c r="G2270" s="203">
        <v>1</v>
      </c>
      <c r="H2270" s="203" t="s">
        <v>6531</v>
      </c>
      <c r="I2270" s="205" t="s">
        <v>4186</v>
      </c>
      <c r="J2270" s="206"/>
      <c r="K2270" s="203">
        <v>26</v>
      </c>
      <c r="L2270" s="207" t="s">
        <v>827</v>
      </c>
      <c r="M2270" s="208" t="s">
        <v>1502</v>
      </c>
      <c r="N2270" s="209">
        <f t="shared" si="0"/>
        <v>2025</v>
      </c>
      <c r="O2270" s="210">
        <f t="shared" si="1"/>
        <v>11</v>
      </c>
      <c r="P2270" s="211" t="str">
        <f>IFERROR(VLOOKUP(F2270,연간집계!D:E,2,FALSE),"")</f>
        <v>PCMS_비트윈캘린더</v>
      </c>
    </row>
    <row r="2271" spans="1:16" ht="12.75">
      <c r="A2271" s="201">
        <v>45982.689768518518</v>
      </c>
      <c r="B2271" s="202">
        <v>45982</v>
      </c>
      <c r="C2271" s="203" t="s">
        <v>6532</v>
      </c>
      <c r="D2271" s="203" t="s">
        <v>11</v>
      </c>
      <c r="E2271" s="204" t="s">
        <v>6533</v>
      </c>
      <c r="F2271" s="49" t="s">
        <v>1056</v>
      </c>
      <c r="G2271" s="203">
        <v>2</v>
      </c>
      <c r="H2271" s="203" t="s">
        <v>6534</v>
      </c>
      <c r="I2271" s="205" t="s">
        <v>1440</v>
      </c>
      <c r="J2271" s="206"/>
      <c r="K2271" s="203">
        <v>118</v>
      </c>
      <c r="L2271" s="207" t="s">
        <v>827</v>
      </c>
      <c r="M2271" s="208" t="s">
        <v>1436</v>
      </c>
      <c r="N2271" s="209">
        <f t="shared" si="0"/>
        <v>2025</v>
      </c>
      <c r="O2271" s="210">
        <f t="shared" si="1"/>
        <v>11</v>
      </c>
      <c r="P2271" s="211" t="str">
        <f>IFERROR(VLOOKUP(F2271,연간집계!D:E,2,FALSE),"")</f>
        <v>프리북 150 (소프트)</v>
      </c>
    </row>
    <row r="2272" spans="1:16" ht="12.75">
      <c r="A2272" s="201">
        <v>45982.692754629628</v>
      </c>
      <c r="B2272" s="202">
        <v>45982</v>
      </c>
      <c r="C2272" s="203" t="s">
        <v>6535</v>
      </c>
      <c r="D2272" s="203" t="s">
        <v>11</v>
      </c>
      <c r="E2272" s="204" t="s">
        <v>6536</v>
      </c>
      <c r="F2272" s="49" t="s">
        <v>904</v>
      </c>
      <c r="G2272" s="203">
        <v>1</v>
      </c>
      <c r="H2272" s="203" t="s">
        <v>6537</v>
      </c>
      <c r="I2272" s="205" t="s">
        <v>1501</v>
      </c>
      <c r="J2272" s="206"/>
      <c r="K2272" s="203">
        <v>38</v>
      </c>
      <c r="L2272" s="207" t="s">
        <v>827</v>
      </c>
      <c r="M2272" s="208" t="s">
        <v>4034</v>
      </c>
      <c r="N2272" s="209">
        <f t="shared" si="0"/>
        <v>2025</v>
      </c>
      <c r="O2272" s="210">
        <f t="shared" si="1"/>
        <v>11</v>
      </c>
      <c r="P2272" s="211" t="str">
        <f>IFERROR(VLOOKUP(F2272,연간집계!D:E,2,FALSE),"")</f>
        <v>베이비북 198 (쿠션하드/38p)</v>
      </c>
    </row>
    <row r="2273" spans="1:16" ht="12.75">
      <c r="A2273" s="201">
        <v>45982.734398148146</v>
      </c>
      <c r="B2273" s="202">
        <v>45982</v>
      </c>
      <c r="C2273" s="203" t="s">
        <v>6538</v>
      </c>
      <c r="D2273" s="203" t="s">
        <v>11</v>
      </c>
      <c r="E2273" s="204" t="s">
        <v>6539</v>
      </c>
      <c r="F2273" s="49" t="s">
        <v>1287</v>
      </c>
      <c r="G2273" s="203">
        <v>9</v>
      </c>
      <c r="H2273" s="203" t="s">
        <v>6540</v>
      </c>
      <c r="I2273" s="205" t="s">
        <v>2297</v>
      </c>
      <c r="J2273" s="206"/>
      <c r="K2273" s="203">
        <v>26</v>
      </c>
      <c r="L2273" s="207" t="s">
        <v>827</v>
      </c>
      <c r="M2273" s="208" t="s">
        <v>1514</v>
      </c>
      <c r="N2273" s="209">
        <f t="shared" si="0"/>
        <v>2025</v>
      </c>
      <c r="O2273" s="210">
        <f t="shared" si="1"/>
        <v>11</v>
      </c>
      <c r="P2273" s="211" t="str">
        <f>IFERROR(VLOOKUP(F2273,연간집계!D:E,2,FALSE),"")</f>
        <v>PCMS_우드스탠드캘린더</v>
      </c>
    </row>
    <row r="2274" spans="1:16" ht="12.75">
      <c r="A2274" s="201">
        <v>45982.73746527778</v>
      </c>
      <c r="B2274" s="202">
        <v>45982</v>
      </c>
      <c r="C2274" s="203" t="s">
        <v>6541</v>
      </c>
      <c r="D2274" s="203" t="s">
        <v>11</v>
      </c>
      <c r="E2274" s="204" t="s">
        <v>6542</v>
      </c>
      <c r="F2274" s="49" t="s">
        <v>1353</v>
      </c>
      <c r="G2274" s="203">
        <v>8</v>
      </c>
      <c r="H2274" s="203" t="s">
        <v>6010</v>
      </c>
      <c r="I2274" s="205" t="s">
        <v>1440</v>
      </c>
      <c r="J2274" s="206"/>
      <c r="K2274" s="203">
        <v>10</v>
      </c>
      <c r="L2274" s="207" t="s">
        <v>827</v>
      </c>
      <c r="M2274" s="208" t="s">
        <v>1514</v>
      </c>
      <c r="N2274" s="209">
        <f t="shared" si="0"/>
        <v>2025</v>
      </c>
      <c r="O2274" s="210">
        <f t="shared" si="1"/>
        <v>11</v>
      </c>
      <c r="P2274" s="211" t="str">
        <f>IFERROR(VLOOKUP(F2274,연간집계!D:E,2,FALSE),"")</f>
        <v>PCMS_엽서 120</v>
      </c>
    </row>
    <row r="2275" spans="1:16" ht="12.75">
      <c r="A2275" s="201">
        <v>45982.737476851849</v>
      </c>
      <c r="B2275" s="202">
        <v>45982</v>
      </c>
      <c r="C2275" s="203" t="s">
        <v>6543</v>
      </c>
      <c r="D2275" s="203" t="s">
        <v>11</v>
      </c>
      <c r="E2275" s="204" t="s">
        <v>6542</v>
      </c>
      <c r="F2275" s="49" t="s">
        <v>1353</v>
      </c>
      <c r="G2275" s="203">
        <v>8</v>
      </c>
      <c r="H2275" s="203" t="s">
        <v>6010</v>
      </c>
      <c r="I2275" s="205" t="s">
        <v>1440</v>
      </c>
      <c r="J2275" s="206"/>
      <c r="K2275" s="203">
        <v>10</v>
      </c>
      <c r="L2275" s="207" t="s">
        <v>827</v>
      </c>
      <c r="M2275" s="208" t="s">
        <v>1514</v>
      </c>
      <c r="N2275" s="209">
        <f t="shared" si="0"/>
        <v>2025</v>
      </c>
      <c r="O2275" s="210">
        <f t="shared" si="1"/>
        <v>11</v>
      </c>
      <c r="P2275" s="211" t="str">
        <f>IFERROR(VLOOKUP(F2275,연간집계!D:E,2,FALSE),"")</f>
        <v>PCMS_엽서 120</v>
      </c>
    </row>
    <row r="2276" spans="1:16" ht="12.75">
      <c r="A2276" s="201">
        <v>45982.743506944447</v>
      </c>
      <c r="B2276" s="202">
        <v>45982</v>
      </c>
      <c r="C2276" s="203" t="s">
        <v>6544</v>
      </c>
      <c r="D2276" s="203" t="s">
        <v>11</v>
      </c>
      <c r="E2276" s="204" t="s">
        <v>6545</v>
      </c>
      <c r="F2276" s="49" t="s">
        <v>1058</v>
      </c>
      <c r="G2276" s="203">
        <v>2</v>
      </c>
      <c r="H2276" s="203" t="s">
        <v>2339</v>
      </c>
      <c r="I2276" s="205" t="s">
        <v>2283</v>
      </c>
      <c r="J2276" s="206"/>
      <c r="K2276" s="203">
        <v>160</v>
      </c>
      <c r="L2276" s="207" t="s">
        <v>827</v>
      </c>
      <c r="M2276" s="208" t="s">
        <v>1436</v>
      </c>
      <c r="N2276" s="209">
        <f t="shared" si="0"/>
        <v>2025</v>
      </c>
      <c r="O2276" s="210">
        <f t="shared" si="1"/>
        <v>11</v>
      </c>
      <c r="P2276" s="211" t="str">
        <f>IFERROR(VLOOKUP(F2276,연간집계!D:E,2,FALSE),"")</f>
        <v>프리북 150 (하드)</v>
      </c>
    </row>
    <row r="2277" spans="1:16" ht="12.75">
      <c r="A2277" s="201">
        <v>45982.752488425926</v>
      </c>
      <c r="B2277" s="202">
        <v>45982</v>
      </c>
      <c r="C2277" s="203" t="s">
        <v>6546</v>
      </c>
      <c r="D2277" s="203" t="s">
        <v>11</v>
      </c>
      <c r="E2277" s="204" t="s">
        <v>6547</v>
      </c>
      <c r="F2277" s="49" t="s">
        <v>1311</v>
      </c>
      <c r="G2277" s="203">
        <v>1</v>
      </c>
      <c r="H2277" s="203" t="s">
        <v>2939</v>
      </c>
      <c r="I2277" s="205" t="s">
        <v>3343</v>
      </c>
      <c r="J2277" s="208" t="s">
        <v>1444</v>
      </c>
      <c r="K2277" s="203">
        <v>1</v>
      </c>
      <c r="L2277" s="207" t="s">
        <v>827</v>
      </c>
      <c r="M2277" s="208" t="s">
        <v>4034</v>
      </c>
      <c r="N2277" s="209">
        <f t="shared" si="0"/>
        <v>2025</v>
      </c>
      <c r="O2277" s="210">
        <f t="shared" si="1"/>
        <v>11</v>
      </c>
      <c r="P2277" s="211" t="str">
        <f>IFERROR(VLOOKUP(F2277,연간집계!D:E,2,FALSE),"")</f>
        <v>심플액자 203_블랙</v>
      </c>
    </row>
    <row r="2278" spans="1:16" ht="12.75">
      <c r="A2278" s="201">
        <v>45982.752511574072</v>
      </c>
      <c r="B2278" s="202">
        <v>45982</v>
      </c>
      <c r="C2278" s="203" t="s">
        <v>6548</v>
      </c>
      <c r="D2278" s="203" t="s">
        <v>11</v>
      </c>
      <c r="E2278" s="204" t="s">
        <v>6547</v>
      </c>
      <c r="F2278" s="49" t="s">
        <v>1311</v>
      </c>
      <c r="G2278" s="203">
        <v>1</v>
      </c>
      <c r="H2278" s="203" t="s">
        <v>2939</v>
      </c>
      <c r="I2278" s="205" t="s">
        <v>3343</v>
      </c>
      <c r="J2278" s="208" t="s">
        <v>1444</v>
      </c>
      <c r="K2278" s="203">
        <v>1</v>
      </c>
      <c r="L2278" s="207" t="s">
        <v>827</v>
      </c>
      <c r="M2278" s="208" t="s">
        <v>4034</v>
      </c>
      <c r="N2278" s="209">
        <f t="shared" si="0"/>
        <v>2025</v>
      </c>
      <c r="O2278" s="210">
        <f t="shared" si="1"/>
        <v>11</v>
      </c>
      <c r="P2278" s="211" t="str">
        <f>IFERROR(VLOOKUP(F2278,연간집계!D:E,2,FALSE),"")</f>
        <v>심플액자 203_블랙</v>
      </c>
    </row>
    <row r="2279" spans="1:16" ht="12.75">
      <c r="A2279" s="201">
        <v>45982.752523148149</v>
      </c>
      <c r="B2279" s="202">
        <v>45982</v>
      </c>
      <c r="C2279" s="203" t="s">
        <v>6549</v>
      </c>
      <c r="D2279" s="203" t="s">
        <v>11</v>
      </c>
      <c r="E2279" s="204" t="s">
        <v>6547</v>
      </c>
      <c r="F2279" s="49" t="s">
        <v>1311</v>
      </c>
      <c r="G2279" s="203">
        <v>1</v>
      </c>
      <c r="H2279" s="203" t="s">
        <v>2939</v>
      </c>
      <c r="I2279" s="205" t="s">
        <v>3343</v>
      </c>
      <c r="J2279" s="208" t="s">
        <v>1444</v>
      </c>
      <c r="K2279" s="203">
        <v>1</v>
      </c>
      <c r="L2279" s="207" t="s">
        <v>827</v>
      </c>
      <c r="M2279" s="208" t="s">
        <v>4034</v>
      </c>
      <c r="N2279" s="209">
        <f t="shared" si="0"/>
        <v>2025</v>
      </c>
      <c r="O2279" s="210">
        <f t="shared" si="1"/>
        <v>11</v>
      </c>
      <c r="P2279" s="211" t="str">
        <f>IFERROR(VLOOKUP(F2279,연간집계!D:E,2,FALSE),"")</f>
        <v>심플액자 203_블랙</v>
      </c>
    </row>
    <row r="2280" spans="1:16" ht="12.75">
      <c r="A2280" s="201">
        <v>45982.835775462961</v>
      </c>
      <c r="B2280" s="202">
        <v>45982</v>
      </c>
      <c r="C2280" s="203" t="s">
        <v>6550</v>
      </c>
      <c r="D2280" s="203" t="s">
        <v>11</v>
      </c>
      <c r="E2280" s="204" t="s">
        <v>6551</v>
      </c>
      <c r="F2280" s="49" t="s">
        <v>1291</v>
      </c>
      <c r="G2280" s="203">
        <v>1</v>
      </c>
      <c r="H2280" s="203" t="s">
        <v>6552</v>
      </c>
      <c r="I2280" s="205" t="s">
        <v>1840</v>
      </c>
      <c r="J2280" s="206"/>
      <c r="K2280" s="203">
        <v>14</v>
      </c>
      <c r="L2280" s="207" t="s">
        <v>827</v>
      </c>
      <c r="M2280" s="208" t="s">
        <v>1471</v>
      </c>
      <c r="N2280" s="209">
        <f t="shared" si="0"/>
        <v>2025</v>
      </c>
      <c r="O2280" s="210">
        <f t="shared" si="1"/>
        <v>11</v>
      </c>
      <c r="P2280" s="211" t="str">
        <f>IFERROR(VLOOKUP(F2280,연간집계!D:E,2,FALSE),"")</f>
        <v>PCMS_벽걸이1단캘린더</v>
      </c>
    </row>
    <row r="2281" spans="1:16" ht="12.75">
      <c r="A2281" s="201">
        <v>45982.850983796299</v>
      </c>
      <c r="B2281" s="202">
        <v>45982</v>
      </c>
      <c r="C2281" s="203" t="s">
        <v>6553</v>
      </c>
      <c r="D2281" s="203" t="s">
        <v>11</v>
      </c>
      <c r="E2281" s="204" t="s">
        <v>6554</v>
      </c>
      <c r="F2281" s="49" t="s">
        <v>1274</v>
      </c>
      <c r="G2281" s="203">
        <v>20</v>
      </c>
      <c r="H2281" s="203" t="s">
        <v>6555</v>
      </c>
      <c r="I2281" s="205" t="s">
        <v>5723</v>
      </c>
      <c r="J2281" s="206"/>
      <c r="K2281" s="203">
        <v>26</v>
      </c>
      <c r="L2281" s="207" t="s">
        <v>827</v>
      </c>
      <c r="M2281" s="208" t="s">
        <v>1436</v>
      </c>
      <c r="N2281" s="209">
        <f t="shared" si="0"/>
        <v>2025</v>
      </c>
      <c r="O2281" s="210">
        <f t="shared" si="1"/>
        <v>11</v>
      </c>
      <c r="P2281" s="211" t="str">
        <f>IFERROR(VLOOKUP(F2281,연간집계!D:E,2,FALSE),"")</f>
        <v>PCMS_비트윈캘린더</v>
      </c>
    </row>
    <row r="2282" spans="1:16" ht="12.75">
      <c r="A2282" s="201">
        <v>45982.868819444448</v>
      </c>
      <c r="B2282" s="202">
        <v>45982</v>
      </c>
      <c r="C2282" s="203" t="s">
        <v>6556</v>
      </c>
      <c r="D2282" s="203" t="s">
        <v>11</v>
      </c>
      <c r="E2282" s="204" t="s">
        <v>6557</v>
      </c>
      <c r="F2282" s="49" t="s">
        <v>1245</v>
      </c>
      <c r="G2282" s="203">
        <v>1</v>
      </c>
      <c r="H2282" s="203" t="s">
        <v>6558</v>
      </c>
      <c r="I2282" s="205" t="s">
        <v>1455</v>
      </c>
      <c r="J2282" s="206"/>
      <c r="K2282" s="203">
        <v>48</v>
      </c>
      <c r="L2282" s="207" t="s">
        <v>828</v>
      </c>
      <c r="M2282" s="208" t="s">
        <v>1436</v>
      </c>
      <c r="N2282" s="209">
        <f t="shared" si="0"/>
        <v>2025</v>
      </c>
      <c r="O2282" s="210">
        <f t="shared" si="1"/>
        <v>11</v>
      </c>
      <c r="P2282" s="211" t="str">
        <f>IFERROR(VLOOKUP(F2282,연간집계!D:E,2,FALSE),"")</f>
        <v>모바일 포토북 198 (여행)</v>
      </c>
    </row>
    <row r="2283" spans="1:16" ht="12.75">
      <c r="A2283" s="201">
        <v>45982.868831018517</v>
      </c>
      <c r="B2283" s="202">
        <v>45982</v>
      </c>
      <c r="C2283" s="203" t="s">
        <v>6559</v>
      </c>
      <c r="D2283" s="203" t="s">
        <v>11</v>
      </c>
      <c r="E2283" s="204" t="s">
        <v>6557</v>
      </c>
      <c r="F2283" s="49" t="s">
        <v>1245</v>
      </c>
      <c r="G2283" s="203">
        <v>1</v>
      </c>
      <c r="H2283" s="203" t="s">
        <v>6558</v>
      </c>
      <c r="I2283" s="205" t="s">
        <v>1455</v>
      </c>
      <c r="J2283" s="206"/>
      <c r="K2283" s="203">
        <v>48</v>
      </c>
      <c r="L2283" s="207" t="s">
        <v>828</v>
      </c>
      <c r="M2283" s="208" t="s">
        <v>1436</v>
      </c>
      <c r="N2283" s="209">
        <f t="shared" si="0"/>
        <v>2025</v>
      </c>
      <c r="O2283" s="210">
        <f t="shared" si="1"/>
        <v>11</v>
      </c>
      <c r="P2283" s="211" t="str">
        <f>IFERROR(VLOOKUP(F2283,연간집계!D:E,2,FALSE),"")</f>
        <v>모바일 포토북 198 (여행)</v>
      </c>
    </row>
    <row r="2284" spans="1:16" ht="12.75">
      <c r="A2284" s="201">
        <v>45982.877743055556</v>
      </c>
      <c r="B2284" s="202">
        <v>45982</v>
      </c>
      <c r="C2284" s="203" t="s">
        <v>6560</v>
      </c>
      <c r="D2284" s="203" t="s">
        <v>11</v>
      </c>
      <c r="E2284" s="204" t="s">
        <v>6561</v>
      </c>
      <c r="F2284" s="49" t="s">
        <v>1266</v>
      </c>
      <c r="G2284" s="203">
        <v>3</v>
      </c>
      <c r="H2284" s="203" t="s">
        <v>6179</v>
      </c>
      <c r="I2284" s="205" t="s">
        <v>5624</v>
      </c>
      <c r="J2284" s="206"/>
      <c r="K2284" s="203">
        <v>26</v>
      </c>
      <c r="L2284" s="207" t="s">
        <v>828</v>
      </c>
      <c r="M2284" s="208" t="s">
        <v>1471</v>
      </c>
      <c r="N2284" s="209">
        <f t="shared" si="0"/>
        <v>2025</v>
      </c>
      <c r="O2284" s="210">
        <f t="shared" si="1"/>
        <v>11</v>
      </c>
      <c r="P2284" s="211" t="str">
        <f>IFERROR(VLOOKUP(F2284,연간집계!D:E,2,FALSE),"")</f>
        <v>PCMS_롱캘린더</v>
      </c>
    </row>
    <row r="2285" spans="1:16" ht="12.75">
      <c r="A2285" s="201">
        <v>45982.895567129628</v>
      </c>
      <c r="B2285" s="202">
        <v>45982</v>
      </c>
      <c r="C2285" s="203" t="s">
        <v>6562</v>
      </c>
      <c r="D2285" s="203" t="s">
        <v>11</v>
      </c>
      <c r="E2285" s="204" t="s">
        <v>6563</v>
      </c>
      <c r="F2285" s="49" t="s">
        <v>1373</v>
      </c>
      <c r="G2285" s="203">
        <v>1</v>
      </c>
      <c r="H2285" s="203" t="s">
        <v>2348</v>
      </c>
      <c r="I2285" s="205" t="s">
        <v>6564</v>
      </c>
      <c r="J2285" s="206"/>
      <c r="K2285" s="203">
        <v>4</v>
      </c>
      <c r="L2285" s="207" t="s">
        <v>828</v>
      </c>
      <c r="M2285" s="208" t="s">
        <v>1436</v>
      </c>
      <c r="N2285" s="209">
        <f t="shared" si="0"/>
        <v>2025</v>
      </c>
      <c r="O2285" s="210">
        <f t="shared" si="1"/>
        <v>11</v>
      </c>
      <c r="P2285" s="211" t="str">
        <f>IFERROR(VLOOKUP(F2285,연간집계!D:E,2,FALSE),"")</f>
        <v>PCMS_슬로건 430</v>
      </c>
    </row>
    <row r="2286" spans="1:16" ht="12.75">
      <c r="A2286" s="201">
        <v>45982.895590277774</v>
      </c>
      <c r="B2286" s="202">
        <v>45982</v>
      </c>
      <c r="C2286" s="203" t="s">
        <v>6565</v>
      </c>
      <c r="D2286" s="203" t="s">
        <v>11</v>
      </c>
      <c r="E2286" s="204" t="s">
        <v>6563</v>
      </c>
      <c r="F2286" s="49" t="s">
        <v>1412</v>
      </c>
      <c r="G2286" s="203">
        <v>1</v>
      </c>
      <c r="H2286" s="203" t="s">
        <v>2348</v>
      </c>
      <c r="I2286" s="205" t="s">
        <v>1440</v>
      </c>
      <c r="J2286" s="206"/>
      <c r="K2286" s="203">
        <v>1</v>
      </c>
      <c r="L2286" s="207" t="s">
        <v>828</v>
      </c>
      <c r="M2286" s="208" t="s">
        <v>1471</v>
      </c>
      <c r="N2286" s="209">
        <f t="shared" si="0"/>
        <v>2025</v>
      </c>
      <c r="O2286" s="210">
        <f t="shared" si="1"/>
        <v>11</v>
      </c>
      <c r="P2286" s="211" t="str">
        <f>IFERROR(VLOOKUP(F2286,연간집계!D:E,2,FALSE),"")</f>
        <v>모바일_포토노트</v>
      </c>
    </row>
    <row r="2287" spans="1:16" ht="12.75">
      <c r="A2287" s="201">
        <v>45982.895601851851</v>
      </c>
      <c r="B2287" s="202">
        <v>45982</v>
      </c>
      <c r="C2287" s="203" t="s">
        <v>6566</v>
      </c>
      <c r="D2287" s="203" t="s">
        <v>11</v>
      </c>
      <c r="E2287" s="204" t="s">
        <v>6563</v>
      </c>
      <c r="F2287" s="49" t="s">
        <v>1347</v>
      </c>
      <c r="G2287" s="203">
        <v>2</v>
      </c>
      <c r="H2287" s="203" t="s">
        <v>2348</v>
      </c>
      <c r="I2287" s="205" t="s">
        <v>1440</v>
      </c>
      <c r="J2287" s="208" t="s">
        <v>1480</v>
      </c>
      <c r="K2287" s="203">
        <v>1</v>
      </c>
      <c r="L2287" s="207" t="s">
        <v>828</v>
      </c>
      <c r="M2287" s="208" t="s">
        <v>1481</v>
      </c>
      <c r="N2287" s="209">
        <f t="shared" si="0"/>
        <v>2025</v>
      </c>
      <c r="O2287" s="210">
        <f t="shared" si="1"/>
        <v>11</v>
      </c>
      <c r="P2287" s="211" t="str">
        <f>IFERROR(VLOOKUP(F2287,연간집계!D:E,2,FALSE),"")</f>
        <v>아크릴키링</v>
      </c>
    </row>
    <row r="2288" spans="1:16" ht="12.75">
      <c r="A2288" s="201">
        <v>45982.895613425928</v>
      </c>
      <c r="B2288" s="202">
        <v>45982</v>
      </c>
      <c r="C2288" s="203" t="s">
        <v>6567</v>
      </c>
      <c r="D2288" s="203" t="s">
        <v>11</v>
      </c>
      <c r="E2288" s="204" t="s">
        <v>6563</v>
      </c>
      <c r="F2288" s="49" t="s">
        <v>1284</v>
      </c>
      <c r="G2288" s="203">
        <v>3</v>
      </c>
      <c r="H2288" s="203" t="s">
        <v>2348</v>
      </c>
      <c r="I2288" s="205" t="s">
        <v>5016</v>
      </c>
      <c r="J2288" s="206"/>
      <c r="K2288" s="203">
        <v>26</v>
      </c>
      <c r="L2288" s="207" t="s">
        <v>828</v>
      </c>
      <c r="M2288" s="208" t="s">
        <v>1471</v>
      </c>
      <c r="N2288" s="209">
        <f t="shared" si="0"/>
        <v>2025</v>
      </c>
      <c r="O2288" s="210">
        <f t="shared" si="1"/>
        <v>11</v>
      </c>
      <c r="P2288" s="211" t="str">
        <f>IFERROR(VLOOKUP(F2288,연간집계!D:E,2,FALSE),"")</f>
        <v>PCMS_스탠다드캘린더</v>
      </c>
    </row>
    <row r="2289" spans="1:16" ht="12.75">
      <c r="A2289" s="201">
        <v>45982.919386574074</v>
      </c>
      <c r="B2289" s="202">
        <v>45982</v>
      </c>
      <c r="C2289" s="203" t="s">
        <v>6568</v>
      </c>
      <c r="D2289" s="203" t="s">
        <v>11</v>
      </c>
      <c r="E2289" s="204" t="s">
        <v>6569</v>
      </c>
      <c r="F2289" s="49" t="s">
        <v>847</v>
      </c>
      <c r="G2289" s="203">
        <v>1</v>
      </c>
      <c r="H2289" s="203" t="s">
        <v>6570</v>
      </c>
      <c r="I2289" s="205" t="s">
        <v>1435</v>
      </c>
      <c r="J2289" s="206"/>
      <c r="K2289" s="203">
        <v>24</v>
      </c>
      <c r="L2289" s="207" t="s">
        <v>827</v>
      </c>
      <c r="M2289" s="208" t="s">
        <v>1436</v>
      </c>
      <c r="N2289" s="209">
        <f t="shared" si="0"/>
        <v>2025</v>
      </c>
      <c r="O2289" s="210">
        <f t="shared" si="1"/>
        <v>11</v>
      </c>
      <c r="P2289" s="211" t="str">
        <f>IFERROR(VLOOKUP(F2289,연간집계!D:E,2,FALSE),"")</f>
        <v>스탠다드 포토북 8*11 (하드/무광)</v>
      </c>
    </row>
    <row r="2290" spans="1:16" ht="12.75">
      <c r="A2290" s="201">
        <v>45982.919398148151</v>
      </c>
      <c r="B2290" s="202">
        <v>45982</v>
      </c>
      <c r="C2290" s="203" t="s">
        <v>6571</v>
      </c>
      <c r="D2290" s="203" t="s">
        <v>11</v>
      </c>
      <c r="E2290" s="204" t="s">
        <v>6569</v>
      </c>
      <c r="F2290" s="49" t="s">
        <v>847</v>
      </c>
      <c r="G2290" s="203">
        <v>1</v>
      </c>
      <c r="H2290" s="203" t="s">
        <v>6570</v>
      </c>
      <c r="I2290" s="205" t="s">
        <v>1435</v>
      </c>
      <c r="J2290" s="206"/>
      <c r="K2290" s="203">
        <v>24</v>
      </c>
      <c r="L2290" s="207" t="s">
        <v>827</v>
      </c>
      <c r="M2290" s="208" t="s">
        <v>1436</v>
      </c>
      <c r="N2290" s="209">
        <f t="shared" si="0"/>
        <v>2025</v>
      </c>
      <c r="O2290" s="210">
        <f t="shared" si="1"/>
        <v>11</v>
      </c>
      <c r="P2290" s="211" t="str">
        <f>IFERROR(VLOOKUP(F2290,연간집계!D:E,2,FALSE),"")</f>
        <v>스탠다드 포토북 8*11 (하드/무광)</v>
      </c>
    </row>
    <row r="2291" spans="1:16" ht="12.75">
      <c r="A2291" s="201">
        <v>45982.919409722221</v>
      </c>
      <c r="B2291" s="202">
        <v>45982</v>
      </c>
      <c r="C2291" s="203" t="s">
        <v>6572</v>
      </c>
      <c r="D2291" s="203" t="s">
        <v>11</v>
      </c>
      <c r="E2291" s="204" t="s">
        <v>6569</v>
      </c>
      <c r="F2291" s="49" t="s">
        <v>847</v>
      </c>
      <c r="G2291" s="203">
        <v>1</v>
      </c>
      <c r="H2291" s="203" t="s">
        <v>6570</v>
      </c>
      <c r="I2291" s="205" t="s">
        <v>1435</v>
      </c>
      <c r="J2291" s="206"/>
      <c r="K2291" s="203">
        <v>24</v>
      </c>
      <c r="L2291" s="207" t="s">
        <v>827</v>
      </c>
      <c r="M2291" s="208" t="s">
        <v>1436</v>
      </c>
      <c r="N2291" s="209">
        <f t="shared" si="0"/>
        <v>2025</v>
      </c>
      <c r="O2291" s="210">
        <f t="shared" si="1"/>
        <v>11</v>
      </c>
      <c r="P2291" s="211" t="str">
        <f>IFERROR(VLOOKUP(F2291,연간집계!D:E,2,FALSE),"")</f>
        <v>스탠다드 포토북 8*11 (하드/무광)</v>
      </c>
    </row>
    <row r="2292" spans="1:16" ht="12.75">
      <c r="A2292" s="201">
        <v>45982.919421296298</v>
      </c>
      <c r="B2292" s="202">
        <v>45982</v>
      </c>
      <c r="C2292" s="203" t="s">
        <v>6573</v>
      </c>
      <c r="D2292" s="203" t="s">
        <v>11</v>
      </c>
      <c r="E2292" s="204" t="s">
        <v>6569</v>
      </c>
      <c r="F2292" s="49" t="s">
        <v>847</v>
      </c>
      <c r="G2292" s="203">
        <v>1</v>
      </c>
      <c r="H2292" s="203" t="s">
        <v>6570</v>
      </c>
      <c r="I2292" s="205" t="s">
        <v>1435</v>
      </c>
      <c r="J2292" s="206"/>
      <c r="K2292" s="203">
        <v>24</v>
      </c>
      <c r="L2292" s="207" t="s">
        <v>827</v>
      </c>
      <c r="M2292" s="208" t="s">
        <v>1436</v>
      </c>
      <c r="N2292" s="209">
        <f t="shared" si="0"/>
        <v>2025</v>
      </c>
      <c r="O2292" s="210">
        <f t="shared" si="1"/>
        <v>11</v>
      </c>
      <c r="P2292" s="211" t="str">
        <f>IFERROR(VLOOKUP(F2292,연간집계!D:E,2,FALSE),"")</f>
        <v>스탠다드 포토북 8*11 (하드/무광)</v>
      </c>
    </row>
    <row r="2293" spans="1:16" ht="12.75">
      <c r="A2293" s="201">
        <v>45982.919432870367</v>
      </c>
      <c r="B2293" s="202">
        <v>45982</v>
      </c>
      <c r="C2293" s="203" t="s">
        <v>6574</v>
      </c>
      <c r="D2293" s="203" t="s">
        <v>11</v>
      </c>
      <c r="E2293" s="204" t="s">
        <v>6569</v>
      </c>
      <c r="F2293" s="49" t="s">
        <v>847</v>
      </c>
      <c r="G2293" s="203">
        <v>1</v>
      </c>
      <c r="H2293" s="203" t="s">
        <v>6570</v>
      </c>
      <c r="I2293" s="205" t="s">
        <v>1435</v>
      </c>
      <c r="J2293" s="206"/>
      <c r="K2293" s="203">
        <v>24</v>
      </c>
      <c r="L2293" s="207" t="s">
        <v>827</v>
      </c>
      <c r="M2293" s="208" t="s">
        <v>1436</v>
      </c>
      <c r="N2293" s="209">
        <f t="shared" si="0"/>
        <v>2025</v>
      </c>
      <c r="O2293" s="210">
        <f t="shared" si="1"/>
        <v>11</v>
      </c>
      <c r="P2293" s="211" t="str">
        <f>IFERROR(VLOOKUP(F2293,연간집계!D:E,2,FALSE),"")</f>
        <v>스탠다드 포토북 8*11 (하드/무광)</v>
      </c>
    </row>
    <row r="2294" spans="1:16" ht="12.75">
      <c r="A2294" s="201">
        <v>45982.919444444444</v>
      </c>
      <c r="B2294" s="202">
        <v>45982</v>
      </c>
      <c r="C2294" s="203" t="s">
        <v>6575</v>
      </c>
      <c r="D2294" s="203" t="s">
        <v>11</v>
      </c>
      <c r="E2294" s="204" t="s">
        <v>6569</v>
      </c>
      <c r="F2294" s="49" t="s">
        <v>847</v>
      </c>
      <c r="G2294" s="203">
        <v>1</v>
      </c>
      <c r="H2294" s="203" t="s">
        <v>6570</v>
      </c>
      <c r="I2294" s="205" t="s">
        <v>1435</v>
      </c>
      <c r="J2294" s="206"/>
      <c r="K2294" s="203">
        <v>26</v>
      </c>
      <c r="L2294" s="207" t="s">
        <v>827</v>
      </c>
      <c r="M2294" s="208" t="s">
        <v>1436</v>
      </c>
      <c r="N2294" s="209">
        <f t="shared" si="0"/>
        <v>2025</v>
      </c>
      <c r="O2294" s="210">
        <f t="shared" si="1"/>
        <v>11</v>
      </c>
      <c r="P2294" s="211" t="str">
        <f>IFERROR(VLOOKUP(F2294,연간집계!D:E,2,FALSE),"")</f>
        <v>스탠다드 포토북 8*11 (하드/무광)</v>
      </c>
    </row>
    <row r="2295" spans="1:16" ht="12.75">
      <c r="A2295" s="201">
        <v>45982.919456018521</v>
      </c>
      <c r="B2295" s="202">
        <v>45982</v>
      </c>
      <c r="C2295" s="203" t="s">
        <v>6576</v>
      </c>
      <c r="D2295" s="203" t="s">
        <v>11</v>
      </c>
      <c r="E2295" s="204" t="s">
        <v>6569</v>
      </c>
      <c r="F2295" s="49" t="s">
        <v>847</v>
      </c>
      <c r="G2295" s="203">
        <v>1</v>
      </c>
      <c r="H2295" s="203" t="s">
        <v>6570</v>
      </c>
      <c r="I2295" s="205" t="s">
        <v>1435</v>
      </c>
      <c r="J2295" s="206"/>
      <c r="K2295" s="203">
        <v>24</v>
      </c>
      <c r="L2295" s="207" t="s">
        <v>827</v>
      </c>
      <c r="M2295" s="208" t="s">
        <v>1436</v>
      </c>
      <c r="N2295" s="209">
        <f t="shared" si="0"/>
        <v>2025</v>
      </c>
      <c r="O2295" s="210">
        <f t="shared" si="1"/>
        <v>11</v>
      </c>
      <c r="P2295" s="211" t="str">
        <f>IFERROR(VLOOKUP(F2295,연간집계!D:E,2,FALSE),"")</f>
        <v>스탠다드 포토북 8*11 (하드/무광)</v>
      </c>
    </row>
    <row r="2296" spans="1:16" ht="12.75">
      <c r="A2296" s="201">
        <v>45982.952141203707</v>
      </c>
      <c r="B2296" s="202">
        <v>45982</v>
      </c>
      <c r="C2296" s="203" t="s">
        <v>6577</v>
      </c>
      <c r="D2296" s="203" t="s">
        <v>11</v>
      </c>
      <c r="E2296" s="204" t="s">
        <v>6578</v>
      </c>
      <c r="F2296" s="49" t="s">
        <v>1257</v>
      </c>
      <c r="G2296" s="203">
        <v>1</v>
      </c>
      <c r="H2296" s="203" t="s">
        <v>6579</v>
      </c>
      <c r="I2296" s="205" t="s">
        <v>1808</v>
      </c>
      <c r="J2296" s="206"/>
      <c r="K2296" s="203">
        <v>24</v>
      </c>
      <c r="L2296" s="207" t="s">
        <v>828</v>
      </c>
      <c r="M2296" s="208" t="s">
        <v>1541</v>
      </c>
      <c r="N2296" s="209">
        <f t="shared" si="0"/>
        <v>2025</v>
      </c>
      <c r="O2296" s="210">
        <f t="shared" si="1"/>
        <v>11</v>
      </c>
      <c r="P2296" s="211" t="str">
        <f>IFERROR(VLOOKUP(F2296,연간집계!D:E,2,FALSE),"")</f>
        <v>모바일 포토북 150 (커플)</v>
      </c>
    </row>
    <row r="2297" spans="1:16" ht="12.75">
      <c r="A2297" s="201">
        <v>45982.990729166668</v>
      </c>
      <c r="B2297" s="202">
        <v>45982</v>
      </c>
      <c r="C2297" s="203" t="s">
        <v>6580</v>
      </c>
      <c r="D2297" s="203" t="s">
        <v>11</v>
      </c>
      <c r="E2297" s="204" t="s">
        <v>6581</v>
      </c>
      <c r="F2297" s="49" t="s">
        <v>838</v>
      </c>
      <c r="G2297" s="203">
        <v>2</v>
      </c>
      <c r="H2297" s="203" t="s">
        <v>6582</v>
      </c>
      <c r="I2297" s="205" t="s">
        <v>1510</v>
      </c>
      <c r="J2297" s="206"/>
      <c r="K2297" s="203">
        <v>42</v>
      </c>
      <c r="L2297" s="207" t="s">
        <v>827</v>
      </c>
      <c r="M2297" s="208" t="s">
        <v>1493</v>
      </c>
      <c r="N2297" s="209">
        <f t="shared" si="0"/>
        <v>2025</v>
      </c>
      <c r="O2297" s="210">
        <f t="shared" si="1"/>
        <v>11</v>
      </c>
      <c r="P2297" s="211" t="str">
        <f>IFERROR(VLOOKUP(F2297,연간집계!D:E,2,FALSE),"")</f>
        <v>스탠다드 포토북 6*8 (하드/무광)</v>
      </c>
    </row>
    <row r="2298" spans="1:16" ht="12.75">
      <c r="A2298" s="201">
        <v>45983.005590277775</v>
      </c>
      <c r="B2298" s="202">
        <v>45983</v>
      </c>
      <c r="C2298" s="203" t="s">
        <v>6583</v>
      </c>
      <c r="D2298" s="203" t="s">
        <v>11</v>
      </c>
      <c r="E2298" s="204" t="s">
        <v>6584</v>
      </c>
      <c r="F2298" s="49" t="s">
        <v>1284</v>
      </c>
      <c r="G2298" s="203">
        <v>8</v>
      </c>
      <c r="H2298" s="203" t="s">
        <v>6585</v>
      </c>
      <c r="I2298" s="205" t="s">
        <v>5016</v>
      </c>
      <c r="J2298" s="206"/>
      <c r="K2298" s="203">
        <v>26</v>
      </c>
      <c r="L2298" s="207" t="s">
        <v>827</v>
      </c>
      <c r="M2298" s="208" t="s">
        <v>1460</v>
      </c>
      <c r="N2298" s="209">
        <f t="shared" si="0"/>
        <v>2025</v>
      </c>
      <c r="O2298" s="210">
        <f t="shared" si="1"/>
        <v>11</v>
      </c>
      <c r="P2298" s="211" t="str">
        <f>IFERROR(VLOOKUP(F2298,연간집계!D:E,2,FALSE),"")</f>
        <v>PCMS_스탠다드캘린더</v>
      </c>
    </row>
    <row r="2299" spans="1:16" ht="12.75">
      <c r="A2299" s="201">
        <v>45983.379490740743</v>
      </c>
      <c r="B2299" s="202">
        <v>45983</v>
      </c>
      <c r="C2299" s="203" t="s">
        <v>6586</v>
      </c>
      <c r="D2299" s="203" t="s">
        <v>11</v>
      </c>
      <c r="E2299" s="204" t="s">
        <v>6587</v>
      </c>
      <c r="F2299" s="49" t="s">
        <v>874</v>
      </c>
      <c r="G2299" s="203">
        <v>10</v>
      </c>
      <c r="H2299" s="203" t="s">
        <v>6588</v>
      </c>
      <c r="I2299" s="205" t="s">
        <v>1440</v>
      </c>
      <c r="J2299" s="206"/>
      <c r="K2299" s="203">
        <v>80</v>
      </c>
      <c r="L2299" s="207" t="s">
        <v>827</v>
      </c>
      <c r="M2299" s="208" t="s">
        <v>1497</v>
      </c>
      <c r="N2299" s="209">
        <f t="shared" si="0"/>
        <v>2025</v>
      </c>
      <c r="O2299" s="210">
        <f t="shared" si="1"/>
        <v>11</v>
      </c>
      <c r="P2299" s="211" t="str">
        <f>IFERROR(VLOOKUP(F2299,연간집계!D:E,2,FALSE),"")</f>
        <v>스탠다드 포토북 11*8 (하드/무광)</v>
      </c>
    </row>
    <row r="2300" spans="1:16" ht="12.75">
      <c r="A2300" s="201">
        <v>45983.385451388887</v>
      </c>
      <c r="B2300" s="202">
        <v>45983</v>
      </c>
      <c r="C2300" s="203" t="s">
        <v>6589</v>
      </c>
      <c r="D2300" s="203" t="s">
        <v>11</v>
      </c>
      <c r="E2300" s="204" t="s">
        <v>6590</v>
      </c>
      <c r="F2300" s="49" t="s">
        <v>838</v>
      </c>
      <c r="G2300" s="203">
        <v>1</v>
      </c>
      <c r="H2300" s="203" t="s">
        <v>6244</v>
      </c>
      <c r="I2300" s="205" t="s">
        <v>1455</v>
      </c>
      <c r="J2300" s="206"/>
      <c r="K2300" s="203">
        <v>24</v>
      </c>
      <c r="L2300" s="207" t="s">
        <v>827</v>
      </c>
      <c r="M2300" s="208" t="s">
        <v>1436</v>
      </c>
      <c r="N2300" s="209">
        <f t="shared" si="0"/>
        <v>2025</v>
      </c>
      <c r="O2300" s="210">
        <f t="shared" si="1"/>
        <v>11</v>
      </c>
      <c r="P2300" s="211" t="str">
        <f>IFERROR(VLOOKUP(F2300,연간집계!D:E,2,FALSE),"")</f>
        <v>스탠다드 포토북 6*8 (하드/무광)</v>
      </c>
    </row>
    <row r="2301" spans="1:16" ht="12.75">
      <c r="A2301" s="201">
        <v>45983.388425925928</v>
      </c>
      <c r="B2301" s="202">
        <v>45983</v>
      </c>
      <c r="C2301" s="203" t="s">
        <v>6591</v>
      </c>
      <c r="D2301" s="203" t="s">
        <v>11</v>
      </c>
      <c r="E2301" s="204" t="s">
        <v>6592</v>
      </c>
      <c r="F2301" s="49" t="s">
        <v>856</v>
      </c>
      <c r="G2301" s="203">
        <v>1</v>
      </c>
      <c r="H2301" s="203" t="s">
        <v>5411</v>
      </c>
      <c r="I2301" s="205" t="s">
        <v>2370</v>
      </c>
      <c r="J2301" s="206"/>
      <c r="K2301" s="203">
        <v>74</v>
      </c>
      <c r="L2301" s="213" t="s">
        <v>827</v>
      </c>
      <c r="M2301" s="208" t="s">
        <v>1449</v>
      </c>
      <c r="N2301" s="209">
        <f t="shared" si="0"/>
        <v>2025</v>
      </c>
      <c r="O2301" s="210">
        <f t="shared" si="1"/>
        <v>11</v>
      </c>
      <c r="P2301" s="211" t="str">
        <f>IFERROR(VLOOKUP(F2301,연간집계!D:E,2,FALSE),"")</f>
        <v>스탠다드 포토북 8*8 (하드/무광)</v>
      </c>
    </row>
    <row r="2302" spans="1:16" ht="12.75">
      <c r="A2302" s="201">
        <v>45983.462638888886</v>
      </c>
      <c r="B2302" s="202">
        <v>45983</v>
      </c>
      <c r="C2302" s="203" t="s">
        <v>6593</v>
      </c>
      <c r="D2302" s="203" t="s">
        <v>11</v>
      </c>
      <c r="E2302" s="204" t="s">
        <v>6594</v>
      </c>
      <c r="F2302" s="49" t="s">
        <v>865</v>
      </c>
      <c r="G2302" s="203">
        <v>1</v>
      </c>
      <c r="H2302" s="203" t="s">
        <v>6595</v>
      </c>
      <c r="I2302" s="205" t="s">
        <v>1566</v>
      </c>
      <c r="J2302" s="206"/>
      <c r="K2302" s="203">
        <v>58</v>
      </c>
      <c r="L2302" s="207" t="s">
        <v>827</v>
      </c>
      <c r="M2302" s="208" t="s">
        <v>1493</v>
      </c>
      <c r="N2302" s="209">
        <f t="shared" si="0"/>
        <v>2025</v>
      </c>
      <c r="O2302" s="210">
        <f t="shared" si="1"/>
        <v>11</v>
      </c>
      <c r="P2302" s="211" t="str">
        <f>IFERROR(VLOOKUP(F2302,연간집계!D:E,2,FALSE),"")</f>
        <v>스탠다드 포토북 8*6 (하드/무광)</v>
      </c>
    </row>
    <row r="2303" spans="1:16" ht="12.75">
      <c r="A2303" s="201">
        <v>45983.578449074077</v>
      </c>
      <c r="B2303" s="202">
        <v>45983</v>
      </c>
      <c r="C2303" s="203" t="s">
        <v>6596</v>
      </c>
      <c r="D2303" s="203" t="s">
        <v>11</v>
      </c>
      <c r="E2303" s="204" t="s">
        <v>6597</v>
      </c>
      <c r="F2303" s="49" t="s">
        <v>847</v>
      </c>
      <c r="G2303" s="203">
        <v>1</v>
      </c>
      <c r="H2303" s="203" t="s">
        <v>2917</v>
      </c>
      <c r="I2303" s="205" t="s">
        <v>1566</v>
      </c>
      <c r="J2303" s="206"/>
      <c r="K2303" s="203">
        <v>62</v>
      </c>
      <c r="L2303" s="207" t="s">
        <v>827</v>
      </c>
      <c r="M2303" s="208" t="s">
        <v>1436</v>
      </c>
      <c r="N2303" s="209">
        <f t="shared" si="0"/>
        <v>2025</v>
      </c>
      <c r="O2303" s="210">
        <f t="shared" si="1"/>
        <v>11</v>
      </c>
      <c r="P2303" s="211" t="str">
        <f>IFERROR(VLOOKUP(F2303,연간집계!D:E,2,FALSE),"")</f>
        <v>스탠다드 포토북 8*11 (하드/무광)</v>
      </c>
    </row>
    <row r="2304" spans="1:16" ht="12.75">
      <c r="A2304" s="201">
        <v>45983.673437500001</v>
      </c>
      <c r="B2304" s="202">
        <v>45983</v>
      </c>
      <c r="C2304" s="203" t="s">
        <v>6598</v>
      </c>
      <c r="D2304" s="203" t="s">
        <v>11</v>
      </c>
      <c r="E2304" s="204" t="s">
        <v>6599</v>
      </c>
      <c r="F2304" s="49" t="s">
        <v>1051</v>
      </c>
      <c r="G2304" s="203">
        <v>1</v>
      </c>
      <c r="H2304" s="203" t="s">
        <v>6600</v>
      </c>
      <c r="I2304" s="205" t="s">
        <v>1660</v>
      </c>
      <c r="J2304" s="206"/>
      <c r="K2304" s="203">
        <v>92</v>
      </c>
      <c r="L2304" s="207" t="s">
        <v>827</v>
      </c>
      <c r="M2304" s="208" t="s">
        <v>1436</v>
      </c>
      <c r="N2304" s="209">
        <f t="shared" si="0"/>
        <v>2025</v>
      </c>
      <c r="O2304" s="210">
        <f t="shared" si="1"/>
        <v>11</v>
      </c>
      <c r="P2304" s="211" t="str">
        <f>IFERROR(VLOOKUP(F2304,연간집계!D:E,2,FALSE),"")</f>
        <v>프리북A4 (하드)</v>
      </c>
    </row>
    <row r="2305" spans="1:16" ht="12.75">
      <c r="A2305" s="201">
        <v>45983.706099537034</v>
      </c>
      <c r="B2305" s="202">
        <v>45983</v>
      </c>
      <c r="C2305" s="203" t="s">
        <v>6601</v>
      </c>
      <c r="D2305" s="203" t="s">
        <v>11</v>
      </c>
      <c r="E2305" s="204" t="s">
        <v>6602</v>
      </c>
      <c r="F2305" s="49" t="s">
        <v>1284</v>
      </c>
      <c r="G2305" s="203">
        <v>1</v>
      </c>
      <c r="H2305" s="203" t="s">
        <v>6603</v>
      </c>
      <c r="I2305" s="205" t="s">
        <v>5016</v>
      </c>
      <c r="J2305" s="206"/>
      <c r="K2305" s="203">
        <v>26</v>
      </c>
      <c r="L2305" s="207" t="s">
        <v>828</v>
      </c>
      <c r="M2305" s="208" t="s">
        <v>1471</v>
      </c>
      <c r="N2305" s="209">
        <f t="shared" si="0"/>
        <v>2025</v>
      </c>
      <c r="O2305" s="210">
        <f t="shared" si="1"/>
        <v>11</v>
      </c>
      <c r="P2305" s="211" t="str">
        <f>IFERROR(VLOOKUP(F2305,연간집계!D:E,2,FALSE),"")</f>
        <v>PCMS_스탠다드캘린더</v>
      </c>
    </row>
    <row r="2306" spans="1:16" ht="12.75">
      <c r="A2306" s="201">
        <v>45983.71503472222</v>
      </c>
      <c r="B2306" s="202">
        <v>45983</v>
      </c>
      <c r="C2306" s="203" t="s">
        <v>6604</v>
      </c>
      <c r="D2306" s="203" t="s">
        <v>11</v>
      </c>
      <c r="E2306" s="204" t="s">
        <v>6605</v>
      </c>
      <c r="F2306" s="49" t="s">
        <v>1247</v>
      </c>
      <c r="G2306" s="203">
        <v>1</v>
      </c>
      <c r="H2306" s="203" t="s">
        <v>6606</v>
      </c>
      <c r="I2306" s="205" t="s">
        <v>1676</v>
      </c>
      <c r="J2306" s="206"/>
      <c r="K2306" s="203">
        <v>34</v>
      </c>
      <c r="L2306" s="207" t="s">
        <v>828</v>
      </c>
      <c r="M2306" s="208" t="s">
        <v>1436</v>
      </c>
      <c r="N2306" s="209">
        <f t="shared" si="0"/>
        <v>2025</v>
      </c>
      <c r="O2306" s="210">
        <f t="shared" si="1"/>
        <v>11</v>
      </c>
      <c r="P2306" s="211" t="str">
        <f>IFERROR(VLOOKUP(F2306,연간집계!D:E,2,FALSE),"")</f>
        <v>모바일 포토북 197 (여행)</v>
      </c>
    </row>
    <row r="2307" spans="1:16" ht="12.75">
      <c r="A2307" s="201">
        <v>45983.792199074072</v>
      </c>
      <c r="B2307" s="202">
        <v>45983</v>
      </c>
      <c r="C2307" s="203" t="s">
        <v>6607</v>
      </c>
      <c r="D2307" s="203" t="s">
        <v>11</v>
      </c>
      <c r="E2307" s="204" t="s">
        <v>6608</v>
      </c>
      <c r="F2307" s="49" t="s">
        <v>1388</v>
      </c>
      <c r="G2307" s="203">
        <v>2</v>
      </c>
      <c r="H2307" s="203" t="s">
        <v>6609</v>
      </c>
      <c r="I2307" s="205" t="s">
        <v>1622</v>
      </c>
      <c r="J2307" s="206"/>
      <c r="K2307" s="203">
        <v>142</v>
      </c>
      <c r="L2307" s="207" t="s">
        <v>827</v>
      </c>
      <c r="M2307" s="208" t="s">
        <v>1514</v>
      </c>
      <c r="N2307" s="209">
        <f t="shared" si="0"/>
        <v>2025</v>
      </c>
      <c r="O2307" s="210">
        <f t="shared" si="1"/>
        <v>11</v>
      </c>
      <c r="P2307" s="211" t="str">
        <f>IFERROR(VLOOKUP(F2307,연간집계!D:E,2,FALSE),"")</f>
        <v>폴라로이드</v>
      </c>
    </row>
    <row r="2308" spans="1:16" ht="12.75">
      <c r="A2308" s="201">
        <v>45983.79519675926</v>
      </c>
      <c r="B2308" s="202">
        <v>45983</v>
      </c>
      <c r="C2308" s="203" t="s">
        <v>6610</v>
      </c>
      <c r="D2308" s="203" t="s">
        <v>11</v>
      </c>
      <c r="E2308" s="204" t="s">
        <v>6611</v>
      </c>
      <c r="F2308" s="49" t="s">
        <v>1243</v>
      </c>
      <c r="G2308" s="203">
        <v>1</v>
      </c>
      <c r="H2308" s="203" t="s">
        <v>2481</v>
      </c>
      <c r="I2308" s="205" t="s">
        <v>1453</v>
      </c>
      <c r="J2308" s="206"/>
      <c r="K2308" s="203">
        <v>24</v>
      </c>
      <c r="L2308" s="207" t="s">
        <v>828</v>
      </c>
      <c r="M2308" s="208" t="s">
        <v>1449</v>
      </c>
      <c r="N2308" s="209">
        <f t="shared" si="0"/>
        <v>2025</v>
      </c>
      <c r="O2308" s="210">
        <f t="shared" si="1"/>
        <v>11</v>
      </c>
      <c r="P2308" s="211" t="str">
        <f>IFERROR(VLOOKUP(F2308,연간집계!D:E,2,FALSE),"")</f>
        <v>모바일 포토북 150 (여행)</v>
      </c>
    </row>
    <row r="2309" spans="1:16" ht="12.75">
      <c r="A2309" s="201">
        <v>45983.813009259262</v>
      </c>
      <c r="B2309" s="202">
        <v>45983</v>
      </c>
      <c r="C2309" s="203" t="s">
        <v>6612</v>
      </c>
      <c r="D2309" s="203" t="s">
        <v>11</v>
      </c>
      <c r="E2309" s="204" t="s">
        <v>6613</v>
      </c>
      <c r="F2309" s="49" t="s">
        <v>1284</v>
      </c>
      <c r="G2309" s="203">
        <v>1</v>
      </c>
      <c r="H2309" s="203" t="s">
        <v>6614</v>
      </c>
      <c r="I2309" s="205" t="s">
        <v>2297</v>
      </c>
      <c r="J2309" s="206"/>
      <c r="K2309" s="203">
        <v>26</v>
      </c>
      <c r="L2309" s="207" t="s">
        <v>827</v>
      </c>
      <c r="M2309" s="208" t="s">
        <v>1436</v>
      </c>
      <c r="N2309" s="209">
        <f t="shared" si="0"/>
        <v>2025</v>
      </c>
      <c r="O2309" s="210">
        <f t="shared" si="1"/>
        <v>11</v>
      </c>
      <c r="P2309" s="211" t="str">
        <f>IFERROR(VLOOKUP(F2309,연간집계!D:E,2,FALSE),"")</f>
        <v>PCMS_스탠다드캘린더</v>
      </c>
    </row>
    <row r="2310" spans="1:16" ht="12.75">
      <c r="A2310" s="201">
        <v>45983.845706018517</v>
      </c>
      <c r="B2310" s="202">
        <v>45983</v>
      </c>
      <c r="C2310" s="203" t="s">
        <v>6615</v>
      </c>
      <c r="D2310" s="203" t="s">
        <v>11</v>
      </c>
      <c r="E2310" s="204" t="s">
        <v>6616</v>
      </c>
      <c r="F2310" s="49" t="s">
        <v>1284</v>
      </c>
      <c r="G2310" s="203">
        <v>1</v>
      </c>
      <c r="H2310" s="203" t="s">
        <v>6617</v>
      </c>
      <c r="I2310" s="205" t="s">
        <v>5016</v>
      </c>
      <c r="J2310" s="206"/>
      <c r="K2310" s="203">
        <v>26</v>
      </c>
      <c r="L2310" s="207" t="s">
        <v>827</v>
      </c>
      <c r="M2310" s="208" t="s">
        <v>1541</v>
      </c>
      <c r="N2310" s="209">
        <f t="shared" si="0"/>
        <v>2025</v>
      </c>
      <c r="O2310" s="210">
        <f t="shared" si="1"/>
        <v>11</v>
      </c>
      <c r="P2310" s="211" t="str">
        <f>IFERROR(VLOOKUP(F2310,연간집계!D:E,2,FALSE),"")</f>
        <v>PCMS_스탠다드캘린더</v>
      </c>
    </row>
    <row r="2311" spans="1:16" ht="12.75">
      <c r="A2311" s="201">
        <v>45983.857592592591</v>
      </c>
      <c r="B2311" s="202">
        <v>45983</v>
      </c>
      <c r="C2311" s="203" t="s">
        <v>6618</v>
      </c>
      <c r="D2311" s="203" t="s">
        <v>11</v>
      </c>
      <c r="E2311" s="204" t="s">
        <v>6619</v>
      </c>
      <c r="F2311" s="49" t="s">
        <v>193</v>
      </c>
      <c r="G2311" s="203">
        <v>1</v>
      </c>
      <c r="H2311" s="203" t="s">
        <v>6620</v>
      </c>
      <c r="I2311" s="205" t="s">
        <v>1762</v>
      </c>
      <c r="J2311" s="208" t="s">
        <v>1444</v>
      </c>
      <c r="K2311" s="203">
        <v>50</v>
      </c>
      <c r="L2311" s="207" t="s">
        <v>827</v>
      </c>
      <c r="M2311" s="208" t="s">
        <v>1460</v>
      </c>
      <c r="N2311" s="209">
        <f t="shared" si="0"/>
        <v>2025</v>
      </c>
      <c r="O2311" s="210">
        <f t="shared" si="1"/>
        <v>11</v>
      </c>
      <c r="P2311" s="211" t="str">
        <f>IFERROR(VLOOKUP(F2311,연간집계!D:E,2,FALSE),"")</f>
        <v>포토그랩스pro 248</v>
      </c>
    </row>
    <row r="2312" spans="1:16" ht="12.75">
      <c r="A2312" s="201">
        <v>45983.863553240742</v>
      </c>
      <c r="B2312" s="202">
        <v>45983</v>
      </c>
      <c r="C2312" s="203" t="s">
        <v>6621</v>
      </c>
      <c r="D2312" s="203" t="s">
        <v>11</v>
      </c>
      <c r="E2312" s="204" t="s">
        <v>6622</v>
      </c>
      <c r="F2312" s="49" t="s">
        <v>1051</v>
      </c>
      <c r="G2312" s="203">
        <v>1</v>
      </c>
      <c r="H2312" s="203" t="s">
        <v>4551</v>
      </c>
      <c r="I2312" s="205" t="s">
        <v>1762</v>
      </c>
      <c r="J2312" s="206"/>
      <c r="K2312" s="203">
        <v>94</v>
      </c>
      <c r="L2312" s="207" t="s">
        <v>827</v>
      </c>
      <c r="M2312" s="208" t="s">
        <v>1436</v>
      </c>
      <c r="N2312" s="209">
        <f t="shared" si="0"/>
        <v>2025</v>
      </c>
      <c r="O2312" s="210">
        <f t="shared" si="1"/>
        <v>11</v>
      </c>
      <c r="P2312" s="211" t="str">
        <f>IFERROR(VLOOKUP(F2312,연간집계!D:E,2,FALSE),"")</f>
        <v>프리북A4 (하드)</v>
      </c>
    </row>
    <row r="2313" spans="1:16" ht="12.75">
      <c r="A2313" s="201">
        <v>45983.955636574072</v>
      </c>
      <c r="B2313" s="202">
        <v>45983</v>
      </c>
      <c r="C2313" s="203" t="s">
        <v>6623</v>
      </c>
      <c r="D2313" s="203" t="s">
        <v>11</v>
      </c>
      <c r="E2313" s="204" t="s">
        <v>6624</v>
      </c>
      <c r="F2313" s="49" t="s">
        <v>836</v>
      </c>
      <c r="G2313" s="203">
        <v>5</v>
      </c>
      <c r="H2313" s="203" t="s">
        <v>6625</v>
      </c>
      <c r="I2313" s="205" t="s">
        <v>1440</v>
      </c>
      <c r="J2313" s="206"/>
      <c r="K2313" s="203">
        <v>28</v>
      </c>
      <c r="L2313" s="207" t="s">
        <v>827</v>
      </c>
      <c r="M2313" s="208" t="s">
        <v>1493</v>
      </c>
      <c r="N2313" s="209">
        <f t="shared" si="0"/>
        <v>2025</v>
      </c>
      <c r="O2313" s="210">
        <f t="shared" si="1"/>
        <v>11</v>
      </c>
      <c r="P2313" s="211" t="str">
        <f>IFERROR(VLOOKUP(F2313,연간집계!D:E,2,FALSE),"")</f>
        <v>스탠다드 포토북 6*8 (소프트/유광)</v>
      </c>
    </row>
    <row r="2314" spans="1:16" ht="12.75">
      <c r="A2314" s="201">
        <v>45984.440775462965</v>
      </c>
      <c r="B2314" s="202">
        <v>45984</v>
      </c>
      <c r="C2314" s="203" t="s">
        <v>6626</v>
      </c>
      <c r="D2314" s="203" t="s">
        <v>11</v>
      </c>
      <c r="E2314" s="204" t="s">
        <v>6627</v>
      </c>
      <c r="F2314" s="49" t="s">
        <v>1051</v>
      </c>
      <c r="G2314" s="203">
        <v>1</v>
      </c>
      <c r="H2314" s="203" t="s">
        <v>6628</v>
      </c>
      <c r="I2314" s="205" t="s">
        <v>1440</v>
      </c>
      <c r="J2314" s="206"/>
      <c r="K2314" s="203">
        <v>72</v>
      </c>
      <c r="L2314" s="207" t="s">
        <v>827</v>
      </c>
      <c r="M2314" s="208" t="s">
        <v>1436</v>
      </c>
      <c r="N2314" s="209">
        <f t="shared" si="0"/>
        <v>2025</v>
      </c>
      <c r="O2314" s="210">
        <f t="shared" si="1"/>
        <v>11</v>
      </c>
      <c r="P2314" s="211" t="str">
        <f>IFERROR(VLOOKUP(F2314,연간집계!D:E,2,FALSE),"")</f>
        <v>프리북A4 (하드)</v>
      </c>
    </row>
    <row r="2315" spans="1:16" ht="12.75">
      <c r="A2315" s="201">
        <v>45984.48542824074</v>
      </c>
      <c r="B2315" s="202">
        <v>45984</v>
      </c>
      <c r="C2315" s="203" t="s">
        <v>6629</v>
      </c>
      <c r="D2315" s="203" t="s">
        <v>11</v>
      </c>
      <c r="E2315" s="204" t="s">
        <v>6630</v>
      </c>
      <c r="F2315" s="49" t="s">
        <v>1308</v>
      </c>
      <c r="G2315" s="203">
        <v>1</v>
      </c>
      <c r="H2315" s="203" t="s">
        <v>1776</v>
      </c>
      <c r="I2315" s="205" t="s">
        <v>1668</v>
      </c>
      <c r="J2315" s="208" t="s">
        <v>1444</v>
      </c>
      <c r="K2315" s="203">
        <v>1</v>
      </c>
      <c r="L2315" s="207" t="s">
        <v>827</v>
      </c>
      <c r="M2315" s="208" t="s">
        <v>1436</v>
      </c>
      <c r="N2315" s="209">
        <f t="shared" si="0"/>
        <v>2025</v>
      </c>
      <c r="O2315" s="210">
        <f t="shared" si="1"/>
        <v>11</v>
      </c>
      <c r="P2315" s="211" t="str">
        <f>IFERROR(VLOOKUP(F2315,연간집계!D:E,2,FALSE),"")</f>
        <v>심플액자 305_블랙</v>
      </c>
    </row>
    <row r="2316" spans="1:16" ht="12.75">
      <c r="A2316" s="201">
        <v>45984.485439814816</v>
      </c>
      <c r="B2316" s="202">
        <v>45984</v>
      </c>
      <c r="C2316" s="203" t="s">
        <v>6631</v>
      </c>
      <c r="D2316" s="203" t="s">
        <v>11</v>
      </c>
      <c r="E2316" s="204" t="s">
        <v>6630</v>
      </c>
      <c r="F2316" s="49" t="s">
        <v>1308</v>
      </c>
      <c r="G2316" s="203">
        <v>1</v>
      </c>
      <c r="H2316" s="203" t="s">
        <v>1776</v>
      </c>
      <c r="I2316" s="205" t="s">
        <v>1668</v>
      </c>
      <c r="J2316" s="208" t="s">
        <v>1444</v>
      </c>
      <c r="K2316" s="203">
        <v>1</v>
      </c>
      <c r="L2316" s="207" t="s">
        <v>827</v>
      </c>
      <c r="M2316" s="208" t="s">
        <v>1436</v>
      </c>
      <c r="N2316" s="209">
        <f t="shared" si="0"/>
        <v>2025</v>
      </c>
      <c r="O2316" s="210">
        <f t="shared" si="1"/>
        <v>11</v>
      </c>
      <c r="P2316" s="211" t="str">
        <f>IFERROR(VLOOKUP(F2316,연간집계!D:E,2,FALSE),"")</f>
        <v>심플액자 305_블랙</v>
      </c>
    </row>
    <row r="2317" spans="1:16" ht="12.75">
      <c r="A2317" s="201">
        <v>45984.485451388886</v>
      </c>
      <c r="B2317" s="202">
        <v>45984</v>
      </c>
      <c r="C2317" s="203" t="s">
        <v>6632</v>
      </c>
      <c r="D2317" s="203" t="s">
        <v>11</v>
      </c>
      <c r="E2317" s="204" t="s">
        <v>6630</v>
      </c>
      <c r="F2317" s="49" t="s">
        <v>1308</v>
      </c>
      <c r="G2317" s="203">
        <v>1</v>
      </c>
      <c r="H2317" s="203" t="s">
        <v>1776</v>
      </c>
      <c r="I2317" s="205" t="s">
        <v>1668</v>
      </c>
      <c r="J2317" s="208" t="s">
        <v>1444</v>
      </c>
      <c r="K2317" s="203">
        <v>1</v>
      </c>
      <c r="L2317" s="207" t="s">
        <v>827</v>
      </c>
      <c r="M2317" s="208" t="s">
        <v>1436</v>
      </c>
      <c r="N2317" s="209">
        <f t="shared" si="0"/>
        <v>2025</v>
      </c>
      <c r="O2317" s="210">
        <f t="shared" si="1"/>
        <v>11</v>
      </c>
      <c r="P2317" s="211" t="str">
        <f>IFERROR(VLOOKUP(F2317,연간집계!D:E,2,FALSE),"")</f>
        <v>심플액자 305_블랙</v>
      </c>
    </row>
    <row r="2318" spans="1:16" ht="12.75">
      <c r="A2318" s="201">
        <v>45984.545034722221</v>
      </c>
      <c r="B2318" s="202">
        <v>45984</v>
      </c>
      <c r="C2318" s="203" t="s">
        <v>6633</v>
      </c>
      <c r="D2318" s="203" t="s">
        <v>11</v>
      </c>
      <c r="E2318" s="204" t="s">
        <v>6634</v>
      </c>
      <c r="F2318" s="49" t="s">
        <v>1245</v>
      </c>
      <c r="G2318" s="203">
        <v>1</v>
      </c>
      <c r="H2318" s="203" t="s">
        <v>6635</v>
      </c>
      <c r="I2318" s="205" t="s">
        <v>1556</v>
      </c>
      <c r="J2318" s="206"/>
      <c r="K2318" s="203">
        <v>24</v>
      </c>
      <c r="L2318" s="207" t="s">
        <v>828</v>
      </c>
      <c r="M2318" s="208" t="s">
        <v>1436</v>
      </c>
      <c r="N2318" s="209">
        <f t="shared" si="0"/>
        <v>2025</v>
      </c>
      <c r="O2318" s="210">
        <f t="shared" si="1"/>
        <v>11</v>
      </c>
      <c r="P2318" s="211" t="str">
        <f>IFERROR(VLOOKUP(F2318,연간집계!D:E,2,FALSE),"")</f>
        <v>모바일 포토북 198 (여행)</v>
      </c>
    </row>
    <row r="2319" spans="1:16" ht="12.75">
      <c r="A2319" s="201">
        <v>45984.550995370373</v>
      </c>
      <c r="B2319" s="202">
        <v>45984</v>
      </c>
      <c r="C2319" s="203" t="s">
        <v>6636</v>
      </c>
      <c r="D2319" s="203" t="s">
        <v>11</v>
      </c>
      <c r="E2319" s="204" t="s">
        <v>6637</v>
      </c>
      <c r="F2319" s="49" t="s">
        <v>1291</v>
      </c>
      <c r="G2319" s="203">
        <v>1</v>
      </c>
      <c r="H2319" s="203" t="s">
        <v>6638</v>
      </c>
      <c r="I2319" s="205" t="s">
        <v>5190</v>
      </c>
      <c r="J2319" s="206"/>
      <c r="K2319" s="203">
        <v>14</v>
      </c>
      <c r="L2319" s="207" t="s">
        <v>828</v>
      </c>
      <c r="M2319" s="208" t="s">
        <v>1436</v>
      </c>
      <c r="N2319" s="209">
        <f t="shared" si="0"/>
        <v>2025</v>
      </c>
      <c r="O2319" s="210">
        <f t="shared" si="1"/>
        <v>11</v>
      </c>
      <c r="P2319" s="211" t="str">
        <f>IFERROR(VLOOKUP(F2319,연간집계!D:E,2,FALSE),"")</f>
        <v>PCMS_벽걸이1단캘린더</v>
      </c>
    </row>
    <row r="2320" spans="1:16" ht="12.75">
      <c r="A2320" s="201">
        <v>45984.551006944443</v>
      </c>
      <c r="B2320" s="202">
        <v>45984</v>
      </c>
      <c r="C2320" s="203" t="s">
        <v>6639</v>
      </c>
      <c r="D2320" s="203" t="s">
        <v>11</v>
      </c>
      <c r="E2320" s="204" t="s">
        <v>6637</v>
      </c>
      <c r="F2320" s="49" t="s">
        <v>1269</v>
      </c>
      <c r="G2320" s="203">
        <v>1</v>
      </c>
      <c r="H2320" s="203" t="s">
        <v>6638</v>
      </c>
      <c r="I2320" s="205" t="s">
        <v>5016</v>
      </c>
      <c r="J2320" s="206"/>
      <c r="K2320" s="203">
        <v>26</v>
      </c>
      <c r="L2320" s="207" t="s">
        <v>828</v>
      </c>
      <c r="M2320" s="208" t="s">
        <v>1436</v>
      </c>
      <c r="N2320" s="209">
        <f t="shared" si="0"/>
        <v>2025</v>
      </c>
      <c r="O2320" s="210">
        <f t="shared" si="1"/>
        <v>11</v>
      </c>
      <c r="P2320" s="211" t="str">
        <f>IFERROR(VLOOKUP(F2320,연간집계!D:E,2,FALSE),"")</f>
        <v>PCMS_미니캘린더</v>
      </c>
    </row>
    <row r="2321" spans="1:16" ht="12.75">
      <c r="A2321" s="201">
        <v>45984.672951388886</v>
      </c>
      <c r="B2321" s="202">
        <v>45984</v>
      </c>
      <c r="C2321" s="203" t="s">
        <v>6640</v>
      </c>
      <c r="D2321" s="203" t="s">
        <v>11</v>
      </c>
      <c r="E2321" s="204" t="s">
        <v>6641</v>
      </c>
      <c r="F2321" s="49" t="s">
        <v>1281</v>
      </c>
      <c r="G2321" s="203">
        <v>1</v>
      </c>
      <c r="H2321" s="203" t="s">
        <v>2233</v>
      </c>
      <c r="I2321" s="205" t="s">
        <v>6642</v>
      </c>
      <c r="J2321" s="206"/>
      <c r="K2321" s="203">
        <v>26</v>
      </c>
      <c r="L2321" s="207" t="s">
        <v>828</v>
      </c>
      <c r="M2321" s="208" t="s">
        <v>1471</v>
      </c>
      <c r="N2321" s="209">
        <f t="shared" si="0"/>
        <v>2025</v>
      </c>
      <c r="O2321" s="210">
        <f t="shared" si="1"/>
        <v>11</v>
      </c>
      <c r="P2321" s="211" t="str">
        <f>IFERROR(VLOOKUP(F2321,연간집계!D:E,2,FALSE),"")</f>
        <v>PCMS_빅캘린더</v>
      </c>
    </row>
    <row r="2322" spans="1:16" ht="12.75">
      <c r="A2322" s="201">
        <v>45984.672962962963</v>
      </c>
      <c r="B2322" s="202">
        <v>45984</v>
      </c>
      <c r="C2322" s="203" t="s">
        <v>6643</v>
      </c>
      <c r="D2322" s="203" t="s">
        <v>11</v>
      </c>
      <c r="E2322" s="204" t="s">
        <v>6641</v>
      </c>
      <c r="F2322" s="49" t="s">
        <v>1281</v>
      </c>
      <c r="G2322" s="203">
        <v>1</v>
      </c>
      <c r="H2322" s="203" t="s">
        <v>2233</v>
      </c>
      <c r="I2322" s="205" t="s">
        <v>6644</v>
      </c>
      <c r="J2322" s="206"/>
      <c r="K2322" s="203">
        <v>26</v>
      </c>
      <c r="L2322" s="207" t="s">
        <v>828</v>
      </c>
      <c r="M2322" s="208" t="s">
        <v>1481</v>
      </c>
      <c r="N2322" s="209">
        <f t="shared" si="0"/>
        <v>2025</v>
      </c>
      <c r="O2322" s="210">
        <f t="shared" si="1"/>
        <v>11</v>
      </c>
      <c r="P2322" s="211" t="str">
        <f>IFERROR(VLOOKUP(F2322,연간집계!D:E,2,FALSE),"")</f>
        <v>PCMS_빅캘린더</v>
      </c>
    </row>
    <row r="2323" spans="1:16" ht="12.75">
      <c r="A2323" s="201">
        <v>45984.672974537039</v>
      </c>
      <c r="B2323" s="202">
        <v>45984</v>
      </c>
      <c r="C2323" s="203" t="s">
        <v>6645</v>
      </c>
      <c r="D2323" s="203" t="s">
        <v>11</v>
      </c>
      <c r="E2323" s="204" t="s">
        <v>6641</v>
      </c>
      <c r="F2323" s="49" t="s">
        <v>1274</v>
      </c>
      <c r="G2323" s="203">
        <v>1</v>
      </c>
      <c r="H2323" s="203" t="s">
        <v>2233</v>
      </c>
      <c r="I2323" s="205" t="s">
        <v>1842</v>
      </c>
      <c r="J2323" s="206"/>
      <c r="K2323" s="203">
        <v>26</v>
      </c>
      <c r="L2323" s="207" t="s">
        <v>828</v>
      </c>
      <c r="M2323" s="208" t="s">
        <v>1481</v>
      </c>
      <c r="N2323" s="209">
        <f t="shared" si="0"/>
        <v>2025</v>
      </c>
      <c r="O2323" s="210">
        <f t="shared" si="1"/>
        <v>11</v>
      </c>
      <c r="P2323" s="211" t="str">
        <f>IFERROR(VLOOKUP(F2323,연간집계!D:E,2,FALSE),"")</f>
        <v>PCMS_비트윈캘린더</v>
      </c>
    </row>
    <row r="2324" spans="1:16" ht="12.75">
      <c r="A2324" s="201">
        <v>45984.836574074077</v>
      </c>
      <c r="B2324" s="202">
        <v>45984</v>
      </c>
      <c r="C2324" s="203" t="s">
        <v>6646</v>
      </c>
      <c r="D2324" s="203" t="s">
        <v>11</v>
      </c>
      <c r="E2324" s="204" t="s">
        <v>6647</v>
      </c>
      <c r="F2324" s="49" t="s">
        <v>838</v>
      </c>
      <c r="G2324" s="203">
        <v>1</v>
      </c>
      <c r="H2324" s="203" t="s">
        <v>6648</v>
      </c>
      <c r="I2324" s="205" t="s">
        <v>1440</v>
      </c>
      <c r="J2324" s="206"/>
      <c r="K2324" s="203">
        <v>24</v>
      </c>
      <c r="L2324" s="207" t="s">
        <v>827</v>
      </c>
      <c r="M2324" s="208" t="s">
        <v>1514</v>
      </c>
      <c r="N2324" s="209">
        <f t="shared" si="0"/>
        <v>2025</v>
      </c>
      <c r="O2324" s="210">
        <f t="shared" si="1"/>
        <v>11</v>
      </c>
      <c r="P2324" s="211" t="str">
        <f>IFERROR(VLOOKUP(F2324,연간집계!D:E,2,FALSE),"")</f>
        <v>스탠다드 포토북 6*8 (하드/무광)</v>
      </c>
    </row>
    <row r="2325" spans="1:16" ht="12.75">
      <c r="A2325" s="201">
        <v>45984.836585648147</v>
      </c>
      <c r="B2325" s="202">
        <v>45984</v>
      </c>
      <c r="C2325" s="203" t="s">
        <v>6649</v>
      </c>
      <c r="D2325" s="203" t="s">
        <v>11</v>
      </c>
      <c r="E2325" s="204" t="s">
        <v>6647</v>
      </c>
      <c r="F2325" s="49" t="s">
        <v>838</v>
      </c>
      <c r="G2325" s="203">
        <v>1</v>
      </c>
      <c r="H2325" s="203" t="s">
        <v>6648</v>
      </c>
      <c r="I2325" s="205" t="s">
        <v>1440</v>
      </c>
      <c r="J2325" s="206"/>
      <c r="K2325" s="203">
        <v>24</v>
      </c>
      <c r="L2325" s="207" t="s">
        <v>827</v>
      </c>
      <c r="M2325" s="208" t="s">
        <v>1514</v>
      </c>
      <c r="N2325" s="209">
        <f t="shared" si="0"/>
        <v>2025</v>
      </c>
      <c r="O2325" s="210">
        <f t="shared" si="1"/>
        <v>11</v>
      </c>
      <c r="P2325" s="211" t="str">
        <f>IFERROR(VLOOKUP(F2325,연간집계!D:E,2,FALSE),"")</f>
        <v>스탠다드 포토북 6*8 (하드/무광)</v>
      </c>
    </row>
    <row r="2326" spans="1:16" ht="12.75">
      <c r="A2326" s="201">
        <v>45984.836597222224</v>
      </c>
      <c r="B2326" s="202">
        <v>45984</v>
      </c>
      <c r="C2326" s="203" t="s">
        <v>6650</v>
      </c>
      <c r="D2326" s="203" t="s">
        <v>11</v>
      </c>
      <c r="E2326" s="204" t="s">
        <v>6647</v>
      </c>
      <c r="F2326" s="49" t="s">
        <v>838</v>
      </c>
      <c r="G2326" s="203">
        <v>1</v>
      </c>
      <c r="H2326" s="203" t="s">
        <v>6648</v>
      </c>
      <c r="I2326" s="205" t="s">
        <v>1440</v>
      </c>
      <c r="J2326" s="206"/>
      <c r="K2326" s="203">
        <v>26</v>
      </c>
      <c r="L2326" s="207" t="s">
        <v>827</v>
      </c>
      <c r="M2326" s="208" t="s">
        <v>1514</v>
      </c>
      <c r="N2326" s="209">
        <f t="shared" si="0"/>
        <v>2025</v>
      </c>
      <c r="O2326" s="210">
        <f t="shared" si="1"/>
        <v>11</v>
      </c>
      <c r="P2326" s="211" t="str">
        <f>IFERROR(VLOOKUP(F2326,연간집계!D:E,2,FALSE),"")</f>
        <v>스탠다드 포토북 6*8 (하드/무광)</v>
      </c>
    </row>
    <row r="2327" spans="1:16" ht="12.75">
      <c r="A2327" s="201">
        <v>45984.872303240743</v>
      </c>
      <c r="B2327" s="202">
        <v>45984</v>
      </c>
      <c r="C2327" s="203" t="s">
        <v>6651</v>
      </c>
      <c r="D2327" s="203" t="s">
        <v>11</v>
      </c>
      <c r="E2327" s="204" t="s">
        <v>6652</v>
      </c>
      <c r="F2327" s="49" t="s">
        <v>838</v>
      </c>
      <c r="G2327" s="203">
        <v>1</v>
      </c>
      <c r="H2327" s="203" t="s">
        <v>6653</v>
      </c>
      <c r="I2327" s="205" t="s">
        <v>2144</v>
      </c>
      <c r="J2327" s="206"/>
      <c r="K2327" s="203">
        <v>32</v>
      </c>
      <c r="L2327" s="207" t="s">
        <v>827</v>
      </c>
      <c r="M2327" s="208" t="s">
        <v>1541</v>
      </c>
      <c r="N2327" s="209">
        <f t="shared" si="0"/>
        <v>2025</v>
      </c>
      <c r="O2327" s="210">
        <f t="shared" si="1"/>
        <v>11</v>
      </c>
      <c r="P2327" s="211" t="str">
        <f>IFERROR(VLOOKUP(F2327,연간집계!D:E,2,FALSE),"")</f>
        <v>스탠다드 포토북 6*8 (하드/무광)</v>
      </c>
    </row>
    <row r="2328" spans="1:16" ht="12.75">
      <c r="A2328" s="201">
        <v>45984.884212962963</v>
      </c>
      <c r="B2328" s="202">
        <v>45984</v>
      </c>
      <c r="C2328" s="203" t="s">
        <v>6654</v>
      </c>
      <c r="D2328" s="203" t="s">
        <v>11</v>
      </c>
      <c r="E2328" s="204" t="s">
        <v>6655</v>
      </c>
      <c r="F2328" s="49" t="s">
        <v>1046</v>
      </c>
      <c r="G2328" s="203">
        <v>1</v>
      </c>
      <c r="H2328" s="203" t="s">
        <v>6656</v>
      </c>
      <c r="I2328" s="205" t="s">
        <v>1440</v>
      </c>
      <c r="J2328" s="206"/>
      <c r="K2328" s="203">
        <v>46</v>
      </c>
      <c r="L2328" s="207" t="s">
        <v>827</v>
      </c>
      <c r="M2328" s="208" t="s">
        <v>1493</v>
      </c>
      <c r="N2328" s="209">
        <f t="shared" si="0"/>
        <v>2025</v>
      </c>
      <c r="O2328" s="210">
        <f t="shared" si="1"/>
        <v>11</v>
      </c>
      <c r="P2328" s="211" t="str">
        <f>IFERROR(VLOOKUP(F2328,연간집계!D:E,2,FALSE),"")</f>
        <v>프리북와이드 (소프트)</v>
      </c>
    </row>
    <row r="2329" spans="1:16" ht="12.75">
      <c r="A2329" s="201">
        <v>45984.887199074074</v>
      </c>
      <c r="B2329" s="202">
        <v>45984</v>
      </c>
      <c r="C2329" s="203" t="s">
        <v>6657</v>
      </c>
      <c r="D2329" s="203" t="s">
        <v>11</v>
      </c>
      <c r="E2329" s="204" t="s">
        <v>6658</v>
      </c>
      <c r="F2329" s="49" t="s">
        <v>1046</v>
      </c>
      <c r="G2329" s="203">
        <v>1</v>
      </c>
      <c r="H2329" s="203" t="s">
        <v>6656</v>
      </c>
      <c r="I2329" s="205" t="s">
        <v>1440</v>
      </c>
      <c r="J2329" s="206"/>
      <c r="K2329" s="203">
        <v>46</v>
      </c>
      <c r="L2329" s="207" t="s">
        <v>827</v>
      </c>
      <c r="M2329" s="208" t="s">
        <v>1493</v>
      </c>
      <c r="N2329" s="209">
        <f t="shared" si="0"/>
        <v>2025</v>
      </c>
      <c r="O2329" s="210">
        <f t="shared" si="1"/>
        <v>11</v>
      </c>
      <c r="P2329" s="211" t="str">
        <f>IFERROR(VLOOKUP(F2329,연간집계!D:E,2,FALSE),"")</f>
        <v>프리북와이드 (소프트)</v>
      </c>
    </row>
    <row r="2330" spans="1:16" ht="12.75">
      <c r="A2330" s="201">
        <v>45984.893194444441</v>
      </c>
      <c r="B2330" s="202">
        <v>45984</v>
      </c>
      <c r="C2330" s="203" t="s">
        <v>6659</v>
      </c>
      <c r="D2330" s="203" t="s">
        <v>11</v>
      </c>
      <c r="E2330" s="204" t="s">
        <v>6660</v>
      </c>
      <c r="F2330" s="49" t="s">
        <v>1046</v>
      </c>
      <c r="G2330" s="203">
        <v>1</v>
      </c>
      <c r="H2330" s="203" t="s">
        <v>6656</v>
      </c>
      <c r="I2330" s="205" t="s">
        <v>1440</v>
      </c>
      <c r="J2330" s="206"/>
      <c r="K2330" s="203">
        <v>46</v>
      </c>
      <c r="L2330" s="207" t="s">
        <v>827</v>
      </c>
      <c r="M2330" s="208" t="s">
        <v>1493</v>
      </c>
      <c r="N2330" s="209">
        <f t="shared" si="0"/>
        <v>2025</v>
      </c>
      <c r="O2330" s="210">
        <f t="shared" si="1"/>
        <v>11</v>
      </c>
      <c r="P2330" s="211" t="str">
        <f>IFERROR(VLOOKUP(F2330,연간집계!D:E,2,FALSE),"")</f>
        <v>프리북와이드 (소프트)</v>
      </c>
    </row>
    <row r="2331" spans="1:16" ht="12.75">
      <c r="A2331" s="201">
        <v>45984.896168981482</v>
      </c>
      <c r="B2331" s="202">
        <v>45984</v>
      </c>
      <c r="C2331" s="203" t="s">
        <v>6661</v>
      </c>
      <c r="D2331" s="203" t="s">
        <v>11</v>
      </c>
      <c r="E2331" s="204" t="s">
        <v>6662</v>
      </c>
      <c r="F2331" s="49" t="s">
        <v>1046</v>
      </c>
      <c r="G2331" s="203">
        <v>1</v>
      </c>
      <c r="H2331" s="203" t="s">
        <v>6656</v>
      </c>
      <c r="I2331" s="205" t="s">
        <v>1440</v>
      </c>
      <c r="J2331" s="206"/>
      <c r="K2331" s="203">
        <v>46</v>
      </c>
      <c r="L2331" s="207" t="s">
        <v>827</v>
      </c>
      <c r="M2331" s="208" t="s">
        <v>1493</v>
      </c>
      <c r="N2331" s="209">
        <f t="shared" si="0"/>
        <v>2025</v>
      </c>
      <c r="O2331" s="210">
        <f t="shared" si="1"/>
        <v>11</v>
      </c>
      <c r="P2331" s="211" t="str">
        <f>IFERROR(VLOOKUP(F2331,연간집계!D:E,2,FALSE),"")</f>
        <v>프리북와이드 (소프트)</v>
      </c>
    </row>
    <row r="2332" spans="1:16" ht="12.75">
      <c r="A2332" s="201">
        <v>45984.899155092593</v>
      </c>
      <c r="B2332" s="202">
        <v>45984</v>
      </c>
      <c r="C2332" s="203" t="s">
        <v>6663</v>
      </c>
      <c r="D2332" s="203" t="s">
        <v>11</v>
      </c>
      <c r="E2332" s="204" t="s">
        <v>6664</v>
      </c>
      <c r="F2332" s="49" t="s">
        <v>1284</v>
      </c>
      <c r="G2332" s="203">
        <v>7</v>
      </c>
      <c r="H2332" s="203" t="s">
        <v>6665</v>
      </c>
      <c r="I2332" s="205" t="s">
        <v>1549</v>
      </c>
      <c r="J2332" s="206"/>
      <c r="K2332" s="203">
        <v>26</v>
      </c>
      <c r="L2332" s="207" t="s">
        <v>828</v>
      </c>
      <c r="M2332" s="208" t="s">
        <v>1449</v>
      </c>
      <c r="N2332" s="209">
        <f t="shared" si="0"/>
        <v>2025</v>
      </c>
      <c r="O2332" s="210">
        <f t="shared" si="1"/>
        <v>11</v>
      </c>
      <c r="P2332" s="211" t="str">
        <f>IFERROR(VLOOKUP(F2332,연간집계!D:E,2,FALSE),"")</f>
        <v>PCMS_스탠다드캘린더</v>
      </c>
    </row>
    <row r="2333" spans="1:16" ht="12.75">
      <c r="A2333" s="201">
        <v>45984.952731481484</v>
      </c>
      <c r="B2333" s="202">
        <v>45984</v>
      </c>
      <c r="C2333" s="203" t="s">
        <v>6666</v>
      </c>
      <c r="D2333" s="203" t="s">
        <v>11</v>
      </c>
      <c r="E2333" s="204" t="s">
        <v>6667</v>
      </c>
      <c r="F2333" s="49" t="s">
        <v>1287</v>
      </c>
      <c r="G2333" s="203">
        <v>1</v>
      </c>
      <c r="H2333" s="203" t="s">
        <v>6668</v>
      </c>
      <c r="I2333" s="205" t="s">
        <v>2297</v>
      </c>
      <c r="J2333" s="206"/>
      <c r="K2333" s="203">
        <v>26</v>
      </c>
      <c r="L2333" s="207" t="s">
        <v>827</v>
      </c>
      <c r="M2333" s="208" t="s">
        <v>1436</v>
      </c>
      <c r="N2333" s="209">
        <f t="shared" si="0"/>
        <v>2025</v>
      </c>
      <c r="O2333" s="210">
        <f t="shared" si="1"/>
        <v>11</v>
      </c>
      <c r="P2333" s="211" t="str">
        <f>IFERROR(VLOOKUP(F2333,연간집계!D:E,2,FALSE),"")</f>
        <v>PCMS_우드스탠드캘린더</v>
      </c>
    </row>
    <row r="2334" spans="1:16" ht="12.75">
      <c r="A2334" s="201">
        <v>45985.012245370373</v>
      </c>
      <c r="B2334" s="202">
        <v>45985</v>
      </c>
      <c r="C2334" s="203" t="s">
        <v>6669</v>
      </c>
      <c r="D2334" s="203" t="s">
        <v>11</v>
      </c>
      <c r="E2334" s="204" t="s">
        <v>6670</v>
      </c>
      <c r="F2334" s="49" t="s">
        <v>1245</v>
      </c>
      <c r="G2334" s="203">
        <v>5</v>
      </c>
      <c r="H2334" s="203" t="s">
        <v>6671</v>
      </c>
      <c r="I2334" s="205" t="s">
        <v>1556</v>
      </c>
      <c r="J2334" s="206"/>
      <c r="K2334" s="203">
        <v>24</v>
      </c>
      <c r="L2334" s="207" t="s">
        <v>828</v>
      </c>
      <c r="M2334" s="208" t="s">
        <v>1436</v>
      </c>
      <c r="N2334" s="209">
        <f t="shared" si="0"/>
        <v>2025</v>
      </c>
      <c r="O2334" s="210">
        <f t="shared" si="1"/>
        <v>11</v>
      </c>
      <c r="P2334" s="211" t="str">
        <f>IFERROR(VLOOKUP(F2334,연간집계!D:E,2,FALSE),"")</f>
        <v>모바일 포토북 198 (여행)</v>
      </c>
    </row>
    <row r="2335" spans="1:16" ht="12.75">
      <c r="A2335" s="201">
        <v>45985.036099537036</v>
      </c>
      <c r="B2335" s="202">
        <v>45985</v>
      </c>
      <c r="C2335" s="203" t="s">
        <v>6672</v>
      </c>
      <c r="D2335" s="203" t="s">
        <v>11</v>
      </c>
      <c r="E2335" s="204" t="s">
        <v>6673</v>
      </c>
      <c r="F2335" s="49" t="s">
        <v>1243</v>
      </c>
      <c r="G2335" s="203">
        <v>1</v>
      </c>
      <c r="H2335" s="203" t="s">
        <v>6674</v>
      </c>
      <c r="I2335" s="205" t="s">
        <v>1453</v>
      </c>
      <c r="J2335" s="206"/>
      <c r="K2335" s="203">
        <v>24</v>
      </c>
      <c r="L2335" s="207" t="s">
        <v>828</v>
      </c>
      <c r="M2335" s="208" t="s">
        <v>1436</v>
      </c>
      <c r="N2335" s="209">
        <f t="shared" si="0"/>
        <v>2025</v>
      </c>
      <c r="O2335" s="210">
        <f t="shared" si="1"/>
        <v>11</v>
      </c>
      <c r="P2335" s="211" t="str">
        <f>IFERROR(VLOOKUP(F2335,연간집계!D:E,2,FALSE),"")</f>
        <v>모바일 포토북 150 (여행)</v>
      </c>
    </row>
    <row r="2336" spans="1:16" ht="12.75">
      <c r="A2336" s="201">
        <v>45985.036111111112</v>
      </c>
      <c r="B2336" s="202">
        <v>45985</v>
      </c>
      <c r="C2336" s="203" t="s">
        <v>6675</v>
      </c>
      <c r="D2336" s="203" t="s">
        <v>11</v>
      </c>
      <c r="E2336" s="204" t="s">
        <v>6673</v>
      </c>
      <c r="F2336" s="49" t="s">
        <v>1245</v>
      </c>
      <c r="G2336" s="203">
        <v>1</v>
      </c>
      <c r="H2336" s="203" t="s">
        <v>6674</v>
      </c>
      <c r="I2336" s="205" t="s">
        <v>1556</v>
      </c>
      <c r="J2336" s="206"/>
      <c r="K2336" s="203">
        <v>40</v>
      </c>
      <c r="L2336" s="207" t="s">
        <v>828</v>
      </c>
      <c r="M2336" s="208" t="s">
        <v>1436</v>
      </c>
      <c r="N2336" s="209">
        <f t="shared" si="0"/>
        <v>2025</v>
      </c>
      <c r="O2336" s="210">
        <f t="shared" si="1"/>
        <v>11</v>
      </c>
      <c r="P2336" s="211" t="str">
        <f>IFERROR(VLOOKUP(F2336,연간집계!D:E,2,FALSE),"")</f>
        <v>모바일 포토북 198 (여행)</v>
      </c>
    </row>
    <row r="2337" spans="1:16" ht="12.75">
      <c r="A2337" s="201">
        <v>45985.042094907411</v>
      </c>
      <c r="B2337" s="202">
        <v>45985</v>
      </c>
      <c r="C2337" s="203" t="s">
        <v>6676</v>
      </c>
      <c r="D2337" s="203" t="s">
        <v>11</v>
      </c>
      <c r="E2337" s="204" t="s">
        <v>6677</v>
      </c>
      <c r="F2337" s="49" t="s">
        <v>874</v>
      </c>
      <c r="G2337" s="203">
        <v>4</v>
      </c>
      <c r="H2337" s="203" t="s">
        <v>6678</v>
      </c>
      <c r="I2337" s="205" t="s">
        <v>1707</v>
      </c>
      <c r="J2337" s="206"/>
      <c r="K2337" s="203">
        <v>48</v>
      </c>
      <c r="L2337" s="207" t="s">
        <v>827</v>
      </c>
      <c r="M2337" s="208" t="s">
        <v>1493</v>
      </c>
      <c r="N2337" s="209">
        <f t="shared" si="0"/>
        <v>2025</v>
      </c>
      <c r="O2337" s="210">
        <f t="shared" si="1"/>
        <v>11</v>
      </c>
      <c r="P2337" s="211" t="str">
        <f>IFERROR(VLOOKUP(F2337,연간집계!D:E,2,FALSE),"")</f>
        <v>스탠다드 포토북 11*8 (하드/무광)</v>
      </c>
    </row>
    <row r="2338" spans="1:16" ht="12.75">
      <c r="A2338" s="201">
        <v>45985.375613425924</v>
      </c>
      <c r="B2338" s="202">
        <v>45984</v>
      </c>
      <c r="C2338" s="203" t="s">
        <v>6679</v>
      </c>
      <c r="D2338" s="203" t="s">
        <v>11</v>
      </c>
      <c r="E2338" s="204" t="s">
        <v>6680</v>
      </c>
      <c r="F2338" s="49" t="s">
        <v>924</v>
      </c>
      <c r="G2338" s="203">
        <v>1</v>
      </c>
      <c r="H2338" s="203" t="s">
        <v>1522</v>
      </c>
      <c r="I2338" s="205" t="s">
        <v>6143</v>
      </c>
      <c r="J2338" s="206"/>
      <c r="K2338" s="203">
        <v>16</v>
      </c>
      <c r="L2338" s="207" t="s">
        <v>827</v>
      </c>
      <c r="M2338" s="208" t="s">
        <v>1449</v>
      </c>
      <c r="N2338" s="209">
        <f t="shared" si="0"/>
        <v>2025</v>
      </c>
      <c r="O2338" s="210">
        <f t="shared" si="1"/>
        <v>11</v>
      </c>
      <c r="P2338" s="211" t="str">
        <f>IFERROR(VLOOKUP(F2338,연간집계!D:E,2,FALSE),"")</f>
        <v>베이비진 210 (14p)</v>
      </c>
    </row>
    <row r="2339" spans="1:16" ht="12.75">
      <c r="A2339" s="201">
        <v>45985.375625000001</v>
      </c>
      <c r="B2339" s="202">
        <v>45984</v>
      </c>
      <c r="C2339" s="203" t="s">
        <v>6681</v>
      </c>
      <c r="D2339" s="203" t="s">
        <v>11</v>
      </c>
      <c r="E2339" s="204" t="s">
        <v>6680</v>
      </c>
      <c r="F2339" s="49" t="s">
        <v>924</v>
      </c>
      <c r="G2339" s="203">
        <v>1</v>
      </c>
      <c r="H2339" s="203" t="s">
        <v>1522</v>
      </c>
      <c r="I2339" s="205" t="s">
        <v>6143</v>
      </c>
      <c r="J2339" s="206"/>
      <c r="K2339" s="203">
        <v>16</v>
      </c>
      <c r="L2339" s="207" t="s">
        <v>827</v>
      </c>
      <c r="M2339" s="208" t="s">
        <v>1449</v>
      </c>
      <c r="N2339" s="209">
        <f t="shared" si="0"/>
        <v>2025</v>
      </c>
      <c r="O2339" s="210">
        <f t="shared" si="1"/>
        <v>11</v>
      </c>
      <c r="P2339" s="211" t="str">
        <f>IFERROR(VLOOKUP(F2339,연간집계!D:E,2,FALSE),"")</f>
        <v>베이비진 210 (14p)</v>
      </c>
    </row>
    <row r="2340" spans="1:16" ht="12.75">
      <c r="A2340" s="201">
        <v>45985.375636574077</v>
      </c>
      <c r="B2340" s="202">
        <v>45984</v>
      </c>
      <c r="C2340" s="203" t="s">
        <v>6682</v>
      </c>
      <c r="D2340" s="203" t="s">
        <v>11</v>
      </c>
      <c r="E2340" s="204" t="s">
        <v>6680</v>
      </c>
      <c r="F2340" s="49" t="s">
        <v>924</v>
      </c>
      <c r="G2340" s="203">
        <v>1</v>
      </c>
      <c r="H2340" s="203" t="s">
        <v>1522</v>
      </c>
      <c r="I2340" s="205" t="s">
        <v>6143</v>
      </c>
      <c r="J2340" s="206"/>
      <c r="K2340" s="203">
        <v>16</v>
      </c>
      <c r="L2340" s="207" t="s">
        <v>827</v>
      </c>
      <c r="M2340" s="208" t="s">
        <v>1449</v>
      </c>
      <c r="N2340" s="209">
        <f t="shared" si="0"/>
        <v>2025</v>
      </c>
      <c r="O2340" s="210">
        <f t="shared" si="1"/>
        <v>11</v>
      </c>
      <c r="P2340" s="211" t="str">
        <f>IFERROR(VLOOKUP(F2340,연간집계!D:E,2,FALSE),"")</f>
        <v>베이비진 210 (14p)</v>
      </c>
    </row>
    <row r="2341" spans="1:16" ht="12.75">
      <c r="A2341" s="201">
        <v>45985.375648148147</v>
      </c>
      <c r="B2341" s="202">
        <v>45984</v>
      </c>
      <c r="C2341" s="203" t="s">
        <v>6683</v>
      </c>
      <c r="D2341" s="203" t="s">
        <v>11</v>
      </c>
      <c r="E2341" s="204" t="s">
        <v>6680</v>
      </c>
      <c r="F2341" s="49" t="s">
        <v>924</v>
      </c>
      <c r="G2341" s="203">
        <v>1</v>
      </c>
      <c r="H2341" s="203" t="s">
        <v>1522</v>
      </c>
      <c r="I2341" s="205" t="s">
        <v>6143</v>
      </c>
      <c r="J2341" s="206"/>
      <c r="K2341" s="203">
        <v>16</v>
      </c>
      <c r="L2341" s="207" t="s">
        <v>827</v>
      </c>
      <c r="M2341" s="208" t="s">
        <v>1449</v>
      </c>
      <c r="N2341" s="209">
        <f t="shared" si="0"/>
        <v>2025</v>
      </c>
      <c r="O2341" s="210">
        <f t="shared" si="1"/>
        <v>11</v>
      </c>
      <c r="P2341" s="211" t="str">
        <f>IFERROR(VLOOKUP(F2341,연간집계!D:E,2,FALSE),"")</f>
        <v>베이비진 210 (14p)</v>
      </c>
    </row>
    <row r="2342" spans="1:16" ht="12.75">
      <c r="A2342" s="201">
        <v>45985.375659722224</v>
      </c>
      <c r="B2342" s="202">
        <v>45984</v>
      </c>
      <c r="C2342" s="203" t="s">
        <v>6684</v>
      </c>
      <c r="D2342" s="203" t="s">
        <v>11</v>
      </c>
      <c r="E2342" s="204" t="s">
        <v>6680</v>
      </c>
      <c r="F2342" s="49" t="s">
        <v>924</v>
      </c>
      <c r="G2342" s="203">
        <v>1</v>
      </c>
      <c r="H2342" s="203" t="s">
        <v>1522</v>
      </c>
      <c r="I2342" s="205" t="s">
        <v>6143</v>
      </c>
      <c r="J2342" s="206"/>
      <c r="K2342" s="203">
        <v>16</v>
      </c>
      <c r="L2342" s="207" t="s">
        <v>827</v>
      </c>
      <c r="M2342" s="208" t="s">
        <v>1449</v>
      </c>
      <c r="N2342" s="209">
        <f t="shared" si="0"/>
        <v>2025</v>
      </c>
      <c r="O2342" s="210">
        <f t="shared" si="1"/>
        <v>11</v>
      </c>
      <c r="P2342" s="211" t="str">
        <f>IFERROR(VLOOKUP(F2342,연간집계!D:E,2,FALSE),"")</f>
        <v>베이비진 210 (14p)</v>
      </c>
    </row>
    <row r="2343" spans="1:16" ht="12.75">
      <c r="A2343" s="201">
        <v>45985.375671296293</v>
      </c>
      <c r="B2343" s="202">
        <v>45984</v>
      </c>
      <c r="C2343" s="203" t="s">
        <v>6685</v>
      </c>
      <c r="D2343" s="203" t="s">
        <v>11</v>
      </c>
      <c r="E2343" s="204" t="s">
        <v>6680</v>
      </c>
      <c r="F2343" s="49" t="s">
        <v>924</v>
      </c>
      <c r="G2343" s="203">
        <v>1</v>
      </c>
      <c r="H2343" s="203" t="s">
        <v>1522</v>
      </c>
      <c r="I2343" s="205" t="s">
        <v>6143</v>
      </c>
      <c r="J2343" s="206"/>
      <c r="K2343" s="203">
        <v>16</v>
      </c>
      <c r="L2343" s="207" t="s">
        <v>827</v>
      </c>
      <c r="M2343" s="208" t="s">
        <v>1449</v>
      </c>
      <c r="N2343" s="209">
        <f t="shared" si="0"/>
        <v>2025</v>
      </c>
      <c r="O2343" s="210">
        <f t="shared" si="1"/>
        <v>11</v>
      </c>
      <c r="P2343" s="211" t="str">
        <f>IFERROR(VLOOKUP(F2343,연간집계!D:E,2,FALSE),"")</f>
        <v>베이비진 210 (14p)</v>
      </c>
    </row>
    <row r="2344" spans="1:16" ht="12.75">
      <c r="A2344" s="201">
        <v>45985.37568287037</v>
      </c>
      <c r="B2344" s="202">
        <v>45984</v>
      </c>
      <c r="C2344" s="203" t="s">
        <v>6686</v>
      </c>
      <c r="D2344" s="203" t="s">
        <v>11</v>
      </c>
      <c r="E2344" s="204" t="s">
        <v>6680</v>
      </c>
      <c r="F2344" s="49" t="s">
        <v>924</v>
      </c>
      <c r="G2344" s="203">
        <v>1</v>
      </c>
      <c r="H2344" s="203" t="s">
        <v>1522</v>
      </c>
      <c r="I2344" s="205" t="s">
        <v>6143</v>
      </c>
      <c r="J2344" s="206"/>
      <c r="K2344" s="203">
        <v>16</v>
      </c>
      <c r="L2344" s="207" t="s">
        <v>827</v>
      </c>
      <c r="M2344" s="208" t="s">
        <v>1449</v>
      </c>
      <c r="N2344" s="209">
        <f t="shared" si="0"/>
        <v>2025</v>
      </c>
      <c r="O2344" s="210">
        <f t="shared" si="1"/>
        <v>11</v>
      </c>
      <c r="P2344" s="211" t="str">
        <f>IFERROR(VLOOKUP(F2344,연간집계!D:E,2,FALSE),"")</f>
        <v>베이비진 210 (14p)</v>
      </c>
    </row>
    <row r="2345" spans="1:16" ht="12.75">
      <c r="A2345" s="201">
        <v>45985.375694444447</v>
      </c>
      <c r="B2345" s="202">
        <v>45984</v>
      </c>
      <c r="C2345" s="203" t="s">
        <v>6687</v>
      </c>
      <c r="D2345" s="203" t="s">
        <v>11</v>
      </c>
      <c r="E2345" s="204" t="s">
        <v>6680</v>
      </c>
      <c r="F2345" s="49" t="s">
        <v>924</v>
      </c>
      <c r="G2345" s="203">
        <v>1</v>
      </c>
      <c r="H2345" s="203" t="s">
        <v>1522</v>
      </c>
      <c r="I2345" s="205" t="s">
        <v>6143</v>
      </c>
      <c r="J2345" s="206"/>
      <c r="K2345" s="203">
        <v>16</v>
      </c>
      <c r="L2345" s="207" t="s">
        <v>827</v>
      </c>
      <c r="M2345" s="208" t="s">
        <v>1449</v>
      </c>
      <c r="N2345" s="209">
        <f t="shared" si="0"/>
        <v>2025</v>
      </c>
      <c r="O2345" s="210">
        <f t="shared" si="1"/>
        <v>11</v>
      </c>
      <c r="P2345" s="211" t="str">
        <f>IFERROR(VLOOKUP(F2345,연간집계!D:E,2,FALSE),"")</f>
        <v>베이비진 210 (14p)</v>
      </c>
    </row>
    <row r="2346" spans="1:16" ht="12.75">
      <c r="A2346" s="201">
        <v>45985.375717592593</v>
      </c>
      <c r="B2346" s="202">
        <v>45984</v>
      </c>
      <c r="C2346" s="203" t="s">
        <v>6688</v>
      </c>
      <c r="D2346" s="203" t="s">
        <v>11</v>
      </c>
      <c r="E2346" s="204" t="s">
        <v>6680</v>
      </c>
      <c r="F2346" s="49" t="s">
        <v>924</v>
      </c>
      <c r="G2346" s="203">
        <v>1</v>
      </c>
      <c r="H2346" s="203" t="s">
        <v>1522</v>
      </c>
      <c r="I2346" s="205" t="s">
        <v>6143</v>
      </c>
      <c r="J2346" s="206"/>
      <c r="K2346" s="203">
        <v>16</v>
      </c>
      <c r="L2346" s="207" t="s">
        <v>827</v>
      </c>
      <c r="M2346" s="208" t="s">
        <v>1449</v>
      </c>
      <c r="N2346" s="209">
        <f t="shared" si="0"/>
        <v>2025</v>
      </c>
      <c r="O2346" s="210">
        <f t="shared" si="1"/>
        <v>11</v>
      </c>
      <c r="P2346" s="211" t="str">
        <f>IFERROR(VLOOKUP(F2346,연간집계!D:E,2,FALSE),"")</f>
        <v>베이비진 210 (14p)</v>
      </c>
    </row>
    <row r="2347" spans="1:16" ht="12.75">
      <c r="A2347" s="201">
        <v>45985.37572916667</v>
      </c>
      <c r="B2347" s="202">
        <v>45984</v>
      </c>
      <c r="C2347" s="203" t="s">
        <v>6689</v>
      </c>
      <c r="D2347" s="203" t="s">
        <v>11</v>
      </c>
      <c r="E2347" s="204" t="s">
        <v>6680</v>
      </c>
      <c r="F2347" s="49" t="s">
        <v>924</v>
      </c>
      <c r="G2347" s="203">
        <v>1</v>
      </c>
      <c r="H2347" s="203" t="s">
        <v>1522</v>
      </c>
      <c r="I2347" s="205" t="s">
        <v>6143</v>
      </c>
      <c r="J2347" s="206"/>
      <c r="K2347" s="203">
        <v>16</v>
      </c>
      <c r="L2347" s="207" t="s">
        <v>827</v>
      </c>
      <c r="M2347" s="208" t="s">
        <v>1449</v>
      </c>
      <c r="N2347" s="209">
        <f t="shared" si="0"/>
        <v>2025</v>
      </c>
      <c r="O2347" s="210">
        <f t="shared" si="1"/>
        <v>11</v>
      </c>
      <c r="P2347" s="211" t="str">
        <f>IFERROR(VLOOKUP(F2347,연간집계!D:E,2,FALSE),"")</f>
        <v>베이비진 210 (14p)</v>
      </c>
    </row>
    <row r="2348" spans="1:16" ht="12.75">
      <c r="A2348" s="201">
        <v>45985.375740740739</v>
      </c>
      <c r="B2348" s="202">
        <v>45984</v>
      </c>
      <c r="C2348" s="203" t="s">
        <v>6690</v>
      </c>
      <c r="D2348" s="203" t="s">
        <v>11</v>
      </c>
      <c r="E2348" s="204" t="s">
        <v>6680</v>
      </c>
      <c r="F2348" s="49" t="s">
        <v>924</v>
      </c>
      <c r="G2348" s="203">
        <v>1</v>
      </c>
      <c r="H2348" s="203" t="s">
        <v>1522</v>
      </c>
      <c r="I2348" s="205" t="s">
        <v>6143</v>
      </c>
      <c r="J2348" s="206"/>
      <c r="K2348" s="203">
        <v>16</v>
      </c>
      <c r="L2348" s="207" t="s">
        <v>827</v>
      </c>
      <c r="M2348" s="208" t="s">
        <v>1449</v>
      </c>
      <c r="N2348" s="209">
        <f t="shared" si="0"/>
        <v>2025</v>
      </c>
      <c r="O2348" s="210">
        <f t="shared" si="1"/>
        <v>11</v>
      </c>
      <c r="P2348" s="211" t="str">
        <f>IFERROR(VLOOKUP(F2348,연간집계!D:E,2,FALSE),"")</f>
        <v>베이비진 210 (14p)</v>
      </c>
    </row>
    <row r="2349" spans="1:16" ht="12.75">
      <c r="A2349" s="201">
        <v>45985.375752314816</v>
      </c>
      <c r="B2349" s="202">
        <v>45984</v>
      </c>
      <c r="C2349" s="203" t="s">
        <v>6691</v>
      </c>
      <c r="D2349" s="203" t="s">
        <v>11</v>
      </c>
      <c r="E2349" s="204" t="s">
        <v>6680</v>
      </c>
      <c r="F2349" s="49" t="s">
        <v>924</v>
      </c>
      <c r="G2349" s="203">
        <v>1</v>
      </c>
      <c r="H2349" s="203" t="s">
        <v>1522</v>
      </c>
      <c r="I2349" s="205" t="s">
        <v>6143</v>
      </c>
      <c r="J2349" s="206"/>
      <c r="K2349" s="203">
        <v>16</v>
      </c>
      <c r="L2349" s="207" t="s">
        <v>827</v>
      </c>
      <c r="M2349" s="208" t="s">
        <v>1449</v>
      </c>
      <c r="N2349" s="209">
        <f t="shared" si="0"/>
        <v>2025</v>
      </c>
      <c r="O2349" s="210">
        <f t="shared" si="1"/>
        <v>11</v>
      </c>
      <c r="P2349" s="211" t="str">
        <f>IFERROR(VLOOKUP(F2349,연간집계!D:E,2,FALSE),"")</f>
        <v>베이비진 210 (14p)</v>
      </c>
    </row>
    <row r="2350" spans="1:16" ht="12.75">
      <c r="A2350" s="201">
        <v>45985.375763888886</v>
      </c>
      <c r="B2350" s="202">
        <v>45984</v>
      </c>
      <c r="C2350" s="203" t="s">
        <v>6692</v>
      </c>
      <c r="D2350" s="203" t="s">
        <v>11</v>
      </c>
      <c r="E2350" s="204" t="s">
        <v>6680</v>
      </c>
      <c r="F2350" s="49" t="s">
        <v>924</v>
      </c>
      <c r="G2350" s="203">
        <v>1</v>
      </c>
      <c r="H2350" s="203" t="s">
        <v>1522</v>
      </c>
      <c r="I2350" s="205" t="s">
        <v>6143</v>
      </c>
      <c r="J2350" s="206"/>
      <c r="K2350" s="203">
        <v>16</v>
      </c>
      <c r="L2350" s="207" t="s">
        <v>827</v>
      </c>
      <c r="M2350" s="208" t="s">
        <v>1449</v>
      </c>
      <c r="N2350" s="209">
        <f t="shared" si="0"/>
        <v>2025</v>
      </c>
      <c r="O2350" s="210">
        <f t="shared" si="1"/>
        <v>11</v>
      </c>
      <c r="P2350" s="211" t="str">
        <f>IFERROR(VLOOKUP(F2350,연간집계!D:E,2,FALSE),"")</f>
        <v>베이비진 210 (14p)</v>
      </c>
    </row>
    <row r="2351" spans="1:16" ht="12.75">
      <c r="A2351" s="201">
        <v>45985.4534375</v>
      </c>
      <c r="B2351" s="202">
        <v>45985</v>
      </c>
      <c r="C2351" s="203" t="s">
        <v>6693</v>
      </c>
      <c r="D2351" s="203" t="s">
        <v>11</v>
      </c>
      <c r="E2351" s="204" t="s">
        <v>6694</v>
      </c>
      <c r="F2351" s="49" t="s">
        <v>1269</v>
      </c>
      <c r="G2351" s="203">
        <v>150</v>
      </c>
      <c r="H2351" s="203" t="s">
        <v>6695</v>
      </c>
      <c r="I2351" s="205" t="s">
        <v>5016</v>
      </c>
      <c r="J2351" s="206"/>
      <c r="K2351" s="203">
        <v>26</v>
      </c>
      <c r="L2351" s="207" t="s">
        <v>827</v>
      </c>
      <c r="M2351" s="208" t="s">
        <v>1612</v>
      </c>
      <c r="N2351" s="209">
        <f t="shared" si="0"/>
        <v>2025</v>
      </c>
      <c r="O2351" s="210">
        <f t="shared" si="1"/>
        <v>11</v>
      </c>
      <c r="P2351" s="211" t="str">
        <f>IFERROR(VLOOKUP(F2351,연간집계!D:E,2,FALSE),"")</f>
        <v>PCMS_미니캘린더</v>
      </c>
    </row>
    <row r="2352" spans="1:16" ht="12.75">
      <c r="A2352" s="201">
        <v>45985.456493055557</v>
      </c>
      <c r="B2352" s="202">
        <v>45985</v>
      </c>
      <c r="C2352" s="203" t="s">
        <v>6696</v>
      </c>
      <c r="D2352" s="203" t="s">
        <v>11</v>
      </c>
      <c r="E2352" s="204" t="s">
        <v>6697</v>
      </c>
      <c r="F2352" s="49" t="s">
        <v>1291</v>
      </c>
      <c r="G2352" s="203">
        <v>1</v>
      </c>
      <c r="H2352" s="203" t="s">
        <v>6698</v>
      </c>
      <c r="I2352" s="205" t="s">
        <v>1840</v>
      </c>
      <c r="J2352" s="206"/>
      <c r="K2352" s="203">
        <v>14</v>
      </c>
      <c r="L2352" s="207" t="s">
        <v>827</v>
      </c>
      <c r="M2352" s="208" t="s">
        <v>1449</v>
      </c>
      <c r="N2352" s="209">
        <f t="shared" si="0"/>
        <v>2025</v>
      </c>
      <c r="O2352" s="210">
        <f t="shared" si="1"/>
        <v>11</v>
      </c>
      <c r="P2352" s="211" t="str">
        <f>IFERROR(VLOOKUP(F2352,연간집계!D:E,2,FALSE),"")</f>
        <v>PCMS_벽걸이1단캘린더</v>
      </c>
    </row>
    <row r="2353" spans="1:16" ht="12.75">
      <c r="A2353" s="201">
        <v>45985.459618055553</v>
      </c>
      <c r="B2353" s="202">
        <v>45985</v>
      </c>
      <c r="C2353" s="203" t="s">
        <v>6699</v>
      </c>
      <c r="D2353" s="203" t="s">
        <v>11</v>
      </c>
      <c r="E2353" s="204" t="s">
        <v>6700</v>
      </c>
      <c r="F2353" s="49" t="s">
        <v>1291</v>
      </c>
      <c r="G2353" s="203">
        <v>1</v>
      </c>
      <c r="H2353" s="203" t="s">
        <v>6698</v>
      </c>
      <c r="I2353" s="205" t="s">
        <v>1840</v>
      </c>
      <c r="J2353" s="206"/>
      <c r="K2353" s="203">
        <v>14</v>
      </c>
      <c r="L2353" s="207" t="s">
        <v>827</v>
      </c>
      <c r="M2353" s="208" t="s">
        <v>1449</v>
      </c>
      <c r="N2353" s="209">
        <f t="shared" si="0"/>
        <v>2025</v>
      </c>
      <c r="O2353" s="210">
        <f t="shared" si="1"/>
        <v>11</v>
      </c>
      <c r="P2353" s="211" t="str">
        <f>IFERROR(VLOOKUP(F2353,연간집계!D:E,2,FALSE),"")</f>
        <v>PCMS_벽걸이1단캘린더</v>
      </c>
    </row>
    <row r="2354" spans="1:16" ht="12.75">
      <c r="A2354" s="201">
        <v>45985.468599537038</v>
      </c>
      <c r="B2354" s="202">
        <v>45985</v>
      </c>
      <c r="C2354" s="203" t="s">
        <v>6701</v>
      </c>
      <c r="D2354" s="203" t="s">
        <v>11</v>
      </c>
      <c r="E2354" s="204" t="s">
        <v>6702</v>
      </c>
      <c r="F2354" s="49" t="s">
        <v>838</v>
      </c>
      <c r="G2354" s="203">
        <v>8</v>
      </c>
      <c r="H2354" s="203" t="s">
        <v>6703</v>
      </c>
      <c r="I2354" s="205" t="s">
        <v>1453</v>
      </c>
      <c r="J2354" s="206"/>
      <c r="K2354" s="203">
        <v>24</v>
      </c>
      <c r="L2354" s="207" t="s">
        <v>827</v>
      </c>
      <c r="M2354" s="208" t="s">
        <v>1497</v>
      </c>
      <c r="N2354" s="209">
        <f t="shared" si="0"/>
        <v>2025</v>
      </c>
      <c r="O2354" s="210">
        <f t="shared" si="1"/>
        <v>11</v>
      </c>
      <c r="P2354" s="211" t="str">
        <f>IFERROR(VLOOKUP(F2354,연간집계!D:E,2,FALSE),"")</f>
        <v>스탠다드 포토북 6*8 (하드/무광)</v>
      </c>
    </row>
    <row r="2355" spans="1:16" ht="12.75">
      <c r="A2355" s="201">
        <v>45985.501388888886</v>
      </c>
      <c r="B2355" s="202">
        <v>45985</v>
      </c>
      <c r="C2355" s="203" t="s">
        <v>6704</v>
      </c>
      <c r="D2355" s="203" t="s">
        <v>11</v>
      </c>
      <c r="E2355" s="204" t="s">
        <v>6705</v>
      </c>
      <c r="F2355" s="49" t="s">
        <v>872</v>
      </c>
      <c r="G2355" s="203">
        <v>1</v>
      </c>
      <c r="H2355" s="203" t="s">
        <v>1933</v>
      </c>
      <c r="I2355" s="205" t="s">
        <v>1716</v>
      </c>
      <c r="J2355" s="206"/>
      <c r="K2355" s="203">
        <v>32</v>
      </c>
      <c r="L2355" s="207" t="s">
        <v>827</v>
      </c>
      <c r="M2355" s="208" t="s">
        <v>1445</v>
      </c>
      <c r="N2355" s="209">
        <f t="shared" si="0"/>
        <v>2025</v>
      </c>
      <c r="O2355" s="210">
        <f t="shared" si="1"/>
        <v>11</v>
      </c>
      <c r="P2355" s="211" t="str">
        <f>IFERROR(VLOOKUP(F2355,연간집계!D:E,2,FALSE),"")</f>
        <v>스탠다드 포토북 11*8 (소프트/유광)</v>
      </c>
    </row>
    <row r="2356" spans="1:16" ht="12.75">
      <c r="A2356" s="201">
        <v>45985.507384259261</v>
      </c>
      <c r="B2356" s="202">
        <v>45985</v>
      </c>
      <c r="C2356" s="203" t="s">
        <v>6706</v>
      </c>
      <c r="D2356" s="203" t="s">
        <v>11</v>
      </c>
      <c r="E2356" s="204" t="s">
        <v>6707</v>
      </c>
      <c r="F2356" s="49" t="s">
        <v>1291</v>
      </c>
      <c r="G2356" s="203">
        <v>2</v>
      </c>
      <c r="H2356" s="203" t="s">
        <v>6708</v>
      </c>
      <c r="I2356" s="205" t="s">
        <v>1840</v>
      </c>
      <c r="J2356" s="206"/>
      <c r="K2356" s="203">
        <v>14</v>
      </c>
      <c r="L2356" s="207" t="s">
        <v>827</v>
      </c>
      <c r="M2356" s="208" t="s">
        <v>1449</v>
      </c>
      <c r="N2356" s="209">
        <f t="shared" si="0"/>
        <v>2025</v>
      </c>
      <c r="O2356" s="210">
        <f t="shared" si="1"/>
        <v>11</v>
      </c>
      <c r="P2356" s="211" t="str">
        <f>IFERROR(VLOOKUP(F2356,연간집계!D:E,2,FALSE),"")</f>
        <v>PCMS_벽걸이1단캘린더</v>
      </c>
    </row>
    <row r="2357" spans="1:16" ht="12.75">
      <c r="A2357" s="201">
        <v>45985.507395833331</v>
      </c>
      <c r="B2357" s="202">
        <v>45985</v>
      </c>
      <c r="C2357" s="203" t="s">
        <v>6709</v>
      </c>
      <c r="D2357" s="203" t="s">
        <v>11</v>
      </c>
      <c r="E2357" s="204" t="s">
        <v>6710</v>
      </c>
      <c r="F2357" s="49" t="s">
        <v>1291</v>
      </c>
      <c r="G2357" s="203">
        <v>3</v>
      </c>
      <c r="H2357" s="203" t="s">
        <v>6708</v>
      </c>
      <c r="I2357" s="205" t="s">
        <v>1840</v>
      </c>
      <c r="J2357" s="206"/>
      <c r="K2357" s="203">
        <v>14</v>
      </c>
      <c r="L2357" s="207" t="s">
        <v>827</v>
      </c>
      <c r="M2357" s="208" t="s">
        <v>1449</v>
      </c>
      <c r="N2357" s="209">
        <f t="shared" si="0"/>
        <v>2025</v>
      </c>
      <c r="O2357" s="210">
        <f t="shared" si="1"/>
        <v>11</v>
      </c>
      <c r="P2357" s="211" t="str">
        <f>IFERROR(VLOOKUP(F2357,연간집계!D:E,2,FALSE),"")</f>
        <v>PCMS_벽걸이1단캘린더</v>
      </c>
    </row>
    <row r="2358" spans="1:16" ht="12.75">
      <c r="A2358" s="201">
        <v>45985.534224537034</v>
      </c>
      <c r="B2358" s="202">
        <v>45985</v>
      </c>
      <c r="C2358" s="203" t="s">
        <v>6711</v>
      </c>
      <c r="D2358" s="203" t="s">
        <v>11</v>
      </c>
      <c r="E2358" s="204" t="s">
        <v>6712</v>
      </c>
      <c r="F2358" s="49" t="s">
        <v>847</v>
      </c>
      <c r="G2358" s="203">
        <v>3</v>
      </c>
      <c r="H2358" s="203" t="s">
        <v>5978</v>
      </c>
      <c r="I2358" s="205" t="s">
        <v>1440</v>
      </c>
      <c r="J2358" s="206"/>
      <c r="K2358" s="203">
        <v>68</v>
      </c>
      <c r="L2358" s="207" t="s">
        <v>827</v>
      </c>
      <c r="M2358" s="208" t="s">
        <v>1436</v>
      </c>
      <c r="N2358" s="209">
        <f t="shared" si="0"/>
        <v>2025</v>
      </c>
      <c r="O2358" s="210">
        <f t="shared" si="1"/>
        <v>11</v>
      </c>
      <c r="P2358" s="211" t="str">
        <f>IFERROR(VLOOKUP(F2358,연간집계!D:E,2,FALSE),"")</f>
        <v>스탠다드 포토북 8*11 (하드/무광)</v>
      </c>
    </row>
    <row r="2359" spans="1:16" ht="12.75">
      <c r="A2359" s="201">
        <v>45985.537222222221</v>
      </c>
      <c r="B2359" s="202">
        <v>45985</v>
      </c>
      <c r="C2359" s="203" t="s">
        <v>6713</v>
      </c>
      <c r="D2359" s="203" t="s">
        <v>11</v>
      </c>
      <c r="E2359" s="204" t="s">
        <v>6714</v>
      </c>
      <c r="F2359" s="49" t="s">
        <v>847</v>
      </c>
      <c r="G2359" s="203">
        <v>3</v>
      </c>
      <c r="H2359" s="203" t="s">
        <v>5978</v>
      </c>
      <c r="I2359" s="205" t="s">
        <v>1440</v>
      </c>
      <c r="J2359" s="206"/>
      <c r="K2359" s="203">
        <v>68</v>
      </c>
      <c r="L2359" s="207" t="s">
        <v>827</v>
      </c>
      <c r="M2359" s="208" t="s">
        <v>1436</v>
      </c>
      <c r="N2359" s="209">
        <f t="shared" si="0"/>
        <v>2025</v>
      </c>
      <c r="O2359" s="210">
        <f t="shared" si="1"/>
        <v>11</v>
      </c>
      <c r="P2359" s="211" t="str">
        <f>IFERROR(VLOOKUP(F2359,연간집계!D:E,2,FALSE),"")</f>
        <v>스탠다드 포토북 8*11 (하드/무광)</v>
      </c>
    </row>
    <row r="2360" spans="1:16" ht="12.75">
      <c r="A2360" s="201">
        <v>45985.549143518518</v>
      </c>
      <c r="B2360" s="202">
        <v>45985</v>
      </c>
      <c r="C2360" s="203" t="s">
        <v>6715</v>
      </c>
      <c r="D2360" s="203" t="s">
        <v>11</v>
      </c>
      <c r="E2360" s="204" t="s">
        <v>6716</v>
      </c>
      <c r="F2360" s="49" t="s">
        <v>1362</v>
      </c>
      <c r="G2360" s="203">
        <v>1</v>
      </c>
      <c r="H2360" s="203" t="s">
        <v>6717</v>
      </c>
      <c r="I2360" s="205" t="s">
        <v>2537</v>
      </c>
      <c r="J2360" s="206"/>
      <c r="K2360" s="203">
        <v>3</v>
      </c>
      <c r="L2360" s="207" t="s">
        <v>827</v>
      </c>
      <c r="M2360" s="203" t="s">
        <v>5021</v>
      </c>
      <c r="N2360" s="209">
        <f t="shared" si="0"/>
        <v>2025</v>
      </c>
      <c r="O2360" s="210">
        <f t="shared" si="1"/>
        <v>11</v>
      </c>
      <c r="P2360" s="211" t="str">
        <f>IFERROR(VLOOKUP(F2360,연간집계!D:E,2,FALSE),"")</f>
        <v>PCMS_포스터 210 (무광)</v>
      </c>
    </row>
    <row r="2361" spans="1:16" ht="12.75">
      <c r="A2361" s="201">
        <v>45985.549155092594</v>
      </c>
      <c r="B2361" s="202">
        <v>45985</v>
      </c>
      <c r="C2361" s="203" t="s">
        <v>6718</v>
      </c>
      <c r="D2361" s="203" t="s">
        <v>11</v>
      </c>
      <c r="E2361" s="204" t="s">
        <v>6716</v>
      </c>
      <c r="F2361" s="49" t="s">
        <v>1373</v>
      </c>
      <c r="G2361" s="203">
        <v>2</v>
      </c>
      <c r="H2361" s="203" t="s">
        <v>6717</v>
      </c>
      <c r="I2361" s="205" t="s">
        <v>2537</v>
      </c>
      <c r="J2361" s="206"/>
      <c r="K2361" s="203">
        <v>4</v>
      </c>
      <c r="L2361" s="207" t="s">
        <v>827</v>
      </c>
      <c r="M2361" s="203" t="s">
        <v>5021</v>
      </c>
      <c r="N2361" s="209">
        <f t="shared" si="0"/>
        <v>2025</v>
      </c>
      <c r="O2361" s="210">
        <f t="shared" si="1"/>
        <v>11</v>
      </c>
      <c r="P2361" s="211" t="str">
        <f>IFERROR(VLOOKUP(F2361,연간집계!D:E,2,FALSE),"")</f>
        <v>PCMS_슬로건 430</v>
      </c>
    </row>
    <row r="2362" spans="1:16" ht="12.75">
      <c r="A2362" s="201">
        <v>45985.549166666664</v>
      </c>
      <c r="B2362" s="202">
        <v>45985</v>
      </c>
      <c r="C2362" s="203" t="s">
        <v>6719</v>
      </c>
      <c r="D2362" s="203" t="s">
        <v>11</v>
      </c>
      <c r="E2362" s="204" t="s">
        <v>6716</v>
      </c>
      <c r="F2362" s="49" t="s">
        <v>1386</v>
      </c>
      <c r="G2362" s="203">
        <v>1</v>
      </c>
      <c r="H2362" s="203" t="s">
        <v>6717</v>
      </c>
      <c r="I2362" s="205" t="s">
        <v>3363</v>
      </c>
      <c r="J2362" s="206"/>
      <c r="K2362" s="203">
        <v>106</v>
      </c>
      <c r="L2362" s="207" t="s">
        <v>827</v>
      </c>
      <c r="M2362" s="203" t="s">
        <v>5021</v>
      </c>
      <c r="N2362" s="209">
        <f t="shared" si="0"/>
        <v>2025</v>
      </c>
      <c r="O2362" s="210">
        <f t="shared" si="1"/>
        <v>11</v>
      </c>
      <c r="P2362" s="211" t="str">
        <f>IFERROR(VLOOKUP(F2362,연간집계!D:E,2,FALSE),"")</f>
        <v>포토엽서팩</v>
      </c>
    </row>
    <row r="2363" spans="1:16" ht="12.75">
      <c r="A2363" s="201">
        <v>45985.549178240741</v>
      </c>
      <c r="B2363" s="202">
        <v>45985</v>
      </c>
      <c r="C2363" s="203" t="s">
        <v>6720</v>
      </c>
      <c r="D2363" s="203" t="s">
        <v>11</v>
      </c>
      <c r="E2363" s="204" t="s">
        <v>6716</v>
      </c>
      <c r="F2363" s="49" t="s">
        <v>1366</v>
      </c>
      <c r="G2363" s="203">
        <v>1</v>
      </c>
      <c r="H2363" s="203" t="s">
        <v>6717</v>
      </c>
      <c r="I2363" s="205" t="s">
        <v>2537</v>
      </c>
      <c r="J2363" s="206"/>
      <c r="K2363" s="203">
        <v>4</v>
      </c>
      <c r="L2363" s="207" t="s">
        <v>827</v>
      </c>
      <c r="M2363" s="203" t="s">
        <v>5021</v>
      </c>
      <c r="N2363" s="209">
        <f t="shared" si="0"/>
        <v>2025</v>
      </c>
      <c r="O2363" s="210">
        <f t="shared" si="1"/>
        <v>11</v>
      </c>
      <c r="P2363" s="211" t="str">
        <f>IFERROR(VLOOKUP(F2363,연간집계!D:E,2,FALSE),"")</f>
        <v>PCMS_포스터 297 (무광)</v>
      </c>
    </row>
    <row r="2364" spans="1:16" ht="12.75">
      <c r="A2364" s="201">
        <v>45985.552175925928</v>
      </c>
      <c r="B2364" s="202">
        <v>45985</v>
      </c>
      <c r="C2364" s="203" t="s">
        <v>6721</v>
      </c>
      <c r="D2364" s="203" t="s">
        <v>11</v>
      </c>
      <c r="E2364" s="204" t="s">
        <v>6722</v>
      </c>
      <c r="F2364" s="49" t="s">
        <v>1299</v>
      </c>
      <c r="G2364" s="203">
        <v>4</v>
      </c>
      <c r="H2364" s="203" t="s">
        <v>817</v>
      </c>
      <c r="I2364" s="205" t="s">
        <v>5190</v>
      </c>
      <c r="J2364" s="206"/>
      <c r="K2364" s="203">
        <v>15</v>
      </c>
      <c r="L2364" s="207" t="s">
        <v>827</v>
      </c>
      <c r="M2364" s="208" t="s">
        <v>1471</v>
      </c>
      <c r="N2364" s="209">
        <f t="shared" si="0"/>
        <v>2025</v>
      </c>
      <c r="O2364" s="210">
        <f t="shared" si="1"/>
        <v>11</v>
      </c>
      <c r="P2364" s="211" t="str">
        <f>IFERROR(VLOOKUP(F2364,연간집계!D:E,2,FALSE),"")</f>
        <v>PCMS_우드월캘린더</v>
      </c>
    </row>
    <row r="2365" spans="1:16" ht="12.75">
      <c r="A2365" s="201">
        <v>45985.576018518521</v>
      </c>
      <c r="B2365" s="202">
        <v>45985</v>
      </c>
      <c r="C2365" s="203" t="s">
        <v>6723</v>
      </c>
      <c r="D2365" s="203" t="s">
        <v>11</v>
      </c>
      <c r="E2365" s="204" t="s">
        <v>6724</v>
      </c>
      <c r="F2365" s="49" t="s">
        <v>1072</v>
      </c>
      <c r="G2365" s="203">
        <v>1</v>
      </c>
      <c r="H2365" s="203" t="s">
        <v>6725</v>
      </c>
      <c r="I2365" s="205" t="s">
        <v>1566</v>
      </c>
      <c r="J2365" s="203" t="s">
        <v>1974</v>
      </c>
      <c r="K2365" s="203">
        <v>48</v>
      </c>
      <c r="L2365" s="207" t="s">
        <v>827</v>
      </c>
      <c r="M2365" s="208" t="s">
        <v>1497</v>
      </c>
      <c r="N2365" s="209">
        <f t="shared" si="0"/>
        <v>2025</v>
      </c>
      <c r="O2365" s="210">
        <f t="shared" si="1"/>
        <v>11</v>
      </c>
      <c r="P2365" s="211" t="str">
        <f>IFERROR(VLOOKUP(F2365,연간집계!D:E,2,FALSE),"")</f>
        <v>레더북 (딥그린)</v>
      </c>
    </row>
    <row r="2366" spans="1:16" ht="12.75">
      <c r="A2366" s="201">
        <v>45985.590902777774</v>
      </c>
      <c r="B2366" s="202">
        <v>45985</v>
      </c>
      <c r="C2366" s="203" t="s">
        <v>6726</v>
      </c>
      <c r="D2366" s="203" t="s">
        <v>11</v>
      </c>
      <c r="E2366" s="204" t="s">
        <v>6727</v>
      </c>
      <c r="F2366" s="49" t="s">
        <v>1281</v>
      </c>
      <c r="G2366" s="203">
        <v>1</v>
      </c>
      <c r="H2366" s="203" t="s">
        <v>6728</v>
      </c>
      <c r="I2366" s="205" t="s">
        <v>2297</v>
      </c>
      <c r="J2366" s="206"/>
      <c r="K2366" s="203">
        <v>26</v>
      </c>
      <c r="L2366" s="207" t="s">
        <v>827</v>
      </c>
      <c r="M2366" s="208" t="s">
        <v>1425</v>
      </c>
      <c r="N2366" s="209">
        <f t="shared" si="0"/>
        <v>2025</v>
      </c>
      <c r="O2366" s="210">
        <f t="shared" si="1"/>
        <v>11</v>
      </c>
      <c r="P2366" s="211" t="str">
        <f>IFERROR(VLOOKUP(F2366,연간집계!D:E,2,FALSE),"")</f>
        <v>PCMS_빅캘린더</v>
      </c>
    </row>
    <row r="2367" spans="1:16" ht="12.75">
      <c r="A2367" s="201">
        <v>45985.590914351851</v>
      </c>
      <c r="B2367" s="202">
        <v>45985</v>
      </c>
      <c r="C2367" s="203" t="s">
        <v>6729</v>
      </c>
      <c r="D2367" s="203" t="s">
        <v>11</v>
      </c>
      <c r="E2367" s="204" t="s">
        <v>6727</v>
      </c>
      <c r="F2367" s="49" t="s">
        <v>1281</v>
      </c>
      <c r="G2367" s="203">
        <v>1</v>
      </c>
      <c r="H2367" s="203" t="s">
        <v>6728</v>
      </c>
      <c r="I2367" s="205" t="s">
        <v>2297</v>
      </c>
      <c r="J2367" s="206"/>
      <c r="K2367" s="203">
        <v>26</v>
      </c>
      <c r="L2367" s="207" t="s">
        <v>827</v>
      </c>
      <c r="M2367" s="208" t="s">
        <v>1425</v>
      </c>
      <c r="N2367" s="209">
        <f t="shared" si="0"/>
        <v>2025</v>
      </c>
      <c r="O2367" s="210">
        <f t="shared" si="1"/>
        <v>11</v>
      </c>
      <c r="P2367" s="211" t="str">
        <f>IFERROR(VLOOKUP(F2367,연간집계!D:E,2,FALSE),"")</f>
        <v>PCMS_빅캘린더</v>
      </c>
    </row>
    <row r="2368" spans="1:16" ht="12.75">
      <c r="A2368" s="201">
        <v>45985.627025462964</v>
      </c>
      <c r="B2368" s="202">
        <v>45985</v>
      </c>
      <c r="C2368" s="203" t="s">
        <v>6730</v>
      </c>
      <c r="D2368" s="203" t="s">
        <v>11</v>
      </c>
      <c r="E2368" s="204" t="s">
        <v>6731</v>
      </c>
      <c r="F2368" s="49" t="s">
        <v>1046</v>
      </c>
      <c r="G2368" s="203">
        <v>1</v>
      </c>
      <c r="H2368" s="203" t="s">
        <v>6732</v>
      </c>
      <c r="I2368" s="205" t="s">
        <v>1668</v>
      </c>
      <c r="J2368" s="206"/>
      <c r="K2368" s="203">
        <v>40</v>
      </c>
      <c r="L2368" s="207" t="s">
        <v>827</v>
      </c>
      <c r="M2368" s="208" t="s">
        <v>1497</v>
      </c>
      <c r="N2368" s="209">
        <f t="shared" si="0"/>
        <v>2025</v>
      </c>
      <c r="O2368" s="210">
        <f t="shared" si="1"/>
        <v>11</v>
      </c>
      <c r="P2368" s="211" t="str">
        <f>IFERROR(VLOOKUP(F2368,연간집계!D:E,2,FALSE),"")</f>
        <v>프리북와이드 (소프트)</v>
      </c>
    </row>
    <row r="2369" spans="1:16" ht="12.75">
      <c r="A2369" s="201">
        <v>45985.692557870374</v>
      </c>
      <c r="B2369" s="202">
        <v>45985</v>
      </c>
      <c r="C2369" s="203" t="s">
        <v>6733</v>
      </c>
      <c r="D2369" s="203" t="s">
        <v>11</v>
      </c>
      <c r="E2369" s="204" t="s">
        <v>6734</v>
      </c>
      <c r="F2369" s="49" t="s">
        <v>847</v>
      </c>
      <c r="G2369" s="203">
        <v>1</v>
      </c>
      <c r="H2369" s="203" t="s">
        <v>6735</v>
      </c>
      <c r="I2369" s="205" t="s">
        <v>1440</v>
      </c>
      <c r="J2369" s="206"/>
      <c r="K2369" s="203">
        <v>48</v>
      </c>
      <c r="L2369" s="207" t="s">
        <v>827</v>
      </c>
      <c r="M2369" s="208" t="s">
        <v>1436</v>
      </c>
      <c r="N2369" s="209">
        <f t="shared" si="0"/>
        <v>2025</v>
      </c>
      <c r="O2369" s="210">
        <f t="shared" si="1"/>
        <v>11</v>
      </c>
      <c r="P2369" s="211" t="str">
        <f>IFERROR(VLOOKUP(F2369,연간집계!D:E,2,FALSE),"")</f>
        <v>스탠다드 포토북 8*11 (하드/무광)</v>
      </c>
    </row>
    <row r="2370" spans="1:16" ht="12.75">
      <c r="A2370" s="201">
        <v>45985.710763888892</v>
      </c>
      <c r="B2370" s="202">
        <v>45985</v>
      </c>
      <c r="C2370" s="203" t="s">
        <v>6736</v>
      </c>
      <c r="D2370" s="203" t="s">
        <v>11</v>
      </c>
      <c r="E2370" s="204" t="s">
        <v>6737</v>
      </c>
      <c r="F2370" s="49" t="s">
        <v>18</v>
      </c>
      <c r="G2370" s="203">
        <v>5</v>
      </c>
      <c r="H2370" s="203" t="s">
        <v>6738</v>
      </c>
      <c r="I2370" s="205" t="s">
        <v>1459</v>
      </c>
      <c r="J2370" s="208" t="s">
        <v>1787</v>
      </c>
      <c r="K2370" s="203">
        <v>50</v>
      </c>
      <c r="L2370" s="207" t="s">
        <v>827</v>
      </c>
      <c r="M2370" s="208" t="s">
        <v>1493</v>
      </c>
      <c r="N2370" s="209">
        <f t="shared" si="0"/>
        <v>2025</v>
      </c>
      <c r="O2370" s="210">
        <f t="shared" si="1"/>
        <v>11</v>
      </c>
      <c r="P2370" s="211" t="str">
        <f>IFERROR(VLOOKUP(F2370,연간집계!D:E,2,FALSE),"")</f>
        <v>포토그랩스 276</v>
      </c>
    </row>
    <row r="2371" spans="1:16" ht="12.75">
      <c r="A2371" s="201">
        <v>45985.770370370374</v>
      </c>
      <c r="B2371" s="202">
        <v>45985</v>
      </c>
      <c r="C2371" s="203" t="s">
        <v>6739</v>
      </c>
      <c r="D2371" s="203" t="s">
        <v>11</v>
      </c>
      <c r="E2371" s="204" t="s">
        <v>6740</v>
      </c>
      <c r="F2371" s="49" t="s">
        <v>858</v>
      </c>
      <c r="G2371" s="203">
        <v>1</v>
      </c>
      <c r="H2371" s="203" t="s">
        <v>2397</v>
      </c>
      <c r="I2371" s="205" t="s">
        <v>1501</v>
      </c>
      <c r="J2371" s="206"/>
      <c r="K2371" s="203">
        <v>80</v>
      </c>
      <c r="L2371" s="207" t="s">
        <v>827</v>
      </c>
      <c r="M2371" s="208" t="s">
        <v>1541</v>
      </c>
      <c r="N2371" s="209">
        <f t="shared" si="0"/>
        <v>2025</v>
      </c>
      <c r="O2371" s="210">
        <f t="shared" si="1"/>
        <v>11</v>
      </c>
      <c r="P2371" s="211" t="str">
        <f>IFERROR(VLOOKUP(F2371,연간집계!D:E,2,FALSE),"")</f>
        <v>스탠다드 포토북 8*8 (하드/유광)</v>
      </c>
    </row>
    <row r="2372" spans="1:16" ht="12.75">
      <c r="A2372" s="201">
        <v>45985.803090277775</v>
      </c>
      <c r="B2372" s="202">
        <v>45985</v>
      </c>
      <c r="C2372" s="203" t="s">
        <v>6741</v>
      </c>
      <c r="D2372" s="203" t="s">
        <v>11</v>
      </c>
      <c r="E2372" s="204" t="s">
        <v>6742</v>
      </c>
      <c r="F2372" s="49" t="s">
        <v>890</v>
      </c>
      <c r="G2372" s="203">
        <v>1</v>
      </c>
      <c r="H2372" s="203" t="s">
        <v>6743</v>
      </c>
      <c r="I2372" s="205" t="s">
        <v>2220</v>
      </c>
      <c r="J2372" s="208" t="s">
        <v>2928</v>
      </c>
      <c r="K2372" s="203">
        <v>62</v>
      </c>
      <c r="L2372" s="207" t="s">
        <v>827</v>
      </c>
      <c r="M2372" s="208" t="s">
        <v>1541</v>
      </c>
      <c r="N2372" s="209">
        <f t="shared" si="0"/>
        <v>2025</v>
      </c>
      <c r="O2372" s="210">
        <f t="shared" si="1"/>
        <v>11</v>
      </c>
      <c r="P2372" s="211" t="str">
        <f>IFERROR(VLOOKUP(F2372,연간집계!D:E,2,FALSE),"")</f>
        <v>메모리북</v>
      </c>
    </row>
    <row r="2373" spans="1:16" ht="12.75">
      <c r="A2373" s="201">
        <v>45985.803101851852</v>
      </c>
      <c r="B2373" s="202">
        <v>45985</v>
      </c>
      <c r="C2373" s="203" t="s">
        <v>6744</v>
      </c>
      <c r="D2373" s="203" t="s">
        <v>11</v>
      </c>
      <c r="E2373" s="204" t="s">
        <v>6742</v>
      </c>
      <c r="F2373" s="49" t="s">
        <v>880</v>
      </c>
      <c r="G2373" s="203">
        <v>1</v>
      </c>
      <c r="H2373" s="203" t="s">
        <v>6743</v>
      </c>
      <c r="I2373" s="205" t="s">
        <v>2144</v>
      </c>
      <c r="J2373" s="206"/>
      <c r="K2373" s="203">
        <v>72</v>
      </c>
      <c r="L2373" s="207" t="s">
        <v>827</v>
      </c>
      <c r="M2373" s="208" t="s">
        <v>1541</v>
      </c>
      <c r="N2373" s="209">
        <f t="shared" si="0"/>
        <v>2025</v>
      </c>
      <c r="O2373" s="210">
        <f t="shared" si="1"/>
        <v>11</v>
      </c>
      <c r="P2373" s="211" t="str">
        <f>IFERROR(VLOOKUP(F2373,연간집계!D:E,2,FALSE),"")</f>
        <v>레코드북 150</v>
      </c>
    </row>
    <row r="2374" spans="1:16" ht="12.75">
      <c r="A2374" s="201">
        <v>45985.829918981479</v>
      </c>
      <c r="B2374" s="202">
        <v>45985</v>
      </c>
      <c r="C2374" s="203" t="s">
        <v>6745</v>
      </c>
      <c r="D2374" s="203" t="s">
        <v>11</v>
      </c>
      <c r="E2374" s="204" t="s">
        <v>6746</v>
      </c>
      <c r="F2374" s="49" t="s">
        <v>1327</v>
      </c>
      <c r="G2374" s="203">
        <v>1</v>
      </c>
      <c r="H2374" s="203" t="s">
        <v>6747</v>
      </c>
      <c r="I2374" s="205" t="s">
        <v>1440</v>
      </c>
      <c r="J2374" s="205" t="s">
        <v>1994</v>
      </c>
      <c r="K2374" s="203">
        <v>1</v>
      </c>
      <c r="L2374" s="207" t="s">
        <v>827</v>
      </c>
      <c r="M2374" s="208" t="s">
        <v>1645</v>
      </c>
      <c r="N2374" s="209">
        <f t="shared" si="0"/>
        <v>2025</v>
      </c>
      <c r="O2374" s="210">
        <f t="shared" si="1"/>
        <v>11</v>
      </c>
      <c r="P2374" s="211" t="str">
        <f>IFERROR(VLOOKUP(F2374,연간집계!D:E,2,FALSE),"")</f>
        <v>아크릴액자 A3 (가로)</v>
      </c>
    </row>
    <row r="2375" spans="1:16" ht="12.75">
      <c r="A2375" s="201">
        <v>45985.829930555556</v>
      </c>
      <c r="B2375" s="202">
        <v>45985</v>
      </c>
      <c r="C2375" s="203" t="s">
        <v>6748</v>
      </c>
      <c r="D2375" s="203" t="s">
        <v>11</v>
      </c>
      <c r="E2375" s="204" t="s">
        <v>6746</v>
      </c>
      <c r="F2375" s="49" t="s">
        <v>1329</v>
      </c>
      <c r="G2375" s="203">
        <v>1</v>
      </c>
      <c r="H2375" s="203" t="s">
        <v>6747</v>
      </c>
      <c r="I2375" s="205" t="s">
        <v>1440</v>
      </c>
      <c r="J2375" s="205" t="s">
        <v>1992</v>
      </c>
      <c r="K2375" s="203">
        <v>1</v>
      </c>
      <c r="L2375" s="207" t="s">
        <v>827</v>
      </c>
      <c r="M2375" s="208" t="s">
        <v>1436</v>
      </c>
      <c r="N2375" s="209">
        <f t="shared" si="0"/>
        <v>2025</v>
      </c>
      <c r="O2375" s="210">
        <f t="shared" si="1"/>
        <v>11</v>
      </c>
      <c r="P2375" s="211" t="str">
        <f>IFERROR(VLOOKUP(F2375,연간집계!D:E,2,FALSE),"")</f>
        <v>아크릴액자 A3 (세로)</v>
      </c>
    </row>
    <row r="2376" spans="1:16" ht="12.75">
      <c r="A2376" s="201">
        <v>45985.856724537036</v>
      </c>
      <c r="B2376" s="202">
        <v>45985</v>
      </c>
      <c r="C2376" s="203" t="s">
        <v>6749</v>
      </c>
      <c r="D2376" s="203" t="s">
        <v>11</v>
      </c>
      <c r="E2376" s="204" t="s">
        <v>6750</v>
      </c>
      <c r="F2376" s="49" t="s">
        <v>847</v>
      </c>
      <c r="G2376" s="203">
        <v>1</v>
      </c>
      <c r="H2376" s="203" t="s">
        <v>6751</v>
      </c>
      <c r="I2376" s="205" t="s">
        <v>1453</v>
      </c>
      <c r="J2376" s="206"/>
      <c r="K2376" s="203">
        <v>62</v>
      </c>
      <c r="L2376" s="207" t="s">
        <v>827</v>
      </c>
      <c r="M2376" s="208" t="s">
        <v>1436</v>
      </c>
      <c r="N2376" s="209">
        <f t="shared" si="0"/>
        <v>2025</v>
      </c>
      <c r="O2376" s="210">
        <f t="shared" si="1"/>
        <v>11</v>
      </c>
      <c r="P2376" s="211" t="str">
        <f>IFERROR(VLOOKUP(F2376,연간집계!D:E,2,FALSE),"")</f>
        <v>스탠다드 포토북 8*11 (하드/무광)</v>
      </c>
    </row>
    <row r="2377" spans="1:16" ht="12.75">
      <c r="A2377" s="201">
        <v>45985.907442129632</v>
      </c>
      <c r="B2377" s="202">
        <v>45985</v>
      </c>
      <c r="C2377" s="203" t="s">
        <v>6752</v>
      </c>
      <c r="D2377" s="203" t="s">
        <v>11</v>
      </c>
      <c r="E2377" s="204" t="s">
        <v>6753</v>
      </c>
      <c r="F2377" s="49" t="s">
        <v>852</v>
      </c>
      <c r="G2377" s="203">
        <v>1</v>
      </c>
      <c r="H2377" s="203" t="s">
        <v>360</v>
      </c>
      <c r="I2377" s="205" t="s">
        <v>2144</v>
      </c>
      <c r="J2377" s="206"/>
      <c r="K2377" s="203">
        <v>40</v>
      </c>
      <c r="L2377" s="207" t="s">
        <v>827</v>
      </c>
      <c r="M2377" s="208" t="s">
        <v>1436</v>
      </c>
      <c r="N2377" s="209">
        <f t="shared" si="0"/>
        <v>2025</v>
      </c>
      <c r="O2377" s="210">
        <f t="shared" si="1"/>
        <v>11</v>
      </c>
      <c r="P2377" s="211" t="str">
        <f>IFERROR(VLOOKUP(F2377,연간집계!D:E,2,FALSE),"")</f>
        <v>스탠다드 포토북 8*8 (소프트/무광)</v>
      </c>
    </row>
    <row r="2378" spans="1:16" ht="12.75">
      <c r="A2378" s="201">
        <v>45985.907465277778</v>
      </c>
      <c r="B2378" s="202">
        <v>45985</v>
      </c>
      <c r="C2378" s="203" t="s">
        <v>6754</v>
      </c>
      <c r="D2378" s="203" t="s">
        <v>11</v>
      </c>
      <c r="E2378" s="204" t="s">
        <v>6755</v>
      </c>
      <c r="F2378" s="49" t="s">
        <v>847</v>
      </c>
      <c r="G2378" s="203">
        <v>1</v>
      </c>
      <c r="H2378" s="203" t="s">
        <v>6756</v>
      </c>
      <c r="I2378" s="205" t="s">
        <v>2297</v>
      </c>
      <c r="J2378" s="206"/>
      <c r="K2378" s="203">
        <v>78</v>
      </c>
      <c r="L2378" s="207" t="s">
        <v>827</v>
      </c>
      <c r="M2378" s="208" t="s">
        <v>1541</v>
      </c>
      <c r="N2378" s="209">
        <f t="shared" si="0"/>
        <v>2025</v>
      </c>
      <c r="O2378" s="210">
        <f t="shared" si="1"/>
        <v>11</v>
      </c>
      <c r="P2378" s="211" t="str">
        <f>IFERROR(VLOOKUP(F2378,연간집계!D:E,2,FALSE),"")</f>
        <v>스탠다드 포토북 8*11 (하드/무광)</v>
      </c>
    </row>
    <row r="2379" spans="1:16" ht="12.75">
      <c r="A2379" s="201">
        <v>45985.922430555554</v>
      </c>
      <c r="B2379" s="202">
        <v>45985</v>
      </c>
      <c r="C2379" s="203" t="s">
        <v>6757</v>
      </c>
      <c r="D2379" s="203" t="s">
        <v>11</v>
      </c>
      <c r="E2379" s="204" t="s">
        <v>6758</v>
      </c>
      <c r="F2379" s="49" t="s">
        <v>849</v>
      </c>
      <c r="G2379" s="203">
        <v>1</v>
      </c>
      <c r="H2379" s="203" t="s">
        <v>6759</v>
      </c>
      <c r="I2379" s="205" t="s">
        <v>1440</v>
      </c>
      <c r="J2379" s="206"/>
      <c r="K2379" s="203">
        <v>34</v>
      </c>
      <c r="L2379" s="207" t="s">
        <v>827</v>
      </c>
      <c r="M2379" s="208" t="s">
        <v>1436</v>
      </c>
      <c r="N2379" s="209">
        <f t="shared" si="0"/>
        <v>2025</v>
      </c>
      <c r="O2379" s="210">
        <f t="shared" si="1"/>
        <v>11</v>
      </c>
      <c r="P2379" s="211" t="str">
        <f>IFERROR(VLOOKUP(F2379,연간집계!D:E,2,FALSE),"")</f>
        <v>스탠다드 포토북 8*11 (하드/유광)</v>
      </c>
    </row>
    <row r="2380" spans="1:16" ht="12.75">
      <c r="A2380" s="201">
        <v>45985.937372685185</v>
      </c>
      <c r="B2380" s="202">
        <v>45985</v>
      </c>
      <c r="C2380" s="203" t="s">
        <v>6760</v>
      </c>
      <c r="D2380" s="203" t="s">
        <v>11</v>
      </c>
      <c r="E2380" s="204" t="s">
        <v>6761</v>
      </c>
      <c r="F2380" s="49" t="s">
        <v>1299</v>
      </c>
      <c r="G2380" s="203">
        <v>1</v>
      </c>
      <c r="H2380" s="203" t="s">
        <v>6762</v>
      </c>
      <c r="I2380" s="205" t="s">
        <v>6763</v>
      </c>
      <c r="J2380" s="206"/>
      <c r="K2380" s="203">
        <v>15</v>
      </c>
      <c r="L2380" s="207" t="s">
        <v>827</v>
      </c>
      <c r="M2380" s="208" t="s">
        <v>1514</v>
      </c>
      <c r="N2380" s="209">
        <f t="shared" si="0"/>
        <v>2025</v>
      </c>
      <c r="O2380" s="210">
        <f t="shared" si="1"/>
        <v>11</v>
      </c>
      <c r="P2380" s="211" t="str">
        <f>IFERROR(VLOOKUP(F2380,연간집계!D:E,2,FALSE),"")</f>
        <v>PCMS_우드월캘린더</v>
      </c>
    </row>
    <row r="2381" spans="1:16" ht="12.75">
      <c r="A2381" s="201">
        <v>45985.937384259261</v>
      </c>
      <c r="B2381" s="202">
        <v>45985</v>
      </c>
      <c r="C2381" s="203" t="s">
        <v>6764</v>
      </c>
      <c r="D2381" s="203" t="s">
        <v>11</v>
      </c>
      <c r="E2381" s="204" t="s">
        <v>6761</v>
      </c>
      <c r="F2381" s="49" t="s">
        <v>1284</v>
      </c>
      <c r="G2381" s="203">
        <v>13</v>
      </c>
      <c r="H2381" s="203" t="s">
        <v>6762</v>
      </c>
      <c r="I2381" s="205" t="s">
        <v>2297</v>
      </c>
      <c r="J2381" s="206"/>
      <c r="K2381" s="203">
        <v>26</v>
      </c>
      <c r="L2381" s="207" t="s">
        <v>827</v>
      </c>
      <c r="M2381" s="208" t="s">
        <v>1514</v>
      </c>
      <c r="N2381" s="209">
        <f t="shared" si="0"/>
        <v>2025</v>
      </c>
      <c r="O2381" s="210">
        <f t="shared" si="1"/>
        <v>11</v>
      </c>
      <c r="P2381" s="211" t="str">
        <f>IFERROR(VLOOKUP(F2381,연간집계!D:E,2,FALSE),"")</f>
        <v>PCMS_스탠다드캘린더</v>
      </c>
    </row>
    <row r="2382" spans="1:16" ht="12.75">
      <c r="A2382" s="201">
        <v>45985.976099537038</v>
      </c>
      <c r="B2382" s="202">
        <v>45985</v>
      </c>
      <c r="C2382" s="203" t="s">
        <v>6765</v>
      </c>
      <c r="D2382" s="203" t="s">
        <v>11</v>
      </c>
      <c r="E2382" s="204" t="s">
        <v>6766</v>
      </c>
      <c r="F2382" s="49" t="s">
        <v>1243</v>
      </c>
      <c r="G2382" s="203">
        <v>1</v>
      </c>
      <c r="H2382" s="203" t="s">
        <v>6767</v>
      </c>
      <c r="I2382" s="205" t="s">
        <v>1676</v>
      </c>
      <c r="J2382" s="206"/>
      <c r="K2382" s="203">
        <v>24</v>
      </c>
      <c r="L2382" s="207" t="s">
        <v>828</v>
      </c>
      <c r="M2382" s="208" t="s">
        <v>1493</v>
      </c>
      <c r="N2382" s="209">
        <f t="shared" si="0"/>
        <v>2025</v>
      </c>
      <c r="O2382" s="210">
        <f t="shared" si="1"/>
        <v>11</v>
      </c>
      <c r="P2382" s="211" t="str">
        <f>IFERROR(VLOOKUP(F2382,연간집계!D:E,2,FALSE),"")</f>
        <v>모바일 포토북 150 (여행)</v>
      </c>
    </row>
    <row r="2383" spans="1:16" ht="12.75">
      <c r="A2383" s="201">
        <v>45985.976111111115</v>
      </c>
      <c r="B2383" s="202">
        <v>45985</v>
      </c>
      <c r="C2383" s="203" t="s">
        <v>6768</v>
      </c>
      <c r="D2383" s="203" t="s">
        <v>11</v>
      </c>
      <c r="E2383" s="204" t="s">
        <v>6769</v>
      </c>
      <c r="F2383" s="49" t="s">
        <v>1243</v>
      </c>
      <c r="G2383" s="203">
        <v>1</v>
      </c>
      <c r="H2383" s="203" t="s">
        <v>6767</v>
      </c>
      <c r="I2383" s="205" t="s">
        <v>1676</v>
      </c>
      <c r="J2383" s="206"/>
      <c r="K2383" s="203">
        <v>24</v>
      </c>
      <c r="L2383" s="207" t="s">
        <v>828</v>
      </c>
      <c r="M2383" s="208" t="s">
        <v>1493</v>
      </c>
      <c r="N2383" s="209">
        <f t="shared" si="0"/>
        <v>2025</v>
      </c>
      <c r="O2383" s="210">
        <f t="shared" si="1"/>
        <v>11</v>
      </c>
      <c r="P2383" s="211" t="str">
        <f>IFERROR(VLOOKUP(F2383,연간집계!D:E,2,FALSE),"")</f>
        <v>모바일 포토북 150 (여행)</v>
      </c>
    </row>
    <row r="2384" spans="1:16" ht="12.75">
      <c r="A2384" s="201">
        <v>45985.976122685184</v>
      </c>
      <c r="B2384" s="202">
        <v>45985</v>
      </c>
      <c r="C2384" s="203" t="s">
        <v>6770</v>
      </c>
      <c r="D2384" s="203" t="s">
        <v>11</v>
      </c>
      <c r="E2384" s="204" t="s">
        <v>6769</v>
      </c>
      <c r="F2384" s="49" t="s">
        <v>1243</v>
      </c>
      <c r="G2384" s="203">
        <v>1</v>
      </c>
      <c r="H2384" s="203" t="s">
        <v>6767</v>
      </c>
      <c r="I2384" s="205" t="s">
        <v>1676</v>
      </c>
      <c r="J2384" s="206"/>
      <c r="K2384" s="203">
        <v>24</v>
      </c>
      <c r="L2384" s="207" t="s">
        <v>828</v>
      </c>
      <c r="M2384" s="208" t="s">
        <v>1493</v>
      </c>
      <c r="N2384" s="209">
        <f t="shared" si="0"/>
        <v>2025</v>
      </c>
      <c r="O2384" s="210">
        <f t="shared" si="1"/>
        <v>11</v>
      </c>
      <c r="P2384" s="211" t="str">
        <f>IFERROR(VLOOKUP(F2384,연간집계!D:E,2,FALSE),"")</f>
        <v>모바일 포토북 150 (여행)</v>
      </c>
    </row>
    <row r="2385" spans="1:16" ht="12.75">
      <c r="A2385" s="201">
        <v>45985.98505787037</v>
      </c>
      <c r="B2385" s="202">
        <v>45985</v>
      </c>
      <c r="C2385" s="203" t="s">
        <v>6771</v>
      </c>
      <c r="D2385" s="203" t="s">
        <v>11</v>
      </c>
      <c r="E2385" s="204" t="s">
        <v>6772</v>
      </c>
      <c r="F2385" s="49" t="s">
        <v>1281</v>
      </c>
      <c r="G2385" s="203">
        <v>2</v>
      </c>
      <c r="H2385" s="203" t="s">
        <v>6773</v>
      </c>
      <c r="I2385" s="205" t="s">
        <v>2297</v>
      </c>
      <c r="J2385" s="206"/>
      <c r="K2385" s="203">
        <v>26</v>
      </c>
      <c r="L2385" s="207" t="s">
        <v>827</v>
      </c>
      <c r="M2385" s="208" t="s">
        <v>1449</v>
      </c>
      <c r="N2385" s="209">
        <f t="shared" si="0"/>
        <v>2025</v>
      </c>
      <c r="O2385" s="210">
        <f t="shared" si="1"/>
        <v>11</v>
      </c>
      <c r="P2385" s="211" t="str">
        <f>IFERROR(VLOOKUP(F2385,연간집계!D:E,2,FALSE),"")</f>
        <v>PCMS_빅캘린더</v>
      </c>
    </row>
    <row r="2386" spans="1:16" ht="12.75">
      <c r="A2386" s="201">
        <v>45985.985069444447</v>
      </c>
      <c r="B2386" s="202">
        <v>45985</v>
      </c>
      <c r="C2386" s="203" t="s">
        <v>6774</v>
      </c>
      <c r="D2386" s="203" t="s">
        <v>11</v>
      </c>
      <c r="E2386" s="204" t="s">
        <v>6772</v>
      </c>
      <c r="F2386" s="49" t="s">
        <v>1281</v>
      </c>
      <c r="G2386" s="203">
        <v>1</v>
      </c>
      <c r="H2386" s="203" t="s">
        <v>6773</v>
      </c>
      <c r="I2386" s="205" t="s">
        <v>2297</v>
      </c>
      <c r="J2386" s="206"/>
      <c r="K2386" s="203">
        <v>26</v>
      </c>
      <c r="L2386" s="207" t="s">
        <v>827</v>
      </c>
      <c r="M2386" s="208" t="s">
        <v>1449</v>
      </c>
      <c r="N2386" s="209">
        <f t="shared" si="0"/>
        <v>2025</v>
      </c>
      <c r="O2386" s="210">
        <f t="shared" si="1"/>
        <v>11</v>
      </c>
      <c r="P2386" s="211" t="str">
        <f>IFERROR(VLOOKUP(F2386,연간집계!D:E,2,FALSE),"")</f>
        <v>PCMS_빅캘린더</v>
      </c>
    </row>
    <row r="2387" spans="1:16" ht="12.75">
      <c r="A2387" s="201">
        <v>45985.985081018516</v>
      </c>
      <c r="B2387" s="202">
        <v>45985</v>
      </c>
      <c r="C2387" s="203" t="s">
        <v>6775</v>
      </c>
      <c r="D2387" s="203" t="s">
        <v>11</v>
      </c>
      <c r="E2387" s="204" t="s">
        <v>6776</v>
      </c>
      <c r="F2387" s="49" t="s">
        <v>1281</v>
      </c>
      <c r="G2387" s="203">
        <v>1</v>
      </c>
      <c r="H2387" s="203" t="s">
        <v>6777</v>
      </c>
      <c r="I2387" s="205" t="s">
        <v>5304</v>
      </c>
      <c r="J2387" s="206"/>
      <c r="K2387" s="203">
        <v>26</v>
      </c>
      <c r="L2387" s="207" t="s">
        <v>827</v>
      </c>
      <c r="M2387" s="208" t="s">
        <v>1425</v>
      </c>
      <c r="N2387" s="209">
        <f t="shared" si="0"/>
        <v>2025</v>
      </c>
      <c r="O2387" s="210">
        <f t="shared" si="1"/>
        <v>11</v>
      </c>
      <c r="P2387" s="211" t="str">
        <f>IFERROR(VLOOKUP(F2387,연간집계!D:E,2,FALSE),"")</f>
        <v>PCMS_빅캘린더</v>
      </c>
    </row>
    <row r="2388" spans="1:16" ht="12.75">
      <c r="A2388" s="201">
        <v>45986.002951388888</v>
      </c>
      <c r="B2388" s="202">
        <v>45986</v>
      </c>
      <c r="C2388" s="203" t="s">
        <v>6778</v>
      </c>
      <c r="D2388" s="203" t="s">
        <v>11</v>
      </c>
      <c r="E2388" s="204" t="s">
        <v>6779</v>
      </c>
      <c r="F2388" s="49" t="s">
        <v>1378</v>
      </c>
      <c r="G2388" s="203">
        <v>1</v>
      </c>
      <c r="H2388" s="203" t="s">
        <v>6780</v>
      </c>
      <c r="I2388" s="205" t="s">
        <v>6781</v>
      </c>
      <c r="J2388" s="206"/>
      <c r="K2388" s="203">
        <v>1</v>
      </c>
      <c r="L2388" s="207" t="s">
        <v>827</v>
      </c>
      <c r="M2388" s="208" t="s">
        <v>1658</v>
      </c>
      <c r="N2388" s="209">
        <f t="shared" si="0"/>
        <v>2025</v>
      </c>
      <c r="O2388" s="210">
        <f t="shared" si="1"/>
        <v>11</v>
      </c>
      <c r="P2388" s="211" t="str">
        <f>IFERROR(VLOOKUP(F2388,연간집계!D:E,2,FALSE),"")</f>
        <v>증명사진 (무광)</v>
      </c>
    </row>
    <row r="2389" spans="1:16" ht="12.75">
      <c r="A2389" s="201">
        <v>45986.002962962964</v>
      </c>
      <c r="B2389" s="202">
        <v>45986</v>
      </c>
      <c r="C2389" s="203" t="s">
        <v>6782</v>
      </c>
      <c r="D2389" s="203" t="s">
        <v>11</v>
      </c>
      <c r="E2389" s="204" t="s">
        <v>6779</v>
      </c>
      <c r="F2389" s="49" t="s">
        <v>1378</v>
      </c>
      <c r="G2389" s="203">
        <v>1</v>
      </c>
      <c r="H2389" s="203" t="s">
        <v>6780</v>
      </c>
      <c r="I2389" s="205" t="s">
        <v>6781</v>
      </c>
      <c r="J2389" s="206"/>
      <c r="K2389" s="203">
        <v>1</v>
      </c>
      <c r="L2389" s="207" t="s">
        <v>827</v>
      </c>
      <c r="M2389" s="208" t="s">
        <v>1658</v>
      </c>
      <c r="N2389" s="209">
        <f t="shared" si="0"/>
        <v>2025</v>
      </c>
      <c r="O2389" s="210">
        <f t="shared" si="1"/>
        <v>11</v>
      </c>
      <c r="P2389" s="211" t="str">
        <f>IFERROR(VLOOKUP(F2389,연간집계!D:E,2,FALSE),"")</f>
        <v>증명사진 (무광)</v>
      </c>
    </row>
    <row r="2390" spans="1:16" ht="12.75">
      <c r="A2390" s="201">
        <v>45986.002974537034</v>
      </c>
      <c r="B2390" s="202">
        <v>45986</v>
      </c>
      <c r="C2390" s="203" t="s">
        <v>6783</v>
      </c>
      <c r="D2390" s="203" t="s">
        <v>11</v>
      </c>
      <c r="E2390" s="204" t="s">
        <v>6784</v>
      </c>
      <c r="F2390" s="49" t="s">
        <v>1284</v>
      </c>
      <c r="G2390" s="203">
        <v>1</v>
      </c>
      <c r="H2390" s="203" t="s">
        <v>6785</v>
      </c>
      <c r="I2390" s="205" t="s">
        <v>6786</v>
      </c>
      <c r="J2390" s="206"/>
      <c r="K2390" s="203">
        <v>26</v>
      </c>
      <c r="L2390" s="207" t="s">
        <v>828</v>
      </c>
      <c r="M2390" s="208" t="s">
        <v>1449</v>
      </c>
      <c r="N2390" s="209">
        <f t="shared" si="0"/>
        <v>2025</v>
      </c>
      <c r="O2390" s="210">
        <f t="shared" si="1"/>
        <v>11</v>
      </c>
      <c r="P2390" s="211" t="str">
        <f>IFERROR(VLOOKUP(F2390,연간집계!D:E,2,FALSE),"")</f>
        <v>PCMS_스탠다드캘린더</v>
      </c>
    </row>
    <row r="2391" spans="1:16" ht="12.75">
      <c r="A2391" s="201">
        <v>45986.059560185182</v>
      </c>
      <c r="B2391" s="202">
        <v>45986</v>
      </c>
      <c r="C2391" s="203" t="s">
        <v>6787</v>
      </c>
      <c r="D2391" s="203" t="s">
        <v>11</v>
      </c>
      <c r="E2391" s="204" t="s">
        <v>6788</v>
      </c>
      <c r="F2391" s="49" t="s">
        <v>1266</v>
      </c>
      <c r="G2391" s="203">
        <v>1</v>
      </c>
      <c r="H2391" s="203" t="s">
        <v>6614</v>
      </c>
      <c r="I2391" s="205" t="s">
        <v>4631</v>
      </c>
      <c r="J2391" s="206"/>
      <c r="K2391" s="203">
        <v>26</v>
      </c>
      <c r="L2391" s="207" t="s">
        <v>827</v>
      </c>
      <c r="M2391" s="208" t="s">
        <v>1514</v>
      </c>
      <c r="N2391" s="209">
        <f t="shared" si="0"/>
        <v>2025</v>
      </c>
      <c r="O2391" s="210">
        <f t="shared" si="1"/>
        <v>11</v>
      </c>
      <c r="P2391" s="211" t="str">
        <f>IFERROR(VLOOKUP(F2391,연간집계!D:E,2,FALSE),"")</f>
        <v>PCMS_롱캘린더</v>
      </c>
    </row>
    <row r="2392" spans="1:16" ht="12.75">
      <c r="A2392" s="201">
        <v>45986.276747685188</v>
      </c>
      <c r="B2392" s="202">
        <v>45986</v>
      </c>
      <c r="C2392" s="203" t="s">
        <v>6789</v>
      </c>
      <c r="D2392" s="203" t="s">
        <v>11</v>
      </c>
      <c r="E2392" s="204" t="s">
        <v>6790</v>
      </c>
      <c r="F2392" s="49" t="s">
        <v>870</v>
      </c>
      <c r="G2392" s="203">
        <v>4</v>
      </c>
      <c r="H2392" s="203" t="s">
        <v>6791</v>
      </c>
      <c r="I2392" s="205" t="s">
        <v>1440</v>
      </c>
      <c r="J2392" s="206"/>
      <c r="K2392" s="203">
        <v>30</v>
      </c>
      <c r="L2392" s="207" t="s">
        <v>827</v>
      </c>
      <c r="M2392" s="208" t="s">
        <v>1493</v>
      </c>
      <c r="N2392" s="209">
        <f t="shared" si="0"/>
        <v>2025</v>
      </c>
      <c r="O2392" s="210">
        <f t="shared" si="1"/>
        <v>11</v>
      </c>
      <c r="P2392" s="211" t="str">
        <f>IFERROR(VLOOKUP(F2392,연간집계!D:E,2,FALSE),"")</f>
        <v>스탠다드 포토북 11*8 (소프트/무광)</v>
      </c>
    </row>
    <row r="2393" spans="1:16" ht="12.75">
      <c r="A2393" s="201">
        <v>45986.336284722223</v>
      </c>
      <c r="B2393" s="202">
        <v>45985</v>
      </c>
      <c r="C2393" s="203" t="s">
        <v>6792</v>
      </c>
      <c r="D2393" s="203" t="s">
        <v>11</v>
      </c>
      <c r="E2393" s="204" t="s">
        <v>6793</v>
      </c>
      <c r="F2393" s="49" t="s">
        <v>1291</v>
      </c>
      <c r="G2393" s="203">
        <v>3</v>
      </c>
      <c r="H2393" s="203" t="s">
        <v>6404</v>
      </c>
      <c r="I2393" s="205" t="s">
        <v>1840</v>
      </c>
      <c r="J2393" s="206"/>
      <c r="K2393" s="203">
        <v>14</v>
      </c>
      <c r="L2393" s="207" t="s">
        <v>827</v>
      </c>
      <c r="M2393" s="208" t="s">
        <v>4034</v>
      </c>
      <c r="N2393" s="209">
        <f t="shared" si="0"/>
        <v>2025</v>
      </c>
      <c r="O2393" s="210">
        <f t="shared" si="1"/>
        <v>11</v>
      </c>
      <c r="P2393" s="211" t="str">
        <f>IFERROR(VLOOKUP(F2393,연간집계!D:E,2,FALSE),"")</f>
        <v>PCMS_벽걸이1단캘린더</v>
      </c>
    </row>
    <row r="2394" spans="1:16" ht="12.75">
      <c r="A2394" s="201">
        <v>45986.363043981481</v>
      </c>
      <c r="B2394" s="202">
        <v>45986</v>
      </c>
      <c r="C2394" s="203" t="s">
        <v>6794</v>
      </c>
      <c r="D2394" s="203" t="s">
        <v>11</v>
      </c>
      <c r="E2394" s="204" t="s">
        <v>6795</v>
      </c>
      <c r="F2394" s="49" t="s">
        <v>1281</v>
      </c>
      <c r="G2394" s="203">
        <v>1</v>
      </c>
      <c r="H2394" s="203" t="s">
        <v>5390</v>
      </c>
      <c r="I2394" s="205" t="s">
        <v>2297</v>
      </c>
      <c r="J2394" s="206"/>
      <c r="K2394" s="203">
        <v>26</v>
      </c>
      <c r="L2394" s="207" t="s">
        <v>827</v>
      </c>
      <c r="M2394" s="208" t="s">
        <v>1502</v>
      </c>
      <c r="N2394" s="209">
        <f t="shared" si="0"/>
        <v>2025</v>
      </c>
      <c r="O2394" s="210">
        <f t="shared" si="1"/>
        <v>11</v>
      </c>
      <c r="P2394" s="211" t="str">
        <f>IFERROR(VLOOKUP(F2394,연간집계!D:E,2,FALSE),"")</f>
        <v>PCMS_빅캘린더</v>
      </c>
    </row>
    <row r="2395" spans="1:16" ht="12.75">
      <c r="A2395" s="201">
        <v>45986.366064814814</v>
      </c>
      <c r="B2395" s="202">
        <v>45986</v>
      </c>
      <c r="C2395" s="203" t="s">
        <v>6796</v>
      </c>
      <c r="D2395" s="203" t="s">
        <v>11</v>
      </c>
      <c r="E2395" s="204" t="s">
        <v>6797</v>
      </c>
      <c r="F2395" s="49" t="s">
        <v>1287</v>
      </c>
      <c r="G2395" s="203">
        <v>12</v>
      </c>
      <c r="H2395" s="203" t="s">
        <v>6798</v>
      </c>
      <c r="I2395" s="205" t="s">
        <v>2297</v>
      </c>
      <c r="J2395" s="206"/>
      <c r="K2395" s="203">
        <v>26</v>
      </c>
      <c r="L2395" s="207" t="s">
        <v>827</v>
      </c>
      <c r="M2395" s="208" t="s">
        <v>1436</v>
      </c>
      <c r="N2395" s="209">
        <f t="shared" si="0"/>
        <v>2025</v>
      </c>
      <c r="O2395" s="210">
        <f t="shared" si="1"/>
        <v>11</v>
      </c>
      <c r="P2395" s="211" t="str">
        <f>IFERROR(VLOOKUP(F2395,연간집계!D:E,2,FALSE),"")</f>
        <v>PCMS_우드스탠드캘린더</v>
      </c>
    </row>
    <row r="2396" spans="1:16" ht="12.75">
      <c r="A2396" s="201">
        <v>45986.418564814812</v>
      </c>
      <c r="B2396" s="202">
        <v>45986</v>
      </c>
      <c r="C2396" s="203" t="s">
        <v>6799</v>
      </c>
      <c r="D2396" s="203" t="s">
        <v>11</v>
      </c>
      <c r="E2396" s="204" t="s">
        <v>6800</v>
      </c>
      <c r="F2396" s="49" t="s">
        <v>78</v>
      </c>
      <c r="G2396" s="203">
        <v>2</v>
      </c>
      <c r="H2396" s="203" t="s">
        <v>692</v>
      </c>
      <c r="I2396" s="205" t="s">
        <v>1440</v>
      </c>
      <c r="J2396" s="208" t="s">
        <v>1726</v>
      </c>
      <c r="K2396" s="203">
        <v>40</v>
      </c>
      <c r="L2396" s="207" t="s">
        <v>827</v>
      </c>
      <c r="M2396" s="208" t="s">
        <v>1497</v>
      </c>
      <c r="N2396" s="209">
        <f t="shared" si="0"/>
        <v>2025</v>
      </c>
      <c r="O2396" s="210">
        <f t="shared" si="1"/>
        <v>11</v>
      </c>
      <c r="P2396" s="211" t="str">
        <f>IFERROR(VLOOKUP(F2396,연간집계!D:E,2,FALSE),"")</f>
        <v>포토그랩스pro 276</v>
      </c>
    </row>
    <row r="2397" spans="1:16" ht="12.75">
      <c r="A2397" s="201">
        <v>45986.418576388889</v>
      </c>
      <c r="B2397" s="202">
        <v>45986</v>
      </c>
      <c r="C2397" s="203" t="s">
        <v>6801</v>
      </c>
      <c r="D2397" s="203" t="s">
        <v>11</v>
      </c>
      <c r="E2397" s="204" t="s">
        <v>6800</v>
      </c>
      <c r="F2397" s="49" t="s">
        <v>78</v>
      </c>
      <c r="G2397" s="203">
        <v>5</v>
      </c>
      <c r="H2397" s="203" t="s">
        <v>692</v>
      </c>
      <c r="I2397" s="205" t="s">
        <v>1440</v>
      </c>
      <c r="J2397" s="208" t="s">
        <v>1726</v>
      </c>
      <c r="K2397" s="203">
        <v>42</v>
      </c>
      <c r="L2397" s="207" t="s">
        <v>827</v>
      </c>
      <c r="M2397" s="208" t="s">
        <v>1497</v>
      </c>
      <c r="N2397" s="209">
        <f t="shared" si="0"/>
        <v>2025</v>
      </c>
      <c r="O2397" s="210">
        <f t="shared" si="1"/>
        <v>11</v>
      </c>
      <c r="P2397" s="211" t="str">
        <f>IFERROR(VLOOKUP(F2397,연간집계!D:E,2,FALSE),"")</f>
        <v>포토그랩스pro 276</v>
      </c>
    </row>
    <row r="2398" spans="1:16" ht="12.75">
      <c r="A2398" s="201">
        <v>45986.434571759259</v>
      </c>
      <c r="B2398" s="202">
        <v>45986</v>
      </c>
      <c r="C2398" s="203" t="s">
        <v>6802</v>
      </c>
      <c r="D2398" s="203" t="s">
        <v>11</v>
      </c>
      <c r="E2398" s="204" t="s">
        <v>6803</v>
      </c>
      <c r="F2398" s="49" t="s">
        <v>1243</v>
      </c>
      <c r="G2398" s="203">
        <v>2</v>
      </c>
      <c r="H2398" s="203" t="s">
        <v>6804</v>
      </c>
      <c r="I2398" s="205" t="s">
        <v>1453</v>
      </c>
      <c r="J2398" s="206"/>
      <c r="K2398" s="203">
        <v>24</v>
      </c>
      <c r="L2398" s="207" t="s">
        <v>828</v>
      </c>
      <c r="M2398" s="208" t="s">
        <v>1449</v>
      </c>
      <c r="N2398" s="209">
        <f t="shared" si="0"/>
        <v>2025</v>
      </c>
      <c r="O2398" s="210">
        <f t="shared" si="1"/>
        <v>11</v>
      </c>
      <c r="P2398" s="211" t="str">
        <f>IFERROR(VLOOKUP(F2398,연간집계!D:E,2,FALSE),"")</f>
        <v>모바일 포토북 150 (여행)</v>
      </c>
    </row>
    <row r="2399" spans="1:16" ht="12.75">
      <c r="A2399" s="201">
        <v>45986.446076388886</v>
      </c>
      <c r="B2399" s="202">
        <v>45986</v>
      </c>
      <c r="C2399" s="203" t="s">
        <v>6805</v>
      </c>
      <c r="D2399" s="203" t="s">
        <v>11</v>
      </c>
      <c r="E2399" s="204" t="s">
        <v>6806</v>
      </c>
      <c r="F2399" s="49" t="s">
        <v>1304</v>
      </c>
      <c r="G2399" s="203">
        <v>5</v>
      </c>
      <c r="H2399" s="203" t="s">
        <v>6256</v>
      </c>
      <c r="I2399" s="205" t="s">
        <v>1440</v>
      </c>
      <c r="J2399" s="208" t="s">
        <v>1850</v>
      </c>
      <c r="K2399" s="203">
        <v>1</v>
      </c>
      <c r="L2399" s="207" t="s">
        <v>827</v>
      </c>
      <c r="M2399" s="208" t="s">
        <v>2261</v>
      </c>
      <c r="N2399" s="209">
        <f t="shared" si="0"/>
        <v>2025</v>
      </c>
      <c r="O2399" s="210">
        <f t="shared" si="1"/>
        <v>11</v>
      </c>
      <c r="P2399" s="211" t="str">
        <f>IFERROR(VLOOKUP(F2399,연간집계!D:E,2,FALSE),"")</f>
        <v>PCMS_우드스탠드아크릴액자</v>
      </c>
    </row>
    <row r="2400" spans="1:16" ht="12.75">
      <c r="A2400" s="201">
        <v>45986.446099537039</v>
      </c>
      <c r="B2400" s="202">
        <v>45986</v>
      </c>
      <c r="C2400" s="203" t="s">
        <v>6807</v>
      </c>
      <c r="D2400" s="203" t="s">
        <v>11</v>
      </c>
      <c r="E2400" s="204" t="s">
        <v>6808</v>
      </c>
      <c r="F2400" s="49" t="s">
        <v>1327</v>
      </c>
      <c r="G2400" s="203">
        <v>1</v>
      </c>
      <c r="H2400" s="203" t="s">
        <v>6809</v>
      </c>
      <c r="I2400" s="205" t="s">
        <v>1440</v>
      </c>
      <c r="J2400" s="205" t="s">
        <v>1994</v>
      </c>
      <c r="K2400" s="203">
        <v>1</v>
      </c>
      <c r="L2400" s="207" t="s">
        <v>827</v>
      </c>
      <c r="M2400" s="208" t="s">
        <v>1612</v>
      </c>
      <c r="N2400" s="209">
        <f t="shared" si="0"/>
        <v>2025</v>
      </c>
      <c r="O2400" s="210">
        <f t="shared" si="1"/>
        <v>11</v>
      </c>
      <c r="P2400" s="211" t="str">
        <f>IFERROR(VLOOKUP(F2400,연간집계!D:E,2,FALSE),"")</f>
        <v>아크릴액자 A3 (가로)</v>
      </c>
    </row>
    <row r="2401" spans="1:16" ht="12.75">
      <c r="A2401" s="201">
        <v>45986.446111111109</v>
      </c>
      <c r="B2401" s="202">
        <v>45986</v>
      </c>
      <c r="C2401" s="203" t="s">
        <v>6810</v>
      </c>
      <c r="D2401" s="203" t="s">
        <v>11</v>
      </c>
      <c r="E2401" s="204" t="s">
        <v>6808</v>
      </c>
      <c r="F2401" s="49" t="s">
        <v>1327</v>
      </c>
      <c r="G2401" s="203">
        <v>1</v>
      </c>
      <c r="H2401" s="203" t="s">
        <v>6809</v>
      </c>
      <c r="I2401" s="205" t="s">
        <v>1440</v>
      </c>
      <c r="J2401" s="205" t="s">
        <v>1994</v>
      </c>
      <c r="K2401" s="203">
        <v>1</v>
      </c>
      <c r="L2401" s="207" t="s">
        <v>827</v>
      </c>
      <c r="M2401" s="208" t="s">
        <v>1612</v>
      </c>
      <c r="N2401" s="209">
        <f t="shared" si="0"/>
        <v>2025</v>
      </c>
      <c r="O2401" s="210">
        <f t="shared" si="1"/>
        <v>11</v>
      </c>
      <c r="P2401" s="211" t="str">
        <f>IFERROR(VLOOKUP(F2401,연간집계!D:E,2,FALSE),"")</f>
        <v>아크릴액자 A3 (가로)</v>
      </c>
    </row>
    <row r="2402" spans="1:16" ht="12.75">
      <c r="A2402" s="201">
        <v>45986.446122685185</v>
      </c>
      <c r="B2402" s="202">
        <v>45986</v>
      </c>
      <c r="C2402" s="203" t="s">
        <v>6811</v>
      </c>
      <c r="D2402" s="203" t="s">
        <v>11</v>
      </c>
      <c r="E2402" s="204" t="s">
        <v>6808</v>
      </c>
      <c r="F2402" s="49" t="s">
        <v>1343</v>
      </c>
      <c r="G2402" s="203">
        <v>1</v>
      </c>
      <c r="H2402" s="203" t="s">
        <v>6809</v>
      </c>
      <c r="I2402" s="205" t="s">
        <v>1440</v>
      </c>
      <c r="J2402" s="205" t="s">
        <v>1994</v>
      </c>
      <c r="K2402" s="203">
        <v>1</v>
      </c>
      <c r="L2402" s="207" t="s">
        <v>827</v>
      </c>
      <c r="M2402" s="208" t="s">
        <v>1612</v>
      </c>
      <c r="N2402" s="209">
        <f t="shared" si="0"/>
        <v>2025</v>
      </c>
      <c r="O2402" s="210">
        <f t="shared" si="1"/>
        <v>11</v>
      </c>
      <c r="P2402" s="211" t="str">
        <f>IFERROR(VLOOKUP(F2402,연간집계!D:E,2,FALSE),"")</f>
        <v>아크릴액재 24*12</v>
      </c>
    </row>
    <row r="2403" spans="1:16" ht="12.75">
      <c r="A2403" s="201">
        <v>45986.464837962965</v>
      </c>
      <c r="B2403" s="202">
        <v>45986</v>
      </c>
      <c r="C2403" s="203" t="s">
        <v>6812</v>
      </c>
      <c r="D2403" s="203" t="s">
        <v>11</v>
      </c>
      <c r="E2403" s="204" t="s">
        <v>6813</v>
      </c>
      <c r="F2403" s="49" t="s">
        <v>1284</v>
      </c>
      <c r="G2403" s="203">
        <v>6</v>
      </c>
      <c r="H2403" s="203" t="s">
        <v>4411</v>
      </c>
      <c r="I2403" s="205" t="s">
        <v>1840</v>
      </c>
      <c r="J2403" s="206"/>
      <c r="K2403" s="203">
        <v>26</v>
      </c>
      <c r="L2403" s="207" t="s">
        <v>828</v>
      </c>
      <c r="M2403" s="208" t="s">
        <v>1425</v>
      </c>
      <c r="N2403" s="209">
        <f t="shared" si="0"/>
        <v>2025</v>
      </c>
      <c r="O2403" s="210">
        <f t="shared" si="1"/>
        <v>11</v>
      </c>
      <c r="P2403" s="211" t="str">
        <f>IFERROR(VLOOKUP(F2403,연간집계!D:E,2,FALSE),"")</f>
        <v>PCMS_스탠다드캘린더</v>
      </c>
    </row>
    <row r="2404" spans="1:16" ht="12.75">
      <c r="A2404" s="201">
        <v>45986.47420138889</v>
      </c>
      <c r="B2404" s="202">
        <v>45986</v>
      </c>
      <c r="C2404" s="203" t="s">
        <v>6814</v>
      </c>
      <c r="D2404" s="203" t="s">
        <v>11</v>
      </c>
      <c r="E2404" s="204" t="s">
        <v>6815</v>
      </c>
      <c r="F2404" s="49" t="s">
        <v>1036</v>
      </c>
      <c r="G2404" s="203">
        <v>1</v>
      </c>
      <c r="H2404" s="203" t="s">
        <v>4708</v>
      </c>
      <c r="I2404" s="205" t="s">
        <v>1470</v>
      </c>
      <c r="J2404" s="206"/>
      <c r="K2404" s="203">
        <v>68</v>
      </c>
      <c r="L2404" s="207" t="s">
        <v>827</v>
      </c>
      <c r="M2404" s="208" t="s">
        <v>1497</v>
      </c>
      <c r="N2404" s="209">
        <f t="shared" si="0"/>
        <v>2025</v>
      </c>
      <c r="O2404" s="210">
        <f t="shared" si="1"/>
        <v>11</v>
      </c>
      <c r="P2404" s="211" t="str">
        <f>IFERROR(VLOOKUP(F2404,연간집계!D:E,2,FALSE),"")</f>
        <v>포토로그북 (바인더)</v>
      </c>
    </row>
    <row r="2405" spans="1:16" ht="12.75">
      <c r="A2405" s="201">
        <v>45986.502210648148</v>
      </c>
      <c r="B2405" s="202">
        <v>45986</v>
      </c>
      <c r="C2405" s="203" t="s">
        <v>6816</v>
      </c>
      <c r="D2405" s="203" t="s">
        <v>11</v>
      </c>
      <c r="E2405" s="204" t="s">
        <v>6817</v>
      </c>
      <c r="F2405" s="49" t="s">
        <v>1243</v>
      </c>
      <c r="G2405" s="203">
        <v>1</v>
      </c>
      <c r="H2405" s="203" t="s">
        <v>6818</v>
      </c>
      <c r="I2405" s="205" t="s">
        <v>1453</v>
      </c>
      <c r="J2405" s="206"/>
      <c r="K2405" s="203">
        <v>24</v>
      </c>
      <c r="L2405" s="207" t="s">
        <v>828</v>
      </c>
      <c r="M2405" s="208" t="s">
        <v>1502</v>
      </c>
      <c r="N2405" s="209">
        <f t="shared" si="0"/>
        <v>2025</v>
      </c>
      <c r="O2405" s="210">
        <f t="shared" si="1"/>
        <v>11</v>
      </c>
      <c r="P2405" s="211" t="str">
        <f>IFERROR(VLOOKUP(F2405,연간집계!D:E,2,FALSE),"")</f>
        <v>모바일 포토북 150 (여행)</v>
      </c>
    </row>
    <row r="2406" spans="1:16" ht="12.75">
      <c r="A2406" s="201">
        <v>45986.502222222225</v>
      </c>
      <c r="B2406" s="202">
        <v>45986</v>
      </c>
      <c r="C2406" s="203" t="s">
        <v>6819</v>
      </c>
      <c r="D2406" s="203" t="s">
        <v>11</v>
      </c>
      <c r="E2406" s="204" t="s">
        <v>6817</v>
      </c>
      <c r="F2406" s="49" t="s">
        <v>1243</v>
      </c>
      <c r="G2406" s="203">
        <v>1</v>
      </c>
      <c r="H2406" s="203" t="s">
        <v>6818</v>
      </c>
      <c r="I2406" s="205" t="s">
        <v>1453</v>
      </c>
      <c r="J2406" s="206"/>
      <c r="K2406" s="203">
        <v>24</v>
      </c>
      <c r="L2406" s="207" t="s">
        <v>828</v>
      </c>
      <c r="M2406" s="208" t="s">
        <v>1502</v>
      </c>
      <c r="N2406" s="209">
        <f t="shared" si="0"/>
        <v>2025</v>
      </c>
      <c r="O2406" s="210">
        <f t="shared" si="1"/>
        <v>11</v>
      </c>
      <c r="P2406" s="211" t="str">
        <f>IFERROR(VLOOKUP(F2406,연간집계!D:E,2,FALSE),"")</f>
        <v>모바일 포토북 150 (여행)</v>
      </c>
    </row>
    <row r="2407" spans="1:16" ht="12.75">
      <c r="A2407" s="201">
        <v>45986.54855324074</v>
      </c>
      <c r="B2407" s="202">
        <v>45986</v>
      </c>
      <c r="C2407" s="203" t="s">
        <v>6820</v>
      </c>
      <c r="D2407" s="203" t="s">
        <v>11</v>
      </c>
      <c r="E2407" s="204" t="s">
        <v>6821</v>
      </c>
      <c r="F2407" s="49" t="s">
        <v>838</v>
      </c>
      <c r="G2407" s="203">
        <v>1</v>
      </c>
      <c r="H2407" s="203" t="s">
        <v>6822</v>
      </c>
      <c r="I2407" s="205" t="s">
        <v>1570</v>
      </c>
      <c r="J2407" s="206"/>
      <c r="K2407" s="203">
        <v>30</v>
      </c>
      <c r="L2407" s="207" t="s">
        <v>827</v>
      </c>
      <c r="M2407" s="208" t="s">
        <v>1449</v>
      </c>
      <c r="N2407" s="209">
        <f t="shared" si="0"/>
        <v>2025</v>
      </c>
      <c r="O2407" s="210">
        <f t="shared" si="1"/>
        <v>11</v>
      </c>
      <c r="P2407" s="211" t="str">
        <f>IFERROR(VLOOKUP(F2407,연간집계!D:E,2,FALSE),"")</f>
        <v>스탠다드 포토북 6*8 (하드/무광)</v>
      </c>
    </row>
    <row r="2408" spans="1:16" ht="12.75">
      <c r="A2408" s="201">
        <v>45986.560960648145</v>
      </c>
      <c r="B2408" s="202">
        <v>45986</v>
      </c>
      <c r="C2408" s="203" t="s">
        <v>6823</v>
      </c>
      <c r="D2408" s="203" t="s">
        <v>11</v>
      </c>
      <c r="E2408" s="204" t="s">
        <v>6824</v>
      </c>
      <c r="F2408" s="49" t="s">
        <v>1284</v>
      </c>
      <c r="G2408" s="203">
        <v>3</v>
      </c>
      <c r="H2408" s="203" t="s">
        <v>6825</v>
      </c>
      <c r="I2408" s="205" t="s">
        <v>5016</v>
      </c>
      <c r="J2408" s="206"/>
      <c r="K2408" s="203">
        <v>26</v>
      </c>
      <c r="L2408" s="207" t="s">
        <v>827</v>
      </c>
      <c r="M2408" s="208" t="s">
        <v>1449</v>
      </c>
      <c r="N2408" s="209">
        <f t="shared" si="0"/>
        <v>2025</v>
      </c>
      <c r="O2408" s="210">
        <f t="shared" si="1"/>
        <v>11</v>
      </c>
      <c r="P2408" s="211" t="str">
        <f>IFERROR(VLOOKUP(F2408,연간집계!D:E,2,FALSE),"")</f>
        <v>PCMS_스탠다드캘린더</v>
      </c>
    </row>
    <row r="2409" spans="1:16" ht="12.75">
      <c r="A2409" s="201">
        <v>45986.570289351854</v>
      </c>
      <c r="B2409" s="202">
        <v>45986</v>
      </c>
      <c r="C2409" s="203" t="s">
        <v>6826</v>
      </c>
      <c r="D2409" s="203" t="s">
        <v>11</v>
      </c>
      <c r="E2409" s="204" t="s">
        <v>6827</v>
      </c>
      <c r="F2409" s="49" t="s">
        <v>1053</v>
      </c>
      <c r="G2409" s="203">
        <v>1</v>
      </c>
      <c r="H2409" s="203" t="s">
        <v>4452</v>
      </c>
      <c r="I2409" s="205" t="s">
        <v>1440</v>
      </c>
      <c r="J2409" s="206"/>
      <c r="K2409" s="203">
        <v>68</v>
      </c>
      <c r="L2409" s="207" t="s">
        <v>827</v>
      </c>
      <c r="M2409" s="208" t="s">
        <v>1436</v>
      </c>
      <c r="N2409" s="209">
        <f t="shared" si="0"/>
        <v>2025</v>
      </c>
      <c r="O2409" s="210">
        <f t="shared" si="1"/>
        <v>11</v>
      </c>
      <c r="P2409" s="211" t="str">
        <f>IFERROR(VLOOKUP(F2409,연간집계!D:E,2,FALSE),"")</f>
        <v>프리북A4 (소프트)</v>
      </c>
    </row>
    <row r="2410" spans="1:16" ht="12.75">
      <c r="A2410" s="201">
        <v>45986.582696759258</v>
      </c>
      <c r="B2410" s="202">
        <v>45986</v>
      </c>
      <c r="C2410" s="203" t="s">
        <v>6828</v>
      </c>
      <c r="D2410" s="203" t="s">
        <v>11</v>
      </c>
      <c r="E2410" s="204" t="s">
        <v>6829</v>
      </c>
      <c r="F2410" s="49" t="s">
        <v>874</v>
      </c>
      <c r="G2410" s="203">
        <v>1</v>
      </c>
      <c r="H2410" s="203" t="s">
        <v>6588</v>
      </c>
      <c r="I2410" s="205" t="s">
        <v>1716</v>
      </c>
      <c r="J2410" s="206"/>
      <c r="K2410" s="203">
        <v>28</v>
      </c>
      <c r="L2410" s="207" t="s">
        <v>827</v>
      </c>
      <c r="M2410" s="208" t="s">
        <v>1645</v>
      </c>
      <c r="N2410" s="209">
        <f t="shared" si="0"/>
        <v>2025</v>
      </c>
      <c r="O2410" s="210">
        <f t="shared" si="1"/>
        <v>11</v>
      </c>
      <c r="P2410" s="211" t="str">
        <f>IFERROR(VLOOKUP(F2410,연간집계!D:E,2,FALSE),"")</f>
        <v>스탠다드 포토북 11*8 (하드/무광)</v>
      </c>
    </row>
    <row r="2411" spans="1:16" ht="12.75">
      <c r="A2411" s="201">
        <v>45986.610497685186</v>
      </c>
      <c r="B2411" s="202">
        <v>45986</v>
      </c>
      <c r="C2411" s="203" t="s">
        <v>6830</v>
      </c>
      <c r="D2411" s="203" t="s">
        <v>11</v>
      </c>
      <c r="E2411" s="204" t="s">
        <v>6831</v>
      </c>
      <c r="F2411" s="49" t="s">
        <v>1204</v>
      </c>
      <c r="G2411" s="203">
        <v>1</v>
      </c>
      <c r="H2411" s="203" t="s">
        <v>5841</v>
      </c>
      <c r="I2411" s="205" t="s">
        <v>1716</v>
      </c>
      <c r="J2411" s="208" t="s">
        <v>1444</v>
      </c>
      <c r="K2411" s="203">
        <v>52</v>
      </c>
      <c r="L2411" s="207" t="s">
        <v>827</v>
      </c>
      <c r="M2411" s="208" t="s">
        <v>1445</v>
      </c>
      <c r="N2411" s="209">
        <f t="shared" si="0"/>
        <v>2025</v>
      </c>
      <c r="O2411" s="210">
        <f t="shared" si="1"/>
        <v>11</v>
      </c>
      <c r="P2411" s="211" t="str">
        <f>IFERROR(VLOOKUP(F2411,연간집계!D:E,2,FALSE),"")</f>
        <v>히스토리북_블랙</v>
      </c>
    </row>
    <row r="2412" spans="1:16" ht="12.75">
      <c r="A2412" s="201">
        <v>45986.616736111115</v>
      </c>
      <c r="B2412" s="202">
        <v>45986</v>
      </c>
      <c r="C2412" s="203" t="s">
        <v>6832</v>
      </c>
      <c r="D2412" s="203" t="s">
        <v>11</v>
      </c>
      <c r="E2412" s="204" t="s">
        <v>6833</v>
      </c>
      <c r="F2412" s="49" t="s">
        <v>849</v>
      </c>
      <c r="G2412" s="203">
        <v>3</v>
      </c>
      <c r="H2412" s="203" t="s">
        <v>6834</v>
      </c>
      <c r="I2412" s="205" t="s">
        <v>1707</v>
      </c>
      <c r="J2412" s="206"/>
      <c r="K2412" s="203">
        <v>24</v>
      </c>
      <c r="L2412" s="207" t="s">
        <v>827</v>
      </c>
      <c r="M2412" s="208" t="s">
        <v>1436</v>
      </c>
      <c r="N2412" s="209">
        <f t="shared" si="0"/>
        <v>2025</v>
      </c>
      <c r="O2412" s="210">
        <f t="shared" si="1"/>
        <v>11</v>
      </c>
      <c r="P2412" s="211" t="str">
        <f>IFERROR(VLOOKUP(F2412,연간집계!D:E,2,FALSE),"")</f>
        <v>스탠다드 포토북 8*11 (하드/유광)</v>
      </c>
    </row>
    <row r="2413" spans="1:16" ht="12.75">
      <c r="A2413" s="201">
        <v>45986.629224537035</v>
      </c>
      <c r="B2413" s="202">
        <v>45986</v>
      </c>
      <c r="C2413" s="203" t="s">
        <v>6835</v>
      </c>
      <c r="D2413" s="203" t="s">
        <v>11</v>
      </c>
      <c r="E2413" s="204" t="s">
        <v>6836</v>
      </c>
      <c r="F2413" s="49" t="s">
        <v>838</v>
      </c>
      <c r="G2413" s="203">
        <v>1</v>
      </c>
      <c r="H2413" s="203" t="s">
        <v>6582</v>
      </c>
      <c r="I2413" s="205" t="s">
        <v>1455</v>
      </c>
      <c r="J2413" s="206"/>
      <c r="K2413" s="203">
        <v>38</v>
      </c>
      <c r="L2413" s="207" t="s">
        <v>827</v>
      </c>
      <c r="M2413" s="208" t="s">
        <v>1436</v>
      </c>
      <c r="N2413" s="209">
        <f t="shared" si="0"/>
        <v>2025</v>
      </c>
      <c r="O2413" s="210">
        <f t="shared" si="1"/>
        <v>11</v>
      </c>
      <c r="P2413" s="211" t="str">
        <f>IFERROR(VLOOKUP(F2413,연간집계!D:E,2,FALSE),"")</f>
        <v>스탠다드 포토북 6*8 (하드/무광)</v>
      </c>
    </row>
    <row r="2414" spans="1:16" ht="12.75">
      <c r="A2414" s="201">
        <v>45986.641550925924</v>
      </c>
      <c r="B2414" s="202">
        <v>45986</v>
      </c>
      <c r="C2414" s="203" t="s">
        <v>6837</v>
      </c>
      <c r="D2414" s="203" t="s">
        <v>11</v>
      </c>
      <c r="E2414" s="204" t="s">
        <v>6838</v>
      </c>
      <c r="F2414" s="49" t="s">
        <v>849</v>
      </c>
      <c r="G2414" s="203">
        <v>1</v>
      </c>
      <c r="H2414" s="203" t="s">
        <v>6839</v>
      </c>
      <c r="I2414" s="205" t="s">
        <v>1440</v>
      </c>
      <c r="J2414" s="206"/>
      <c r="K2414" s="203">
        <v>28</v>
      </c>
      <c r="L2414" s="207" t="s">
        <v>827</v>
      </c>
      <c r="M2414" s="208" t="s">
        <v>1514</v>
      </c>
      <c r="N2414" s="209">
        <f t="shared" si="0"/>
        <v>2025</v>
      </c>
      <c r="O2414" s="210">
        <f t="shared" si="1"/>
        <v>11</v>
      </c>
      <c r="P2414" s="211" t="str">
        <f>IFERROR(VLOOKUP(F2414,연간집계!D:E,2,FALSE),"")</f>
        <v>스탠다드 포토북 8*11 (하드/유광)</v>
      </c>
    </row>
    <row r="2415" spans="1:16" ht="12.75">
      <c r="A2415" s="201">
        <v>45986.650787037041</v>
      </c>
      <c r="B2415" s="202">
        <v>45986</v>
      </c>
      <c r="C2415" s="203" t="s">
        <v>6840</v>
      </c>
      <c r="D2415" s="203" t="s">
        <v>11</v>
      </c>
      <c r="E2415" s="204" t="s">
        <v>6841</v>
      </c>
      <c r="F2415" s="49" t="s">
        <v>1281</v>
      </c>
      <c r="G2415" s="203">
        <v>1</v>
      </c>
      <c r="H2415" s="203" t="s">
        <v>6842</v>
      </c>
      <c r="I2415" s="205" t="s">
        <v>2297</v>
      </c>
      <c r="J2415" s="206"/>
      <c r="K2415" s="203">
        <v>26</v>
      </c>
      <c r="L2415" s="207" t="s">
        <v>827</v>
      </c>
      <c r="M2415" s="208" t="s">
        <v>1514</v>
      </c>
      <c r="N2415" s="209">
        <f t="shared" si="0"/>
        <v>2025</v>
      </c>
      <c r="O2415" s="210">
        <f t="shared" si="1"/>
        <v>11</v>
      </c>
      <c r="P2415" s="211" t="str">
        <f>IFERROR(VLOOKUP(F2415,연간집계!D:E,2,FALSE),"")</f>
        <v>PCMS_빅캘린더</v>
      </c>
    </row>
    <row r="2416" spans="1:16" ht="12.75">
      <c r="A2416" s="201">
        <v>45986.653912037036</v>
      </c>
      <c r="B2416" s="202">
        <v>45986</v>
      </c>
      <c r="C2416" s="203" t="s">
        <v>6843</v>
      </c>
      <c r="D2416" s="203" t="s">
        <v>11</v>
      </c>
      <c r="E2416" s="204" t="s">
        <v>6844</v>
      </c>
      <c r="F2416" s="49" t="s">
        <v>838</v>
      </c>
      <c r="G2416" s="203">
        <v>2</v>
      </c>
      <c r="H2416" s="203" t="s">
        <v>508</v>
      </c>
      <c r="I2416" s="205" t="s">
        <v>1440</v>
      </c>
      <c r="J2416" s="206"/>
      <c r="K2416" s="203">
        <v>30</v>
      </c>
      <c r="L2416" s="207" t="s">
        <v>827</v>
      </c>
      <c r="M2416" s="208" t="s">
        <v>1514</v>
      </c>
      <c r="N2416" s="209">
        <f t="shared" si="0"/>
        <v>2025</v>
      </c>
      <c r="O2416" s="210">
        <f t="shared" si="1"/>
        <v>11</v>
      </c>
      <c r="P2416" s="211" t="str">
        <f>IFERROR(VLOOKUP(F2416,연간집계!D:E,2,FALSE),"")</f>
        <v>스탠다드 포토북 6*8 (하드/무광)</v>
      </c>
    </row>
    <row r="2417" spans="1:16" ht="12.75">
      <c r="A2417" s="201">
        <v>45986.691076388888</v>
      </c>
      <c r="B2417" s="202">
        <v>45986</v>
      </c>
      <c r="C2417" s="203" t="s">
        <v>6845</v>
      </c>
      <c r="D2417" s="203" t="s">
        <v>11</v>
      </c>
      <c r="E2417" s="204" t="s">
        <v>6846</v>
      </c>
      <c r="F2417" s="49" t="s">
        <v>1058</v>
      </c>
      <c r="G2417" s="203">
        <v>1</v>
      </c>
      <c r="H2417" s="203" t="s">
        <v>1898</v>
      </c>
      <c r="I2417" s="205" t="s">
        <v>1440</v>
      </c>
      <c r="J2417" s="206"/>
      <c r="K2417" s="203">
        <v>160</v>
      </c>
      <c r="L2417" s="207" t="s">
        <v>827</v>
      </c>
      <c r="M2417" s="208" t="s">
        <v>2216</v>
      </c>
      <c r="N2417" s="209">
        <f t="shared" si="0"/>
        <v>2025</v>
      </c>
      <c r="O2417" s="210">
        <f t="shared" si="1"/>
        <v>11</v>
      </c>
      <c r="P2417" s="211" t="str">
        <f>IFERROR(VLOOKUP(F2417,연간집계!D:E,2,FALSE),"")</f>
        <v>프리북 150 (하드)</v>
      </c>
    </row>
    <row r="2418" spans="1:16" ht="12.75">
      <c r="A2418" s="201">
        <v>45986.703530092593</v>
      </c>
      <c r="B2418" s="202">
        <v>45986</v>
      </c>
      <c r="C2418" s="203" t="s">
        <v>6847</v>
      </c>
      <c r="D2418" s="203" t="s">
        <v>11</v>
      </c>
      <c r="E2418" s="204" t="s">
        <v>6848</v>
      </c>
      <c r="F2418" s="49" t="s">
        <v>856</v>
      </c>
      <c r="G2418" s="203">
        <v>5</v>
      </c>
      <c r="H2418" s="203" t="s">
        <v>6849</v>
      </c>
      <c r="I2418" s="205" t="s">
        <v>1566</v>
      </c>
      <c r="J2418" s="206"/>
      <c r="K2418" s="203">
        <v>24</v>
      </c>
      <c r="L2418" s="213" t="s">
        <v>827</v>
      </c>
      <c r="M2418" s="208" t="s">
        <v>1493</v>
      </c>
      <c r="N2418" s="209">
        <f t="shared" si="0"/>
        <v>2025</v>
      </c>
      <c r="O2418" s="210">
        <f t="shared" si="1"/>
        <v>11</v>
      </c>
      <c r="P2418" s="211" t="str">
        <f>IFERROR(VLOOKUP(F2418,연간집계!D:E,2,FALSE),"")</f>
        <v>스탠다드 포토북 8*8 (하드/무광)</v>
      </c>
    </row>
    <row r="2419" spans="1:16" ht="12.75">
      <c r="A2419" s="201">
        <v>45986.706770833334</v>
      </c>
      <c r="B2419" s="202">
        <v>45986</v>
      </c>
      <c r="C2419" s="203" t="s">
        <v>6850</v>
      </c>
      <c r="D2419" s="203" t="s">
        <v>11</v>
      </c>
      <c r="E2419" s="204" t="s">
        <v>6851</v>
      </c>
      <c r="F2419" s="49" t="s">
        <v>856</v>
      </c>
      <c r="G2419" s="203">
        <v>1</v>
      </c>
      <c r="H2419" s="203" t="s">
        <v>6849</v>
      </c>
      <c r="I2419" s="205" t="s">
        <v>1566</v>
      </c>
      <c r="J2419" s="206"/>
      <c r="K2419" s="203">
        <v>24</v>
      </c>
      <c r="L2419" s="213" t="s">
        <v>827</v>
      </c>
      <c r="M2419" s="208" t="s">
        <v>1493</v>
      </c>
      <c r="N2419" s="209">
        <f t="shared" si="0"/>
        <v>2025</v>
      </c>
      <c r="O2419" s="210">
        <f t="shared" si="1"/>
        <v>11</v>
      </c>
      <c r="P2419" s="211" t="str">
        <f>IFERROR(VLOOKUP(F2419,연간집계!D:E,2,FALSE),"")</f>
        <v>스탠다드 포토북 8*8 (하드/무광)</v>
      </c>
    </row>
    <row r="2420" spans="1:16" ht="12.75">
      <c r="A2420" s="201">
        <v>45986.709918981483</v>
      </c>
      <c r="B2420" s="202">
        <v>45986</v>
      </c>
      <c r="C2420" s="203" t="s">
        <v>6852</v>
      </c>
      <c r="D2420" s="203" t="s">
        <v>11</v>
      </c>
      <c r="E2420" s="204" t="s">
        <v>6853</v>
      </c>
      <c r="F2420" s="49" t="s">
        <v>1058</v>
      </c>
      <c r="G2420" s="203">
        <v>1</v>
      </c>
      <c r="H2420" s="203" t="s">
        <v>1898</v>
      </c>
      <c r="I2420" s="205" t="s">
        <v>1440</v>
      </c>
      <c r="J2420" s="206"/>
      <c r="K2420" s="203">
        <v>160</v>
      </c>
      <c r="L2420" s="207" t="s">
        <v>827</v>
      </c>
      <c r="M2420" s="208" t="s">
        <v>2216</v>
      </c>
      <c r="N2420" s="209">
        <f t="shared" si="0"/>
        <v>2025</v>
      </c>
      <c r="O2420" s="210">
        <f t="shared" si="1"/>
        <v>11</v>
      </c>
      <c r="P2420" s="211" t="str">
        <f>IFERROR(VLOOKUP(F2420,연간집계!D:E,2,FALSE),"")</f>
        <v>프리북 150 (하드)</v>
      </c>
    </row>
    <row r="2421" spans="1:16" ht="12.75">
      <c r="A2421" s="201">
        <v>45986.731712962966</v>
      </c>
      <c r="B2421" s="202">
        <v>45986</v>
      </c>
      <c r="C2421" s="203" t="s">
        <v>6854</v>
      </c>
      <c r="D2421" s="203" t="s">
        <v>11</v>
      </c>
      <c r="E2421" s="204" t="s">
        <v>6855</v>
      </c>
      <c r="F2421" s="49" t="s">
        <v>845</v>
      </c>
      <c r="G2421" s="203">
        <v>2</v>
      </c>
      <c r="H2421" s="203" t="s">
        <v>6856</v>
      </c>
      <c r="I2421" s="205" t="s">
        <v>1440</v>
      </c>
      <c r="J2421" s="206"/>
      <c r="K2421" s="203">
        <v>36</v>
      </c>
      <c r="L2421" s="207" t="s">
        <v>827</v>
      </c>
      <c r="M2421" s="208" t="s">
        <v>1436</v>
      </c>
      <c r="N2421" s="209">
        <f t="shared" si="0"/>
        <v>2025</v>
      </c>
      <c r="O2421" s="210">
        <f t="shared" si="1"/>
        <v>11</v>
      </c>
      <c r="P2421" s="211" t="str">
        <f>IFERROR(VLOOKUP(F2421,연간집계!D:E,2,FALSE),"")</f>
        <v>스탠다드 포토북 8*11 (소프트/유광)</v>
      </c>
    </row>
    <row r="2422" spans="1:16" ht="12.75">
      <c r="A2422" s="201">
        <v>45986.805706018517</v>
      </c>
      <c r="B2422" s="202">
        <v>45986</v>
      </c>
      <c r="C2422" s="203" t="s">
        <v>6857</v>
      </c>
      <c r="D2422" s="203" t="s">
        <v>11</v>
      </c>
      <c r="E2422" s="204" t="s">
        <v>6858</v>
      </c>
      <c r="F2422" s="49" t="s">
        <v>1299</v>
      </c>
      <c r="G2422" s="203">
        <v>1</v>
      </c>
      <c r="H2422" s="203" t="s">
        <v>5694</v>
      </c>
      <c r="I2422" s="205" t="s">
        <v>2594</v>
      </c>
      <c r="J2422" s="206"/>
      <c r="K2422" s="203">
        <v>15</v>
      </c>
      <c r="L2422" s="207" t="s">
        <v>827</v>
      </c>
      <c r="M2422" s="208" t="s">
        <v>1449</v>
      </c>
      <c r="N2422" s="209">
        <f t="shared" si="0"/>
        <v>2025</v>
      </c>
      <c r="O2422" s="210">
        <f t="shared" si="1"/>
        <v>11</v>
      </c>
      <c r="P2422" s="211" t="str">
        <f>IFERROR(VLOOKUP(F2422,연간집계!D:E,2,FALSE),"")</f>
        <v>PCMS_우드월캘린더</v>
      </c>
    </row>
    <row r="2423" spans="1:16" ht="12.75">
      <c r="A2423" s="201">
        <v>45986.805717592593</v>
      </c>
      <c r="B2423" s="202">
        <v>45986</v>
      </c>
      <c r="C2423" s="203" t="s">
        <v>6859</v>
      </c>
      <c r="D2423" s="203" t="s">
        <v>11</v>
      </c>
      <c r="E2423" s="204" t="s">
        <v>6858</v>
      </c>
      <c r="F2423" s="49" t="s">
        <v>1299</v>
      </c>
      <c r="G2423" s="203">
        <v>1</v>
      </c>
      <c r="H2423" s="203" t="s">
        <v>5694</v>
      </c>
      <c r="I2423" s="205" t="s">
        <v>2594</v>
      </c>
      <c r="J2423" s="206"/>
      <c r="K2423" s="203">
        <v>15</v>
      </c>
      <c r="L2423" s="207" t="s">
        <v>827</v>
      </c>
      <c r="M2423" s="208" t="s">
        <v>1449</v>
      </c>
      <c r="N2423" s="209">
        <f t="shared" si="0"/>
        <v>2025</v>
      </c>
      <c r="O2423" s="210">
        <f t="shared" si="1"/>
        <v>11</v>
      </c>
      <c r="P2423" s="211" t="str">
        <f>IFERROR(VLOOKUP(F2423,연간집계!D:E,2,FALSE),"")</f>
        <v>PCMS_우드월캘린더</v>
      </c>
    </row>
    <row r="2424" spans="1:16" ht="12.75">
      <c r="A2424" s="201">
        <v>45986.808807870373</v>
      </c>
      <c r="B2424" s="202">
        <v>45986</v>
      </c>
      <c r="C2424" s="203" t="s">
        <v>6860</v>
      </c>
      <c r="D2424" s="203" t="s">
        <v>11</v>
      </c>
      <c r="E2424" s="204" t="s">
        <v>6861</v>
      </c>
      <c r="F2424" s="49" t="s">
        <v>838</v>
      </c>
      <c r="G2424" s="203">
        <v>1</v>
      </c>
      <c r="H2424" s="203" t="s">
        <v>6862</v>
      </c>
      <c r="I2424" s="205" t="s">
        <v>1570</v>
      </c>
      <c r="J2424" s="206"/>
      <c r="K2424" s="203">
        <v>24</v>
      </c>
      <c r="L2424" s="207" t="s">
        <v>827</v>
      </c>
      <c r="M2424" s="208" t="s">
        <v>1493</v>
      </c>
      <c r="N2424" s="209">
        <f t="shared" si="0"/>
        <v>2025</v>
      </c>
      <c r="O2424" s="210">
        <f t="shared" si="1"/>
        <v>11</v>
      </c>
      <c r="P2424" s="211" t="str">
        <f>IFERROR(VLOOKUP(F2424,연간집계!D:E,2,FALSE),"")</f>
        <v>스탠다드 포토북 6*8 (하드/무광)</v>
      </c>
    </row>
    <row r="2425" spans="1:16" ht="12.75">
      <c r="A2425" s="201">
        <v>45986.808819444443</v>
      </c>
      <c r="B2425" s="202">
        <v>45986</v>
      </c>
      <c r="C2425" s="203" t="s">
        <v>6863</v>
      </c>
      <c r="D2425" s="203" t="s">
        <v>11</v>
      </c>
      <c r="E2425" s="204" t="s">
        <v>6861</v>
      </c>
      <c r="F2425" s="49" t="s">
        <v>847</v>
      </c>
      <c r="G2425" s="203">
        <v>1</v>
      </c>
      <c r="H2425" s="203" t="s">
        <v>6862</v>
      </c>
      <c r="I2425" s="205" t="s">
        <v>1566</v>
      </c>
      <c r="J2425" s="206"/>
      <c r="K2425" s="203">
        <v>26</v>
      </c>
      <c r="L2425" s="207" t="s">
        <v>827</v>
      </c>
      <c r="M2425" s="208" t="s">
        <v>1436</v>
      </c>
      <c r="N2425" s="209">
        <f t="shared" si="0"/>
        <v>2025</v>
      </c>
      <c r="O2425" s="210">
        <f t="shared" si="1"/>
        <v>11</v>
      </c>
      <c r="P2425" s="211" t="str">
        <f>IFERROR(VLOOKUP(F2425,연간집계!D:E,2,FALSE),"")</f>
        <v>스탠다드 포토북 8*11 (하드/무광)</v>
      </c>
    </row>
    <row r="2426" spans="1:16" ht="12.75">
      <c r="A2426" s="201">
        <v>45986.845752314817</v>
      </c>
      <c r="B2426" s="202">
        <v>45986</v>
      </c>
      <c r="C2426" s="203" t="s">
        <v>6864</v>
      </c>
      <c r="D2426" s="203" t="s">
        <v>11</v>
      </c>
      <c r="E2426" s="204" t="s">
        <v>6865</v>
      </c>
      <c r="F2426" s="49" t="s">
        <v>1284</v>
      </c>
      <c r="G2426" s="203">
        <v>2</v>
      </c>
      <c r="H2426" s="203" t="s">
        <v>6866</v>
      </c>
      <c r="I2426" s="205" t="s">
        <v>5016</v>
      </c>
      <c r="J2426" s="206"/>
      <c r="K2426" s="203">
        <v>26</v>
      </c>
      <c r="L2426" s="207" t="s">
        <v>827</v>
      </c>
      <c r="M2426" s="208" t="s">
        <v>1629</v>
      </c>
      <c r="N2426" s="209">
        <f t="shared" si="0"/>
        <v>2025</v>
      </c>
      <c r="O2426" s="210">
        <f t="shared" si="1"/>
        <v>11</v>
      </c>
      <c r="P2426" s="211" t="str">
        <f>IFERROR(VLOOKUP(F2426,연간집계!D:E,2,FALSE),"")</f>
        <v>PCMS_스탠다드캘린더</v>
      </c>
    </row>
    <row r="2427" spans="1:16" ht="12.75">
      <c r="A2427" s="201">
        <v>45986.861134259256</v>
      </c>
      <c r="B2427" s="202">
        <v>45986</v>
      </c>
      <c r="C2427" s="203" t="s">
        <v>6867</v>
      </c>
      <c r="D2427" s="203" t="s">
        <v>11</v>
      </c>
      <c r="E2427" s="204" t="s">
        <v>6868</v>
      </c>
      <c r="F2427" s="49" t="s">
        <v>890</v>
      </c>
      <c r="G2427" s="203">
        <v>1</v>
      </c>
      <c r="H2427" s="203" t="s">
        <v>6869</v>
      </c>
      <c r="I2427" s="205" t="s">
        <v>1566</v>
      </c>
      <c r="J2427" s="208" t="s">
        <v>1664</v>
      </c>
      <c r="K2427" s="203">
        <v>56</v>
      </c>
      <c r="L2427" s="207" t="s">
        <v>827</v>
      </c>
      <c r="M2427" s="208" t="s">
        <v>1436</v>
      </c>
      <c r="N2427" s="209">
        <f t="shared" si="0"/>
        <v>2025</v>
      </c>
      <c r="O2427" s="210">
        <f t="shared" si="1"/>
        <v>11</v>
      </c>
      <c r="P2427" s="211" t="str">
        <f>IFERROR(VLOOKUP(F2427,연간집계!D:E,2,FALSE),"")</f>
        <v>메모리북</v>
      </c>
    </row>
    <row r="2428" spans="1:16" ht="12.75">
      <c r="A2428" s="201">
        <v>45986.888912037037</v>
      </c>
      <c r="B2428" s="202">
        <v>45986</v>
      </c>
      <c r="C2428" s="203" t="s">
        <v>6870</v>
      </c>
      <c r="D2428" s="203" t="s">
        <v>11</v>
      </c>
      <c r="E2428" s="204" t="s">
        <v>6871</v>
      </c>
      <c r="F2428" s="49" t="s">
        <v>1284</v>
      </c>
      <c r="G2428" s="203">
        <v>4</v>
      </c>
      <c r="H2428" s="203" t="s">
        <v>6872</v>
      </c>
      <c r="I2428" s="205" t="s">
        <v>1840</v>
      </c>
      <c r="J2428" s="206"/>
      <c r="K2428" s="203">
        <v>26</v>
      </c>
      <c r="L2428" s="207" t="s">
        <v>827</v>
      </c>
      <c r="M2428" s="208" t="s">
        <v>1497</v>
      </c>
      <c r="N2428" s="209">
        <f t="shared" si="0"/>
        <v>2025</v>
      </c>
      <c r="O2428" s="210">
        <f t="shared" si="1"/>
        <v>11</v>
      </c>
      <c r="P2428" s="211" t="str">
        <f>IFERROR(VLOOKUP(F2428,연간집계!D:E,2,FALSE),"")</f>
        <v>PCMS_스탠다드캘린더</v>
      </c>
    </row>
    <row r="2429" spans="1:16" ht="12.75">
      <c r="A2429" s="201">
        <v>45986.895069444443</v>
      </c>
      <c r="B2429" s="202">
        <v>45986</v>
      </c>
      <c r="C2429" s="203" t="s">
        <v>6873</v>
      </c>
      <c r="D2429" s="203" t="s">
        <v>11</v>
      </c>
      <c r="E2429" s="204" t="s">
        <v>6874</v>
      </c>
      <c r="F2429" s="49" t="s">
        <v>847</v>
      </c>
      <c r="G2429" s="203">
        <v>1</v>
      </c>
      <c r="H2429" s="203" t="s">
        <v>4554</v>
      </c>
      <c r="I2429" s="205" t="s">
        <v>1440</v>
      </c>
      <c r="J2429" s="206"/>
      <c r="K2429" s="203">
        <v>26</v>
      </c>
      <c r="L2429" s="207" t="s">
        <v>827</v>
      </c>
      <c r="M2429" s="208" t="s">
        <v>1449</v>
      </c>
      <c r="N2429" s="209">
        <f t="shared" si="0"/>
        <v>2025</v>
      </c>
      <c r="O2429" s="210">
        <f t="shared" si="1"/>
        <v>11</v>
      </c>
      <c r="P2429" s="211" t="str">
        <f>IFERROR(VLOOKUP(F2429,연간집계!D:E,2,FALSE),"")</f>
        <v>스탠다드 포토북 8*11 (하드/무광)</v>
      </c>
    </row>
    <row r="2430" spans="1:16" ht="12.75">
      <c r="A2430" s="201">
        <v>45986.907395833332</v>
      </c>
      <c r="B2430" s="202">
        <v>45986</v>
      </c>
      <c r="C2430" s="203" t="s">
        <v>6875</v>
      </c>
      <c r="D2430" s="203" t="s">
        <v>11</v>
      </c>
      <c r="E2430" s="204" t="s">
        <v>6876</v>
      </c>
      <c r="F2430" s="49" t="s">
        <v>1274</v>
      </c>
      <c r="G2430" s="203">
        <v>9</v>
      </c>
      <c r="H2430" s="203" t="s">
        <v>6489</v>
      </c>
      <c r="I2430" s="205" t="s">
        <v>1842</v>
      </c>
      <c r="J2430" s="206"/>
      <c r="K2430" s="203">
        <v>26</v>
      </c>
      <c r="L2430" s="207" t="s">
        <v>827</v>
      </c>
      <c r="M2430" s="208" t="s">
        <v>1629</v>
      </c>
      <c r="N2430" s="209">
        <f t="shared" si="0"/>
        <v>2025</v>
      </c>
      <c r="O2430" s="210">
        <f t="shared" si="1"/>
        <v>11</v>
      </c>
      <c r="P2430" s="211" t="str">
        <f>IFERROR(VLOOKUP(F2430,연간집계!D:E,2,FALSE),"")</f>
        <v>PCMS_비트윈캘린더</v>
      </c>
    </row>
    <row r="2431" spans="1:16" ht="12.75">
      <c r="A2431" s="201">
        <v>45986.919722222221</v>
      </c>
      <c r="B2431" s="202">
        <v>45986</v>
      </c>
      <c r="C2431" s="203" t="s">
        <v>6877</v>
      </c>
      <c r="D2431" s="203" t="s">
        <v>11</v>
      </c>
      <c r="E2431" s="204" t="s">
        <v>6878</v>
      </c>
      <c r="F2431" s="49" t="s">
        <v>1033</v>
      </c>
      <c r="G2431" s="203">
        <v>4</v>
      </c>
      <c r="H2431" s="203" t="s">
        <v>6879</v>
      </c>
      <c r="I2431" s="205" t="s">
        <v>1455</v>
      </c>
      <c r="J2431" s="208" t="s">
        <v>1455</v>
      </c>
      <c r="K2431" s="203">
        <v>48</v>
      </c>
      <c r="L2431" s="207" t="s">
        <v>827</v>
      </c>
      <c r="M2431" s="208" t="s">
        <v>1497</v>
      </c>
      <c r="N2431" s="209">
        <f t="shared" si="0"/>
        <v>2025</v>
      </c>
      <c r="O2431" s="210">
        <f t="shared" si="1"/>
        <v>11</v>
      </c>
      <c r="P2431" s="211" t="str">
        <f>IFERROR(VLOOKUP(F2431,연간집계!D:E,2,FALSE),"")</f>
        <v>트래블북 198 (소프트/46p)</v>
      </c>
    </row>
    <row r="2432" spans="1:16" ht="12.75">
      <c r="A2432" s="201">
        <v>45986.932037037041</v>
      </c>
      <c r="B2432" s="202">
        <v>45986</v>
      </c>
      <c r="C2432" s="203" t="s">
        <v>6880</v>
      </c>
      <c r="D2432" s="203" t="s">
        <v>11</v>
      </c>
      <c r="E2432" s="204" t="s">
        <v>6881</v>
      </c>
      <c r="F2432" s="49" t="s">
        <v>1284</v>
      </c>
      <c r="G2432" s="203">
        <v>10</v>
      </c>
      <c r="H2432" s="203" t="s">
        <v>6882</v>
      </c>
      <c r="I2432" s="205" t="s">
        <v>5016</v>
      </c>
      <c r="J2432" s="206"/>
      <c r="K2432" s="203">
        <v>26</v>
      </c>
      <c r="L2432" s="207" t="s">
        <v>827</v>
      </c>
      <c r="M2432" s="208" t="s">
        <v>1449</v>
      </c>
      <c r="N2432" s="209">
        <f t="shared" si="0"/>
        <v>2025</v>
      </c>
      <c r="O2432" s="210">
        <f t="shared" si="1"/>
        <v>11</v>
      </c>
      <c r="P2432" s="211" t="str">
        <f>IFERROR(VLOOKUP(F2432,연간집계!D:E,2,FALSE),"")</f>
        <v>PCMS_스탠다드캘린더</v>
      </c>
    </row>
    <row r="2433" spans="1:16" ht="12.75">
      <c r="A2433" s="201">
        <v>45986.972071759257</v>
      </c>
      <c r="B2433" s="202">
        <v>45986</v>
      </c>
      <c r="C2433" s="203" t="s">
        <v>6883</v>
      </c>
      <c r="D2433" s="203" t="s">
        <v>11</v>
      </c>
      <c r="E2433" s="204" t="s">
        <v>6884</v>
      </c>
      <c r="F2433" s="49" t="s">
        <v>847</v>
      </c>
      <c r="G2433" s="203">
        <v>2</v>
      </c>
      <c r="H2433" s="203" t="s">
        <v>6885</v>
      </c>
      <c r="I2433" s="205" t="s">
        <v>1440</v>
      </c>
      <c r="J2433" s="206"/>
      <c r="K2433" s="203">
        <v>80</v>
      </c>
      <c r="L2433" s="207" t="s">
        <v>827</v>
      </c>
      <c r="M2433" s="208" t="s">
        <v>1493</v>
      </c>
      <c r="N2433" s="209">
        <f t="shared" si="0"/>
        <v>2025</v>
      </c>
      <c r="O2433" s="210">
        <f t="shared" si="1"/>
        <v>11</v>
      </c>
      <c r="P2433" s="211" t="str">
        <f>IFERROR(VLOOKUP(F2433,연간집계!D:E,2,FALSE),"")</f>
        <v>스탠다드 포토북 8*11 (하드/무광)</v>
      </c>
    </row>
    <row r="2434" spans="1:16" ht="12.75">
      <c r="A2434" s="201">
        <v>45986.972083333334</v>
      </c>
      <c r="B2434" s="202">
        <v>45986</v>
      </c>
      <c r="C2434" s="203" t="s">
        <v>6886</v>
      </c>
      <c r="D2434" s="203" t="s">
        <v>11</v>
      </c>
      <c r="E2434" s="204" t="s">
        <v>6884</v>
      </c>
      <c r="F2434" s="49" t="s">
        <v>847</v>
      </c>
      <c r="G2434" s="203">
        <v>1</v>
      </c>
      <c r="H2434" s="203" t="s">
        <v>6885</v>
      </c>
      <c r="I2434" s="205" t="s">
        <v>1440</v>
      </c>
      <c r="J2434" s="206"/>
      <c r="K2434" s="203">
        <v>80</v>
      </c>
      <c r="L2434" s="207" t="s">
        <v>827</v>
      </c>
      <c r="M2434" s="208" t="s">
        <v>1493</v>
      </c>
      <c r="N2434" s="209">
        <f t="shared" si="0"/>
        <v>2025</v>
      </c>
      <c r="O2434" s="210">
        <f t="shared" si="1"/>
        <v>11</v>
      </c>
      <c r="P2434" s="211" t="str">
        <f>IFERROR(VLOOKUP(F2434,연간집계!D:E,2,FALSE),"")</f>
        <v>스탠다드 포토북 8*11 (하드/무광)</v>
      </c>
    </row>
    <row r="2435" spans="1:16" ht="12.75">
      <c r="A2435" s="201">
        <v>45987.033634259256</v>
      </c>
      <c r="B2435" s="202">
        <v>45987</v>
      </c>
      <c r="C2435" s="203" t="s">
        <v>6887</v>
      </c>
      <c r="D2435" s="203" t="s">
        <v>11</v>
      </c>
      <c r="E2435" s="204" t="s">
        <v>6888</v>
      </c>
      <c r="F2435" s="49" t="s">
        <v>1204</v>
      </c>
      <c r="G2435" s="203">
        <v>1</v>
      </c>
      <c r="H2435" s="203" t="s">
        <v>83</v>
      </c>
      <c r="I2435" s="205" t="s">
        <v>1716</v>
      </c>
      <c r="J2435" s="208" t="s">
        <v>1444</v>
      </c>
      <c r="K2435" s="203">
        <v>56</v>
      </c>
      <c r="L2435" s="207" t="s">
        <v>827</v>
      </c>
      <c r="M2435" s="208" t="s">
        <v>1445</v>
      </c>
      <c r="N2435" s="209">
        <f t="shared" si="0"/>
        <v>2025</v>
      </c>
      <c r="O2435" s="210">
        <f t="shared" si="1"/>
        <v>11</v>
      </c>
      <c r="P2435" s="211" t="str">
        <f>IFERROR(VLOOKUP(F2435,연간집계!D:E,2,FALSE),"")</f>
        <v>히스토리북_블랙</v>
      </c>
    </row>
    <row r="2436" spans="1:16" ht="12.75">
      <c r="A2436" s="201">
        <v>45987.344282407408</v>
      </c>
      <c r="B2436" s="202">
        <v>45987</v>
      </c>
      <c r="C2436" s="203" t="s">
        <v>6889</v>
      </c>
      <c r="D2436" s="203" t="s">
        <v>11</v>
      </c>
      <c r="E2436" s="204" t="s">
        <v>6890</v>
      </c>
      <c r="F2436" s="49" t="s">
        <v>983</v>
      </c>
      <c r="G2436" s="203">
        <v>4</v>
      </c>
      <c r="H2436" s="203" t="s">
        <v>6891</v>
      </c>
      <c r="I2436" s="205" t="s">
        <v>6892</v>
      </c>
      <c r="J2436" s="206"/>
      <c r="K2436" s="203">
        <v>80</v>
      </c>
      <c r="L2436" s="207" t="s">
        <v>827</v>
      </c>
      <c r="M2436" s="203" t="s">
        <v>5021</v>
      </c>
      <c r="N2436" s="209">
        <f t="shared" si="0"/>
        <v>2025</v>
      </c>
      <c r="O2436" s="210">
        <f t="shared" si="1"/>
        <v>11</v>
      </c>
      <c r="P2436" s="211" t="str">
        <f>IFERROR(VLOOKUP(F2436,연간집계!D:E,2,FALSE),"")</f>
        <v>졸업북 (무광)</v>
      </c>
    </row>
    <row r="2437" spans="1:16" ht="12.75">
      <c r="A2437" s="201">
        <v>45987.350451388891</v>
      </c>
      <c r="B2437" s="202">
        <v>45987</v>
      </c>
      <c r="C2437" s="203" t="s">
        <v>6893</v>
      </c>
      <c r="D2437" s="203" t="s">
        <v>11</v>
      </c>
      <c r="E2437" s="204" t="s">
        <v>6894</v>
      </c>
      <c r="F2437" s="49" t="s">
        <v>838</v>
      </c>
      <c r="G2437" s="203">
        <v>2</v>
      </c>
      <c r="H2437" s="203" t="s">
        <v>6895</v>
      </c>
      <c r="I2437" s="205" t="s">
        <v>1453</v>
      </c>
      <c r="J2437" s="206"/>
      <c r="K2437" s="203">
        <v>44</v>
      </c>
      <c r="L2437" s="207" t="s">
        <v>827</v>
      </c>
      <c r="M2437" s="208" t="s">
        <v>1502</v>
      </c>
      <c r="N2437" s="209">
        <f t="shared" si="0"/>
        <v>2025</v>
      </c>
      <c r="O2437" s="210">
        <f t="shared" si="1"/>
        <v>11</v>
      </c>
      <c r="P2437" s="211" t="str">
        <f>IFERROR(VLOOKUP(F2437,연간집계!D:E,2,FALSE),"")</f>
        <v>스탠다드 포토북 6*8 (하드/무광)</v>
      </c>
    </row>
    <row r="2438" spans="1:16" ht="12.75">
      <c r="A2438" s="201">
        <v>45987.359710648147</v>
      </c>
      <c r="B2438" s="202">
        <v>45987</v>
      </c>
      <c r="C2438" s="203" t="s">
        <v>6896</v>
      </c>
      <c r="D2438" s="203" t="s">
        <v>11</v>
      </c>
      <c r="E2438" s="204" t="s">
        <v>6897</v>
      </c>
      <c r="F2438" s="49" t="s">
        <v>849</v>
      </c>
      <c r="G2438" s="203">
        <v>1</v>
      </c>
      <c r="H2438" s="203" t="s">
        <v>1857</v>
      </c>
      <c r="I2438" s="205" t="s">
        <v>1440</v>
      </c>
      <c r="J2438" s="206"/>
      <c r="K2438" s="203">
        <v>76</v>
      </c>
      <c r="L2438" s="207" t="s">
        <v>827</v>
      </c>
      <c r="M2438" s="208" t="s">
        <v>1493</v>
      </c>
      <c r="N2438" s="209">
        <f t="shared" si="0"/>
        <v>2025</v>
      </c>
      <c r="O2438" s="210">
        <f t="shared" si="1"/>
        <v>11</v>
      </c>
      <c r="P2438" s="211" t="str">
        <f>IFERROR(VLOOKUP(F2438,연간집계!D:E,2,FALSE),"")</f>
        <v>스탠다드 포토북 8*11 (하드/유광)</v>
      </c>
    </row>
    <row r="2439" spans="1:16" ht="12.75">
      <c r="A2439" s="201">
        <v>45987.439687500002</v>
      </c>
      <c r="B2439" s="202">
        <v>45986</v>
      </c>
      <c r="C2439" s="203" t="s">
        <v>6898</v>
      </c>
      <c r="D2439" s="203" t="s">
        <v>11</v>
      </c>
      <c r="E2439" s="204" t="s">
        <v>6899</v>
      </c>
      <c r="F2439" s="49" t="s">
        <v>834</v>
      </c>
      <c r="G2439" s="203">
        <v>9</v>
      </c>
      <c r="H2439" s="203" t="s">
        <v>6900</v>
      </c>
      <c r="I2439" s="205" t="s">
        <v>1453</v>
      </c>
      <c r="J2439" s="206"/>
      <c r="K2439" s="203">
        <v>80</v>
      </c>
      <c r="L2439" s="207" t="s">
        <v>827</v>
      </c>
      <c r="M2439" s="208" t="s">
        <v>1493</v>
      </c>
      <c r="N2439" s="209">
        <f t="shared" si="0"/>
        <v>2025</v>
      </c>
      <c r="O2439" s="210">
        <f t="shared" si="1"/>
        <v>11</v>
      </c>
      <c r="P2439" s="211" t="str">
        <f>IFERROR(VLOOKUP(F2439,연간집계!D:E,2,FALSE),"")</f>
        <v>스탠다드 포토북 6*8 (소프트/무광)</v>
      </c>
    </row>
    <row r="2440" spans="1:16" ht="12.75">
      <c r="A2440" s="201">
        <v>45987.470694444448</v>
      </c>
      <c r="B2440" s="202">
        <v>45987</v>
      </c>
      <c r="C2440" s="203" t="s">
        <v>6901</v>
      </c>
      <c r="D2440" s="203" t="s">
        <v>11</v>
      </c>
      <c r="E2440" s="204" t="s">
        <v>6902</v>
      </c>
      <c r="F2440" s="49" t="s">
        <v>1287</v>
      </c>
      <c r="G2440" s="203">
        <v>1</v>
      </c>
      <c r="H2440" s="203" t="s">
        <v>6903</v>
      </c>
      <c r="I2440" s="205" t="s">
        <v>2297</v>
      </c>
      <c r="J2440" s="206"/>
      <c r="K2440" s="203">
        <v>26</v>
      </c>
      <c r="L2440" s="207" t="s">
        <v>828</v>
      </c>
      <c r="M2440" s="208" t="s">
        <v>1851</v>
      </c>
      <c r="N2440" s="209">
        <f t="shared" si="0"/>
        <v>2025</v>
      </c>
      <c r="O2440" s="210">
        <f t="shared" si="1"/>
        <v>11</v>
      </c>
      <c r="P2440" s="211" t="str">
        <f>IFERROR(VLOOKUP(F2440,연간집계!D:E,2,FALSE),"")</f>
        <v>PCMS_우드스탠드캘린더</v>
      </c>
    </row>
    <row r="2441" spans="1:16" ht="12.75">
      <c r="A2441" s="201">
        <v>45987.470706018517</v>
      </c>
      <c r="B2441" s="202">
        <v>45987</v>
      </c>
      <c r="C2441" s="203" t="s">
        <v>6904</v>
      </c>
      <c r="D2441" s="203" t="s">
        <v>11</v>
      </c>
      <c r="E2441" s="204" t="s">
        <v>6902</v>
      </c>
      <c r="F2441" s="49" t="s">
        <v>1284</v>
      </c>
      <c r="G2441" s="203">
        <v>1</v>
      </c>
      <c r="H2441" s="203" t="s">
        <v>6903</v>
      </c>
      <c r="I2441" s="205" t="s">
        <v>2297</v>
      </c>
      <c r="J2441" s="206"/>
      <c r="K2441" s="203">
        <v>26</v>
      </c>
      <c r="L2441" s="207" t="s">
        <v>828</v>
      </c>
      <c r="M2441" s="208" t="s">
        <v>1471</v>
      </c>
      <c r="N2441" s="209">
        <f t="shared" si="0"/>
        <v>2025</v>
      </c>
      <c r="O2441" s="210">
        <f t="shared" si="1"/>
        <v>11</v>
      </c>
      <c r="P2441" s="211" t="str">
        <f>IFERROR(VLOOKUP(F2441,연간집계!D:E,2,FALSE),"")</f>
        <v>PCMS_스탠다드캘린더</v>
      </c>
    </row>
    <row r="2442" spans="1:16" ht="12.75">
      <c r="A2442" s="201">
        <v>45987.477442129632</v>
      </c>
      <c r="B2442" s="202">
        <v>45987</v>
      </c>
      <c r="C2442" s="203" t="s">
        <v>6905</v>
      </c>
      <c r="D2442" s="203" t="s">
        <v>11</v>
      </c>
      <c r="E2442" s="204" t="s">
        <v>6906</v>
      </c>
      <c r="F2442" s="49" t="s">
        <v>1048</v>
      </c>
      <c r="G2442" s="203">
        <v>2</v>
      </c>
      <c r="H2442" s="203" t="s">
        <v>2994</v>
      </c>
      <c r="I2442" s="205" t="s">
        <v>2661</v>
      </c>
      <c r="J2442" s="206"/>
      <c r="K2442" s="203">
        <v>74</v>
      </c>
      <c r="L2442" s="207" t="s">
        <v>827</v>
      </c>
      <c r="M2442" s="208" t="s">
        <v>1425</v>
      </c>
      <c r="N2442" s="209">
        <f t="shared" si="0"/>
        <v>2025</v>
      </c>
      <c r="O2442" s="210">
        <f t="shared" si="1"/>
        <v>11</v>
      </c>
      <c r="P2442" s="211" t="str">
        <f>IFERROR(VLOOKUP(F2442,연간집계!D:E,2,FALSE),"")</f>
        <v>프리북와이드 (하드)</v>
      </c>
    </row>
    <row r="2443" spans="1:16" ht="12.75">
      <c r="A2443" s="201">
        <v>45987.508425925924</v>
      </c>
      <c r="B2443" s="202">
        <v>45987</v>
      </c>
      <c r="C2443" s="203" t="s">
        <v>6907</v>
      </c>
      <c r="D2443" s="203" t="s">
        <v>11</v>
      </c>
      <c r="E2443" s="204" t="s">
        <v>6908</v>
      </c>
      <c r="F2443" s="49" t="s">
        <v>1247</v>
      </c>
      <c r="G2443" s="203">
        <v>1</v>
      </c>
      <c r="H2443" s="203" t="s">
        <v>2490</v>
      </c>
      <c r="I2443" s="205" t="s">
        <v>1556</v>
      </c>
      <c r="J2443" s="206"/>
      <c r="K2443" s="203">
        <v>24</v>
      </c>
      <c r="L2443" s="207" t="s">
        <v>828</v>
      </c>
      <c r="M2443" s="208" t="s">
        <v>1436</v>
      </c>
      <c r="N2443" s="209">
        <f t="shared" si="0"/>
        <v>2025</v>
      </c>
      <c r="O2443" s="210">
        <f t="shared" si="1"/>
        <v>11</v>
      </c>
      <c r="P2443" s="211" t="str">
        <f>IFERROR(VLOOKUP(F2443,연간집계!D:E,2,FALSE),"")</f>
        <v>모바일 포토북 197 (여행)</v>
      </c>
    </row>
    <row r="2444" spans="1:16" ht="12.75">
      <c r="A2444" s="201">
        <v>45987.546122685184</v>
      </c>
      <c r="B2444" s="202">
        <v>45986</v>
      </c>
      <c r="C2444" s="203" t="s">
        <v>6909</v>
      </c>
      <c r="D2444" s="203" t="s">
        <v>11</v>
      </c>
      <c r="E2444" s="204" t="s">
        <v>6910</v>
      </c>
      <c r="F2444" s="49" t="s">
        <v>838</v>
      </c>
      <c r="G2444" s="203">
        <v>1</v>
      </c>
      <c r="H2444" s="203" t="s">
        <v>3513</v>
      </c>
      <c r="I2444" s="205" t="s">
        <v>1716</v>
      </c>
      <c r="J2444" s="206"/>
      <c r="K2444" s="203">
        <v>24</v>
      </c>
      <c r="L2444" s="207" t="s">
        <v>827</v>
      </c>
      <c r="M2444" s="208" t="s">
        <v>1445</v>
      </c>
      <c r="N2444" s="209">
        <f t="shared" si="0"/>
        <v>2025</v>
      </c>
      <c r="O2444" s="210">
        <f t="shared" si="1"/>
        <v>11</v>
      </c>
      <c r="P2444" s="211" t="str">
        <f>IFERROR(VLOOKUP(F2444,연간집계!D:E,2,FALSE),"")</f>
        <v>스탠다드 포토북 6*8 (하드/무광)</v>
      </c>
    </row>
    <row r="2445" spans="1:16" ht="12.75">
      <c r="A2445" s="201">
        <v>45987.546134259261</v>
      </c>
      <c r="B2445" s="202">
        <v>45986</v>
      </c>
      <c r="C2445" s="203" t="s">
        <v>6911</v>
      </c>
      <c r="D2445" s="203" t="s">
        <v>11</v>
      </c>
      <c r="E2445" s="204" t="s">
        <v>6910</v>
      </c>
      <c r="F2445" s="49" t="s">
        <v>838</v>
      </c>
      <c r="G2445" s="203">
        <v>1</v>
      </c>
      <c r="H2445" s="203" t="s">
        <v>3513</v>
      </c>
      <c r="I2445" s="205" t="s">
        <v>1716</v>
      </c>
      <c r="J2445" s="206"/>
      <c r="K2445" s="203">
        <v>24</v>
      </c>
      <c r="L2445" s="207" t="s">
        <v>827</v>
      </c>
      <c r="M2445" s="208" t="s">
        <v>1445</v>
      </c>
      <c r="N2445" s="209">
        <f t="shared" si="0"/>
        <v>2025</v>
      </c>
      <c r="O2445" s="210">
        <f t="shared" si="1"/>
        <v>11</v>
      </c>
      <c r="P2445" s="211" t="str">
        <f>IFERROR(VLOOKUP(F2445,연간집계!D:E,2,FALSE),"")</f>
        <v>스탠다드 포토북 6*8 (하드/무광)</v>
      </c>
    </row>
    <row r="2446" spans="1:16" ht="12.75">
      <c r="A2446" s="201">
        <v>45987.54614583333</v>
      </c>
      <c r="B2446" s="202">
        <v>45986</v>
      </c>
      <c r="C2446" s="203" t="s">
        <v>6912</v>
      </c>
      <c r="D2446" s="203" t="s">
        <v>11</v>
      </c>
      <c r="E2446" s="204" t="s">
        <v>6910</v>
      </c>
      <c r="F2446" s="49" t="s">
        <v>838</v>
      </c>
      <c r="G2446" s="203">
        <v>1</v>
      </c>
      <c r="H2446" s="203" t="s">
        <v>3513</v>
      </c>
      <c r="I2446" s="205" t="s">
        <v>1716</v>
      </c>
      <c r="J2446" s="206"/>
      <c r="K2446" s="203">
        <v>24</v>
      </c>
      <c r="L2446" s="207" t="s">
        <v>827</v>
      </c>
      <c r="M2446" s="208" t="s">
        <v>1445</v>
      </c>
      <c r="N2446" s="209">
        <f t="shared" si="0"/>
        <v>2025</v>
      </c>
      <c r="O2446" s="210">
        <f t="shared" si="1"/>
        <v>11</v>
      </c>
      <c r="P2446" s="211" t="str">
        <f>IFERROR(VLOOKUP(F2446,연간집계!D:E,2,FALSE),"")</f>
        <v>스탠다드 포토북 6*8 (하드/무광)</v>
      </c>
    </row>
    <row r="2447" spans="1:16" ht="12.75">
      <c r="A2447" s="201">
        <v>45987.546157407407</v>
      </c>
      <c r="B2447" s="202">
        <v>45986</v>
      </c>
      <c r="C2447" s="203" t="s">
        <v>6913</v>
      </c>
      <c r="D2447" s="203" t="s">
        <v>11</v>
      </c>
      <c r="E2447" s="204" t="s">
        <v>6910</v>
      </c>
      <c r="F2447" s="49" t="s">
        <v>838</v>
      </c>
      <c r="G2447" s="203">
        <v>1</v>
      </c>
      <c r="H2447" s="203" t="s">
        <v>3513</v>
      </c>
      <c r="I2447" s="205" t="s">
        <v>1716</v>
      </c>
      <c r="J2447" s="206"/>
      <c r="K2447" s="203">
        <v>24</v>
      </c>
      <c r="L2447" s="207" t="s">
        <v>827</v>
      </c>
      <c r="M2447" s="208" t="s">
        <v>1445</v>
      </c>
      <c r="N2447" s="209">
        <f t="shared" si="0"/>
        <v>2025</v>
      </c>
      <c r="O2447" s="210">
        <f t="shared" si="1"/>
        <v>11</v>
      </c>
      <c r="P2447" s="211" t="str">
        <f>IFERROR(VLOOKUP(F2447,연간집계!D:E,2,FALSE),"")</f>
        <v>스탠다드 포토북 6*8 (하드/무광)</v>
      </c>
    </row>
    <row r="2448" spans="1:16" ht="12.75">
      <c r="A2448" s="201">
        <v>45987.546168981484</v>
      </c>
      <c r="B2448" s="202">
        <v>45986</v>
      </c>
      <c r="C2448" s="203" t="s">
        <v>6914</v>
      </c>
      <c r="D2448" s="203" t="s">
        <v>11</v>
      </c>
      <c r="E2448" s="204" t="s">
        <v>6910</v>
      </c>
      <c r="F2448" s="49" t="s">
        <v>838</v>
      </c>
      <c r="G2448" s="203">
        <v>1</v>
      </c>
      <c r="H2448" s="203" t="s">
        <v>3513</v>
      </c>
      <c r="I2448" s="205" t="s">
        <v>1716</v>
      </c>
      <c r="J2448" s="206"/>
      <c r="K2448" s="203">
        <v>24</v>
      </c>
      <c r="L2448" s="207" t="s">
        <v>827</v>
      </c>
      <c r="M2448" s="208" t="s">
        <v>1445</v>
      </c>
      <c r="N2448" s="209">
        <f t="shared" si="0"/>
        <v>2025</v>
      </c>
      <c r="O2448" s="210">
        <f t="shared" si="1"/>
        <v>11</v>
      </c>
      <c r="P2448" s="211" t="str">
        <f>IFERROR(VLOOKUP(F2448,연간집계!D:E,2,FALSE),"")</f>
        <v>스탠다드 포토북 6*8 (하드/무광)</v>
      </c>
    </row>
    <row r="2449" spans="1:16" ht="12.75">
      <c r="A2449" s="201">
        <v>45987.556585648148</v>
      </c>
      <c r="B2449" s="202">
        <v>45987</v>
      </c>
      <c r="C2449" s="203" t="s">
        <v>6915</v>
      </c>
      <c r="D2449" s="203" t="s">
        <v>11</v>
      </c>
      <c r="E2449" s="204" t="s">
        <v>6916</v>
      </c>
      <c r="F2449" s="49" t="s">
        <v>838</v>
      </c>
      <c r="G2449" s="203">
        <v>1</v>
      </c>
      <c r="H2449" s="203" t="s">
        <v>6917</v>
      </c>
      <c r="I2449" s="205" t="s">
        <v>5118</v>
      </c>
      <c r="J2449" s="206"/>
      <c r="K2449" s="203">
        <v>26</v>
      </c>
      <c r="L2449" s="207" t="s">
        <v>827</v>
      </c>
      <c r="M2449" s="208" t="s">
        <v>2261</v>
      </c>
      <c r="N2449" s="209">
        <f t="shared" si="0"/>
        <v>2025</v>
      </c>
      <c r="O2449" s="210">
        <f t="shared" si="1"/>
        <v>11</v>
      </c>
      <c r="P2449" s="211" t="str">
        <f>IFERROR(VLOOKUP(F2449,연간집계!D:E,2,FALSE),"")</f>
        <v>스탠다드 포토북 6*8 (하드/무광)</v>
      </c>
    </row>
    <row r="2450" spans="1:16" ht="12.75">
      <c r="A2450" s="201">
        <v>45987.556597222225</v>
      </c>
      <c r="B2450" s="202">
        <v>45987</v>
      </c>
      <c r="C2450" s="203" t="s">
        <v>6918</v>
      </c>
      <c r="D2450" s="203" t="s">
        <v>11</v>
      </c>
      <c r="E2450" s="204" t="s">
        <v>6916</v>
      </c>
      <c r="F2450" s="49" t="s">
        <v>838</v>
      </c>
      <c r="G2450" s="203">
        <v>1</v>
      </c>
      <c r="H2450" s="203" t="s">
        <v>6917</v>
      </c>
      <c r="I2450" s="205" t="s">
        <v>5118</v>
      </c>
      <c r="J2450" s="206"/>
      <c r="K2450" s="203">
        <v>26</v>
      </c>
      <c r="L2450" s="207" t="s">
        <v>827</v>
      </c>
      <c r="M2450" s="208" t="s">
        <v>2261</v>
      </c>
      <c r="N2450" s="209">
        <f t="shared" si="0"/>
        <v>2025</v>
      </c>
      <c r="O2450" s="210">
        <f t="shared" si="1"/>
        <v>11</v>
      </c>
      <c r="P2450" s="211" t="str">
        <f>IFERROR(VLOOKUP(F2450,연간집계!D:E,2,FALSE),"")</f>
        <v>스탠다드 포토북 6*8 (하드/무광)</v>
      </c>
    </row>
    <row r="2451" spans="1:16" ht="12.75">
      <c r="A2451" s="201">
        <v>45987.556608796294</v>
      </c>
      <c r="B2451" s="202">
        <v>45987</v>
      </c>
      <c r="C2451" s="203" t="s">
        <v>6919</v>
      </c>
      <c r="D2451" s="203" t="s">
        <v>11</v>
      </c>
      <c r="E2451" s="204" t="s">
        <v>6916</v>
      </c>
      <c r="F2451" s="49" t="s">
        <v>838</v>
      </c>
      <c r="G2451" s="203">
        <v>1</v>
      </c>
      <c r="H2451" s="203" t="s">
        <v>6917</v>
      </c>
      <c r="I2451" s="205" t="s">
        <v>5118</v>
      </c>
      <c r="J2451" s="206"/>
      <c r="K2451" s="203">
        <v>26</v>
      </c>
      <c r="L2451" s="207" t="s">
        <v>827</v>
      </c>
      <c r="M2451" s="208" t="s">
        <v>2261</v>
      </c>
      <c r="N2451" s="209">
        <f t="shared" si="0"/>
        <v>2025</v>
      </c>
      <c r="O2451" s="210">
        <f t="shared" si="1"/>
        <v>11</v>
      </c>
      <c r="P2451" s="211" t="str">
        <f>IFERROR(VLOOKUP(F2451,연간집계!D:E,2,FALSE),"")</f>
        <v>스탠다드 포토북 6*8 (하드/무광)</v>
      </c>
    </row>
    <row r="2452" spans="1:16" ht="12.75">
      <c r="A2452" s="201">
        <v>45987.556620370371</v>
      </c>
      <c r="B2452" s="202">
        <v>45987</v>
      </c>
      <c r="C2452" s="203" t="s">
        <v>6920</v>
      </c>
      <c r="D2452" s="203" t="s">
        <v>11</v>
      </c>
      <c r="E2452" s="204" t="s">
        <v>6916</v>
      </c>
      <c r="F2452" s="49" t="s">
        <v>838</v>
      </c>
      <c r="G2452" s="203">
        <v>1</v>
      </c>
      <c r="H2452" s="203" t="s">
        <v>6917</v>
      </c>
      <c r="I2452" s="205" t="s">
        <v>5118</v>
      </c>
      <c r="J2452" s="206"/>
      <c r="K2452" s="203">
        <v>26</v>
      </c>
      <c r="L2452" s="207" t="s">
        <v>827</v>
      </c>
      <c r="M2452" s="208" t="s">
        <v>2261</v>
      </c>
      <c r="N2452" s="209">
        <f t="shared" si="0"/>
        <v>2025</v>
      </c>
      <c r="O2452" s="210">
        <f t="shared" si="1"/>
        <v>11</v>
      </c>
      <c r="P2452" s="211" t="str">
        <f>IFERROR(VLOOKUP(F2452,연간집계!D:E,2,FALSE),"")</f>
        <v>스탠다드 포토북 6*8 (하드/무광)</v>
      </c>
    </row>
    <row r="2453" spans="1:16" ht="12.75">
      <c r="A2453" s="201">
        <v>45987.556631944448</v>
      </c>
      <c r="B2453" s="202">
        <v>45987</v>
      </c>
      <c r="C2453" s="203" t="s">
        <v>6921</v>
      </c>
      <c r="D2453" s="203" t="s">
        <v>11</v>
      </c>
      <c r="E2453" s="204" t="s">
        <v>6916</v>
      </c>
      <c r="F2453" s="49" t="s">
        <v>838</v>
      </c>
      <c r="G2453" s="203">
        <v>1</v>
      </c>
      <c r="H2453" s="203" t="s">
        <v>6917</v>
      </c>
      <c r="I2453" s="205" t="s">
        <v>5118</v>
      </c>
      <c r="J2453" s="206"/>
      <c r="K2453" s="203">
        <v>26</v>
      </c>
      <c r="L2453" s="207" t="s">
        <v>827</v>
      </c>
      <c r="M2453" s="208" t="s">
        <v>2261</v>
      </c>
      <c r="N2453" s="209">
        <f t="shared" si="0"/>
        <v>2025</v>
      </c>
      <c r="O2453" s="210">
        <f t="shared" si="1"/>
        <v>11</v>
      </c>
      <c r="P2453" s="211" t="str">
        <f>IFERROR(VLOOKUP(F2453,연간집계!D:E,2,FALSE),"")</f>
        <v>스탠다드 포토북 6*8 (하드/무광)</v>
      </c>
    </row>
    <row r="2454" spans="1:16" ht="12.75">
      <c r="A2454" s="201">
        <v>45987.560219907406</v>
      </c>
      <c r="B2454" s="202">
        <v>45987</v>
      </c>
      <c r="C2454" s="203" t="s">
        <v>6922</v>
      </c>
      <c r="D2454" s="203" t="s">
        <v>11</v>
      </c>
      <c r="E2454" s="204" t="s">
        <v>6923</v>
      </c>
      <c r="F2454" s="49" t="s">
        <v>924</v>
      </c>
      <c r="G2454" s="203">
        <v>1</v>
      </c>
      <c r="H2454" s="203" t="s">
        <v>1522</v>
      </c>
      <c r="I2454" s="205" t="s">
        <v>6143</v>
      </c>
      <c r="J2454" s="206"/>
      <c r="K2454" s="203">
        <v>16</v>
      </c>
      <c r="L2454" s="207" t="s">
        <v>827</v>
      </c>
      <c r="M2454" s="208" t="s">
        <v>1449</v>
      </c>
      <c r="N2454" s="209">
        <f t="shared" si="0"/>
        <v>2025</v>
      </c>
      <c r="O2454" s="210">
        <f t="shared" si="1"/>
        <v>11</v>
      </c>
      <c r="P2454" s="211" t="str">
        <f>IFERROR(VLOOKUP(F2454,연간집계!D:E,2,FALSE),"")</f>
        <v>베이비진 210 (14p)</v>
      </c>
    </row>
    <row r="2455" spans="1:16" ht="12.75">
      <c r="A2455" s="201">
        <v>45987.560231481482</v>
      </c>
      <c r="B2455" s="202">
        <v>45987</v>
      </c>
      <c r="C2455" s="203" t="s">
        <v>6924</v>
      </c>
      <c r="D2455" s="203" t="s">
        <v>11</v>
      </c>
      <c r="E2455" s="204" t="s">
        <v>6925</v>
      </c>
      <c r="F2455" s="49" t="s">
        <v>1281</v>
      </c>
      <c r="G2455" s="203">
        <v>3</v>
      </c>
      <c r="H2455" s="203" t="s">
        <v>6926</v>
      </c>
      <c r="I2455" s="205" t="s">
        <v>2297</v>
      </c>
      <c r="J2455" s="206"/>
      <c r="K2455" s="203">
        <v>26</v>
      </c>
      <c r="L2455" s="207" t="s">
        <v>827</v>
      </c>
      <c r="M2455" s="208" t="s">
        <v>1514</v>
      </c>
      <c r="N2455" s="209">
        <f t="shared" si="0"/>
        <v>2025</v>
      </c>
      <c r="O2455" s="210">
        <f t="shared" si="1"/>
        <v>11</v>
      </c>
      <c r="P2455" s="211" t="str">
        <f>IFERROR(VLOOKUP(F2455,연간집계!D:E,2,FALSE),"")</f>
        <v>PCMS_빅캘린더</v>
      </c>
    </row>
    <row r="2456" spans="1:16" ht="12.75">
      <c r="A2456" s="201">
        <v>45987.570798611108</v>
      </c>
      <c r="B2456" s="202">
        <v>45987</v>
      </c>
      <c r="C2456" s="203" t="s">
        <v>6927</v>
      </c>
      <c r="D2456" s="203" t="s">
        <v>11</v>
      </c>
      <c r="E2456" s="204" t="s">
        <v>6928</v>
      </c>
      <c r="F2456" s="49" t="s">
        <v>1245</v>
      </c>
      <c r="G2456" s="203">
        <v>1</v>
      </c>
      <c r="H2456" s="203" t="s">
        <v>6929</v>
      </c>
      <c r="I2456" s="205" t="s">
        <v>1676</v>
      </c>
      <c r="J2456" s="206"/>
      <c r="K2456" s="203">
        <v>48</v>
      </c>
      <c r="L2456" s="207" t="s">
        <v>828</v>
      </c>
      <c r="M2456" s="208" t="s">
        <v>1449</v>
      </c>
      <c r="N2456" s="209">
        <f t="shared" si="0"/>
        <v>2025</v>
      </c>
      <c r="O2456" s="210">
        <f t="shared" si="1"/>
        <v>11</v>
      </c>
      <c r="P2456" s="211" t="str">
        <f>IFERROR(VLOOKUP(F2456,연간집계!D:E,2,FALSE),"")</f>
        <v>모바일 포토북 198 (여행)</v>
      </c>
    </row>
    <row r="2457" spans="1:16" ht="12.75">
      <c r="A2457" s="201">
        <v>45987.570810185185</v>
      </c>
      <c r="B2457" s="202">
        <v>45987</v>
      </c>
      <c r="C2457" s="203" t="s">
        <v>6930</v>
      </c>
      <c r="D2457" s="203" t="s">
        <v>11</v>
      </c>
      <c r="E2457" s="204" t="s">
        <v>6928</v>
      </c>
      <c r="F2457" s="49" t="s">
        <v>1245</v>
      </c>
      <c r="G2457" s="203">
        <v>1</v>
      </c>
      <c r="H2457" s="203" t="s">
        <v>6929</v>
      </c>
      <c r="I2457" s="205" t="s">
        <v>1676</v>
      </c>
      <c r="J2457" s="206"/>
      <c r="K2457" s="203">
        <v>48</v>
      </c>
      <c r="L2457" s="207" t="s">
        <v>828</v>
      </c>
      <c r="M2457" s="208" t="s">
        <v>1449</v>
      </c>
      <c r="N2457" s="209">
        <f t="shared" si="0"/>
        <v>2025</v>
      </c>
      <c r="O2457" s="210">
        <f t="shared" si="1"/>
        <v>11</v>
      </c>
      <c r="P2457" s="211" t="str">
        <f>IFERROR(VLOOKUP(F2457,연간집계!D:E,2,FALSE),"")</f>
        <v>모바일 포토북 198 (여행)</v>
      </c>
    </row>
    <row r="2458" spans="1:16" ht="12.75">
      <c r="A2458" s="201">
        <v>45987.591689814813</v>
      </c>
      <c r="B2458" s="202">
        <v>45987</v>
      </c>
      <c r="C2458" s="203" t="s">
        <v>6931</v>
      </c>
      <c r="D2458" s="203" t="s">
        <v>11</v>
      </c>
      <c r="E2458" s="204" t="s">
        <v>6932</v>
      </c>
      <c r="F2458" s="49" t="s">
        <v>1284</v>
      </c>
      <c r="G2458" s="203">
        <v>3</v>
      </c>
      <c r="H2458" s="203" t="s">
        <v>6933</v>
      </c>
      <c r="I2458" s="205" t="s">
        <v>5016</v>
      </c>
      <c r="J2458" s="206"/>
      <c r="K2458" s="203">
        <v>26</v>
      </c>
      <c r="L2458" s="207" t="s">
        <v>827</v>
      </c>
      <c r="M2458" s="208" t="s">
        <v>1449</v>
      </c>
      <c r="N2458" s="209">
        <f t="shared" si="0"/>
        <v>2025</v>
      </c>
      <c r="O2458" s="210">
        <f t="shared" si="1"/>
        <v>11</v>
      </c>
      <c r="P2458" s="211" t="str">
        <f>IFERROR(VLOOKUP(F2458,연간집계!D:E,2,FALSE),"")</f>
        <v>PCMS_스탠다드캘린더</v>
      </c>
    </row>
    <row r="2459" spans="1:16" ht="12.75">
      <c r="A2459" s="201">
        <v>45987.608738425923</v>
      </c>
      <c r="B2459" s="202">
        <v>45987</v>
      </c>
      <c r="C2459" s="203" t="s">
        <v>6934</v>
      </c>
      <c r="D2459" s="203" t="s">
        <v>11</v>
      </c>
      <c r="E2459" s="204" t="s">
        <v>6935</v>
      </c>
      <c r="F2459" s="49" t="s">
        <v>18</v>
      </c>
      <c r="G2459" s="203">
        <v>1</v>
      </c>
      <c r="H2459" s="203" t="s">
        <v>6936</v>
      </c>
      <c r="I2459" s="205" t="s">
        <v>1459</v>
      </c>
      <c r="J2459" s="208" t="s">
        <v>1787</v>
      </c>
      <c r="K2459" s="203">
        <v>50</v>
      </c>
      <c r="L2459" s="207" t="s">
        <v>827</v>
      </c>
      <c r="M2459" s="208" t="s">
        <v>1493</v>
      </c>
      <c r="N2459" s="209">
        <f t="shared" si="0"/>
        <v>2025</v>
      </c>
      <c r="O2459" s="210">
        <f t="shared" si="1"/>
        <v>11</v>
      </c>
      <c r="P2459" s="211" t="str">
        <f>IFERROR(VLOOKUP(F2459,연간집계!D:E,2,FALSE),"")</f>
        <v>포토그랩스 276</v>
      </c>
    </row>
    <row r="2460" spans="1:16" ht="12.75">
      <c r="A2460" s="201">
        <v>45987.608749999999</v>
      </c>
      <c r="B2460" s="202">
        <v>45987</v>
      </c>
      <c r="C2460" s="203" t="s">
        <v>6937</v>
      </c>
      <c r="D2460" s="203" t="s">
        <v>11</v>
      </c>
      <c r="E2460" s="204" t="s">
        <v>6935</v>
      </c>
      <c r="F2460" s="49" t="s">
        <v>18</v>
      </c>
      <c r="G2460" s="203">
        <v>1</v>
      </c>
      <c r="H2460" s="203" t="s">
        <v>6936</v>
      </c>
      <c r="I2460" s="205" t="s">
        <v>1459</v>
      </c>
      <c r="J2460" s="208" t="s">
        <v>1787</v>
      </c>
      <c r="K2460" s="203">
        <v>50</v>
      </c>
      <c r="L2460" s="207" t="s">
        <v>827</v>
      </c>
      <c r="M2460" s="208" t="s">
        <v>1493</v>
      </c>
      <c r="N2460" s="209">
        <f t="shared" si="0"/>
        <v>2025</v>
      </c>
      <c r="O2460" s="210">
        <f t="shared" si="1"/>
        <v>11</v>
      </c>
      <c r="P2460" s="211" t="str">
        <f>IFERROR(VLOOKUP(F2460,연간집계!D:E,2,FALSE),"")</f>
        <v>포토그랩스 276</v>
      </c>
    </row>
    <row r="2461" spans="1:16" ht="12.75">
      <c r="A2461" s="201">
        <v>45987.608761574076</v>
      </c>
      <c r="B2461" s="202">
        <v>45987</v>
      </c>
      <c r="C2461" s="203" t="s">
        <v>6938</v>
      </c>
      <c r="D2461" s="203" t="s">
        <v>11</v>
      </c>
      <c r="E2461" s="204" t="s">
        <v>6939</v>
      </c>
      <c r="F2461" s="49" t="s">
        <v>1284</v>
      </c>
      <c r="G2461" s="203">
        <v>30</v>
      </c>
      <c r="H2461" s="203" t="s">
        <v>6940</v>
      </c>
      <c r="I2461" s="205" t="s">
        <v>5016</v>
      </c>
      <c r="J2461" s="206"/>
      <c r="K2461" s="203">
        <v>26</v>
      </c>
      <c r="L2461" s="207" t="s">
        <v>827</v>
      </c>
      <c r="M2461" s="208" t="s">
        <v>1514</v>
      </c>
      <c r="N2461" s="209">
        <f t="shared" si="0"/>
        <v>2025</v>
      </c>
      <c r="O2461" s="210">
        <f t="shared" si="1"/>
        <v>11</v>
      </c>
      <c r="P2461" s="211" t="str">
        <f>IFERROR(VLOOKUP(F2461,연간집계!D:E,2,FALSE),"")</f>
        <v>PCMS_스탠다드캘린더</v>
      </c>
    </row>
    <row r="2462" spans="1:16" ht="12.75">
      <c r="A2462" s="201">
        <v>45987.612280092595</v>
      </c>
      <c r="B2462" s="202">
        <v>45987</v>
      </c>
      <c r="C2462" s="203" t="s">
        <v>6941</v>
      </c>
      <c r="D2462" s="203" t="s">
        <v>11</v>
      </c>
      <c r="E2462" s="204" t="s">
        <v>6942</v>
      </c>
      <c r="F2462" s="49" t="s">
        <v>1284</v>
      </c>
      <c r="G2462" s="203">
        <v>6</v>
      </c>
      <c r="H2462" s="203" t="s">
        <v>6943</v>
      </c>
      <c r="I2462" s="205" t="s">
        <v>5016</v>
      </c>
      <c r="J2462" s="206"/>
      <c r="K2462" s="203">
        <v>26</v>
      </c>
      <c r="L2462" s="207" t="s">
        <v>827</v>
      </c>
      <c r="M2462" s="208" t="s">
        <v>1436</v>
      </c>
      <c r="N2462" s="209">
        <f t="shared" si="0"/>
        <v>2025</v>
      </c>
      <c r="O2462" s="210">
        <f t="shared" si="1"/>
        <v>11</v>
      </c>
      <c r="P2462" s="211" t="str">
        <f>IFERROR(VLOOKUP(F2462,연간집계!D:E,2,FALSE),"")</f>
        <v>PCMS_스탠다드캘린더</v>
      </c>
    </row>
    <row r="2463" spans="1:16" ht="12.75">
      <c r="A2463" s="201">
        <v>45987.650023148148</v>
      </c>
      <c r="B2463" s="202">
        <v>45987</v>
      </c>
      <c r="C2463" s="203" t="s">
        <v>6944</v>
      </c>
      <c r="D2463" s="203" t="s">
        <v>11</v>
      </c>
      <c r="E2463" s="204" t="s">
        <v>6945</v>
      </c>
      <c r="F2463" s="49" t="s">
        <v>1284</v>
      </c>
      <c r="G2463" s="203">
        <v>100</v>
      </c>
      <c r="H2463" s="203" t="s">
        <v>6946</v>
      </c>
      <c r="I2463" s="205" t="s">
        <v>5016</v>
      </c>
      <c r="J2463" s="206"/>
      <c r="K2463" s="203">
        <v>26</v>
      </c>
      <c r="L2463" s="207" t="s">
        <v>827</v>
      </c>
      <c r="M2463" s="208" t="s">
        <v>1497</v>
      </c>
      <c r="N2463" s="209">
        <f t="shared" si="0"/>
        <v>2025</v>
      </c>
      <c r="O2463" s="210">
        <f t="shared" si="1"/>
        <v>11</v>
      </c>
      <c r="P2463" s="211" t="str">
        <f>IFERROR(VLOOKUP(F2463,연간집계!D:E,2,FALSE),"")</f>
        <v>PCMS_스탠다드캘린더</v>
      </c>
    </row>
    <row r="2464" spans="1:16" ht="12.75">
      <c r="A2464" s="201">
        <v>45987.674884259257</v>
      </c>
      <c r="B2464" s="202">
        <v>45987</v>
      </c>
      <c r="C2464" s="203" t="s">
        <v>6947</v>
      </c>
      <c r="D2464" s="203" t="s">
        <v>11</v>
      </c>
      <c r="E2464" s="204" t="s">
        <v>6948</v>
      </c>
      <c r="F2464" s="49" t="s">
        <v>1299</v>
      </c>
      <c r="G2464" s="203">
        <v>3</v>
      </c>
      <c r="H2464" s="203" t="s">
        <v>6949</v>
      </c>
      <c r="I2464" s="205" t="s">
        <v>1840</v>
      </c>
      <c r="J2464" s="206"/>
      <c r="K2464" s="203">
        <v>15</v>
      </c>
      <c r="L2464" s="207" t="s">
        <v>828</v>
      </c>
      <c r="M2464" s="208" t="s">
        <v>1449</v>
      </c>
      <c r="N2464" s="209">
        <f t="shared" si="0"/>
        <v>2025</v>
      </c>
      <c r="O2464" s="210">
        <f t="shared" si="1"/>
        <v>11</v>
      </c>
      <c r="P2464" s="211" t="str">
        <f>IFERROR(VLOOKUP(F2464,연간집계!D:E,2,FALSE),"")</f>
        <v>PCMS_우드월캘린더</v>
      </c>
    </row>
    <row r="2465" spans="1:16" ht="12.75">
      <c r="A2465" s="201">
        <v>45987.696273148147</v>
      </c>
      <c r="B2465" s="202">
        <v>45987</v>
      </c>
      <c r="C2465" s="203" t="s">
        <v>6950</v>
      </c>
      <c r="D2465" s="203" t="s">
        <v>11</v>
      </c>
      <c r="E2465" s="204" t="s">
        <v>6951</v>
      </c>
      <c r="F2465" s="49" t="s">
        <v>838</v>
      </c>
      <c r="G2465" s="203">
        <v>1</v>
      </c>
      <c r="H2465" s="203" t="s">
        <v>6952</v>
      </c>
      <c r="I2465" s="205" t="s">
        <v>1455</v>
      </c>
      <c r="J2465" s="206"/>
      <c r="K2465" s="203">
        <v>34</v>
      </c>
      <c r="L2465" s="207" t="s">
        <v>827</v>
      </c>
      <c r="M2465" s="208" t="s">
        <v>1471</v>
      </c>
      <c r="N2465" s="209">
        <f t="shared" si="0"/>
        <v>2025</v>
      </c>
      <c r="O2465" s="210">
        <f t="shared" si="1"/>
        <v>11</v>
      </c>
      <c r="P2465" s="211" t="str">
        <f>IFERROR(VLOOKUP(F2465,연간집계!D:E,2,FALSE),"")</f>
        <v>스탠다드 포토북 6*8 (하드/무광)</v>
      </c>
    </row>
    <row r="2466" spans="1:16" ht="12.75">
      <c r="A2466" s="201">
        <v>45987.710115740738</v>
      </c>
      <c r="B2466" s="202">
        <v>45987</v>
      </c>
      <c r="C2466" s="203" t="s">
        <v>6953</v>
      </c>
      <c r="D2466" s="203" t="s">
        <v>11</v>
      </c>
      <c r="E2466" s="204" t="s">
        <v>6954</v>
      </c>
      <c r="F2466" s="49" t="s">
        <v>1347</v>
      </c>
      <c r="G2466" s="203">
        <v>1</v>
      </c>
      <c r="H2466" s="203" t="s">
        <v>6955</v>
      </c>
      <c r="I2466" s="205" t="s">
        <v>1440</v>
      </c>
      <c r="J2466" s="208" t="s">
        <v>1712</v>
      </c>
      <c r="K2466" s="203">
        <v>1</v>
      </c>
      <c r="L2466" s="207" t="s">
        <v>827</v>
      </c>
      <c r="M2466" s="208" t="s">
        <v>1497</v>
      </c>
      <c r="N2466" s="209">
        <f t="shared" si="0"/>
        <v>2025</v>
      </c>
      <c r="O2466" s="210">
        <f t="shared" si="1"/>
        <v>11</v>
      </c>
      <c r="P2466" s="211" t="str">
        <f>IFERROR(VLOOKUP(F2466,연간집계!D:E,2,FALSE),"")</f>
        <v>아크릴키링</v>
      </c>
    </row>
    <row r="2467" spans="1:16" ht="12.75">
      <c r="A2467" s="201">
        <v>45987.710127314815</v>
      </c>
      <c r="B2467" s="202">
        <v>45987</v>
      </c>
      <c r="C2467" s="203" t="s">
        <v>6956</v>
      </c>
      <c r="D2467" s="203" t="s">
        <v>11</v>
      </c>
      <c r="E2467" s="204" t="s">
        <v>6954</v>
      </c>
      <c r="F2467" s="49" t="s">
        <v>1347</v>
      </c>
      <c r="G2467" s="203">
        <v>1</v>
      </c>
      <c r="H2467" s="203" t="s">
        <v>6955</v>
      </c>
      <c r="I2467" s="205" t="s">
        <v>1440</v>
      </c>
      <c r="J2467" s="208" t="s">
        <v>1712</v>
      </c>
      <c r="K2467" s="203">
        <v>1</v>
      </c>
      <c r="L2467" s="207" t="s">
        <v>827</v>
      </c>
      <c r="M2467" s="208" t="s">
        <v>1497</v>
      </c>
      <c r="N2467" s="209">
        <f t="shared" si="0"/>
        <v>2025</v>
      </c>
      <c r="O2467" s="210">
        <f t="shared" si="1"/>
        <v>11</v>
      </c>
      <c r="P2467" s="211" t="str">
        <f>IFERROR(VLOOKUP(F2467,연간집계!D:E,2,FALSE),"")</f>
        <v>아크릴키링</v>
      </c>
    </row>
    <row r="2468" spans="1:16" ht="12.75">
      <c r="A2468" s="201">
        <v>45987.710138888891</v>
      </c>
      <c r="B2468" s="202">
        <v>45987</v>
      </c>
      <c r="C2468" s="203" t="s">
        <v>6957</v>
      </c>
      <c r="D2468" s="203" t="s">
        <v>11</v>
      </c>
      <c r="E2468" s="204" t="s">
        <v>6954</v>
      </c>
      <c r="F2468" s="49" t="s">
        <v>1347</v>
      </c>
      <c r="G2468" s="203">
        <v>1</v>
      </c>
      <c r="H2468" s="203" t="s">
        <v>6955</v>
      </c>
      <c r="I2468" s="205" t="s">
        <v>1440</v>
      </c>
      <c r="J2468" s="208" t="s">
        <v>1712</v>
      </c>
      <c r="K2468" s="203">
        <v>1</v>
      </c>
      <c r="L2468" s="207" t="s">
        <v>827</v>
      </c>
      <c r="M2468" s="208" t="s">
        <v>1497</v>
      </c>
      <c r="N2468" s="209">
        <f t="shared" si="0"/>
        <v>2025</v>
      </c>
      <c r="O2468" s="210">
        <f t="shared" si="1"/>
        <v>11</v>
      </c>
      <c r="P2468" s="211" t="str">
        <f>IFERROR(VLOOKUP(F2468,연간집계!D:E,2,FALSE),"")</f>
        <v>아크릴키링</v>
      </c>
    </row>
    <row r="2469" spans="1:16" ht="12.75">
      <c r="A2469" s="201">
        <v>45987.710150462961</v>
      </c>
      <c r="B2469" s="202">
        <v>45987</v>
      </c>
      <c r="C2469" s="203" t="s">
        <v>6958</v>
      </c>
      <c r="D2469" s="203" t="s">
        <v>11</v>
      </c>
      <c r="E2469" s="204" t="s">
        <v>6954</v>
      </c>
      <c r="F2469" s="49" t="s">
        <v>1347</v>
      </c>
      <c r="G2469" s="203">
        <v>1</v>
      </c>
      <c r="H2469" s="203" t="s">
        <v>6955</v>
      </c>
      <c r="I2469" s="205" t="s">
        <v>1440</v>
      </c>
      <c r="J2469" s="208" t="s">
        <v>1712</v>
      </c>
      <c r="K2469" s="203">
        <v>1</v>
      </c>
      <c r="L2469" s="207" t="s">
        <v>827</v>
      </c>
      <c r="M2469" s="208" t="s">
        <v>1497</v>
      </c>
      <c r="N2469" s="209">
        <f t="shared" si="0"/>
        <v>2025</v>
      </c>
      <c r="O2469" s="210">
        <f t="shared" si="1"/>
        <v>11</v>
      </c>
      <c r="P2469" s="211" t="str">
        <f>IFERROR(VLOOKUP(F2469,연간집계!D:E,2,FALSE),"")</f>
        <v>아크릴키링</v>
      </c>
    </row>
    <row r="2470" spans="1:16" ht="12.75">
      <c r="A2470" s="201">
        <v>45987.710162037038</v>
      </c>
      <c r="B2470" s="202">
        <v>45987</v>
      </c>
      <c r="C2470" s="203" t="s">
        <v>6959</v>
      </c>
      <c r="D2470" s="203" t="s">
        <v>11</v>
      </c>
      <c r="E2470" s="204" t="s">
        <v>6954</v>
      </c>
      <c r="F2470" s="49" t="s">
        <v>1347</v>
      </c>
      <c r="G2470" s="203">
        <v>1</v>
      </c>
      <c r="H2470" s="203" t="s">
        <v>6955</v>
      </c>
      <c r="I2470" s="205" t="s">
        <v>1440</v>
      </c>
      <c r="J2470" s="208" t="s">
        <v>1712</v>
      </c>
      <c r="K2470" s="203">
        <v>1</v>
      </c>
      <c r="L2470" s="207" t="s">
        <v>827</v>
      </c>
      <c r="M2470" s="208" t="s">
        <v>1497</v>
      </c>
      <c r="N2470" s="209">
        <f t="shared" si="0"/>
        <v>2025</v>
      </c>
      <c r="O2470" s="210">
        <f t="shared" si="1"/>
        <v>11</v>
      </c>
      <c r="P2470" s="211" t="str">
        <f>IFERROR(VLOOKUP(F2470,연간집계!D:E,2,FALSE),"")</f>
        <v>아크릴키링</v>
      </c>
    </row>
    <row r="2471" spans="1:16" ht="12.75">
      <c r="A2471" s="201">
        <v>45987.710185185184</v>
      </c>
      <c r="B2471" s="202">
        <v>45987</v>
      </c>
      <c r="C2471" s="203" t="s">
        <v>6960</v>
      </c>
      <c r="D2471" s="203" t="s">
        <v>11</v>
      </c>
      <c r="E2471" s="204" t="s">
        <v>6954</v>
      </c>
      <c r="F2471" s="49" t="s">
        <v>1347</v>
      </c>
      <c r="G2471" s="203">
        <v>1</v>
      </c>
      <c r="H2471" s="203" t="s">
        <v>6955</v>
      </c>
      <c r="I2471" s="205" t="s">
        <v>1440</v>
      </c>
      <c r="J2471" s="208" t="s">
        <v>1712</v>
      </c>
      <c r="K2471" s="203">
        <v>1</v>
      </c>
      <c r="L2471" s="207" t="s">
        <v>827</v>
      </c>
      <c r="M2471" s="208" t="s">
        <v>1497</v>
      </c>
      <c r="N2471" s="209">
        <f t="shared" si="0"/>
        <v>2025</v>
      </c>
      <c r="O2471" s="210">
        <f t="shared" si="1"/>
        <v>11</v>
      </c>
      <c r="P2471" s="211" t="str">
        <f>IFERROR(VLOOKUP(F2471,연간집계!D:E,2,FALSE),"")</f>
        <v>아크릴키링</v>
      </c>
    </row>
    <row r="2472" spans="1:16" ht="12.75">
      <c r="A2472" s="201">
        <v>45987.710196759261</v>
      </c>
      <c r="B2472" s="202">
        <v>45987</v>
      </c>
      <c r="C2472" s="203" t="s">
        <v>6961</v>
      </c>
      <c r="D2472" s="203" t="s">
        <v>11</v>
      </c>
      <c r="E2472" s="204" t="s">
        <v>6954</v>
      </c>
      <c r="F2472" s="49" t="s">
        <v>1269</v>
      </c>
      <c r="G2472" s="203">
        <v>1</v>
      </c>
      <c r="H2472" s="203" t="s">
        <v>6955</v>
      </c>
      <c r="I2472" s="205" t="s">
        <v>1842</v>
      </c>
      <c r="J2472" s="206"/>
      <c r="K2472" s="203">
        <v>26</v>
      </c>
      <c r="L2472" s="207" t="s">
        <v>827</v>
      </c>
      <c r="M2472" s="208" t="s">
        <v>1497</v>
      </c>
      <c r="N2472" s="209">
        <f t="shared" si="0"/>
        <v>2025</v>
      </c>
      <c r="O2472" s="210">
        <f t="shared" si="1"/>
        <v>11</v>
      </c>
      <c r="P2472" s="211" t="str">
        <f>IFERROR(VLOOKUP(F2472,연간집계!D:E,2,FALSE),"")</f>
        <v>PCMS_미니캘린더</v>
      </c>
    </row>
    <row r="2473" spans="1:16" ht="12.75">
      <c r="A2473" s="201">
        <v>45987.71020833333</v>
      </c>
      <c r="B2473" s="202">
        <v>45987</v>
      </c>
      <c r="C2473" s="203" t="s">
        <v>6962</v>
      </c>
      <c r="D2473" s="203" t="s">
        <v>11</v>
      </c>
      <c r="E2473" s="204" t="s">
        <v>6954</v>
      </c>
      <c r="F2473" s="49" t="s">
        <v>1269</v>
      </c>
      <c r="G2473" s="203">
        <v>1</v>
      </c>
      <c r="H2473" s="203" t="s">
        <v>6955</v>
      </c>
      <c r="I2473" s="205" t="s">
        <v>1842</v>
      </c>
      <c r="J2473" s="206"/>
      <c r="K2473" s="203">
        <v>26</v>
      </c>
      <c r="L2473" s="207" t="s">
        <v>827</v>
      </c>
      <c r="M2473" s="208" t="s">
        <v>1497</v>
      </c>
      <c r="N2473" s="209">
        <f t="shared" si="0"/>
        <v>2025</v>
      </c>
      <c r="O2473" s="210">
        <f t="shared" si="1"/>
        <v>11</v>
      </c>
      <c r="P2473" s="211" t="str">
        <f>IFERROR(VLOOKUP(F2473,연간집계!D:E,2,FALSE),"")</f>
        <v>PCMS_미니캘린더</v>
      </c>
    </row>
    <row r="2474" spans="1:16" ht="12.75">
      <c r="A2474" s="201">
        <v>45987.710219907407</v>
      </c>
      <c r="B2474" s="202">
        <v>45987</v>
      </c>
      <c r="C2474" s="203" t="s">
        <v>6963</v>
      </c>
      <c r="D2474" s="203" t="s">
        <v>11</v>
      </c>
      <c r="E2474" s="204" t="s">
        <v>6954</v>
      </c>
      <c r="F2474" s="49" t="s">
        <v>1347</v>
      </c>
      <c r="G2474" s="203">
        <v>1</v>
      </c>
      <c r="H2474" s="203" t="s">
        <v>6955</v>
      </c>
      <c r="I2474" s="205" t="s">
        <v>1440</v>
      </c>
      <c r="J2474" s="208" t="s">
        <v>1712</v>
      </c>
      <c r="K2474" s="203">
        <v>1</v>
      </c>
      <c r="L2474" s="207" t="s">
        <v>827</v>
      </c>
      <c r="M2474" s="208" t="s">
        <v>1497</v>
      </c>
      <c r="N2474" s="209">
        <f t="shared" si="0"/>
        <v>2025</v>
      </c>
      <c r="O2474" s="210">
        <f t="shared" si="1"/>
        <v>11</v>
      </c>
      <c r="P2474" s="211" t="str">
        <f>IFERROR(VLOOKUP(F2474,연간집계!D:E,2,FALSE),"")</f>
        <v>아크릴키링</v>
      </c>
    </row>
    <row r="2475" spans="1:16" ht="12.75">
      <c r="A2475" s="201">
        <v>45987.710231481484</v>
      </c>
      <c r="B2475" s="202">
        <v>45987</v>
      </c>
      <c r="C2475" s="203" t="s">
        <v>6964</v>
      </c>
      <c r="D2475" s="203" t="s">
        <v>11</v>
      </c>
      <c r="E2475" s="204" t="s">
        <v>6954</v>
      </c>
      <c r="F2475" s="49" t="s">
        <v>1347</v>
      </c>
      <c r="G2475" s="203">
        <v>3</v>
      </c>
      <c r="H2475" s="203" t="s">
        <v>6955</v>
      </c>
      <c r="I2475" s="205" t="s">
        <v>1440</v>
      </c>
      <c r="J2475" s="208" t="s">
        <v>1712</v>
      </c>
      <c r="K2475" s="203">
        <v>1</v>
      </c>
      <c r="L2475" s="207" t="s">
        <v>827</v>
      </c>
      <c r="M2475" s="208" t="s">
        <v>1497</v>
      </c>
      <c r="N2475" s="209">
        <f t="shared" si="0"/>
        <v>2025</v>
      </c>
      <c r="O2475" s="210">
        <f t="shared" si="1"/>
        <v>11</v>
      </c>
      <c r="P2475" s="211" t="str">
        <f>IFERROR(VLOOKUP(F2475,연간집계!D:E,2,FALSE),"")</f>
        <v>아크릴키링</v>
      </c>
    </row>
    <row r="2476" spans="1:16" ht="12.75">
      <c r="A2476" s="201">
        <v>45987.710243055553</v>
      </c>
      <c r="B2476" s="202">
        <v>45987</v>
      </c>
      <c r="C2476" s="203" t="s">
        <v>6965</v>
      </c>
      <c r="D2476" s="203" t="s">
        <v>11</v>
      </c>
      <c r="E2476" s="204" t="s">
        <v>6954</v>
      </c>
      <c r="F2476" s="49" t="s">
        <v>1347</v>
      </c>
      <c r="G2476" s="203">
        <v>1</v>
      </c>
      <c r="H2476" s="203" t="s">
        <v>6955</v>
      </c>
      <c r="I2476" s="205" t="s">
        <v>1440</v>
      </c>
      <c r="J2476" s="208" t="s">
        <v>1712</v>
      </c>
      <c r="K2476" s="203">
        <v>1</v>
      </c>
      <c r="L2476" s="207" t="s">
        <v>827</v>
      </c>
      <c r="M2476" s="208" t="s">
        <v>1497</v>
      </c>
      <c r="N2476" s="209">
        <f t="shared" si="0"/>
        <v>2025</v>
      </c>
      <c r="O2476" s="210">
        <f t="shared" si="1"/>
        <v>11</v>
      </c>
      <c r="P2476" s="211" t="str">
        <f>IFERROR(VLOOKUP(F2476,연간집계!D:E,2,FALSE),"")</f>
        <v>아크릴키링</v>
      </c>
    </row>
    <row r="2477" spans="1:16" ht="12.75">
      <c r="A2477" s="201">
        <v>45987.71025462963</v>
      </c>
      <c r="B2477" s="202">
        <v>45987</v>
      </c>
      <c r="C2477" s="203" t="s">
        <v>6966</v>
      </c>
      <c r="D2477" s="203" t="s">
        <v>11</v>
      </c>
      <c r="E2477" s="204" t="s">
        <v>6954</v>
      </c>
      <c r="F2477" s="49" t="s">
        <v>1347</v>
      </c>
      <c r="G2477" s="203">
        <v>1</v>
      </c>
      <c r="H2477" s="203" t="s">
        <v>6955</v>
      </c>
      <c r="I2477" s="205" t="s">
        <v>1440</v>
      </c>
      <c r="J2477" s="208" t="s">
        <v>1712</v>
      </c>
      <c r="K2477" s="203">
        <v>1</v>
      </c>
      <c r="L2477" s="207" t="s">
        <v>827</v>
      </c>
      <c r="M2477" s="208" t="s">
        <v>1497</v>
      </c>
      <c r="N2477" s="209">
        <f t="shared" si="0"/>
        <v>2025</v>
      </c>
      <c r="O2477" s="210">
        <f t="shared" si="1"/>
        <v>11</v>
      </c>
      <c r="P2477" s="211" t="str">
        <f>IFERROR(VLOOKUP(F2477,연간집계!D:E,2,FALSE),"")</f>
        <v>아크릴키링</v>
      </c>
    </row>
    <row r="2478" spans="1:16" ht="12.75">
      <c r="A2478" s="201">
        <v>45987.710266203707</v>
      </c>
      <c r="B2478" s="202">
        <v>45987</v>
      </c>
      <c r="C2478" s="203" t="s">
        <v>6967</v>
      </c>
      <c r="D2478" s="203" t="s">
        <v>11</v>
      </c>
      <c r="E2478" s="204" t="s">
        <v>6954</v>
      </c>
      <c r="F2478" s="49" t="s">
        <v>1347</v>
      </c>
      <c r="G2478" s="203">
        <v>1</v>
      </c>
      <c r="H2478" s="203" t="s">
        <v>6955</v>
      </c>
      <c r="I2478" s="205" t="s">
        <v>1440</v>
      </c>
      <c r="J2478" s="208" t="s">
        <v>1712</v>
      </c>
      <c r="K2478" s="203">
        <v>1</v>
      </c>
      <c r="L2478" s="207" t="s">
        <v>827</v>
      </c>
      <c r="M2478" s="208" t="s">
        <v>1497</v>
      </c>
      <c r="N2478" s="209">
        <f t="shared" si="0"/>
        <v>2025</v>
      </c>
      <c r="O2478" s="210">
        <f t="shared" si="1"/>
        <v>11</v>
      </c>
      <c r="P2478" s="211" t="str">
        <f>IFERROR(VLOOKUP(F2478,연간집계!D:E,2,FALSE),"")</f>
        <v>아크릴키링</v>
      </c>
    </row>
    <row r="2479" spans="1:16" ht="12.75">
      <c r="A2479" s="201">
        <v>45987.710277777776</v>
      </c>
      <c r="B2479" s="202">
        <v>45987</v>
      </c>
      <c r="C2479" s="203" t="s">
        <v>6968</v>
      </c>
      <c r="D2479" s="203" t="s">
        <v>11</v>
      </c>
      <c r="E2479" s="204" t="s">
        <v>6954</v>
      </c>
      <c r="F2479" s="49" t="s">
        <v>1347</v>
      </c>
      <c r="G2479" s="203">
        <v>1</v>
      </c>
      <c r="H2479" s="203" t="s">
        <v>6955</v>
      </c>
      <c r="I2479" s="205" t="s">
        <v>1440</v>
      </c>
      <c r="J2479" s="208" t="s">
        <v>1712</v>
      </c>
      <c r="K2479" s="203">
        <v>1</v>
      </c>
      <c r="L2479" s="207" t="s">
        <v>827</v>
      </c>
      <c r="M2479" s="208" t="s">
        <v>1497</v>
      </c>
      <c r="N2479" s="209">
        <f t="shared" si="0"/>
        <v>2025</v>
      </c>
      <c r="O2479" s="210">
        <f t="shared" si="1"/>
        <v>11</v>
      </c>
      <c r="P2479" s="211" t="str">
        <f>IFERROR(VLOOKUP(F2479,연간집계!D:E,2,FALSE),"")</f>
        <v>아크릴키링</v>
      </c>
    </row>
    <row r="2480" spans="1:16" ht="12.75">
      <c r="A2480" s="201">
        <v>45987.710289351853</v>
      </c>
      <c r="B2480" s="202">
        <v>45987</v>
      </c>
      <c r="C2480" s="203" t="s">
        <v>6969</v>
      </c>
      <c r="D2480" s="203" t="s">
        <v>11</v>
      </c>
      <c r="E2480" s="204" t="s">
        <v>6954</v>
      </c>
      <c r="F2480" s="49" t="s">
        <v>1347</v>
      </c>
      <c r="G2480" s="203">
        <v>1</v>
      </c>
      <c r="H2480" s="203" t="s">
        <v>6955</v>
      </c>
      <c r="I2480" s="205" t="s">
        <v>1440</v>
      </c>
      <c r="J2480" s="208" t="s">
        <v>1712</v>
      </c>
      <c r="K2480" s="203">
        <v>1</v>
      </c>
      <c r="L2480" s="207" t="s">
        <v>827</v>
      </c>
      <c r="M2480" s="208" t="s">
        <v>1497</v>
      </c>
      <c r="N2480" s="209">
        <f t="shared" si="0"/>
        <v>2025</v>
      </c>
      <c r="O2480" s="210">
        <f t="shared" si="1"/>
        <v>11</v>
      </c>
      <c r="P2480" s="211" t="str">
        <f>IFERROR(VLOOKUP(F2480,연간집계!D:E,2,FALSE),"")</f>
        <v>아크릴키링</v>
      </c>
    </row>
    <row r="2481" spans="1:16" ht="12.75">
      <c r="A2481" s="201">
        <v>45987.710300925923</v>
      </c>
      <c r="B2481" s="202">
        <v>45987</v>
      </c>
      <c r="C2481" s="203" t="s">
        <v>6970</v>
      </c>
      <c r="D2481" s="203" t="s">
        <v>11</v>
      </c>
      <c r="E2481" s="204" t="s">
        <v>6954</v>
      </c>
      <c r="F2481" s="49" t="s">
        <v>1347</v>
      </c>
      <c r="G2481" s="203">
        <v>1</v>
      </c>
      <c r="H2481" s="203" t="s">
        <v>6955</v>
      </c>
      <c r="I2481" s="205" t="s">
        <v>1440</v>
      </c>
      <c r="J2481" s="208" t="s">
        <v>1712</v>
      </c>
      <c r="K2481" s="203">
        <v>1</v>
      </c>
      <c r="L2481" s="207" t="s">
        <v>827</v>
      </c>
      <c r="M2481" s="208" t="s">
        <v>1497</v>
      </c>
      <c r="N2481" s="209">
        <f t="shared" si="0"/>
        <v>2025</v>
      </c>
      <c r="O2481" s="210">
        <f t="shared" si="1"/>
        <v>11</v>
      </c>
      <c r="P2481" s="211" t="str">
        <f>IFERROR(VLOOKUP(F2481,연간집계!D:E,2,FALSE),"")</f>
        <v>아크릴키링</v>
      </c>
    </row>
    <row r="2482" spans="1:16" ht="12.75">
      <c r="A2482" s="201">
        <v>45987.710312499999</v>
      </c>
      <c r="B2482" s="202">
        <v>45987</v>
      </c>
      <c r="C2482" s="203" t="s">
        <v>6971</v>
      </c>
      <c r="D2482" s="203" t="s">
        <v>11</v>
      </c>
      <c r="E2482" s="204" t="s">
        <v>6954</v>
      </c>
      <c r="F2482" s="49" t="s">
        <v>1269</v>
      </c>
      <c r="G2482" s="203">
        <v>2</v>
      </c>
      <c r="H2482" s="203" t="s">
        <v>6955</v>
      </c>
      <c r="I2482" s="205" t="s">
        <v>1842</v>
      </c>
      <c r="J2482" s="206"/>
      <c r="K2482" s="203">
        <v>26</v>
      </c>
      <c r="L2482" s="207" t="s">
        <v>827</v>
      </c>
      <c r="M2482" s="208" t="s">
        <v>1497</v>
      </c>
      <c r="N2482" s="209">
        <f t="shared" si="0"/>
        <v>2025</v>
      </c>
      <c r="O2482" s="210">
        <f t="shared" si="1"/>
        <v>11</v>
      </c>
      <c r="P2482" s="211" t="str">
        <f>IFERROR(VLOOKUP(F2482,연간집계!D:E,2,FALSE),"")</f>
        <v>PCMS_미니캘린더</v>
      </c>
    </row>
    <row r="2483" spans="1:16" ht="12.75">
      <c r="A2483" s="201">
        <v>45987.710324074076</v>
      </c>
      <c r="B2483" s="202">
        <v>45987</v>
      </c>
      <c r="C2483" s="203" t="s">
        <v>6972</v>
      </c>
      <c r="D2483" s="203" t="s">
        <v>11</v>
      </c>
      <c r="E2483" s="204" t="s">
        <v>6954</v>
      </c>
      <c r="F2483" s="49" t="s">
        <v>1269</v>
      </c>
      <c r="G2483" s="203">
        <v>1</v>
      </c>
      <c r="H2483" s="203" t="s">
        <v>6955</v>
      </c>
      <c r="I2483" s="205" t="s">
        <v>1842</v>
      </c>
      <c r="J2483" s="206"/>
      <c r="K2483" s="203">
        <v>26</v>
      </c>
      <c r="L2483" s="207" t="s">
        <v>827</v>
      </c>
      <c r="M2483" s="208" t="s">
        <v>1497</v>
      </c>
      <c r="N2483" s="209">
        <f t="shared" si="0"/>
        <v>2025</v>
      </c>
      <c r="O2483" s="210">
        <f t="shared" si="1"/>
        <v>11</v>
      </c>
      <c r="P2483" s="211" t="str">
        <f>IFERROR(VLOOKUP(F2483,연간집계!D:E,2,FALSE),"")</f>
        <v>PCMS_미니캘린더</v>
      </c>
    </row>
    <row r="2484" spans="1:16" ht="12.75">
      <c r="A2484" s="201">
        <v>45987.710335648146</v>
      </c>
      <c r="B2484" s="202">
        <v>45987</v>
      </c>
      <c r="C2484" s="203" t="s">
        <v>6973</v>
      </c>
      <c r="D2484" s="203" t="s">
        <v>11</v>
      </c>
      <c r="E2484" s="204" t="s">
        <v>6954</v>
      </c>
      <c r="F2484" s="49" t="s">
        <v>1269</v>
      </c>
      <c r="G2484" s="203">
        <v>1</v>
      </c>
      <c r="H2484" s="203" t="s">
        <v>6955</v>
      </c>
      <c r="I2484" s="205" t="s">
        <v>1842</v>
      </c>
      <c r="J2484" s="206"/>
      <c r="K2484" s="203">
        <v>26</v>
      </c>
      <c r="L2484" s="207" t="s">
        <v>827</v>
      </c>
      <c r="M2484" s="208" t="s">
        <v>1497</v>
      </c>
      <c r="N2484" s="209">
        <f t="shared" si="0"/>
        <v>2025</v>
      </c>
      <c r="O2484" s="210">
        <f t="shared" si="1"/>
        <v>11</v>
      </c>
      <c r="P2484" s="211" t="str">
        <f>IFERROR(VLOOKUP(F2484,연간집계!D:E,2,FALSE),"")</f>
        <v>PCMS_미니캘린더</v>
      </c>
    </row>
    <row r="2485" spans="1:16" ht="12.75">
      <c r="A2485" s="201">
        <v>45987.710347222222</v>
      </c>
      <c r="B2485" s="202">
        <v>45987</v>
      </c>
      <c r="C2485" s="203" t="s">
        <v>6974</v>
      </c>
      <c r="D2485" s="203" t="s">
        <v>11</v>
      </c>
      <c r="E2485" s="204" t="s">
        <v>6954</v>
      </c>
      <c r="F2485" s="49" t="s">
        <v>1269</v>
      </c>
      <c r="G2485" s="203">
        <v>1</v>
      </c>
      <c r="H2485" s="203" t="s">
        <v>6955</v>
      </c>
      <c r="I2485" s="205" t="s">
        <v>1842</v>
      </c>
      <c r="J2485" s="206"/>
      <c r="K2485" s="203">
        <v>26</v>
      </c>
      <c r="L2485" s="207" t="s">
        <v>827</v>
      </c>
      <c r="M2485" s="208" t="s">
        <v>1497</v>
      </c>
      <c r="N2485" s="209">
        <f t="shared" si="0"/>
        <v>2025</v>
      </c>
      <c r="O2485" s="210">
        <f t="shared" si="1"/>
        <v>11</v>
      </c>
      <c r="P2485" s="211" t="str">
        <f>IFERROR(VLOOKUP(F2485,연간집계!D:E,2,FALSE),"")</f>
        <v>PCMS_미니캘린더</v>
      </c>
    </row>
    <row r="2486" spans="1:16" ht="12.75">
      <c r="A2486" s="201">
        <v>45987.710370370369</v>
      </c>
      <c r="B2486" s="202">
        <v>45987</v>
      </c>
      <c r="C2486" s="203" t="s">
        <v>6975</v>
      </c>
      <c r="D2486" s="203" t="s">
        <v>11</v>
      </c>
      <c r="E2486" s="204" t="s">
        <v>6954</v>
      </c>
      <c r="F2486" s="49" t="s">
        <v>1269</v>
      </c>
      <c r="G2486" s="203">
        <v>1</v>
      </c>
      <c r="H2486" s="203" t="s">
        <v>6955</v>
      </c>
      <c r="I2486" s="205" t="s">
        <v>1842</v>
      </c>
      <c r="J2486" s="206"/>
      <c r="K2486" s="203">
        <v>26</v>
      </c>
      <c r="L2486" s="207" t="s">
        <v>827</v>
      </c>
      <c r="M2486" s="208" t="s">
        <v>1497</v>
      </c>
      <c r="N2486" s="209">
        <f t="shared" si="0"/>
        <v>2025</v>
      </c>
      <c r="O2486" s="210">
        <f t="shared" si="1"/>
        <v>11</v>
      </c>
      <c r="P2486" s="211" t="str">
        <f>IFERROR(VLOOKUP(F2486,연간집계!D:E,2,FALSE),"")</f>
        <v>PCMS_미니캘린더</v>
      </c>
    </row>
    <row r="2487" spans="1:16" ht="12.75">
      <c r="A2487" s="201">
        <v>45987.710381944446</v>
      </c>
      <c r="B2487" s="202">
        <v>45987</v>
      </c>
      <c r="C2487" s="203" t="s">
        <v>6976</v>
      </c>
      <c r="D2487" s="203" t="s">
        <v>11</v>
      </c>
      <c r="E2487" s="204" t="s">
        <v>6954</v>
      </c>
      <c r="F2487" s="49" t="s">
        <v>1269</v>
      </c>
      <c r="G2487" s="203">
        <v>1</v>
      </c>
      <c r="H2487" s="203" t="s">
        <v>6955</v>
      </c>
      <c r="I2487" s="205" t="s">
        <v>1842</v>
      </c>
      <c r="J2487" s="206"/>
      <c r="K2487" s="203">
        <v>26</v>
      </c>
      <c r="L2487" s="207" t="s">
        <v>827</v>
      </c>
      <c r="M2487" s="208" t="s">
        <v>1497</v>
      </c>
      <c r="N2487" s="209">
        <f t="shared" si="0"/>
        <v>2025</v>
      </c>
      <c r="O2487" s="210">
        <f t="shared" si="1"/>
        <v>11</v>
      </c>
      <c r="P2487" s="211" t="str">
        <f>IFERROR(VLOOKUP(F2487,연간집계!D:E,2,FALSE),"")</f>
        <v>PCMS_미니캘린더</v>
      </c>
    </row>
    <row r="2488" spans="1:16" ht="12.75">
      <c r="A2488" s="201">
        <v>45987.710393518515</v>
      </c>
      <c r="B2488" s="202">
        <v>45987</v>
      </c>
      <c r="C2488" s="203" t="s">
        <v>6977</v>
      </c>
      <c r="D2488" s="203" t="s">
        <v>11</v>
      </c>
      <c r="E2488" s="204" t="s">
        <v>6954</v>
      </c>
      <c r="F2488" s="49" t="s">
        <v>1269</v>
      </c>
      <c r="G2488" s="203">
        <v>1</v>
      </c>
      <c r="H2488" s="203" t="s">
        <v>6955</v>
      </c>
      <c r="I2488" s="205" t="s">
        <v>1842</v>
      </c>
      <c r="J2488" s="206"/>
      <c r="K2488" s="203">
        <v>26</v>
      </c>
      <c r="L2488" s="207" t="s">
        <v>827</v>
      </c>
      <c r="M2488" s="208" t="s">
        <v>1497</v>
      </c>
      <c r="N2488" s="209">
        <f t="shared" si="0"/>
        <v>2025</v>
      </c>
      <c r="O2488" s="210">
        <f t="shared" si="1"/>
        <v>11</v>
      </c>
      <c r="P2488" s="211" t="str">
        <f>IFERROR(VLOOKUP(F2488,연간집계!D:E,2,FALSE),"")</f>
        <v>PCMS_미니캘린더</v>
      </c>
    </row>
    <row r="2489" spans="1:16" ht="12.75">
      <c r="A2489" s="201">
        <v>45987.710405092592</v>
      </c>
      <c r="B2489" s="202">
        <v>45987</v>
      </c>
      <c r="C2489" s="203" t="s">
        <v>6978</v>
      </c>
      <c r="D2489" s="203" t="s">
        <v>11</v>
      </c>
      <c r="E2489" s="204" t="s">
        <v>6954</v>
      </c>
      <c r="F2489" s="49" t="s">
        <v>1347</v>
      </c>
      <c r="G2489" s="203">
        <v>1</v>
      </c>
      <c r="H2489" s="203" t="s">
        <v>6955</v>
      </c>
      <c r="I2489" s="205" t="s">
        <v>1440</v>
      </c>
      <c r="J2489" s="208" t="s">
        <v>1712</v>
      </c>
      <c r="K2489" s="203">
        <v>1</v>
      </c>
      <c r="L2489" s="207" t="s">
        <v>827</v>
      </c>
      <c r="M2489" s="208" t="s">
        <v>1497</v>
      </c>
      <c r="N2489" s="209">
        <f t="shared" si="0"/>
        <v>2025</v>
      </c>
      <c r="O2489" s="210">
        <f t="shared" si="1"/>
        <v>11</v>
      </c>
      <c r="P2489" s="211" t="str">
        <f>IFERROR(VLOOKUP(F2489,연간집계!D:E,2,FALSE),"")</f>
        <v>아크릴키링</v>
      </c>
    </row>
    <row r="2490" spans="1:16" ht="12.75">
      <c r="A2490" s="201">
        <v>45987.710416666669</v>
      </c>
      <c r="B2490" s="202">
        <v>45987</v>
      </c>
      <c r="C2490" s="203" t="s">
        <v>6979</v>
      </c>
      <c r="D2490" s="203" t="s">
        <v>11</v>
      </c>
      <c r="E2490" s="204" t="s">
        <v>6954</v>
      </c>
      <c r="F2490" s="49" t="s">
        <v>1347</v>
      </c>
      <c r="G2490" s="203">
        <v>1</v>
      </c>
      <c r="H2490" s="203" t="s">
        <v>6955</v>
      </c>
      <c r="I2490" s="205" t="s">
        <v>1440</v>
      </c>
      <c r="J2490" s="208" t="s">
        <v>1712</v>
      </c>
      <c r="K2490" s="203">
        <v>1</v>
      </c>
      <c r="L2490" s="207" t="s">
        <v>827</v>
      </c>
      <c r="M2490" s="208" t="s">
        <v>1497</v>
      </c>
      <c r="N2490" s="209">
        <f t="shared" si="0"/>
        <v>2025</v>
      </c>
      <c r="O2490" s="210">
        <f t="shared" si="1"/>
        <v>11</v>
      </c>
      <c r="P2490" s="211" t="str">
        <f>IFERROR(VLOOKUP(F2490,연간집계!D:E,2,FALSE),"")</f>
        <v>아크릴키링</v>
      </c>
    </row>
    <row r="2491" spans="1:16" ht="12.75">
      <c r="A2491" s="201">
        <v>45987.710428240738</v>
      </c>
      <c r="B2491" s="202">
        <v>45987</v>
      </c>
      <c r="C2491" s="203" t="s">
        <v>6980</v>
      </c>
      <c r="D2491" s="203" t="s">
        <v>11</v>
      </c>
      <c r="E2491" s="204" t="s">
        <v>6954</v>
      </c>
      <c r="F2491" s="49" t="s">
        <v>1347</v>
      </c>
      <c r="G2491" s="203">
        <v>1</v>
      </c>
      <c r="H2491" s="203" t="s">
        <v>6955</v>
      </c>
      <c r="I2491" s="205" t="s">
        <v>1440</v>
      </c>
      <c r="J2491" s="208" t="s">
        <v>1712</v>
      </c>
      <c r="K2491" s="203">
        <v>1</v>
      </c>
      <c r="L2491" s="207" t="s">
        <v>827</v>
      </c>
      <c r="M2491" s="208" t="s">
        <v>1497</v>
      </c>
      <c r="N2491" s="209">
        <f t="shared" si="0"/>
        <v>2025</v>
      </c>
      <c r="O2491" s="210">
        <f t="shared" si="1"/>
        <v>11</v>
      </c>
      <c r="P2491" s="211" t="str">
        <f>IFERROR(VLOOKUP(F2491,연간집계!D:E,2,FALSE),"")</f>
        <v>아크릴키링</v>
      </c>
    </row>
    <row r="2492" spans="1:16" ht="12.75">
      <c r="A2492" s="201">
        <v>45987.710439814815</v>
      </c>
      <c r="B2492" s="202">
        <v>45987</v>
      </c>
      <c r="C2492" s="203" t="s">
        <v>6981</v>
      </c>
      <c r="D2492" s="203" t="s">
        <v>11</v>
      </c>
      <c r="E2492" s="204" t="s">
        <v>6954</v>
      </c>
      <c r="F2492" s="49" t="s">
        <v>1347</v>
      </c>
      <c r="G2492" s="203">
        <v>1</v>
      </c>
      <c r="H2492" s="203" t="s">
        <v>6955</v>
      </c>
      <c r="I2492" s="205" t="s">
        <v>1440</v>
      </c>
      <c r="J2492" s="208" t="s">
        <v>1712</v>
      </c>
      <c r="K2492" s="203">
        <v>1</v>
      </c>
      <c r="L2492" s="207" t="s">
        <v>827</v>
      </c>
      <c r="M2492" s="208" t="s">
        <v>1497</v>
      </c>
      <c r="N2492" s="209">
        <f t="shared" si="0"/>
        <v>2025</v>
      </c>
      <c r="O2492" s="210">
        <f t="shared" si="1"/>
        <v>11</v>
      </c>
      <c r="P2492" s="211" t="str">
        <f>IFERROR(VLOOKUP(F2492,연간집계!D:E,2,FALSE),"")</f>
        <v>아크릴키링</v>
      </c>
    </row>
    <row r="2493" spans="1:16" ht="12.75">
      <c r="A2493" s="201">
        <v>45987.710451388892</v>
      </c>
      <c r="B2493" s="202">
        <v>45987</v>
      </c>
      <c r="C2493" s="203" t="s">
        <v>6982</v>
      </c>
      <c r="D2493" s="203" t="s">
        <v>11</v>
      </c>
      <c r="E2493" s="204" t="s">
        <v>6954</v>
      </c>
      <c r="F2493" s="49" t="s">
        <v>1347</v>
      </c>
      <c r="G2493" s="203">
        <v>2</v>
      </c>
      <c r="H2493" s="203" t="s">
        <v>6955</v>
      </c>
      <c r="I2493" s="205" t="s">
        <v>1440</v>
      </c>
      <c r="J2493" s="208" t="s">
        <v>1712</v>
      </c>
      <c r="K2493" s="203">
        <v>1</v>
      </c>
      <c r="L2493" s="207" t="s">
        <v>827</v>
      </c>
      <c r="M2493" s="208" t="s">
        <v>1497</v>
      </c>
      <c r="N2493" s="209">
        <f t="shared" si="0"/>
        <v>2025</v>
      </c>
      <c r="O2493" s="210">
        <f t="shared" si="1"/>
        <v>11</v>
      </c>
      <c r="P2493" s="211" t="str">
        <f>IFERROR(VLOOKUP(F2493,연간집계!D:E,2,FALSE),"")</f>
        <v>아크릴키링</v>
      </c>
    </row>
    <row r="2494" spans="1:16" ht="12.75">
      <c r="A2494" s="201">
        <v>45987.710462962961</v>
      </c>
      <c r="B2494" s="202">
        <v>45987</v>
      </c>
      <c r="C2494" s="203" t="s">
        <v>6983</v>
      </c>
      <c r="D2494" s="203" t="s">
        <v>11</v>
      </c>
      <c r="E2494" s="204" t="s">
        <v>6954</v>
      </c>
      <c r="F2494" s="49" t="s">
        <v>1347</v>
      </c>
      <c r="G2494" s="203">
        <v>1</v>
      </c>
      <c r="H2494" s="203" t="s">
        <v>6955</v>
      </c>
      <c r="I2494" s="205" t="s">
        <v>1440</v>
      </c>
      <c r="J2494" s="208" t="s">
        <v>1712</v>
      </c>
      <c r="K2494" s="203">
        <v>1</v>
      </c>
      <c r="L2494" s="207" t="s">
        <v>827</v>
      </c>
      <c r="M2494" s="208" t="s">
        <v>1497</v>
      </c>
      <c r="N2494" s="209">
        <f t="shared" si="0"/>
        <v>2025</v>
      </c>
      <c r="O2494" s="210">
        <f t="shared" si="1"/>
        <v>11</v>
      </c>
      <c r="P2494" s="211" t="str">
        <f>IFERROR(VLOOKUP(F2494,연간집계!D:E,2,FALSE),"")</f>
        <v>아크릴키링</v>
      </c>
    </row>
    <row r="2495" spans="1:16" ht="12.75">
      <c r="A2495" s="201">
        <v>45987.710474537038</v>
      </c>
      <c r="B2495" s="202">
        <v>45987</v>
      </c>
      <c r="C2495" s="203" t="s">
        <v>6984</v>
      </c>
      <c r="D2495" s="203" t="s">
        <v>11</v>
      </c>
      <c r="E2495" s="204" t="s">
        <v>6954</v>
      </c>
      <c r="F2495" s="49" t="s">
        <v>1347</v>
      </c>
      <c r="G2495" s="203">
        <v>1</v>
      </c>
      <c r="H2495" s="203" t="s">
        <v>6955</v>
      </c>
      <c r="I2495" s="205" t="s">
        <v>1440</v>
      </c>
      <c r="J2495" s="208" t="s">
        <v>1712</v>
      </c>
      <c r="K2495" s="203">
        <v>1</v>
      </c>
      <c r="L2495" s="207" t="s">
        <v>827</v>
      </c>
      <c r="M2495" s="208" t="s">
        <v>1497</v>
      </c>
      <c r="N2495" s="209">
        <f t="shared" si="0"/>
        <v>2025</v>
      </c>
      <c r="O2495" s="210">
        <f t="shared" si="1"/>
        <v>11</v>
      </c>
      <c r="P2495" s="211" t="str">
        <f>IFERROR(VLOOKUP(F2495,연간집계!D:E,2,FALSE),"")</f>
        <v>아크릴키링</v>
      </c>
    </row>
    <row r="2496" spans="1:16" ht="12.75">
      <c r="A2496" s="201">
        <v>45987.710486111115</v>
      </c>
      <c r="B2496" s="202">
        <v>45987</v>
      </c>
      <c r="C2496" s="203" t="s">
        <v>6985</v>
      </c>
      <c r="D2496" s="203" t="s">
        <v>11</v>
      </c>
      <c r="E2496" s="204" t="s">
        <v>6954</v>
      </c>
      <c r="F2496" s="49" t="s">
        <v>1347</v>
      </c>
      <c r="G2496" s="203">
        <v>1</v>
      </c>
      <c r="H2496" s="203" t="s">
        <v>6955</v>
      </c>
      <c r="I2496" s="205" t="s">
        <v>1440</v>
      </c>
      <c r="J2496" s="208" t="s">
        <v>1712</v>
      </c>
      <c r="K2496" s="203">
        <v>1</v>
      </c>
      <c r="L2496" s="207" t="s">
        <v>827</v>
      </c>
      <c r="M2496" s="208" t="s">
        <v>1497</v>
      </c>
      <c r="N2496" s="209">
        <f t="shared" si="0"/>
        <v>2025</v>
      </c>
      <c r="O2496" s="210">
        <f t="shared" si="1"/>
        <v>11</v>
      </c>
      <c r="P2496" s="211" t="str">
        <f>IFERROR(VLOOKUP(F2496,연간집계!D:E,2,FALSE),"")</f>
        <v>아크릴키링</v>
      </c>
    </row>
    <row r="2497" spans="1:16" ht="12.75">
      <c r="A2497" s="201">
        <v>45987.710497685184</v>
      </c>
      <c r="B2497" s="202">
        <v>45987</v>
      </c>
      <c r="C2497" s="203" t="s">
        <v>6986</v>
      </c>
      <c r="D2497" s="203" t="s">
        <v>11</v>
      </c>
      <c r="E2497" s="204" t="s">
        <v>6954</v>
      </c>
      <c r="F2497" s="49" t="s">
        <v>1347</v>
      </c>
      <c r="G2497" s="203">
        <v>1</v>
      </c>
      <c r="H2497" s="203" t="s">
        <v>6955</v>
      </c>
      <c r="I2497" s="205" t="s">
        <v>1440</v>
      </c>
      <c r="J2497" s="208" t="s">
        <v>1712</v>
      </c>
      <c r="K2497" s="203">
        <v>1</v>
      </c>
      <c r="L2497" s="207" t="s">
        <v>827</v>
      </c>
      <c r="M2497" s="208" t="s">
        <v>1497</v>
      </c>
      <c r="N2497" s="209">
        <f t="shared" si="0"/>
        <v>2025</v>
      </c>
      <c r="O2497" s="210">
        <f t="shared" si="1"/>
        <v>11</v>
      </c>
      <c r="P2497" s="211" t="str">
        <f>IFERROR(VLOOKUP(F2497,연간집계!D:E,2,FALSE),"")</f>
        <v>아크릴키링</v>
      </c>
    </row>
    <row r="2498" spans="1:16" ht="12.75">
      <c r="A2498" s="201">
        <v>45987.710509259261</v>
      </c>
      <c r="B2498" s="202">
        <v>45987</v>
      </c>
      <c r="C2498" s="203" t="s">
        <v>6987</v>
      </c>
      <c r="D2498" s="203" t="s">
        <v>11</v>
      </c>
      <c r="E2498" s="204" t="s">
        <v>6954</v>
      </c>
      <c r="F2498" s="49" t="s">
        <v>1347</v>
      </c>
      <c r="G2498" s="203">
        <v>1</v>
      </c>
      <c r="H2498" s="203" t="s">
        <v>6955</v>
      </c>
      <c r="I2498" s="205" t="s">
        <v>1440</v>
      </c>
      <c r="J2498" s="208" t="s">
        <v>1712</v>
      </c>
      <c r="K2498" s="203">
        <v>1</v>
      </c>
      <c r="L2498" s="207" t="s">
        <v>827</v>
      </c>
      <c r="M2498" s="208" t="s">
        <v>1497</v>
      </c>
      <c r="N2498" s="209">
        <f t="shared" si="0"/>
        <v>2025</v>
      </c>
      <c r="O2498" s="210">
        <f t="shared" si="1"/>
        <v>11</v>
      </c>
      <c r="P2498" s="211" t="str">
        <f>IFERROR(VLOOKUP(F2498,연간집계!D:E,2,FALSE),"")</f>
        <v>아크릴키링</v>
      </c>
    </row>
    <row r="2499" spans="1:16" ht="12.75">
      <c r="A2499" s="201">
        <v>45987.710532407407</v>
      </c>
      <c r="B2499" s="202">
        <v>45987</v>
      </c>
      <c r="C2499" s="203" t="s">
        <v>6988</v>
      </c>
      <c r="D2499" s="203" t="s">
        <v>11</v>
      </c>
      <c r="E2499" s="204" t="s">
        <v>6954</v>
      </c>
      <c r="F2499" s="49" t="s">
        <v>1347</v>
      </c>
      <c r="G2499" s="203">
        <v>1</v>
      </c>
      <c r="H2499" s="203" t="s">
        <v>6955</v>
      </c>
      <c r="I2499" s="205" t="s">
        <v>1440</v>
      </c>
      <c r="J2499" s="208" t="s">
        <v>1712</v>
      </c>
      <c r="K2499" s="203">
        <v>1</v>
      </c>
      <c r="L2499" s="207" t="s">
        <v>827</v>
      </c>
      <c r="M2499" s="208" t="s">
        <v>1497</v>
      </c>
      <c r="N2499" s="209">
        <f t="shared" si="0"/>
        <v>2025</v>
      </c>
      <c r="O2499" s="210">
        <f t="shared" si="1"/>
        <v>11</v>
      </c>
      <c r="P2499" s="211" t="str">
        <f>IFERROR(VLOOKUP(F2499,연간집계!D:E,2,FALSE),"")</f>
        <v>아크릴키링</v>
      </c>
    </row>
    <row r="2500" spans="1:16" ht="12.75">
      <c r="A2500" s="201">
        <v>45987.710543981484</v>
      </c>
      <c r="B2500" s="202">
        <v>45987</v>
      </c>
      <c r="C2500" s="203" t="s">
        <v>6989</v>
      </c>
      <c r="D2500" s="203" t="s">
        <v>11</v>
      </c>
      <c r="E2500" s="204" t="s">
        <v>6954</v>
      </c>
      <c r="F2500" s="49" t="s">
        <v>1347</v>
      </c>
      <c r="G2500" s="203">
        <v>1</v>
      </c>
      <c r="H2500" s="203" t="s">
        <v>6955</v>
      </c>
      <c r="I2500" s="205" t="s">
        <v>1440</v>
      </c>
      <c r="J2500" s="208" t="s">
        <v>1712</v>
      </c>
      <c r="K2500" s="203">
        <v>1</v>
      </c>
      <c r="L2500" s="207" t="s">
        <v>827</v>
      </c>
      <c r="M2500" s="208" t="s">
        <v>1497</v>
      </c>
      <c r="N2500" s="209">
        <f t="shared" si="0"/>
        <v>2025</v>
      </c>
      <c r="O2500" s="210">
        <f t="shared" si="1"/>
        <v>11</v>
      </c>
      <c r="P2500" s="211" t="str">
        <f>IFERROR(VLOOKUP(F2500,연간집계!D:E,2,FALSE),"")</f>
        <v>아크릴키링</v>
      </c>
    </row>
    <row r="2501" spans="1:16" ht="12.75">
      <c r="A2501" s="201">
        <v>45987.710555555554</v>
      </c>
      <c r="B2501" s="202">
        <v>45987</v>
      </c>
      <c r="C2501" s="203" t="s">
        <v>6990</v>
      </c>
      <c r="D2501" s="203" t="s">
        <v>11</v>
      </c>
      <c r="E2501" s="204" t="s">
        <v>6954</v>
      </c>
      <c r="F2501" s="49" t="s">
        <v>1347</v>
      </c>
      <c r="G2501" s="203">
        <v>1</v>
      </c>
      <c r="H2501" s="203" t="s">
        <v>6955</v>
      </c>
      <c r="I2501" s="205" t="s">
        <v>1440</v>
      </c>
      <c r="J2501" s="208" t="s">
        <v>1712</v>
      </c>
      <c r="K2501" s="203">
        <v>1</v>
      </c>
      <c r="L2501" s="207" t="s">
        <v>827</v>
      </c>
      <c r="M2501" s="208" t="s">
        <v>1497</v>
      </c>
      <c r="N2501" s="209">
        <f t="shared" si="0"/>
        <v>2025</v>
      </c>
      <c r="O2501" s="210">
        <f t="shared" si="1"/>
        <v>11</v>
      </c>
      <c r="P2501" s="211" t="str">
        <f>IFERROR(VLOOKUP(F2501,연간집계!D:E,2,FALSE),"")</f>
        <v>아크릴키링</v>
      </c>
    </row>
    <row r="2502" spans="1:16" ht="12.75">
      <c r="A2502" s="201">
        <v>45987.71056712963</v>
      </c>
      <c r="B2502" s="202">
        <v>45987</v>
      </c>
      <c r="C2502" s="203" t="s">
        <v>6991</v>
      </c>
      <c r="D2502" s="203" t="s">
        <v>11</v>
      </c>
      <c r="E2502" s="204" t="s">
        <v>6954</v>
      </c>
      <c r="F2502" s="49" t="s">
        <v>1347</v>
      </c>
      <c r="G2502" s="203">
        <v>1</v>
      </c>
      <c r="H2502" s="203" t="s">
        <v>6955</v>
      </c>
      <c r="I2502" s="205" t="s">
        <v>1440</v>
      </c>
      <c r="J2502" s="208" t="s">
        <v>1712</v>
      </c>
      <c r="K2502" s="203">
        <v>1</v>
      </c>
      <c r="L2502" s="207" t="s">
        <v>827</v>
      </c>
      <c r="M2502" s="208" t="s">
        <v>1497</v>
      </c>
      <c r="N2502" s="209">
        <f t="shared" si="0"/>
        <v>2025</v>
      </c>
      <c r="O2502" s="210">
        <f t="shared" si="1"/>
        <v>11</v>
      </c>
      <c r="P2502" s="211" t="str">
        <f>IFERROR(VLOOKUP(F2502,연간집계!D:E,2,FALSE),"")</f>
        <v>아크릴키링</v>
      </c>
    </row>
    <row r="2503" spans="1:16" ht="12.75">
      <c r="A2503" s="201">
        <v>45987.710578703707</v>
      </c>
      <c r="B2503" s="202">
        <v>45987</v>
      </c>
      <c r="C2503" s="203" t="s">
        <v>6992</v>
      </c>
      <c r="D2503" s="203" t="s">
        <v>11</v>
      </c>
      <c r="E2503" s="204" t="s">
        <v>6954</v>
      </c>
      <c r="F2503" s="49" t="s">
        <v>1347</v>
      </c>
      <c r="G2503" s="203">
        <v>1</v>
      </c>
      <c r="H2503" s="203" t="s">
        <v>6955</v>
      </c>
      <c r="I2503" s="205" t="s">
        <v>1440</v>
      </c>
      <c r="J2503" s="208" t="s">
        <v>1712</v>
      </c>
      <c r="K2503" s="203">
        <v>1</v>
      </c>
      <c r="L2503" s="207" t="s">
        <v>827</v>
      </c>
      <c r="M2503" s="208" t="s">
        <v>1497</v>
      </c>
      <c r="N2503" s="209">
        <f t="shared" si="0"/>
        <v>2025</v>
      </c>
      <c r="O2503" s="210">
        <f t="shared" si="1"/>
        <v>11</v>
      </c>
      <c r="P2503" s="211" t="str">
        <f>IFERROR(VLOOKUP(F2503,연간집계!D:E,2,FALSE),"")</f>
        <v>아크릴키링</v>
      </c>
    </row>
    <row r="2504" spans="1:16" ht="12.75">
      <c r="A2504" s="201">
        <v>45987.710590277777</v>
      </c>
      <c r="B2504" s="202">
        <v>45987</v>
      </c>
      <c r="C2504" s="203" t="s">
        <v>6993</v>
      </c>
      <c r="D2504" s="203" t="s">
        <v>11</v>
      </c>
      <c r="E2504" s="204" t="s">
        <v>6954</v>
      </c>
      <c r="F2504" s="49" t="s">
        <v>1347</v>
      </c>
      <c r="G2504" s="203">
        <v>1</v>
      </c>
      <c r="H2504" s="203" t="s">
        <v>6955</v>
      </c>
      <c r="I2504" s="205" t="s">
        <v>1440</v>
      </c>
      <c r="J2504" s="208" t="s">
        <v>1712</v>
      </c>
      <c r="K2504" s="203">
        <v>1</v>
      </c>
      <c r="L2504" s="207" t="s">
        <v>827</v>
      </c>
      <c r="M2504" s="208" t="s">
        <v>1497</v>
      </c>
      <c r="N2504" s="209">
        <f t="shared" si="0"/>
        <v>2025</v>
      </c>
      <c r="O2504" s="210">
        <f t="shared" si="1"/>
        <v>11</v>
      </c>
      <c r="P2504" s="211" t="str">
        <f>IFERROR(VLOOKUP(F2504,연간집계!D:E,2,FALSE),"")</f>
        <v>아크릴키링</v>
      </c>
    </row>
    <row r="2505" spans="1:16" ht="12.75">
      <c r="A2505" s="201">
        <v>45987.710601851853</v>
      </c>
      <c r="B2505" s="202">
        <v>45987</v>
      </c>
      <c r="C2505" s="203" t="s">
        <v>6994</v>
      </c>
      <c r="D2505" s="203" t="s">
        <v>11</v>
      </c>
      <c r="E2505" s="204" t="s">
        <v>6954</v>
      </c>
      <c r="F2505" s="49" t="s">
        <v>1347</v>
      </c>
      <c r="G2505" s="203">
        <v>1</v>
      </c>
      <c r="H2505" s="203" t="s">
        <v>6955</v>
      </c>
      <c r="I2505" s="205" t="s">
        <v>1440</v>
      </c>
      <c r="J2505" s="208" t="s">
        <v>1712</v>
      </c>
      <c r="K2505" s="203">
        <v>1</v>
      </c>
      <c r="L2505" s="207" t="s">
        <v>827</v>
      </c>
      <c r="M2505" s="208" t="s">
        <v>1497</v>
      </c>
      <c r="N2505" s="209">
        <f t="shared" si="0"/>
        <v>2025</v>
      </c>
      <c r="O2505" s="210">
        <f t="shared" si="1"/>
        <v>11</v>
      </c>
      <c r="P2505" s="211" t="str">
        <f>IFERROR(VLOOKUP(F2505,연간집계!D:E,2,FALSE),"")</f>
        <v>아크릴키링</v>
      </c>
    </row>
    <row r="2506" spans="1:16" ht="12.75">
      <c r="A2506" s="201">
        <v>45987.710613425923</v>
      </c>
      <c r="B2506" s="202">
        <v>45987</v>
      </c>
      <c r="C2506" s="203" t="s">
        <v>6995</v>
      </c>
      <c r="D2506" s="203" t="s">
        <v>11</v>
      </c>
      <c r="E2506" s="204" t="s">
        <v>6954</v>
      </c>
      <c r="F2506" s="49" t="s">
        <v>1347</v>
      </c>
      <c r="G2506" s="203">
        <v>1</v>
      </c>
      <c r="H2506" s="203" t="s">
        <v>6955</v>
      </c>
      <c r="I2506" s="205" t="s">
        <v>1440</v>
      </c>
      <c r="J2506" s="208" t="s">
        <v>1712</v>
      </c>
      <c r="K2506" s="203">
        <v>1</v>
      </c>
      <c r="L2506" s="207" t="s">
        <v>827</v>
      </c>
      <c r="M2506" s="208" t="s">
        <v>1497</v>
      </c>
      <c r="N2506" s="209">
        <f t="shared" si="0"/>
        <v>2025</v>
      </c>
      <c r="O2506" s="210">
        <f t="shared" si="1"/>
        <v>11</v>
      </c>
      <c r="P2506" s="211" t="str">
        <f>IFERROR(VLOOKUP(F2506,연간집계!D:E,2,FALSE),"")</f>
        <v>아크릴키링</v>
      </c>
    </row>
    <row r="2507" spans="1:16" ht="12.75">
      <c r="A2507" s="201">
        <v>45987.710625</v>
      </c>
      <c r="B2507" s="202">
        <v>45987</v>
      </c>
      <c r="C2507" s="203" t="s">
        <v>6996</v>
      </c>
      <c r="D2507" s="203" t="s">
        <v>11</v>
      </c>
      <c r="E2507" s="204" t="s">
        <v>6954</v>
      </c>
      <c r="F2507" s="49" t="s">
        <v>1347</v>
      </c>
      <c r="G2507" s="203">
        <v>1</v>
      </c>
      <c r="H2507" s="203" t="s">
        <v>6955</v>
      </c>
      <c r="I2507" s="205" t="s">
        <v>1440</v>
      </c>
      <c r="J2507" s="208" t="s">
        <v>1712</v>
      </c>
      <c r="K2507" s="203">
        <v>1</v>
      </c>
      <c r="L2507" s="207" t="s">
        <v>827</v>
      </c>
      <c r="M2507" s="208" t="s">
        <v>1497</v>
      </c>
      <c r="N2507" s="209">
        <f t="shared" si="0"/>
        <v>2025</v>
      </c>
      <c r="O2507" s="210">
        <f t="shared" si="1"/>
        <v>11</v>
      </c>
      <c r="P2507" s="211" t="str">
        <f>IFERROR(VLOOKUP(F2507,연간집계!D:E,2,FALSE),"")</f>
        <v>아크릴키링</v>
      </c>
    </row>
    <row r="2508" spans="1:16" ht="12.75">
      <c r="A2508" s="201">
        <v>45987.710636574076</v>
      </c>
      <c r="B2508" s="202">
        <v>45987</v>
      </c>
      <c r="C2508" s="203" t="s">
        <v>6997</v>
      </c>
      <c r="D2508" s="203" t="s">
        <v>11</v>
      </c>
      <c r="E2508" s="204" t="s">
        <v>6954</v>
      </c>
      <c r="F2508" s="49" t="s">
        <v>1347</v>
      </c>
      <c r="G2508" s="203">
        <v>1</v>
      </c>
      <c r="H2508" s="203" t="s">
        <v>6955</v>
      </c>
      <c r="I2508" s="205" t="s">
        <v>1440</v>
      </c>
      <c r="J2508" s="208" t="s">
        <v>1712</v>
      </c>
      <c r="K2508" s="203">
        <v>1</v>
      </c>
      <c r="L2508" s="207" t="s">
        <v>827</v>
      </c>
      <c r="M2508" s="208" t="s">
        <v>1497</v>
      </c>
      <c r="N2508" s="209">
        <f t="shared" si="0"/>
        <v>2025</v>
      </c>
      <c r="O2508" s="210">
        <f t="shared" si="1"/>
        <v>11</v>
      </c>
      <c r="P2508" s="211" t="str">
        <f>IFERROR(VLOOKUP(F2508,연간집계!D:E,2,FALSE),"")</f>
        <v>아크릴키링</v>
      </c>
    </row>
    <row r="2509" spans="1:16" ht="12.75">
      <c r="A2509" s="201">
        <v>45987.710648148146</v>
      </c>
      <c r="B2509" s="202">
        <v>45987</v>
      </c>
      <c r="C2509" s="203" t="s">
        <v>6998</v>
      </c>
      <c r="D2509" s="203" t="s">
        <v>11</v>
      </c>
      <c r="E2509" s="204" t="s">
        <v>6954</v>
      </c>
      <c r="F2509" s="49" t="s">
        <v>1347</v>
      </c>
      <c r="G2509" s="203">
        <v>1</v>
      </c>
      <c r="H2509" s="203" t="s">
        <v>6955</v>
      </c>
      <c r="I2509" s="205" t="s">
        <v>1440</v>
      </c>
      <c r="J2509" s="208" t="s">
        <v>1712</v>
      </c>
      <c r="K2509" s="203">
        <v>1</v>
      </c>
      <c r="L2509" s="207" t="s">
        <v>827</v>
      </c>
      <c r="M2509" s="208" t="s">
        <v>1497</v>
      </c>
      <c r="N2509" s="209">
        <f t="shared" si="0"/>
        <v>2025</v>
      </c>
      <c r="O2509" s="210">
        <f t="shared" si="1"/>
        <v>11</v>
      </c>
      <c r="P2509" s="211" t="str">
        <f>IFERROR(VLOOKUP(F2509,연간집계!D:E,2,FALSE),"")</f>
        <v>아크릴키링</v>
      </c>
    </row>
    <row r="2510" spans="1:16" ht="12.75">
      <c r="A2510" s="201">
        <v>45987.710659722223</v>
      </c>
      <c r="B2510" s="202">
        <v>45987</v>
      </c>
      <c r="C2510" s="203" t="s">
        <v>6999</v>
      </c>
      <c r="D2510" s="203" t="s">
        <v>11</v>
      </c>
      <c r="E2510" s="204" t="s">
        <v>6954</v>
      </c>
      <c r="F2510" s="49" t="s">
        <v>1347</v>
      </c>
      <c r="G2510" s="203">
        <v>1</v>
      </c>
      <c r="H2510" s="203" t="s">
        <v>6955</v>
      </c>
      <c r="I2510" s="205" t="s">
        <v>1440</v>
      </c>
      <c r="J2510" s="208" t="s">
        <v>1712</v>
      </c>
      <c r="K2510" s="203">
        <v>1</v>
      </c>
      <c r="L2510" s="207" t="s">
        <v>827</v>
      </c>
      <c r="M2510" s="208" t="s">
        <v>1497</v>
      </c>
      <c r="N2510" s="209">
        <f t="shared" si="0"/>
        <v>2025</v>
      </c>
      <c r="O2510" s="210">
        <f t="shared" si="1"/>
        <v>11</v>
      </c>
      <c r="P2510" s="211" t="str">
        <f>IFERROR(VLOOKUP(F2510,연간집계!D:E,2,FALSE),"")</f>
        <v>아크릴키링</v>
      </c>
    </row>
    <row r="2511" spans="1:16" ht="12.75">
      <c r="A2511" s="201">
        <v>45987.710682870369</v>
      </c>
      <c r="B2511" s="202">
        <v>45987</v>
      </c>
      <c r="C2511" s="203" t="s">
        <v>7000</v>
      </c>
      <c r="D2511" s="203" t="s">
        <v>11</v>
      </c>
      <c r="E2511" s="204" t="s">
        <v>6954</v>
      </c>
      <c r="F2511" s="49" t="s">
        <v>1347</v>
      </c>
      <c r="G2511" s="203">
        <v>1</v>
      </c>
      <c r="H2511" s="203" t="s">
        <v>6955</v>
      </c>
      <c r="I2511" s="205" t="s">
        <v>1440</v>
      </c>
      <c r="J2511" s="208" t="s">
        <v>1712</v>
      </c>
      <c r="K2511" s="203">
        <v>1</v>
      </c>
      <c r="L2511" s="207" t="s">
        <v>827</v>
      </c>
      <c r="M2511" s="208" t="s">
        <v>1497</v>
      </c>
      <c r="N2511" s="209">
        <f t="shared" si="0"/>
        <v>2025</v>
      </c>
      <c r="O2511" s="210">
        <f t="shared" si="1"/>
        <v>11</v>
      </c>
      <c r="P2511" s="211" t="str">
        <f>IFERROR(VLOOKUP(F2511,연간집계!D:E,2,FALSE),"")</f>
        <v>아크릴키링</v>
      </c>
    </row>
    <row r="2512" spans="1:16" ht="12.75">
      <c r="A2512" s="201">
        <v>45987.710694444446</v>
      </c>
      <c r="B2512" s="202">
        <v>45987</v>
      </c>
      <c r="C2512" s="203" t="s">
        <v>7001</v>
      </c>
      <c r="D2512" s="203" t="s">
        <v>11</v>
      </c>
      <c r="E2512" s="204" t="s">
        <v>6954</v>
      </c>
      <c r="F2512" s="49" t="s">
        <v>1347</v>
      </c>
      <c r="G2512" s="203">
        <v>1</v>
      </c>
      <c r="H2512" s="203" t="s">
        <v>6955</v>
      </c>
      <c r="I2512" s="205" t="s">
        <v>1440</v>
      </c>
      <c r="J2512" s="208" t="s">
        <v>1712</v>
      </c>
      <c r="K2512" s="203">
        <v>1</v>
      </c>
      <c r="L2512" s="207" t="s">
        <v>827</v>
      </c>
      <c r="M2512" s="208" t="s">
        <v>1497</v>
      </c>
      <c r="N2512" s="209">
        <f t="shared" si="0"/>
        <v>2025</v>
      </c>
      <c r="O2512" s="210">
        <f t="shared" si="1"/>
        <v>11</v>
      </c>
      <c r="P2512" s="211" t="str">
        <f>IFERROR(VLOOKUP(F2512,연간집계!D:E,2,FALSE),"")</f>
        <v>아크릴키링</v>
      </c>
    </row>
    <row r="2513" spans="1:16" ht="12.75">
      <c r="A2513" s="201">
        <v>45987.710706018515</v>
      </c>
      <c r="B2513" s="202">
        <v>45987</v>
      </c>
      <c r="C2513" s="203" t="s">
        <v>7002</v>
      </c>
      <c r="D2513" s="203" t="s">
        <v>11</v>
      </c>
      <c r="E2513" s="204" t="s">
        <v>6954</v>
      </c>
      <c r="F2513" s="49" t="s">
        <v>1347</v>
      </c>
      <c r="G2513" s="203">
        <v>1</v>
      </c>
      <c r="H2513" s="203" t="s">
        <v>6955</v>
      </c>
      <c r="I2513" s="205" t="s">
        <v>1440</v>
      </c>
      <c r="J2513" s="208" t="s">
        <v>1712</v>
      </c>
      <c r="K2513" s="203">
        <v>1</v>
      </c>
      <c r="L2513" s="207" t="s">
        <v>827</v>
      </c>
      <c r="M2513" s="208" t="s">
        <v>1497</v>
      </c>
      <c r="N2513" s="209">
        <f t="shared" si="0"/>
        <v>2025</v>
      </c>
      <c r="O2513" s="210">
        <f t="shared" si="1"/>
        <v>11</v>
      </c>
      <c r="P2513" s="211" t="str">
        <f>IFERROR(VLOOKUP(F2513,연간집계!D:E,2,FALSE),"")</f>
        <v>아크릴키링</v>
      </c>
    </row>
    <row r="2514" spans="1:16" ht="12.75">
      <c r="A2514" s="201">
        <v>45987.710717592592</v>
      </c>
      <c r="B2514" s="202">
        <v>45987</v>
      </c>
      <c r="C2514" s="203" t="s">
        <v>7003</v>
      </c>
      <c r="D2514" s="203" t="s">
        <v>11</v>
      </c>
      <c r="E2514" s="204" t="s">
        <v>6954</v>
      </c>
      <c r="F2514" s="49" t="s">
        <v>1347</v>
      </c>
      <c r="G2514" s="203">
        <v>1</v>
      </c>
      <c r="H2514" s="203" t="s">
        <v>6955</v>
      </c>
      <c r="I2514" s="205" t="s">
        <v>1440</v>
      </c>
      <c r="J2514" s="208" t="s">
        <v>1712</v>
      </c>
      <c r="K2514" s="203">
        <v>1</v>
      </c>
      <c r="L2514" s="207" t="s">
        <v>827</v>
      </c>
      <c r="M2514" s="208" t="s">
        <v>1497</v>
      </c>
      <c r="N2514" s="209">
        <f t="shared" si="0"/>
        <v>2025</v>
      </c>
      <c r="O2514" s="210">
        <f t="shared" si="1"/>
        <v>11</v>
      </c>
      <c r="P2514" s="211" t="str">
        <f>IFERROR(VLOOKUP(F2514,연간집계!D:E,2,FALSE),"")</f>
        <v>아크릴키링</v>
      </c>
    </row>
    <row r="2515" spans="1:16" ht="12.75">
      <c r="A2515" s="201">
        <v>45987.710729166669</v>
      </c>
      <c r="B2515" s="202">
        <v>45987</v>
      </c>
      <c r="C2515" s="203" t="s">
        <v>7004</v>
      </c>
      <c r="D2515" s="203" t="s">
        <v>11</v>
      </c>
      <c r="E2515" s="204" t="s">
        <v>6954</v>
      </c>
      <c r="F2515" s="49" t="s">
        <v>1347</v>
      </c>
      <c r="G2515" s="203">
        <v>1</v>
      </c>
      <c r="H2515" s="203" t="s">
        <v>6955</v>
      </c>
      <c r="I2515" s="205" t="s">
        <v>1440</v>
      </c>
      <c r="J2515" s="208" t="s">
        <v>1712</v>
      </c>
      <c r="K2515" s="203">
        <v>1</v>
      </c>
      <c r="L2515" s="207" t="s">
        <v>827</v>
      </c>
      <c r="M2515" s="208" t="s">
        <v>1497</v>
      </c>
      <c r="N2515" s="209">
        <f t="shared" si="0"/>
        <v>2025</v>
      </c>
      <c r="O2515" s="210">
        <f t="shared" si="1"/>
        <v>11</v>
      </c>
      <c r="P2515" s="211" t="str">
        <f>IFERROR(VLOOKUP(F2515,연간집계!D:E,2,FALSE),"")</f>
        <v>아크릴키링</v>
      </c>
    </row>
    <row r="2516" spans="1:16" ht="12.75">
      <c r="A2516" s="201">
        <v>45987.710740740738</v>
      </c>
      <c r="B2516" s="202">
        <v>45987</v>
      </c>
      <c r="C2516" s="203" t="s">
        <v>7005</v>
      </c>
      <c r="D2516" s="203" t="s">
        <v>11</v>
      </c>
      <c r="E2516" s="204" t="s">
        <v>6954</v>
      </c>
      <c r="F2516" s="49" t="s">
        <v>1347</v>
      </c>
      <c r="G2516" s="203">
        <v>2</v>
      </c>
      <c r="H2516" s="203" t="s">
        <v>6955</v>
      </c>
      <c r="I2516" s="205" t="s">
        <v>1440</v>
      </c>
      <c r="J2516" s="208" t="s">
        <v>1712</v>
      </c>
      <c r="K2516" s="203">
        <v>1</v>
      </c>
      <c r="L2516" s="207" t="s">
        <v>827</v>
      </c>
      <c r="M2516" s="208" t="s">
        <v>1497</v>
      </c>
      <c r="N2516" s="209">
        <f t="shared" si="0"/>
        <v>2025</v>
      </c>
      <c r="O2516" s="210">
        <f t="shared" si="1"/>
        <v>11</v>
      </c>
      <c r="P2516" s="211" t="str">
        <f>IFERROR(VLOOKUP(F2516,연간집계!D:E,2,FALSE),"")</f>
        <v>아크릴키링</v>
      </c>
    </row>
    <row r="2517" spans="1:16" ht="12.75">
      <c r="A2517" s="201">
        <v>45987.710752314815</v>
      </c>
      <c r="B2517" s="202">
        <v>45987</v>
      </c>
      <c r="C2517" s="203" t="s">
        <v>7006</v>
      </c>
      <c r="D2517" s="203" t="s">
        <v>11</v>
      </c>
      <c r="E2517" s="204" t="s">
        <v>6954</v>
      </c>
      <c r="F2517" s="49" t="s">
        <v>1347</v>
      </c>
      <c r="G2517" s="203">
        <v>9</v>
      </c>
      <c r="H2517" s="203" t="s">
        <v>6955</v>
      </c>
      <c r="I2517" s="205" t="s">
        <v>1440</v>
      </c>
      <c r="J2517" s="208" t="s">
        <v>1712</v>
      </c>
      <c r="K2517" s="203">
        <v>1</v>
      </c>
      <c r="L2517" s="207" t="s">
        <v>827</v>
      </c>
      <c r="M2517" s="208" t="s">
        <v>1497</v>
      </c>
      <c r="N2517" s="209">
        <f t="shared" si="0"/>
        <v>2025</v>
      </c>
      <c r="O2517" s="210">
        <f t="shared" si="1"/>
        <v>11</v>
      </c>
      <c r="P2517" s="211" t="str">
        <f>IFERROR(VLOOKUP(F2517,연간집계!D:E,2,FALSE),"")</f>
        <v>아크릴키링</v>
      </c>
    </row>
    <row r="2518" spans="1:16" ht="12.75">
      <c r="A2518" s="201">
        <v>45987.710763888892</v>
      </c>
      <c r="B2518" s="202">
        <v>45987</v>
      </c>
      <c r="C2518" s="203" t="s">
        <v>7007</v>
      </c>
      <c r="D2518" s="203" t="s">
        <v>11</v>
      </c>
      <c r="E2518" s="204" t="s">
        <v>6954</v>
      </c>
      <c r="F2518" s="49" t="s">
        <v>1347</v>
      </c>
      <c r="G2518" s="203">
        <v>13</v>
      </c>
      <c r="H2518" s="203" t="s">
        <v>6955</v>
      </c>
      <c r="I2518" s="205" t="s">
        <v>1440</v>
      </c>
      <c r="J2518" s="208" t="s">
        <v>1712</v>
      </c>
      <c r="K2518" s="203">
        <v>1</v>
      </c>
      <c r="L2518" s="207" t="s">
        <v>827</v>
      </c>
      <c r="M2518" s="208" t="s">
        <v>1497</v>
      </c>
      <c r="N2518" s="209">
        <f t="shared" si="0"/>
        <v>2025</v>
      </c>
      <c r="O2518" s="210">
        <f t="shared" si="1"/>
        <v>11</v>
      </c>
      <c r="P2518" s="211" t="str">
        <f>IFERROR(VLOOKUP(F2518,연간집계!D:E,2,FALSE),"")</f>
        <v>아크릴키링</v>
      </c>
    </row>
    <row r="2519" spans="1:16" ht="12.75">
      <c r="A2519" s="201">
        <v>45987.710775462961</v>
      </c>
      <c r="B2519" s="202">
        <v>45987</v>
      </c>
      <c r="C2519" s="203" t="s">
        <v>7008</v>
      </c>
      <c r="D2519" s="203" t="s">
        <v>11</v>
      </c>
      <c r="E2519" s="204" t="s">
        <v>6954</v>
      </c>
      <c r="F2519" s="49" t="s">
        <v>1347</v>
      </c>
      <c r="G2519" s="203">
        <v>1</v>
      </c>
      <c r="H2519" s="203" t="s">
        <v>6955</v>
      </c>
      <c r="I2519" s="205" t="s">
        <v>1440</v>
      </c>
      <c r="J2519" s="208" t="s">
        <v>1712</v>
      </c>
      <c r="K2519" s="203">
        <v>1</v>
      </c>
      <c r="L2519" s="207" t="s">
        <v>827</v>
      </c>
      <c r="M2519" s="208" t="s">
        <v>1497</v>
      </c>
      <c r="N2519" s="209">
        <f t="shared" si="0"/>
        <v>2025</v>
      </c>
      <c r="O2519" s="210">
        <f t="shared" si="1"/>
        <v>11</v>
      </c>
      <c r="P2519" s="211" t="str">
        <f>IFERROR(VLOOKUP(F2519,연간집계!D:E,2,FALSE),"")</f>
        <v>아크릴키링</v>
      </c>
    </row>
    <row r="2520" spans="1:16" ht="12.75">
      <c r="A2520" s="201">
        <v>45987.713252314818</v>
      </c>
      <c r="B2520" s="202">
        <v>45987</v>
      </c>
      <c r="C2520" s="203" t="s">
        <v>7009</v>
      </c>
      <c r="D2520" s="203" t="s">
        <v>11</v>
      </c>
      <c r="E2520" s="204" t="s">
        <v>6954</v>
      </c>
      <c r="F2520" s="49" t="s">
        <v>1347</v>
      </c>
      <c r="G2520" s="203">
        <v>1</v>
      </c>
      <c r="H2520" s="203" t="s">
        <v>6955</v>
      </c>
      <c r="I2520" s="205" t="s">
        <v>1440</v>
      </c>
      <c r="J2520" s="208" t="s">
        <v>1712</v>
      </c>
      <c r="K2520" s="203">
        <v>1</v>
      </c>
      <c r="L2520" s="207" t="s">
        <v>827</v>
      </c>
      <c r="M2520" s="208" t="s">
        <v>1497</v>
      </c>
      <c r="N2520" s="209">
        <f t="shared" si="0"/>
        <v>2025</v>
      </c>
      <c r="O2520" s="210">
        <f t="shared" si="1"/>
        <v>11</v>
      </c>
      <c r="P2520" s="211" t="str">
        <f>IFERROR(VLOOKUP(F2520,연간집계!D:E,2,FALSE),"")</f>
        <v>아크릴키링</v>
      </c>
    </row>
    <row r="2521" spans="1:16" ht="12.75">
      <c r="A2521" s="201">
        <v>45987.713263888887</v>
      </c>
      <c r="B2521" s="202">
        <v>45987</v>
      </c>
      <c r="C2521" s="203" t="s">
        <v>7010</v>
      </c>
      <c r="D2521" s="203" t="s">
        <v>11</v>
      </c>
      <c r="E2521" s="204" t="s">
        <v>6954</v>
      </c>
      <c r="F2521" s="49" t="s">
        <v>1269</v>
      </c>
      <c r="G2521" s="203">
        <v>1</v>
      </c>
      <c r="H2521" s="203" t="s">
        <v>6955</v>
      </c>
      <c r="I2521" s="205" t="s">
        <v>1842</v>
      </c>
      <c r="J2521" s="206"/>
      <c r="K2521" s="203">
        <v>26</v>
      </c>
      <c r="L2521" s="207" t="s">
        <v>827</v>
      </c>
      <c r="M2521" s="208" t="s">
        <v>1497</v>
      </c>
      <c r="N2521" s="209">
        <f t="shared" si="0"/>
        <v>2025</v>
      </c>
      <c r="O2521" s="210">
        <f t="shared" si="1"/>
        <v>11</v>
      </c>
      <c r="P2521" s="211" t="str">
        <f>IFERROR(VLOOKUP(F2521,연간집계!D:E,2,FALSE),"")</f>
        <v>PCMS_미니캘린더</v>
      </c>
    </row>
    <row r="2522" spans="1:16" ht="12.75">
      <c r="A2522" s="201">
        <v>45987.713275462964</v>
      </c>
      <c r="B2522" s="202">
        <v>45987</v>
      </c>
      <c r="C2522" s="203" t="s">
        <v>7011</v>
      </c>
      <c r="D2522" s="203" t="s">
        <v>11</v>
      </c>
      <c r="E2522" s="204" t="s">
        <v>6954</v>
      </c>
      <c r="F2522" s="49" t="s">
        <v>1269</v>
      </c>
      <c r="G2522" s="203">
        <v>1</v>
      </c>
      <c r="H2522" s="203" t="s">
        <v>6955</v>
      </c>
      <c r="I2522" s="205" t="s">
        <v>1842</v>
      </c>
      <c r="J2522" s="206"/>
      <c r="K2522" s="203">
        <v>26</v>
      </c>
      <c r="L2522" s="207" t="s">
        <v>827</v>
      </c>
      <c r="M2522" s="208" t="s">
        <v>1497</v>
      </c>
      <c r="N2522" s="209">
        <f t="shared" si="0"/>
        <v>2025</v>
      </c>
      <c r="O2522" s="210">
        <f t="shared" si="1"/>
        <v>11</v>
      </c>
      <c r="P2522" s="211" t="str">
        <f>IFERROR(VLOOKUP(F2522,연간집계!D:E,2,FALSE),"")</f>
        <v>PCMS_미니캘린더</v>
      </c>
    </row>
    <row r="2523" spans="1:16" ht="12.75">
      <c r="A2523" s="201">
        <v>45987.713287037041</v>
      </c>
      <c r="B2523" s="202">
        <v>45987</v>
      </c>
      <c r="C2523" s="203" t="s">
        <v>7012</v>
      </c>
      <c r="D2523" s="203" t="s">
        <v>11</v>
      </c>
      <c r="E2523" s="204" t="s">
        <v>6954</v>
      </c>
      <c r="F2523" s="49" t="s">
        <v>1269</v>
      </c>
      <c r="G2523" s="203">
        <v>1</v>
      </c>
      <c r="H2523" s="203" t="s">
        <v>6955</v>
      </c>
      <c r="I2523" s="205" t="s">
        <v>1842</v>
      </c>
      <c r="J2523" s="206"/>
      <c r="K2523" s="203">
        <v>26</v>
      </c>
      <c r="L2523" s="207" t="s">
        <v>827</v>
      </c>
      <c r="M2523" s="208" t="s">
        <v>1497</v>
      </c>
      <c r="N2523" s="209">
        <f t="shared" si="0"/>
        <v>2025</v>
      </c>
      <c r="O2523" s="210">
        <f t="shared" si="1"/>
        <v>11</v>
      </c>
      <c r="P2523" s="211" t="str">
        <f>IFERROR(VLOOKUP(F2523,연간집계!D:E,2,FALSE),"")</f>
        <v>PCMS_미니캘린더</v>
      </c>
    </row>
    <row r="2524" spans="1:16" ht="12.75">
      <c r="A2524" s="201">
        <v>45987.71329861111</v>
      </c>
      <c r="B2524" s="202">
        <v>45987</v>
      </c>
      <c r="C2524" s="203" t="s">
        <v>7013</v>
      </c>
      <c r="D2524" s="203" t="s">
        <v>11</v>
      </c>
      <c r="E2524" s="204" t="s">
        <v>6954</v>
      </c>
      <c r="F2524" s="49" t="s">
        <v>1269</v>
      </c>
      <c r="G2524" s="203">
        <v>1</v>
      </c>
      <c r="H2524" s="203" t="s">
        <v>6955</v>
      </c>
      <c r="I2524" s="205" t="s">
        <v>1842</v>
      </c>
      <c r="J2524" s="206"/>
      <c r="K2524" s="203">
        <v>26</v>
      </c>
      <c r="L2524" s="207" t="s">
        <v>827</v>
      </c>
      <c r="M2524" s="208" t="s">
        <v>1497</v>
      </c>
      <c r="N2524" s="209">
        <f t="shared" si="0"/>
        <v>2025</v>
      </c>
      <c r="O2524" s="210">
        <f t="shared" si="1"/>
        <v>11</v>
      </c>
      <c r="P2524" s="211" t="str">
        <f>IFERROR(VLOOKUP(F2524,연간집계!D:E,2,FALSE),"")</f>
        <v>PCMS_미니캘린더</v>
      </c>
    </row>
    <row r="2525" spans="1:16" ht="12.75">
      <c r="A2525" s="201">
        <v>45987.713310185187</v>
      </c>
      <c r="B2525" s="202">
        <v>45987</v>
      </c>
      <c r="C2525" s="203" t="s">
        <v>7014</v>
      </c>
      <c r="D2525" s="203" t="s">
        <v>11</v>
      </c>
      <c r="E2525" s="204" t="s">
        <v>6954</v>
      </c>
      <c r="F2525" s="49" t="s">
        <v>1269</v>
      </c>
      <c r="G2525" s="203">
        <v>1</v>
      </c>
      <c r="H2525" s="203" t="s">
        <v>6955</v>
      </c>
      <c r="I2525" s="205" t="s">
        <v>1842</v>
      </c>
      <c r="J2525" s="206"/>
      <c r="K2525" s="203">
        <v>26</v>
      </c>
      <c r="L2525" s="207" t="s">
        <v>827</v>
      </c>
      <c r="M2525" s="208" t="s">
        <v>1497</v>
      </c>
      <c r="N2525" s="209">
        <f t="shared" si="0"/>
        <v>2025</v>
      </c>
      <c r="O2525" s="210">
        <f t="shared" si="1"/>
        <v>11</v>
      </c>
      <c r="P2525" s="211" t="str">
        <f>IFERROR(VLOOKUP(F2525,연간집계!D:E,2,FALSE),"")</f>
        <v>PCMS_미니캘린더</v>
      </c>
    </row>
    <row r="2526" spans="1:16" ht="12.75">
      <c r="A2526" s="201">
        <v>45987.713321759256</v>
      </c>
      <c r="B2526" s="202">
        <v>45987</v>
      </c>
      <c r="C2526" s="203" t="s">
        <v>7015</v>
      </c>
      <c r="D2526" s="203" t="s">
        <v>11</v>
      </c>
      <c r="E2526" s="204" t="s">
        <v>6954</v>
      </c>
      <c r="F2526" s="49" t="s">
        <v>1269</v>
      </c>
      <c r="G2526" s="203">
        <v>1</v>
      </c>
      <c r="H2526" s="203" t="s">
        <v>6955</v>
      </c>
      <c r="I2526" s="205" t="s">
        <v>1842</v>
      </c>
      <c r="J2526" s="206"/>
      <c r="K2526" s="203">
        <v>26</v>
      </c>
      <c r="L2526" s="207" t="s">
        <v>827</v>
      </c>
      <c r="M2526" s="208" t="s">
        <v>1497</v>
      </c>
      <c r="N2526" s="209">
        <f t="shared" si="0"/>
        <v>2025</v>
      </c>
      <c r="O2526" s="210">
        <f t="shared" si="1"/>
        <v>11</v>
      </c>
      <c r="P2526" s="211" t="str">
        <f>IFERROR(VLOOKUP(F2526,연간집계!D:E,2,FALSE),"")</f>
        <v>PCMS_미니캘린더</v>
      </c>
    </row>
    <row r="2527" spans="1:16" ht="12.75">
      <c r="A2527" s="201">
        <v>45987.713333333333</v>
      </c>
      <c r="B2527" s="202">
        <v>45987</v>
      </c>
      <c r="C2527" s="203" t="s">
        <v>7016</v>
      </c>
      <c r="D2527" s="203" t="s">
        <v>11</v>
      </c>
      <c r="E2527" s="204" t="s">
        <v>6954</v>
      </c>
      <c r="F2527" s="49" t="s">
        <v>1269</v>
      </c>
      <c r="G2527" s="203">
        <v>1</v>
      </c>
      <c r="H2527" s="203" t="s">
        <v>6955</v>
      </c>
      <c r="I2527" s="205" t="s">
        <v>1842</v>
      </c>
      <c r="J2527" s="206"/>
      <c r="K2527" s="203">
        <v>26</v>
      </c>
      <c r="L2527" s="207" t="s">
        <v>827</v>
      </c>
      <c r="M2527" s="208" t="s">
        <v>1497</v>
      </c>
      <c r="N2527" s="209">
        <f t="shared" si="0"/>
        <v>2025</v>
      </c>
      <c r="O2527" s="210">
        <f t="shared" si="1"/>
        <v>11</v>
      </c>
      <c r="P2527" s="211" t="str">
        <f>IFERROR(VLOOKUP(F2527,연간집계!D:E,2,FALSE),"")</f>
        <v>PCMS_미니캘린더</v>
      </c>
    </row>
    <row r="2528" spans="1:16" ht="12.75">
      <c r="A2528" s="201">
        <v>45987.713356481479</v>
      </c>
      <c r="B2528" s="202">
        <v>45987</v>
      </c>
      <c r="C2528" s="203" t="s">
        <v>7017</v>
      </c>
      <c r="D2528" s="203" t="s">
        <v>11</v>
      </c>
      <c r="E2528" s="204" t="s">
        <v>6954</v>
      </c>
      <c r="F2528" s="49" t="s">
        <v>1269</v>
      </c>
      <c r="G2528" s="203">
        <v>1</v>
      </c>
      <c r="H2528" s="203" t="s">
        <v>6955</v>
      </c>
      <c r="I2528" s="205" t="s">
        <v>1842</v>
      </c>
      <c r="J2528" s="206"/>
      <c r="K2528" s="203">
        <v>26</v>
      </c>
      <c r="L2528" s="207" t="s">
        <v>827</v>
      </c>
      <c r="M2528" s="208" t="s">
        <v>1497</v>
      </c>
      <c r="N2528" s="209">
        <f t="shared" si="0"/>
        <v>2025</v>
      </c>
      <c r="O2528" s="210">
        <f t="shared" si="1"/>
        <v>11</v>
      </c>
      <c r="P2528" s="211" t="str">
        <f>IFERROR(VLOOKUP(F2528,연간집계!D:E,2,FALSE),"")</f>
        <v>PCMS_미니캘린더</v>
      </c>
    </row>
    <row r="2529" spans="1:16" ht="12.75">
      <c r="A2529" s="201">
        <v>45987.713368055556</v>
      </c>
      <c r="B2529" s="202">
        <v>45987</v>
      </c>
      <c r="C2529" s="203" t="s">
        <v>7018</v>
      </c>
      <c r="D2529" s="203" t="s">
        <v>11</v>
      </c>
      <c r="E2529" s="204" t="s">
        <v>6954</v>
      </c>
      <c r="F2529" s="49" t="s">
        <v>1269</v>
      </c>
      <c r="G2529" s="203">
        <v>1</v>
      </c>
      <c r="H2529" s="203" t="s">
        <v>6955</v>
      </c>
      <c r="I2529" s="205" t="s">
        <v>1842</v>
      </c>
      <c r="J2529" s="206"/>
      <c r="K2529" s="203">
        <v>26</v>
      </c>
      <c r="L2529" s="207" t="s">
        <v>827</v>
      </c>
      <c r="M2529" s="208" t="s">
        <v>1497</v>
      </c>
      <c r="N2529" s="209">
        <f t="shared" si="0"/>
        <v>2025</v>
      </c>
      <c r="O2529" s="210">
        <f t="shared" si="1"/>
        <v>11</v>
      </c>
      <c r="P2529" s="211" t="str">
        <f>IFERROR(VLOOKUP(F2529,연간집계!D:E,2,FALSE),"")</f>
        <v>PCMS_미니캘린더</v>
      </c>
    </row>
    <row r="2530" spans="1:16" ht="12.75">
      <c r="A2530" s="201">
        <v>45987.713379629633</v>
      </c>
      <c r="B2530" s="202">
        <v>45987</v>
      </c>
      <c r="C2530" s="203" t="s">
        <v>7019</v>
      </c>
      <c r="D2530" s="203" t="s">
        <v>11</v>
      </c>
      <c r="E2530" s="204" t="s">
        <v>6954</v>
      </c>
      <c r="F2530" s="49" t="s">
        <v>1269</v>
      </c>
      <c r="G2530" s="203">
        <v>1</v>
      </c>
      <c r="H2530" s="203" t="s">
        <v>6955</v>
      </c>
      <c r="I2530" s="205" t="s">
        <v>1842</v>
      </c>
      <c r="J2530" s="206"/>
      <c r="K2530" s="203">
        <v>26</v>
      </c>
      <c r="L2530" s="207" t="s">
        <v>827</v>
      </c>
      <c r="M2530" s="208" t="s">
        <v>1497</v>
      </c>
      <c r="N2530" s="209">
        <f t="shared" si="0"/>
        <v>2025</v>
      </c>
      <c r="O2530" s="210">
        <f t="shared" si="1"/>
        <v>11</v>
      </c>
      <c r="P2530" s="211" t="str">
        <f>IFERROR(VLOOKUP(F2530,연간집계!D:E,2,FALSE),"")</f>
        <v>PCMS_미니캘린더</v>
      </c>
    </row>
    <row r="2531" spans="1:16" ht="12.75">
      <c r="A2531" s="201">
        <v>45987.713391203702</v>
      </c>
      <c r="B2531" s="202">
        <v>45987</v>
      </c>
      <c r="C2531" s="203" t="s">
        <v>7020</v>
      </c>
      <c r="D2531" s="203" t="s">
        <v>11</v>
      </c>
      <c r="E2531" s="204" t="s">
        <v>6954</v>
      </c>
      <c r="F2531" s="49" t="s">
        <v>1269</v>
      </c>
      <c r="G2531" s="203">
        <v>12</v>
      </c>
      <c r="H2531" s="203" t="s">
        <v>6955</v>
      </c>
      <c r="I2531" s="205" t="s">
        <v>1842</v>
      </c>
      <c r="J2531" s="206"/>
      <c r="K2531" s="203">
        <v>26</v>
      </c>
      <c r="L2531" s="207" t="s">
        <v>827</v>
      </c>
      <c r="M2531" s="208" t="s">
        <v>1497</v>
      </c>
      <c r="N2531" s="209">
        <f t="shared" si="0"/>
        <v>2025</v>
      </c>
      <c r="O2531" s="210">
        <f t="shared" si="1"/>
        <v>11</v>
      </c>
      <c r="P2531" s="211" t="str">
        <f>IFERROR(VLOOKUP(F2531,연간집계!D:E,2,FALSE),"")</f>
        <v>PCMS_미니캘린더</v>
      </c>
    </row>
    <row r="2532" spans="1:16" ht="12.75">
      <c r="A2532" s="201">
        <v>45987.713402777779</v>
      </c>
      <c r="B2532" s="202">
        <v>45987</v>
      </c>
      <c r="C2532" s="203" t="s">
        <v>7021</v>
      </c>
      <c r="D2532" s="203" t="s">
        <v>11</v>
      </c>
      <c r="E2532" s="204" t="s">
        <v>6954</v>
      </c>
      <c r="F2532" s="49" t="s">
        <v>1269</v>
      </c>
      <c r="G2532" s="203">
        <v>1</v>
      </c>
      <c r="H2532" s="203" t="s">
        <v>6955</v>
      </c>
      <c r="I2532" s="205" t="s">
        <v>1842</v>
      </c>
      <c r="J2532" s="206"/>
      <c r="K2532" s="203">
        <v>26</v>
      </c>
      <c r="L2532" s="207" t="s">
        <v>827</v>
      </c>
      <c r="M2532" s="208" t="s">
        <v>1497</v>
      </c>
      <c r="N2532" s="209">
        <f t="shared" si="0"/>
        <v>2025</v>
      </c>
      <c r="O2532" s="210">
        <f t="shared" si="1"/>
        <v>11</v>
      </c>
      <c r="P2532" s="211" t="str">
        <f>IFERROR(VLOOKUP(F2532,연간집계!D:E,2,FALSE),"")</f>
        <v>PCMS_미니캘린더</v>
      </c>
    </row>
    <row r="2533" spans="1:16" ht="12.75">
      <c r="A2533" s="201">
        <v>45987.713414351849</v>
      </c>
      <c r="B2533" s="202">
        <v>45987</v>
      </c>
      <c r="C2533" s="203" t="s">
        <v>7022</v>
      </c>
      <c r="D2533" s="203" t="s">
        <v>11</v>
      </c>
      <c r="E2533" s="204" t="s">
        <v>6954</v>
      </c>
      <c r="F2533" s="49" t="s">
        <v>1269</v>
      </c>
      <c r="G2533" s="203">
        <v>1</v>
      </c>
      <c r="H2533" s="203" t="s">
        <v>6955</v>
      </c>
      <c r="I2533" s="205" t="s">
        <v>1842</v>
      </c>
      <c r="J2533" s="206"/>
      <c r="K2533" s="203">
        <v>26</v>
      </c>
      <c r="L2533" s="207" t="s">
        <v>827</v>
      </c>
      <c r="M2533" s="208" t="s">
        <v>1497</v>
      </c>
      <c r="N2533" s="209">
        <f t="shared" si="0"/>
        <v>2025</v>
      </c>
      <c r="O2533" s="210">
        <f t="shared" si="1"/>
        <v>11</v>
      </c>
      <c r="P2533" s="211" t="str">
        <f>IFERROR(VLOOKUP(F2533,연간집계!D:E,2,FALSE),"")</f>
        <v>PCMS_미니캘린더</v>
      </c>
    </row>
    <row r="2534" spans="1:16" ht="12.75">
      <c r="A2534" s="201">
        <v>45987.713425925926</v>
      </c>
      <c r="B2534" s="202">
        <v>45987</v>
      </c>
      <c r="C2534" s="203" t="s">
        <v>7023</v>
      </c>
      <c r="D2534" s="203" t="s">
        <v>11</v>
      </c>
      <c r="E2534" s="204" t="s">
        <v>6954</v>
      </c>
      <c r="F2534" s="49" t="s">
        <v>1269</v>
      </c>
      <c r="G2534" s="203">
        <v>2</v>
      </c>
      <c r="H2534" s="203" t="s">
        <v>6955</v>
      </c>
      <c r="I2534" s="205" t="s">
        <v>1842</v>
      </c>
      <c r="J2534" s="206"/>
      <c r="K2534" s="203">
        <v>26</v>
      </c>
      <c r="L2534" s="207" t="s">
        <v>827</v>
      </c>
      <c r="M2534" s="208" t="s">
        <v>1497</v>
      </c>
      <c r="N2534" s="209">
        <f t="shared" si="0"/>
        <v>2025</v>
      </c>
      <c r="O2534" s="210">
        <f t="shared" si="1"/>
        <v>11</v>
      </c>
      <c r="P2534" s="211" t="str">
        <f>IFERROR(VLOOKUP(F2534,연간집계!D:E,2,FALSE),"")</f>
        <v>PCMS_미니캘린더</v>
      </c>
    </row>
    <row r="2535" spans="1:16" ht="12.75">
      <c r="A2535" s="201">
        <v>45987.713437500002</v>
      </c>
      <c r="B2535" s="202">
        <v>45987</v>
      </c>
      <c r="C2535" s="203" t="s">
        <v>7024</v>
      </c>
      <c r="D2535" s="203" t="s">
        <v>11</v>
      </c>
      <c r="E2535" s="204" t="s">
        <v>6954</v>
      </c>
      <c r="F2535" s="49" t="s">
        <v>1269</v>
      </c>
      <c r="G2535" s="203">
        <v>1</v>
      </c>
      <c r="H2535" s="203" t="s">
        <v>6955</v>
      </c>
      <c r="I2535" s="205" t="s">
        <v>1842</v>
      </c>
      <c r="J2535" s="206"/>
      <c r="K2535" s="203">
        <v>26</v>
      </c>
      <c r="L2535" s="207" t="s">
        <v>827</v>
      </c>
      <c r="M2535" s="208" t="s">
        <v>1497</v>
      </c>
      <c r="N2535" s="209">
        <f t="shared" si="0"/>
        <v>2025</v>
      </c>
      <c r="O2535" s="210">
        <f t="shared" si="1"/>
        <v>11</v>
      </c>
      <c r="P2535" s="211" t="str">
        <f>IFERROR(VLOOKUP(F2535,연간집계!D:E,2,FALSE),"")</f>
        <v>PCMS_미니캘린더</v>
      </c>
    </row>
    <row r="2536" spans="1:16" ht="12.75">
      <c r="A2536" s="201">
        <v>45987.713460648149</v>
      </c>
      <c r="B2536" s="202">
        <v>45987</v>
      </c>
      <c r="C2536" s="203" t="s">
        <v>7025</v>
      </c>
      <c r="D2536" s="203" t="s">
        <v>11</v>
      </c>
      <c r="E2536" s="204" t="s">
        <v>6954</v>
      </c>
      <c r="F2536" s="49" t="s">
        <v>1269</v>
      </c>
      <c r="G2536" s="203">
        <v>1</v>
      </c>
      <c r="H2536" s="203" t="s">
        <v>6955</v>
      </c>
      <c r="I2536" s="205" t="s">
        <v>1842</v>
      </c>
      <c r="J2536" s="206"/>
      <c r="K2536" s="203">
        <v>26</v>
      </c>
      <c r="L2536" s="207" t="s">
        <v>827</v>
      </c>
      <c r="M2536" s="208" t="s">
        <v>1497</v>
      </c>
      <c r="N2536" s="209">
        <f t="shared" si="0"/>
        <v>2025</v>
      </c>
      <c r="O2536" s="210">
        <f t="shared" si="1"/>
        <v>11</v>
      </c>
      <c r="P2536" s="211" t="str">
        <f>IFERROR(VLOOKUP(F2536,연간집계!D:E,2,FALSE),"")</f>
        <v>PCMS_미니캘린더</v>
      </c>
    </row>
    <row r="2537" spans="1:16" ht="12.75">
      <c r="A2537" s="201">
        <v>45987.713472222225</v>
      </c>
      <c r="B2537" s="202">
        <v>45987</v>
      </c>
      <c r="C2537" s="203" t="s">
        <v>7026</v>
      </c>
      <c r="D2537" s="203" t="s">
        <v>11</v>
      </c>
      <c r="E2537" s="204" t="s">
        <v>6954</v>
      </c>
      <c r="F2537" s="49" t="s">
        <v>1269</v>
      </c>
      <c r="G2537" s="203">
        <v>1</v>
      </c>
      <c r="H2537" s="203" t="s">
        <v>6955</v>
      </c>
      <c r="I2537" s="205" t="s">
        <v>1842</v>
      </c>
      <c r="J2537" s="206"/>
      <c r="K2537" s="203">
        <v>26</v>
      </c>
      <c r="L2537" s="207" t="s">
        <v>827</v>
      </c>
      <c r="M2537" s="208" t="s">
        <v>1497</v>
      </c>
      <c r="N2537" s="209">
        <f t="shared" si="0"/>
        <v>2025</v>
      </c>
      <c r="O2537" s="210">
        <f t="shared" si="1"/>
        <v>11</v>
      </c>
      <c r="P2537" s="211" t="str">
        <f>IFERROR(VLOOKUP(F2537,연간집계!D:E,2,FALSE),"")</f>
        <v>PCMS_미니캘린더</v>
      </c>
    </row>
    <row r="2538" spans="1:16" ht="12.75">
      <c r="A2538" s="201">
        <v>45987.713483796295</v>
      </c>
      <c r="B2538" s="202">
        <v>45987</v>
      </c>
      <c r="C2538" s="203" t="s">
        <v>7027</v>
      </c>
      <c r="D2538" s="203" t="s">
        <v>11</v>
      </c>
      <c r="E2538" s="204" t="s">
        <v>6954</v>
      </c>
      <c r="F2538" s="49" t="s">
        <v>1269</v>
      </c>
      <c r="G2538" s="203">
        <v>1</v>
      </c>
      <c r="H2538" s="203" t="s">
        <v>6955</v>
      </c>
      <c r="I2538" s="205" t="s">
        <v>1842</v>
      </c>
      <c r="J2538" s="206"/>
      <c r="K2538" s="203">
        <v>26</v>
      </c>
      <c r="L2538" s="207" t="s">
        <v>827</v>
      </c>
      <c r="M2538" s="208" t="s">
        <v>1497</v>
      </c>
      <c r="N2538" s="209">
        <f t="shared" si="0"/>
        <v>2025</v>
      </c>
      <c r="O2538" s="210">
        <f t="shared" si="1"/>
        <v>11</v>
      </c>
      <c r="P2538" s="211" t="str">
        <f>IFERROR(VLOOKUP(F2538,연간집계!D:E,2,FALSE),"")</f>
        <v>PCMS_미니캘린더</v>
      </c>
    </row>
    <row r="2539" spans="1:16" ht="12.75">
      <c r="A2539" s="201">
        <v>45987.713495370372</v>
      </c>
      <c r="B2539" s="202">
        <v>45987</v>
      </c>
      <c r="C2539" s="203" t="s">
        <v>7028</v>
      </c>
      <c r="D2539" s="203" t="s">
        <v>11</v>
      </c>
      <c r="E2539" s="204" t="s">
        <v>6954</v>
      </c>
      <c r="F2539" s="49" t="s">
        <v>1269</v>
      </c>
      <c r="G2539" s="203">
        <v>1</v>
      </c>
      <c r="H2539" s="203" t="s">
        <v>6955</v>
      </c>
      <c r="I2539" s="205" t="s">
        <v>1842</v>
      </c>
      <c r="J2539" s="206"/>
      <c r="K2539" s="203">
        <v>26</v>
      </c>
      <c r="L2539" s="207" t="s">
        <v>827</v>
      </c>
      <c r="M2539" s="208" t="s">
        <v>1497</v>
      </c>
      <c r="N2539" s="209">
        <f t="shared" si="0"/>
        <v>2025</v>
      </c>
      <c r="O2539" s="210">
        <f t="shared" si="1"/>
        <v>11</v>
      </c>
      <c r="P2539" s="211" t="str">
        <f>IFERROR(VLOOKUP(F2539,연간집계!D:E,2,FALSE),"")</f>
        <v>PCMS_미니캘린더</v>
      </c>
    </row>
    <row r="2540" spans="1:16" ht="12.75">
      <c r="A2540" s="201">
        <v>45987.713506944441</v>
      </c>
      <c r="B2540" s="202">
        <v>45987</v>
      </c>
      <c r="C2540" s="203" t="s">
        <v>7029</v>
      </c>
      <c r="D2540" s="203" t="s">
        <v>11</v>
      </c>
      <c r="E2540" s="204" t="s">
        <v>6954</v>
      </c>
      <c r="F2540" s="49" t="s">
        <v>1269</v>
      </c>
      <c r="G2540" s="203">
        <v>1</v>
      </c>
      <c r="H2540" s="203" t="s">
        <v>6955</v>
      </c>
      <c r="I2540" s="205" t="s">
        <v>1842</v>
      </c>
      <c r="J2540" s="206"/>
      <c r="K2540" s="203">
        <v>26</v>
      </c>
      <c r="L2540" s="207" t="s">
        <v>827</v>
      </c>
      <c r="M2540" s="208" t="s">
        <v>1497</v>
      </c>
      <c r="N2540" s="209">
        <f t="shared" si="0"/>
        <v>2025</v>
      </c>
      <c r="O2540" s="210">
        <f t="shared" si="1"/>
        <v>11</v>
      </c>
      <c r="P2540" s="211" t="str">
        <f>IFERROR(VLOOKUP(F2540,연간집계!D:E,2,FALSE),"")</f>
        <v>PCMS_미니캘린더</v>
      </c>
    </row>
    <row r="2541" spans="1:16" ht="12.75">
      <c r="A2541" s="201">
        <v>45987.713518518518</v>
      </c>
      <c r="B2541" s="202">
        <v>45987</v>
      </c>
      <c r="C2541" s="203" t="s">
        <v>7030</v>
      </c>
      <c r="D2541" s="203" t="s">
        <v>11</v>
      </c>
      <c r="E2541" s="204" t="s">
        <v>6954</v>
      </c>
      <c r="F2541" s="49" t="s">
        <v>1269</v>
      </c>
      <c r="G2541" s="203">
        <v>3</v>
      </c>
      <c r="H2541" s="203" t="s">
        <v>6955</v>
      </c>
      <c r="I2541" s="205" t="s">
        <v>1842</v>
      </c>
      <c r="J2541" s="206"/>
      <c r="K2541" s="203">
        <v>26</v>
      </c>
      <c r="L2541" s="207" t="s">
        <v>827</v>
      </c>
      <c r="M2541" s="208" t="s">
        <v>1497</v>
      </c>
      <c r="N2541" s="209">
        <f t="shared" si="0"/>
        <v>2025</v>
      </c>
      <c r="O2541" s="210">
        <f t="shared" si="1"/>
        <v>11</v>
      </c>
      <c r="P2541" s="211" t="str">
        <f>IFERROR(VLOOKUP(F2541,연간집계!D:E,2,FALSE),"")</f>
        <v>PCMS_미니캘린더</v>
      </c>
    </row>
    <row r="2542" spans="1:16" ht="12.75">
      <c r="A2542" s="201">
        <v>45987.71366898148</v>
      </c>
      <c r="B2542" s="202">
        <v>45987</v>
      </c>
      <c r="C2542" s="203" t="s">
        <v>7031</v>
      </c>
      <c r="D2542" s="203" t="s">
        <v>11</v>
      </c>
      <c r="E2542" s="204" t="s">
        <v>6954</v>
      </c>
      <c r="F2542" s="49" t="s">
        <v>1269</v>
      </c>
      <c r="G2542" s="203">
        <v>2</v>
      </c>
      <c r="H2542" s="203" t="s">
        <v>6955</v>
      </c>
      <c r="I2542" s="205" t="s">
        <v>1842</v>
      </c>
      <c r="J2542" s="206"/>
      <c r="K2542" s="203">
        <v>26</v>
      </c>
      <c r="L2542" s="207" t="s">
        <v>827</v>
      </c>
      <c r="M2542" s="208" t="s">
        <v>1497</v>
      </c>
      <c r="N2542" s="209">
        <f t="shared" si="0"/>
        <v>2025</v>
      </c>
      <c r="O2542" s="210">
        <f t="shared" si="1"/>
        <v>11</v>
      </c>
      <c r="P2542" s="211" t="str">
        <f>IFERROR(VLOOKUP(F2542,연간집계!D:E,2,FALSE),"")</f>
        <v>PCMS_미니캘린더</v>
      </c>
    </row>
    <row r="2543" spans="1:16" ht="12.75">
      <c r="A2543" s="201">
        <v>45987.713784722226</v>
      </c>
      <c r="B2543" s="202">
        <v>45987</v>
      </c>
      <c r="C2543" s="203" t="s">
        <v>7032</v>
      </c>
      <c r="D2543" s="203" t="s">
        <v>11</v>
      </c>
      <c r="E2543" s="204" t="s">
        <v>6954</v>
      </c>
      <c r="F2543" s="49" t="s">
        <v>1269</v>
      </c>
      <c r="G2543" s="203">
        <v>1</v>
      </c>
      <c r="H2543" s="203" t="s">
        <v>6955</v>
      </c>
      <c r="I2543" s="205" t="s">
        <v>1842</v>
      </c>
      <c r="J2543" s="206"/>
      <c r="K2543" s="203">
        <v>26</v>
      </c>
      <c r="L2543" s="207" t="s">
        <v>827</v>
      </c>
      <c r="M2543" s="208" t="s">
        <v>1497</v>
      </c>
      <c r="N2543" s="209">
        <f t="shared" si="0"/>
        <v>2025</v>
      </c>
      <c r="O2543" s="210">
        <f t="shared" si="1"/>
        <v>11</v>
      </c>
      <c r="P2543" s="211" t="str">
        <f>IFERROR(VLOOKUP(F2543,연간집계!D:E,2,FALSE),"")</f>
        <v>PCMS_미니캘린더</v>
      </c>
    </row>
    <row r="2544" spans="1:16" ht="12.75">
      <c r="A2544" s="201">
        <v>45987.717361111114</v>
      </c>
      <c r="B2544" s="202">
        <v>45987</v>
      </c>
      <c r="C2544" s="203" t="s">
        <v>7033</v>
      </c>
      <c r="D2544" s="203" t="s">
        <v>11</v>
      </c>
      <c r="E2544" s="204" t="s">
        <v>6954</v>
      </c>
      <c r="F2544" s="49" t="s">
        <v>1347</v>
      </c>
      <c r="G2544" s="203">
        <v>1</v>
      </c>
      <c r="H2544" s="203" t="s">
        <v>6955</v>
      </c>
      <c r="I2544" s="205" t="s">
        <v>1440</v>
      </c>
      <c r="J2544" s="208" t="s">
        <v>1712</v>
      </c>
      <c r="K2544" s="203">
        <v>1</v>
      </c>
      <c r="L2544" s="207" t="s">
        <v>827</v>
      </c>
      <c r="M2544" s="208" t="s">
        <v>1497</v>
      </c>
      <c r="N2544" s="209">
        <f t="shared" si="0"/>
        <v>2025</v>
      </c>
      <c r="O2544" s="210">
        <f t="shared" si="1"/>
        <v>11</v>
      </c>
      <c r="P2544" s="211" t="str">
        <f>IFERROR(VLOOKUP(F2544,연간집계!D:E,2,FALSE),"")</f>
        <v>아크릴키링</v>
      </c>
    </row>
    <row r="2545" spans="1:16" ht="12.75">
      <c r="A2545" s="201">
        <v>45987.717372685183</v>
      </c>
      <c r="B2545" s="202">
        <v>45987</v>
      </c>
      <c r="C2545" s="203" t="s">
        <v>7034</v>
      </c>
      <c r="D2545" s="203" t="s">
        <v>11</v>
      </c>
      <c r="E2545" s="204" t="s">
        <v>6954</v>
      </c>
      <c r="F2545" s="49" t="s">
        <v>1347</v>
      </c>
      <c r="G2545" s="203">
        <v>1</v>
      </c>
      <c r="H2545" s="203" t="s">
        <v>6955</v>
      </c>
      <c r="I2545" s="205" t="s">
        <v>1440</v>
      </c>
      <c r="J2545" s="208" t="s">
        <v>1712</v>
      </c>
      <c r="K2545" s="203">
        <v>1</v>
      </c>
      <c r="L2545" s="207" t="s">
        <v>827</v>
      </c>
      <c r="M2545" s="208" t="s">
        <v>1497</v>
      </c>
      <c r="N2545" s="209">
        <f t="shared" si="0"/>
        <v>2025</v>
      </c>
      <c r="O2545" s="210">
        <f t="shared" si="1"/>
        <v>11</v>
      </c>
      <c r="P2545" s="211" t="str">
        <f>IFERROR(VLOOKUP(F2545,연간집계!D:E,2,FALSE),"")</f>
        <v>아크릴키링</v>
      </c>
    </row>
    <row r="2546" spans="1:16" ht="12.75">
      <c r="A2546" s="201">
        <v>45987.71738425926</v>
      </c>
      <c r="B2546" s="202">
        <v>45987</v>
      </c>
      <c r="C2546" s="203" t="s">
        <v>7035</v>
      </c>
      <c r="D2546" s="203" t="s">
        <v>11</v>
      </c>
      <c r="E2546" s="204" t="s">
        <v>6954</v>
      </c>
      <c r="F2546" s="49" t="s">
        <v>1347</v>
      </c>
      <c r="G2546" s="203">
        <v>2</v>
      </c>
      <c r="H2546" s="203" t="s">
        <v>6955</v>
      </c>
      <c r="I2546" s="205" t="s">
        <v>1440</v>
      </c>
      <c r="J2546" s="208" t="s">
        <v>1712</v>
      </c>
      <c r="K2546" s="203">
        <v>1</v>
      </c>
      <c r="L2546" s="207" t="s">
        <v>827</v>
      </c>
      <c r="M2546" s="208" t="s">
        <v>1497</v>
      </c>
      <c r="N2546" s="209">
        <f t="shared" si="0"/>
        <v>2025</v>
      </c>
      <c r="O2546" s="210">
        <f t="shared" si="1"/>
        <v>11</v>
      </c>
      <c r="P2546" s="211" t="str">
        <f>IFERROR(VLOOKUP(F2546,연간집계!D:E,2,FALSE),"")</f>
        <v>아크릴키링</v>
      </c>
    </row>
    <row r="2547" spans="1:16" ht="12.75">
      <c r="A2547" s="201">
        <v>45987.805775462963</v>
      </c>
      <c r="B2547" s="202">
        <v>45987</v>
      </c>
      <c r="C2547" s="203" t="s">
        <v>7036</v>
      </c>
      <c r="D2547" s="203" t="s">
        <v>11</v>
      </c>
      <c r="E2547" s="204" t="s">
        <v>7037</v>
      </c>
      <c r="F2547" s="49" t="s">
        <v>1281</v>
      </c>
      <c r="G2547" s="203">
        <v>1</v>
      </c>
      <c r="H2547" s="203" t="s">
        <v>7038</v>
      </c>
      <c r="I2547" s="205" t="s">
        <v>2297</v>
      </c>
      <c r="J2547" s="206"/>
      <c r="K2547" s="203">
        <v>26</v>
      </c>
      <c r="L2547" s="207" t="s">
        <v>827</v>
      </c>
      <c r="M2547" s="208" t="s">
        <v>1471</v>
      </c>
      <c r="N2547" s="209">
        <f t="shared" si="0"/>
        <v>2025</v>
      </c>
      <c r="O2547" s="210">
        <f t="shared" si="1"/>
        <v>11</v>
      </c>
      <c r="P2547" s="211" t="str">
        <f>IFERROR(VLOOKUP(F2547,연간집계!D:E,2,FALSE),"")</f>
        <v>PCMS_빅캘린더</v>
      </c>
    </row>
    <row r="2548" spans="1:16" ht="12.75">
      <c r="A2548" s="201">
        <v>45987.822812500002</v>
      </c>
      <c r="B2548" s="202">
        <v>45987</v>
      </c>
      <c r="C2548" s="203" t="s">
        <v>7039</v>
      </c>
      <c r="D2548" s="203" t="s">
        <v>11</v>
      </c>
      <c r="E2548" s="204" t="s">
        <v>7040</v>
      </c>
      <c r="F2548" s="49" t="s">
        <v>1247</v>
      </c>
      <c r="G2548" s="203">
        <v>1</v>
      </c>
      <c r="H2548" s="203" t="s">
        <v>5986</v>
      </c>
      <c r="I2548" s="205" t="s">
        <v>1556</v>
      </c>
      <c r="J2548" s="206"/>
      <c r="K2548" s="203">
        <v>24</v>
      </c>
      <c r="L2548" s="207" t="s">
        <v>828</v>
      </c>
      <c r="M2548" s="208" t="s">
        <v>1449</v>
      </c>
      <c r="N2548" s="209">
        <f t="shared" si="0"/>
        <v>2025</v>
      </c>
      <c r="O2548" s="210">
        <f t="shared" si="1"/>
        <v>11</v>
      </c>
      <c r="P2548" s="211" t="str">
        <f>IFERROR(VLOOKUP(F2548,연간집계!D:E,2,FALSE),"")</f>
        <v>모바일 포토북 197 (여행)</v>
      </c>
    </row>
    <row r="2549" spans="1:16" ht="12.75">
      <c r="A2549" s="201">
        <v>45987.833055555559</v>
      </c>
      <c r="B2549" s="202">
        <v>45987</v>
      </c>
      <c r="C2549" s="203" t="s">
        <v>7041</v>
      </c>
      <c r="D2549" s="203" t="s">
        <v>11</v>
      </c>
      <c r="E2549" s="204" t="s">
        <v>7042</v>
      </c>
      <c r="F2549" s="49" t="s">
        <v>861</v>
      </c>
      <c r="G2549" s="203">
        <v>1</v>
      </c>
      <c r="H2549" s="203" t="s">
        <v>7043</v>
      </c>
      <c r="I2549" s="205" t="s">
        <v>1483</v>
      </c>
      <c r="J2549" s="206"/>
      <c r="K2549" s="203">
        <v>24</v>
      </c>
      <c r="L2549" s="207" t="s">
        <v>827</v>
      </c>
      <c r="M2549" s="208" t="s">
        <v>1471</v>
      </c>
      <c r="N2549" s="209">
        <f t="shared" si="0"/>
        <v>2025</v>
      </c>
      <c r="O2549" s="210">
        <f t="shared" si="1"/>
        <v>11</v>
      </c>
      <c r="P2549" s="211" t="str">
        <f>IFERROR(VLOOKUP(F2549,연간집계!D:E,2,FALSE),"")</f>
        <v>스탠다드 포토북 8*6 (소프트/무광)</v>
      </c>
    </row>
    <row r="2550" spans="1:16" ht="12.75">
      <c r="A2550" s="201">
        <v>45987.836585648147</v>
      </c>
      <c r="B2550" s="202">
        <v>45987</v>
      </c>
      <c r="C2550" s="203" t="s">
        <v>7044</v>
      </c>
      <c r="D2550" s="203" t="s">
        <v>11</v>
      </c>
      <c r="E2550" s="204" t="s">
        <v>7045</v>
      </c>
      <c r="F2550" s="49" t="s">
        <v>1378</v>
      </c>
      <c r="G2550" s="203">
        <v>1</v>
      </c>
      <c r="H2550" s="203" t="s">
        <v>7046</v>
      </c>
      <c r="I2550" s="205" t="s">
        <v>1657</v>
      </c>
      <c r="J2550" s="206"/>
      <c r="K2550" s="203">
        <v>1</v>
      </c>
      <c r="L2550" s="207" t="s">
        <v>827</v>
      </c>
      <c r="M2550" s="208" t="s">
        <v>1658</v>
      </c>
      <c r="N2550" s="209">
        <f t="shared" si="0"/>
        <v>2025</v>
      </c>
      <c r="O2550" s="210">
        <f t="shared" si="1"/>
        <v>11</v>
      </c>
      <c r="P2550" s="211" t="str">
        <f>IFERROR(VLOOKUP(F2550,연간집계!D:E,2,FALSE),"")</f>
        <v>증명사진 (무광)</v>
      </c>
    </row>
    <row r="2551" spans="1:16" ht="12.75">
      <c r="A2551" s="201">
        <v>45987.843472222223</v>
      </c>
      <c r="B2551" s="202">
        <v>45987</v>
      </c>
      <c r="C2551" s="203" t="s">
        <v>7047</v>
      </c>
      <c r="D2551" s="203" t="s">
        <v>11</v>
      </c>
      <c r="E2551" s="204" t="s">
        <v>7048</v>
      </c>
      <c r="F2551" s="49" t="s">
        <v>890</v>
      </c>
      <c r="G2551" s="203">
        <v>1</v>
      </c>
      <c r="H2551" s="203" t="s">
        <v>7049</v>
      </c>
      <c r="I2551" s="205" t="s">
        <v>1566</v>
      </c>
      <c r="J2551" s="208" t="s">
        <v>2810</v>
      </c>
      <c r="K2551" s="203">
        <v>52</v>
      </c>
      <c r="L2551" s="207" t="s">
        <v>827</v>
      </c>
      <c r="M2551" s="208" t="s">
        <v>1851</v>
      </c>
      <c r="N2551" s="209">
        <f t="shared" si="0"/>
        <v>2025</v>
      </c>
      <c r="O2551" s="210">
        <f t="shared" si="1"/>
        <v>11</v>
      </c>
      <c r="P2551" s="211" t="str">
        <f>IFERROR(VLOOKUP(F2551,연간집계!D:E,2,FALSE),"")</f>
        <v>메모리북</v>
      </c>
    </row>
    <row r="2552" spans="1:16" ht="12.75">
      <c r="A2552" s="201">
        <v>45987.8434837963</v>
      </c>
      <c r="B2552" s="202">
        <v>45987</v>
      </c>
      <c r="C2552" s="203" t="s">
        <v>7050</v>
      </c>
      <c r="D2552" s="203" t="s">
        <v>11</v>
      </c>
      <c r="E2552" s="204" t="s">
        <v>7048</v>
      </c>
      <c r="F2552" s="49" t="s">
        <v>890</v>
      </c>
      <c r="G2552" s="203">
        <v>1</v>
      </c>
      <c r="H2552" s="203" t="s">
        <v>7049</v>
      </c>
      <c r="I2552" s="205" t="s">
        <v>1566</v>
      </c>
      <c r="J2552" s="208" t="s">
        <v>2928</v>
      </c>
      <c r="K2552" s="203">
        <v>50</v>
      </c>
      <c r="L2552" s="207" t="s">
        <v>827</v>
      </c>
      <c r="M2552" s="208" t="s">
        <v>1851</v>
      </c>
      <c r="N2552" s="209">
        <f t="shared" si="0"/>
        <v>2025</v>
      </c>
      <c r="O2552" s="210">
        <f t="shared" si="1"/>
        <v>11</v>
      </c>
      <c r="P2552" s="211" t="str">
        <f>IFERROR(VLOOKUP(F2552,연간집계!D:E,2,FALSE),"")</f>
        <v>메모리북</v>
      </c>
    </row>
    <row r="2553" spans="1:16" ht="12.75">
      <c r="A2553" s="201">
        <v>45987.843495370369</v>
      </c>
      <c r="B2553" s="202">
        <v>45987</v>
      </c>
      <c r="C2553" s="203" t="s">
        <v>7051</v>
      </c>
      <c r="D2553" s="203" t="s">
        <v>11</v>
      </c>
      <c r="E2553" s="204" t="s">
        <v>7048</v>
      </c>
      <c r="F2553" s="49" t="s">
        <v>890</v>
      </c>
      <c r="G2553" s="203">
        <v>1</v>
      </c>
      <c r="H2553" s="203" t="s">
        <v>7049</v>
      </c>
      <c r="I2553" s="205" t="s">
        <v>1566</v>
      </c>
      <c r="J2553" s="208" t="s">
        <v>1664</v>
      </c>
      <c r="K2553" s="203">
        <v>48</v>
      </c>
      <c r="L2553" s="207" t="s">
        <v>827</v>
      </c>
      <c r="M2553" s="208" t="s">
        <v>1851</v>
      </c>
      <c r="N2553" s="209">
        <f t="shared" si="0"/>
        <v>2025</v>
      </c>
      <c r="O2553" s="210">
        <f t="shared" si="1"/>
        <v>11</v>
      </c>
      <c r="P2553" s="211" t="str">
        <f>IFERROR(VLOOKUP(F2553,연간집계!D:E,2,FALSE),"")</f>
        <v>메모리북</v>
      </c>
    </row>
    <row r="2554" spans="1:16" ht="12.75">
      <c r="A2554" s="201">
        <v>45987.843506944446</v>
      </c>
      <c r="B2554" s="202">
        <v>45987</v>
      </c>
      <c r="C2554" s="203" t="s">
        <v>7052</v>
      </c>
      <c r="D2554" s="203" t="s">
        <v>11</v>
      </c>
      <c r="E2554" s="204" t="s">
        <v>7048</v>
      </c>
      <c r="F2554" s="49" t="s">
        <v>890</v>
      </c>
      <c r="G2554" s="203">
        <v>1</v>
      </c>
      <c r="H2554" s="203" t="s">
        <v>7049</v>
      </c>
      <c r="I2554" s="205" t="s">
        <v>1566</v>
      </c>
      <c r="J2554" s="208" t="s">
        <v>1881</v>
      </c>
      <c r="K2554" s="203">
        <v>48</v>
      </c>
      <c r="L2554" s="207" t="s">
        <v>827</v>
      </c>
      <c r="M2554" s="208" t="s">
        <v>1851</v>
      </c>
      <c r="N2554" s="209">
        <f t="shared" si="0"/>
        <v>2025</v>
      </c>
      <c r="O2554" s="210">
        <f t="shared" si="1"/>
        <v>11</v>
      </c>
      <c r="P2554" s="211" t="str">
        <f>IFERROR(VLOOKUP(F2554,연간집계!D:E,2,FALSE),"")</f>
        <v>메모리북</v>
      </c>
    </row>
    <row r="2555" spans="1:16" ht="12.75">
      <c r="A2555" s="201">
        <v>45987.843518518515</v>
      </c>
      <c r="B2555" s="202">
        <v>45987</v>
      </c>
      <c r="C2555" s="203" t="s">
        <v>7053</v>
      </c>
      <c r="D2555" s="203" t="s">
        <v>11</v>
      </c>
      <c r="E2555" s="204" t="s">
        <v>7048</v>
      </c>
      <c r="F2555" s="49" t="s">
        <v>13</v>
      </c>
      <c r="G2555" s="203">
        <v>1</v>
      </c>
      <c r="H2555" s="203" t="s">
        <v>7049</v>
      </c>
      <c r="I2555" s="205" t="s">
        <v>1501</v>
      </c>
      <c r="J2555" s="206"/>
      <c r="K2555" s="203">
        <v>50</v>
      </c>
      <c r="L2555" s="207" t="s">
        <v>827</v>
      </c>
      <c r="M2555" s="208" t="s">
        <v>1851</v>
      </c>
      <c r="N2555" s="209">
        <f t="shared" si="0"/>
        <v>2025</v>
      </c>
      <c r="O2555" s="210">
        <f t="shared" si="1"/>
        <v>11</v>
      </c>
      <c r="P2555" s="211" t="str">
        <f>IFERROR(VLOOKUP(F2555,연간집계!D:E,2,FALSE),"")</f>
        <v>러브데이북 (모던그레이/기본)</v>
      </c>
    </row>
    <row r="2556" spans="1:16" ht="12.75">
      <c r="A2556" s="201">
        <v>45987.843530092592</v>
      </c>
      <c r="B2556" s="202">
        <v>45987</v>
      </c>
      <c r="C2556" s="203" t="s">
        <v>7054</v>
      </c>
      <c r="D2556" s="203" t="s">
        <v>11</v>
      </c>
      <c r="E2556" s="204" t="s">
        <v>7048</v>
      </c>
      <c r="F2556" s="49" t="s">
        <v>162</v>
      </c>
      <c r="G2556" s="203">
        <v>1</v>
      </c>
      <c r="H2556" s="203" t="s">
        <v>7049</v>
      </c>
      <c r="I2556" s="205" t="s">
        <v>1501</v>
      </c>
      <c r="J2556" s="206"/>
      <c r="K2556" s="203">
        <v>44</v>
      </c>
      <c r="L2556" s="207" t="s">
        <v>827</v>
      </c>
      <c r="M2556" s="208" t="s">
        <v>1851</v>
      </c>
      <c r="N2556" s="209">
        <f t="shared" si="0"/>
        <v>2025</v>
      </c>
      <c r="O2556" s="210">
        <f t="shared" si="1"/>
        <v>11</v>
      </c>
      <c r="P2556" s="211" t="str">
        <f>IFERROR(VLOOKUP(F2556,연간집계!D:E,2,FALSE),"")</f>
        <v>러브데이북 (퓨어아이보리/기본)</v>
      </c>
    </row>
    <row r="2557" spans="1:16" ht="12.75">
      <c r="A2557" s="201">
        <v>45987.853761574072</v>
      </c>
      <c r="B2557" s="202">
        <v>45987</v>
      </c>
      <c r="C2557" s="203" t="s">
        <v>7055</v>
      </c>
      <c r="D2557" s="203" t="s">
        <v>11</v>
      </c>
      <c r="E2557" s="204" t="s">
        <v>7056</v>
      </c>
      <c r="F2557" s="49" t="s">
        <v>1281</v>
      </c>
      <c r="G2557" s="203">
        <v>4</v>
      </c>
      <c r="H2557" s="203" t="s">
        <v>1448</v>
      </c>
      <c r="I2557" s="205" t="s">
        <v>2297</v>
      </c>
      <c r="J2557" s="206"/>
      <c r="K2557" s="203">
        <v>26</v>
      </c>
      <c r="L2557" s="207" t="s">
        <v>827</v>
      </c>
      <c r="M2557" s="208" t="s">
        <v>1471</v>
      </c>
      <c r="N2557" s="209">
        <f t="shared" si="0"/>
        <v>2025</v>
      </c>
      <c r="O2557" s="210">
        <f t="shared" si="1"/>
        <v>11</v>
      </c>
      <c r="P2557" s="211" t="str">
        <f>IFERROR(VLOOKUP(F2557,연간집계!D:E,2,FALSE),"")</f>
        <v>PCMS_빅캘린더</v>
      </c>
    </row>
    <row r="2558" spans="1:16" ht="12.75">
      <c r="A2558" s="201">
        <v>45987.867337962962</v>
      </c>
      <c r="B2558" s="202">
        <v>45987</v>
      </c>
      <c r="C2558" s="203" t="s">
        <v>7057</v>
      </c>
      <c r="D2558" s="203" t="s">
        <v>11</v>
      </c>
      <c r="E2558" s="204" t="s">
        <v>7058</v>
      </c>
      <c r="F2558" s="49" t="s">
        <v>1281</v>
      </c>
      <c r="G2558" s="203">
        <v>16</v>
      </c>
      <c r="H2558" s="203" t="s">
        <v>7059</v>
      </c>
      <c r="I2558" s="205" t="s">
        <v>1501</v>
      </c>
      <c r="J2558" s="206"/>
      <c r="K2558" s="203">
        <v>26</v>
      </c>
      <c r="L2558" s="207" t="s">
        <v>827</v>
      </c>
      <c r="M2558" s="208" t="s">
        <v>1497</v>
      </c>
      <c r="N2558" s="209">
        <f t="shared" si="0"/>
        <v>2025</v>
      </c>
      <c r="O2558" s="210">
        <f t="shared" si="1"/>
        <v>11</v>
      </c>
      <c r="P2558" s="211" t="str">
        <f>IFERROR(VLOOKUP(F2558,연간집계!D:E,2,FALSE),"")</f>
        <v>PCMS_빅캘린더</v>
      </c>
    </row>
    <row r="2559" spans="1:16" ht="12.75">
      <c r="A2559" s="201">
        <v>45987.918252314812</v>
      </c>
      <c r="B2559" s="202">
        <v>45987</v>
      </c>
      <c r="C2559" s="203" t="s">
        <v>7060</v>
      </c>
      <c r="D2559" s="203" t="s">
        <v>11</v>
      </c>
      <c r="E2559" s="204" t="s">
        <v>7061</v>
      </c>
      <c r="F2559" s="49" t="s">
        <v>834</v>
      </c>
      <c r="G2559" s="203">
        <v>3</v>
      </c>
      <c r="H2559" s="203" t="s">
        <v>7062</v>
      </c>
      <c r="I2559" s="205" t="s">
        <v>1440</v>
      </c>
      <c r="J2559" s="206"/>
      <c r="K2559" s="203">
        <v>80</v>
      </c>
      <c r="L2559" s="207" t="s">
        <v>827</v>
      </c>
      <c r="M2559" s="208" t="s">
        <v>1425</v>
      </c>
      <c r="N2559" s="209">
        <f t="shared" si="0"/>
        <v>2025</v>
      </c>
      <c r="O2559" s="210">
        <f t="shared" si="1"/>
        <v>11</v>
      </c>
      <c r="P2559" s="211" t="str">
        <f>IFERROR(VLOOKUP(F2559,연간집계!D:E,2,FALSE),"")</f>
        <v>스탠다드 포토북 6*8 (소프트/무광)</v>
      </c>
    </row>
    <row r="2560" spans="1:16" ht="12.75">
      <c r="A2560" s="201">
        <v>45987.952280092592</v>
      </c>
      <c r="B2560" s="202">
        <v>45987</v>
      </c>
      <c r="C2560" s="203" t="s">
        <v>7063</v>
      </c>
      <c r="D2560" s="203" t="s">
        <v>11</v>
      </c>
      <c r="E2560" s="204" t="s">
        <v>7064</v>
      </c>
      <c r="F2560" s="49" t="s">
        <v>1058</v>
      </c>
      <c r="G2560" s="203">
        <v>1</v>
      </c>
      <c r="H2560" s="203" t="s">
        <v>7065</v>
      </c>
      <c r="I2560" s="205" t="s">
        <v>1440</v>
      </c>
      <c r="J2560" s="206"/>
      <c r="K2560" s="203">
        <v>124</v>
      </c>
      <c r="L2560" s="207" t="s">
        <v>827</v>
      </c>
      <c r="M2560" s="208" t="s">
        <v>1471</v>
      </c>
      <c r="N2560" s="209">
        <f t="shared" si="0"/>
        <v>2025</v>
      </c>
      <c r="O2560" s="210">
        <f t="shared" si="1"/>
        <v>11</v>
      </c>
      <c r="P2560" s="211" t="str">
        <f>IFERROR(VLOOKUP(F2560,연간집계!D:E,2,FALSE),"")</f>
        <v>프리북 150 (하드)</v>
      </c>
    </row>
    <row r="2561" spans="1:16" ht="12.75">
      <c r="A2561" s="201">
        <v>45988.016747685186</v>
      </c>
      <c r="B2561" s="202">
        <v>45988</v>
      </c>
      <c r="C2561" s="203" t="s">
        <v>7066</v>
      </c>
      <c r="D2561" s="203" t="s">
        <v>11</v>
      </c>
      <c r="E2561" s="204" t="s">
        <v>7067</v>
      </c>
      <c r="F2561" s="49" t="s">
        <v>1299</v>
      </c>
      <c r="G2561" s="203">
        <v>1</v>
      </c>
      <c r="H2561" s="203" t="s">
        <v>7068</v>
      </c>
      <c r="I2561" s="205" t="s">
        <v>5156</v>
      </c>
      <c r="J2561" s="206"/>
      <c r="K2561" s="203">
        <v>15</v>
      </c>
      <c r="L2561" s="207" t="s">
        <v>827</v>
      </c>
      <c r="M2561" s="208" t="s">
        <v>1481</v>
      </c>
      <c r="N2561" s="209">
        <f t="shared" si="0"/>
        <v>2025</v>
      </c>
      <c r="O2561" s="210">
        <f t="shared" si="1"/>
        <v>11</v>
      </c>
      <c r="P2561" s="211" t="str">
        <f>IFERROR(VLOOKUP(F2561,연간집계!D:E,2,FALSE),"")</f>
        <v>PCMS_우드월캘린더</v>
      </c>
    </row>
    <row r="2562" spans="1:16" ht="12.75">
      <c r="A2562" s="201">
        <v>45988.379780092589</v>
      </c>
      <c r="B2562" s="202">
        <v>45988</v>
      </c>
      <c r="C2562" s="203" t="s">
        <v>7069</v>
      </c>
      <c r="D2562" s="203" t="s">
        <v>11</v>
      </c>
      <c r="E2562" s="204" t="s">
        <v>7070</v>
      </c>
      <c r="F2562" s="49" t="s">
        <v>1058</v>
      </c>
      <c r="G2562" s="203">
        <v>1</v>
      </c>
      <c r="H2562" s="203" t="s">
        <v>2309</v>
      </c>
      <c r="I2562" s="205" t="s">
        <v>1440</v>
      </c>
      <c r="J2562" s="206"/>
      <c r="K2562" s="203">
        <v>160</v>
      </c>
      <c r="L2562" s="207" t="s">
        <v>827</v>
      </c>
      <c r="M2562" s="208" t="s">
        <v>1425</v>
      </c>
      <c r="N2562" s="209">
        <f t="shared" si="0"/>
        <v>2025</v>
      </c>
      <c r="O2562" s="210">
        <f t="shared" si="1"/>
        <v>11</v>
      </c>
      <c r="P2562" s="211" t="str">
        <f>IFERROR(VLOOKUP(F2562,연간집계!D:E,2,FALSE),"")</f>
        <v>프리북 150 (하드)</v>
      </c>
    </row>
    <row r="2563" spans="1:16" ht="12.75">
      <c r="A2563" s="201">
        <v>45988.400138888886</v>
      </c>
      <c r="B2563" s="202">
        <v>45988</v>
      </c>
      <c r="C2563" s="203" t="s">
        <v>7071</v>
      </c>
      <c r="D2563" s="203" t="s">
        <v>11</v>
      </c>
      <c r="E2563" s="204" t="s">
        <v>7072</v>
      </c>
      <c r="F2563" s="49" t="s">
        <v>1284</v>
      </c>
      <c r="G2563" s="203">
        <v>1</v>
      </c>
      <c r="H2563" s="203" t="s">
        <v>7073</v>
      </c>
      <c r="I2563" s="205" t="s">
        <v>2297</v>
      </c>
      <c r="J2563" s="206"/>
      <c r="K2563" s="203">
        <v>26</v>
      </c>
      <c r="L2563" s="207" t="s">
        <v>827</v>
      </c>
      <c r="M2563" s="208" t="s">
        <v>1514</v>
      </c>
      <c r="N2563" s="209">
        <f t="shared" si="0"/>
        <v>2025</v>
      </c>
      <c r="O2563" s="210">
        <f t="shared" si="1"/>
        <v>11</v>
      </c>
      <c r="P2563" s="211" t="str">
        <f>IFERROR(VLOOKUP(F2563,연간집계!D:E,2,FALSE),"")</f>
        <v>PCMS_스탠다드캘린더</v>
      </c>
    </row>
    <row r="2564" spans="1:16" ht="12.75">
      <c r="A2564" s="201">
        <v>45988.413738425923</v>
      </c>
      <c r="B2564" s="202">
        <v>45988</v>
      </c>
      <c r="C2564" s="203" t="s">
        <v>7074</v>
      </c>
      <c r="D2564" s="203" t="s">
        <v>11</v>
      </c>
      <c r="E2564" s="204" t="s">
        <v>7075</v>
      </c>
      <c r="F2564" s="49" t="s">
        <v>1376</v>
      </c>
      <c r="G2564" s="203">
        <v>1</v>
      </c>
      <c r="H2564" s="203" t="s">
        <v>1817</v>
      </c>
      <c r="I2564" s="205" t="s">
        <v>7076</v>
      </c>
      <c r="J2564" s="206"/>
      <c r="K2564" s="203">
        <v>1</v>
      </c>
      <c r="L2564" s="207" t="s">
        <v>827</v>
      </c>
      <c r="M2564" s="208" t="s">
        <v>1658</v>
      </c>
      <c r="N2564" s="209">
        <f t="shared" si="0"/>
        <v>2025</v>
      </c>
      <c r="O2564" s="210">
        <f t="shared" si="1"/>
        <v>11</v>
      </c>
      <c r="P2564" s="211" t="str">
        <f>IFERROR(VLOOKUP(F2564,연간집계!D:E,2,FALSE),"")</f>
        <v>증명사진 (유광)</v>
      </c>
    </row>
    <row r="2565" spans="1:16" ht="12.75">
      <c r="A2565" s="201">
        <v>45988.41375</v>
      </c>
      <c r="B2565" s="202">
        <v>45988</v>
      </c>
      <c r="C2565" s="203" t="s">
        <v>7077</v>
      </c>
      <c r="D2565" s="203" t="s">
        <v>11</v>
      </c>
      <c r="E2565" s="204" t="s">
        <v>7075</v>
      </c>
      <c r="F2565" s="49" t="s">
        <v>1376</v>
      </c>
      <c r="G2565" s="203">
        <v>1</v>
      </c>
      <c r="H2565" s="203" t="s">
        <v>1817</v>
      </c>
      <c r="I2565" s="205" t="s">
        <v>7076</v>
      </c>
      <c r="J2565" s="206"/>
      <c r="K2565" s="203">
        <v>1</v>
      </c>
      <c r="L2565" s="207" t="s">
        <v>827</v>
      </c>
      <c r="M2565" s="208" t="s">
        <v>1658</v>
      </c>
      <c r="N2565" s="209">
        <f t="shared" si="0"/>
        <v>2025</v>
      </c>
      <c r="O2565" s="210">
        <f t="shared" si="1"/>
        <v>11</v>
      </c>
      <c r="P2565" s="211" t="str">
        <f>IFERROR(VLOOKUP(F2565,연간집계!D:E,2,FALSE),"")</f>
        <v>증명사진 (유광)</v>
      </c>
    </row>
    <row r="2566" spans="1:16" ht="12.75">
      <c r="A2566" s="201">
        <v>45988.413761574076</v>
      </c>
      <c r="B2566" s="202">
        <v>45988</v>
      </c>
      <c r="C2566" s="203" t="s">
        <v>7078</v>
      </c>
      <c r="D2566" s="203" t="s">
        <v>11</v>
      </c>
      <c r="E2566" s="204" t="s">
        <v>7075</v>
      </c>
      <c r="F2566" s="49" t="s">
        <v>1376</v>
      </c>
      <c r="G2566" s="203">
        <v>1</v>
      </c>
      <c r="H2566" s="203" t="s">
        <v>1817</v>
      </c>
      <c r="I2566" s="205" t="s">
        <v>7079</v>
      </c>
      <c r="J2566" s="206"/>
      <c r="K2566" s="203">
        <v>1</v>
      </c>
      <c r="L2566" s="207" t="s">
        <v>827</v>
      </c>
      <c r="M2566" s="208" t="s">
        <v>1658</v>
      </c>
      <c r="N2566" s="209">
        <f t="shared" si="0"/>
        <v>2025</v>
      </c>
      <c r="O2566" s="210">
        <f t="shared" si="1"/>
        <v>11</v>
      </c>
      <c r="P2566" s="211" t="str">
        <f>IFERROR(VLOOKUP(F2566,연간집계!D:E,2,FALSE),"")</f>
        <v>증명사진 (유광)</v>
      </c>
    </row>
    <row r="2567" spans="1:16" ht="12.75">
      <c r="A2567" s="201">
        <v>45988.413773148146</v>
      </c>
      <c r="B2567" s="202">
        <v>45988</v>
      </c>
      <c r="C2567" s="203" t="s">
        <v>7080</v>
      </c>
      <c r="D2567" s="203" t="s">
        <v>11</v>
      </c>
      <c r="E2567" s="204" t="s">
        <v>7075</v>
      </c>
      <c r="F2567" s="49" t="s">
        <v>1347</v>
      </c>
      <c r="G2567" s="203">
        <v>1</v>
      </c>
      <c r="H2567" s="203" t="s">
        <v>1817</v>
      </c>
      <c r="I2567" s="205" t="s">
        <v>1440</v>
      </c>
      <c r="J2567" s="208" t="s">
        <v>1712</v>
      </c>
      <c r="K2567" s="203">
        <v>1</v>
      </c>
      <c r="L2567" s="207" t="s">
        <v>827</v>
      </c>
      <c r="M2567" s="208" t="s">
        <v>1645</v>
      </c>
      <c r="N2567" s="209">
        <f t="shared" si="0"/>
        <v>2025</v>
      </c>
      <c r="O2567" s="210">
        <f t="shared" si="1"/>
        <v>11</v>
      </c>
      <c r="P2567" s="211" t="str">
        <f>IFERROR(VLOOKUP(F2567,연간집계!D:E,2,FALSE),"")</f>
        <v>아크릴키링</v>
      </c>
    </row>
    <row r="2568" spans="1:16" ht="12.75">
      <c r="A2568" s="201">
        <v>45988.413784722223</v>
      </c>
      <c r="B2568" s="202">
        <v>45988</v>
      </c>
      <c r="C2568" s="203" t="s">
        <v>7081</v>
      </c>
      <c r="D2568" s="203" t="s">
        <v>11</v>
      </c>
      <c r="E2568" s="204" t="s">
        <v>7075</v>
      </c>
      <c r="F2568" s="49" t="s">
        <v>1347</v>
      </c>
      <c r="G2568" s="203">
        <v>1</v>
      </c>
      <c r="H2568" s="203" t="s">
        <v>1817</v>
      </c>
      <c r="I2568" s="205" t="s">
        <v>1440</v>
      </c>
      <c r="J2568" s="208" t="s">
        <v>1712</v>
      </c>
      <c r="K2568" s="203">
        <v>1</v>
      </c>
      <c r="L2568" s="207" t="s">
        <v>827</v>
      </c>
      <c r="M2568" s="208" t="s">
        <v>1645</v>
      </c>
      <c r="N2568" s="209">
        <f t="shared" si="0"/>
        <v>2025</v>
      </c>
      <c r="O2568" s="210">
        <f t="shared" si="1"/>
        <v>11</v>
      </c>
      <c r="P2568" s="211" t="str">
        <f>IFERROR(VLOOKUP(F2568,연간집계!D:E,2,FALSE),"")</f>
        <v>아크릴키링</v>
      </c>
    </row>
    <row r="2569" spans="1:16" ht="12.75">
      <c r="A2569" s="201">
        <v>45988.4137962963</v>
      </c>
      <c r="B2569" s="202">
        <v>45988</v>
      </c>
      <c r="C2569" s="203" t="s">
        <v>7082</v>
      </c>
      <c r="D2569" s="203" t="s">
        <v>11</v>
      </c>
      <c r="E2569" s="204" t="s">
        <v>7075</v>
      </c>
      <c r="F2569" s="49" t="s">
        <v>1347</v>
      </c>
      <c r="G2569" s="203">
        <v>1</v>
      </c>
      <c r="H2569" s="203" t="s">
        <v>1817</v>
      </c>
      <c r="I2569" s="205" t="s">
        <v>1440</v>
      </c>
      <c r="J2569" s="208" t="s">
        <v>6098</v>
      </c>
      <c r="K2569" s="203">
        <v>1</v>
      </c>
      <c r="L2569" s="207" t="s">
        <v>827</v>
      </c>
      <c r="M2569" s="208" t="s">
        <v>1645</v>
      </c>
      <c r="N2569" s="209">
        <f t="shared" si="0"/>
        <v>2025</v>
      </c>
      <c r="O2569" s="210">
        <f t="shared" si="1"/>
        <v>11</v>
      </c>
      <c r="P2569" s="211" t="str">
        <f>IFERROR(VLOOKUP(F2569,연간집계!D:E,2,FALSE),"")</f>
        <v>아크릴키링</v>
      </c>
    </row>
    <row r="2570" spans="1:16" ht="12.75">
      <c r="A2570" s="201">
        <v>45988.413807870369</v>
      </c>
      <c r="B2570" s="202">
        <v>45988</v>
      </c>
      <c r="C2570" s="203" t="s">
        <v>7083</v>
      </c>
      <c r="D2570" s="203" t="s">
        <v>11</v>
      </c>
      <c r="E2570" s="204" t="s">
        <v>7075</v>
      </c>
      <c r="F2570" s="49" t="s">
        <v>1347</v>
      </c>
      <c r="G2570" s="203">
        <v>1</v>
      </c>
      <c r="H2570" s="203" t="s">
        <v>1817</v>
      </c>
      <c r="I2570" s="205" t="s">
        <v>1440</v>
      </c>
      <c r="J2570" s="208" t="s">
        <v>6098</v>
      </c>
      <c r="K2570" s="203">
        <v>1</v>
      </c>
      <c r="L2570" s="207" t="s">
        <v>827</v>
      </c>
      <c r="M2570" s="208" t="s">
        <v>1645</v>
      </c>
      <c r="N2570" s="209">
        <f t="shared" si="0"/>
        <v>2025</v>
      </c>
      <c r="O2570" s="210">
        <f t="shared" si="1"/>
        <v>11</v>
      </c>
      <c r="P2570" s="211" t="str">
        <f>IFERROR(VLOOKUP(F2570,연간집계!D:E,2,FALSE),"")</f>
        <v>아크릴키링</v>
      </c>
    </row>
    <row r="2571" spans="1:16" ht="12.75">
      <c r="A2571" s="201">
        <v>45988.413819444446</v>
      </c>
      <c r="B2571" s="202">
        <v>45988</v>
      </c>
      <c r="C2571" s="203" t="s">
        <v>7084</v>
      </c>
      <c r="D2571" s="203" t="s">
        <v>11</v>
      </c>
      <c r="E2571" s="204" t="s">
        <v>7075</v>
      </c>
      <c r="F2571" s="49" t="s">
        <v>1381</v>
      </c>
      <c r="G2571" s="203">
        <v>1</v>
      </c>
      <c r="H2571" s="203" t="s">
        <v>1817</v>
      </c>
      <c r="I2571" s="205" t="s">
        <v>7085</v>
      </c>
      <c r="J2571" s="206"/>
      <c r="K2571" s="203">
        <v>2</v>
      </c>
      <c r="L2571" s="207" t="s">
        <v>827</v>
      </c>
      <c r="M2571" s="208" t="s">
        <v>1645</v>
      </c>
      <c r="N2571" s="209">
        <f t="shared" si="0"/>
        <v>2025</v>
      </c>
      <c r="O2571" s="210">
        <f t="shared" si="1"/>
        <v>11</v>
      </c>
      <c r="P2571" s="211" t="str">
        <f>IFERROR(VLOOKUP(F2571,연간집계!D:E,2,FALSE),"")</f>
        <v>오늘필름 (유광)</v>
      </c>
    </row>
    <row r="2572" spans="1:16" ht="12.75">
      <c r="A2572" s="201">
        <v>45988.427465277775</v>
      </c>
      <c r="B2572" s="202">
        <v>45988</v>
      </c>
      <c r="C2572" s="203" t="s">
        <v>7086</v>
      </c>
      <c r="D2572" s="203" t="s">
        <v>11</v>
      </c>
      <c r="E2572" s="204" t="s">
        <v>7087</v>
      </c>
      <c r="F2572" s="49" t="s">
        <v>1281</v>
      </c>
      <c r="G2572" s="203">
        <v>1</v>
      </c>
      <c r="H2572" s="203" t="s">
        <v>7088</v>
      </c>
      <c r="I2572" s="205" t="s">
        <v>2297</v>
      </c>
      <c r="J2572" s="206"/>
      <c r="K2572" s="203">
        <v>26</v>
      </c>
      <c r="L2572" s="207" t="s">
        <v>827</v>
      </c>
      <c r="M2572" s="208" t="s">
        <v>1629</v>
      </c>
      <c r="N2572" s="209">
        <f t="shared" si="0"/>
        <v>2025</v>
      </c>
      <c r="O2572" s="210">
        <f t="shared" si="1"/>
        <v>11</v>
      </c>
      <c r="P2572" s="211" t="str">
        <f>IFERROR(VLOOKUP(F2572,연간집계!D:E,2,FALSE),"")</f>
        <v>PCMS_빅캘린더</v>
      </c>
    </row>
    <row r="2573" spans="1:16" ht="12.75">
      <c r="A2573" s="201">
        <v>45988.441122685188</v>
      </c>
      <c r="B2573" s="202">
        <v>45988</v>
      </c>
      <c r="C2573" s="203" t="s">
        <v>7089</v>
      </c>
      <c r="D2573" s="203" t="s">
        <v>11</v>
      </c>
      <c r="E2573" s="204" t="s">
        <v>7090</v>
      </c>
      <c r="F2573" s="49" t="s">
        <v>1284</v>
      </c>
      <c r="G2573" s="203">
        <v>2</v>
      </c>
      <c r="H2573" s="203" t="s">
        <v>7091</v>
      </c>
      <c r="I2573" s="205" t="s">
        <v>1501</v>
      </c>
      <c r="J2573" s="206"/>
      <c r="K2573" s="203">
        <v>26</v>
      </c>
      <c r="L2573" s="207" t="s">
        <v>827</v>
      </c>
      <c r="M2573" s="208" t="s">
        <v>1541</v>
      </c>
      <c r="N2573" s="209">
        <f t="shared" si="0"/>
        <v>2025</v>
      </c>
      <c r="O2573" s="210">
        <f t="shared" si="1"/>
        <v>11</v>
      </c>
      <c r="P2573" s="211" t="str">
        <f>IFERROR(VLOOKUP(F2573,연간집계!D:E,2,FALSE),"")</f>
        <v>PCMS_스탠다드캘린더</v>
      </c>
    </row>
    <row r="2574" spans="1:16" ht="12.75">
      <c r="A2574" s="201">
        <v>45988.451423611114</v>
      </c>
      <c r="B2574" s="202">
        <v>45988</v>
      </c>
      <c r="C2574" s="203" t="s">
        <v>7092</v>
      </c>
      <c r="D2574" s="203" t="s">
        <v>11</v>
      </c>
      <c r="E2574" s="204" t="s">
        <v>7093</v>
      </c>
      <c r="F2574" s="49" t="s">
        <v>1245</v>
      </c>
      <c r="G2574" s="203">
        <v>1</v>
      </c>
      <c r="H2574" s="203" t="s">
        <v>6558</v>
      </c>
      <c r="I2574" s="205" t="s">
        <v>1455</v>
      </c>
      <c r="J2574" s="206"/>
      <c r="K2574" s="203">
        <v>48</v>
      </c>
      <c r="L2574" s="207" t="s">
        <v>828</v>
      </c>
      <c r="M2574" s="208" t="s">
        <v>1493</v>
      </c>
      <c r="N2574" s="209">
        <f t="shared" si="0"/>
        <v>2025</v>
      </c>
      <c r="O2574" s="210">
        <f t="shared" si="1"/>
        <v>11</v>
      </c>
      <c r="P2574" s="211" t="str">
        <f>IFERROR(VLOOKUP(F2574,연간집계!D:E,2,FALSE),"")</f>
        <v>모바일 포토북 198 (여행)</v>
      </c>
    </row>
    <row r="2575" spans="1:16" ht="12.75">
      <c r="A2575" s="201">
        <v>45988.451435185183</v>
      </c>
      <c r="B2575" s="202">
        <v>45988</v>
      </c>
      <c r="C2575" s="203" t="s">
        <v>7094</v>
      </c>
      <c r="D2575" s="203" t="s">
        <v>11</v>
      </c>
      <c r="E2575" s="204" t="s">
        <v>7095</v>
      </c>
      <c r="F2575" s="49" t="s">
        <v>843</v>
      </c>
      <c r="G2575" s="203">
        <v>10</v>
      </c>
      <c r="H2575" s="203" t="s">
        <v>7096</v>
      </c>
      <c r="I2575" s="205" t="s">
        <v>7097</v>
      </c>
      <c r="J2575" s="206"/>
      <c r="K2575" s="203">
        <v>24</v>
      </c>
      <c r="L2575" s="207" t="s">
        <v>827</v>
      </c>
      <c r="M2575" s="208" t="s">
        <v>1612</v>
      </c>
      <c r="N2575" s="209">
        <f t="shared" si="0"/>
        <v>2025</v>
      </c>
      <c r="O2575" s="210">
        <f t="shared" si="1"/>
        <v>11</v>
      </c>
      <c r="P2575" s="211" t="str">
        <f>IFERROR(VLOOKUP(F2575,연간집계!D:E,2,FALSE),"")</f>
        <v>스탠다드 포토북 8*11 (소프트/무광)</v>
      </c>
    </row>
    <row r="2576" spans="1:16" ht="12.75">
      <c r="A2576" s="201">
        <v>45988.454907407409</v>
      </c>
      <c r="B2576" s="202">
        <v>45988</v>
      </c>
      <c r="C2576" s="203" t="s">
        <v>7098</v>
      </c>
      <c r="D2576" s="203" t="s">
        <v>11</v>
      </c>
      <c r="E2576" s="204" t="s">
        <v>7099</v>
      </c>
      <c r="F2576" s="49" t="s">
        <v>1245</v>
      </c>
      <c r="G2576" s="203">
        <v>1</v>
      </c>
      <c r="H2576" s="203" t="s">
        <v>6558</v>
      </c>
      <c r="I2576" s="205" t="s">
        <v>1455</v>
      </c>
      <c r="J2576" s="206"/>
      <c r="K2576" s="203">
        <v>48</v>
      </c>
      <c r="L2576" s="207" t="s">
        <v>828</v>
      </c>
      <c r="M2576" s="208" t="s">
        <v>1493</v>
      </c>
      <c r="N2576" s="209">
        <f t="shared" si="0"/>
        <v>2025</v>
      </c>
      <c r="O2576" s="210">
        <f t="shared" si="1"/>
        <v>11</v>
      </c>
      <c r="P2576" s="211" t="str">
        <f>IFERROR(VLOOKUP(F2576,연간집계!D:E,2,FALSE),"")</f>
        <v>모바일 포토북 198 (여행)</v>
      </c>
    </row>
    <row r="2577" spans="1:16" ht="12.75">
      <c r="A2577" s="201">
        <v>45988.482152777775</v>
      </c>
      <c r="B2577" s="202">
        <v>45988</v>
      </c>
      <c r="C2577" s="203" t="s">
        <v>7100</v>
      </c>
      <c r="D2577" s="203" t="s">
        <v>11</v>
      </c>
      <c r="E2577" s="204" t="s">
        <v>7101</v>
      </c>
      <c r="F2577" s="49" t="s">
        <v>856</v>
      </c>
      <c r="G2577" s="203">
        <v>4</v>
      </c>
      <c r="H2577" s="203" t="s">
        <v>7102</v>
      </c>
      <c r="I2577" s="205" t="s">
        <v>1453</v>
      </c>
      <c r="J2577" s="206"/>
      <c r="K2577" s="203">
        <v>32</v>
      </c>
      <c r="L2577" s="213" t="s">
        <v>827</v>
      </c>
      <c r="M2577" s="208" t="s">
        <v>1493</v>
      </c>
      <c r="N2577" s="209">
        <f t="shared" si="0"/>
        <v>2025</v>
      </c>
      <c r="O2577" s="210">
        <f t="shared" si="1"/>
        <v>11</v>
      </c>
      <c r="P2577" s="211" t="str">
        <f>IFERROR(VLOOKUP(F2577,연간집계!D:E,2,FALSE),"")</f>
        <v>스탠다드 포토북 8*8 (하드/무광)</v>
      </c>
    </row>
    <row r="2578" spans="1:16" ht="12.75">
      <c r="A2578" s="201">
        <v>45988.482164351852</v>
      </c>
      <c r="B2578" s="202">
        <v>45988</v>
      </c>
      <c r="C2578" s="203" t="s">
        <v>7103</v>
      </c>
      <c r="D2578" s="203" t="s">
        <v>11</v>
      </c>
      <c r="E2578" s="204" t="s">
        <v>7104</v>
      </c>
      <c r="F2578" s="49" t="s">
        <v>994</v>
      </c>
      <c r="G2578" s="203">
        <v>7</v>
      </c>
      <c r="H2578" s="203" t="s">
        <v>1626</v>
      </c>
      <c r="I2578" s="205" t="s">
        <v>5457</v>
      </c>
      <c r="J2578" s="206"/>
      <c r="K2578" s="203">
        <v>72</v>
      </c>
      <c r="L2578" s="207" t="s">
        <v>827</v>
      </c>
      <c r="M2578" s="208" t="s">
        <v>1612</v>
      </c>
      <c r="N2578" s="209">
        <f t="shared" si="0"/>
        <v>2025</v>
      </c>
      <c r="O2578" s="210">
        <f t="shared" si="1"/>
        <v>11</v>
      </c>
      <c r="P2578" s="211" t="str">
        <f>IFERROR(VLOOKUP(F2578,연간집계!D:E,2,FALSE),"")</f>
        <v>키즈북 198 (소프트/70p)</v>
      </c>
    </row>
    <row r="2579" spans="1:16" ht="12.75">
      <c r="A2579" s="201">
        <v>45988.485613425924</v>
      </c>
      <c r="B2579" s="202">
        <v>45988</v>
      </c>
      <c r="C2579" s="203" t="s">
        <v>7105</v>
      </c>
      <c r="D2579" s="203" t="s">
        <v>11</v>
      </c>
      <c r="E2579" s="204" t="s">
        <v>7106</v>
      </c>
      <c r="F2579" s="49" t="s">
        <v>1204</v>
      </c>
      <c r="G2579" s="203">
        <v>1</v>
      </c>
      <c r="H2579" s="203" t="s">
        <v>7107</v>
      </c>
      <c r="I2579" s="205" t="s">
        <v>1440</v>
      </c>
      <c r="J2579" s="208" t="s">
        <v>1787</v>
      </c>
      <c r="K2579" s="203">
        <v>40</v>
      </c>
      <c r="L2579" s="207" t="s">
        <v>827</v>
      </c>
      <c r="M2579" s="208" t="s">
        <v>1497</v>
      </c>
      <c r="N2579" s="209">
        <f t="shared" si="0"/>
        <v>2025</v>
      </c>
      <c r="O2579" s="210">
        <f t="shared" si="1"/>
        <v>11</v>
      </c>
      <c r="P2579" s="211" t="str">
        <f>IFERROR(VLOOKUP(F2579,연간집계!D:E,2,FALSE),"")</f>
        <v>히스토리북_블랙</v>
      </c>
    </row>
    <row r="2580" spans="1:16" ht="12.75">
      <c r="A2580" s="201">
        <v>45988.485625000001</v>
      </c>
      <c r="B2580" s="202">
        <v>45988</v>
      </c>
      <c r="C2580" s="203" t="s">
        <v>7108</v>
      </c>
      <c r="D2580" s="203" t="s">
        <v>11</v>
      </c>
      <c r="E2580" s="204" t="s">
        <v>7106</v>
      </c>
      <c r="F2580" s="49" t="s">
        <v>1204</v>
      </c>
      <c r="G2580" s="203">
        <v>1</v>
      </c>
      <c r="H2580" s="203" t="s">
        <v>7107</v>
      </c>
      <c r="I2580" s="205" t="s">
        <v>1440</v>
      </c>
      <c r="J2580" s="208" t="s">
        <v>1787</v>
      </c>
      <c r="K2580" s="203">
        <v>40</v>
      </c>
      <c r="L2580" s="207" t="s">
        <v>827</v>
      </c>
      <c r="M2580" s="208" t="s">
        <v>1497</v>
      </c>
      <c r="N2580" s="209">
        <f t="shared" si="0"/>
        <v>2025</v>
      </c>
      <c r="O2580" s="210">
        <f t="shared" si="1"/>
        <v>11</v>
      </c>
      <c r="P2580" s="211" t="str">
        <f>IFERROR(VLOOKUP(F2580,연간집계!D:E,2,FALSE),"")</f>
        <v>히스토리북_블랙</v>
      </c>
    </row>
    <row r="2581" spans="1:16" ht="12.75">
      <c r="A2581" s="201">
        <v>45988.485636574071</v>
      </c>
      <c r="B2581" s="202">
        <v>45988</v>
      </c>
      <c r="C2581" s="203" t="s">
        <v>7109</v>
      </c>
      <c r="D2581" s="203" t="s">
        <v>11</v>
      </c>
      <c r="E2581" s="204" t="s">
        <v>7106</v>
      </c>
      <c r="F2581" s="49" t="s">
        <v>1204</v>
      </c>
      <c r="G2581" s="203">
        <v>1</v>
      </c>
      <c r="H2581" s="203" t="s">
        <v>7107</v>
      </c>
      <c r="I2581" s="205" t="s">
        <v>1440</v>
      </c>
      <c r="J2581" s="208" t="s">
        <v>1787</v>
      </c>
      <c r="K2581" s="203">
        <v>40</v>
      </c>
      <c r="L2581" s="207" t="s">
        <v>827</v>
      </c>
      <c r="M2581" s="208" t="s">
        <v>1497</v>
      </c>
      <c r="N2581" s="209">
        <f t="shared" si="0"/>
        <v>2025</v>
      </c>
      <c r="O2581" s="210">
        <f t="shared" si="1"/>
        <v>11</v>
      </c>
      <c r="P2581" s="211" t="str">
        <f>IFERROR(VLOOKUP(F2581,연간집계!D:E,2,FALSE),"")</f>
        <v>히스토리북_블랙</v>
      </c>
    </row>
    <row r="2582" spans="1:16" ht="12.75">
      <c r="A2582" s="201">
        <v>45988.485648148147</v>
      </c>
      <c r="B2582" s="202">
        <v>45988</v>
      </c>
      <c r="C2582" s="203" t="s">
        <v>7110</v>
      </c>
      <c r="D2582" s="203" t="s">
        <v>11</v>
      </c>
      <c r="E2582" s="204" t="s">
        <v>7106</v>
      </c>
      <c r="F2582" s="49" t="s">
        <v>1204</v>
      </c>
      <c r="G2582" s="203">
        <v>1</v>
      </c>
      <c r="H2582" s="203" t="s">
        <v>7107</v>
      </c>
      <c r="I2582" s="205" t="s">
        <v>1440</v>
      </c>
      <c r="J2582" s="208" t="s">
        <v>1787</v>
      </c>
      <c r="K2582" s="203">
        <v>40</v>
      </c>
      <c r="L2582" s="207" t="s">
        <v>827</v>
      </c>
      <c r="M2582" s="208" t="s">
        <v>1497</v>
      </c>
      <c r="N2582" s="209">
        <f t="shared" si="0"/>
        <v>2025</v>
      </c>
      <c r="O2582" s="210">
        <f t="shared" si="1"/>
        <v>11</v>
      </c>
      <c r="P2582" s="211" t="str">
        <f>IFERROR(VLOOKUP(F2582,연간집계!D:E,2,FALSE),"")</f>
        <v>히스토리북_블랙</v>
      </c>
    </row>
    <row r="2583" spans="1:16" ht="12.75">
      <c r="A2583" s="201">
        <v>45988.485659722224</v>
      </c>
      <c r="B2583" s="202">
        <v>45988</v>
      </c>
      <c r="C2583" s="203" t="s">
        <v>7111</v>
      </c>
      <c r="D2583" s="203" t="s">
        <v>11</v>
      </c>
      <c r="E2583" s="204" t="s">
        <v>7106</v>
      </c>
      <c r="F2583" s="49" t="s">
        <v>1204</v>
      </c>
      <c r="G2583" s="203">
        <v>1</v>
      </c>
      <c r="H2583" s="203" t="s">
        <v>7107</v>
      </c>
      <c r="I2583" s="205" t="s">
        <v>1440</v>
      </c>
      <c r="J2583" s="208" t="s">
        <v>1787</v>
      </c>
      <c r="K2583" s="203">
        <v>40</v>
      </c>
      <c r="L2583" s="207" t="s">
        <v>827</v>
      </c>
      <c r="M2583" s="208" t="s">
        <v>1497</v>
      </c>
      <c r="N2583" s="209">
        <f t="shared" si="0"/>
        <v>2025</v>
      </c>
      <c r="O2583" s="210">
        <f t="shared" si="1"/>
        <v>11</v>
      </c>
      <c r="P2583" s="211" t="str">
        <f>IFERROR(VLOOKUP(F2583,연간집계!D:E,2,FALSE),"")</f>
        <v>히스토리북_블랙</v>
      </c>
    </row>
    <row r="2584" spans="1:16" ht="12.75">
      <c r="A2584" s="201">
        <v>45988.485671296294</v>
      </c>
      <c r="B2584" s="202">
        <v>45988</v>
      </c>
      <c r="C2584" s="203" t="s">
        <v>7112</v>
      </c>
      <c r="D2584" s="203" t="s">
        <v>11</v>
      </c>
      <c r="E2584" s="204" t="s">
        <v>7106</v>
      </c>
      <c r="F2584" s="49" t="s">
        <v>1204</v>
      </c>
      <c r="G2584" s="203">
        <v>1</v>
      </c>
      <c r="H2584" s="203" t="s">
        <v>7107</v>
      </c>
      <c r="I2584" s="205" t="s">
        <v>1440</v>
      </c>
      <c r="J2584" s="208" t="s">
        <v>1787</v>
      </c>
      <c r="K2584" s="203">
        <v>40</v>
      </c>
      <c r="L2584" s="207" t="s">
        <v>827</v>
      </c>
      <c r="M2584" s="208" t="s">
        <v>1497</v>
      </c>
      <c r="N2584" s="209">
        <f t="shared" si="0"/>
        <v>2025</v>
      </c>
      <c r="O2584" s="210">
        <f t="shared" si="1"/>
        <v>11</v>
      </c>
      <c r="P2584" s="211" t="str">
        <f>IFERROR(VLOOKUP(F2584,연간집계!D:E,2,FALSE),"")</f>
        <v>히스토리북_블랙</v>
      </c>
    </row>
    <row r="2585" spans="1:16" ht="12.75">
      <c r="A2585" s="201">
        <v>45988.485682870371</v>
      </c>
      <c r="B2585" s="202">
        <v>45988</v>
      </c>
      <c r="C2585" s="203" t="s">
        <v>7113</v>
      </c>
      <c r="D2585" s="203" t="s">
        <v>11</v>
      </c>
      <c r="E2585" s="204" t="s">
        <v>7106</v>
      </c>
      <c r="F2585" s="49" t="s">
        <v>1204</v>
      </c>
      <c r="G2585" s="203">
        <v>1</v>
      </c>
      <c r="H2585" s="203" t="s">
        <v>7107</v>
      </c>
      <c r="I2585" s="205" t="s">
        <v>1440</v>
      </c>
      <c r="J2585" s="208" t="s">
        <v>1787</v>
      </c>
      <c r="K2585" s="203">
        <v>40</v>
      </c>
      <c r="L2585" s="207" t="s">
        <v>827</v>
      </c>
      <c r="M2585" s="208" t="s">
        <v>1497</v>
      </c>
      <c r="N2585" s="209">
        <f t="shared" si="0"/>
        <v>2025</v>
      </c>
      <c r="O2585" s="210">
        <f t="shared" si="1"/>
        <v>11</v>
      </c>
      <c r="P2585" s="211" t="str">
        <f>IFERROR(VLOOKUP(F2585,연간집계!D:E,2,FALSE),"")</f>
        <v>히스토리북_블랙</v>
      </c>
    </row>
    <row r="2586" spans="1:16" ht="12.75">
      <c r="A2586" s="201">
        <v>45988.485694444447</v>
      </c>
      <c r="B2586" s="202">
        <v>45988</v>
      </c>
      <c r="C2586" s="203" t="s">
        <v>7114</v>
      </c>
      <c r="D2586" s="203" t="s">
        <v>11</v>
      </c>
      <c r="E2586" s="204" t="s">
        <v>7106</v>
      </c>
      <c r="F2586" s="49" t="s">
        <v>1204</v>
      </c>
      <c r="G2586" s="203">
        <v>1</v>
      </c>
      <c r="H2586" s="203" t="s">
        <v>7107</v>
      </c>
      <c r="I2586" s="205" t="s">
        <v>1440</v>
      </c>
      <c r="J2586" s="208" t="s">
        <v>1787</v>
      </c>
      <c r="K2586" s="203">
        <v>40</v>
      </c>
      <c r="L2586" s="207" t="s">
        <v>827</v>
      </c>
      <c r="M2586" s="208" t="s">
        <v>1497</v>
      </c>
      <c r="N2586" s="209">
        <f t="shared" si="0"/>
        <v>2025</v>
      </c>
      <c r="O2586" s="210">
        <f t="shared" si="1"/>
        <v>11</v>
      </c>
      <c r="P2586" s="211" t="str">
        <f>IFERROR(VLOOKUP(F2586,연간집계!D:E,2,FALSE),"")</f>
        <v>히스토리북_블랙</v>
      </c>
    </row>
    <row r="2587" spans="1:16" ht="12.75">
      <c r="A2587" s="201">
        <v>45988.485706018517</v>
      </c>
      <c r="B2587" s="202">
        <v>45988</v>
      </c>
      <c r="C2587" s="203" t="s">
        <v>7115</v>
      </c>
      <c r="D2587" s="203" t="s">
        <v>11</v>
      </c>
      <c r="E2587" s="204" t="s">
        <v>7106</v>
      </c>
      <c r="F2587" s="49" t="s">
        <v>1204</v>
      </c>
      <c r="G2587" s="203">
        <v>1</v>
      </c>
      <c r="H2587" s="203" t="s">
        <v>7107</v>
      </c>
      <c r="I2587" s="205" t="s">
        <v>1440</v>
      </c>
      <c r="J2587" s="208" t="s">
        <v>1787</v>
      </c>
      <c r="K2587" s="203">
        <v>40</v>
      </c>
      <c r="L2587" s="207" t="s">
        <v>827</v>
      </c>
      <c r="M2587" s="208" t="s">
        <v>1497</v>
      </c>
      <c r="N2587" s="209">
        <f t="shared" si="0"/>
        <v>2025</v>
      </c>
      <c r="O2587" s="210">
        <f t="shared" si="1"/>
        <v>11</v>
      </c>
      <c r="P2587" s="211" t="str">
        <f>IFERROR(VLOOKUP(F2587,연간집계!D:E,2,FALSE),"")</f>
        <v>히스토리북_블랙</v>
      </c>
    </row>
    <row r="2588" spans="1:16" ht="12.75">
      <c r="A2588" s="201">
        <v>45988.485717592594</v>
      </c>
      <c r="B2588" s="202">
        <v>45988</v>
      </c>
      <c r="C2588" s="203" t="s">
        <v>7116</v>
      </c>
      <c r="D2588" s="203" t="s">
        <v>11</v>
      </c>
      <c r="E2588" s="204" t="s">
        <v>7106</v>
      </c>
      <c r="F2588" s="49" t="s">
        <v>1204</v>
      </c>
      <c r="G2588" s="203">
        <v>1</v>
      </c>
      <c r="H2588" s="203" t="s">
        <v>7107</v>
      </c>
      <c r="I2588" s="205" t="s">
        <v>1440</v>
      </c>
      <c r="J2588" s="208" t="s">
        <v>1787</v>
      </c>
      <c r="K2588" s="203">
        <v>40</v>
      </c>
      <c r="L2588" s="207" t="s">
        <v>827</v>
      </c>
      <c r="M2588" s="208" t="s">
        <v>1497</v>
      </c>
      <c r="N2588" s="209">
        <f t="shared" si="0"/>
        <v>2025</v>
      </c>
      <c r="O2588" s="210">
        <f t="shared" si="1"/>
        <v>11</v>
      </c>
      <c r="P2588" s="211" t="str">
        <f>IFERROR(VLOOKUP(F2588,연간집계!D:E,2,FALSE),"")</f>
        <v>히스토리북_블랙</v>
      </c>
    </row>
    <row r="2589" spans="1:16" ht="12.75">
      <c r="A2589" s="201">
        <v>45988.485729166663</v>
      </c>
      <c r="B2589" s="202">
        <v>45988</v>
      </c>
      <c r="C2589" s="203" t="s">
        <v>7117</v>
      </c>
      <c r="D2589" s="203" t="s">
        <v>11</v>
      </c>
      <c r="E2589" s="204" t="s">
        <v>7106</v>
      </c>
      <c r="F2589" s="49" t="s">
        <v>1204</v>
      </c>
      <c r="G2589" s="203">
        <v>1</v>
      </c>
      <c r="H2589" s="203" t="s">
        <v>7107</v>
      </c>
      <c r="I2589" s="205" t="s">
        <v>1440</v>
      </c>
      <c r="J2589" s="208" t="s">
        <v>1787</v>
      </c>
      <c r="K2589" s="203">
        <v>40</v>
      </c>
      <c r="L2589" s="207" t="s">
        <v>827</v>
      </c>
      <c r="M2589" s="208" t="s">
        <v>1497</v>
      </c>
      <c r="N2589" s="209">
        <f t="shared" si="0"/>
        <v>2025</v>
      </c>
      <c r="O2589" s="210">
        <f t="shared" si="1"/>
        <v>11</v>
      </c>
      <c r="P2589" s="211" t="str">
        <f>IFERROR(VLOOKUP(F2589,연간집계!D:E,2,FALSE),"")</f>
        <v>히스토리북_블랙</v>
      </c>
    </row>
    <row r="2590" spans="1:16" ht="12.75">
      <c r="A2590" s="201">
        <v>45988.48574074074</v>
      </c>
      <c r="B2590" s="202">
        <v>45988</v>
      </c>
      <c r="C2590" s="203" t="s">
        <v>7118</v>
      </c>
      <c r="D2590" s="203" t="s">
        <v>11</v>
      </c>
      <c r="E2590" s="204" t="s">
        <v>7106</v>
      </c>
      <c r="F2590" s="49" t="s">
        <v>1204</v>
      </c>
      <c r="G2590" s="203">
        <v>1</v>
      </c>
      <c r="H2590" s="203" t="s">
        <v>7107</v>
      </c>
      <c r="I2590" s="205" t="s">
        <v>1440</v>
      </c>
      <c r="J2590" s="208" t="s">
        <v>1787</v>
      </c>
      <c r="K2590" s="203">
        <v>40</v>
      </c>
      <c r="L2590" s="207" t="s">
        <v>827</v>
      </c>
      <c r="M2590" s="208" t="s">
        <v>1497</v>
      </c>
      <c r="N2590" s="209">
        <f t="shared" si="0"/>
        <v>2025</v>
      </c>
      <c r="O2590" s="210">
        <f t="shared" si="1"/>
        <v>11</v>
      </c>
      <c r="P2590" s="211" t="str">
        <f>IFERROR(VLOOKUP(F2590,연간집계!D:E,2,FALSE),"")</f>
        <v>히스토리북_블랙</v>
      </c>
    </row>
    <row r="2591" spans="1:16" ht="12.75">
      <c r="A2591" s="201">
        <v>45988.485752314817</v>
      </c>
      <c r="B2591" s="202">
        <v>45988</v>
      </c>
      <c r="C2591" s="203" t="s">
        <v>7119</v>
      </c>
      <c r="D2591" s="203" t="s">
        <v>11</v>
      </c>
      <c r="E2591" s="204" t="s">
        <v>7106</v>
      </c>
      <c r="F2591" s="49" t="s">
        <v>1204</v>
      </c>
      <c r="G2591" s="203">
        <v>1</v>
      </c>
      <c r="H2591" s="203" t="s">
        <v>7107</v>
      </c>
      <c r="I2591" s="205" t="s">
        <v>1440</v>
      </c>
      <c r="J2591" s="208" t="s">
        <v>1787</v>
      </c>
      <c r="K2591" s="203">
        <v>40</v>
      </c>
      <c r="L2591" s="207" t="s">
        <v>827</v>
      </c>
      <c r="M2591" s="208" t="s">
        <v>1497</v>
      </c>
      <c r="N2591" s="209">
        <f t="shared" si="0"/>
        <v>2025</v>
      </c>
      <c r="O2591" s="210">
        <f t="shared" si="1"/>
        <v>11</v>
      </c>
      <c r="P2591" s="211" t="str">
        <f>IFERROR(VLOOKUP(F2591,연간집계!D:E,2,FALSE),"")</f>
        <v>히스토리북_블랙</v>
      </c>
    </row>
    <row r="2592" spans="1:16" ht="12.75">
      <c r="A2592" s="201">
        <v>45988.485763888886</v>
      </c>
      <c r="B2592" s="202">
        <v>45988</v>
      </c>
      <c r="C2592" s="203" t="s">
        <v>7120</v>
      </c>
      <c r="D2592" s="203" t="s">
        <v>11</v>
      </c>
      <c r="E2592" s="204" t="s">
        <v>7106</v>
      </c>
      <c r="F2592" s="49" t="s">
        <v>1204</v>
      </c>
      <c r="G2592" s="203">
        <v>1</v>
      </c>
      <c r="H2592" s="203" t="s">
        <v>7107</v>
      </c>
      <c r="I2592" s="205" t="s">
        <v>1440</v>
      </c>
      <c r="J2592" s="208" t="s">
        <v>1787</v>
      </c>
      <c r="K2592" s="203">
        <v>40</v>
      </c>
      <c r="L2592" s="207" t="s">
        <v>827</v>
      </c>
      <c r="M2592" s="208" t="s">
        <v>1497</v>
      </c>
      <c r="N2592" s="209">
        <f t="shared" si="0"/>
        <v>2025</v>
      </c>
      <c r="O2592" s="210">
        <f t="shared" si="1"/>
        <v>11</v>
      </c>
      <c r="P2592" s="211" t="str">
        <f>IFERROR(VLOOKUP(F2592,연간집계!D:E,2,FALSE),"")</f>
        <v>히스토리북_블랙</v>
      </c>
    </row>
    <row r="2593" spans="1:16" ht="12.75">
      <c r="A2593" s="201">
        <v>45988.485775462963</v>
      </c>
      <c r="B2593" s="202">
        <v>45988</v>
      </c>
      <c r="C2593" s="203" t="s">
        <v>7121</v>
      </c>
      <c r="D2593" s="203" t="s">
        <v>11</v>
      </c>
      <c r="E2593" s="204" t="s">
        <v>7106</v>
      </c>
      <c r="F2593" s="49" t="s">
        <v>1204</v>
      </c>
      <c r="G2593" s="203">
        <v>1</v>
      </c>
      <c r="H2593" s="203" t="s">
        <v>7107</v>
      </c>
      <c r="I2593" s="205" t="s">
        <v>1440</v>
      </c>
      <c r="J2593" s="208" t="s">
        <v>1787</v>
      </c>
      <c r="K2593" s="203">
        <v>40</v>
      </c>
      <c r="L2593" s="207" t="s">
        <v>827</v>
      </c>
      <c r="M2593" s="208" t="s">
        <v>1497</v>
      </c>
      <c r="N2593" s="209">
        <f t="shared" si="0"/>
        <v>2025</v>
      </c>
      <c r="O2593" s="210">
        <f t="shared" si="1"/>
        <v>11</v>
      </c>
      <c r="P2593" s="211" t="str">
        <f>IFERROR(VLOOKUP(F2593,연간집계!D:E,2,FALSE),"")</f>
        <v>히스토리북_블랙</v>
      </c>
    </row>
    <row r="2594" spans="1:16" ht="12.75">
      <c r="A2594" s="201">
        <v>45988.485798611109</v>
      </c>
      <c r="B2594" s="202">
        <v>45988</v>
      </c>
      <c r="C2594" s="203" t="s">
        <v>7122</v>
      </c>
      <c r="D2594" s="203" t="s">
        <v>11</v>
      </c>
      <c r="E2594" s="204" t="s">
        <v>7106</v>
      </c>
      <c r="F2594" s="49" t="s">
        <v>1204</v>
      </c>
      <c r="G2594" s="203">
        <v>1</v>
      </c>
      <c r="H2594" s="203" t="s">
        <v>7107</v>
      </c>
      <c r="I2594" s="205" t="s">
        <v>1440</v>
      </c>
      <c r="J2594" s="208" t="s">
        <v>1787</v>
      </c>
      <c r="K2594" s="203">
        <v>40</v>
      </c>
      <c r="L2594" s="207" t="s">
        <v>827</v>
      </c>
      <c r="M2594" s="208" t="s">
        <v>1497</v>
      </c>
      <c r="N2594" s="209">
        <f t="shared" si="0"/>
        <v>2025</v>
      </c>
      <c r="O2594" s="210">
        <f t="shared" si="1"/>
        <v>11</v>
      </c>
      <c r="P2594" s="211" t="str">
        <f>IFERROR(VLOOKUP(F2594,연간집계!D:E,2,FALSE),"")</f>
        <v>히스토리북_블랙</v>
      </c>
    </row>
    <row r="2595" spans="1:16" ht="12.75">
      <c r="A2595" s="201">
        <v>45988.485810185186</v>
      </c>
      <c r="B2595" s="202">
        <v>45988</v>
      </c>
      <c r="C2595" s="203" t="s">
        <v>7123</v>
      </c>
      <c r="D2595" s="203" t="s">
        <v>11</v>
      </c>
      <c r="E2595" s="204" t="s">
        <v>7106</v>
      </c>
      <c r="F2595" s="49" t="s">
        <v>1204</v>
      </c>
      <c r="G2595" s="203">
        <v>1</v>
      </c>
      <c r="H2595" s="203" t="s">
        <v>7107</v>
      </c>
      <c r="I2595" s="205" t="s">
        <v>1440</v>
      </c>
      <c r="J2595" s="208" t="s">
        <v>1787</v>
      </c>
      <c r="K2595" s="203">
        <v>40</v>
      </c>
      <c r="L2595" s="207" t="s">
        <v>827</v>
      </c>
      <c r="M2595" s="208" t="s">
        <v>1497</v>
      </c>
      <c r="N2595" s="209">
        <f t="shared" si="0"/>
        <v>2025</v>
      </c>
      <c r="O2595" s="210">
        <f t="shared" si="1"/>
        <v>11</v>
      </c>
      <c r="P2595" s="211" t="str">
        <f>IFERROR(VLOOKUP(F2595,연간집계!D:E,2,FALSE),"")</f>
        <v>히스토리북_블랙</v>
      </c>
    </row>
    <row r="2596" spans="1:16" ht="12.75">
      <c r="A2596" s="201">
        <v>45988.485821759263</v>
      </c>
      <c r="B2596" s="202">
        <v>45988</v>
      </c>
      <c r="C2596" s="203" t="s">
        <v>7124</v>
      </c>
      <c r="D2596" s="203" t="s">
        <v>11</v>
      </c>
      <c r="E2596" s="204" t="s">
        <v>7106</v>
      </c>
      <c r="F2596" s="49" t="s">
        <v>1204</v>
      </c>
      <c r="G2596" s="203">
        <v>1</v>
      </c>
      <c r="H2596" s="203" t="s">
        <v>7107</v>
      </c>
      <c r="I2596" s="205" t="s">
        <v>1440</v>
      </c>
      <c r="J2596" s="208" t="s">
        <v>1787</v>
      </c>
      <c r="K2596" s="203">
        <v>40</v>
      </c>
      <c r="L2596" s="207" t="s">
        <v>827</v>
      </c>
      <c r="M2596" s="208" t="s">
        <v>1497</v>
      </c>
      <c r="N2596" s="209">
        <f t="shared" si="0"/>
        <v>2025</v>
      </c>
      <c r="O2596" s="210">
        <f t="shared" si="1"/>
        <v>11</v>
      </c>
      <c r="P2596" s="211" t="str">
        <f>IFERROR(VLOOKUP(F2596,연간집계!D:E,2,FALSE),"")</f>
        <v>히스토리북_블랙</v>
      </c>
    </row>
    <row r="2597" spans="1:16" ht="12.75">
      <c r="A2597" s="201">
        <v>45988.485833333332</v>
      </c>
      <c r="B2597" s="202">
        <v>45988</v>
      </c>
      <c r="C2597" s="203" t="s">
        <v>7125</v>
      </c>
      <c r="D2597" s="203" t="s">
        <v>11</v>
      </c>
      <c r="E2597" s="204" t="s">
        <v>7106</v>
      </c>
      <c r="F2597" s="49" t="s">
        <v>1204</v>
      </c>
      <c r="G2597" s="203">
        <v>1</v>
      </c>
      <c r="H2597" s="203" t="s">
        <v>7107</v>
      </c>
      <c r="I2597" s="205" t="s">
        <v>1440</v>
      </c>
      <c r="J2597" s="208" t="s">
        <v>1787</v>
      </c>
      <c r="K2597" s="203">
        <v>40</v>
      </c>
      <c r="L2597" s="207" t="s">
        <v>827</v>
      </c>
      <c r="M2597" s="208" t="s">
        <v>1497</v>
      </c>
      <c r="N2597" s="209">
        <f t="shared" si="0"/>
        <v>2025</v>
      </c>
      <c r="O2597" s="210">
        <f t="shared" si="1"/>
        <v>11</v>
      </c>
      <c r="P2597" s="211" t="str">
        <f>IFERROR(VLOOKUP(F2597,연간집계!D:E,2,FALSE),"")</f>
        <v>히스토리북_블랙</v>
      </c>
    </row>
    <row r="2598" spans="1:16" ht="12.75">
      <c r="A2598" s="201">
        <v>45988.485844907409</v>
      </c>
      <c r="B2598" s="202">
        <v>45988</v>
      </c>
      <c r="C2598" s="203" t="s">
        <v>7126</v>
      </c>
      <c r="D2598" s="203" t="s">
        <v>11</v>
      </c>
      <c r="E2598" s="204" t="s">
        <v>7106</v>
      </c>
      <c r="F2598" s="49" t="s">
        <v>1204</v>
      </c>
      <c r="G2598" s="203">
        <v>1</v>
      </c>
      <c r="H2598" s="203" t="s">
        <v>7107</v>
      </c>
      <c r="I2598" s="205" t="s">
        <v>1440</v>
      </c>
      <c r="J2598" s="208" t="s">
        <v>1787</v>
      </c>
      <c r="K2598" s="203">
        <v>40</v>
      </c>
      <c r="L2598" s="207" t="s">
        <v>827</v>
      </c>
      <c r="M2598" s="208" t="s">
        <v>1497</v>
      </c>
      <c r="N2598" s="209">
        <f t="shared" si="0"/>
        <v>2025</v>
      </c>
      <c r="O2598" s="210">
        <f t="shared" si="1"/>
        <v>11</v>
      </c>
      <c r="P2598" s="211" t="str">
        <f>IFERROR(VLOOKUP(F2598,연간집계!D:E,2,FALSE),"")</f>
        <v>히스토리북_블랙</v>
      </c>
    </row>
    <row r="2599" spans="1:16" ht="12.75">
      <c r="A2599" s="201">
        <v>45988.485856481479</v>
      </c>
      <c r="B2599" s="202">
        <v>45988</v>
      </c>
      <c r="C2599" s="203" t="s">
        <v>7127</v>
      </c>
      <c r="D2599" s="203" t="s">
        <v>11</v>
      </c>
      <c r="E2599" s="204" t="s">
        <v>7106</v>
      </c>
      <c r="F2599" s="49" t="s">
        <v>1204</v>
      </c>
      <c r="G2599" s="203">
        <v>1</v>
      </c>
      <c r="H2599" s="203" t="s">
        <v>7107</v>
      </c>
      <c r="I2599" s="205" t="s">
        <v>1440</v>
      </c>
      <c r="J2599" s="208" t="s">
        <v>1787</v>
      </c>
      <c r="K2599" s="203">
        <v>40</v>
      </c>
      <c r="L2599" s="207" t="s">
        <v>827</v>
      </c>
      <c r="M2599" s="208" t="s">
        <v>1497</v>
      </c>
      <c r="N2599" s="209">
        <f t="shared" si="0"/>
        <v>2025</v>
      </c>
      <c r="O2599" s="210">
        <f t="shared" si="1"/>
        <v>11</v>
      </c>
      <c r="P2599" s="211" t="str">
        <f>IFERROR(VLOOKUP(F2599,연간집계!D:E,2,FALSE),"")</f>
        <v>히스토리북_블랙</v>
      </c>
    </row>
    <row r="2600" spans="1:16" ht="12.75">
      <c r="A2600" s="201">
        <v>45988.485868055555</v>
      </c>
      <c r="B2600" s="202">
        <v>45988</v>
      </c>
      <c r="C2600" s="203" t="s">
        <v>7128</v>
      </c>
      <c r="D2600" s="203" t="s">
        <v>11</v>
      </c>
      <c r="E2600" s="204" t="s">
        <v>7106</v>
      </c>
      <c r="F2600" s="49" t="s">
        <v>1204</v>
      </c>
      <c r="G2600" s="203">
        <v>1</v>
      </c>
      <c r="H2600" s="203" t="s">
        <v>7107</v>
      </c>
      <c r="I2600" s="205" t="s">
        <v>1440</v>
      </c>
      <c r="J2600" s="208" t="s">
        <v>1787</v>
      </c>
      <c r="K2600" s="203">
        <v>40</v>
      </c>
      <c r="L2600" s="207" t="s">
        <v>827</v>
      </c>
      <c r="M2600" s="208" t="s">
        <v>1497</v>
      </c>
      <c r="N2600" s="209">
        <f t="shared" si="0"/>
        <v>2025</v>
      </c>
      <c r="O2600" s="210">
        <f t="shared" si="1"/>
        <v>11</v>
      </c>
      <c r="P2600" s="211" t="str">
        <f>IFERROR(VLOOKUP(F2600,연간집계!D:E,2,FALSE),"")</f>
        <v>히스토리북_블랙</v>
      </c>
    </row>
    <row r="2601" spans="1:16" ht="12.75">
      <c r="A2601" s="201">
        <v>45988.485879629632</v>
      </c>
      <c r="B2601" s="202">
        <v>45988</v>
      </c>
      <c r="C2601" s="203" t="s">
        <v>7129</v>
      </c>
      <c r="D2601" s="203" t="s">
        <v>11</v>
      </c>
      <c r="E2601" s="204" t="s">
        <v>7106</v>
      </c>
      <c r="F2601" s="49" t="s">
        <v>1204</v>
      </c>
      <c r="G2601" s="203">
        <v>1</v>
      </c>
      <c r="H2601" s="203" t="s">
        <v>7107</v>
      </c>
      <c r="I2601" s="205" t="s">
        <v>1440</v>
      </c>
      <c r="J2601" s="208" t="s">
        <v>1787</v>
      </c>
      <c r="K2601" s="203">
        <v>40</v>
      </c>
      <c r="L2601" s="207" t="s">
        <v>827</v>
      </c>
      <c r="M2601" s="208" t="s">
        <v>1497</v>
      </c>
      <c r="N2601" s="209">
        <f t="shared" si="0"/>
        <v>2025</v>
      </c>
      <c r="O2601" s="210">
        <f t="shared" si="1"/>
        <v>11</v>
      </c>
      <c r="P2601" s="211" t="str">
        <f>IFERROR(VLOOKUP(F2601,연간집계!D:E,2,FALSE),"")</f>
        <v>히스토리북_블랙</v>
      </c>
    </row>
    <row r="2602" spans="1:16" ht="12.75">
      <c r="A2602" s="201">
        <v>45988.485891203702</v>
      </c>
      <c r="B2602" s="202">
        <v>45988</v>
      </c>
      <c r="C2602" s="203" t="s">
        <v>7130</v>
      </c>
      <c r="D2602" s="203" t="s">
        <v>11</v>
      </c>
      <c r="E2602" s="204" t="s">
        <v>7106</v>
      </c>
      <c r="F2602" s="49" t="s">
        <v>1204</v>
      </c>
      <c r="G2602" s="203">
        <v>1</v>
      </c>
      <c r="H2602" s="203" t="s">
        <v>7107</v>
      </c>
      <c r="I2602" s="205" t="s">
        <v>1440</v>
      </c>
      <c r="J2602" s="208" t="s">
        <v>1787</v>
      </c>
      <c r="K2602" s="203">
        <v>40</v>
      </c>
      <c r="L2602" s="207" t="s">
        <v>827</v>
      </c>
      <c r="M2602" s="208" t="s">
        <v>1497</v>
      </c>
      <c r="N2602" s="209">
        <f t="shared" si="0"/>
        <v>2025</v>
      </c>
      <c r="O2602" s="210">
        <f t="shared" si="1"/>
        <v>11</v>
      </c>
      <c r="P2602" s="211" t="str">
        <f>IFERROR(VLOOKUP(F2602,연간집계!D:E,2,FALSE),"")</f>
        <v>히스토리북_블랙</v>
      </c>
    </row>
    <row r="2603" spans="1:16" ht="12.75">
      <c r="A2603" s="201">
        <v>45988.485902777778</v>
      </c>
      <c r="B2603" s="202">
        <v>45988</v>
      </c>
      <c r="C2603" s="203" t="s">
        <v>7131</v>
      </c>
      <c r="D2603" s="203" t="s">
        <v>11</v>
      </c>
      <c r="E2603" s="204" t="s">
        <v>7106</v>
      </c>
      <c r="F2603" s="49" t="s">
        <v>1204</v>
      </c>
      <c r="G2603" s="203">
        <v>1</v>
      </c>
      <c r="H2603" s="203" t="s">
        <v>7107</v>
      </c>
      <c r="I2603" s="205" t="s">
        <v>1440</v>
      </c>
      <c r="J2603" s="208" t="s">
        <v>1787</v>
      </c>
      <c r="K2603" s="203">
        <v>40</v>
      </c>
      <c r="L2603" s="207" t="s">
        <v>827</v>
      </c>
      <c r="M2603" s="208" t="s">
        <v>1497</v>
      </c>
      <c r="N2603" s="209">
        <f t="shared" si="0"/>
        <v>2025</v>
      </c>
      <c r="O2603" s="210">
        <f t="shared" si="1"/>
        <v>11</v>
      </c>
      <c r="P2603" s="211" t="str">
        <f>IFERROR(VLOOKUP(F2603,연간집계!D:E,2,FALSE),"")</f>
        <v>히스토리북_블랙</v>
      </c>
    </row>
    <row r="2604" spans="1:16" ht="12.75">
      <c r="A2604" s="201">
        <v>45988.485914351855</v>
      </c>
      <c r="B2604" s="202">
        <v>45988</v>
      </c>
      <c r="C2604" s="203" t="s">
        <v>7132</v>
      </c>
      <c r="D2604" s="203" t="s">
        <v>11</v>
      </c>
      <c r="E2604" s="204" t="s">
        <v>7106</v>
      </c>
      <c r="F2604" s="49" t="s">
        <v>1204</v>
      </c>
      <c r="G2604" s="203">
        <v>1</v>
      </c>
      <c r="H2604" s="203" t="s">
        <v>7107</v>
      </c>
      <c r="I2604" s="205" t="s">
        <v>1440</v>
      </c>
      <c r="J2604" s="208" t="s">
        <v>1787</v>
      </c>
      <c r="K2604" s="203">
        <v>40</v>
      </c>
      <c r="L2604" s="207" t="s">
        <v>827</v>
      </c>
      <c r="M2604" s="208" t="s">
        <v>1497</v>
      </c>
      <c r="N2604" s="209">
        <f t="shared" si="0"/>
        <v>2025</v>
      </c>
      <c r="O2604" s="210">
        <f t="shared" si="1"/>
        <v>11</v>
      </c>
      <c r="P2604" s="211" t="str">
        <f>IFERROR(VLOOKUP(F2604,연간집계!D:E,2,FALSE),"")</f>
        <v>히스토리북_블랙</v>
      </c>
    </row>
    <row r="2605" spans="1:16" ht="12.75">
      <c r="A2605" s="201">
        <v>45988.562627314815</v>
      </c>
      <c r="B2605" s="202">
        <v>45988</v>
      </c>
      <c r="C2605" s="203" t="s">
        <v>7133</v>
      </c>
      <c r="D2605" s="203" t="s">
        <v>11</v>
      </c>
      <c r="E2605" s="204" t="s">
        <v>7134</v>
      </c>
      <c r="F2605" s="49" t="s">
        <v>1284</v>
      </c>
      <c r="G2605" s="203">
        <v>10</v>
      </c>
      <c r="H2605" s="203" t="s">
        <v>6272</v>
      </c>
      <c r="I2605" s="205" t="s">
        <v>4943</v>
      </c>
      <c r="J2605" s="206"/>
      <c r="K2605" s="203">
        <v>26</v>
      </c>
      <c r="L2605" s="207" t="s">
        <v>827</v>
      </c>
      <c r="M2605" s="208" t="s">
        <v>1497</v>
      </c>
      <c r="N2605" s="209">
        <f t="shared" si="0"/>
        <v>2025</v>
      </c>
      <c r="O2605" s="210">
        <f t="shared" si="1"/>
        <v>11</v>
      </c>
      <c r="P2605" s="211" t="str">
        <f>IFERROR(VLOOKUP(F2605,연간집계!D:E,2,FALSE),"")</f>
        <v>PCMS_스탠다드캘린더</v>
      </c>
    </row>
    <row r="2606" spans="1:16" ht="12.75">
      <c r="A2606" s="201">
        <v>45988.562650462962</v>
      </c>
      <c r="B2606" s="202">
        <v>45988</v>
      </c>
      <c r="C2606" s="203" t="s">
        <v>7135</v>
      </c>
      <c r="D2606" s="203" t="s">
        <v>11</v>
      </c>
      <c r="E2606" s="204" t="s">
        <v>7134</v>
      </c>
      <c r="F2606" s="49" t="s">
        <v>1284</v>
      </c>
      <c r="G2606" s="203">
        <v>1</v>
      </c>
      <c r="H2606" s="203" t="s">
        <v>6272</v>
      </c>
      <c r="I2606" s="205" t="s">
        <v>4943</v>
      </c>
      <c r="J2606" s="206"/>
      <c r="K2606" s="203">
        <v>26</v>
      </c>
      <c r="L2606" s="207" t="s">
        <v>827</v>
      </c>
      <c r="M2606" s="208" t="s">
        <v>1497</v>
      </c>
      <c r="N2606" s="209">
        <f t="shared" si="0"/>
        <v>2025</v>
      </c>
      <c r="O2606" s="210">
        <f t="shared" si="1"/>
        <v>11</v>
      </c>
      <c r="P2606" s="211" t="str">
        <f>IFERROR(VLOOKUP(F2606,연간집계!D:E,2,FALSE),"")</f>
        <v>PCMS_스탠다드캘린더</v>
      </c>
    </row>
    <row r="2607" spans="1:16" ht="12.75">
      <c r="A2607" s="201">
        <v>45988.562662037039</v>
      </c>
      <c r="B2607" s="202">
        <v>45988</v>
      </c>
      <c r="C2607" s="203" t="s">
        <v>7136</v>
      </c>
      <c r="D2607" s="203" t="s">
        <v>11</v>
      </c>
      <c r="E2607" s="204" t="s">
        <v>7134</v>
      </c>
      <c r="F2607" s="49" t="s">
        <v>1284</v>
      </c>
      <c r="G2607" s="203">
        <v>2</v>
      </c>
      <c r="H2607" s="203" t="s">
        <v>6272</v>
      </c>
      <c r="I2607" s="205" t="s">
        <v>4943</v>
      </c>
      <c r="J2607" s="206"/>
      <c r="K2607" s="203">
        <v>26</v>
      </c>
      <c r="L2607" s="207" t="s">
        <v>827</v>
      </c>
      <c r="M2607" s="208" t="s">
        <v>1497</v>
      </c>
      <c r="N2607" s="209">
        <f t="shared" si="0"/>
        <v>2025</v>
      </c>
      <c r="O2607" s="210">
        <f t="shared" si="1"/>
        <v>11</v>
      </c>
      <c r="P2607" s="211" t="str">
        <f>IFERROR(VLOOKUP(F2607,연간집계!D:E,2,FALSE),"")</f>
        <v>PCMS_스탠다드캘린더</v>
      </c>
    </row>
    <row r="2608" spans="1:16" ht="12.75">
      <c r="A2608" s="201">
        <v>45988.574108796296</v>
      </c>
      <c r="B2608" s="202">
        <v>45988</v>
      </c>
      <c r="C2608" s="203" t="s">
        <v>7137</v>
      </c>
      <c r="D2608" s="203" t="s">
        <v>11</v>
      </c>
      <c r="E2608" s="204" t="s">
        <v>7138</v>
      </c>
      <c r="F2608" s="49" t="s">
        <v>1296</v>
      </c>
      <c r="G2608" s="203">
        <v>8</v>
      </c>
      <c r="H2608" s="203" t="s">
        <v>7139</v>
      </c>
      <c r="I2608" s="205" t="s">
        <v>1440</v>
      </c>
      <c r="J2608" s="206"/>
      <c r="K2608" s="203">
        <v>26</v>
      </c>
      <c r="L2608" s="207" t="s">
        <v>827</v>
      </c>
      <c r="M2608" s="208" t="s">
        <v>1471</v>
      </c>
      <c r="N2608" s="209">
        <f t="shared" si="0"/>
        <v>2025</v>
      </c>
      <c r="O2608" s="210">
        <f t="shared" si="1"/>
        <v>11</v>
      </c>
      <c r="P2608" s="211" t="str">
        <f>IFERROR(VLOOKUP(F2608,연간집계!D:E,2,FALSE),"")</f>
        <v>PCMS_벽걸이2단캘린더</v>
      </c>
    </row>
    <row r="2609" spans="1:16" ht="12.75">
      <c r="A2609" s="201">
        <v>45988.598935185182</v>
      </c>
      <c r="B2609" s="202">
        <v>45988</v>
      </c>
      <c r="C2609" s="203" t="s">
        <v>7140</v>
      </c>
      <c r="D2609" s="203" t="s">
        <v>11</v>
      </c>
      <c r="E2609" s="204" t="s">
        <v>7141</v>
      </c>
      <c r="F2609" s="49" t="s">
        <v>1347</v>
      </c>
      <c r="G2609" s="203">
        <v>23</v>
      </c>
      <c r="H2609" s="203" t="s">
        <v>7142</v>
      </c>
      <c r="I2609" s="205" t="s">
        <v>1440</v>
      </c>
      <c r="J2609" s="208" t="s">
        <v>1628</v>
      </c>
      <c r="K2609" s="203">
        <v>1</v>
      </c>
      <c r="L2609" s="207" t="s">
        <v>827</v>
      </c>
      <c r="M2609" s="208" t="s">
        <v>1612</v>
      </c>
      <c r="N2609" s="209">
        <f t="shared" si="0"/>
        <v>2025</v>
      </c>
      <c r="O2609" s="210">
        <f t="shared" si="1"/>
        <v>11</v>
      </c>
      <c r="P2609" s="211" t="str">
        <f>IFERROR(VLOOKUP(F2609,연간집계!D:E,2,FALSE),"")</f>
        <v>아크릴키링</v>
      </c>
    </row>
    <row r="2610" spans="1:16" ht="12.75">
      <c r="A2610" s="201">
        <v>45988.644375000003</v>
      </c>
      <c r="B2610" s="202">
        <v>45988</v>
      </c>
      <c r="C2610" s="203" t="s">
        <v>7143</v>
      </c>
      <c r="D2610" s="203" t="s">
        <v>11</v>
      </c>
      <c r="E2610" s="204" t="s">
        <v>7144</v>
      </c>
      <c r="F2610" s="49" t="s">
        <v>1378</v>
      </c>
      <c r="G2610" s="203">
        <v>1</v>
      </c>
      <c r="H2610" s="203" t="s">
        <v>5694</v>
      </c>
      <c r="I2610" s="205" t="s">
        <v>1657</v>
      </c>
      <c r="J2610" s="206"/>
      <c r="K2610" s="203">
        <v>1</v>
      </c>
      <c r="L2610" s="207" t="s">
        <v>827</v>
      </c>
      <c r="M2610" s="208" t="s">
        <v>1658</v>
      </c>
      <c r="N2610" s="209">
        <f t="shared" si="0"/>
        <v>2025</v>
      </c>
      <c r="O2610" s="210">
        <f t="shared" si="1"/>
        <v>11</v>
      </c>
      <c r="P2610" s="211" t="str">
        <f>IFERROR(VLOOKUP(F2610,연간집계!D:E,2,FALSE),"")</f>
        <v>증명사진 (무광)</v>
      </c>
    </row>
    <row r="2611" spans="1:16" ht="12.75">
      <c r="A2611" s="201">
        <v>45988.64466435185</v>
      </c>
      <c r="B2611" s="202">
        <v>45988</v>
      </c>
      <c r="C2611" s="203" t="s">
        <v>7145</v>
      </c>
      <c r="D2611" s="203" t="s">
        <v>11</v>
      </c>
      <c r="E2611" s="204" t="s">
        <v>7144</v>
      </c>
      <c r="F2611" s="49" t="s">
        <v>1378</v>
      </c>
      <c r="G2611" s="203">
        <v>1</v>
      </c>
      <c r="H2611" s="203" t="s">
        <v>5694</v>
      </c>
      <c r="I2611" s="205" t="s">
        <v>1657</v>
      </c>
      <c r="J2611" s="206"/>
      <c r="K2611" s="203">
        <v>1</v>
      </c>
      <c r="L2611" s="207" t="s">
        <v>827</v>
      </c>
      <c r="M2611" s="208" t="s">
        <v>1658</v>
      </c>
      <c r="N2611" s="209">
        <f t="shared" si="0"/>
        <v>2025</v>
      </c>
      <c r="O2611" s="210">
        <f t="shared" si="1"/>
        <v>11</v>
      </c>
      <c r="P2611" s="211" t="str">
        <f>IFERROR(VLOOKUP(F2611,연간집계!D:E,2,FALSE),"")</f>
        <v>증명사진 (무광)</v>
      </c>
    </row>
    <row r="2612" spans="1:16" ht="12.75">
      <c r="A2612" s="201">
        <v>45988.645196759258</v>
      </c>
      <c r="B2612" s="202">
        <v>45988</v>
      </c>
      <c r="C2612" s="203" t="s">
        <v>7146</v>
      </c>
      <c r="D2612" s="203" t="s">
        <v>11</v>
      </c>
      <c r="E2612" s="204" t="s">
        <v>7144</v>
      </c>
      <c r="F2612" s="49" t="s">
        <v>1378</v>
      </c>
      <c r="G2612" s="203">
        <v>1</v>
      </c>
      <c r="H2612" s="203" t="s">
        <v>5694</v>
      </c>
      <c r="I2612" s="205" t="s">
        <v>2377</v>
      </c>
      <c r="J2612" s="206"/>
      <c r="K2612" s="203">
        <v>1</v>
      </c>
      <c r="L2612" s="207" t="s">
        <v>827</v>
      </c>
      <c r="M2612" s="208" t="s">
        <v>1658</v>
      </c>
      <c r="N2612" s="209">
        <f t="shared" si="0"/>
        <v>2025</v>
      </c>
      <c r="O2612" s="210">
        <f t="shared" si="1"/>
        <v>11</v>
      </c>
      <c r="P2612" s="211" t="str">
        <f>IFERROR(VLOOKUP(F2612,연간집계!D:E,2,FALSE),"")</f>
        <v>증명사진 (무광)</v>
      </c>
    </row>
    <row r="2613" spans="1:16" ht="12.75">
      <c r="A2613" s="201">
        <v>45988.645451388889</v>
      </c>
      <c r="B2613" s="202">
        <v>45988</v>
      </c>
      <c r="C2613" s="203" t="s">
        <v>7147</v>
      </c>
      <c r="D2613" s="203" t="s">
        <v>11</v>
      </c>
      <c r="E2613" s="204" t="s">
        <v>7144</v>
      </c>
      <c r="F2613" s="49" t="s">
        <v>1299</v>
      </c>
      <c r="G2613" s="203">
        <v>1</v>
      </c>
      <c r="H2613" s="203" t="s">
        <v>5694</v>
      </c>
      <c r="I2613" s="205" t="s">
        <v>5190</v>
      </c>
      <c r="J2613" s="206"/>
      <c r="K2613" s="203">
        <v>15</v>
      </c>
      <c r="L2613" s="207" t="s">
        <v>827</v>
      </c>
      <c r="M2613" s="208" t="s">
        <v>1449</v>
      </c>
      <c r="N2613" s="209">
        <f t="shared" si="0"/>
        <v>2025</v>
      </c>
      <c r="O2613" s="210">
        <f t="shared" si="1"/>
        <v>11</v>
      </c>
      <c r="P2613" s="211" t="str">
        <f>IFERROR(VLOOKUP(F2613,연간집계!D:E,2,FALSE),"")</f>
        <v>PCMS_우드월캘린더</v>
      </c>
    </row>
    <row r="2614" spans="1:16" ht="12.75">
      <c r="A2614" s="201">
        <v>45988.646006944444</v>
      </c>
      <c r="B2614" s="202">
        <v>45988</v>
      </c>
      <c r="C2614" s="203" t="s">
        <v>7148</v>
      </c>
      <c r="D2614" s="203" t="s">
        <v>11</v>
      </c>
      <c r="E2614" s="204" t="s">
        <v>7149</v>
      </c>
      <c r="F2614" s="49" t="s">
        <v>1036</v>
      </c>
      <c r="G2614" s="203">
        <v>1</v>
      </c>
      <c r="H2614" s="203" t="s">
        <v>4708</v>
      </c>
      <c r="I2614" s="205" t="s">
        <v>1470</v>
      </c>
      <c r="J2614" s="206"/>
      <c r="K2614" s="203">
        <v>68</v>
      </c>
      <c r="L2614" s="207" t="s">
        <v>827</v>
      </c>
      <c r="M2614" s="208" t="s">
        <v>1436</v>
      </c>
      <c r="N2614" s="209">
        <f t="shared" si="0"/>
        <v>2025</v>
      </c>
      <c r="O2614" s="210">
        <f t="shared" si="1"/>
        <v>11</v>
      </c>
      <c r="P2614" s="211" t="str">
        <f>IFERROR(VLOOKUP(F2614,연간집계!D:E,2,FALSE),"")</f>
        <v>포토로그북 (바인더)</v>
      </c>
    </row>
    <row r="2615" spans="1:16" ht="12.75">
      <c r="A2615" s="201">
        <v>45988.664814814816</v>
      </c>
      <c r="B2615" s="202">
        <v>45988</v>
      </c>
      <c r="C2615" s="203" t="s">
        <v>7150</v>
      </c>
      <c r="D2615" s="203" t="s">
        <v>11</v>
      </c>
      <c r="E2615" s="204" t="s">
        <v>7151</v>
      </c>
      <c r="F2615" s="49" t="s">
        <v>840</v>
      </c>
      <c r="G2615" s="203">
        <v>20</v>
      </c>
      <c r="H2615" s="203" t="s">
        <v>6785</v>
      </c>
      <c r="I2615" s="205" t="s">
        <v>1453</v>
      </c>
      <c r="J2615" s="206"/>
      <c r="K2615" s="203">
        <v>32</v>
      </c>
      <c r="L2615" s="207" t="s">
        <v>827</v>
      </c>
      <c r="M2615" s="208" t="s">
        <v>1425</v>
      </c>
      <c r="N2615" s="209">
        <f t="shared" si="0"/>
        <v>2025</v>
      </c>
      <c r="O2615" s="210">
        <f t="shared" si="1"/>
        <v>11</v>
      </c>
      <c r="P2615" s="211" t="str">
        <f>IFERROR(VLOOKUP(F2615,연간집계!D:E,2,FALSE),"")</f>
        <v>스탠다드 포토북 6*8 (하드/유광)</v>
      </c>
    </row>
    <row r="2616" spans="1:16" ht="12.75">
      <c r="A2616" s="201">
        <v>45988.674155092594</v>
      </c>
      <c r="B2616" s="202">
        <v>45988</v>
      </c>
      <c r="C2616" s="203" t="s">
        <v>7152</v>
      </c>
      <c r="D2616" s="203" t="s">
        <v>11</v>
      </c>
      <c r="E2616" s="204" t="s">
        <v>7153</v>
      </c>
      <c r="F2616" s="49" t="s">
        <v>1291</v>
      </c>
      <c r="G2616" s="203">
        <v>1</v>
      </c>
      <c r="H2616" s="203" t="s">
        <v>7154</v>
      </c>
      <c r="I2616" s="205" t="s">
        <v>5190</v>
      </c>
      <c r="J2616" s="206"/>
      <c r="K2616" s="203">
        <v>14</v>
      </c>
      <c r="L2616" s="207" t="s">
        <v>828</v>
      </c>
      <c r="M2616" s="208" t="s">
        <v>1629</v>
      </c>
      <c r="N2616" s="209">
        <f t="shared" si="0"/>
        <v>2025</v>
      </c>
      <c r="O2616" s="210">
        <f t="shared" si="1"/>
        <v>11</v>
      </c>
      <c r="P2616" s="211" t="str">
        <f>IFERROR(VLOOKUP(F2616,연간집계!D:E,2,FALSE),"")</f>
        <v>PCMS_벽걸이1단캘린더</v>
      </c>
    </row>
    <row r="2617" spans="1:16" ht="12.75">
      <c r="A2617" s="201">
        <v>45988.704085648147</v>
      </c>
      <c r="B2617" s="202">
        <v>45988</v>
      </c>
      <c r="C2617" s="203" t="s">
        <v>7155</v>
      </c>
      <c r="D2617" s="203" t="s">
        <v>11</v>
      </c>
      <c r="E2617" s="204" t="s">
        <v>7156</v>
      </c>
      <c r="F2617" s="49" t="s">
        <v>78</v>
      </c>
      <c r="G2617" s="203">
        <v>1</v>
      </c>
      <c r="H2617" s="203" t="s">
        <v>7157</v>
      </c>
      <c r="I2617" s="205" t="s">
        <v>1440</v>
      </c>
      <c r="J2617" s="208" t="s">
        <v>1444</v>
      </c>
      <c r="K2617" s="203">
        <v>48</v>
      </c>
      <c r="L2617" s="207" t="s">
        <v>827</v>
      </c>
      <c r="M2617" s="208" t="s">
        <v>1445</v>
      </c>
      <c r="N2617" s="209">
        <f t="shared" si="0"/>
        <v>2025</v>
      </c>
      <c r="O2617" s="210">
        <f t="shared" si="1"/>
        <v>11</v>
      </c>
      <c r="P2617" s="211" t="str">
        <f>IFERROR(VLOOKUP(F2617,연간집계!D:E,2,FALSE),"")</f>
        <v>포토그랩스pro 276</v>
      </c>
    </row>
    <row r="2618" spans="1:16" ht="12.75">
      <c r="A2618" s="201">
        <v>45988.788252314815</v>
      </c>
      <c r="B2618" s="202">
        <v>45988</v>
      </c>
      <c r="C2618" s="203" t="s">
        <v>7158</v>
      </c>
      <c r="D2618" s="203" t="s">
        <v>11</v>
      </c>
      <c r="E2618" s="204" t="s">
        <v>7159</v>
      </c>
      <c r="F2618" s="49" t="s">
        <v>1266</v>
      </c>
      <c r="G2618" s="203">
        <v>24</v>
      </c>
      <c r="H2618" s="203" t="s">
        <v>7160</v>
      </c>
      <c r="I2618" s="205" t="s">
        <v>5624</v>
      </c>
      <c r="J2618" s="206"/>
      <c r="K2618" s="203">
        <v>26</v>
      </c>
      <c r="L2618" s="207" t="s">
        <v>827</v>
      </c>
      <c r="M2618" s="208" t="s">
        <v>1497</v>
      </c>
      <c r="N2618" s="209">
        <f t="shared" si="0"/>
        <v>2025</v>
      </c>
      <c r="O2618" s="210">
        <f t="shared" si="1"/>
        <v>11</v>
      </c>
      <c r="P2618" s="211" t="str">
        <f>IFERROR(VLOOKUP(F2618,연간집계!D:E,2,FALSE),"")</f>
        <v>PCMS_롱캘린더</v>
      </c>
    </row>
    <row r="2619" spans="1:16" ht="12.75">
      <c r="A2619" s="201">
        <v>45988.794189814813</v>
      </c>
      <c r="B2619" s="202">
        <v>45988</v>
      </c>
      <c r="C2619" s="203" t="s">
        <v>7161</v>
      </c>
      <c r="D2619" s="203" t="s">
        <v>11</v>
      </c>
      <c r="E2619" s="204" t="s">
        <v>7162</v>
      </c>
      <c r="F2619" s="49" t="s">
        <v>1245</v>
      </c>
      <c r="G2619" s="203">
        <v>4</v>
      </c>
      <c r="H2619" s="203" t="s">
        <v>2097</v>
      </c>
      <c r="I2619" s="205" t="s">
        <v>1510</v>
      </c>
      <c r="J2619" s="206"/>
      <c r="K2619" s="203">
        <v>42</v>
      </c>
      <c r="L2619" s="207" t="s">
        <v>828</v>
      </c>
      <c r="M2619" s="208" t="s">
        <v>1436</v>
      </c>
      <c r="N2619" s="209">
        <f t="shared" si="0"/>
        <v>2025</v>
      </c>
      <c r="O2619" s="210">
        <f t="shared" si="1"/>
        <v>11</v>
      </c>
      <c r="P2619" s="211" t="str">
        <f>IFERROR(VLOOKUP(F2619,연간집계!D:E,2,FALSE),"")</f>
        <v>모바일 포토북 198 (여행)</v>
      </c>
    </row>
    <row r="2620" spans="1:16" ht="12.75">
      <c r="A2620" s="201">
        <v>45988.894826388889</v>
      </c>
      <c r="B2620" s="202">
        <v>45988</v>
      </c>
      <c r="C2620" s="203" t="s">
        <v>7163</v>
      </c>
      <c r="D2620" s="203" t="s">
        <v>11</v>
      </c>
      <c r="E2620" s="204" t="s">
        <v>7164</v>
      </c>
      <c r="F2620" s="49" t="s">
        <v>1371</v>
      </c>
      <c r="G2620" s="203">
        <v>1</v>
      </c>
      <c r="H2620" s="203" t="s">
        <v>7165</v>
      </c>
      <c r="I2620" s="205" t="s">
        <v>1440</v>
      </c>
      <c r="J2620" s="206"/>
      <c r="K2620" s="203">
        <v>4</v>
      </c>
      <c r="L2620" s="207" t="s">
        <v>828</v>
      </c>
      <c r="M2620" s="208" t="s">
        <v>1629</v>
      </c>
      <c r="N2620" s="209">
        <f t="shared" si="0"/>
        <v>2025</v>
      </c>
      <c r="O2620" s="210">
        <f t="shared" si="1"/>
        <v>11</v>
      </c>
      <c r="P2620" s="211" t="str">
        <f>IFERROR(VLOOKUP(F2620,연간집계!D:E,2,FALSE),"")</f>
        <v>PCMS_슬로건 300</v>
      </c>
    </row>
    <row r="2621" spans="1:16" ht="12.75">
      <c r="A2621" s="201">
        <v>45988.894837962966</v>
      </c>
      <c r="B2621" s="202">
        <v>45988</v>
      </c>
      <c r="C2621" s="203" t="s">
        <v>7166</v>
      </c>
      <c r="D2621" s="203" t="s">
        <v>11</v>
      </c>
      <c r="E2621" s="204" t="s">
        <v>7164</v>
      </c>
      <c r="F2621" s="49" t="s">
        <v>1359</v>
      </c>
      <c r="G2621" s="203">
        <v>1</v>
      </c>
      <c r="H2621" s="203" t="s">
        <v>7165</v>
      </c>
      <c r="I2621" s="205" t="s">
        <v>1440</v>
      </c>
      <c r="J2621" s="206"/>
      <c r="K2621" s="203">
        <v>10</v>
      </c>
      <c r="L2621" s="207" t="s">
        <v>828</v>
      </c>
      <c r="M2621" s="208" t="s">
        <v>1629</v>
      </c>
      <c r="N2621" s="209">
        <f t="shared" si="0"/>
        <v>2025</v>
      </c>
      <c r="O2621" s="210">
        <f t="shared" si="1"/>
        <v>11</v>
      </c>
      <c r="P2621" s="211" t="str">
        <f>IFERROR(VLOOKUP(F2621,연간집계!D:E,2,FALSE),"")</f>
        <v>PCMS_엽서 174</v>
      </c>
    </row>
    <row r="2622" spans="1:16" ht="12.75">
      <c r="A2622" s="201">
        <v>45988.894849537035</v>
      </c>
      <c r="B2622" s="202">
        <v>45988</v>
      </c>
      <c r="C2622" s="203" t="s">
        <v>7167</v>
      </c>
      <c r="D2622" s="203" t="s">
        <v>11</v>
      </c>
      <c r="E2622" s="204" t="s">
        <v>7164</v>
      </c>
      <c r="F2622" s="49" t="s">
        <v>1359</v>
      </c>
      <c r="G2622" s="203">
        <v>1</v>
      </c>
      <c r="H2622" s="203" t="s">
        <v>7165</v>
      </c>
      <c r="I2622" s="205" t="s">
        <v>1440</v>
      </c>
      <c r="J2622" s="206"/>
      <c r="K2622" s="203">
        <v>10</v>
      </c>
      <c r="L2622" s="207" t="s">
        <v>828</v>
      </c>
      <c r="M2622" s="208" t="s">
        <v>1629</v>
      </c>
      <c r="N2622" s="209">
        <f t="shared" si="0"/>
        <v>2025</v>
      </c>
      <c r="O2622" s="210">
        <f t="shared" si="1"/>
        <v>11</v>
      </c>
      <c r="P2622" s="211" t="str">
        <f>IFERROR(VLOOKUP(F2622,연간집계!D:E,2,FALSE),"")</f>
        <v>PCMS_엽서 174</v>
      </c>
    </row>
    <row r="2623" spans="1:16" ht="12.75">
      <c r="A2623" s="201">
        <v>45988.906840277778</v>
      </c>
      <c r="B2623" s="202">
        <v>45988</v>
      </c>
      <c r="C2623" s="203" t="s">
        <v>7168</v>
      </c>
      <c r="D2623" s="203" t="s">
        <v>11</v>
      </c>
      <c r="E2623" s="204" t="s">
        <v>7169</v>
      </c>
      <c r="F2623" s="49" t="s">
        <v>838</v>
      </c>
      <c r="G2623" s="203">
        <v>1</v>
      </c>
      <c r="H2623" s="203" t="s">
        <v>7170</v>
      </c>
      <c r="I2623" s="205" t="s">
        <v>1440</v>
      </c>
      <c r="J2623" s="206"/>
      <c r="K2623" s="203">
        <v>24</v>
      </c>
      <c r="L2623" s="207" t="s">
        <v>827</v>
      </c>
      <c r="M2623" s="208" t="s">
        <v>1471</v>
      </c>
      <c r="N2623" s="209">
        <f t="shared" si="0"/>
        <v>2025</v>
      </c>
      <c r="O2623" s="210">
        <f t="shared" si="1"/>
        <v>11</v>
      </c>
      <c r="P2623" s="211" t="str">
        <f>IFERROR(VLOOKUP(F2623,연간집계!D:E,2,FALSE),"")</f>
        <v>스탠다드 포토북 6*8 (하드/무광)</v>
      </c>
    </row>
    <row r="2624" spans="1:16" ht="12.75">
      <c r="A2624" s="201">
        <v>45988.966215277775</v>
      </c>
      <c r="B2624" s="202">
        <v>45988</v>
      </c>
      <c r="C2624" s="203" t="s">
        <v>7171</v>
      </c>
      <c r="D2624" s="203" t="s">
        <v>11</v>
      </c>
      <c r="E2624" s="204" t="s">
        <v>7172</v>
      </c>
      <c r="F2624" s="49" t="s">
        <v>1284</v>
      </c>
      <c r="G2624" s="203">
        <v>2</v>
      </c>
      <c r="H2624" s="203" t="s">
        <v>7091</v>
      </c>
      <c r="I2624" s="205" t="s">
        <v>6786</v>
      </c>
      <c r="J2624" s="206"/>
      <c r="K2624" s="203">
        <v>26</v>
      </c>
      <c r="L2624" s="207" t="s">
        <v>827</v>
      </c>
      <c r="M2624" s="208" t="s">
        <v>1449</v>
      </c>
      <c r="N2624" s="209">
        <f t="shared" si="0"/>
        <v>2025</v>
      </c>
      <c r="O2624" s="210">
        <f t="shared" si="1"/>
        <v>11</v>
      </c>
      <c r="P2624" s="211" t="str">
        <f>IFERROR(VLOOKUP(F2624,연간집계!D:E,2,FALSE),"")</f>
        <v>PCMS_스탠다드캘린더</v>
      </c>
    </row>
    <row r="2625" spans="1:16" ht="12.75">
      <c r="A2625" s="201">
        <v>45989.007800925923</v>
      </c>
      <c r="B2625" s="202">
        <v>45989</v>
      </c>
      <c r="C2625" s="203" t="s">
        <v>7173</v>
      </c>
      <c r="D2625" s="203" t="s">
        <v>11</v>
      </c>
      <c r="E2625" s="204" t="s">
        <v>7174</v>
      </c>
      <c r="F2625" s="49" t="s">
        <v>849</v>
      </c>
      <c r="G2625" s="203">
        <v>2</v>
      </c>
      <c r="H2625" s="203" t="s">
        <v>667</v>
      </c>
      <c r="I2625" s="205" t="s">
        <v>2144</v>
      </c>
      <c r="J2625" s="206"/>
      <c r="K2625" s="203">
        <v>78</v>
      </c>
      <c r="L2625" s="207" t="s">
        <v>827</v>
      </c>
      <c r="M2625" s="208" t="s">
        <v>1436</v>
      </c>
      <c r="N2625" s="209">
        <f t="shared" si="0"/>
        <v>2025</v>
      </c>
      <c r="O2625" s="210">
        <f t="shared" si="1"/>
        <v>11</v>
      </c>
      <c r="P2625" s="211" t="str">
        <f>IFERROR(VLOOKUP(F2625,연간집계!D:E,2,FALSE),"")</f>
        <v>스탠다드 포토북 8*11 (하드/유광)</v>
      </c>
    </row>
    <row r="2626" spans="1:16" ht="12.75">
      <c r="A2626" s="201">
        <v>45989.0078125</v>
      </c>
      <c r="B2626" s="202">
        <v>45989</v>
      </c>
      <c r="C2626" s="203" t="s">
        <v>7175</v>
      </c>
      <c r="D2626" s="203" t="s">
        <v>11</v>
      </c>
      <c r="E2626" s="204" t="s">
        <v>7174</v>
      </c>
      <c r="F2626" s="49" t="s">
        <v>838</v>
      </c>
      <c r="G2626" s="203">
        <v>1</v>
      </c>
      <c r="H2626" s="203" t="s">
        <v>667</v>
      </c>
      <c r="I2626" s="205" t="s">
        <v>2094</v>
      </c>
      <c r="J2626" s="206"/>
      <c r="K2626" s="203">
        <v>54</v>
      </c>
      <c r="L2626" s="207" t="s">
        <v>827</v>
      </c>
      <c r="M2626" s="208" t="s">
        <v>1436</v>
      </c>
      <c r="N2626" s="209">
        <f t="shared" si="0"/>
        <v>2025</v>
      </c>
      <c r="O2626" s="210">
        <f t="shared" si="1"/>
        <v>11</v>
      </c>
      <c r="P2626" s="211" t="str">
        <f>IFERROR(VLOOKUP(F2626,연간집계!D:E,2,FALSE),"")</f>
        <v>스탠다드 포토북 6*8 (하드/무광)</v>
      </c>
    </row>
    <row r="2627" spans="1:16" ht="12.75">
      <c r="A2627" s="201">
        <v>45989.007824074077</v>
      </c>
      <c r="B2627" s="202">
        <v>45989</v>
      </c>
      <c r="C2627" s="203" t="s">
        <v>7176</v>
      </c>
      <c r="D2627" s="203" t="s">
        <v>11</v>
      </c>
      <c r="E2627" s="204" t="s">
        <v>7174</v>
      </c>
      <c r="F2627" s="49" t="s">
        <v>838</v>
      </c>
      <c r="G2627" s="203">
        <v>2</v>
      </c>
      <c r="H2627" s="203" t="s">
        <v>667</v>
      </c>
      <c r="I2627" s="205" t="s">
        <v>1676</v>
      </c>
      <c r="J2627" s="206"/>
      <c r="K2627" s="203">
        <v>46</v>
      </c>
      <c r="L2627" s="207" t="s">
        <v>827</v>
      </c>
      <c r="M2627" s="208" t="s">
        <v>1436</v>
      </c>
      <c r="N2627" s="209">
        <f t="shared" si="0"/>
        <v>2025</v>
      </c>
      <c r="O2627" s="210">
        <f t="shared" si="1"/>
        <v>11</v>
      </c>
      <c r="P2627" s="211" t="str">
        <f>IFERROR(VLOOKUP(F2627,연간집계!D:E,2,FALSE),"")</f>
        <v>스탠다드 포토북 6*8 (하드/무광)</v>
      </c>
    </row>
    <row r="2628" spans="1:16" ht="12.75">
      <c r="A2628" s="201">
        <v>45989.389513888891</v>
      </c>
      <c r="B2628" s="202">
        <v>45989</v>
      </c>
      <c r="C2628" s="203" t="s">
        <v>7177</v>
      </c>
      <c r="D2628" s="203" t="s">
        <v>11</v>
      </c>
      <c r="E2628" s="204" t="s">
        <v>7178</v>
      </c>
      <c r="F2628" s="49" t="s">
        <v>1357</v>
      </c>
      <c r="G2628" s="203">
        <v>12</v>
      </c>
      <c r="H2628" s="203" t="s">
        <v>5981</v>
      </c>
      <c r="I2628" s="205" t="s">
        <v>1440</v>
      </c>
      <c r="J2628" s="206"/>
      <c r="K2628" s="203">
        <v>10</v>
      </c>
      <c r="L2628" s="207" t="s">
        <v>828</v>
      </c>
      <c r="M2628" s="208" t="s">
        <v>1514</v>
      </c>
      <c r="N2628" s="209">
        <f t="shared" si="0"/>
        <v>2025</v>
      </c>
      <c r="O2628" s="210">
        <f t="shared" si="1"/>
        <v>11</v>
      </c>
      <c r="P2628" s="211" t="str">
        <f>IFERROR(VLOOKUP(F2628,연간집계!D:E,2,FALSE),"")</f>
        <v>PCMS_엽서 145</v>
      </c>
    </row>
    <row r="2629" spans="1:16" ht="12.75">
      <c r="A2629" s="201">
        <v>45989.392488425925</v>
      </c>
      <c r="B2629" s="202">
        <v>45989</v>
      </c>
      <c r="C2629" s="203" t="s">
        <v>7179</v>
      </c>
      <c r="D2629" s="203" t="s">
        <v>11</v>
      </c>
      <c r="E2629" s="204" t="s">
        <v>7180</v>
      </c>
      <c r="F2629" s="49" t="s">
        <v>1266</v>
      </c>
      <c r="G2629" s="203">
        <v>3</v>
      </c>
      <c r="H2629" s="203" t="s">
        <v>6614</v>
      </c>
      <c r="I2629" s="205" t="s">
        <v>4631</v>
      </c>
      <c r="J2629" s="206"/>
      <c r="K2629" s="203">
        <v>26</v>
      </c>
      <c r="L2629" s="207" t="s">
        <v>827</v>
      </c>
      <c r="M2629" s="208" t="s">
        <v>1436</v>
      </c>
      <c r="N2629" s="209">
        <f t="shared" si="0"/>
        <v>2025</v>
      </c>
      <c r="O2629" s="210">
        <f t="shared" si="1"/>
        <v>11</v>
      </c>
      <c r="P2629" s="211" t="str">
        <f>IFERROR(VLOOKUP(F2629,연간집계!D:E,2,FALSE),"")</f>
        <v>PCMS_롱캘린더</v>
      </c>
    </row>
    <row r="2630" spans="1:16" ht="12.75">
      <c r="A2630" s="201">
        <v>45989.392500000002</v>
      </c>
      <c r="B2630" s="202">
        <v>45989</v>
      </c>
      <c r="C2630" s="203" t="s">
        <v>7181</v>
      </c>
      <c r="D2630" s="203" t="s">
        <v>11</v>
      </c>
      <c r="E2630" s="204" t="s">
        <v>7180</v>
      </c>
      <c r="F2630" s="49" t="s">
        <v>1284</v>
      </c>
      <c r="G2630" s="203">
        <v>3</v>
      </c>
      <c r="H2630" s="203" t="s">
        <v>6614</v>
      </c>
      <c r="I2630" s="205" t="s">
        <v>2297</v>
      </c>
      <c r="J2630" s="206"/>
      <c r="K2630" s="203">
        <v>26</v>
      </c>
      <c r="L2630" s="207" t="s">
        <v>827</v>
      </c>
      <c r="M2630" s="208" t="s">
        <v>1436</v>
      </c>
      <c r="N2630" s="209">
        <f t="shared" si="0"/>
        <v>2025</v>
      </c>
      <c r="O2630" s="210">
        <f t="shared" si="1"/>
        <v>11</v>
      </c>
      <c r="P2630" s="211" t="str">
        <f>IFERROR(VLOOKUP(F2630,연간집계!D:E,2,FALSE),"")</f>
        <v>PCMS_스탠다드캘린더</v>
      </c>
    </row>
    <row r="2631" spans="1:16" ht="12.75">
      <c r="A2631" s="201">
        <v>45989.407326388886</v>
      </c>
      <c r="B2631" s="202">
        <v>45989</v>
      </c>
      <c r="C2631" s="203" t="s">
        <v>7182</v>
      </c>
      <c r="D2631" s="203" t="s">
        <v>11</v>
      </c>
      <c r="E2631" s="204" t="s">
        <v>7183</v>
      </c>
      <c r="F2631" s="49" t="s">
        <v>865</v>
      </c>
      <c r="G2631" s="203">
        <v>6</v>
      </c>
      <c r="H2631" s="203" t="s">
        <v>7184</v>
      </c>
      <c r="I2631" s="205" t="s">
        <v>1570</v>
      </c>
      <c r="J2631" s="206"/>
      <c r="K2631" s="203">
        <v>24</v>
      </c>
      <c r="L2631" s="207" t="s">
        <v>827</v>
      </c>
      <c r="M2631" s="208" t="s">
        <v>1425</v>
      </c>
      <c r="N2631" s="209">
        <f t="shared" si="0"/>
        <v>2025</v>
      </c>
      <c r="O2631" s="210">
        <f t="shared" si="1"/>
        <v>11</v>
      </c>
      <c r="P2631" s="211" t="str">
        <f>IFERROR(VLOOKUP(F2631,연간집계!D:E,2,FALSE),"")</f>
        <v>스탠다드 포토북 8*6 (하드/무광)</v>
      </c>
    </row>
    <row r="2632" spans="1:16" ht="12.75">
      <c r="A2632" s="201">
        <v>45989.448784722219</v>
      </c>
      <c r="B2632" s="202">
        <v>45989</v>
      </c>
      <c r="C2632" s="203" t="s">
        <v>7185</v>
      </c>
      <c r="D2632" s="203" t="s">
        <v>11</v>
      </c>
      <c r="E2632" s="204" t="s">
        <v>7186</v>
      </c>
      <c r="F2632" s="49" t="s">
        <v>166</v>
      </c>
      <c r="G2632" s="203">
        <v>1</v>
      </c>
      <c r="H2632" s="203" t="s">
        <v>167</v>
      </c>
      <c r="I2632" s="205" t="s">
        <v>1440</v>
      </c>
      <c r="J2632" s="208" t="s">
        <v>1769</v>
      </c>
      <c r="K2632" s="203">
        <v>10</v>
      </c>
      <c r="L2632" s="207" t="s">
        <v>827</v>
      </c>
      <c r="M2632" s="208" t="s">
        <v>3592</v>
      </c>
      <c r="N2632" s="209">
        <f t="shared" si="0"/>
        <v>2025</v>
      </c>
      <c r="O2632" s="210">
        <f t="shared" si="1"/>
        <v>11</v>
      </c>
      <c r="P2632" s="211" t="str">
        <f>IFERROR(VLOOKUP(F2632,연간집계!D:E,2,FALSE),"")</f>
        <v>시크북(앨범) 280 (시크블랙/10p)</v>
      </c>
    </row>
    <row r="2633" spans="1:16" ht="12.75">
      <c r="A2633" s="201">
        <v>45989.463703703703</v>
      </c>
      <c r="B2633" s="202">
        <v>45989</v>
      </c>
      <c r="C2633" s="203" t="s">
        <v>7187</v>
      </c>
      <c r="D2633" s="203" t="s">
        <v>11</v>
      </c>
      <c r="E2633" s="204" t="s">
        <v>7188</v>
      </c>
      <c r="F2633" s="49" t="s">
        <v>1281</v>
      </c>
      <c r="G2633" s="203">
        <v>10</v>
      </c>
      <c r="H2633" s="203" t="s">
        <v>7189</v>
      </c>
      <c r="I2633" s="205" t="s">
        <v>2297</v>
      </c>
      <c r="J2633" s="206"/>
      <c r="K2633" s="203">
        <v>26</v>
      </c>
      <c r="L2633" s="207" t="s">
        <v>827</v>
      </c>
      <c r="M2633" s="208" t="s">
        <v>1612</v>
      </c>
      <c r="N2633" s="209">
        <f t="shared" si="0"/>
        <v>2025</v>
      </c>
      <c r="O2633" s="210">
        <f t="shared" si="1"/>
        <v>11</v>
      </c>
      <c r="P2633" s="211" t="str">
        <f>IFERROR(VLOOKUP(F2633,연간집계!D:E,2,FALSE),"")</f>
        <v>PCMS_빅캘린더</v>
      </c>
    </row>
    <row r="2634" spans="1:16" ht="12.75">
      <c r="A2634" s="201">
        <v>45989.481562499997</v>
      </c>
      <c r="B2634" s="202">
        <v>45989</v>
      </c>
      <c r="C2634" s="203" t="s">
        <v>7190</v>
      </c>
      <c r="D2634" s="203" t="s">
        <v>11</v>
      </c>
      <c r="E2634" s="204" t="s">
        <v>7191</v>
      </c>
      <c r="F2634" s="49" t="s">
        <v>834</v>
      </c>
      <c r="G2634" s="203">
        <v>31</v>
      </c>
      <c r="H2634" s="203" t="s">
        <v>7192</v>
      </c>
      <c r="I2634" s="205" t="s">
        <v>1566</v>
      </c>
      <c r="J2634" s="206"/>
      <c r="K2634" s="203">
        <v>24</v>
      </c>
      <c r="L2634" s="207" t="s">
        <v>827</v>
      </c>
      <c r="M2634" s="208" t="s">
        <v>1612</v>
      </c>
      <c r="N2634" s="209">
        <f t="shared" si="0"/>
        <v>2025</v>
      </c>
      <c r="O2634" s="210">
        <f t="shared" si="1"/>
        <v>11</v>
      </c>
      <c r="P2634" s="211" t="str">
        <f>IFERROR(VLOOKUP(F2634,연간집계!D:E,2,FALSE),"")</f>
        <v>스탠다드 포토북 6*8 (소프트/무광)</v>
      </c>
    </row>
    <row r="2635" spans="1:16" ht="12.75">
      <c r="A2635" s="201">
        <v>45989.481574074074</v>
      </c>
      <c r="B2635" s="202">
        <v>45989</v>
      </c>
      <c r="C2635" s="203" t="s">
        <v>7193</v>
      </c>
      <c r="D2635" s="203" t="s">
        <v>11</v>
      </c>
      <c r="E2635" s="204" t="s">
        <v>7191</v>
      </c>
      <c r="F2635" s="49" t="s">
        <v>834</v>
      </c>
      <c r="G2635" s="203">
        <v>31</v>
      </c>
      <c r="H2635" s="203" t="s">
        <v>7192</v>
      </c>
      <c r="I2635" s="205" t="s">
        <v>1566</v>
      </c>
      <c r="J2635" s="206"/>
      <c r="K2635" s="203">
        <v>24</v>
      </c>
      <c r="L2635" s="207" t="s">
        <v>827</v>
      </c>
      <c r="M2635" s="208" t="s">
        <v>1612</v>
      </c>
      <c r="N2635" s="209">
        <f t="shared" si="0"/>
        <v>2025</v>
      </c>
      <c r="O2635" s="210">
        <f t="shared" si="1"/>
        <v>11</v>
      </c>
      <c r="P2635" s="211" t="str">
        <f>IFERROR(VLOOKUP(F2635,연간집계!D:E,2,FALSE),"")</f>
        <v>스탠다드 포토북 6*8 (소프트/무광)</v>
      </c>
    </row>
    <row r="2636" spans="1:16" ht="12.75">
      <c r="A2636" s="201">
        <v>45989.481585648151</v>
      </c>
      <c r="B2636" s="202">
        <v>45989</v>
      </c>
      <c r="C2636" s="203" t="s">
        <v>7194</v>
      </c>
      <c r="D2636" s="203" t="s">
        <v>11</v>
      </c>
      <c r="E2636" s="204" t="s">
        <v>7191</v>
      </c>
      <c r="F2636" s="49" t="s">
        <v>834</v>
      </c>
      <c r="G2636" s="203">
        <v>31</v>
      </c>
      <c r="H2636" s="203" t="s">
        <v>7192</v>
      </c>
      <c r="I2636" s="205" t="s">
        <v>1566</v>
      </c>
      <c r="J2636" s="206"/>
      <c r="K2636" s="203">
        <v>24</v>
      </c>
      <c r="L2636" s="207" t="s">
        <v>827</v>
      </c>
      <c r="M2636" s="208" t="s">
        <v>1612</v>
      </c>
      <c r="N2636" s="209">
        <f t="shared" si="0"/>
        <v>2025</v>
      </c>
      <c r="O2636" s="210">
        <f t="shared" si="1"/>
        <v>11</v>
      </c>
      <c r="P2636" s="211" t="str">
        <f>IFERROR(VLOOKUP(F2636,연간집계!D:E,2,FALSE),"")</f>
        <v>스탠다드 포토북 6*8 (소프트/무광)</v>
      </c>
    </row>
    <row r="2637" spans="1:16" ht="12.75">
      <c r="A2637" s="201">
        <v>45989.48159722222</v>
      </c>
      <c r="B2637" s="202">
        <v>45989</v>
      </c>
      <c r="C2637" s="203" t="s">
        <v>7195</v>
      </c>
      <c r="D2637" s="203" t="s">
        <v>11</v>
      </c>
      <c r="E2637" s="204" t="s">
        <v>7191</v>
      </c>
      <c r="F2637" s="49" t="s">
        <v>834</v>
      </c>
      <c r="G2637" s="203">
        <v>31</v>
      </c>
      <c r="H2637" s="203" t="s">
        <v>7192</v>
      </c>
      <c r="I2637" s="205" t="s">
        <v>1566</v>
      </c>
      <c r="J2637" s="206"/>
      <c r="K2637" s="203">
        <v>24</v>
      </c>
      <c r="L2637" s="207" t="s">
        <v>827</v>
      </c>
      <c r="M2637" s="208" t="s">
        <v>1612</v>
      </c>
      <c r="N2637" s="209">
        <f t="shared" si="0"/>
        <v>2025</v>
      </c>
      <c r="O2637" s="210">
        <f t="shared" si="1"/>
        <v>11</v>
      </c>
      <c r="P2637" s="211" t="str">
        <f>IFERROR(VLOOKUP(F2637,연간집계!D:E,2,FALSE),"")</f>
        <v>스탠다드 포토북 6*8 (소프트/무광)</v>
      </c>
    </row>
    <row r="2638" spans="1:16" ht="12.75">
      <c r="A2638" s="201">
        <v>45989.481608796297</v>
      </c>
      <c r="B2638" s="202">
        <v>45989</v>
      </c>
      <c r="C2638" s="203" t="s">
        <v>7196</v>
      </c>
      <c r="D2638" s="203" t="s">
        <v>11</v>
      </c>
      <c r="E2638" s="204" t="s">
        <v>7191</v>
      </c>
      <c r="F2638" s="49" t="s">
        <v>834</v>
      </c>
      <c r="G2638" s="203">
        <v>32</v>
      </c>
      <c r="H2638" s="203" t="s">
        <v>7192</v>
      </c>
      <c r="I2638" s="205" t="s">
        <v>1566</v>
      </c>
      <c r="J2638" s="206"/>
      <c r="K2638" s="203">
        <v>24</v>
      </c>
      <c r="L2638" s="207" t="s">
        <v>827</v>
      </c>
      <c r="M2638" s="208" t="s">
        <v>1612</v>
      </c>
      <c r="N2638" s="209">
        <f t="shared" si="0"/>
        <v>2025</v>
      </c>
      <c r="O2638" s="210">
        <f t="shared" si="1"/>
        <v>11</v>
      </c>
      <c r="P2638" s="211" t="str">
        <f>IFERROR(VLOOKUP(F2638,연간집계!D:E,2,FALSE),"")</f>
        <v>스탠다드 포토북 6*8 (소프트/무광)</v>
      </c>
    </row>
    <row r="2639" spans="1:16" ht="12.75">
      <c r="A2639" s="201">
        <v>45989.481620370374</v>
      </c>
      <c r="B2639" s="202">
        <v>45989</v>
      </c>
      <c r="C2639" s="203" t="s">
        <v>7197</v>
      </c>
      <c r="D2639" s="203" t="s">
        <v>11</v>
      </c>
      <c r="E2639" s="204" t="s">
        <v>7191</v>
      </c>
      <c r="F2639" s="49" t="s">
        <v>834</v>
      </c>
      <c r="G2639" s="203">
        <v>31</v>
      </c>
      <c r="H2639" s="203" t="s">
        <v>7192</v>
      </c>
      <c r="I2639" s="205" t="s">
        <v>1566</v>
      </c>
      <c r="J2639" s="206"/>
      <c r="K2639" s="203">
        <v>24</v>
      </c>
      <c r="L2639" s="207" t="s">
        <v>827</v>
      </c>
      <c r="M2639" s="208" t="s">
        <v>1612</v>
      </c>
      <c r="N2639" s="209">
        <f t="shared" si="0"/>
        <v>2025</v>
      </c>
      <c r="O2639" s="210">
        <f t="shared" si="1"/>
        <v>11</v>
      </c>
      <c r="P2639" s="211" t="str">
        <f>IFERROR(VLOOKUP(F2639,연간집계!D:E,2,FALSE),"")</f>
        <v>스탠다드 포토북 6*8 (소프트/무광)</v>
      </c>
    </row>
    <row r="2640" spans="1:16" ht="12.75">
      <c r="A2640" s="201">
        <v>45989.481631944444</v>
      </c>
      <c r="B2640" s="202">
        <v>45989</v>
      </c>
      <c r="C2640" s="203" t="s">
        <v>7198</v>
      </c>
      <c r="D2640" s="203" t="s">
        <v>11</v>
      </c>
      <c r="E2640" s="204" t="s">
        <v>7191</v>
      </c>
      <c r="F2640" s="49" t="s">
        <v>834</v>
      </c>
      <c r="G2640" s="203">
        <v>31</v>
      </c>
      <c r="H2640" s="203" t="s">
        <v>7192</v>
      </c>
      <c r="I2640" s="205" t="s">
        <v>1566</v>
      </c>
      <c r="J2640" s="206"/>
      <c r="K2640" s="203">
        <v>24</v>
      </c>
      <c r="L2640" s="207" t="s">
        <v>827</v>
      </c>
      <c r="M2640" s="208" t="s">
        <v>1612</v>
      </c>
      <c r="N2640" s="209">
        <f t="shared" si="0"/>
        <v>2025</v>
      </c>
      <c r="O2640" s="210">
        <f t="shared" si="1"/>
        <v>11</v>
      </c>
      <c r="P2640" s="211" t="str">
        <f>IFERROR(VLOOKUP(F2640,연간집계!D:E,2,FALSE),"")</f>
        <v>스탠다드 포토북 6*8 (소프트/무광)</v>
      </c>
    </row>
    <row r="2641" spans="1:16" ht="12.75">
      <c r="A2641" s="201">
        <v>45989.48164351852</v>
      </c>
      <c r="B2641" s="202">
        <v>45989</v>
      </c>
      <c r="C2641" s="203" t="s">
        <v>7199</v>
      </c>
      <c r="D2641" s="203" t="s">
        <v>11</v>
      </c>
      <c r="E2641" s="204" t="s">
        <v>7191</v>
      </c>
      <c r="F2641" s="49" t="s">
        <v>834</v>
      </c>
      <c r="G2641" s="203">
        <v>31</v>
      </c>
      <c r="H2641" s="203" t="s">
        <v>7192</v>
      </c>
      <c r="I2641" s="205" t="s">
        <v>1566</v>
      </c>
      <c r="J2641" s="206"/>
      <c r="K2641" s="203">
        <v>24</v>
      </c>
      <c r="L2641" s="207" t="s">
        <v>827</v>
      </c>
      <c r="M2641" s="208" t="s">
        <v>1612</v>
      </c>
      <c r="N2641" s="209">
        <f t="shared" si="0"/>
        <v>2025</v>
      </c>
      <c r="O2641" s="210">
        <f t="shared" si="1"/>
        <v>11</v>
      </c>
      <c r="P2641" s="211" t="str">
        <f>IFERROR(VLOOKUP(F2641,연간집계!D:E,2,FALSE),"")</f>
        <v>스탠다드 포토북 6*8 (소프트/무광)</v>
      </c>
    </row>
    <row r="2642" spans="1:16" ht="12.75">
      <c r="A2642" s="201">
        <v>45989.48165509259</v>
      </c>
      <c r="B2642" s="202">
        <v>45989</v>
      </c>
      <c r="C2642" s="203" t="s">
        <v>7200</v>
      </c>
      <c r="D2642" s="203" t="s">
        <v>11</v>
      </c>
      <c r="E2642" s="204" t="s">
        <v>7191</v>
      </c>
      <c r="F2642" s="49" t="s">
        <v>834</v>
      </c>
      <c r="G2642" s="203">
        <v>31</v>
      </c>
      <c r="H2642" s="203" t="s">
        <v>7192</v>
      </c>
      <c r="I2642" s="205" t="s">
        <v>1566</v>
      </c>
      <c r="J2642" s="206"/>
      <c r="K2642" s="203">
        <v>24</v>
      </c>
      <c r="L2642" s="207" t="s">
        <v>827</v>
      </c>
      <c r="M2642" s="208" t="s">
        <v>1612</v>
      </c>
      <c r="N2642" s="209">
        <f t="shared" si="0"/>
        <v>2025</v>
      </c>
      <c r="O2642" s="210">
        <f t="shared" si="1"/>
        <v>11</v>
      </c>
      <c r="P2642" s="211" t="str">
        <f>IFERROR(VLOOKUP(F2642,연간집계!D:E,2,FALSE),"")</f>
        <v>스탠다드 포토북 6*8 (소프트/무광)</v>
      </c>
    </row>
    <row r="2643" spans="1:16" ht="12.75">
      <c r="A2643" s="201">
        <v>45989.487627314818</v>
      </c>
      <c r="B2643" s="202">
        <v>45989</v>
      </c>
      <c r="C2643" s="203" t="s">
        <v>7201</v>
      </c>
      <c r="D2643" s="203" t="s">
        <v>11</v>
      </c>
      <c r="E2643" s="204" t="s">
        <v>7202</v>
      </c>
      <c r="F2643" s="49" t="s">
        <v>880</v>
      </c>
      <c r="G2643" s="203">
        <v>1</v>
      </c>
      <c r="H2643" s="203" t="s">
        <v>7203</v>
      </c>
      <c r="I2643" s="205" t="s">
        <v>3636</v>
      </c>
      <c r="J2643" s="206"/>
      <c r="K2643" s="203">
        <v>58</v>
      </c>
      <c r="L2643" s="207" t="s">
        <v>827</v>
      </c>
      <c r="M2643" s="208" t="s">
        <v>1612</v>
      </c>
      <c r="N2643" s="209">
        <f t="shared" si="0"/>
        <v>2025</v>
      </c>
      <c r="O2643" s="210">
        <f t="shared" si="1"/>
        <v>11</v>
      </c>
      <c r="P2643" s="211" t="str">
        <f>IFERROR(VLOOKUP(F2643,연간집계!D:E,2,FALSE),"")</f>
        <v>레코드북 150</v>
      </c>
    </row>
    <row r="2644" spans="1:16" ht="12.75">
      <c r="A2644" s="201">
        <v>45989.526087962964</v>
      </c>
      <c r="B2644" s="202">
        <v>45989</v>
      </c>
      <c r="C2644" s="203" t="s">
        <v>7204</v>
      </c>
      <c r="D2644" s="203" t="s">
        <v>11</v>
      </c>
      <c r="E2644" s="204" t="s">
        <v>7205</v>
      </c>
      <c r="F2644" s="49" t="s">
        <v>1284</v>
      </c>
      <c r="G2644" s="203">
        <v>3</v>
      </c>
      <c r="H2644" s="203" t="s">
        <v>7206</v>
      </c>
      <c r="I2644" s="205" t="s">
        <v>1808</v>
      </c>
      <c r="J2644" s="206"/>
      <c r="K2644" s="203">
        <v>26</v>
      </c>
      <c r="L2644" s="207" t="s">
        <v>827</v>
      </c>
      <c r="M2644" s="208" t="s">
        <v>1629</v>
      </c>
      <c r="N2644" s="209">
        <f t="shared" si="0"/>
        <v>2025</v>
      </c>
      <c r="O2644" s="210">
        <f t="shared" si="1"/>
        <v>11</v>
      </c>
      <c r="P2644" s="211" t="str">
        <f>IFERROR(VLOOKUP(F2644,연간집계!D:E,2,FALSE),"")</f>
        <v>PCMS_스탠다드캘린더</v>
      </c>
    </row>
    <row r="2645" spans="1:16" ht="12.75">
      <c r="A2645" s="201">
        <v>45989.540879629632</v>
      </c>
      <c r="B2645" s="202">
        <v>45989</v>
      </c>
      <c r="C2645" s="203" t="s">
        <v>7207</v>
      </c>
      <c r="D2645" s="203" t="s">
        <v>11</v>
      </c>
      <c r="E2645" s="204" t="s">
        <v>7208</v>
      </c>
      <c r="F2645" s="49" t="s">
        <v>1051</v>
      </c>
      <c r="G2645" s="203">
        <v>1</v>
      </c>
      <c r="H2645" s="203" t="s">
        <v>4345</v>
      </c>
      <c r="I2645" s="205" t="s">
        <v>1440</v>
      </c>
      <c r="J2645" s="206"/>
      <c r="K2645" s="203">
        <v>80</v>
      </c>
      <c r="L2645" s="207" t="s">
        <v>827</v>
      </c>
      <c r="M2645" s="208" t="s">
        <v>1425</v>
      </c>
      <c r="N2645" s="209">
        <f t="shared" si="0"/>
        <v>2025</v>
      </c>
      <c r="O2645" s="210">
        <f t="shared" si="1"/>
        <v>11</v>
      </c>
      <c r="P2645" s="211" t="str">
        <f>IFERROR(VLOOKUP(F2645,연간집계!D:E,2,FALSE),"")</f>
        <v>프리북A4 (하드)</v>
      </c>
    </row>
    <row r="2646" spans="1:16" ht="12.75">
      <c r="A2646" s="201">
        <v>45989.540891203702</v>
      </c>
      <c r="B2646" s="202">
        <v>45989</v>
      </c>
      <c r="C2646" s="203" t="s">
        <v>7209</v>
      </c>
      <c r="D2646" s="203" t="s">
        <v>11</v>
      </c>
      <c r="E2646" s="204" t="s">
        <v>7208</v>
      </c>
      <c r="F2646" s="49" t="s">
        <v>1051</v>
      </c>
      <c r="G2646" s="203">
        <v>2</v>
      </c>
      <c r="H2646" s="203" t="s">
        <v>4345</v>
      </c>
      <c r="I2646" s="205" t="s">
        <v>1440</v>
      </c>
      <c r="J2646" s="206"/>
      <c r="K2646" s="203">
        <v>70</v>
      </c>
      <c r="L2646" s="207" t="s">
        <v>827</v>
      </c>
      <c r="M2646" s="208" t="s">
        <v>1425</v>
      </c>
      <c r="N2646" s="209">
        <f t="shared" si="0"/>
        <v>2025</v>
      </c>
      <c r="O2646" s="210">
        <f t="shared" si="1"/>
        <v>11</v>
      </c>
      <c r="P2646" s="211" t="str">
        <f>IFERROR(VLOOKUP(F2646,연간집계!D:E,2,FALSE),"")</f>
        <v>프리북A4 (하드)</v>
      </c>
    </row>
    <row r="2647" spans="1:16" ht="12.75">
      <c r="A2647" s="201">
        <v>45989.594560185185</v>
      </c>
      <c r="B2647" s="202">
        <v>45989</v>
      </c>
      <c r="C2647" s="203" t="s">
        <v>7210</v>
      </c>
      <c r="D2647" s="203" t="s">
        <v>11</v>
      </c>
      <c r="E2647" s="204" t="s">
        <v>7211</v>
      </c>
      <c r="F2647" s="49" t="s">
        <v>1274</v>
      </c>
      <c r="G2647" s="203">
        <v>20</v>
      </c>
      <c r="H2647" s="203" t="s">
        <v>7212</v>
      </c>
      <c r="I2647" s="205" t="s">
        <v>5016</v>
      </c>
      <c r="J2647" s="206"/>
      <c r="K2647" s="203">
        <v>26</v>
      </c>
      <c r="L2647" s="207" t="s">
        <v>827</v>
      </c>
      <c r="M2647" s="208" t="s">
        <v>1612</v>
      </c>
      <c r="N2647" s="209">
        <f t="shared" si="0"/>
        <v>2025</v>
      </c>
      <c r="O2647" s="210">
        <f t="shared" si="1"/>
        <v>11</v>
      </c>
      <c r="P2647" s="211" t="str">
        <f>IFERROR(VLOOKUP(F2647,연간집계!D:E,2,FALSE),"")</f>
        <v>PCMS_비트윈캘린더</v>
      </c>
    </row>
    <row r="2648" spans="1:16" ht="12.75">
      <c r="A2648" s="201">
        <v>45989.62158564815</v>
      </c>
      <c r="B2648" s="202">
        <v>45989</v>
      </c>
      <c r="C2648" s="203" t="s">
        <v>7213</v>
      </c>
      <c r="D2648" s="203" t="s">
        <v>11</v>
      </c>
      <c r="E2648" s="204" t="s">
        <v>7214</v>
      </c>
      <c r="F2648" s="49" t="s">
        <v>1266</v>
      </c>
      <c r="G2648" s="203">
        <v>10</v>
      </c>
      <c r="H2648" s="203" t="s">
        <v>7215</v>
      </c>
      <c r="I2648" s="205" t="s">
        <v>4631</v>
      </c>
      <c r="J2648" s="206"/>
      <c r="K2648" s="203">
        <v>26</v>
      </c>
      <c r="L2648" s="207" t="s">
        <v>827</v>
      </c>
      <c r="M2648" s="208" t="s">
        <v>1471</v>
      </c>
      <c r="N2648" s="209">
        <f t="shared" si="0"/>
        <v>2025</v>
      </c>
      <c r="O2648" s="210">
        <f t="shared" si="1"/>
        <v>11</v>
      </c>
      <c r="P2648" s="211" t="str">
        <f>IFERROR(VLOOKUP(F2648,연간집계!D:E,2,FALSE),"")</f>
        <v>PCMS_롱캘린더</v>
      </c>
    </row>
    <row r="2649" spans="1:16" ht="12.75">
      <c r="A2649" s="201">
        <v>45989.634004629632</v>
      </c>
      <c r="B2649" s="202">
        <v>45989</v>
      </c>
      <c r="C2649" s="203" t="s">
        <v>7216</v>
      </c>
      <c r="D2649" s="203" t="s">
        <v>11</v>
      </c>
      <c r="E2649" s="204" t="s">
        <v>7217</v>
      </c>
      <c r="F2649" s="49" t="s">
        <v>1284</v>
      </c>
      <c r="G2649" s="203">
        <v>21</v>
      </c>
      <c r="H2649" s="203" t="s">
        <v>7218</v>
      </c>
      <c r="I2649" s="205" t="s">
        <v>5016</v>
      </c>
      <c r="J2649" s="206"/>
      <c r="K2649" s="203">
        <v>26</v>
      </c>
      <c r="L2649" s="207" t="s">
        <v>827</v>
      </c>
      <c r="M2649" s="208" t="s">
        <v>1481</v>
      </c>
      <c r="N2649" s="209">
        <f t="shared" si="0"/>
        <v>2025</v>
      </c>
      <c r="O2649" s="210">
        <f t="shared" si="1"/>
        <v>11</v>
      </c>
      <c r="P2649" s="211" t="str">
        <f>IFERROR(VLOOKUP(F2649,연간집계!D:E,2,FALSE),"")</f>
        <v>PCMS_스탠다드캘린더</v>
      </c>
    </row>
    <row r="2650" spans="1:16" ht="12.75">
      <c r="A2650" s="201">
        <v>45989.660879629628</v>
      </c>
      <c r="B2650" s="202">
        <v>45989</v>
      </c>
      <c r="C2650" s="203" t="s">
        <v>7219</v>
      </c>
      <c r="D2650" s="203" t="s">
        <v>11</v>
      </c>
      <c r="E2650" s="204" t="s">
        <v>7220</v>
      </c>
      <c r="F2650" s="49" t="s">
        <v>865</v>
      </c>
      <c r="G2650" s="203">
        <v>1</v>
      </c>
      <c r="H2650" s="203" t="s">
        <v>2994</v>
      </c>
      <c r="I2650" s="205" t="s">
        <v>1453</v>
      </c>
      <c r="J2650" s="206"/>
      <c r="K2650" s="203">
        <v>30</v>
      </c>
      <c r="L2650" s="207" t="s">
        <v>827</v>
      </c>
      <c r="M2650" s="208" t="s">
        <v>1436</v>
      </c>
      <c r="N2650" s="209">
        <f t="shared" si="0"/>
        <v>2025</v>
      </c>
      <c r="O2650" s="210">
        <f t="shared" si="1"/>
        <v>11</v>
      </c>
      <c r="P2650" s="211" t="str">
        <f>IFERROR(VLOOKUP(F2650,연간집계!D:E,2,FALSE),"")</f>
        <v>스탠다드 포토북 8*6 (하드/무광)</v>
      </c>
    </row>
    <row r="2651" spans="1:16" ht="12.75">
      <c r="A2651" s="201">
        <v>45989.660891203705</v>
      </c>
      <c r="B2651" s="202">
        <v>45989</v>
      </c>
      <c r="C2651" s="203" t="s">
        <v>7221</v>
      </c>
      <c r="D2651" s="203" t="s">
        <v>11</v>
      </c>
      <c r="E2651" s="204" t="s">
        <v>7220</v>
      </c>
      <c r="F2651" s="49" t="s">
        <v>865</v>
      </c>
      <c r="G2651" s="203">
        <v>6</v>
      </c>
      <c r="H2651" s="203" t="s">
        <v>2994</v>
      </c>
      <c r="I2651" s="205" t="s">
        <v>1435</v>
      </c>
      <c r="J2651" s="206"/>
      <c r="K2651" s="203">
        <v>52</v>
      </c>
      <c r="L2651" s="207" t="s">
        <v>827</v>
      </c>
      <c r="M2651" s="208" t="s">
        <v>1425</v>
      </c>
      <c r="N2651" s="209">
        <f t="shared" si="0"/>
        <v>2025</v>
      </c>
      <c r="O2651" s="210">
        <f t="shared" si="1"/>
        <v>11</v>
      </c>
      <c r="P2651" s="211" t="str">
        <f>IFERROR(VLOOKUP(F2651,연간집계!D:E,2,FALSE),"")</f>
        <v>스탠다드 포토북 8*6 (하드/무광)</v>
      </c>
    </row>
    <row r="2652" spans="1:16" ht="12.75">
      <c r="A2652" s="201">
        <v>45989.69363425926</v>
      </c>
      <c r="B2652" s="202">
        <v>45989</v>
      </c>
      <c r="C2652" s="203" t="s">
        <v>7222</v>
      </c>
      <c r="D2652" s="203" t="s">
        <v>11</v>
      </c>
      <c r="E2652" s="204" t="s">
        <v>7223</v>
      </c>
      <c r="F2652" s="49" t="s">
        <v>1284</v>
      </c>
      <c r="G2652" s="203">
        <v>27</v>
      </c>
      <c r="H2652" s="203" t="s">
        <v>7224</v>
      </c>
      <c r="I2652" s="205" t="s">
        <v>6642</v>
      </c>
      <c r="J2652" s="206"/>
      <c r="K2652" s="203">
        <v>26</v>
      </c>
      <c r="L2652" s="207" t="s">
        <v>827</v>
      </c>
      <c r="M2652" s="208" t="s">
        <v>1612</v>
      </c>
      <c r="N2652" s="209">
        <f t="shared" si="0"/>
        <v>2025</v>
      </c>
      <c r="O2652" s="210">
        <f t="shared" si="1"/>
        <v>11</v>
      </c>
      <c r="P2652" s="211" t="str">
        <f>IFERROR(VLOOKUP(F2652,연간집계!D:E,2,FALSE),"")</f>
        <v>PCMS_스탠다드캘린더</v>
      </c>
    </row>
    <row r="2653" spans="1:16" ht="12.75">
      <c r="A2653" s="201">
        <v>45989.69971064815</v>
      </c>
      <c r="B2653" s="202">
        <v>45989</v>
      </c>
      <c r="C2653" s="203" t="s">
        <v>7225</v>
      </c>
      <c r="D2653" s="203" t="s">
        <v>11</v>
      </c>
      <c r="E2653" s="204" t="s">
        <v>7226</v>
      </c>
      <c r="F2653" s="49" t="s">
        <v>1281</v>
      </c>
      <c r="G2653" s="203">
        <v>32</v>
      </c>
      <c r="H2653" s="203" t="s">
        <v>7227</v>
      </c>
      <c r="I2653" s="205" t="s">
        <v>2297</v>
      </c>
      <c r="J2653" s="206"/>
      <c r="K2653" s="203">
        <v>26</v>
      </c>
      <c r="L2653" s="207" t="s">
        <v>827</v>
      </c>
      <c r="M2653" s="208" t="s">
        <v>1497</v>
      </c>
      <c r="N2653" s="209">
        <f t="shared" si="0"/>
        <v>2025</v>
      </c>
      <c r="O2653" s="210">
        <f t="shared" si="1"/>
        <v>11</v>
      </c>
      <c r="P2653" s="211" t="str">
        <f>IFERROR(VLOOKUP(F2653,연간집계!D:E,2,FALSE),"")</f>
        <v>PCMS_빅캘린더</v>
      </c>
    </row>
    <row r="2654" spans="1:16" ht="12.75">
      <c r="A2654" s="201">
        <v>45989.708784722221</v>
      </c>
      <c r="B2654" s="202">
        <v>45989</v>
      </c>
      <c r="C2654" s="203" t="s">
        <v>7228</v>
      </c>
      <c r="D2654" s="203" t="s">
        <v>11</v>
      </c>
      <c r="E2654" s="204" t="s">
        <v>7229</v>
      </c>
      <c r="F2654" s="49" t="s">
        <v>1254</v>
      </c>
      <c r="G2654" s="203">
        <v>1</v>
      </c>
      <c r="H2654" s="203" t="s">
        <v>7230</v>
      </c>
      <c r="I2654" s="205" t="s">
        <v>1572</v>
      </c>
      <c r="J2654" s="206"/>
      <c r="K2654" s="203">
        <v>24</v>
      </c>
      <c r="L2654" s="207" t="s">
        <v>828</v>
      </c>
      <c r="M2654" s="208" t="s">
        <v>1645</v>
      </c>
      <c r="N2654" s="209">
        <f t="shared" si="0"/>
        <v>2025</v>
      </c>
      <c r="O2654" s="210">
        <f t="shared" si="1"/>
        <v>11</v>
      </c>
      <c r="P2654" s="211" t="str">
        <f>IFERROR(VLOOKUP(F2654,연간집계!D:E,2,FALSE),"")</f>
        <v>모바일 포토북 197 (단체/모임)</v>
      </c>
    </row>
    <row r="2655" spans="1:16" ht="12.75">
      <c r="A2655" s="201">
        <v>45989.824652777781</v>
      </c>
      <c r="B2655" s="202">
        <v>45989</v>
      </c>
      <c r="C2655" s="203" t="s">
        <v>7231</v>
      </c>
      <c r="D2655" s="203" t="s">
        <v>11</v>
      </c>
      <c r="E2655" s="204" t="s">
        <v>7232</v>
      </c>
      <c r="F2655" s="49" t="s">
        <v>1402</v>
      </c>
      <c r="G2655" s="203">
        <v>1</v>
      </c>
      <c r="H2655" s="203" t="s">
        <v>7233</v>
      </c>
      <c r="I2655" s="205" t="s">
        <v>7234</v>
      </c>
      <c r="J2655" s="206"/>
      <c r="K2655" s="203">
        <v>144</v>
      </c>
      <c r="L2655" s="207" t="s">
        <v>827</v>
      </c>
      <c r="M2655" s="208" t="s">
        <v>1629</v>
      </c>
      <c r="N2655" s="209">
        <f t="shared" si="0"/>
        <v>2025</v>
      </c>
      <c r="O2655" s="210">
        <f t="shared" si="1"/>
        <v>11</v>
      </c>
      <c r="P2655" s="211" t="str">
        <f>IFERROR(VLOOKUP(F2655,연간집계!D:E,2,FALSE),"")</f>
        <v>커스텀다이어리</v>
      </c>
    </row>
    <row r="2656" spans="1:16" ht="12.75">
      <c r="A2656" s="201">
        <v>45989.839502314811</v>
      </c>
      <c r="B2656" s="202">
        <v>45989</v>
      </c>
      <c r="C2656" s="203" t="s">
        <v>7235</v>
      </c>
      <c r="D2656" s="203" t="s">
        <v>11</v>
      </c>
      <c r="E2656" s="204" t="s">
        <v>7236</v>
      </c>
      <c r="F2656" s="49" t="s">
        <v>1284</v>
      </c>
      <c r="G2656" s="203">
        <v>4</v>
      </c>
      <c r="H2656" s="203" t="s">
        <v>7237</v>
      </c>
      <c r="I2656" s="205" t="s">
        <v>4943</v>
      </c>
      <c r="J2656" s="206"/>
      <c r="K2656" s="203">
        <v>26</v>
      </c>
      <c r="L2656" s="207" t="s">
        <v>827</v>
      </c>
      <c r="M2656" s="208" t="s">
        <v>1497</v>
      </c>
      <c r="N2656" s="209">
        <f t="shared" si="0"/>
        <v>2025</v>
      </c>
      <c r="O2656" s="210">
        <f t="shared" si="1"/>
        <v>11</v>
      </c>
      <c r="P2656" s="211" t="str">
        <f>IFERROR(VLOOKUP(F2656,연간집계!D:E,2,FALSE),"")</f>
        <v>PCMS_스탠다드캘린더</v>
      </c>
    </row>
    <row r="2657" spans="1:16" ht="12.75">
      <c r="A2657" s="201">
        <v>45989.839525462965</v>
      </c>
      <c r="B2657" s="202">
        <v>45989</v>
      </c>
      <c r="C2657" s="203" t="s">
        <v>7238</v>
      </c>
      <c r="D2657" s="203" t="s">
        <v>11</v>
      </c>
      <c r="E2657" s="204" t="s">
        <v>7236</v>
      </c>
      <c r="F2657" s="49" t="s">
        <v>1284</v>
      </c>
      <c r="G2657" s="203">
        <v>4</v>
      </c>
      <c r="H2657" s="203" t="s">
        <v>7237</v>
      </c>
      <c r="I2657" s="205" t="s">
        <v>4943</v>
      </c>
      <c r="J2657" s="206"/>
      <c r="K2657" s="203">
        <v>26</v>
      </c>
      <c r="L2657" s="207" t="s">
        <v>827</v>
      </c>
      <c r="M2657" s="208" t="s">
        <v>1493</v>
      </c>
      <c r="N2657" s="209">
        <f t="shared" si="0"/>
        <v>2025</v>
      </c>
      <c r="O2657" s="210">
        <f t="shared" si="1"/>
        <v>11</v>
      </c>
      <c r="P2657" s="211" t="str">
        <f>IFERROR(VLOOKUP(F2657,연간집계!D:E,2,FALSE),"")</f>
        <v>PCMS_스탠다드캘린더</v>
      </c>
    </row>
    <row r="2658" spans="1:16" ht="12.75">
      <c r="A2658" s="201">
        <v>45989.842511574076</v>
      </c>
      <c r="B2658" s="202">
        <v>45989</v>
      </c>
      <c r="C2658" s="203" t="s">
        <v>7239</v>
      </c>
      <c r="D2658" s="203" t="s">
        <v>11</v>
      </c>
      <c r="E2658" s="204" t="s">
        <v>7240</v>
      </c>
      <c r="F2658" s="49" t="s">
        <v>1274</v>
      </c>
      <c r="G2658" s="203">
        <v>5</v>
      </c>
      <c r="H2658" s="203" t="s">
        <v>6555</v>
      </c>
      <c r="I2658" s="205" t="s">
        <v>1501</v>
      </c>
      <c r="J2658" s="206"/>
      <c r="K2658" s="203">
        <v>26</v>
      </c>
      <c r="L2658" s="207" t="s">
        <v>827</v>
      </c>
      <c r="M2658" s="208" t="s">
        <v>1851</v>
      </c>
      <c r="N2658" s="209">
        <f t="shared" si="0"/>
        <v>2025</v>
      </c>
      <c r="O2658" s="210">
        <f t="shared" si="1"/>
        <v>11</v>
      </c>
      <c r="P2658" s="211" t="str">
        <f>IFERROR(VLOOKUP(F2658,연간집계!D:E,2,FALSE),"")</f>
        <v>PCMS_비트윈캘린더</v>
      </c>
    </row>
    <row r="2659" spans="1:16" ht="12.75">
      <c r="A2659" s="201">
        <v>45989.854375000003</v>
      </c>
      <c r="B2659" s="202">
        <v>45989</v>
      </c>
      <c r="C2659" s="203" t="s">
        <v>7241</v>
      </c>
      <c r="D2659" s="203" t="s">
        <v>11</v>
      </c>
      <c r="E2659" s="204" t="s">
        <v>7242</v>
      </c>
      <c r="F2659" s="49" t="s">
        <v>843</v>
      </c>
      <c r="G2659" s="203">
        <v>35</v>
      </c>
      <c r="H2659" s="203" t="s">
        <v>2431</v>
      </c>
      <c r="I2659" s="205" t="s">
        <v>2932</v>
      </c>
      <c r="J2659" s="206"/>
      <c r="K2659" s="203">
        <v>30</v>
      </c>
      <c r="L2659" s="207" t="s">
        <v>827</v>
      </c>
      <c r="M2659" s="208" t="s">
        <v>1612</v>
      </c>
      <c r="N2659" s="209">
        <f t="shared" si="0"/>
        <v>2025</v>
      </c>
      <c r="O2659" s="210">
        <f t="shared" si="1"/>
        <v>11</v>
      </c>
      <c r="P2659" s="211" t="str">
        <f>IFERROR(VLOOKUP(F2659,연간집계!D:E,2,FALSE),"")</f>
        <v>스탠다드 포토북 8*11 (소프트/무광)</v>
      </c>
    </row>
    <row r="2660" spans="1:16" ht="12.75">
      <c r="A2660" s="201">
        <v>45989.857349537036</v>
      </c>
      <c r="B2660" s="202">
        <v>45989</v>
      </c>
      <c r="C2660" s="203" t="s">
        <v>7243</v>
      </c>
      <c r="D2660" s="203" t="s">
        <v>11</v>
      </c>
      <c r="E2660" s="204" t="s">
        <v>7244</v>
      </c>
      <c r="F2660" s="49" t="s">
        <v>890</v>
      </c>
      <c r="G2660" s="203">
        <v>28</v>
      </c>
      <c r="H2660" s="203" t="s">
        <v>2431</v>
      </c>
      <c r="I2660" s="205" t="s">
        <v>2220</v>
      </c>
      <c r="J2660" s="208" t="s">
        <v>1881</v>
      </c>
      <c r="K2660" s="203">
        <v>48</v>
      </c>
      <c r="L2660" s="207" t="s">
        <v>827</v>
      </c>
      <c r="M2660" s="208" t="s">
        <v>1497</v>
      </c>
      <c r="N2660" s="209">
        <f t="shared" si="0"/>
        <v>2025</v>
      </c>
      <c r="O2660" s="210">
        <f t="shared" si="1"/>
        <v>11</v>
      </c>
      <c r="P2660" s="211" t="str">
        <f>IFERROR(VLOOKUP(F2660,연간집계!D:E,2,FALSE),"")</f>
        <v>메모리북</v>
      </c>
    </row>
    <row r="2661" spans="1:16" ht="12.75">
      <c r="A2661" s="201">
        <v>45989.889976851853</v>
      </c>
      <c r="B2661" s="202">
        <v>45989</v>
      </c>
      <c r="C2661" s="203" t="s">
        <v>7245</v>
      </c>
      <c r="D2661" s="203" t="s">
        <v>11</v>
      </c>
      <c r="E2661" s="204" t="s">
        <v>7246</v>
      </c>
      <c r="F2661" s="49" t="s">
        <v>1072</v>
      </c>
      <c r="G2661" s="203">
        <v>1</v>
      </c>
      <c r="H2661" s="203" t="s">
        <v>5072</v>
      </c>
      <c r="I2661" s="205" t="s">
        <v>1566</v>
      </c>
      <c r="J2661" s="203" t="s">
        <v>1974</v>
      </c>
      <c r="K2661" s="203">
        <v>42</v>
      </c>
      <c r="L2661" s="207" t="s">
        <v>827</v>
      </c>
      <c r="M2661" s="208" t="s">
        <v>1645</v>
      </c>
      <c r="N2661" s="209">
        <f t="shared" si="0"/>
        <v>2025</v>
      </c>
      <c r="O2661" s="210">
        <f t="shared" si="1"/>
        <v>11</v>
      </c>
      <c r="P2661" s="211" t="str">
        <f>IFERROR(VLOOKUP(F2661,연간집계!D:E,2,FALSE),"")</f>
        <v>레더북 (딥그린)</v>
      </c>
    </row>
    <row r="2662" spans="1:16" ht="12.75">
      <c r="A2662" s="201">
        <v>45989.952245370368</v>
      </c>
      <c r="B2662" s="202">
        <v>45989</v>
      </c>
      <c r="C2662" s="203" t="s">
        <v>7247</v>
      </c>
      <c r="D2662" s="203" t="s">
        <v>11</v>
      </c>
      <c r="E2662" s="204" t="s">
        <v>7248</v>
      </c>
      <c r="F2662" s="49" t="s">
        <v>840</v>
      </c>
      <c r="G2662" s="203">
        <v>1</v>
      </c>
      <c r="H2662" s="203" t="s">
        <v>7249</v>
      </c>
      <c r="I2662" s="205" t="s">
        <v>1440</v>
      </c>
      <c r="J2662" s="206"/>
      <c r="K2662" s="203">
        <v>24</v>
      </c>
      <c r="L2662" s="207" t="s">
        <v>827</v>
      </c>
      <c r="M2662" s="208" t="s">
        <v>1689</v>
      </c>
      <c r="N2662" s="209">
        <f t="shared" si="0"/>
        <v>2025</v>
      </c>
      <c r="O2662" s="210">
        <f t="shared" si="1"/>
        <v>11</v>
      </c>
      <c r="P2662" s="211" t="str">
        <f>IFERROR(VLOOKUP(F2662,연간집계!D:E,2,FALSE),"")</f>
        <v>스탠다드 포토북 6*8 (하드/유광)</v>
      </c>
    </row>
    <row r="2663" spans="1:16" ht="12.75">
      <c r="A2663" s="201">
        <v>45989.952256944445</v>
      </c>
      <c r="B2663" s="202">
        <v>45989</v>
      </c>
      <c r="C2663" s="203" t="s">
        <v>7250</v>
      </c>
      <c r="D2663" s="203" t="s">
        <v>11</v>
      </c>
      <c r="E2663" s="204" t="s">
        <v>7248</v>
      </c>
      <c r="F2663" s="49" t="s">
        <v>840</v>
      </c>
      <c r="G2663" s="203">
        <v>1</v>
      </c>
      <c r="H2663" s="203" t="s">
        <v>7249</v>
      </c>
      <c r="I2663" s="205" t="s">
        <v>1440</v>
      </c>
      <c r="J2663" s="206"/>
      <c r="K2663" s="203">
        <v>24</v>
      </c>
      <c r="L2663" s="207" t="s">
        <v>827</v>
      </c>
      <c r="M2663" s="208" t="s">
        <v>1689</v>
      </c>
      <c r="N2663" s="209">
        <f t="shared" si="0"/>
        <v>2025</v>
      </c>
      <c r="O2663" s="210">
        <f t="shared" si="1"/>
        <v>11</v>
      </c>
      <c r="P2663" s="211" t="str">
        <f>IFERROR(VLOOKUP(F2663,연간집계!D:E,2,FALSE),"")</f>
        <v>스탠다드 포토북 6*8 (하드/유광)</v>
      </c>
    </row>
    <row r="2664" spans="1:16" ht="12.75">
      <c r="A2664" s="201">
        <v>45989.952268518522</v>
      </c>
      <c r="B2664" s="202">
        <v>45989</v>
      </c>
      <c r="C2664" s="203" t="s">
        <v>7251</v>
      </c>
      <c r="D2664" s="203" t="s">
        <v>11</v>
      </c>
      <c r="E2664" s="204" t="s">
        <v>7248</v>
      </c>
      <c r="F2664" s="49" t="s">
        <v>840</v>
      </c>
      <c r="G2664" s="203">
        <v>1</v>
      </c>
      <c r="H2664" s="203" t="s">
        <v>7249</v>
      </c>
      <c r="I2664" s="205" t="s">
        <v>1440</v>
      </c>
      <c r="J2664" s="206"/>
      <c r="K2664" s="203">
        <v>24</v>
      </c>
      <c r="L2664" s="207" t="s">
        <v>827</v>
      </c>
      <c r="M2664" s="208" t="s">
        <v>1689</v>
      </c>
      <c r="N2664" s="209">
        <f t="shared" si="0"/>
        <v>2025</v>
      </c>
      <c r="O2664" s="210">
        <f t="shared" si="1"/>
        <v>11</v>
      </c>
      <c r="P2664" s="211" t="str">
        <f>IFERROR(VLOOKUP(F2664,연간집계!D:E,2,FALSE),"")</f>
        <v>스탠다드 포토북 6*8 (하드/유광)</v>
      </c>
    </row>
    <row r="2665" spans="1:16" ht="12.75">
      <c r="A2665" s="201">
        <v>45989.952280092592</v>
      </c>
      <c r="B2665" s="202">
        <v>45989</v>
      </c>
      <c r="C2665" s="203" t="s">
        <v>7252</v>
      </c>
      <c r="D2665" s="203" t="s">
        <v>11</v>
      </c>
      <c r="E2665" s="204" t="s">
        <v>7248</v>
      </c>
      <c r="F2665" s="49" t="s">
        <v>840</v>
      </c>
      <c r="G2665" s="203">
        <v>1</v>
      </c>
      <c r="H2665" s="203" t="s">
        <v>7249</v>
      </c>
      <c r="I2665" s="205" t="s">
        <v>1440</v>
      </c>
      <c r="J2665" s="206"/>
      <c r="K2665" s="203">
        <v>24</v>
      </c>
      <c r="L2665" s="207" t="s">
        <v>827</v>
      </c>
      <c r="M2665" s="208" t="s">
        <v>1689</v>
      </c>
      <c r="N2665" s="209">
        <f t="shared" si="0"/>
        <v>2025</v>
      </c>
      <c r="O2665" s="210">
        <f t="shared" si="1"/>
        <v>11</v>
      </c>
      <c r="P2665" s="211" t="str">
        <f>IFERROR(VLOOKUP(F2665,연간집계!D:E,2,FALSE),"")</f>
        <v>스탠다드 포토북 6*8 (하드/유광)</v>
      </c>
    </row>
    <row r="2666" spans="1:16" ht="12.75">
      <c r="A2666" s="201">
        <v>45989.952291666668</v>
      </c>
      <c r="B2666" s="202">
        <v>45989</v>
      </c>
      <c r="C2666" s="203" t="s">
        <v>7253</v>
      </c>
      <c r="D2666" s="203" t="s">
        <v>11</v>
      </c>
      <c r="E2666" s="204" t="s">
        <v>7248</v>
      </c>
      <c r="F2666" s="49" t="s">
        <v>840</v>
      </c>
      <c r="G2666" s="203">
        <v>1</v>
      </c>
      <c r="H2666" s="203" t="s">
        <v>7249</v>
      </c>
      <c r="I2666" s="205" t="s">
        <v>1440</v>
      </c>
      <c r="J2666" s="206"/>
      <c r="K2666" s="203">
        <v>24</v>
      </c>
      <c r="L2666" s="207" t="s">
        <v>827</v>
      </c>
      <c r="M2666" s="208" t="s">
        <v>1689</v>
      </c>
      <c r="N2666" s="209">
        <f t="shared" si="0"/>
        <v>2025</v>
      </c>
      <c r="O2666" s="210">
        <f t="shared" si="1"/>
        <v>11</v>
      </c>
      <c r="P2666" s="211" t="str">
        <f>IFERROR(VLOOKUP(F2666,연간집계!D:E,2,FALSE),"")</f>
        <v>스탠다드 포토북 6*8 (하드/유광)</v>
      </c>
    </row>
    <row r="2667" spans="1:16" ht="12.75">
      <c r="A2667" s="201">
        <v>45989.952303240738</v>
      </c>
      <c r="B2667" s="202">
        <v>45989</v>
      </c>
      <c r="C2667" s="203" t="s">
        <v>7254</v>
      </c>
      <c r="D2667" s="203" t="s">
        <v>11</v>
      </c>
      <c r="E2667" s="204" t="s">
        <v>7248</v>
      </c>
      <c r="F2667" s="49" t="s">
        <v>840</v>
      </c>
      <c r="G2667" s="203">
        <v>1</v>
      </c>
      <c r="H2667" s="203" t="s">
        <v>7249</v>
      </c>
      <c r="I2667" s="205" t="s">
        <v>1440</v>
      </c>
      <c r="J2667" s="206"/>
      <c r="K2667" s="203">
        <v>24</v>
      </c>
      <c r="L2667" s="207" t="s">
        <v>827</v>
      </c>
      <c r="M2667" s="208" t="s">
        <v>1689</v>
      </c>
      <c r="N2667" s="209">
        <f t="shared" si="0"/>
        <v>2025</v>
      </c>
      <c r="O2667" s="210">
        <f t="shared" si="1"/>
        <v>11</v>
      </c>
      <c r="P2667" s="211" t="str">
        <f>IFERROR(VLOOKUP(F2667,연간집계!D:E,2,FALSE),"")</f>
        <v>스탠다드 포토북 6*8 (하드/유광)</v>
      </c>
    </row>
    <row r="2668" spans="1:16" ht="12.75">
      <c r="A2668" s="201">
        <v>45989.952314814815</v>
      </c>
      <c r="B2668" s="202">
        <v>45989</v>
      </c>
      <c r="C2668" s="203" t="s">
        <v>7255</v>
      </c>
      <c r="D2668" s="203" t="s">
        <v>11</v>
      </c>
      <c r="E2668" s="204" t="s">
        <v>7248</v>
      </c>
      <c r="F2668" s="49" t="s">
        <v>840</v>
      </c>
      <c r="G2668" s="203">
        <v>1</v>
      </c>
      <c r="H2668" s="203" t="s">
        <v>7249</v>
      </c>
      <c r="I2668" s="205" t="s">
        <v>1440</v>
      </c>
      <c r="J2668" s="206"/>
      <c r="K2668" s="203">
        <v>24</v>
      </c>
      <c r="L2668" s="207" t="s">
        <v>827</v>
      </c>
      <c r="M2668" s="208" t="s">
        <v>1689</v>
      </c>
      <c r="N2668" s="209">
        <f t="shared" si="0"/>
        <v>2025</v>
      </c>
      <c r="O2668" s="210">
        <f t="shared" si="1"/>
        <v>11</v>
      </c>
      <c r="P2668" s="211" t="str">
        <f>IFERROR(VLOOKUP(F2668,연간집계!D:E,2,FALSE),"")</f>
        <v>스탠다드 포토북 6*8 (하드/유광)</v>
      </c>
    </row>
    <row r="2669" spans="1:16" ht="12.75">
      <c r="A2669" s="201">
        <v>45989.952326388891</v>
      </c>
      <c r="B2669" s="202">
        <v>45989</v>
      </c>
      <c r="C2669" s="203" t="s">
        <v>7256</v>
      </c>
      <c r="D2669" s="203" t="s">
        <v>11</v>
      </c>
      <c r="E2669" s="204" t="s">
        <v>7248</v>
      </c>
      <c r="F2669" s="49" t="s">
        <v>840</v>
      </c>
      <c r="G2669" s="203">
        <v>1</v>
      </c>
      <c r="H2669" s="203" t="s">
        <v>7249</v>
      </c>
      <c r="I2669" s="205" t="s">
        <v>1440</v>
      </c>
      <c r="J2669" s="206"/>
      <c r="K2669" s="203">
        <v>24</v>
      </c>
      <c r="L2669" s="207" t="s">
        <v>827</v>
      </c>
      <c r="M2669" s="208" t="s">
        <v>1689</v>
      </c>
      <c r="N2669" s="209">
        <f t="shared" si="0"/>
        <v>2025</v>
      </c>
      <c r="O2669" s="210">
        <f t="shared" si="1"/>
        <v>11</v>
      </c>
      <c r="P2669" s="211" t="str">
        <f>IFERROR(VLOOKUP(F2669,연간집계!D:E,2,FALSE),"")</f>
        <v>스탠다드 포토북 6*8 (하드/유광)</v>
      </c>
    </row>
    <row r="2670" spans="1:16" ht="12.75">
      <c r="A2670" s="201">
        <v>45989.952337962961</v>
      </c>
      <c r="B2670" s="202">
        <v>45989</v>
      </c>
      <c r="C2670" s="203" t="s">
        <v>7257</v>
      </c>
      <c r="D2670" s="203" t="s">
        <v>11</v>
      </c>
      <c r="E2670" s="204" t="s">
        <v>7248</v>
      </c>
      <c r="F2670" s="49" t="s">
        <v>840</v>
      </c>
      <c r="G2670" s="203">
        <v>1</v>
      </c>
      <c r="H2670" s="203" t="s">
        <v>7249</v>
      </c>
      <c r="I2670" s="205" t="s">
        <v>1440</v>
      </c>
      <c r="J2670" s="206"/>
      <c r="K2670" s="203">
        <v>24</v>
      </c>
      <c r="L2670" s="207" t="s">
        <v>827</v>
      </c>
      <c r="M2670" s="208" t="s">
        <v>1689</v>
      </c>
      <c r="N2670" s="209">
        <f t="shared" si="0"/>
        <v>2025</v>
      </c>
      <c r="O2670" s="210">
        <f t="shared" si="1"/>
        <v>11</v>
      </c>
      <c r="P2670" s="211" t="str">
        <f>IFERROR(VLOOKUP(F2670,연간집계!D:E,2,FALSE),"")</f>
        <v>스탠다드 포토북 6*8 (하드/유광)</v>
      </c>
    </row>
    <row r="2671" spans="1:16" ht="12.75">
      <c r="A2671" s="201">
        <v>45989.952349537038</v>
      </c>
      <c r="B2671" s="202">
        <v>45989</v>
      </c>
      <c r="C2671" s="203" t="s">
        <v>7258</v>
      </c>
      <c r="D2671" s="203" t="s">
        <v>11</v>
      </c>
      <c r="E2671" s="204" t="s">
        <v>7248</v>
      </c>
      <c r="F2671" s="49" t="s">
        <v>840</v>
      </c>
      <c r="G2671" s="203">
        <v>1</v>
      </c>
      <c r="H2671" s="203" t="s">
        <v>7249</v>
      </c>
      <c r="I2671" s="205" t="s">
        <v>1440</v>
      </c>
      <c r="J2671" s="206"/>
      <c r="K2671" s="203">
        <v>24</v>
      </c>
      <c r="L2671" s="207" t="s">
        <v>827</v>
      </c>
      <c r="M2671" s="208" t="s">
        <v>1689</v>
      </c>
      <c r="N2671" s="209">
        <f t="shared" si="0"/>
        <v>2025</v>
      </c>
      <c r="O2671" s="210">
        <f t="shared" si="1"/>
        <v>11</v>
      </c>
      <c r="P2671" s="211" t="str">
        <f>IFERROR(VLOOKUP(F2671,연간집계!D:E,2,FALSE),"")</f>
        <v>스탠다드 포토북 6*8 (하드/유광)</v>
      </c>
    </row>
    <row r="2672" spans="1:16" ht="12.75">
      <c r="A2672" s="201">
        <v>45989.952361111114</v>
      </c>
      <c r="B2672" s="202">
        <v>45989</v>
      </c>
      <c r="C2672" s="203" t="s">
        <v>7259</v>
      </c>
      <c r="D2672" s="203" t="s">
        <v>11</v>
      </c>
      <c r="E2672" s="204" t="s">
        <v>7248</v>
      </c>
      <c r="F2672" s="49" t="s">
        <v>840</v>
      </c>
      <c r="G2672" s="203">
        <v>1</v>
      </c>
      <c r="H2672" s="203" t="s">
        <v>7249</v>
      </c>
      <c r="I2672" s="205" t="s">
        <v>1440</v>
      </c>
      <c r="J2672" s="206"/>
      <c r="K2672" s="203">
        <v>24</v>
      </c>
      <c r="L2672" s="207" t="s">
        <v>827</v>
      </c>
      <c r="M2672" s="208" t="s">
        <v>1689</v>
      </c>
      <c r="N2672" s="209">
        <f t="shared" si="0"/>
        <v>2025</v>
      </c>
      <c r="O2672" s="210">
        <f t="shared" si="1"/>
        <v>11</v>
      </c>
      <c r="P2672" s="211" t="str">
        <f>IFERROR(VLOOKUP(F2672,연간집계!D:E,2,FALSE),"")</f>
        <v>스탠다드 포토북 6*8 (하드/유광)</v>
      </c>
    </row>
    <row r="2673" spans="1:16" ht="12.75">
      <c r="A2673" s="201">
        <v>45989.952372685184</v>
      </c>
      <c r="B2673" s="202">
        <v>45989</v>
      </c>
      <c r="C2673" s="203" t="s">
        <v>7260</v>
      </c>
      <c r="D2673" s="203" t="s">
        <v>11</v>
      </c>
      <c r="E2673" s="204" t="s">
        <v>7248</v>
      </c>
      <c r="F2673" s="49" t="s">
        <v>840</v>
      </c>
      <c r="G2673" s="203">
        <v>1</v>
      </c>
      <c r="H2673" s="203" t="s">
        <v>7249</v>
      </c>
      <c r="I2673" s="205" t="s">
        <v>1440</v>
      </c>
      <c r="J2673" s="206"/>
      <c r="K2673" s="203">
        <v>24</v>
      </c>
      <c r="L2673" s="207" t="s">
        <v>827</v>
      </c>
      <c r="M2673" s="208" t="s">
        <v>1689</v>
      </c>
      <c r="N2673" s="209">
        <f t="shared" si="0"/>
        <v>2025</v>
      </c>
      <c r="O2673" s="210">
        <f t="shared" si="1"/>
        <v>11</v>
      </c>
      <c r="P2673" s="211" t="str">
        <f>IFERROR(VLOOKUP(F2673,연간집계!D:E,2,FALSE),"")</f>
        <v>스탠다드 포토북 6*8 (하드/유광)</v>
      </c>
    </row>
    <row r="2674" spans="1:16" ht="12.75">
      <c r="A2674" s="201">
        <v>45989.952384259261</v>
      </c>
      <c r="B2674" s="202">
        <v>45989</v>
      </c>
      <c r="C2674" s="203" t="s">
        <v>7261</v>
      </c>
      <c r="D2674" s="203" t="s">
        <v>11</v>
      </c>
      <c r="E2674" s="204" t="s">
        <v>7248</v>
      </c>
      <c r="F2674" s="49" t="s">
        <v>840</v>
      </c>
      <c r="G2674" s="203">
        <v>1</v>
      </c>
      <c r="H2674" s="203" t="s">
        <v>7249</v>
      </c>
      <c r="I2674" s="205" t="s">
        <v>1440</v>
      </c>
      <c r="J2674" s="206"/>
      <c r="K2674" s="203">
        <v>24</v>
      </c>
      <c r="L2674" s="207" t="s">
        <v>827</v>
      </c>
      <c r="M2674" s="208" t="s">
        <v>1689</v>
      </c>
      <c r="N2674" s="209">
        <f t="shared" si="0"/>
        <v>2025</v>
      </c>
      <c r="O2674" s="210">
        <f t="shared" si="1"/>
        <v>11</v>
      </c>
      <c r="P2674" s="211" t="str">
        <f>IFERROR(VLOOKUP(F2674,연간집계!D:E,2,FALSE),"")</f>
        <v>스탠다드 포토북 6*8 (하드/유광)</v>
      </c>
    </row>
    <row r="2675" spans="1:16" ht="12.75">
      <c r="A2675" s="201">
        <v>45989.964247685188</v>
      </c>
      <c r="B2675" s="202">
        <v>45989</v>
      </c>
      <c r="C2675" s="203" t="s">
        <v>7262</v>
      </c>
      <c r="D2675" s="203" t="s">
        <v>11</v>
      </c>
      <c r="E2675" s="204" t="s">
        <v>7263</v>
      </c>
      <c r="F2675" s="49" t="s">
        <v>1284</v>
      </c>
      <c r="G2675" s="203">
        <v>1</v>
      </c>
      <c r="H2675" s="203" t="s">
        <v>7264</v>
      </c>
      <c r="I2675" s="205" t="s">
        <v>5016</v>
      </c>
      <c r="J2675" s="206"/>
      <c r="K2675" s="203">
        <v>26</v>
      </c>
      <c r="L2675" s="207" t="s">
        <v>828</v>
      </c>
      <c r="M2675" s="208" t="s">
        <v>1493</v>
      </c>
      <c r="N2675" s="209">
        <f t="shared" si="0"/>
        <v>2025</v>
      </c>
      <c r="O2675" s="210">
        <f t="shared" si="1"/>
        <v>11</v>
      </c>
      <c r="P2675" s="211" t="str">
        <f>IFERROR(VLOOKUP(F2675,연간집계!D:E,2,FALSE),"")</f>
        <v>PCMS_스탠다드캘린더</v>
      </c>
    </row>
    <row r="2676" spans="1:16" ht="12.75">
      <c r="A2676" s="201">
        <v>45989.985011574077</v>
      </c>
      <c r="B2676" s="202">
        <v>45989</v>
      </c>
      <c r="C2676" s="203" t="s">
        <v>7265</v>
      </c>
      <c r="D2676" s="203" t="s">
        <v>11</v>
      </c>
      <c r="E2676" s="204" t="s">
        <v>7266</v>
      </c>
      <c r="F2676" s="49" t="s">
        <v>1274</v>
      </c>
      <c r="G2676" s="203">
        <v>1</v>
      </c>
      <c r="H2676" s="203" t="s">
        <v>7267</v>
      </c>
      <c r="I2676" s="205" t="s">
        <v>6642</v>
      </c>
      <c r="J2676" s="206"/>
      <c r="K2676" s="203">
        <v>26</v>
      </c>
      <c r="L2676" s="207" t="s">
        <v>827</v>
      </c>
      <c r="M2676" s="208" t="s">
        <v>1851</v>
      </c>
      <c r="N2676" s="209">
        <f t="shared" si="0"/>
        <v>2025</v>
      </c>
      <c r="O2676" s="210">
        <f t="shared" si="1"/>
        <v>11</v>
      </c>
      <c r="P2676" s="211" t="str">
        <f>IFERROR(VLOOKUP(F2676,연간집계!D:E,2,FALSE),"")</f>
        <v>PCMS_비트윈캘린더</v>
      </c>
    </row>
    <row r="2677" spans="1:16" ht="12.75">
      <c r="A2677" s="201">
        <v>45989.985023148147</v>
      </c>
      <c r="B2677" s="202">
        <v>45989</v>
      </c>
      <c r="C2677" s="203" t="s">
        <v>7268</v>
      </c>
      <c r="D2677" s="203" t="s">
        <v>11</v>
      </c>
      <c r="E2677" s="204" t="s">
        <v>7266</v>
      </c>
      <c r="F2677" s="49" t="s">
        <v>1284</v>
      </c>
      <c r="G2677" s="203">
        <v>8</v>
      </c>
      <c r="H2677" s="203" t="s">
        <v>7267</v>
      </c>
      <c r="I2677" s="205" t="s">
        <v>5016</v>
      </c>
      <c r="J2677" s="206"/>
      <c r="K2677" s="203">
        <v>26</v>
      </c>
      <c r="L2677" s="207" t="s">
        <v>827</v>
      </c>
      <c r="M2677" s="208" t="s">
        <v>1471</v>
      </c>
      <c r="N2677" s="209">
        <f t="shared" si="0"/>
        <v>2025</v>
      </c>
      <c r="O2677" s="210">
        <f t="shared" si="1"/>
        <v>11</v>
      </c>
      <c r="P2677" s="211" t="str">
        <f>IFERROR(VLOOKUP(F2677,연간집계!D:E,2,FALSE),"")</f>
        <v>PCMS_스탠다드캘린더</v>
      </c>
    </row>
    <row r="2678" spans="1:16" ht="12.75">
      <c r="A2678" s="201">
        <v>45989.991018518522</v>
      </c>
      <c r="B2678" s="202">
        <v>45989</v>
      </c>
      <c r="C2678" s="203" t="s">
        <v>7269</v>
      </c>
      <c r="D2678" s="203" t="s">
        <v>11</v>
      </c>
      <c r="E2678" s="204" t="s">
        <v>7270</v>
      </c>
      <c r="F2678" s="49" t="s">
        <v>1351</v>
      </c>
      <c r="G2678" s="203">
        <v>2</v>
      </c>
      <c r="H2678" s="203" t="s">
        <v>7271</v>
      </c>
      <c r="I2678" s="205" t="s">
        <v>7272</v>
      </c>
      <c r="J2678" s="206"/>
      <c r="K2678" s="203">
        <v>10</v>
      </c>
      <c r="L2678" s="207" t="s">
        <v>827</v>
      </c>
      <c r="M2678" s="208" t="s">
        <v>2216</v>
      </c>
      <c r="N2678" s="209">
        <f t="shared" si="0"/>
        <v>2025</v>
      </c>
      <c r="O2678" s="210">
        <f t="shared" si="1"/>
        <v>11</v>
      </c>
      <c r="P2678" s="211" t="str">
        <f>IFERROR(VLOOKUP(F2678,연간집계!D:E,2,FALSE),"")</f>
        <v>PCMS_엽서 100</v>
      </c>
    </row>
    <row r="2679" spans="1:16" ht="12.75">
      <c r="A2679" s="201">
        <v>45989.991030092591</v>
      </c>
      <c r="B2679" s="202">
        <v>45989</v>
      </c>
      <c r="C2679" s="203" t="s">
        <v>7273</v>
      </c>
      <c r="D2679" s="203" t="s">
        <v>11</v>
      </c>
      <c r="E2679" s="204" t="s">
        <v>7270</v>
      </c>
      <c r="F2679" s="49" t="s">
        <v>1351</v>
      </c>
      <c r="G2679" s="203">
        <v>2</v>
      </c>
      <c r="H2679" s="203" t="s">
        <v>7271</v>
      </c>
      <c r="I2679" s="205" t="s">
        <v>7272</v>
      </c>
      <c r="J2679" s="206"/>
      <c r="K2679" s="203">
        <v>10</v>
      </c>
      <c r="L2679" s="207" t="s">
        <v>827</v>
      </c>
      <c r="M2679" s="208" t="s">
        <v>2216</v>
      </c>
      <c r="N2679" s="209">
        <f t="shared" si="0"/>
        <v>2025</v>
      </c>
      <c r="O2679" s="210">
        <f t="shared" si="1"/>
        <v>11</v>
      </c>
      <c r="P2679" s="211" t="str">
        <f>IFERROR(VLOOKUP(F2679,연간집계!D:E,2,FALSE),"")</f>
        <v>PCMS_엽서 100</v>
      </c>
    </row>
    <row r="2680" spans="1:16" ht="12.75">
      <c r="A2680" s="201">
        <v>45989.991041666668</v>
      </c>
      <c r="B2680" s="202">
        <v>45989</v>
      </c>
      <c r="C2680" s="203" t="s">
        <v>7274</v>
      </c>
      <c r="D2680" s="203" t="s">
        <v>11</v>
      </c>
      <c r="E2680" s="204" t="s">
        <v>7270</v>
      </c>
      <c r="F2680" s="49" t="s">
        <v>1351</v>
      </c>
      <c r="G2680" s="203">
        <v>2</v>
      </c>
      <c r="H2680" s="203" t="s">
        <v>7271</v>
      </c>
      <c r="I2680" s="205" t="s">
        <v>7272</v>
      </c>
      <c r="J2680" s="206"/>
      <c r="K2680" s="203">
        <v>10</v>
      </c>
      <c r="L2680" s="207" t="s">
        <v>827</v>
      </c>
      <c r="M2680" s="208" t="s">
        <v>2216</v>
      </c>
      <c r="N2680" s="209">
        <f t="shared" si="0"/>
        <v>2025</v>
      </c>
      <c r="O2680" s="210">
        <f t="shared" si="1"/>
        <v>11</v>
      </c>
      <c r="P2680" s="211" t="str">
        <f>IFERROR(VLOOKUP(F2680,연간집계!D:E,2,FALSE),"")</f>
        <v>PCMS_엽서 100</v>
      </c>
    </row>
    <row r="2681" spans="1:16" ht="12.75">
      <c r="A2681" s="201">
        <v>45989.991053240738</v>
      </c>
      <c r="B2681" s="202">
        <v>45989</v>
      </c>
      <c r="C2681" s="203" t="s">
        <v>7275</v>
      </c>
      <c r="D2681" s="203" t="s">
        <v>11</v>
      </c>
      <c r="E2681" s="204" t="s">
        <v>7270</v>
      </c>
      <c r="F2681" s="49" t="s">
        <v>1351</v>
      </c>
      <c r="G2681" s="203">
        <v>2</v>
      </c>
      <c r="H2681" s="203" t="s">
        <v>7271</v>
      </c>
      <c r="I2681" s="205" t="s">
        <v>7272</v>
      </c>
      <c r="J2681" s="206"/>
      <c r="K2681" s="203">
        <v>10</v>
      </c>
      <c r="L2681" s="207" t="s">
        <v>827</v>
      </c>
      <c r="M2681" s="208" t="s">
        <v>2216</v>
      </c>
      <c r="N2681" s="209">
        <f t="shared" si="0"/>
        <v>2025</v>
      </c>
      <c r="O2681" s="210">
        <f t="shared" si="1"/>
        <v>11</v>
      </c>
      <c r="P2681" s="211" t="str">
        <f>IFERROR(VLOOKUP(F2681,연간집계!D:E,2,FALSE),"")</f>
        <v>PCMS_엽서 100</v>
      </c>
    </row>
    <row r="2682" spans="1:16" ht="12.75">
      <c r="A2682" s="201">
        <v>45989.991064814814</v>
      </c>
      <c r="B2682" s="202">
        <v>45989</v>
      </c>
      <c r="C2682" s="203" t="s">
        <v>7276</v>
      </c>
      <c r="D2682" s="203" t="s">
        <v>11</v>
      </c>
      <c r="E2682" s="204" t="s">
        <v>7270</v>
      </c>
      <c r="F2682" s="49" t="s">
        <v>1351</v>
      </c>
      <c r="G2682" s="203">
        <v>2</v>
      </c>
      <c r="H2682" s="203" t="s">
        <v>7271</v>
      </c>
      <c r="I2682" s="205" t="s">
        <v>7272</v>
      </c>
      <c r="J2682" s="206"/>
      <c r="K2682" s="203">
        <v>10</v>
      </c>
      <c r="L2682" s="207" t="s">
        <v>827</v>
      </c>
      <c r="M2682" s="208" t="s">
        <v>2216</v>
      </c>
      <c r="N2682" s="209">
        <f t="shared" si="0"/>
        <v>2025</v>
      </c>
      <c r="O2682" s="210">
        <f t="shared" si="1"/>
        <v>11</v>
      </c>
      <c r="P2682" s="211" t="str">
        <f>IFERROR(VLOOKUP(F2682,연간집계!D:E,2,FALSE),"")</f>
        <v>PCMS_엽서 100</v>
      </c>
    </row>
    <row r="2683" spans="1:16" ht="12.75">
      <c r="A2683" s="201">
        <v>45989.991076388891</v>
      </c>
      <c r="B2683" s="202">
        <v>45989</v>
      </c>
      <c r="C2683" s="203" t="s">
        <v>7277</v>
      </c>
      <c r="D2683" s="203" t="s">
        <v>11</v>
      </c>
      <c r="E2683" s="204" t="s">
        <v>7270</v>
      </c>
      <c r="F2683" s="49" t="s">
        <v>1351</v>
      </c>
      <c r="G2683" s="203">
        <v>2</v>
      </c>
      <c r="H2683" s="203" t="s">
        <v>7271</v>
      </c>
      <c r="I2683" s="205" t="s">
        <v>7272</v>
      </c>
      <c r="J2683" s="206"/>
      <c r="K2683" s="203">
        <v>10</v>
      </c>
      <c r="L2683" s="207" t="s">
        <v>827</v>
      </c>
      <c r="M2683" s="208" t="s">
        <v>2216</v>
      </c>
      <c r="N2683" s="209">
        <f t="shared" si="0"/>
        <v>2025</v>
      </c>
      <c r="O2683" s="210">
        <f t="shared" si="1"/>
        <v>11</v>
      </c>
      <c r="P2683" s="211" t="str">
        <f>IFERROR(VLOOKUP(F2683,연간집계!D:E,2,FALSE),"")</f>
        <v>PCMS_엽서 100</v>
      </c>
    </row>
    <row r="2684" spans="1:16" ht="12.75">
      <c r="A2684" s="201">
        <v>45989.999976851854</v>
      </c>
      <c r="B2684" s="202">
        <v>45989</v>
      </c>
      <c r="C2684" s="203" t="s">
        <v>7278</v>
      </c>
      <c r="D2684" s="203" t="s">
        <v>11</v>
      </c>
      <c r="E2684" s="204" t="s">
        <v>7279</v>
      </c>
      <c r="F2684" s="49" t="s">
        <v>1281</v>
      </c>
      <c r="G2684" s="203">
        <v>2</v>
      </c>
      <c r="H2684" s="203" t="s">
        <v>7280</v>
      </c>
      <c r="I2684" s="205" t="s">
        <v>2297</v>
      </c>
      <c r="J2684" s="206"/>
      <c r="K2684" s="203">
        <v>26</v>
      </c>
      <c r="L2684" s="207" t="s">
        <v>827</v>
      </c>
      <c r="M2684" s="208" t="s">
        <v>1436</v>
      </c>
      <c r="N2684" s="209">
        <f t="shared" si="0"/>
        <v>2025</v>
      </c>
      <c r="O2684" s="210">
        <f t="shared" si="1"/>
        <v>11</v>
      </c>
      <c r="P2684" s="211" t="str">
        <f>IFERROR(VLOOKUP(F2684,연간집계!D:E,2,FALSE),"")</f>
        <v>PCMS_빅캘린더</v>
      </c>
    </row>
    <row r="2685" spans="1:16" ht="12.75">
      <c r="A2685" s="201">
        <v>45990.014861111114</v>
      </c>
      <c r="B2685" s="202">
        <v>45990</v>
      </c>
      <c r="C2685" s="203" t="s">
        <v>7281</v>
      </c>
      <c r="D2685" s="203" t="s">
        <v>11</v>
      </c>
      <c r="E2685" s="204" t="s">
        <v>7282</v>
      </c>
      <c r="F2685" s="49" t="s">
        <v>1351</v>
      </c>
      <c r="G2685" s="203">
        <v>1</v>
      </c>
      <c r="H2685" s="203" t="s">
        <v>7283</v>
      </c>
      <c r="I2685" s="205" t="s">
        <v>1440</v>
      </c>
      <c r="J2685" s="206"/>
      <c r="K2685" s="203">
        <v>10</v>
      </c>
      <c r="L2685" s="207" t="s">
        <v>827</v>
      </c>
      <c r="M2685" s="208" t="s">
        <v>1629</v>
      </c>
      <c r="N2685" s="209">
        <f t="shared" si="0"/>
        <v>2025</v>
      </c>
      <c r="O2685" s="210">
        <f t="shared" si="1"/>
        <v>11</v>
      </c>
      <c r="P2685" s="211" t="str">
        <f>IFERROR(VLOOKUP(F2685,연간집계!D:E,2,FALSE),"")</f>
        <v>PCMS_엽서 100</v>
      </c>
    </row>
    <row r="2686" spans="1:16" ht="12.75">
      <c r="A2686" s="201">
        <v>45990.014872685184</v>
      </c>
      <c r="B2686" s="202">
        <v>45990</v>
      </c>
      <c r="C2686" s="203" t="s">
        <v>7284</v>
      </c>
      <c r="D2686" s="203" t="s">
        <v>11</v>
      </c>
      <c r="E2686" s="204" t="s">
        <v>7282</v>
      </c>
      <c r="F2686" s="49" t="s">
        <v>1349</v>
      </c>
      <c r="G2686" s="203">
        <v>1</v>
      </c>
      <c r="H2686" s="203" t="s">
        <v>7283</v>
      </c>
      <c r="I2686" s="205" t="s">
        <v>7285</v>
      </c>
      <c r="J2686" s="206"/>
      <c r="K2686" s="203">
        <v>1</v>
      </c>
      <c r="L2686" s="207" t="s">
        <v>827</v>
      </c>
      <c r="M2686" s="208" t="s">
        <v>1629</v>
      </c>
      <c r="N2686" s="209">
        <f t="shared" si="0"/>
        <v>2025</v>
      </c>
      <c r="O2686" s="210">
        <f t="shared" si="1"/>
        <v>11</v>
      </c>
      <c r="P2686" s="211" t="str">
        <f>IFERROR(VLOOKUP(F2686,연간집계!D:E,2,FALSE),"")</f>
        <v>스마트톡</v>
      </c>
    </row>
    <row r="2687" spans="1:16" ht="12.75">
      <c r="A2687" s="201">
        <v>45990.014884259261</v>
      </c>
      <c r="B2687" s="202">
        <v>45990</v>
      </c>
      <c r="C2687" s="203" t="s">
        <v>7286</v>
      </c>
      <c r="D2687" s="203" t="s">
        <v>11</v>
      </c>
      <c r="E2687" s="204" t="s">
        <v>7282</v>
      </c>
      <c r="F2687" s="49" t="s">
        <v>1412</v>
      </c>
      <c r="G2687" s="203">
        <v>1</v>
      </c>
      <c r="H2687" s="203" t="s">
        <v>7283</v>
      </c>
      <c r="I2687" s="205" t="s">
        <v>1668</v>
      </c>
      <c r="J2687" s="206"/>
      <c r="K2687" s="203">
        <v>1</v>
      </c>
      <c r="L2687" s="207" t="s">
        <v>828</v>
      </c>
      <c r="M2687" s="208" t="s">
        <v>1629</v>
      </c>
      <c r="N2687" s="209">
        <f t="shared" si="0"/>
        <v>2025</v>
      </c>
      <c r="O2687" s="210">
        <f t="shared" si="1"/>
        <v>11</v>
      </c>
      <c r="P2687" s="211" t="str">
        <f>IFERROR(VLOOKUP(F2687,연간집계!D:E,2,FALSE),"")</f>
        <v>모바일_포토노트</v>
      </c>
    </row>
    <row r="2688" spans="1:16" ht="12.75">
      <c r="A2688" s="201">
        <v>45990.01489583333</v>
      </c>
      <c r="B2688" s="202">
        <v>45990</v>
      </c>
      <c r="C2688" s="203" t="s">
        <v>7287</v>
      </c>
      <c r="D2688" s="203" t="s">
        <v>11</v>
      </c>
      <c r="E2688" s="204" t="s">
        <v>7282</v>
      </c>
      <c r="F2688" s="49" t="s">
        <v>1347</v>
      </c>
      <c r="G2688" s="203">
        <v>1</v>
      </c>
      <c r="H2688" s="203" t="s">
        <v>7283</v>
      </c>
      <c r="I2688" s="205" t="s">
        <v>1440</v>
      </c>
      <c r="J2688" s="208" t="s">
        <v>7288</v>
      </c>
      <c r="K2688" s="203">
        <v>1</v>
      </c>
      <c r="L2688" s="207" t="s">
        <v>827</v>
      </c>
      <c r="M2688" s="208" t="s">
        <v>1629</v>
      </c>
      <c r="N2688" s="209">
        <f t="shared" si="0"/>
        <v>2025</v>
      </c>
      <c r="O2688" s="210">
        <f t="shared" si="1"/>
        <v>11</v>
      </c>
      <c r="P2688" s="211" t="str">
        <f>IFERROR(VLOOKUP(F2688,연간집계!D:E,2,FALSE),"")</f>
        <v>아크릴키링</v>
      </c>
    </row>
    <row r="2689" spans="1:16" ht="12.75">
      <c r="A2689" s="201">
        <v>45990.014907407407</v>
      </c>
      <c r="B2689" s="202">
        <v>45989</v>
      </c>
      <c r="C2689" s="203" t="s">
        <v>7289</v>
      </c>
      <c r="D2689" s="203" t="s">
        <v>11</v>
      </c>
      <c r="E2689" s="204" t="s">
        <v>7290</v>
      </c>
      <c r="F2689" s="49" t="s">
        <v>1284</v>
      </c>
      <c r="G2689" s="203">
        <v>1</v>
      </c>
      <c r="H2689" s="203" t="s">
        <v>7291</v>
      </c>
      <c r="I2689" s="205" t="s">
        <v>2297</v>
      </c>
      <c r="J2689" s="206"/>
      <c r="K2689" s="203">
        <v>26</v>
      </c>
      <c r="L2689" s="207" t="s">
        <v>827</v>
      </c>
      <c r="M2689" s="208" t="s">
        <v>1481</v>
      </c>
      <c r="N2689" s="209">
        <f t="shared" si="0"/>
        <v>2025</v>
      </c>
      <c r="O2689" s="210">
        <f t="shared" si="1"/>
        <v>11</v>
      </c>
      <c r="P2689" s="211" t="str">
        <f>IFERROR(VLOOKUP(F2689,연간집계!D:E,2,FALSE),"")</f>
        <v>PCMS_스탠다드캘린더</v>
      </c>
    </row>
    <row r="2690" spans="1:16" ht="12.75">
      <c r="A2690" s="201">
        <v>45990.014918981484</v>
      </c>
      <c r="B2690" s="202">
        <v>45989</v>
      </c>
      <c r="C2690" s="203" t="s">
        <v>7292</v>
      </c>
      <c r="D2690" s="203" t="s">
        <v>11</v>
      </c>
      <c r="E2690" s="204" t="s">
        <v>7290</v>
      </c>
      <c r="F2690" s="49" t="s">
        <v>1284</v>
      </c>
      <c r="G2690" s="203">
        <v>1</v>
      </c>
      <c r="H2690" s="203" t="s">
        <v>7291</v>
      </c>
      <c r="I2690" s="205" t="s">
        <v>2297</v>
      </c>
      <c r="J2690" s="206"/>
      <c r="K2690" s="203">
        <v>26</v>
      </c>
      <c r="L2690" s="207" t="s">
        <v>827</v>
      </c>
      <c r="M2690" s="208" t="s">
        <v>1481</v>
      </c>
      <c r="N2690" s="209">
        <f t="shared" si="0"/>
        <v>2025</v>
      </c>
      <c r="O2690" s="210">
        <f t="shared" si="1"/>
        <v>11</v>
      </c>
      <c r="P2690" s="211" t="str">
        <f>IFERROR(VLOOKUP(F2690,연간집계!D:E,2,FALSE),"")</f>
        <v>PCMS_스탠다드캘린더</v>
      </c>
    </row>
    <row r="2691" spans="1:16" ht="12.75">
      <c r="A2691" s="201">
        <v>45990.107291666667</v>
      </c>
      <c r="B2691" s="202">
        <v>45990</v>
      </c>
      <c r="C2691" s="203" t="s">
        <v>7293</v>
      </c>
      <c r="D2691" s="203" t="s">
        <v>11</v>
      </c>
      <c r="E2691" s="204" t="s">
        <v>7294</v>
      </c>
      <c r="F2691" s="49" t="s">
        <v>1243</v>
      </c>
      <c r="G2691" s="203">
        <v>1</v>
      </c>
      <c r="H2691" s="203" t="s">
        <v>7295</v>
      </c>
      <c r="I2691" s="205" t="s">
        <v>1435</v>
      </c>
      <c r="J2691" s="206"/>
      <c r="K2691" s="203">
        <v>24</v>
      </c>
      <c r="L2691" s="207" t="s">
        <v>828</v>
      </c>
      <c r="M2691" s="208" t="s">
        <v>1645</v>
      </c>
      <c r="N2691" s="209">
        <f t="shared" si="0"/>
        <v>2025</v>
      </c>
      <c r="O2691" s="210">
        <f t="shared" si="1"/>
        <v>11</v>
      </c>
      <c r="P2691" s="211" t="str">
        <f>IFERROR(VLOOKUP(F2691,연간집계!D:E,2,FALSE),"")</f>
        <v>모바일 포토북 150 (여행)</v>
      </c>
    </row>
    <row r="2692" spans="1:16" ht="12.75">
      <c r="A2692" s="201">
        <v>45990.255532407406</v>
      </c>
      <c r="B2692" s="202">
        <v>45990</v>
      </c>
      <c r="C2692" s="203" t="s">
        <v>7296</v>
      </c>
      <c r="D2692" s="203" t="s">
        <v>11</v>
      </c>
      <c r="E2692" s="204" t="s">
        <v>7297</v>
      </c>
      <c r="F2692" s="49" t="s">
        <v>963</v>
      </c>
      <c r="G2692" s="203">
        <v>1</v>
      </c>
      <c r="H2692" s="203" t="s">
        <v>6866</v>
      </c>
      <c r="I2692" s="208" t="s">
        <v>3558</v>
      </c>
      <c r="J2692" s="208" t="s">
        <v>3558</v>
      </c>
      <c r="K2692" s="203">
        <v>80</v>
      </c>
      <c r="L2692" s="207" t="s">
        <v>827</v>
      </c>
      <c r="M2692" s="208" t="s">
        <v>1436</v>
      </c>
      <c r="N2692" s="209">
        <f t="shared" si="0"/>
        <v>2025</v>
      </c>
      <c r="O2692" s="210">
        <f t="shared" si="1"/>
        <v>11</v>
      </c>
      <c r="P2692" s="211" t="str">
        <f>IFERROR(VLOOKUP(F2692,연간집계!D:E,2,FALSE),"")</f>
        <v>시티북 210 (쿠션하드/78p)</v>
      </c>
    </row>
    <row r="2693" spans="1:16" ht="12.75">
      <c r="A2693" s="201">
        <v>45990.400810185187</v>
      </c>
      <c r="B2693" s="202">
        <v>45990</v>
      </c>
      <c r="C2693" s="203" t="s">
        <v>7298</v>
      </c>
      <c r="D2693" s="203" t="s">
        <v>11</v>
      </c>
      <c r="E2693" s="204" t="s">
        <v>7299</v>
      </c>
      <c r="F2693" s="49" t="s">
        <v>1247</v>
      </c>
      <c r="G2693" s="203">
        <v>1</v>
      </c>
      <c r="H2693" s="203" t="s">
        <v>5986</v>
      </c>
      <c r="I2693" s="205" t="s">
        <v>1556</v>
      </c>
      <c r="J2693" s="206"/>
      <c r="K2693" s="203">
        <v>32</v>
      </c>
      <c r="L2693" s="207" t="s">
        <v>828</v>
      </c>
      <c r="M2693" s="208" t="s">
        <v>1436</v>
      </c>
      <c r="N2693" s="209">
        <f t="shared" si="0"/>
        <v>2025</v>
      </c>
      <c r="O2693" s="210">
        <f t="shared" si="1"/>
        <v>11</v>
      </c>
      <c r="P2693" s="211" t="str">
        <f>IFERROR(VLOOKUP(F2693,연간집계!D:E,2,FALSE),"")</f>
        <v>모바일 포토북 197 (여행)</v>
      </c>
    </row>
    <row r="2694" spans="1:16" ht="12.75">
      <c r="A2694" s="201">
        <v>45990.599409722221</v>
      </c>
      <c r="B2694" s="202">
        <v>45990</v>
      </c>
      <c r="C2694" s="203" t="s">
        <v>7300</v>
      </c>
      <c r="D2694" s="203" t="s">
        <v>11</v>
      </c>
      <c r="E2694" s="204" t="s">
        <v>7301</v>
      </c>
      <c r="F2694" s="49" t="s">
        <v>1284</v>
      </c>
      <c r="G2694" s="203">
        <v>30</v>
      </c>
      <c r="H2694" s="203" t="s">
        <v>7302</v>
      </c>
      <c r="I2694" s="205" t="s">
        <v>1440</v>
      </c>
      <c r="J2694" s="206"/>
      <c r="K2694" s="203">
        <v>26</v>
      </c>
      <c r="L2694" s="207" t="s">
        <v>827</v>
      </c>
      <c r="M2694" s="208" t="s">
        <v>1425</v>
      </c>
      <c r="N2694" s="209">
        <f t="shared" si="0"/>
        <v>2025</v>
      </c>
      <c r="O2694" s="210">
        <f t="shared" si="1"/>
        <v>11</v>
      </c>
      <c r="P2694" s="211" t="str">
        <f>IFERROR(VLOOKUP(F2694,연간집계!D:E,2,FALSE),"")</f>
        <v>PCMS_스탠다드캘린더</v>
      </c>
    </row>
    <row r="2695" spans="1:16" ht="12.75">
      <c r="A2695" s="201">
        <v>45990.64707175926</v>
      </c>
      <c r="B2695" s="202">
        <v>45990</v>
      </c>
      <c r="C2695" s="203" t="s">
        <v>7303</v>
      </c>
      <c r="D2695" s="203" t="s">
        <v>11</v>
      </c>
      <c r="E2695" s="204" t="s">
        <v>7304</v>
      </c>
      <c r="F2695" s="49" t="s">
        <v>1250</v>
      </c>
      <c r="G2695" s="203">
        <v>1</v>
      </c>
      <c r="H2695" s="203" t="s">
        <v>7305</v>
      </c>
      <c r="I2695" s="205" t="s">
        <v>1570</v>
      </c>
      <c r="J2695" s="206"/>
      <c r="K2695" s="203">
        <v>24</v>
      </c>
      <c r="L2695" s="207" t="s">
        <v>828</v>
      </c>
      <c r="M2695" s="208" t="s">
        <v>1471</v>
      </c>
      <c r="N2695" s="209">
        <f t="shared" si="0"/>
        <v>2025</v>
      </c>
      <c r="O2695" s="210">
        <f t="shared" si="1"/>
        <v>11</v>
      </c>
      <c r="P2695" s="211" t="str">
        <f>IFERROR(VLOOKUP(F2695,연간집계!D:E,2,FALSE),"")</f>
        <v>모바일 포토북 150 (단체/모임)</v>
      </c>
    </row>
    <row r="2696" spans="1:16" ht="12.75">
      <c r="A2696" s="201">
        <v>45990.647083333337</v>
      </c>
      <c r="B2696" s="202">
        <v>45990</v>
      </c>
      <c r="C2696" s="203" t="s">
        <v>7306</v>
      </c>
      <c r="D2696" s="203" t="s">
        <v>11</v>
      </c>
      <c r="E2696" s="204" t="s">
        <v>7304</v>
      </c>
      <c r="F2696" s="49" t="s">
        <v>1257</v>
      </c>
      <c r="G2696" s="203">
        <v>1</v>
      </c>
      <c r="H2696" s="203" t="s">
        <v>7305</v>
      </c>
      <c r="I2696" s="205" t="s">
        <v>1808</v>
      </c>
      <c r="J2696" s="206"/>
      <c r="K2696" s="203">
        <v>24</v>
      </c>
      <c r="L2696" s="207" t="s">
        <v>828</v>
      </c>
      <c r="M2696" s="208" t="s">
        <v>1471</v>
      </c>
      <c r="N2696" s="209">
        <f t="shared" si="0"/>
        <v>2025</v>
      </c>
      <c r="O2696" s="210">
        <f t="shared" si="1"/>
        <v>11</v>
      </c>
      <c r="P2696" s="211" t="str">
        <f>IFERROR(VLOOKUP(F2696,연간집계!D:E,2,FALSE),"")</f>
        <v>모바일 포토북 150 (커플)</v>
      </c>
    </row>
    <row r="2697" spans="1:16" ht="12.75">
      <c r="A2697" s="201">
        <v>45990.647094907406</v>
      </c>
      <c r="B2697" s="202">
        <v>45990</v>
      </c>
      <c r="C2697" s="203" t="s">
        <v>7307</v>
      </c>
      <c r="D2697" s="203" t="s">
        <v>11</v>
      </c>
      <c r="E2697" s="204" t="s">
        <v>7304</v>
      </c>
      <c r="F2697" s="49" t="s">
        <v>1243</v>
      </c>
      <c r="G2697" s="203">
        <v>1</v>
      </c>
      <c r="H2697" s="203" t="s">
        <v>7305</v>
      </c>
      <c r="I2697" s="205" t="s">
        <v>1556</v>
      </c>
      <c r="J2697" s="206"/>
      <c r="K2697" s="203">
        <v>24</v>
      </c>
      <c r="L2697" s="207" t="s">
        <v>828</v>
      </c>
      <c r="M2697" s="208" t="s">
        <v>1471</v>
      </c>
      <c r="N2697" s="209">
        <f t="shared" si="0"/>
        <v>2025</v>
      </c>
      <c r="O2697" s="210">
        <f t="shared" si="1"/>
        <v>11</v>
      </c>
      <c r="P2697" s="211" t="str">
        <f>IFERROR(VLOOKUP(F2697,연간집계!D:E,2,FALSE),"")</f>
        <v>모바일 포토북 150 (여행)</v>
      </c>
    </row>
    <row r="2698" spans="1:16" ht="12.75">
      <c r="A2698" s="201">
        <v>45990.647106481483</v>
      </c>
      <c r="B2698" s="202">
        <v>45990</v>
      </c>
      <c r="C2698" s="203" t="s">
        <v>7308</v>
      </c>
      <c r="D2698" s="203" t="s">
        <v>11</v>
      </c>
      <c r="E2698" s="204" t="s">
        <v>7304</v>
      </c>
      <c r="F2698" s="49" t="s">
        <v>1250</v>
      </c>
      <c r="G2698" s="203">
        <v>1</v>
      </c>
      <c r="H2698" s="203" t="s">
        <v>7305</v>
      </c>
      <c r="I2698" s="205" t="s">
        <v>1572</v>
      </c>
      <c r="J2698" s="206"/>
      <c r="K2698" s="203">
        <v>24</v>
      </c>
      <c r="L2698" s="207" t="s">
        <v>828</v>
      </c>
      <c r="M2698" s="208" t="s">
        <v>1471</v>
      </c>
      <c r="N2698" s="209">
        <f t="shared" si="0"/>
        <v>2025</v>
      </c>
      <c r="O2698" s="210">
        <f t="shared" si="1"/>
        <v>11</v>
      </c>
      <c r="P2698" s="211" t="str">
        <f>IFERROR(VLOOKUP(F2698,연간집계!D:E,2,FALSE),"")</f>
        <v>모바일 포토북 150 (단체/모임)</v>
      </c>
    </row>
    <row r="2699" spans="1:16" ht="12.75">
      <c r="A2699" s="201">
        <v>45990.647118055553</v>
      </c>
      <c r="B2699" s="202">
        <v>45990</v>
      </c>
      <c r="C2699" s="203" t="s">
        <v>7309</v>
      </c>
      <c r="D2699" s="203" t="s">
        <v>11</v>
      </c>
      <c r="E2699" s="204" t="s">
        <v>7304</v>
      </c>
      <c r="F2699" s="49" t="s">
        <v>1236</v>
      </c>
      <c r="G2699" s="203">
        <v>1</v>
      </c>
      <c r="H2699" s="203" t="s">
        <v>7305</v>
      </c>
      <c r="I2699" s="205" t="s">
        <v>2370</v>
      </c>
      <c r="J2699" s="206"/>
      <c r="K2699" s="203">
        <v>24</v>
      </c>
      <c r="L2699" s="207" t="s">
        <v>828</v>
      </c>
      <c r="M2699" s="208" t="s">
        <v>1471</v>
      </c>
      <c r="N2699" s="209">
        <f t="shared" si="0"/>
        <v>2025</v>
      </c>
      <c r="O2699" s="210">
        <f t="shared" si="1"/>
        <v>11</v>
      </c>
      <c r="P2699" s="211" t="str">
        <f>IFERROR(VLOOKUP(F2699,연간집계!D:E,2,FALSE),"")</f>
        <v>모바일 포토북 150 (베이비)</v>
      </c>
    </row>
    <row r="2700" spans="1:16" ht="12.75">
      <c r="A2700" s="201">
        <v>45990.647129629629</v>
      </c>
      <c r="B2700" s="202">
        <v>45990</v>
      </c>
      <c r="C2700" s="203" t="s">
        <v>7310</v>
      </c>
      <c r="D2700" s="203" t="s">
        <v>11</v>
      </c>
      <c r="E2700" s="204" t="s">
        <v>7304</v>
      </c>
      <c r="F2700" s="49" t="s">
        <v>1243</v>
      </c>
      <c r="G2700" s="203">
        <v>1</v>
      </c>
      <c r="H2700" s="203" t="s">
        <v>7305</v>
      </c>
      <c r="I2700" s="205" t="s">
        <v>1510</v>
      </c>
      <c r="J2700" s="206"/>
      <c r="K2700" s="203">
        <v>24</v>
      </c>
      <c r="L2700" s="207" t="s">
        <v>828</v>
      </c>
      <c r="M2700" s="208" t="s">
        <v>1471</v>
      </c>
      <c r="N2700" s="209">
        <f t="shared" si="0"/>
        <v>2025</v>
      </c>
      <c r="O2700" s="210">
        <f t="shared" si="1"/>
        <v>11</v>
      </c>
      <c r="P2700" s="211" t="str">
        <f>IFERROR(VLOOKUP(F2700,연간집계!D:E,2,FALSE),"")</f>
        <v>모바일 포토북 150 (여행)</v>
      </c>
    </row>
    <row r="2701" spans="1:16" ht="12.75">
      <c r="A2701" s="201">
        <v>45990.647141203706</v>
      </c>
      <c r="B2701" s="202">
        <v>45990</v>
      </c>
      <c r="C2701" s="203" t="s">
        <v>7311</v>
      </c>
      <c r="D2701" s="203" t="s">
        <v>11</v>
      </c>
      <c r="E2701" s="204" t="s">
        <v>7304</v>
      </c>
      <c r="F2701" s="49" t="s">
        <v>1257</v>
      </c>
      <c r="G2701" s="203">
        <v>1</v>
      </c>
      <c r="H2701" s="203" t="s">
        <v>7305</v>
      </c>
      <c r="I2701" s="205" t="s">
        <v>1954</v>
      </c>
      <c r="J2701" s="206"/>
      <c r="K2701" s="203">
        <v>24</v>
      </c>
      <c r="L2701" s="207" t="s">
        <v>828</v>
      </c>
      <c r="M2701" s="208" t="s">
        <v>1471</v>
      </c>
      <c r="N2701" s="209">
        <f t="shared" si="0"/>
        <v>2025</v>
      </c>
      <c r="O2701" s="210">
        <f t="shared" si="1"/>
        <v>11</v>
      </c>
      <c r="P2701" s="211" t="str">
        <f>IFERROR(VLOOKUP(F2701,연간집계!D:E,2,FALSE),"")</f>
        <v>모바일 포토북 150 (커플)</v>
      </c>
    </row>
    <row r="2702" spans="1:16" ht="12.75">
      <c r="A2702" s="201">
        <v>45990.69462962963</v>
      </c>
      <c r="B2702" s="202">
        <v>45990</v>
      </c>
      <c r="C2702" s="203" t="s">
        <v>7312</v>
      </c>
      <c r="D2702" s="203" t="s">
        <v>11</v>
      </c>
      <c r="E2702" s="204" t="s">
        <v>7313</v>
      </c>
      <c r="F2702" s="49" t="s">
        <v>13</v>
      </c>
      <c r="G2702" s="203">
        <v>1</v>
      </c>
      <c r="H2702" s="203" t="s">
        <v>2205</v>
      </c>
      <c r="I2702" s="205" t="s">
        <v>1440</v>
      </c>
      <c r="J2702" s="206"/>
      <c r="K2702" s="203">
        <v>60</v>
      </c>
      <c r="L2702" s="207" t="s">
        <v>827</v>
      </c>
      <c r="M2702" s="208" t="s">
        <v>1436</v>
      </c>
      <c r="N2702" s="209">
        <f t="shared" si="0"/>
        <v>2025</v>
      </c>
      <c r="O2702" s="210">
        <f t="shared" si="1"/>
        <v>11</v>
      </c>
      <c r="P2702" s="211" t="str">
        <f>IFERROR(VLOOKUP(F2702,연간집계!D:E,2,FALSE),"")</f>
        <v>러브데이북 (모던그레이/기본)</v>
      </c>
    </row>
    <row r="2703" spans="1:16" ht="12.75">
      <c r="A2703" s="201">
        <v>45990.807280092595</v>
      </c>
      <c r="B2703" s="202">
        <v>45990</v>
      </c>
      <c r="C2703" s="203" t="s">
        <v>7314</v>
      </c>
      <c r="D2703" s="203" t="s">
        <v>11</v>
      </c>
      <c r="E2703" s="204" t="s">
        <v>7315</v>
      </c>
      <c r="F2703" s="49" t="s">
        <v>1351</v>
      </c>
      <c r="G2703" s="203">
        <v>1</v>
      </c>
      <c r="H2703" s="203" t="s">
        <v>7316</v>
      </c>
      <c r="I2703" s="205" t="s">
        <v>1440</v>
      </c>
      <c r="J2703" s="206"/>
      <c r="K2703" s="203">
        <v>10</v>
      </c>
      <c r="L2703" s="207" t="s">
        <v>827</v>
      </c>
      <c r="M2703" s="208" t="s">
        <v>2216</v>
      </c>
      <c r="N2703" s="209">
        <f t="shared" si="0"/>
        <v>2025</v>
      </c>
      <c r="O2703" s="210">
        <f t="shared" si="1"/>
        <v>11</v>
      </c>
      <c r="P2703" s="211" t="str">
        <f>IFERROR(VLOOKUP(F2703,연간집계!D:E,2,FALSE),"")</f>
        <v>PCMS_엽서 100</v>
      </c>
    </row>
    <row r="2704" spans="1:16" ht="12.75">
      <c r="A2704" s="201">
        <v>45990.825150462966</v>
      </c>
      <c r="B2704" s="202">
        <v>45990</v>
      </c>
      <c r="C2704" s="203" t="s">
        <v>7317</v>
      </c>
      <c r="D2704" s="203" t="s">
        <v>11</v>
      </c>
      <c r="E2704" s="204" t="s">
        <v>7318</v>
      </c>
      <c r="F2704" s="49" t="s">
        <v>874</v>
      </c>
      <c r="G2704" s="203">
        <v>1</v>
      </c>
      <c r="H2704" s="203" t="s">
        <v>7319</v>
      </c>
      <c r="I2704" s="205" t="s">
        <v>2932</v>
      </c>
      <c r="J2704" s="206"/>
      <c r="K2704" s="203">
        <v>46</v>
      </c>
      <c r="L2704" s="207" t="s">
        <v>827</v>
      </c>
      <c r="M2704" s="208" t="s">
        <v>1471</v>
      </c>
      <c r="N2704" s="209">
        <f t="shared" si="0"/>
        <v>2025</v>
      </c>
      <c r="O2704" s="210">
        <f t="shared" si="1"/>
        <v>11</v>
      </c>
      <c r="P2704" s="211" t="str">
        <f>IFERROR(VLOOKUP(F2704,연간집계!D:E,2,FALSE),"")</f>
        <v>스탠다드 포토북 11*8 (하드/무광)</v>
      </c>
    </row>
    <row r="2705" spans="1:16" ht="12.75">
      <c r="A2705" s="201">
        <v>45990.825162037036</v>
      </c>
      <c r="B2705" s="202">
        <v>45990</v>
      </c>
      <c r="C2705" s="203" t="s">
        <v>7320</v>
      </c>
      <c r="D2705" s="203" t="s">
        <v>11</v>
      </c>
      <c r="E2705" s="204" t="s">
        <v>7321</v>
      </c>
      <c r="F2705" s="49" t="s">
        <v>838</v>
      </c>
      <c r="G2705" s="203">
        <v>2</v>
      </c>
      <c r="H2705" s="203" t="s">
        <v>7322</v>
      </c>
      <c r="I2705" s="205" t="s">
        <v>1556</v>
      </c>
      <c r="J2705" s="206"/>
      <c r="K2705" s="203">
        <v>24</v>
      </c>
      <c r="L2705" s="207" t="s">
        <v>827</v>
      </c>
      <c r="M2705" s="208" t="s">
        <v>1436</v>
      </c>
      <c r="N2705" s="209">
        <f t="shared" si="0"/>
        <v>2025</v>
      </c>
      <c r="O2705" s="210">
        <f t="shared" si="1"/>
        <v>11</v>
      </c>
      <c r="P2705" s="211" t="str">
        <f>IFERROR(VLOOKUP(F2705,연간집계!D:E,2,FALSE),"")</f>
        <v>스탠다드 포토북 6*8 (하드/무광)</v>
      </c>
    </row>
    <row r="2706" spans="1:16" ht="12.75">
      <c r="A2706" s="201">
        <v>45990.825173611112</v>
      </c>
      <c r="B2706" s="202">
        <v>45990</v>
      </c>
      <c r="C2706" s="203" t="s">
        <v>7323</v>
      </c>
      <c r="D2706" s="203" t="s">
        <v>11</v>
      </c>
      <c r="E2706" s="204" t="s">
        <v>7324</v>
      </c>
      <c r="F2706" s="49" t="s">
        <v>838</v>
      </c>
      <c r="G2706" s="203">
        <v>1</v>
      </c>
      <c r="H2706" s="203" t="s">
        <v>7325</v>
      </c>
      <c r="I2706" s="205" t="s">
        <v>1440</v>
      </c>
      <c r="J2706" s="206"/>
      <c r="K2706" s="203">
        <v>42</v>
      </c>
      <c r="L2706" s="207" t="s">
        <v>827</v>
      </c>
      <c r="M2706" s="208" t="s">
        <v>1436</v>
      </c>
      <c r="N2706" s="209">
        <f t="shared" si="0"/>
        <v>2025</v>
      </c>
      <c r="O2706" s="210">
        <f t="shared" si="1"/>
        <v>11</v>
      </c>
      <c r="P2706" s="211" t="str">
        <f>IFERROR(VLOOKUP(F2706,연간집계!D:E,2,FALSE),"")</f>
        <v>스탠다드 포토북 6*8 (하드/무광)</v>
      </c>
    </row>
    <row r="2707" spans="1:16" ht="12.75">
      <c r="A2707" s="201">
        <v>45990.828148148146</v>
      </c>
      <c r="B2707" s="202">
        <v>45990</v>
      </c>
      <c r="C2707" s="203" t="s">
        <v>7326</v>
      </c>
      <c r="D2707" s="203" t="s">
        <v>11</v>
      </c>
      <c r="E2707" s="204" t="s">
        <v>7327</v>
      </c>
      <c r="F2707" s="49" t="s">
        <v>847</v>
      </c>
      <c r="G2707" s="203">
        <v>1</v>
      </c>
      <c r="H2707" s="203" t="s">
        <v>7328</v>
      </c>
      <c r="I2707" s="205" t="s">
        <v>1453</v>
      </c>
      <c r="J2707" s="206"/>
      <c r="K2707" s="203">
        <f>24+36</f>
        <v>60</v>
      </c>
      <c r="L2707" s="207" t="s">
        <v>827</v>
      </c>
      <c r="M2707" s="208" t="s">
        <v>1436</v>
      </c>
      <c r="N2707" s="209">
        <f t="shared" si="0"/>
        <v>2025</v>
      </c>
      <c r="O2707" s="210">
        <f t="shared" si="1"/>
        <v>11</v>
      </c>
      <c r="P2707" s="211" t="str">
        <f>IFERROR(VLOOKUP(F2707,연간집계!D:E,2,FALSE),"")</f>
        <v>스탠다드 포토북 8*11 (하드/무광)</v>
      </c>
    </row>
    <row r="2708" spans="1:16" ht="12.75">
      <c r="A2708" s="201">
        <v>45990.914166666669</v>
      </c>
      <c r="B2708" s="202">
        <v>45990</v>
      </c>
      <c r="C2708" s="203" t="s">
        <v>7329</v>
      </c>
      <c r="D2708" s="203" t="s">
        <v>11</v>
      </c>
      <c r="E2708" s="204" t="s">
        <v>7330</v>
      </c>
      <c r="F2708" s="49" t="s">
        <v>1269</v>
      </c>
      <c r="G2708" s="203">
        <v>3</v>
      </c>
      <c r="H2708" s="203" t="s">
        <v>3021</v>
      </c>
      <c r="I2708" s="205" t="s">
        <v>5723</v>
      </c>
      <c r="J2708" s="206"/>
      <c r="K2708" s="203">
        <v>26</v>
      </c>
      <c r="L2708" s="207" t="s">
        <v>828</v>
      </c>
      <c r="M2708" s="208" t="s">
        <v>1449</v>
      </c>
      <c r="N2708" s="209">
        <f t="shared" si="0"/>
        <v>2025</v>
      </c>
      <c r="O2708" s="210">
        <f t="shared" si="1"/>
        <v>11</v>
      </c>
      <c r="P2708" s="211" t="str">
        <f>IFERROR(VLOOKUP(F2708,연간집계!D:E,2,FALSE),"")</f>
        <v>PCMS_미니캘린더</v>
      </c>
    </row>
    <row r="2709" spans="1:16" ht="12.75">
      <c r="A2709" s="201">
        <v>45990.958622685182</v>
      </c>
      <c r="B2709" s="202">
        <v>45990</v>
      </c>
      <c r="C2709" s="203" t="s">
        <v>7331</v>
      </c>
      <c r="D2709" s="203" t="s">
        <v>11</v>
      </c>
      <c r="E2709" s="204" t="s">
        <v>7332</v>
      </c>
      <c r="F2709" s="49" t="s">
        <v>838</v>
      </c>
      <c r="G2709" s="203">
        <v>1</v>
      </c>
      <c r="H2709" s="203" t="s">
        <v>7333</v>
      </c>
      <c r="I2709" s="205" t="s">
        <v>1440</v>
      </c>
      <c r="J2709" s="206"/>
      <c r="K2709" s="203">
        <v>78</v>
      </c>
      <c r="L2709" s="207" t="s">
        <v>827</v>
      </c>
      <c r="M2709" s="208" t="s">
        <v>1629</v>
      </c>
      <c r="N2709" s="209">
        <f t="shared" si="0"/>
        <v>2025</v>
      </c>
      <c r="O2709" s="210">
        <f t="shared" si="1"/>
        <v>11</v>
      </c>
      <c r="P2709" s="211" t="str">
        <f>IFERROR(VLOOKUP(F2709,연간집계!D:E,2,FALSE),"")</f>
        <v>스탠다드 포토북 6*8 (하드/무광)</v>
      </c>
    </row>
    <row r="2710" spans="1:16" ht="12.75">
      <c r="A2710" s="201">
        <v>45991.003171296295</v>
      </c>
      <c r="B2710" s="202">
        <v>45991</v>
      </c>
      <c r="C2710" s="203" t="s">
        <v>7334</v>
      </c>
      <c r="D2710" s="203" t="s">
        <v>11</v>
      </c>
      <c r="E2710" s="204" t="s">
        <v>7335</v>
      </c>
      <c r="F2710" s="49" t="s">
        <v>1347</v>
      </c>
      <c r="G2710" s="203">
        <v>1</v>
      </c>
      <c r="H2710" s="203" t="s">
        <v>7336</v>
      </c>
      <c r="I2710" s="205" t="s">
        <v>1440</v>
      </c>
      <c r="J2710" s="208" t="s">
        <v>1628</v>
      </c>
      <c r="K2710" s="203">
        <v>1</v>
      </c>
      <c r="L2710" s="207" t="s">
        <v>828</v>
      </c>
      <c r="M2710" s="208" t="s">
        <v>1471</v>
      </c>
      <c r="N2710" s="209">
        <f t="shared" si="0"/>
        <v>2025</v>
      </c>
      <c r="O2710" s="210">
        <f t="shared" si="1"/>
        <v>11</v>
      </c>
      <c r="P2710" s="211" t="str">
        <f>IFERROR(VLOOKUP(F2710,연간집계!D:E,2,FALSE),"")</f>
        <v>아크릴키링</v>
      </c>
    </row>
    <row r="2711" spans="1:16" ht="12.75">
      <c r="A2711" s="201">
        <v>45991.015046296299</v>
      </c>
      <c r="B2711" s="202">
        <v>45991</v>
      </c>
      <c r="C2711" s="203" t="s">
        <v>7337</v>
      </c>
      <c r="D2711" s="203" t="s">
        <v>11</v>
      </c>
      <c r="E2711" s="204" t="s">
        <v>7338</v>
      </c>
      <c r="F2711" s="49" t="s">
        <v>874</v>
      </c>
      <c r="G2711" s="203">
        <v>1</v>
      </c>
      <c r="H2711" s="203" t="s">
        <v>6678</v>
      </c>
      <c r="I2711" s="205" t="s">
        <v>1440</v>
      </c>
      <c r="J2711" s="206"/>
      <c r="K2711" s="203">
        <v>58</v>
      </c>
      <c r="L2711" s="207" t="s">
        <v>827</v>
      </c>
      <c r="M2711" s="208" t="s">
        <v>1645</v>
      </c>
      <c r="N2711" s="209">
        <f t="shared" si="0"/>
        <v>2025</v>
      </c>
      <c r="O2711" s="210">
        <f t="shared" si="1"/>
        <v>11</v>
      </c>
      <c r="P2711" s="211" t="str">
        <f>IFERROR(VLOOKUP(F2711,연간집계!D:E,2,FALSE),"")</f>
        <v>스탠다드 포토북 11*8 (하드/무광)</v>
      </c>
    </row>
    <row r="2712" spans="1:16" ht="12.75">
      <c r="A2712" s="201">
        <v>45991.041770833333</v>
      </c>
      <c r="B2712" s="202">
        <v>45991</v>
      </c>
      <c r="C2712" s="203" t="s">
        <v>7339</v>
      </c>
      <c r="D2712" s="203" t="s">
        <v>11</v>
      </c>
      <c r="E2712" s="204" t="s">
        <v>7340</v>
      </c>
      <c r="F2712" s="49" t="s">
        <v>1281</v>
      </c>
      <c r="G2712" s="203">
        <v>3</v>
      </c>
      <c r="H2712" s="203" t="s">
        <v>7341</v>
      </c>
      <c r="I2712" s="205" t="s">
        <v>2297</v>
      </c>
      <c r="J2712" s="206"/>
      <c r="K2712" s="203">
        <v>26</v>
      </c>
      <c r="L2712" s="207" t="s">
        <v>827</v>
      </c>
      <c r="M2712" s="208" t="s">
        <v>1471</v>
      </c>
      <c r="N2712" s="209">
        <f t="shared" si="0"/>
        <v>2025</v>
      </c>
      <c r="O2712" s="210">
        <f t="shared" si="1"/>
        <v>11</v>
      </c>
      <c r="P2712" s="211" t="str">
        <f>IFERROR(VLOOKUP(F2712,연간집계!D:E,2,FALSE),"")</f>
        <v>PCMS_빅캘린더</v>
      </c>
    </row>
    <row r="2713" spans="1:16" ht="12.75">
      <c r="A2713" s="201">
        <v>45991.044745370367</v>
      </c>
      <c r="B2713" s="202">
        <v>45991</v>
      </c>
      <c r="C2713" s="203" t="s">
        <v>7342</v>
      </c>
      <c r="D2713" s="203" t="s">
        <v>11</v>
      </c>
      <c r="E2713" s="204" t="s">
        <v>7343</v>
      </c>
      <c r="F2713" s="49" t="s">
        <v>845</v>
      </c>
      <c r="G2713" s="203">
        <v>2</v>
      </c>
      <c r="H2713" s="203" t="s">
        <v>4949</v>
      </c>
      <c r="I2713" s="205" t="s">
        <v>1453</v>
      </c>
      <c r="J2713" s="206"/>
      <c r="K2713" s="203">
        <v>30</v>
      </c>
      <c r="L2713" s="207" t="s">
        <v>827</v>
      </c>
      <c r="M2713" s="208" t="s">
        <v>1471</v>
      </c>
      <c r="N2713" s="209">
        <f t="shared" si="0"/>
        <v>2025</v>
      </c>
      <c r="O2713" s="210">
        <f t="shared" si="1"/>
        <v>11</v>
      </c>
      <c r="P2713" s="211" t="str">
        <f>IFERROR(VLOOKUP(F2713,연간집계!D:E,2,FALSE),"")</f>
        <v>스탠다드 포토북 8*11 (소프트/유광)</v>
      </c>
    </row>
    <row r="2714" spans="1:16" ht="12.75">
      <c r="A2714" s="201">
        <v>45991.208437499998</v>
      </c>
      <c r="B2714" s="202">
        <v>45991</v>
      </c>
      <c r="C2714" s="203" t="s">
        <v>7344</v>
      </c>
      <c r="D2714" s="203" t="s">
        <v>11</v>
      </c>
      <c r="E2714" s="204" t="s">
        <v>7345</v>
      </c>
      <c r="F2714" s="49" t="s">
        <v>1284</v>
      </c>
      <c r="G2714" s="203">
        <v>1</v>
      </c>
      <c r="H2714" s="203" t="s">
        <v>7346</v>
      </c>
      <c r="I2714" s="205" t="s">
        <v>5016</v>
      </c>
      <c r="J2714" s="206"/>
      <c r="K2714" s="203">
        <v>26</v>
      </c>
      <c r="L2714" s="207" t="s">
        <v>828</v>
      </c>
      <c r="M2714" s="208" t="s">
        <v>1436</v>
      </c>
      <c r="N2714" s="209">
        <f t="shared" si="0"/>
        <v>2025</v>
      </c>
      <c r="O2714" s="210">
        <f t="shared" si="1"/>
        <v>11</v>
      </c>
      <c r="P2714" s="211" t="str">
        <f>IFERROR(VLOOKUP(F2714,연간집계!D:E,2,FALSE),"")</f>
        <v>PCMS_스탠다드캘린더</v>
      </c>
    </row>
    <row r="2715" spans="1:16" ht="12.75">
      <c r="A2715" s="201">
        <v>45991.208449074074</v>
      </c>
      <c r="B2715" s="202">
        <v>45991</v>
      </c>
      <c r="C2715" s="203" t="s">
        <v>7347</v>
      </c>
      <c r="D2715" s="203" t="s">
        <v>11</v>
      </c>
      <c r="E2715" s="204" t="s">
        <v>7345</v>
      </c>
      <c r="F2715" s="49" t="s">
        <v>1226</v>
      </c>
      <c r="G2715" s="203">
        <v>1</v>
      </c>
      <c r="H2715" s="203" t="s">
        <v>7346</v>
      </c>
      <c r="I2715" s="205" t="s">
        <v>1868</v>
      </c>
      <c r="J2715" s="208" t="s">
        <v>7348</v>
      </c>
      <c r="K2715" s="203">
        <v>10</v>
      </c>
      <c r="L2715" s="207" t="s">
        <v>827</v>
      </c>
      <c r="M2715" s="208" t="s">
        <v>1645</v>
      </c>
      <c r="N2715" s="209">
        <f t="shared" si="0"/>
        <v>2025</v>
      </c>
      <c r="O2715" s="210">
        <f t="shared" si="1"/>
        <v>11</v>
      </c>
      <c r="P2715" s="211" t="str">
        <f>IFERROR(VLOOKUP(F2715,연간집계!D:E,2,FALSE),"")</f>
        <v>셀프스튜디오앨범 10*10</v>
      </c>
    </row>
    <row r="2716" spans="1:16" ht="12.75">
      <c r="A2716" s="201">
        <v>45991.250081018516</v>
      </c>
      <c r="B2716" s="202">
        <v>45991</v>
      </c>
      <c r="C2716" s="203" t="s">
        <v>7349</v>
      </c>
      <c r="D2716" s="203" t="s">
        <v>11</v>
      </c>
      <c r="E2716" s="204" t="s">
        <v>7350</v>
      </c>
      <c r="F2716" s="49" t="s">
        <v>1051</v>
      </c>
      <c r="G2716" s="203">
        <v>3</v>
      </c>
      <c r="H2716" s="203" t="s">
        <v>7351</v>
      </c>
      <c r="I2716" s="205" t="s">
        <v>1660</v>
      </c>
      <c r="J2716" s="206"/>
      <c r="K2716" s="203">
        <v>100</v>
      </c>
      <c r="L2716" s="207" t="s">
        <v>827</v>
      </c>
      <c r="M2716" s="208" t="s">
        <v>1436</v>
      </c>
      <c r="N2716" s="209">
        <f t="shared" si="0"/>
        <v>2025</v>
      </c>
      <c r="O2716" s="210">
        <f t="shared" si="1"/>
        <v>11</v>
      </c>
      <c r="P2716" s="211" t="str">
        <f>IFERROR(VLOOKUP(F2716,연간집계!D:E,2,FALSE),"")</f>
        <v>프리북A4 (하드)</v>
      </c>
    </row>
    <row r="2717" spans="1:16" ht="12.75">
      <c r="A2717" s="201">
        <v>45991.267951388887</v>
      </c>
      <c r="B2717" s="202">
        <v>45991</v>
      </c>
      <c r="C2717" s="203" t="s">
        <v>7352</v>
      </c>
      <c r="D2717" s="203" t="s">
        <v>11</v>
      </c>
      <c r="E2717" s="204" t="s">
        <v>7353</v>
      </c>
      <c r="F2717" s="49" t="s">
        <v>22</v>
      </c>
      <c r="G2717" s="203">
        <v>1</v>
      </c>
      <c r="H2717" s="203" t="s">
        <v>7354</v>
      </c>
      <c r="I2717" s="205" t="s">
        <v>1668</v>
      </c>
      <c r="J2717" s="206"/>
      <c r="K2717" s="203">
        <v>48</v>
      </c>
      <c r="L2717" s="207" t="s">
        <v>827</v>
      </c>
      <c r="M2717" s="208" t="s">
        <v>1612</v>
      </c>
      <c r="N2717" s="209">
        <f t="shared" si="0"/>
        <v>2025</v>
      </c>
      <c r="O2717" s="210">
        <f t="shared" si="1"/>
        <v>11</v>
      </c>
      <c r="P2717" s="211" t="str">
        <f>IFERROR(VLOOKUP(F2717,연간집계!D:E,2,FALSE),"")</f>
        <v>러브데이북 (러블리핑크/기본)</v>
      </c>
    </row>
    <row r="2718" spans="1:16" ht="12.75">
      <c r="A2718" s="201">
        <v>45991.408217592594</v>
      </c>
      <c r="B2718" s="202">
        <v>45991</v>
      </c>
      <c r="C2718" s="203" t="s">
        <v>7355</v>
      </c>
      <c r="D2718" s="203" t="s">
        <v>11</v>
      </c>
      <c r="E2718" s="204" t="s">
        <v>7356</v>
      </c>
      <c r="F2718" s="49" t="s">
        <v>1281</v>
      </c>
      <c r="G2718" s="203">
        <v>1</v>
      </c>
      <c r="H2718" s="203" t="s">
        <v>7357</v>
      </c>
      <c r="I2718" s="205" t="s">
        <v>2297</v>
      </c>
      <c r="J2718" s="206"/>
      <c r="K2718" s="203">
        <v>26</v>
      </c>
      <c r="L2718" s="207" t="s">
        <v>827</v>
      </c>
      <c r="M2718" s="208" t="s">
        <v>1436</v>
      </c>
      <c r="N2718" s="209">
        <f t="shared" si="0"/>
        <v>2025</v>
      </c>
      <c r="O2718" s="210">
        <f t="shared" si="1"/>
        <v>11</v>
      </c>
      <c r="P2718" s="211" t="str">
        <f>IFERROR(VLOOKUP(F2718,연간집계!D:E,2,FALSE),"")</f>
        <v>PCMS_빅캘린더</v>
      </c>
    </row>
    <row r="2719" spans="1:16" ht="12.75">
      <c r="A2719" s="201">
        <v>45991.509583333333</v>
      </c>
      <c r="B2719" s="202">
        <v>45991</v>
      </c>
      <c r="C2719" s="203" t="s">
        <v>7358</v>
      </c>
      <c r="D2719" s="203" t="s">
        <v>11</v>
      </c>
      <c r="E2719" s="204" t="s">
        <v>7359</v>
      </c>
      <c r="F2719" s="49" t="s">
        <v>1291</v>
      </c>
      <c r="G2719" s="203">
        <v>1</v>
      </c>
      <c r="H2719" s="203" t="s">
        <v>7360</v>
      </c>
      <c r="I2719" s="205" t="s">
        <v>5190</v>
      </c>
      <c r="J2719" s="206"/>
      <c r="K2719" s="203">
        <v>14</v>
      </c>
      <c r="L2719" s="207" t="s">
        <v>827</v>
      </c>
      <c r="M2719" s="208" t="s">
        <v>1645</v>
      </c>
      <c r="N2719" s="209">
        <f t="shared" si="0"/>
        <v>2025</v>
      </c>
      <c r="O2719" s="210">
        <f t="shared" si="1"/>
        <v>11</v>
      </c>
      <c r="P2719" s="211" t="str">
        <f>IFERROR(VLOOKUP(F2719,연간집계!D:E,2,FALSE),"")</f>
        <v>PCMS_벽걸이1단캘린더</v>
      </c>
    </row>
    <row r="2720" spans="1:16" ht="12.75">
      <c r="A2720" s="201">
        <v>45991.58216435185</v>
      </c>
      <c r="B2720" s="202">
        <v>45991</v>
      </c>
      <c r="C2720" s="203" t="s">
        <v>7361</v>
      </c>
      <c r="D2720" s="203" t="s">
        <v>11</v>
      </c>
      <c r="E2720" s="204" t="s">
        <v>7362</v>
      </c>
      <c r="F2720" s="49" t="s">
        <v>1284</v>
      </c>
      <c r="G2720" s="203">
        <v>2</v>
      </c>
      <c r="H2720" s="203" t="s">
        <v>6665</v>
      </c>
      <c r="I2720" s="205" t="s">
        <v>1549</v>
      </c>
      <c r="J2720" s="206"/>
      <c r="K2720" s="203">
        <v>26</v>
      </c>
      <c r="L2720" s="207" t="s">
        <v>827</v>
      </c>
      <c r="M2720" s="208" t="s">
        <v>1449</v>
      </c>
      <c r="N2720" s="209">
        <f t="shared" si="0"/>
        <v>2025</v>
      </c>
      <c r="O2720" s="210">
        <f t="shared" si="1"/>
        <v>11</v>
      </c>
      <c r="P2720" s="211" t="str">
        <f>IFERROR(VLOOKUP(F2720,연간집계!D:E,2,FALSE),"")</f>
        <v>PCMS_스탠다드캘린더</v>
      </c>
    </row>
    <row r="2721" spans="1:16" ht="12.75">
      <c r="A2721" s="201">
        <v>45991.58902777778</v>
      </c>
      <c r="B2721" s="202">
        <v>45991</v>
      </c>
      <c r="C2721" s="203" t="s">
        <v>7363</v>
      </c>
      <c r="D2721" s="203" t="s">
        <v>11</v>
      </c>
      <c r="E2721" s="204" t="s">
        <v>7364</v>
      </c>
      <c r="F2721" s="49" t="s">
        <v>1284</v>
      </c>
      <c r="G2721" s="203">
        <v>2</v>
      </c>
      <c r="H2721" s="203" t="s">
        <v>7365</v>
      </c>
      <c r="I2721" s="205" t="s">
        <v>5016</v>
      </c>
      <c r="J2721" s="206"/>
      <c r="K2721" s="203">
        <v>26</v>
      </c>
      <c r="L2721" s="207" t="s">
        <v>827</v>
      </c>
      <c r="M2721" s="208" t="s">
        <v>1436</v>
      </c>
      <c r="N2721" s="209">
        <f t="shared" si="0"/>
        <v>2025</v>
      </c>
      <c r="O2721" s="210">
        <f t="shared" si="1"/>
        <v>11</v>
      </c>
      <c r="P2721" s="211" t="str">
        <f>IFERROR(VLOOKUP(F2721,연간집계!D:E,2,FALSE),"")</f>
        <v>PCMS_스탠다드캘린더</v>
      </c>
    </row>
    <row r="2722" spans="1:16" ht="12.75">
      <c r="A2722" s="201">
        <v>45991.634097222224</v>
      </c>
      <c r="B2722" s="202">
        <v>45991</v>
      </c>
      <c r="C2722" s="203" t="s">
        <v>7366</v>
      </c>
      <c r="D2722" s="203" t="s">
        <v>11</v>
      </c>
      <c r="E2722" s="204" t="s">
        <v>7367</v>
      </c>
      <c r="F2722" s="49" t="s">
        <v>843</v>
      </c>
      <c r="G2722" s="203">
        <v>1</v>
      </c>
      <c r="H2722" s="203" t="s">
        <v>7368</v>
      </c>
      <c r="I2722" s="205" t="s">
        <v>1453</v>
      </c>
      <c r="J2722" s="206"/>
      <c r="K2722" s="203">
        <v>26</v>
      </c>
      <c r="L2722" s="207" t="s">
        <v>827</v>
      </c>
      <c r="M2722" s="208" t="s">
        <v>1436</v>
      </c>
      <c r="N2722" s="209">
        <f t="shared" si="0"/>
        <v>2025</v>
      </c>
      <c r="O2722" s="210">
        <f t="shared" si="1"/>
        <v>11</v>
      </c>
      <c r="P2722" s="211" t="str">
        <f>IFERROR(VLOOKUP(F2722,연간집계!D:E,2,FALSE),"")</f>
        <v>스탠다드 포토북 8*11 (소프트/무광)</v>
      </c>
    </row>
    <row r="2723" spans="1:16" ht="12.75">
      <c r="A2723" s="201">
        <v>45991.679131944446</v>
      </c>
      <c r="B2723" s="202">
        <v>45991</v>
      </c>
      <c r="C2723" s="203" t="s">
        <v>7369</v>
      </c>
      <c r="D2723" s="203" t="s">
        <v>11</v>
      </c>
      <c r="E2723" s="204" t="s">
        <v>7370</v>
      </c>
      <c r="F2723" s="49" t="s">
        <v>1266</v>
      </c>
      <c r="G2723" s="203">
        <v>1</v>
      </c>
      <c r="H2723" s="203" t="s">
        <v>7371</v>
      </c>
      <c r="I2723" s="205" t="s">
        <v>5624</v>
      </c>
      <c r="J2723" s="206"/>
      <c r="K2723" s="203">
        <v>26</v>
      </c>
      <c r="L2723" s="207" t="s">
        <v>828</v>
      </c>
      <c r="M2723" s="208" t="s">
        <v>1471</v>
      </c>
      <c r="N2723" s="209">
        <f t="shared" si="0"/>
        <v>2025</v>
      </c>
      <c r="O2723" s="210">
        <f t="shared" si="1"/>
        <v>11</v>
      </c>
      <c r="P2723" s="211" t="str">
        <f>IFERROR(VLOOKUP(F2723,연간집계!D:E,2,FALSE),"")</f>
        <v>PCMS_롱캘린더</v>
      </c>
    </row>
    <row r="2724" spans="1:16" ht="12.75">
      <c r="A2724" s="201">
        <v>45991.71197916667</v>
      </c>
      <c r="B2724" s="202">
        <v>45991</v>
      </c>
      <c r="C2724" s="203" t="s">
        <v>7372</v>
      </c>
      <c r="D2724" s="203" t="s">
        <v>11</v>
      </c>
      <c r="E2724" s="204" t="s">
        <v>7373</v>
      </c>
      <c r="F2724" s="49" t="s">
        <v>880</v>
      </c>
      <c r="G2724" s="203">
        <v>1</v>
      </c>
      <c r="H2724" s="203" t="s">
        <v>3727</v>
      </c>
      <c r="I2724" s="205" t="s">
        <v>1440</v>
      </c>
      <c r="J2724" s="206"/>
      <c r="K2724" s="203">
        <v>58</v>
      </c>
      <c r="L2724" s="207" t="s">
        <v>827</v>
      </c>
      <c r="M2724" s="208" t="s">
        <v>1436</v>
      </c>
      <c r="N2724" s="209">
        <f t="shared" si="0"/>
        <v>2025</v>
      </c>
      <c r="O2724" s="210">
        <f t="shared" si="1"/>
        <v>11</v>
      </c>
      <c r="P2724" s="211" t="str">
        <f>IFERROR(VLOOKUP(F2724,연간집계!D:E,2,FALSE),"")</f>
        <v>레코드북 150</v>
      </c>
    </row>
    <row r="2725" spans="1:16" ht="12.75">
      <c r="A2725" s="201">
        <v>45991.718842592592</v>
      </c>
      <c r="B2725" s="202">
        <v>45991</v>
      </c>
      <c r="C2725" s="203" t="s">
        <v>7374</v>
      </c>
      <c r="D2725" s="203" t="s">
        <v>11</v>
      </c>
      <c r="E2725" s="204" t="s">
        <v>7375</v>
      </c>
      <c r="F2725" s="49" t="s">
        <v>1284</v>
      </c>
      <c r="G2725" s="203">
        <v>5</v>
      </c>
      <c r="H2725" s="203" t="s">
        <v>7376</v>
      </c>
      <c r="I2725" s="205" t="s">
        <v>4943</v>
      </c>
      <c r="J2725" s="206"/>
      <c r="K2725" s="203">
        <v>26</v>
      </c>
      <c r="L2725" s="207" t="s">
        <v>827</v>
      </c>
      <c r="M2725" s="208" t="s">
        <v>1629</v>
      </c>
      <c r="N2725" s="209">
        <f t="shared" si="0"/>
        <v>2025</v>
      </c>
      <c r="O2725" s="210">
        <f t="shared" si="1"/>
        <v>11</v>
      </c>
      <c r="P2725" s="211" t="str">
        <f>IFERROR(VLOOKUP(F2725,연간집계!D:E,2,FALSE),"")</f>
        <v>PCMS_스탠다드캘린더</v>
      </c>
    </row>
    <row r="2726" spans="1:16" ht="12.75">
      <c r="A2726" s="201">
        <v>45991.719340277778</v>
      </c>
      <c r="B2726" s="202">
        <v>45991</v>
      </c>
      <c r="C2726" s="203" t="s">
        <v>7377</v>
      </c>
      <c r="D2726" s="203" t="s">
        <v>11</v>
      </c>
      <c r="E2726" s="204" t="s">
        <v>7375</v>
      </c>
      <c r="F2726" s="49" t="s">
        <v>1291</v>
      </c>
      <c r="G2726" s="203">
        <v>1</v>
      </c>
      <c r="H2726" s="203" t="s">
        <v>7376</v>
      </c>
      <c r="I2726" s="205" t="s">
        <v>5190</v>
      </c>
      <c r="J2726" s="206"/>
      <c r="K2726" s="203">
        <v>14</v>
      </c>
      <c r="L2726" s="207" t="s">
        <v>827</v>
      </c>
      <c r="M2726" s="208" t="s">
        <v>1629</v>
      </c>
      <c r="N2726" s="209">
        <f t="shared" si="0"/>
        <v>2025</v>
      </c>
      <c r="O2726" s="210">
        <f t="shared" si="1"/>
        <v>11</v>
      </c>
      <c r="P2726" s="211" t="str">
        <f>IFERROR(VLOOKUP(F2726,연간집계!D:E,2,FALSE),"")</f>
        <v>PCMS_벽걸이1단캘린더</v>
      </c>
    </row>
    <row r="2727" spans="1:16" ht="12.75">
      <c r="A2727" s="201">
        <v>45991.773761574077</v>
      </c>
      <c r="B2727" s="202">
        <v>45991</v>
      </c>
      <c r="C2727" s="203" t="s">
        <v>7378</v>
      </c>
      <c r="D2727" s="203" t="s">
        <v>11</v>
      </c>
      <c r="E2727" s="204" t="s">
        <v>7379</v>
      </c>
      <c r="F2727" s="49" t="s">
        <v>1269</v>
      </c>
      <c r="G2727" s="203">
        <v>1</v>
      </c>
      <c r="H2727" s="203" t="s">
        <v>7380</v>
      </c>
      <c r="I2727" s="205" t="s">
        <v>5016</v>
      </c>
      <c r="J2727" s="206"/>
      <c r="K2727" s="203">
        <v>26</v>
      </c>
      <c r="L2727" s="207" t="s">
        <v>827</v>
      </c>
      <c r="M2727" s="208" t="s">
        <v>1629</v>
      </c>
      <c r="N2727" s="209">
        <f t="shared" si="0"/>
        <v>2025</v>
      </c>
      <c r="O2727" s="210">
        <f t="shared" si="1"/>
        <v>11</v>
      </c>
      <c r="P2727" s="211" t="str">
        <f>IFERROR(VLOOKUP(F2727,연간집계!D:E,2,FALSE),"")</f>
        <v>PCMS_미니캘린더</v>
      </c>
    </row>
    <row r="2728" spans="1:16" ht="12.75">
      <c r="A2728" s="201">
        <v>45991.793877314813</v>
      </c>
      <c r="B2728" s="202">
        <v>45991</v>
      </c>
      <c r="C2728" s="203" t="s">
        <v>7381</v>
      </c>
      <c r="D2728" s="203" t="s">
        <v>11</v>
      </c>
      <c r="E2728" s="204" t="s">
        <v>7382</v>
      </c>
      <c r="F2728" s="49" t="s">
        <v>1291</v>
      </c>
      <c r="G2728" s="203">
        <v>22</v>
      </c>
      <c r="H2728" s="203" t="s">
        <v>7383</v>
      </c>
      <c r="I2728" s="205" t="s">
        <v>5156</v>
      </c>
      <c r="J2728" s="206"/>
      <c r="K2728" s="203">
        <v>14</v>
      </c>
      <c r="L2728" s="207" t="s">
        <v>827</v>
      </c>
      <c r="M2728" s="208" t="s">
        <v>1514</v>
      </c>
      <c r="N2728" s="209">
        <f t="shared" si="0"/>
        <v>2025</v>
      </c>
      <c r="O2728" s="210">
        <f t="shared" si="1"/>
        <v>11</v>
      </c>
      <c r="P2728" s="211" t="str">
        <f>IFERROR(VLOOKUP(F2728,연간집계!D:E,2,FALSE),"")</f>
        <v>PCMS_벽걸이1단캘린더</v>
      </c>
    </row>
    <row r="2729" spans="1:16" ht="12.75">
      <c r="A2729" s="201">
        <v>45991.800752314812</v>
      </c>
      <c r="B2729" s="202">
        <v>45991</v>
      </c>
      <c r="C2729" s="203" t="s">
        <v>7384</v>
      </c>
      <c r="D2729" s="203" t="s">
        <v>11</v>
      </c>
      <c r="E2729" s="204" t="s">
        <v>7385</v>
      </c>
      <c r="F2729" s="49" t="s">
        <v>1284</v>
      </c>
      <c r="G2729" s="203">
        <v>20</v>
      </c>
      <c r="H2729" s="203" t="s">
        <v>2040</v>
      </c>
      <c r="I2729" s="205" t="s">
        <v>4631</v>
      </c>
      <c r="J2729" s="206"/>
      <c r="K2729" s="203">
        <v>26</v>
      </c>
      <c r="L2729" s="207" t="s">
        <v>827</v>
      </c>
      <c r="M2729" s="208" t="s">
        <v>1481</v>
      </c>
      <c r="N2729" s="209">
        <f t="shared" si="0"/>
        <v>2025</v>
      </c>
      <c r="O2729" s="210">
        <f t="shared" si="1"/>
        <v>11</v>
      </c>
      <c r="P2729" s="211" t="str">
        <f>IFERROR(VLOOKUP(F2729,연간집계!D:E,2,FALSE),"")</f>
        <v>PCMS_스탠다드캘린더</v>
      </c>
    </row>
    <row r="2730" spans="1:16" ht="12.75">
      <c r="A2730" s="201">
        <v>45991.82671296296</v>
      </c>
      <c r="B2730" s="202">
        <v>45991</v>
      </c>
      <c r="C2730" s="203" t="s">
        <v>7386</v>
      </c>
      <c r="D2730" s="203" t="s">
        <v>11</v>
      </c>
      <c r="E2730" s="204" t="s">
        <v>7387</v>
      </c>
      <c r="F2730" s="49" t="s">
        <v>1269</v>
      </c>
      <c r="G2730" s="203">
        <v>15</v>
      </c>
      <c r="H2730" s="203" t="s">
        <v>7388</v>
      </c>
      <c r="I2730" s="205" t="s">
        <v>5016</v>
      </c>
      <c r="J2730" s="206"/>
      <c r="K2730" s="203">
        <v>26</v>
      </c>
      <c r="L2730" s="207" t="s">
        <v>827</v>
      </c>
      <c r="M2730" s="208" t="s">
        <v>1497</v>
      </c>
      <c r="N2730" s="209">
        <f t="shared" si="0"/>
        <v>2025</v>
      </c>
      <c r="O2730" s="210">
        <f t="shared" si="1"/>
        <v>11</v>
      </c>
      <c r="P2730" s="211" t="str">
        <f>IFERROR(VLOOKUP(F2730,연간집계!D:E,2,FALSE),"")</f>
        <v>PCMS_미니캘린더</v>
      </c>
    </row>
    <row r="2731" spans="1:16" ht="12.75">
      <c r="A2731" s="201">
        <v>45991.840196759258</v>
      </c>
      <c r="B2731" s="202">
        <v>45991</v>
      </c>
      <c r="C2731" s="203" t="s">
        <v>7389</v>
      </c>
      <c r="D2731" s="203" t="s">
        <v>11</v>
      </c>
      <c r="E2731" s="204" t="s">
        <v>7390</v>
      </c>
      <c r="F2731" s="49" t="s">
        <v>1281</v>
      </c>
      <c r="G2731" s="203">
        <v>3</v>
      </c>
      <c r="H2731" s="203" t="s">
        <v>7391</v>
      </c>
      <c r="I2731" s="205" t="s">
        <v>6642</v>
      </c>
      <c r="J2731" s="206"/>
      <c r="K2731" s="203">
        <v>26</v>
      </c>
      <c r="L2731" s="207" t="s">
        <v>828</v>
      </c>
      <c r="M2731" s="208" t="s">
        <v>1449</v>
      </c>
      <c r="N2731" s="209">
        <f t="shared" si="0"/>
        <v>2025</v>
      </c>
      <c r="O2731" s="210">
        <f t="shared" si="1"/>
        <v>11</v>
      </c>
      <c r="P2731" s="211" t="str">
        <f>IFERROR(VLOOKUP(F2731,연간집계!D:E,2,FALSE),"")</f>
        <v>PCMS_빅캘린더</v>
      </c>
    </row>
    <row r="2732" spans="1:16" ht="12.75">
      <c r="A2732" s="201">
        <v>45991.892638888887</v>
      </c>
      <c r="B2732" s="202">
        <v>45991</v>
      </c>
      <c r="C2732" s="203" t="s">
        <v>7392</v>
      </c>
      <c r="D2732" s="203" t="s">
        <v>11</v>
      </c>
      <c r="E2732" s="204" t="s">
        <v>7393</v>
      </c>
      <c r="F2732" s="49" t="s">
        <v>890</v>
      </c>
      <c r="G2732" s="203">
        <v>1</v>
      </c>
      <c r="H2732" s="203" t="s">
        <v>7394</v>
      </c>
      <c r="I2732" s="205" t="s">
        <v>1506</v>
      </c>
      <c r="J2732" s="208" t="s">
        <v>2810</v>
      </c>
      <c r="K2732" s="203">
        <v>48</v>
      </c>
      <c r="L2732" s="207" t="s">
        <v>827</v>
      </c>
      <c r="M2732" s="208" t="s">
        <v>1514</v>
      </c>
      <c r="N2732" s="209">
        <f t="shared" si="0"/>
        <v>2025</v>
      </c>
      <c r="O2732" s="210">
        <f t="shared" si="1"/>
        <v>11</v>
      </c>
      <c r="P2732" s="211" t="str">
        <f>IFERROR(VLOOKUP(F2732,연간집계!D:E,2,FALSE),"")</f>
        <v>메모리북</v>
      </c>
    </row>
    <row r="2733" spans="1:16" ht="12.75">
      <c r="A2733" s="201">
        <v>45991.899513888886</v>
      </c>
      <c r="B2733" s="202">
        <v>45991</v>
      </c>
      <c r="C2733" s="203" t="s">
        <v>7395</v>
      </c>
      <c r="D2733" s="203" t="s">
        <v>11</v>
      </c>
      <c r="E2733" s="204" t="s">
        <v>7396</v>
      </c>
      <c r="F2733" s="49" t="s">
        <v>1243</v>
      </c>
      <c r="G2733" s="203">
        <v>1</v>
      </c>
      <c r="H2733" s="203" t="s">
        <v>7397</v>
      </c>
      <c r="I2733" s="205" t="s">
        <v>1453</v>
      </c>
      <c r="J2733" s="206"/>
      <c r="K2733" s="203">
        <v>48</v>
      </c>
      <c r="L2733" s="207" t="s">
        <v>828</v>
      </c>
      <c r="M2733" s="208" t="s">
        <v>1493</v>
      </c>
      <c r="N2733" s="209">
        <f t="shared" si="0"/>
        <v>2025</v>
      </c>
      <c r="O2733" s="210">
        <f t="shared" si="1"/>
        <v>11</v>
      </c>
      <c r="P2733" s="211" t="str">
        <f>IFERROR(VLOOKUP(F2733,연간집계!D:E,2,FALSE),"")</f>
        <v>모바일 포토북 150 (여행)</v>
      </c>
    </row>
    <row r="2734" spans="1:16" ht="12.75">
      <c r="A2734" s="201">
        <v>45991.900011574071</v>
      </c>
      <c r="B2734" s="202">
        <v>45991</v>
      </c>
      <c r="C2734" s="203" t="s">
        <v>7398</v>
      </c>
      <c r="D2734" s="203" t="s">
        <v>11</v>
      </c>
      <c r="E2734" s="204" t="s">
        <v>7396</v>
      </c>
      <c r="F2734" s="49" t="s">
        <v>1243</v>
      </c>
      <c r="G2734" s="203">
        <v>1</v>
      </c>
      <c r="H2734" s="203" t="s">
        <v>7397</v>
      </c>
      <c r="I2734" s="205" t="s">
        <v>1453</v>
      </c>
      <c r="J2734" s="206"/>
      <c r="K2734" s="203">
        <v>48</v>
      </c>
      <c r="L2734" s="207" t="s">
        <v>828</v>
      </c>
      <c r="M2734" s="208" t="s">
        <v>1493</v>
      </c>
      <c r="N2734" s="209">
        <f t="shared" si="0"/>
        <v>2025</v>
      </c>
      <c r="O2734" s="210">
        <f t="shared" si="1"/>
        <v>11</v>
      </c>
      <c r="P2734" s="211" t="str">
        <f>IFERROR(VLOOKUP(F2734,연간집계!D:E,2,FALSE),"")</f>
        <v>모바일 포토북 150 (여행)</v>
      </c>
    </row>
    <row r="2735" spans="1:16" ht="12.75">
      <c r="A2735" s="201">
        <v>45991.906643518516</v>
      </c>
      <c r="B2735" s="202">
        <v>45991</v>
      </c>
      <c r="C2735" s="203" t="s">
        <v>7399</v>
      </c>
      <c r="D2735" s="203" t="s">
        <v>11</v>
      </c>
      <c r="E2735" s="204" t="s">
        <v>7400</v>
      </c>
      <c r="F2735" s="49" t="s">
        <v>1243</v>
      </c>
      <c r="G2735" s="203">
        <v>1</v>
      </c>
      <c r="H2735" s="203" t="s">
        <v>7397</v>
      </c>
      <c r="I2735" s="205" t="s">
        <v>1453</v>
      </c>
      <c r="J2735" s="206"/>
      <c r="K2735" s="203">
        <v>48</v>
      </c>
      <c r="L2735" s="207" t="s">
        <v>828</v>
      </c>
      <c r="M2735" s="208" t="s">
        <v>1493</v>
      </c>
      <c r="N2735" s="209">
        <f t="shared" si="0"/>
        <v>2025</v>
      </c>
      <c r="O2735" s="210">
        <f t="shared" si="1"/>
        <v>11</v>
      </c>
      <c r="P2735" s="211" t="str">
        <f>IFERROR(VLOOKUP(F2735,연간집계!D:E,2,FALSE),"")</f>
        <v>모바일 포토북 150 (여행)</v>
      </c>
    </row>
    <row r="2736" spans="1:16" ht="12.75">
      <c r="A2736" s="201">
        <v>45991.907141203701</v>
      </c>
      <c r="B2736" s="202">
        <v>45991</v>
      </c>
      <c r="C2736" s="203" t="s">
        <v>7401</v>
      </c>
      <c r="D2736" s="203" t="s">
        <v>11</v>
      </c>
      <c r="E2736" s="204" t="s">
        <v>7400</v>
      </c>
      <c r="F2736" s="49" t="s">
        <v>1243</v>
      </c>
      <c r="G2736" s="203">
        <v>1</v>
      </c>
      <c r="H2736" s="203" t="s">
        <v>7397</v>
      </c>
      <c r="I2736" s="205" t="s">
        <v>1453</v>
      </c>
      <c r="J2736" s="206"/>
      <c r="K2736" s="203">
        <v>48</v>
      </c>
      <c r="L2736" s="207" t="s">
        <v>828</v>
      </c>
      <c r="M2736" s="208" t="s">
        <v>1493</v>
      </c>
      <c r="N2736" s="209">
        <f t="shared" si="0"/>
        <v>2025</v>
      </c>
      <c r="O2736" s="210">
        <f t="shared" si="1"/>
        <v>11</v>
      </c>
      <c r="P2736" s="211" t="str">
        <f>IFERROR(VLOOKUP(F2736,연간집계!D:E,2,FALSE),"")</f>
        <v>모바일 포토북 150 (여행)</v>
      </c>
    </row>
    <row r="2737" spans="1:16" ht="12.75">
      <c r="A2737" s="201">
        <v>45991.913773148146</v>
      </c>
      <c r="B2737" s="202">
        <v>45991</v>
      </c>
      <c r="C2737" s="203" t="s">
        <v>7402</v>
      </c>
      <c r="D2737" s="203" t="s">
        <v>11</v>
      </c>
      <c r="E2737" s="204" t="s">
        <v>7403</v>
      </c>
      <c r="F2737" s="49" t="s">
        <v>1243</v>
      </c>
      <c r="G2737" s="203">
        <v>1</v>
      </c>
      <c r="H2737" s="203" t="s">
        <v>7397</v>
      </c>
      <c r="I2737" s="205" t="s">
        <v>1453</v>
      </c>
      <c r="J2737" s="206"/>
      <c r="K2737" s="203">
        <v>48</v>
      </c>
      <c r="L2737" s="207" t="s">
        <v>828</v>
      </c>
      <c r="M2737" s="208" t="s">
        <v>1493</v>
      </c>
      <c r="N2737" s="209">
        <f t="shared" si="0"/>
        <v>2025</v>
      </c>
      <c r="O2737" s="210">
        <f t="shared" si="1"/>
        <v>11</v>
      </c>
      <c r="P2737" s="211" t="str">
        <f>IFERROR(VLOOKUP(F2737,연간집계!D:E,2,FALSE),"")</f>
        <v>모바일 포토북 150 (여행)</v>
      </c>
    </row>
    <row r="2738" spans="1:16" ht="12.75">
      <c r="A2738" s="201">
        <v>45991.914270833331</v>
      </c>
      <c r="B2738" s="202">
        <v>45991</v>
      </c>
      <c r="C2738" s="203" t="s">
        <v>7404</v>
      </c>
      <c r="D2738" s="203" t="s">
        <v>11</v>
      </c>
      <c r="E2738" s="204" t="s">
        <v>7403</v>
      </c>
      <c r="F2738" s="49" t="s">
        <v>1243</v>
      </c>
      <c r="G2738" s="203">
        <v>1</v>
      </c>
      <c r="H2738" s="203" t="s">
        <v>7397</v>
      </c>
      <c r="I2738" s="205" t="s">
        <v>1453</v>
      </c>
      <c r="J2738" s="206"/>
      <c r="K2738" s="203">
        <v>48</v>
      </c>
      <c r="L2738" s="207" t="s">
        <v>828</v>
      </c>
      <c r="M2738" s="208" t="s">
        <v>1493</v>
      </c>
      <c r="N2738" s="209">
        <f t="shared" si="0"/>
        <v>2025</v>
      </c>
      <c r="O2738" s="210">
        <f t="shared" si="1"/>
        <v>11</v>
      </c>
      <c r="P2738" s="211" t="str">
        <f>IFERROR(VLOOKUP(F2738,연간집계!D:E,2,FALSE),"")</f>
        <v>모바일 포토북 150 (여행)</v>
      </c>
    </row>
    <row r="2739" spans="1:16" ht="12.75">
      <c r="A2739" s="201">
        <v>45991.914537037039</v>
      </c>
      <c r="B2739" s="202">
        <v>45991</v>
      </c>
      <c r="C2739" s="203" t="s">
        <v>7405</v>
      </c>
      <c r="D2739" s="203" t="s">
        <v>11</v>
      </c>
      <c r="E2739" s="204" t="s">
        <v>7406</v>
      </c>
      <c r="F2739" s="49" t="s">
        <v>78</v>
      </c>
      <c r="G2739" s="203">
        <v>1</v>
      </c>
      <c r="H2739" s="203" t="s">
        <v>1776</v>
      </c>
      <c r="I2739" s="205" t="s">
        <v>1440</v>
      </c>
      <c r="J2739" s="208" t="s">
        <v>1787</v>
      </c>
      <c r="K2739" s="203">
        <v>50</v>
      </c>
      <c r="L2739" s="207" t="s">
        <v>827</v>
      </c>
      <c r="M2739" s="208" t="s">
        <v>1445</v>
      </c>
      <c r="N2739" s="209">
        <f t="shared" si="0"/>
        <v>2025</v>
      </c>
      <c r="O2739" s="210">
        <f t="shared" si="1"/>
        <v>11</v>
      </c>
      <c r="P2739" s="211" t="str">
        <f>IFERROR(VLOOKUP(F2739,연간집계!D:E,2,FALSE),"")</f>
        <v>포토그랩스pro 276</v>
      </c>
    </row>
    <row r="2740" spans="1:16" ht="12.75">
      <c r="A2740" s="201">
        <v>45991.927511574075</v>
      </c>
      <c r="B2740" s="202">
        <v>45991</v>
      </c>
      <c r="C2740" s="203" t="s">
        <v>7407</v>
      </c>
      <c r="D2740" s="203" t="s">
        <v>11</v>
      </c>
      <c r="E2740" s="204" t="s">
        <v>7408</v>
      </c>
      <c r="F2740" s="49" t="s">
        <v>1269</v>
      </c>
      <c r="G2740" s="203">
        <v>1</v>
      </c>
      <c r="H2740" s="203" t="s">
        <v>7409</v>
      </c>
      <c r="I2740" s="205" t="s">
        <v>5016</v>
      </c>
      <c r="J2740" s="206"/>
      <c r="K2740" s="203">
        <v>26</v>
      </c>
      <c r="L2740" s="207" t="s">
        <v>828</v>
      </c>
      <c r="M2740" s="208" t="s">
        <v>1645</v>
      </c>
      <c r="N2740" s="209">
        <f t="shared" si="0"/>
        <v>2025</v>
      </c>
      <c r="O2740" s="210">
        <f t="shared" si="1"/>
        <v>11</v>
      </c>
      <c r="P2740" s="211" t="str">
        <f>IFERROR(VLOOKUP(F2740,연간집계!D:E,2,FALSE),"")</f>
        <v>PCMS_미니캘린더</v>
      </c>
    </row>
    <row r="2741" spans="1:16" ht="12.75">
      <c r="A2741" s="201">
        <v>45991.934386574074</v>
      </c>
      <c r="B2741" s="202">
        <v>45991</v>
      </c>
      <c r="C2741" s="203" t="s">
        <v>7410</v>
      </c>
      <c r="D2741" s="203" t="s">
        <v>11</v>
      </c>
      <c r="E2741" s="204" t="s">
        <v>7411</v>
      </c>
      <c r="F2741" s="49" t="s">
        <v>1383</v>
      </c>
      <c r="G2741" s="203">
        <v>1</v>
      </c>
      <c r="H2741" s="203" t="s">
        <v>7412</v>
      </c>
      <c r="I2741" s="205" t="s">
        <v>7413</v>
      </c>
      <c r="J2741" s="206"/>
      <c r="K2741" s="203">
        <v>2</v>
      </c>
      <c r="L2741" s="207" t="s">
        <v>827</v>
      </c>
      <c r="M2741" s="208" t="s">
        <v>1471</v>
      </c>
      <c r="N2741" s="209">
        <f t="shared" si="0"/>
        <v>2025</v>
      </c>
      <c r="O2741" s="210">
        <f t="shared" si="1"/>
        <v>11</v>
      </c>
      <c r="P2741" s="211" t="str">
        <f>IFERROR(VLOOKUP(F2741,연간집계!D:E,2,FALSE),"")</f>
        <v>오늘필름 (무광)</v>
      </c>
    </row>
    <row r="2742" spans="1:16" ht="12.75">
      <c r="A2742" s="201">
        <v>45991.934884259259</v>
      </c>
      <c r="B2742" s="202">
        <v>45991</v>
      </c>
      <c r="C2742" s="203" t="s">
        <v>7414</v>
      </c>
      <c r="D2742" s="203" t="s">
        <v>11</v>
      </c>
      <c r="E2742" s="204" t="s">
        <v>7411</v>
      </c>
      <c r="F2742" s="49" t="s">
        <v>1281</v>
      </c>
      <c r="G2742" s="203">
        <v>3</v>
      </c>
      <c r="H2742" s="203" t="s">
        <v>7412</v>
      </c>
      <c r="I2742" s="205" t="s">
        <v>2297</v>
      </c>
      <c r="J2742" s="206"/>
      <c r="K2742" s="203">
        <v>26</v>
      </c>
      <c r="L2742" s="207" t="s">
        <v>827</v>
      </c>
      <c r="M2742" s="208" t="s">
        <v>1436</v>
      </c>
      <c r="N2742" s="209">
        <f t="shared" si="0"/>
        <v>2025</v>
      </c>
      <c r="O2742" s="210">
        <f t="shared" si="1"/>
        <v>11</v>
      </c>
      <c r="P2742" s="211" t="str">
        <f>IFERROR(VLOOKUP(F2742,연간집계!D:E,2,FALSE),"")</f>
        <v>PCMS_빅캘린더</v>
      </c>
    </row>
    <row r="2743" spans="1:16" ht="12.75">
      <c r="A2743" s="201">
        <v>45991.935150462959</v>
      </c>
      <c r="B2743" s="202">
        <v>45991</v>
      </c>
      <c r="C2743" s="203" t="s">
        <v>7415</v>
      </c>
      <c r="D2743" s="203" t="s">
        <v>11</v>
      </c>
      <c r="E2743" s="204" t="s">
        <v>7416</v>
      </c>
      <c r="F2743" s="49" t="s">
        <v>1304</v>
      </c>
      <c r="G2743" s="203">
        <v>1</v>
      </c>
      <c r="H2743" s="203" t="s">
        <v>7409</v>
      </c>
      <c r="I2743" s="205" t="s">
        <v>1440</v>
      </c>
      <c r="J2743" s="208" t="s">
        <v>1850</v>
      </c>
      <c r="K2743" s="203">
        <v>1</v>
      </c>
      <c r="L2743" s="207" t="s">
        <v>828</v>
      </c>
      <c r="M2743" s="208" t="s">
        <v>1645</v>
      </c>
      <c r="N2743" s="209">
        <f t="shared" si="0"/>
        <v>2025</v>
      </c>
      <c r="O2743" s="210">
        <f t="shared" si="1"/>
        <v>11</v>
      </c>
      <c r="P2743" s="211" t="str">
        <f>IFERROR(VLOOKUP(F2743,연간집계!D:E,2,FALSE),"")</f>
        <v>PCMS_우드스탠드아크릴액자</v>
      </c>
    </row>
    <row r="2744" spans="1:16" ht="12.75">
      <c r="A2744" s="201">
        <v>45991.941770833335</v>
      </c>
      <c r="B2744" s="202">
        <v>45991</v>
      </c>
      <c r="C2744" s="203" t="s">
        <v>7417</v>
      </c>
      <c r="D2744" s="203" t="s">
        <v>11</v>
      </c>
      <c r="E2744" s="204" t="s">
        <v>7418</v>
      </c>
      <c r="F2744" s="49" t="s">
        <v>852</v>
      </c>
      <c r="G2744" s="203">
        <v>1</v>
      </c>
      <c r="H2744" s="203" t="s">
        <v>7419</v>
      </c>
      <c r="I2744" s="205" t="s">
        <v>1440</v>
      </c>
      <c r="J2744" s="206"/>
      <c r="K2744" s="203">
        <v>24</v>
      </c>
      <c r="L2744" s="207" t="s">
        <v>827</v>
      </c>
      <c r="M2744" s="208" t="s">
        <v>1471</v>
      </c>
      <c r="N2744" s="209">
        <f t="shared" si="0"/>
        <v>2025</v>
      </c>
      <c r="O2744" s="210">
        <f t="shared" si="1"/>
        <v>11</v>
      </c>
      <c r="P2744" s="211" t="str">
        <f>IFERROR(VLOOKUP(F2744,연간집계!D:E,2,FALSE),"")</f>
        <v>스탠다드 포토북 8*8 (소프트/무광)</v>
      </c>
    </row>
    <row r="2745" spans="1:16" ht="12.75">
      <c r="A2745" s="201">
        <v>45991.955011574071</v>
      </c>
      <c r="B2745" s="202">
        <v>45991</v>
      </c>
      <c r="C2745" s="203" t="s">
        <v>7420</v>
      </c>
      <c r="D2745" s="203" t="s">
        <v>11</v>
      </c>
      <c r="E2745" s="204" t="s">
        <v>7421</v>
      </c>
      <c r="F2745" s="49" t="s">
        <v>74</v>
      </c>
      <c r="G2745" s="203">
        <v>4</v>
      </c>
      <c r="H2745" s="203" t="s">
        <v>7422</v>
      </c>
      <c r="I2745" s="205" t="s">
        <v>1440</v>
      </c>
      <c r="J2745" s="208" t="s">
        <v>1444</v>
      </c>
      <c r="K2745" s="203">
        <v>60</v>
      </c>
      <c r="L2745" s="207" t="s">
        <v>827</v>
      </c>
      <c r="M2745" s="208" t="s">
        <v>1645</v>
      </c>
      <c r="N2745" s="209">
        <f t="shared" si="0"/>
        <v>2025</v>
      </c>
      <c r="O2745" s="210">
        <f t="shared" si="1"/>
        <v>11</v>
      </c>
      <c r="P2745" s="211" t="str">
        <f>IFERROR(VLOOKUP(F2745,연간집계!D:E,2,FALSE),"")</f>
        <v>포토그랩스pro 210</v>
      </c>
    </row>
    <row r="2746" spans="1:16" ht="12.75">
      <c r="A2746" s="201">
        <v>45991.961886574078</v>
      </c>
      <c r="B2746" s="202">
        <v>45991</v>
      </c>
      <c r="C2746" s="203" t="s">
        <v>7423</v>
      </c>
      <c r="D2746" s="203" t="s">
        <v>11</v>
      </c>
      <c r="E2746" s="204" t="s">
        <v>7424</v>
      </c>
      <c r="F2746" s="49" t="s">
        <v>1274</v>
      </c>
      <c r="G2746" s="203">
        <v>2</v>
      </c>
      <c r="H2746" s="203" t="s">
        <v>7425</v>
      </c>
      <c r="I2746" s="205" t="s">
        <v>1842</v>
      </c>
      <c r="J2746" s="206"/>
      <c r="K2746" s="203">
        <v>26</v>
      </c>
      <c r="L2746" s="207" t="s">
        <v>827</v>
      </c>
      <c r="M2746" s="208" t="s">
        <v>1541</v>
      </c>
      <c r="N2746" s="209">
        <f t="shared" si="0"/>
        <v>2025</v>
      </c>
      <c r="O2746" s="210">
        <f t="shared" si="1"/>
        <v>11</v>
      </c>
      <c r="P2746" s="211" t="str">
        <f>IFERROR(VLOOKUP(F2746,연간집계!D:E,2,FALSE),"")</f>
        <v>PCMS_비트윈캘린더</v>
      </c>
    </row>
    <row r="2747" spans="1:16" ht="12.75">
      <c r="A2747" s="201">
        <v>45991.96875</v>
      </c>
      <c r="B2747" s="202">
        <v>45991</v>
      </c>
      <c r="C2747" s="203" t="s">
        <v>7426</v>
      </c>
      <c r="D2747" s="203" t="s">
        <v>11</v>
      </c>
      <c r="E2747" s="204" t="s">
        <v>7427</v>
      </c>
      <c r="F2747" s="49" t="s">
        <v>865</v>
      </c>
      <c r="G2747" s="203">
        <v>2</v>
      </c>
      <c r="H2747" s="203" t="s">
        <v>7428</v>
      </c>
      <c r="I2747" s="205" t="s">
        <v>1556</v>
      </c>
      <c r="J2747" s="206"/>
      <c r="K2747" s="203">
        <v>30</v>
      </c>
      <c r="L2747" s="207" t="s">
        <v>827</v>
      </c>
      <c r="M2747" s="208" t="s">
        <v>1436</v>
      </c>
      <c r="N2747" s="209">
        <f t="shared" si="0"/>
        <v>2025</v>
      </c>
      <c r="O2747" s="210">
        <f t="shared" si="1"/>
        <v>11</v>
      </c>
      <c r="P2747" s="211" t="str">
        <f>IFERROR(VLOOKUP(F2747,연간집계!D:E,2,FALSE),"")</f>
        <v>스탠다드 포토북 8*6 (하드/무광)</v>
      </c>
    </row>
    <row r="2748" spans="1:16" ht="12.75">
      <c r="A2748" s="201">
        <v>45992.014074074075</v>
      </c>
      <c r="B2748" s="202">
        <v>45992</v>
      </c>
      <c r="C2748" s="203" t="s">
        <v>7429</v>
      </c>
      <c r="D2748" s="203" t="s">
        <v>11</v>
      </c>
      <c r="E2748" s="204" t="s">
        <v>7430</v>
      </c>
      <c r="F2748" s="49" t="s">
        <v>1284</v>
      </c>
      <c r="G2748" s="203">
        <v>1</v>
      </c>
      <c r="H2748" s="203" t="s">
        <v>7431</v>
      </c>
      <c r="I2748" s="205" t="s">
        <v>1842</v>
      </c>
      <c r="J2748" s="206"/>
      <c r="K2748" s="203">
        <v>26</v>
      </c>
      <c r="L2748" s="207" t="s">
        <v>827</v>
      </c>
      <c r="M2748" s="208" t="s">
        <v>1436</v>
      </c>
      <c r="N2748" s="209">
        <f t="shared" si="0"/>
        <v>2025</v>
      </c>
      <c r="O2748" s="210">
        <f t="shared" si="1"/>
        <v>12</v>
      </c>
      <c r="P2748" s="211" t="str">
        <f>IFERROR(VLOOKUP(F2748,연간집계!D:E,2,FALSE),"")</f>
        <v>PCMS_스탠다드캘린더</v>
      </c>
    </row>
    <row r="2749" spans="1:16" ht="12.75">
      <c r="A2749" s="201">
        <v>45992.020937499998</v>
      </c>
      <c r="B2749" s="202">
        <v>45992</v>
      </c>
      <c r="C2749" s="203" t="s">
        <v>7432</v>
      </c>
      <c r="D2749" s="203" t="s">
        <v>11</v>
      </c>
      <c r="E2749" s="204" t="s">
        <v>7433</v>
      </c>
      <c r="F2749" s="49" t="s">
        <v>1304</v>
      </c>
      <c r="G2749" s="203">
        <v>1</v>
      </c>
      <c r="H2749" s="203" t="s">
        <v>7434</v>
      </c>
      <c r="I2749" s="205" t="s">
        <v>1440</v>
      </c>
      <c r="J2749" s="208" t="s">
        <v>3047</v>
      </c>
      <c r="K2749" s="203">
        <v>1</v>
      </c>
      <c r="L2749" s="207" t="s">
        <v>827</v>
      </c>
      <c r="M2749" s="208" t="s">
        <v>1481</v>
      </c>
      <c r="N2749" s="209">
        <f t="shared" si="0"/>
        <v>2025</v>
      </c>
      <c r="O2749" s="210">
        <f t="shared" si="1"/>
        <v>12</v>
      </c>
      <c r="P2749" s="211" t="str">
        <f>IFERROR(VLOOKUP(F2749,연간집계!D:E,2,FALSE),"")</f>
        <v>PCMS_우드스탠드아크릴액자</v>
      </c>
    </row>
    <row r="2750" spans="1:16" ht="12.75">
      <c r="A2750" s="201">
        <v>45992.085069444445</v>
      </c>
      <c r="B2750" s="202">
        <v>45992</v>
      </c>
      <c r="C2750" s="203" t="s">
        <v>7435</v>
      </c>
      <c r="D2750" s="203" t="s">
        <v>11</v>
      </c>
      <c r="E2750" s="204" t="s">
        <v>7436</v>
      </c>
      <c r="F2750" s="49" t="s">
        <v>1056</v>
      </c>
      <c r="G2750" s="203">
        <v>1</v>
      </c>
      <c r="H2750" s="203" t="s">
        <v>3984</v>
      </c>
      <c r="I2750" s="205" t="s">
        <v>1440</v>
      </c>
      <c r="J2750" s="206"/>
      <c r="K2750" s="203">
        <v>132</v>
      </c>
      <c r="L2750" s="207" t="s">
        <v>827</v>
      </c>
      <c r="M2750" s="208" t="s">
        <v>1436</v>
      </c>
      <c r="N2750" s="209">
        <f t="shared" si="0"/>
        <v>2025</v>
      </c>
      <c r="O2750" s="210">
        <f t="shared" si="1"/>
        <v>12</v>
      </c>
      <c r="P2750" s="211" t="str">
        <f>IFERROR(VLOOKUP(F2750,연간집계!D:E,2,FALSE),"")</f>
        <v>프리북 150 (소프트)</v>
      </c>
    </row>
    <row r="2751" spans="1:16" ht="12.75">
      <c r="A2751" s="201">
        <v>45992.313888888886</v>
      </c>
      <c r="B2751" s="202">
        <v>45992</v>
      </c>
      <c r="C2751" s="203" t="s">
        <v>7437</v>
      </c>
      <c r="D2751" s="203" t="s">
        <v>11</v>
      </c>
      <c r="E2751" s="204" t="s">
        <v>7438</v>
      </c>
      <c r="F2751" s="49" t="s">
        <v>890</v>
      </c>
      <c r="G2751" s="203">
        <v>1</v>
      </c>
      <c r="H2751" s="203" t="s">
        <v>7439</v>
      </c>
      <c r="I2751" s="205" t="s">
        <v>1506</v>
      </c>
      <c r="J2751" s="208" t="s">
        <v>1881</v>
      </c>
      <c r="K2751" s="203">
        <v>48</v>
      </c>
      <c r="L2751" s="207" t="s">
        <v>827</v>
      </c>
      <c r="M2751" s="208" t="s">
        <v>1436</v>
      </c>
      <c r="N2751" s="209">
        <f t="shared" si="0"/>
        <v>2025</v>
      </c>
      <c r="O2751" s="210">
        <f t="shared" si="1"/>
        <v>12</v>
      </c>
      <c r="P2751" s="211" t="str">
        <f>IFERROR(VLOOKUP(F2751,연간집계!D:E,2,FALSE),"")</f>
        <v>메모리북</v>
      </c>
    </row>
    <row r="2752" spans="1:16" ht="12.75">
      <c r="A2752" s="201">
        <v>45992.327789351853</v>
      </c>
      <c r="B2752" s="202">
        <v>45992</v>
      </c>
      <c r="C2752" s="203" t="s">
        <v>7440</v>
      </c>
      <c r="D2752" s="203" t="s">
        <v>11</v>
      </c>
      <c r="E2752" s="204" t="s">
        <v>7438</v>
      </c>
      <c r="F2752" s="49" t="s">
        <v>890</v>
      </c>
      <c r="G2752" s="203">
        <v>2</v>
      </c>
      <c r="H2752" s="203" t="s">
        <v>7439</v>
      </c>
      <c r="I2752" s="205" t="s">
        <v>1506</v>
      </c>
      <c r="J2752" s="208" t="s">
        <v>2810</v>
      </c>
      <c r="K2752" s="203">
        <v>48</v>
      </c>
      <c r="L2752" s="207" t="s">
        <v>827</v>
      </c>
      <c r="M2752" s="208" t="s">
        <v>1436</v>
      </c>
      <c r="N2752" s="209">
        <f t="shared" si="0"/>
        <v>2025</v>
      </c>
      <c r="O2752" s="210">
        <f t="shared" si="1"/>
        <v>12</v>
      </c>
      <c r="P2752" s="211" t="str">
        <f>IFERROR(VLOOKUP(F2752,연간집계!D:E,2,FALSE),"")</f>
        <v>메모리북</v>
      </c>
    </row>
    <row r="2753" spans="1:16" ht="12.75">
      <c r="A2753" s="201">
        <v>45992.330740740741</v>
      </c>
      <c r="B2753" s="202">
        <v>45992</v>
      </c>
      <c r="C2753" s="203" t="s">
        <v>7441</v>
      </c>
      <c r="D2753" s="203" t="s">
        <v>11</v>
      </c>
      <c r="E2753" s="204" t="s">
        <v>7442</v>
      </c>
      <c r="F2753" s="49" t="s">
        <v>856</v>
      </c>
      <c r="G2753" s="203">
        <v>4</v>
      </c>
      <c r="H2753" s="203" t="s">
        <v>7443</v>
      </c>
      <c r="I2753" s="205" t="s">
        <v>1440</v>
      </c>
      <c r="J2753" s="206"/>
      <c r="K2753" s="203">
        <v>42</v>
      </c>
      <c r="L2753" s="213" t="s">
        <v>827</v>
      </c>
      <c r="M2753" s="208" t="s">
        <v>1493</v>
      </c>
      <c r="N2753" s="209">
        <f t="shared" si="0"/>
        <v>2025</v>
      </c>
      <c r="O2753" s="210">
        <f t="shared" si="1"/>
        <v>12</v>
      </c>
      <c r="P2753" s="211" t="str">
        <f>IFERROR(VLOOKUP(F2753,연간집계!D:E,2,FALSE),"")</f>
        <v>스탠다드 포토북 8*8 (하드/무광)</v>
      </c>
    </row>
    <row r="2754" spans="1:16" ht="12.75">
      <c r="A2754" s="201">
        <v>45992.350428240738</v>
      </c>
      <c r="B2754" s="202">
        <v>45992</v>
      </c>
      <c r="C2754" s="203" t="s">
        <v>7444</v>
      </c>
      <c r="D2754" s="203" t="s">
        <v>11</v>
      </c>
      <c r="E2754" s="204" t="s">
        <v>7445</v>
      </c>
      <c r="F2754" s="49" t="s">
        <v>1243</v>
      </c>
      <c r="G2754" s="203">
        <v>1</v>
      </c>
      <c r="H2754" s="203" t="s">
        <v>7397</v>
      </c>
      <c r="I2754" s="205" t="s">
        <v>1453</v>
      </c>
      <c r="J2754" s="206"/>
      <c r="K2754" s="203">
        <v>48</v>
      </c>
      <c r="L2754" s="207" t="s">
        <v>828</v>
      </c>
      <c r="M2754" s="208" t="s">
        <v>1493</v>
      </c>
      <c r="N2754" s="209">
        <f t="shared" si="0"/>
        <v>2025</v>
      </c>
      <c r="O2754" s="210">
        <f t="shared" si="1"/>
        <v>12</v>
      </c>
      <c r="P2754" s="211" t="str">
        <f>IFERROR(VLOOKUP(F2754,연간집계!D:E,2,FALSE),"")</f>
        <v>모바일 포토북 150 (여행)</v>
      </c>
    </row>
    <row r="2755" spans="1:16" ht="12.75">
      <c r="A2755" s="201">
        <v>45992.350925925923</v>
      </c>
      <c r="B2755" s="202">
        <v>45992</v>
      </c>
      <c r="C2755" s="203" t="s">
        <v>7446</v>
      </c>
      <c r="D2755" s="203" t="s">
        <v>11</v>
      </c>
      <c r="E2755" s="204" t="s">
        <v>7445</v>
      </c>
      <c r="F2755" s="49" t="s">
        <v>1243</v>
      </c>
      <c r="G2755" s="203">
        <v>1</v>
      </c>
      <c r="H2755" s="203" t="s">
        <v>7397</v>
      </c>
      <c r="I2755" s="205" t="s">
        <v>1453</v>
      </c>
      <c r="J2755" s="206"/>
      <c r="K2755" s="203">
        <v>48</v>
      </c>
      <c r="L2755" s="207" t="s">
        <v>828</v>
      </c>
      <c r="M2755" s="208" t="s">
        <v>1493</v>
      </c>
      <c r="N2755" s="209">
        <f t="shared" si="0"/>
        <v>2025</v>
      </c>
      <c r="O2755" s="210">
        <f t="shared" si="1"/>
        <v>12</v>
      </c>
      <c r="P2755" s="211" t="str">
        <f>IFERROR(VLOOKUP(F2755,연간집계!D:E,2,FALSE),"")</f>
        <v>모바일 포토북 150 (여행)</v>
      </c>
    </row>
    <row r="2756" spans="1:16" ht="12.75">
      <c r="A2756" s="201">
        <v>45992.383518518516</v>
      </c>
      <c r="B2756" s="202">
        <v>45992</v>
      </c>
      <c r="C2756" s="203" t="s">
        <v>7447</v>
      </c>
      <c r="D2756" s="203" t="s">
        <v>11</v>
      </c>
      <c r="E2756" s="204" t="s">
        <v>7448</v>
      </c>
      <c r="F2756" s="49" t="s">
        <v>838</v>
      </c>
      <c r="G2756" s="203">
        <v>1</v>
      </c>
      <c r="H2756" s="203" t="s">
        <v>7449</v>
      </c>
      <c r="I2756" s="205" t="s">
        <v>1510</v>
      </c>
      <c r="J2756" s="206"/>
      <c r="K2756" s="203">
        <v>24</v>
      </c>
      <c r="L2756" s="207" t="s">
        <v>827</v>
      </c>
      <c r="M2756" s="208" t="s">
        <v>1497</v>
      </c>
      <c r="N2756" s="209">
        <f t="shared" si="0"/>
        <v>2025</v>
      </c>
      <c r="O2756" s="210">
        <f t="shared" si="1"/>
        <v>12</v>
      </c>
      <c r="P2756" s="211" t="str">
        <f>IFERROR(VLOOKUP(F2756,연간집계!D:E,2,FALSE),"")</f>
        <v>스탠다드 포토북 6*8 (하드/무광)</v>
      </c>
    </row>
    <row r="2757" spans="1:16" ht="12.75">
      <c r="A2757" s="201">
        <v>45992.384016203701</v>
      </c>
      <c r="B2757" s="202">
        <v>45992</v>
      </c>
      <c r="C2757" s="203" t="s">
        <v>7450</v>
      </c>
      <c r="D2757" s="203" t="s">
        <v>11</v>
      </c>
      <c r="E2757" s="204" t="s">
        <v>7448</v>
      </c>
      <c r="F2757" s="49" t="s">
        <v>838</v>
      </c>
      <c r="G2757" s="203">
        <v>1</v>
      </c>
      <c r="H2757" s="203" t="s">
        <v>7449</v>
      </c>
      <c r="I2757" s="205" t="s">
        <v>1510</v>
      </c>
      <c r="J2757" s="206"/>
      <c r="K2757" s="203">
        <v>24</v>
      </c>
      <c r="L2757" s="207" t="s">
        <v>827</v>
      </c>
      <c r="M2757" s="208" t="s">
        <v>1497</v>
      </c>
      <c r="N2757" s="209">
        <f t="shared" si="0"/>
        <v>2025</v>
      </c>
      <c r="O2757" s="210">
        <f t="shared" si="1"/>
        <v>12</v>
      </c>
      <c r="P2757" s="211" t="str">
        <f>IFERROR(VLOOKUP(F2757,연간집계!D:E,2,FALSE),"")</f>
        <v>스탠다드 포토북 6*8 (하드/무광)</v>
      </c>
    </row>
    <row r="2758" spans="1:16" ht="12.75">
      <c r="A2758" s="201">
        <v>45992.384270833332</v>
      </c>
      <c r="B2758" s="202">
        <v>45992</v>
      </c>
      <c r="C2758" s="203" t="s">
        <v>7451</v>
      </c>
      <c r="D2758" s="203" t="s">
        <v>11</v>
      </c>
      <c r="E2758" s="204" t="s">
        <v>7448</v>
      </c>
      <c r="F2758" s="49" t="s">
        <v>838</v>
      </c>
      <c r="G2758" s="203">
        <v>1</v>
      </c>
      <c r="H2758" s="203" t="s">
        <v>7449</v>
      </c>
      <c r="I2758" s="205" t="s">
        <v>1510</v>
      </c>
      <c r="J2758" s="206"/>
      <c r="K2758" s="203">
        <v>24</v>
      </c>
      <c r="L2758" s="207" t="s">
        <v>827</v>
      </c>
      <c r="M2758" s="208" t="s">
        <v>1497</v>
      </c>
      <c r="N2758" s="209">
        <f t="shared" si="0"/>
        <v>2025</v>
      </c>
      <c r="O2758" s="210">
        <f t="shared" si="1"/>
        <v>12</v>
      </c>
      <c r="P2758" s="211" t="str">
        <f>IFERROR(VLOOKUP(F2758,연간집계!D:E,2,FALSE),"")</f>
        <v>스탠다드 포토북 6*8 (하드/무광)</v>
      </c>
    </row>
    <row r="2759" spans="1:16" ht="12.75">
      <c r="A2759" s="201">
        <v>45992.384525462963</v>
      </c>
      <c r="B2759" s="202">
        <v>45992</v>
      </c>
      <c r="C2759" s="203" t="s">
        <v>7452</v>
      </c>
      <c r="D2759" s="203" t="s">
        <v>11</v>
      </c>
      <c r="E2759" s="204" t="s">
        <v>7448</v>
      </c>
      <c r="F2759" s="49" t="s">
        <v>838</v>
      </c>
      <c r="G2759" s="203">
        <v>1</v>
      </c>
      <c r="H2759" s="203" t="s">
        <v>7449</v>
      </c>
      <c r="I2759" s="205" t="s">
        <v>1510</v>
      </c>
      <c r="J2759" s="206"/>
      <c r="K2759" s="203">
        <v>24</v>
      </c>
      <c r="L2759" s="207" t="s">
        <v>827</v>
      </c>
      <c r="M2759" s="208" t="s">
        <v>1497</v>
      </c>
      <c r="N2759" s="209">
        <f t="shared" si="0"/>
        <v>2025</v>
      </c>
      <c r="O2759" s="210">
        <f t="shared" si="1"/>
        <v>12</v>
      </c>
      <c r="P2759" s="211" t="str">
        <f>IFERROR(VLOOKUP(F2759,연간집계!D:E,2,FALSE),"")</f>
        <v>스탠다드 포토북 6*8 (하드/무광)</v>
      </c>
    </row>
    <row r="2760" spans="1:16" ht="12.75">
      <c r="A2760" s="201">
        <v>45992.384780092594</v>
      </c>
      <c r="B2760" s="202">
        <v>45992</v>
      </c>
      <c r="C2760" s="203" t="s">
        <v>7453</v>
      </c>
      <c r="D2760" s="203" t="s">
        <v>11</v>
      </c>
      <c r="E2760" s="204" t="s">
        <v>7448</v>
      </c>
      <c r="F2760" s="49" t="s">
        <v>838</v>
      </c>
      <c r="G2760" s="203">
        <v>1</v>
      </c>
      <c r="H2760" s="203" t="s">
        <v>7449</v>
      </c>
      <c r="I2760" s="205" t="s">
        <v>1510</v>
      </c>
      <c r="J2760" s="206"/>
      <c r="K2760" s="203">
        <v>24</v>
      </c>
      <c r="L2760" s="207" t="s">
        <v>827</v>
      </c>
      <c r="M2760" s="208" t="s">
        <v>1497</v>
      </c>
      <c r="N2760" s="209">
        <f t="shared" si="0"/>
        <v>2025</v>
      </c>
      <c r="O2760" s="210">
        <f t="shared" si="1"/>
        <v>12</v>
      </c>
      <c r="P2760" s="211" t="str">
        <f>IFERROR(VLOOKUP(F2760,연간집계!D:E,2,FALSE),"")</f>
        <v>스탠다드 포토북 6*8 (하드/무광)</v>
      </c>
    </row>
    <row r="2761" spans="1:16" ht="12.75">
      <c r="A2761" s="201">
        <v>45992.385034722225</v>
      </c>
      <c r="B2761" s="202">
        <v>45992</v>
      </c>
      <c r="C2761" s="203" t="s">
        <v>7454</v>
      </c>
      <c r="D2761" s="203" t="s">
        <v>11</v>
      </c>
      <c r="E2761" s="204" t="s">
        <v>7448</v>
      </c>
      <c r="F2761" s="49" t="s">
        <v>838</v>
      </c>
      <c r="G2761" s="203">
        <v>1</v>
      </c>
      <c r="H2761" s="203" t="s">
        <v>7449</v>
      </c>
      <c r="I2761" s="205" t="s">
        <v>1510</v>
      </c>
      <c r="J2761" s="206"/>
      <c r="K2761" s="203">
        <v>24</v>
      </c>
      <c r="L2761" s="207" t="s">
        <v>827</v>
      </c>
      <c r="M2761" s="208" t="s">
        <v>1497</v>
      </c>
      <c r="N2761" s="209">
        <f t="shared" si="0"/>
        <v>2025</v>
      </c>
      <c r="O2761" s="210">
        <f t="shared" si="1"/>
        <v>12</v>
      </c>
      <c r="P2761" s="211" t="str">
        <f>IFERROR(VLOOKUP(F2761,연간집계!D:E,2,FALSE),"")</f>
        <v>스탠다드 포토북 6*8 (하드/무광)</v>
      </c>
    </row>
    <row r="2762" spans="1:16" ht="12.75">
      <c r="A2762" s="201">
        <v>45992.385289351849</v>
      </c>
      <c r="B2762" s="202">
        <v>45992</v>
      </c>
      <c r="C2762" s="203" t="s">
        <v>7455</v>
      </c>
      <c r="D2762" s="203" t="s">
        <v>11</v>
      </c>
      <c r="E2762" s="204" t="s">
        <v>7448</v>
      </c>
      <c r="F2762" s="49" t="s">
        <v>838</v>
      </c>
      <c r="G2762" s="203">
        <v>1</v>
      </c>
      <c r="H2762" s="203" t="s">
        <v>7449</v>
      </c>
      <c r="I2762" s="205" t="s">
        <v>1510</v>
      </c>
      <c r="J2762" s="206"/>
      <c r="K2762" s="203">
        <v>24</v>
      </c>
      <c r="L2762" s="207" t="s">
        <v>827</v>
      </c>
      <c r="M2762" s="208" t="s">
        <v>1497</v>
      </c>
      <c r="N2762" s="209">
        <f t="shared" si="0"/>
        <v>2025</v>
      </c>
      <c r="O2762" s="210">
        <f t="shared" si="1"/>
        <v>12</v>
      </c>
      <c r="P2762" s="211" t="str">
        <f>IFERROR(VLOOKUP(F2762,연간집계!D:E,2,FALSE),"")</f>
        <v>스탠다드 포토북 6*8 (하드/무광)</v>
      </c>
    </row>
    <row r="2763" spans="1:16" ht="12.75">
      <c r="A2763" s="201">
        <v>45992.38554398148</v>
      </c>
      <c r="B2763" s="202">
        <v>45992</v>
      </c>
      <c r="C2763" s="203" t="s">
        <v>7456</v>
      </c>
      <c r="D2763" s="203" t="s">
        <v>11</v>
      </c>
      <c r="E2763" s="204" t="s">
        <v>7448</v>
      </c>
      <c r="F2763" s="49" t="s">
        <v>838</v>
      </c>
      <c r="G2763" s="203">
        <v>1</v>
      </c>
      <c r="H2763" s="203" t="s">
        <v>7449</v>
      </c>
      <c r="I2763" s="205" t="s">
        <v>1510</v>
      </c>
      <c r="J2763" s="206"/>
      <c r="K2763" s="203">
        <v>24</v>
      </c>
      <c r="L2763" s="207" t="s">
        <v>827</v>
      </c>
      <c r="M2763" s="208" t="s">
        <v>1497</v>
      </c>
      <c r="N2763" s="209">
        <f t="shared" si="0"/>
        <v>2025</v>
      </c>
      <c r="O2763" s="210">
        <f t="shared" si="1"/>
        <v>12</v>
      </c>
      <c r="P2763" s="211" t="str">
        <f>IFERROR(VLOOKUP(F2763,연간집계!D:E,2,FALSE),"")</f>
        <v>스탠다드 포토북 6*8 (하드/무광)</v>
      </c>
    </row>
    <row r="2764" spans="1:16" ht="12.75">
      <c r="A2764" s="201">
        <v>45992.385798611111</v>
      </c>
      <c r="B2764" s="202">
        <v>45992</v>
      </c>
      <c r="C2764" s="203" t="s">
        <v>7457</v>
      </c>
      <c r="D2764" s="203" t="s">
        <v>11</v>
      </c>
      <c r="E2764" s="204" t="s">
        <v>7448</v>
      </c>
      <c r="F2764" s="49" t="s">
        <v>838</v>
      </c>
      <c r="G2764" s="203">
        <v>1</v>
      </c>
      <c r="H2764" s="203" t="s">
        <v>7449</v>
      </c>
      <c r="I2764" s="205" t="s">
        <v>1510</v>
      </c>
      <c r="J2764" s="206"/>
      <c r="K2764" s="203">
        <v>24</v>
      </c>
      <c r="L2764" s="207" t="s">
        <v>827</v>
      </c>
      <c r="M2764" s="208" t="s">
        <v>1497</v>
      </c>
      <c r="N2764" s="209">
        <f t="shared" si="0"/>
        <v>2025</v>
      </c>
      <c r="O2764" s="210">
        <f t="shared" si="1"/>
        <v>12</v>
      </c>
      <c r="P2764" s="211" t="str">
        <f>IFERROR(VLOOKUP(F2764,연간집계!D:E,2,FALSE),"")</f>
        <v>스탠다드 포토북 6*8 (하드/무광)</v>
      </c>
    </row>
    <row r="2765" spans="1:16" ht="12.75">
      <c r="A2765" s="201">
        <v>45992.386053240742</v>
      </c>
      <c r="B2765" s="202">
        <v>45992</v>
      </c>
      <c r="C2765" s="203" t="s">
        <v>7458</v>
      </c>
      <c r="D2765" s="203" t="s">
        <v>11</v>
      </c>
      <c r="E2765" s="204" t="s">
        <v>7448</v>
      </c>
      <c r="F2765" s="49" t="s">
        <v>838</v>
      </c>
      <c r="G2765" s="203">
        <v>1</v>
      </c>
      <c r="H2765" s="203" t="s">
        <v>7449</v>
      </c>
      <c r="I2765" s="205" t="s">
        <v>1510</v>
      </c>
      <c r="J2765" s="206"/>
      <c r="K2765" s="203">
        <v>24</v>
      </c>
      <c r="L2765" s="207" t="s">
        <v>827</v>
      </c>
      <c r="M2765" s="208" t="s">
        <v>1497</v>
      </c>
      <c r="N2765" s="209">
        <f t="shared" si="0"/>
        <v>2025</v>
      </c>
      <c r="O2765" s="210">
        <f t="shared" si="1"/>
        <v>12</v>
      </c>
      <c r="P2765" s="211" t="str">
        <f>IFERROR(VLOOKUP(F2765,연간집계!D:E,2,FALSE),"")</f>
        <v>스탠다드 포토북 6*8 (하드/무광)</v>
      </c>
    </row>
    <row r="2766" spans="1:16" ht="12.75">
      <c r="A2766" s="201">
        <v>45992.386307870373</v>
      </c>
      <c r="B2766" s="202">
        <v>45992</v>
      </c>
      <c r="C2766" s="203" t="s">
        <v>7459</v>
      </c>
      <c r="D2766" s="203" t="s">
        <v>11</v>
      </c>
      <c r="E2766" s="204" t="s">
        <v>7448</v>
      </c>
      <c r="F2766" s="49" t="s">
        <v>838</v>
      </c>
      <c r="G2766" s="203">
        <v>1</v>
      </c>
      <c r="H2766" s="203" t="s">
        <v>7449</v>
      </c>
      <c r="I2766" s="205" t="s">
        <v>1510</v>
      </c>
      <c r="J2766" s="206"/>
      <c r="K2766" s="203">
        <v>24</v>
      </c>
      <c r="L2766" s="207" t="s">
        <v>827</v>
      </c>
      <c r="M2766" s="208" t="s">
        <v>1497</v>
      </c>
      <c r="N2766" s="209">
        <f t="shared" si="0"/>
        <v>2025</v>
      </c>
      <c r="O2766" s="210">
        <f t="shared" si="1"/>
        <v>12</v>
      </c>
      <c r="P2766" s="211" t="str">
        <f>IFERROR(VLOOKUP(F2766,연간집계!D:E,2,FALSE),"")</f>
        <v>스탠다드 포토북 6*8 (하드/무광)</v>
      </c>
    </row>
    <row r="2767" spans="1:16" ht="12.75">
      <c r="A2767" s="201">
        <v>45992.386562500003</v>
      </c>
      <c r="B2767" s="202">
        <v>45992</v>
      </c>
      <c r="C2767" s="203" t="s">
        <v>7460</v>
      </c>
      <c r="D2767" s="203" t="s">
        <v>11</v>
      </c>
      <c r="E2767" s="204" t="s">
        <v>7448</v>
      </c>
      <c r="F2767" s="49" t="s">
        <v>838</v>
      </c>
      <c r="G2767" s="203">
        <v>1</v>
      </c>
      <c r="H2767" s="203" t="s">
        <v>7449</v>
      </c>
      <c r="I2767" s="205" t="s">
        <v>1510</v>
      </c>
      <c r="J2767" s="206"/>
      <c r="K2767" s="203">
        <v>24</v>
      </c>
      <c r="L2767" s="207" t="s">
        <v>827</v>
      </c>
      <c r="M2767" s="208" t="s">
        <v>1497</v>
      </c>
      <c r="N2767" s="209">
        <f t="shared" si="0"/>
        <v>2025</v>
      </c>
      <c r="O2767" s="210">
        <f t="shared" si="1"/>
        <v>12</v>
      </c>
      <c r="P2767" s="211" t="str">
        <f>IFERROR(VLOOKUP(F2767,연간집계!D:E,2,FALSE),"")</f>
        <v>스탠다드 포토북 6*8 (하드/무광)</v>
      </c>
    </row>
    <row r="2768" spans="1:16" ht="12.75">
      <c r="A2768" s="201">
        <v>45992.386817129627</v>
      </c>
      <c r="B2768" s="202">
        <v>45992</v>
      </c>
      <c r="C2768" s="203" t="s">
        <v>7461</v>
      </c>
      <c r="D2768" s="203" t="s">
        <v>11</v>
      </c>
      <c r="E2768" s="204" t="s">
        <v>7448</v>
      </c>
      <c r="F2768" s="49" t="s">
        <v>838</v>
      </c>
      <c r="G2768" s="203">
        <v>1</v>
      </c>
      <c r="H2768" s="203" t="s">
        <v>7449</v>
      </c>
      <c r="I2768" s="205" t="s">
        <v>1510</v>
      </c>
      <c r="J2768" s="206"/>
      <c r="K2768" s="203">
        <v>24</v>
      </c>
      <c r="L2768" s="207" t="s">
        <v>827</v>
      </c>
      <c r="M2768" s="208" t="s">
        <v>1497</v>
      </c>
      <c r="N2768" s="209">
        <f t="shared" si="0"/>
        <v>2025</v>
      </c>
      <c r="O2768" s="210">
        <f t="shared" si="1"/>
        <v>12</v>
      </c>
      <c r="P2768" s="211" t="str">
        <f>IFERROR(VLOOKUP(F2768,연간집계!D:E,2,FALSE),"")</f>
        <v>스탠다드 포토북 6*8 (하드/무광)</v>
      </c>
    </row>
    <row r="2769" spans="1:16" ht="12.75">
      <c r="A2769" s="201">
        <v>45992.387071759258</v>
      </c>
      <c r="B2769" s="202">
        <v>45992</v>
      </c>
      <c r="C2769" s="203" t="s">
        <v>7462</v>
      </c>
      <c r="D2769" s="203" t="s">
        <v>11</v>
      </c>
      <c r="E2769" s="204" t="s">
        <v>7448</v>
      </c>
      <c r="F2769" s="49" t="s">
        <v>838</v>
      </c>
      <c r="G2769" s="203">
        <v>1</v>
      </c>
      <c r="H2769" s="203" t="s">
        <v>7449</v>
      </c>
      <c r="I2769" s="205" t="s">
        <v>1510</v>
      </c>
      <c r="J2769" s="206"/>
      <c r="K2769" s="203">
        <v>24</v>
      </c>
      <c r="L2769" s="207" t="s">
        <v>827</v>
      </c>
      <c r="M2769" s="208" t="s">
        <v>1497</v>
      </c>
      <c r="N2769" s="209">
        <f t="shared" si="0"/>
        <v>2025</v>
      </c>
      <c r="O2769" s="210">
        <f t="shared" si="1"/>
        <v>12</v>
      </c>
      <c r="P2769" s="211" t="str">
        <f>IFERROR(VLOOKUP(F2769,연간집계!D:E,2,FALSE),"")</f>
        <v>스탠다드 포토북 6*8 (하드/무광)</v>
      </c>
    </row>
    <row r="2770" spans="1:16" ht="12.75">
      <c r="A2770" s="201">
        <v>45992.387326388889</v>
      </c>
      <c r="B2770" s="202">
        <v>45992</v>
      </c>
      <c r="C2770" s="203" t="s">
        <v>7463</v>
      </c>
      <c r="D2770" s="203" t="s">
        <v>11</v>
      </c>
      <c r="E2770" s="204" t="s">
        <v>7448</v>
      </c>
      <c r="F2770" s="49" t="s">
        <v>838</v>
      </c>
      <c r="G2770" s="203">
        <v>1</v>
      </c>
      <c r="H2770" s="203" t="s">
        <v>7449</v>
      </c>
      <c r="I2770" s="205" t="s">
        <v>1510</v>
      </c>
      <c r="J2770" s="206"/>
      <c r="K2770" s="203">
        <v>24</v>
      </c>
      <c r="L2770" s="207" t="s">
        <v>827</v>
      </c>
      <c r="M2770" s="208" t="s">
        <v>1497</v>
      </c>
      <c r="N2770" s="209">
        <f t="shared" si="0"/>
        <v>2025</v>
      </c>
      <c r="O2770" s="210">
        <f t="shared" si="1"/>
        <v>12</v>
      </c>
      <c r="P2770" s="211" t="str">
        <f>IFERROR(VLOOKUP(F2770,연간집계!D:E,2,FALSE),"")</f>
        <v>스탠다드 포토북 6*8 (하드/무광)</v>
      </c>
    </row>
    <row r="2771" spans="1:16" ht="12.75">
      <c r="A2771" s="201">
        <v>45992.38758101852</v>
      </c>
      <c r="B2771" s="202">
        <v>45992</v>
      </c>
      <c r="C2771" s="203" t="s">
        <v>7464</v>
      </c>
      <c r="D2771" s="203" t="s">
        <v>11</v>
      </c>
      <c r="E2771" s="204" t="s">
        <v>7448</v>
      </c>
      <c r="F2771" s="49" t="s">
        <v>838</v>
      </c>
      <c r="G2771" s="203">
        <v>1</v>
      </c>
      <c r="H2771" s="203" t="s">
        <v>7449</v>
      </c>
      <c r="I2771" s="205" t="s">
        <v>1510</v>
      </c>
      <c r="J2771" s="206"/>
      <c r="K2771" s="203">
        <v>24</v>
      </c>
      <c r="L2771" s="207" t="s">
        <v>827</v>
      </c>
      <c r="M2771" s="208" t="s">
        <v>1497</v>
      </c>
      <c r="N2771" s="209">
        <f t="shared" si="0"/>
        <v>2025</v>
      </c>
      <c r="O2771" s="210">
        <f t="shared" si="1"/>
        <v>12</v>
      </c>
      <c r="P2771" s="211" t="str">
        <f>IFERROR(VLOOKUP(F2771,연간집계!D:E,2,FALSE),"")</f>
        <v>스탠다드 포토북 6*8 (하드/무광)</v>
      </c>
    </row>
    <row r="2772" spans="1:16" ht="12.75">
      <c r="A2772" s="201">
        <v>45992.387835648151</v>
      </c>
      <c r="B2772" s="202">
        <v>45992</v>
      </c>
      <c r="C2772" s="203" t="s">
        <v>7465</v>
      </c>
      <c r="D2772" s="203" t="s">
        <v>11</v>
      </c>
      <c r="E2772" s="204" t="s">
        <v>7448</v>
      </c>
      <c r="F2772" s="49" t="s">
        <v>838</v>
      </c>
      <c r="G2772" s="203">
        <v>1</v>
      </c>
      <c r="H2772" s="203" t="s">
        <v>7449</v>
      </c>
      <c r="I2772" s="205" t="s">
        <v>1510</v>
      </c>
      <c r="J2772" s="206"/>
      <c r="K2772" s="203">
        <v>24</v>
      </c>
      <c r="L2772" s="207" t="s">
        <v>827</v>
      </c>
      <c r="M2772" s="208" t="s">
        <v>1497</v>
      </c>
      <c r="N2772" s="209">
        <f t="shared" si="0"/>
        <v>2025</v>
      </c>
      <c r="O2772" s="210">
        <f t="shared" si="1"/>
        <v>12</v>
      </c>
      <c r="P2772" s="211" t="str">
        <f>IFERROR(VLOOKUP(F2772,연간집계!D:E,2,FALSE),"")</f>
        <v>스탠다드 포토북 6*8 (하드/무광)</v>
      </c>
    </row>
    <row r="2773" spans="1:16" ht="12.75">
      <c r="A2773" s="201">
        <v>45992.388090277775</v>
      </c>
      <c r="B2773" s="202">
        <v>45992</v>
      </c>
      <c r="C2773" s="203" t="s">
        <v>7466</v>
      </c>
      <c r="D2773" s="203" t="s">
        <v>11</v>
      </c>
      <c r="E2773" s="204" t="s">
        <v>7448</v>
      </c>
      <c r="F2773" s="49" t="s">
        <v>838</v>
      </c>
      <c r="G2773" s="203">
        <v>1</v>
      </c>
      <c r="H2773" s="203" t="s">
        <v>7449</v>
      </c>
      <c r="I2773" s="205" t="s">
        <v>1510</v>
      </c>
      <c r="J2773" s="206"/>
      <c r="K2773" s="203">
        <v>24</v>
      </c>
      <c r="L2773" s="207" t="s">
        <v>827</v>
      </c>
      <c r="M2773" s="208" t="s">
        <v>1497</v>
      </c>
      <c r="N2773" s="209">
        <f t="shared" si="0"/>
        <v>2025</v>
      </c>
      <c r="O2773" s="210">
        <f t="shared" si="1"/>
        <v>12</v>
      </c>
      <c r="P2773" s="211" t="str">
        <f>IFERROR(VLOOKUP(F2773,연간집계!D:E,2,FALSE),"")</f>
        <v>스탠다드 포토북 6*8 (하드/무광)</v>
      </c>
    </row>
    <row r="2774" spans="1:16" ht="12.75">
      <c r="A2774" s="201">
        <v>45992.388344907406</v>
      </c>
      <c r="B2774" s="202">
        <v>45992</v>
      </c>
      <c r="C2774" s="203" t="s">
        <v>7467</v>
      </c>
      <c r="D2774" s="203" t="s">
        <v>11</v>
      </c>
      <c r="E2774" s="204" t="s">
        <v>7448</v>
      </c>
      <c r="F2774" s="49" t="s">
        <v>838</v>
      </c>
      <c r="G2774" s="203">
        <v>1</v>
      </c>
      <c r="H2774" s="203" t="s">
        <v>7449</v>
      </c>
      <c r="I2774" s="205" t="s">
        <v>1510</v>
      </c>
      <c r="J2774" s="206"/>
      <c r="K2774" s="203">
        <v>24</v>
      </c>
      <c r="L2774" s="207" t="s">
        <v>827</v>
      </c>
      <c r="M2774" s="208" t="s">
        <v>1497</v>
      </c>
      <c r="N2774" s="209">
        <f t="shared" si="0"/>
        <v>2025</v>
      </c>
      <c r="O2774" s="210">
        <f t="shared" si="1"/>
        <v>12</v>
      </c>
      <c r="P2774" s="211" t="str">
        <f>IFERROR(VLOOKUP(F2774,연간집계!D:E,2,FALSE),"")</f>
        <v>스탠다드 포토북 6*8 (하드/무광)</v>
      </c>
    </row>
    <row r="2775" spans="1:16" ht="12.75">
      <c r="A2775" s="201">
        <v>45992.388611111113</v>
      </c>
      <c r="B2775" s="202">
        <v>45992</v>
      </c>
      <c r="C2775" s="203" t="s">
        <v>7468</v>
      </c>
      <c r="D2775" s="203" t="s">
        <v>11</v>
      </c>
      <c r="E2775" s="204" t="s">
        <v>7448</v>
      </c>
      <c r="F2775" s="49" t="s">
        <v>838</v>
      </c>
      <c r="G2775" s="203">
        <v>1</v>
      </c>
      <c r="H2775" s="203" t="s">
        <v>7449</v>
      </c>
      <c r="I2775" s="205" t="s">
        <v>1510</v>
      </c>
      <c r="J2775" s="206"/>
      <c r="K2775" s="203">
        <v>24</v>
      </c>
      <c r="L2775" s="207" t="s">
        <v>827</v>
      </c>
      <c r="M2775" s="208" t="s">
        <v>1497</v>
      </c>
      <c r="N2775" s="209">
        <f t="shared" si="0"/>
        <v>2025</v>
      </c>
      <c r="O2775" s="210">
        <f t="shared" si="1"/>
        <v>12</v>
      </c>
      <c r="P2775" s="211" t="str">
        <f>IFERROR(VLOOKUP(F2775,연간집계!D:E,2,FALSE),"")</f>
        <v>스탠다드 포토북 6*8 (하드/무광)</v>
      </c>
    </row>
    <row r="2776" spans="1:16" ht="12.75">
      <c r="A2776" s="201">
        <v>45992.388865740744</v>
      </c>
      <c r="B2776" s="202">
        <v>45992</v>
      </c>
      <c r="C2776" s="203" t="s">
        <v>7469</v>
      </c>
      <c r="D2776" s="203" t="s">
        <v>11</v>
      </c>
      <c r="E2776" s="204" t="s">
        <v>7448</v>
      </c>
      <c r="F2776" s="49" t="s">
        <v>838</v>
      </c>
      <c r="G2776" s="203">
        <v>1</v>
      </c>
      <c r="H2776" s="203" t="s">
        <v>7449</v>
      </c>
      <c r="I2776" s="205" t="s">
        <v>1510</v>
      </c>
      <c r="J2776" s="206"/>
      <c r="K2776" s="203">
        <v>24</v>
      </c>
      <c r="L2776" s="207" t="s">
        <v>827</v>
      </c>
      <c r="M2776" s="208" t="s">
        <v>1497</v>
      </c>
      <c r="N2776" s="209">
        <f t="shared" si="0"/>
        <v>2025</v>
      </c>
      <c r="O2776" s="210">
        <f t="shared" si="1"/>
        <v>12</v>
      </c>
      <c r="P2776" s="211" t="str">
        <f>IFERROR(VLOOKUP(F2776,연간집계!D:E,2,FALSE),"")</f>
        <v>스탠다드 포토북 6*8 (하드/무광)</v>
      </c>
    </row>
    <row r="2777" spans="1:16" ht="12.75">
      <c r="A2777" s="201">
        <v>45992.389120370368</v>
      </c>
      <c r="B2777" s="202">
        <v>45992</v>
      </c>
      <c r="C2777" s="203" t="s">
        <v>7470</v>
      </c>
      <c r="D2777" s="203" t="s">
        <v>11</v>
      </c>
      <c r="E2777" s="204" t="s">
        <v>7448</v>
      </c>
      <c r="F2777" s="49" t="s">
        <v>838</v>
      </c>
      <c r="G2777" s="203">
        <v>1</v>
      </c>
      <c r="H2777" s="203" t="s">
        <v>7449</v>
      </c>
      <c r="I2777" s="205" t="s">
        <v>1510</v>
      </c>
      <c r="J2777" s="206"/>
      <c r="K2777" s="203">
        <v>24</v>
      </c>
      <c r="L2777" s="207" t="s">
        <v>827</v>
      </c>
      <c r="M2777" s="208" t="s">
        <v>1497</v>
      </c>
      <c r="N2777" s="209">
        <f t="shared" si="0"/>
        <v>2025</v>
      </c>
      <c r="O2777" s="210">
        <f t="shared" si="1"/>
        <v>12</v>
      </c>
      <c r="P2777" s="211" t="str">
        <f>IFERROR(VLOOKUP(F2777,연간집계!D:E,2,FALSE),"")</f>
        <v>스탠다드 포토북 6*8 (하드/무광)</v>
      </c>
    </row>
    <row r="2778" spans="1:16" ht="12.75">
      <c r="A2778" s="201">
        <v>45992.389374999999</v>
      </c>
      <c r="B2778" s="202">
        <v>45992</v>
      </c>
      <c r="C2778" s="203" t="s">
        <v>7471</v>
      </c>
      <c r="D2778" s="203" t="s">
        <v>11</v>
      </c>
      <c r="E2778" s="204" t="s">
        <v>7448</v>
      </c>
      <c r="F2778" s="49" t="s">
        <v>838</v>
      </c>
      <c r="G2778" s="203">
        <v>1</v>
      </c>
      <c r="H2778" s="203" t="s">
        <v>7449</v>
      </c>
      <c r="I2778" s="205" t="s">
        <v>1510</v>
      </c>
      <c r="J2778" s="206"/>
      <c r="K2778" s="203">
        <v>24</v>
      </c>
      <c r="L2778" s="207" t="s">
        <v>827</v>
      </c>
      <c r="M2778" s="208" t="s">
        <v>1497</v>
      </c>
      <c r="N2778" s="209">
        <f t="shared" si="0"/>
        <v>2025</v>
      </c>
      <c r="O2778" s="210">
        <f t="shared" si="1"/>
        <v>12</v>
      </c>
      <c r="P2778" s="211" t="str">
        <f>IFERROR(VLOOKUP(F2778,연간집계!D:E,2,FALSE),"")</f>
        <v>스탠다드 포토북 6*8 (하드/무광)</v>
      </c>
    </row>
    <row r="2779" spans="1:16" ht="12.75">
      <c r="A2779" s="201">
        <v>45992.396481481483</v>
      </c>
      <c r="B2779" s="202">
        <v>45992</v>
      </c>
      <c r="C2779" s="203" t="s">
        <v>7472</v>
      </c>
      <c r="D2779" s="203" t="s">
        <v>11</v>
      </c>
      <c r="E2779" s="204" t="s">
        <v>7473</v>
      </c>
      <c r="F2779" s="49" t="s">
        <v>1056</v>
      </c>
      <c r="G2779" s="203">
        <v>1</v>
      </c>
      <c r="H2779" s="203" t="s">
        <v>1486</v>
      </c>
      <c r="I2779" s="205" t="s">
        <v>2425</v>
      </c>
      <c r="J2779" s="206"/>
      <c r="K2779" s="203">
        <v>120</v>
      </c>
      <c r="L2779" s="207" t="s">
        <v>827</v>
      </c>
      <c r="M2779" s="208" t="s">
        <v>1449</v>
      </c>
      <c r="N2779" s="209">
        <f t="shared" si="0"/>
        <v>2025</v>
      </c>
      <c r="O2779" s="210">
        <f t="shared" si="1"/>
        <v>12</v>
      </c>
      <c r="P2779" s="211" t="str">
        <f>IFERROR(VLOOKUP(F2779,연간집계!D:E,2,FALSE),"")</f>
        <v>프리북 150 (소프트)</v>
      </c>
    </row>
    <row r="2780" spans="1:16" ht="12.75">
      <c r="A2780" s="201">
        <v>45992.396979166668</v>
      </c>
      <c r="B2780" s="202">
        <v>45992</v>
      </c>
      <c r="C2780" s="203" t="s">
        <v>7474</v>
      </c>
      <c r="D2780" s="203" t="s">
        <v>11</v>
      </c>
      <c r="E2780" s="204" t="s">
        <v>7473</v>
      </c>
      <c r="F2780" s="49" t="s">
        <v>1291</v>
      </c>
      <c r="G2780" s="203">
        <v>3</v>
      </c>
      <c r="H2780" s="203" t="s">
        <v>1486</v>
      </c>
      <c r="I2780" s="205" t="s">
        <v>1840</v>
      </c>
      <c r="J2780" s="206"/>
      <c r="K2780" s="203">
        <v>14</v>
      </c>
      <c r="L2780" s="207" t="s">
        <v>827</v>
      </c>
      <c r="M2780" s="208" t="s">
        <v>1449</v>
      </c>
      <c r="N2780" s="209">
        <f t="shared" si="0"/>
        <v>2025</v>
      </c>
      <c r="O2780" s="210">
        <f t="shared" si="1"/>
        <v>12</v>
      </c>
      <c r="P2780" s="211" t="str">
        <f>IFERROR(VLOOKUP(F2780,연간집계!D:E,2,FALSE),"")</f>
        <v>PCMS_벽걸이1단캘린더</v>
      </c>
    </row>
    <row r="2781" spans="1:16" ht="12.75">
      <c r="A2781" s="201">
        <v>45992.397245370368</v>
      </c>
      <c r="B2781" s="202">
        <v>45992</v>
      </c>
      <c r="C2781" s="203" t="s">
        <v>7475</v>
      </c>
      <c r="D2781" s="203" t="s">
        <v>11</v>
      </c>
      <c r="E2781" s="204" t="s">
        <v>7473</v>
      </c>
      <c r="F2781" s="49" t="s">
        <v>1296</v>
      </c>
      <c r="G2781" s="203">
        <v>2</v>
      </c>
      <c r="H2781" s="203" t="s">
        <v>1486</v>
      </c>
      <c r="I2781" s="205" t="s">
        <v>1840</v>
      </c>
      <c r="J2781" s="206"/>
      <c r="K2781" s="203">
        <v>26</v>
      </c>
      <c r="L2781" s="207" t="s">
        <v>827</v>
      </c>
      <c r="M2781" s="208" t="s">
        <v>1449</v>
      </c>
      <c r="N2781" s="209">
        <f t="shared" si="0"/>
        <v>2025</v>
      </c>
      <c r="O2781" s="210">
        <f t="shared" si="1"/>
        <v>12</v>
      </c>
      <c r="P2781" s="211" t="str">
        <f>IFERROR(VLOOKUP(F2781,연간집계!D:E,2,FALSE),"")</f>
        <v>PCMS_벽걸이2단캘린더</v>
      </c>
    </row>
    <row r="2782" spans="1:16" ht="12.75">
      <c r="A2782" s="201">
        <v>45992.416863425926</v>
      </c>
      <c r="B2782" s="202">
        <v>45992</v>
      </c>
      <c r="C2782" s="203" t="s">
        <v>7476</v>
      </c>
      <c r="D2782" s="203" t="s">
        <v>11</v>
      </c>
      <c r="E2782" s="204" t="s">
        <v>7477</v>
      </c>
      <c r="F2782" s="49" t="s">
        <v>1284</v>
      </c>
      <c r="G2782" s="203">
        <v>8</v>
      </c>
      <c r="H2782" s="203" t="s">
        <v>7478</v>
      </c>
      <c r="I2782" s="205" t="s">
        <v>2297</v>
      </c>
      <c r="J2782" s="206"/>
      <c r="K2782" s="203">
        <v>26</v>
      </c>
      <c r="L2782" s="207" t="s">
        <v>827</v>
      </c>
      <c r="M2782" s="208" t="s">
        <v>1449</v>
      </c>
      <c r="N2782" s="209">
        <f t="shared" si="0"/>
        <v>2025</v>
      </c>
      <c r="O2782" s="210">
        <f t="shared" si="1"/>
        <v>12</v>
      </c>
      <c r="P2782" s="211" t="str">
        <f>IFERROR(VLOOKUP(F2782,연간집계!D:E,2,FALSE),"")</f>
        <v>PCMS_스탠다드캘린더</v>
      </c>
    </row>
    <row r="2783" spans="1:16" ht="12.75">
      <c r="A2783" s="201">
        <v>45992.456064814818</v>
      </c>
      <c r="B2783" s="202">
        <v>45992</v>
      </c>
      <c r="C2783" s="203" t="s">
        <v>7479</v>
      </c>
      <c r="D2783" s="203" t="s">
        <v>11</v>
      </c>
      <c r="E2783" s="204" t="s">
        <v>7480</v>
      </c>
      <c r="F2783" s="49" t="s">
        <v>1204</v>
      </c>
      <c r="G2783" s="203">
        <v>1</v>
      </c>
      <c r="H2783" s="203" t="s">
        <v>83</v>
      </c>
      <c r="I2783" s="205" t="s">
        <v>1716</v>
      </c>
      <c r="J2783" s="208" t="s">
        <v>1444</v>
      </c>
      <c r="K2783" s="203">
        <v>56</v>
      </c>
      <c r="L2783" s="207" t="s">
        <v>827</v>
      </c>
      <c r="M2783" s="208" t="s">
        <v>1445</v>
      </c>
      <c r="N2783" s="209">
        <f t="shared" si="0"/>
        <v>2025</v>
      </c>
      <c r="O2783" s="210">
        <f t="shared" si="1"/>
        <v>12</v>
      </c>
      <c r="P2783" s="211" t="str">
        <f>IFERROR(VLOOKUP(F2783,연간집계!D:E,2,FALSE),"")</f>
        <v>히스토리북_블랙</v>
      </c>
    </row>
    <row r="2784" spans="1:16" ht="12.75">
      <c r="A2784" s="201">
        <v>45992.462013888886</v>
      </c>
      <c r="B2784" s="202">
        <v>45992</v>
      </c>
      <c r="C2784" s="203" t="s">
        <v>7481</v>
      </c>
      <c r="D2784" s="203" t="s">
        <v>11</v>
      </c>
      <c r="E2784" s="204" t="s">
        <v>7482</v>
      </c>
      <c r="F2784" s="49" t="s">
        <v>1245</v>
      </c>
      <c r="G2784" s="203">
        <v>3</v>
      </c>
      <c r="H2784" s="203" t="s">
        <v>7483</v>
      </c>
      <c r="I2784" s="205" t="s">
        <v>1435</v>
      </c>
      <c r="J2784" s="206"/>
      <c r="K2784" s="203">
        <v>24</v>
      </c>
      <c r="L2784" s="207" t="s">
        <v>828</v>
      </c>
      <c r="M2784" s="208" t="s">
        <v>1436</v>
      </c>
      <c r="N2784" s="209">
        <f t="shared" si="0"/>
        <v>2025</v>
      </c>
      <c r="O2784" s="210">
        <f t="shared" si="1"/>
        <v>12</v>
      </c>
      <c r="P2784" s="211" t="str">
        <f>IFERROR(VLOOKUP(F2784,연간집계!D:E,2,FALSE),"")</f>
        <v>모바일 포토북 198 (여행)</v>
      </c>
    </row>
    <row r="2785" spans="1:16" ht="12.75">
      <c r="A2785" s="201">
        <v>45992.485972222225</v>
      </c>
      <c r="B2785" s="202">
        <v>45992</v>
      </c>
      <c r="C2785" s="203" t="s">
        <v>7484</v>
      </c>
      <c r="D2785" s="203" t="s">
        <v>11</v>
      </c>
      <c r="E2785" s="204" t="s">
        <v>7485</v>
      </c>
      <c r="F2785" s="49" t="s">
        <v>1274</v>
      </c>
      <c r="G2785" s="203">
        <v>4</v>
      </c>
      <c r="H2785" s="203" t="s">
        <v>7486</v>
      </c>
      <c r="I2785" s="205" t="s">
        <v>1842</v>
      </c>
      <c r="J2785" s="206"/>
      <c r="K2785" s="203">
        <v>26</v>
      </c>
      <c r="L2785" s="207" t="s">
        <v>827</v>
      </c>
      <c r="M2785" s="208" t="s">
        <v>1497</v>
      </c>
      <c r="N2785" s="209">
        <f t="shared" si="0"/>
        <v>2025</v>
      </c>
      <c r="O2785" s="210">
        <f t="shared" si="1"/>
        <v>12</v>
      </c>
      <c r="P2785" s="211" t="str">
        <f>IFERROR(VLOOKUP(F2785,연간집계!D:E,2,FALSE),"")</f>
        <v>PCMS_비트윈캘린더</v>
      </c>
    </row>
    <row r="2786" spans="1:16" ht="12.75">
      <c r="A2786" s="201">
        <v>45992.504270833335</v>
      </c>
      <c r="B2786" s="202">
        <v>45992</v>
      </c>
      <c r="C2786" s="203" t="s">
        <v>7487</v>
      </c>
      <c r="D2786" s="203" t="s">
        <v>11</v>
      </c>
      <c r="E2786" s="204" t="s">
        <v>7488</v>
      </c>
      <c r="F2786" s="49" t="s">
        <v>1238</v>
      </c>
      <c r="G2786" s="203">
        <v>2</v>
      </c>
      <c r="H2786" s="203" t="s">
        <v>7489</v>
      </c>
      <c r="I2786" s="205" t="s">
        <v>1440</v>
      </c>
      <c r="J2786" s="206"/>
      <c r="K2786" s="203">
        <v>28</v>
      </c>
      <c r="L2786" s="207" t="s">
        <v>828</v>
      </c>
      <c r="M2786" s="208" t="s">
        <v>1481</v>
      </c>
      <c r="N2786" s="209">
        <f t="shared" si="0"/>
        <v>2025</v>
      </c>
      <c r="O2786" s="210">
        <f t="shared" si="1"/>
        <v>12</v>
      </c>
      <c r="P2786" s="211" t="str">
        <f>IFERROR(VLOOKUP(F2786,연간집계!D:E,2,FALSE),"")</f>
        <v>모바일 포토북 198 (베이비)</v>
      </c>
    </row>
    <row r="2787" spans="1:16" ht="12.75">
      <c r="A2787" s="201">
        <v>45992.519236111111</v>
      </c>
      <c r="B2787" s="202">
        <v>45992</v>
      </c>
      <c r="C2787" s="203" t="s">
        <v>7490</v>
      </c>
      <c r="D2787" s="203" t="s">
        <v>11</v>
      </c>
      <c r="E2787" s="204" t="s">
        <v>7491</v>
      </c>
      <c r="F2787" s="49" t="s">
        <v>1010</v>
      </c>
      <c r="G2787" s="203">
        <v>24</v>
      </c>
      <c r="H2787" s="203" t="s">
        <v>7492</v>
      </c>
      <c r="I2787" s="205" t="s">
        <v>7493</v>
      </c>
      <c r="J2787" s="206"/>
      <c r="K2787" s="203">
        <v>24</v>
      </c>
      <c r="L2787" s="207" t="s">
        <v>827</v>
      </c>
      <c r="M2787" s="208" t="s">
        <v>1612</v>
      </c>
      <c r="N2787" s="209">
        <f t="shared" si="0"/>
        <v>2025</v>
      </c>
      <c r="O2787" s="210">
        <f t="shared" si="1"/>
        <v>12</v>
      </c>
      <c r="P2787" s="211" t="str">
        <f>IFERROR(VLOOKUP(F2787,연간집계!D:E,2,FALSE),"")</f>
        <v>키즈진 150 (22p)</v>
      </c>
    </row>
    <row r="2788" spans="1:16" ht="12.75">
      <c r="A2788" s="201">
        <v>45992.522314814814</v>
      </c>
      <c r="B2788" s="202">
        <v>45992</v>
      </c>
      <c r="C2788" s="203" t="s">
        <v>7494</v>
      </c>
      <c r="D2788" s="203" t="s">
        <v>11</v>
      </c>
      <c r="E2788" s="204" t="s">
        <v>7495</v>
      </c>
      <c r="F2788" s="49" t="s">
        <v>856</v>
      </c>
      <c r="G2788" s="203">
        <v>1</v>
      </c>
      <c r="H2788" s="203" t="s">
        <v>7496</v>
      </c>
      <c r="I2788" s="205" t="s">
        <v>1984</v>
      </c>
      <c r="J2788" s="206"/>
      <c r="K2788" s="203">
        <v>26</v>
      </c>
      <c r="L2788" s="213" t="s">
        <v>827</v>
      </c>
      <c r="M2788" s="208" t="s">
        <v>1541</v>
      </c>
      <c r="N2788" s="209">
        <f t="shared" si="0"/>
        <v>2025</v>
      </c>
      <c r="O2788" s="210">
        <f t="shared" si="1"/>
        <v>12</v>
      </c>
      <c r="P2788" s="211" t="str">
        <f>IFERROR(VLOOKUP(F2788,연간집계!D:E,2,FALSE),"")</f>
        <v>스탠다드 포토북 8*8 (하드/무광)</v>
      </c>
    </row>
    <row r="2789" spans="1:16" ht="12.75">
      <c r="A2789" s="201">
        <v>45992.555497685185</v>
      </c>
      <c r="B2789" s="202">
        <v>45992</v>
      </c>
      <c r="C2789" s="203" t="s">
        <v>7497</v>
      </c>
      <c r="D2789" s="203" t="s">
        <v>11</v>
      </c>
      <c r="E2789" s="204" t="s">
        <v>7498</v>
      </c>
      <c r="F2789" s="49" t="s">
        <v>924</v>
      </c>
      <c r="G2789" s="203">
        <v>1</v>
      </c>
      <c r="H2789" s="203" t="s">
        <v>1522</v>
      </c>
      <c r="I2789" s="205" t="s">
        <v>6143</v>
      </c>
      <c r="J2789" s="206"/>
      <c r="K2789" s="203">
        <v>16</v>
      </c>
      <c r="L2789" s="207" t="s">
        <v>827</v>
      </c>
      <c r="M2789" s="208" t="s">
        <v>1449</v>
      </c>
      <c r="N2789" s="209">
        <f t="shared" si="0"/>
        <v>2025</v>
      </c>
      <c r="O2789" s="210">
        <f t="shared" si="1"/>
        <v>12</v>
      </c>
      <c r="P2789" s="211" t="str">
        <f>IFERROR(VLOOKUP(F2789,연간집계!D:E,2,FALSE),"")</f>
        <v>베이비진 210 (14p)</v>
      </c>
    </row>
    <row r="2790" spans="1:16" ht="12.75">
      <c r="A2790" s="201">
        <v>45992.555509259262</v>
      </c>
      <c r="B2790" s="202">
        <v>45992</v>
      </c>
      <c r="C2790" s="203" t="s">
        <v>7499</v>
      </c>
      <c r="D2790" s="203" t="s">
        <v>11</v>
      </c>
      <c r="E2790" s="204" t="s">
        <v>7498</v>
      </c>
      <c r="F2790" s="49" t="s">
        <v>924</v>
      </c>
      <c r="G2790" s="203">
        <v>1</v>
      </c>
      <c r="H2790" s="203" t="s">
        <v>1522</v>
      </c>
      <c r="I2790" s="205" t="s">
        <v>6143</v>
      </c>
      <c r="J2790" s="206"/>
      <c r="K2790" s="203">
        <v>16</v>
      </c>
      <c r="L2790" s="207" t="s">
        <v>827</v>
      </c>
      <c r="M2790" s="208" t="s">
        <v>1449</v>
      </c>
      <c r="N2790" s="209">
        <f t="shared" si="0"/>
        <v>2025</v>
      </c>
      <c r="O2790" s="210">
        <f t="shared" si="1"/>
        <v>12</v>
      </c>
      <c r="P2790" s="211" t="str">
        <f>IFERROR(VLOOKUP(F2790,연간집계!D:E,2,FALSE),"")</f>
        <v>베이비진 210 (14p)</v>
      </c>
    </row>
    <row r="2791" spans="1:16" ht="12.75">
      <c r="A2791" s="201">
        <v>45992.555520833332</v>
      </c>
      <c r="B2791" s="202">
        <v>45992</v>
      </c>
      <c r="C2791" s="203" t="s">
        <v>7500</v>
      </c>
      <c r="D2791" s="203" t="s">
        <v>11</v>
      </c>
      <c r="E2791" s="204" t="s">
        <v>7498</v>
      </c>
      <c r="F2791" s="49" t="s">
        <v>924</v>
      </c>
      <c r="G2791" s="203">
        <v>1</v>
      </c>
      <c r="H2791" s="203" t="s">
        <v>1522</v>
      </c>
      <c r="I2791" s="205" t="s">
        <v>6143</v>
      </c>
      <c r="J2791" s="206"/>
      <c r="K2791" s="203">
        <v>16</v>
      </c>
      <c r="L2791" s="207" t="s">
        <v>827</v>
      </c>
      <c r="M2791" s="208" t="s">
        <v>1449</v>
      </c>
      <c r="N2791" s="209">
        <f t="shared" si="0"/>
        <v>2025</v>
      </c>
      <c r="O2791" s="210">
        <f t="shared" si="1"/>
        <v>12</v>
      </c>
      <c r="P2791" s="211" t="str">
        <f>IFERROR(VLOOKUP(F2791,연간집계!D:E,2,FALSE),"")</f>
        <v>베이비진 210 (14p)</v>
      </c>
    </row>
    <row r="2792" spans="1:16" ht="12.75">
      <c r="A2792" s="201">
        <v>45992.555532407408</v>
      </c>
      <c r="B2792" s="202">
        <v>45992</v>
      </c>
      <c r="C2792" s="203" t="s">
        <v>7501</v>
      </c>
      <c r="D2792" s="203" t="s">
        <v>11</v>
      </c>
      <c r="E2792" s="204" t="s">
        <v>7498</v>
      </c>
      <c r="F2792" s="49" t="s">
        <v>924</v>
      </c>
      <c r="G2792" s="203">
        <v>1</v>
      </c>
      <c r="H2792" s="203" t="s">
        <v>1522</v>
      </c>
      <c r="I2792" s="205" t="s">
        <v>6143</v>
      </c>
      <c r="J2792" s="206"/>
      <c r="K2792" s="203">
        <v>16</v>
      </c>
      <c r="L2792" s="207" t="s">
        <v>827</v>
      </c>
      <c r="M2792" s="208" t="s">
        <v>1449</v>
      </c>
      <c r="N2792" s="209">
        <f t="shared" si="0"/>
        <v>2025</v>
      </c>
      <c r="O2792" s="210">
        <f t="shared" si="1"/>
        <v>12</v>
      </c>
      <c r="P2792" s="211" t="str">
        <f>IFERROR(VLOOKUP(F2792,연간집계!D:E,2,FALSE),"")</f>
        <v>베이비진 210 (14p)</v>
      </c>
    </row>
    <row r="2793" spans="1:16" ht="12.75">
      <c r="A2793" s="201">
        <v>45992.555543981478</v>
      </c>
      <c r="B2793" s="202">
        <v>45992</v>
      </c>
      <c r="C2793" s="203" t="s">
        <v>7502</v>
      </c>
      <c r="D2793" s="203" t="s">
        <v>11</v>
      </c>
      <c r="E2793" s="204" t="s">
        <v>7498</v>
      </c>
      <c r="F2793" s="49" t="s">
        <v>924</v>
      </c>
      <c r="G2793" s="203">
        <v>1</v>
      </c>
      <c r="H2793" s="203" t="s">
        <v>1522</v>
      </c>
      <c r="I2793" s="205" t="s">
        <v>6143</v>
      </c>
      <c r="J2793" s="206"/>
      <c r="K2793" s="203">
        <v>16</v>
      </c>
      <c r="L2793" s="207" t="s">
        <v>827</v>
      </c>
      <c r="M2793" s="208" t="s">
        <v>1449</v>
      </c>
      <c r="N2793" s="209">
        <f t="shared" si="0"/>
        <v>2025</v>
      </c>
      <c r="O2793" s="210">
        <f t="shared" si="1"/>
        <v>12</v>
      </c>
      <c r="P2793" s="211" t="str">
        <f>IFERROR(VLOOKUP(F2793,연간집계!D:E,2,FALSE),"")</f>
        <v>베이비진 210 (14p)</v>
      </c>
    </row>
    <row r="2794" spans="1:16" ht="12.75">
      <c r="A2794" s="201">
        <v>45992.555555555555</v>
      </c>
      <c r="B2794" s="202">
        <v>45992</v>
      </c>
      <c r="C2794" s="203" t="s">
        <v>7503</v>
      </c>
      <c r="D2794" s="203" t="s">
        <v>11</v>
      </c>
      <c r="E2794" s="204" t="s">
        <v>7498</v>
      </c>
      <c r="F2794" s="49" t="s">
        <v>924</v>
      </c>
      <c r="G2794" s="203">
        <v>1</v>
      </c>
      <c r="H2794" s="203" t="s">
        <v>1522</v>
      </c>
      <c r="I2794" s="205" t="s">
        <v>6143</v>
      </c>
      <c r="J2794" s="206"/>
      <c r="K2794" s="203">
        <v>16</v>
      </c>
      <c r="L2794" s="207" t="s">
        <v>827</v>
      </c>
      <c r="M2794" s="208" t="s">
        <v>1449</v>
      </c>
      <c r="N2794" s="209">
        <f t="shared" si="0"/>
        <v>2025</v>
      </c>
      <c r="O2794" s="210">
        <f t="shared" si="1"/>
        <v>12</v>
      </c>
      <c r="P2794" s="211" t="str">
        <f>IFERROR(VLOOKUP(F2794,연간집계!D:E,2,FALSE),"")</f>
        <v>베이비진 210 (14p)</v>
      </c>
    </row>
    <row r="2795" spans="1:16" ht="12.75">
      <c r="A2795" s="201">
        <v>45992.555567129632</v>
      </c>
      <c r="B2795" s="202">
        <v>45992</v>
      </c>
      <c r="C2795" s="203" t="s">
        <v>7504</v>
      </c>
      <c r="D2795" s="203" t="s">
        <v>11</v>
      </c>
      <c r="E2795" s="204" t="s">
        <v>7498</v>
      </c>
      <c r="F2795" s="49" t="s">
        <v>924</v>
      </c>
      <c r="G2795" s="203">
        <v>1</v>
      </c>
      <c r="H2795" s="203" t="s">
        <v>1522</v>
      </c>
      <c r="I2795" s="205" t="s">
        <v>6143</v>
      </c>
      <c r="J2795" s="206"/>
      <c r="K2795" s="203">
        <v>16</v>
      </c>
      <c r="L2795" s="207" t="s">
        <v>827</v>
      </c>
      <c r="M2795" s="208" t="s">
        <v>1449</v>
      </c>
      <c r="N2795" s="209">
        <f t="shared" si="0"/>
        <v>2025</v>
      </c>
      <c r="O2795" s="210">
        <f t="shared" si="1"/>
        <v>12</v>
      </c>
      <c r="P2795" s="211" t="str">
        <f>IFERROR(VLOOKUP(F2795,연간집계!D:E,2,FALSE),"")</f>
        <v>베이비진 210 (14p)</v>
      </c>
    </row>
    <row r="2796" spans="1:16" ht="12.75">
      <c r="A2796" s="201">
        <v>45992.555578703701</v>
      </c>
      <c r="B2796" s="202">
        <v>45992</v>
      </c>
      <c r="C2796" s="203" t="s">
        <v>7505</v>
      </c>
      <c r="D2796" s="203" t="s">
        <v>11</v>
      </c>
      <c r="E2796" s="204" t="s">
        <v>7498</v>
      </c>
      <c r="F2796" s="49" t="s">
        <v>924</v>
      </c>
      <c r="G2796" s="203">
        <v>1</v>
      </c>
      <c r="H2796" s="203" t="s">
        <v>1522</v>
      </c>
      <c r="I2796" s="205" t="s">
        <v>6143</v>
      </c>
      <c r="J2796" s="206"/>
      <c r="K2796" s="203">
        <v>16</v>
      </c>
      <c r="L2796" s="207" t="s">
        <v>827</v>
      </c>
      <c r="M2796" s="208" t="s">
        <v>1449</v>
      </c>
      <c r="N2796" s="209">
        <f t="shared" si="0"/>
        <v>2025</v>
      </c>
      <c r="O2796" s="210">
        <f t="shared" si="1"/>
        <v>12</v>
      </c>
      <c r="P2796" s="211" t="str">
        <f>IFERROR(VLOOKUP(F2796,연간집계!D:E,2,FALSE),"")</f>
        <v>베이비진 210 (14p)</v>
      </c>
    </row>
    <row r="2797" spans="1:16" ht="12.75">
      <c r="A2797" s="201">
        <v>45992.555590277778</v>
      </c>
      <c r="B2797" s="202">
        <v>45992</v>
      </c>
      <c r="C2797" s="203" t="s">
        <v>7506</v>
      </c>
      <c r="D2797" s="203" t="s">
        <v>11</v>
      </c>
      <c r="E2797" s="204" t="s">
        <v>7498</v>
      </c>
      <c r="F2797" s="49" t="s">
        <v>924</v>
      </c>
      <c r="G2797" s="203">
        <v>1</v>
      </c>
      <c r="H2797" s="203" t="s">
        <v>1522</v>
      </c>
      <c r="I2797" s="205" t="s">
        <v>6143</v>
      </c>
      <c r="J2797" s="206"/>
      <c r="K2797" s="203">
        <v>16</v>
      </c>
      <c r="L2797" s="207" t="s">
        <v>827</v>
      </c>
      <c r="M2797" s="208" t="s">
        <v>1449</v>
      </c>
      <c r="N2797" s="209">
        <f t="shared" si="0"/>
        <v>2025</v>
      </c>
      <c r="O2797" s="210">
        <f t="shared" si="1"/>
        <v>12</v>
      </c>
      <c r="P2797" s="211" t="str">
        <f>IFERROR(VLOOKUP(F2797,연간집계!D:E,2,FALSE),"")</f>
        <v>베이비진 210 (14p)</v>
      </c>
    </row>
    <row r="2798" spans="1:16" ht="12.75">
      <c r="A2798" s="201">
        <v>45992.561689814815</v>
      </c>
      <c r="B2798" s="202">
        <v>45992</v>
      </c>
      <c r="C2798" s="203" t="s">
        <v>7507</v>
      </c>
      <c r="D2798" s="203" t="s">
        <v>11</v>
      </c>
      <c r="E2798" s="204" t="s">
        <v>7508</v>
      </c>
      <c r="F2798" s="49" t="s">
        <v>1043</v>
      </c>
      <c r="G2798" s="203">
        <v>1</v>
      </c>
      <c r="H2798" s="203" t="s">
        <v>7509</v>
      </c>
      <c r="I2798" s="205" t="s">
        <v>1440</v>
      </c>
      <c r="J2798" s="206"/>
      <c r="K2798" s="203">
        <v>100</v>
      </c>
      <c r="L2798" s="207" t="s">
        <v>827</v>
      </c>
      <c r="M2798" s="208" t="s">
        <v>1436</v>
      </c>
      <c r="N2798" s="209">
        <f t="shared" si="0"/>
        <v>2025</v>
      </c>
      <c r="O2798" s="210">
        <f t="shared" si="1"/>
        <v>12</v>
      </c>
      <c r="P2798" s="211" t="str">
        <f>IFERROR(VLOOKUP(F2798,연간집계!D:E,2,FALSE),"")</f>
        <v>프리북 198 (하드)</v>
      </c>
    </row>
    <row r="2799" spans="1:16" ht="12.75">
      <c r="A2799" s="201">
        <v>45992.561701388891</v>
      </c>
      <c r="B2799" s="202">
        <v>45992</v>
      </c>
      <c r="C2799" s="203" t="s">
        <v>7510</v>
      </c>
      <c r="D2799" s="203" t="s">
        <v>11</v>
      </c>
      <c r="E2799" s="204" t="s">
        <v>7511</v>
      </c>
      <c r="F2799" s="49" t="s">
        <v>1284</v>
      </c>
      <c r="G2799" s="203">
        <v>2</v>
      </c>
      <c r="H2799" s="203" t="s">
        <v>5314</v>
      </c>
      <c r="I2799" s="205" t="s">
        <v>5016</v>
      </c>
      <c r="J2799" s="206"/>
      <c r="K2799" s="203">
        <v>26</v>
      </c>
      <c r="L2799" s="207" t="s">
        <v>827</v>
      </c>
      <c r="M2799" s="208" t="s">
        <v>1541</v>
      </c>
      <c r="N2799" s="209">
        <f t="shared" si="0"/>
        <v>2025</v>
      </c>
      <c r="O2799" s="210">
        <f t="shared" si="1"/>
        <v>12</v>
      </c>
      <c r="P2799" s="211" t="str">
        <f>IFERROR(VLOOKUP(F2799,연간집계!D:E,2,FALSE),"")</f>
        <v>PCMS_스탠다드캘린더</v>
      </c>
    </row>
    <row r="2800" spans="1:16" ht="12.75">
      <c r="A2800" s="201">
        <v>45992.576516203706</v>
      </c>
      <c r="B2800" s="202">
        <v>45992</v>
      </c>
      <c r="C2800" s="203" t="s">
        <v>7512</v>
      </c>
      <c r="D2800" s="203" t="s">
        <v>11</v>
      </c>
      <c r="E2800" s="204" t="s">
        <v>7513</v>
      </c>
      <c r="F2800" s="49" t="s">
        <v>838</v>
      </c>
      <c r="G2800" s="203">
        <v>2</v>
      </c>
      <c r="H2800" s="203" t="s">
        <v>7514</v>
      </c>
      <c r="I2800" s="205" t="s">
        <v>1453</v>
      </c>
      <c r="J2800" s="206"/>
      <c r="K2800" s="203">
        <v>24</v>
      </c>
      <c r="L2800" s="207" t="s">
        <v>827</v>
      </c>
      <c r="M2800" s="208" t="s">
        <v>1436</v>
      </c>
      <c r="N2800" s="209">
        <f t="shared" si="0"/>
        <v>2025</v>
      </c>
      <c r="O2800" s="210">
        <f t="shared" si="1"/>
        <v>12</v>
      </c>
      <c r="P2800" s="211" t="str">
        <f>IFERROR(VLOOKUP(F2800,연간집계!D:E,2,FALSE),"")</f>
        <v>스탠다드 포토북 6*8 (하드/무광)</v>
      </c>
    </row>
    <row r="2801" spans="1:16" ht="12.75">
      <c r="A2801" s="201">
        <v>45992.585694444446</v>
      </c>
      <c r="B2801" s="202">
        <v>45992</v>
      </c>
      <c r="C2801" s="203" t="s">
        <v>7515</v>
      </c>
      <c r="D2801" s="203" t="s">
        <v>11</v>
      </c>
      <c r="E2801" s="204" t="s">
        <v>7516</v>
      </c>
      <c r="F2801" s="49" t="s">
        <v>1390</v>
      </c>
      <c r="G2801" s="203">
        <v>1</v>
      </c>
      <c r="H2801" s="203" t="s">
        <v>1598</v>
      </c>
      <c r="I2801" s="205" t="s">
        <v>2502</v>
      </c>
      <c r="J2801" s="206"/>
      <c r="K2801" s="203">
        <v>72</v>
      </c>
      <c r="L2801" s="207" t="s">
        <v>827</v>
      </c>
      <c r="M2801" s="208" t="s">
        <v>1629</v>
      </c>
      <c r="N2801" s="209">
        <f t="shared" si="0"/>
        <v>2025</v>
      </c>
      <c r="O2801" s="210">
        <f t="shared" si="1"/>
        <v>12</v>
      </c>
      <c r="P2801" s="211" t="str">
        <f>IFERROR(VLOOKUP(F2801,연간집계!D:E,2,FALSE),"")</f>
        <v>미니폴라로이드</v>
      </c>
    </row>
    <row r="2802" spans="1:16" ht="12.75">
      <c r="A2802" s="201">
        <v>45992.585706018515</v>
      </c>
      <c r="B2802" s="202">
        <v>45992</v>
      </c>
      <c r="C2802" s="203" t="s">
        <v>7517</v>
      </c>
      <c r="D2802" s="203" t="s">
        <v>11</v>
      </c>
      <c r="E2802" s="204" t="s">
        <v>7516</v>
      </c>
      <c r="F2802" s="49" t="s">
        <v>1381</v>
      </c>
      <c r="G2802" s="203">
        <v>1</v>
      </c>
      <c r="H2802" s="203" t="s">
        <v>1598</v>
      </c>
      <c r="I2802" s="205" t="s">
        <v>4749</v>
      </c>
      <c r="J2802" s="206"/>
      <c r="K2802" s="203">
        <v>2</v>
      </c>
      <c r="L2802" s="207" t="s">
        <v>827</v>
      </c>
      <c r="M2802" s="208" t="s">
        <v>1629</v>
      </c>
      <c r="N2802" s="209">
        <f t="shared" si="0"/>
        <v>2025</v>
      </c>
      <c r="O2802" s="210">
        <f t="shared" si="1"/>
        <v>12</v>
      </c>
      <c r="P2802" s="211" t="str">
        <f>IFERROR(VLOOKUP(F2802,연간집계!D:E,2,FALSE),"")</f>
        <v>오늘필름 (유광)</v>
      </c>
    </row>
    <row r="2803" spans="1:16" ht="12.75">
      <c r="A2803" s="201">
        <v>45992.585717592592</v>
      </c>
      <c r="B2803" s="202">
        <v>45992</v>
      </c>
      <c r="C2803" s="203" t="s">
        <v>7518</v>
      </c>
      <c r="D2803" s="203" t="s">
        <v>11</v>
      </c>
      <c r="E2803" s="204" t="s">
        <v>7516</v>
      </c>
      <c r="F2803" s="49" t="s">
        <v>1381</v>
      </c>
      <c r="G2803" s="203">
        <v>1</v>
      </c>
      <c r="H2803" s="203" t="s">
        <v>1598</v>
      </c>
      <c r="I2803" s="205" t="s">
        <v>7519</v>
      </c>
      <c r="J2803" s="206"/>
      <c r="K2803" s="203">
        <v>2</v>
      </c>
      <c r="L2803" s="207" t="s">
        <v>827</v>
      </c>
      <c r="M2803" s="208" t="s">
        <v>1629</v>
      </c>
      <c r="N2803" s="209">
        <f t="shared" si="0"/>
        <v>2025</v>
      </c>
      <c r="O2803" s="210">
        <f t="shared" si="1"/>
        <v>12</v>
      </c>
      <c r="P2803" s="211" t="str">
        <f>IFERROR(VLOOKUP(F2803,연간집계!D:E,2,FALSE),"")</f>
        <v>오늘필름 (유광)</v>
      </c>
    </row>
    <row r="2804" spans="1:16" ht="12.75">
      <c r="A2804" s="201">
        <v>45992.585729166669</v>
      </c>
      <c r="B2804" s="202">
        <v>45992</v>
      </c>
      <c r="C2804" s="203" t="s">
        <v>7520</v>
      </c>
      <c r="D2804" s="203" t="s">
        <v>11</v>
      </c>
      <c r="E2804" s="204" t="s">
        <v>7516</v>
      </c>
      <c r="F2804" s="49" t="s">
        <v>1383</v>
      </c>
      <c r="G2804" s="203">
        <v>1</v>
      </c>
      <c r="H2804" s="203" t="s">
        <v>1598</v>
      </c>
      <c r="I2804" s="205" t="s">
        <v>7521</v>
      </c>
      <c r="J2804" s="206"/>
      <c r="K2804" s="203">
        <v>2</v>
      </c>
      <c r="L2804" s="207" t="s">
        <v>827</v>
      </c>
      <c r="M2804" s="208" t="s">
        <v>1629</v>
      </c>
      <c r="N2804" s="209">
        <f t="shared" si="0"/>
        <v>2025</v>
      </c>
      <c r="O2804" s="210">
        <f t="shared" si="1"/>
        <v>12</v>
      </c>
      <c r="P2804" s="211" t="str">
        <f>IFERROR(VLOOKUP(F2804,연간집계!D:E,2,FALSE),"")</f>
        <v>오늘필름 (무광)</v>
      </c>
    </row>
    <row r="2805" spans="1:16" ht="12.75">
      <c r="A2805" s="201">
        <v>45992.597662037035</v>
      </c>
      <c r="B2805" s="202">
        <v>45992</v>
      </c>
      <c r="C2805" s="203" t="s">
        <v>7522</v>
      </c>
      <c r="D2805" s="203" t="s">
        <v>11</v>
      </c>
      <c r="E2805" s="204" t="s">
        <v>7523</v>
      </c>
      <c r="F2805" s="49" t="s">
        <v>1250</v>
      </c>
      <c r="G2805" s="203">
        <v>1</v>
      </c>
      <c r="H2805" s="203" t="s">
        <v>7524</v>
      </c>
      <c r="I2805" s="205" t="s">
        <v>1716</v>
      </c>
      <c r="J2805" s="206"/>
      <c r="K2805" s="203">
        <v>48</v>
      </c>
      <c r="L2805" s="207" t="s">
        <v>828</v>
      </c>
      <c r="M2805" s="208" t="s">
        <v>1425</v>
      </c>
      <c r="N2805" s="209">
        <f t="shared" si="0"/>
        <v>2025</v>
      </c>
      <c r="O2805" s="210">
        <f t="shared" si="1"/>
        <v>12</v>
      </c>
      <c r="P2805" s="211" t="str">
        <f>IFERROR(VLOOKUP(F2805,연간집계!D:E,2,FALSE),"")</f>
        <v>모바일 포토북 150 (단체/모임)</v>
      </c>
    </row>
    <row r="2806" spans="1:16" ht="12.75">
      <c r="A2806" s="201">
        <v>45992.597673611112</v>
      </c>
      <c r="B2806" s="202">
        <v>45992</v>
      </c>
      <c r="C2806" s="203" t="s">
        <v>7525</v>
      </c>
      <c r="D2806" s="203" t="s">
        <v>11</v>
      </c>
      <c r="E2806" s="204" t="s">
        <v>7523</v>
      </c>
      <c r="F2806" s="49" t="s">
        <v>1284</v>
      </c>
      <c r="G2806" s="203">
        <v>1</v>
      </c>
      <c r="H2806" s="203" t="s">
        <v>7524</v>
      </c>
      <c r="I2806" s="205" t="s">
        <v>5016</v>
      </c>
      <c r="J2806" s="206"/>
      <c r="K2806" s="203">
        <v>26</v>
      </c>
      <c r="L2806" s="207" t="s">
        <v>828</v>
      </c>
      <c r="M2806" s="208" t="s">
        <v>1425</v>
      </c>
      <c r="N2806" s="209">
        <f t="shared" si="0"/>
        <v>2025</v>
      </c>
      <c r="O2806" s="210">
        <f t="shared" si="1"/>
        <v>12</v>
      </c>
      <c r="P2806" s="211" t="str">
        <f>IFERROR(VLOOKUP(F2806,연간집계!D:E,2,FALSE),"")</f>
        <v>PCMS_스탠다드캘린더</v>
      </c>
    </row>
    <row r="2807" spans="1:16" ht="12.75">
      <c r="A2807" s="201">
        <v>45992.600729166668</v>
      </c>
      <c r="B2807" s="202">
        <v>45992</v>
      </c>
      <c r="C2807" s="203" t="s">
        <v>7526</v>
      </c>
      <c r="D2807" s="203" t="s">
        <v>11</v>
      </c>
      <c r="E2807" s="204" t="s">
        <v>7527</v>
      </c>
      <c r="F2807" s="49" t="s">
        <v>856</v>
      </c>
      <c r="G2807" s="203">
        <v>1</v>
      </c>
      <c r="H2807" s="203" t="s">
        <v>7528</v>
      </c>
      <c r="I2807" s="205" t="s">
        <v>3392</v>
      </c>
      <c r="J2807" s="206"/>
      <c r="K2807" s="203">
        <v>34</v>
      </c>
      <c r="L2807" s="213" t="s">
        <v>827</v>
      </c>
      <c r="M2807" s="208" t="s">
        <v>2261</v>
      </c>
      <c r="N2807" s="209">
        <f t="shared" si="0"/>
        <v>2025</v>
      </c>
      <c r="O2807" s="210">
        <f t="shared" si="1"/>
        <v>12</v>
      </c>
      <c r="P2807" s="211" t="str">
        <f>IFERROR(VLOOKUP(F2807,연간집계!D:E,2,FALSE),"")</f>
        <v>스탠다드 포토북 8*8 (하드/무광)</v>
      </c>
    </row>
    <row r="2808" spans="1:16" ht="12.75">
      <c r="A2808" s="201">
        <v>45992.603831018518</v>
      </c>
      <c r="B2808" s="202">
        <v>45992</v>
      </c>
      <c r="C2808" s="203" t="s">
        <v>7529</v>
      </c>
      <c r="D2808" s="203" t="s">
        <v>11</v>
      </c>
      <c r="E2808" s="204" t="s">
        <v>7530</v>
      </c>
      <c r="F2808" s="49" t="s">
        <v>1284</v>
      </c>
      <c r="G2808" s="203">
        <v>2</v>
      </c>
      <c r="H2808" s="203" t="s">
        <v>7531</v>
      </c>
      <c r="I2808" s="205" t="s">
        <v>5016</v>
      </c>
      <c r="J2808" s="206"/>
      <c r="K2808" s="203">
        <v>26</v>
      </c>
      <c r="L2808" s="207" t="s">
        <v>827</v>
      </c>
      <c r="M2808" s="208" t="s">
        <v>1449</v>
      </c>
      <c r="N2808" s="209">
        <f t="shared" si="0"/>
        <v>2025</v>
      </c>
      <c r="O2808" s="210">
        <f t="shared" si="1"/>
        <v>12</v>
      </c>
      <c r="P2808" s="211" t="str">
        <f>IFERROR(VLOOKUP(F2808,연간집계!D:E,2,FALSE),"")</f>
        <v>PCMS_스탠다드캘린더</v>
      </c>
    </row>
    <row r="2809" spans="1:16" ht="12.75">
      <c r="A2809" s="201">
        <v>45992.621921296297</v>
      </c>
      <c r="B2809" s="202">
        <v>45992</v>
      </c>
      <c r="C2809" s="203" t="s">
        <v>7532</v>
      </c>
      <c r="D2809" s="203" t="s">
        <v>11</v>
      </c>
      <c r="E2809" s="204" t="s">
        <v>7533</v>
      </c>
      <c r="F2809" s="49" t="s">
        <v>856</v>
      </c>
      <c r="G2809" s="203">
        <v>24</v>
      </c>
      <c r="H2809" s="203" t="s">
        <v>7534</v>
      </c>
      <c r="I2809" s="205" t="s">
        <v>1570</v>
      </c>
      <c r="J2809" s="206"/>
      <c r="K2809" s="203">
        <v>28</v>
      </c>
      <c r="L2809" s="213" t="s">
        <v>827</v>
      </c>
      <c r="M2809" s="208" t="s">
        <v>1497</v>
      </c>
      <c r="N2809" s="209">
        <f t="shared" si="0"/>
        <v>2025</v>
      </c>
      <c r="O2809" s="210">
        <f t="shared" si="1"/>
        <v>12</v>
      </c>
      <c r="P2809" s="211" t="str">
        <f>IFERROR(VLOOKUP(F2809,연간집계!D:E,2,FALSE),"")</f>
        <v>스탠다드 포토북 8*8 (하드/무광)</v>
      </c>
    </row>
    <row r="2810" spans="1:16" ht="12.75">
      <c r="A2810" s="201">
        <v>45992.625</v>
      </c>
      <c r="B2810" s="202">
        <v>45992</v>
      </c>
      <c r="C2810" s="203" t="s">
        <v>7535</v>
      </c>
      <c r="D2810" s="203" t="s">
        <v>11</v>
      </c>
      <c r="E2810" s="204" t="s">
        <v>7536</v>
      </c>
      <c r="F2810" s="49" t="s">
        <v>1347</v>
      </c>
      <c r="G2810" s="203">
        <v>3</v>
      </c>
      <c r="H2810" s="203" t="s">
        <v>7489</v>
      </c>
      <c r="I2810" s="205" t="s">
        <v>1440</v>
      </c>
      <c r="J2810" s="208" t="s">
        <v>6098</v>
      </c>
      <c r="K2810" s="203">
        <v>1</v>
      </c>
      <c r="L2810" s="207" t="s">
        <v>828</v>
      </c>
      <c r="M2810" s="208" t="s">
        <v>1481</v>
      </c>
      <c r="N2810" s="209">
        <f t="shared" si="0"/>
        <v>2025</v>
      </c>
      <c r="O2810" s="210">
        <f t="shared" si="1"/>
        <v>12</v>
      </c>
      <c r="P2810" s="211" t="str">
        <f>IFERROR(VLOOKUP(F2810,연간집계!D:E,2,FALSE),"")</f>
        <v>아크릴키링</v>
      </c>
    </row>
    <row r="2811" spans="1:16" ht="12.75">
      <c r="A2811" s="201">
        <v>45992.656493055554</v>
      </c>
      <c r="B2811" s="202">
        <v>45992</v>
      </c>
      <c r="C2811" s="203" t="s">
        <v>7537</v>
      </c>
      <c r="D2811" s="203" t="s">
        <v>11</v>
      </c>
      <c r="E2811" s="204" t="s">
        <v>7538</v>
      </c>
      <c r="F2811" s="49" t="s">
        <v>896</v>
      </c>
      <c r="G2811" s="203">
        <v>2</v>
      </c>
      <c r="H2811" s="203" t="s">
        <v>7539</v>
      </c>
      <c r="I2811" s="205" t="s">
        <v>1440</v>
      </c>
      <c r="J2811" s="206"/>
      <c r="K2811" s="203">
        <v>56</v>
      </c>
      <c r="L2811" s="207" t="s">
        <v>827</v>
      </c>
      <c r="M2811" s="208" t="s">
        <v>1436</v>
      </c>
      <c r="N2811" s="209">
        <f t="shared" si="0"/>
        <v>2025</v>
      </c>
      <c r="O2811" s="210">
        <f t="shared" si="1"/>
        <v>12</v>
      </c>
      <c r="P2811" s="211" t="str">
        <f>IFERROR(VLOOKUP(F2811,연간집계!D:E,2,FALSE),"")</f>
        <v>반려화보북</v>
      </c>
    </row>
    <row r="2812" spans="1:16" ht="12.75">
      <c r="A2812" s="201">
        <v>45992.657013888886</v>
      </c>
      <c r="B2812" s="202">
        <v>45992</v>
      </c>
      <c r="C2812" s="203" t="s">
        <v>7540</v>
      </c>
      <c r="D2812" s="203" t="s">
        <v>11</v>
      </c>
      <c r="E2812" s="204" t="s">
        <v>7538</v>
      </c>
      <c r="F2812" s="49" t="s">
        <v>896</v>
      </c>
      <c r="G2812" s="203">
        <v>2</v>
      </c>
      <c r="H2812" s="203" t="s">
        <v>7539</v>
      </c>
      <c r="I2812" s="205" t="s">
        <v>1440</v>
      </c>
      <c r="J2812" s="206"/>
      <c r="K2812" s="203">
        <v>48</v>
      </c>
      <c r="L2812" s="207" t="s">
        <v>827</v>
      </c>
      <c r="M2812" s="208" t="s">
        <v>1436</v>
      </c>
      <c r="N2812" s="209">
        <f t="shared" si="0"/>
        <v>2025</v>
      </c>
      <c r="O2812" s="210">
        <f t="shared" si="1"/>
        <v>12</v>
      </c>
      <c r="P2812" s="211" t="str">
        <f>IFERROR(VLOOKUP(F2812,연간집계!D:E,2,FALSE),"")</f>
        <v>반려화보북</v>
      </c>
    </row>
    <row r="2813" spans="1:16" ht="12.75">
      <c r="A2813" s="201">
        <v>45992.65730324074</v>
      </c>
      <c r="B2813" s="202">
        <v>45992</v>
      </c>
      <c r="C2813" s="203" t="s">
        <v>7541</v>
      </c>
      <c r="D2813" s="203" t="s">
        <v>11</v>
      </c>
      <c r="E2813" s="204" t="s">
        <v>7538</v>
      </c>
      <c r="F2813" s="49" t="s">
        <v>1076</v>
      </c>
      <c r="G2813" s="203">
        <v>2</v>
      </c>
      <c r="H2813" s="203" t="s">
        <v>7539</v>
      </c>
      <c r="I2813" s="205" t="s">
        <v>1566</v>
      </c>
      <c r="J2813" s="203" t="s">
        <v>4458</v>
      </c>
      <c r="K2813" s="203">
        <v>60</v>
      </c>
      <c r="L2813" s="207" t="s">
        <v>827</v>
      </c>
      <c r="M2813" s="208" t="s">
        <v>1436</v>
      </c>
      <c r="N2813" s="209">
        <f t="shared" si="0"/>
        <v>2025</v>
      </c>
      <c r="O2813" s="210">
        <f t="shared" si="1"/>
        <v>12</v>
      </c>
      <c r="P2813" s="211" t="str">
        <f>IFERROR(VLOOKUP(F2813,연간집계!D:E,2,FALSE),"")</f>
        <v>레더북 (다크네이비)</v>
      </c>
    </row>
    <row r="2814" spans="1:16" ht="12.75">
      <c r="A2814" s="201">
        <v>45992.657592592594</v>
      </c>
      <c r="B2814" s="202">
        <v>45992</v>
      </c>
      <c r="C2814" s="203" t="s">
        <v>7542</v>
      </c>
      <c r="D2814" s="203" t="s">
        <v>11</v>
      </c>
      <c r="E2814" s="204" t="s">
        <v>7543</v>
      </c>
      <c r="F2814" s="49" t="s">
        <v>865</v>
      </c>
      <c r="G2814" s="203">
        <v>20</v>
      </c>
      <c r="H2814" s="203" t="s">
        <v>7544</v>
      </c>
      <c r="I2814" s="205" t="s">
        <v>1440</v>
      </c>
      <c r="J2814" s="206"/>
      <c r="K2814" s="203">
        <v>44</v>
      </c>
      <c r="L2814" s="207" t="s">
        <v>827</v>
      </c>
      <c r="M2814" s="208" t="s">
        <v>1493</v>
      </c>
      <c r="N2814" s="209">
        <f t="shared" si="0"/>
        <v>2025</v>
      </c>
      <c r="O2814" s="210">
        <f t="shared" si="1"/>
        <v>12</v>
      </c>
      <c r="P2814" s="211" t="str">
        <f>IFERROR(VLOOKUP(F2814,연간집계!D:E,2,FALSE),"")</f>
        <v>스탠다드 포토북 8*6 (하드/무광)</v>
      </c>
    </row>
    <row r="2815" spans="1:16" ht="12.75">
      <c r="A2815" s="201">
        <v>45992.690694444442</v>
      </c>
      <c r="B2815" s="202">
        <v>45992</v>
      </c>
      <c r="C2815" s="203" t="s">
        <v>7545</v>
      </c>
      <c r="D2815" s="203" t="s">
        <v>11</v>
      </c>
      <c r="E2815" s="204" t="s">
        <v>7546</v>
      </c>
      <c r="F2815" s="49" t="s">
        <v>849</v>
      </c>
      <c r="G2815" s="203">
        <v>1</v>
      </c>
      <c r="H2815" s="203" t="s">
        <v>2073</v>
      </c>
      <c r="I2815" s="205" t="s">
        <v>1440</v>
      </c>
      <c r="J2815" s="206"/>
      <c r="K2815" s="203">
        <f>24+56</f>
        <v>80</v>
      </c>
      <c r="L2815" s="207" t="s">
        <v>827</v>
      </c>
      <c r="M2815" s="208" t="s">
        <v>1497</v>
      </c>
      <c r="N2815" s="209">
        <f t="shared" si="0"/>
        <v>2025</v>
      </c>
      <c r="O2815" s="210">
        <f t="shared" si="1"/>
        <v>12</v>
      </c>
      <c r="P2815" s="211" t="str">
        <f>IFERROR(VLOOKUP(F2815,연간집계!D:E,2,FALSE),"")</f>
        <v>스탠다드 포토북 8*11 (하드/유광)</v>
      </c>
    </row>
    <row r="2816" spans="1:16" ht="12.75">
      <c r="A2816" s="201">
        <v>45992.69425925926</v>
      </c>
      <c r="B2816" s="202">
        <v>45992</v>
      </c>
      <c r="C2816" s="203" t="s">
        <v>7547</v>
      </c>
      <c r="D2816" s="203" t="s">
        <v>11</v>
      </c>
      <c r="E2816" s="204" t="s">
        <v>7548</v>
      </c>
      <c r="F2816" s="49" t="s">
        <v>1284</v>
      </c>
      <c r="G2816" s="203">
        <v>15</v>
      </c>
      <c r="H2816" s="203" t="s">
        <v>7549</v>
      </c>
      <c r="I2816" s="205" t="s">
        <v>5016</v>
      </c>
      <c r="J2816" s="206"/>
      <c r="K2816" s="203">
        <v>26</v>
      </c>
      <c r="L2816" s="207" t="s">
        <v>827</v>
      </c>
      <c r="M2816" s="208" t="s">
        <v>1612</v>
      </c>
      <c r="N2816" s="209">
        <f t="shared" si="0"/>
        <v>2025</v>
      </c>
      <c r="O2816" s="210">
        <f t="shared" si="1"/>
        <v>12</v>
      </c>
      <c r="P2816" s="211" t="str">
        <f>IFERROR(VLOOKUP(F2816,연간집계!D:E,2,FALSE),"")</f>
        <v>PCMS_스탠다드캘린더</v>
      </c>
    </row>
    <row r="2817" spans="1:16" ht="12.75">
      <c r="A2817" s="201">
        <v>45992.697916666664</v>
      </c>
      <c r="B2817" s="202">
        <v>45992</v>
      </c>
      <c r="C2817" s="203" t="s">
        <v>7550</v>
      </c>
      <c r="D2817" s="203" t="s">
        <v>11</v>
      </c>
      <c r="E2817" s="204" t="s">
        <v>7551</v>
      </c>
      <c r="F2817" s="49" t="s">
        <v>1254</v>
      </c>
      <c r="G2817" s="203">
        <v>1</v>
      </c>
      <c r="H2817" s="203" t="s">
        <v>7552</v>
      </c>
      <c r="I2817" s="205" t="s">
        <v>1716</v>
      </c>
      <c r="J2817" s="206"/>
      <c r="K2817" s="203">
        <v>48</v>
      </c>
      <c r="L2817" s="207" t="s">
        <v>828</v>
      </c>
      <c r="M2817" s="208" t="s">
        <v>1497</v>
      </c>
      <c r="N2817" s="209">
        <f t="shared" si="0"/>
        <v>2025</v>
      </c>
      <c r="O2817" s="210">
        <f t="shared" si="1"/>
        <v>12</v>
      </c>
      <c r="P2817" s="211" t="str">
        <f>IFERROR(VLOOKUP(F2817,연간집계!D:E,2,FALSE),"")</f>
        <v>모바일 포토북 197 (단체/모임)</v>
      </c>
    </row>
    <row r="2818" spans="1:16" ht="12.75">
      <c r="A2818" s="201">
        <v>45992.698368055557</v>
      </c>
      <c r="B2818" s="202">
        <v>45992</v>
      </c>
      <c r="C2818" s="203" t="s">
        <v>7553</v>
      </c>
      <c r="D2818" s="203" t="s">
        <v>11</v>
      </c>
      <c r="E2818" s="204" t="s">
        <v>7554</v>
      </c>
      <c r="F2818" s="49" t="s">
        <v>834</v>
      </c>
      <c r="G2818" s="203">
        <v>1</v>
      </c>
      <c r="H2818" s="203" t="s">
        <v>7555</v>
      </c>
      <c r="I2818" s="205" t="s">
        <v>1984</v>
      </c>
      <c r="J2818" s="206"/>
      <c r="K2818" s="203">
        <v>24</v>
      </c>
      <c r="L2818" s="207" t="s">
        <v>827</v>
      </c>
      <c r="M2818" s="208" t="s">
        <v>1436</v>
      </c>
      <c r="N2818" s="209">
        <f t="shared" si="0"/>
        <v>2025</v>
      </c>
      <c r="O2818" s="210">
        <f t="shared" si="1"/>
        <v>12</v>
      </c>
      <c r="P2818" s="211" t="str">
        <f>IFERROR(VLOOKUP(F2818,연간집계!D:E,2,FALSE),"")</f>
        <v>스탠다드 포토북 6*8 (소프트/무광)</v>
      </c>
    </row>
    <row r="2819" spans="1:16" ht="12.75">
      <c r="A2819" s="201">
        <v>45992.699004629627</v>
      </c>
      <c r="B2819" s="202">
        <v>45992</v>
      </c>
      <c r="C2819" s="203" t="s">
        <v>7556</v>
      </c>
      <c r="D2819" s="203" t="s">
        <v>11</v>
      </c>
      <c r="E2819" s="204" t="s">
        <v>7554</v>
      </c>
      <c r="F2819" s="49" t="s">
        <v>838</v>
      </c>
      <c r="G2819" s="203">
        <v>1</v>
      </c>
      <c r="H2819" s="203" t="s">
        <v>7555</v>
      </c>
      <c r="I2819" s="205" t="s">
        <v>1556</v>
      </c>
      <c r="J2819" s="206"/>
      <c r="K2819" s="203">
        <v>26</v>
      </c>
      <c r="L2819" s="207" t="s">
        <v>827</v>
      </c>
      <c r="M2819" s="208" t="s">
        <v>1436</v>
      </c>
      <c r="N2819" s="209">
        <f t="shared" si="0"/>
        <v>2025</v>
      </c>
      <c r="O2819" s="210">
        <f t="shared" si="1"/>
        <v>12</v>
      </c>
      <c r="P2819" s="211" t="str">
        <f>IFERROR(VLOOKUP(F2819,연간집계!D:E,2,FALSE),"")</f>
        <v>스탠다드 포토북 6*8 (하드/무광)</v>
      </c>
    </row>
    <row r="2820" spans="1:16" ht="12.75">
      <c r="A2820" s="201">
        <v>45992.711539351854</v>
      </c>
      <c r="B2820" s="202">
        <v>45992</v>
      </c>
      <c r="C2820" s="203" t="s">
        <v>7557</v>
      </c>
      <c r="D2820" s="203" t="s">
        <v>11</v>
      </c>
      <c r="E2820" s="204" t="s">
        <v>7558</v>
      </c>
      <c r="F2820" s="49" t="s">
        <v>1284</v>
      </c>
      <c r="G2820" s="203">
        <v>3</v>
      </c>
      <c r="H2820" s="203" t="s">
        <v>7559</v>
      </c>
      <c r="I2820" s="205" t="s">
        <v>5016</v>
      </c>
      <c r="J2820" s="206"/>
      <c r="K2820" s="203">
        <v>26</v>
      </c>
      <c r="L2820" s="207" t="s">
        <v>827</v>
      </c>
      <c r="M2820" s="208" t="s">
        <v>1493</v>
      </c>
      <c r="N2820" s="209">
        <f t="shared" si="0"/>
        <v>2025</v>
      </c>
      <c r="O2820" s="210">
        <f t="shared" si="1"/>
        <v>12</v>
      </c>
      <c r="P2820" s="211" t="str">
        <f>IFERROR(VLOOKUP(F2820,연간집계!D:E,2,FALSE),"")</f>
        <v>PCMS_스탠다드캘린더</v>
      </c>
    </row>
    <row r="2821" spans="1:16" ht="12.75">
      <c r="A2821" s="201">
        <v>45992.717673611114</v>
      </c>
      <c r="B2821" s="202">
        <v>45992</v>
      </c>
      <c r="C2821" s="203" t="s">
        <v>7560</v>
      </c>
      <c r="D2821" s="203" t="s">
        <v>11</v>
      </c>
      <c r="E2821" s="204" t="s">
        <v>7561</v>
      </c>
      <c r="F2821" s="49" t="s">
        <v>856</v>
      </c>
      <c r="G2821" s="203">
        <v>7</v>
      </c>
      <c r="H2821" s="203" t="s">
        <v>7562</v>
      </c>
      <c r="I2821" s="205" t="s">
        <v>5118</v>
      </c>
      <c r="J2821" s="206"/>
      <c r="K2821" s="203">
        <v>26</v>
      </c>
      <c r="L2821" s="213" t="s">
        <v>827</v>
      </c>
      <c r="M2821" s="208" t="s">
        <v>1497</v>
      </c>
      <c r="N2821" s="209">
        <f t="shared" si="0"/>
        <v>2025</v>
      </c>
      <c r="O2821" s="210">
        <f t="shared" si="1"/>
        <v>12</v>
      </c>
      <c r="P2821" s="211" t="str">
        <f>IFERROR(VLOOKUP(F2821,연간집계!D:E,2,FALSE),"")</f>
        <v>스탠다드 포토북 8*8 (하드/무광)</v>
      </c>
    </row>
    <row r="2822" spans="1:16" ht="12.75">
      <c r="A2822" s="201">
        <v>45992.742395833331</v>
      </c>
      <c r="B2822" s="202">
        <v>45992</v>
      </c>
      <c r="C2822" s="203" t="s">
        <v>7563</v>
      </c>
      <c r="D2822" s="203" t="s">
        <v>11</v>
      </c>
      <c r="E2822" s="204" t="s">
        <v>7564</v>
      </c>
      <c r="F2822" s="49" t="s">
        <v>838</v>
      </c>
      <c r="G2822" s="203">
        <v>1</v>
      </c>
      <c r="H2822" s="203" t="s">
        <v>4590</v>
      </c>
      <c r="I2822" s="205" t="s">
        <v>1570</v>
      </c>
      <c r="J2822" s="206"/>
      <c r="K2822" s="203">
        <v>32</v>
      </c>
      <c r="L2822" s="214" t="s">
        <v>827</v>
      </c>
      <c r="M2822" s="208" t="s">
        <v>1497</v>
      </c>
      <c r="N2822" s="209">
        <f t="shared" si="0"/>
        <v>2025</v>
      </c>
      <c r="O2822" s="210">
        <f t="shared" si="1"/>
        <v>12</v>
      </c>
      <c r="P2822" s="211" t="str">
        <f>IFERROR(VLOOKUP(F2822,연간집계!D:E,2,FALSE),"")</f>
        <v>스탠다드 포토북 6*8 (하드/무광)</v>
      </c>
    </row>
    <row r="2823" spans="1:16" ht="12.75">
      <c r="A2823" s="201">
        <v>45992.751608796294</v>
      </c>
      <c r="B2823" s="202">
        <v>45992</v>
      </c>
      <c r="C2823" s="203" t="s">
        <v>7565</v>
      </c>
      <c r="D2823" s="203" t="s">
        <v>11</v>
      </c>
      <c r="E2823" s="204" t="s">
        <v>7566</v>
      </c>
      <c r="F2823" s="49" t="s">
        <v>967</v>
      </c>
      <c r="G2823" s="203">
        <v>1</v>
      </c>
      <c r="H2823" s="203" t="s">
        <v>4107</v>
      </c>
      <c r="I2823" s="205" t="s">
        <v>7567</v>
      </c>
      <c r="J2823" s="208" t="s">
        <v>7568</v>
      </c>
      <c r="K2823" s="203">
        <v>80</v>
      </c>
      <c r="L2823" s="214" t="s">
        <v>827</v>
      </c>
      <c r="M2823" s="208" t="s">
        <v>1436</v>
      </c>
      <c r="N2823" s="209">
        <f t="shared" si="0"/>
        <v>2025</v>
      </c>
      <c r="O2823" s="210">
        <f t="shared" si="1"/>
        <v>12</v>
      </c>
      <c r="P2823" s="211" t="str">
        <f>IFERROR(VLOOKUP(F2823,연간집계!D:E,2,FALSE),"")</f>
        <v>시티북 210 (소프트/78p)</v>
      </c>
    </row>
    <row r="2824" spans="1:16" ht="12.75">
      <c r="A2824" s="201">
        <v>45992.751631944448</v>
      </c>
      <c r="B2824" s="202">
        <v>45992</v>
      </c>
      <c r="C2824" s="203" t="s">
        <v>7569</v>
      </c>
      <c r="D2824" s="203" t="s">
        <v>11</v>
      </c>
      <c r="E2824" s="204" t="s">
        <v>7566</v>
      </c>
      <c r="F2824" s="49" t="s">
        <v>967</v>
      </c>
      <c r="G2824" s="203">
        <v>1</v>
      </c>
      <c r="H2824" s="203" t="s">
        <v>4107</v>
      </c>
      <c r="I2824" s="205" t="s">
        <v>7567</v>
      </c>
      <c r="J2824" s="208" t="s">
        <v>2834</v>
      </c>
      <c r="K2824" s="203">
        <v>80</v>
      </c>
      <c r="L2824" s="214" t="s">
        <v>827</v>
      </c>
      <c r="M2824" s="208" t="s">
        <v>1436</v>
      </c>
      <c r="N2824" s="209">
        <f t="shared" si="0"/>
        <v>2025</v>
      </c>
      <c r="O2824" s="210">
        <f t="shared" si="1"/>
        <v>12</v>
      </c>
      <c r="P2824" s="211" t="str">
        <f>IFERROR(VLOOKUP(F2824,연간집계!D:E,2,FALSE),"")</f>
        <v>시티북 210 (소프트/78p)</v>
      </c>
    </row>
    <row r="2825" spans="1:16" ht="12.75">
      <c r="A2825" s="201">
        <v>45992.790300925924</v>
      </c>
      <c r="B2825" s="202">
        <v>45992</v>
      </c>
      <c r="C2825" s="203" t="s">
        <v>7570</v>
      </c>
      <c r="D2825" s="203" t="s">
        <v>11</v>
      </c>
      <c r="E2825" s="204" t="s">
        <v>7571</v>
      </c>
      <c r="F2825" s="49" t="s">
        <v>1281</v>
      </c>
      <c r="G2825" s="203">
        <v>1</v>
      </c>
      <c r="H2825" s="203" t="s">
        <v>3326</v>
      </c>
      <c r="I2825" s="205" t="s">
        <v>2297</v>
      </c>
      <c r="J2825" s="206"/>
      <c r="K2825" s="203">
        <v>26</v>
      </c>
      <c r="L2825" s="214" t="s">
        <v>827</v>
      </c>
      <c r="M2825" s="208" t="s">
        <v>1497</v>
      </c>
      <c r="N2825" s="209">
        <f t="shared" si="0"/>
        <v>2025</v>
      </c>
      <c r="O2825" s="210">
        <f t="shared" si="1"/>
        <v>12</v>
      </c>
      <c r="P2825" s="211" t="str">
        <f>IFERROR(VLOOKUP(F2825,연간집계!D:E,2,FALSE),"")</f>
        <v>PCMS_빅캘린더</v>
      </c>
    </row>
    <row r="2826" spans="1:16" ht="12.75">
      <c r="A2826" s="201">
        <v>45992.811064814814</v>
      </c>
      <c r="B2826" s="202">
        <v>45992</v>
      </c>
      <c r="C2826" s="203" t="s">
        <v>7572</v>
      </c>
      <c r="D2826" s="203" t="s">
        <v>11</v>
      </c>
      <c r="E2826" s="204" t="s">
        <v>7573</v>
      </c>
      <c r="F2826" s="49" t="s">
        <v>856</v>
      </c>
      <c r="G2826" s="203">
        <v>1</v>
      </c>
      <c r="H2826" s="203" t="s">
        <v>7574</v>
      </c>
      <c r="I2826" s="205" t="s">
        <v>1549</v>
      </c>
      <c r="J2826" s="206"/>
      <c r="K2826" s="203">
        <v>28</v>
      </c>
      <c r="L2826" s="213" t="s">
        <v>827</v>
      </c>
      <c r="M2826" s="208" t="s">
        <v>1449</v>
      </c>
      <c r="N2826" s="209">
        <f t="shared" si="0"/>
        <v>2025</v>
      </c>
      <c r="O2826" s="210">
        <f t="shared" si="1"/>
        <v>12</v>
      </c>
      <c r="P2826" s="211" t="str">
        <f>IFERROR(VLOOKUP(F2826,연간집계!D:E,2,FALSE),"")</f>
        <v>스탠다드 포토북 8*8 (하드/무광)</v>
      </c>
    </row>
    <row r="2827" spans="1:16" ht="12.75">
      <c r="A2827" s="201">
        <v>45992.8437037037</v>
      </c>
      <c r="B2827" s="202">
        <v>45992</v>
      </c>
      <c r="C2827" s="203" t="s">
        <v>7575</v>
      </c>
      <c r="D2827" s="203" t="s">
        <v>11</v>
      </c>
      <c r="E2827" s="204" t="s">
        <v>7576</v>
      </c>
      <c r="F2827" s="49" t="s">
        <v>1281</v>
      </c>
      <c r="G2827" s="203">
        <v>4</v>
      </c>
      <c r="H2827" s="203" t="s">
        <v>1730</v>
      </c>
      <c r="I2827" s="205" t="s">
        <v>2297</v>
      </c>
      <c r="J2827" s="206"/>
      <c r="K2827" s="203">
        <v>26</v>
      </c>
      <c r="L2827" s="214" t="s">
        <v>827</v>
      </c>
      <c r="M2827" s="208" t="s">
        <v>1481</v>
      </c>
      <c r="N2827" s="209">
        <f t="shared" si="0"/>
        <v>2025</v>
      </c>
      <c r="O2827" s="210">
        <f t="shared" si="1"/>
        <v>12</v>
      </c>
      <c r="P2827" s="211" t="str">
        <f>IFERROR(VLOOKUP(F2827,연간집계!D:E,2,FALSE),"")</f>
        <v>PCMS_빅캘린더</v>
      </c>
    </row>
    <row r="2828" spans="1:16" ht="12.75">
      <c r="A2828" s="201">
        <v>45992.843715277777</v>
      </c>
      <c r="B2828" s="202">
        <v>45992</v>
      </c>
      <c r="C2828" s="203" t="s">
        <v>7577</v>
      </c>
      <c r="D2828" s="203" t="s">
        <v>11</v>
      </c>
      <c r="E2828" s="204" t="s">
        <v>7576</v>
      </c>
      <c r="F2828" s="49" t="s">
        <v>1291</v>
      </c>
      <c r="G2828" s="203">
        <v>2</v>
      </c>
      <c r="H2828" s="203" t="s">
        <v>1730</v>
      </c>
      <c r="I2828" s="205" t="s">
        <v>1840</v>
      </c>
      <c r="J2828" s="206"/>
      <c r="K2828" s="203">
        <v>14</v>
      </c>
      <c r="L2828" s="214" t="s">
        <v>827</v>
      </c>
      <c r="M2828" s="208" t="s">
        <v>1481</v>
      </c>
      <c r="N2828" s="209">
        <f t="shared" si="0"/>
        <v>2025</v>
      </c>
      <c r="O2828" s="210">
        <f t="shared" si="1"/>
        <v>12</v>
      </c>
      <c r="P2828" s="211" t="str">
        <f>IFERROR(VLOOKUP(F2828,연간집계!D:E,2,FALSE),"")</f>
        <v>PCMS_벽걸이1단캘린더</v>
      </c>
    </row>
    <row r="2829" spans="1:16" ht="12.75">
      <c r="A2829" s="201">
        <v>45992.852627314816</v>
      </c>
      <c r="B2829" s="202">
        <v>45992</v>
      </c>
      <c r="C2829" s="203" t="s">
        <v>7578</v>
      </c>
      <c r="D2829" s="203" t="s">
        <v>11</v>
      </c>
      <c r="E2829" s="204" t="s">
        <v>7579</v>
      </c>
      <c r="F2829" s="49" t="s">
        <v>1056</v>
      </c>
      <c r="G2829" s="203">
        <v>1</v>
      </c>
      <c r="H2829" s="203" t="s">
        <v>1448</v>
      </c>
      <c r="I2829" s="205" t="s">
        <v>1440</v>
      </c>
      <c r="J2829" s="206"/>
      <c r="K2829" s="203">
        <v>160</v>
      </c>
      <c r="L2829" s="207" t="s">
        <v>827</v>
      </c>
      <c r="M2829" s="208" t="s">
        <v>1449</v>
      </c>
      <c r="N2829" s="209">
        <f t="shared" si="0"/>
        <v>2025</v>
      </c>
      <c r="O2829" s="210">
        <f t="shared" si="1"/>
        <v>12</v>
      </c>
      <c r="P2829" s="211" t="str">
        <f>IFERROR(VLOOKUP(F2829,연간집계!D:E,2,FALSE),"")</f>
        <v>프리북 150 (소프트)</v>
      </c>
    </row>
    <row r="2830" spans="1:16" ht="12.75">
      <c r="A2830" s="201">
        <v>45992.894247685188</v>
      </c>
      <c r="B2830" s="202">
        <v>45992</v>
      </c>
      <c r="C2830" s="203" t="s">
        <v>7580</v>
      </c>
      <c r="D2830" s="203" t="s">
        <v>11</v>
      </c>
      <c r="E2830" s="204" t="s">
        <v>7581</v>
      </c>
      <c r="F2830" s="49" t="s">
        <v>1287</v>
      </c>
      <c r="G2830" s="203">
        <v>6</v>
      </c>
      <c r="H2830" s="203" t="s">
        <v>7582</v>
      </c>
      <c r="I2830" s="205" t="s">
        <v>2297</v>
      </c>
      <c r="J2830" s="206"/>
      <c r="K2830" s="203">
        <v>26</v>
      </c>
      <c r="L2830" s="214" t="s">
        <v>827</v>
      </c>
      <c r="M2830" s="208" t="s">
        <v>1645</v>
      </c>
      <c r="N2830" s="209">
        <f t="shared" si="0"/>
        <v>2025</v>
      </c>
      <c r="O2830" s="210">
        <f t="shared" si="1"/>
        <v>12</v>
      </c>
      <c r="P2830" s="211" t="str">
        <f>IFERROR(VLOOKUP(F2830,연간집계!D:E,2,FALSE),"")</f>
        <v>PCMS_우드스탠드캘린더</v>
      </c>
    </row>
    <row r="2831" spans="1:16" ht="12.75">
      <c r="A2831" s="201">
        <v>45992.906122685185</v>
      </c>
      <c r="B2831" s="202">
        <v>45992</v>
      </c>
      <c r="C2831" s="203" t="s">
        <v>7583</v>
      </c>
      <c r="D2831" s="203" t="s">
        <v>11</v>
      </c>
      <c r="E2831" s="204" t="s">
        <v>7584</v>
      </c>
      <c r="F2831" s="49" t="s">
        <v>1284</v>
      </c>
      <c r="G2831" s="203">
        <v>2</v>
      </c>
      <c r="H2831" s="203" t="s">
        <v>317</v>
      </c>
      <c r="I2831" s="205" t="s">
        <v>4182</v>
      </c>
      <c r="J2831" s="206"/>
      <c r="K2831" s="203">
        <v>26</v>
      </c>
      <c r="L2831" s="214" t="s">
        <v>827</v>
      </c>
      <c r="M2831" s="208" t="s">
        <v>1436</v>
      </c>
      <c r="N2831" s="209">
        <f t="shared" si="0"/>
        <v>2025</v>
      </c>
      <c r="O2831" s="210">
        <f t="shared" si="1"/>
        <v>12</v>
      </c>
      <c r="P2831" s="211" t="str">
        <f>IFERROR(VLOOKUP(F2831,연간집계!D:E,2,FALSE),"")</f>
        <v>PCMS_스탠다드캘린더</v>
      </c>
    </row>
    <row r="2832" spans="1:16" ht="12.75">
      <c r="A2832" s="201">
        <v>45992.906134259261</v>
      </c>
      <c r="B2832" s="202">
        <v>45992</v>
      </c>
      <c r="C2832" s="203" t="s">
        <v>7585</v>
      </c>
      <c r="D2832" s="203" t="s">
        <v>11</v>
      </c>
      <c r="E2832" s="204" t="s">
        <v>7584</v>
      </c>
      <c r="F2832" s="49" t="s">
        <v>1284</v>
      </c>
      <c r="G2832" s="203">
        <v>40</v>
      </c>
      <c r="H2832" s="203" t="s">
        <v>317</v>
      </c>
      <c r="I2832" s="205" t="s">
        <v>4182</v>
      </c>
      <c r="J2832" s="206"/>
      <c r="K2832" s="203">
        <v>26</v>
      </c>
      <c r="L2832" s="214" t="s">
        <v>827</v>
      </c>
      <c r="M2832" s="208" t="s">
        <v>1436</v>
      </c>
      <c r="N2832" s="209">
        <f t="shared" si="0"/>
        <v>2025</v>
      </c>
      <c r="O2832" s="210">
        <f t="shared" si="1"/>
        <v>12</v>
      </c>
      <c r="P2832" s="211" t="str">
        <f>IFERROR(VLOOKUP(F2832,연간집계!D:E,2,FALSE),"")</f>
        <v>PCMS_스탠다드캘린더</v>
      </c>
    </row>
    <row r="2833" spans="1:16" ht="12.75">
      <c r="A2833" s="201">
        <v>45992.921030092592</v>
      </c>
      <c r="B2833" s="202">
        <v>45992</v>
      </c>
      <c r="C2833" s="203" t="s">
        <v>7586</v>
      </c>
      <c r="D2833" s="203" t="s">
        <v>11</v>
      </c>
      <c r="E2833" s="204" t="s">
        <v>7587</v>
      </c>
      <c r="F2833" s="49" t="s">
        <v>1274</v>
      </c>
      <c r="G2833" s="203">
        <v>10</v>
      </c>
      <c r="H2833" s="203" t="s">
        <v>7588</v>
      </c>
      <c r="I2833" s="205" t="s">
        <v>2594</v>
      </c>
      <c r="J2833" s="206"/>
      <c r="K2833" s="203">
        <v>26</v>
      </c>
      <c r="L2833" s="207" t="s">
        <v>828</v>
      </c>
      <c r="M2833" s="208" t="s">
        <v>1629</v>
      </c>
      <c r="N2833" s="209">
        <f t="shared" si="0"/>
        <v>2025</v>
      </c>
      <c r="O2833" s="210">
        <f t="shared" si="1"/>
        <v>12</v>
      </c>
      <c r="P2833" s="211" t="str">
        <f>IFERROR(VLOOKUP(F2833,연간집계!D:E,2,FALSE),"")</f>
        <v>PCMS_비트윈캘린더</v>
      </c>
    </row>
    <row r="2834" spans="1:16" ht="12.75">
      <c r="A2834" s="201">
        <v>45992.998344907406</v>
      </c>
      <c r="B2834" s="202">
        <v>45992</v>
      </c>
      <c r="C2834" s="203" t="s">
        <v>7589</v>
      </c>
      <c r="D2834" s="203" t="s">
        <v>11</v>
      </c>
      <c r="E2834" s="204" t="s">
        <v>7590</v>
      </c>
      <c r="F2834" s="49" t="s">
        <v>1284</v>
      </c>
      <c r="G2834" s="203">
        <v>4</v>
      </c>
      <c r="H2834" s="203" t="s">
        <v>7591</v>
      </c>
      <c r="I2834" s="205" t="s">
        <v>5016</v>
      </c>
      <c r="J2834" s="206"/>
      <c r="K2834" s="203">
        <v>26</v>
      </c>
      <c r="L2834" s="214" t="s">
        <v>827</v>
      </c>
      <c r="M2834" s="208" t="s">
        <v>1471</v>
      </c>
      <c r="N2834" s="209">
        <f t="shared" si="0"/>
        <v>2025</v>
      </c>
      <c r="O2834" s="210">
        <f t="shared" si="1"/>
        <v>12</v>
      </c>
      <c r="P2834" s="211" t="str">
        <f>IFERROR(VLOOKUP(F2834,연간집계!D:E,2,FALSE),"")</f>
        <v>PCMS_스탠다드캘린더</v>
      </c>
    </row>
    <row r="2835" spans="1:16" ht="12.75">
      <c r="A2835" s="201">
        <v>45993.004293981481</v>
      </c>
      <c r="B2835" s="202">
        <v>45993</v>
      </c>
      <c r="C2835" s="203" t="s">
        <v>7592</v>
      </c>
      <c r="D2835" s="203" t="s">
        <v>11</v>
      </c>
      <c r="E2835" s="204" t="s">
        <v>7593</v>
      </c>
      <c r="F2835" s="49" t="s">
        <v>838</v>
      </c>
      <c r="G2835" s="203">
        <v>1</v>
      </c>
      <c r="H2835" s="203" t="s">
        <v>7594</v>
      </c>
      <c r="I2835" s="205" t="s">
        <v>2370</v>
      </c>
      <c r="J2835" s="206"/>
      <c r="K2835" s="203">
        <v>40</v>
      </c>
      <c r="L2835" s="207" t="s">
        <v>827</v>
      </c>
      <c r="M2835" s="208" t="s">
        <v>1449</v>
      </c>
      <c r="N2835" s="209">
        <f t="shared" si="0"/>
        <v>2025</v>
      </c>
      <c r="O2835" s="210">
        <f t="shared" si="1"/>
        <v>12</v>
      </c>
      <c r="P2835" s="211" t="str">
        <f>IFERROR(VLOOKUP(F2835,연간집계!D:E,2,FALSE),"")</f>
        <v>스탠다드 포토북 6*8 (하드/무광)</v>
      </c>
    </row>
    <row r="2836" spans="1:16" ht="12.75">
      <c r="A2836" s="201">
        <v>45993.034004629626</v>
      </c>
      <c r="B2836" s="202">
        <v>45993</v>
      </c>
      <c r="C2836" s="203" t="s">
        <v>7595</v>
      </c>
      <c r="D2836" s="203" t="s">
        <v>11</v>
      </c>
      <c r="E2836" s="204" t="s">
        <v>7596</v>
      </c>
      <c r="F2836" s="49" t="s">
        <v>1259</v>
      </c>
      <c r="G2836" s="203">
        <v>1</v>
      </c>
      <c r="H2836" s="203" t="s">
        <v>4826</v>
      </c>
      <c r="I2836" s="205" t="s">
        <v>1808</v>
      </c>
      <c r="J2836" s="206"/>
      <c r="K2836" s="203">
        <v>48</v>
      </c>
      <c r="L2836" s="207" t="s">
        <v>828</v>
      </c>
      <c r="M2836" s="208" t="s">
        <v>1541</v>
      </c>
      <c r="N2836" s="209">
        <f t="shared" si="0"/>
        <v>2025</v>
      </c>
      <c r="O2836" s="210">
        <f t="shared" si="1"/>
        <v>12</v>
      </c>
      <c r="P2836" s="211" t="str">
        <f>IFERROR(VLOOKUP(F2836,연간집계!D:E,2,FALSE),"")</f>
        <v>모바일 포토북 198 (커플)</v>
      </c>
    </row>
    <row r="2837" spans="1:16" ht="12.75">
      <c r="A2837" s="201">
        <v>45993.117152777777</v>
      </c>
      <c r="B2837" s="202">
        <v>45993</v>
      </c>
      <c r="C2837" s="203" t="s">
        <v>7597</v>
      </c>
      <c r="D2837" s="203" t="s">
        <v>11</v>
      </c>
      <c r="E2837" s="204" t="s">
        <v>7598</v>
      </c>
      <c r="F2837" s="49" t="s">
        <v>838</v>
      </c>
      <c r="G2837" s="203">
        <v>1</v>
      </c>
      <c r="H2837" s="203" t="s">
        <v>4048</v>
      </c>
      <c r="I2837" s="205" t="s">
        <v>1440</v>
      </c>
      <c r="J2837" s="206"/>
      <c r="K2837" s="203">
        <v>24</v>
      </c>
      <c r="L2837" s="207" t="s">
        <v>827</v>
      </c>
      <c r="M2837" s="208" t="s">
        <v>1541</v>
      </c>
      <c r="N2837" s="209">
        <f t="shared" si="0"/>
        <v>2025</v>
      </c>
      <c r="O2837" s="210">
        <f t="shared" si="1"/>
        <v>12</v>
      </c>
      <c r="P2837" s="211" t="str">
        <f>IFERROR(VLOOKUP(F2837,연간집계!D:E,2,FALSE),"")</f>
        <v>스탠다드 포토북 6*8 (하드/무광)</v>
      </c>
    </row>
    <row r="2838" spans="1:16" ht="12.75">
      <c r="A2838" s="201">
        <v>45993.396145833336</v>
      </c>
      <c r="B2838" s="202">
        <v>45993</v>
      </c>
      <c r="C2838" s="203" t="s">
        <v>7599</v>
      </c>
      <c r="D2838" s="203" t="s">
        <v>11</v>
      </c>
      <c r="E2838" s="204" t="s">
        <v>7600</v>
      </c>
      <c r="F2838" s="49" t="s">
        <v>1281</v>
      </c>
      <c r="G2838" s="203">
        <v>2</v>
      </c>
      <c r="H2838" s="203" t="s">
        <v>4814</v>
      </c>
      <c r="I2838" s="205" t="s">
        <v>2297</v>
      </c>
      <c r="J2838" s="206"/>
      <c r="K2838" s="203">
        <v>26</v>
      </c>
      <c r="L2838" s="207" t="s">
        <v>828</v>
      </c>
      <c r="M2838" s="208" t="s">
        <v>1481</v>
      </c>
      <c r="N2838" s="209">
        <f t="shared" si="0"/>
        <v>2025</v>
      </c>
      <c r="O2838" s="210">
        <f t="shared" si="1"/>
        <v>12</v>
      </c>
      <c r="P2838" s="211" t="str">
        <f>IFERROR(VLOOKUP(F2838,연간집계!D:E,2,FALSE),"")</f>
        <v>PCMS_빅캘린더</v>
      </c>
    </row>
    <row r="2839" spans="1:16" ht="12.75">
      <c r="A2839" s="201">
        <v>45993.411770833336</v>
      </c>
      <c r="B2839" s="202">
        <v>45993</v>
      </c>
      <c r="C2839" s="203" t="s">
        <v>7601</v>
      </c>
      <c r="D2839" s="203" t="s">
        <v>11</v>
      </c>
      <c r="E2839" s="204" t="s">
        <v>7602</v>
      </c>
      <c r="F2839" s="49" t="s">
        <v>847</v>
      </c>
      <c r="G2839" s="203">
        <v>6</v>
      </c>
      <c r="H2839" s="203" t="s">
        <v>7603</v>
      </c>
      <c r="I2839" s="205" t="s">
        <v>5118</v>
      </c>
      <c r="J2839" s="206"/>
      <c r="K2839" s="203">
        <v>44</v>
      </c>
      <c r="L2839" s="207" t="s">
        <v>827</v>
      </c>
      <c r="M2839" s="203" t="s">
        <v>5021</v>
      </c>
      <c r="N2839" s="209">
        <f t="shared" si="0"/>
        <v>2025</v>
      </c>
      <c r="O2839" s="210">
        <f t="shared" si="1"/>
        <v>12</v>
      </c>
      <c r="P2839" s="211" t="str">
        <f>IFERROR(VLOOKUP(F2839,연간집계!D:E,2,FALSE),"")</f>
        <v>스탠다드 포토북 8*11 (하드/무광)</v>
      </c>
    </row>
    <row r="2840" spans="1:16" ht="12.75">
      <c r="A2840" s="201">
        <v>45993.424780092595</v>
      </c>
      <c r="B2840" s="202">
        <v>45992</v>
      </c>
      <c r="C2840" s="203" t="s">
        <v>7604</v>
      </c>
      <c r="D2840" s="203" t="s">
        <v>11</v>
      </c>
      <c r="E2840" s="204" t="s">
        <v>7605</v>
      </c>
      <c r="F2840" s="49" t="s">
        <v>1296</v>
      </c>
      <c r="G2840" s="203">
        <v>1</v>
      </c>
      <c r="H2840" s="203" t="s">
        <v>7606</v>
      </c>
      <c r="I2840" s="205" t="s">
        <v>5190</v>
      </c>
      <c r="J2840" s="206"/>
      <c r="K2840" s="203">
        <v>26</v>
      </c>
      <c r="L2840" s="207" t="s">
        <v>827</v>
      </c>
      <c r="M2840" s="208" t="s">
        <v>1425</v>
      </c>
      <c r="N2840" s="209">
        <f t="shared" si="0"/>
        <v>2025</v>
      </c>
      <c r="O2840" s="210">
        <f t="shared" si="1"/>
        <v>12</v>
      </c>
      <c r="P2840" s="211" t="str">
        <f>IFERROR(VLOOKUP(F2840,연간집계!D:E,2,FALSE),"")</f>
        <v>PCMS_벽걸이2단캘린더</v>
      </c>
    </row>
    <row r="2841" spans="1:16" ht="12.75">
      <c r="A2841" s="201">
        <v>45993.430821759262</v>
      </c>
      <c r="B2841" s="202">
        <v>45993</v>
      </c>
      <c r="C2841" s="203" t="s">
        <v>7607</v>
      </c>
      <c r="D2841" s="203" t="s">
        <v>11</v>
      </c>
      <c r="E2841" s="204" t="s">
        <v>7608</v>
      </c>
      <c r="F2841" s="49" t="s">
        <v>843</v>
      </c>
      <c r="G2841" s="203">
        <v>1</v>
      </c>
      <c r="H2841" s="203" t="s">
        <v>6228</v>
      </c>
      <c r="I2841" s="205" t="s">
        <v>1435</v>
      </c>
      <c r="J2841" s="206"/>
      <c r="K2841" s="203">
        <v>32</v>
      </c>
      <c r="L2841" s="207" t="s">
        <v>827</v>
      </c>
      <c r="M2841" s="208" t="s">
        <v>1436</v>
      </c>
      <c r="N2841" s="209">
        <f t="shared" si="0"/>
        <v>2025</v>
      </c>
      <c r="O2841" s="210">
        <f t="shared" si="1"/>
        <v>12</v>
      </c>
      <c r="P2841" s="211" t="str">
        <f>IFERROR(VLOOKUP(F2841,연간집계!D:E,2,FALSE),"")</f>
        <v>스탠다드 포토북 8*11 (소프트/무광)</v>
      </c>
    </row>
    <row r="2842" spans="1:16" ht="12.75">
      <c r="A2842" s="201">
        <v>45993.448854166665</v>
      </c>
      <c r="B2842" s="202">
        <v>45993</v>
      </c>
      <c r="C2842" s="203" t="s">
        <v>7609</v>
      </c>
      <c r="D2842" s="203" t="s">
        <v>11</v>
      </c>
      <c r="E2842" s="204" t="s">
        <v>7610</v>
      </c>
      <c r="F2842" s="49" t="s">
        <v>849</v>
      </c>
      <c r="G2842" s="203">
        <v>1</v>
      </c>
      <c r="H2842" s="203" t="s">
        <v>1857</v>
      </c>
      <c r="I2842" s="205" t="s">
        <v>1440</v>
      </c>
      <c r="J2842" s="206"/>
      <c r="K2842" s="203">
        <v>76</v>
      </c>
      <c r="L2842" s="207" t="s">
        <v>827</v>
      </c>
      <c r="M2842" s="208" t="s">
        <v>1436</v>
      </c>
      <c r="N2842" s="209">
        <f t="shared" si="0"/>
        <v>2025</v>
      </c>
      <c r="O2842" s="210">
        <f t="shared" si="1"/>
        <v>12</v>
      </c>
      <c r="P2842" s="211" t="str">
        <f>IFERROR(VLOOKUP(F2842,연간집계!D:E,2,FALSE),"")</f>
        <v>스탠다드 포토북 8*11 (하드/유광)</v>
      </c>
    </row>
    <row r="2843" spans="1:16" ht="12.75">
      <c r="A2843" s="201">
        <v>45993.457905092589</v>
      </c>
      <c r="B2843" s="202">
        <v>45993</v>
      </c>
      <c r="C2843" s="203" t="s">
        <v>7611</v>
      </c>
      <c r="D2843" s="203" t="s">
        <v>11</v>
      </c>
      <c r="E2843" s="204" t="s">
        <v>7612</v>
      </c>
      <c r="F2843" s="49" t="s">
        <v>1284</v>
      </c>
      <c r="G2843" s="203">
        <v>60</v>
      </c>
      <c r="H2843" s="203" t="s">
        <v>7613</v>
      </c>
      <c r="I2843" s="205" t="s">
        <v>4943</v>
      </c>
      <c r="J2843" s="206"/>
      <c r="K2843" s="203">
        <v>26</v>
      </c>
      <c r="L2843" s="207" t="s">
        <v>827</v>
      </c>
      <c r="M2843" s="208" t="s">
        <v>1425</v>
      </c>
      <c r="N2843" s="209">
        <f t="shared" si="0"/>
        <v>2025</v>
      </c>
      <c r="O2843" s="210">
        <f t="shared" si="1"/>
        <v>12</v>
      </c>
      <c r="P2843" s="211" t="str">
        <f>IFERROR(VLOOKUP(F2843,연간집계!D:E,2,FALSE),"")</f>
        <v>PCMS_스탠다드캘린더</v>
      </c>
    </row>
    <row r="2844" spans="1:16" ht="12.75">
      <c r="A2844" s="201">
        <v>45993.461342592593</v>
      </c>
      <c r="B2844" s="202">
        <v>45993</v>
      </c>
      <c r="C2844" s="203" t="s">
        <v>7614</v>
      </c>
      <c r="D2844" s="203" t="s">
        <v>11</v>
      </c>
      <c r="E2844" s="204" t="s">
        <v>7615</v>
      </c>
      <c r="F2844" s="49" t="s">
        <v>1284</v>
      </c>
      <c r="G2844" s="203">
        <v>1</v>
      </c>
      <c r="H2844" s="203" t="s">
        <v>7616</v>
      </c>
      <c r="I2844" s="205" t="s">
        <v>5016</v>
      </c>
      <c r="J2844" s="206"/>
      <c r="K2844" s="203">
        <v>26</v>
      </c>
      <c r="L2844" s="207" t="s">
        <v>827</v>
      </c>
      <c r="M2844" s="208" t="s">
        <v>1612</v>
      </c>
      <c r="N2844" s="209">
        <f t="shared" si="0"/>
        <v>2025</v>
      </c>
      <c r="O2844" s="210">
        <f t="shared" si="1"/>
        <v>12</v>
      </c>
      <c r="P2844" s="211" t="str">
        <f>IFERROR(VLOOKUP(F2844,연간집계!D:E,2,FALSE),"")</f>
        <v>PCMS_스탠다드캘린더</v>
      </c>
    </row>
    <row r="2845" spans="1:16" ht="12.75">
      <c r="A2845" s="201">
        <v>45993.461354166669</v>
      </c>
      <c r="B2845" s="202">
        <v>45993</v>
      </c>
      <c r="C2845" s="203" t="s">
        <v>7617</v>
      </c>
      <c r="D2845" s="203" t="s">
        <v>11</v>
      </c>
      <c r="E2845" s="204" t="s">
        <v>7615</v>
      </c>
      <c r="F2845" s="49" t="s">
        <v>838</v>
      </c>
      <c r="G2845" s="203">
        <v>1</v>
      </c>
      <c r="H2845" s="203" t="s">
        <v>7616</v>
      </c>
      <c r="I2845" s="205" t="s">
        <v>2932</v>
      </c>
      <c r="J2845" s="206"/>
      <c r="K2845" s="203">
        <v>24</v>
      </c>
      <c r="L2845" s="207" t="s">
        <v>827</v>
      </c>
      <c r="M2845" s="208" t="s">
        <v>1612</v>
      </c>
      <c r="N2845" s="209">
        <f t="shared" si="0"/>
        <v>2025</v>
      </c>
      <c r="O2845" s="210">
        <f t="shared" si="1"/>
        <v>12</v>
      </c>
      <c r="P2845" s="211" t="str">
        <f>IFERROR(VLOOKUP(F2845,연간집계!D:E,2,FALSE),"")</f>
        <v>스탠다드 포토북 6*8 (하드/무광)</v>
      </c>
    </row>
    <row r="2846" spans="1:16" ht="12.75">
      <c r="A2846" s="201">
        <v>45993.461365740739</v>
      </c>
      <c r="B2846" s="202">
        <v>45993</v>
      </c>
      <c r="C2846" s="203" t="s">
        <v>7618</v>
      </c>
      <c r="D2846" s="203" t="s">
        <v>11</v>
      </c>
      <c r="E2846" s="204" t="s">
        <v>7615</v>
      </c>
      <c r="F2846" s="49" t="s">
        <v>1284</v>
      </c>
      <c r="G2846" s="203">
        <v>1</v>
      </c>
      <c r="H2846" s="203" t="s">
        <v>7616</v>
      </c>
      <c r="I2846" s="205" t="s">
        <v>5016</v>
      </c>
      <c r="J2846" s="206"/>
      <c r="K2846" s="203">
        <v>26</v>
      </c>
      <c r="L2846" s="207" t="s">
        <v>827</v>
      </c>
      <c r="M2846" s="208" t="s">
        <v>1612</v>
      </c>
      <c r="N2846" s="209">
        <f t="shared" si="0"/>
        <v>2025</v>
      </c>
      <c r="O2846" s="210">
        <f t="shared" si="1"/>
        <v>12</v>
      </c>
      <c r="P2846" s="211" t="str">
        <f>IFERROR(VLOOKUP(F2846,연간집계!D:E,2,FALSE),"")</f>
        <v>PCMS_스탠다드캘린더</v>
      </c>
    </row>
    <row r="2847" spans="1:16" ht="12.75">
      <c r="A2847" s="201">
        <v>45993.461377314816</v>
      </c>
      <c r="B2847" s="202">
        <v>45993</v>
      </c>
      <c r="C2847" s="203" t="s">
        <v>7619</v>
      </c>
      <c r="D2847" s="203" t="s">
        <v>11</v>
      </c>
      <c r="E2847" s="204" t="s">
        <v>7615</v>
      </c>
      <c r="F2847" s="49" t="s">
        <v>1284</v>
      </c>
      <c r="G2847" s="203">
        <v>1</v>
      </c>
      <c r="H2847" s="203" t="s">
        <v>7616</v>
      </c>
      <c r="I2847" s="205" t="s">
        <v>5016</v>
      </c>
      <c r="J2847" s="206"/>
      <c r="K2847" s="203">
        <v>26</v>
      </c>
      <c r="L2847" s="207" t="s">
        <v>827</v>
      </c>
      <c r="M2847" s="208" t="s">
        <v>1612</v>
      </c>
      <c r="N2847" s="209">
        <f t="shared" si="0"/>
        <v>2025</v>
      </c>
      <c r="O2847" s="210">
        <f t="shared" si="1"/>
        <v>12</v>
      </c>
      <c r="P2847" s="211" t="str">
        <f>IFERROR(VLOOKUP(F2847,연간집계!D:E,2,FALSE),"")</f>
        <v>PCMS_스탠다드캘린더</v>
      </c>
    </row>
    <row r="2848" spans="1:16" ht="12.75">
      <c r="A2848" s="201">
        <v>45993.461388888885</v>
      </c>
      <c r="B2848" s="202">
        <v>45993</v>
      </c>
      <c r="C2848" s="203" t="s">
        <v>7620</v>
      </c>
      <c r="D2848" s="203" t="s">
        <v>11</v>
      </c>
      <c r="E2848" s="204" t="s">
        <v>7615</v>
      </c>
      <c r="F2848" s="49" t="s">
        <v>838</v>
      </c>
      <c r="G2848" s="203">
        <v>1</v>
      </c>
      <c r="H2848" s="203" t="s">
        <v>7616</v>
      </c>
      <c r="I2848" s="205" t="s">
        <v>2932</v>
      </c>
      <c r="J2848" s="206"/>
      <c r="K2848" s="203">
        <v>24</v>
      </c>
      <c r="L2848" s="207" t="s">
        <v>827</v>
      </c>
      <c r="M2848" s="208" t="s">
        <v>1612</v>
      </c>
      <c r="N2848" s="209">
        <f t="shared" si="0"/>
        <v>2025</v>
      </c>
      <c r="O2848" s="210">
        <f t="shared" si="1"/>
        <v>12</v>
      </c>
      <c r="P2848" s="211" t="str">
        <f>IFERROR(VLOOKUP(F2848,연간집계!D:E,2,FALSE),"")</f>
        <v>스탠다드 포토북 6*8 (하드/무광)</v>
      </c>
    </row>
    <row r="2849" spans="1:16" ht="12.75">
      <c r="A2849" s="201">
        <v>45993.464675925927</v>
      </c>
      <c r="B2849" s="202">
        <v>45993</v>
      </c>
      <c r="C2849" s="203" t="s">
        <v>7621</v>
      </c>
      <c r="D2849" s="203" t="s">
        <v>11</v>
      </c>
      <c r="E2849" s="204" t="s">
        <v>7622</v>
      </c>
      <c r="F2849" s="49" t="s">
        <v>1284</v>
      </c>
      <c r="G2849" s="203">
        <v>6</v>
      </c>
      <c r="H2849" s="203" t="s">
        <v>4022</v>
      </c>
      <c r="I2849" s="205" t="s">
        <v>4186</v>
      </c>
      <c r="J2849" s="206"/>
      <c r="K2849" s="203">
        <v>26</v>
      </c>
      <c r="L2849" s="207" t="s">
        <v>827</v>
      </c>
      <c r="M2849" s="208" t="s">
        <v>1449</v>
      </c>
      <c r="N2849" s="209">
        <f t="shared" si="0"/>
        <v>2025</v>
      </c>
      <c r="O2849" s="210">
        <f t="shared" si="1"/>
        <v>12</v>
      </c>
      <c r="P2849" s="211" t="str">
        <f>IFERROR(VLOOKUP(F2849,연간집계!D:E,2,FALSE),"")</f>
        <v>PCMS_스탠다드캘린더</v>
      </c>
    </row>
    <row r="2850" spans="1:16" ht="12.75">
      <c r="A2850" s="201">
        <v>45993.476724537039</v>
      </c>
      <c r="B2850" s="202">
        <v>45993</v>
      </c>
      <c r="C2850" s="203" t="s">
        <v>7623</v>
      </c>
      <c r="D2850" s="203" t="s">
        <v>11</v>
      </c>
      <c r="E2850" s="204" t="s">
        <v>7624</v>
      </c>
      <c r="F2850" s="49" t="s">
        <v>840</v>
      </c>
      <c r="G2850" s="203">
        <v>1</v>
      </c>
      <c r="H2850" s="203" t="s">
        <v>7625</v>
      </c>
      <c r="I2850" s="205" t="s">
        <v>2297</v>
      </c>
      <c r="J2850" s="206"/>
      <c r="K2850" s="203">
        <v>40</v>
      </c>
      <c r="L2850" s="207" t="s">
        <v>827</v>
      </c>
      <c r="M2850" s="208" t="s">
        <v>1493</v>
      </c>
      <c r="N2850" s="209">
        <f t="shared" si="0"/>
        <v>2025</v>
      </c>
      <c r="O2850" s="210">
        <f t="shared" si="1"/>
        <v>12</v>
      </c>
      <c r="P2850" s="211" t="str">
        <f>IFERROR(VLOOKUP(F2850,연간집계!D:E,2,FALSE),"")</f>
        <v>스탠다드 포토북 6*8 (하드/유광)</v>
      </c>
    </row>
    <row r="2851" spans="1:16" ht="12.75">
      <c r="A2851" s="201">
        <v>45993.482766203706</v>
      </c>
      <c r="B2851" s="202">
        <v>45993</v>
      </c>
      <c r="C2851" s="203" t="s">
        <v>7626</v>
      </c>
      <c r="D2851" s="203" t="s">
        <v>11</v>
      </c>
      <c r="E2851" s="204" t="s">
        <v>7627</v>
      </c>
      <c r="F2851" s="49" t="s">
        <v>1027</v>
      </c>
      <c r="G2851" s="203">
        <v>1</v>
      </c>
      <c r="H2851" s="203" t="s">
        <v>4902</v>
      </c>
      <c r="I2851" s="205" t="s">
        <v>1435</v>
      </c>
      <c r="J2851" s="208" t="s">
        <v>1435</v>
      </c>
      <c r="K2851" s="203">
        <v>80</v>
      </c>
      <c r="L2851" s="207" t="s">
        <v>827</v>
      </c>
      <c r="M2851" s="208" t="s">
        <v>1493</v>
      </c>
      <c r="N2851" s="209">
        <f t="shared" si="0"/>
        <v>2025</v>
      </c>
      <c r="O2851" s="210">
        <f t="shared" si="1"/>
        <v>12</v>
      </c>
      <c r="P2851" s="211" t="str">
        <f>IFERROR(VLOOKUP(F2851,연간집계!D:E,2,FALSE),"")</f>
        <v>트래블북 198 (쿠션하드/78p)</v>
      </c>
    </row>
    <row r="2852" spans="1:16" ht="12.75">
      <c r="A2852" s="201">
        <v>45993.482777777775</v>
      </c>
      <c r="B2852" s="202">
        <v>45993</v>
      </c>
      <c r="C2852" s="203" t="s">
        <v>7628</v>
      </c>
      <c r="D2852" s="203" t="s">
        <v>11</v>
      </c>
      <c r="E2852" s="204" t="s">
        <v>7627</v>
      </c>
      <c r="F2852" s="49" t="s">
        <v>1027</v>
      </c>
      <c r="G2852" s="203">
        <v>1</v>
      </c>
      <c r="H2852" s="203" t="s">
        <v>4902</v>
      </c>
      <c r="I2852" s="205" t="s">
        <v>1435</v>
      </c>
      <c r="J2852" s="208" t="s">
        <v>1435</v>
      </c>
      <c r="K2852" s="203">
        <v>80</v>
      </c>
      <c r="L2852" s="207" t="s">
        <v>827</v>
      </c>
      <c r="M2852" s="208" t="s">
        <v>1493</v>
      </c>
      <c r="N2852" s="209">
        <f t="shared" si="0"/>
        <v>2025</v>
      </c>
      <c r="O2852" s="210">
        <f t="shared" si="1"/>
        <v>12</v>
      </c>
      <c r="P2852" s="211" t="str">
        <f>IFERROR(VLOOKUP(F2852,연간집계!D:E,2,FALSE),"")</f>
        <v>트래블북 198 (쿠션하드/78p)</v>
      </c>
    </row>
    <row r="2853" spans="1:16" ht="12.75">
      <c r="A2853" s="201">
        <v>45993.482789351852</v>
      </c>
      <c r="B2853" s="202">
        <v>45993</v>
      </c>
      <c r="C2853" s="203" t="s">
        <v>7629</v>
      </c>
      <c r="D2853" s="203" t="s">
        <v>11</v>
      </c>
      <c r="E2853" s="204" t="s">
        <v>7627</v>
      </c>
      <c r="F2853" s="49" t="s">
        <v>1027</v>
      </c>
      <c r="G2853" s="203">
        <v>1</v>
      </c>
      <c r="H2853" s="203" t="s">
        <v>4902</v>
      </c>
      <c r="I2853" s="205" t="s">
        <v>1435</v>
      </c>
      <c r="J2853" s="208" t="s">
        <v>1435</v>
      </c>
      <c r="K2853" s="203">
        <v>80</v>
      </c>
      <c r="L2853" s="207" t="s">
        <v>827</v>
      </c>
      <c r="M2853" s="208" t="s">
        <v>1493</v>
      </c>
      <c r="N2853" s="209">
        <f t="shared" si="0"/>
        <v>2025</v>
      </c>
      <c r="O2853" s="210">
        <f t="shared" si="1"/>
        <v>12</v>
      </c>
      <c r="P2853" s="211" t="str">
        <f>IFERROR(VLOOKUP(F2853,연간집계!D:E,2,FALSE),"")</f>
        <v>트래블북 198 (쿠션하드/78p)</v>
      </c>
    </row>
    <row r="2854" spans="1:16" ht="12.75">
      <c r="A2854" s="201">
        <v>45993.482800925929</v>
      </c>
      <c r="B2854" s="202">
        <v>45993</v>
      </c>
      <c r="C2854" s="203" t="s">
        <v>7630</v>
      </c>
      <c r="D2854" s="203" t="s">
        <v>11</v>
      </c>
      <c r="E2854" s="204" t="s">
        <v>7627</v>
      </c>
      <c r="F2854" s="49" t="s">
        <v>1027</v>
      </c>
      <c r="G2854" s="203">
        <v>1</v>
      </c>
      <c r="H2854" s="203" t="s">
        <v>4902</v>
      </c>
      <c r="I2854" s="205" t="s">
        <v>1435</v>
      </c>
      <c r="J2854" s="208" t="s">
        <v>1435</v>
      </c>
      <c r="K2854" s="203">
        <v>80</v>
      </c>
      <c r="L2854" s="207" t="s">
        <v>827</v>
      </c>
      <c r="M2854" s="208" t="s">
        <v>1493</v>
      </c>
      <c r="N2854" s="209">
        <f t="shared" si="0"/>
        <v>2025</v>
      </c>
      <c r="O2854" s="210">
        <f t="shared" si="1"/>
        <v>12</v>
      </c>
      <c r="P2854" s="211" t="str">
        <f>IFERROR(VLOOKUP(F2854,연간집계!D:E,2,FALSE),"")</f>
        <v>트래블북 198 (쿠션하드/78p)</v>
      </c>
    </row>
    <row r="2855" spans="1:16" ht="12.75">
      <c r="A2855" s="201">
        <v>45993.482812499999</v>
      </c>
      <c r="B2855" s="202">
        <v>45993</v>
      </c>
      <c r="C2855" s="203" t="s">
        <v>7631</v>
      </c>
      <c r="D2855" s="203" t="s">
        <v>11</v>
      </c>
      <c r="E2855" s="204" t="s">
        <v>7627</v>
      </c>
      <c r="F2855" s="49" t="s">
        <v>1027</v>
      </c>
      <c r="G2855" s="203">
        <v>1</v>
      </c>
      <c r="H2855" s="203" t="s">
        <v>4902</v>
      </c>
      <c r="I2855" s="205" t="s">
        <v>1435</v>
      </c>
      <c r="J2855" s="208" t="s">
        <v>1435</v>
      </c>
      <c r="K2855" s="203">
        <v>80</v>
      </c>
      <c r="L2855" s="207" t="s">
        <v>827</v>
      </c>
      <c r="M2855" s="208" t="s">
        <v>1493</v>
      </c>
      <c r="N2855" s="209">
        <f t="shared" si="0"/>
        <v>2025</v>
      </c>
      <c r="O2855" s="210">
        <f t="shared" si="1"/>
        <v>12</v>
      </c>
      <c r="P2855" s="211" t="str">
        <f>IFERROR(VLOOKUP(F2855,연간집계!D:E,2,FALSE),"")</f>
        <v>트래블북 198 (쿠션하드/78p)</v>
      </c>
    </row>
    <row r="2856" spans="1:16" ht="12.75">
      <c r="A2856" s="201">
        <v>45993.494733796295</v>
      </c>
      <c r="B2856" s="202">
        <v>45993</v>
      </c>
      <c r="C2856" s="203" t="s">
        <v>7632</v>
      </c>
      <c r="D2856" s="203" t="s">
        <v>11</v>
      </c>
      <c r="E2856" s="204" t="s">
        <v>7633</v>
      </c>
      <c r="F2856" s="49" t="s">
        <v>838</v>
      </c>
      <c r="G2856" s="203">
        <v>1</v>
      </c>
      <c r="H2856" s="203" t="s">
        <v>7634</v>
      </c>
      <c r="I2856" s="205" t="s">
        <v>1453</v>
      </c>
      <c r="J2856" s="206"/>
      <c r="K2856" s="203">
        <v>24</v>
      </c>
      <c r="L2856" s="207" t="s">
        <v>827</v>
      </c>
      <c r="M2856" s="208" t="s">
        <v>1436</v>
      </c>
      <c r="N2856" s="209">
        <f t="shared" si="0"/>
        <v>2025</v>
      </c>
      <c r="O2856" s="210">
        <f t="shared" si="1"/>
        <v>12</v>
      </c>
      <c r="P2856" s="211" t="str">
        <f>IFERROR(VLOOKUP(F2856,연간집계!D:E,2,FALSE),"")</f>
        <v>스탠다드 포토북 6*8 (하드/무광)</v>
      </c>
    </row>
    <row r="2857" spans="1:16" ht="12.75">
      <c r="A2857" s="201">
        <v>45993.515775462962</v>
      </c>
      <c r="B2857" s="202">
        <v>45993</v>
      </c>
      <c r="C2857" s="203" t="s">
        <v>7635</v>
      </c>
      <c r="D2857" s="203" t="s">
        <v>11</v>
      </c>
      <c r="E2857" s="204" t="s">
        <v>7636</v>
      </c>
      <c r="F2857" s="49" t="s">
        <v>974</v>
      </c>
      <c r="G2857" s="203">
        <v>1</v>
      </c>
      <c r="H2857" s="203" t="s">
        <v>7637</v>
      </c>
      <c r="I2857" s="205" t="s">
        <v>7638</v>
      </c>
      <c r="J2857" s="208" t="s">
        <v>7638</v>
      </c>
      <c r="K2857" s="203">
        <v>48</v>
      </c>
      <c r="L2857" s="207" t="s">
        <v>827</v>
      </c>
      <c r="M2857" s="208" t="s">
        <v>1436</v>
      </c>
      <c r="N2857" s="209">
        <f t="shared" si="0"/>
        <v>2025</v>
      </c>
      <c r="O2857" s="210">
        <f t="shared" si="1"/>
        <v>12</v>
      </c>
      <c r="P2857" s="211" t="str">
        <f>IFERROR(VLOOKUP(F2857,연간집계!D:E,2,FALSE),"")</f>
        <v>시티북 198 (쿠션하드/46p)</v>
      </c>
    </row>
    <row r="2858" spans="1:16" ht="12.75">
      <c r="A2858" s="201">
        <v>45993.554293981484</v>
      </c>
      <c r="B2858" s="202">
        <v>45993</v>
      </c>
      <c r="C2858" s="203" t="s">
        <v>7639</v>
      </c>
      <c r="D2858" s="203" t="s">
        <v>11</v>
      </c>
      <c r="E2858" s="204" t="s">
        <v>7640</v>
      </c>
      <c r="F2858" s="49" t="s">
        <v>1347</v>
      </c>
      <c r="G2858" s="203">
        <v>1</v>
      </c>
      <c r="H2858" s="203" t="s">
        <v>6955</v>
      </c>
      <c r="I2858" s="205" t="s">
        <v>1440</v>
      </c>
      <c r="J2858" s="208" t="s">
        <v>1712</v>
      </c>
      <c r="K2858" s="203">
        <v>1</v>
      </c>
      <c r="L2858" s="207" t="s">
        <v>827</v>
      </c>
      <c r="M2858" s="208" t="s">
        <v>1436</v>
      </c>
      <c r="N2858" s="209">
        <f t="shared" si="0"/>
        <v>2025</v>
      </c>
      <c r="O2858" s="210">
        <f t="shared" si="1"/>
        <v>12</v>
      </c>
      <c r="P2858" s="211" t="str">
        <f>IFERROR(VLOOKUP(F2858,연간집계!D:E,2,FALSE),"")</f>
        <v>아크릴키링</v>
      </c>
    </row>
    <row r="2859" spans="1:16" ht="12.75">
      <c r="A2859" s="201">
        <v>45993.55431712963</v>
      </c>
      <c r="B2859" s="202">
        <v>45993</v>
      </c>
      <c r="C2859" s="203" t="s">
        <v>7641</v>
      </c>
      <c r="D2859" s="203" t="s">
        <v>11</v>
      </c>
      <c r="E2859" s="204" t="s">
        <v>7640</v>
      </c>
      <c r="F2859" s="49" t="s">
        <v>1347</v>
      </c>
      <c r="G2859" s="203">
        <v>1</v>
      </c>
      <c r="H2859" s="203" t="s">
        <v>6955</v>
      </c>
      <c r="I2859" s="205" t="s">
        <v>1440</v>
      </c>
      <c r="J2859" s="208" t="s">
        <v>1712</v>
      </c>
      <c r="K2859" s="203">
        <v>1</v>
      </c>
      <c r="L2859" s="207" t="s">
        <v>827</v>
      </c>
      <c r="M2859" s="208" t="s">
        <v>1436</v>
      </c>
      <c r="N2859" s="209">
        <f t="shared" si="0"/>
        <v>2025</v>
      </c>
      <c r="O2859" s="210">
        <f t="shared" si="1"/>
        <v>12</v>
      </c>
      <c r="P2859" s="211" t="str">
        <f>IFERROR(VLOOKUP(F2859,연간집계!D:E,2,FALSE),"")</f>
        <v>아크릴키링</v>
      </c>
    </row>
    <row r="2860" spans="1:16" ht="12.75">
      <c r="A2860" s="201">
        <v>45993.563310185185</v>
      </c>
      <c r="B2860" s="202">
        <v>45993</v>
      </c>
      <c r="C2860" s="203" t="s">
        <v>7642</v>
      </c>
      <c r="D2860" s="203" t="s">
        <v>11</v>
      </c>
      <c r="E2860" s="204" t="s">
        <v>7643</v>
      </c>
      <c r="F2860" s="49" t="s">
        <v>1284</v>
      </c>
      <c r="G2860" s="203">
        <v>1</v>
      </c>
      <c r="H2860" s="203" t="s">
        <v>7644</v>
      </c>
      <c r="I2860" s="205" t="s">
        <v>4943</v>
      </c>
      <c r="J2860" s="206"/>
      <c r="K2860" s="203">
        <v>26</v>
      </c>
      <c r="L2860" s="207" t="s">
        <v>827</v>
      </c>
      <c r="M2860" s="208" t="s">
        <v>1436</v>
      </c>
      <c r="N2860" s="209">
        <f t="shared" si="0"/>
        <v>2025</v>
      </c>
      <c r="O2860" s="210">
        <f t="shared" si="1"/>
        <v>12</v>
      </c>
      <c r="P2860" s="211" t="str">
        <f>IFERROR(VLOOKUP(F2860,연간집계!D:E,2,FALSE),"")</f>
        <v>PCMS_스탠다드캘린더</v>
      </c>
    </row>
    <row r="2861" spans="1:16" ht="12.75">
      <c r="A2861" s="201">
        <v>45993.563321759262</v>
      </c>
      <c r="B2861" s="202">
        <v>45993</v>
      </c>
      <c r="C2861" s="203" t="s">
        <v>7645</v>
      </c>
      <c r="D2861" s="203" t="s">
        <v>11</v>
      </c>
      <c r="E2861" s="204" t="s">
        <v>7643</v>
      </c>
      <c r="F2861" s="49" t="s">
        <v>1284</v>
      </c>
      <c r="G2861" s="203">
        <v>3</v>
      </c>
      <c r="H2861" s="203" t="s">
        <v>7644</v>
      </c>
      <c r="I2861" s="205" t="s">
        <v>1501</v>
      </c>
      <c r="J2861" s="206"/>
      <c r="K2861" s="203">
        <v>26</v>
      </c>
      <c r="L2861" s="207" t="s">
        <v>827</v>
      </c>
      <c r="M2861" s="208" t="s">
        <v>1436</v>
      </c>
      <c r="N2861" s="209">
        <f t="shared" si="0"/>
        <v>2025</v>
      </c>
      <c r="O2861" s="210">
        <f t="shared" si="1"/>
        <v>12</v>
      </c>
      <c r="P2861" s="211" t="str">
        <f>IFERROR(VLOOKUP(F2861,연간집계!D:E,2,FALSE),"")</f>
        <v>PCMS_스탠다드캘린더</v>
      </c>
    </row>
    <row r="2862" spans="1:16" ht="12.75">
      <c r="A2862" s="201">
        <v>45993.584074074075</v>
      </c>
      <c r="B2862" s="202">
        <v>45993</v>
      </c>
      <c r="C2862" s="203" t="s">
        <v>7646</v>
      </c>
      <c r="D2862" s="203" t="s">
        <v>11</v>
      </c>
      <c r="E2862" s="204" t="s">
        <v>7647</v>
      </c>
      <c r="F2862" s="49" t="s">
        <v>1284</v>
      </c>
      <c r="G2862" s="203">
        <v>9</v>
      </c>
      <c r="H2862" s="203" t="s">
        <v>7648</v>
      </c>
      <c r="I2862" s="205" t="s">
        <v>5016</v>
      </c>
      <c r="J2862" s="206"/>
      <c r="K2862" s="203">
        <v>26</v>
      </c>
      <c r="L2862" s="207" t="s">
        <v>827</v>
      </c>
      <c r="M2862" s="208" t="s">
        <v>1436</v>
      </c>
      <c r="N2862" s="209">
        <f t="shared" si="0"/>
        <v>2025</v>
      </c>
      <c r="O2862" s="210">
        <f t="shared" si="1"/>
        <v>12</v>
      </c>
      <c r="P2862" s="211" t="str">
        <f>IFERROR(VLOOKUP(F2862,연간집계!D:E,2,FALSE),"")</f>
        <v>PCMS_스탠다드캘린더</v>
      </c>
    </row>
    <row r="2863" spans="1:16" ht="12.75">
      <c r="A2863" s="201">
        <v>45993.587256944447</v>
      </c>
      <c r="B2863" s="202">
        <v>45993</v>
      </c>
      <c r="C2863" s="203" t="s">
        <v>7649</v>
      </c>
      <c r="D2863" s="203" t="s">
        <v>11</v>
      </c>
      <c r="E2863" s="204" t="s">
        <v>7650</v>
      </c>
      <c r="F2863" s="49" t="s">
        <v>1051</v>
      </c>
      <c r="G2863" s="203">
        <v>1</v>
      </c>
      <c r="H2863" s="203" t="s">
        <v>1817</v>
      </c>
      <c r="I2863" s="205" t="s">
        <v>1660</v>
      </c>
      <c r="J2863" s="206"/>
      <c r="K2863" s="203">
        <v>100</v>
      </c>
      <c r="L2863" s="207" t="s">
        <v>827</v>
      </c>
      <c r="M2863" s="208" t="s">
        <v>1436</v>
      </c>
      <c r="N2863" s="209">
        <f t="shared" si="0"/>
        <v>2025</v>
      </c>
      <c r="O2863" s="210">
        <f t="shared" si="1"/>
        <v>12</v>
      </c>
      <c r="P2863" s="211" t="str">
        <f>IFERROR(VLOOKUP(F2863,연간집계!D:E,2,FALSE),"")</f>
        <v>프리북A4 (하드)</v>
      </c>
    </row>
    <row r="2864" spans="1:16" ht="12.75">
      <c r="A2864" s="201">
        <v>45993.602199074077</v>
      </c>
      <c r="B2864" s="202">
        <v>45993</v>
      </c>
      <c r="C2864" s="203" t="s">
        <v>7651</v>
      </c>
      <c r="D2864" s="203" t="s">
        <v>11</v>
      </c>
      <c r="E2864" s="204" t="s">
        <v>7652</v>
      </c>
      <c r="F2864" s="49" t="s">
        <v>840</v>
      </c>
      <c r="G2864" s="203">
        <v>6</v>
      </c>
      <c r="H2864" s="203" t="s">
        <v>7653</v>
      </c>
      <c r="I2864" s="88" t="s">
        <v>5020</v>
      </c>
      <c r="J2864" s="206"/>
      <c r="K2864" s="203">
        <v>34</v>
      </c>
      <c r="L2864" s="207" t="s">
        <v>827</v>
      </c>
      <c r="M2864" s="203" t="s">
        <v>5021</v>
      </c>
      <c r="N2864" s="209">
        <f t="shared" si="0"/>
        <v>2025</v>
      </c>
      <c r="O2864" s="210">
        <f t="shared" si="1"/>
        <v>12</v>
      </c>
      <c r="P2864" s="211" t="str">
        <f>IFERROR(VLOOKUP(F2864,연간집계!D:E,2,FALSE),"")</f>
        <v>스탠다드 포토북 6*8 (하드/유광)</v>
      </c>
    </row>
    <row r="2865" spans="1:16" ht="12.75">
      <c r="A2865" s="201">
        <v>45993.630162037036</v>
      </c>
      <c r="B2865" s="202">
        <v>45993</v>
      </c>
      <c r="C2865" s="203" t="s">
        <v>7654</v>
      </c>
      <c r="D2865" s="203" t="s">
        <v>11</v>
      </c>
      <c r="E2865" s="204" t="s">
        <v>7655</v>
      </c>
      <c r="F2865" s="49" t="s">
        <v>1236</v>
      </c>
      <c r="G2865" s="203">
        <v>3</v>
      </c>
      <c r="H2865" s="203" t="s">
        <v>7656</v>
      </c>
      <c r="I2865" s="205" t="s">
        <v>2220</v>
      </c>
      <c r="J2865" s="206"/>
      <c r="K2865" s="203">
        <v>24</v>
      </c>
      <c r="L2865" s="207" t="s">
        <v>828</v>
      </c>
      <c r="M2865" s="208" t="s">
        <v>1436</v>
      </c>
      <c r="N2865" s="209">
        <f t="shared" si="0"/>
        <v>2025</v>
      </c>
      <c r="O2865" s="210">
        <f t="shared" si="1"/>
        <v>12</v>
      </c>
      <c r="P2865" s="211" t="str">
        <f>IFERROR(VLOOKUP(F2865,연간집계!D:E,2,FALSE),"")</f>
        <v>모바일 포토북 150 (베이비)</v>
      </c>
    </row>
    <row r="2866" spans="1:16" ht="12.75">
      <c r="A2866" s="201">
        <v>45993.630173611113</v>
      </c>
      <c r="B2866" s="202">
        <v>45993</v>
      </c>
      <c r="C2866" s="203" t="s">
        <v>7657</v>
      </c>
      <c r="D2866" s="203" t="s">
        <v>11</v>
      </c>
      <c r="E2866" s="204" t="s">
        <v>7655</v>
      </c>
      <c r="F2866" s="49" t="s">
        <v>1238</v>
      </c>
      <c r="G2866" s="203">
        <v>3</v>
      </c>
      <c r="H2866" s="203" t="s">
        <v>7656</v>
      </c>
      <c r="I2866" s="205" t="s">
        <v>2085</v>
      </c>
      <c r="J2866" s="206"/>
      <c r="K2866" s="203">
        <v>24</v>
      </c>
      <c r="L2866" s="207" t="s">
        <v>828</v>
      </c>
      <c r="M2866" s="208" t="s">
        <v>1436</v>
      </c>
      <c r="N2866" s="209">
        <f t="shared" si="0"/>
        <v>2025</v>
      </c>
      <c r="O2866" s="210">
        <f t="shared" si="1"/>
        <v>12</v>
      </c>
      <c r="P2866" s="211" t="str">
        <f>IFERROR(VLOOKUP(F2866,연간집계!D:E,2,FALSE),"")</f>
        <v>모바일 포토북 198 (베이비)</v>
      </c>
    </row>
    <row r="2867" spans="1:16" ht="12.75">
      <c r="A2867" s="201">
        <v>45993.630185185182</v>
      </c>
      <c r="B2867" s="202">
        <v>45993</v>
      </c>
      <c r="C2867" s="203" t="s">
        <v>7658</v>
      </c>
      <c r="D2867" s="203" t="s">
        <v>11</v>
      </c>
      <c r="E2867" s="204" t="s">
        <v>7655</v>
      </c>
      <c r="F2867" s="49" t="s">
        <v>1252</v>
      </c>
      <c r="G2867" s="203">
        <v>3</v>
      </c>
      <c r="H2867" s="203" t="s">
        <v>7656</v>
      </c>
      <c r="I2867" s="205" t="s">
        <v>1716</v>
      </c>
      <c r="J2867" s="206"/>
      <c r="K2867" s="203">
        <v>24</v>
      </c>
      <c r="L2867" s="207" t="s">
        <v>828</v>
      </c>
      <c r="M2867" s="208" t="s">
        <v>1436</v>
      </c>
      <c r="N2867" s="209">
        <f t="shared" si="0"/>
        <v>2025</v>
      </c>
      <c r="O2867" s="210">
        <f t="shared" si="1"/>
        <v>12</v>
      </c>
      <c r="P2867" s="211" t="str">
        <f>IFERROR(VLOOKUP(F2867,연간집계!D:E,2,FALSE),"")</f>
        <v>모바일 포토북 198 (단체/모임)</v>
      </c>
    </row>
    <row r="2868" spans="1:16" ht="12.75">
      <c r="A2868" s="201">
        <v>45993.633159722223</v>
      </c>
      <c r="B2868" s="202">
        <v>45993</v>
      </c>
      <c r="C2868" s="203" t="s">
        <v>7659</v>
      </c>
      <c r="D2868" s="203" t="s">
        <v>11</v>
      </c>
      <c r="E2868" s="204" t="s">
        <v>7660</v>
      </c>
      <c r="F2868" s="49" t="s">
        <v>1053</v>
      </c>
      <c r="G2868" s="203">
        <v>1</v>
      </c>
      <c r="H2868" s="203" t="s">
        <v>1626</v>
      </c>
      <c r="I2868" s="205" t="s">
        <v>1440</v>
      </c>
      <c r="J2868" s="206"/>
      <c r="K2868" s="203">
        <v>66</v>
      </c>
      <c r="L2868" s="207" t="s">
        <v>827</v>
      </c>
      <c r="M2868" s="208" t="s">
        <v>1514</v>
      </c>
      <c r="N2868" s="209">
        <f t="shared" si="0"/>
        <v>2025</v>
      </c>
      <c r="O2868" s="210">
        <f t="shared" si="1"/>
        <v>12</v>
      </c>
      <c r="P2868" s="211" t="str">
        <f>IFERROR(VLOOKUP(F2868,연간집계!D:E,2,FALSE),"")</f>
        <v>프리북A4 (소프트)</v>
      </c>
    </row>
    <row r="2869" spans="1:16" ht="12.75">
      <c r="A2869" s="201">
        <v>45993.639131944445</v>
      </c>
      <c r="B2869" s="202">
        <v>45993</v>
      </c>
      <c r="C2869" s="203" t="s">
        <v>7661</v>
      </c>
      <c r="D2869" s="203" t="s">
        <v>11</v>
      </c>
      <c r="E2869" s="204" t="s">
        <v>7662</v>
      </c>
      <c r="F2869" s="49" t="s">
        <v>1284</v>
      </c>
      <c r="G2869" s="203">
        <v>1</v>
      </c>
      <c r="H2869" s="203" t="s">
        <v>7663</v>
      </c>
      <c r="I2869" s="205" t="s">
        <v>5016</v>
      </c>
      <c r="J2869" s="206"/>
      <c r="K2869" s="203">
        <v>26</v>
      </c>
      <c r="L2869" s="207" t="s">
        <v>827</v>
      </c>
      <c r="M2869" s="208" t="s">
        <v>1612</v>
      </c>
      <c r="N2869" s="209">
        <f t="shared" si="0"/>
        <v>2025</v>
      </c>
      <c r="O2869" s="210">
        <f t="shared" si="1"/>
        <v>12</v>
      </c>
      <c r="P2869" s="211" t="str">
        <f>IFERROR(VLOOKUP(F2869,연간집계!D:E,2,FALSE),"")</f>
        <v>PCMS_스탠다드캘린더</v>
      </c>
    </row>
    <row r="2870" spans="1:16" ht="12.75">
      <c r="A2870" s="201">
        <v>45993.639155092591</v>
      </c>
      <c r="B2870" s="202">
        <v>45993</v>
      </c>
      <c r="C2870" s="203" t="s">
        <v>7664</v>
      </c>
      <c r="D2870" s="203" t="s">
        <v>11</v>
      </c>
      <c r="E2870" s="204" t="s">
        <v>7662</v>
      </c>
      <c r="F2870" s="49" t="s">
        <v>1284</v>
      </c>
      <c r="G2870" s="203">
        <v>1</v>
      </c>
      <c r="H2870" s="203" t="s">
        <v>7663</v>
      </c>
      <c r="I2870" s="205" t="s">
        <v>5016</v>
      </c>
      <c r="J2870" s="206"/>
      <c r="K2870" s="203">
        <v>26</v>
      </c>
      <c r="L2870" s="207" t="s">
        <v>827</v>
      </c>
      <c r="M2870" s="208" t="s">
        <v>1612</v>
      </c>
      <c r="N2870" s="209">
        <f t="shared" si="0"/>
        <v>2025</v>
      </c>
      <c r="O2870" s="210">
        <f t="shared" si="1"/>
        <v>12</v>
      </c>
      <c r="P2870" s="211" t="str">
        <f>IFERROR(VLOOKUP(F2870,연간집계!D:E,2,FALSE),"")</f>
        <v>PCMS_스탠다드캘린더</v>
      </c>
    </row>
    <row r="2871" spans="1:16" ht="12.75">
      <c r="A2871" s="201">
        <v>45993.639166666668</v>
      </c>
      <c r="B2871" s="202">
        <v>45993</v>
      </c>
      <c r="C2871" s="203" t="s">
        <v>7665</v>
      </c>
      <c r="D2871" s="203" t="s">
        <v>11</v>
      </c>
      <c r="E2871" s="204" t="s">
        <v>7662</v>
      </c>
      <c r="F2871" s="49" t="s">
        <v>1284</v>
      </c>
      <c r="G2871" s="203">
        <v>1</v>
      </c>
      <c r="H2871" s="203" t="s">
        <v>7663</v>
      </c>
      <c r="I2871" s="205" t="s">
        <v>5016</v>
      </c>
      <c r="J2871" s="206"/>
      <c r="K2871" s="203">
        <v>26</v>
      </c>
      <c r="L2871" s="207" t="s">
        <v>827</v>
      </c>
      <c r="M2871" s="208" t="s">
        <v>1612</v>
      </c>
      <c r="N2871" s="209">
        <f t="shared" si="0"/>
        <v>2025</v>
      </c>
      <c r="O2871" s="210">
        <f t="shared" si="1"/>
        <v>12</v>
      </c>
      <c r="P2871" s="211" t="str">
        <f>IFERROR(VLOOKUP(F2871,연간집계!D:E,2,FALSE),"")</f>
        <v>PCMS_스탠다드캘린더</v>
      </c>
    </row>
    <row r="2872" spans="1:16" ht="12.75">
      <c r="A2872" s="201">
        <v>45993.639178240737</v>
      </c>
      <c r="B2872" s="202">
        <v>45993</v>
      </c>
      <c r="C2872" s="203" t="s">
        <v>7666</v>
      </c>
      <c r="D2872" s="203" t="s">
        <v>11</v>
      </c>
      <c r="E2872" s="204" t="s">
        <v>7662</v>
      </c>
      <c r="F2872" s="49" t="s">
        <v>1284</v>
      </c>
      <c r="G2872" s="203">
        <v>1</v>
      </c>
      <c r="H2872" s="203" t="s">
        <v>7663</v>
      </c>
      <c r="I2872" s="205" t="s">
        <v>5016</v>
      </c>
      <c r="J2872" s="206"/>
      <c r="K2872" s="203">
        <v>26</v>
      </c>
      <c r="L2872" s="207" t="s">
        <v>827</v>
      </c>
      <c r="M2872" s="208" t="s">
        <v>1612</v>
      </c>
      <c r="N2872" s="209">
        <f t="shared" si="0"/>
        <v>2025</v>
      </c>
      <c r="O2872" s="210">
        <f t="shared" si="1"/>
        <v>12</v>
      </c>
      <c r="P2872" s="211" t="str">
        <f>IFERROR(VLOOKUP(F2872,연간집계!D:E,2,FALSE),"")</f>
        <v>PCMS_스탠다드캘린더</v>
      </c>
    </row>
    <row r="2873" spans="1:16" ht="12.75">
      <c r="A2873" s="201">
        <v>45993.639201388891</v>
      </c>
      <c r="B2873" s="202">
        <v>45993</v>
      </c>
      <c r="C2873" s="203" t="s">
        <v>7667</v>
      </c>
      <c r="D2873" s="203" t="s">
        <v>11</v>
      </c>
      <c r="E2873" s="204" t="s">
        <v>7662</v>
      </c>
      <c r="F2873" s="49" t="s">
        <v>1284</v>
      </c>
      <c r="G2873" s="203">
        <v>1</v>
      </c>
      <c r="H2873" s="203" t="s">
        <v>7663</v>
      </c>
      <c r="I2873" s="205" t="s">
        <v>5016</v>
      </c>
      <c r="J2873" s="206"/>
      <c r="K2873" s="203">
        <v>26</v>
      </c>
      <c r="L2873" s="207" t="s">
        <v>827</v>
      </c>
      <c r="M2873" s="208" t="s">
        <v>1612</v>
      </c>
      <c r="N2873" s="209">
        <f t="shared" si="0"/>
        <v>2025</v>
      </c>
      <c r="O2873" s="210">
        <f t="shared" si="1"/>
        <v>12</v>
      </c>
      <c r="P2873" s="211" t="str">
        <f>IFERROR(VLOOKUP(F2873,연간집계!D:E,2,FALSE),"")</f>
        <v>PCMS_스탠다드캘린더</v>
      </c>
    </row>
    <row r="2874" spans="1:16" ht="12.75">
      <c r="A2874" s="201">
        <v>45993.63921296296</v>
      </c>
      <c r="B2874" s="202">
        <v>45993</v>
      </c>
      <c r="C2874" s="203" t="s">
        <v>7668</v>
      </c>
      <c r="D2874" s="203" t="s">
        <v>11</v>
      </c>
      <c r="E2874" s="204" t="s">
        <v>7669</v>
      </c>
      <c r="F2874" s="49" t="s">
        <v>1284</v>
      </c>
      <c r="G2874" s="203">
        <v>1</v>
      </c>
      <c r="H2874" s="203" t="s">
        <v>7670</v>
      </c>
      <c r="I2874" s="205" t="s">
        <v>7671</v>
      </c>
      <c r="J2874" s="206"/>
      <c r="K2874" s="203">
        <v>26</v>
      </c>
      <c r="L2874" s="207" t="s">
        <v>828</v>
      </c>
      <c r="M2874" s="208" t="s">
        <v>1481</v>
      </c>
      <c r="N2874" s="209">
        <f t="shared" si="0"/>
        <v>2025</v>
      </c>
      <c r="O2874" s="210">
        <f t="shared" si="1"/>
        <v>12</v>
      </c>
      <c r="P2874" s="211" t="str">
        <f>IFERROR(VLOOKUP(F2874,연간집계!D:E,2,FALSE),"")</f>
        <v>PCMS_스탠다드캘린더</v>
      </c>
    </row>
    <row r="2875" spans="1:16" ht="12.75">
      <c r="A2875" s="201">
        <v>45993.639224537037</v>
      </c>
      <c r="B2875" s="202">
        <v>45993</v>
      </c>
      <c r="C2875" s="203" t="s">
        <v>7672</v>
      </c>
      <c r="D2875" s="203" t="s">
        <v>11</v>
      </c>
      <c r="E2875" s="204" t="s">
        <v>7669</v>
      </c>
      <c r="F2875" s="49" t="s">
        <v>1284</v>
      </c>
      <c r="G2875" s="203">
        <v>3</v>
      </c>
      <c r="H2875" s="203" t="s">
        <v>7670</v>
      </c>
      <c r="I2875" s="205" t="s">
        <v>5723</v>
      </c>
      <c r="J2875" s="206"/>
      <c r="K2875" s="203">
        <v>26</v>
      </c>
      <c r="L2875" s="207" t="s">
        <v>828</v>
      </c>
      <c r="M2875" s="208" t="s">
        <v>1481</v>
      </c>
      <c r="N2875" s="209">
        <f t="shared" si="0"/>
        <v>2025</v>
      </c>
      <c r="O2875" s="210">
        <f t="shared" si="1"/>
        <v>12</v>
      </c>
      <c r="P2875" s="211" t="str">
        <f>IFERROR(VLOOKUP(F2875,연간집계!D:E,2,FALSE),"")</f>
        <v>PCMS_스탠다드캘린더</v>
      </c>
    </row>
    <row r="2876" spans="1:16" ht="12.75">
      <c r="A2876" s="201">
        <v>45993.642210648148</v>
      </c>
      <c r="B2876" s="202">
        <v>45992</v>
      </c>
      <c r="C2876" s="203" t="s">
        <v>7673</v>
      </c>
      <c r="D2876" s="203" t="s">
        <v>11</v>
      </c>
      <c r="E2876" s="204" t="s">
        <v>7674</v>
      </c>
      <c r="F2876" s="49" t="s">
        <v>1243</v>
      </c>
      <c r="G2876" s="203">
        <v>1</v>
      </c>
      <c r="H2876" s="203" t="s">
        <v>7675</v>
      </c>
      <c r="I2876" s="205" t="s">
        <v>1556</v>
      </c>
      <c r="J2876" s="206"/>
      <c r="K2876" s="203">
        <v>28</v>
      </c>
      <c r="L2876" s="207" t="s">
        <v>828</v>
      </c>
      <c r="M2876" s="208" t="s">
        <v>1497</v>
      </c>
      <c r="N2876" s="209">
        <f t="shared" si="0"/>
        <v>2025</v>
      </c>
      <c r="O2876" s="210">
        <f t="shared" si="1"/>
        <v>12</v>
      </c>
      <c r="P2876" s="211" t="str">
        <f>IFERROR(VLOOKUP(F2876,연간집계!D:E,2,FALSE),"")</f>
        <v>모바일 포토북 150 (여행)</v>
      </c>
    </row>
    <row r="2877" spans="1:16" ht="12.75">
      <c r="A2877" s="201">
        <v>45993.642222222225</v>
      </c>
      <c r="B2877" s="202">
        <v>45992</v>
      </c>
      <c r="C2877" s="203" t="s">
        <v>7676</v>
      </c>
      <c r="D2877" s="203" t="s">
        <v>11</v>
      </c>
      <c r="E2877" s="204" t="s">
        <v>7674</v>
      </c>
      <c r="F2877" s="49" t="s">
        <v>1243</v>
      </c>
      <c r="G2877" s="203">
        <v>1</v>
      </c>
      <c r="H2877" s="203" t="s">
        <v>7675</v>
      </c>
      <c r="I2877" s="205" t="s">
        <v>1556</v>
      </c>
      <c r="J2877" s="206"/>
      <c r="K2877" s="203">
        <f>22+24</f>
        <v>46</v>
      </c>
      <c r="L2877" s="207" t="s">
        <v>828</v>
      </c>
      <c r="M2877" s="208" t="s">
        <v>1497</v>
      </c>
      <c r="N2877" s="209">
        <f t="shared" si="0"/>
        <v>2025</v>
      </c>
      <c r="O2877" s="210">
        <f t="shared" si="1"/>
        <v>12</v>
      </c>
      <c r="P2877" s="211" t="str">
        <f>IFERROR(VLOOKUP(F2877,연간집계!D:E,2,FALSE),"")</f>
        <v>모바일 포토북 150 (여행)</v>
      </c>
    </row>
    <row r="2878" spans="1:16" ht="12.75">
      <c r="A2878" s="201">
        <v>45993.642233796294</v>
      </c>
      <c r="B2878" s="202">
        <v>45992</v>
      </c>
      <c r="C2878" s="203" t="s">
        <v>7677</v>
      </c>
      <c r="D2878" s="203" t="s">
        <v>11</v>
      </c>
      <c r="E2878" s="204" t="s">
        <v>7674</v>
      </c>
      <c r="F2878" s="49" t="s">
        <v>1243</v>
      </c>
      <c r="G2878" s="203">
        <v>1</v>
      </c>
      <c r="H2878" s="203" t="s">
        <v>7675</v>
      </c>
      <c r="I2878" s="205" t="s">
        <v>1556</v>
      </c>
      <c r="J2878" s="206"/>
      <c r="K2878" s="203">
        <f>22+18</f>
        <v>40</v>
      </c>
      <c r="L2878" s="207" t="s">
        <v>828</v>
      </c>
      <c r="M2878" s="208" t="s">
        <v>1497</v>
      </c>
      <c r="N2878" s="209">
        <f t="shared" si="0"/>
        <v>2025</v>
      </c>
      <c r="O2878" s="210">
        <f t="shared" si="1"/>
        <v>12</v>
      </c>
      <c r="P2878" s="211" t="str">
        <f>IFERROR(VLOOKUP(F2878,연간집계!D:E,2,FALSE),"")</f>
        <v>모바일 포토북 150 (여행)</v>
      </c>
    </row>
    <row r="2879" spans="1:16" ht="12.75">
      <c r="A2879" s="201">
        <v>45993.642245370371</v>
      </c>
      <c r="B2879" s="202">
        <v>45992</v>
      </c>
      <c r="C2879" s="203" t="s">
        <v>7678</v>
      </c>
      <c r="D2879" s="203" t="s">
        <v>11</v>
      </c>
      <c r="E2879" s="204" t="s">
        <v>7674</v>
      </c>
      <c r="F2879" s="49" t="s">
        <v>1243</v>
      </c>
      <c r="G2879" s="203">
        <v>1</v>
      </c>
      <c r="H2879" s="203" t="s">
        <v>7675</v>
      </c>
      <c r="I2879" s="205" t="s">
        <v>1556</v>
      </c>
      <c r="J2879" s="206"/>
      <c r="K2879" s="203">
        <v>34</v>
      </c>
      <c r="L2879" s="207" t="s">
        <v>828</v>
      </c>
      <c r="M2879" s="208" t="s">
        <v>1497</v>
      </c>
      <c r="N2879" s="209">
        <f t="shared" si="0"/>
        <v>2025</v>
      </c>
      <c r="O2879" s="210">
        <f t="shared" si="1"/>
        <v>12</v>
      </c>
      <c r="P2879" s="211" t="str">
        <f>IFERROR(VLOOKUP(F2879,연간집계!D:E,2,FALSE),"")</f>
        <v>모바일 포토북 150 (여행)</v>
      </c>
    </row>
    <row r="2880" spans="1:16" ht="12.75">
      <c r="A2880" s="201">
        <v>45993.663078703707</v>
      </c>
      <c r="B2880" s="202">
        <v>45993</v>
      </c>
      <c r="C2880" s="203" t="s">
        <v>7679</v>
      </c>
      <c r="D2880" s="203" t="s">
        <v>11</v>
      </c>
      <c r="E2880" s="204" t="s">
        <v>7680</v>
      </c>
      <c r="F2880" s="49" t="s">
        <v>1056</v>
      </c>
      <c r="G2880" s="203">
        <v>1</v>
      </c>
      <c r="H2880" s="203" t="s">
        <v>7681</v>
      </c>
      <c r="I2880" s="205" t="s">
        <v>1440</v>
      </c>
      <c r="J2880" s="206"/>
      <c r="K2880" s="203">
        <v>120</v>
      </c>
      <c r="L2880" s="207" t="s">
        <v>827</v>
      </c>
      <c r="M2880" s="208" t="s">
        <v>1436</v>
      </c>
      <c r="N2880" s="209">
        <f t="shared" si="0"/>
        <v>2025</v>
      </c>
      <c r="O2880" s="210">
        <f t="shared" si="1"/>
        <v>12</v>
      </c>
      <c r="P2880" s="211" t="str">
        <f>IFERROR(VLOOKUP(F2880,연간집계!D:E,2,FALSE),"")</f>
        <v>프리북 150 (소프트)</v>
      </c>
    </row>
    <row r="2881" spans="1:16" ht="12.75">
      <c r="A2881" s="201">
        <v>45993.672013888892</v>
      </c>
      <c r="B2881" s="202">
        <v>45993</v>
      </c>
      <c r="C2881" s="203" t="s">
        <v>7682</v>
      </c>
      <c r="D2881" s="203" t="s">
        <v>11</v>
      </c>
      <c r="E2881" s="204" t="s">
        <v>7683</v>
      </c>
      <c r="F2881" s="49" t="s">
        <v>838</v>
      </c>
      <c r="G2881" s="203">
        <v>1</v>
      </c>
      <c r="H2881" s="203" t="s">
        <v>7684</v>
      </c>
      <c r="I2881" s="205" t="s">
        <v>1453</v>
      </c>
      <c r="J2881" s="206"/>
      <c r="K2881" s="203">
        <v>26</v>
      </c>
      <c r="L2881" s="207" t="s">
        <v>827</v>
      </c>
      <c r="M2881" s="208" t="s">
        <v>1445</v>
      </c>
      <c r="N2881" s="209">
        <f t="shared" si="0"/>
        <v>2025</v>
      </c>
      <c r="O2881" s="210">
        <f t="shared" si="1"/>
        <v>12</v>
      </c>
      <c r="P2881" s="211" t="str">
        <f>IFERROR(VLOOKUP(F2881,연간집계!D:E,2,FALSE),"")</f>
        <v>스탠다드 포토북 6*8 (하드/무광)</v>
      </c>
    </row>
    <row r="2882" spans="1:16" ht="12.75">
      <c r="A2882" s="201">
        <v>45993.683888888889</v>
      </c>
      <c r="B2882" s="202">
        <v>45993</v>
      </c>
      <c r="C2882" s="203" t="s">
        <v>7685</v>
      </c>
      <c r="D2882" s="203" t="s">
        <v>11</v>
      </c>
      <c r="E2882" s="204" t="s">
        <v>7686</v>
      </c>
      <c r="F2882" s="49" t="s">
        <v>838</v>
      </c>
      <c r="G2882" s="203">
        <v>1</v>
      </c>
      <c r="H2882" s="203" t="s">
        <v>7687</v>
      </c>
      <c r="I2882" s="205" t="s">
        <v>1453</v>
      </c>
      <c r="J2882" s="206"/>
      <c r="K2882" s="203">
        <v>64</v>
      </c>
      <c r="L2882" s="207" t="s">
        <v>827</v>
      </c>
      <c r="M2882" s="208" t="s">
        <v>1436</v>
      </c>
      <c r="N2882" s="209">
        <f t="shared" si="0"/>
        <v>2025</v>
      </c>
      <c r="O2882" s="210">
        <f t="shared" si="1"/>
        <v>12</v>
      </c>
      <c r="P2882" s="211" t="str">
        <f>IFERROR(VLOOKUP(F2882,연간집계!D:E,2,FALSE),"")</f>
        <v>스탠다드 포토북 6*8 (하드/무광)</v>
      </c>
    </row>
    <row r="2883" spans="1:16" ht="12.75">
      <c r="A2883" s="201">
        <v>45993.708287037036</v>
      </c>
      <c r="B2883" s="202">
        <v>45993</v>
      </c>
      <c r="C2883" s="203" t="s">
        <v>7688</v>
      </c>
      <c r="D2883" s="203" t="s">
        <v>11</v>
      </c>
      <c r="E2883" s="204" t="s">
        <v>7689</v>
      </c>
      <c r="F2883" s="49" t="s">
        <v>210</v>
      </c>
      <c r="G2883" s="203">
        <v>1</v>
      </c>
      <c r="H2883" s="203" t="s">
        <v>79</v>
      </c>
      <c r="I2883" s="205" t="s">
        <v>1440</v>
      </c>
      <c r="J2883" s="208" t="s">
        <v>1787</v>
      </c>
      <c r="K2883" s="203">
        <v>58</v>
      </c>
      <c r="L2883" s="207" t="s">
        <v>827</v>
      </c>
      <c r="M2883" s="208" t="s">
        <v>1436</v>
      </c>
      <c r="N2883" s="209">
        <f t="shared" si="0"/>
        <v>2025</v>
      </c>
      <c r="O2883" s="210">
        <f t="shared" si="1"/>
        <v>12</v>
      </c>
      <c r="P2883" s="211" t="str">
        <f>IFERROR(VLOOKUP(F2883,연간집계!D:E,2,FALSE),"")</f>
        <v xml:space="preserve">포토그랩스 210 </v>
      </c>
    </row>
    <row r="2884" spans="1:16" ht="12.75">
      <c r="A2884" s="201">
        <v>45993.784120370372</v>
      </c>
      <c r="B2884" s="202">
        <v>45993</v>
      </c>
      <c r="C2884" s="203" t="s">
        <v>7690</v>
      </c>
      <c r="D2884" s="203" t="s">
        <v>11</v>
      </c>
      <c r="E2884" s="204" t="s">
        <v>7691</v>
      </c>
      <c r="F2884" s="49" t="s">
        <v>985</v>
      </c>
      <c r="G2884" s="203">
        <v>1</v>
      </c>
      <c r="H2884" s="203" t="s">
        <v>7692</v>
      </c>
      <c r="I2884" s="205" t="s">
        <v>6892</v>
      </c>
      <c r="J2884" s="206"/>
      <c r="K2884" s="203">
        <v>24</v>
      </c>
      <c r="L2884" s="207" t="s">
        <v>827</v>
      </c>
      <c r="M2884" s="203" t="s">
        <v>5021</v>
      </c>
      <c r="N2884" s="209">
        <f t="shared" si="0"/>
        <v>2025</v>
      </c>
      <c r="O2884" s="210">
        <f t="shared" si="1"/>
        <v>12</v>
      </c>
      <c r="P2884" s="211" t="str">
        <f>IFERROR(VLOOKUP(F2884,연간집계!D:E,2,FALSE),"")</f>
        <v>졸업북 (유광)</v>
      </c>
    </row>
    <row r="2885" spans="1:16" ht="12.75">
      <c r="A2885" s="201">
        <v>45993.784143518518</v>
      </c>
      <c r="B2885" s="202">
        <v>45993</v>
      </c>
      <c r="C2885" s="203" t="s">
        <v>7693</v>
      </c>
      <c r="D2885" s="203" t="s">
        <v>11</v>
      </c>
      <c r="E2885" s="204" t="s">
        <v>7694</v>
      </c>
      <c r="F2885" s="49" t="s">
        <v>1347</v>
      </c>
      <c r="G2885" s="203">
        <v>2</v>
      </c>
      <c r="H2885" s="203" t="s">
        <v>7695</v>
      </c>
      <c r="I2885" s="205" t="s">
        <v>1440</v>
      </c>
      <c r="J2885" s="208" t="s">
        <v>1628</v>
      </c>
      <c r="K2885" s="203">
        <v>1</v>
      </c>
      <c r="L2885" s="207" t="s">
        <v>827</v>
      </c>
      <c r="M2885" s="208" t="s">
        <v>2216</v>
      </c>
      <c r="N2885" s="209">
        <f t="shared" si="0"/>
        <v>2025</v>
      </c>
      <c r="O2885" s="210">
        <f t="shared" si="1"/>
        <v>12</v>
      </c>
      <c r="P2885" s="211" t="str">
        <f>IFERROR(VLOOKUP(F2885,연간집계!D:E,2,FALSE),"")</f>
        <v>아크릴키링</v>
      </c>
    </row>
    <row r="2886" spans="1:16" ht="12.75">
      <c r="A2886" s="201">
        <v>45993.784155092595</v>
      </c>
      <c r="B2886" s="202">
        <v>45993</v>
      </c>
      <c r="C2886" s="203" t="s">
        <v>7696</v>
      </c>
      <c r="D2886" s="203" t="s">
        <v>11</v>
      </c>
      <c r="E2886" s="204" t="s">
        <v>7697</v>
      </c>
      <c r="F2886" s="49" t="s">
        <v>1291</v>
      </c>
      <c r="G2886" s="203">
        <v>1</v>
      </c>
      <c r="H2886" s="203" t="s">
        <v>7698</v>
      </c>
      <c r="I2886" s="205" t="s">
        <v>6763</v>
      </c>
      <c r="J2886" s="206"/>
      <c r="K2886" s="203">
        <v>14</v>
      </c>
      <c r="L2886" s="207" t="s">
        <v>827</v>
      </c>
      <c r="M2886" s="208" t="s">
        <v>1436</v>
      </c>
      <c r="N2886" s="209">
        <f t="shared" si="0"/>
        <v>2025</v>
      </c>
      <c r="O2886" s="210">
        <f t="shared" si="1"/>
        <v>12</v>
      </c>
      <c r="P2886" s="211" t="str">
        <f>IFERROR(VLOOKUP(F2886,연간집계!D:E,2,FALSE),"")</f>
        <v>PCMS_벽걸이1단캘린더</v>
      </c>
    </row>
    <row r="2887" spans="1:16" ht="12.75">
      <c r="A2887" s="201">
        <v>45993.784166666665</v>
      </c>
      <c r="B2887" s="202">
        <v>45993</v>
      </c>
      <c r="C2887" s="203" t="s">
        <v>7699</v>
      </c>
      <c r="D2887" s="203" t="s">
        <v>11</v>
      </c>
      <c r="E2887" s="204" t="s">
        <v>7697</v>
      </c>
      <c r="F2887" s="49" t="s">
        <v>1291</v>
      </c>
      <c r="G2887" s="203">
        <v>1</v>
      </c>
      <c r="H2887" s="203" t="s">
        <v>7698</v>
      </c>
      <c r="I2887" s="205" t="s">
        <v>1840</v>
      </c>
      <c r="J2887" s="206"/>
      <c r="K2887" s="203">
        <v>14</v>
      </c>
      <c r="L2887" s="207" t="s">
        <v>827</v>
      </c>
      <c r="M2887" s="208" t="s">
        <v>1436</v>
      </c>
      <c r="N2887" s="209">
        <f t="shared" si="0"/>
        <v>2025</v>
      </c>
      <c r="O2887" s="210">
        <f t="shared" si="1"/>
        <v>12</v>
      </c>
      <c r="P2887" s="211" t="str">
        <f>IFERROR(VLOOKUP(F2887,연간집계!D:E,2,FALSE),"")</f>
        <v>PCMS_벽걸이1단캘린더</v>
      </c>
    </row>
    <row r="2888" spans="1:16" ht="12.75">
      <c r="A2888" s="201">
        <v>45993.796678240738</v>
      </c>
      <c r="B2888" s="202">
        <v>45993</v>
      </c>
      <c r="C2888" s="203" t="s">
        <v>7700</v>
      </c>
      <c r="D2888" s="203" t="s">
        <v>11</v>
      </c>
      <c r="E2888" s="204" t="s">
        <v>7701</v>
      </c>
      <c r="F2888" s="49" t="s">
        <v>1284</v>
      </c>
      <c r="G2888" s="203">
        <v>18</v>
      </c>
      <c r="H2888" s="203" t="s">
        <v>7702</v>
      </c>
      <c r="I2888" s="205" t="s">
        <v>1501</v>
      </c>
      <c r="J2888" s="206"/>
      <c r="K2888" s="203">
        <v>26</v>
      </c>
      <c r="L2888" s="207" t="s">
        <v>827</v>
      </c>
      <c r="M2888" s="208" t="s">
        <v>1514</v>
      </c>
      <c r="N2888" s="209">
        <f t="shared" si="0"/>
        <v>2025</v>
      </c>
      <c r="O2888" s="210">
        <f t="shared" si="1"/>
        <v>12</v>
      </c>
      <c r="P2888" s="211" t="str">
        <f>IFERROR(VLOOKUP(F2888,연간집계!D:E,2,FALSE),"")</f>
        <v>PCMS_스탠다드캘린더</v>
      </c>
    </row>
    <row r="2889" spans="1:16" ht="12.75">
      <c r="A2889" s="201">
        <v>45993.808553240742</v>
      </c>
      <c r="B2889" s="202">
        <v>45993</v>
      </c>
      <c r="C2889" s="203" t="s">
        <v>7703</v>
      </c>
      <c r="D2889" s="203" t="s">
        <v>11</v>
      </c>
      <c r="E2889" s="204" t="s">
        <v>7704</v>
      </c>
      <c r="F2889" s="49" t="s">
        <v>847</v>
      </c>
      <c r="G2889" s="203">
        <v>1</v>
      </c>
      <c r="H2889" s="203" t="s">
        <v>4554</v>
      </c>
      <c r="I2889" s="205" t="s">
        <v>1440</v>
      </c>
      <c r="J2889" s="206"/>
      <c r="K2889" s="203">
        <v>56</v>
      </c>
      <c r="L2889" s="207" t="s">
        <v>827</v>
      </c>
      <c r="M2889" s="208" t="s">
        <v>1436</v>
      </c>
      <c r="N2889" s="209">
        <f t="shared" si="0"/>
        <v>2025</v>
      </c>
      <c r="O2889" s="210">
        <f t="shared" si="1"/>
        <v>12</v>
      </c>
      <c r="P2889" s="211" t="str">
        <f>IFERROR(VLOOKUP(F2889,연간집계!D:E,2,FALSE),"")</f>
        <v>스탠다드 포토북 8*11 (하드/무광)</v>
      </c>
    </row>
    <row r="2890" spans="1:16" ht="12.75">
      <c r="A2890" s="201">
        <v>45993.844201388885</v>
      </c>
      <c r="B2890" s="202">
        <v>45993</v>
      </c>
      <c r="C2890" s="203" t="s">
        <v>7705</v>
      </c>
      <c r="D2890" s="203" t="s">
        <v>11</v>
      </c>
      <c r="E2890" s="204" t="s">
        <v>7706</v>
      </c>
      <c r="F2890" s="49" t="s">
        <v>1291</v>
      </c>
      <c r="G2890" s="203">
        <v>4</v>
      </c>
      <c r="H2890" s="203" t="s">
        <v>7707</v>
      </c>
      <c r="I2890" s="205" t="s">
        <v>2594</v>
      </c>
      <c r="J2890" s="206"/>
      <c r="K2890" s="203">
        <v>14</v>
      </c>
      <c r="L2890" s="207" t="s">
        <v>827</v>
      </c>
      <c r="M2890" s="208" t="s">
        <v>1449</v>
      </c>
      <c r="N2890" s="209">
        <f t="shared" si="0"/>
        <v>2025</v>
      </c>
      <c r="O2890" s="210">
        <f t="shared" si="1"/>
        <v>12</v>
      </c>
      <c r="P2890" s="211" t="str">
        <f>IFERROR(VLOOKUP(F2890,연간집계!D:E,2,FALSE),"")</f>
        <v>PCMS_벽걸이1단캘린더</v>
      </c>
    </row>
    <row r="2891" spans="1:16" ht="12.75">
      <c r="A2891" s="201">
        <v>45993.89770833333</v>
      </c>
      <c r="B2891" s="202">
        <v>45993</v>
      </c>
      <c r="C2891" s="203" t="s">
        <v>7708</v>
      </c>
      <c r="D2891" s="203" t="s">
        <v>11</v>
      </c>
      <c r="E2891" s="204" t="s">
        <v>7709</v>
      </c>
      <c r="F2891" s="49" t="s">
        <v>1291</v>
      </c>
      <c r="G2891" s="203">
        <v>4</v>
      </c>
      <c r="H2891" s="203" t="s">
        <v>7710</v>
      </c>
      <c r="I2891" s="205" t="s">
        <v>1840</v>
      </c>
      <c r="J2891" s="206"/>
      <c r="K2891" s="203">
        <v>14</v>
      </c>
      <c r="L2891" s="207" t="s">
        <v>828</v>
      </c>
      <c r="M2891" s="208" t="s">
        <v>1449</v>
      </c>
      <c r="N2891" s="209">
        <f t="shared" si="0"/>
        <v>2025</v>
      </c>
      <c r="O2891" s="210">
        <f t="shared" si="1"/>
        <v>12</v>
      </c>
      <c r="P2891" s="211" t="str">
        <f>IFERROR(VLOOKUP(F2891,연간집계!D:E,2,FALSE),"")</f>
        <v>PCMS_벽걸이1단캘린더</v>
      </c>
    </row>
    <row r="2892" spans="1:16" ht="12.75">
      <c r="A2892" s="201">
        <v>45993.915509259263</v>
      </c>
      <c r="B2892" s="202">
        <v>45993</v>
      </c>
      <c r="C2892" s="203" t="s">
        <v>7711</v>
      </c>
      <c r="D2892" s="203" t="s">
        <v>11</v>
      </c>
      <c r="E2892" s="204" t="s">
        <v>7712</v>
      </c>
      <c r="F2892" s="49" t="s">
        <v>1296</v>
      </c>
      <c r="G2892" s="203">
        <v>1</v>
      </c>
      <c r="H2892" s="203" t="s">
        <v>7713</v>
      </c>
      <c r="I2892" s="205" t="s">
        <v>1840</v>
      </c>
      <c r="J2892" s="206"/>
      <c r="K2892" s="203">
        <v>26</v>
      </c>
      <c r="L2892" s="207" t="s">
        <v>828</v>
      </c>
      <c r="M2892" s="208" t="s">
        <v>1645</v>
      </c>
      <c r="N2892" s="209">
        <f t="shared" si="0"/>
        <v>2025</v>
      </c>
      <c r="O2892" s="210">
        <f t="shared" si="1"/>
        <v>12</v>
      </c>
      <c r="P2892" s="211" t="str">
        <f>IFERROR(VLOOKUP(F2892,연간집계!D:E,2,FALSE),"")</f>
        <v>PCMS_벽걸이2단캘린더</v>
      </c>
    </row>
    <row r="2893" spans="1:16" ht="12.75">
      <c r="A2893" s="201">
        <v>45993.915520833332</v>
      </c>
      <c r="B2893" s="202">
        <v>45993</v>
      </c>
      <c r="C2893" s="203" t="s">
        <v>7714</v>
      </c>
      <c r="D2893" s="203" t="s">
        <v>11</v>
      </c>
      <c r="E2893" s="204" t="s">
        <v>7712</v>
      </c>
      <c r="F2893" s="49" t="s">
        <v>1296</v>
      </c>
      <c r="G2893" s="203">
        <v>1</v>
      </c>
      <c r="H2893" s="203" t="s">
        <v>7713</v>
      </c>
      <c r="I2893" s="205" t="s">
        <v>1840</v>
      </c>
      <c r="J2893" s="206"/>
      <c r="K2893" s="203">
        <v>26</v>
      </c>
      <c r="L2893" s="207" t="s">
        <v>828</v>
      </c>
      <c r="M2893" s="208" t="s">
        <v>1471</v>
      </c>
      <c r="N2893" s="209">
        <f t="shared" si="0"/>
        <v>2025</v>
      </c>
      <c r="O2893" s="210">
        <f t="shared" si="1"/>
        <v>12</v>
      </c>
      <c r="P2893" s="211" t="str">
        <f>IFERROR(VLOOKUP(F2893,연간집계!D:E,2,FALSE),"")</f>
        <v>PCMS_벽걸이2단캘린더</v>
      </c>
    </row>
    <row r="2894" spans="1:16" ht="12.75">
      <c r="A2894" s="201">
        <v>45993.915532407409</v>
      </c>
      <c r="B2894" s="202">
        <v>45993</v>
      </c>
      <c r="C2894" s="203" t="s">
        <v>7715</v>
      </c>
      <c r="D2894" s="203" t="s">
        <v>11</v>
      </c>
      <c r="E2894" s="204" t="s">
        <v>7712</v>
      </c>
      <c r="F2894" s="49" t="s">
        <v>1296</v>
      </c>
      <c r="G2894" s="203">
        <v>1</v>
      </c>
      <c r="H2894" s="203" t="s">
        <v>7713</v>
      </c>
      <c r="I2894" s="205" t="s">
        <v>1840</v>
      </c>
      <c r="J2894" s="206"/>
      <c r="K2894" s="203">
        <v>26</v>
      </c>
      <c r="L2894" s="207" t="s">
        <v>828</v>
      </c>
      <c r="M2894" s="208" t="s">
        <v>1471</v>
      </c>
      <c r="N2894" s="209">
        <f t="shared" si="0"/>
        <v>2025</v>
      </c>
      <c r="O2894" s="210">
        <f t="shared" si="1"/>
        <v>12</v>
      </c>
      <c r="P2894" s="211" t="str">
        <f>IFERROR(VLOOKUP(F2894,연간집계!D:E,2,FALSE),"")</f>
        <v>PCMS_벽걸이2단캘린더</v>
      </c>
    </row>
    <row r="2895" spans="1:16" ht="12.75">
      <c r="A2895" s="201">
        <v>45993.915543981479</v>
      </c>
      <c r="B2895" s="202">
        <v>45993</v>
      </c>
      <c r="C2895" s="203" t="s">
        <v>7716</v>
      </c>
      <c r="D2895" s="203" t="s">
        <v>11</v>
      </c>
      <c r="E2895" s="204" t="s">
        <v>7712</v>
      </c>
      <c r="F2895" s="49" t="s">
        <v>1296</v>
      </c>
      <c r="G2895" s="203">
        <v>1</v>
      </c>
      <c r="H2895" s="203" t="s">
        <v>7713</v>
      </c>
      <c r="I2895" s="205" t="s">
        <v>1840</v>
      </c>
      <c r="J2895" s="206"/>
      <c r="K2895" s="203">
        <v>26</v>
      </c>
      <c r="L2895" s="207" t="s">
        <v>828</v>
      </c>
      <c r="M2895" s="208" t="s">
        <v>1436</v>
      </c>
      <c r="N2895" s="209">
        <f t="shared" si="0"/>
        <v>2025</v>
      </c>
      <c r="O2895" s="210">
        <f t="shared" si="1"/>
        <v>12</v>
      </c>
      <c r="P2895" s="211" t="str">
        <f>IFERROR(VLOOKUP(F2895,연간집계!D:E,2,FALSE),"")</f>
        <v>PCMS_벽걸이2단캘린더</v>
      </c>
    </row>
    <row r="2896" spans="1:16" ht="12.75">
      <c r="A2896" s="201">
        <v>45993.924456018518</v>
      </c>
      <c r="B2896" s="202">
        <v>45993</v>
      </c>
      <c r="C2896" s="203" t="s">
        <v>7717</v>
      </c>
      <c r="D2896" s="203" t="s">
        <v>11</v>
      </c>
      <c r="E2896" s="204" t="s">
        <v>7718</v>
      </c>
      <c r="F2896" s="49" t="s">
        <v>849</v>
      </c>
      <c r="G2896" s="203">
        <v>5</v>
      </c>
      <c r="H2896" s="203" t="s">
        <v>1469</v>
      </c>
      <c r="I2896" s="205" t="s">
        <v>1440</v>
      </c>
      <c r="J2896" s="206"/>
      <c r="K2896" s="203">
        <v>40</v>
      </c>
      <c r="L2896" s="207" t="s">
        <v>827</v>
      </c>
      <c r="M2896" s="208" t="s">
        <v>1645</v>
      </c>
      <c r="N2896" s="209">
        <f t="shared" si="0"/>
        <v>2025</v>
      </c>
      <c r="O2896" s="210">
        <f t="shared" si="1"/>
        <v>12</v>
      </c>
      <c r="P2896" s="211" t="str">
        <f>IFERROR(VLOOKUP(F2896,연간집계!D:E,2,FALSE),"")</f>
        <v>스탠다드 포토북 8*11 (하드/유광)</v>
      </c>
    </row>
    <row r="2897" spans="1:16" ht="12.75">
      <c r="A2897" s="201">
        <v>45993.927430555559</v>
      </c>
      <c r="B2897" s="202">
        <v>45993</v>
      </c>
      <c r="C2897" s="203" t="s">
        <v>7719</v>
      </c>
      <c r="D2897" s="203" t="s">
        <v>11</v>
      </c>
      <c r="E2897" s="204" t="s">
        <v>7720</v>
      </c>
      <c r="F2897" s="49" t="s">
        <v>838</v>
      </c>
      <c r="G2897" s="203">
        <v>2</v>
      </c>
      <c r="H2897" s="203" t="s">
        <v>6384</v>
      </c>
      <c r="I2897" s="205" t="s">
        <v>1506</v>
      </c>
      <c r="J2897" s="206"/>
      <c r="K2897" s="203">
        <v>30</v>
      </c>
      <c r="L2897" s="207" t="s">
        <v>827</v>
      </c>
      <c r="M2897" s="208" t="s">
        <v>1449</v>
      </c>
      <c r="N2897" s="209">
        <f t="shared" si="0"/>
        <v>2025</v>
      </c>
      <c r="O2897" s="210">
        <f t="shared" si="1"/>
        <v>12</v>
      </c>
      <c r="P2897" s="211" t="str">
        <f>IFERROR(VLOOKUP(F2897,연간집계!D:E,2,FALSE),"")</f>
        <v>스탠다드 포토북 6*8 (하드/무광)</v>
      </c>
    </row>
    <row r="2898" spans="1:16" ht="12.75">
      <c r="A2898" s="201">
        <v>45993.93041666667</v>
      </c>
      <c r="B2898" s="202">
        <v>45993</v>
      </c>
      <c r="C2898" s="203" t="s">
        <v>7721</v>
      </c>
      <c r="D2898" s="203" t="s">
        <v>11</v>
      </c>
      <c r="E2898" s="204" t="s">
        <v>7722</v>
      </c>
      <c r="F2898" s="49" t="s">
        <v>42</v>
      </c>
      <c r="G2898" s="203">
        <v>1</v>
      </c>
      <c r="H2898" s="203" t="s">
        <v>7723</v>
      </c>
      <c r="I2898" s="205" t="s">
        <v>1440</v>
      </c>
      <c r="J2898" s="206"/>
      <c r="K2898" s="203">
        <v>50</v>
      </c>
      <c r="L2898" s="207" t="s">
        <v>827</v>
      </c>
      <c r="M2898" s="208" t="s">
        <v>1541</v>
      </c>
      <c r="N2898" s="209">
        <f t="shared" si="0"/>
        <v>2025</v>
      </c>
      <c r="O2898" s="210">
        <f t="shared" si="1"/>
        <v>12</v>
      </c>
      <c r="P2898" s="211" t="str">
        <f>IFERROR(VLOOKUP(F2898,연간집계!D:E,2,FALSE),"")</f>
        <v>플라이트북 210</v>
      </c>
    </row>
    <row r="2899" spans="1:16" ht="12.75">
      <c r="A2899" s="201">
        <v>45993.94226851852</v>
      </c>
      <c r="B2899" s="202">
        <v>45993</v>
      </c>
      <c r="C2899" s="203" t="s">
        <v>7724</v>
      </c>
      <c r="D2899" s="203" t="s">
        <v>11</v>
      </c>
      <c r="E2899" s="204" t="s">
        <v>7725</v>
      </c>
      <c r="F2899" s="49" t="s">
        <v>1299</v>
      </c>
      <c r="G2899" s="203">
        <v>1</v>
      </c>
      <c r="H2899" s="203" t="s">
        <v>7726</v>
      </c>
      <c r="I2899" s="205" t="s">
        <v>2594</v>
      </c>
      <c r="J2899" s="206"/>
      <c r="K2899" s="203">
        <v>15</v>
      </c>
      <c r="L2899" s="207" t="s">
        <v>827</v>
      </c>
      <c r="M2899" s="208" t="s">
        <v>1541</v>
      </c>
      <c r="N2899" s="209">
        <f t="shared" si="0"/>
        <v>2025</v>
      </c>
      <c r="O2899" s="210">
        <f t="shared" si="1"/>
        <v>12</v>
      </c>
      <c r="P2899" s="211" t="str">
        <f>IFERROR(VLOOKUP(F2899,연간집계!D:E,2,FALSE),"")</f>
        <v>PCMS_우드월캘린더</v>
      </c>
    </row>
    <row r="2900" spans="1:16" ht="12.75">
      <c r="A2900" s="201">
        <v>45993.971990740742</v>
      </c>
      <c r="B2900" s="202">
        <v>45993</v>
      </c>
      <c r="C2900" s="203" t="s">
        <v>7727</v>
      </c>
      <c r="D2900" s="203" t="s">
        <v>11</v>
      </c>
      <c r="E2900" s="204" t="s">
        <v>7728</v>
      </c>
      <c r="F2900" s="49" t="s">
        <v>1245</v>
      </c>
      <c r="G2900" s="203">
        <v>1</v>
      </c>
      <c r="H2900" s="203" t="s">
        <v>7729</v>
      </c>
      <c r="I2900" s="205" t="s">
        <v>1453</v>
      </c>
      <c r="J2900" s="206"/>
      <c r="K2900" s="203">
        <v>24</v>
      </c>
      <c r="L2900" s="207" t="s">
        <v>828</v>
      </c>
      <c r="M2900" s="208" t="s">
        <v>1449</v>
      </c>
      <c r="N2900" s="209">
        <f t="shared" si="0"/>
        <v>2025</v>
      </c>
      <c r="O2900" s="210">
        <f t="shared" si="1"/>
        <v>12</v>
      </c>
      <c r="P2900" s="211" t="str">
        <f>IFERROR(VLOOKUP(F2900,연간집계!D:E,2,FALSE),"")</f>
        <v>모바일 포토북 198 (여행)</v>
      </c>
    </row>
    <row r="2901" spans="1:16" ht="12.75">
      <c r="A2901" s="201">
        <v>45993.974976851852</v>
      </c>
      <c r="B2901" s="202">
        <v>45993</v>
      </c>
      <c r="C2901" s="203" t="s">
        <v>7730</v>
      </c>
      <c r="D2901" s="203" t="s">
        <v>11</v>
      </c>
      <c r="E2901" s="204" t="s">
        <v>7731</v>
      </c>
      <c r="F2901" s="49" t="s">
        <v>1243</v>
      </c>
      <c r="G2901" s="203">
        <v>1</v>
      </c>
      <c r="H2901" s="203" t="s">
        <v>7675</v>
      </c>
      <c r="I2901" s="205" t="s">
        <v>1453</v>
      </c>
      <c r="J2901" s="206"/>
      <c r="K2901" s="203">
        <v>34</v>
      </c>
      <c r="L2901" s="207" t="s">
        <v>828</v>
      </c>
      <c r="M2901" s="208" t="s">
        <v>1497</v>
      </c>
      <c r="N2901" s="209">
        <f t="shared" si="0"/>
        <v>2025</v>
      </c>
      <c r="O2901" s="210">
        <f t="shared" si="1"/>
        <v>12</v>
      </c>
      <c r="P2901" s="211" t="str">
        <f>IFERROR(VLOOKUP(F2901,연간집계!D:E,2,FALSE),"")</f>
        <v>모바일 포토북 150 (여행)</v>
      </c>
    </row>
    <row r="2902" spans="1:16" ht="12.75">
      <c r="A2902" s="201">
        <v>45993.974988425929</v>
      </c>
      <c r="B2902" s="202">
        <v>45993</v>
      </c>
      <c r="C2902" s="203" t="s">
        <v>7732</v>
      </c>
      <c r="D2902" s="203" t="s">
        <v>11</v>
      </c>
      <c r="E2902" s="204" t="s">
        <v>7731</v>
      </c>
      <c r="F2902" s="49" t="s">
        <v>1243</v>
      </c>
      <c r="G2902" s="203">
        <v>1</v>
      </c>
      <c r="H2902" s="203" t="s">
        <v>7675</v>
      </c>
      <c r="I2902" s="205" t="s">
        <v>1453</v>
      </c>
      <c r="J2902" s="206"/>
      <c r="K2902" s="203">
        <v>24</v>
      </c>
      <c r="L2902" s="207" t="s">
        <v>828</v>
      </c>
      <c r="M2902" s="208" t="s">
        <v>1497</v>
      </c>
      <c r="N2902" s="209">
        <f t="shared" si="0"/>
        <v>2025</v>
      </c>
      <c r="O2902" s="210">
        <f t="shared" si="1"/>
        <v>12</v>
      </c>
      <c r="P2902" s="211" t="str">
        <f>IFERROR(VLOOKUP(F2902,연간집계!D:E,2,FALSE),"")</f>
        <v>모바일 포토북 150 (여행)</v>
      </c>
    </row>
    <row r="2903" spans="1:16" ht="12.75">
      <c r="A2903" s="201">
        <v>45994.028344907405</v>
      </c>
      <c r="B2903" s="202">
        <v>45994</v>
      </c>
      <c r="C2903" s="203" t="s">
        <v>7733</v>
      </c>
      <c r="D2903" s="203" t="s">
        <v>11</v>
      </c>
      <c r="E2903" s="204" t="s">
        <v>7734</v>
      </c>
      <c r="F2903" s="49" t="s">
        <v>834</v>
      </c>
      <c r="G2903" s="203">
        <v>11</v>
      </c>
      <c r="H2903" s="203" t="s">
        <v>7735</v>
      </c>
      <c r="I2903" s="205" t="s">
        <v>1570</v>
      </c>
      <c r="J2903" s="206"/>
      <c r="K2903" s="203">
        <v>24</v>
      </c>
      <c r="L2903" s="207" t="s">
        <v>827</v>
      </c>
      <c r="M2903" s="208" t="s">
        <v>1425</v>
      </c>
      <c r="N2903" s="209">
        <f t="shared" si="0"/>
        <v>2025</v>
      </c>
      <c r="O2903" s="210">
        <f t="shared" si="1"/>
        <v>12</v>
      </c>
      <c r="P2903" s="211" t="str">
        <f>IFERROR(VLOOKUP(F2903,연간집계!D:E,2,FALSE),"")</f>
        <v>스탠다드 포토북 6*8 (소프트/무광)</v>
      </c>
    </row>
    <row r="2904" spans="1:16" ht="12.75">
      <c r="A2904" s="201">
        <v>45994.075740740744</v>
      </c>
      <c r="B2904" s="202">
        <v>45994</v>
      </c>
      <c r="C2904" s="203" t="s">
        <v>7736</v>
      </c>
      <c r="D2904" s="203" t="s">
        <v>11</v>
      </c>
      <c r="E2904" s="204" t="s">
        <v>7737</v>
      </c>
      <c r="F2904" s="49" t="s">
        <v>1274</v>
      </c>
      <c r="G2904" s="203">
        <v>40</v>
      </c>
      <c r="H2904" s="203" t="s">
        <v>7738</v>
      </c>
      <c r="I2904" s="205" t="s">
        <v>1842</v>
      </c>
      <c r="J2904" s="206"/>
      <c r="K2904" s="203">
        <v>26</v>
      </c>
      <c r="L2904" s="207" t="s">
        <v>827</v>
      </c>
      <c r="M2904" s="208" t="s">
        <v>1629</v>
      </c>
      <c r="N2904" s="209">
        <f t="shared" si="0"/>
        <v>2025</v>
      </c>
      <c r="O2904" s="210">
        <f t="shared" si="1"/>
        <v>12</v>
      </c>
      <c r="P2904" s="211" t="str">
        <f>IFERROR(VLOOKUP(F2904,연간집계!D:E,2,FALSE),"")</f>
        <v>PCMS_비트윈캘린더</v>
      </c>
    </row>
    <row r="2905" spans="1:16" ht="12.75">
      <c r="A2905" s="201">
        <v>45994.271331018521</v>
      </c>
      <c r="B2905" s="202">
        <v>45994</v>
      </c>
      <c r="C2905" s="203" t="s">
        <v>7739</v>
      </c>
      <c r="D2905" s="203" t="s">
        <v>11</v>
      </c>
      <c r="E2905" s="204" t="s">
        <v>7740</v>
      </c>
      <c r="F2905" s="49" t="s">
        <v>1243</v>
      </c>
      <c r="G2905" s="203">
        <v>1</v>
      </c>
      <c r="H2905" s="203" t="s">
        <v>7741</v>
      </c>
      <c r="I2905" s="205" t="s">
        <v>1676</v>
      </c>
      <c r="J2905" s="206"/>
      <c r="K2905" s="203">
        <v>24</v>
      </c>
      <c r="L2905" s="207" t="s">
        <v>828</v>
      </c>
      <c r="M2905" s="208" t="s">
        <v>1493</v>
      </c>
      <c r="N2905" s="209">
        <f t="shared" si="0"/>
        <v>2025</v>
      </c>
      <c r="O2905" s="210">
        <f t="shared" si="1"/>
        <v>12</v>
      </c>
      <c r="P2905" s="211" t="str">
        <f>IFERROR(VLOOKUP(F2905,연간집계!D:E,2,FALSE),"")</f>
        <v>모바일 포토북 150 (여행)</v>
      </c>
    </row>
    <row r="2906" spans="1:16" ht="12.75">
      <c r="A2906" s="201">
        <v>45994.40185185185</v>
      </c>
      <c r="B2906" s="202">
        <v>45994</v>
      </c>
      <c r="C2906" s="203" t="s">
        <v>7742</v>
      </c>
      <c r="D2906" s="203" t="s">
        <v>11</v>
      </c>
      <c r="E2906" s="204" t="s">
        <v>7743</v>
      </c>
      <c r="F2906" s="49" t="s">
        <v>838</v>
      </c>
      <c r="G2906" s="203">
        <v>1</v>
      </c>
      <c r="H2906" s="203" t="s">
        <v>2543</v>
      </c>
      <c r="I2906" s="205" t="s">
        <v>1453</v>
      </c>
      <c r="J2906" s="206"/>
      <c r="K2906" s="203">
        <v>24</v>
      </c>
      <c r="L2906" s="207" t="s">
        <v>827</v>
      </c>
      <c r="M2906" s="208" t="s">
        <v>1436</v>
      </c>
      <c r="N2906" s="209">
        <f t="shared" si="0"/>
        <v>2025</v>
      </c>
      <c r="O2906" s="210">
        <f t="shared" si="1"/>
        <v>12</v>
      </c>
      <c r="P2906" s="211" t="str">
        <f>IFERROR(VLOOKUP(F2906,연간집계!D:E,2,FALSE),"")</f>
        <v>스탠다드 포토북 6*8 (하드/무광)</v>
      </c>
    </row>
    <row r="2907" spans="1:16" ht="12.75">
      <c r="A2907" s="201">
        <v>45994.401863425926</v>
      </c>
      <c r="B2907" s="202">
        <v>45994</v>
      </c>
      <c r="C2907" s="203" t="s">
        <v>7744</v>
      </c>
      <c r="D2907" s="203" t="s">
        <v>11</v>
      </c>
      <c r="E2907" s="204" t="s">
        <v>7743</v>
      </c>
      <c r="F2907" s="49" t="s">
        <v>838</v>
      </c>
      <c r="G2907" s="203">
        <v>4</v>
      </c>
      <c r="H2907" s="203" t="s">
        <v>2543</v>
      </c>
      <c r="I2907" s="205" t="s">
        <v>1440</v>
      </c>
      <c r="J2907" s="206"/>
      <c r="K2907" s="203">
        <v>24</v>
      </c>
      <c r="L2907" s="207" t="s">
        <v>827</v>
      </c>
      <c r="M2907" s="208" t="s">
        <v>1436</v>
      </c>
      <c r="N2907" s="209">
        <f t="shared" si="0"/>
        <v>2025</v>
      </c>
      <c r="O2907" s="210">
        <f t="shared" si="1"/>
        <v>12</v>
      </c>
      <c r="P2907" s="211" t="str">
        <f>IFERROR(VLOOKUP(F2907,연간집계!D:E,2,FALSE),"")</f>
        <v>스탠다드 포토북 6*8 (하드/무광)</v>
      </c>
    </row>
    <row r="2908" spans="1:16" ht="12.75">
      <c r="A2908" s="201">
        <v>45994.410868055558</v>
      </c>
      <c r="B2908" s="202">
        <v>45994</v>
      </c>
      <c r="C2908" s="203" t="s">
        <v>7745</v>
      </c>
      <c r="D2908" s="203" t="s">
        <v>11</v>
      </c>
      <c r="E2908" s="204" t="s">
        <v>7746</v>
      </c>
      <c r="F2908" s="49" t="s">
        <v>1284</v>
      </c>
      <c r="G2908" s="203">
        <v>6</v>
      </c>
      <c r="H2908" s="203" t="s">
        <v>7747</v>
      </c>
      <c r="I2908" s="205" t="s">
        <v>2297</v>
      </c>
      <c r="J2908" s="206"/>
      <c r="K2908" s="203">
        <v>26</v>
      </c>
      <c r="L2908" s="207" t="s">
        <v>827</v>
      </c>
      <c r="M2908" s="208" t="s">
        <v>1471</v>
      </c>
      <c r="N2908" s="209">
        <f t="shared" si="0"/>
        <v>2025</v>
      </c>
      <c r="O2908" s="210">
        <f t="shared" si="1"/>
        <v>12</v>
      </c>
      <c r="P2908" s="211" t="str">
        <f>IFERROR(VLOOKUP(F2908,연간집계!D:E,2,FALSE),"")</f>
        <v>PCMS_스탠다드캘린더</v>
      </c>
    </row>
    <row r="2909" spans="1:16" ht="12.75">
      <c r="A2909" s="201">
        <v>45994.413946759261</v>
      </c>
      <c r="B2909" s="202">
        <v>45994</v>
      </c>
      <c r="C2909" s="203" t="s">
        <v>7748</v>
      </c>
      <c r="D2909" s="203" t="s">
        <v>11</v>
      </c>
      <c r="E2909" s="204" t="s">
        <v>7749</v>
      </c>
      <c r="F2909" s="49" t="s">
        <v>865</v>
      </c>
      <c r="G2909" s="203">
        <v>1</v>
      </c>
      <c r="H2909" s="203" t="s">
        <v>7750</v>
      </c>
      <c r="I2909" s="205" t="s">
        <v>1453</v>
      </c>
      <c r="J2909" s="206"/>
      <c r="K2909" s="203">
        <v>24</v>
      </c>
      <c r="L2909" s="207" t="s">
        <v>827</v>
      </c>
      <c r="M2909" s="208" t="s">
        <v>1471</v>
      </c>
      <c r="N2909" s="209">
        <f t="shared" si="0"/>
        <v>2025</v>
      </c>
      <c r="O2909" s="210">
        <f t="shared" si="1"/>
        <v>12</v>
      </c>
      <c r="P2909" s="211" t="str">
        <f>IFERROR(VLOOKUP(F2909,연간집계!D:E,2,FALSE),"")</f>
        <v>스탠다드 포토북 8*6 (하드/무광)</v>
      </c>
    </row>
    <row r="2910" spans="1:16" ht="12.75">
      <c r="A2910" s="201">
        <v>45994.448865740742</v>
      </c>
      <c r="B2910" s="202">
        <v>45994</v>
      </c>
      <c r="C2910" s="203" t="s">
        <v>7751</v>
      </c>
      <c r="D2910" s="203" t="s">
        <v>11</v>
      </c>
      <c r="E2910" s="204" t="s">
        <v>7752</v>
      </c>
      <c r="F2910" s="49" t="s">
        <v>1291</v>
      </c>
      <c r="G2910" s="203">
        <v>1</v>
      </c>
      <c r="H2910" s="203" t="s">
        <v>7753</v>
      </c>
      <c r="I2910" s="205" t="s">
        <v>1840</v>
      </c>
      <c r="J2910" s="206"/>
      <c r="K2910" s="203">
        <v>14</v>
      </c>
      <c r="L2910" s="207" t="s">
        <v>827</v>
      </c>
      <c r="M2910" s="208" t="s">
        <v>1514</v>
      </c>
      <c r="N2910" s="209">
        <f t="shared" si="0"/>
        <v>2025</v>
      </c>
      <c r="O2910" s="210">
        <f t="shared" si="1"/>
        <v>12</v>
      </c>
      <c r="P2910" s="211" t="str">
        <f>IFERROR(VLOOKUP(F2910,연간집계!D:E,2,FALSE),"")</f>
        <v>PCMS_벽걸이1단캘린더</v>
      </c>
    </row>
    <row r="2911" spans="1:16" ht="12.75">
      <c r="A2911" s="201">
        <v>45994.469849537039</v>
      </c>
      <c r="B2911" s="202">
        <v>45994</v>
      </c>
      <c r="C2911" s="203" t="s">
        <v>7754</v>
      </c>
      <c r="D2911" s="203" t="s">
        <v>11</v>
      </c>
      <c r="E2911" s="204" t="s">
        <v>7755</v>
      </c>
      <c r="F2911" s="49" t="s">
        <v>1284</v>
      </c>
      <c r="G2911" s="203">
        <v>6</v>
      </c>
      <c r="H2911" s="203" t="s">
        <v>7756</v>
      </c>
      <c r="I2911" s="205" t="s">
        <v>4943</v>
      </c>
      <c r="J2911" s="206"/>
      <c r="K2911" s="203">
        <v>26</v>
      </c>
      <c r="L2911" s="207" t="s">
        <v>827</v>
      </c>
      <c r="M2911" s="208" t="s">
        <v>1514</v>
      </c>
      <c r="N2911" s="209">
        <f t="shared" si="0"/>
        <v>2025</v>
      </c>
      <c r="O2911" s="210">
        <f t="shared" si="1"/>
        <v>12</v>
      </c>
      <c r="P2911" s="211" t="str">
        <f>IFERROR(VLOOKUP(F2911,연간집계!D:E,2,FALSE),"")</f>
        <v>PCMS_스탠다드캘린더</v>
      </c>
    </row>
    <row r="2912" spans="1:16" ht="12.75">
      <c r="A2912" s="201">
        <v>45994.470069444447</v>
      </c>
      <c r="B2912" s="202">
        <v>45994</v>
      </c>
      <c r="C2912" s="203" t="s">
        <v>7757</v>
      </c>
      <c r="D2912" s="203" t="s">
        <v>11</v>
      </c>
      <c r="E2912" s="204" t="s">
        <v>7758</v>
      </c>
      <c r="F2912" s="49" t="s">
        <v>1284</v>
      </c>
      <c r="G2912" s="203">
        <v>30</v>
      </c>
      <c r="H2912" s="203" t="s">
        <v>7759</v>
      </c>
      <c r="I2912" s="205" t="s">
        <v>5442</v>
      </c>
      <c r="J2912" s="206"/>
      <c r="K2912" s="203">
        <v>26</v>
      </c>
      <c r="L2912" s="207" t="s">
        <v>827</v>
      </c>
      <c r="M2912" s="208" t="s">
        <v>1481</v>
      </c>
      <c r="N2912" s="209">
        <f t="shared" si="0"/>
        <v>2025</v>
      </c>
      <c r="O2912" s="210">
        <f t="shared" si="1"/>
        <v>12</v>
      </c>
      <c r="P2912" s="211" t="str">
        <f>IFERROR(VLOOKUP(F2912,연간집계!D:E,2,FALSE),"")</f>
        <v>PCMS_스탠다드캘린더</v>
      </c>
    </row>
    <row r="2913" spans="1:16" ht="12.75">
      <c r="A2913" s="201">
        <v>45994.473171296297</v>
      </c>
      <c r="B2913" s="202">
        <v>45994</v>
      </c>
      <c r="C2913" s="203" t="s">
        <v>7760</v>
      </c>
      <c r="D2913" s="203" t="s">
        <v>11</v>
      </c>
      <c r="E2913" s="204" t="s">
        <v>7761</v>
      </c>
      <c r="F2913" s="49" t="s">
        <v>1284</v>
      </c>
      <c r="G2913" s="203">
        <v>3</v>
      </c>
      <c r="H2913" s="203" t="s">
        <v>7762</v>
      </c>
      <c r="I2913" s="205" t="s">
        <v>5016</v>
      </c>
      <c r="J2913" s="206"/>
      <c r="K2913" s="203">
        <v>26</v>
      </c>
      <c r="L2913" s="207" t="s">
        <v>827</v>
      </c>
      <c r="M2913" s="208" t="s">
        <v>1449</v>
      </c>
      <c r="N2913" s="209">
        <f t="shared" si="0"/>
        <v>2025</v>
      </c>
      <c r="O2913" s="210">
        <f t="shared" si="1"/>
        <v>12</v>
      </c>
      <c r="P2913" s="211" t="str">
        <f>IFERROR(VLOOKUP(F2913,연간집계!D:E,2,FALSE),"")</f>
        <v>PCMS_스탠다드캘린더</v>
      </c>
    </row>
    <row r="2914" spans="1:16" ht="12.75">
      <c r="A2914" s="201">
        <v>45994.476493055554</v>
      </c>
      <c r="B2914" s="202">
        <v>45994</v>
      </c>
      <c r="C2914" s="203" t="s">
        <v>7763</v>
      </c>
      <c r="D2914" s="203" t="s">
        <v>11</v>
      </c>
      <c r="E2914" s="204" t="s">
        <v>7764</v>
      </c>
      <c r="F2914" s="49" t="s">
        <v>1274</v>
      </c>
      <c r="G2914" s="203">
        <v>1</v>
      </c>
      <c r="H2914" s="203" t="s">
        <v>7224</v>
      </c>
      <c r="I2914" s="205" t="s">
        <v>5723</v>
      </c>
      <c r="J2914" s="206"/>
      <c r="K2914" s="203">
        <v>26</v>
      </c>
      <c r="L2914" s="207" t="s">
        <v>827</v>
      </c>
      <c r="M2914" s="208" t="s">
        <v>1481</v>
      </c>
      <c r="N2914" s="209">
        <f t="shared" si="0"/>
        <v>2025</v>
      </c>
      <c r="O2914" s="210">
        <f t="shared" si="1"/>
        <v>12</v>
      </c>
      <c r="P2914" s="211" t="str">
        <f>IFERROR(VLOOKUP(F2914,연간집계!D:E,2,FALSE),"")</f>
        <v>PCMS_비트윈캘린더</v>
      </c>
    </row>
    <row r="2915" spans="1:16" ht="12.75">
      <c r="A2915" s="201">
        <v>45994.476689814815</v>
      </c>
      <c r="B2915" s="202">
        <v>45994</v>
      </c>
      <c r="C2915" s="203" t="s">
        <v>7765</v>
      </c>
      <c r="D2915" s="203" t="s">
        <v>11</v>
      </c>
      <c r="E2915" s="204" t="s">
        <v>7764</v>
      </c>
      <c r="F2915" s="49" t="s">
        <v>1299</v>
      </c>
      <c r="G2915" s="203">
        <v>1</v>
      </c>
      <c r="H2915" s="203" t="s">
        <v>7224</v>
      </c>
      <c r="I2915" s="205" t="s">
        <v>5156</v>
      </c>
      <c r="J2915" s="206"/>
      <c r="K2915" s="203">
        <v>15</v>
      </c>
      <c r="L2915" s="207" t="s">
        <v>827</v>
      </c>
      <c r="M2915" s="208" t="s">
        <v>1481</v>
      </c>
      <c r="N2915" s="209">
        <f t="shared" si="0"/>
        <v>2025</v>
      </c>
      <c r="O2915" s="210">
        <f t="shared" si="1"/>
        <v>12</v>
      </c>
      <c r="P2915" s="211" t="str">
        <f>IFERROR(VLOOKUP(F2915,연간집계!D:E,2,FALSE),"")</f>
        <v>PCMS_우드월캘린더</v>
      </c>
    </row>
    <row r="2916" spans="1:16" ht="12.75">
      <c r="A2916" s="201">
        <v>45994.476712962962</v>
      </c>
      <c r="B2916" s="202">
        <v>45994</v>
      </c>
      <c r="C2916" s="203" t="s">
        <v>7766</v>
      </c>
      <c r="D2916" s="203" t="s">
        <v>11</v>
      </c>
      <c r="E2916" s="204" t="s">
        <v>7764</v>
      </c>
      <c r="F2916" s="49" t="s">
        <v>1299</v>
      </c>
      <c r="G2916" s="203">
        <v>1</v>
      </c>
      <c r="H2916" s="203" t="s">
        <v>7224</v>
      </c>
      <c r="I2916" s="205" t="s">
        <v>5156</v>
      </c>
      <c r="J2916" s="206"/>
      <c r="K2916" s="203">
        <v>15</v>
      </c>
      <c r="L2916" s="207" t="s">
        <v>827</v>
      </c>
      <c r="M2916" s="208" t="s">
        <v>1541</v>
      </c>
      <c r="N2916" s="209">
        <f t="shared" si="0"/>
        <v>2025</v>
      </c>
      <c r="O2916" s="210">
        <f t="shared" si="1"/>
        <v>12</v>
      </c>
      <c r="P2916" s="211" t="str">
        <f>IFERROR(VLOOKUP(F2916,연간집계!D:E,2,FALSE),"")</f>
        <v>PCMS_우드월캘린더</v>
      </c>
    </row>
    <row r="2917" spans="1:16" ht="12.75">
      <c r="A2917" s="201">
        <v>45994.486157407409</v>
      </c>
      <c r="B2917" s="202">
        <v>45994</v>
      </c>
      <c r="C2917" s="203" t="s">
        <v>7767</v>
      </c>
      <c r="D2917" s="203" t="s">
        <v>11</v>
      </c>
      <c r="E2917" s="204" t="s">
        <v>7768</v>
      </c>
      <c r="F2917" s="49" t="s">
        <v>870</v>
      </c>
      <c r="G2917" s="203">
        <v>5</v>
      </c>
      <c r="H2917" s="203" t="s">
        <v>2081</v>
      </c>
      <c r="I2917" s="205" t="s">
        <v>1440</v>
      </c>
      <c r="J2917" s="206"/>
      <c r="K2917" s="203">
        <v>30</v>
      </c>
      <c r="L2917" s="207" t="s">
        <v>827</v>
      </c>
      <c r="M2917" s="208" t="s">
        <v>1497</v>
      </c>
      <c r="N2917" s="209">
        <f t="shared" si="0"/>
        <v>2025</v>
      </c>
      <c r="O2917" s="210">
        <f t="shared" si="1"/>
        <v>12</v>
      </c>
      <c r="P2917" s="211" t="str">
        <f>IFERROR(VLOOKUP(F2917,연간집계!D:E,2,FALSE),"")</f>
        <v>스탠다드 포토북 11*8 (소프트/무광)</v>
      </c>
    </row>
    <row r="2918" spans="1:16" ht="12.75">
      <c r="A2918" s="201">
        <v>45994.492303240739</v>
      </c>
      <c r="B2918" s="202">
        <v>45994</v>
      </c>
      <c r="C2918" s="203" t="s">
        <v>7769</v>
      </c>
      <c r="D2918" s="203" t="s">
        <v>11</v>
      </c>
      <c r="E2918" s="204" t="s">
        <v>7770</v>
      </c>
      <c r="F2918" s="49" t="s">
        <v>1269</v>
      </c>
      <c r="G2918" s="203">
        <v>2</v>
      </c>
      <c r="H2918" s="203" t="s">
        <v>7771</v>
      </c>
      <c r="I2918" s="205" t="s">
        <v>5016</v>
      </c>
      <c r="J2918" s="206"/>
      <c r="K2918" s="203">
        <v>26</v>
      </c>
      <c r="L2918" s="207" t="s">
        <v>828</v>
      </c>
      <c r="M2918" s="208" t="s">
        <v>1541</v>
      </c>
      <c r="N2918" s="209">
        <f t="shared" si="0"/>
        <v>2025</v>
      </c>
      <c r="O2918" s="210">
        <f t="shared" si="1"/>
        <v>12</v>
      </c>
      <c r="P2918" s="211" t="str">
        <f>IFERROR(VLOOKUP(F2918,연간집계!D:E,2,FALSE),"")</f>
        <v>PCMS_미니캘린더</v>
      </c>
    </row>
    <row r="2919" spans="1:16" ht="12.75">
      <c r="A2919" s="201">
        <v>45994.523055555554</v>
      </c>
      <c r="B2919" s="202">
        <v>45994</v>
      </c>
      <c r="C2919" s="203" t="s">
        <v>7772</v>
      </c>
      <c r="D2919" s="203" t="s">
        <v>11</v>
      </c>
      <c r="E2919" s="204" t="s">
        <v>7773</v>
      </c>
      <c r="F2919" s="49" t="s">
        <v>1247</v>
      </c>
      <c r="G2919" s="203">
        <v>1</v>
      </c>
      <c r="H2919" s="203" t="s">
        <v>7774</v>
      </c>
      <c r="I2919" s="205" t="s">
        <v>1453</v>
      </c>
      <c r="J2919" s="206"/>
      <c r="K2919" s="203">
        <v>24</v>
      </c>
      <c r="L2919" s="207" t="s">
        <v>828</v>
      </c>
      <c r="M2919" s="208" t="s">
        <v>1502</v>
      </c>
      <c r="N2919" s="209">
        <f t="shared" si="0"/>
        <v>2025</v>
      </c>
      <c r="O2919" s="210">
        <f t="shared" si="1"/>
        <v>12</v>
      </c>
      <c r="P2919" s="211" t="str">
        <f>IFERROR(VLOOKUP(F2919,연간집계!D:E,2,FALSE),"")</f>
        <v>모바일 포토북 197 (여행)</v>
      </c>
    </row>
    <row r="2920" spans="1:16" ht="12.75">
      <c r="A2920" s="201">
        <v>45994.52306712963</v>
      </c>
      <c r="B2920" s="202">
        <v>45994</v>
      </c>
      <c r="C2920" s="203" t="s">
        <v>7775</v>
      </c>
      <c r="D2920" s="203" t="s">
        <v>11</v>
      </c>
      <c r="E2920" s="204" t="s">
        <v>7773</v>
      </c>
      <c r="F2920" s="49" t="s">
        <v>1261</v>
      </c>
      <c r="G2920" s="203">
        <v>1</v>
      </c>
      <c r="H2920" s="203" t="s">
        <v>7774</v>
      </c>
      <c r="I2920" s="205" t="s">
        <v>2297</v>
      </c>
      <c r="J2920" s="206"/>
      <c r="K2920" s="203">
        <v>24</v>
      </c>
      <c r="L2920" s="207" t="s">
        <v>828</v>
      </c>
      <c r="M2920" s="208" t="s">
        <v>1502</v>
      </c>
      <c r="N2920" s="209">
        <f t="shared" si="0"/>
        <v>2025</v>
      </c>
      <c r="O2920" s="210">
        <f t="shared" si="1"/>
        <v>12</v>
      </c>
      <c r="P2920" s="211" t="str">
        <f>IFERROR(VLOOKUP(F2920,연간집계!D:E,2,FALSE),"")</f>
        <v>모바일 포토북 197 (커플)</v>
      </c>
    </row>
    <row r="2921" spans="1:16" ht="12.75">
      <c r="A2921" s="201">
        <v>45994.523090277777</v>
      </c>
      <c r="B2921" s="202">
        <v>45994</v>
      </c>
      <c r="C2921" s="203" t="s">
        <v>7776</v>
      </c>
      <c r="D2921" s="203" t="s">
        <v>11</v>
      </c>
      <c r="E2921" s="204" t="s">
        <v>7773</v>
      </c>
      <c r="F2921" s="49" t="s">
        <v>1247</v>
      </c>
      <c r="G2921" s="203">
        <v>1</v>
      </c>
      <c r="H2921" s="203" t="s">
        <v>7774</v>
      </c>
      <c r="I2921" s="205" t="s">
        <v>1453</v>
      </c>
      <c r="J2921" s="206"/>
      <c r="K2921" s="203">
        <v>24</v>
      </c>
      <c r="L2921" s="207" t="s">
        <v>828</v>
      </c>
      <c r="M2921" s="208" t="s">
        <v>1502</v>
      </c>
      <c r="N2921" s="209">
        <f t="shared" si="0"/>
        <v>2025</v>
      </c>
      <c r="O2921" s="210">
        <f t="shared" si="1"/>
        <v>12</v>
      </c>
      <c r="P2921" s="211" t="str">
        <f>IFERROR(VLOOKUP(F2921,연간집계!D:E,2,FALSE),"")</f>
        <v>모바일 포토북 197 (여행)</v>
      </c>
    </row>
    <row r="2922" spans="1:16" ht="12.75">
      <c r="A2922" s="201">
        <v>45994.523101851853</v>
      </c>
      <c r="B2922" s="202">
        <v>45994</v>
      </c>
      <c r="C2922" s="203" t="s">
        <v>7777</v>
      </c>
      <c r="D2922" s="203" t="s">
        <v>11</v>
      </c>
      <c r="E2922" s="204" t="s">
        <v>7773</v>
      </c>
      <c r="F2922" s="49" t="s">
        <v>1247</v>
      </c>
      <c r="G2922" s="203">
        <v>1</v>
      </c>
      <c r="H2922" s="203" t="s">
        <v>7774</v>
      </c>
      <c r="I2922" s="205" t="s">
        <v>1453</v>
      </c>
      <c r="J2922" s="206"/>
      <c r="K2922" s="203">
        <v>24</v>
      </c>
      <c r="L2922" s="207" t="s">
        <v>828</v>
      </c>
      <c r="M2922" s="208" t="s">
        <v>1502</v>
      </c>
      <c r="N2922" s="209">
        <f t="shared" si="0"/>
        <v>2025</v>
      </c>
      <c r="O2922" s="210">
        <f t="shared" si="1"/>
        <v>12</v>
      </c>
      <c r="P2922" s="211" t="str">
        <f>IFERROR(VLOOKUP(F2922,연간집계!D:E,2,FALSE),"")</f>
        <v>모바일 포토북 197 (여행)</v>
      </c>
    </row>
    <row r="2923" spans="1:16" ht="12.75">
      <c r="A2923" s="201">
        <v>45994.523113425923</v>
      </c>
      <c r="B2923" s="202">
        <v>45994</v>
      </c>
      <c r="C2923" s="203" t="s">
        <v>7778</v>
      </c>
      <c r="D2923" s="203" t="s">
        <v>11</v>
      </c>
      <c r="E2923" s="204" t="s">
        <v>7773</v>
      </c>
      <c r="F2923" s="49" t="s">
        <v>1247</v>
      </c>
      <c r="G2923" s="203">
        <v>1</v>
      </c>
      <c r="H2923" s="203" t="s">
        <v>7774</v>
      </c>
      <c r="I2923" s="205" t="s">
        <v>1453</v>
      </c>
      <c r="J2923" s="206"/>
      <c r="K2923" s="203">
        <v>24</v>
      </c>
      <c r="L2923" s="207" t="s">
        <v>828</v>
      </c>
      <c r="M2923" s="208" t="s">
        <v>1502</v>
      </c>
      <c r="N2923" s="209">
        <f t="shared" si="0"/>
        <v>2025</v>
      </c>
      <c r="O2923" s="210">
        <f t="shared" si="1"/>
        <v>12</v>
      </c>
      <c r="P2923" s="211" t="str">
        <f>IFERROR(VLOOKUP(F2923,연간집계!D:E,2,FALSE),"")</f>
        <v>모바일 포토북 197 (여행)</v>
      </c>
    </row>
    <row r="2924" spans="1:16" ht="12.75">
      <c r="A2924" s="201">
        <v>45994.532048611109</v>
      </c>
      <c r="B2924" s="202">
        <v>45994</v>
      </c>
      <c r="C2924" s="203" t="s">
        <v>7779</v>
      </c>
      <c r="D2924" s="203" t="s">
        <v>11</v>
      </c>
      <c r="E2924" s="204" t="s">
        <v>7780</v>
      </c>
      <c r="F2924" s="49" t="s">
        <v>1281</v>
      </c>
      <c r="G2924" s="203">
        <v>10</v>
      </c>
      <c r="H2924" s="203" t="s">
        <v>7781</v>
      </c>
      <c r="I2924" s="205" t="s">
        <v>2297</v>
      </c>
      <c r="J2924" s="206"/>
      <c r="K2924" s="203">
        <v>26</v>
      </c>
      <c r="L2924" s="207" t="s">
        <v>827</v>
      </c>
      <c r="M2924" s="208" t="s">
        <v>1497</v>
      </c>
      <c r="N2924" s="209">
        <f t="shared" si="0"/>
        <v>2025</v>
      </c>
      <c r="O2924" s="210">
        <f t="shared" si="1"/>
        <v>12</v>
      </c>
      <c r="P2924" s="211" t="str">
        <f>IFERROR(VLOOKUP(F2924,연간집계!D:E,2,FALSE),"")</f>
        <v>PCMS_빅캘린더</v>
      </c>
    </row>
    <row r="2925" spans="1:16" ht="12.75">
      <c r="A2925" s="201">
        <v>45994.552858796298</v>
      </c>
      <c r="B2925" s="202">
        <v>45994</v>
      </c>
      <c r="C2925" s="203" t="s">
        <v>7782</v>
      </c>
      <c r="D2925" s="203" t="s">
        <v>11</v>
      </c>
      <c r="E2925" s="204" t="s">
        <v>7783</v>
      </c>
      <c r="F2925" s="49" t="s">
        <v>865</v>
      </c>
      <c r="G2925" s="203">
        <v>26</v>
      </c>
      <c r="H2925" s="203" t="s">
        <v>7784</v>
      </c>
      <c r="I2925" s="205" t="s">
        <v>1483</v>
      </c>
      <c r="J2925" s="206"/>
      <c r="K2925" s="203">
        <v>30</v>
      </c>
      <c r="L2925" s="207" t="s">
        <v>827</v>
      </c>
      <c r="M2925" s="208" t="s">
        <v>1612</v>
      </c>
      <c r="N2925" s="209">
        <f t="shared" si="0"/>
        <v>2025</v>
      </c>
      <c r="O2925" s="210">
        <f t="shared" si="1"/>
        <v>12</v>
      </c>
      <c r="P2925" s="211" t="str">
        <f>IFERROR(VLOOKUP(F2925,연간집계!D:E,2,FALSE),"")</f>
        <v>스탠다드 포토북 8*6 (하드/무광)</v>
      </c>
    </row>
    <row r="2926" spans="1:16" ht="12.75">
      <c r="A2926" s="201">
        <v>45994.555844907409</v>
      </c>
      <c r="B2926" s="202">
        <v>45994</v>
      </c>
      <c r="C2926" s="203" t="s">
        <v>7785</v>
      </c>
      <c r="D2926" s="203" t="s">
        <v>11</v>
      </c>
      <c r="E2926" s="204" t="s">
        <v>7786</v>
      </c>
      <c r="F2926" s="49" t="s">
        <v>1284</v>
      </c>
      <c r="G2926" s="203">
        <v>45</v>
      </c>
      <c r="H2926" s="203" t="s">
        <v>7787</v>
      </c>
      <c r="I2926" s="205" t="s">
        <v>5016</v>
      </c>
      <c r="J2926" s="206"/>
      <c r="K2926" s="203">
        <v>26</v>
      </c>
      <c r="L2926" s="207" t="s">
        <v>827</v>
      </c>
      <c r="M2926" s="208" t="s">
        <v>1425</v>
      </c>
      <c r="N2926" s="209">
        <f t="shared" si="0"/>
        <v>2025</v>
      </c>
      <c r="O2926" s="210">
        <f t="shared" si="1"/>
        <v>12</v>
      </c>
      <c r="P2926" s="211" t="str">
        <f>IFERROR(VLOOKUP(F2926,연간집계!D:E,2,FALSE),"")</f>
        <v>PCMS_스탠다드캘린더</v>
      </c>
    </row>
    <row r="2927" spans="1:16" ht="12.75">
      <c r="A2927" s="201">
        <v>45994.558877314812</v>
      </c>
      <c r="B2927" s="202">
        <v>45994</v>
      </c>
      <c r="C2927" s="203" t="s">
        <v>7788</v>
      </c>
      <c r="D2927" s="203" t="s">
        <v>11</v>
      </c>
      <c r="E2927" s="204" t="s">
        <v>7789</v>
      </c>
      <c r="F2927" s="49" t="s">
        <v>847</v>
      </c>
      <c r="G2927" s="203">
        <v>1</v>
      </c>
      <c r="H2927" s="203" t="s">
        <v>7790</v>
      </c>
      <c r="I2927" s="205" t="s">
        <v>1440</v>
      </c>
      <c r="J2927" s="206"/>
      <c r="K2927" s="203">
        <f>24+34</f>
        <v>58</v>
      </c>
      <c r="L2927" s="207" t="s">
        <v>827</v>
      </c>
      <c r="M2927" s="208" t="s">
        <v>1645</v>
      </c>
      <c r="N2927" s="209">
        <f t="shared" si="0"/>
        <v>2025</v>
      </c>
      <c r="O2927" s="210">
        <f t="shared" si="1"/>
        <v>12</v>
      </c>
      <c r="P2927" s="211" t="str">
        <f>IFERROR(VLOOKUP(F2927,연간집계!D:E,2,FALSE),"")</f>
        <v>스탠다드 포토북 8*11 (하드/무광)</v>
      </c>
    </row>
    <row r="2928" spans="1:16" ht="12.75">
      <c r="A2928" s="201">
        <v>45994.579872685186</v>
      </c>
      <c r="B2928" s="202">
        <v>45994</v>
      </c>
      <c r="C2928" s="203" t="s">
        <v>7791</v>
      </c>
      <c r="D2928" s="203" t="s">
        <v>11</v>
      </c>
      <c r="E2928" s="204" t="s">
        <v>7792</v>
      </c>
      <c r="F2928" s="49" t="s">
        <v>847</v>
      </c>
      <c r="G2928" s="203">
        <v>1</v>
      </c>
      <c r="H2928" s="203" t="s">
        <v>7793</v>
      </c>
      <c r="I2928" s="205" t="s">
        <v>1453</v>
      </c>
      <c r="J2928" s="206"/>
      <c r="K2928" s="203">
        <v>76</v>
      </c>
      <c r="L2928" s="207" t="s">
        <v>827</v>
      </c>
      <c r="M2928" s="208" t="s">
        <v>1436</v>
      </c>
      <c r="N2928" s="209">
        <f t="shared" si="0"/>
        <v>2025</v>
      </c>
      <c r="O2928" s="210">
        <f t="shared" si="1"/>
        <v>12</v>
      </c>
      <c r="P2928" s="211" t="str">
        <f>IFERROR(VLOOKUP(F2928,연간집계!D:E,2,FALSE),"")</f>
        <v>스탠다드 포토북 8*11 (하드/무광)</v>
      </c>
    </row>
    <row r="2929" spans="1:16" ht="12.75">
      <c r="A2929" s="201">
        <v>45994.597777777781</v>
      </c>
      <c r="B2929" s="202">
        <v>45994</v>
      </c>
      <c r="C2929" s="203" t="s">
        <v>7794</v>
      </c>
      <c r="D2929" s="203" t="s">
        <v>11</v>
      </c>
      <c r="E2929" s="204" t="s">
        <v>7795</v>
      </c>
      <c r="F2929" s="49" t="s">
        <v>838</v>
      </c>
      <c r="G2929" s="203">
        <v>1</v>
      </c>
      <c r="H2929" s="203" t="s">
        <v>7796</v>
      </c>
      <c r="I2929" s="205" t="s">
        <v>1566</v>
      </c>
      <c r="J2929" s="206"/>
      <c r="K2929" s="203">
        <v>60</v>
      </c>
      <c r="L2929" s="207" t="s">
        <v>827</v>
      </c>
      <c r="M2929" s="208" t="s">
        <v>1425</v>
      </c>
      <c r="N2929" s="209">
        <f t="shared" si="0"/>
        <v>2025</v>
      </c>
      <c r="O2929" s="210">
        <f t="shared" si="1"/>
        <v>12</v>
      </c>
      <c r="P2929" s="211" t="str">
        <f>IFERROR(VLOOKUP(F2929,연간집계!D:E,2,FALSE),"")</f>
        <v>스탠다드 포토북 6*8 (하드/무광)</v>
      </c>
    </row>
    <row r="2930" spans="1:16" ht="12.75">
      <c r="A2930" s="201">
        <v>45994.59778935185</v>
      </c>
      <c r="B2930" s="202">
        <v>45994</v>
      </c>
      <c r="C2930" s="203" t="s">
        <v>7797</v>
      </c>
      <c r="D2930" s="203" t="s">
        <v>11</v>
      </c>
      <c r="E2930" s="204" t="s">
        <v>7795</v>
      </c>
      <c r="F2930" s="49" t="s">
        <v>838</v>
      </c>
      <c r="G2930" s="203">
        <v>1</v>
      </c>
      <c r="H2930" s="203" t="s">
        <v>7796</v>
      </c>
      <c r="I2930" s="205" t="s">
        <v>1676</v>
      </c>
      <c r="J2930" s="206"/>
      <c r="K2930" s="203">
        <v>40</v>
      </c>
      <c r="L2930" s="207" t="s">
        <v>827</v>
      </c>
      <c r="M2930" s="208" t="s">
        <v>1425</v>
      </c>
      <c r="N2930" s="209">
        <f t="shared" si="0"/>
        <v>2025</v>
      </c>
      <c r="O2930" s="210">
        <f t="shared" si="1"/>
        <v>12</v>
      </c>
      <c r="P2930" s="211" t="str">
        <f>IFERROR(VLOOKUP(F2930,연간집계!D:E,2,FALSE),"")</f>
        <v>스탠다드 포토북 6*8 (하드/무광)</v>
      </c>
    </row>
    <row r="2931" spans="1:16" ht="12.75">
      <c r="A2931" s="201">
        <v>45994.597800925927</v>
      </c>
      <c r="B2931" s="202">
        <v>45994</v>
      </c>
      <c r="C2931" s="203" t="s">
        <v>7798</v>
      </c>
      <c r="D2931" s="203" t="s">
        <v>11</v>
      </c>
      <c r="E2931" s="204" t="s">
        <v>7795</v>
      </c>
      <c r="F2931" s="49" t="s">
        <v>838</v>
      </c>
      <c r="G2931" s="203">
        <v>1</v>
      </c>
      <c r="H2931" s="203" t="s">
        <v>7796</v>
      </c>
      <c r="I2931" s="205" t="s">
        <v>2094</v>
      </c>
      <c r="J2931" s="206"/>
      <c r="K2931" s="203">
        <v>36</v>
      </c>
      <c r="L2931" s="207" t="s">
        <v>827</v>
      </c>
      <c r="M2931" s="208" t="s">
        <v>1425</v>
      </c>
      <c r="N2931" s="209">
        <f t="shared" si="0"/>
        <v>2025</v>
      </c>
      <c r="O2931" s="210">
        <f t="shared" si="1"/>
        <v>12</v>
      </c>
      <c r="P2931" s="211" t="str">
        <f>IFERROR(VLOOKUP(F2931,연간집계!D:E,2,FALSE),"")</f>
        <v>스탠다드 포토북 6*8 (하드/무광)</v>
      </c>
    </row>
    <row r="2932" spans="1:16" ht="12.75">
      <c r="A2932" s="201">
        <v>45994.597812499997</v>
      </c>
      <c r="B2932" s="202">
        <v>45994</v>
      </c>
      <c r="C2932" s="203" t="s">
        <v>7799</v>
      </c>
      <c r="D2932" s="203" t="s">
        <v>11</v>
      </c>
      <c r="E2932" s="204" t="s">
        <v>7795</v>
      </c>
      <c r="F2932" s="49" t="s">
        <v>838</v>
      </c>
      <c r="G2932" s="203">
        <v>1</v>
      </c>
      <c r="H2932" s="203" t="s">
        <v>7796</v>
      </c>
      <c r="I2932" s="205" t="s">
        <v>1570</v>
      </c>
      <c r="J2932" s="206"/>
      <c r="K2932" s="203">
        <v>42</v>
      </c>
      <c r="L2932" s="207" t="s">
        <v>827</v>
      </c>
      <c r="M2932" s="208" t="s">
        <v>1425</v>
      </c>
      <c r="N2932" s="209">
        <f t="shared" si="0"/>
        <v>2025</v>
      </c>
      <c r="O2932" s="210">
        <f t="shared" si="1"/>
        <v>12</v>
      </c>
      <c r="P2932" s="211" t="str">
        <f>IFERROR(VLOOKUP(F2932,연간집계!D:E,2,FALSE),"")</f>
        <v>스탠다드 포토북 6*8 (하드/무광)</v>
      </c>
    </row>
    <row r="2933" spans="1:16" ht="12.75">
      <c r="A2933" s="201">
        <v>45994.597824074073</v>
      </c>
      <c r="B2933" s="202">
        <v>45994</v>
      </c>
      <c r="C2933" s="203" t="s">
        <v>7800</v>
      </c>
      <c r="D2933" s="203" t="s">
        <v>11</v>
      </c>
      <c r="E2933" s="204" t="s">
        <v>7795</v>
      </c>
      <c r="F2933" s="49" t="s">
        <v>838</v>
      </c>
      <c r="G2933" s="203">
        <v>1</v>
      </c>
      <c r="H2933" s="203" t="s">
        <v>7796</v>
      </c>
      <c r="I2933" s="205" t="s">
        <v>1510</v>
      </c>
      <c r="J2933" s="206"/>
      <c r="K2933" s="203">
        <v>54</v>
      </c>
      <c r="L2933" s="207" t="s">
        <v>827</v>
      </c>
      <c r="M2933" s="208" t="s">
        <v>1425</v>
      </c>
      <c r="N2933" s="209">
        <f t="shared" si="0"/>
        <v>2025</v>
      </c>
      <c r="O2933" s="210">
        <f t="shared" si="1"/>
        <v>12</v>
      </c>
      <c r="P2933" s="211" t="str">
        <f>IFERROR(VLOOKUP(F2933,연간집계!D:E,2,FALSE),"")</f>
        <v>스탠다드 포토북 6*8 (하드/무광)</v>
      </c>
    </row>
    <row r="2934" spans="1:16" ht="12.75">
      <c r="A2934" s="201">
        <v>45994.59783564815</v>
      </c>
      <c r="B2934" s="202">
        <v>45994</v>
      </c>
      <c r="C2934" s="203" t="s">
        <v>7801</v>
      </c>
      <c r="D2934" s="203" t="s">
        <v>11</v>
      </c>
      <c r="E2934" s="204" t="s">
        <v>7795</v>
      </c>
      <c r="F2934" s="49" t="s">
        <v>838</v>
      </c>
      <c r="G2934" s="203">
        <v>1</v>
      </c>
      <c r="H2934" s="203" t="s">
        <v>7796</v>
      </c>
      <c r="I2934" s="205" t="s">
        <v>1984</v>
      </c>
      <c r="J2934" s="206"/>
      <c r="K2934" s="203">
        <v>34</v>
      </c>
      <c r="L2934" s="207" t="s">
        <v>827</v>
      </c>
      <c r="M2934" s="208" t="s">
        <v>1425</v>
      </c>
      <c r="N2934" s="209">
        <f t="shared" si="0"/>
        <v>2025</v>
      </c>
      <c r="O2934" s="210">
        <f t="shared" si="1"/>
        <v>12</v>
      </c>
      <c r="P2934" s="211" t="str">
        <f>IFERROR(VLOOKUP(F2934,연간집계!D:E,2,FALSE),"")</f>
        <v>스탠다드 포토북 6*8 (하드/무광)</v>
      </c>
    </row>
    <row r="2935" spans="1:16" ht="12.75">
      <c r="A2935" s="201">
        <v>45994.59784722222</v>
      </c>
      <c r="B2935" s="202">
        <v>45994</v>
      </c>
      <c r="C2935" s="203" t="s">
        <v>7802</v>
      </c>
      <c r="D2935" s="203" t="s">
        <v>11</v>
      </c>
      <c r="E2935" s="204" t="s">
        <v>7795</v>
      </c>
      <c r="F2935" s="49" t="s">
        <v>838</v>
      </c>
      <c r="G2935" s="203">
        <v>1</v>
      </c>
      <c r="H2935" s="203" t="s">
        <v>7796</v>
      </c>
      <c r="I2935" s="205" t="s">
        <v>1808</v>
      </c>
      <c r="J2935" s="206"/>
      <c r="K2935" s="203">
        <v>38</v>
      </c>
      <c r="L2935" s="207" t="s">
        <v>827</v>
      </c>
      <c r="M2935" s="208" t="s">
        <v>1425</v>
      </c>
      <c r="N2935" s="209">
        <f t="shared" si="0"/>
        <v>2025</v>
      </c>
      <c r="O2935" s="210">
        <f t="shared" si="1"/>
        <v>12</v>
      </c>
      <c r="P2935" s="211" t="str">
        <f>IFERROR(VLOOKUP(F2935,연간집계!D:E,2,FALSE),"")</f>
        <v>스탠다드 포토북 6*8 (하드/무광)</v>
      </c>
    </row>
    <row r="2936" spans="1:16" ht="12.75">
      <c r="A2936" s="201">
        <v>45994.597858796296</v>
      </c>
      <c r="B2936" s="202">
        <v>45994</v>
      </c>
      <c r="C2936" s="203" t="s">
        <v>7803</v>
      </c>
      <c r="D2936" s="203" t="s">
        <v>11</v>
      </c>
      <c r="E2936" s="204" t="s">
        <v>7795</v>
      </c>
      <c r="F2936" s="49" t="s">
        <v>838</v>
      </c>
      <c r="G2936" s="203">
        <v>1</v>
      </c>
      <c r="H2936" s="203" t="s">
        <v>7796</v>
      </c>
      <c r="I2936" s="205" t="s">
        <v>1506</v>
      </c>
      <c r="J2936" s="206"/>
      <c r="K2936" s="203">
        <v>38</v>
      </c>
      <c r="L2936" s="207" t="s">
        <v>827</v>
      </c>
      <c r="M2936" s="208" t="s">
        <v>1425</v>
      </c>
      <c r="N2936" s="209">
        <f t="shared" si="0"/>
        <v>2025</v>
      </c>
      <c r="O2936" s="210">
        <f t="shared" si="1"/>
        <v>12</v>
      </c>
      <c r="P2936" s="211" t="str">
        <f>IFERROR(VLOOKUP(F2936,연간집계!D:E,2,FALSE),"")</f>
        <v>스탠다드 포토북 6*8 (하드/무광)</v>
      </c>
    </row>
    <row r="2937" spans="1:16" ht="12.75">
      <c r="A2937" s="201">
        <v>45994.597870370373</v>
      </c>
      <c r="B2937" s="202">
        <v>45994</v>
      </c>
      <c r="C2937" s="203" t="s">
        <v>7804</v>
      </c>
      <c r="D2937" s="203" t="s">
        <v>11</v>
      </c>
      <c r="E2937" s="204" t="s">
        <v>7795</v>
      </c>
      <c r="F2937" s="49" t="s">
        <v>838</v>
      </c>
      <c r="G2937" s="203">
        <v>1</v>
      </c>
      <c r="H2937" s="203" t="s">
        <v>7796</v>
      </c>
      <c r="I2937" s="205" t="s">
        <v>2144</v>
      </c>
      <c r="J2937" s="206"/>
      <c r="K2937" s="203">
        <v>28</v>
      </c>
      <c r="L2937" s="207" t="s">
        <v>827</v>
      </c>
      <c r="M2937" s="208" t="s">
        <v>1425</v>
      </c>
      <c r="N2937" s="209">
        <f t="shared" si="0"/>
        <v>2025</v>
      </c>
      <c r="O2937" s="210">
        <f t="shared" si="1"/>
        <v>12</v>
      </c>
      <c r="P2937" s="211" t="str">
        <f>IFERROR(VLOOKUP(F2937,연간집계!D:E,2,FALSE),"")</f>
        <v>스탠다드 포토북 6*8 (하드/무광)</v>
      </c>
    </row>
    <row r="2938" spans="1:16" ht="12.75">
      <c r="A2938" s="201">
        <v>45994.607060185182</v>
      </c>
      <c r="B2938" s="202">
        <v>45994</v>
      </c>
      <c r="C2938" s="203" t="s">
        <v>7805</v>
      </c>
      <c r="D2938" s="203" t="s">
        <v>11</v>
      </c>
      <c r="E2938" s="204" t="s">
        <v>7806</v>
      </c>
      <c r="F2938" s="49" t="s">
        <v>1284</v>
      </c>
      <c r="G2938" s="203">
        <v>100</v>
      </c>
      <c r="H2938" s="203" t="s">
        <v>7807</v>
      </c>
      <c r="I2938" s="205" t="s">
        <v>5016</v>
      </c>
      <c r="J2938" s="206"/>
      <c r="K2938" s="203">
        <v>26</v>
      </c>
      <c r="L2938" s="207" t="s">
        <v>827</v>
      </c>
      <c r="M2938" s="208" t="s">
        <v>1497</v>
      </c>
      <c r="N2938" s="209">
        <f t="shared" si="0"/>
        <v>2025</v>
      </c>
      <c r="O2938" s="210">
        <f t="shared" si="1"/>
        <v>12</v>
      </c>
      <c r="P2938" s="211" t="str">
        <f>IFERROR(VLOOKUP(F2938,연간집계!D:E,2,FALSE),"")</f>
        <v>PCMS_스탠다드캘린더</v>
      </c>
    </row>
    <row r="2939" spans="1:16" ht="12.75">
      <c r="A2939" s="201">
        <v>45994.610196759262</v>
      </c>
      <c r="B2939" s="202">
        <v>45994</v>
      </c>
      <c r="C2939" s="203" t="s">
        <v>7808</v>
      </c>
      <c r="D2939" s="203" t="s">
        <v>11</v>
      </c>
      <c r="E2939" s="204" t="s">
        <v>7809</v>
      </c>
      <c r="F2939" s="49" t="s">
        <v>981</v>
      </c>
      <c r="G2939" s="203">
        <v>1</v>
      </c>
      <c r="H2939" s="203" t="s">
        <v>4226</v>
      </c>
      <c r="I2939" s="205" t="s">
        <v>1440</v>
      </c>
      <c r="J2939" s="206"/>
      <c r="K2939" s="203">
        <v>120</v>
      </c>
      <c r="L2939" s="207" t="s">
        <v>827</v>
      </c>
      <c r="M2939" s="208" t="s">
        <v>1436</v>
      </c>
      <c r="N2939" s="209">
        <f t="shared" si="0"/>
        <v>2025</v>
      </c>
      <c r="O2939" s="210">
        <f t="shared" si="1"/>
        <v>12</v>
      </c>
      <c r="P2939" s="211" t="str">
        <f>IFERROR(VLOOKUP(F2939,연간집계!D:E,2,FALSE),"")</f>
        <v>워크샵북</v>
      </c>
    </row>
    <row r="2940" spans="1:16" ht="12.75">
      <c r="A2940" s="201">
        <v>45994.610208333332</v>
      </c>
      <c r="B2940" s="202">
        <v>45994</v>
      </c>
      <c r="C2940" s="203" t="s">
        <v>7810</v>
      </c>
      <c r="D2940" s="203" t="s">
        <v>11</v>
      </c>
      <c r="E2940" s="204" t="s">
        <v>7809</v>
      </c>
      <c r="F2940" s="49" t="s">
        <v>981</v>
      </c>
      <c r="G2940" s="203">
        <v>1</v>
      </c>
      <c r="H2940" s="203" t="s">
        <v>4226</v>
      </c>
      <c r="I2940" s="205" t="s">
        <v>1440</v>
      </c>
      <c r="J2940" s="206"/>
      <c r="K2940" s="203">
        <v>108</v>
      </c>
      <c r="L2940" s="207" t="s">
        <v>827</v>
      </c>
      <c r="M2940" s="208" t="s">
        <v>1436</v>
      </c>
      <c r="N2940" s="209">
        <f t="shared" si="0"/>
        <v>2025</v>
      </c>
      <c r="O2940" s="210">
        <f t="shared" si="1"/>
        <v>12</v>
      </c>
      <c r="P2940" s="211" t="str">
        <f>IFERROR(VLOOKUP(F2940,연간집계!D:E,2,FALSE),"")</f>
        <v>워크샵북</v>
      </c>
    </row>
    <row r="2941" spans="1:16" ht="12.75">
      <c r="A2941" s="201">
        <v>45994.643923611111</v>
      </c>
      <c r="B2941" s="202">
        <v>45994</v>
      </c>
      <c r="C2941" s="203" t="s">
        <v>7811</v>
      </c>
      <c r="D2941" s="203" t="s">
        <v>11</v>
      </c>
      <c r="E2941" s="204" t="s">
        <v>7812</v>
      </c>
      <c r="F2941" s="49" t="s">
        <v>1281</v>
      </c>
      <c r="G2941" s="203">
        <v>1</v>
      </c>
      <c r="H2941" s="203" t="s">
        <v>7753</v>
      </c>
      <c r="I2941" s="205" t="s">
        <v>2297</v>
      </c>
      <c r="J2941" s="206"/>
      <c r="K2941" s="203">
        <v>26</v>
      </c>
      <c r="L2941" s="207" t="s">
        <v>827</v>
      </c>
      <c r="M2941" s="208" t="s">
        <v>1514</v>
      </c>
      <c r="N2941" s="209">
        <f t="shared" si="0"/>
        <v>2025</v>
      </c>
      <c r="O2941" s="210">
        <f t="shared" si="1"/>
        <v>12</v>
      </c>
      <c r="P2941" s="211" t="str">
        <f>IFERROR(VLOOKUP(F2941,연간집계!D:E,2,FALSE),"")</f>
        <v>PCMS_빅캘린더</v>
      </c>
    </row>
    <row r="2942" spans="1:16" ht="12.75">
      <c r="A2942" s="201">
        <v>45994.656238425923</v>
      </c>
      <c r="B2942" s="202">
        <v>45994</v>
      </c>
      <c r="C2942" s="203" t="s">
        <v>7813</v>
      </c>
      <c r="D2942" s="203" t="s">
        <v>11</v>
      </c>
      <c r="E2942" s="204" t="s">
        <v>7814</v>
      </c>
      <c r="F2942" s="49" t="s">
        <v>1114</v>
      </c>
      <c r="G2942" s="203">
        <v>1</v>
      </c>
      <c r="H2942" s="203" t="s">
        <v>7815</v>
      </c>
      <c r="I2942" s="205" t="s">
        <v>1440</v>
      </c>
      <c r="J2942" s="208" t="s">
        <v>7816</v>
      </c>
      <c r="K2942" s="203">
        <v>40</v>
      </c>
      <c r="L2942" s="207" t="s">
        <v>827</v>
      </c>
      <c r="M2942" s="208" t="s">
        <v>1645</v>
      </c>
      <c r="N2942" s="209">
        <f t="shared" si="0"/>
        <v>2025</v>
      </c>
      <c r="O2942" s="210">
        <f t="shared" si="1"/>
        <v>12</v>
      </c>
      <c r="P2942" s="211" t="str">
        <f>IFERROR(VLOOKUP(F2942,연간집계!D:E,2,FALSE),"")</f>
        <v>시크북(북) 280 (로얄레드/38p)</v>
      </c>
    </row>
    <row r="2943" spans="1:16" ht="12.75">
      <c r="A2943" s="201">
        <v>45994.656261574077</v>
      </c>
      <c r="B2943" s="202">
        <v>45994</v>
      </c>
      <c r="C2943" s="203" t="s">
        <v>7817</v>
      </c>
      <c r="D2943" s="203" t="s">
        <v>11</v>
      </c>
      <c r="E2943" s="204" t="s">
        <v>7818</v>
      </c>
      <c r="F2943" s="49" t="s">
        <v>1274</v>
      </c>
      <c r="G2943" s="203">
        <v>14</v>
      </c>
      <c r="H2943" s="203" t="s">
        <v>7819</v>
      </c>
      <c r="I2943" s="205" t="s">
        <v>1842</v>
      </c>
      <c r="J2943" s="206"/>
      <c r="K2943" s="203">
        <v>26</v>
      </c>
      <c r="L2943" s="207" t="s">
        <v>827</v>
      </c>
      <c r="M2943" s="208" t="s">
        <v>1689</v>
      </c>
      <c r="N2943" s="209">
        <f t="shared" si="0"/>
        <v>2025</v>
      </c>
      <c r="O2943" s="210">
        <f t="shared" si="1"/>
        <v>12</v>
      </c>
      <c r="P2943" s="211" t="str">
        <f>IFERROR(VLOOKUP(F2943,연간집계!D:E,2,FALSE),"")</f>
        <v>PCMS_비트윈캘린더</v>
      </c>
    </row>
    <row r="2944" spans="1:16" ht="12.75">
      <c r="A2944" s="201">
        <v>45994.672106481485</v>
      </c>
      <c r="B2944" s="202">
        <v>45994</v>
      </c>
      <c r="C2944" s="203" t="s">
        <v>7820</v>
      </c>
      <c r="D2944" s="203" t="s">
        <v>11</v>
      </c>
      <c r="E2944" s="204" t="s">
        <v>7821</v>
      </c>
      <c r="F2944" s="49" t="s">
        <v>963</v>
      </c>
      <c r="G2944" s="203">
        <v>3</v>
      </c>
      <c r="H2944" s="203" t="s">
        <v>1491</v>
      </c>
      <c r="I2944" s="205" t="s">
        <v>5809</v>
      </c>
      <c r="J2944" s="208" t="s">
        <v>7568</v>
      </c>
      <c r="K2944" s="203">
        <v>78</v>
      </c>
      <c r="L2944" s="207" t="s">
        <v>827</v>
      </c>
      <c r="M2944" s="208" t="s">
        <v>1645</v>
      </c>
      <c r="N2944" s="209">
        <f t="shared" si="0"/>
        <v>2025</v>
      </c>
      <c r="O2944" s="210">
        <f t="shared" si="1"/>
        <v>12</v>
      </c>
      <c r="P2944" s="211" t="str">
        <f>IFERROR(VLOOKUP(F2944,연간집계!D:E,2,FALSE),"")</f>
        <v>시티북 210 (쿠션하드/78p)</v>
      </c>
    </row>
    <row r="2945" spans="1:16" ht="12.75">
      <c r="A2945" s="201">
        <v>45994.768171296295</v>
      </c>
      <c r="B2945" s="202">
        <v>45994</v>
      </c>
      <c r="C2945" s="203" t="s">
        <v>7822</v>
      </c>
      <c r="D2945" s="203" t="s">
        <v>11</v>
      </c>
      <c r="E2945" s="204" t="s">
        <v>7823</v>
      </c>
      <c r="F2945" s="49" t="s">
        <v>1281</v>
      </c>
      <c r="G2945" s="203">
        <v>5</v>
      </c>
      <c r="H2945" s="203" t="s">
        <v>7824</v>
      </c>
      <c r="I2945" s="205" t="s">
        <v>2297</v>
      </c>
      <c r="J2945" s="206"/>
      <c r="K2945" s="203">
        <v>26</v>
      </c>
      <c r="L2945" s="207" t="s">
        <v>827</v>
      </c>
      <c r="M2945" s="208" t="s">
        <v>1514</v>
      </c>
      <c r="N2945" s="209">
        <f t="shared" si="0"/>
        <v>2025</v>
      </c>
      <c r="O2945" s="210">
        <f t="shared" si="1"/>
        <v>12</v>
      </c>
      <c r="P2945" s="211" t="str">
        <f>IFERROR(VLOOKUP(F2945,연간집계!D:E,2,FALSE),"")</f>
        <v>PCMS_빅캘린더</v>
      </c>
    </row>
    <row r="2946" spans="1:16" ht="12.75">
      <c r="A2946" s="201">
        <v>45994.774155092593</v>
      </c>
      <c r="B2946" s="202">
        <v>45994</v>
      </c>
      <c r="C2946" s="203" t="s">
        <v>7825</v>
      </c>
      <c r="D2946" s="203" t="s">
        <v>11</v>
      </c>
      <c r="E2946" s="204" t="s">
        <v>7826</v>
      </c>
      <c r="F2946" s="49" t="s">
        <v>1311</v>
      </c>
      <c r="G2946" s="203">
        <v>1</v>
      </c>
      <c r="H2946" s="203" t="s">
        <v>2484</v>
      </c>
      <c r="I2946" s="205" t="s">
        <v>4256</v>
      </c>
      <c r="J2946" s="208" t="s">
        <v>1444</v>
      </c>
      <c r="K2946" s="203">
        <v>1</v>
      </c>
      <c r="L2946" s="207" t="s">
        <v>827</v>
      </c>
      <c r="M2946" s="208" t="s">
        <v>1436</v>
      </c>
      <c r="N2946" s="209">
        <f t="shared" si="0"/>
        <v>2025</v>
      </c>
      <c r="O2946" s="210">
        <f t="shared" si="1"/>
        <v>12</v>
      </c>
      <c r="P2946" s="211" t="str">
        <f>IFERROR(VLOOKUP(F2946,연간집계!D:E,2,FALSE),"")</f>
        <v>심플액자 203_블랙</v>
      </c>
    </row>
    <row r="2947" spans="1:16" ht="12.75">
      <c r="A2947" s="201">
        <v>45994.77416666667</v>
      </c>
      <c r="B2947" s="202">
        <v>45994</v>
      </c>
      <c r="C2947" s="203" t="s">
        <v>7827</v>
      </c>
      <c r="D2947" s="203" t="s">
        <v>11</v>
      </c>
      <c r="E2947" s="204" t="s">
        <v>7826</v>
      </c>
      <c r="F2947" s="49" t="s">
        <v>1315</v>
      </c>
      <c r="G2947" s="203">
        <v>1</v>
      </c>
      <c r="H2947" s="203" t="s">
        <v>2484</v>
      </c>
      <c r="I2947" s="205" t="s">
        <v>4256</v>
      </c>
      <c r="J2947" s="208" t="s">
        <v>3301</v>
      </c>
      <c r="K2947" s="203">
        <v>1</v>
      </c>
      <c r="L2947" s="207" t="s">
        <v>827</v>
      </c>
      <c r="M2947" s="208" t="s">
        <v>1436</v>
      </c>
      <c r="N2947" s="209">
        <f t="shared" si="0"/>
        <v>2025</v>
      </c>
      <c r="O2947" s="210">
        <f t="shared" si="1"/>
        <v>12</v>
      </c>
      <c r="P2947" s="211" t="str">
        <f>IFERROR(VLOOKUP(F2947,연간집계!D:E,2,FALSE),"")</f>
        <v>원목액자 305_브라운</v>
      </c>
    </row>
    <row r="2948" spans="1:16" ht="12.75">
      <c r="A2948" s="201">
        <v>45994.774178240739</v>
      </c>
      <c r="B2948" s="202">
        <v>45994</v>
      </c>
      <c r="C2948" s="203" t="s">
        <v>7828</v>
      </c>
      <c r="D2948" s="203" t="s">
        <v>11</v>
      </c>
      <c r="E2948" s="204" t="s">
        <v>7826</v>
      </c>
      <c r="F2948" s="49" t="s">
        <v>972</v>
      </c>
      <c r="G2948" s="203">
        <v>1</v>
      </c>
      <c r="H2948" s="203" t="s">
        <v>2484</v>
      </c>
      <c r="I2948" s="205" t="s">
        <v>3036</v>
      </c>
      <c r="J2948" s="208" t="s">
        <v>1902</v>
      </c>
      <c r="K2948" s="203">
        <v>80</v>
      </c>
      <c r="L2948" s="207" t="s">
        <v>827</v>
      </c>
      <c r="M2948" s="208" t="s">
        <v>1436</v>
      </c>
      <c r="N2948" s="209">
        <f t="shared" si="0"/>
        <v>2025</v>
      </c>
      <c r="O2948" s="210">
        <f t="shared" si="1"/>
        <v>12</v>
      </c>
      <c r="P2948" s="211" t="str">
        <f>IFERROR(VLOOKUP(F2948,연간집계!D:E,2,FALSE),"")</f>
        <v>시티북 198 (쿠션하드/78p)</v>
      </c>
    </row>
    <row r="2949" spans="1:16" ht="12.75">
      <c r="A2949" s="201">
        <v>45994.783101851855</v>
      </c>
      <c r="B2949" s="202">
        <v>45994</v>
      </c>
      <c r="C2949" s="203" t="s">
        <v>7829</v>
      </c>
      <c r="D2949" s="203" t="s">
        <v>11</v>
      </c>
      <c r="E2949" s="204" t="s">
        <v>7830</v>
      </c>
      <c r="F2949" s="49" t="s">
        <v>840</v>
      </c>
      <c r="G2949" s="203">
        <v>1</v>
      </c>
      <c r="H2949" s="203" t="s">
        <v>2434</v>
      </c>
      <c r="I2949" s="205" t="s">
        <v>2297</v>
      </c>
      <c r="J2949" s="206"/>
      <c r="K2949" s="203">
        <v>44</v>
      </c>
      <c r="L2949" s="207" t="s">
        <v>827</v>
      </c>
      <c r="M2949" s="208" t="s">
        <v>1436</v>
      </c>
      <c r="N2949" s="209">
        <f t="shared" si="0"/>
        <v>2025</v>
      </c>
      <c r="O2949" s="210">
        <f t="shared" si="1"/>
        <v>12</v>
      </c>
      <c r="P2949" s="211" t="str">
        <f>IFERROR(VLOOKUP(F2949,연간집계!D:E,2,FALSE),"")</f>
        <v>스탠다드 포토북 6*8 (하드/유광)</v>
      </c>
    </row>
    <row r="2950" spans="1:16" ht="12.75">
      <c r="A2950" s="201">
        <v>45994.783113425925</v>
      </c>
      <c r="B2950" s="202">
        <v>45994</v>
      </c>
      <c r="C2950" s="203" t="s">
        <v>7831</v>
      </c>
      <c r="D2950" s="203" t="s">
        <v>11</v>
      </c>
      <c r="E2950" s="204" t="s">
        <v>7830</v>
      </c>
      <c r="F2950" s="49" t="s">
        <v>840</v>
      </c>
      <c r="G2950" s="203">
        <v>1</v>
      </c>
      <c r="H2950" s="203" t="s">
        <v>2434</v>
      </c>
      <c r="I2950" s="205" t="s">
        <v>1453</v>
      </c>
      <c r="J2950" s="206"/>
      <c r="K2950" s="203">
        <v>36</v>
      </c>
      <c r="L2950" s="207" t="s">
        <v>827</v>
      </c>
      <c r="M2950" s="208" t="s">
        <v>1436</v>
      </c>
      <c r="N2950" s="209">
        <f t="shared" si="0"/>
        <v>2025</v>
      </c>
      <c r="O2950" s="210">
        <f t="shared" si="1"/>
        <v>12</v>
      </c>
      <c r="P2950" s="211" t="str">
        <f>IFERROR(VLOOKUP(F2950,연간집계!D:E,2,FALSE),"")</f>
        <v>스탠다드 포토북 6*8 (하드/유광)</v>
      </c>
    </row>
    <row r="2951" spans="1:16" ht="12.75">
      <c r="A2951" s="201">
        <v>45994.783125000002</v>
      </c>
      <c r="B2951" s="202">
        <v>45994</v>
      </c>
      <c r="C2951" s="203" t="s">
        <v>7832</v>
      </c>
      <c r="D2951" s="203" t="s">
        <v>11</v>
      </c>
      <c r="E2951" s="204" t="s">
        <v>7830</v>
      </c>
      <c r="F2951" s="49" t="s">
        <v>840</v>
      </c>
      <c r="G2951" s="203">
        <v>1</v>
      </c>
      <c r="H2951" s="203" t="s">
        <v>2434</v>
      </c>
      <c r="I2951" s="205" t="s">
        <v>1455</v>
      </c>
      <c r="J2951" s="206"/>
      <c r="K2951" s="203">
        <v>32</v>
      </c>
      <c r="L2951" s="207" t="s">
        <v>827</v>
      </c>
      <c r="M2951" s="208" t="s">
        <v>1436</v>
      </c>
      <c r="N2951" s="209">
        <f t="shared" si="0"/>
        <v>2025</v>
      </c>
      <c r="O2951" s="210">
        <f t="shared" si="1"/>
        <v>12</v>
      </c>
      <c r="P2951" s="211" t="str">
        <f>IFERROR(VLOOKUP(F2951,연간집계!D:E,2,FALSE),"")</f>
        <v>스탠다드 포토북 6*8 (하드/유광)</v>
      </c>
    </row>
    <row r="2952" spans="1:16" ht="12.75">
      <c r="A2952" s="201">
        <v>45994.783136574071</v>
      </c>
      <c r="B2952" s="202">
        <v>45994</v>
      </c>
      <c r="C2952" s="203" t="s">
        <v>7833</v>
      </c>
      <c r="D2952" s="203" t="s">
        <v>11</v>
      </c>
      <c r="E2952" s="204" t="s">
        <v>7830</v>
      </c>
      <c r="F2952" s="49" t="s">
        <v>840</v>
      </c>
      <c r="G2952" s="203">
        <v>1</v>
      </c>
      <c r="H2952" s="203" t="s">
        <v>2434</v>
      </c>
      <c r="I2952" s="205" t="s">
        <v>1455</v>
      </c>
      <c r="J2952" s="206"/>
      <c r="K2952" s="203">
        <v>52</v>
      </c>
      <c r="L2952" s="207" t="s">
        <v>827</v>
      </c>
      <c r="M2952" s="208" t="s">
        <v>1436</v>
      </c>
      <c r="N2952" s="209">
        <f t="shared" si="0"/>
        <v>2025</v>
      </c>
      <c r="O2952" s="210">
        <f t="shared" si="1"/>
        <v>12</v>
      </c>
      <c r="P2952" s="211" t="str">
        <f>IFERROR(VLOOKUP(F2952,연간집계!D:E,2,FALSE),"")</f>
        <v>스탠다드 포토북 6*8 (하드/유광)</v>
      </c>
    </row>
    <row r="2953" spans="1:16" ht="12.75">
      <c r="A2953" s="201">
        <v>45994.806898148148</v>
      </c>
      <c r="B2953" s="202">
        <v>45994</v>
      </c>
      <c r="C2953" s="203" t="s">
        <v>7834</v>
      </c>
      <c r="D2953" s="203" t="s">
        <v>11</v>
      </c>
      <c r="E2953" s="204" t="s">
        <v>7835</v>
      </c>
      <c r="F2953" s="49" t="s">
        <v>840</v>
      </c>
      <c r="G2953" s="203">
        <v>2</v>
      </c>
      <c r="H2953" s="203" t="s">
        <v>4803</v>
      </c>
      <c r="I2953" s="205" t="s">
        <v>1440</v>
      </c>
      <c r="J2953" s="206"/>
      <c r="K2953" s="203">
        <v>64</v>
      </c>
      <c r="L2953" s="207" t="s">
        <v>827</v>
      </c>
      <c r="M2953" s="208" t="s">
        <v>1497</v>
      </c>
      <c r="N2953" s="209">
        <f t="shared" si="0"/>
        <v>2025</v>
      </c>
      <c r="O2953" s="210">
        <f t="shared" si="1"/>
        <v>12</v>
      </c>
      <c r="P2953" s="211" t="str">
        <f>IFERROR(VLOOKUP(F2953,연간집계!D:E,2,FALSE),"")</f>
        <v>스탠다드 포토북 6*8 (하드/유광)</v>
      </c>
    </row>
    <row r="2954" spans="1:16" ht="12.75">
      <c r="A2954" s="201">
        <v>45994.941064814811</v>
      </c>
      <c r="B2954" s="202">
        <v>45994</v>
      </c>
      <c r="C2954" s="203" t="s">
        <v>7836</v>
      </c>
      <c r="D2954" s="203" t="s">
        <v>11</v>
      </c>
      <c r="E2954" s="204" t="s">
        <v>7837</v>
      </c>
      <c r="F2954" s="49" t="s">
        <v>1284</v>
      </c>
      <c r="G2954" s="203">
        <v>1</v>
      </c>
      <c r="H2954" s="203" t="s">
        <v>7838</v>
      </c>
      <c r="I2954" s="205" t="s">
        <v>5016</v>
      </c>
      <c r="J2954" s="206"/>
      <c r="K2954" s="203">
        <v>26</v>
      </c>
      <c r="L2954" s="207" t="s">
        <v>827</v>
      </c>
      <c r="M2954" s="208" t="s">
        <v>1449</v>
      </c>
      <c r="N2954" s="209">
        <f t="shared" si="0"/>
        <v>2025</v>
      </c>
      <c r="O2954" s="210">
        <f t="shared" si="1"/>
        <v>12</v>
      </c>
      <c r="P2954" s="211" t="str">
        <f>IFERROR(VLOOKUP(F2954,연간집계!D:E,2,FALSE),"")</f>
        <v>PCMS_스탠다드캘린더</v>
      </c>
    </row>
    <row r="2955" spans="1:16" ht="12.75">
      <c r="A2955" s="201">
        <v>45994.941076388888</v>
      </c>
      <c r="B2955" s="202">
        <v>45994</v>
      </c>
      <c r="C2955" s="203" t="s">
        <v>7839</v>
      </c>
      <c r="D2955" s="203" t="s">
        <v>11</v>
      </c>
      <c r="E2955" s="204" t="s">
        <v>7837</v>
      </c>
      <c r="F2955" s="49" t="s">
        <v>1284</v>
      </c>
      <c r="G2955" s="203">
        <v>5</v>
      </c>
      <c r="H2955" s="203" t="s">
        <v>7838</v>
      </c>
      <c r="I2955" s="205" t="s">
        <v>5016</v>
      </c>
      <c r="J2955" s="206"/>
      <c r="K2955" s="203">
        <v>26</v>
      </c>
      <c r="L2955" s="207" t="s">
        <v>827</v>
      </c>
      <c r="M2955" s="208" t="s">
        <v>1449</v>
      </c>
      <c r="N2955" s="209">
        <f t="shared" si="0"/>
        <v>2025</v>
      </c>
      <c r="O2955" s="210">
        <f t="shared" si="1"/>
        <v>12</v>
      </c>
      <c r="P2955" s="211" t="str">
        <f>IFERROR(VLOOKUP(F2955,연간집계!D:E,2,FALSE),"")</f>
        <v>PCMS_스탠다드캘린더</v>
      </c>
    </row>
    <row r="2956" spans="1:16" ht="12.75">
      <c r="A2956" s="201">
        <v>45994.947025462963</v>
      </c>
      <c r="B2956" s="202">
        <v>45994</v>
      </c>
      <c r="C2956" s="203" t="s">
        <v>7840</v>
      </c>
      <c r="D2956" s="203" t="s">
        <v>11</v>
      </c>
      <c r="E2956" s="204" t="s">
        <v>7841</v>
      </c>
      <c r="F2956" s="49" t="s">
        <v>1036</v>
      </c>
      <c r="G2956" s="203">
        <v>1</v>
      </c>
      <c r="H2956" s="203" t="s">
        <v>7842</v>
      </c>
      <c r="I2956" s="205" t="s">
        <v>2206</v>
      </c>
      <c r="J2956" s="206"/>
      <c r="K2956" s="203">
        <v>58</v>
      </c>
      <c r="L2956" s="207" t="s">
        <v>827</v>
      </c>
      <c r="M2956" s="208" t="s">
        <v>1449</v>
      </c>
      <c r="N2956" s="209">
        <f t="shared" si="0"/>
        <v>2025</v>
      </c>
      <c r="O2956" s="210">
        <f t="shared" si="1"/>
        <v>12</v>
      </c>
      <c r="P2956" s="211" t="str">
        <f>IFERROR(VLOOKUP(F2956,연간집계!D:E,2,FALSE),"")</f>
        <v>포토로그북 (바인더)</v>
      </c>
    </row>
    <row r="2957" spans="1:16" ht="12.75">
      <c r="A2957" s="201">
        <v>45994.961909722224</v>
      </c>
      <c r="B2957" s="202">
        <v>45994</v>
      </c>
      <c r="C2957" s="203" t="s">
        <v>7843</v>
      </c>
      <c r="D2957" s="203" t="s">
        <v>11</v>
      </c>
      <c r="E2957" s="204" t="s">
        <v>7844</v>
      </c>
      <c r="F2957" s="49" t="s">
        <v>1269</v>
      </c>
      <c r="G2957" s="203">
        <v>1</v>
      </c>
      <c r="H2957" s="203" t="s">
        <v>7845</v>
      </c>
      <c r="I2957" s="205" t="s">
        <v>1842</v>
      </c>
      <c r="J2957" s="206"/>
      <c r="K2957" s="203">
        <v>26</v>
      </c>
      <c r="L2957" s="207" t="s">
        <v>828</v>
      </c>
      <c r="M2957" s="208" t="s">
        <v>1629</v>
      </c>
      <c r="N2957" s="209">
        <f t="shared" si="0"/>
        <v>2025</v>
      </c>
      <c r="O2957" s="210">
        <f t="shared" si="1"/>
        <v>12</v>
      </c>
      <c r="P2957" s="211" t="str">
        <f>IFERROR(VLOOKUP(F2957,연간집계!D:E,2,FALSE),"")</f>
        <v>PCMS_미니캘린더</v>
      </c>
    </row>
    <row r="2958" spans="1:16" ht="12.75">
      <c r="A2958" s="201">
        <v>45994.991620370369</v>
      </c>
      <c r="B2958" s="202">
        <v>45994</v>
      </c>
      <c r="C2958" s="203" t="s">
        <v>7846</v>
      </c>
      <c r="D2958" s="203" t="s">
        <v>11</v>
      </c>
      <c r="E2958" s="204" t="s">
        <v>7847</v>
      </c>
      <c r="F2958" s="49" t="s">
        <v>874</v>
      </c>
      <c r="G2958" s="203">
        <v>3</v>
      </c>
      <c r="H2958" s="203" t="s">
        <v>7848</v>
      </c>
      <c r="I2958" s="205" t="s">
        <v>1440</v>
      </c>
      <c r="J2958" s="206"/>
      <c r="K2958" s="203">
        <v>26</v>
      </c>
      <c r="L2958" s="207" t="s">
        <v>827</v>
      </c>
      <c r="M2958" s="208" t="s">
        <v>1449</v>
      </c>
      <c r="N2958" s="209">
        <f t="shared" si="0"/>
        <v>2025</v>
      </c>
      <c r="O2958" s="210">
        <f t="shared" si="1"/>
        <v>12</v>
      </c>
      <c r="P2958" s="211" t="str">
        <f>IFERROR(VLOOKUP(F2958,연간집계!D:E,2,FALSE),"")</f>
        <v>스탠다드 포토북 11*8 (하드/무광)</v>
      </c>
    </row>
    <row r="2959" spans="1:16" ht="12.75">
      <c r="A2959" s="201">
        <v>45994.991631944446</v>
      </c>
      <c r="B2959" s="202">
        <v>45994</v>
      </c>
      <c r="C2959" s="203" t="s">
        <v>7849</v>
      </c>
      <c r="D2959" s="203" t="s">
        <v>11</v>
      </c>
      <c r="E2959" s="204" t="s">
        <v>7847</v>
      </c>
      <c r="F2959" s="49" t="s">
        <v>1284</v>
      </c>
      <c r="G2959" s="203">
        <v>4</v>
      </c>
      <c r="H2959" s="203" t="s">
        <v>7848</v>
      </c>
      <c r="I2959" s="205" t="s">
        <v>6786</v>
      </c>
      <c r="J2959" s="206"/>
      <c r="K2959" s="203">
        <v>26</v>
      </c>
      <c r="L2959" s="207" t="s">
        <v>827</v>
      </c>
      <c r="M2959" s="208" t="s">
        <v>1449</v>
      </c>
      <c r="N2959" s="209">
        <f t="shared" si="0"/>
        <v>2025</v>
      </c>
      <c r="O2959" s="210">
        <f t="shared" si="1"/>
        <v>12</v>
      </c>
      <c r="P2959" s="211" t="str">
        <f>IFERROR(VLOOKUP(F2959,연간집계!D:E,2,FALSE),"")</f>
        <v>PCMS_스탠다드캘린더</v>
      </c>
    </row>
    <row r="2960" spans="1:16" ht="12.75">
      <c r="A2960" s="201">
        <v>45995.044791666667</v>
      </c>
      <c r="B2960" s="202">
        <v>45995</v>
      </c>
      <c r="C2960" s="203" t="s">
        <v>7850</v>
      </c>
      <c r="D2960" s="203" t="s">
        <v>11</v>
      </c>
      <c r="E2960" s="204" t="s">
        <v>7851</v>
      </c>
      <c r="F2960" s="49" t="s">
        <v>1053</v>
      </c>
      <c r="G2960" s="203">
        <v>1</v>
      </c>
      <c r="H2960" s="203" t="s">
        <v>7852</v>
      </c>
      <c r="I2960" s="205" t="s">
        <v>1440</v>
      </c>
      <c r="J2960" s="206"/>
      <c r="K2960" s="203">
        <v>100</v>
      </c>
      <c r="L2960" s="207" t="s">
        <v>827</v>
      </c>
      <c r="M2960" s="208" t="s">
        <v>1449</v>
      </c>
      <c r="N2960" s="209">
        <f t="shared" si="0"/>
        <v>2025</v>
      </c>
      <c r="O2960" s="210">
        <f t="shared" si="1"/>
        <v>12</v>
      </c>
      <c r="P2960" s="211" t="str">
        <f>IFERROR(VLOOKUP(F2960,연간집계!D:E,2,FALSE),"")</f>
        <v>프리북A4 (소프트)</v>
      </c>
    </row>
    <row r="2961" spans="1:16" ht="12.75">
      <c r="A2961" s="201">
        <v>45995.047766203701</v>
      </c>
      <c r="B2961" s="202">
        <v>45995</v>
      </c>
      <c r="C2961" s="203" t="s">
        <v>7853</v>
      </c>
      <c r="D2961" s="203" t="s">
        <v>11</v>
      </c>
      <c r="E2961" s="204" t="s">
        <v>7854</v>
      </c>
      <c r="F2961" s="49" t="s">
        <v>1053</v>
      </c>
      <c r="G2961" s="203">
        <v>1</v>
      </c>
      <c r="H2961" s="203" t="s">
        <v>7852</v>
      </c>
      <c r="I2961" s="205" t="s">
        <v>1440</v>
      </c>
      <c r="J2961" s="206"/>
      <c r="K2961" s="203">
        <v>100</v>
      </c>
      <c r="L2961" s="207" t="s">
        <v>827</v>
      </c>
      <c r="M2961" s="208" t="s">
        <v>1449</v>
      </c>
      <c r="N2961" s="209">
        <f t="shared" si="0"/>
        <v>2025</v>
      </c>
      <c r="O2961" s="210">
        <f t="shared" si="1"/>
        <v>12</v>
      </c>
      <c r="P2961" s="211" t="str">
        <f>IFERROR(VLOOKUP(F2961,연간집계!D:E,2,FALSE),"")</f>
        <v>프리북A4 (소프트)</v>
      </c>
    </row>
    <row r="2962" spans="1:16" ht="12.75">
      <c r="A2962" s="201">
        <v>45995.414479166669</v>
      </c>
      <c r="B2962" s="202">
        <v>45995</v>
      </c>
      <c r="C2962" s="203" t="s">
        <v>7855</v>
      </c>
      <c r="D2962" s="203" t="s">
        <v>11</v>
      </c>
      <c r="E2962" s="204" t="s">
        <v>7856</v>
      </c>
      <c r="F2962" s="49" t="s">
        <v>1281</v>
      </c>
      <c r="G2962" s="203">
        <v>16</v>
      </c>
      <c r="H2962" s="203" t="s">
        <v>7857</v>
      </c>
      <c r="I2962" s="205" t="s">
        <v>2297</v>
      </c>
      <c r="J2962" s="206"/>
      <c r="K2962" s="203">
        <v>26</v>
      </c>
      <c r="L2962" s="207" t="s">
        <v>827</v>
      </c>
      <c r="M2962" s="208" t="s">
        <v>1497</v>
      </c>
      <c r="N2962" s="209">
        <f t="shared" si="0"/>
        <v>2025</v>
      </c>
      <c r="O2962" s="210">
        <f t="shared" si="1"/>
        <v>12</v>
      </c>
      <c r="P2962" s="211" t="str">
        <f>IFERROR(VLOOKUP(F2962,연간집계!D:E,2,FALSE),"")</f>
        <v>PCMS_빅캘린더</v>
      </c>
    </row>
    <row r="2963" spans="1:16" ht="12.75">
      <c r="A2963" s="201">
        <v>45995.43545138889</v>
      </c>
      <c r="B2963" s="202">
        <v>45995</v>
      </c>
      <c r="C2963" s="203" t="s">
        <v>7858</v>
      </c>
      <c r="D2963" s="203" t="s">
        <v>11</v>
      </c>
      <c r="E2963" s="204" t="s">
        <v>7859</v>
      </c>
      <c r="F2963" s="49" t="s">
        <v>847</v>
      </c>
      <c r="G2963" s="203">
        <v>3</v>
      </c>
      <c r="H2963" s="203" t="s">
        <v>1611</v>
      </c>
      <c r="I2963" s="205" t="s">
        <v>2932</v>
      </c>
      <c r="J2963" s="206"/>
      <c r="K2963" s="203">
        <v>30</v>
      </c>
      <c r="L2963" s="207" t="s">
        <v>827</v>
      </c>
      <c r="M2963" s="208" t="s">
        <v>1612</v>
      </c>
      <c r="N2963" s="209">
        <f t="shared" si="0"/>
        <v>2025</v>
      </c>
      <c r="O2963" s="210">
        <f t="shared" si="1"/>
        <v>12</v>
      </c>
      <c r="P2963" s="211" t="str">
        <f>IFERROR(VLOOKUP(F2963,연간집계!D:E,2,FALSE),"")</f>
        <v>스탠다드 포토북 8*11 (하드/무광)</v>
      </c>
    </row>
    <row r="2964" spans="1:16" ht="12.75">
      <c r="A2964" s="201">
        <v>45995.480254629627</v>
      </c>
      <c r="B2964" s="202">
        <v>45995</v>
      </c>
      <c r="C2964" s="203" t="s">
        <v>7860</v>
      </c>
      <c r="D2964" s="203" t="s">
        <v>11</v>
      </c>
      <c r="E2964" s="204" t="s">
        <v>7861</v>
      </c>
      <c r="F2964" s="49" t="s">
        <v>865</v>
      </c>
      <c r="G2964" s="203">
        <v>3</v>
      </c>
      <c r="H2964" s="203" t="s">
        <v>6019</v>
      </c>
      <c r="I2964" s="205" t="s">
        <v>1440</v>
      </c>
      <c r="J2964" s="206"/>
      <c r="K2964" s="203">
        <v>24</v>
      </c>
      <c r="L2964" s="207" t="s">
        <v>827</v>
      </c>
      <c r="M2964" s="208" t="s">
        <v>1645</v>
      </c>
      <c r="N2964" s="209">
        <f t="shared" si="0"/>
        <v>2025</v>
      </c>
      <c r="O2964" s="210">
        <f t="shared" si="1"/>
        <v>12</v>
      </c>
      <c r="P2964" s="211" t="str">
        <f>IFERROR(VLOOKUP(F2964,연간집계!D:E,2,FALSE),"")</f>
        <v>스탠다드 포토북 8*6 (하드/무광)</v>
      </c>
    </row>
    <row r="2965" spans="1:16" ht="12.75">
      <c r="A2965" s="201">
        <v>45995.515752314815</v>
      </c>
      <c r="B2965" s="202">
        <v>45995</v>
      </c>
      <c r="C2965" s="203" t="s">
        <v>7862</v>
      </c>
      <c r="D2965" s="203" t="s">
        <v>11</v>
      </c>
      <c r="E2965" s="204" t="s">
        <v>7863</v>
      </c>
      <c r="F2965" s="49" t="s">
        <v>1269</v>
      </c>
      <c r="G2965" s="203">
        <v>1</v>
      </c>
      <c r="H2965" s="203" t="s">
        <v>7864</v>
      </c>
      <c r="I2965" s="205" t="s">
        <v>5016</v>
      </c>
      <c r="J2965" s="206"/>
      <c r="K2965" s="203">
        <v>26</v>
      </c>
      <c r="L2965" s="207" t="s">
        <v>828</v>
      </c>
      <c r="M2965" s="208" t="s">
        <v>1541</v>
      </c>
      <c r="N2965" s="209">
        <f t="shared" si="0"/>
        <v>2025</v>
      </c>
      <c r="O2965" s="210">
        <f t="shared" si="1"/>
        <v>12</v>
      </c>
      <c r="P2965" s="211" t="str">
        <f>IFERROR(VLOOKUP(F2965,연간집계!D:E,2,FALSE),"")</f>
        <v>PCMS_미니캘린더</v>
      </c>
    </row>
    <row r="2966" spans="1:16" ht="12.75">
      <c r="A2966" s="201">
        <v>45995.530821759261</v>
      </c>
      <c r="B2966" s="202">
        <v>45995</v>
      </c>
      <c r="C2966" s="203" t="s">
        <v>7865</v>
      </c>
      <c r="D2966" s="203" t="s">
        <v>11</v>
      </c>
      <c r="E2966" s="204" t="s">
        <v>7866</v>
      </c>
      <c r="F2966" s="49" t="s">
        <v>1243</v>
      </c>
      <c r="G2966" s="203">
        <v>1</v>
      </c>
      <c r="H2966" s="203" t="s">
        <v>7867</v>
      </c>
      <c r="I2966" s="205" t="s">
        <v>1556</v>
      </c>
      <c r="J2966" s="206"/>
      <c r="K2966" s="203">
        <v>24</v>
      </c>
      <c r="L2966" s="207" t="s">
        <v>828</v>
      </c>
      <c r="M2966" s="208" t="s">
        <v>1436</v>
      </c>
      <c r="N2966" s="209">
        <f t="shared" si="0"/>
        <v>2025</v>
      </c>
      <c r="O2966" s="210">
        <f t="shared" si="1"/>
        <v>12</v>
      </c>
      <c r="P2966" s="211" t="str">
        <f>IFERROR(VLOOKUP(F2966,연간집계!D:E,2,FALSE),"")</f>
        <v>모바일 포토북 150 (여행)</v>
      </c>
    </row>
    <row r="2967" spans="1:16" ht="12.75">
      <c r="A2967" s="201">
        <v>45995.572615740741</v>
      </c>
      <c r="B2967" s="202">
        <v>45995</v>
      </c>
      <c r="C2967" s="203" t="s">
        <v>7868</v>
      </c>
      <c r="D2967" s="203" t="s">
        <v>11</v>
      </c>
      <c r="E2967" s="204" t="s">
        <v>7869</v>
      </c>
      <c r="F2967" s="49" t="s">
        <v>845</v>
      </c>
      <c r="G2967" s="203">
        <v>1</v>
      </c>
      <c r="H2967" s="203" t="s">
        <v>7870</v>
      </c>
      <c r="I2967" s="205" t="s">
        <v>1440</v>
      </c>
      <c r="J2967" s="206"/>
      <c r="K2967" s="203">
        <v>62</v>
      </c>
      <c r="L2967" s="214" t="s">
        <v>827</v>
      </c>
      <c r="M2967" s="208" t="s">
        <v>1449</v>
      </c>
      <c r="N2967" s="209">
        <f t="shared" si="0"/>
        <v>2025</v>
      </c>
      <c r="O2967" s="210">
        <f t="shared" si="1"/>
        <v>12</v>
      </c>
      <c r="P2967" s="211" t="str">
        <f>IFERROR(VLOOKUP(F2967,연간집계!D:E,2,FALSE),"")</f>
        <v>스탠다드 포토북 8*11 (소프트/유광)</v>
      </c>
    </row>
    <row r="2968" spans="1:16" ht="12.75">
      <c r="A2968" s="201">
        <v>45995.575590277775</v>
      </c>
      <c r="B2968" s="202">
        <v>45995</v>
      </c>
      <c r="C2968" s="203" t="s">
        <v>7871</v>
      </c>
      <c r="D2968" s="203" t="s">
        <v>11</v>
      </c>
      <c r="E2968" s="204" t="s">
        <v>7872</v>
      </c>
      <c r="F2968" s="49" t="s">
        <v>1284</v>
      </c>
      <c r="G2968" s="203">
        <v>1</v>
      </c>
      <c r="H2968" s="203" t="s">
        <v>7873</v>
      </c>
      <c r="I2968" s="205" t="s">
        <v>1501</v>
      </c>
      <c r="J2968" s="206"/>
      <c r="K2968" s="203">
        <v>26</v>
      </c>
      <c r="L2968" s="214" t="s">
        <v>827</v>
      </c>
      <c r="M2968" s="208" t="s">
        <v>4034</v>
      </c>
      <c r="N2968" s="209">
        <f t="shared" si="0"/>
        <v>2025</v>
      </c>
      <c r="O2968" s="210">
        <f t="shared" si="1"/>
        <v>12</v>
      </c>
      <c r="P2968" s="211" t="str">
        <f>IFERROR(VLOOKUP(F2968,연간집계!D:E,2,FALSE),"")</f>
        <v>PCMS_스탠다드캘린더</v>
      </c>
    </row>
    <row r="2969" spans="1:16" ht="12.75">
      <c r="A2969" s="201">
        <v>45995.575601851851</v>
      </c>
      <c r="B2969" s="202">
        <v>45995</v>
      </c>
      <c r="C2969" s="203" t="s">
        <v>7874</v>
      </c>
      <c r="D2969" s="203" t="s">
        <v>11</v>
      </c>
      <c r="E2969" s="204" t="s">
        <v>7872</v>
      </c>
      <c r="F2969" s="49" t="s">
        <v>1284</v>
      </c>
      <c r="G2969" s="203">
        <v>1</v>
      </c>
      <c r="H2969" s="203" t="s">
        <v>7873</v>
      </c>
      <c r="I2969" s="205" t="s">
        <v>1501</v>
      </c>
      <c r="J2969" s="206"/>
      <c r="K2969" s="203">
        <v>26</v>
      </c>
      <c r="L2969" s="214" t="s">
        <v>827</v>
      </c>
      <c r="M2969" s="208" t="s">
        <v>4034</v>
      </c>
      <c r="N2969" s="209">
        <f t="shared" si="0"/>
        <v>2025</v>
      </c>
      <c r="O2969" s="210">
        <f t="shared" si="1"/>
        <v>12</v>
      </c>
      <c r="P2969" s="211" t="str">
        <f>IFERROR(VLOOKUP(F2969,연간집계!D:E,2,FALSE),"")</f>
        <v>PCMS_스탠다드캘린더</v>
      </c>
    </row>
    <row r="2970" spans="1:16" ht="12.75">
      <c r="A2970" s="201">
        <v>45995.575613425928</v>
      </c>
      <c r="B2970" s="202">
        <v>45995</v>
      </c>
      <c r="C2970" s="203" t="s">
        <v>7875</v>
      </c>
      <c r="D2970" s="203" t="s">
        <v>11</v>
      </c>
      <c r="E2970" s="204" t="s">
        <v>7872</v>
      </c>
      <c r="F2970" s="49" t="s">
        <v>1284</v>
      </c>
      <c r="G2970" s="203">
        <v>1</v>
      </c>
      <c r="H2970" s="203" t="s">
        <v>7873</v>
      </c>
      <c r="I2970" s="205" t="s">
        <v>1501</v>
      </c>
      <c r="J2970" s="206"/>
      <c r="K2970" s="203">
        <v>26</v>
      </c>
      <c r="L2970" s="214" t="s">
        <v>827</v>
      </c>
      <c r="M2970" s="208" t="s">
        <v>4034</v>
      </c>
      <c r="N2970" s="209">
        <f t="shared" si="0"/>
        <v>2025</v>
      </c>
      <c r="O2970" s="210">
        <f t="shared" si="1"/>
        <v>12</v>
      </c>
      <c r="P2970" s="211" t="str">
        <f>IFERROR(VLOOKUP(F2970,연간집계!D:E,2,FALSE),"")</f>
        <v>PCMS_스탠다드캘린더</v>
      </c>
    </row>
    <row r="2971" spans="1:16" ht="12.75">
      <c r="A2971" s="201">
        <v>45995.575624999998</v>
      </c>
      <c r="B2971" s="202">
        <v>45995</v>
      </c>
      <c r="C2971" s="203" t="s">
        <v>7876</v>
      </c>
      <c r="D2971" s="203" t="s">
        <v>11</v>
      </c>
      <c r="E2971" s="204" t="s">
        <v>7872</v>
      </c>
      <c r="F2971" s="49" t="s">
        <v>1284</v>
      </c>
      <c r="G2971" s="203">
        <v>1</v>
      </c>
      <c r="H2971" s="203" t="s">
        <v>7873</v>
      </c>
      <c r="I2971" s="205" t="s">
        <v>1501</v>
      </c>
      <c r="J2971" s="206"/>
      <c r="K2971" s="203">
        <v>26</v>
      </c>
      <c r="L2971" s="214" t="s">
        <v>827</v>
      </c>
      <c r="M2971" s="208" t="s">
        <v>4034</v>
      </c>
      <c r="N2971" s="209">
        <f t="shared" si="0"/>
        <v>2025</v>
      </c>
      <c r="O2971" s="210">
        <f t="shared" si="1"/>
        <v>12</v>
      </c>
      <c r="P2971" s="211" t="str">
        <f>IFERROR(VLOOKUP(F2971,연간집계!D:E,2,FALSE),"")</f>
        <v>PCMS_스탠다드캘린더</v>
      </c>
    </row>
    <row r="2972" spans="1:16" ht="12.75">
      <c r="A2972" s="201">
        <v>45995.575636574074</v>
      </c>
      <c r="B2972" s="202">
        <v>45995</v>
      </c>
      <c r="C2972" s="203" t="s">
        <v>7877</v>
      </c>
      <c r="D2972" s="203" t="s">
        <v>11</v>
      </c>
      <c r="E2972" s="204" t="s">
        <v>7872</v>
      </c>
      <c r="F2972" s="49" t="s">
        <v>1284</v>
      </c>
      <c r="G2972" s="203">
        <v>1</v>
      </c>
      <c r="H2972" s="203" t="s">
        <v>7873</v>
      </c>
      <c r="I2972" s="205" t="s">
        <v>1501</v>
      </c>
      <c r="J2972" s="206"/>
      <c r="K2972" s="203">
        <v>26</v>
      </c>
      <c r="L2972" s="214" t="s">
        <v>827</v>
      </c>
      <c r="M2972" s="208" t="s">
        <v>4034</v>
      </c>
      <c r="N2972" s="209">
        <f t="shared" si="0"/>
        <v>2025</v>
      </c>
      <c r="O2972" s="210">
        <f t="shared" si="1"/>
        <v>12</v>
      </c>
      <c r="P2972" s="211" t="str">
        <f>IFERROR(VLOOKUP(F2972,연간집계!D:E,2,FALSE),"")</f>
        <v>PCMS_스탠다드캘린더</v>
      </c>
    </row>
    <row r="2973" spans="1:16" ht="12.75">
      <c r="A2973" s="201">
        <v>45995.575648148151</v>
      </c>
      <c r="B2973" s="202">
        <v>45995</v>
      </c>
      <c r="C2973" s="203" t="s">
        <v>7878</v>
      </c>
      <c r="D2973" s="203" t="s">
        <v>11</v>
      </c>
      <c r="E2973" s="204" t="s">
        <v>7872</v>
      </c>
      <c r="F2973" s="49" t="s">
        <v>1284</v>
      </c>
      <c r="G2973" s="203">
        <v>1</v>
      </c>
      <c r="H2973" s="203" t="s">
        <v>7873</v>
      </c>
      <c r="I2973" s="205" t="s">
        <v>1501</v>
      </c>
      <c r="J2973" s="206"/>
      <c r="K2973" s="203">
        <v>26</v>
      </c>
      <c r="L2973" s="214" t="s">
        <v>827</v>
      </c>
      <c r="M2973" s="208" t="s">
        <v>4034</v>
      </c>
      <c r="N2973" s="209">
        <f t="shared" si="0"/>
        <v>2025</v>
      </c>
      <c r="O2973" s="210">
        <f t="shared" si="1"/>
        <v>12</v>
      </c>
      <c r="P2973" s="211" t="str">
        <f>IFERROR(VLOOKUP(F2973,연간집계!D:E,2,FALSE),"")</f>
        <v>PCMS_스탠다드캘린더</v>
      </c>
    </row>
    <row r="2974" spans="1:16" ht="12.75">
      <c r="A2974" s="201">
        <v>45995.575659722221</v>
      </c>
      <c r="B2974" s="202">
        <v>45995</v>
      </c>
      <c r="C2974" s="203" t="s">
        <v>7879</v>
      </c>
      <c r="D2974" s="203" t="s">
        <v>11</v>
      </c>
      <c r="E2974" s="204" t="s">
        <v>7872</v>
      </c>
      <c r="F2974" s="49" t="s">
        <v>1284</v>
      </c>
      <c r="G2974" s="203">
        <v>1</v>
      </c>
      <c r="H2974" s="203" t="s">
        <v>7873</v>
      </c>
      <c r="I2974" s="205" t="s">
        <v>1501</v>
      </c>
      <c r="J2974" s="206"/>
      <c r="K2974" s="203">
        <v>26</v>
      </c>
      <c r="L2974" s="214" t="s">
        <v>827</v>
      </c>
      <c r="M2974" s="208" t="s">
        <v>4034</v>
      </c>
      <c r="N2974" s="209">
        <f t="shared" si="0"/>
        <v>2025</v>
      </c>
      <c r="O2974" s="210">
        <f t="shared" si="1"/>
        <v>12</v>
      </c>
      <c r="P2974" s="211" t="str">
        <f>IFERROR(VLOOKUP(F2974,연간집계!D:E,2,FALSE),"")</f>
        <v>PCMS_스탠다드캘린더</v>
      </c>
    </row>
    <row r="2975" spans="1:16" ht="12.75">
      <c r="A2975" s="201">
        <v>45995.575671296298</v>
      </c>
      <c r="B2975" s="202">
        <v>45995</v>
      </c>
      <c r="C2975" s="203" t="s">
        <v>7880</v>
      </c>
      <c r="D2975" s="203" t="s">
        <v>11</v>
      </c>
      <c r="E2975" s="204" t="s">
        <v>7872</v>
      </c>
      <c r="F2975" s="49" t="s">
        <v>1284</v>
      </c>
      <c r="G2975" s="203">
        <v>1</v>
      </c>
      <c r="H2975" s="203" t="s">
        <v>7873</v>
      </c>
      <c r="I2975" s="205" t="s">
        <v>1501</v>
      </c>
      <c r="J2975" s="206"/>
      <c r="K2975" s="203">
        <v>26</v>
      </c>
      <c r="L2975" s="214" t="s">
        <v>827</v>
      </c>
      <c r="M2975" s="208" t="s">
        <v>4034</v>
      </c>
      <c r="N2975" s="209">
        <f t="shared" si="0"/>
        <v>2025</v>
      </c>
      <c r="O2975" s="210">
        <f t="shared" si="1"/>
        <v>12</v>
      </c>
      <c r="P2975" s="211" t="str">
        <f>IFERROR(VLOOKUP(F2975,연간집계!D:E,2,FALSE),"")</f>
        <v>PCMS_스탠다드캘린더</v>
      </c>
    </row>
    <row r="2976" spans="1:16" ht="12.75">
      <c r="A2976" s="201">
        <v>45995.575694444444</v>
      </c>
      <c r="B2976" s="202">
        <v>45995</v>
      </c>
      <c r="C2976" s="203" t="s">
        <v>7881</v>
      </c>
      <c r="D2976" s="203" t="s">
        <v>11</v>
      </c>
      <c r="E2976" s="204" t="s">
        <v>7872</v>
      </c>
      <c r="F2976" s="49" t="s">
        <v>1284</v>
      </c>
      <c r="G2976" s="203">
        <v>1</v>
      </c>
      <c r="H2976" s="203" t="s">
        <v>7873</v>
      </c>
      <c r="I2976" s="205" t="s">
        <v>1501</v>
      </c>
      <c r="J2976" s="206"/>
      <c r="K2976" s="203">
        <v>26</v>
      </c>
      <c r="L2976" s="214" t="s">
        <v>827</v>
      </c>
      <c r="M2976" s="208" t="s">
        <v>4034</v>
      </c>
      <c r="N2976" s="209">
        <f t="shared" si="0"/>
        <v>2025</v>
      </c>
      <c r="O2976" s="210">
        <f t="shared" si="1"/>
        <v>12</v>
      </c>
      <c r="P2976" s="211" t="str">
        <f>IFERROR(VLOOKUP(F2976,연간집계!D:E,2,FALSE),"")</f>
        <v>PCMS_스탠다드캘린더</v>
      </c>
    </row>
    <row r="2977" spans="1:16" ht="12.75">
      <c r="A2977" s="201">
        <v>45995.575706018521</v>
      </c>
      <c r="B2977" s="202">
        <v>45995</v>
      </c>
      <c r="C2977" s="203" t="s">
        <v>7882</v>
      </c>
      <c r="D2977" s="203" t="s">
        <v>11</v>
      </c>
      <c r="E2977" s="204" t="s">
        <v>7872</v>
      </c>
      <c r="F2977" s="49" t="s">
        <v>1284</v>
      </c>
      <c r="G2977" s="203">
        <v>1</v>
      </c>
      <c r="H2977" s="203" t="s">
        <v>7873</v>
      </c>
      <c r="I2977" s="205" t="s">
        <v>1501</v>
      </c>
      <c r="J2977" s="206"/>
      <c r="K2977" s="203">
        <v>26</v>
      </c>
      <c r="L2977" s="214" t="s">
        <v>827</v>
      </c>
      <c r="M2977" s="208" t="s">
        <v>4034</v>
      </c>
      <c r="N2977" s="209">
        <f t="shared" si="0"/>
        <v>2025</v>
      </c>
      <c r="O2977" s="210">
        <f t="shared" si="1"/>
        <v>12</v>
      </c>
      <c r="P2977" s="211" t="str">
        <f>IFERROR(VLOOKUP(F2977,연간집계!D:E,2,FALSE),"")</f>
        <v>PCMS_스탠다드캘린더</v>
      </c>
    </row>
    <row r="2978" spans="1:16" ht="12.75">
      <c r="A2978" s="201">
        <v>45995.57571759259</v>
      </c>
      <c r="B2978" s="202">
        <v>45995</v>
      </c>
      <c r="C2978" s="203" t="s">
        <v>7883</v>
      </c>
      <c r="D2978" s="203" t="s">
        <v>11</v>
      </c>
      <c r="E2978" s="204" t="s">
        <v>7872</v>
      </c>
      <c r="F2978" s="49" t="s">
        <v>1284</v>
      </c>
      <c r="G2978" s="203">
        <v>1</v>
      </c>
      <c r="H2978" s="203" t="s">
        <v>7873</v>
      </c>
      <c r="I2978" s="205" t="s">
        <v>1501</v>
      </c>
      <c r="J2978" s="206"/>
      <c r="K2978" s="203">
        <v>26</v>
      </c>
      <c r="L2978" s="214" t="s">
        <v>827</v>
      </c>
      <c r="M2978" s="208" t="s">
        <v>4034</v>
      </c>
      <c r="N2978" s="209">
        <f t="shared" si="0"/>
        <v>2025</v>
      </c>
      <c r="O2978" s="210">
        <f t="shared" si="1"/>
        <v>12</v>
      </c>
      <c r="P2978" s="211" t="str">
        <f>IFERROR(VLOOKUP(F2978,연간집계!D:E,2,FALSE),"")</f>
        <v>PCMS_스탠다드캘린더</v>
      </c>
    </row>
    <row r="2979" spans="1:16" ht="12.75">
      <c r="A2979" s="201">
        <v>45995.575729166667</v>
      </c>
      <c r="B2979" s="202">
        <v>45995</v>
      </c>
      <c r="C2979" s="203" t="s">
        <v>7884</v>
      </c>
      <c r="D2979" s="203" t="s">
        <v>11</v>
      </c>
      <c r="E2979" s="204" t="s">
        <v>7872</v>
      </c>
      <c r="F2979" s="49" t="s">
        <v>1284</v>
      </c>
      <c r="G2979" s="203">
        <v>1</v>
      </c>
      <c r="H2979" s="203" t="s">
        <v>7873</v>
      </c>
      <c r="I2979" s="205" t="s">
        <v>1501</v>
      </c>
      <c r="J2979" s="206"/>
      <c r="K2979" s="203">
        <v>26</v>
      </c>
      <c r="L2979" s="214" t="s">
        <v>827</v>
      </c>
      <c r="M2979" s="208" t="s">
        <v>4034</v>
      </c>
      <c r="N2979" s="209">
        <f t="shared" si="0"/>
        <v>2025</v>
      </c>
      <c r="O2979" s="210">
        <f t="shared" si="1"/>
        <v>12</v>
      </c>
      <c r="P2979" s="211" t="str">
        <f>IFERROR(VLOOKUP(F2979,연간집계!D:E,2,FALSE),"")</f>
        <v>PCMS_스탠다드캘린더</v>
      </c>
    </row>
    <row r="2980" spans="1:16" ht="12.75">
      <c r="A2980" s="201">
        <v>45995.575740740744</v>
      </c>
      <c r="B2980" s="202">
        <v>45995</v>
      </c>
      <c r="C2980" s="203" t="s">
        <v>7885</v>
      </c>
      <c r="D2980" s="203" t="s">
        <v>11</v>
      </c>
      <c r="E2980" s="204" t="s">
        <v>7872</v>
      </c>
      <c r="F2980" s="49" t="s">
        <v>1284</v>
      </c>
      <c r="G2980" s="203">
        <v>1</v>
      </c>
      <c r="H2980" s="203" t="s">
        <v>7873</v>
      </c>
      <c r="I2980" s="205" t="s">
        <v>1501</v>
      </c>
      <c r="J2980" s="206"/>
      <c r="K2980" s="203">
        <v>26</v>
      </c>
      <c r="L2980" s="214" t="s">
        <v>827</v>
      </c>
      <c r="M2980" s="208" t="s">
        <v>4034</v>
      </c>
      <c r="N2980" s="209">
        <f t="shared" si="0"/>
        <v>2025</v>
      </c>
      <c r="O2980" s="210">
        <f t="shared" si="1"/>
        <v>12</v>
      </c>
      <c r="P2980" s="211" t="str">
        <f>IFERROR(VLOOKUP(F2980,연간집계!D:E,2,FALSE),"")</f>
        <v>PCMS_스탠다드캘린더</v>
      </c>
    </row>
    <row r="2981" spans="1:16" ht="12.75">
      <c r="A2981" s="201">
        <v>45995.575752314813</v>
      </c>
      <c r="B2981" s="202">
        <v>45995</v>
      </c>
      <c r="C2981" s="203" t="s">
        <v>7886</v>
      </c>
      <c r="D2981" s="203" t="s">
        <v>11</v>
      </c>
      <c r="E2981" s="204" t="s">
        <v>7872</v>
      </c>
      <c r="F2981" s="49" t="s">
        <v>1284</v>
      </c>
      <c r="G2981" s="203">
        <v>1</v>
      </c>
      <c r="H2981" s="203" t="s">
        <v>7873</v>
      </c>
      <c r="I2981" s="205" t="s">
        <v>1501</v>
      </c>
      <c r="J2981" s="206"/>
      <c r="K2981" s="203">
        <v>26</v>
      </c>
      <c r="L2981" s="214" t="s">
        <v>827</v>
      </c>
      <c r="M2981" s="208" t="s">
        <v>4034</v>
      </c>
      <c r="N2981" s="209">
        <f t="shared" si="0"/>
        <v>2025</v>
      </c>
      <c r="O2981" s="210">
        <f t="shared" si="1"/>
        <v>12</v>
      </c>
      <c r="P2981" s="211" t="str">
        <f>IFERROR(VLOOKUP(F2981,연간집계!D:E,2,FALSE),"")</f>
        <v>PCMS_스탠다드캘린더</v>
      </c>
    </row>
    <row r="2982" spans="1:16" ht="12.75">
      <c r="A2982" s="201">
        <v>45995.57576388889</v>
      </c>
      <c r="B2982" s="202">
        <v>45995</v>
      </c>
      <c r="C2982" s="203" t="s">
        <v>7887</v>
      </c>
      <c r="D2982" s="203" t="s">
        <v>11</v>
      </c>
      <c r="E2982" s="204" t="s">
        <v>7888</v>
      </c>
      <c r="F2982" s="49" t="s">
        <v>1281</v>
      </c>
      <c r="G2982" s="203">
        <v>2</v>
      </c>
      <c r="H2982" s="203" t="s">
        <v>7889</v>
      </c>
      <c r="I2982" s="205" t="s">
        <v>2594</v>
      </c>
      <c r="J2982" s="206"/>
      <c r="K2982" s="203">
        <v>26</v>
      </c>
      <c r="L2982" s="207" t="s">
        <v>828</v>
      </c>
      <c r="M2982" s="208" t="s">
        <v>1541</v>
      </c>
      <c r="N2982" s="209">
        <f t="shared" si="0"/>
        <v>2025</v>
      </c>
      <c r="O2982" s="210">
        <f t="shared" si="1"/>
        <v>12</v>
      </c>
      <c r="P2982" s="211" t="str">
        <f>IFERROR(VLOOKUP(F2982,연간집계!D:E,2,FALSE),"")</f>
        <v>PCMS_빅캘린더</v>
      </c>
    </row>
    <row r="2983" spans="1:16" ht="12.75">
      <c r="A2983" s="201">
        <v>45995.584722222222</v>
      </c>
      <c r="B2983" s="202">
        <v>45995</v>
      </c>
      <c r="C2983" s="203" t="s">
        <v>7890</v>
      </c>
      <c r="D2983" s="203" t="s">
        <v>11</v>
      </c>
      <c r="E2983" s="204" t="s">
        <v>7891</v>
      </c>
      <c r="F2983" s="49" t="s">
        <v>1274</v>
      </c>
      <c r="G2983" s="203">
        <v>1</v>
      </c>
      <c r="H2983" s="203" t="s">
        <v>7892</v>
      </c>
      <c r="I2983" s="205" t="s">
        <v>1842</v>
      </c>
      <c r="J2983" s="206"/>
      <c r="K2983" s="203">
        <v>26</v>
      </c>
      <c r="L2983" s="207" t="s">
        <v>828</v>
      </c>
      <c r="M2983" s="208" t="s">
        <v>1449</v>
      </c>
      <c r="N2983" s="209">
        <f t="shared" si="0"/>
        <v>2025</v>
      </c>
      <c r="O2983" s="210">
        <f t="shared" si="1"/>
        <v>12</v>
      </c>
      <c r="P2983" s="211" t="str">
        <f>IFERROR(VLOOKUP(F2983,연간집계!D:E,2,FALSE),"")</f>
        <v>PCMS_비트윈캘린더</v>
      </c>
    </row>
    <row r="2984" spans="1:16" ht="12.75">
      <c r="A2984" s="201">
        <v>45995.584733796299</v>
      </c>
      <c r="B2984" s="202">
        <v>45995</v>
      </c>
      <c r="C2984" s="203" t="s">
        <v>7893</v>
      </c>
      <c r="D2984" s="203" t="s">
        <v>11</v>
      </c>
      <c r="E2984" s="204" t="s">
        <v>7891</v>
      </c>
      <c r="F2984" s="49" t="s">
        <v>1274</v>
      </c>
      <c r="G2984" s="203">
        <v>1</v>
      </c>
      <c r="H2984" s="203" t="s">
        <v>7892</v>
      </c>
      <c r="I2984" s="205" t="s">
        <v>1842</v>
      </c>
      <c r="J2984" s="206"/>
      <c r="K2984" s="203">
        <v>26</v>
      </c>
      <c r="L2984" s="207" t="s">
        <v>828</v>
      </c>
      <c r="M2984" s="208" t="s">
        <v>1449</v>
      </c>
      <c r="N2984" s="209">
        <f t="shared" si="0"/>
        <v>2025</v>
      </c>
      <c r="O2984" s="210">
        <f t="shared" si="1"/>
        <v>12</v>
      </c>
      <c r="P2984" s="211" t="str">
        <f>IFERROR(VLOOKUP(F2984,연간집계!D:E,2,FALSE),"")</f>
        <v>PCMS_비트윈캘린더</v>
      </c>
    </row>
    <row r="2985" spans="1:16" ht="12.75">
      <c r="A2985" s="201">
        <v>45995.584745370368</v>
      </c>
      <c r="B2985" s="202">
        <v>45995</v>
      </c>
      <c r="C2985" s="203" t="s">
        <v>7894</v>
      </c>
      <c r="D2985" s="203" t="s">
        <v>11</v>
      </c>
      <c r="E2985" s="204" t="s">
        <v>7891</v>
      </c>
      <c r="F2985" s="49" t="s">
        <v>1281</v>
      </c>
      <c r="G2985" s="203">
        <v>1</v>
      </c>
      <c r="H2985" s="203" t="s">
        <v>7892</v>
      </c>
      <c r="I2985" s="205" t="s">
        <v>2297</v>
      </c>
      <c r="J2985" s="206"/>
      <c r="K2985" s="203">
        <v>26</v>
      </c>
      <c r="L2985" s="207" t="s">
        <v>828</v>
      </c>
      <c r="M2985" s="208" t="s">
        <v>1449</v>
      </c>
      <c r="N2985" s="209">
        <f t="shared" si="0"/>
        <v>2025</v>
      </c>
      <c r="O2985" s="210">
        <f t="shared" si="1"/>
        <v>12</v>
      </c>
      <c r="P2985" s="211" t="str">
        <f>IFERROR(VLOOKUP(F2985,연간집계!D:E,2,FALSE),"")</f>
        <v>PCMS_빅캘린더</v>
      </c>
    </row>
    <row r="2986" spans="1:16" ht="12.75">
      <c r="A2986" s="201">
        <v>45995.584756944445</v>
      </c>
      <c r="B2986" s="202">
        <v>45995</v>
      </c>
      <c r="C2986" s="203" t="s">
        <v>7895</v>
      </c>
      <c r="D2986" s="203" t="s">
        <v>11</v>
      </c>
      <c r="E2986" s="204" t="s">
        <v>7891</v>
      </c>
      <c r="F2986" s="49" t="s">
        <v>1284</v>
      </c>
      <c r="G2986" s="203">
        <v>1</v>
      </c>
      <c r="H2986" s="203" t="s">
        <v>7892</v>
      </c>
      <c r="I2986" s="205" t="s">
        <v>5016</v>
      </c>
      <c r="J2986" s="206"/>
      <c r="K2986" s="203">
        <v>26</v>
      </c>
      <c r="L2986" s="207" t="s">
        <v>828</v>
      </c>
      <c r="M2986" s="208" t="s">
        <v>1449</v>
      </c>
      <c r="N2986" s="209">
        <f t="shared" si="0"/>
        <v>2025</v>
      </c>
      <c r="O2986" s="210">
        <f t="shared" si="1"/>
        <v>12</v>
      </c>
      <c r="P2986" s="211" t="str">
        <f>IFERROR(VLOOKUP(F2986,연간집계!D:E,2,FALSE),"")</f>
        <v>PCMS_스탠다드캘린더</v>
      </c>
    </row>
    <row r="2987" spans="1:16" ht="12.75">
      <c r="A2987" s="201">
        <v>45995.587824074071</v>
      </c>
      <c r="B2987" s="202">
        <v>45995</v>
      </c>
      <c r="C2987" s="203" t="s">
        <v>7896</v>
      </c>
      <c r="D2987" s="203" t="s">
        <v>11</v>
      </c>
      <c r="E2987" s="204" t="s">
        <v>7897</v>
      </c>
      <c r="F2987" s="49" t="s">
        <v>1284</v>
      </c>
      <c r="G2987" s="203">
        <v>4</v>
      </c>
      <c r="H2987" s="203" t="s">
        <v>200</v>
      </c>
      <c r="I2987" s="205" t="s">
        <v>5016</v>
      </c>
      <c r="J2987" s="206"/>
      <c r="K2987" s="203">
        <v>26</v>
      </c>
      <c r="L2987" s="214" t="s">
        <v>827</v>
      </c>
      <c r="M2987" s="208" t="s">
        <v>1449</v>
      </c>
      <c r="N2987" s="209">
        <f t="shared" si="0"/>
        <v>2025</v>
      </c>
      <c r="O2987" s="210">
        <f t="shared" si="1"/>
        <v>12</v>
      </c>
      <c r="P2987" s="211" t="str">
        <f>IFERROR(VLOOKUP(F2987,연간집계!D:E,2,FALSE),"")</f>
        <v>PCMS_스탠다드캘린더</v>
      </c>
    </row>
    <row r="2988" spans="1:16" ht="12.75">
      <c r="A2988" s="201">
        <v>45995.587835648148</v>
      </c>
      <c r="B2988" s="202">
        <v>45995</v>
      </c>
      <c r="C2988" s="203" t="s">
        <v>7898</v>
      </c>
      <c r="D2988" s="203" t="s">
        <v>11</v>
      </c>
      <c r="E2988" s="204" t="s">
        <v>7899</v>
      </c>
      <c r="F2988" s="49" t="s">
        <v>1304</v>
      </c>
      <c r="G2988" s="203">
        <v>1</v>
      </c>
      <c r="H2988" s="203" t="s">
        <v>7900</v>
      </c>
      <c r="I2988" s="205" t="s">
        <v>1440</v>
      </c>
      <c r="J2988" s="208" t="s">
        <v>3047</v>
      </c>
      <c r="K2988" s="203">
        <v>1</v>
      </c>
      <c r="L2988" s="207" t="s">
        <v>828</v>
      </c>
      <c r="M2988" s="208" t="s">
        <v>1851</v>
      </c>
      <c r="N2988" s="209">
        <f t="shared" si="0"/>
        <v>2025</v>
      </c>
      <c r="O2988" s="210">
        <f t="shared" si="1"/>
        <v>12</v>
      </c>
      <c r="P2988" s="211" t="str">
        <f>IFERROR(VLOOKUP(F2988,연간집계!D:E,2,FALSE),"")</f>
        <v>PCMS_우드스탠드아크릴액자</v>
      </c>
    </row>
    <row r="2989" spans="1:16" ht="12.75">
      <c r="A2989" s="201">
        <v>45995.611539351848</v>
      </c>
      <c r="B2989" s="202">
        <v>45995</v>
      </c>
      <c r="C2989" s="203" t="s">
        <v>7901</v>
      </c>
      <c r="D2989" s="203" t="s">
        <v>11</v>
      </c>
      <c r="E2989" s="204" t="s">
        <v>7902</v>
      </c>
      <c r="F2989" s="49" t="s">
        <v>1222</v>
      </c>
      <c r="G2989" s="203">
        <v>1</v>
      </c>
      <c r="H2989" s="203" t="s">
        <v>4355</v>
      </c>
      <c r="I2989" s="205" t="s">
        <v>2625</v>
      </c>
      <c r="J2989" s="208" t="s">
        <v>1444</v>
      </c>
      <c r="K2989" s="203">
        <v>30</v>
      </c>
      <c r="L2989" s="214" t="s">
        <v>827</v>
      </c>
      <c r="M2989" s="208" t="s">
        <v>1851</v>
      </c>
      <c r="N2989" s="209">
        <f t="shared" si="0"/>
        <v>2025</v>
      </c>
      <c r="O2989" s="210">
        <f t="shared" si="1"/>
        <v>12</v>
      </c>
      <c r="P2989" s="211" t="str">
        <f>IFERROR(VLOOKUP(F2989,연간집계!D:E,2,FALSE),"")</f>
        <v>셀프스튜디오앨범 12*8 (무광)</v>
      </c>
    </row>
    <row r="2990" spans="1:16" ht="12.75">
      <c r="A2990" s="201">
        <v>45995.614583333336</v>
      </c>
      <c r="B2990" s="202">
        <v>45995</v>
      </c>
      <c r="C2990" s="203" t="s">
        <v>7903</v>
      </c>
      <c r="D2990" s="203" t="s">
        <v>11</v>
      </c>
      <c r="E2990" s="204" t="s">
        <v>7904</v>
      </c>
      <c r="F2990" s="49" t="s">
        <v>1243</v>
      </c>
      <c r="G2990" s="203">
        <v>1</v>
      </c>
      <c r="H2990" s="203" t="s">
        <v>7867</v>
      </c>
      <c r="I2990" s="205" t="s">
        <v>1556</v>
      </c>
      <c r="J2990" s="206"/>
      <c r="K2990" s="203">
        <v>24</v>
      </c>
      <c r="L2990" s="207" t="s">
        <v>828</v>
      </c>
      <c r="M2990" s="208" t="s">
        <v>1436</v>
      </c>
      <c r="N2990" s="209">
        <f t="shared" si="0"/>
        <v>2025</v>
      </c>
      <c r="O2990" s="210">
        <f t="shared" si="1"/>
        <v>12</v>
      </c>
      <c r="P2990" s="211" t="str">
        <f>IFERROR(VLOOKUP(F2990,연간집계!D:E,2,FALSE),"")</f>
        <v>모바일 포토북 150 (여행)</v>
      </c>
    </row>
    <row r="2991" spans="1:16" ht="12.75">
      <c r="A2991" s="201">
        <v>45995.638275462959</v>
      </c>
      <c r="B2991" s="202">
        <v>45995</v>
      </c>
      <c r="C2991" s="203" t="s">
        <v>7905</v>
      </c>
      <c r="D2991" s="203" t="s">
        <v>11</v>
      </c>
      <c r="E2991" s="204" t="s">
        <v>7906</v>
      </c>
      <c r="F2991" s="49" t="s">
        <v>834</v>
      </c>
      <c r="G2991" s="203">
        <v>1</v>
      </c>
      <c r="H2991" s="203" t="s">
        <v>7907</v>
      </c>
      <c r="I2991" s="205" t="s">
        <v>1453</v>
      </c>
      <c r="J2991" s="206"/>
      <c r="K2991" s="203">
        <v>26</v>
      </c>
      <c r="L2991" s="214" t="s">
        <v>827</v>
      </c>
      <c r="M2991" s="208" t="s">
        <v>1436</v>
      </c>
      <c r="N2991" s="209">
        <f t="shared" si="0"/>
        <v>2025</v>
      </c>
      <c r="O2991" s="210">
        <f t="shared" si="1"/>
        <v>12</v>
      </c>
      <c r="P2991" s="211" t="str">
        <f>IFERROR(VLOOKUP(F2991,연간집계!D:E,2,FALSE),"")</f>
        <v>스탠다드 포토북 6*8 (소프트/무광)</v>
      </c>
    </row>
    <row r="2992" spans="1:16" ht="12.75">
      <c r="A2992" s="201">
        <v>45995.638287037036</v>
      </c>
      <c r="B2992" s="202">
        <v>45995</v>
      </c>
      <c r="C2992" s="203" t="s">
        <v>7908</v>
      </c>
      <c r="D2992" s="203" t="s">
        <v>11</v>
      </c>
      <c r="E2992" s="204" t="s">
        <v>7906</v>
      </c>
      <c r="F2992" s="49" t="s">
        <v>838</v>
      </c>
      <c r="G2992" s="203">
        <v>1</v>
      </c>
      <c r="H2992" s="203" t="s">
        <v>7907</v>
      </c>
      <c r="I2992" s="205" t="s">
        <v>1453</v>
      </c>
      <c r="J2992" s="206"/>
      <c r="K2992" s="203">
        <v>28</v>
      </c>
      <c r="L2992" s="214" t="s">
        <v>827</v>
      </c>
      <c r="M2992" s="208" t="s">
        <v>1436</v>
      </c>
      <c r="N2992" s="209">
        <f t="shared" si="0"/>
        <v>2025</v>
      </c>
      <c r="O2992" s="210">
        <f t="shared" si="1"/>
        <v>12</v>
      </c>
      <c r="P2992" s="211" t="str">
        <f>IFERROR(VLOOKUP(F2992,연간집계!D:E,2,FALSE),"")</f>
        <v>스탠다드 포토북 6*8 (하드/무광)</v>
      </c>
    </row>
    <row r="2993" spans="1:16" ht="12.75">
      <c r="A2993" s="201">
        <v>45995.662222222221</v>
      </c>
      <c r="B2993" s="202">
        <v>45995</v>
      </c>
      <c r="C2993" s="203" t="s">
        <v>7909</v>
      </c>
      <c r="D2993" s="203" t="s">
        <v>11</v>
      </c>
      <c r="E2993" s="204" t="s">
        <v>7910</v>
      </c>
      <c r="F2993" s="49" t="s">
        <v>882</v>
      </c>
      <c r="G2993" s="203">
        <v>1</v>
      </c>
      <c r="H2993" s="203" t="s">
        <v>7911</v>
      </c>
      <c r="I2993" s="205" t="s">
        <v>1672</v>
      </c>
      <c r="J2993" s="206"/>
      <c r="K2993" s="203">
        <v>58</v>
      </c>
      <c r="L2993" s="214" t="s">
        <v>827</v>
      </c>
      <c r="M2993" s="208" t="s">
        <v>1436</v>
      </c>
      <c r="N2993" s="209">
        <f t="shared" si="0"/>
        <v>2025</v>
      </c>
      <c r="O2993" s="210">
        <f t="shared" si="1"/>
        <v>12</v>
      </c>
      <c r="P2993" s="211" t="str">
        <f>IFERROR(VLOOKUP(F2993,연간집계!D:E,2,FALSE),"")</f>
        <v>레코드북 198</v>
      </c>
    </row>
    <row r="2994" spans="1:16" ht="12.75">
      <c r="A2994" s="201">
        <v>45995.683368055557</v>
      </c>
      <c r="B2994" s="202">
        <v>45995</v>
      </c>
      <c r="C2994" s="203" t="s">
        <v>7912</v>
      </c>
      <c r="D2994" s="203" t="s">
        <v>11</v>
      </c>
      <c r="E2994" s="204" t="s">
        <v>7913</v>
      </c>
      <c r="F2994" s="49" t="s">
        <v>1284</v>
      </c>
      <c r="G2994" s="203">
        <v>1</v>
      </c>
      <c r="H2994" s="203" t="s">
        <v>7914</v>
      </c>
      <c r="I2994" s="205" t="s">
        <v>5016</v>
      </c>
      <c r="J2994" s="206"/>
      <c r="K2994" s="203">
        <v>26</v>
      </c>
      <c r="L2994" s="214" t="s">
        <v>827</v>
      </c>
      <c r="M2994" s="208" t="s">
        <v>1436</v>
      </c>
      <c r="N2994" s="209">
        <f t="shared" si="0"/>
        <v>2025</v>
      </c>
      <c r="O2994" s="210">
        <f t="shared" si="1"/>
        <v>12</v>
      </c>
      <c r="P2994" s="211" t="str">
        <f>IFERROR(VLOOKUP(F2994,연간집계!D:E,2,FALSE),"")</f>
        <v>PCMS_스탠다드캘린더</v>
      </c>
    </row>
    <row r="2995" spans="1:16" ht="12.75">
      <c r="A2995" s="201">
        <v>45995.683379629627</v>
      </c>
      <c r="B2995" s="202">
        <v>45995</v>
      </c>
      <c r="C2995" s="203" t="s">
        <v>7915</v>
      </c>
      <c r="D2995" s="203" t="s">
        <v>11</v>
      </c>
      <c r="E2995" s="204" t="s">
        <v>7913</v>
      </c>
      <c r="F2995" s="49" t="s">
        <v>1020</v>
      </c>
      <c r="G2995" s="203">
        <v>1</v>
      </c>
      <c r="H2995" s="203" t="s">
        <v>7914</v>
      </c>
      <c r="I2995" s="205" t="s">
        <v>1455</v>
      </c>
      <c r="J2995" s="208" t="s">
        <v>1736</v>
      </c>
      <c r="K2995" s="203">
        <v>48</v>
      </c>
      <c r="L2995" s="214" t="s">
        <v>827</v>
      </c>
      <c r="M2995" s="208" t="s">
        <v>1645</v>
      </c>
      <c r="N2995" s="209">
        <f t="shared" si="0"/>
        <v>2025</v>
      </c>
      <c r="O2995" s="210">
        <f t="shared" si="1"/>
        <v>12</v>
      </c>
      <c r="P2995" s="211" t="str">
        <f>IFERROR(VLOOKUP(F2995,연간집계!D:E,2,FALSE),"")</f>
        <v>트래블북 A5 (쿠션하드/46p)</v>
      </c>
    </row>
    <row r="2996" spans="1:16" ht="12.75">
      <c r="A2996" s="201">
        <v>45995.728703703702</v>
      </c>
      <c r="B2996" s="202">
        <v>45995</v>
      </c>
      <c r="C2996" s="203" t="s">
        <v>7916</v>
      </c>
      <c r="D2996" s="203" t="s">
        <v>11</v>
      </c>
      <c r="E2996" s="204" t="s">
        <v>7917</v>
      </c>
      <c r="F2996" s="49" t="s">
        <v>861</v>
      </c>
      <c r="G2996" s="203">
        <v>1</v>
      </c>
      <c r="H2996" s="203" t="s">
        <v>7918</v>
      </c>
      <c r="I2996" s="205" t="s">
        <v>1440</v>
      </c>
      <c r="J2996" s="206"/>
      <c r="K2996" s="203">
        <v>48</v>
      </c>
      <c r="L2996" s="214" t="s">
        <v>827</v>
      </c>
      <c r="M2996" s="208" t="s">
        <v>1436</v>
      </c>
      <c r="N2996" s="209">
        <f t="shared" si="0"/>
        <v>2025</v>
      </c>
      <c r="O2996" s="210">
        <f t="shared" si="1"/>
        <v>12</v>
      </c>
      <c r="P2996" s="211" t="str">
        <f>IFERROR(VLOOKUP(F2996,연간집계!D:E,2,FALSE),"")</f>
        <v>스탠다드 포토북 8*6 (소프트/무광)</v>
      </c>
    </row>
    <row r="2997" spans="1:16" ht="12.75">
      <c r="A2997" s="201">
        <v>45995.797465277778</v>
      </c>
      <c r="B2997" s="202">
        <v>45995</v>
      </c>
      <c r="C2997" s="203" t="s">
        <v>7919</v>
      </c>
      <c r="D2997" s="203" t="s">
        <v>11</v>
      </c>
      <c r="E2997" s="204" t="s">
        <v>7920</v>
      </c>
      <c r="F2997" s="49" t="s">
        <v>847</v>
      </c>
      <c r="G2997" s="203">
        <v>1</v>
      </c>
      <c r="H2997" s="203" t="s">
        <v>7921</v>
      </c>
      <c r="I2997" s="205" t="s">
        <v>1556</v>
      </c>
      <c r="J2997" s="206"/>
      <c r="K2997" s="203">
        <v>28</v>
      </c>
      <c r="L2997" s="214" t="s">
        <v>827</v>
      </c>
      <c r="M2997" s="208" t="s">
        <v>1436</v>
      </c>
      <c r="N2997" s="209">
        <f t="shared" si="0"/>
        <v>2025</v>
      </c>
      <c r="O2997" s="210">
        <f t="shared" si="1"/>
        <v>12</v>
      </c>
      <c r="P2997" s="211" t="str">
        <f>IFERROR(VLOOKUP(F2997,연간집계!D:E,2,FALSE),"")</f>
        <v>스탠다드 포토북 8*11 (하드/무광)</v>
      </c>
    </row>
    <row r="2998" spans="1:16" ht="12.75">
      <c r="A2998" s="201">
        <v>45995.797476851854</v>
      </c>
      <c r="B2998" s="202">
        <v>45995</v>
      </c>
      <c r="C2998" s="203" t="s">
        <v>7922</v>
      </c>
      <c r="D2998" s="203" t="s">
        <v>11</v>
      </c>
      <c r="E2998" s="204" t="s">
        <v>7920</v>
      </c>
      <c r="F2998" s="49" t="s">
        <v>840</v>
      </c>
      <c r="G2998" s="203">
        <v>1</v>
      </c>
      <c r="H2998" s="203" t="s">
        <v>7921</v>
      </c>
      <c r="I2998" s="205" t="s">
        <v>1453</v>
      </c>
      <c r="J2998" s="206"/>
      <c r="K2998" s="203">
        <v>32</v>
      </c>
      <c r="L2998" s="214" t="s">
        <v>827</v>
      </c>
      <c r="M2998" s="208" t="s">
        <v>1436</v>
      </c>
      <c r="N2998" s="209">
        <f t="shared" si="0"/>
        <v>2025</v>
      </c>
      <c r="O2998" s="210">
        <f t="shared" si="1"/>
        <v>12</v>
      </c>
      <c r="P2998" s="211" t="str">
        <f>IFERROR(VLOOKUP(F2998,연간집계!D:E,2,FALSE),"")</f>
        <v>스탠다드 포토북 6*8 (하드/유광)</v>
      </c>
    </row>
    <row r="2999" spans="1:16" ht="12.75">
      <c r="A2999" s="201">
        <v>45995.818252314813</v>
      </c>
      <c r="B2999" s="202">
        <v>45995</v>
      </c>
      <c r="C2999" s="203" t="s">
        <v>7923</v>
      </c>
      <c r="D2999" s="203" t="s">
        <v>11</v>
      </c>
      <c r="E2999" s="204" t="s">
        <v>7924</v>
      </c>
      <c r="F2999" s="49" t="s">
        <v>1222</v>
      </c>
      <c r="G2999" s="203">
        <v>1</v>
      </c>
      <c r="H2999" s="203" t="s">
        <v>3188</v>
      </c>
      <c r="I2999" s="205" t="s">
        <v>2625</v>
      </c>
      <c r="J2999" s="208" t="s">
        <v>1444</v>
      </c>
      <c r="K2999" s="203">
        <v>30</v>
      </c>
      <c r="L2999" s="214" t="s">
        <v>827</v>
      </c>
      <c r="M2999" s="208" t="s">
        <v>1436</v>
      </c>
      <c r="N2999" s="209">
        <f t="shared" si="0"/>
        <v>2025</v>
      </c>
      <c r="O2999" s="210">
        <f t="shared" si="1"/>
        <v>12</v>
      </c>
      <c r="P2999" s="211" t="str">
        <f>IFERROR(VLOOKUP(F2999,연간집계!D:E,2,FALSE),"")</f>
        <v>셀프스튜디오앨범 12*8 (무광)</v>
      </c>
    </row>
    <row r="3000" spans="1:16" ht="12.75">
      <c r="A3000" s="201">
        <v>45995.81827546296</v>
      </c>
      <c r="B3000" s="202">
        <v>45995</v>
      </c>
      <c r="C3000" s="203" t="s">
        <v>7925</v>
      </c>
      <c r="D3000" s="203" t="s">
        <v>11</v>
      </c>
      <c r="E3000" s="204" t="s">
        <v>7924</v>
      </c>
      <c r="F3000" s="49" t="s">
        <v>1222</v>
      </c>
      <c r="G3000" s="203">
        <v>1</v>
      </c>
      <c r="H3000" s="203" t="s">
        <v>3188</v>
      </c>
      <c r="I3000" s="205" t="s">
        <v>2625</v>
      </c>
      <c r="J3000" s="208" t="s">
        <v>1444</v>
      </c>
      <c r="K3000" s="203">
        <v>30</v>
      </c>
      <c r="L3000" s="214" t="s">
        <v>827</v>
      </c>
      <c r="M3000" s="208" t="s">
        <v>1436</v>
      </c>
      <c r="N3000" s="209">
        <f t="shared" si="0"/>
        <v>2025</v>
      </c>
      <c r="O3000" s="210">
        <f t="shared" si="1"/>
        <v>12</v>
      </c>
      <c r="P3000" s="211" t="str">
        <f>IFERROR(VLOOKUP(F3000,연간집계!D:E,2,FALSE),"")</f>
        <v>셀프스튜디오앨범 12*8 (무광)</v>
      </c>
    </row>
    <row r="3001" spans="1:16" ht="12.75">
      <c r="A3001" s="201">
        <v>45995.818287037036</v>
      </c>
      <c r="B3001" s="202">
        <v>45995</v>
      </c>
      <c r="C3001" s="203" t="s">
        <v>7926</v>
      </c>
      <c r="D3001" s="203" t="s">
        <v>11</v>
      </c>
      <c r="E3001" s="204" t="s">
        <v>7927</v>
      </c>
      <c r="F3001" s="49" t="s">
        <v>849</v>
      </c>
      <c r="G3001" s="203">
        <v>1</v>
      </c>
      <c r="H3001" s="203" t="s">
        <v>1857</v>
      </c>
      <c r="I3001" s="205" t="s">
        <v>1440</v>
      </c>
      <c r="J3001" s="206"/>
      <c r="K3001" s="203">
        <v>76</v>
      </c>
      <c r="L3001" s="214" t="s">
        <v>827</v>
      </c>
      <c r="M3001" s="208" t="s">
        <v>1436</v>
      </c>
      <c r="N3001" s="209">
        <f t="shared" si="0"/>
        <v>2025</v>
      </c>
      <c r="O3001" s="210">
        <f t="shared" si="1"/>
        <v>12</v>
      </c>
      <c r="P3001" s="211" t="str">
        <f>IFERROR(VLOOKUP(F3001,연간집계!D:E,2,FALSE),"")</f>
        <v>스탠다드 포토북 8*11 (하드/유광)</v>
      </c>
    </row>
    <row r="3002" spans="1:16" ht="12.75">
      <c r="A3002" s="201">
        <v>45995.844942129632</v>
      </c>
      <c r="B3002" s="202">
        <v>45995</v>
      </c>
      <c r="C3002" s="203" t="s">
        <v>7928</v>
      </c>
      <c r="D3002" s="203" t="s">
        <v>11</v>
      </c>
      <c r="E3002" s="204" t="s">
        <v>7929</v>
      </c>
      <c r="F3002" s="49" t="s">
        <v>13</v>
      </c>
      <c r="G3002" s="203">
        <v>2</v>
      </c>
      <c r="H3002" s="203" t="s">
        <v>7930</v>
      </c>
      <c r="I3002" s="205" t="s">
        <v>1440</v>
      </c>
      <c r="J3002" s="206"/>
      <c r="K3002" s="203">
        <v>60</v>
      </c>
      <c r="L3002" s="214" t="s">
        <v>827</v>
      </c>
      <c r="M3002" s="208" t="s">
        <v>1645</v>
      </c>
      <c r="N3002" s="209">
        <f t="shared" si="0"/>
        <v>2025</v>
      </c>
      <c r="O3002" s="210">
        <f t="shared" si="1"/>
        <v>12</v>
      </c>
      <c r="P3002" s="211" t="str">
        <f>IFERROR(VLOOKUP(F3002,연간집계!D:E,2,FALSE),"")</f>
        <v>러브데이북 (모던그레이/기본)</v>
      </c>
    </row>
    <row r="3003" spans="1:16" ht="12.75">
      <c r="A3003" s="201">
        <v>45995.862650462965</v>
      </c>
      <c r="B3003" s="202">
        <v>45995</v>
      </c>
      <c r="C3003" s="203" t="s">
        <v>7931</v>
      </c>
      <c r="D3003" s="203" t="s">
        <v>11</v>
      </c>
      <c r="E3003" s="204" t="s">
        <v>7932</v>
      </c>
      <c r="F3003" s="49" t="s">
        <v>847</v>
      </c>
      <c r="G3003" s="203">
        <v>1</v>
      </c>
      <c r="H3003" s="203" t="s">
        <v>1871</v>
      </c>
      <c r="I3003" s="205" t="s">
        <v>1440</v>
      </c>
      <c r="J3003" s="206"/>
      <c r="K3003" s="203">
        <v>80</v>
      </c>
      <c r="L3003" s="214" t="s">
        <v>827</v>
      </c>
      <c r="M3003" s="208" t="s">
        <v>1436</v>
      </c>
      <c r="N3003" s="209">
        <f t="shared" si="0"/>
        <v>2025</v>
      </c>
      <c r="O3003" s="210">
        <f t="shared" si="1"/>
        <v>12</v>
      </c>
      <c r="P3003" s="211" t="str">
        <f>IFERROR(VLOOKUP(F3003,연간집계!D:E,2,FALSE),"")</f>
        <v>스탠다드 포토북 8*11 (하드/무광)</v>
      </c>
    </row>
    <row r="3004" spans="1:16" ht="12.75">
      <c r="A3004" s="201">
        <v>45995.868564814817</v>
      </c>
      <c r="B3004" s="202">
        <v>45995</v>
      </c>
      <c r="C3004" s="203" t="s">
        <v>7933</v>
      </c>
      <c r="D3004" s="203" t="s">
        <v>11</v>
      </c>
      <c r="E3004" s="204" t="s">
        <v>7934</v>
      </c>
      <c r="F3004" s="49" t="s">
        <v>847</v>
      </c>
      <c r="G3004" s="203">
        <v>1</v>
      </c>
      <c r="H3004" s="203" t="s">
        <v>7787</v>
      </c>
      <c r="I3004" s="205" t="s">
        <v>1440</v>
      </c>
      <c r="J3004" s="206"/>
      <c r="K3004" s="203">
        <v>26</v>
      </c>
      <c r="L3004" s="214" t="s">
        <v>827</v>
      </c>
      <c r="M3004" s="208" t="s">
        <v>1436</v>
      </c>
      <c r="N3004" s="209">
        <f t="shared" si="0"/>
        <v>2025</v>
      </c>
      <c r="O3004" s="210">
        <f t="shared" si="1"/>
        <v>12</v>
      </c>
      <c r="P3004" s="211" t="str">
        <f>IFERROR(VLOOKUP(F3004,연간집계!D:E,2,FALSE),"")</f>
        <v>스탠다드 포토북 8*11 (하드/무광)</v>
      </c>
    </row>
    <row r="3005" spans="1:16" ht="12.75">
      <c r="A3005" s="201">
        <v>45995.886273148149</v>
      </c>
      <c r="B3005" s="202">
        <v>45995</v>
      </c>
      <c r="C3005" s="203" t="s">
        <v>7935</v>
      </c>
      <c r="D3005" s="203" t="s">
        <v>11</v>
      </c>
      <c r="E3005" s="204" t="s">
        <v>7936</v>
      </c>
      <c r="F3005" s="49" t="s">
        <v>1284</v>
      </c>
      <c r="G3005" s="203">
        <v>1</v>
      </c>
      <c r="H3005" s="203" t="s">
        <v>7937</v>
      </c>
      <c r="I3005" s="205" t="s">
        <v>5016</v>
      </c>
      <c r="J3005" s="206"/>
      <c r="K3005" s="203">
        <v>26</v>
      </c>
      <c r="L3005" s="214" t="s">
        <v>827</v>
      </c>
      <c r="M3005" s="208" t="s">
        <v>1425</v>
      </c>
      <c r="N3005" s="209">
        <f t="shared" si="0"/>
        <v>2025</v>
      </c>
      <c r="O3005" s="210">
        <f t="shared" si="1"/>
        <v>12</v>
      </c>
      <c r="P3005" s="211" t="str">
        <f>IFERROR(VLOOKUP(F3005,연간집계!D:E,2,FALSE),"")</f>
        <v>PCMS_스탠다드캘린더</v>
      </c>
    </row>
    <row r="3006" spans="1:16" ht="12.75">
      <c r="A3006" s="201">
        <v>45995.915833333333</v>
      </c>
      <c r="B3006" s="202">
        <v>45995</v>
      </c>
      <c r="C3006" s="203" t="s">
        <v>7938</v>
      </c>
      <c r="D3006" s="203" t="s">
        <v>11</v>
      </c>
      <c r="E3006" s="204" t="s">
        <v>7939</v>
      </c>
      <c r="F3006" s="49" t="s">
        <v>1299</v>
      </c>
      <c r="G3006" s="203">
        <v>4</v>
      </c>
      <c r="H3006" s="203" t="s">
        <v>7824</v>
      </c>
      <c r="I3006" s="205" t="s">
        <v>5190</v>
      </c>
      <c r="J3006" s="206"/>
      <c r="K3006" s="203">
        <v>15</v>
      </c>
      <c r="L3006" s="207" t="s">
        <v>828</v>
      </c>
      <c r="M3006" s="208" t="s">
        <v>1514</v>
      </c>
      <c r="N3006" s="209">
        <f t="shared" si="0"/>
        <v>2025</v>
      </c>
      <c r="O3006" s="210">
        <f t="shared" si="1"/>
        <v>12</v>
      </c>
      <c r="P3006" s="211" t="str">
        <f>IFERROR(VLOOKUP(F3006,연간집계!D:E,2,FALSE),"")</f>
        <v>PCMS_우드월캘린더</v>
      </c>
    </row>
    <row r="3007" spans="1:16" ht="12.75">
      <c r="A3007" s="201">
        <v>45995.977847222224</v>
      </c>
      <c r="B3007" s="202">
        <v>45995</v>
      </c>
      <c r="C3007" s="203" t="s">
        <v>7940</v>
      </c>
      <c r="D3007" s="203" t="s">
        <v>11</v>
      </c>
      <c r="E3007" s="204" t="s">
        <v>7941</v>
      </c>
      <c r="F3007" s="49" t="s">
        <v>885</v>
      </c>
      <c r="G3007" s="203">
        <v>1</v>
      </c>
      <c r="H3007" s="203" t="s">
        <v>5353</v>
      </c>
      <c r="I3007" s="205" t="s">
        <v>1440</v>
      </c>
      <c r="J3007" s="206"/>
      <c r="K3007" s="203">
        <v>84</v>
      </c>
      <c r="L3007" s="214" t="s">
        <v>827</v>
      </c>
      <c r="M3007" s="208" t="s">
        <v>1436</v>
      </c>
      <c r="N3007" s="209">
        <f t="shared" si="0"/>
        <v>2025</v>
      </c>
      <c r="O3007" s="210">
        <f t="shared" si="1"/>
        <v>12</v>
      </c>
      <c r="P3007" s="211" t="str">
        <f>IFERROR(VLOOKUP(F3007,연간집계!D:E,2,FALSE),"")</f>
        <v>마이트립북 150</v>
      </c>
    </row>
    <row r="3008" spans="1:16" ht="12.75">
      <c r="A3008" s="201">
        <v>45996.007372685184</v>
      </c>
      <c r="B3008" s="202">
        <v>45996</v>
      </c>
      <c r="C3008" s="203" t="s">
        <v>7942</v>
      </c>
      <c r="D3008" s="203" t="s">
        <v>11</v>
      </c>
      <c r="E3008" s="204" t="s">
        <v>7943</v>
      </c>
      <c r="F3008" s="49" t="s">
        <v>1204</v>
      </c>
      <c r="G3008" s="203">
        <v>1</v>
      </c>
      <c r="H3008" s="203" t="s">
        <v>7944</v>
      </c>
      <c r="I3008" s="205" t="s">
        <v>2085</v>
      </c>
      <c r="J3008" s="208" t="s">
        <v>1787</v>
      </c>
      <c r="K3008" s="203">
        <v>40</v>
      </c>
      <c r="L3008" s="214" t="s">
        <v>827</v>
      </c>
      <c r="M3008" s="208" t="s">
        <v>1645</v>
      </c>
      <c r="N3008" s="209">
        <f t="shared" si="0"/>
        <v>2025</v>
      </c>
      <c r="O3008" s="210">
        <f t="shared" si="1"/>
        <v>12</v>
      </c>
      <c r="P3008" s="211" t="str">
        <f>IFERROR(VLOOKUP(F3008,연간집계!D:E,2,FALSE),"")</f>
        <v>히스토리북_블랙</v>
      </c>
    </row>
    <row r="3009" spans="1:16" ht="12.75">
      <c r="A3009" s="201">
        <v>45996.007384259261</v>
      </c>
      <c r="B3009" s="202">
        <v>45996</v>
      </c>
      <c r="C3009" s="203" t="s">
        <v>7945</v>
      </c>
      <c r="D3009" s="203" t="s">
        <v>11</v>
      </c>
      <c r="E3009" s="204" t="s">
        <v>7943</v>
      </c>
      <c r="F3009" s="49" t="s">
        <v>1204</v>
      </c>
      <c r="G3009" s="203">
        <v>1</v>
      </c>
      <c r="H3009" s="203" t="s">
        <v>7944</v>
      </c>
      <c r="I3009" s="205" t="s">
        <v>7946</v>
      </c>
      <c r="J3009" s="208" t="s">
        <v>1756</v>
      </c>
      <c r="K3009" s="203">
        <v>40</v>
      </c>
      <c r="L3009" s="214" t="s">
        <v>827</v>
      </c>
      <c r="M3009" s="208" t="s">
        <v>1645</v>
      </c>
      <c r="N3009" s="209">
        <f t="shared" si="0"/>
        <v>2025</v>
      </c>
      <c r="O3009" s="210">
        <f t="shared" si="1"/>
        <v>12</v>
      </c>
      <c r="P3009" s="211" t="str">
        <f>IFERROR(VLOOKUP(F3009,연간집계!D:E,2,FALSE),"")</f>
        <v>히스토리북_블랙</v>
      </c>
    </row>
    <row r="3010" spans="1:16" ht="12.75">
      <c r="A3010" s="201">
        <v>45996.010381944441</v>
      </c>
      <c r="B3010" s="202">
        <v>45996</v>
      </c>
      <c r="C3010" s="203" t="s">
        <v>7947</v>
      </c>
      <c r="D3010" s="203" t="s">
        <v>11</v>
      </c>
      <c r="E3010" s="204" t="s">
        <v>7948</v>
      </c>
      <c r="F3010" s="49" t="s">
        <v>1412</v>
      </c>
      <c r="G3010" s="203">
        <v>1</v>
      </c>
      <c r="H3010" s="203" t="s">
        <v>7949</v>
      </c>
      <c r="I3010" s="205" t="s">
        <v>1668</v>
      </c>
      <c r="J3010" s="206"/>
      <c r="K3010" s="203">
        <v>1</v>
      </c>
      <c r="L3010" s="207" t="s">
        <v>828</v>
      </c>
      <c r="M3010" s="208" t="s">
        <v>1471</v>
      </c>
      <c r="N3010" s="209">
        <f t="shared" si="0"/>
        <v>2025</v>
      </c>
      <c r="O3010" s="210">
        <f t="shared" si="1"/>
        <v>12</v>
      </c>
      <c r="P3010" s="211" t="str">
        <f>IFERROR(VLOOKUP(F3010,연간집계!D:E,2,FALSE),"")</f>
        <v>모바일_포토노트</v>
      </c>
    </row>
    <row r="3011" spans="1:16" ht="12.75">
      <c r="A3011" s="201">
        <v>45996.010393518518</v>
      </c>
      <c r="B3011" s="202">
        <v>45996</v>
      </c>
      <c r="C3011" s="203" t="s">
        <v>7950</v>
      </c>
      <c r="D3011" s="203" t="s">
        <v>11</v>
      </c>
      <c r="E3011" s="204" t="s">
        <v>7948</v>
      </c>
      <c r="F3011" s="49" t="s">
        <v>1412</v>
      </c>
      <c r="G3011" s="203">
        <v>2</v>
      </c>
      <c r="H3011" s="203" t="s">
        <v>7949</v>
      </c>
      <c r="I3011" s="205" t="s">
        <v>1668</v>
      </c>
      <c r="J3011" s="206"/>
      <c r="K3011" s="203">
        <v>1</v>
      </c>
      <c r="L3011" s="207" t="s">
        <v>828</v>
      </c>
      <c r="M3011" s="208" t="s">
        <v>1471</v>
      </c>
      <c r="N3011" s="209">
        <f t="shared" si="0"/>
        <v>2025</v>
      </c>
      <c r="O3011" s="210">
        <f t="shared" si="1"/>
        <v>12</v>
      </c>
      <c r="P3011" s="211" t="str">
        <f>IFERROR(VLOOKUP(F3011,연간집계!D:E,2,FALSE),"")</f>
        <v>모바일_포토노트</v>
      </c>
    </row>
    <row r="3012" spans="1:16" ht="12.75">
      <c r="A3012" s="201">
        <v>45996.010405092595</v>
      </c>
      <c r="B3012" s="202">
        <v>45996</v>
      </c>
      <c r="C3012" s="203" t="s">
        <v>7951</v>
      </c>
      <c r="D3012" s="203" t="s">
        <v>11</v>
      </c>
      <c r="E3012" s="204" t="s">
        <v>7948</v>
      </c>
      <c r="F3012" s="49" t="s">
        <v>1284</v>
      </c>
      <c r="G3012" s="203">
        <v>8</v>
      </c>
      <c r="H3012" s="203" t="s">
        <v>7949</v>
      </c>
      <c r="I3012" s="205" t="s">
        <v>5624</v>
      </c>
      <c r="J3012" s="206"/>
      <c r="K3012" s="203">
        <v>26</v>
      </c>
      <c r="L3012" s="207" t="s">
        <v>828</v>
      </c>
      <c r="M3012" s="208" t="s">
        <v>1471</v>
      </c>
      <c r="N3012" s="209">
        <f t="shared" si="0"/>
        <v>2025</v>
      </c>
      <c r="O3012" s="210">
        <f t="shared" si="1"/>
        <v>12</v>
      </c>
      <c r="P3012" s="211" t="str">
        <f>IFERROR(VLOOKUP(F3012,연간집계!D:E,2,FALSE),"")</f>
        <v>PCMS_스탠다드캘린더</v>
      </c>
    </row>
    <row r="3013" spans="1:16" ht="12.75">
      <c r="A3013" s="201">
        <v>45996.376458333332</v>
      </c>
      <c r="B3013" s="202">
        <v>45996</v>
      </c>
      <c r="C3013" s="203" t="s">
        <v>7952</v>
      </c>
      <c r="D3013" s="203" t="s">
        <v>11</v>
      </c>
      <c r="E3013" s="204" t="s">
        <v>7953</v>
      </c>
      <c r="F3013" s="49" t="s">
        <v>849</v>
      </c>
      <c r="G3013" s="203">
        <v>1</v>
      </c>
      <c r="H3013" s="203" t="s">
        <v>7954</v>
      </c>
      <c r="I3013" s="205" t="s">
        <v>1984</v>
      </c>
      <c r="J3013" s="206"/>
      <c r="K3013" s="203">
        <v>32</v>
      </c>
      <c r="L3013" s="207" t="s">
        <v>827</v>
      </c>
      <c r="M3013" s="208" t="s">
        <v>1436</v>
      </c>
      <c r="N3013" s="209">
        <f t="shared" si="0"/>
        <v>2025</v>
      </c>
      <c r="O3013" s="210">
        <f t="shared" si="1"/>
        <v>12</v>
      </c>
      <c r="P3013" s="211" t="str">
        <f>IFERROR(VLOOKUP(F3013,연간집계!D:E,2,FALSE),"")</f>
        <v>스탠다드 포토북 8*11 (하드/유광)</v>
      </c>
    </row>
    <row r="3014" spans="1:16" ht="12.75">
      <c r="A3014" s="201">
        <v>45996.376469907409</v>
      </c>
      <c r="B3014" s="202">
        <v>45996</v>
      </c>
      <c r="C3014" s="203" t="s">
        <v>7955</v>
      </c>
      <c r="D3014" s="203" t="s">
        <v>11</v>
      </c>
      <c r="E3014" s="204" t="s">
        <v>7953</v>
      </c>
      <c r="F3014" s="49" t="s">
        <v>849</v>
      </c>
      <c r="G3014" s="203">
        <v>1</v>
      </c>
      <c r="H3014" s="203" t="s">
        <v>7954</v>
      </c>
      <c r="I3014" s="205" t="s">
        <v>1984</v>
      </c>
      <c r="J3014" s="206"/>
      <c r="K3014" s="203">
        <v>34</v>
      </c>
      <c r="L3014" s="207" t="s">
        <v>827</v>
      </c>
      <c r="M3014" s="208" t="s">
        <v>1436</v>
      </c>
      <c r="N3014" s="209">
        <f t="shared" si="0"/>
        <v>2025</v>
      </c>
      <c r="O3014" s="210">
        <f t="shared" si="1"/>
        <v>12</v>
      </c>
      <c r="P3014" s="211" t="str">
        <f>IFERROR(VLOOKUP(F3014,연간집계!D:E,2,FALSE),"")</f>
        <v>스탠다드 포토북 8*11 (하드/유광)</v>
      </c>
    </row>
    <row r="3015" spans="1:16" ht="12.75">
      <c r="A3015" s="201">
        <v>45996.417928240742</v>
      </c>
      <c r="B3015" s="202">
        <v>45996</v>
      </c>
      <c r="C3015" s="203" t="s">
        <v>7956</v>
      </c>
      <c r="D3015" s="203" t="s">
        <v>11</v>
      </c>
      <c r="E3015" s="204" t="s">
        <v>7957</v>
      </c>
      <c r="F3015" s="49" t="s">
        <v>880</v>
      </c>
      <c r="G3015" s="203">
        <v>2</v>
      </c>
      <c r="H3015" s="203" t="s">
        <v>6390</v>
      </c>
      <c r="I3015" s="205" t="s">
        <v>2144</v>
      </c>
      <c r="J3015" s="206"/>
      <c r="K3015" s="203">
        <v>78</v>
      </c>
      <c r="L3015" s="207" t="s">
        <v>827</v>
      </c>
      <c r="M3015" s="208" t="s">
        <v>1425</v>
      </c>
      <c r="N3015" s="209">
        <f t="shared" si="0"/>
        <v>2025</v>
      </c>
      <c r="O3015" s="210">
        <f t="shared" si="1"/>
        <v>12</v>
      </c>
      <c r="P3015" s="211" t="str">
        <f>IFERROR(VLOOKUP(F3015,연간집계!D:E,2,FALSE),"")</f>
        <v>레코드북 150</v>
      </c>
    </row>
    <row r="3016" spans="1:16" ht="12.75">
      <c r="A3016" s="201">
        <v>45996.438634259262</v>
      </c>
      <c r="B3016" s="202">
        <v>45996</v>
      </c>
      <c r="C3016" s="203" t="s">
        <v>7958</v>
      </c>
      <c r="D3016" s="203" t="s">
        <v>11</v>
      </c>
      <c r="E3016" s="204" t="s">
        <v>7959</v>
      </c>
      <c r="F3016" s="49" t="s">
        <v>1058</v>
      </c>
      <c r="G3016" s="203">
        <v>1</v>
      </c>
      <c r="H3016" s="203" t="s">
        <v>7960</v>
      </c>
      <c r="I3016" s="205" t="s">
        <v>1440</v>
      </c>
      <c r="J3016" s="206"/>
      <c r="K3016" s="203">
        <v>160</v>
      </c>
      <c r="L3016" s="207" t="s">
        <v>827</v>
      </c>
      <c r="M3016" s="208" t="s">
        <v>1449</v>
      </c>
      <c r="N3016" s="209">
        <f t="shared" si="0"/>
        <v>2025</v>
      </c>
      <c r="O3016" s="210">
        <f t="shared" si="1"/>
        <v>12</v>
      </c>
      <c r="P3016" s="211" t="str">
        <f>IFERROR(VLOOKUP(F3016,연간집계!D:E,2,FALSE),"")</f>
        <v>프리북 150 (하드)</v>
      </c>
    </row>
    <row r="3017" spans="1:16" ht="12.75">
      <c r="A3017" s="201">
        <v>45996.438645833332</v>
      </c>
      <c r="B3017" s="202">
        <v>45996</v>
      </c>
      <c r="C3017" s="203" t="s">
        <v>7961</v>
      </c>
      <c r="D3017" s="203" t="s">
        <v>11</v>
      </c>
      <c r="E3017" s="204" t="s">
        <v>7959</v>
      </c>
      <c r="F3017" s="49" t="s">
        <v>1386</v>
      </c>
      <c r="G3017" s="203">
        <v>1</v>
      </c>
      <c r="H3017" s="203" t="s">
        <v>7960</v>
      </c>
      <c r="I3017" s="205" t="s">
        <v>1440</v>
      </c>
      <c r="J3017" s="206"/>
      <c r="K3017" s="203">
        <v>106</v>
      </c>
      <c r="L3017" s="207" t="s">
        <v>827</v>
      </c>
      <c r="M3017" s="208" t="s">
        <v>1449</v>
      </c>
      <c r="N3017" s="209">
        <f t="shared" si="0"/>
        <v>2025</v>
      </c>
      <c r="O3017" s="210">
        <f t="shared" si="1"/>
        <v>12</v>
      </c>
      <c r="P3017" s="211" t="str">
        <f>IFERROR(VLOOKUP(F3017,연간집계!D:E,2,FALSE),"")</f>
        <v>포토엽서팩</v>
      </c>
    </row>
    <row r="3018" spans="1:16" ht="12.75">
      <c r="A3018" s="201">
        <v>45996.494837962964</v>
      </c>
      <c r="B3018" s="202">
        <v>45996</v>
      </c>
      <c r="C3018" s="203" t="s">
        <v>7962</v>
      </c>
      <c r="D3018" s="203" t="s">
        <v>11</v>
      </c>
      <c r="E3018" s="204" t="s">
        <v>7963</v>
      </c>
      <c r="F3018" s="49" t="s">
        <v>1284</v>
      </c>
      <c r="G3018" s="203">
        <v>7</v>
      </c>
      <c r="H3018" s="203" t="s">
        <v>7964</v>
      </c>
      <c r="I3018" s="205" t="s">
        <v>1840</v>
      </c>
      <c r="J3018" s="206"/>
      <c r="K3018" s="203">
        <v>26</v>
      </c>
      <c r="L3018" s="207" t="s">
        <v>827</v>
      </c>
      <c r="M3018" s="208" t="s">
        <v>1497</v>
      </c>
      <c r="N3018" s="209">
        <f t="shared" si="0"/>
        <v>2025</v>
      </c>
      <c r="O3018" s="210">
        <f t="shared" si="1"/>
        <v>12</v>
      </c>
      <c r="P3018" s="211" t="str">
        <f>IFERROR(VLOOKUP(F3018,연간집계!D:E,2,FALSE),"")</f>
        <v>PCMS_스탠다드캘린더</v>
      </c>
    </row>
    <row r="3019" spans="1:16" ht="12.75">
      <c r="A3019" s="201">
        <v>45996.494849537034</v>
      </c>
      <c r="B3019" s="202">
        <v>45996</v>
      </c>
      <c r="C3019" s="203" t="s">
        <v>7965</v>
      </c>
      <c r="D3019" s="203" t="s">
        <v>11</v>
      </c>
      <c r="E3019" s="204" t="s">
        <v>7963</v>
      </c>
      <c r="F3019" s="49" t="s">
        <v>1284</v>
      </c>
      <c r="G3019" s="203">
        <v>7</v>
      </c>
      <c r="H3019" s="203" t="s">
        <v>7964</v>
      </c>
      <c r="I3019" s="205" t="s">
        <v>1840</v>
      </c>
      <c r="J3019" s="206"/>
      <c r="K3019" s="203">
        <v>26</v>
      </c>
      <c r="L3019" s="207" t="s">
        <v>827</v>
      </c>
      <c r="M3019" s="208" t="s">
        <v>1497</v>
      </c>
      <c r="N3019" s="209">
        <f t="shared" si="0"/>
        <v>2025</v>
      </c>
      <c r="O3019" s="210">
        <f t="shared" si="1"/>
        <v>12</v>
      </c>
      <c r="P3019" s="211" t="str">
        <f>IFERROR(VLOOKUP(F3019,연간집계!D:E,2,FALSE),"")</f>
        <v>PCMS_스탠다드캘린더</v>
      </c>
    </row>
    <row r="3020" spans="1:16" ht="12.75">
      <c r="A3020" s="201">
        <v>45996.49486111111</v>
      </c>
      <c r="B3020" s="202">
        <v>45996</v>
      </c>
      <c r="C3020" s="203" t="s">
        <v>7966</v>
      </c>
      <c r="D3020" s="203" t="s">
        <v>11</v>
      </c>
      <c r="E3020" s="204" t="s">
        <v>7963</v>
      </c>
      <c r="F3020" s="49" t="s">
        <v>1284</v>
      </c>
      <c r="G3020" s="203">
        <v>7</v>
      </c>
      <c r="H3020" s="203" t="s">
        <v>7964</v>
      </c>
      <c r="I3020" s="205" t="s">
        <v>1840</v>
      </c>
      <c r="J3020" s="206"/>
      <c r="K3020" s="203">
        <v>26</v>
      </c>
      <c r="L3020" s="207" t="s">
        <v>827</v>
      </c>
      <c r="M3020" s="208" t="s">
        <v>1497</v>
      </c>
      <c r="N3020" s="209">
        <f t="shared" si="0"/>
        <v>2025</v>
      </c>
      <c r="O3020" s="210">
        <f t="shared" si="1"/>
        <v>12</v>
      </c>
      <c r="P3020" s="211" t="str">
        <f>IFERROR(VLOOKUP(F3020,연간집계!D:E,2,FALSE),"")</f>
        <v>PCMS_스탠다드캘린더</v>
      </c>
    </row>
    <row r="3021" spans="1:16" ht="12.75">
      <c r="A3021" s="201">
        <v>45996.494872685187</v>
      </c>
      <c r="B3021" s="202">
        <v>45996</v>
      </c>
      <c r="C3021" s="203" t="s">
        <v>7967</v>
      </c>
      <c r="D3021" s="203" t="s">
        <v>11</v>
      </c>
      <c r="E3021" s="204" t="s">
        <v>7963</v>
      </c>
      <c r="F3021" s="49" t="s">
        <v>1284</v>
      </c>
      <c r="G3021" s="203">
        <v>7</v>
      </c>
      <c r="H3021" s="203" t="s">
        <v>7964</v>
      </c>
      <c r="I3021" s="205" t="s">
        <v>1840</v>
      </c>
      <c r="J3021" s="206"/>
      <c r="K3021" s="203">
        <v>26</v>
      </c>
      <c r="L3021" s="207" t="s">
        <v>827</v>
      </c>
      <c r="M3021" s="208" t="s">
        <v>1497</v>
      </c>
      <c r="N3021" s="209">
        <f t="shared" si="0"/>
        <v>2025</v>
      </c>
      <c r="O3021" s="210">
        <f t="shared" si="1"/>
        <v>12</v>
      </c>
      <c r="P3021" s="211" t="str">
        <f>IFERROR(VLOOKUP(F3021,연간집계!D:E,2,FALSE),"")</f>
        <v>PCMS_스탠다드캘린더</v>
      </c>
    </row>
    <row r="3022" spans="1:16" ht="12.75">
      <c r="A3022" s="201">
        <v>45996.494884259257</v>
      </c>
      <c r="B3022" s="202">
        <v>45996</v>
      </c>
      <c r="C3022" s="203" t="s">
        <v>7968</v>
      </c>
      <c r="D3022" s="203" t="s">
        <v>11</v>
      </c>
      <c r="E3022" s="204" t="s">
        <v>7963</v>
      </c>
      <c r="F3022" s="49" t="s">
        <v>1284</v>
      </c>
      <c r="G3022" s="203">
        <v>7</v>
      </c>
      <c r="H3022" s="203" t="s">
        <v>7964</v>
      </c>
      <c r="I3022" s="205" t="s">
        <v>1840</v>
      </c>
      <c r="J3022" s="206"/>
      <c r="K3022" s="203">
        <v>26</v>
      </c>
      <c r="L3022" s="207" t="s">
        <v>827</v>
      </c>
      <c r="M3022" s="208" t="s">
        <v>1497</v>
      </c>
      <c r="N3022" s="209">
        <f t="shared" si="0"/>
        <v>2025</v>
      </c>
      <c r="O3022" s="210">
        <f t="shared" si="1"/>
        <v>12</v>
      </c>
      <c r="P3022" s="211" t="str">
        <f>IFERROR(VLOOKUP(F3022,연간집계!D:E,2,FALSE),"")</f>
        <v>PCMS_스탠다드캘린더</v>
      </c>
    </row>
    <row r="3023" spans="1:16" ht="12.75">
      <c r="A3023" s="201">
        <v>45996.494895833333</v>
      </c>
      <c r="B3023" s="202">
        <v>45996</v>
      </c>
      <c r="C3023" s="203" t="s">
        <v>7969</v>
      </c>
      <c r="D3023" s="203" t="s">
        <v>11</v>
      </c>
      <c r="E3023" s="204" t="s">
        <v>7963</v>
      </c>
      <c r="F3023" s="49" t="s">
        <v>1284</v>
      </c>
      <c r="G3023" s="203">
        <v>7</v>
      </c>
      <c r="H3023" s="203" t="s">
        <v>7964</v>
      </c>
      <c r="I3023" s="205" t="s">
        <v>1840</v>
      </c>
      <c r="J3023" s="206"/>
      <c r="K3023" s="203">
        <v>26</v>
      </c>
      <c r="L3023" s="207" t="s">
        <v>827</v>
      </c>
      <c r="M3023" s="208" t="s">
        <v>1497</v>
      </c>
      <c r="N3023" s="209">
        <f t="shared" si="0"/>
        <v>2025</v>
      </c>
      <c r="O3023" s="210">
        <f t="shared" si="1"/>
        <v>12</v>
      </c>
      <c r="P3023" s="211" t="str">
        <f>IFERROR(VLOOKUP(F3023,연간집계!D:E,2,FALSE),"")</f>
        <v>PCMS_스탠다드캘린더</v>
      </c>
    </row>
    <row r="3024" spans="1:16" ht="12.75">
      <c r="A3024" s="201">
        <v>45996.49490740741</v>
      </c>
      <c r="B3024" s="202">
        <v>45996</v>
      </c>
      <c r="C3024" s="203" t="s">
        <v>7970</v>
      </c>
      <c r="D3024" s="203" t="s">
        <v>11</v>
      </c>
      <c r="E3024" s="204" t="s">
        <v>7963</v>
      </c>
      <c r="F3024" s="49" t="s">
        <v>1284</v>
      </c>
      <c r="G3024" s="203">
        <v>7</v>
      </c>
      <c r="H3024" s="203" t="s">
        <v>7964</v>
      </c>
      <c r="I3024" s="205" t="s">
        <v>1840</v>
      </c>
      <c r="J3024" s="206"/>
      <c r="K3024" s="203">
        <v>26</v>
      </c>
      <c r="L3024" s="207" t="s">
        <v>827</v>
      </c>
      <c r="M3024" s="208" t="s">
        <v>1497</v>
      </c>
      <c r="N3024" s="209">
        <f t="shared" si="0"/>
        <v>2025</v>
      </c>
      <c r="O3024" s="210">
        <f t="shared" si="1"/>
        <v>12</v>
      </c>
      <c r="P3024" s="211" t="str">
        <f>IFERROR(VLOOKUP(F3024,연간집계!D:E,2,FALSE),"")</f>
        <v>PCMS_스탠다드캘린더</v>
      </c>
    </row>
    <row r="3025" spans="1:16" ht="12.75">
      <c r="A3025" s="201">
        <v>45996.49491898148</v>
      </c>
      <c r="B3025" s="202">
        <v>45996</v>
      </c>
      <c r="C3025" s="203" t="s">
        <v>7971</v>
      </c>
      <c r="D3025" s="203" t="s">
        <v>11</v>
      </c>
      <c r="E3025" s="204" t="s">
        <v>7963</v>
      </c>
      <c r="F3025" s="49" t="s">
        <v>1284</v>
      </c>
      <c r="G3025" s="203">
        <v>7</v>
      </c>
      <c r="H3025" s="203" t="s">
        <v>7964</v>
      </c>
      <c r="I3025" s="205" t="s">
        <v>1840</v>
      </c>
      <c r="J3025" s="206"/>
      <c r="K3025" s="203">
        <v>26</v>
      </c>
      <c r="L3025" s="207" t="s">
        <v>827</v>
      </c>
      <c r="M3025" s="208" t="s">
        <v>1497</v>
      </c>
      <c r="N3025" s="209">
        <f t="shared" si="0"/>
        <v>2025</v>
      </c>
      <c r="O3025" s="210">
        <f t="shared" si="1"/>
        <v>12</v>
      </c>
      <c r="P3025" s="211" t="str">
        <f>IFERROR(VLOOKUP(F3025,연간집계!D:E,2,FALSE),"")</f>
        <v>PCMS_스탠다드캘린더</v>
      </c>
    </row>
    <row r="3026" spans="1:16" ht="12.75">
      <c r="A3026" s="201">
        <v>45996.494930555556</v>
      </c>
      <c r="B3026" s="202">
        <v>45996</v>
      </c>
      <c r="C3026" s="203" t="s">
        <v>7972</v>
      </c>
      <c r="D3026" s="203" t="s">
        <v>11</v>
      </c>
      <c r="E3026" s="204" t="s">
        <v>7963</v>
      </c>
      <c r="F3026" s="49" t="s">
        <v>1284</v>
      </c>
      <c r="G3026" s="203">
        <v>7</v>
      </c>
      <c r="H3026" s="203" t="s">
        <v>7964</v>
      </c>
      <c r="I3026" s="205" t="s">
        <v>1840</v>
      </c>
      <c r="J3026" s="206"/>
      <c r="K3026" s="203">
        <v>26</v>
      </c>
      <c r="L3026" s="207" t="s">
        <v>827</v>
      </c>
      <c r="M3026" s="208" t="s">
        <v>1497</v>
      </c>
      <c r="N3026" s="209">
        <f t="shared" si="0"/>
        <v>2025</v>
      </c>
      <c r="O3026" s="210">
        <f t="shared" si="1"/>
        <v>12</v>
      </c>
      <c r="P3026" s="211" t="str">
        <f>IFERROR(VLOOKUP(F3026,연간집계!D:E,2,FALSE),"")</f>
        <v>PCMS_스탠다드캘린더</v>
      </c>
    </row>
    <row r="3027" spans="1:16" ht="12.75">
      <c r="A3027" s="201">
        <v>45996.494942129626</v>
      </c>
      <c r="B3027" s="202">
        <v>45996</v>
      </c>
      <c r="C3027" s="203" t="s">
        <v>7973</v>
      </c>
      <c r="D3027" s="203" t="s">
        <v>11</v>
      </c>
      <c r="E3027" s="204" t="s">
        <v>7963</v>
      </c>
      <c r="F3027" s="49" t="s">
        <v>1284</v>
      </c>
      <c r="G3027" s="203">
        <v>7</v>
      </c>
      <c r="H3027" s="203" t="s">
        <v>7964</v>
      </c>
      <c r="I3027" s="205" t="s">
        <v>1840</v>
      </c>
      <c r="J3027" s="206"/>
      <c r="K3027" s="203">
        <v>26</v>
      </c>
      <c r="L3027" s="207" t="s">
        <v>827</v>
      </c>
      <c r="M3027" s="208" t="s">
        <v>1497</v>
      </c>
      <c r="N3027" s="209">
        <f t="shared" si="0"/>
        <v>2025</v>
      </c>
      <c r="O3027" s="210">
        <f t="shared" si="1"/>
        <v>12</v>
      </c>
      <c r="P3027" s="211" t="str">
        <f>IFERROR(VLOOKUP(F3027,연간집계!D:E,2,FALSE),"")</f>
        <v>PCMS_스탠다드캘린더</v>
      </c>
    </row>
    <row r="3028" spans="1:16" ht="12.75">
      <c r="A3028" s="201">
        <v>45996.494953703703</v>
      </c>
      <c r="B3028" s="202">
        <v>45996</v>
      </c>
      <c r="C3028" s="203" t="s">
        <v>7974</v>
      </c>
      <c r="D3028" s="203" t="s">
        <v>11</v>
      </c>
      <c r="E3028" s="204" t="s">
        <v>7963</v>
      </c>
      <c r="F3028" s="49" t="s">
        <v>1284</v>
      </c>
      <c r="G3028" s="203">
        <v>7</v>
      </c>
      <c r="H3028" s="203" t="s">
        <v>7964</v>
      </c>
      <c r="I3028" s="205" t="s">
        <v>1840</v>
      </c>
      <c r="J3028" s="206"/>
      <c r="K3028" s="203">
        <v>26</v>
      </c>
      <c r="L3028" s="207" t="s">
        <v>827</v>
      </c>
      <c r="M3028" s="208" t="s">
        <v>1497</v>
      </c>
      <c r="N3028" s="209">
        <f t="shared" si="0"/>
        <v>2025</v>
      </c>
      <c r="O3028" s="210">
        <f t="shared" si="1"/>
        <v>12</v>
      </c>
      <c r="P3028" s="211" t="str">
        <f>IFERROR(VLOOKUP(F3028,연간집계!D:E,2,FALSE),"")</f>
        <v>PCMS_스탠다드캘린더</v>
      </c>
    </row>
    <row r="3029" spans="1:16" ht="12.75">
      <c r="A3029" s="201">
        <v>45996.49496527778</v>
      </c>
      <c r="B3029" s="202">
        <v>45996</v>
      </c>
      <c r="C3029" s="203" t="s">
        <v>7975</v>
      </c>
      <c r="D3029" s="203" t="s">
        <v>11</v>
      </c>
      <c r="E3029" s="204" t="s">
        <v>7963</v>
      </c>
      <c r="F3029" s="49" t="s">
        <v>1284</v>
      </c>
      <c r="G3029" s="203">
        <v>7</v>
      </c>
      <c r="H3029" s="203" t="s">
        <v>7964</v>
      </c>
      <c r="I3029" s="205" t="s">
        <v>1840</v>
      </c>
      <c r="J3029" s="206"/>
      <c r="K3029" s="203">
        <v>26</v>
      </c>
      <c r="L3029" s="207" t="s">
        <v>827</v>
      </c>
      <c r="M3029" s="208" t="s">
        <v>1497</v>
      </c>
      <c r="N3029" s="209">
        <f t="shared" si="0"/>
        <v>2025</v>
      </c>
      <c r="O3029" s="210">
        <f t="shared" si="1"/>
        <v>12</v>
      </c>
      <c r="P3029" s="211" t="str">
        <f>IFERROR(VLOOKUP(F3029,연간집계!D:E,2,FALSE),"")</f>
        <v>PCMS_스탠다드캘린더</v>
      </c>
    </row>
    <row r="3030" spans="1:16" ht="12.75">
      <c r="A3030" s="201">
        <v>45996.494976851849</v>
      </c>
      <c r="B3030" s="202">
        <v>45996</v>
      </c>
      <c r="C3030" s="203" t="s">
        <v>7976</v>
      </c>
      <c r="D3030" s="203" t="s">
        <v>11</v>
      </c>
      <c r="E3030" s="204" t="s">
        <v>7963</v>
      </c>
      <c r="F3030" s="49" t="s">
        <v>1284</v>
      </c>
      <c r="G3030" s="203">
        <v>7</v>
      </c>
      <c r="H3030" s="203" t="s">
        <v>7964</v>
      </c>
      <c r="I3030" s="205" t="s">
        <v>1840</v>
      </c>
      <c r="J3030" s="206"/>
      <c r="K3030" s="203">
        <v>26</v>
      </c>
      <c r="L3030" s="207" t="s">
        <v>827</v>
      </c>
      <c r="M3030" s="208" t="s">
        <v>1497</v>
      </c>
      <c r="N3030" s="209">
        <f t="shared" si="0"/>
        <v>2025</v>
      </c>
      <c r="O3030" s="210">
        <f t="shared" si="1"/>
        <v>12</v>
      </c>
      <c r="P3030" s="211" t="str">
        <f>IFERROR(VLOOKUP(F3030,연간집계!D:E,2,FALSE),"")</f>
        <v>PCMS_스탠다드캘린더</v>
      </c>
    </row>
    <row r="3031" spans="1:16" ht="12.75">
      <c r="A3031" s="201">
        <v>45996.494988425926</v>
      </c>
      <c r="B3031" s="202">
        <v>45996</v>
      </c>
      <c r="C3031" s="203" t="s">
        <v>7977</v>
      </c>
      <c r="D3031" s="203" t="s">
        <v>11</v>
      </c>
      <c r="E3031" s="204" t="s">
        <v>7963</v>
      </c>
      <c r="F3031" s="49" t="s">
        <v>1284</v>
      </c>
      <c r="G3031" s="203">
        <v>7</v>
      </c>
      <c r="H3031" s="203" t="s">
        <v>7964</v>
      </c>
      <c r="I3031" s="205" t="s">
        <v>1840</v>
      </c>
      <c r="J3031" s="206"/>
      <c r="K3031" s="203">
        <v>26</v>
      </c>
      <c r="L3031" s="207" t="s">
        <v>827</v>
      </c>
      <c r="M3031" s="208" t="s">
        <v>1497</v>
      </c>
      <c r="N3031" s="209">
        <f t="shared" si="0"/>
        <v>2025</v>
      </c>
      <c r="O3031" s="210">
        <f t="shared" si="1"/>
        <v>12</v>
      </c>
      <c r="P3031" s="211" t="str">
        <f>IFERROR(VLOOKUP(F3031,연간집계!D:E,2,FALSE),"")</f>
        <v>PCMS_스탠다드캘린더</v>
      </c>
    </row>
    <row r="3032" spans="1:16" ht="12.75">
      <c r="A3032" s="201">
        <v>45996.495000000003</v>
      </c>
      <c r="B3032" s="202">
        <v>45996</v>
      </c>
      <c r="C3032" s="203" t="s">
        <v>7978</v>
      </c>
      <c r="D3032" s="203" t="s">
        <v>11</v>
      </c>
      <c r="E3032" s="204" t="s">
        <v>7963</v>
      </c>
      <c r="F3032" s="49" t="s">
        <v>1284</v>
      </c>
      <c r="G3032" s="203">
        <v>7</v>
      </c>
      <c r="H3032" s="203" t="s">
        <v>7964</v>
      </c>
      <c r="I3032" s="205" t="s">
        <v>1840</v>
      </c>
      <c r="J3032" s="206"/>
      <c r="K3032" s="203">
        <v>26</v>
      </c>
      <c r="L3032" s="207" t="s">
        <v>827</v>
      </c>
      <c r="M3032" s="208" t="s">
        <v>1497</v>
      </c>
      <c r="N3032" s="209">
        <f t="shared" si="0"/>
        <v>2025</v>
      </c>
      <c r="O3032" s="210">
        <f t="shared" si="1"/>
        <v>12</v>
      </c>
      <c r="P3032" s="211" t="str">
        <f>IFERROR(VLOOKUP(F3032,연간집계!D:E,2,FALSE),"")</f>
        <v>PCMS_스탠다드캘린더</v>
      </c>
    </row>
    <row r="3033" spans="1:16" ht="12.75">
      <c r="A3033" s="201">
        <v>45996.495011574072</v>
      </c>
      <c r="B3033" s="202">
        <v>45996</v>
      </c>
      <c r="C3033" s="203" t="s">
        <v>7979</v>
      </c>
      <c r="D3033" s="203" t="s">
        <v>11</v>
      </c>
      <c r="E3033" s="204" t="s">
        <v>7963</v>
      </c>
      <c r="F3033" s="49" t="s">
        <v>1284</v>
      </c>
      <c r="G3033" s="203">
        <v>14</v>
      </c>
      <c r="H3033" s="203" t="s">
        <v>7964</v>
      </c>
      <c r="I3033" s="205" t="s">
        <v>1840</v>
      </c>
      <c r="J3033" s="206"/>
      <c r="K3033" s="203">
        <v>26</v>
      </c>
      <c r="L3033" s="207" t="s">
        <v>827</v>
      </c>
      <c r="M3033" s="208" t="s">
        <v>1497</v>
      </c>
      <c r="N3033" s="209">
        <f t="shared" si="0"/>
        <v>2025</v>
      </c>
      <c r="O3033" s="210">
        <f t="shared" si="1"/>
        <v>12</v>
      </c>
      <c r="P3033" s="211" t="str">
        <f>IFERROR(VLOOKUP(F3033,연간집계!D:E,2,FALSE),"")</f>
        <v>PCMS_스탠다드캘린더</v>
      </c>
    </row>
    <row r="3034" spans="1:16" ht="12.75">
      <c r="A3034" s="201">
        <v>45996.503981481481</v>
      </c>
      <c r="B3034" s="202">
        <v>45996</v>
      </c>
      <c r="C3034" s="203" t="s">
        <v>7980</v>
      </c>
      <c r="D3034" s="203" t="s">
        <v>11</v>
      </c>
      <c r="E3034" s="204" t="s">
        <v>7981</v>
      </c>
      <c r="F3034" s="49" t="s">
        <v>1383</v>
      </c>
      <c r="G3034" s="203">
        <v>1</v>
      </c>
      <c r="H3034" s="203" t="s">
        <v>7982</v>
      </c>
      <c r="I3034" s="205" t="s">
        <v>1440</v>
      </c>
      <c r="J3034" s="206"/>
      <c r="K3034" s="203">
        <v>2</v>
      </c>
      <c r="L3034" s="207" t="s">
        <v>828</v>
      </c>
      <c r="M3034" s="208" t="s">
        <v>1541</v>
      </c>
      <c r="N3034" s="209">
        <f t="shared" si="0"/>
        <v>2025</v>
      </c>
      <c r="O3034" s="210">
        <f t="shared" si="1"/>
        <v>12</v>
      </c>
      <c r="P3034" s="211" t="str">
        <f>IFERROR(VLOOKUP(F3034,연간집계!D:E,2,FALSE),"")</f>
        <v>오늘필름 (무광)</v>
      </c>
    </row>
    <row r="3035" spans="1:16" ht="12.75">
      <c r="A3035" s="201">
        <v>45996.503993055558</v>
      </c>
      <c r="B3035" s="202">
        <v>45996</v>
      </c>
      <c r="C3035" s="203" t="s">
        <v>7983</v>
      </c>
      <c r="D3035" s="203" t="s">
        <v>11</v>
      </c>
      <c r="E3035" s="204" t="s">
        <v>7981</v>
      </c>
      <c r="F3035" s="49" t="s">
        <v>1383</v>
      </c>
      <c r="G3035" s="203">
        <v>1</v>
      </c>
      <c r="H3035" s="203" t="s">
        <v>7982</v>
      </c>
      <c r="I3035" s="205" t="s">
        <v>1440</v>
      </c>
      <c r="J3035" s="206"/>
      <c r="K3035" s="203">
        <v>2</v>
      </c>
      <c r="L3035" s="207" t="s">
        <v>828</v>
      </c>
      <c r="M3035" s="208" t="s">
        <v>1541</v>
      </c>
      <c r="N3035" s="209">
        <f t="shared" si="0"/>
        <v>2025</v>
      </c>
      <c r="O3035" s="210">
        <f t="shared" si="1"/>
        <v>12</v>
      </c>
      <c r="P3035" s="211" t="str">
        <f>IFERROR(VLOOKUP(F3035,연간집계!D:E,2,FALSE),"")</f>
        <v>오늘필름 (무광)</v>
      </c>
    </row>
    <row r="3036" spans="1:16" ht="12.75">
      <c r="A3036" s="201">
        <v>45996.504004629627</v>
      </c>
      <c r="B3036" s="202">
        <v>45996</v>
      </c>
      <c r="C3036" s="203" t="s">
        <v>7984</v>
      </c>
      <c r="D3036" s="203" t="s">
        <v>11</v>
      </c>
      <c r="E3036" s="204" t="s">
        <v>7981</v>
      </c>
      <c r="F3036" s="49" t="s">
        <v>1383</v>
      </c>
      <c r="G3036" s="203">
        <v>1</v>
      </c>
      <c r="H3036" s="203" t="s">
        <v>7982</v>
      </c>
      <c r="I3036" s="205" t="s">
        <v>1440</v>
      </c>
      <c r="J3036" s="206"/>
      <c r="K3036" s="203">
        <v>2</v>
      </c>
      <c r="L3036" s="207" t="s">
        <v>828</v>
      </c>
      <c r="M3036" s="208" t="s">
        <v>1541</v>
      </c>
      <c r="N3036" s="209">
        <f t="shared" si="0"/>
        <v>2025</v>
      </c>
      <c r="O3036" s="210">
        <f t="shared" si="1"/>
        <v>12</v>
      </c>
      <c r="P3036" s="211" t="str">
        <f>IFERROR(VLOOKUP(F3036,연간집계!D:E,2,FALSE),"")</f>
        <v>오늘필름 (무광)</v>
      </c>
    </row>
    <row r="3037" spans="1:16" ht="12.75">
      <c r="A3037" s="201">
        <v>45996.527349537035</v>
      </c>
      <c r="B3037" s="202">
        <v>45996</v>
      </c>
      <c r="C3037" s="203" t="s">
        <v>7985</v>
      </c>
      <c r="D3037" s="203" t="s">
        <v>11</v>
      </c>
      <c r="E3037" s="204" t="s">
        <v>7986</v>
      </c>
      <c r="F3037" s="49" t="s">
        <v>838</v>
      </c>
      <c r="G3037" s="203">
        <v>12</v>
      </c>
      <c r="H3037" s="203" t="s">
        <v>7987</v>
      </c>
      <c r="I3037" s="205" t="s">
        <v>1570</v>
      </c>
      <c r="J3037" s="206"/>
      <c r="K3037" s="203">
        <v>40</v>
      </c>
      <c r="L3037" s="207" t="s">
        <v>827</v>
      </c>
      <c r="M3037" s="208" t="s">
        <v>1425</v>
      </c>
      <c r="N3037" s="209">
        <f t="shared" si="0"/>
        <v>2025</v>
      </c>
      <c r="O3037" s="210">
        <f t="shared" si="1"/>
        <v>12</v>
      </c>
      <c r="P3037" s="211" t="str">
        <f>IFERROR(VLOOKUP(F3037,연간집계!D:E,2,FALSE),"")</f>
        <v>스탠다드 포토북 6*8 (하드/무광)</v>
      </c>
    </row>
    <row r="3038" spans="1:16" ht="12.75">
      <c r="A3038" s="201">
        <v>45996.556886574072</v>
      </c>
      <c r="B3038" s="202">
        <v>45996</v>
      </c>
      <c r="C3038" s="203" t="s">
        <v>7988</v>
      </c>
      <c r="D3038" s="203" t="s">
        <v>11</v>
      </c>
      <c r="E3038" s="204" t="s">
        <v>7989</v>
      </c>
      <c r="F3038" s="49" t="s">
        <v>847</v>
      </c>
      <c r="G3038" s="203">
        <v>4</v>
      </c>
      <c r="H3038" s="203" t="s">
        <v>7990</v>
      </c>
      <c r="I3038" s="205" t="s">
        <v>2932</v>
      </c>
      <c r="J3038" s="206"/>
      <c r="K3038" s="203">
        <v>24</v>
      </c>
      <c r="L3038" s="207" t="s">
        <v>827</v>
      </c>
      <c r="M3038" s="208" t="s">
        <v>1612</v>
      </c>
      <c r="N3038" s="209">
        <f t="shared" si="0"/>
        <v>2025</v>
      </c>
      <c r="O3038" s="210">
        <f t="shared" si="1"/>
        <v>12</v>
      </c>
      <c r="P3038" s="211" t="str">
        <f>IFERROR(VLOOKUP(F3038,연간집계!D:E,2,FALSE),"")</f>
        <v>스탠다드 포토북 8*11 (하드/무광)</v>
      </c>
    </row>
    <row r="3039" spans="1:16" ht="12.75">
      <c r="A3039" s="201">
        <v>45996.556898148148</v>
      </c>
      <c r="B3039" s="202">
        <v>45996</v>
      </c>
      <c r="C3039" s="203" t="s">
        <v>7991</v>
      </c>
      <c r="D3039" s="203" t="s">
        <v>11</v>
      </c>
      <c r="E3039" s="204" t="s">
        <v>7989</v>
      </c>
      <c r="F3039" s="49" t="s">
        <v>1284</v>
      </c>
      <c r="G3039" s="203">
        <v>1</v>
      </c>
      <c r="H3039" s="203" t="s">
        <v>7990</v>
      </c>
      <c r="I3039" s="205" t="s">
        <v>6786</v>
      </c>
      <c r="J3039" s="206"/>
      <c r="K3039" s="203">
        <v>26</v>
      </c>
      <c r="L3039" s="207" t="s">
        <v>827</v>
      </c>
      <c r="M3039" s="208" t="s">
        <v>1612</v>
      </c>
      <c r="N3039" s="209">
        <f t="shared" si="0"/>
        <v>2025</v>
      </c>
      <c r="O3039" s="210">
        <f t="shared" si="1"/>
        <v>12</v>
      </c>
      <c r="P3039" s="211" t="str">
        <f>IFERROR(VLOOKUP(F3039,연간집계!D:E,2,FALSE),"")</f>
        <v>PCMS_스탠다드캘린더</v>
      </c>
    </row>
    <row r="3040" spans="1:16" ht="12.75">
      <c r="A3040" s="201">
        <v>45996.556909722225</v>
      </c>
      <c r="B3040" s="202">
        <v>45996</v>
      </c>
      <c r="C3040" s="203" t="s">
        <v>7992</v>
      </c>
      <c r="D3040" s="203" t="s">
        <v>11</v>
      </c>
      <c r="E3040" s="204" t="s">
        <v>7989</v>
      </c>
      <c r="F3040" s="49" t="s">
        <v>1284</v>
      </c>
      <c r="G3040" s="203">
        <v>1</v>
      </c>
      <c r="H3040" s="203" t="s">
        <v>7990</v>
      </c>
      <c r="I3040" s="205" t="s">
        <v>7993</v>
      </c>
      <c r="J3040" s="206"/>
      <c r="K3040" s="203">
        <v>26</v>
      </c>
      <c r="L3040" s="207" t="s">
        <v>827</v>
      </c>
      <c r="M3040" s="208" t="s">
        <v>1612</v>
      </c>
      <c r="N3040" s="209">
        <f t="shared" si="0"/>
        <v>2025</v>
      </c>
      <c r="O3040" s="210">
        <f t="shared" si="1"/>
        <v>12</v>
      </c>
      <c r="P3040" s="211" t="str">
        <f>IFERROR(VLOOKUP(F3040,연간집계!D:E,2,FALSE),"")</f>
        <v>PCMS_스탠다드캘린더</v>
      </c>
    </row>
    <row r="3041" spans="1:16" ht="12.75">
      <c r="A3041" s="201">
        <v>45996.556921296295</v>
      </c>
      <c r="B3041" s="202">
        <v>45996</v>
      </c>
      <c r="C3041" s="203" t="s">
        <v>7994</v>
      </c>
      <c r="D3041" s="203" t="s">
        <v>11</v>
      </c>
      <c r="E3041" s="204" t="s">
        <v>7989</v>
      </c>
      <c r="F3041" s="49" t="s">
        <v>1284</v>
      </c>
      <c r="G3041" s="203">
        <v>1</v>
      </c>
      <c r="H3041" s="203" t="s">
        <v>7990</v>
      </c>
      <c r="I3041" s="205" t="s">
        <v>6786</v>
      </c>
      <c r="J3041" s="206"/>
      <c r="K3041" s="203">
        <v>26</v>
      </c>
      <c r="L3041" s="207" t="s">
        <v>827</v>
      </c>
      <c r="M3041" s="208" t="s">
        <v>1612</v>
      </c>
      <c r="N3041" s="209">
        <f t="shared" si="0"/>
        <v>2025</v>
      </c>
      <c r="O3041" s="210">
        <f t="shared" si="1"/>
        <v>12</v>
      </c>
      <c r="P3041" s="211" t="str">
        <f>IFERROR(VLOOKUP(F3041,연간집계!D:E,2,FALSE),"")</f>
        <v>PCMS_스탠다드캘린더</v>
      </c>
    </row>
    <row r="3042" spans="1:16" ht="12.75">
      <c r="A3042" s="201">
        <v>45996.556932870371</v>
      </c>
      <c r="B3042" s="202">
        <v>45996</v>
      </c>
      <c r="C3042" s="203" t="s">
        <v>7995</v>
      </c>
      <c r="D3042" s="203" t="s">
        <v>11</v>
      </c>
      <c r="E3042" s="204" t="s">
        <v>7989</v>
      </c>
      <c r="F3042" s="49" t="s">
        <v>1284</v>
      </c>
      <c r="G3042" s="203">
        <v>1</v>
      </c>
      <c r="H3042" s="203" t="s">
        <v>7990</v>
      </c>
      <c r="I3042" s="205" t="s">
        <v>7993</v>
      </c>
      <c r="J3042" s="206"/>
      <c r="K3042" s="203">
        <v>26</v>
      </c>
      <c r="L3042" s="207" t="s">
        <v>827</v>
      </c>
      <c r="M3042" s="208" t="s">
        <v>1612</v>
      </c>
      <c r="N3042" s="209">
        <f t="shared" si="0"/>
        <v>2025</v>
      </c>
      <c r="O3042" s="210">
        <f t="shared" si="1"/>
        <v>12</v>
      </c>
      <c r="P3042" s="211" t="str">
        <f>IFERROR(VLOOKUP(F3042,연간집계!D:E,2,FALSE),"")</f>
        <v>PCMS_스탠다드캘린더</v>
      </c>
    </row>
    <row r="3043" spans="1:16" ht="12.75">
      <c r="A3043" s="201">
        <v>45996.559895833336</v>
      </c>
      <c r="B3043" s="202">
        <v>45996</v>
      </c>
      <c r="C3043" s="203" t="s">
        <v>7996</v>
      </c>
      <c r="D3043" s="203" t="s">
        <v>11</v>
      </c>
      <c r="E3043" s="204" t="s">
        <v>7997</v>
      </c>
      <c r="F3043" s="49" t="s">
        <v>1383</v>
      </c>
      <c r="G3043" s="203">
        <v>1</v>
      </c>
      <c r="H3043" s="203" t="s">
        <v>393</v>
      </c>
      <c r="I3043" s="205" t="s">
        <v>1501</v>
      </c>
      <c r="J3043" s="206"/>
      <c r="K3043" s="203">
        <v>2</v>
      </c>
      <c r="L3043" s="207" t="s">
        <v>828</v>
      </c>
      <c r="M3043" s="208" t="s">
        <v>1471</v>
      </c>
      <c r="N3043" s="209">
        <f t="shared" si="0"/>
        <v>2025</v>
      </c>
      <c r="O3043" s="210">
        <f t="shared" si="1"/>
        <v>12</v>
      </c>
      <c r="P3043" s="211" t="str">
        <f>IFERROR(VLOOKUP(F3043,연간집계!D:E,2,FALSE),"")</f>
        <v>오늘필름 (무광)</v>
      </c>
    </row>
    <row r="3044" spans="1:16" ht="12.75">
      <c r="A3044" s="201">
        <v>45996.559907407405</v>
      </c>
      <c r="B3044" s="202">
        <v>45996</v>
      </c>
      <c r="C3044" s="203" t="s">
        <v>7998</v>
      </c>
      <c r="D3044" s="203" t="s">
        <v>11</v>
      </c>
      <c r="E3044" s="204" t="s">
        <v>7997</v>
      </c>
      <c r="F3044" s="49" t="s">
        <v>1383</v>
      </c>
      <c r="G3044" s="203">
        <v>1</v>
      </c>
      <c r="H3044" s="203" t="s">
        <v>393</v>
      </c>
      <c r="I3044" s="205" t="s">
        <v>1501</v>
      </c>
      <c r="J3044" s="206"/>
      <c r="K3044" s="203">
        <v>2</v>
      </c>
      <c r="L3044" s="207" t="s">
        <v>828</v>
      </c>
      <c r="M3044" s="208" t="s">
        <v>1471</v>
      </c>
      <c r="N3044" s="209">
        <f t="shared" si="0"/>
        <v>2025</v>
      </c>
      <c r="O3044" s="210">
        <f t="shared" si="1"/>
        <v>12</v>
      </c>
      <c r="P3044" s="211" t="str">
        <f>IFERROR(VLOOKUP(F3044,연간집계!D:E,2,FALSE),"")</f>
        <v>오늘필름 (무광)</v>
      </c>
    </row>
    <row r="3045" spans="1:16" ht="12.75">
      <c r="A3045" s="201">
        <v>45996.568807870368</v>
      </c>
      <c r="B3045" s="202">
        <v>45996</v>
      </c>
      <c r="C3045" s="203" t="s">
        <v>7999</v>
      </c>
      <c r="D3045" s="203" t="s">
        <v>11</v>
      </c>
      <c r="E3045" s="204" t="s">
        <v>8000</v>
      </c>
      <c r="F3045" s="49" t="s">
        <v>843</v>
      </c>
      <c r="G3045" s="203">
        <v>1</v>
      </c>
      <c r="H3045" s="203" t="s">
        <v>5075</v>
      </c>
      <c r="I3045" s="205" t="s">
        <v>1566</v>
      </c>
      <c r="J3045" s="206"/>
      <c r="K3045" s="203">
        <v>24</v>
      </c>
      <c r="L3045" s="207" t="s">
        <v>827</v>
      </c>
      <c r="M3045" s="208" t="s">
        <v>1471</v>
      </c>
      <c r="N3045" s="209">
        <f t="shared" si="0"/>
        <v>2025</v>
      </c>
      <c r="O3045" s="210">
        <f t="shared" si="1"/>
        <v>12</v>
      </c>
      <c r="P3045" s="211" t="str">
        <f>IFERROR(VLOOKUP(F3045,연간집계!D:E,2,FALSE),"")</f>
        <v>스탠다드 포토북 8*11 (소프트/무광)</v>
      </c>
    </row>
    <row r="3046" spans="1:16" ht="12.75">
      <c r="A3046" s="201">
        <v>45996.592881944445</v>
      </c>
      <c r="B3046" s="202">
        <v>45996</v>
      </c>
      <c r="C3046" s="203" t="s">
        <v>8001</v>
      </c>
      <c r="D3046" s="203" t="s">
        <v>11</v>
      </c>
      <c r="E3046" s="204" t="s">
        <v>8002</v>
      </c>
      <c r="F3046" s="49" t="s">
        <v>876</v>
      </c>
      <c r="G3046" s="203">
        <v>1</v>
      </c>
      <c r="H3046" s="203" t="s">
        <v>6256</v>
      </c>
      <c r="I3046" s="205" t="s">
        <v>7993</v>
      </c>
      <c r="J3046" s="206"/>
      <c r="K3046" s="203">
        <v>24</v>
      </c>
      <c r="L3046" s="213" t="s">
        <v>827</v>
      </c>
      <c r="M3046" s="208" t="s">
        <v>1471</v>
      </c>
      <c r="N3046" s="209">
        <f t="shared" si="0"/>
        <v>2025</v>
      </c>
      <c r="O3046" s="210">
        <f t="shared" si="1"/>
        <v>12</v>
      </c>
      <c r="P3046" s="211" t="str">
        <f>IFERROR(VLOOKUP(F3046,연간집계!D:E,2,FALSE),"")</f>
        <v>스탠다드 포토북 11*8 (하드/유광)</v>
      </c>
    </row>
    <row r="3047" spans="1:16" ht="12.75">
      <c r="A3047" s="201">
        <v>45996.592893518522</v>
      </c>
      <c r="B3047" s="202">
        <v>45996</v>
      </c>
      <c r="C3047" s="203" t="s">
        <v>8003</v>
      </c>
      <c r="D3047" s="203" t="s">
        <v>11</v>
      </c>
      <c r="E3047" s="204" t="s">
        <v>8002</v>
      </c>
      <c r="F3047" s="49" t="s">
        <v>876</v>
      </c>
      <c r="G3047" s="203">
        <v>1</v>
      </c>
      <c r="H3047" s="203" t="s">
        <v>6256</v>
      </c>
      <c r="I3047" s="205" t="s">
        <v>7993</v>
      </c>
      <c r="J3047" s="206"/>
      <c r="K3047" s="203">
        <v>24</v>
      </c>
      <c r="L3047" s="213" t="s">
        <v>827</v>
      </c>
      <c r="M3047" s="208" t="s">
        <v>1471</v>
      </c>
      <c r="N3047" s="209">
        <f t="shared" si="0"/>
        <v>2025</v>
      </c>
      <c r="O3047" s="210">
        <f t="shared" si="1"/>
        <v>12</v>
      </c>
      <c r="P3047" s="211" t="str">
        <f>IFERROR(VLOOKUP(F3047,연간집계!D:E,2,FALSE),"")</f>
        <v>스탠다드 포토북 11*8 (하드/유광)</v>
      </c>
    </row>
    <row r="3048" spans="1:16" ht="12.75">
      <c r="A3048" s="201">
        <v>45996.592905092592</v>
      </c>
      <c r="B3048" s="202">
        <v>45996</v>
      </c>
      <c r="C3048" s="203" t="s">
        <v>8004</v>
      </c>
      <c r="D3048" s="203" t="s">
        <v>11</v>
      </c>
      <c r="E3048" s="204" t="s">
        <v>8002</v>
      </c>
      <c r="F3048" s="49" t="s">
        <v>876</v>
      </c>
      <c r="G3048" s="203">
        <v>1</v>
      </c>
      <c r="H3048" s="203" t="s">
        <v>6256</v>
      </c>
      <c r="I3048" s="205" t="s">
        <v>7993</v>
      </c>
      <c r="J3048" s="206"/>
      <c r="K3048" s="203">
        <v>24</v>
      </c>
      <c r="L3048" s="213" t="s">
        <v>827</v>
      </c>
      <c r="M3048" s="208" t="s">
        <v>1471</v>
      </c>
      <c r="N3048" s="209">
        <f t="shared" si="0"/>
        <v>2025</v>
      </c>
      <c r="O3048" s="210">
        <f t="shared" si="1"/>
        <v>12</v>
      </c>
      <c r="P3048" s="211" t="str">
        <f>IFERROR(VLOOKUP(F3048,연간집계!D:E,2,FALSE),"")</f>
        <v>스탠다드 포토북 11*8 (하드/유광)</v>
      </c>
    </row>
    <row r="3049" spans="1:16" ht="12.75">
      <c r="A3049" s="201">
        <v>45996.601793981485</v>
      </c>
      <c r="B3049" s="202">
        <v>45996</v>
      </c>
      <c r="C3049" s="203" t="s">
        <v>8005</v>
      </c>
      <c r="D3049" s="203" t="s">
        <v>11</v>
      </c>
      <c r="E3049" s="204" t="s">
        <v>8006</v>
      </c>
      <c r="F3049" s="49" t="s">
        <v>983</v>
      </c>
      <c r="G3049" s="203">
        <v>1</v>
      </c>
      <c r="H3049" s="203" t="s">
        <v>8007</v>
      </c>
      <c r="I3049" s="205" t="s">
        <v>8008</v>
      </c>
      <c r="J3049" s="206"/>
      <c r="K3049" s="203">
        <v>24</v>
      </c>
      <c r="L3049" s="207" t="s">
        <v>827</v>
      </c>
      <c r="M3049" s="208" t="s">
        <v>1471</v>
      </c>
      <c r="N3049" s="209">
        <f t="shared" si="0"/>
        <v>2025</v>
      </c>
      <c r="O3049" s="210">
        <f t="shared" si="1"/>
        <v>12</v>
      </c>
      <c r="P3049" s="211" t="str">
        <f>IFERROR(VLOOKUP(F3049,연간집계!D:E,2,FALSE),"")</f>
        <v>졸업북 (무광)</v>
      </c>
    </row>
    <row r="3050" spans="1:16" ht="12.75">
      <c r="A3050" s="201">
        <v>45996.601805555554</v>
      </c>
      <c r="B3050" s="202">
        <v>45996</v>
      </c>
      <c r="C3050" s="203" t="s">
        <v>8009</v>
      </c>
      <c r="D3050" s="203" t="s">
        <v>11</v>
      </c>
      <c r="E3050" s="204" t="s">
        <v>8006</v>
      </c>
      <c r="F3050" s="49" t="s">
        <v>983</v>
      </c>
      <c r="G3050" s="203">
        <v>1</v>
      </c>
      <c r="H3050" s="203" t="s">
        <v>8007</v>
      </c>
      <c r="I3050" s="205" t="s">
        <v>8008</v>
      </c>
      <c r="J3050" s="206"/>
      <c r="K3050" s="203">
        <v>24</v>
      </c>
      <c r="L3050" s="207" t="s">
        <v>827</v>
      </c>
      <c r="M3050" s="208" t="s">
        <v>1471</v>
      </c>
      <c r="N3050" s="209">
        <f t="shared" si="0"/>
        <v>2025</v>
      </c>
      <c r="O3050" s="210">
        <f t="shared" si="1"/>
        <v>12</v>
      </c>
      <c r="P3050" s="211" t="str">
        <f>IFERROR(VLOOKUP(F3050,연간집계!D:E,2,FALSE),"")</f>
        <v>졸업북 (무광)</v>
      </c>
    </row>
    <row r="3051" spans="1:16" ht="12.75">
      <c r="A3051" s="201">
        <v>45996.601817129631</v>
      </c>
      <c r="B3051" s="202">
        <v>45996</v>
      </c>
      <c r="C3051" s="203" t="s">
        <v>8010</v>
      </c>
      <c r="D3051" s="203" t="s">
        <v>11</v>
      </c>
      <c r="E3051" s="204" t="s">
        <v>8006</v>
      </c>
      <c r="F3051" s="49" t="s">
        <v>983</v>
      </c>
      <c r="G3051" s="203">
        <v>1</v>
      </c>
      <c r="H3051" s="203" t="s">
        <v>8007</v>
      </c>
      <c r="I3051" s="205" t="s">
        <v>8008</v>
      </c>
      <c r="J3051" s="206"/>
      <c r="K3051" s="203">
        <v>24</v>
      </c>
      <c r="L3051" s="207" t="s">
        <v>827</v>
      </c>
      <c r="M3051" s="208" t="s">
        <v>1471</v>
      </c>
      <c r="N3051" s="209">
        <f t="shared" si="0"/>
        <v>2025</v>
      </c>
      <c r="O3051" s="210">
        <f t="shared" si="1"/>
        <v>12</v>
      </c>
      <c r="P3051" s="211" t="str">
        <f>IFERROR(VLOOKUP(F3051,연간집계!D:E,2,FALSE),"")</f>
        <v>졸업북 (무광)</v>
      </c>
    </row>
    <row r="3052" spans="1:16" ht="12.75">
      <c r="A3052" s="201">
        <v>45996.6018287037</v>
      </c>
      <c r="B3052" s="202">
        <v>45996</v>
      </c>
      <c r="C3052" s="203" t="s">
        <v>8011</v>
      </c>
      <c r="D3052" s="203" t="s">
        <v>11</v>
      </c>
      <c r="E3052" s="204" t="s">
        <v>8006</v>
      </c>
      <c r="F3052" s="49" t="s">
        <v>983</v>
      </c>
      <c r="G3052" s="203">
        <v>1</v>
      </c>
      <c r="H3052" s="203" t="s">
        <v>8007</v>
      </c>
      <c r="I3052" s="205" t="s">
        <v>8008</v>
      </c>
      <c r="J3052" s="206"/>
      <c r="K3052" s="203">
        <v>24</v>
      </c>
      <c r="L3052" s="207" t="s">
        <v>827</v>
      </c>
      <c r="M3052" s="208" t="s">
        <v>1471</v>
      </c>
      <c r="N3052" s="209">
        <f t="shared" si="0"/>
        <v>2025</v>
      </c>
      <c r="O3052" s="210">
        <f t="shared" si="1"/>
        <v>12</v>
      </c>
      <c r="P3052" s="211" t="str">
        <f>IFERROR(VLOOKUP(F3052,연간집계!D:E,2,FALSE),"")</f>
        <v>졸업북 (무광)</v>
      </c>
    </row>
    <row r="3053" spans="1:16" ht="12.75">
      <c r="A3053" s="201">
        <v>45996.659675925926</v>
      </c>
      <c r="B3053" s="202">
        <v>45996</v>
      </c>
      <c r="C3053" s="203" t="s">
        <v>8012</v>
      </c>
      <c r="D3053" s="203" t="s">
        <v>11</v>
      </c>
      <c r="E3053" s="204" t="s">
        <v>8013</v>
      </c>
      <c r="F3053" s="49" t="s">
        <v>1266</v>
      </c>
      <c r="G3053" s="203">
        <v>1</v>
      </c>
      <c r="H3053" s="203" t="s">
        <v>8014</v>
      </c>
      <c r="I3053" s="205" t="s">
        <v>1501</v>
      </c>
      <c r="J3053" s="206"/>
      <c r="K3053" s="203">
        <v>26</v>
      </c>
      <c r="L3053" s="207" t="s">
        <v>828</v>
      </c>
      <c r="M3053" s="208" t="s">
        <v>1471</v>
      </c>
      <c r="N3053" s="209">
        <f t="shared" si="0"/>
        <v>2025</v>
      </c>
      <c r="O3053" s="210">
        <f t="shared" si="1"/>
        <v>12</v>
      </c>
      <c r="P3053" s="211" t="str">
        <f>IFERROR(VLOOKUP(F3053,연간집계!D:E,2,FALSE),"")</f>
        <v>PCMS_롱캘린더</v>
      </c>
    </row>
    <row r="3054" spans="1:16" ht="12.75">
      <c r="A3054" s="201">
        <v>45996.669062499997</v>
      </c>
      <c r="B3054" s="202">
        <v>45996</v>
      </c>
      <c r="C3054" s="203" t="s">
        <v>8015</v>
      </c>
      <c r="D3054" s="203" t="s">
        <v>11</v>
      </c>
      <c r="E3054" s="204" t="s">
        <v>8016</v>
      </c>
      <c r="F3054" s="49" t="s">
        <v>1291</v>
      </c>
      <c r="G3054" s="203">
        <v>1</v>
      </c>
      <c r="H3054" s="203" t="s">
        <v>8017</v>
      </c>
      <c r="I3054" s="205" t="s">
        <v>5156</v>
      </c>
      <c r="J3054" s="206"/>
      <c r="K3054" s="203">
        <v>14</v>
      </c>
      <c r="L3054" s="207" t="s">
        <v>828</v>
      </c>
      <c r="M3054" s="208" t="s">
        <v>1471</v>
      </c>
      <c r="N3054" s="209">
        <f t="shared" si="0"/>
        <v>2025</v>
      </c>
      <c r="O3054" s="210">
        <f t="shared" si="1"/>
        <v>12</v>
      </c>
      <c r="P3054" s="211" t="str">
        <f>IFERROR(VLOOKUP(F3054,연간집계!D:E,2,FALSE),"")</f>
        <v>PCMS_벽걸이1단캘린더</v>
      </c>
    </row>
    <row r="3055" spans="1:16" ht="12.75">
      <c r="A3055" s="201">
        <v>45996.687349537038</v>
      </c>
      <c r="B3055" s="202">
        <v>45996</v>
      </c>
      <c r="C3055" s="203" t="s">
        <v>8018</v>
      </c>
      <c r="D3055" s="203" t="s">
        <v>11</v>
      </c>
      <c r="E3055" s="204" t="s">
        <v>8019</v>
      </c>
      <c r="F3055" s="49" t="s">
        <v>1043</v>
      </c>
      <c r="G3055" s="203">
        <v>3</v>
      </c>
      <c r="H3055" s="203" t="s">
        <v>8020</v>
      </c>
      <c r="I3055" s="205" t="s">
        <v>1440</v>
      </c>
      <c r="J3055" s="206"/>
      <c r="K3055" s="203">
        <v>98</v>
      </c>
      <c r="L3055" s="207" t="s">
        <v>827</v>
      </c>
      <c r="M3055" s="208" t="s">
        <v>1471</v>
      </c>
      <c r="N3055" s="209">
        <f t="shared" si="0"/>
        <v>2025</v>
      </c>
      <c r="O3055" s="210">
        <f t="shared" si="1"/>
        <v>12</v>
      </c>
      <c r="P3055" s="211" t="str">
        <f>IFERROR(VLOOKUP(F3055,연간집계!D:E,2,FALSE),"")</f>
        <v>프리북 198 (하드)</v>
      </c>
    </row>
    <row r="3056" spans="1:16" ht="12.75">
      <c r="A3056" s="201">
        <v>45996.714016203703</v>
      </c>
      <c r="B3056" s="202">
        <v>45996</v>
      </c>
      <c r="C3056" s="203" t="s">
        <v>8021</v>
      </c>
      <c r="D3056" s="203" t="s">
        <v>11</v>
      </c>
      <c r="E3056" s="204" t="s">
        <v>8022</v>
      </c>
      <c r="F3056" s="49" t="s">
        <v>1257</v>
      </c>
      <c r="G3056" s="203">
        <v>1</v>
      </c>
      <c r="H3056" s="203" t="s">
        <v>7729</v>
      </c>
      <c r="I3056" s="205" t="s">
        <v>3676</v>
      </c>
      <c r="J3056" s="206"/>
      <c r="K3056" s="203">
        <v>24</v>
      </c>
      <c r="L3056" s="207" t="s">
        <v>828</v>
      </c>
      <c r="M3056" s="208" t="s">
        <v>1471</v>
      </c>
      <c r="N3056" s="209">
        <f t="shared" si="0"/>
        <v>2025</v>
      </c>
      <c r="O3056" s="210">
        <f t="shared" si="1"/>
        <v>12</v>
      </c>
      <c r="P3056" s="211" t="str">
        <f>IFERROR(VLOOKUP(F3056,연간집계!D:E,2,FALSE),"")</f>
        <v>모바일 포토북 150 (커플)</v>
      </c>
    </row>
    <row r="3057" spans="1:16" ht="12.75">
      <c r="A3057" s="201">
        <v>45996.726331018515</v>
      </c>
      <c r="B3057" s="202">
        <v>45996</v>
      </c>
      <c r="C3057" s="203" t="s">
        <v>8023</v>
      </c>
      <c r="D3057" s="203" t="s">
        <v>11</v>
      </c>
      <c r="E3057" s="204" t="s">
        <v>8024</v>
      </c>
      <c r="F3057" s="49" t="s">
        <v>1284</v>
      </c>
      <c r="G3057" s="203">
        <v>5</v>
      </c>
      <c r="H3057" s="203" t="s">
        <v>8025</v>
      </c>
      <c r="I3057" s="205" t="s">
        <v>5016</v>
      </c>
      <c r="J3057" s="206"/>
      <c r="K3057" s="203">
        <v>26</v>
      </c>
      <c r="L3057" s="207" t="s">
        <v>828</v>
      </c>
      <c r="M3057" s="208" t="s">
        <v>1471</v>
      </c>
      <c r="N3057" s="209">
        <f t="shared" si="0"/>
        <v>2025</v>
      </c>
      <c r="O3057" s="210">
        <f t="shared" si="1"/>
        <v>12</v>
      </c>
      <c r="P3057" s="211" t="str">
        <f>IFERROR(VLOOKUP(F3057,연간집계!D:E,2,FALSE),"")</f>
        <v>PCMS_스탠다드캘린더</v>
      </c>
    </row>
    <row r="3058" spans="1:16" ht="12.75">
      <c r="A3058" s="201">
        <v>45996.741261574076</v>
      </c>
      <c r="B3058" s="202">
        <v>45996</v>
      </c>
      <c r="C3058" s="203" t="s">
        <v>8026</v>
      </c>
      <c r="D3058" s="203" t="s">
        <v>11</v>
      </c>
      <c r="E3058" s="204" t="s">
        <v>8027</v>
      </c>
      <c r="F3058" s="49" t="s">
        <v>1247</v>
      </c>
      <c r="G3058" s="203">
        <v>1</v>
      </c>
      <c r="H3058" s="203" t="s">
        <v>5986</v>
      </c>
      <c r="I3058" s="205" t="s">
        <v>1556</v>
      </c>
      <c r="J3058" s="206"/>
      <c r="K3058" s="203">
        <v>34</v>
      </c>
      <c r="L3058" s="207" t="s">
        <v>828</v>
      </c>
      <c r="M3058" s="208" t="s">
        <v>1471</v>
      </c>
      <c r="N3058" s="209">
        <f t="shared" si="0"/>
        <v>2025</v>
      </c>
      <c r="O3058" s="210">
        <f t="shared" si="1"/>
        <v>12</v>
      </c>
      <c r="P3058" s="211" t="str">
        <f>IFERROR(VLOOKUP(F3058,연간집계!D:E,2,FALSE),"")</f>
        <v>모바일 포토북 197 (여행)</v>
      </c>
    </row>
    <row r="3059" spans="1:16" ht="12.75">
      <c r="A3059" s="201">
        <v>45996.824884259258</v>
      </c>
      <c r="B3059" s="202">
        <v>45996</v>
      </c>
      <c r="C3059" s="203" t="s">
        <v>8028</v>
      </c>
      <c r="D3059" s="203" t="s">
        <v>11</v>
      </c>
      <c r="E3059" s="204" t="s">
        <v>8029</v>
      </c>
      <c r="F3059" s="49" t="s">
        <v>856</v>
      </c>
      <c r="G3059" s="203">
        <v>1</v>
      </c>
      <c r="H3059" s="203" t="s">
        <v>5145</v>
      </c>
      <c r="I3059" s="205" t="s">
        <v>1440</v>
      </c>
      <c r="J3059" s="206"/>
      <c r="K3059" s="203">
        <v>48</v>
      </c>
      <c r="L3059" s="213" t="s">
        <v>827</v>
      </c>
      <c r="M3059" s="208" t="s">
        <v>1471</v>
      </c>
      <c r="N3059" s="209">
        <f t="shared" si="0"/>
        <v>2025</v>
      </c>
      <c r="O3059" s="210">
        <f t="shared" si="1"/>
        <v>12</v>
      </c>
      <c r="P3059" s="211" t="str">
        <f>IFERROR(VLOOKUP(F3059,연간집계!D:E,2,FALSE),"")</f>
        <v>스탠다드 포토북 8*8 (하드/무광)</v>
      </c>
    </row>
    <row r="3060" spans="1:16" ht="12.75">
      <c r="A3060" s="201">
        <v>45996.824895833335</v>
      </c>
      <c r="B3060" s="202">
        <v>45996</v>
      </c>
      <c r="C3060" s="203" t="s">
        <v>8030</v>
      </c>
      <c r="D3060" s="203" t="s">
        <v>11</v>
      </c>
      <c r="E3060" s="204" t="s">
        <v>8029</v>
      </c>
      <c r="F3060" s="49" t="s">
        <v>856</v>
      </c>
      <c r="G3060" s="203">
        <v>1</v>
      </c>
      <c r="H3060" s="203" t="s">
        <v>5145</v>
      </c>
      <c r="I3060" s="205" t="s">
        <v>1440</v>
      </c>
      <c r="J3060" s="206"/>
      <c r="K3060" s="203">
        <v>30</v>
      </c>
      <c r="L3060" s="213" t="s">
        <v>827</v>
      </c>
      <c r="M3060" s="208" t="s">
        <v>1471</v>
      </c>
      <c r="N3060" s="209">
        <f t="shared" si="0"/>
        <v>2025</v>
      </c>
      <c r="O3060" s="210">
        <f t="shared" si="1"/>
        <v>12</v>
      </c>
      <c r="P3060" s="211" t="str">
        <f>IFERROR(VLOOKUP(F3060,연간집계!D:E,2,FALSE),"")</f>
        <v>스탠다드 포토북 8*8 (하드/무광)</v>
      </c>
    </row>
    <row r="3061" spans="1:16" ht="12.75">
      <c r="A3061" s="201">
        <v>45996.824907407405</v>
      </c>
      <c r="B3061" s="202">
        <v>45996</v>
      </c>
      <c r="C3061" s="203" t="s">
        <v>8031</v>
      </c>
      <c r="D3061" s="203" t="s">
        <v>11</v>
      </c>
      <c r="E3061" s="204" t="s">
        <v>8029</v>
      </c>
      <c r="F3061" s="49" t="s">
        <v>856</v>
      </c>
      <c r="G3061" s="203">
        <v>1</v>
      </c>
      <c r="H3061" s="203" t="s">
        <v>5145</v>
      </c>
      <c r="I3061" s="205" t="s">
        <v>1440</v>
      </c>
      <c r="J3061" s="206"/>
      <c r="K3061" s="203">
        <v>42</v>
      </c>
      <c r="L3061" s="213" t="s">
        <v>827</v>
      </c>
      <c r="M3061" s="208" t="s">
        <v>1471</v>
      </c>
      <c r="N3061" s="209">
        <f t="shared" si="0"/>
        <v>2025</v>
      </c>
      <c r="O3061" s="210">
        <f t="shared" si="1"/>
        <v>12</v>
      </c>
      <c r="P3061" s="211" t="str">
        <f>IFERROR(VLOOKUP(F3061,연간집계!D:E,2,FALSE),"")</f>
        <v>스탠다드 포토북 8*8 (하드/무광)</v>
      </c>
    </row>
    <row r="3062" spans="1:16" ht="12.75">
      <c r="A3062" s="201">
        <v>45996.824918981481</v>
      </c>
      <c r="B3062" s="202">
        <v>45996</v>
      </c>
      <c r="C3062" s="203" t="s">
        <v>8032</v>
      </c>
      <c r="D3062" s="203" t="s">
        <v>11</v>
      </c>
      <c r="E3062" s="204" t="s">
        <v>8029</v>
      </c>
      <c r="F3062" s="49" t="s">
        <v>856</v>
      </c>
      <c r="G3062" s="203">
        <v>1</v>
      </c>
      <c r="H3062" s="203" t="s">
        <v>5145</v>
      </c>
      <c r="I3062" s="205" t="s">
        <v>1440</v>
      </c>
      <c r="J3062" s="206"/>
      <c r="K3062" s="203">
        <v>50</v>
      </c>
      <c r="L3062" s="213" t="s">
        <v>827</v>
      </c>
      <c r="M3062" s="208" t="s">
        <v>1471</v>
      </c>
      <c r="N3062" s="209">
        <f t="shared" si="0"/>
        <v>2025</v>
      </c>
      <c r="O3062" s="210">
        <f t="shared" si="1"/>
        <v>12</v>
      </c>
      <c r="P3062" s="211" t="str">
        <f>IFERROR(VLOOKUP(F3062,연간집계!D:E,2,FALSE),"")</f>
        <v>스탠다드 포토북 8*8 (하드/무광)</v>
      </c>
    </row>
    <row r="3063" spans="1:16" ht="12.75">
      <c r="A3063" s="201">
        <v>45996.824930555558</v>
      </c>
      <c r="B3063" s="202">
        <v>45996</v>
      </c>
      <c r="C3063" s="203" t="s">
        <v>8033</v>
      </c>
      <c r="D3063" s="203" t="s">
        <v>11</v>
      </c>
      <c r="E3063" s="204" t="s">
        <v>8029</v>
      </c>
      <c r="F3063" s="49" t="s">
        <v>856</v>
      </c>
      <c r="G3063" s="203">
        <v>1</v>
      </c>
      <c r="H3063" s="203" t="s">
        <v>5145</v>
      </c>
      <c r="I3063" s="205" t="s">
        <v>1440</v>
      </c>
      <c r="J3063" s="206"/>
      <c r="K3063" s="203">
        <v>44</v>
      </c>
      <c r="L3063" s="213" t="s">
        <v>827</v>
      </c>
      <c r="M3063" s="208" t="s">
        <v>1471</v>
      </c>
      <c r="N3063" s="209">
        <f t="shared" si="0"/>
        <v>2025</v>
      </c>
      <c r="O3063" s="210">
        <f t="shared" si="1"/>
        <v>12</v>
      </c>
      <c r="P3063" s="211" t="str">
        <f>IFERROR(VLOOKUP(F3063,연간집계!D:E,2,FALSE),"")</f>
        <v>스탠다드 포토북 8*8 (하드/무광)</v>
      </c>
    </row>
    <row r="3064" spans="1:16" ht="12.75">
      <c r="A3064" s="201">
        <v>45996.895925925928</v>
      </c>
      <c r="B3064" s="202">
        <v>45996</v>
      </c>
      <c r="C3064" s="203" t="s">
        <v>8034</v>
      </c>
      <c r="D3064" s="203" t="s">
        <v>11</v>
      </c>
      <c r="E3064" s="204" t="s">
        <v>8035</v>
      </c>
      <c r="F3064" s="49" t="s">
        <v>1291</v>
      </c>
      <c r="G3064" s="203">
        <v>1</v>
      </c>
      <c r="H3064" s="203" t="s">
        <v>8036</v>
      </c>
      <c r="I3064" s="205" t="s">
        <v>2594</v>
      </c>
      <c r="J3064" s="206"/>
      <c r="K3064" s="203">
        <v>14</v>
      </c>
      <c r="L3064" s="207" t="s">
        <v>828</v>
      </c>
      <c r="M3064" s="208" t="s">
        <v>1471</v>
      </c>
      <c r="N3064" s="209">
        <f t="shared" si="0"/>
        <v>2025</v>
      </c>
      <c r="O3064" s="210">
        <f t="shared" si="1"/>
        <v>12</v>
      </c>
      <c r="P3064" s="211" t="str">
        <f>IFERROR(VLOOKUP(F3064,연간집계!D:E,2,FALSE),"")</f>
        <v>PCMS_벽걸이1단캘린더</v>
      </c>
    </row>
    <row r="3065" spans="1:16" ht="12.75">
      <c r="A3065" s="201">
        <v>45996.895949074074</v>
      </c>
      <c r="B3065" s="202">
        <v>45996</v>
      </c>
      <c r="C3065" s="203" t="s">
        <v>8037</v>
      </c>
      <c r="D3065" s="203" t="s">
        <v>11</v>
      </c>
      <c r="E3065" s="204" t="s">
        <v>8035</v>
      </c>
      <c r="F3065" s="49" t="s">
        <v>1291</v>
      </c>
      <c r="G3065" s="203">
        <v>1</v>
      </c>
      <c r="H3065" s="203" t="s">
        <v>8036</v>
      </c>
      <c r="I3065" s="205" t="s">
        <v>2594</v>
      </c>
      <c r="J3065" s="206"/>
      <c r="K3065" s="203">
        <v>14</v>
      </c>
      <c r="L3065" s="207" t="s">
        <v>828</v>
      </c>
      <c r="M3065" s="208" t="s">
        <v>1471</v>
      </c>
      <c r="N3065" s="209">
        <f t="shared" si="0"/>
        <v>2025</v>
      </c>
      <c r="O3065" s="210">
        <f t="shared" si="1"/>
        <v>12</v>
      </c>
      <c r="P3065" s="211" t="str">
        <f>IFERROR(VLOOKUP(F3065,연간집계!D:E,2,FALSE),"")</f>
        <v>PCMS_벽걸이1단캘린더</v>
      </c>
    </row>
    <row r="3066" spans="1:16" ht="12.75">
      <c r="A3066" s="201">
        <v>45996.895960648151</v>
      </c>
      <c r="B3066" s="202">
        <v>45996</v>
      </c>
      <c r="C3066" s="203" t="s">
        <v>8038</v>
      </c>
      <c r="D3066" s="203" t="s">
        <v>11</v>
      </c>
      <c r="E3066" s="204" t="s">
        <v>8035</v>
      </c>
      <c r="F3066" s="49" t="s">
        <v>1291</v>
      </c>
      <c r="G3066" s="203">
        <v>1</v>
      </c>
      <c r="H3066" s="203" t="s">
        <v>8036</v>
      </c>
      <c r="I3066" s="205" t="s">
        <v>2594</v>
      </c>
      <c r="J3066" s="206"/>
      <c r="K3066" s="203">
        <v>14</v>
      </c>
      <c r="L3066" s="207" t="s">
        <v>828</v>
      </c>
      <c r="M3066" s="208" t="s">
        <v>1471</v>
      </c>
      <c r="N3066" s="209">
        <f t="shared" si="0"/>
        <v>2025</v>
      </c>
      <c r="O3066" s="210">
        <f t="shared" si="1"/>
        <v>12</v>
      </c>
      <c r="P3066" s="211" t="str">
        <f>IFERROR(VLOOKUP(F3066,연간집계!D:E,2,FALSE),"")</f>
        <v>PCMS_벽걸이1단캘린더</v>
      </c>
    </row>
    <row r="3067" spans="1:16" ht="12.75">
      <c r="A3067" s="201">
        <v>45996.895972222221</v>
      </c>
      <c r="B3067" s="202">
        <v>45996</v>
      </c>
      <c r="C3067" s="203" t="s">
        <v>8039</v>
      </c>
      <c r="D3067" s="203" t="s">
        <v>11</v>
      </c>
      <c r="E3067" s="204" t="s">
        <v>8035</v>
      </c>
      <c r="F3067" s="49" t="s">
        <v>1243</v>
      </c>
      <c r="G3067" s="203">
        <v>1</v>
      </c>
      <c r="H3067" s="203" t="s">
        <v>8036</v>
      </c>
      <c r="I3067" s="205" t="s">
        <v>1455</v>
      </c>
      <c r="J3067" s="206"/>
      <c r="K3067" s="203">
        <v>24</v>
      </c>
      <c r="L3067" s="207" t="s">
        <v>828</v>
      </c>
      <c r="M3067" s="208" t="s">
        <v>1471</v>
      </c>
      <c r="N3067" s="209">
        <f t="shared" si="0"/>
        <v>2025</v>
      </c>
      <c r="O3067" s="210">
        <f t="shared" si="1"/>
        <v>12</v>
      </c>
      <c r="P3067" s="211" t="str">
        <f>IFERROR(VLOOKUP(F3067,연간집계!D:E,2,FALSE),"")</f>
        <v>모바일 포토북 150 (여행)</v>
      </c>
    </row>
    <row r="3068" spans="1:16" ht="12.75">
      <c r="A3068" s="201">
        <v>45996.934571759259</v>
      </c>
      <c r="B3068" s="202">
        <v>45996</v>
      </c>
      <c r="C3068" s="203" t="s">
        <v>8040</v>
      </c>
      <c r="D3068" s="203" t="s">
        <v>11</v>
      </c>
      <c r="E3068" s="204" t="s">
        <v>8041</v>
      </c>
      <c r="F3068" s="49" t="s">
        <v>1284</v>
      </c>
      <c r="G3068" s="203">
        <v>1</v>
      </c>
      <c r="H3068" s="203" t="s">
        <v>8042</v>
      </c>
      <c r="I3068" s="205" t="s">
        <v>1842</v>
      </c>
      <c r="J3068" s="206"/>
      <c r="K3068" s="203">
        <v>26</v>
      </c>
      <c r="L3068" s="207" t="s">
        <v>828</v>
      </c>
      <c r="M3068" s="208" t="s">
        <v>1471</v>
      </c>
      <c r="N3068" s="209">
        <f t="shared" si="0"/>
        <v>2025</v>
      </c>
      <c r="O3068" s="210">
        <f t="shared" si="1"/>
        <v>12</v>
      </c>
      <c r="P3068" s="211" t="str">
        <f>IFERROR(VLOOKUP(F3068,연간집계!D:E,2,FALSE),"")</f>
        <v>PCMS_스탠다드캘린더</v>
      </c>
    </row>
    <row r="3069" spans="1:16" ht="12.75">
      <c r="A3069" s="201">
        <v>45996.97587962963</v>
      </c>
      <c r="B3069" s="202">
        <v>45996</v>
      </c>
      <c r="C3069" s="203" t="s">
        <v>8043</v>
      </c>
      <c r="D3069" s="203" t="s">
        <v>11</v>
      </c>
      <c r="E3069" s="204" t="s">
        <v>8044</v>
      </c>
      <c r="F3069" s="49" t="s">
        <v>1315</v>
      </c>
      <c r="G3069" s="203">
        <v>1</v>
      </c>
      <c r="H3069" s="203" t="s">
        <v>8045</v>
      </c>
      <c r="I3069" s="205" t="s">
        <v>8046</v>
      </c>
      <c r="J3069" s="208" t="s">
        <v>3301</v>
      </c>
      <c r="K3069" s="203">
        <v>1</v>
      </c>
      <c r="L3069" s="207" t="s">
        <v>828</v>
      </c>
      <c r="M3069" s="208" t="s">
        <v>1471</v>
      </c>
      <c r="N3069" s="209">
        <f t="shared" si="0"/>
        <v>2025</v>
      </c>
      <c r="O3069" s="210">
        <f t="shared" si="1"/>
        <v>12</v>
      </c>
      <c r="P3069" s="211" t="str">
        <f>IFERROR(VLOOKUP(F3069,연간집계!D:E,2,FALSE),"")</f>
        <v>원목액자 305_브라운</v>
      </c>
    </row>
    <row r="3070" spans="1:16" ht="12.75">
      <c r="A3070" s="201">
        <v>45996.978842592594</v>
      </c>
      <c r="B3070" s="202">
        <v>45996</v>
      </c>
      <c r="C3070" s="203" t="s">
        <v>8047</v>
      </c>
      <c r="D3070" s="203" t="s">
        <v>11</v>
      </c>
      <c r="E3070" s="204" t="s">
        <v>8048</v>
      </c>
      <c r="F3070" s="49" t="s">
        <v>1315</v>
      </c>
      <c r="G3070" s="203">
        <v>1</v>
      </c>
      <c r="H3070" s="203" t="s">
        <v>8045</v>
      </c>
      <c r="I3070" s="205" t="s">
        <v>8046</v>
      </c>
      <c r="J3070" s="208" t="s">
        <v>3301</v>
      </c>
      <c r="K3070" s="203">
        <v>1</v>
      </c>
      <c r="L3070" s="207" t="s">
        <v>828</v>
      </c>
      <c r="M3070" s="208" t="s">
        <v>1471</v>
      </c>
      <c r="N3070" s="209">
        <f t="shared" si="0"/>
        <v>2025</v>
      </c>
      <c r="O3070" s="210">
        <f t="shared" si="1"/>
        <v>12</v>
      </c>
      <c r="P3070" s="211" t="str">
        <f>IFERROR(VLOOKUP(F3070,연간집계!D:E,2,FALSE),"")</f>
        <v>원목액자 305_브라운</v>
      </c>
    </row>
    <row r="3071" spans="1:16" ht="12.75">
      <c r="A3071" s="201">
        <v>45996.996550925927</v>
      </c>
      <c r="B3071" s="202">
        <v>45996</v>
      </c>
      <c r="C3071" s="203" t="s">
        <v>8049</v>
      </c>
      <c r="D3071" s="203" t="s">
        <v>11</v>
      </c>
      <c r="E3071" s="204" t="s">
        <v>8050</v>
      </c>
      <c r="F3071" s="49" t="s">
        <v>1383</v>
      </c>
      <c r="G3071" s="203">
        <v>1</v>
      </c>
      <c r="H3071" s="203" t="s">
        <v>8051</v>
      </c>
      <c r="I3071" s="205" t="s">
        <v>1501</v>
      </c>
      <c r="J3071" s="206"/>
      <c r="K3071" s="203">
        <v>2</v>
      </c>
      <c r="L3071" s="207" t="s">
        <v>828</v>
      </c>
      <c r="M3071" s="208" t="s">
        <v>1471</v>
      </c>
      <c r="N3071" s="209">
        <f t="shared" si="0"/>
        <v>2025</v>
      </c>
      <c r="O3071" s="210">
        <f t="shared" si="1"/>
        <v>12</v>
      </c>
      <c r="P3071" s="211" t="str">
        <f>IFERROR(VLOOKUP(F3071,연간집계!D:E,2,FALSE),"")</f>
        <v>오늘필름 (무광)</v>
      </c>
    </row>
    <row r="3072" spans="1:16" ht="12.75">
      <c r="A3072" s="201">
        <v>45996.996562499997</v>
      </c>
      <c r="B3072" s="202">
        <v>45996</v>
      </c>
      <c r="C3072" s="203" t="s">
        <v>8052</v>
      </c>
      <c r="D3072" s="203" t="s">
        <v>11</v>
      </c>
      <c r="E3072" s="204" t="s">
        <v>8050</v>
      </c>
      <c r="F3072" s="49" t="s">
        <v>1036</v>
      </c>
      <c r="G3072" s="203">
        <v>1</v>
      </c>
      <c r="H3072" s="203" t="s">
        <v>8051</v>
      </c>
      <c r="I3072" s="205" t="s">
        <v>1440</v>
      </c>
      <c r="J3072" s="206"/>
      <c r="K3072" s="203">
        <v>68</v>
      </c>
      <c r="L3072" s="207" t="s">
        <v>827</v>
      </c>
      <c r="M3072" s="208" t="s">
        <v>1471</v>
      </c>
      <c r="N3072" s="209">
        <f t="shared" si="0"/>
        <v>2025</v>
      </c>
      <c r="O3072" s="210">
        <f t="shared" si="1"/>
        <v>12</v>
      </c>
      <c r="P3072" s="211" t="str">
        <f>IFERROR(VLOOKUP(F3072,연간집계!D:E,2,FALSE),"")</f>
        <v>포토로그북 (바인더)</v>
      </c>
    </row>
    <row r="3073" spans="1:16" ht="12.75">
      <c r="A3073" s="201">
        <v>45997.365694444445</v>
      </c>
      <c r="B3073" s="202">
        <v>45997</v>
      </c>
      <c r="C3073" s="203" t="s">
        <v>8053</v>
      </c>
      <c r="D3073" s="203" t="s">
        <v>11</v>
      </c>
      <c r="E3073" s="204" t="s">
        <v>8054</v>
      </c>
      <c r="F3073" s="49" t="s">
        <v>1347</v>
      </c>
      <c r="G3073" s="203">
        <v>2</v>
      </c>
      <c r="H3073" s="203" t="s">
        <v>8055</v>
      </c>
      <c r="I3073" s="205" t="s">
        <v>1440</v>
      </c>
      <c r="J3073" s="208" t="s">
        <v>1628</v>
      </c>
      <c r="K3073" s="203">
        <v>1</v>
      </c>
      <c r="L3073" s="207" t="s">
        <v>828</v>
      </c>
      <c r="M3073" s="208" t="s">
        <v>1471</v>
      </c>
      <c r="N3073" s="209">
        <f t="shared" si="0"/>
        <v>2025</v>
      </c>
      <c r="O3073" s="210">
        <f t="shared" si="1"/>
        <v>12</v>
      </c>
      <c r="P3073" s="211" t="str">
        <f>IFERROR(VLOOKUP(F3073,연간집계!D:E,2,FALSE),"")</f>
        <v>아크릴키링</v>
      </c>
    </row>
    <row r="3074" spans="1:16" ht="12.75">
      <c r="A3074" s="201">
        <v>45997.365706018521</v>
      </c>
      <c r="B3074" s="202">
        <v>45997</v>
      </c>
      <c r="C3074" s="203" t="s">
        <v>8056</v>
      </c>
      <c r="D3074" s="203" t="s">
        <v>11</v>
      </c>
      <c r="E3074" s="204" t="s">
        <v>8054</v>
      </c>
      <c r="F3074" s="49" t="s">
        <v>1347</v>
      </c>
      <c r="G3074" s="203">
        <v>2</v>
      </c>
      <c r="H3074" s="203" t="s">
        <v>8055</v>
      </c>
      <c r="I3074" s="205" t="s">
        <v>1440</v>
      </c>
      <c r="J3074" s="208" t="s">
        <v>1628</v>
      </c>
      <c r="K3074" s="203">
        <v>1</v>
      </c>
      <c r="L3074" s="207" t="s">
        <v>828</v>
      </c>
      <c r="M3074" s="208" t="s">
        <v>1471</v>
      </c>
      <c r="N3074" s="209">
        <f t="shared" si="0"/>
        <v>2025</v>
      </c>
      <c r="O3074" s="210">
        <f t="shared" si="1"/>
        <v>12</v>
      </c>
      <c r="P3074" s="211" t="str">
        <f>IFERROR(VLOOKUP(F3074,연간집계!D:E,2,FALSE),"")</f>
        <v>아크릴키링</v>
      </c>
    </row>
    <row r="3075" spans="1:16" ht="12.75">
      <c r="A3075" s="201">
        <v>45997.365717592591</v>
      </c>
      <c r="B3075" s="202">
        <v>45997</v>
      </c>
      <c r="C3075" s="203" t="s">
        <v>8057</v>
      </c>
      <c r="D3075" s="203" t="s">
        <v>11</v>
      </c>
      <c r="E3075" s="204" t="s">
        <v>8054</v>
      </c>
      <c r="F3075" s="49" t="s">
        <v>1351</v>
      </c>
      <c r="G3075" s="203">
        <v>1</v>
      </c>
      <c r="H3075" s="203" t="s">
        <v>8055</v>
      </c>
      <c r="I3075" s="205" t="s">
        <v>1440</v>
      </c>
      <c r="J3075" s="206"/>
      <c r="K3075" s="203">
        <v>10</v>
      </c>
      <c r="L3075" s="207" t="s">
        <v>828</v>
      </c>
      <c r="M3075" s="208" t="s">
        <v>1471</v>
      </c>
      <c r="N3075" s="209">
        <f t="shared" si="0"/>
        <v>2025</v>
      </c>
      <c r="O3075" s="210">
        <f t="shared" si="1"/>
        <v>12</v>
      </c>
      <c r="P3075" s="211" t="str">
        <f>IFERROR(VLOOKUP(F3075,연간집계!D:E,2,FALSE),"")</f>
        <v>PCMS_엽서 100</v>
      </c>
    </row>
    <row r="3076" spans="1:16" ht="12.75">
      <c r="A3076" s="201">
        <v>45997.365729166668</v>
      </c>
      <c r="B3076" s="202">
        <v>45997</v>
      </c>
      <c r="C3076" s="203" t="s">
        <v>8058</v>
      </c>
      <c r="D3076" s="203" t="s">
        <v>11</v>
      </c>
      <c r="E3076" s="204" t="s">
        <v>8054</v>
      </c>
      <c r="F3076" s="49" t="s">
        <v>1351</v>
      </c>
      <c r="G3076" s="203">
        <v>1</v>
      </c>
      <c r="H3076" s="203" t="s">
        <v>8055</v>
      </c>
      <c r="I3076" s="205" t="s">
        <v>1440</v>
      </c>
      <c r="J3076" s="206"/>
      <c r="K3076" s="203">
        <v>10</v>
      </c>
      <c r="L3076" s="207" t="s">
        <v>828</v>
      </c>
      <c r="M3076" s="208" t="s">
        <v>1471</v>
      </c>
      <c r="N3076" s="209">
        <f t="shared" si="0"/>
        <v>2025</v>
      </c>
      <c r="O3076" s="210">
        <f t="shared" si="1"/>
        <v>12</v>
      </c>
      <c r="P3076" s="211" t="str">
        <f>IFERROR(VLOOKUP(F3076,연간집계!D:E,2,FALSE),"")</f>
        <v>PCMS_엽서 100</v>
      </c>
    </row>
    <row r="3077" spans="1:16" ht="12.75">
      <c r="A3077" s="201">
        <v>45997.365740740737</v>
      </c>
      <c r="B3077" s="202">
        <v>45997</v>
      </c>
      <c r="C3077" s="203" t="s">
        <v>8059</v>
      </c>
      <c r="D3077" s="203" t="s">
        <v>11</v>
      </c>
      <c r="E3077" s="204" t="s">
        <v>8054</v>
      </c>
      <c r="F3077" s="49" t="s">
        <v>1347</v>
      </c>
      <c r="G3077" s="203">
        <v>3</v>
      </c>
      <c r="H3077" s="203" t="s">
        <v>8055</v>
      </c>
      <c r="I3077" s="205" t="s">
        <v>1440</v>
      </c>
      <c r="J3077" s="208" t="s">
        <v>1628</v>
      </c>
      <c r="K3077" s="203">
        <v>1</v>
      </c>
      <c r="L3077" s="207" t="s">
        <v>828</v>
      </c>
      <c r="M3077" s="208" t="s">
        <v>1471</v>
      </c>
      <c r="N3077" s="209">
        <f t="shared" si="0"/>
        <v>2025</v>
      </c>
      <c r="O3077" s="210">
        <f t="shared" si="1"/>
        <v>12</v>
      </c>
      <c r="P3077" s="211" t="str">
        <f>IFERROR(VLOOKUP(F3077,연간집계!D:E,2,FALSE),"")</f>
        <v>아크릴키링</v>
      </c>
    </row>
    <row r="3078" spans="1:16" ht="12.75">
      <c r="A3078" s="201">
        <v>45997.365752314814</v>
      </c>
      <c r="B3078" s="202">
        <v>45997</v>
      </c>
      <c r="C3078" s="203" t="s">
        <v>8060</v>
      </c>
      <c r="D3078" s="203" t="s">
        <v>11</v>
      </c>
      <c r="E3078" s="204" t="s">
        <v>8054</v>
      </c>
      <c r="F3078" s="49" t="s">
        <v>1347</v>
      </c>
      <c r="G3078" s="203">
        <v>1</v>
      </c>
      <c r="H3078" s="203" t="s">
        <v>8055</v>
      </c>
      <c r="I3078" s="205" t="s">
        <v>1440</v>
      </c>
      <c r="J3078" s="208" t="s">
        <v>1628</v>
      </c>
      <c r="K3078" s="203">
        <v>1</v>
      </c>
      <c r="L3078" s="207" t="s">
        <v>828</v>
      </c>
      <c r="M3078" s="208" t="s">
        <v>1471</v>
      </c>
      <c r="N3078" s="209">
        <f t="shared" si="0"/>
        <v>2025</v>
      </c>
      <c r="O3078" s="210">
        <f t="shared" si="1"/>
        <v>12</v>
      </c>
      <c r="P3078" s="211" t="str">
        <f>IFERROR(VLOOKUP(F3078,연간집계!D:E,2,FALSE),"")</f>
        <v>아크릴키링</v>
      </c>
    </row>
    <row r="3079" spans="1:16" ht="12.75">
      <c r="A3079" s="201">
        <v>45997.371712962966</v>
      </c>
      <c r="B3079" s="202">
        <v>45997</v>
      </c>
      <c r="C3079" s="203" t="s">
        <v>8061</v>
      </c>
      <c r="D3079" s="203" t="s">
        <v>11</v>
      </c>
      <c r="E3079" s="204" t="s">
        <v>8062</v>
      </c>
      <c r="F3079" s="49" t="s">
        <v>1247</v>
      </c>
      <c r="G3079" s="203">
        <v>5</v>
      </c>
      <c r="H3079" s="203" t="s">
        <v>8063</v>
      </c>
      <c r="I3079" s="205" t="s">
        <v>1556</v>
      </c>
      <c r="J3079" s="206"/>
      <c r="K3079" s="203">
        <v>24</v>
      </c>
      <c r="L3079" s="207" t="s">
        <v>828</v>
      </c>
      <c r="M3079" s="208" t="s">
        <v>1493</v>
      </c>
      <c r="N3079" s="209">
        <f t="shared" si="0"/>
        <v>2025</v>
      </c>
      <c r="O3079" s="210">
        <f t="shared" si="1"/>
        <v>12</v>
      </c>
      <c r="P3079" s="211" t="str">
        <f>IFERROR(VLOOKUP(F3079,연간집계!D:E,2,FALSE),"")</f>
        <v>모바일 포토북 197 (여행)</v>
      </c>
    </row>
    <row r="3080" spans="1:16" ht="12.75">
      <c r="A3080" s="201">
        <v>45997.451585648145</v>
      </c>
      <c r="B3080" s="202">
        <v>45997</v>
      </c>
      <c r="C3080" s="203" t="s">
        <v>8064</v>
      </c>
      <c r="D3080" s="203" t="s">
        <v>11</v>
      </c>
      <c r="E3080" s="204" t="s">
        <v>8065</v>
      </c>
      <c r="F3080" s="49" t="s">
        <v>1281</v>
      </c>
      <c r="G3080" s="203">
        <v>5</v>
      </c>
      <c r="H3080" s="203" t="s">
        <v>6926</v>
      </c>
      <c r="I3080" s="205" t="s">
        <v>2297</v>
      </c>
      <c r="J3080" s="206"/>
      <c r="K3080" s="203">
        <v>26</v>
      </c>
      <c r="L3080" s="207" t="s">
        <v>827</v>
      </c>
      <c r="M3080" s="208" t="s">
        <v>1514</v>
      </c>
      <c r="N3080" s="209">
        <f t="shared" si="0"/>
        <v>2025</v>
      </c>
      <c r="O3080" s="210">
        <f t="shared" si="1"/>
        <v>12</v>
      </c>
      <c r="P3080" s="211" t="str">
        <f>IFERROR(VLOOKUP(F3080,연간집계!D:E,2,FALSE),"")</f>
        <v>PCMS_빅캘린더</v>
      </c>
    </row>
    <row r="3081" spans="1:16" ht="12.75">
      <c r="A3081" s="201">
        <v>45997.466354166667</v>
      </c>
      <c r="B3081" s="202">
        <v>45997</v>
      </c>
      <c r="C3081" s="203" t="s">
        <v>8066</v>
      </c>
      <c r="D3081" s="203" t="s">
        <v>11</v>
      </c>
      <c r="E3081" s="204" t="s">
        <v>8067</v>
      </c>
      <c r="F3081" s="49" t="s">
        <v>1284</v>
      </c>
      <c r="G3081" s="203">
        <v>4</v>
      </c>
      <c r="H3081" s="203" t="s">
        <v>2611</v>
      </c>
      <c r="I3081" s="205" t="s">
        <v>2297</v>
      </c>
      <c r="J3081" s="206"/>
      <c r="K3081" s="203">
        <v>26</v>
      </c>
      <c r="L3081" s="207" t="s">
        <v>827</v>
      </c>
      <c r="M3081" s="208" t="s">
        <v>1493</v>
      </c>
      <c r="N3081" s="209">
        <f t="shared" si="0"/>
        <v>2025</v>
      </c>
      <c r="O3081" s="210">
        <f t="shared" si="1"/>
        <v>12</v>
      </c>
      <c r="P3081" s="211" t="str">
        <f>IFERROR(VLOOKUP(F3081,연간집계!D:E,2,FALSE),"")</f>
        <v>PCMS_스탠다드캘린더</v>
      </c>
    </row>
    <row r="3082" spans="1:16" ht="12.75">
      <c r="A3082" s="201">
        <v>45997.531307870369</v>
      </c>
      <c r="B3082" s="202">
        <v>45997</v>
      </c>
      <c r="C3082" s="203" t="s">
        <v>8068</v>
      </c>
      <c r="D3082" s="203" t="s">
        <v>11</v>
      </c>
      <c r="E3082" s="204" t="s">
        <v>8069</v>
      </c>
      <c r="F3082" s="49" t="s">
        <v>847</v>
      </c>
      <c r="G3082" s="203">
        <v>1</v>
      </c>
      <c r="H3082" s="203" t="s">
        <v>8070</v>
      </c>
      <c r="I3082" s="205" t="s">
        <v>1440</v>
      </c>
      <c r="J3082" s="206"/>
      <c r="K3082" s="203">
        <v>32</v>
      </c>
      <c r="L3082" s="207" t="s">
        <v>827</v>
      </c>
      <c r="M3082" s="208" t="s">
        <v>1449</v>
      </c>
      <c r="N3082" s="209">
        <f t="shared" si="0"/>
        <v>2025</v>
      </c>
      <c r="O3082" s="210">
        <f t="shared" si="1"/>
        <v>12</v>
      </c>
      <c r="P3082" s="211" t="str">
        <f>IFERROR(VLOOKUP(F3082,연간집계!D:E,2,FALSE),"")</f>
        <v>스탠다드 포토북 8*11 (하드/무광)</v>
      </c>
    </row>
    <row r="3083" spans="1:16" ht="12.75">
      <c r="A3083" s="201">
        <v>45997.531319444446</v>
      </c>
      <c r="B3083" s="202">
        <v>45997</v>
      </c>
      <c r="C3083" s="203" t="s">
        <v>8071</v>
      </c>
      <c r="D3083" s="203" t="s">
        <v>11</v>
      </c>
      <c r="E3083" s="204" t="s">
        <v>8069</v>
      </c>
      <c r="F3083" s="49" t="s">
        <v>847</v>
      </c>
      <c r="G3083" s="203">
        <v>1</v>
      </c>
      <c r="H3083" s="203" t="s">
        <v>8070</v>
      </c>
      <c r="I3083" s="205" t="s">
        <v>1440</v>
      </c>
      <c r="J3083" s="206"/>
      <c r="K3083" s="203">
        <v>30</v>
      </c>
      <c r="L3083" s="207" t="s">
        <v>827</v>
      </c>
      <c r="M3083" s="208" t="s">
        <v>1449</v>
      </c>
      <c r="N3083" s="209">
        <f t="shared" si="0"/>
        <v>2025</v>
      </c>
      <c r="O3083" s="210">
        <f t="shared" si="1"/>
        <v>12</v>
      </c>
      <c r="P3083" s="211" t="str">
        <f>IFERROR(VLOOKUP(F3083,연간집계!D:E,2,FALSE),"")</f>
        <v>스탠다드 포토북 8*11 (하드/무광)</v>
      </c>
    </row>
    <row r="3084" spans="1:16" ht="12.75">
      <c r="A3084" s="201">
        <v>45997.537222222221</v>
      </c>
      <c r="B3084" s="202">
        <v>45997</v>
      </c>
      <c r="C3084" s="203" t="s">
        <v>8072</v>
      </c>
      <c r="D3084" s="203" t="s">
        <v>11</v>
      </c>
      <c r="E3084" s="204" t="s">
        <v>8073</v>
      </c>
      <c r="F3084" s="49" t="s">
        <v>1247</v>
      </c>
      <c r="G3084" s="203">
        <v>1</v>
      </c>
      <c r="H3084" s="203" t="s">
        <v>8074</v>
      </c>
      <c r="I3084" s="205" t="s">
        <v>1455</v>
      </c>
      <c r="J3084" s="206"/>
      <c r="K3084" s="203">
        <v>24</v>
      </c>
      <c r="L3084" s="207" t="s">
        <v>828</v>
      </c>
      <c r="M3084" s="208" t="s">
        <v>1436</v>
      </c>
      <c r="N3084" s="209">
        <f t="shared" si="0"/>
        <v>2025</v>
      </c>
      <c r="O3084" s="210">
        <f t="shared" si="1"/>
        <v>12</v>
      </c>
      <c r="P3084" s="211" t="str">
        <f>IFERROR(VLOOKUP(F3084,연간집계!D:E,2,FALSE),"")</f>
        <v>모바일 포토북 197 (여행)</v>
      </c>
    </row>
    <row r="3085" spans="1:16" ht="12.75">
      <c r="A3085" s="201">
        <v>45997.540185185186</v>
      </c>
      <c r="B3085" s="202">
        <v>45997</v>
      </c>
      <c r="C3085" s="203" t="s">
        <v>8075</v>
      </c>
      <c r="D3085" s="203" t="s">
        <v>11</v>
      </c>
      <c r="E3085" s="204" t="s">
        <v>8076</v>
      </c>
      <c r="F3085" s="49" t="s">
        <v>1056</v>
      </c>
      <c r="G3085" s="203">
        <v>1</v>
      </c>
      <c r="H3085" s="203" t="s">
        <v>6595</v>
      </c>
      <c r="I3085" s="205" t="s">
        <v>1440</v>
      </c>
      <c r="J3085" s="206"/>
      <c r="K3085" s="203">
        <v>124</v>
      </c>
      <c r="L3085" s="207" t="s">
        <v>827</v>
      </c>
      <c r="M3085" s="208" t="s">
        <v>1436</v>
      </c>
      <c r="N3085" s="209">
        <f t="shared" si="0"/>
        <v>2025</v>
      </c>
      <c r="O3085" s="210">
        <f t="shared" si="1"/>
        <v>12</v>
      </c>
      <c r="P3085" s="211" t="str">
        <f>IFERROR(VLOOKUP(F3085,연간집계!D:E,2,FALSE),"")</f>
        <v>프리북 150 (소프트)</v>
      </c>
    </row>
    <row r="3086" spans="1:16" ht="12.75">
      <c r="A3086" s="201">
        <v>45997.613958333335</v>
      </c>
      <c r="B3086" s="202">
        <v>45997</v>
      </c>
      <c r="C3086" s="203" t="s">
        <v>8077</v>
      </c>
      <c r="D3086" s="203" t="s">
        <v>11</v>
      </c>
      <c r="E3086" s="204" t="s">
        <v>8078</v>
      </c>
      <c r="F3086" s="49" t="s">
        <v>1247</v>
      </c>
      <c r="G3086" s="203">
        <v>1</v>
      </c>
      <c r="H3086" s="203" t="s">
        <v>8079</v>
      </c>
      <c r="I3086" s="205" t="s">
        <v>1453</v>
      </c>
      <c r="J3086" s="206"/>
      <c r="K3086" s="203">
        <v>34</v>
      </c>
      <c r="L3086" s="207" t="s">
        <v>828</v>
      </c>
      <c r="M3086" s="208" t="s">
        <v>1449</v>
      </c>
      <c r="N3086" s="209">
        <f t="shared" si="0"/>
        <v>2025</v>
      </c>
      <c r="O3086" s="210">
        <f t="shared" si="1"/>
        <v>12</v>
      </c>
      <c r="P3086" s="211" t="str">
        <f>IFERROR(VLOOKUP(F3086,연간집계!D:E,2,FALSE),"")</f>
        <v>모바일 포토북 197 (여행)</v>
      </c>
    </row>
    <row r="3087" spans="1:16" ht="12.75">
      <c r="A3087" s="201">
        <v>45997.613969907405</v>
      </c>
      <c r="B3087" s="202">
        <v>45997</v>
      </c>
      <c r="C3087" s="203" t="s">
        <v>8080</v>
      </c>
      <c r="D3087" s="203" t="s">
        <v>11</v>
      </c>
      <c r="E3087" s="204" t="s">
        <v>8078</v>
      </c>
      <c r="F3087" s="49" t="s">
        <v>1247</v>
      </c>
      <c r="G3087" s="203">
        <v>1</v>
      </c>
      <c r="H3087" s="203" t="s">
        <v>8079</v>
      </c>
      <c r="I3087" s="205" t="s">
        <v>1453</v>
      </c>
      <c r="J3087" s="206"/>
      <c r="K3087" s="203">
        <v>48</v>
      </c>
      <c r="L3087" s="207" t="s">
        <v>828</v>
      </c>
      <c r="M3087" s="208" t="s">
        <v>1449</v>
      </c>
      <c r="N3087" s="209">
        <f t="shared" si="0"/>
        <v>2025</v>
      </c>
      <c r="O3087" s="210">
        <f t="shared" si="1"/>
        <v>12</v>
      </c>
      <c r="P3087" s="211" t="str">
        <f>IFERROR(VLOOKUP(F3087,연간집계!D:E,2,FALSE),"")</f>
        <v>모바일 포토북 197 (여행)</v>
      </c>
    </row>
    <row r="3088" spans="1:16" ht="12.75">
      <c r="A3088" s="201">
        <v>45997.619884259257</v>
      </c>
      <c r="B3088" s="202">
        <v>45997</v>
      </c>
      <c r="C3088" s="203" t="s">
        <v>8081</v>
      </c>
      <c r="D3088" s="203" t="s">
        <v>11</v>
      </c>
      <c r="E3088" s="204" t="s">
        <v>8082</v>
      </c>
      <c r="F3088" s="49" t="s">
        <v>1296</v>
      </c>
      <c r="G3088" s="203">
        <v>1</v>
      </c>
      <c r="H3088" s="203" t="s">
        <v>79</v>
      </c>
      <c r="I3088" s="205" t="s">
        <v>5190</v>
      </c>
      <c r="J3088" s="206"/>
      <c r="K3088" s="203">
        <v>26</v>
      </c>
      <c r="L3088" s="207" t="s">
        <v>827</v>
      </c>
      <c r="M3088" s="208" t="s">
        <v>1514</v>
      </c>
      <c r="N3088" s="209">
        <f t="shared" si="0"/>
        <v>2025</v>
      </c>
      <c r="O3088" s="210">
        <f t="shared" si="1"/>
        <v>12</v>
      </c>
      <c r="P3088" s="211" t="str">
        <f>IFERROR(VLOOKUP(F3088,연간집계!D:E,2,FALSE),"")</f>
        <v>PCMS_벽걸이2단캘린더</v>
      </c>
    </row>
    <row r="3089" spans="1:16" ht="12.75">
      <c r="A3089" s="201">
        <v>45997.619895833333</v>
      </c>
      <c r="B3089" s="202">
        <v>45997</v>
      </c>
      <c r="C3089" s="203" t="s">
        <v>8083</v>
      </c>
      <c r="D3089" s="203" t="s">
        <v>11</v>
      </c>
      <c r="E3089" s="204" t="s">
        <v>8082</v>
      </c>
      <c r="F3089" s="49" t="s">
        <v>1281</v>
      </c>
      <c r="G3089" s="203">
        <v>1</v>
      </c>
      <c r="H3089" s="203" t="s">
        <v>79</v>
      </c>
      <c r="I3089" s="205" t="s">
        <v>2297</v>
      </c>
      <c r="J3089" s="206"/>
      <c r="K3089" s="203">
        <v>26</v>
      </c>
      <c r="L3089" s="207" t="s">
        <v>827</v>
      </c>
      <c r="M3089" s="208" t="s">
        <v>1514</v>
      </c>
      <c r="N3089" s="209">
        <f t="shared" si="0"/>
        <v>2025</v>
      </c>
      <c r="O3089" s="210">
        <f t="shared" si="1"/>
        <v>12</v>
      </c>
      <c r="P3089" s="211" t="str">
        <f>IFERROR(VLOOKUP(F3089,연간집계!D:E,2,FALSE),"")</f>
        <v>PCMS_빅캘린더</v>
      </c>
    </row>
    <row r="3090" spans="1:16" ht="12.75">
      <c r="A3090" s="201">
        <v>45997.61990740741</v>
      </c>
      <c r="B3090" s="202">
        <v>45997</v>
      </c>
      <c r="C3090" s="203" t="s">
        <v>8084</v>
      </c>
      <c r="D3090" s="203" t="s">
        <v>11</v>
      </c>
      <c r="E3090" s="204" t="s">
        <v>8082</v>
      </c>
      <c r="F3090" s="49" t="s">
        <v>1281</v>
      </c>
      <c r="G3090" s="203">
        <v>2</v>
      </c>
      <c r="H3090" s="203" t="s">
        <v>79</v>
      </c>
      <c r="I3090" s="205" t="s">
        <v>2297</v>
      </c>
      <c r="J3090" s="206"/>
      <c r="K3090" s="203">
        <v>26</v>
      </c>
      <c r="L3090" s="207" t="s">
        <v>827</v>
      </c>
      <c r="M3090" s="208" t="s">
        <v>1514</v>
      </c>
      <c r="N3090" s="209">
        <f t="shared" si="0"/>
        <v>2025</v>
      </c>
      <c r="O3090" s="210">
        <f t="shared" si="1"/>
        <v>12</v>
      </c>
      <c r="P3090" s="211" t="str">
        <f>IFERROR(VLOOKUP(F3090,연간집계!D:E,2,FALSE),"")</f>
        <v>PCMS_빅캘린더</v>
      </c>
    </row>
    <row r="3091" spans="1:16" ht="12.75">
      <c r="A3091" s="201">
        <v>45997.61991898148</v>
      </c>
      <c r="B3091" s="202">
        <v>45997</v>
      </c>
      <c r="C3091" s="203" t="s">
        <v>8085</v>
      </c>
      <c r="D3091" s="203" t="s">
        <v>11</v>
      </c>
      <c r="E3091" s="204" t="s">
        <v>8082</v>
      </c>
      <c r="F3091" s="49" t="s">
        <v>1296</v>
      </c>
      <c r="G3091" s="203">
        <v>2</v>
      </c>
      <c r="H3091" s="203" t="s">
        <v>79</v>
      </c>
      <c r="I3091" s="205" t="s">
        <v>5190</v>
      </c>
      <c r="J3091" s="206"/>
      <c r="K3091" s="203">
        <v>26</v>
      </c>
      <c r="L3091" s="207" t="s">
        <v>827</v>
      </c>
      <c r="M3091" s="208" t="s">
        <v>1514</v>
      </c>
      <c r="N3091" s="209">
        <f t="shared" si="0"/>
        <v>2025</v>
      </c>
      <c r="O3091" s="210">
        <f t="shared" si="1"/>
        <v>12</v>
      </c>
      <c r="P3091" s="211" t="str">
        <f>IFERROR(VLOOKUP(F3091,연간집계!D:E,2,FALSE),"")</f>
        <v>PCMS_벽걸이2단캘린더</v>
      </c>
    </row>
    <row r="3092" spans="1:16" ht="12.75">
      <c r="A3092" s="201">
        <v>45997.664212962962</v>
      </c>
      <c r="B3092" s="202">
        <v>45997</v>
      </c>
      <c r="C3092" s="203" t="s">
        <v>8086</v>
      </c>
      <c r="D3092" s="203" t="s">
        <v>11</v>
      </c>
      <c r="E3092" s="204" t="s">
        <v>8087</v>
      </c>
      <c r="F3092" s="49" t="s">
        <v>885</v>
      </c>
      <c r="G3092" s="203">
        <v>2</v>
      </c>
      <c r="H3092" s="203" t="s">
        <v>8088</v>
      </c>
      <c r="I3092" s="205" t="s">
        <v>5354</v>
      </c>
      <c r="J3092" s="206"/>
      <c r="K3092" s="203">
        <v>80</v>
      </c>
      <c r="L3092" s="207" t="s">
        <v>827</v>
      </c>
      <c r="M3092" s="208" t="s">
        <v>1436</v>
      </c>
      <c r="N3092" s="209">
        <f t="shared" si="0"/>
        <v>2025</v>
      </c>
      <c r="O3092" s="210">
        <f t="shared" si="1"/>
        <v>12</v>
      </c>
      <c r="P3092" s="211" t="str">
        <f>IFERROR(VLOOKUP(F3092,연간집계!D:E,2,FALSE),"")</f>
        <v>마이트립북 150</v>
      </c>
    </row>
    <row r="3093" spans="1:16" ht="12.75">
      <c r="A3093" s="201">
        <v>45997.670173611114</v>
      </c>
      <c r="B3093" s="202">
        <v>45997</v>
      </c>
      <c r="C3093" s="203" t="s">
        <v>8089</v>
      </c>
      <c r="D3093" s="203" t="s">
        <v>11</v>
      </c>
      <c r="E3093" s="204" t="s">
        <v>8090</v>
      </c>
      <c r="F3093" s="49" t="s">
        <v>1238</v>
      </c>
      <c r="G3093" s="203">
        <v>1</v>
      </c>
      <c r="H3093" s="203" t="s">
        <v>3851</v>
      </c>
      <c r="I3093" s="205" t="s">
        <v>1676</v>
      </c>
      <c r="J3093" s="206"/>
      <c r="K3093" s="203">
        <v>24</v>
      </c>
      <c r="L3093" s="207" t="s">
        <v>828</v>
      </c>
      <c r="M3093" s="208" t="s">
        <v>1449</v>
      </c>
      <c r="N3093" s="209">
        <f t="shared" si="0"/>
        <v>2025</v>
      </c>
      <c r="O3093" s="210">
        <f t="shared" si="1"/>
        <v>12</v>
      </c>
      <c r="P3093" s="211" t="str">
        <f>IFERROR(VLOOKUP(F3093,연간집계!D:E,2,FALSE),"")</f>
        <v>모바일 포토북 198 (베이비)</v>
      </c>
    </row>
    <row r="3094" spans="1:16" ht="12.75">
      <c r="A3094" s="201">
        <v>45997.764699074076</v>
      </c>
      <c r="B3094" s="202">
        <v>45997</v>
      </c>
      <c r="C3094" s="203" t="s">
        <v>8091</v>
      </c>
      <c r="D3094" s="203" t="s">
        <v>11</v>
      </c>
      <c r="E3094" s="204" t="s">
        <v>8092</v>
      </c>
      <c r="F3094" s="49" t="s">
        <v>1296</v>
      </c>
      <c r="G3094" s="203">
        <v>4</v>
      </c>
      <c r="H3094" s="203" t="s">
        <v>8093</v>
      </c>
      <c r="I3094" s="205" t="s">
        <v>5190</v>
      </c>
      <c r="J3094" s="206"/>
      <c r="K3094" s="203">
        <v>26</v>
      </c>
      <c r="L3094" s="207" t="s">
        <v>827</v>
      </c>
      <c r="M3094" s="208" t="s">
        <v>1493</v>
      </c>
      <c r="N3094" s="209">
        <f t="shared" si="0"/>
        <v>2025</v>
      </c>
      <c r="O3094" s="210">
        <f t="shared" si="1"/>
        <v>12</v>
      </c>
      <c r="P3094" s="211" t="str">
        <f>IFERROR(VLOOKUP(F3094,연간집계!D:E,2,FALSE),"")</f>
        <v>PCMS_벽걸이2단캘린더</v>
      </c>
    </row>
    <row r="3095" spans="1:16" ht="12.75">
      <c r="A3095" s="201">
        <v>45997.776516203703</v>
      </c>
      <c r="B3095" s="202">
        <v>45997</v>
      </c>
      <c r="C3095" s="203" t="s">
        <v>8094</v>
      </c>
      <c r="D3095" s="203" t="s">
        <v>11</v>
      </c>
      <c r="E3095" s="204" t="s">
        <v>8095</v>
      </c>
      <c r="F3095" s="49" t="s">
        <v>1347</v>
      </c>
      <c r="G3095" s="203">
        <v>1</v>
      </c>
      <c r="H3095" s="203" t="s">
        <v>8096</v>
      </c>
      <c r="I3095" s="205" t="s">
        <v>1440</v>
      </c>
      <c r="J3095" s="208" t="s">
        <v>6096</v>
      </c>
      <c r="K3095" s="203">
        <v>1</v>
      </c>
      <c r="L3095" s="207" t="s">
        <v>828</v>
      </c>
      <c r="M3095" s="208" t="s">
        <v>1851</v>
      </c>
      <c r="N3095" s="209">
        <f t="shared" si="0"/>
        <v>2025</v>
      </c>
      <c r="O3095" s="210">
        <f t="shared" si="1"/>
        <v>12</v>
      </c>
      <c r="P3095" s="211" t="str">
        <f>IFERROR(VLOOKUP(F3095,연간집계!D:E,2,FALSE),"")</f>
        <v>아크릴키링</v>
      </c>
    </row>
    <row r="3096" spans="1:16" ht="12.75">
      <c r="A3096" s="201">
        <v>45997.77652777778</v>
      </c>
      <c r="B3096" s="202">
        <v>45997</v>
      </c>
      <c r="C3096" s="203" t="s">
        <v>8097</v>
      </c>
      <c r="D3096" s="203" t="s">
        <v>11</v>
      </c>
      <c r="E3096" s="204" t="s">
        <v>8095</v>
      </c>
      <c r="F3096" s="49" t="s">
        <v>1284</v>
      </c>
      <c r="G3096" s="203">
        <v>1</v>
      </c>
      <c r="H3096" s="203" t="s">
        <v>8096</v>
      </c>
      <c r="I3096" s="205" t="s">
        <v>5016</v>
      </c>
      <c r="J3096" s="206"/>
      <c r="K3096" s="203">
        <v>26</v>
      </c>
      <c r="L3096" s="207" t="s">
        <v>828</v>
      </c>
      <c r="M3096" s="208" t="s">
        <v>1851</v>
      </c>
      <c r="N3096" s="209">
        <f t="shared" si="0"/>
        <v>2025</v>
      </c>
      <c r="O3096" s="210">
        <f t="shared" si="1"/>
        <v>12</v>
      </c>
      <c r="P3096" s="211" t="str">
        <f>IFERROR(VLOOKUP(F3096,연간집계!D:E,2,FALSE),"")</f>
        <v>PCMS_스탠다드캘린더</v>
      </c>
    </row>
    <row r="3097" spans="1:16" ht="12.75">
      <c r="A3097" s="201">
        <v>45997.856354166666</v>
      </c>
      <c r="B3097" s="202">
        <v>45997</v>
      </c>
      <c r="C3097" s="203" t="s">
        <v>8098</v>
      </c>
      <c r="D3097" s="203" t="s">
        <v>11</v>
      </c>
      <c r="E3097" s="204" t="s">
        <v>8099</v>
      </c>
      <c r="F3097" s="49" t="s">
        <v>1388</v>
      </c>
      <c r="G3097" s="203">
        <v>1</v>
      </c>
      <c r="H3097" s="203" t="s">
        <v>5966</v>
      </c>
      <c r="I3097" s="205" t="s">
        <v>1622</v>
      </c>
      <c r="J3097" s="206"/>
      <c r="K3097" s="203">
        <v>142</v>
      </c>
      <c r="L3097" s="207" t="s">
        <v>827</v>
      </c>
      <c r="M3097" s="208" t="s">
        <v>1514</v>
      </c>
      <c r="N3097" s="209">
        <f t="shared" si="0"/>
        <v>2025</v>
      </c>
      <c r="O3097" s="210">
        <f t="shared" si="1"/>
        <v>12</v>
      </c>
      <c r="P3097" s="211" t="str">
        <f>IFERROR(VLOOKUP(F3097,연간집계!D:E,2,FALSE),"")</f>
        <v>폴라로이드</v>
      </c>
    </row>
    <row r="3098" spans="1:16" ht="12.75">
      <c r="A3098" s="201">
        <v>45997.856365740743</v>
      </c>
      <c r="B3098" s="202">
        <v>45997</v>
      </c>
      <c r="C3098" s="203" t="s">
        <v>8100</v>
      </c>
      <c r="D3098" s="203" t="s">
        <v>11</v>
      </c>
      <c r="E3098" s="204" t="s">
        <v>8099</v>
      </c>
      <c r="F3098" s="49" t="s">
        <v>1281</v>
      </c>
      <c r="G3098" s="203">
        <v>45</v>
      </c>
      <c r="H3098" s="203" t="s">
        <v>5966</v>
      </c>
      <c r="I3098" s="205" t="s">
        <v>1842</v>
      </c>
      <c r="J3098" s="206"/>
      <c r="K3098" s="203">
        <v>26</v>
      </c>
      <c r="L3098" s="207" t="s">
        <v>827</v>
      </c>
      <c r="M3098" s="208" t="s">
        <v>1514</v>
      </c>
      <c r="N3098" s="209">
        <f t="shared" si="0"/>
        <v>2025</v>
      </c>
      <c r="O3098" s="210">
        <f t="shared" si="1"/>
        <v>12</v>
      </c>
      <c r="P3098" s="211" t="str">
        <f>IFERROR(VLOOKUP(F3098,연간집계!D:E,2,FALSE),"")</f>
        <v>PCMS_빅캘린더</v>
      </c>
    </row>
    <row r="3099" spans="1:16" ht="12.75">
      <c r="A3099" s="201">
        <v>45997.882939814815</v>
      </c>
      <c r="B3099" s="202">
        <v>45997</v>
      </c>
      <c r="C3099" s="203" t="s">
        <v>8101</v>
      </c>
      <c r="D3099" s="203" t="s">
        <v>11</v>
      </c>
      <c r="E3099" s="204" t="s">
        <v>8102</v>
      </c>
      <c r="F3099" s="49" t="s">
        <v>838</v>
      </c>
      <c r="G3099" s="203">
        <v>2</v>
      </c>
      <c r="H3099" s="203" t="s">
        <v>4175</v>
      </c>
      <c r="I3099" s="205" t="s">
        <v>1440</v>
      </c>
      <c r="J3099" s="206"/>
      <c r="K3099" s="203">
        <v>24</v>
      </c>
      <c r="L3099" s="207" t="s">
        <v>827</v>
      </c>
      <c r="M3099" s="208" t="s">
        <v>1436</v>
      </c>
      <c r="N3099" s="209">
        <f t="shared" si="0"/>
        <v>2025</v>
      </c>
      <c r="O3099" s="210">
        <f t="shared" si="1"/>
        <v>12</v>
      </c>
      <c r="P3099" s="211" t="str">
        <f>IFERROR(VLOOKUP(F3099,연간집계!D:E,2,FALSE),"")</f>
        <v>스탠다드 포토북 6*8 (하드/무광)</v>
      </c>
    </row>
    <row r="3100" spans="1:16" ht="12.75">
      <c r="A3100" s="201">
        <v>45997.88890046296</v>
      </c>
      <c r="B3100" s="202">
        <v>45997</v>
      </c>
      <c r="C3100" s="203" t="s">
        <v>8103</v>
      </c>
      <c r="D3100" s="203" t="s">
        <v>11</v>
      </c>
      <c r="E3100" s="204" t="s">
        <v>8104</v>
      </c>
      <c r="F3100" s="49" t="s">
        <v>1281</v>
      </c>
      <c r="G3100" s="203">
        <v>2</v>
      </c>
      <c r="H3100" s="203" t="s">
        <v>8088</v>
      </c>
      <c r="I3100" s="205" t="s">
        <v>2297</v>
      </c>
      <c r="J3100" s="206"/>
      <c r="K3100" s="203">
        <v>26</v>
      </c>
      <c r="L3100" s="207" t="s">
        <v>827</v>
      </c>
      <c r="M3100" s="208" t="s">
        <v>1449</v>
      </c>
      <c r="N3100" s="209">
        <f t="shared" si="0"/>
        <v>2025</v>
      </c>
      <c r="O3100" s="210">
        <f t="shared" si="1"/>
        <v>12</v>
      </c>
      <c r="P3100" s="211" t="str">
        <f>IFERROR(VLOOKUP(F3100,연간집계!D:E,2,FALSE),"")</f>
        <v>PCMS_빅캘린더</v>
      </c>
    </row>
    <row r="3101" spans="1:16" ht="12.75">
      <c r="A3101" s="201">
        <v>45997.888912037037</v>
      </c>
      <c r="B3101" s="202">
        <v>45997</v>
      </c>
      <c r="C3101" s="203" t="s">
        <v>8105</v>
      </c>
      <c r="D3101" s="203" t="s">
        <v>11</v>
      </c>
      <c r="E3101" s="204" t="s">
        <v>8106</v>
      </c>
      <c r="F3101" s="49" t="s">
        <v>1284</v>
      </c>
      <c r="G3101" s="203">
        <v>1</v>
      </c>
      <c r="H3101" s="203" t="s">
        <v>8107</v>
      </c>
      <c r="I3101" s="205" t="s">
        <v>5016</v>
      </c>
      <c r="J3101" s="206"/>
      <c r="K3101" s="203">
        <v>26</v>
      </c>
      <c r="L3101" s="207" t="s">
        <v>827</v>
      </c>
      <c r="M3101" s="208" t="s">
        <v>1541</v>
      </c>
      <c r="N3101" s="209">
        <f t="shared" si="0"/>
        <v>2025</v>
      </c>
      <c r="O3101" s="210">
        <f t="shared" si="1"/>
        <v>12</v>
      </c>
      <c r="P3101" s="211" t="str">
        <f>IFERROR(VLOOKUP(F3101,연간집계!D:E,2,FALSE),"")</f>
        <v>PCMS_스탠다드캘린더</v>
      </c>
    </row>
    <row r="3102" spans="1:16" ht="12.75">
      <c r="A3102" s="201">
        <v>45997.891886574071</v>
      </c>
      <c r="B3102" s="202">
        <v>45997</v>
      </c>
      <c r="C3102" s="203" t="s">
        <v>8108</v>
      </c>
      <c r="D3102" s="203" t="s">
        <v>11</v>
      </c>
      <c r="E3102" s="204" t="s">
        <v>8109</v>
      </c>
      <c r="F3102" s="49" t="s">
        <v>1284</v>
      </c>
      <c r="G3102" s="203">
        <v>1</v>
      </c>
      <c r="H3102" s="203" t="s">
        <v>8107</v>
      </c>
      <c r="I3102" s="205" t="s">
        <v>5016</v>
      </c>
      <c r="J3102" s="206"/>
      <c r="K3102" s="203">
        <v>26</v>
      </c>
      <c r="L3102" s="207" t="s">
        <v>827</v>
      </c>
      <c r="M3102" s="208" t="s">
        <v>1541</v>
      </c>
      <c r="N3102" s="209">
        <f t="shared" si="0"/>
        <v>2025</v>
      </c>
      <c r="O3102" s="210">
        <f t="shared" si="1"/>
        <v>12</v>
      </c>
      <c r="P3102" s="211" t="str">
        <f>IFERROR(VLOOKUP(F3102,연간집계!D:E,2,FALSE),"")</f>
        <v>PCMS_스탠다드캘린더</v>
      </c>
    </row>
    <row r="3103" spans="1:16" ht="12.75">
      <c r="A3103" s="201">
        <v>45997.891898148147</v>
      </c>
      <c r="B3103" s="202">
        <v>45997</v>
      </c>
      <c r="C3103" s="203" t="s">
        <v>8110</v>
      </c>
      <c r="D3103" s="203" t="s">
        <v>11</v>
      </c>
      <c r="E3103" s="204" t="s">
        <v>8111</v>
      </c>
      <c r="F3103" s="49" t="s">
        <v>1076</v>
      </c>
      <c r="G3103" s="203">
        <v>1</v>
      </c>
      <c r="H3103" s="203" t="s">
        <v>8112</v>
      </c>
      <c r="I3103" s="205" t="s">
        <v>1566</v>
      </c>
      <c r="J3103" s="203" t="s">
        <v>4458</v>
      </c>
      <c r="K3103" s="203">
        <v>60</v>
      </c>
      <c r="L3103" s="207" t="s">
        <v>827</v>
      </c>
      <c r="M3103" s="208" t="s">
        <v>1445</v>
      </c>
      <c r="N3103" s="209">
        <f t="shared" si="0"/>
        <v>2025</v>
      </c>
      <c r="O3103" s="210">
        <f t="shared" si="1"/>
        <v>12</v>
      </c>
      <c r="P3103" s="211" t="str">
        <f>IFERROR(VLOOKUP(F3103,연간집계!D:E,2,FALSE),"")</f>
        <v>레더북 (다크네이비)</v>
      </c>
    </row>
    <row r="3104" spans="1:16" ht="12.75">
      <c r="A3104" s="201">
        <v>45997.900787037041</v>
      </c>
      <c r="B3104" s="202">
        <v>45997</v>
      </c>
      <c r="C3104" s="203" t="s">
        <v>8113</v>
      </c>
      <c r="D3104" s="203" t="s">
        <v>11</v>
      </c>
      <c r="E3104" s="204" t="s">
        <v>8114</v>
      </c>
      <c r="F3104" s="49" t="s">
        <v>856</v>
      </c>
      <c r="G3104" s="203">
        <v>1</v>
      </c>
      <c r="H3104" s="203" t="s">
        <v>8115</v>
      </c>
      <c r="I3104" s="205" t="s">
        <v>1510</v>
      </c>
      <c r="J3104" s="206"/>
      <c r="K3104" s="203">
        <v>28</v>
      </c>
      <c r="L3104" s="213" t="s">
        <v>827</v>
      </c>
      <c r="M3104" s="208" t="s">
        <v>1436</v>
      </c>
      <c r="N3104" s="209">
        <f t="shared" si="0"/>
        <v>2025</v>
      </c>
      <c r="O3104" s="210">
        <f t="shared" si="1"/>
        <v>12</v>
      </c>
      <c r="P3104" s="211" t="str">
        <f>IFERROR(VLOOKUP(F3104,연간집계!D:E,2,FALSE),"")</f>
        <v>스탠다드 포토북 8*8 (하드/무광)</v>
      </c>
    </row>
    <row r="3105" spans="1:16" ht="12.75">
      <c r="A3105" s="201">
        <v>45997.90079861111</v>
      </c>
      <c r="B3105" s="202">
        <v>45997</v>
      </c>
      <c r="C3105" s="203" t="s">
        <v>8116</v>
      </c>
      <c r="D3105" s="203" t="s">
        <v>11</v>
      </c>
      <c r="E3105" s="204" t="s">
        <v>8114</v>
      </c>
      <c r="F3105" s="49" t="s">
        <v>856</v>
      </c>
      <c r="G3105" s="203">
        <v>1</v>
      </c>
      <c r="H3105" s="203" t="s">
        <v>8115</v>
      </c>
      <c r="I3105" s="205" t="s">
        <v>1453</v>
      </c>
      <c r="J3105" s="206"/>
      <c r="K3105" s="203">
        <v>24</v>
      </c>
      <c r="L3105" s="213" t="s">
        <v>827</v>
      </c>
      <c r="M3105" s="208" t="s">
        <v>1436</v>
      </c>
      <c r="N3105" s="209">
        <f t="shared" si="0"/>
        <v>2025</v>
      </c>
      <c r="O3105" s="210">
        <f t="shared" si="1"/>
        <v>12</v>
      </c>
      <c r="P3105" s="211" t="str">
        <f>IFERROR(VLOOKUP(F3105,연간집계!D:E,2,FALSE),"")</f>
        <v>스탠다드 포토북 8*8 (하드/무광)</v>
      </c>
    </row>
    <row r="3106" spans="1:16" ht="12.75">
      <c r="A3106" s="201">
        <v>45997.933252314811</v>
      </c>
      <c r="B3106" s="202">
        <v>45997</v>
      </c>
      <c r="C3106" s="203" t="s">
        <v>8117</v>
      </c>
      <c r="D3106" s="203" t="s">
        <v>11</v>
      </c>
      <c r="E3106" s="204" t="s">
        <v>8118</v>
      </c>
      <c r="F3106" s="49" t="s">
        <v>1284</v>
      </c>
      <c r="G3106" s="203">
        <v>3</v>
      </c>
      <c r="H3106" s="203" t="s">
        <v>8119</v>
      </c>
      <c r="I3106" s="205" t="s">
        <v>5016</v>
      </c>
      <c r="J3106" s="206"/>
      <c r="K3106" s="203">
        <v>26</v>
      </c>
      <c r="L3106" s="207" t="s">
        <v>827</v>
      </c>
      <c r="M3106" s="208" t="s">
        <v>1851</v>
      </c>
      <c r="N3106" s="209">
        <f t="shared" si="0"/>
        <v>2025</v>
      </c>
      <c r="O3106" s="210">
        <f t="shared" si="1"/>
        <v>12</v>
      </c>
      <c r="P3106" s="211" t="str">
        <f>IFERROR(VLOOKUP(F3106,연간집계!D:E,2,FALSE),"")</f>
        <v>PCMS_스탠다드캘린더</v>
      </c>
    </row>
    <row r="3107" spans="1:16" ht="12.75">
      <c r="A3107" s="201">
        <v>45997.983483796299</v>
      </c>
      <c r="B3107" s="202">
        <v>45997</v>
      </c>
      <c r="C3107" s="203" t="s">
        <v>8120</v>
      </c>
      <c r="D3107" s="203" t="s">
        <v>11</v>
      </c>
      <c r="E3107" s="204" t="s">
        <v>8121</v>
      </c>
      <c r="F3107" s="49" t="s">
        <v>1291</v>
      </c>
      <c r="G3107" s="203">
        <v>1</v>
      </c>
      <c r="H3107" s="203" t="s">
        <v>8122</v>
      </c>
      <c r="I3107" s="205" t="s">
        <v>1840</v>
      </c>
      <c r="J3107" s="206"/>
      <c r="K3107" s="203">
        <v>14</v>
      </c>
      <c r="L3107" s="207" t="s">
        <v>827</v>
      </c>
      <c r="M3107" s="208" t="s">
        <v>1471</v>
      </c>
      <c r="N3107" s="209">
        <f t="shared" si="0"/>
        <v>2025</v>
      </c>
      <c r="O3107" s="210">
        <f t="shared" si="1"/>
        <v>12</v>
      </c>
      <c r="P3107" s="211" t="str">
        <f>IFERROR(VLOOKUP(F3107,연간집계!D:E,2,FALSE),"")</f>
        <v>PCMS_벽걸이1단캘린더</v>
      </c>
    </row>
    <row r="3108" spans="1:16" ht="12.75">
      <c r="A3108" s="201">
        <v>45998.013078703705</v>
      </c>
      <c r="B3108" s="202">
        <v>45998</v>
      </c>
      <c r="C3108" s="203" t="s">
        <v>8123</v>
      </c>
      <c r="D3108" s="203" t="s">
        <v>11</v>
      </c>
      <c r="E3108" s="204" t="s">
        <v>8124</v>
      </c>
      <c r="F3108" s="49" t="s">
        <v>1284</v>
      </c>
      <c r="G3108" s="203">
        <v>20</v>
      </c>
      <c r="H3108" s="203" t="s">
        <v>8125</v>
      </c>
      <c r="I3108" s="205" t="s">
        <v>1842</v>
      </c>
      <c r="J3108" s="206"/>
      <c r="K3108" s="203">
        <v>26</v>
      </c>
      <c r="L3108" s="207" t="s">
        <v>827</v>
      </c>
      <c r="M3108" s="208" t="s">
        <v>1436</v>
      </c>
      <c r="N3108" s="209">
        <f t="shared" si="0"/>
        <v>2025</v>
      </c>
      <c r="O3108" s="210">
        <f t="shared" si="1"/>
        <v>12</v>
      </c>
      <c r="P3108" s="211" t="str">
        <f>IFERROR(VLOOKUP(F3108,연간집계!D:E,2,FALSE),"")</f>
        <v>PCMS_스탠다드캘린더</v>
      </c>
    </row>
    <row r="3109" spans="1:16" ht="12.75">
      <c r="A3109" s="201">
        <v>45998.016041666669</v>
      </c>
      <c r="B3109" s="202">
        <v>45998</v>
      </c>
      <c r="C3109" s="203" t="s">
        <v>8126</v>
      </c>
      <c r="D3109" s="203" t="s">
        <v>11</v>
      </c>
      <c r="E3109" s="204" t="s">
        <v>8127</v>
      </c>
      <c r="F3109" s="49" t="s">
        <v>1245</v>
      </c>
      <c r="G3109" s="203">
        <v>1</v>
      </c>
      <c r="H3109" s="203" t="s">
        <v>5445</v>
      </c>
      <c r="I3109" s="205" t="s">
        <v>1556</v>
      </c>
      <c r="J3109" s="206"/>
      <c r="K3109" s="203">
        <v>24</v>
      </c>
      <c r="L3109" s="207" t="s">
        <v>828</v>
      </c>
      <c r="M3109" s="208" t="s">
        <v>1445</v>
      </c>
      <c r="N3109" s="209">
        <f t="shared" si="0"/>
        <v>2025</v>
      </c>
      <c r="O3109" s="210">
        <f t="shared" si="1"/>
        <v>12</v>
      </c>
      <c r="P3109" s="211" t="str">
        <f>IFERROR(VLOOKUP(F3109,연간집계!D:E,2,FALSE),"")</f>
        <v>모바일 포토북 198 (여행)</v>
      </c>
    </row>
    <row r="3110" spans="1:16" ht="12.75">
      <c r="A3110" s="201">
        <v>45998.429340277777</v>
      </c>
      <c r="B3110" s="202">
        <v>45998</v>
      </c>
      <c r="C3110" s="203" t="s">
        <v>8128</v>
      </c>
      <c r="D3110" s="203" t="s">
        <v>11</v>
      </c>
      <c r="E3110" s="204" t="s">
        <v>8129</v>
      </c>
      <c r="F3110" s="49" t="s">
        <v>1299</v>
      </c>
      <c r="G3110" s="203">
        <v>1</v>
      </c>
      <c r="H3110" s="203" t="s">
        <v>6000</v>
      </c>
      <c r="I3110" s="205" t="s">
        <v>5190</v>
      </c>
      <c r="J3110" s="206"/>
      <c r="K3110" s="203">
        <v>15</v>
      </c>
      <c r="L3110" s="207" t="s">
        <v>827</v>
      </c>
      <c r="M3110" s="208" t="s">
        <v>1436</v>
      </c>
      <c r="N3110" s="209">
        <f t="shared" si="0"/>
        <v>2025</v>
      </c>
      <c r="O3110" s="210">
        <f t="shared" si="1"/>
        <v>12</v>
      </c>
      <c r="P3110" s="211" t="str">
        <f>IFERROR(VLOOKUP(F3110,연간집계!D:E,2,FALSE),"")</f>
        <v>PCMS_우드월캘린더</v>
      </c>
    </row>
    <row r="3111" spans="1:16" ht="12.75">
      <c r="A3111" s="201">
        <v>45998.429363425923</v>
      </c>
      <c r="B3111" s="202">
        <v>45998</v>
      </c>
      <c r="C3111" s="203" t="s">
        <v>8130</v>
      </c>
      <c r="D3111" s="203" t="s">
        <v>11</v>
      </c>
      <c r="E3111" s="204" t="s">
        <v>8129</v>
      </c>
      <c r="F3111" s="49" t="s">
        <v>1299</v>
      </c>
      <c r="G3111" s="203">
        <v>2</v>
      </c>
      <c r="H3111" s="203" t="s">
        <v>6000</v>
      </c>
      <c r="I3111" s="205" t="s">
        <v>5190</v>
      </c>
      <c r="J3111" s="206"/>
      <c r="K3111" s="203">
        <v>15</v>
      </c>
      <c r="L3111" s="207" t="s">
        <v>827</v>
      </c>
      <c r="M3111" s="208" t="s">
        <v>1436</v>
      </c>
      <c r="N3111" s="209">
        <f t="shared" si="0"/>
        <v>2025</v>
      </c>
      <c r="O3111" s="210">
        <f t="shared" si="1"/>
        <v>12</v>
      </c>
      <c r="P3111" s="211" t="str">
        <f>IFERROR(VLOOKUP(F3111,연간집계!D:E,2,FALSE),"")</f>
        <v>PCMS_우드월캘린더</v>
      </c>
    </row>
    <row r="3112" spans="1:16" ht="12.75">
      <c r="A3112" s="201">
        <v>45998.506099537037</v>
      </c>
      <c r="B3112" s="202">
        <v>45998</v>
      </c>
      <c r="C3112" s="203" t="s">
        <v>8131</v>
      </c>
      <c r="D3112" s="203" t="s">
        <v>11</v>
      </c>
      <c r="E3112" s="204" t="s">
        <v>8132</v>
      </c>
      <c r="F3112" s="49" t="s">
        <v>1284</v>
      </c>
      <c r="G3112" s="203">
        <v>6</v>
      </c>
      <c r="H3112" s="203" t="s">
        <v>7431</v>
      </c>
      <c r="I3112" s="205" t="s">
        <v>1842</v>
      </c>
      <c r="J3112" s="206"/>
      <c r="K3112" s="203">
        <v>26</v>
      </c>
      <c r="L3112" s="207" t="s">
        <v>827</v>
      </c>
      <c r="M3112" s="208" t="s">
        <v>1514</v>
      </c>
      <c r="N3112" s="209">
        <f t="shared" si="0"/>
        <v>2025</v>
      </c>
      <c r="O3112" s="210">
        <f t="shared" si="1"/>
        <v>12</v>
      </c>
      <c r="P3112" s="211" t="str">
        <f>IFERROR(VLOOKUP(F3112,연간집계!D:E,2,FALSE),"")</f>
        <v>PCMS_스탠다드캘린더</v>
      </c>
    </row>
    <row r="3113" spans="1:16" ht="12.75">
      <c r="A3113" s="201">
        <v>45998.506111111114</v>
      </c>
      <c r="B3113" s="202">
        <v>45998</v>
      </c>
      <c r="C3113" s="203" t="s">
        <v>8133</v>
      </c>
      <c r="D3113" s="203" t="s">
        <v>11</v>
      </c>
      <c r="E3113" s="204" t="s">
        <v>8132</v>
      </c>
      <c r="F3113" s="49" t="s">
        <v>1284</v>
      </c>
      <c r="G3113" s="203">
        <v>3</v>
      </c>
      <c r="H3113" s="203" t="s">
        <v>7431</v>
      </c>
      <c r="I3113" s="205" t="s">
        <v>1842</v>
      </c>
      <c r="J3113" s="206"/>
      <c r="K3113" s="203">
        <v>26</v>
      </c>
      <c r="L3113" s="207" t="s">
        <v>827</v>
      </c>
      <c r="M3113" s="208" t="s">
        <v>1514</v>
      </c>
      <c r="N3113" s="209">
        <f t="shared" si="0"/>
        <v>2025</v>
      </c>
      <c r="O3113" s="210">
        <f t="shared" si="1"/>
        <v>12</v>
      </c>
      <c r="P3113" s="211" t="str">
        <f>IFERROR(VLOOKUP(F3113,연간집계!D:E,2,FALSE),"")</f>
        <v>PCMS_스탠다드캘린더</v>
      </c>
    </row>
    <row r="3114" spans="1:16" ht="12.75">
      <c r="A3114" s="201">
        <v>45998.559305555558</v>
      </c>
      <c r="B3114" s="202">
        <v>45998</v>
      </c>
      <c r="C3114" s="203" t="s">
        <v>8134</v>
      </c>
      <c r="D3114" s="203" t="s">
        <v>11</v>
      </c>
      <c r="E3114" s="204" t="s">
        <v>8135</v>
      </c>
      <c r="F3114" s="49" t="s">
        <v>1284</v>
      </c>
      <c r="G3114" s="203">
        <v>8</v>
      </c>
      <c r="H3114" s="203" t="s">
        <v>8136</v>
      </c>
      <c r="I3114" s="205" t="s">
        <v>5016</v>
      </c>
      <c r="J3114" s="206"/>
      <c r="K3114" s="203">
        <v>26</v>
      </c>
      <c r="L3114" s="207" t="s">
        <v>827</v>
      </c>
      <c r="M3114" s="208" t="s">
        <v>1471</v>
      </c>
      <c r="N3114" s="209">
        <f t="shared" si="0"/>
        <v>2025</v>
      </c>
      <c r="O3114" s="210">
        <f t="shared" si="1"/>
        <v>12</v>
      </c>
      <c r="P3114" s="211" t="str">
        <f>IFERROR(VLOOKUP(F3114,연간집계!D:E,2,FALSE),"")</f>
        <v>PCMS_스탠다드캘린더</v>
      </c>
    </row>
    <row r="3115" spans="1:16" ht="12.75">
      <c r="A3115" s="201">
        <v>45998.579988425925</v>
      </c>
      <c r="B3115" s="202">
        <v>45998</v>
      </c>
      <c r="C3115" s="203" t="s">
        <v>8137</v>
      </c>
      <c r="D3115" s="203" t="s">
        <v>11</v>
      </c>
      <c r="E3115" s="204" t="s">
        <v>8138</v>
      </c>
      <c r="F3115" s="49" t="s">
        <v>1281</v>
      </c>
      <c r="G3115" s="203">
        <v>5</v>
      </c>
      <c r="H3115" s="203" t="s">
        <v>7753</v>
      </c>
      <c r="I3115" s="205" t="s">
        <v>2297</v>
      </c>
      <c r="J3115" s="206"/>
      <c r="K3115" s="203">
        <v>26</v>
      </c>
      <c r="L3115" s="207" t="s">
        <v>827</v>
      </c>
      <c r="M3115" s="208" t="s">
        <v>3592</v>
      </c>
      <c r="N3115" s="209">
        <f t="shared" si="0"/>
        <v>2025</v>
      </c>
      <c r="O3115" s="210">
        <f t="shared" si="1"/>
        <v>12</v>
      </c>
      <c r="P3115" s="211" t="str">
        <f>IFERROR(VLOOKUP(F3115,연간집계!D:E,2,FALSE),"")</f>
        <v>PCMS_빅캘린더</v>
      </c>
    </row>
    <row r="3116" spans="1:16" ht="12.75">
      <c r="A3116" s="201">
        <v>45998.591840277775</v>
      </c>
      <c r="B3116" s="202">
        <v>45998</v>
      </c>
      <c r="C3116" s="203" t="s">
        <v>8139</v>
      </c>
      <c r="D3116" s="203" t="s">
        <v>11</v>
      </c>
      <c r="E3116" s="204" t="s">
        <v>8140</v>
      </c>
      <c r="F3116" s="49" t="s">
        <v>1266</v>
      </c>
      <c r="G3116" s="203">
        <v>3</v>
      </c>
      <c r="H3116" s="203" t="s">
        <v>8141</v>
      </c>
      <c r="I3116" s="205" t="s">
        <v>5624</v>
      </c>
      <c r="J3116" s="206"/>
      <c r="K3116" s="203">
        <v>26</v>
      </c>
      <c r="L3116" s="207" t="s">
        <v>827</v>
      </c>
      <c r="M3116" s="208" t="s">
        <v>1645</v>
      </c>
      <c r="N3116" s="209">
        <f t="shared" si="0"/>
        <v>2025</v>
      </c>
      <c r="O3116" s="210">
        <f t="shared" si="1"/>
        <v>12</v>
      </c>
      <c r="P3116" s="211" t="str">
        <f>IFERROR(VLOOKUP(F3116,연간집계!D:E,2,FALSE),"")</f>
        <v>PCMS_롱캘린더</v>
      </c>
    </row>
    <row r="3117" spans="1:16" ht="12.75">
      <c r="A3117" s="201">
        <v>45998.636134259257</v>
      </c>
      <c r="B3117" s="202">
        <v>45998</v>
      </c>
      <c r="C3117" s="203" t="s">
        <v>8142</v>
      </c>
      <c r="D3117" s="203" t="s">
        <v>11</v>
      </c>
      <c r="E3117" s="204" t="s">
        <v>8143</v>
      </c>
      <c r="F3117" s="49" t="s">
        <v>1269</v>
      </c>
      <c r="G3117" s="203">
        <v>1</v>
      </c>
      <c r="H3117" s="203" t="s">
        <v>8144</v>
      </c>
      <c r="I3117" s="205" t="s">
        <v>5016</v>
      </c>
      <c r="J3117" s="206"/>
      <c r="K3117" s="203">
        <v>26</v>
      </c>
      <c r="L3117" s="207" t="s">
        <v>827</v>
      </c>
      <c r="M3117" s="208" t="s">
        <v>1629</v>
      </c>
      <c r="N3117" s="209">
        <f t="shared" si="0"/>
        <v>2025</v>
      </c>
      <c r="O3117" s="210">
        <f t="shared" si="1"/>
        <v>12</v>
      </c>
      <c r="P3117" s="211" t="str">
        <f>IFERROR(VLOOKUP(F3117,연간집계!D:E,2,FALSE),"")</f>
        <v>PCMS_미니캘린더</v>
      </c>
    </row>
    <row r="3118" spans="1:16" ht="12.75">
      <c r="A3118" s="201">
        <v>45998.639155092591</v>
      </c>
      <c r="B3118" s="202">
        <v>45998</v>
      </c>
      <c r="C3118" s="203" t="s">
        <v>8145</v>
      </c>
      <c r="D3118" s="203" t="s">
        <v>11</v>
      </c>
      <c r="E3118" s="204" t="s">
        <v>8146</v>
      </c>
      <c r="F3118" s="49" t="s">
        <v>1284</v>
      </c>
      <c r="G3118" s="203">
        <v>2</v>
      </c>
      <c r="H3118" s="203" t="s">
        <v>8147</v>
      </c>
      <c r="I3118" s="205" t="s">
        <v>1842</v>
      </c>
      <c r="J3118" s="206"/>
      <c r="K3118" s="203">
        <v>26</v>
      </c>
      <c r="L3118" s="207" t="s">
        <v>827</v>
      </c>
      <c r="M3118" s="208" t="s">
        <v>1541</v>
      </c>
      <c r="N3118" s="209">
        <f t="shared" si="0"/>
        <v>2025</v>
      </c>
      <c r="O3118" s="210">
        <f t="shared" si="1"/>
        <v>12</v>
      </c>
      <c r="P3118" s="211" t="str">
        <f>IFERROR(VLOOKUP(F3118,연간집계!D:E,2,FALSE),"")</f>
        <v>PCMS_스탠다드캘린더</v>
      </c>
    </row>
    <row r="3119" spans="1:16" ht="12.75">
      <c r="A3119" s="201">
        <v>45998.653923611113</v>
      </c>
      <c r="B3119" s="202">
        <v>45998</v>
      </c>
      <c r="C3119" s="203" t="s">
        <v>8148</v>
      </c>
      <c r="D3119" s="203" t="s">
        <v>11</v>
      </c>
      <c r="E3119" s="204" t="s">
        <v>8149</v>
      </c>
      <c r="F3119" s="49" t="s">
        <v>838</v>
      </c>
      <c r="G3119" s="203">
        <v>1</v>
      </c>
      <c r="H3119" s="203" t="s">
        <v>8150</v>
      </c>
      <c r="I3119" s="205" t="s">
        <v>1506</v>
      </c>
      <c r="J3119" s="206"/>
      <c r="K3119" s="203">
        <v>24</v>
      </c>
      <c r="L3119" s="207" t="s">
        <v>827</v>
      </c>
      <c r="M3119" s="208" t="s">
        <v>1436</v>
      </c>
      <c r="N3119" s="209">
        <f t="shared" si="0"/>
        <v>2025</v>
      </c>
      <c r="O3119" s="210">
        <f t="shared" si="1"/>
        <v>12</v>
      </c>
      <c r="P3119" s="211" t="str">
        <f>IFERROR(VLOOKUP(F3119,연간집계!D:E,2,FALSE),"")</f>
        <v>스탠다드 포토북 6*8 (하드/무광)</v>
      </c>
    </row>
    <row r="3120" spans="1:16" ht="12.75">
      <c r="A3120" s="201">
        <v>45998.653935185182</v>
      </c>
      <c r="B3120" s="202">
        <v>45998</v>
      </c>
      <c r="C3120" s="203" t="s">
        <v>8151</v>
      </c>
      <c r="D3120" s="203" t="s">
        <v>11</v>
      </c>
      <c r="E3120" s="204" t="s">
        <v>8149</v>
      </c>
      <c r="F3120" s="49" t="s">
        <v>838</v>
      </c>
      <c r="G3120" s="203">
        <v>1</v>
      </c>
      <c r="H3120" s="203" t="s">
        <v>8150</v>
      </c>
      <c r="I3120" s="205" t="s">
        <v>1453</v>
      </c>
      <c r="J3120" s="206"/>
      <c r="K3120" s="203">
        <v>24</v>
      </c>
      <c r="L3120" s="207" t="s">
        <v>827</v>
      </c>
      <c r="M3120" s="208" t="s">
        <v>1436</v>
      </c>
      <c r="N3120" s="209">
        <f t="shared" si="0"/>
        <v>2025</v>
      </c>
      <c r="O3120" s="210">
        <f t="shared" si="1"/>
        <v>12</v>
      </c>
      <c r="P3120" s="211" t="str">
        <f>IFERROR(VLOOKUP(F3120,연간집계!D:E,2,FALSE),"")</f>
        <v>스탠다드 포토북 6*8 (하드/무광)</v>
      </c>
    </row>
    <row r="3121" spans="1:16" ht="12.75">
      <c r="A3121" s="201">
        <v>45998.656898148147</v>
      </c>
      <c r="B3121" s="202">
        <v>45998</v>
      </c>
      <c r="C3121" s="203" t="s">
        <v>8152</v>
      </c>
      <c r="D3121" s="203" t="s">
        <v>11</v>
      </c>
      <c r="E3121" s="204" t="s">
        <v>8153</v>
      </c>
      <c r="F3121" s="49" t="s">
        <v>1284</v>
      </c>
      <c r="G3121" s="203">
        <v>3</v>
      </c>
      <c r="H3121" s="203" t="s">
        <v>8154</v>
      </c>
      <c r="I3121" s="205" t="s">
        <v>5016</v>
      </c>
      <c r="J3121" s="206"/>
      <c r="K3121" s="203">
        <v>26</v>
      </c>
      <c r="L3121" s="207" t="s">
        <v>827</v>
      </c>
      <c r="M3121" s="208" t="s">
        <v>1645</v>
      </c>
      <c r="N3121" s="209">
        <f t="shared" si="0"/>
        <v>2025</v>
      </c>
      <c r="O3121" s="210">
        <f t="shared" si="1"/>
        <v>12</v>
      </c>
      <c r="P3121" s="211" t="str">
        <f>IFERROR(VLOOKUP(F3121,연간집계!D:E,2,FALSE),"")</f>
        <v>PCMS_스탠다드캘린더</v>
      </c>
    </row>
    <row r="3122" spans="1:16" ht="12.75">
      <c r="A3122" s="201">
        <v>45998.683761574073</v>
      </c>
      <c r="B3122" s="202">
        <v>45998</v>
      </c>
      <c r="C3122" s="203" t="s">
        <v>8155</v>
      </c>
      <c r="D3122" s="203" t="s">
        <v>11</v>
      </c>
      <c r="E3122" s="204" t="s">
        <v>8156</v>
      </c>
      <c r="F3122" s="49" t="s">
        <v>880</v>
      </c>
      <c r="G3122" s="203">
        <v>1</v>
      </c>
      <c r="H3122" s="203" t="s">
        <v>8157</v>
      </c>
      <c r="I3122" s="205" t="s">
        <v>3636</v>
      </c>
      <c r="J3122" s="206"/>
      <c r="K3122" s="203">
        <v>66</v>
      </c>
      <c r="L3122" s="207" t="s">
        <v>827</v>
      </c>
      <c r="M3122" s="208" t="s">
        <v>1851</v>
      </c>
      <c r="N3122" s="209">
        <f t="shared" si="0"/>
        <v>2025</v>
      </c>
      <c r="O3122" s="210">
        <f t="shared" si="1"/>
        <v>12</v>
      </c>
      <c r="P3122" s="211" t="str">
        <f>IFERROR(VLOOKUP(F3122,연간집계!D:E,2,FALSE),"")</f>
        <v>레코드북 150</v>
      </c>
    </row>
    <row r="3123" spans="1:16" ht="12.75">
      <c r="A3123" s="201">
        <v>45998.716793981483</v>
      </c>
      <c r="B3123" s="202">
        <v>45998</v>
      </c>
      <c r="C3123" s="203" t="s">
        <v>8158</v>
      </c>
      <c r="D3123" s="203" t="s">
        <v>11</v>
      </c>
      <c r="E3123" s="204" t="s">
        <v>8159</v>
      </c>
      <c r="F3123" s="49" t="s">
        <v>856</v>
      </c>
      <c r="G3123" s="203">
        <v>1</v>
      </c>
      <c r="H3123" s="203" t="s">
        <v>8160</v>
      </c>
      <c r="I3123" s="205" t="s">
        <v>2297</v>
      </c>
      <c r="J3123" s="206"/>
      <c r="K3123" s="203">
        <v>26</v>
      </c>
      <c r="L3123" s="213" t="s">
        <v>827</v>
      </c>
      <c r="M3123" s="208" t="s">
        <v>1436</v>
      </c>
      <c r="N3123" s="209">
        <f t="shared" si="0"/>
        <v>2025</v>
      </c>
      <c r="O3123" s="210">
        <f t="shared" si="1"/>
        <v>12</v>
      </c>
      <c r="P3123" s="211" t="str">
        <f>IFERROR(VLOOKUP(F3123,연간집계!D:E,2,FALSE),"")</f>
        <v>스탠다드 포토북 8*8 (하드/무광)</v>
      </c>
    </row>
    <row r="3124" spans="1:16" ht="12.75">
      <c r="A3124" s="201">
        <v>45998.716817129629</v>
      </c>
      <c r="B3124" s="202">
        <v>45998</v>
      </c>
      <c r="C3124" s="203" t="s">
        <v>8161</v>
      </c>
      <c r="D3124" s="203" t="s">
        <v>11</v>
      </c>
      <c r="E3124" s="204" t="s">
        <v>8159</v>
      </c>
      <c r="F3124" s="49" t="s">
        <v>856</v>
      </c>
      <c r="G3124" s="203">
        <v>1</v>
      </c>
      <c r="H3124" s="203" t="s">
        <v>8160</v>
      </c>
      <c r="I3124" s="205" t="s">
        <v>1510</v>
      </c>
      <c r="J3124" s="206"/>
      <c r="K3124" s="203">
        <v>26</v>
      </c>
      <c r="L3124" s="213" t="s">
        <v>827</v>
      </c>
      <c r="M3124" s="208" t="s">
        <v>1436</v>
      </c>
      <c r="N3124" s="209">
        <f t="shared" si="0"/>
        <v>2025</v>
      </c>
      <c r="O3124" s="210">
        <f t="shared" si="1"/>
        <v>12</v>
      </c>
      <c r="P3124" s="211" t="str">
        <f>IFERROR(VLOOKUP(F3124,연간집계!D:E,2,FALSE),"")</f>
        <v>스탠다드 포토북 8*8 (하드/무광)</v>
      </c>
    </row>
    <row r="3125" spans="1:16" ht="12.75">
      <c r="A3125" s="201">
        <v>45998.731678240743</v>
      </c>
      <c r="B3125" s="202">
        <v>45998</v>
      </c>
      <c r="C3125" s="203" t="s">
        <v>8162</v>
      </c>
      <c r="D3125" s="203" t="s">
        <v>11</v>
      </c>
      <c r="E3125" s="204" t="s">
        <v>8163</v>
      </c>
      <c r="F3125" s="49" t="s">
        <v>1284</v>
      </c>
      <c r="G3125" s="203">
        <v>3</v>
      </c>
      <c r="H3125" s="203" t="s">
        <v>8164</v>
      </c>
      <c r="I3125" s="205" t="s">
        <v>1808</v>
      </c>
      <c r="J3125" s="206"/>
      <c r="K3125" s="203">
        <v>26</v>
      </c>
      <c r="L3125" s="207" t="s">
        <v>827</v>
      </c>
      <c r="M3125" s="208" t="s">
        <v>1436</v>
      </c>
      <c r="N3125" s="209">
        <f t="shared" si="0"/>
        <v>2025</v>
      </c>
      <c r="O3125" s="210">
        <f t="shared" si="1"/>
        <v>12</v>
      </c>
      <c r="P3125" s="211" t="str">
        <f>IFERROR(VLOOKUP(F3125,연간집계!D:E,2,FALSE),"")</f>
        <v>PCMS_스탠다드캘린더</v>
      </c>
    </row>
    <row r="3126" spans="1:16" ht="12.75">
      <c r="A3126" s="201">
        <v>45998.740613425929</v>
      </c>
      <c r="B3126" s="202">
        <v>45998</v>
      </c>
      <c r="C3126" s="203" t="s">
        <v>8165</v>
      </c>
      <c r="D3126" s="203" t="s">
        <v>11</v>
      </c>
      <c r="E3126" s="204" t="s">
        <v>8166</v>
      </c>
      <c r="F3126" s="49" t="s">
        <v>1284</v>
      </c>
      <c r="G3126" s="203">
        <v>2</v>
      </c>
      <c r="H3126" s="203" t="s">
        <v>323</v>
      </c>
      <c r="I3126" s="205" t="s">
        <v>4943</v>
      </c>
      <c r="J3126" s="206"/>
      <c r="K3126" s="203">
        <v>26</v>
      </c>
      <c r="L3126" s="207" t="s">
        <v>827</v>
      </c>
      <c r="M3126" s="208" t="s">
        <v>1436</v>
      </c>
      <c r="N3126" s="209">
        <f t="shared" si="0"/>
        <v>2025</v>
      </c>
      <c r="O3126" s="210">
        <f t="shared" si="1"/>
        <v>12</v>
      </c>
      <c r="P3126" s="211" t="str">
        <f>IFERROR(VLOOKUP(F3126,연간집계!D:E,2,FALSE),"")</f>
        <v>PCMS_스탠다드캘린더</v>
      </c>
    </row>
    <row r="3127" spans="1:16" ht="12.75">
      <c r="A3127" s="201">
        <v>45998.752453703702</v>
      </c>
      <c r="B3127" s="202">
        <v>45998</v>
      </c>
      <c r="C3127" s="203" t="s">
        <v>8167</v>
      </c>
      <c r="D3127" s="203" t="s">
        <v>11</v>
      </c>
      <c r="E3127" s="204" t="s">
        <v>8168</v>
      </c>
      <c r="F3127" s="49" t="s">
        <v>946</v>
      </c>
      <c r="G3127" s="203">
        <v>1</v>
      </c>
      <c r="H3127" s="203" t="s">
        <v>4826</v>
      </c>
      <c r="I3127" s="205" t="s">
        <v>8169</v>
      </c>
      <c r="J3127" s="206"/>
      <c r="K3127" s="203">
        <v>44</v>
      </c>
      <c r="L3127" s="207" t="s">
        <v>827</v>
      </c>
      <c r="M3127" s="208" t="s">
        <v>4034</v>
      </c>
      <c r="N3127" s="209">
        <f t="shared" si="0"/>
        <v>2025</v>
      </c>
      <c r="O3127" s="210">
        <f t="shared" si="1"/>
        <v>12</v>
      </c>
      <c r="P3127" s="211" t="str">
        <f>IFERROR(VLOOKUP(F3127,연간집계!D:E,2,FALSE),"")</f>
        <v>스쿨북 198 (소프트/42p)</v>
      </c>
    </row>
    <row r="3128" spans="1:16" ht="12.75">
      <c r="A3128" s="201">
        <v>45998.790891203702</v>
      </c>
      <c r="B3128" s="202">
        <v>45998</v>
      </c>
      <c r="C3128" s="203" t="s">
        <v>8170</v>
      </c>
      <c r="D3128" s="203" t="s">
        <v>11</v>
      </c>
      <c r="E3128" s="204" t="s">
        <v>8171</v>
      </c>
      <c r="F3128" s="49" t="s">
        <v>1046</v>
      </c>
      <c r="G3128" s="203">
        <v>3</v>
      </c>
      <c r="H3128" s="203" t="s">
        <v>6656</v>
      </c>
      <c r="I3128" s="205" t="s">
        <v>1566</v>
      </c>
      <c r="J3128" s="206"/>
      <c r="K3128" s="203">
        <v>80</v>
      </c>
      <c r="L3128" s="207" t="s">
        <v>827</v>
      </c>
      <c r="M3128" s="208" t="s">
        <v>1436</v>
      </c>
      <c r="N3128" s="209">
        <f t="shared" si="0"/>
        <v>2025</v>
      </c>
      <c r="O3128" s="210">
        <f t="shared" si="1"/>
        <v>12</v>
      </c>
      <c r="P3128" s="211" t="str">
        <f>IFERROR(VLOOKUP(F3128,연간집계!D:E,2,FALSE),"")</f>
        <v>프리북와이드 (소프트)</v>
      </c>
    </row>
    <row r="3129" spans="1:16" ht="12.75">
      <c r="A3129" s="201">
        <v>45998.852962962963</v>
      </c>
      <c r="B3129" s="202">
        <v>45998</v>
      </c>
      <c r="C3129" s="203" t="s">
        <v>8172</v>
      </c>
      <c r="D3129" s="203" t="s">
        <v>11</v>
      </c>
      <c r="E3129" s="204" t="s">
        <v>8173</v>
      </c>
      <c r="F3129" s="49" t="s">
        <v>856</v>
      </c>
      <c r="G3129" s="203">
        <v>1</v>
      </c>
      <c r="H3129" s="203" t="s">
        <v>8174</v>
      </c>
      <c r="I3129" s="205" t="s">
        <v>2297</v>
      </c>
      <c r="J3129" s="206"/>
      <c r="K3129" s="203">
        <v>46</v>
      </c>
      <c r="L3129" s="213" t="s">
        <v>827</v>
      </c>
      <c r="M3129" s="208" t="s">
        <v>1436</v>
      </c>
      <c r="N3129" s="209">
        <f t="shared" si="0"/>
        <v>2025</v>
      </c>
      <c r="O3129" s="210">
        <f t="shared" si="1"/>
        <v>12</v>
      </c>
      <c r="P3129" s="211" t="str">
        <f>IFERROR(VLOOKUP(F3129,연간집계!D:E,2,FALSE),"")</f>
        <v>스탠다드 포토북 8*8 (하드/무광)</v>
      </c>
    </row>
    <row r="3130" spans="1:16" ht="12.75">
      <c r="A3130" s="201">
        <v>45998.864791666667</v>
      </c>
      <c r="B3130" s="202">
        <v>45998</v>
      </c>
      <c r="C3130" s="203" t="s">
        <v>8175</v>
      </c>
      <c r="D3130" s="203" t="s">
        <v>11</v>
      </c>
      <c r="E3130" s="204" t="s">
        <v>8176</v>
      </c>
      <c r="F3130" s="49" t="s">
        <v>1284</v>
      </c>
      <c r="G3130" s="203">
        <v>1</v>
      </c>
      <c r="H3130" s="203" t="s">
        <v>8177</v>
      </c>
      <c r="I3130" s="205" t="s">
        <v>5016</v>
      </c>
      <c r="J3130" s="206"/>
      <c r="K3130" s="203">
        <v>26</v>
      </c>
      <c r="L3130" s="207" t="s">
        <v>827</v>
      </c>
      <c r="M3130" s="208" t="s">
        <v>1497</v>
      </c>
      <c r="N3130" s="209">
        <f t="shared" si="0"/>
        <v>2025</v>
      </c>
      <c r="O3130" s="210">
        <f t="shared" si="1"/>
        <v>12</v>
      </c>
      <c r="P3130" s="211" t="str">
        <f>IFERROR(VLOOKUP(F3130,연간집계!D:E,2,FALSE),"")</f>
        <v>PCMS_스탠다드캘린더</v>
      </c>
    </row>
    <row r="3131" spans="1:16" ht="12.75">
      <c r="A3131" s="201">
        <v>45998.870706018519</v>
      </c>
      <c r="B3131" s="202">
        <v>45998</v>
      </c>
      <c r="C3131" s="203" t="s">
        <v>8178</v>
      </c>
      <c r="D3131" s="203" t="s">
        <v>11</v>
      </c>
      <c r="E3131" s="204" t="s">
        <v>8179</v>
      </c>
      <c r="F3131" s="49" t="s">
        <v>838</v>
      </c>
      <c r="G3131" s="203">
        <v>1</v>
      </c>
      <c r="H3131" s="203" t="s">
        <v>8180</v>
      </c>
      <c r="I3131" s="205" t="s">
        <v>2094</v>
      </c>
      <c r="J3131" s="206"/>
      <c r="K3131" s="203">
        <v>28</v>
      </c>
      <c r="L3131" s="207" t="s">
        <v>827</v>
      </c>
      <c r="M3131" s="208" t="s">
        <v>1645</v>
      </c>
      <c r="N3131" s="209">
        <f t="shared" si="0"/>
        <v>2025</v>
      </c>
      <c r="O3131" s="210">
        <f t="shared" si="1"/>
        <v>12</v>
      </c>
      <c r="P3131" s="211" t="str">
        <f>IFERROR(VLOOKUP(F3131,연간집계!D:E,2,FALSE),"")</f>
        <v>스탠다드 포토북 6*8 (하드/무광)</v>
      </c>
    </row>
    <row r="3132" spans="1:16" ht="12.75">
      <c r="A3132" s="201">
        <v>45998.870717592596</v>
      </c>
      <c r="B3132" s="202">
        <v>45998</v>
      </c>
      <c r="C3132" s="203" t="s">
        <v>8181</v>
      </c>
      <c r="D3132" s="203" t="s">
        <v>11</v>
      </c>
      <c r="E3132" s="204" t="s">
        <v>8179</v>
      </c>
      <c r="F3132" s="49" t="s">
        <v>1284</v>
      </c>
      <c r="G3132" s="203">
        <v>4</v>
      </c>
      <c r="H3132" s="203" t="s">
        <v>8180</v>
      </c>
      <c r="I3132" s="205" t="s">
        <v>5016</v>
      </c>
      <c r="J3132" s="206"/>
      <c r="K3132" s="203">
        <v>26</v>
      </c>
      <c r="L3132" s="207" t="s">
        <v>827</v>
      </c>
      <c r="M3132" s="208" t="s">
        <v>1449</v>
      </c>
      <c r="N3132" s="209">
        <f t="shared" si="0"/>
        <v>2025</v>
      </c>
      <c r="O3132" s="210">
        <f t="shared" si="1"/>
        <v>12</v>
      </c>
      <c r="P3132" s="211" t="str">
        <f>IFERROR(VLOOKUP(F3132,연간집계!D:E,2,FALSE),"")</f>
        <v>PCMS_스탠다드캘린더</v>
      </c>
    </row>
    <row r="3133" spans="1:16" ht="12.75">
      <c r="A3133" s="201">
        <v>45998.870729166665</v>
      </c>
      <c r="B3133" s="202">
        <v>45998</v>
      </c>
      <c r="C3133" s="203" t="s">
        <v>8182</v>
      </c>
      <c r="D3133" s="203" t="s">
        <v>11</v>
      </c>
      <c r="E3133" s="204" t="s">
        <v>8183</v>
      </c>
      <c r="F3133" s="49" t="s">
        <v>1274</v>
      </c>
      <c r="G3133" s="203">
        <v>4</v>
      </c>
      <c r="H3133" s="203" t="s">
        <v>5339</v>
      </c>
      <c r="I3133" s="205" t="s">
        <v>1842</v>
      </c>
      <c r="J3133" s="206"/>
      <c r="K3133" s="203">
        <v>26</v>
      </c>
      <c r="L3133" s="207" t="s">
        <v>827</v>
      </c>
      <c r="M3133" s="208" t="s">
        <v>1471</v>
      </c>
      <c r="N3133" s="209">
        <f t="shared" si="0"/>
        <v>2025</v>
      </c>
      <c r="O3133" s="210">
        <f t="shared" si="1"/>
        <v>12</v>
      </c>
      <c r="P3133" s="211" t="str">
        <f>IFERROR(VLOOKUP(F3133,연간집계!D:E,2,FALSE),"")</f>
        <v>PCMS_비트윈캘린더</v>
      </c>
    </row>
    <row r="3134" spans="1:16" ht="12.75">
      <c r="A3134" s="201">
        <v>45998.88553240741</v>
      </c>
      <c r="B3134" s="202">
        <v>45998</v>
      </c>
      <c r="C3134" s="203" t="s">
        <v>8184</v>
      </c>
      <c r="D3134" s="203" t="s">
        <v>11</v>
      </c>
      <c r="E3134" s="204" t="s">
        <v>8185</v>
      </c>
      <c r="F3134" s="49" t="s">
        <v>1041</v>
      </c>
      <c r="G3134" s="203">
        <v>1</v>
      </c>
      <c r="H3134" s="203" t="s">
        <v>2178</v>
      </c>
      <c r="I3134" s="205" t="s">
        <v>1440</v>
      </c>
      <c r="J3134" s="206"/>
      <c r="K3134" s="203">
        <v>100</v>
      </c>
      <c r="L3134" s="207" t="s">
        <v>827</v>
      </c>
      <c r="M3134" s="208" t="s">
        <v>1436</v>
      </c>
      <c r="N3134" s="209">
        <f t="shared" si="0"/>
        <v>2025</v>
      </c>
      <c r="O3134" s="210">
        <f t="shared" si="1"/>
        <v>12</v>
      </c>
      <c r="P3134" s="211" t="str">
        <f>IFERROR(VLOOKUP(F3134,연간집계!D:E,2,FALSE),"")</f>
        <v>프리북 198 (소프트)</v>
      </c>
    </row>
    <row r="3135" spans="1:16" ht="12.75">
      <c r="A3135" s="201">
        <v>45998.915069444447</v>
      </c>
      <c r="B3135" s="202">
        <v>45998</v>
      </c>
      <c r="C3135" s="203" t="s">
        <v>8186</v>
      </c>
      <c r="D3135" s="203" t="s">
        <v>11</v>
      </c>
      <c r="E3135" s="204" t="s">
        <v>8187</v>
      </c>
      <c r="F3135" s="49" t="s">
        <v>1284</v>
      </c>
      <c r="G3135" s="203">
        <v>2</v>
      </c>
      <c r="H3135" s="203" t="s">
        <v>8188</v>
      </c>
      <c r="I3135" s="205" t="s">
        <v>1808</v>
      </c>
      <c r="J3135" s="206"/>
      <c r="K3135" s="203">
        <v>26</v>
      </c>
      <c r="L3135" s="207" t="s">
        <v>827</v>
      </c>
      <c r="M3135" s="208" t="s">
        <v>1449</v>
      </c>
      <c r="N3135" s="209">
        <f t="shared" si="0"/>
        <v>2025</v>
      </c>
      <c r="O3135" s="210">
        <f t="shared" si="1"/>
        <v>12</v>
      </c>
      <c r="P3135" s="211" t="str">
        <f>IFERROR(VLOOKUP(F3135,연간집계!D:E,2,FALSE),"")</f>
        <v>PCMS_스탠다드캘린더</v>
      </c>
    </row>
    <row r="3136" spans="1:16" ht="12.75">
      <c r="A3136" s="201">
        <v>45998.926886574074</v>
      </c>
      <c r="B3136" s="202">
        <v>45998</v>
      </c>
      <c r="C3136" s="203" t="s">
        <v>8189</v>
      </c>
      <c r="D3136" s="203" t="s">
        <v>11</v>
      </c>
      <c r="E3136" s="204" t="s">
        <v>8190</v>
      </c>
      <c r="F3136" s="49" t="s">
        <v>1247</v>
      </c>
      <c r="G3136" s="203">
        <v>1</v>
      </c>
      <c r="H3136" s="203" t="s">
        <v>2709</v>
      </c>
      <c r="I3136" s="205" t="s">
        <v>1556</v>
      </c>
      <c r="J3136" s="206"/>
      <c r="K3136" s="203">
        <v>24</v>
      </c>
      <c r="L3136" s="207" t="s">
        <v>828</v>
      </c>
      <c r="M3136" s="208" t="s">
        <v>1436</v>
      </c>
      <c r="N3136" s="209">
        <f t="shared" si="0"/>
        <v>2025</v>
      </c>
      <c r="O3136" s="210">
        <f t="shared" si="1"/>
        <v>12</v>
      </c>
      <c r="P3136" s="211" t="str">
        <f>IFERROR(VLOOKUP(F3136,연간집계!D:E,2,FALSE),"")</f>
        <v>모바일 포토북 197 (여행)</v>
      </c>
    </row>
    <row r="3137" spans="1:16" ht="12.75">
      <c r="A3137" s="201">
        <v>45998.965289351851</v>
      </c>
      <c r="B3137" s="202">
        <v>45998</v>
      </c>
      <c r="C3137" s="203" t="s">
        <v>8191</v>
      </c>
      <c r="D3137" s="203" t="s">
        <v>11</v>
      </c>
      <c r="E3137" s="204" t="s">
        <v>8192</v>
      </c>
      <c r="F3137" s="49" t="s">
        <v>856</v>
      </c>
      <c r="G3137" s="203">
        <v>1</v>
      </c>
      <c r="H3137" s="203" t="s">
        <v>8193</v>
      </c>
      <c r="I3137" s="205" t="s">
        <v>1566</v>
      </c>
      <c r="J3137" s="206"/>
      <c r="K3137" s="203">
        <v>24</v>
      </c>
      <c r="L3137" s="213" t="s">
        <v>827</v>
      </c>
      <c r="M3137" s="208" t="s">
        <v>1471</v>
      </c>
      <c r="N3137" s="209">
        <f t="shared" si="0"/>
        <v>2025</v>
      </c>
      <c r="O3137" s="210">
        <f t="shared" si="1"/>
        <v>12</v>
      </c>
      <c r="P3137" s="211" t="str">
        <f>IFERROR(VLOOKUP(F3137,연간집계!D:E,2,FALSE),"")</f>
        <v>스탠다드 포토북 8*8 (하드/무광)</v>
      </c>
    </row>
    <row r="3138" spans="1:16" ht="12.75">
      <c r="A3138" s="201">
        <v>45998.974166666667</v>
      </c>
      <c r="B3138" s="202">
        <v>45998</v>
      </c>
      <c r="C3138" s="203" t="s">
        <v>8194</v>
      </c>
      <c r="D3138" s="203" t="s">
        <v>11</v>
      </c>
      <c r="E3138" s="204" t="s">
        <v>8195</v>
      </c>
      <c r="F3138" s="49" t="s">
        <v>1351</v>
      </c>
      <c r="G3138" s="203">
        <v>2</v>
      </c>
      <c r="H3138" s="203" t="s">
        <v>8196</v>
      </c>
      <c r="I3138" s="205" t="s">
        <v>1440</v>
      </c>
      <c r="J3138" s="206"/>
      <c r="K3138" s="203">
        <v>10</v>
      </c>
      <c r="L3138" s="207" t="s">
        <v>827</v>
      </c>
      <c r="M3138" s="208" t="s">
        <v>1449</v>
      </c>
      <c r="N3138" s="209">
        <f t="shared" si="0"/>
        <v>2025</v>
      </c>
      <c r="O3138" s="210">
        <f t="shared" si="1"/>
        <v>12</v>
      </c>
      <c r="P3138" s="211" t="str">
        <f>IFERROR(VLOOKUP(F3138,연간집계!D:E,2,FALSE),"")</f>
        <v>PCMS_엽서 100</v>
      </c>
    </row>
    <row r="3139" spans="1:16" ht="12.75">
      <c r="A3139" s="201">
        <v>45998.974224537036</v>
      </c>
      <c r="B3139" s="202">
        <v>45998</v>
      </c>
      <c r="C3139" s="203" t="s">
        <v>8197</v>
      </c>
      <c r="D3139" s="203" t="s">
        <v>11</v>
      </c>
      <c r="E3139" s="204" t="s">
        <v>8195</v>
      </c>
      <c r="F3139" s="49" t="s">
        <v>1351</v>
      </c>
      <c r="G3139" s="203">
        <v>2</v>
      </c>
      <c r="H3139" s="203" t="s">
        <v>8196</v>
      </c>
      <c r="I3139" s="205" t="s">
        <v>1440</v>
      </c>
      <c r="J3139" s="206"/>
      <c r="K3139" s="203">
        <v>10</v>
      </c>
      <c r="L3139" s="207" t="s">
        <v>827</v>
      </c>
      <c r="M3139" s="208" t="s">
        <v>1449</v>
      </c>
      <c r="N3139" s="209">
        <f t="shared" si="0"/>
        <v>2025</v>
      </c>
      <c r="O3139" s="210">
        <f t="shared" si="1"/>
        <v>12</v>
      </c>
      <c r="P3139" s="211" t="str">
        <f>IFERROR(VLOOKUP(F3139,연간집계!D:E,2,FALSE),"")</f>
        <v>PCMS_엽서 100</v>
      </c>
    </row>
    <row r="3140" spans="1:16" ht="12.75">
      <c r="A3140" s="201">
        <v>45998.974236111113</v>
      </c>
      <c r="B3140" s="202">
        <v>45998</v>
      </c>
      <c r="C3140" s="203" t="s">
        <v>8198</v>
      </c>
      <c r="D3140" s="203" t="s">
        <v>11</v>
      </c>
      <c r="E3140" s="204" t="s">
        <v>8195</v>
      </c>
      <c r="F3140" s="49" t="s">
        <v>1351</v>
      </c>
      <c r="G3140" s="203">
        <v>2</v>
      </c>
      <c r="H3140" s="203" t="s">
        <v>8196</v>
      </c>
      <c r="I3140" s="205" t="s">
        <v>1440</v>
      </c>
      <c r="J3140" s="206"/>
      <c r="K3140" s="203">
        <v>10</v>
      </c>
      <c r="L3140" s="207" t="s">
        <v>827</v>
      </c>
      <c r="M3140" s="208" t="s">
        <v>1449</v>
      </c>
      <c r="N3140" s="209">
        <f t="shared" si="0"/>
        <v>2025</v>
      </c>
      <c r="O3140" s="210">
        <f t="shared" si="1"/>
        <v>12</v>
      </c>
      <c r="P3140" s="211" t="str">
        <f>IFERROR(VLOOKUP(F3140,연간집계!D:E,2,FALSE),"")</f>
        <v>PCMS_엽서 100</v>
      </c>
    </row>
    <row r="3141" spans="1:16" ht="12.75">
      <c r="A3141" s="201">
        <v>45998.974247685182</v>
      </c>
      <c r="B3141" s="202">
        <v>45998</v>
      </c>
      <c r="C3141" s="203" t="s">
        <v>8199</v>
      </c>
      <c r="D3141" s="203" t="s">
        <v>11</v>
      </c>
      <c r="E3141" s="204" t="s">
        <v>8195</v>
      </c>
      <c r="F3141" s="49" t="s">
        <v>1351</v>
      </c>
      <c r="G3141" s="203">
        <v>2</v>
      </c>
      <c r="H3141" s="203" t="s">
        <v>8196</v>
      </c>
      <c r="I3141" s="205" t="s">
        <v>1440</v>
      </c>
      <c r="J3141" s="206"/>
      <c r="K3141" s="203">
        <v>10</v>
      </c>
      <c r="L3141" s="207" t="s">
        <v>827</v>
      </c>
      <c r="M3141" s="208" t="s">
        <v>1449</v>
      </c>
      <c r="N3141" s="209">
        <f t="shared" si="0"/>
        <v>2025</v>
      </c>
      <c r="O3141" s="210">
        <f t="shared" si="1"/>
        <v>12</v>
      </c>
      <c r="P3141" s="211" t="str">
        <f>IFERROR(VLOOKUP(F3141,연간집계!D:E,2,FALSE),"")</f>
        <v>PCMS_엽서 100</v>
      </c>
    </row>
    <row r="3142" spans="1:16" ht="12.75">
      <c r="A3142" s="201">
        <v>45998.974259259259</v>
      </c>
      <c r="B3142" s="202">
        <v>45998</v>
      </c>
      <c r="C3142" s="203" t="s">
        <v>8200</v>
      </c>
      <c r="D3142" s="203" t="s">
        <v>11</v>
      </c>
      <c r="E3142" s="204" t="s">
        <v>8195</v>
      </c>
      <c r="F3142" s="49" t="s">
        <v>1351</v>
      </c>
      <c r="G3142" s="203">
        <v>2</v>
      </c>
      <c r="H3142" s="203" t="s">
        <v>8196</v>
      </c>
      <c r="I3142" s="205" t="s">
        <v>1440</v>
      </c>
      <c r="J3142" s="206"/>
      <c r="K3142" s="203">
        <v>10</v>
      </c>
      <c r="L3142" s="207" t="s">
        <v>827</v>
      </c>
      <c r="M3142" s="208" t="s">
        <v>1449</v>
      </c>
      <c r="N3142" s="209">
        <f t="shared" si="0"/>
        <v>2025</v>
      </c>
      <c r="O3142" s="210">
        <f t="shared" si="1"/>
        <v>12</v>
      </c>
      <c r="P3142" s="211" t="str">
        <f>IFERROR(VLOOKUP(F3142,연간집계!D:E,2,FALSE),"")</f>
        <v>PCMS_엽서 100</v>
      </c>
    </row>
    <row r="3143" spans="1:16" ht="12.75">
      <c r="A3143" s="201">
        <v>45998.974270833336</v>
      </c>
      <c r="B3143" s="202">
        <v>45998</v>
      </c>
      <c r="C3143" s="203" t="s">
        <v>8201</v>
      </c>
      <c r="D3143" s="203" t="s">
        <v>11</v>
      </c>
      <c r="E3143" s="204" t="s">
        <v>8202</v>
      </c>
      <c r="F3143" s="49" t="s">
        <v>1269</v>
      </c>
      <c r="G3143" s="203">
        <v>16</v>
      </c>
      <c r="H3143" s="203" t="s">
        <v>8203</v>
      </c>
      <c r="I3143" s="205" t="s">
        <v>5016</v>
      </c>
      <c r="J3143" s="206"/>
      <c r="K3143" s="203">
        <v>26</v>
      </c>
      <c r="L3143" s="207" t="s">
        <v>827</v>
      </c>
      <c r="M3143" s="208" t="s">
        <v>1497</v>
      </c>
      <c r="N3143" s="209">
        <f t="shared" si="0"/>
        <v>2025</v>
      </c>
      <c r="O3143" s="210">
        <f t="shared" si="1"/>
        <v>12</v>
      </c>
      <c r="P3143" s="211" t="str">
        <f>IFERROR(VLOOKUP(F3143,연간집계!D:E,2,FALSE),"")</f>
        <v>PCMS_미니캘린더</v>
      </c>
    </row>
    <row r="3144" spans="1:16" ht="12.75">
      <c r="A3144" s="201">
        <v>45998.974282407406</v>
      </c>
      <c r="B3144" s="202">
        <v>45998</v>
      </c>
      <c r="C3144" s="203" t="s">
        <v>8204</v>
      </c>
      <c r="D3144" s="203" t="s">
        <v>11</v>
      </c>
      <c r="E3144" s="204" t="s">
        <v>8205</v>
      </c>
      <c r="F3144" s="49" t="s">
        <v>1284</v>
      </c>
      <c r="G3144" s="203">
        <v>14</v>
      </c>
      <c r="H3144" s="203" t="s">
        <v>8206</v>
      </c>
      <c r="I3144" s="205" t="s">
        <v>5442</v>
      </c>
      <c r="J3144" s="206"/>
      <c r="K3144" s="203">
        <v>26</v>
      </c>
      <c r="L3144" s="207" t="s">
        <v>827</v>
      </c>
      <c r="M3144" s="208" t="s">
        <v>1629</v>
      </c>
      <c r="N3144" s="209">
        <f t="shared" si="0"/>
        <v>2025</v>
      </c>
      <c r="O3144" s="210">
        <f t="shared" si="1"/>
        <v>12</v>
      </c>
      <c r="P3144" s="211" t="str">
        <f>IFERROR(VLOOKUP(F3144,연간집계!D:E,2,FALSE),"")</f>
        <v>PCMS_스탠다드캘린더</v>
      </c>
    </row>
    <row r="3145" spans="1:16" ht="12.75">
      <c r="A3145" s="201">
        <v>45998.980219907404</v>
      </c>
      <c r="B3145" s="202">
        <v>45998</v>
      </c>
      <c r="C3145" s="203" t="s">
        <v>8207</v>
      </c>
      <c r="D3145" s="203" t="s">
        <v>11</v>
      </c>
      <c r="E3145" s="204" t="s">
        <v>8208</v>
      </c>
      <c r="F3145" s="49" t="s">
        <v>856</v>
      </c>
      <c r="G3145" s="203">
        <v>1</v>
      </c>
      <c r="H3145" s="203" t="s">
        <v>8209</v>
      </c>
      <c r="I3145" s="205" t="s">
        <v>1440</v>
      </c>
      <c r="J3145" s="206"/>
      <c r="K3145" s="203">
        <v>78</v>
      </c>
      <c r="L3145" s="213" t="s">
        <v>827</v>
      </c>
      <c r="M3145" s="208" t="s">
        <v>1436</v>
      </c>
      <c r="N3145" s="209">
        <f t="shared" si="0"/>
        <v>2025</v>
      </c>
      <c r="O3145" s="210">
        <f t="shared" si="1"/>
        <v>12</v>
      </c>
      <c r="P3145" s="211" t="str">
        <f>IFERROR(VLOOKUP(F3145,연간집계!D:E,2,FALSE),"")</f>
        <v>스탠다드 포토북 8*8 (하드/무광)</v>
      </c>
    </row>
    <row r="3146" spans="1:16" ht="12.75">
      <c r="A3146" s="201">
        <v>45998.989074074074</v>
      </c>
      <c r="B3146" s="202">
        <v>45998</v>
      </c>
      <c r="C3146" s="203" t="s">
        <v>8210</v>
      </c>
      <c r="D3146" s="203" t="s">
        <v>11</v>
      </c>
      <c r="E3146" s="204" t="s">
        <v>8211</v>
      </c>
      <c r="F3146" s="49" t="s">
        <v>1269</v>
      </c>
      <c r="G3146" s="203">
        <v>33</v>
      </c>
      <c r="H3146" s="203" t="s">
        <v>616</v>
      </c>
      <c r="I3146" s="205" t="s">
        <v>5016</v>
      </c>
      <c r="J3146" s="206"/>
      <c r="K3146" s="203">
        <v>26</v>
      </c>
      <c r="L3146" s="207" t="s">
        <v>827</v>
      </c>
      <c r="M3146" s="208" t="s">
        <v>1471</v>
      </c>
      <c r="N3146" s="209">
        <f t="shared" si="0"/>
        <v>2025</v>
      </c>
      <c r="O3146" s="210">
        <f t="shared" si="1"/>
        <v>12</v>
      </c>
      <c r="P3146" s="211" t="str">
        <f>IFERROR(VLOOKUP(F3146,연간집계!D:E,2,FALSE),"")</f>
        <v>PCMS_미니캘린더</v>
      </c>
    </row>
    <row r="3147" spans="1:16" ht="12.75">
      <c r="A3147" s="201">
        <v>45999.007418981484</v>
      </c>
      <c r="B3147" s="202">
        <v>45999</v>
      </c>
      <c r="C3147" s="203" t="s">
        <v>8212</v>
      </c>
      <c r="D3147" s="203" t="s">
        <v>11</v>
      </c>
      <c r="E3147" s="204" t="s">
        <v>8213</v>
      </c>
      <c r="F3147" s="49" t="s">
        <v>1051</v>
      </c>
      <c r="G3147" s="203">
        <v>1</v>
      </c>
      <c r="H3147" s="203" t="s">
        <v>8214</v>
      </c>
      <c r="I3147" s="205" t="s">
        <v>1762</v>
      </c>
      <c r="J3147" s="206"/>
      <c r="K3147" s="203">
        <v>100</v>
      </c>
      <c r="L3147" s="207" t="s">
        <v>827</v>
      </c>
      <c r="M3147" s="208" t="s">
        <v>1471</v>
      </c>
      <c r="N3147" s="209">
        <f t="shared" si="0"/>
        <v>2025</v>
      </c>
      <c r="O3147" s="210">
        <f t="shared" si="1"/>
        <v>12</v>
      </c>
      <c r="P3147" s="211" t="str">
        <f>IFERROR(VLOOKUP(F3147,연간집계!D:E,2,FALSE),"")</f>
        <v>프리북A4 (하드)</v>
      </c>
    </row>
    <row r="3148" spans="1:16" ht="12.75">
      <c r="A3148" s="201">
        <v>45999.007430555554</v>
      </c>
      <c r="B3148" s="202">
        <v>45999</v>
      </c>
      <c r="C3148" s="203" t="s">
        <v>8215</v>
      </c>
      <c r="D3148" s="203" t="s">
        <v>11</v>
      </c>
      <c r="E3148" s="204" t="s">
        <v>8213</v>
      </c>
      <c r="F3148" s="49" t="s">
        <v>1051</v>
      </c>
      <c r="G3148" s="203">
        <v>1</v>
      </c>
      <c r="H3148" s="203" t="s">
        <v>8214</v>
      </c>
      <c r="I3148" s="205" t="s">
        <v>1762</v>
      </c>
      <c r="J3148" s="206"/>
      <c r="K3148" s="203">
        <v>100</v>
      </c>
      <c r="L3148" s="207" t="s">
        <v>827</v>
      </c>
      <c r="M3148" s="208" t="s">
        <v>1471</v>
      </c>
      <c r="N3148" s="209">
        <f t="shared" si="0"/>
        <v>2025</v>
      </c>
      <c r="O3148" s="210">
        <f t="shared" si="1"/>
        <v>12</v>
      </c>
      <c r="P3148" s="211" t="str">
        <f>IFERROR(VLOOKUP(F3148,연간집계!D:E,2,FALSE),"")</f>
        <v>프리북A4 (하드)</v>
      </c>
    </row>
    <row r="3149" spans="1:16" ht="12.75">
      <c r="A3149" s="201">
        <v>45999.00744212963</v>
      </c>
      <c r="B3149" s="202">
        <v>45999</v>
      </c>
      <c r="C3149" s="203" t="s">
        <v>8216</v>
      </c>
      <c r="D3149" s="203" t="s">
        <v>11</v>
      </c>
      <c r="E3149" s="204" t="s">
        <v>8213</v>
      </c>
      <c r="F3149" s="49" t="s">
        <v>1051</v>
      </c>
      <c r="G3149" s="203">
        <v>1</v>
      </c>
      <c r="H3149" s="203" t="s">
        <v>8214</v>
      </c>
      <c r="I3149" s="205" t="s">
        <v>1762</v>
      </c>
      <c r="J3149" s="206"/>
      <c r="K3149" s="203">
        <v>100</v>
      </c>
      <c r="L3149" s="207" t="s">
        <v>827</v>
      </c>
      <c r="M3149" s="208" t="s">
        <v>1471</v>
      </c>
      <c r="N3149" s="209">
        <f t="shared" si="0"/>
        <v>2025</v>
      </c>
      <c r="O3149" s="210">
        <f t="shared" si="1"/>
        <v>12</v>
      </c>
      <c r="P3149" s="211" t="str">
        <f>IFERROR(VLOOKUP(F3149,연간집계!D:E,2,FALSE),"")</f>
        <v>프리북A4 (하드)</v>
      </c>
    </row>
    <row r="3150" spans="1:16" ht="12.75">
      <c r="A3150" s="201">
        <v>45999.051701388889</v>
      </c>
      <c r="B3150" s="202">
        <v>45999</v>
      </c>
      <c r="C3150" s="203" t="s">
        <v>8217</v>
      </c>
      <c r="D3150" s="203" t="s">
        <v>11</v>
      </c>
      <c r="E3150" s="204" t="s">
        <v>8218</v>
      </c>
      <c r="F3150" s="49" t="s">
        <v>1291</v>
      </c>
      <c r="G3150" s="203">
        <v>1</v>
      </c>
      <c r="H3150" s="203" t="s">
        <v>8219</v>
      </c>
      <c r="I3150" s="205" t="s">
        <v>2594</v>
      </c>
      <c r="J3150" s="206"/>
      <c r="K3150" s="203">
        <v>14</v>
      </c>
      <c r="L3150" s="207" t="s">
        <v>827</v>
      </c>
      <c r="M3150" s="208" t="s">
        <v>1436</v>
      </c>
      <c r="N3150" s="209">
        <f t="shared" si="0"/>
        <v>2025</v>
      </c>
      <c r="O3150" s="210">
        <f t="shared" si="1"/>
        <v>12</v>
      </c>
      <c r="P3150" s="211" t="str">
        <f>IFERROR(VLOOKUP(F3150,연간집계!D:E,2,FALSE),"")</f>
        <v>PCMS_벽걸이1단캘린더</v>
      </c>
    </row>
    <row r="3151" spans="1:16" ht="12.75">
      <c r="A3151" s="201">
        <v>45999.311493055553</v>
      </c>
      <c r="B3151" s="202">
        <v>45999</v>
      </c>
      <c r="C3151" s="203" t="s">
        <v>8220</v>
      </c>
      <c r="D3151" s="203" t="s">
        <v>11</v>
      </c>
      <c r="E3151" s="204" t="s">
        <v>8221</v>
      </c>
      <c r="F3151" s="49" t="s">
        <v>838</v>
      </c>
      <c r="G3151" s="203">
        <v>1</v>
      </c>
      <c r="H3151" s="203" t="s">
        <v>7684</v>
      </c>
      <c r="I3151" s="205" t="s">
        <v>1453</v>
      </c>
      <c r="J3151" s="206"/>
      <c r="K3151" s="203">
        <v>26</v>
      </c>
      <c r="L3151" s="207" t="s">
        <v>827</v>
      </c>
      <c r="M3151" s="208" t="s">
        <v>1445</v>
      </c>
      <c r="N3151" s="209">
        <f t="shared" si="0"/>
        <v>2025</v>
      </c>
      <c r="O3151" s="210">
        <f t="shared" si="1"/>
        <v>12</v>
      </c>
      <c r="P3151" s="211" t="str">
        <f>IFERROR(VLOOKUP(F3151,연간집계!D:E,2,FALSE),"")</f>
        <v>스탠다드 포토북 6*8 (하드/무광)</v>
      </c>
    </row>
    <row r="3152" spans="1:16" ht="12.75">
      <c r="A3152" s="201">
        <v>45999.382349537038</v>
      </c>
      <c r="B3152" s="202">
        <v>45998</v>
      </c>
      <c r="C3152" s="203" t="s">
        <v>8222</v>
      </c>
      <c r="D3152" s="203" t="s">
        <v>11</v>
      </c>
      <c r="E3152" s="204" t="s">
        <v>8223</v>
      </c>
      <c r="F3152" s="49" t="s">
        <v>924</v>
      </c>
      <c r="G3152" s="203">
        <v>1</v>
      </c>
      <c r="H3152" s="203" t="s">
        <v>1522</v>
      </c>
      <c r="I3152" s="205" t="s">
        <v>6143</v>
      </c>
      <c r="J3152" s="206"/>
      <c r="K3152" s="203">
        <v>16</v>
      </c>
      <c r="L3152" s="207" t="s">
        <v>827</v>
      </c>
      <c r="M3152" s="208" t="s">
        <v>1449</v>
      </c>
      <c r="N3152" s="209">
        <f t="shared" si="0"/>
        <v>2025</v>
      </c>
      <c r="O3152" s="210">
        <f t="shared" si="1"/>
        <v>12</v>
      </c>
      <c r="P3152" s="211" t="str">
        <f>IFERROR(VLOOKUP(F3152,연간집계!D:E,2,FALSE),"")</f>
        <v>베이비진 210 (14p)</v>
      </c>
    </row>
    <row r="3153" spans="1:16" ht="12.75">
      <c r="A3153" s="201">
        <v>45999.382361111115</v>
      </c>
      <c r="B3153" s="202">
        <v>45998</v>
      </c>
      <c r="C3153" s="203" t="s">
        <v>8224</v>
      </c>
      <c r="D3153" s="203" t="s">
        <v>11</v>
      </c>
      <c r="E3153" s="204" t="s">
        <v>8223</v>
      </c>
      <c r="F3153" s="49" t="s">
        <v>924</v>
      </c>
      <c r="G3153" s="203">
        <v>1</v>
      </c>
      <c r="H3153" s="203" t="s">
        <v>1522</v>
      </c>
      <c r="I3153" s="205" t="s">
        <v>6143</v>
      </c>
      <c r="J3153" s="206"/>
      <c r="K3153" s="203">
        <v>16</v>
      </c>
      <c r="L3153" s="207" t="s">
        <v>827</v>
      </c>
      <c r="M3153" s="208" t="s">
        <v>1449</v>
      </c>
      <c r="N3153" s="209">
        <f t="shared" si="0"/>
        <v>2025</v>
      </c>
      <c r="O3153" s="210">
        <f t="shared" si="1"/>
        <v>12</v>
      </c>
      <c r="P3153" s="211" t="str">
        <f>IFERROR(VLOOKUP(F3153,연간집계!D:E,2,FALSE),"")</f>
        <v>베이비진 210 (14p)</v>
      </c>
    </row>
    <row r="3154" spans="1:16" ht="12.75">
      <c r="A3154" s="201">
        <v>45999.382372685184</v>
      </c>
      <c r="B3154" s="202">
        <v>45998</v>
      </c>
      <c r="C3154" s="203" t="s">
        <v>8225</v>
      </c>
      <c r="D3154" s="203" t="s">
        <v>11</v>
      </c>
      <c r="E3154" s="204" t="s">
        <v>8223</v>
      </c>
      <c r="F3154" s="49" t="s">
        <v>924</v>
      </c>
      <c r="G3154" s="203">
        <v>1</v>
      </c>
      <c r="H3154" s="203" t="s">
        <v>1522</v>
      </c>
      <c r="I3154" s="205" t="s">
        <v>6143</v>
      </c>
      <c r="J3154" s="206"/>
      <c r="K3154" s="203">
        <v>16</v>
      </c>
      <c r="L3154" s="207" t="s">
        <v>827</v>
      </c>
      <c r="M3154" s="208" t="s">
        <v>1449</v>
      </c>
      <c r="N3154" s="209">
        <f t="shared" si="0"/>
        <v>2025</v>
      </c>
      <c r="O3154" s="210">
        <f t="shared" si="1"/>
        <v>12</v>
      </c>
      <c r="P3154" s="211" t="str">
        <f>IFERROR(VLOOKUP(F3154,연간집계!D:E,2,FALSE),"")</f>
        <v>베이비진 210 (14p)</v>
      </c>
    </row>
    <row r="3155" spans="1:16" ht="12.75">
      <c r="A3155" s="201">
        <v>45999.382384259261</v>
      </c>
      <c r="B3155" s="202">
        <v>45998</v>
      </c>
      <c r="C3155" s="203" t="s">
        <v>8226</v>
      </c>
      <c r="D3155" s="203" t="s">
        <v>11</v>
      </c>
      <c r="E3155" s="204" t="s">
        <v>8223</v>
      </c>
      <c r="F3155" s="49" t="s">
        <v>924</v>
      </c>
      <c r="G3155" s="203">
        <v>1</v>
      </c>
      <c r="H3155" s="203" t="s">
        <v>1522</v>
      </c>
      <c r="I3155" s="205" t="s">
        <v>6143</v>
      </c>
      <c r="J3155" s="206"/>
      <c r="K3155" s="203">
        <v>16</v>
      </c>
      <c r="L3155" s="207" t="s">
        <v>827</v>
      </c>
      <c r="M3155" s="208" t="s">
        <v>1449</v>
      </c>
      <c r="N3155" s="209">
        <f t="shared" si="0"/>
        <v>2025</v>
      </c>
      <c r="O3155" s="210">
        <f t="shared" si="1"/>
        <v>12</v>
      </c>
      <c r="P3155" s="211" t="str">
        <f>IFERROR(VLOOKUP(F3155,연간집계!D:E,2,FALSE),"")</f>
        <v>베이비진 210 (14p)</v>
      </c>
    </row>
    <row r="3156" spans="1:16" ht="12.75">
      <c r="A3156" s="201">
        <v>45999.382395833331</v>
      </c>
      <c r="B3156" s="202">
        <v>45998</v>
      </c>
      <c r="C3156" s="203" t="s">
        <v>8227</v>
      </c>
      <c r="D3156" s="203" t="s">
        <v>11</v>
      </c>
      <c r="E3156" s="204" t="s">
        <v>8223</v>
      </c>
      <c r="F3156" s="49" t="s">
        <v>924</v>
      </c>
      <c r="G3156" s="203">
        <v>1</v>
      </c>
      <c r="H3156" s="203" t="s">
        <v>1522</v>
      </c>
      <c r="I3156" s="205" t="s">
        <v>6143</v>
      </c>
      <c r="J3156" s="206"/>
      <c r="K3156" s="203">
        <v>16</v>
      </c>
      <c r="L3156" s="207" t="s">
        <v>827</v>
      </c>
      <c r="M3156" s="208" t="s">
        <v>1449</v>
      </c>
      <c r="N3156" s="209">
        <f t="shared" si="0"/>
        <v>2025</v>
      </c>
      <c r="O3156" s="210">
        <f t="shared" si="1"/>
        <v>12</v>
      </c>
      <c r="P3156" s="211" t="str">
        <f>IFERROR(VLOOKUP(F3156,연간집계!D:E,2,FALSE),"")</f>
        <v>베이비진 210 (14p)</v>
      </c>
    </row>
    <row r="3157" spans="1:16" ht="12.75">
      <c r="A3157" s="201">
        <v>45999.382407407407</v>
      </c>
      <c r="B3157" s="202">
        <v>45998</v>
      </c>
      <c r="C3157" s="203" t="s">
        <v>8228</v>
      </c>
      <c r="D3157" s="203" t="s">
        <v>11</v>
      </c>
      <c r="E3157" s="204" t="s">
        <v>8223</v>
      </c>
      <c r="F3157" s="49" t="s">
        <v>924</v>
      </c>
      <c r="G3157" s="203">
        <v>1</v>
      </c>
      <c r="H3157" s="203" t="s">
        <v>1522</v>
      </c>
      <c r="I3157" s="205" t="s">
        <v>6143</v>
      </c>
      <c r="J3157" s="206"/>
      <c r="K3157" s="203">
        <v>16</v>
      </c>
      <c r="L3157" s="207" t="s">
        <v>827</v>
      </c>
      <c r="M3157" s="208" t="s">
        <v>1449</v>
      </c>
      <c r="N3157" s="209">
        <f t="shared" si="0"/>
        <v>2025</v>
      </c>
      <c r="O3157" s="210">
        <f t="shared" si="1"/>
        <v>12</v>
      </c>
      <c r="P3157" s="211" t="str">
        <f>IFERROR(VLOOKUP(F3157,연간집계!D:E,2,FALSE),"")</f>
        <v>베이비진 210 (14p)</v>
      </c>
    </row>
    <row r="3158" spans="1:16" ht="12.75">
      <c r="A3158" s="201">
        <v>45999.382418981484</v>
      </c>
      <c r="B3158" s="202">
        <v>45998</v>
      </c>
      <c r="C3158" s="203" t="s">
        <v>8229</v>
      </c>
      <c r="D3158" s="203" t="s">
        <v>11</v>
      </c>
      <c r="E3158" s="204" t="s">
        <v>8223</v>
      </c>
      <c r="F3158" s="49" t="s">
        <v>924</v>
      </c>
      <c r="G3158" s="203">
        <v>1</v>
      </c>
      <c r="H3158" s="203" t="s">
        <v>1522</v>
      </c>
      <c r="I3158" s="205" t="s">
        <v>6143</v>
      </c>
      <c r="J3158" s="206"/>
      <c r="K3158" s="203">
        <v>16</v>
      </c>
      <c r="L3158" s="207" t="s">
        <v>827</v>
      </c>
      <c r="M3158" s="208" t="s">
        <v>1449</v>
      </c>
      <c r="N3158" s="209">
        <f t="shared" si="0"/>
        <v>2025</v>
      </c>
      <c r="O3158" s="210">
        <f t="shared" si="1"/>
        <v>12</v>
      </c>
      <c r="P3158" s="211" t="str">
        <f>IFERROR(VLOOKUP(F3158,연간집계!D:E,2,FALSE),"")</f>
        <v>베이비진 210 (14p)</v>
      </c>
    </row>
    <row r="3159" spans="1:16" ht="12.75">
      <c r="A3159" s="201">
        <v>45999.382430555554</v>
      </c>
      <c r="B3159" s="202">
        <v>45998</v>
      </c>
      <c r="C3159" s="203" t="s">
        <v>8230</v>
      </c>
      <c r="D3159" s="203" t="s">
        <v>11</v>
      </c>
      <c r="E3159" s="204" t="s">
        <v>8223</v>
      </c>
      <c r="F3159" s="49" t="s">
        <v>924</v>
      </c>
      <c r="G3159" s="203">
        <v>1</v>
      </c>
      <c r="H3159" s="203" t="s">
        <v>1522</v>
      </c>
      <c r="I3159" s="205" t="s">
        <v>6143</v>
      </c>
      <c r="J3159" s="206"/>
      <c r="K3159" s="203">
        <v>16</v>
      </c>
      <c r="L3159" s="207" t="s">
        <v>827</v>
      </c>
      <c r="M3159" s="208" t="s">
        <v>1449</v>
      </c>
      <c r="N3159" s="209">
        <f t="shared" si="0"/>
        <v>2025</v>
      </c>
      <c r="O3159" s="210">
        <f t="shared" si="1"/>
        <v>12</v>
      </c>
      <c r="P3159" s="211" t="str">
        <f>IFERROR(VLOOKUP(F3159,연간집계!D:E,2,FALSE),"")</f>
        <v>베이비진 210 (14p)</v>
      </c>
    </row>
    <row r="3160" spans="1:16" ht="12.75">
      <c r="A3160" s="201">
        <v>45999.38244212963</v>
      </c>
      <c r="B3160" s="202">
        <v>45998</v>
      </c>
      <c r="C3160" s="203" t="s">
        <v>8231</v>
      </c>
      <c r="D3160" s="203" t="s">
        <v>11</v>
      </c>
      <c r="E3160" s="204" t="s">
        <v>8223</v>
      </c>
      <c r="F3160" s="49" t="s">
        <v>924</v>
      </c>
      <c r="G3160" s="203">
        <v>1</v>
      </c>
      <c r="H3160" s="203" t="s">
        <v>1522</v>
      </c>
      <c r="I3160" s="205" t="s">
        <v>6143</v>
      </c>
      <c r="J3160" s="206"/>
      <c r="K3160" s="203">
        <v>16</v>
      </c>
      <c r="L3160" s="207" t="s">
        <v>827</v>
      </c>
      <c r="M3160" s="208" t="s">
        <v>1449</v>
      </c>
      <c r="N3160" s="209">
        <f t="shared" si="0"/>
        <v>2025</v>
      </c>
      <c r="O3160" s="210">
        <f t="shared" si="1"/>
        <v>12</v>
      </c>
      <c r="P3160" s="211" t="str">
        <f>IFERROR(VLOOKUP(F3160,연간집계!D:E,2,FALSE),"")</f>
        <v>베이비진 210 (14p)</v>
      </c>
    </row>
    <row r="3161" spans="1:16" ht="12.75">
      <c r="A3161" s="201">
        <v>45999.382453703707</v>
      </c>
      <c r="B3161" s="202">
        <v>45998</v>
      </c>
      <c r="C3161" s="203" t="s">
        <v>8232</v>
      </c>
      <c r="D3161" s="203" t="s">
        <v>11</v>
      </c>
      <c r="E3161" s="204" t="s">
        <v>8223</v>
      </c>
      <c r="F3161" s="49" t="s">
        <v>924</v>
      </c>
      <c r="G3161" s="203">
        <v>1</v>
      </c>
      <c r="H3161" s="203" t="s">
        <v>1522</v>
      </c>
      <c r="I3161" s="205" t="s">
        <v>6143</v>
      </c>
      <c r="J3161" s="206"/>
      <c r="K3161" s="203">
        <v>16</v>
      </c>
      <c r="L3161" s="207" t="s">
        <v>827</v>
      </c>
      <c r="M3161" s="208" t="s">
        <v>1449</v>
      </c>
      <c r="N3161" s="209">
        <f t="shared" si="0"/>
        <v>2025</v>
      </c>
      <c r="O3161" s="210">
        <f t="shared" si="1"/>
        <v>12</v>
      </c>
      <c r="P3161" s="211" t="str">
        <f>IFERROR(VLOOKUP(F3161,연간집계!D:E,2,FALSE),"")</f>
        <v>베이비진 210 (14p)</v>
      </c>
    </row>
    <row r="3162" spans="1:16" ht="12.75">
      <c r="A3162" s="201">
        <v>45999.382465277777</v>
      </c>
      <c r="B3162" s="202">
        <v>45998</v>
      </c>
      <c r="C3162" s="203" t="s">
        <v>8233</v>
      </c>
      <c r="D3162" s="203" t="s">
        <v>11</v>
      </c>
      <c r="E3162" s="204" t="s">
        <v>8223</v>
      </c>
      <c r="F3162" s="49" t="s">
        <v>924</v>
      </c>
      <c r="G3162" s="203">
        <v>1</v>
      </c>
      <c r="H3162" s="203" t="s">
        <v>1522</v>
      </c>
      <c r="I3162" s="205" t="s">
        <v>6143</v>
      </c>
      <c r="J3162" s="206"/>
      <c r="K3162" s="203">
        <v>16</v>
      </c>
      <c r="L3162" s="207" t="s">
        <v>827</v>
      </c>
      <c r="M3162" s="208" t="s">
        <v>1449</v>
      </c>
      <c r="N3162" s="209">
        <f t="shared" si="0"/>
        <v>2025</v>
      </c>
      <c r="O3162" s="210">
        <f t="shared" si="1"/>
        <v>12</v>
      </c>
      <c r="P3162" s="211" t="str">
        <f>IFERROR(VLOOKUP(F3162,연간집계!D:E,2,FALSE),"")</f>
        <v>베이비진 210 (14p)</v>
      </c>
    </row>
    <row r="3163" spans="1:16" ht="12.75">
      <c r="A3163" s="201">
        <v>45999.439930555556</v>
      </c>
      <c r="B3163" s="202">
        <v>45999</v>
      </c>
      <c r="C3163" s="203" t="s">
        <v>8234</v>
      </c>
      <c r="D3163" s="203" t="s">
        <v>11</v>
      </c>
      <c r="E3163" s="204" t="s">
        <v>8235</v>
      </c>
      <c r="F3163" s="49" t="s">
        <v>838</v>
      </c>
      <c r="G3163" s="203">
        <v>8</v>
      </c>
      <c r="H3163" s="203" t="s">
        <v>6703</v>
      </c>
      <c r="I3163" s="205" t="s">
        <v>1570</v>
      </c>
      <c r="J3163" s="206"/>
      <c r="K3163" s="203">
        <v>24</v>
      </c>
      <c r="L3163" s="207" t="s">
        <v>827</v>
      </c>
      <c r="M3163" s="208" t="s">
        <v>1497</v>
      </c>
      <c r="N3163" s="209">
        <f t="shared" si="0"/>
        <v>2025</v>
      </c>
      <c r="O3163" s="210">
        <f t="shared" si="1"/>
        <v>12</v>
      </c>
      <c r="P3163" s="211" t="str">
        <f>IFERROR(VLOOKUP(F3163,연간집계!D:E,2,FALSE),"")</f>
        <v>스탠다드 포토북 6*8 (하드/무광)</v>
      </c>
    </row>
    <row r="3164" spans="1:16" ht="12.75">
      <c r="A3164" s="201">
        <v>45999.457986111112</v>
      </c>
      <c r="B3164" s="202">
        <v>45999</v>
      </c>
      <c r="C3164" s="203" t="s">
        <v>8236</v>
      </c>
      <c r="D3164" s="203" t="s">
        <v>11</v>
      </c>
      <c r="E3164" s="204" t="s">
        <v>8237</v>
      </c>
      <c r="F3164" s="49" t="s">
        <v>1284</v>
      </c>
      <c r="G3164" s="203">
        <v>70</v>
      </c>
      <c r="H3164" s="203" t="s">
        <v>7073</v>
      </c>
      <c r="I3164" s="205" t="s">
        <v>2297</v>
      </c>
      <c r="J3164" s="206"/>
      <c r="K3164" s="203">
        <v>26</v>
      </c>
      <c r="L3164" s="207" t="s">
        <v>827</v>
      </c>
      <c r="M3164" s="208" t="s">
        <v>1514</v>
      </c>
      <c r="N3164" s="209">
        <f t="shared" si="0"/>
        <v>2025</v>
      </c>
      <c r="O3164" s="210">
        <f t="shared" si="1"/>
        <v>12</v>
      </c>
      <c r="P3164" s="211" t="str">
        <f>IFERROR(VLOOKUP(F3164,연간집계!D:E,2,FALSE),"")</f>
        <v>PCMS_스탠다드캘린더</v>
      </c>
    </row>
    <row r="3165" spans="1:16" ht="12.75">
      <c r="A3165" s="201">
        <v>45999.464155092595</v>
      </c>
      <c r="B3165" s="202">
        <v>45999</v>
      </c>
      <c r="C3165" s="203" t="s">
        <v>8238</v>
      </c>
      <c r="D3165" s="203" t="s">
        <v>11</v>
      </c>
      <c r="E3165" s="204" t="s">
        <v>8239</v>
      </c>
      <c r="F3165" s="49" t="s">
        <v>1284</v>
      </c>
      <c r="G3165" s="203">
        <v>6</v>
      </c>
      <c r="H3165" s="203" t="s">
        <v>5439</v>
      </c>
      <c r="I3165" s="205" t="s">
        <v>1440</v>
      </c>
      <c r="J3165" s="206"/>
      <c r="K3165" s="203">
        <v>26</v>
      </c>
      <c r="L3165" s="207" t="s">
        <v>827</v>
      </c>
      <c r="M3165" s="208" t="s">
        <v>1481</v>
      </c>
      <c r="N3165" s="209">
        <f t="shared" si="0"/>
        <v>2025</v>
      </c>
      <c r="O3165" s="210">
        <f t="shared" si="1"/>
        <v>12</v>
      </c>
      <c r="P3165" s="211" t="str">
        <f>IFERROR(VLOOKUP(F3165,연간집계!D:E,2,FALSE),"")</f>
        <v>PCMS_스탠다드캘린더</v>
      </c>
    </row>
    <row r="3166" spans="1:16" ht="12.75">
      <c r="A3166" s="201">
        <v>45999.491967592592</v>
      </c>
      <c r="B3166" s="202">
        <v>45999</v>
      </c>
      <c r="C3166" s="203" t="s">
        <v>8240</v>
      </c>
      <c r="D3166" s="203" t="s">
        <v>11</v>
      </c>
      <c r="E3166" s="204" t="s">
        <v>8241</v>
      </c>
      <c r="F3166" s="49" t="s">
        <v>847</v>
      </c>
      <c r="G3166" s="203">
        <v>1</v>
      </c>
      <c r="H3166" s="203" t="s">
        <v>1505</v>
      </c>
      <c r="I3166" s="205" t="s">
        <v>1440</v>
      </c>
      <c r="J3166" s="206"/>
      <c r="K3166" s="203">
        <v>58</v>
      </c>
      <c r="L3166" s="207" t="s">
        <v>827</v>
      </c>
      <c r="M3166" s="208" t="s">
        <v>1436</v>
      </c>
      <c r="N3166" s="209">
        <f t="shared" si="0"/>
        <v>2025</v>
      </c>
      <c r="O3166" s="210">
        <f t="shared" si="1"/>
        <v>12</v>
      </c>
      <c r="P3166" s="211" t="str">
        <f>IFERROR(VLOOKUP(F3166,연간집계!D:E,2,FALSE),"")</f>
        <v>스탠다드 포토북 8*11 (하드/무광)</v>
      </c>
    </row>
    <row r="3167" spans="1:16" ht="12.75">
      <c r="A3167" s="201">
        <v>45999.515798611108</v>
      </c>
      <c r="B3167" s="202">
        <v>45999</v>
      </c>
      <c r="C3167" s="203" t="s">
        <v>8242</v>
      </c>
      <c r="D3167" s="203" t="s">
        <v>11</v>
      </c>
      <c r="E3167" s="204" t="s">
        <v>8243</v>
      </c>
      <c r="F3167" s="49" t="s">
        <v>1284</v>
      </c>
      <c r="G3167" s="203">
        <v>2</v>
      </c>
      <c r="H3167" s="203" t="s">
        <v>8244</v>
      </c>
      <c r="I3167" s="205" t="s">
        <v>1501</v>
      </c>
      <c r="J3167" s="206"/>
      <c r="K3167" s="203">
        <v>26</v>
      </c>
      <c r="L3167" s="207" t="s">
        <v>827</v>
      </c>
      <c r="M3167" s="208" t="s">
        <v>1514</v>
      </c>
      <c r="N3167" s="209">
        <f t="shared" si="0"/>
        <v>2025</v>
      </c>
      <c r="O3167" s="210">
        <f t="shared" si="1"/>
        <v>12</v>
      </c>
      <c r="P3167" s="211" t="str">
        <f>IFERROR(VLOOKUP(F3167,연간집계!D:E,2,FALSE),"")</f>
        <v>PCMS_스탠다드캘린더</v>
      </c>
    </row>
    <row r="3168" spans="1:16" ht="12.75">
      <c r="A3168" s="201">
        <v>45999.515810185185</v>
      </c>
      <c r="B3168" s="202">
        <v>45999</v>
      </c>
      <c r="C3168" s="203" t="s">
        <v>8245</v>
      </c>
      <c r="D3168" s="203" t="s">
        <v>11</v>
      </c>
      <c r="E3168" s="204" t="s">
        <v>8243</v>
      </c>
      <c r="F3168" s="49" t="s">
        <v>1284</v>
      </c>
      <c r="G3168" s="203">
        <v>2</v>
      </c>
      <c r="H3168" s="203" t="s">
        <v>8244</v>
      </c>
      <c r="I3168" s="205" t="s">
        <v>1501</v>
      </c>
      <c r="J3168" s="206"/>
      <c r="K3168" s="203">
        <v>26</v>
      </c>
      <c r="L3168" s="207" t="s">
        <v>827</v>
      </c>
      <c r="M3168" s="208" t="s">
        <v>1514</v>
      </c>
      <c r="N3168" s="209">
        <f t="shared" si="0"/>
        <v>2025</v>
      </c>
      <c r="O3168" s="210">
        <f t="shared" si="1"/>
        <v>12</v>
      </c>
      <c r="P3168" s="211" t="str">
        <f>IFERROR(VLOOKUP(F3168,연간집계!D:E,2,FALSE),"")</f>
        <v>PCMS_스탠다드캘린더</v>
      </c>
    </row>
    <row r="3169" spans="1:16" ht="12.75">
      <c r="A3169" s="201">
        <v>45999.542430555557</v>
      </c>
      <c r="B3169" s="202">
        <v>45999</v>
      </c>
      <c r="C3169" s="203" t="s">
        <v>8246</v>
      </c>
      <c r="D3169" s="203" t="s">
        <v>11</v>
      </c>
      <c r="E3169" s="204" t="s">
        <v>8247</v>
      </c>
      <c r="F3169" s="49" t="s">
        <v>890</v>
      </c>
      <c r="G3169" s="203">
        <v>1</v>
      </c>
      <c r="H3169" s="203" t="s">
        <v>8248</v>
      </c>
      <c r="I3169" s="205" t="s">
        <v>1440</v>
      </c>
      <c r="J3169" s="208" t="s">
        <v>2928</v>
      </c>
      <c r="K3169" s="203">
        <v>52</v>
      </c>
      <c r="L3169" s="207" t="s">
        <v>827</v>
      </c>
      <c r="M3169" s="208" t="s">
        <v>1436</v>
      </c>
      <c r="N3169" s="209">
        <f t="shared" si="0"/>
        <v>2025</v>
      </c>
      <c r="O3169" s="210">
        <f t="shared" si="1"/>
        <v>12</v>
      </c>
      <c r="P3169" s="211" t="str">
        <f>IFERROR(VLOOKUP(F3169,연간집계!D:E,2,FALSE),"")</f>
        <v>메모리북</v>
      </c>
    </row>
    <row r="3170" spans="1:16" ht="12.75">
      <c r="A3170" s="201">
        <v>45999.548368055555</v>
      </c>
      <c r="B3170" s="202">
        <v>45999</v>
      </c>
      <c r="C3170" s="203" t="s">
        <v>8249</v>
      </c>
      <c r="D3170" s="203" t="s">
        <v>11</v>
      </c>
      <c r="E3170" s="204" t="s">
        <v>8250</v>
      </c>
      <c r="F3170" s="49" t="s">
        <v>1053</v>
      </c>
      <c r="G3170" s="203">
        <v>7</v>
      </c>
      <c r="H3170" s="203" t="s">
        <v>8251</v>
      </c>
      <c r="I3170" s="205" t="s">
        <v>1440</v>
      </c>
      <c r="J3170" s="206"/>
      <c r="K3170" s="203">
        <v>68</v>
      </c>
      <c r="L3170" s="207" t="s">
        <v>827</v>
      </c>
      <c r="M3170" s="203" t="s">
        <v>5021</v>
      </c>
      <c r="N3170" s="209">
        <f t="shared" si="0"/>
        <v>2025</v>
      </c>
      <c r="O3170" s="210">
        <f t="shared" si="1"/>
        <v>12</v>
      </c>
      <c r="P3170" s="211" t="str">
        <f>IFERROR(VLOOKUP(F3170,연간집계!D:E,2,FALSE),"")</f>
        <v>프리북A4 (소프트)</v>
      </c>
    </row>
    <row r="3171" spans="1:16" ht="12.75">
      <c r="A3171" s="201">
        <v>45999.554305555554</v>
      </c>
      <c r="B3171" s="202">
        <v>45999</v>
      </c>
      <c r="C3171" s="203" t="s">
        <v>8252</v>
      </c>
      <c r="D3171" s="203" t="s">
        <v>11</v>
      </c>
      <c r="E3171" s="204" t="s">
        <v>8253</v>
      </c>
      <c r="F3171" s="49" t="s">
        <v>1274</v>
      </c>
      <c r="G3171" s="203">
        <v>3</v>
      </c>
      <c r="H3171" s="203" t="s">
        <v>7588</v>
      </c>
      <c r="I3171" s="205" t="s">
        <v>2594</v>
      </c>
      <c r="J3171" s="206"/>
      <c r="K3171" s="203">
        <v>26</v>
      </c>
      <c r="L3171" s="207" t="s">
        <v>827</v>
      </c>
      <c r="M3171" s="208" t="s">
        <v>1629</v>
      </c>
      <c r="N3171" s="209">
        <f t="shared" si="0"/>
        <v>2025</v>
      </c>
      <c r="O3171" s="210">
        <f t="shared" si="1"/>
        <v>12</v>
      </c>
      <c r="P3171" s="211" t="str">
        <f>IFERROR(VLOOKUP(F3171,연간집계!D:E,2,FALSE),"")</f>
        <v>PCMS_비트윈캘린더</v>
      </c>
    </row>
    <row r="3172" spans="1:16" ht="12.75">
      <c r="A3172" s="201">
        <v>45999.603333333333</v>
      </c>
      <c r="B3172" s="202">
        <v>45999</v>
      </c>
      <c r="C3172" s="203" t="s">
        <v>8254</v>
      </c>
      <c r="D3172" s="203" t="s">
        <v>11</v>
      </c>
      <c r="E3172" s="204" t="s">
        <v>8255</v>
      </c>
      <c r="F3172" s="49" t="s">
        <v>1074</v>
      </c>
      <c r="G3172" s="203">
        <v>4</v>
      </c>
      <c r="H3172" s="203" t="s">
        <v>5655</v>
      </c>
      <c r="I3172" s="205" t="s">
        <v>3494</v>
      </c>
      <c r="J3172" s="208" t="s">
        <v>1791</v>
      </c>
      <c r="K3172" s="203">
        <v>40</v>
      </c>
      <c r="L3172" s="207" t="s">
        <v>827</v>
      </c>
      <c r="M3172" s="208" t="s">
        <v>1497</v>
      </c>
      <c r="N3172" s="209">
        <f t="shared" si="0"/>
        <v>2025</v>
      </c>
      <c r="O3172" s="210">
        <f t="shared" si="1"/>
        <v>12</v>
      </c>
      <c r="P3172" s="211" t="str">
        <f>IFERROR(VLOOKUP(F3172,연간집계!D:E,2,FALSE),"")</f>
        <v>레더북 (로얄와인)</v>
      </c>
    </row>
    <row r="3173" spans="1:16" ht="12.75">
      <c r="A3173" s="201">
        <v>45999.606793981482</v>
      </c>
      <c r="B3173" s="202">
        <v>45999</v>
      </c>
      <c r="C3173" s="203" t="s">
        <v>8256</v>
      </c>
      <c r="D3173" s="203" t="s">
        <v>11</v>
      </c>
      <c r="E3173" s="204" t="s">
        <v>8257</v>
      </c>
      <c r="F3173" s="49" t="s">
        <v>1291</v>
      </c>
      <c r="G3173" s="203">
        <v>2</v>
      </c>
      <c r="H3173" s="203" t="s">
        <v>246</v>
      </c>
      <c r="I3173" s="205" t="s">
        <v>5156</v>
      </c>
      <c r="J3173" s="206"/>
      <c r="K3173" s="203">
        <v>14</v>
      </c>
      <c r="L3173" s="207" t="s">
        <v>827</v>
      </c>
      <c r="M3173" s="208" t="s">
        <v>1425</v>
      </c>
      <c r="N3173" s="209">
        <f t="shared" si="0"/>
        <v>2025</v>
      </c>
      <c r="O3173" s="210">
        <f t="shared" si="1"/>
        <v>12</v>
      </c>
      <c r="P3173" s="211" t="str">
        <f>IFERROR(VLOOKUP(F3173,연간집계!D:E,2,FALSE),"")</f>
        <v>PCMS_벽걸이1단캘린더</v>
      </c>
    </row>
    <row r="3174" spans="1:16" ht="12.75">
      <c r="A3174" s="201">
        <v>45999.606805555559</v>
      </c>
      <c r="B3174" s="202">
        <v>45999</v>
      </c>
      <c r="C3174" s="203" t="s">
        <v>8258</v>
      </c>
      <c r="D3174" s="203" t="s">
        <v>11</v>
      </c>
      <c r="E3174" s="204" t="s">
        <v>8257</v>
      </c>
      <c r="F3174" s="49" t="s">
        <v>1366</v>
      </c>
      <c r="G3174" s="203">
        <v>1</v>
      </c>
      <c r="H3174" s="203" t="s">
        <v>246</v>
      </c>
      <c r="I3174" s="205" t="s">
        <v>1440</v>
      </c>
      <c r="J3174" s="206"/>
      <c r="K3174" s="203">
        <v>11</v>
      </c>
      <c r="L3174" s="207" t="s">
        <v>827</v>
      </c>
      <c r="M3174" s="208" t="s">
        <v>1425</v>
      </c>
      <c r="N3174" s="209">
        <f t="shared" si="0"/>
        <v>2025</v>
      </c>
      <c r="O3174" s="210">
        <f t="shared" si="1"/>
        <v>12</v>
      </c>
      <c r="P3174" s="211" t="str">
        <f>IFERROR(VLOOKUP(F3174,연간집계!D:E,2,FALSE),"")</f>
        <v>PCMS_포스터 297 (무광)</v>
      </c>
    </row>
    <row r="3175" spans="1:16" ht="12.75">
      <c r="A3175" s="201">
        <v>45999.606817129628</v>
      </c>
      <c r="B3175" s="202">
        <v>45999</v>
      </c>
      <c r="C3175" s="203" t="s">
        <v>8259</v>
      </c>
      <c r="D3175" s="203" t="s">
        <v>11</v>
      </c>
      <c r="E3175" s="204" t="s">
        <v>8257</v>
      </c>
      <c r="F3175" s="49" t="s">
        <v>1362</v>
      </c>
      <c r="G3175" s="203">
        <v>1</v>
      </c>
      <c r="H3175" s="203" t="s">
        <v>246</v>
      </c>
      <c r="I3175" s="205" t="s">
        <v>1440</v>
      </c>
      <c r="J3175" s="206"/>
      <c r="K3175" s="203">
        <v>2</v>
      </c>
      <c r="L3175" s="207" t="s">
        <v>827</v>
      </c>
      <c r="M3175" s="208" t="s">
        <v>1425</v>
      </c>
      <c r="N3175" s="209">
        <f t="shared" si="0"/>
        <v>2025</v>
      </c>
      <c r="O3175" s="210">
        <f t="shared" si="1"/>
        <v>12</v>
      </c>
      <c r="P3175" s="211" t="str">
        <f>IFERROR(VLOOKUP(F3175,연간집계!D:E,2,FALSE),"")</f>
        <v>PCMS_포스터 210 (무광)</v>
      </c>
    </row>
    <row r="3176" spans="1:16" ht="12.75">
      <c r="A3176" s="201">
        <v>45999.606840277775</v>
      </c>
      <c r="B3176" s="202">
        <v>45999</v>
      </c>
      <c r="C3176" s="203" t="s">
        <v>8260</v>
      </c>
      <c r="D3176" s="203" t="s">
        <v>11</v>
      </c>
      <c r="E3176" s="204" t="s">
        <v>8257</v>
      </c>
      <c r="F3176" s="49" t="s">
        <v>1386</v>
      </c>
      <c r="G3176" s="203">
        <v>1</v>
      </c>
      <c r="H3176" s="203" t="s">
        <v>246</v>
      </c>
      <c r="I3176" s="205" t="s">
        <v>1440</v>
      </c>
      <c r="J3176" s="206"/>
      <c r="K3176" s="203">
        <v>106</v>
      </c>
      <c r="L3176" s="207" t="s">
        <v>827</v>
      </c>
      <c r="M3176" s="208" t="s">
        <v>1425</v>
      </c>
      <c r="N3176" s="209">
        <f t="shared" si="0"/>
        <v>2025</v>
      </c>
      <c r="O3176" s="210">
        <f t="shared" si="1"/>
        <v>12</v>
      </c>
      <c r="P3176" s="211" t="str">
        <f>IFERROR(VLOOKUP(F3176,연간집계!D:E,2,FALSE),"")</f>
        <v>포토엽서팩</v>
      </c>
    </row>
    <row r="3177" spans="1:16" ht="12.75">
      <c r="A3177" s="201">
        <v>45999.606851851851</v>
      </c>
      <c r="B3177" s="202">
        <v>45999</v>
      </c>
      <c r="C3177" s="203" t="s">
        <v>8261</v>
      </c>
      <c r="D3177" s="203" t="s">
        <v>11</v>
      </c>
      <c r="E3177" s="204" t="s">
        <v>8257</v>
      </c>
      <c r="F3177" s="49" t="s">
        <v>1386</v>
      </c>
      <c r="G3177" s="203">
        <v>1</v>
      </c>
      <c r="H3177" s="203" t="s">
        <v>246</v>
      </c>
      <c r="I3177" s="205" t="s">
        <v>1440</v>
      </c>
      <c r="J3177" s="206"/>
      <c r="K3177" s="203">
        <v>106</v>
      </c>
      <c r="L3177" s="207" t="s">
        <v>827</v>
      </c>
      <c r="M3177" s="208" t="s">
        <v>1425</v>
      </c>
      <c r="N3177" s="209">
        <f t="shared" si="0"/>
        <v>2025</v>
      </c>
      <c r="O3177" s="210">
        <f t="shared" si="1"/>
        <v>12</v>
      </c>
      <c r="P3177" s="211" t="str">
        <f>IFERROR(VLOOKUP(F3177,연간집계!D:E,2,FALSE),"")</f>
        <v>포토엽서팩</v>
      </c>
    </row>
    <row r="3178" spans="1:16" ht="12.75">
      <c r="A3178" s="201">
        <v>45999.624641203707</v>
      </c>
      <c r="B3178" s="202">
        <v>45999</v>
      </c>
      <c r="C3178" s="203" t="s">
        <v>8262</v>
      </c>
      <c r="D3178" s="203" t="s">
        <v>11</v>
      </c>
      <c r="E3178" s="204" t="s">
        <v>8263</v>
      </c>
      <c r="F3178" s="49" t="s">
        <v>847</v>
      </c>
      <c r="G3178" s="203">
        <v>1</v>
      </c>
      <c r="H3178" s="203" t="s">
        <v>8264</v>
      </c>
      <c r="I3178" s="205" t="s">
        <v>8265</v>
      </c>
      <c r="J3178" s="206"/>
      <c r="K3178" s="203">
        <v>34</v>
      </c>
      <c r="L3178" s="207" t="s">
        <v>827</v>
      </c>
      <c r="M3178" s="203" t="s">
        <v>5021</v>
      </c>
      <c r="N3178" s="209">
        <f t="shared" si="0"/>
        <v>2025</v>
      </c>
      <c r="O3178" s="210">
        <f t="shared" si="1"/>
        <v>12</v>
      </c>
      <c r="P3178" s="211" t="str">
        <f>IFERROR(VLOOKUP(F3178,연간집계!D:E,2,FALSE),"")</f>
        <v>스탠다드 포토북 8*11 (하드/무광)</v>
      </c>
    </row>
    <row r="3179" spans="1:16" ht="12.75">
      <c r="A3179" s="201">
        <v>45999.624652777777</v>
      </c>
      <c r="B3179" s="202">
        <v>45999</v>
      </c>
      <c r="C3179" s="203" t="s">
        <v>8266</v>
      </c>
      <c r="D3179" s="203" t="s">
        <v>11</v>
      </c>
      <c r="E3179" s="204" t="s">
        <v>8263</v>
      </c>
      <c r="F3179" s="49" t="s">
        <v>847</v>
      </c>
      <c r="G3179" s="203">
        <v>2</v>
      </c>
      <c r="H3179" s="203" t="s">
        <v>8264</v>
      </c>
      <c r="I3179" s="205" t="s">
        <v>8265</v>
      </c>
      <c r="J3179" s="206"/>
      <c r="K3179" s="203">
        <v>34</v>
      </c>
      <c r="L3179" s="207" t="s">
        <v>827</v>
      </c>
      <c r="M3179" s="203" t="s">
        <v>5021</v>
      </c>
      <c r="N3179" s="209">
        <f t="shared" si="0"/>
        <v>2025</v>
      </c>
      <c r="O3179" s="210">
        <f t="shared" si="1"/>
        <v>12</v>
      </c>
      <c r="P3179" s="211" t="str">
        <f>IFERROR(VLOOKUP(F3179,연간집계!D:E,2,FALSE),"")</f>
        <v>스탠다드 포토북 8*11 (하드/무광)</v>
      </c>
    </row>
    <row r="3180" spans="1:16" ht="12.75">
      <c r="A3180" s="201">
        <v>45999.624664351853</v>
      </c>
      <c r="B3180" s="202">
        <v>45999</v>
      </c>
      <c r="C3180" s="203" t="s">
        <v>8267</v>
      </c>
      <c r="D3180" s="203" t="s">
        <v>11</v>
      </c>
      <c r="E3180" s="204" t="s">
        <v>8263</v>
      </c>
      <c r="F3180" s="49" t="s">
        <v>847</v>
      </c>
      <c r="G3180" s="203">
        <v>1</v>
      </c>
      <c r="H3180" s="203" t="s">
        <v>8264</v>
      </c>
      <c r="I3180" s="205" t="s">
        <v>8265</v>
      </c>
      <c r="J3180" s="206"/>
      <c r="K3180" s="203">
        <v>34</v>
      </c>
      <c r="L3180" s="207" t="s">
        <v>827</v>
      </c>
      <c r="M3180" s="203" t="s">
        <v>5021</v>
      </c>
      <c r="N3180" s="209">
        <f t="shared" si="0"/>
        <v>2025</v>
      </c>
      <c r="O3180" s="210">
        <f t="shared" si="1"/>
        <v>12</v>
      </c>
      <c r="P3180" s="211" t="str">
        <f>IFERROR(VLOOKUP(F3180,연간집계!D:E,2,FALSE),"")</f>
        <v>스탠다드 포토북 8*11 (하드/무광)</v>
      </c>
    </row>
    <row r="3181" spans="1:16" ht="12.75">
      <c r="A3181" s="201">
        <v>45999.627627314818</v>
      </c>
      <c r="B3181" s="202">
        <v>45999</v>
      </c>
      <c r="C3181" s="203" t="s">
        <v>8268</v>
      </c>
      <c r="D3181" s="203" t="s">
        <v>11</v>
      </c>
      <c r="E3181" s="204" t="s">
        <v>8269</v>
      </c>
      <c r="F3181" s="49" t="s">
        <v>1284</v>
      </c>
      <c r="G3181" s="203">
        <v>1</v>
      </c>
      <c r="H3181" s="203" t="s">
        <v>8270</v>
      </c>
      <c r="I3181" s="205" t="s">
        <v>5534</v>
      </c>
      <c r="J3181" s="206"/>
      <c r="K3181" s="203">
        <v>26</v>
      </c>
      <c r="L3181" s="207" t="s">
        <v>827</v>
      </c>
      <c r="M3181" s="208" t="s">
        <v>1502</v>
      </c>
      <c r="N3181" s="209">
        <f t="shared" si="0"/>
        <v>2025</v>
      </c>
      <c r="O3181" s="210">
        <f t="shared" si="1"/>
        <v>12</v>
      </c>
      <c r="P3181" s="211" t="str">
        <f>IFERROR(VLOOKUP(F3181,연간집계!D:E,2,FALSE),"")</f>
        <v>PCMS_스탠다드캘린더</v>
      </c>
    </row>
    <row r="3182" spans="1:16" ht="12.75">
      <c r="A3182" s="201">
        <v>45999.633564814816</v>
      </c>
      <c r="B3182" s="202">
        <v>45999</v>
      </c>
      <c r="C3182" s="203" t="s">
        <v>8271</v>
      </c>
      <c r="D3182" s="203" t="s">
        <v>11</v>
      </c>
      <c r="E3182" s="204" t="s">
        <v>8272</v>
      </c>
      <c r="F3182" s="49" t="s">
        <v>856</v>
      </c>
      <c r="G3182" s="203">
        <v>2</v>
      </c>
      <c r="H3182" s="203" t="s">
        <v>8273</v>
      </c>
      <c r="I3182" s="205" t="s">
        <v>1440</v>
      </c>
      <c r="J3182" s="206"/>
      <c r="K3182" s="203">
        <v>24</v>
      </c>
      <c r="L3182" s="213" t="s">
        <v>827</v>
      </c>
      <c r="M3182" s="208" t="s">
        <v>1436</v>
      </c>
      <c r="N3182" s="209">
        <f t="shared" si="0"/>
        <v>2025</v>
      </c>
      <c r="O3182" s="210">
        <f t="shared" si="1"/>
        <v>12</v>
      </c>
      <c r="P3182" s="211" t="str">
        <f>IFERROR(VLOOKUP(F3182,연간집계!D:E,2,FALSE),"")</f>
        <v>스탠다드 포토북 8*8 (하드/무광)</v>
      </c>
    </row>
    <row r="3183" spans="1:16" ht="12.75">
      <c r="A3183" s="201">
        <v>45999.65729166667</v>
      </c>
      <c r="B3183" s="202">
        <v>45999</v>
      </c>
      <c r="C3183" s="203" t="s">
        <v>8274</v>
      </c>
      <c r="D3183" s="203" t="s">
        <v>11</v>
      </c>
      <c r="E3183" s="204" t="s">
        <v>8275</v>
      </c>
      <c r="F3183" s="49" t="s">
        <v>1281</v>
      </c>
      <c r="G3183" s="203">
        <v>1</v>
      </c>
      <c r="H3183" s="203" t="s">
        <v>8276</v>
      </c>
      <c r="I3183" s="205" t="s">
        <v>2297</v>
      </c>
      <c r="J3183" s="206"/>
      <c r="K3183" s="203">
        <v>26</v>
      </c>
      <c r="L3183" s="207" t="s">
        <v>827</v>
      </c>
      <c r="M3183" s="208" t="s">
        <v>1514</v>
      </c>
      <c r="N3183" s="209">
        <f t="shared" si="0"/>
        <v>2025</v>
      </c>
      <c r="O3183" s="210">
        <f t="shared" si="1"/>
        <v>12</v>
      </c>
      <c r="P3183" s="211" t="str">
        <f>IFERROR(VLOOKUP(F3183,연간집계!D:E,2,FALSE),"")</f>
        <v>PCMS_빅캘린더</v>
      </c>
    </row>
    <row r="3184" spans="1:16" ht="12.75">
      <c r="A3184" s="201">
        <v>45999.65730324074</v>
      </c>
      <c r="B3184" s="202">
        <v>45999</v>
      </c>
      <c r="C3184" s="203" t="s">
        <v>8277</v>
      </c>
      <c r="D3184" s="203" t="s">
        <v>11</v>
      </c>
      <c r="E3184" s="204" t="s">
        <v>8275</v>
      </c>
      <c r="F3184" s="49" t="s">
        <v>1281</v>
      </c>
      <c r="G3184" s="203">
        <v>1</v>
      </c>
      <c r="H3184" s="203" t="s">
        <v>8276</v>
      </c>
      <c r="I3184" s="205" t="s">
        <v>2297</v>
      </c>
      <c r="J3184" s="206"/>
      <c r="K3184" s="203">
        <v>26</v>
      </c>
      <c r="L3184" s="207" t="s">
        <v>827</v>
      </c>
      <c r="M3184" s="208" t="s">
        <v>1514</v>
      </c>
      <c r="N3184" s="209">
        <f t="shared" si="0"/>
        <v>2025</v>
      </c>
      <c r="O3184" s="210">
        <f t="shared" si="1"/>
        <v>12</v>
      </c>
      <c r="P3184" s="211" t="str">
        <f>IFERROR(VLOOKUP(F3184,연간집계!D:E,2,FALSE),"")</f>
        <v>PCMS_빅캘린더</v>
      </c>
    </row>
    <row r="3185" spans="1:16" ht="12.75">
      <c r="A3185" s="201">
        <v>45999.657314814816</v>
      </c>
      <c r="B3185" s="202">
        <v>45999</v>
      </c>
      <c r="C3185" s="203" t="s">
        <v>8278</v>
      </c>
      <c r="D3185" s="203" t="s">
        <v>11</v>
      </c>
      <c r="E3185" s="204" t="s">
        <v>8279</v>
      </c>
      <c r="F3185" s="49" t="s">
        <v>1291</v>
      </c>
      <c r="G3185" s="203">
        <v>5</v>
      </c>
      <c r="H3185" s="203" t="s">
        <v>7753</v>
      </c>
      <c r="I3185" s="205" t="s">
        <v>1840</v>
      </c>
      <c r="J3185" s="206"/>
      <c r="K3185" s="203">
        <v>14</v>
      </c>
      <c r="L3185" s="207" t="s">
        <v>827</v>
      </c>
      <c r="M3185" s="208" t="s">
        <v>1514</v>
      </c>
      <c r="N3185" s="209">
        <f t="shared" si="0"/>
        <v>2025</v>
      </c>
      <c r="O3185" s="210">
        <f t="shared" si="1"/>
        <v>12</v>
      </c>
      <c r="P3185" s="211" t="str">
        <f>IFERROR(VLOOKUP(F3185,연간집계!D:E,2,FALSE),"")</f>
        <v>PCMS_벽걸이1단캘린더</v>
      </c>
    </row>
    <row r="3186" spans="1:16" ht="12.75">
      <c r="A3186" s="201">
        <v>45999.66028935185</v>
      </c>
      <c r="B3186" s="202">
        <v>45999</v>
      </c>
      <c r="C3186" s="203" t="s">
        <v>8280</v>
      </c>
      <c r="D3186" s="203" t="s">
        <v>11</v>
      </c>
      <c r="E3186" s="204" t="s">
        <v>8281</v>
      </c>
      <c r="F3186" s="49" t="s">
        <v>1284</v>
      </c>
      <c r="G3186" s="203">
        <v>3</v>
      </c>
      <c r="H3186" s="203" t="s">
        <v>8282</v>
      </c>
      <c r="I3186" s="205" t="s">
        <v>5016</v>
      </c>
      <c r="J3186" s="206"/>
      <c r="K3186" s="203">
        <v>26</v>
      </c>
      <c r="L3186" s="207" t="s">
        <v>827</v>
      </c>
      <c r="M3186" s="208" t="s">
        <v>1481</v>
      </c>
      <c r="N3186" s="209">
        <f t="shared" si="0"/>
        <v>2025</v>
      </c>
      <c r="O3186" s="210">
        <f t="shared" si="1"/>
        <v>12</v>
      </c>
      <c r="P3186" s="211" t="str">
        <f>IFERROR(VLOOKUP(F3186,연간집계!D:E,2,FALSE),"")</f>
        <v>PCMS_스탠다드캘린더</v>
      </c>
    </row>
    <row r="3187" spans="1:16" ht="12.75">
      <c r="A3187" s="201">
        <v>45999.660300925927</v>
      </c>
      <c r="B3187" s="202">
        <v>45999</v>
      </c>
      <c r="C3187" s="203" t="s">
        <v>8283</v>
      </c>
      <c r="D3187" s="203" t="s">
        <v>11</v>
      </c>
      <c r="E3187" s="204" t="s">
        <v>8284</v>
      </c>
      <c r="F3187" s="49" t="s">
        <v>838</v>
      </c>
      <c r="G3187" s="203">
        <v>7</v>
      </c>
      <c r="H3187" s="203" t="s">
        <v>8285</v>
      </c>
      <c r="I3187" s="205" t="s">
        <v>1676</v>
      </c>
      <c r="J3187" s="206"/>
      <c r="K3187" s="203">
        <v>48</v>
      </c>
      <c r="L3187" s="207" t="s">
        <v>827</v>
      </c>
      <c r="M3187" s="208" t="s">
        <v>1436</v>
      </c>
      <c r="N3187" s="209">
        <f t="shared" si="0"/>
        <v>2025</v>
      </c>
      <c r="O3187" s="210">
        <f t="shared" si="1"/>
        <v>12</v>
      </c>
      <c r="P3187" s="211" t="str">
        <f>IFERROR(VLOOKUP(F3187,연간집계!D:E,2,FALSE),"")</f>
        <v>스탠다드 포토북 6*8 (하드/무광)</v>
      </c>
    </row>
    <row r="3188" spans="1:16" ht="12.75">
      <c r="A3188" s="201">
        <v>45999.666296296295</v>
      </c>
      <c r="B3188" s="202">
        <v>45999</v>
      </c>
      <c r="C3188" s="203" t="s">
        <v>8286</v>
      </c>
      <c r="D3188" s="203" t="s">
        <v>11</v>
      </c>
      <c r="E3188" s="204" t="s">
        <v>8287</v>
      </c>
      <c r="F3188" s="49" t="s">
        <v>1299</v>
      </c>
      <c r="G3188" s="203">
        <v>1</v>
      </c>
      <c r="H3188" s="203" t="s">
        <v>8288</v>
      </c>
      <c r="I3188" s="205" t="s">
        <v>5190</v>
      </c>
      <c r="J3188" s="206"/>
      <c r="K3188" s="203">
        <v>15</v>
      </c>
      <c r="L3188" s="207" t="s">
        <v>827</v>
      </c>
      <c r="M3188" s="208" t="s">
        <v>1471</v>
      </c>
      <c r="N3188" s="209">
        <f t="shared" si="0"/>
        <v>2025</v>
      </c>
      <c r="O3188" s="210">
        <f t="shared" si="1"/>
        <v>12</v>
      </c>
      <c r="P3188" s="211" t="str">
        <f>IFERROR(VLOOKUP(F3188,연간집계!D:E,2,FALSE),"")</f>
        <v>PCMS_우드월캘린더</v>
      </c>
    </row>
    <row r="3189" spans="1:16" ht="12.75">
      <c r="A3189" s="201">
        <v>45999.672222222223</v>
      </c>
      <c r="B3189" s="202">
        <v>45999</v>
      </c>
      <c r="C3189" s="203" t="s">
        <v>8289</v>
      </c>
      <c r="D3189" s="203" t="s">
        <v>11</v>
      </c>
      <c r="E3189" s="204" t="s">
        <v>8290</v>
      </c>
      <c r="F3189" s="49" t="s">
        <v>1284</v>
      </c>
      <c r="G3189" s="203">
        <v>6</v>
      </c>
      <c r="H3189" s="203" t="s">
        <v>7756</v>
      </c>
      <c r="I3189" s="205" t="s">
        <v>4943</v>
      </c>
      <c r="J3189" s="206"/>
      <c r="K3189" s="203">
        <v>26</v>
      </c>
      <c r="L3189" s="207" t="s">
        <v>828</v>
      </c>
      <c r="M3189" s="208" t="s">
        <v>1436</v>
      </c>
      <c r="N3189" s="209">
        <f t="shared" si="0"/>
        <v>2025</v>
      </c>
      <c r="O3189" s="210">
        <f t="shared" si="1"/>
        <v>12</v>
      </c>
      <c r="P3189" s="211" t="str">
        <f>IFERROR(VLOOKUP(F3189,연간집계!D:E,2,FALSE),"")</f>
        <v>PCMS_스탠다드캘린더</v>
      </c>
    </row>
    <row r="3190" spans="1:16" ht="12.75">
      <c r="A3190" s="201">
        <v>45999.675185185188</v>
      </c>
      <c r="B3190" s="202">
        <v>45999</v>
      </c>
      <c r="C3190" s="203" t="s">
        <v>8291</v>
      </c>
      <c r="D3190" s="203" t="s">
        <v>11</v>
      </c>
      <c r="E3190" s="204" t="s">
        <v>8292</v>
      </c>
      <c r="F3190" s="49" t="s">
        <v>1243</v>
      </c>
      <c r="G3190" s="203">
        <v>1</v>
      </c>
      <c r="H3190" s="203" t="s">
        <v>8293</v>
      </c>
      <c r="I3190" s="205" t="s">
        <v>1453</v>
      </c>
      <c r="J3190" s="206"/>
      <c r="K3190" s="203">
        <v>48</v>
      </c>
      <c r="L3190" s="207" t="s">
        <v>828</v>
      </c>
      <c r="M3190" s="208" t="s">
        <v>1541</v>
      </c>
      <c r="N3190" s="209">
        <f t="shared" si="0"/>
        <v>2025</v>
      </c>
      <c r="O3190" s="210">
        <f t="shared" si="1"/>
        <v>12</v>
      </c>
      <c r="P3190" s="211" t="str">
        <f>IFERROR(VLOOKUP(F3190,연간집계!D:E,2,FALSE),"")</f>
        <v>모바일 포토북 150 (여행)</v>
      </c>
    </row>
    <row r="3191" spans="1:16" ht="12.75">
      <c r="A3191" s="201">
        <v>45999.69604166667</v>
      </c>
      <c r="B3191" s="202">
        <v>45999</v>
      </c>
      <c r="C3191" s="203" t="s">
        <v>8294</v>
      </c>
      <c r="D3191" s="203" t="s">
        <v>11</v>
      </c>
      <c r="E3191" s="204" t="s">
        <v>8295</v>
      </c>
      <c r="F3191" s="49" t="s">
        <v>838</v>
      </c>
      <c r="G3191" s="203">
        <v>1</v>
      </c>
      <c r="H3191" s="203" t="s">
        <v>7684</v>
      </c>
      <c r="I3191" s="205" t="s">
        <v>1453</v>
      </c>
      <c r="J3191" s="206"/>
      <c r="K3191" s="203">
        <v>26</v>
      </c>
      <c r="L3191" s="207" t="s">
        <v>827</v>
      </c>
      <c r="M3191" s="208" t="s">
        <v>1445</v>
      </c>
      <c r="N3191" s="209">
        <f t="shared" si="0"/>
        <v>2025</v>
      </c>
      <c r="O3191" s="210">
        <f t="shared" si="1"/>
        <v>12</v>
      </c>
      <c r="P3191" s="211" t="str">
        <f>IFERROR(VLOOKUP(F3191,연간집계!D:E,2,FALSE),"")</f>
        <v>스탠다드 포토북 6*8 (하드/무광)</v>
      </c>
    </row>
    <row r="3192" spans="1:16" ht="12.75">
      <c r="A3192" s="201">
        <v>45999.734467592592</v>
      </c>
      <c r="B3192" s="202">
        <v>45999</v>
      </c>
      <c r="C3192" s="203" t="s">
        <v>8296</v>
      </c>
      <c r="D3192" s="203" t="s">
        <v>11</v>
      </c>
      <c r="E3192" s="204" t="s">
        <v>8297</v>
      </c>
      <c r="F3192" s="49" t="s">
        <v>843</v>
      </c>
      <c r="G3192" s="203">
        <v>1</v>
      </c>
      <c r="H3192" s="203" t="s">
        <v>8298</v>
      </c>
      <c r="I3192" s="205" t="s">
        <v>1440</v>
      </c>
      <c r="J3192" s="206"/>
      <c r="K3192" s="203">
        <v>24</v>
      </c>
      <c r="L3192" s="207" t="s">
        <v>827</v>
      </c>
      <c r="M3192" s="208" t="s">
        <v>1471</v>
      </c>
      <c r="N3192" s="209">
        <f t="shared" si="0"/>
        <v>2025</v>
      </c>
      <c r="O3192" s="210">
        <f t="shared" si="1"/>
        <v>12</v>
      </c>
      <c r="P3192" s="211" t="str">
        <f>IFERROR(VLOOKUP(F3192,연간집계!D:E,2,FALSE),"")</f>
        <v>스탠다드 포토북 8*11 (소프트/무광)</v>
      </c>
    </row>
    <row r="3193" spans="1:16" ht="12.75">
      <c r="A3193" s="201">
        <v>45999.734479166669</v>
      </c>
      <c r="B3193" s="202">
        <v>45999</v>
      </c>
      <c r="C3193" s="203" t="s">
        <v>8299</v>
      </c>
      <c r="D3193" s="203" t="s">
        <v>11</v>
      </c>
      <c r="E3193" s="204" t="s">
        <v>8297</v>
      </c>
      <c r="F3193" s="49" t="s">
        <v>843</v>
      </c>
      <c r="G3193" s="203">
        <v>1</v>
      </c>
      <c r="H3193" s="203" t="s">
        <v>8298</v>
      </c>
      <c r="I3193" s="205" t="s">
        <v>1440</v>
      </c>
      <c r="J3193" s="206"/>
      <c r="K3193" s="203">
        <v>26</v>
      </c>
      <c r="L3193" s="207" t="s">
        <v>827</v>
      </c>
      <c r="M3193" s="208" t="s">
        <v>1471</v>
      </c>
      <c r="N3193" s="209">
        <f t="shared" si="0"/>
        <v>2025</v>
      </c>
      <c r="O3193" s="210">
        <f t="shared" si="1"/>
        <v>12</v>
      </c>
      <c r="P3193" s="211" t="str">
        <f>IFERROR(VLOOKUP(F3193,연간집계!D:E,2,FALSE),"")</f>
        <v>스탠다드 포토북 8*11 (소프트/무광)</v>
      </c>
    </row>
    <row r="3194" spans="1:16" ht="12.75">
      <c r="A3194" s="201">
        <v>45999.740543981483</v>
      </c>
      <c r="B3194" s="202">
        <v>45999</v>
      </c>
      <c r="C3194" s="203" t="s">
        <v>8300</v>
      </c>
      <c r="D3194" s="203" t="s">
        <v>11</v>
      </c>
      <c r="E3194" s="204" t="s">
        <v>8301</v>
      </c>
      <c r="F3194" s="49" t="s">
        <v>882</v>
      </c>
      <c r="G3194" s="203">
        <v>1</v>
      </c>
      <c r="H3194" s="203" t="s">
        <v>8302</v>
      </c>
      <c r="I3194" s="205" t="s">
        <v>1672</v>
      </c>
      <c r="J3194" s="208" t="s">
        <v>8303</v>
      </c>
      <c r="K3194" s="203">
        <v>78</v>
      </c>
      <c r="L3194" s="207" t="s">
        <v>827</v>
      </c>
      <c r="M3194" s="208" t="s">
        <v>1436</v>
      </c>
      <c r="N3194" s="209">
        <f t="shared" si="0"/>
        <v>2025</v>
      </c>
      <c r="O3194" s="210">
        <f t="shared" si="1"/>
        <v>12</v>
      </c>
      <c r="P3194" s="211" t="str">
        <f>IFERROR(VLOOKUP(F3194,연간집계!D:E,2,FALSE),"")</f>
        <v>레코드북 198</v>
      </c>
    </row>
    <row r="3195" spans="1:16" ht="12.75">
      <c r="A3195" s="201">
        <v>45999.761689814812</v>
      </c>
      <c r="B3195" s="202">
        <v>45999</v>
      </c>
      <c r="C3195" s="203" t="s">
        <v>8304</v>
      </c>
      <c r="D3195" s="203" t="s">
        <v>11</v>
      </c>
      <c r="E3195" s="204" t="s">
        <v>8305</v>
      </c>
      <c r="F3195" s="49" t="s">
        <v>1204</v>
      </c>
      <c r="G3195" s="203">
        <v>1</v>
      </c>
      <c r="H3195" s="203" t="s">
        <v>8306</v>
      </c>
      <c r="I3195" s="205" t="s">
        <v>1566</v>
      </c>
      <c r="J3195" s="208" t="s">
        <v>1756</v>
      </c>
      <c r="K3195" s="203">
        <v>56</v>
      </c>
      <c r="L3195" s="207" t="s">
        <v>827</v>
      </c>
      <c r="M3195" s="208" t="s">
        <v>1493</v>
      </c>
      <c r="N3195" s="209">
        <f t="shared" si="0"/>
        <v>2025</v>
      </c>
      <c r="O3195" s="210">
        <f t="shared" si="1"/>
        <v>12</v>
      </c>
      <c r="P3195" s="211" t="str">
        <f>IFERROR(VLOOKUP(F3195,연간집계!D:E,2,FALSE),"")</f>
        <v>히스토리북_블랙</v>
      </c>
    </row>
    <row r="3196" spans="1:16" ht="12.75">
      <c r="A3196" s="201">
        <v>45999.761736111112</v>
      </c>
      <c r="B3196" s="202">
        <v>45999</v>
      </c>
      <c r="C3196" s="203" t="s">
        <v>8307</v>
      </c>
      <c r="D3196" s="203" t="s">
        <v>11</v>
      </c>
      <c r="E3196" s="204" t="s">
        <v>8305</v>
      </c>
      <c r="F3196" s="49" t="s">
        <v>1204</v>
      </c>
      <c r="G3196" s="203">
        <v>1</v>
      </c>
      <c r="H3196" s="203" t="s">
        <v>8306</v>
      </c>
      <c r="I3196" s="205" t="s">
        <v>1566</v>
      </c>
      <c r="J3196" s="208" t="s">
        <v>1756</v>
      </c>
      <c r="K3196" s="203">
        <v>56</v>
      </c>
      <c r="L3196" s="207" t="s">
        <v>827</v>
      </c>
      <c r="M3196" s="208" t="s">
        <v>1493</v>
      </c>
      <c r="N3196" s="209">
        <f t="shared" si="0"/>
        <v>2025</v>
      </c>
      <c r="O3196" s="210">
        <f t="shared" si="1"/>
        <v>12</v>
      </c>
      <c r="P3196" s="211" t="str">
        <f>IFERROR(VLOOKUP(F3196,연간집계!D:E,2,FALSE),"")</f>
        <v>히스토리북_블랙</v>
      </c>
    </row>
    <row r="3197" spans="1:16" ht="12.75">
      <c r="A3197" s="201">
        <v>45999.761759259258</v>
      </c>
      <c r="B3197" s="202">
        <v>45999</v>
      </c>
      <c r="C3197" s="203" t="s">
        <v>8308</v>
      </c>
      <c r="D3197" s="203" t="s">
        <v>11</v>
      </c>
      <c r="E3197" s="204" t="s">
        <v>8305</v>
      </c>
      <c r="F3197" s="49" t="s">
        <v>1204</v>
      </c>
      <c r="G3197" s="203">
        <v>1</v>
      </c>
      <c r="H3197" s="203" t="s">
        <v>8306</v>
      </c>
      <c r="I3197" s="205" t="s">
        <v>1566</v>
      </c>
      <c r="J3197" s="208" t="s">
        <v>1756</v>
      </c>
      <c r="K3197" s="203">
        <v>48</v>
      </c>
      <c r="L3197" s="207" t="s">
        <v>827</v>
      </c>
      <c r="M3197" s="208" t="s">
        <v>1493</v>
      </c>
      <c r="N3197" s="209">
        <f t="shared" si="0"/>
        <v>2025</v>
      </c>
      <c r="O3197" s="210">
        <f t="shared" si="1"/>
        <v>12</v>
      </c>
      <c r="P3197" s="211" t="str">
        <f>IFERROR(VLOOKUP(F3197,연간집계!D:E,2,FALSE),"")</f>
        <v>히스토리북_블랙</v>
      </c>
    </row>
    <row r="3198" spans="1:16" ht="12.75">
      <c r="A3198" s="201">
        <v>45999.761770833335</v>
      </c>
      <c r="B3198" s="202">
        <v>45999</v>
      </c>
      <c r="C3198" s="203" t="s">
        <v>8309</v>
      </c>
      <c r="D3198" s="203" t="s">
        <v>11</v>
      </c>
      <c r="E3198" s="204" t="s">
        <v>8305</v>
      </c>
      <c r="F3198" s="49" t="s">
        <v>1204</v>
      </c>
      <c r="G3198" s="203">
        <v>1</v>
      </c>
      <c r="H3198" s="203" t="s">
        <v>8306</v>
      </c>
      <c r="I3198" s="205" t="s">
        <v>1566</v>
      </c>
      <c r="J3198" s="208" t="s">
        <v>1756</v>
      </c>
      <c r="K3198" s="203">
        <v>56</v>
      </c>
      <c r="L3198" s="207" t="s">
        <v>827</v>
      </c>
      <c r="M3198" s="208" t="s">
        <v>1493</v>
      </c>
      <c r="N3198" s="209">
        <f t="shared" si="0"/>
        <v>2025</v>
      </c>
      <c r="O3198" s="210">
        <f t="shared" si="1"/>
        <v>12</v>
      </c>
      <c r="P3198" s="211" t="str">
        <f>IFERROR(VLOOKUP(F3198,연간집계!D:E,2,FALSE),"")</f>
        <v>히스토리북_블랙</v>
      </c>
    </row>
    <row r="3199" spans="1:16" ht="12.75">
      <c r="A3199" s="201">
        <v>45999.761782407404</v>
      </c>
      <c r="B3199" s="202">
        <v>45999</v>
      </c>
      <c r="C3199" s="203" t="s">
        <v>8310</v>
      </c>
      <c r="D3199" s="203" t="s">
        <v>11</v>
      </c>
      <c r="E3199" s="204" t="s">
        <v>8305</v>
      </c>
      <c r="F3199" s="49" t="s">
        <v>1041</v>
      </c>
      <c r="G3199" s="203">
        <v>1</v>
      </c>
      <c r="H3199" s="203" t="s">
        <v>8306</v>
      </c>
      <c r="I3199" s="205" t="s">
        <v>4424</v>
      </c>
      <c r="J3199" s="206"/>
      <c r="K3199" s="203">
        <v>100</v>
      </c>
      <c r="L3199" s="207" t="s">
        <v>827</v>
      </c>
      <c r="M3199" s="208" t="s">
        <v>1493</v>
      </c>
      <c r="N3199" s="209">
        <f t="shared" si="0"/>
        <v>2025</v>
      </c>
      <c r="O3199" s="210">
        <f t="shared" si="1"/>
        <v>12</v>
      </c>
      <c r="P3199" s="211" t="str">
        <f>IFERROR(VLOOKUP(F3199,연간집계!D:E,2,FALSE),"")</f>
        <v>프리북 198 (소프트)</v>
      </c>
    </row>
    <row r="3200" spans="1:16" ht="12.75">
      <c r="A3200" s="201">
        <v>45999.779513888891</v>
      </c>
      <c r="B3200" s="202">
        <v>45999</v>
      </c>
      <c r="C3200" s="203" t="s">
        <v>8311</v>
      </c>
      <c r="D3200" s="203" t="s">
        <v>11</v>
      </c>
      <c r="E3200" s="204" t="s">
        <v>8312</v>
      </c>
      <c r="F3200" s="49" t="s">
        <v>1008</v>
      </c>
      <c r="G3200" s="203">
        <v>26</v>
      </c>
      <c r="H3200" s="203" t="s">
        <v>488</v>
      </c>
      <c r="I3200" s="205" t="s">
        <v>8313</v>
      </c>
      <c r="J3200" s="206"/>
      <c r="K3200" s="203">
        <v>16</v>
      </c>
      <c r="L3200" s="207" t="s">
        <v>827</v>
      </c>
      <c r="M3200" s="208" t="s">
        <v>1425</v>
      </c>
      <c r="N3200" s="209">
        <f t="shared" si="0"/>
        <v>2025</v>
      </c>
      <c r="O3200" s="210">
        <f t="shared" si="1"/>
        <v>12</v>
      </c>
      <c r="P3200" s="211" t="str">
        <f>IFERROR(VLOOKUP(F3200,연간집계!D:E,2,FALSE),"")</f>
        <v>키즈진 150 (14p)</v>
      </c>
    </row>
    <row r="3201" spans="1:16" ht="12.75">
      <c r="A3201" s="201">
        <v>45999.782488425924</v>
      </c>
      <c r="B3201" s="202">
        <v>45999</v>
      </c>
      <c r="C3201" s="203" t="s">
        <v>8314</v>
      </c>
      <c r="D3201" s="203" t="s">
        <v>11</v>
      </c>
      <c r="E3201" s="204" t="s">
        <v>8315</v>
      </c>
      <c r="F3201" s="49" t="s">
        <v>834</v>
      </c>
      <c r="G3201" s="203">
        <v>1</v>
      </c>
      <c r="H3201" s="203" t="s">
        <v>8316</v>
      </c>
      <c r="I3201" s="205" t="s">
        <v>1501</v>
      </c>
      <c r="J3201" s="206"/>
      <c r="K3201" s="203">
        <v>34</v>
      </c>
      <c r="L3201" s="207" t="s">
        <v>827</v>
      </c>
      <c r="M3201" s="208" t="s">
        <v>1493</v>
      </c>
      <c r="N3201" s="209">
        <f t="shared" si="0"/>
        <v>2025</v>
      </c>
      <c r="O3201" s="210">
        <f t="shared" si="1"/>
        <v>12</v>
      </c>
      <c r="P3201" s="211" t="str">
        <f>IFERROR(VLOOKUP(F3201,연간집계!D:E,2,FALSE),"")</f>
        <v>스탠다드 포토북 6*8 (소프트/무광)</v>
      </c>
    </row>
    <row r="3202" spans="1:16" ht="12.75">
      <c r="A3202" s="201">
        <v>45999.782500000001</v>
      </c>
      <c r="B3202" s="202">
        <v>45999</v>
      </c>
      <c r="C3202" s="203" t="s">
        <v>8317</v>
      </c>
      <c r="D3202" s="203" t="s">
        <v>11</v>
      </c>
      <c r="E3202" s="204" t="s">
        <v>8315</v>
      </c>
      <c r="F3202" s="49" t="s">
        <v>834</v>
      </c>
      <c r="G3202" s="203">
        <v>1</v>
      </c>
      <c r="H3202" s="203" t="s">
        <v>8316</v>
      </c>
      <c r="I3202" s="205" t="s">
        <v>1501</v>
      </c>
      <c r="J3202" s="206"/>
      <c r="K3202" s="203">
        <v>30</v>
      </c>
      <c r="L3202" s="207" t="s">
        <v>827</v>
      </c>
      <c r="M3202" s="208" t="s">
        <v>1493</v>
      </c>
      <c r="N3202" s="209">
        <f t="shared" si="0"/>
        <v>2025</v>
      </c>
      <c r="O3202" s="210">
        <f t="shared" si="1"/>
        <v>12</v>
      </c>
      <c r="P3202" s="211" t="str">
        <f>IFERROR(VLOOKUP(F3202,연간집계!D:E,2,FALSE),"")</f>
        <v>스탠다드 포토북 6*8 (소프트/무광)</v>
      </c>
    </row>
    <row r="3203" spans="1:16" ht="12.75">
      <c r="A3203" s="201">
        <v>45999.782511574071</v>
      </c>
      <c r="B3203" s="202">
        <v>45999</v>
      </c>
      <c r="C3203" s="203" t="s">
        <v>8318</v>
      </c>
      <c r="D3203" s="203" t="s">
        <v>11</v>
      </c>
      <c r="E3203" s="204" t="s">
        <v>8315</v>
      </c>
      <c r="F3203" s="49" t="s">
        <v>834</v>
      </c>
      <c r="G3203" s="203">
        <v>1</v>
      </c>
      <c r="H3203" s="203" t="s">
        <v>8316</v>
      </c>
      <c r="I3203" s="205" t="s">
        <v>1501</v>
      </c>
      <c r="J3203" s="206"/>
      <c r="K3203" s="203">
        <v>24</v>
      </c>
      <c r="L3203" s="207" t="s">
        <v>827</v>
      </c>
      <c r="M3203" s="208" t="s">
        <v>1493</v>
      </c>
      <c r="N3203" s="209">
        <f t="shared" si="0"/>
        <v>2025</v>
      </c>
      <c r="O3203" s="210">
        <f t="shared" si="1"/>
        <v>12</v>
      </c>
      <c r="P3203" s="211" t="str">
        <f>IFERROR(VLOOKUP(F3203,연간집계!D:E,2,FALSE),"")</f>
        <v>스탠다드 포토북 6*8 (소프트/무광)</v>
      </c>
    </row>
    <row r="3204" spans="1:16" ht="12.75">
      <c r="A3204" s="201">
        <v>45999.782523148147</v>
      </c>
      <c r="B3204" s="202">
        <v>45999</v>
      </c>
      <c r="C3204" s="203" t="s">
        <v>8319</v>
      </c>
      <c r="D3204" s="203" t="s">
        <v>11</v>
      </c>
      <c r="E3204" s="204" t="s">
        <v>8315</v>
      </c>
      <c r="F3204" s="49" t="s">
        <v>834</v>
      </c>
      <c r="G3204" s="203">
        <v>1</v>
      </c>
      <c r="H3204" s="203" t="s">
        <v>8316</v>
      </c>
      <c r="I3204" s="205" t="s">
        <v>1501</v>
      </c>
      <c r="J3204" s="206"/>
      <c r="K3204" s="203">
        <v>30</v>
      </c>
      <c r="L3204" s="207" t="s">
        <v>827</v>
      </c>
      <c r="M3204" s="208" t="s">
        <v>1493</v>
      </c>
      <c r="N3204" s="209">
        <f t="shared" si="0"/>
        <v>2025</v>
      </c>
      <c r="O3204" s="210">
        <f t="shared" si="1"/>
        <v>12</v>
      </c>
      <c r="P3204" s="211" t="str">
        <f>IFERROR(VLOOKUP(F3204,연간집계!D:E,2,FALSE),"")</f>
        <v>스탠다드 포토북 6*8 (소프트/무광)</v>
      </c>
    </row>
    <row r="3205" spans="1:16" ht="12.75">
      <c r="A3205" s="201">
        <v>45999.782534722224</v>
      </c>
      <c r="B3205" s="202">
        <v>45999</v>
      </c>
      <c r="C3205" s="203" t="s">
        <v>8320</v>
      </c>
      <c r="D3205" s="203" t="s">
        <v>11</v>
      </c>
      <c r="E3205" s="204" t="s">
        <v>8315</v>
      </c>
      <c r="F3205" s="49" t="s">
        <v>834</v>
      </c>
      <c r="G3205" s="203">
        <v>1</v>
      </c>
      <c r="H3205" s="203" t="s">
        <v>8316</v>
      </c>
      <c r="I3205" s="205" t="s">
        <v>1501</v>
      </c>
      <c r="J3205" s="206"/>
      <c r="K3205" s="203">
        <v>30</v>
      </c>
      <c r="L3205" s="207" t="s">
        <v>827</v>
      </c>
      <c r="M3205" s="208" t="s">
        <v>1493</v>
      </c>
      <c r="N3205" s="209">
        <f t="shared" si="0"/>
        <v>2025</v>
      </c>
      <c r="O3205" s="210">
        <f t="shared" si="1"/>
        <v>12</v>
      </c>
      <c r="P3205" s="211" t="str">
        <f>IFERROR(VLOOKUP(F3205,연간집계!D:E,2,FALSE),"")</f>
        <v>스탠다드 포토북 6*8 (소프트/무광)</v>
      </c>
    </row>
    <row r="3206" spans="1:16" ht="12.75">
      <c r="A3206" s="201">
        <v>45999.800254629627</v>
      </c>
      <c r="B3206" s="202">
        <v>45999</v>
      </c>
      <c r="C3206" s="203" t="s">
        <v>8321</v>
      </c>
      <c r="D3206" s="203" t="s">
        <v>11</v>
      </c>
      <c r="E3206" s="204" t="s">
        <v>8322</v>
      </c>
      <c r="F3206" s="49" t="s">
        <v>1284</v>
      </c>
      <c r="G3206" s="203">
        <v>1</v>
      </c>
      <c r="H3206" s="203" t="s">
        <v>8323</v>
      </c>
      <c r="I3206" s="205" t="s">
        <v>2297</v>
      </c>
      <c r="J3206" s="206"/>
      <c r="K3206" s="203">
        <v>26</v>
      </c>
      <c r="L3206" s="207" t="s">
        <v>827</v>
      </c>
      <c r="M3206" s="208" t="s">
        <v>1497</v>
      </c>
      <c r="N3206" s="209">
        <f t="shared" si="0"/>
        <v>2025</v>
      </c>
      <c r="O3206" s="210">
        <f t="shared" si="1"/>
        <v>12</v>
      </c>
      <c r="P3206" s="211" t="str">
        <f>IFERROR(VLOOKUP(F3206,연간집계!D:E,2,FALSE),"")</f>
        <v>PCMS_스탠다드캘린더</v>
      </c>
    </row>
    <row r="3207" spans="1:16" ht="12.75">
      <c r="A3207" s="201">
        <v>45999.800266203703</v>
      </c>
      <c r="B3207" s="202">
        <v>45999</v>
      </c>
      <c r="C3207" s="203" t="s">
        <v>8324</v>
      </c>
      <c r="D3207" s="203" t="s">
        <v>11</v>
      </c>
      <c r="E3207" s="204" t="s">
        <v>8322</v>
      </c>
      <c r="F3207" s="49" t="s">
        <v>1284</v>
      </c>
      <c r="G3207" s="203">
        <v>1</v>
      </c>
      <c r="H3207" s="203" t="s">
        <v>8323</v>
      </c>
      <c r="I3207" s="205" t="s">
        <v>2297</v>
      </c>
      <c r="J3207" s="206"/>
      <c r="K3207" s="203">
        <v>26</v>
      </c>
      <c r="L3207" s="207" t="s">
        <v>827</v>
      </c>
      <c r="M3207" s="208" t="s">
        <v>1497</v>
      </c>
      <c r="N3207" s="209">
        <f t="shared" si="0"/>
        <v>2025</v>
      </c>
      <c r="O3207" s="210">
        <f t="shared" si="1"/>
        <v>12</v>
      </c>
      <c r="P3207" s="211" t="str">
        <f>IFERROR(VLOOKUP(F3207,연간집계!D:E,2,FALSE),"")</f>
        <v>PCMS_스탠다드캘린더</v>
      </c>
    </row>
    <row r="3208" spans="1:16" ht="12.75">
      <c r="A3208" s="201">
        <v>45999.80027777778</v>
      </c>
      <c r="B3208" s="202">
        <v>45999</v>
      </c>
      <c r="C3208" s="203" t="s">
        <v>8325</v>
      </c>
      <c r="D3208" s="203" t="s">
        <v>11</v>
      </c>
      <c r="E3208" s="204" t="s">
        <v>8322</v>
      </c>
      <c r="F3208" s="49" t="s">
        <v>1284</v>
      </c>
      <c r="G3208" s="203">
        <v>1</v>
      </c>
      <c r="H3208" s="203" t="s">
        <v>8323</v>
      </c>
      <c r="I3208" s="205" t="s">
        <v>2297</v>
      </c>
      <c r="J3208" s="206"/>
      <c r="K3208" s="203">
        <v>26</v>
      </c>
      <c r="L3208" s="207" t="s">
        <v>827</v>
      </c>
      <c r="M3208" s="208" t="s">
        <v>1497</v>
      </c>
      <c r="N3208" s="209">
        <f t="shared" si="0"/>
        <v>2025</v>
      </c>
      <c r="O3208" s="210">
        <f t="shared" si="1"/>
        <v>12</v>
      </c>
      <c r="P3208" s="211" t="str">
        <f>IFERROR(VLOOKUP(F3208,연간집계!D:E,2,FALSE),"")</f>
        <v>PCMS_스탠다드캘린더</v>
      </c>
    </row>
    <row r="3209" spans="1:16" ht="12.75">
      <c r="A3209" s="201">
        <v>45999.80028935185</v>
      </c>
      <c r="B3209" s="202">
        <v>45999</v>
      </c>
      <c r="C3209" s="203" t="s">
        <v>8326</v>
      </c>
      <c r="D3209" s="203" t="s">
        <v>11</v>
      </c>
      <c r="E3209" s="204" t="s">
        <v>8322</v>
      </c>
      <c r="F3209" s="49" t="s">
        <v>1284</v>
      </c>
      <c r="G3209" s="203">
        <v>1</v>
      </c>
      <c r="H3209" s="203" t="s">
        <v>8323</v>
      </c>
      <c r="I3209" s="205" t="s">
        <v>2297</v>
      </c>
      <c r="J3209" s="206"/>
      <c r="K3209" s="203">
        <v>26</v>
      </c>
      <c r="L3209" s="207" t="s">
        <v>827</v>
      </c>
      <c r="M3209" s="208" t="s">
        <v>1497</v>
      </c>
      <c r="N3209" s="209">
        <f t="shared" si="0"/>
        <v>2025</v>
      </c>
      <c r="O3209" s="210">
        <f t="shared" si="1"/>
        <v>12</v>
      </c>
      <c r="P3209" s="211" t="str">
        <f>IFERROR(VLOOKUP(F3209,연간집계!D:E,2,FALSE),"")</f>
        <v>PCMS_스탠다드캘린더</v>
      </c>
    </row>
    <row r="3210" spans="1:16" ht="12.75">
      <c r="A3210" s="201">
        <v>45999.800312500003</v>
      </c>
      <c r="B3210" s="202">
        <v>45999</v>
      </c>
      <c r="C3210" s="203" t="s">
        <v>8327</v>
      </c>
      <c r="D3210" s="203" t="s">
        <v>11</v>
      </c>
      <c r="E3210" s="204" t="s">
        <v>8322</v>
      </c>
      <c r="F3210" s="49" t="s">
        <v>1284</v>
      </c>
      <c r="G3210" s="203">
        <v>1</v>
      </c>
      <c r="H3210" s="203" t="s">
        <v>8323</v>
      </c>
      <c r="I3210" s="205" t="s">
        <v>2297</v>
      </c>
      <c r="J3210" s="206"/>
      <c r="K3210" s="203">
        <v>26</v>
      </c>
      <c r="L3210" s="207" t="s">
        <v>827</v>
      </c>
      <c r="M3210" s="208" t="s">
        <v>1497</v>
      </c>
      <c r="N3210" s="209">
        <f t="shared" si="0"/>
        <v>2025</v>
      </c>
      <c r="O3210" s="210">
        <f t="shared" si="1"/>
        <v>12</v>
      </c>
      <c r="P3210" s="211" t="str">
        <f>IFERROR(VLOOKUP(F3210,연간집계!D:E,2,FALSE),"")</f>
        <v>PCMS_스탠다드캘린더</v>
      </c>
    </row>
    <row r="3211" spans="1:16" ht="12.75">
      <c r="A3211" s="201">
        <v>45999.800324074073</v>
      </c>
      <c r="B3211" s="202">
        <v>45999</v>
      </c>
      <c r="C3211" s="203" t="s">
        <v>8328</v>
      </c>
      <c r="D3211" s="203" t="s">
        <v>11</v>
      </c>
      <c r="E3211" s="204" t="s">
        <v>8322</v>
      </c>
      <c r="F3211" s="49" t="s">
        <v>1284</v>
      </c>
      <c r="G3211" s="203">
        <v>1</v>
      </c>
      <c r="H3211" s="203" t="s">
        <v>8323</v>
      </c>
      <c r="I3211" s="205" t="s">
        <v>2297</v>
      </c>
      <c r="J3211" s="206"/>
      <c r="K3211" s="203">
        <v>26</v>
      </c>
      <c r="L3211" s="207" t="s">
        <v>827</v>
      </c>
      <c r="M3211" s="208" t="s">
        <v>1497</v>
      </c>
      <c r="N3211" s="209">
        <f t="shared" si="0"/>
        <v>2025</v>
      </c>
      <c r="O3211" s="210">
        <f t="shared" si="1"/>
        <v>12</v>
      </c>
      <c r="P3211" s="211" t="str">
        <f>IFERROR(VLOOKUP(F3211,연간집계!D:E,2,FALSE),"")</f>
        <v>PCMS_스탠다드캘린더</v>
      </c>
    </row>
    <row r="3212" spans="1:16" ht="12.75">
      <c r="A3212" s="201">
        <v>45999.82099537037</v>
      </c>
      <c r="B3212" s="202">
        <v>45999</v>
      </c>
      <c r="C3212" s="203" t="s">
        <v>8329</v>
      </c>
      <c r="D3212" s="203" t="s">
        <v>11</v>
      </c>
      <c r="E3212" s="204" t="s">
        <v>8330</v>
      </c>
      <c r="F3212" s="49" t="s">
        <v>1284</v>
      </c>
      <c r="G3212" s="203">
        <v>6</v>
      </c>
      <c r="H3212" s="203" t="s">
        <v>8331</v>
      </c>
      <c r="I3212" s="216" t="s">
        <v>7993</v>
      </c>
      <c r="J3212" s="206"/>
      <c r="K3212" s="203">
        <v>26</v>
      </c>
      <c r="L3212" s="207" t="s">
        <v>827</v>
      </c>
      <c r="M3212" s="208" t="s">
        <v>4034</v>
      </c>
      <c r="N3212" s="209">
        <f t="shared" si="0"/>
        <v>2025</v>
      </c>
      <c r="O3212" s="210">
        <f t="shared" si="1"/>
        <v>12</v>
      </c>
      <c r="P3212" s="211" t="str">
        <f>IFERROR(VLOOKUP(F3212,연간집계!D:E,2,FALSE),"")</f>
        <v>PCMS_스탠다드캘린더</v>
      </c>
    </row>
    <row r="3213" spans="1:16" ht="12.75">
      <c r="A3213" s="201">
        <v>45999.847627314812</v>
      </c>
      <c r="B3213" s="202">
        <v>45999</v>
      </c>
      <c r="C3213" s="203" t="s">
        <v>8332</v>
      </c>
      <c r="D3213" s="203" t="s">
        <v>11</v>
      </c>
      <c r="E3213" s="204" t="s">
        <v>8333</v>
      </c>
      <c r="F3213" s="49" t="s">
        <v>834</v>
      </c>
      <c r="G3213" s="203">
        <v>1</v>
      </c>
      <c r="H3213" s="203" t="s">
        <v>8334</v>
      </c>
      <c r="I3213" s="205" t="s">
        <v>1440</v>
      </c>
      <c r="J3213" s="206"/>
      <c r="K3213" s="203">
        <v>24</v>
      </c>
      <c r="L3213" s="207" t="s">
        <v>827</v>
      </c>
      <c r="M3213" s="208" t="s">
        <v>1436</v>
      </c>
      <c r="N3213" s="209">
        <f t="shared" si="0"/>
        <v>2025</v>
      </c>
      <c r="O3213" s="210">
        <f t="shared" si="1"/>
        <v>12</v>
      </c>
      <c r="P3213" s="211" t="str">
        <f>IFERROR(VLOOKUP(F3213,연간집계!D:E,2,FALSE),"")</f>
        <v>스탠다드 포토북 6*8 (소프트/무광)</v>
      </c>
    </row>
    <row r="3214" spans="1:16" ht="12.75">
      <c r="A3214" s="201">
        <v>45999.883101851854</v>
      </c>
      <c r="B3214" s="202">
        <v>45999</v>
      </c>
      <c r="C3214" s="203" t="s">
        <v>8335</v>
      </c>
      <c r="D3214" s="203" t="s">
        <v>11</v>
      </c>
      <c r="E3214" s="204" t="s">
        <v>8336</v>
      </c>
      <c r="F3214" s="49" t="s">
        <v>1043</v>
      </c>
      <c r="G3214" s="203">
        <v>6</v>
      </c>
      <c r="H3214" s="203" t="s">
        <v>8337</v>
      </c>
      <c r="I3214" s="205" t="s">
        <v>4424</v>
      </c>
      <c r="J3214" s="206"/>
      <c r="K3214" s="203">
        <v>90</v>
      </c>
      <c r="L3214" s="207" t="s">
        <v>827</v>
      </c>
      <c r="M3214" s="208" t="s">
        <v>1493</v>
      </c>
      <c r="N3214" s="209">
        <f t="shared" si="0"/>
        <v>2025</v>
      </c>
      <c r="O3214" s="210">
        <f t="shared" si="1"/>
        <v>12</v>
      </c>
      <c r="P3214" s="211" t="str">
        <f>IFERROR(VLOOKUP(F3214,연간집계!D:E,2,FALSE),"")</f>
        <v>프리북 198 (하드)</v>
      </c>
    </row>
    <row r="3215" spans="1:16" ht="12.75">
      <c r="A3215" s="201">
        <v>45999.903749999998</v>
      </c>
      <c r="B3215" s="202">
        <v>45999</v>
      </c>
      <c r="C3215" s="203" t="s">
        <v>8338</v>
      </c>
      <c r="D3215" s="203" t="s">
        <v>11</v>
      </c>
      <c r="E3215" s="204" t="s">
        <v>8339</v>
      </c>
      <c r="F3215" s="49" t="s">
        <v>1322</v>
      </c>
      <c r="G3215" s="203">
        <v>2</v>
      </c>
      <c r="H3215" s="203" t="s">
        <v>8340</v>
      </c>
      <c r="I3215" s="205" t="s">
        <v>3468</v>
      </c>
      <c r="J3215" s="206"/>
      <c r="K3215" s="203">
        <v>1</v>
      </c>
      <c r="L3215" s="207" t="s">
        <v>827</v>
      </c>
      <c r="M3215" s="208" t="s">
        <v>1471</v>
      </c>
      <c r="N3215" s="209">
        <f t="shared" si="0"/>
        <v>2025</v>
      </c>
      <c r="O3215" s="210">
        <f t="shared" si="1"/>
        <v>12</v>
      </c>
      <c r="P3215" s="211" t="str">
        <f>IFERROR(VLOOKUP(F3215,연간집계!D:E,2,FALSE),"")</f>
        <v>감성액자 151</v>
      </c>
    </row>
    <row r="3216" spans="1:16" ht="12.75">
      <c r="A3216" s="201">
        <v>45999.903773148151</v>
      </c>
      <c r="B3216" s="202">
        <v>45999</v>
      </c>
      <c r="C3216" s="203" t="s">
        <v>8341</v>
      </c>
      <c r="D3216" s="203" t="s">
        <v>11</v>
      </c>
      <c r="E3216" s="204" t="s">
        <v>8339</v>
      </c>
      <c r="F3216" s="49" t="s">
        <v>1281</v>
      </c>
      <c r="G3216" s="203">
        <v>20</v>
      </c>
      <c r="H3216" s="203" t="s">
        <v>8340</v>
      </c>
      <c r="I3216" s="205" t="s">
        <v>2297</v>
      </c>
      <c r="J3216" s="206"/>
      <c r="K3216" s="203">
        <v>26</v>
      </c>
      <c r="L3216" s="207" t="s">
        <v>827</v>
      </c>
      <c r="M3216" s="208" t="s">
        <v>1493</v>
      </c>
      <c r="N3216" s="209">
        <f t="shared" si="0"/>
        <v>2025</v>
      </c>
      <c r="O3216" s="210">
        <f t="shared" si="1"/>
        <v>12</v>
      </c>
      <c r="P3216" s="211" t="str">
        <f>IFERROR(VLOOKUP(F3216,연간집계!D:E,2,FALSE),"")</f>
        <v>PCMS_빅캘린더</v>
      </c>
    </row>
    <row r="3217" spans="1:16" ht="12.75">
      <c r="A3217" s="201">
        <v>45999.951018518521</v>
      </c>
      <c r="B3217" s="202">
        <v>45999</v>
      </c>
      <c r="C3217" s="203" t="s">
        <v>8342</v>
      </c>
      <c r="D3217" s="203" t="s">
        <v>11</v>
      </c>
      <c r="E3217" s="204" t="s">
        <v>8343</v>
      </c>
      <c r="F3217" s="49" t="s">
        <v>1284</v>
      </c>
      <c r="G3217" s="203">
        <v>2</v>
      </c>
      <c r="H3217" s="203" t="s">
        <v>8344</v>
      </c>
      <c r="I3217" s="205" t="s">
        <v>2297</v>
      </c>
      <c r="J3217" s="206"/>
      <c r="K3217" s="203">
        <v>26</v>
      </c>
      <c r="L3217" s="207" t="s">
        <v>827</v>
      </c>
      <c r="M3217" s="208" t="s">
        <v>1449</v>
      </c>
      <c r="N3217" s="209">
        <f t="shared" si="0"/>
        <v>2025</v>
      </c>
      <c r="O3217" s="210">
        <f t="shared" si="1"/>
        <v>12</v>
      </c>
      <c r="P3217" s="211" t="str">
        <f>IFERROR(VLOOKUP(F3217,연간집계!D:E,2,FALSE),"")</f>
        <v>PCMS_스탠다드캘린더</v>
      </c>
    </row>
    <row r="3218" spans="1:16" ht="12.75">
      <c r="A3218" s="201">
        <v>45999.95103009259</v>
      </c>
      <c r="B3218" s="202">
        <v>45999</v>
      </c>
      <c r="C3218" s="203" t="s">
        <v>8345</v>
      </c>
      <c r="D3218" s="203" t="s">
        <v>11</v>
      </c>
      <c r="E3218" s="204" t="s">
        <v>8343</v>
      </c>
      <c r="F3218" s="49" t="s">
        <v>1266</v>
      </c>
      <c r="G3218" s="203">
        <v>2</v>
      </c>
      <c r="H3218" s="203" t="s">
        <v>8344</v>
      </c>
      <c r="I3218" s="205" t="s">
        <v>2594</v>
      </c>
      <c r="J3218" s="206"/>
      <c r="K3218" s="203">
        <v>26</v>
      </c>
      <c r="L3218" s="207" t="s">
        <v>827</v>
      </c>
      <c r="M3218" s="208" t="s">
        <v>1449</v>
      </c>
      <c r="N3218" s="209">
        <f t="shared" si="0"/>
        <v>2025</v>
      </c>
      <c r="O3218" s="210">
        <f t="shared" si="1"/>
        <v>12</v>
      </c>
      <c r="P3218" s="211" t="str">
        <f>IFERROR(VLOOKUP(F3218,연간집계!D:E,2,FALSE),"")</f>
        <v>PCMS_롱캘린더</v>
      </c>
    </row>
    <row r="3219" spans="1:16" ht="12.75">
      <c r="A3219" s="201">
        <v>45999.951041666667</v>
      </c>
      <c r="B3219" s="202">
        <v>45999</v>
      </c>
      <c r="C3219" s="203" t="s">
        <v>8346</v>
      </c>
      <c r="D3219" s="203" t="s">
        <v>11</v>
      </c>
      <c r="E3219" s="204" t="s">
        <v>8343</v>
      </c>
      <c r="F3219" s="49" t="s">
        <v>1281</v>
      </c>
      <c r="G3219" s="203">
        <v>3</v>
      </c>
      <c r="H3219" s="203" t="s">
        <v>8344</v>
      </c>
      <c r="I3219" s="205" t="s">
        <v>1842</v>
      </c>
      <c r="J3219" s="206"/>
      <c r="K3219" s="203">
        <v>26</v>
      </c>
      <c r="L3219" s="207" t="s">
        <v>827</v>
      </c>
      <c r="M3219" s="208" t="s">
        <v>1449</v>
      </c>
      <c r="N3219" s="209">
        <f t="shared" si="0"/>
        <v>2025</v>
      </c>
      <c r="O3219" s="210">
        <f t="shared" si="1"/>
        <v>12</v>
      </c>
      <c r="P3219" s="211" t="str">
        <f>IFERROR(VLOOKUP(F3219,연간집계!D:E,2,FALSE),"")</f>
        <v>PCMS_빅캘린더</v>
      </c>
    </row>
    <row r="3220" spans="1:16" ht="12.75">
      <c r="A3220" s="201">
        <v>45999.968993055554</v>
      </c>
      <c r="B3220" s="202">
        <v>45999</v>
      </c>
      <c r="C3220" s="203" t="s">
        <v>8347</v>
      </c>
      <c r="D3220" s="203" t="s">
        <v>11</v>
      </c>
      <c r="E3220" s="204" t="s">
        <v>8348</v>
      </c>
      <c r="F3220" s="49" t="s">
        <v>1281</v>
      </c>
      <c r="G3220" s="203">
        <v>7</v>
      </c>
      <c r="H3220" s="203" t="s">
        <v>8349</v>
      </c>
      <c r="I3220" s="205" t="s">
        <v>2594</v>
      </c>
      <c r="J3220" s="206"/>
      <c r="K3220" s="203">
        <v>26</v>
      </c>
      <c r="L3220" s="207" t="s">
        <v>828</v>
      </c>
      <c r="M3220" s="208" t="s">
        <v>1449</v>
      </c>
      <c r="N3220" s="209">
        <f t="shared" si="0"/>
        <v>2025</v>
      </c>
      <c r="O3220" s="210">
        <f t="shared" si="1"/>
        <v>12</v>
      </c>
      <c r="P3220" s="211" t="str">
        <f>IFERROR(VLOOKUP(F3220,연간집계!D:E,2,FALSE),"")</f>
        <v>PCMS_빅캘린더</v>
      </c>
    </row>
    <row r="3221" spans="1:16" ht="12.75">
      <c r="A3221" s="201">
        <v>45999.980949074074</v>
      </c>
      <c r="B3221" s="202">
        <v>45999</v>
      </c>
      <c r="C3221" s="203" t="s">
        <v>8350</v>
      </c>
      <c r="D3221" s="203" t="s">
        <v>11</v>
      </c>
      <c r="E3221" s="204" t="s">
        <v>8351</v>
      </c>
      <c r="F3221" s="49" t="s">
        <v>1281</v>
      </c>
      <c r="G3221" s="203">
        <v>1</v>
      </c>
      <c r="H3221" s="203" t="s">
        <v>8352</v>
      </c>
      <c r="I3221" s="205" t="s">
        <v>2297</v>
      </c>
      <c r="J3221" s="206"/>
      <c r="K3221" s="203">
        <v>26</v>
      </c>
      <c r="L3221" s="207" t="s">
        <v>827</v>
      </c>
      <c r="M3221" s="208" t="s">
        <v>1497</v>
      </c>
      <c r="N3221" s="209">
        <f t="shared" si="0"/>
        <v>2025</v>
      </c>
      <c r="O3221" s="210">
        <f t="shared" si="1"/>
        <v>12</v>
      </c>
      <c r="P3221" s="211" t="str">
        <f>IFERROR(VLOOKUP(F3221,연간집계!D:E,2,FALSE),"")</f>
        <v>PCMS_빅캘린더</v>
      </c>
    </row>
    <row r="3222" spans="1:16" ht="12.75">
      <c r="A3222" s="201">
        <v>46000.02239583333</v>
      </c>
      <c r="B3222" s="202">
        <v>46000</v>
      </c>
      <c r="C3222" s="203" t="s">
        <v>8353</v>
      </c>
      <c r="D3222" s="203" t="s">
        <v>11</v>
      </c>
      <c r="E3222" s="204" t="s">
        <v>8354</v>
      </c>
      <c r="F3222" s="49" t="s">
        <v>838</v>
      </c>
      <c r="G3222" s="203">
        <v>1</v>
      </c>
      <c r="H3222" s="203" t="s">
        <v>246</v>
      </c>
      <c r="I3222" s="205" t="s">
        <v>1453</v>
      </c>
      <c r="J3222" s="206"/>
      <c r="K3222" s="203">
        <v>26</v>
      </c>
      <c r="L3222" s="207" t="s">
        <v>827</v>
      </c>
      <c r="M3222" s="208" t="s">
        <v>1436</v>
      </c>
      <c r="N3222" s="209">
        <f t="shared" si="0"/>
        <v>2025</v>
      </c>
      <c r="O3222" s="210">
        <f t="shared" si="1"/>
        <v>12</v>
      </c>
      <c r="P3222" s="211" t="str">
        <f>IFERROR(VLOOKUP(F3222,연간집계!D:E,2,FALSE),"")</f>
        <v>스탠다드 포토북 6*8 (하드/무광)</v>
      </c>
    </row>
    <row r="3223" spans="1:16" ht="12.75">
      <c r="A3223" s="201">
        <v>46000.02542824074</v>
      </c>
      <c r="B3223" s="202">
        <v>46000</v>
      </c>
      <c r="C3223" s="203" t="s">
        <v>8355</v>
      </c>
      <c r="D3223" s="203" t="s">
        <v>11</v>
      </c>
      <c r="E3223" s="204" t="s">
        <v>8356</v>
      </c>
      <c r="F3223" s="49" t="s">
        <v>1257</v>
      </c>
      <c r="G3223" s="203">
        <v>1</v>
      </c>
      <c r="H3223" s="203" t="s">
        <v>8357</v>
      </c>
      <c r="I3223" s="205" t="s">
        <v>2297</v>
      </c>
      <c r="J3223" s="206"/>
      <c r="K3223" s="203">
        <v>48</v>
      </c>
      <c r="L3223" s="207" t="s">
        <v>828</v>
      </c>
      <c r="M3223" s="208" t="s">
        <v>1541</v>
      </c>
      <c r="N3223" s="209">
        <f t="shared" si="0"/>
        <v>2025</v>
      </c>
      <c r="O3223" s="210">
        <f t="shared" si="1"/>
        <v>12</v>
      </c>
      <c r="P3223" s="211" t="str">
        <f>IFERROR(VLOOKUP(F3223,연간집계!D:E,2,FALSE),"")</f>
        <v>모바일 포토북 150 (커플)</v>
      </c>
    </row>
    <row r="3224" spans="1:16" ht="12.75">
      <c r="A3224" s="201">
        <v>46000.034386574072</v>
      </c>
      <c r="B3224" s="202">
        <v>46000</v>
      </c>
      <c r="C3224" s="203" t="s">
        <v>8358</v>
      </c>
      <c r="D3224" s="203" t="s">
        <v>11</v>
      </c>
      <c r="E3224" s="204" t="s">
        <v>8359</v>
      </c>
      <c r="F3224" s="49" t="s">
        <v>1284</v>
      </c>
      <c r="G3224" s="203">
        <v>20</v>
      </c>
      <c r="H3224" s="203" t="s">
        <v>8360</v>
      </c>
      <c r="I3224" s="205" t="s">
        <v>5016</v>
      </c>
      <c r="J3224" s="206"/>
      <c r="K3224" s="203">
        <v>26</v>
      </c>
      <c r="L3224" s="207" t="s">
        <v>827</v>
      </c>
      <c r="M3224" s="208" t="s">
        <v>1514</v>
      </c>
      <c r="N3224" s="209">
        <f t="shared" si="0"/>
        <v>2025</v>
      </c>
      <c r="O3224" s="210">
        <f t="shared" si="1"/>
        <v>12</v>
      </c>
      <c r="P3224" s="211" t="str">
        <f>IFERROR(VLOOKUP(F3224,연간집계!D:E,2,FALSE),"")</f>
        <v>PCMS_스탠다드캘린더</v>
      </c>
    </row>
    <row r="3225" spans="1:16" ht="12.75">
      <c r="A3225" s="201">
        <v>46000.09648148148</v>
      </c>
      <c r="B3225" s="202">
        <v>46000</v>
      </c>
      <c r="C3225" s="203" t="s">
        <v>8361</v>
      </c>
      <c r="D3225" s="203" t="s">
        <v>11</v>
      </c>
      <c r="E3225" s="204" t="s">
        <v>8362</v>
      </c>
      <c r="F3225" s="49" t="s">
        <v>1388</v>
      </c>
      <c r="G3225" s="203">
        <v>1</v>
      </c>
      <c r="H3225" s="203" t="s">
        <v>8363</v>
      </c>
      <c r="I3225" s="205" t="s">
        <v>1622</v>
      </c>
      <c r="J3225" s="206"/>
      <c r="K3225" s="203">
        <v>142</v>
      </c>
      <c r="L3225" s="207" t="s">
        <v>827</v>
      </c>
      <c r="M3225" s="208" t="s">
        <v>1629</v>
      </c>
      <c r="N3225" s="209">
        <f t="shared" si="0"/>
        <v>2025</v>
      </c>
      <c r="O3225" s="210">
        <f t="shared" si="1"/>
        <v>12</v>
      </c>
      <c r="P3225" s="211" t="str">
        <f>IFERROR(VLOOKUP(F3225,연간집계!D:E,2,FALSE),"")</f>
        <v>폴라로이드</v>
      </c>
    </row>
    <row r="3226" spans="1:16" ht="12.75">
      <c r="A3226" s="201">
        <v>46000.096493055556</v>
      </c>
      <c r="B3226" s="202">
        <v>46000</v>
      </c>
      <c r="C3226" s="203" t="s">
        <v>8364</v>
      </c>
      <c r="D3226" s="203" t="s">
        <v>11</v>
      </c>
      <c r="E3226" s="204" t="s">
        <v>8362</v>
      </c>
      <c r="F3226" s="49" t="s">
        <v>1388</v>
      </c>
      <c r="G3226" s="203">
        <v>1</v>
      </c>
      <c r="H3226" s="203" t="s">
        <v>8363</v>
      </c>
      <c r="I3226" s="205" t="s">
        <v>1622</v>
      </c>
      <c r="J3226" s="206"/>
      <c r="K3226" s="203">
        <v>142</v>
      </c>
      <c r="L3226" s="207" t="s">
        <v>827</v>
      </c>
      <c r="M3226" s="208" t="s">
        <v>1629</v>
      </c>
      <c r="N3226" s="209">
        <f t="shared" si="0"/>
        <v>2025</v>
      </c>
      <c r="O3226" s="210">
        <f t="shared" si="1"/>
        <v>12</v>
      </c>
      <c r="P3226" s="211" t="str">
        <f>IFERROR(VLOOKUP(F3226,연간집계!D:E,2,FALSE),"")</f>
        <v>폴라로이드</v>
      </c>
    </row>
    <row r="3227" spans="1:16" ht="12.75">
      <c r="A3227" s="201">
        <v>46000.338553240741</v>
      </c>
      <c r="B3227" s="202">
        <v>46000</v>
      </c>
      <c r="C3227" s="203" t="s">
        <v>8365</v>
      </c>
      <c r="D3227" s="203" t="s">
        <v>11</v>
      </c>
      <c r="E3227" s="204" t="s">
        <v>8366</v>
      </c>
      <c r="F3227" s="49" t="s">
        <v>162</v>
      </c>
      <c r="G3227" s="203">
        <v>1</v>
      </c>
      <c r="H3227" s="203" t="s">
        <v>758</v>
      </c>
      <c r="I3227" s="205" t="s">
        <v>1440</v>
      </c>
      <c r="J3227" s="206"/>
      <c r="K3227" s="203">
        <v>48</v>
      </c>
      <c r="L3227" s="207" t="s">
        <v>827</v>
      </c>
      <c r="M3227" s="208" t="s">
        <v>1436</v>
      </c>
      <c r="N3227" s="209">
        <f t="shared" si="0"/>
        <v>2025</v>
      </c>
      <c r="O3227" s="210">
        <f t="shared" si="1"/>
        <v>12</v>
      </c>
      <c r="P3227" s="211" t="str">
        <f>IFERROR(VLOOKUP(F3227,연간집계!D:E,2,FALSE),"")</f>
        <v>러브데이북 (퓨어아이보리/기본)</v>
      </c>
    </row>
    <row r="3228" spans="1:16" ht="12.75">
      <c r="A3228" s="201">
        <v>46000.359201388892</v>
      </c>
      <c r="B3228" s="202">
        <v>46000</v>
      </c>
      <c r="C3228" s="203" t="s">
        <v>8367</v>
      </c>
      <c r="D3228" s="203" t="s">
        <v>11</v>
      </c>
      <c r="E3228" s="204" t="s">
        <v>8368</v>
      </c>
      <c r="F3228" s="49" t="s">
        <v>838</v>
      </c>
      <c r="G3228" s="203">
        <v>1</v>
      </c>
      <c r="H3228" s="203" t="s">
        <v>8285</v>
      </c>
      <c r="I3228" s="205" t="s">
        <v>1676</v>
      </c>
      <c r="J3228" s="206"/>
      <c r="K3228" s="203">
        <v>48</v>
      </c>
      <c r="L3228" s="207" t="s">
        <v>827</v>
      </c>
      <c r="M3228" s="208" t="s">
        <v>1493</v>
      </c>
      <c r="N3228" s="209">
        <f t="shared" si="0"/>
        <v>2025</v>
      </c>
      <c r="O3228" s="210">
        <f t="shared" si="1"/>
        <v>12</v>
      </c>
      <c r="P3228" s="211" t="str">
        <f>IFERROR(VLOOKUP(F3228,연간집계!D:E,2,FALSE),"")</f>
        <v>스탠다드 포토북 6*8 (하드/무광)</v>
      </c>
    </row>
    <row r="3229" spans="1:16" ht="12.75">
      <c r="A3229" s="201">
        <v>46000.385763888888</v>
      </c>
      <c r="B3229" s="202">
        <v>46000</v>
      </c>
      <c r="C3229" s="203" t="s">
        <v>8369</v>
      </c>
      <c r="D3229" s="203" t="s">
        <v>11</v>
      </c>
      <c r="E3229" s="204" t="s">
        <v>8370</v>
      </c>
      <c r="F3229" s="49" t="s">
        <v>1269</v>
      </c>
      <c r="G3229" s="203">
        <v>1</v>
      </c>
      <c r="H3229" s="203" t="s">
        <v>6955</v>
      </c>
      <c r="I3229" s="205" t="s">
        <v>1842</v>
      </c>
      <c r="J3229" s="206"/>
      <c r="K3229" s="203">
        <v>26</v>
      </c>
      <c r="L3229" s="207" t="s">
        <v>827</v>
      </c>
      <c r="M3229" s="208" t="s">
        <v>1514</v>
      </c>
      <c r="N3229" s="209">
        <f t="shared" si="0"/>
        <v>2025</v>
      </c>
      <c r="O3229" s="210">
        <f t="shared" si="1"/>
        <v>12</v>
      </c>
      <c r="P3229" s="211" t="str">
        <f>IFERROR(VLOOKUP(F3229,연간집계!D:E,2,FALSE),"")</f>
        <v>PCMS_미니캘린더</v>
      </c>
    </row>
    <row r="3230" spans="1:16" ht="12.75">
      <c r="A3230" s="201">
        <v>46000.385775462964</v>
      </c>
      <c r="B3230" s="202">
        <v>46000</v>
      </c>
      <c r="C3230" s="203" t="s">
        <v>8371</v>
      </c>
      <c r="D3230" s="203" t="s">
        <v>11</v>
      </c>
      <c r="E3230" s="204" t="s">
        <v>8370</v>
      </c>
      <c r="F3230" s="49" t="s">
        <v>1269</v>
      </c>
      <c r="G3230" s="203">
        <v>10</v>
      </c>
      <c r="H3230" s="203" t="s">
        <v>6955</v>
      </c>
      <c r="I3230" s="205" t="s">
        <v>1842</v>
      </c>
      <c r="J3230" s="206"/>
      <c r="K3230" s="203">
        <v>26</v>
      </c>
      <c r="L3230" s="207" t="s">
        <v>827</v>
      </c>
      <c r="M3230" s="208" t="s">
        <v>1514</v>
      </c>
      <c r="N3230" s="209">
        <f t="shared" si="0"/>
        <v>2025</v>
      </c>
      <c r="O3230" s="210">
        <f t="shared" si="1"/>
        <v>12</v>
      </c>
      <c r="P3230" s="211" t="str">
        <f>IFERROR(VLOOKUP(F3230,연간집계!D:E,2,FALSE),"")</f>
        <v>PCMS_미니캘린더</v>
      </c>
    </row>
    <row r="3231" spans="1:16" ht="12.75">
      <c r="A3231" s="201">
        <v>46000.403784722221</v>
      </c>
      <c r="B3231" s="202">
        <v>46000</v>
      </c>
      <c r="C3231" s="203" t="s">
        <v>8372</v>
      </c>
      <c r="D3231" s="203" t="s">
        <v>11</v>
      </c>
      <c r="E3231" s="204" t="s">
        <v>8373</v>
      </c>
      <c r="F3231" s="49" t="s">
        <v>1058</v>
      </c>
      <c r="G3231" s="203">
        <v>5</v>
      </c>
      <c r="H3231" s="203" t="s">
        <v>8374</v>
      </c>
      <c r="I3231" s="205" t="s">
        <v>3614</v>
      </c>
      <c r="J3231" s="206"/>
      <c r="K3231" s="203">
        <v>120</v>
      </c>
      <c r="L3231" s="207" t="s">
        <v>827</v>
      </c>
      <c r="M3231" s="208" t="s">
        <v>1612</v>
      </c>
      <c r="N3231" s="209">
        <f t="shared" si="0"/>
        <v>2025</v>
      </c>
      <c r="O3231" s="210">
        <f t="shared" si="1"/>
        <v>12</v>
      </c>
      <c r="P3231" s="211" t="str">
        <f>IFERROR(VLOOKUP(F3231,연간집계!D:E,2,FALSE),"")</f>
        <v>프리북 150 (하드)</v>
      </c>
    </row>
    <row r="3232" spans="1:16" ht="12.75">
      <c r="A3232" s="201">
        <v>46000.403796296298</v>
      </c>
      <c r="B3232" s="202">
        <v>46000</v>
      </c>
      <c r="C3232" s="203" t="s">
        <v>8375</v>
      </c>
      <c r="D3232" s="203" t="s">
        <v>11</v>
      </c>
      <c r="E3232" s="204" t="s">
        <v>8373</v>
      </c>
      <c r="F3232" s="49" t="s">
        <v>865</v>
      </c>
      <c r="G3232" s="203">
        <v>9</v>
      </c>
      <c r="H3232" s="203" t="s">
        <v>8374</v>
      </c>
      <c r="I3232" s="205" t="s">
        <v>8376</v>
      </c>
      <c r="J3232" s="206"/>
      <c r="K3232" s="203">
        <v>24</v>
      </c>
      <c r="L3232" s="207" t="s">
        <v>827</v>
      </c>
      <c r="M3232" s="208" t="s">
        <v>1612</v>
      </c>
      <c r="N3232" s="209">
        <f t="shared" si="0"/>
        <v>2025</v>
      </c>
      <c r="O3232" s="210">
        <f t="shared" si="1"/>
        <v>12</v>
      </c>
      <c r="P3232" s="211" t="str">
        <f>IFERROR(VLOOKUP(F3232,연간집계!D:E,2,FALSE),"")</f>
        <v>스탠다드 포토북 8*6 (하드/무광)</v>
      </c>
    </row>
    <row r="3233" spans="1:16" ht="12.75">
      <c r="A3233" s="201">
        <v>46000.403807870367</v>
      </c>
      <c r="B3233" s="202">
        <v>46000</v>
      </c>
      <c r="C3233" s="203" t="s">
        <v>8377</v>
      </c>
      <c r="D3233" s="203" t="s">
        <v>11</v>
      </c>
      <c r="E3233" s="204" t="s">
        <v>8373</v>
      </c>
      <c r="F3233" s="49" t="s">
        <v>865</v>
      </c>
      <c r="G3233" s="203">
        <v>9</v>
      </c>
      <c r="H3233" s="203" t="s">
        <v>8374</v>
      </c>
      <c r="I3233" s="205" t="s">
        <v>2932</v>
      </c>
      <c r="J3233" s="206"/>
      <c r="K3233" s="203">
        <v>24</v>
      </c>
      <c r="L3233" s="207" t="s">
        <v>827</v>
      </c>
      <c r="M3233" s="208" t="s">
        <v>1612</v>
      </c>
      <c r="N3233" s="209">
        <f t="shared" si="0"/>
        <v>2025</v>
      </c>
      <c r="O3233" s="210">
        <f t="shared" si="1"/>
        <v>12</v>
      </c>
      <c r="P3233" s="211" t="str">
        <f>IFERROR(VLOOKUP(F3233,연간집계!D:E,2,FALSE),"")</f>
        <v>스탠다드 포토북 8*6 (하드/무광)</v>
      </c>
    </row>
    <row r="3234" spans="1:16" ht="12.75">
      <c r="A3234" s="201">
        <v>46000.403819444444</v>
      </c>
      <c r="B3234" s="202">
        <v>46000</v>
      </c>
      <c r="C3234" s="203" t="s">
        <v>8378</v>
      </c>
      <c r="D3234" s="203" t="s">
        <v>11</v>
      </c>
      <c r="E3234" s="204" t="s">
        <v>8373</v>
      </c>
      <c r="F3234" s="49" t="s">
        <v>856</v>
      </c>
      <c r="G3234" s="203">
        <v>7</v>
      </c>
      <c r="H3234" s="203" t="s">
        <v>8374</v>
      </c>
      <c r="I3234" s="205" t="s">
        <v>3215</v>
      </c>
      <c r="J3234" s="206"/>
      <c r="K3234" s="203">
        <v>36</v>
      </c>
      <c r="L3234" s="213" t="s">
        <v>827</v>
      </c>
      <c r="M3234" s="208" t="s">
        <v>1612</v>
      </c>
      <c r="N3234" s="209">
        <f t="shared" si="0"/>
        <v>2025</v>
      </c>
      <c r="O3234" s="210">
        <f t="shared" si="1"/>
        <v>12</v>
      </c>
      <c r="P3234" s="211" t="str">
        <f>IFERROR(VLOOKUP(F3234,연간집계!D:E,2,FALSE),"")</f>
        <v>스탠다드 포토북 8*8 (하드/무광)</v>
      </c>
    </row>
    <row r="3235" spans="1:16" ht="12.75">
      <c r="A3235" s="201">
        <v>46000.403831018521</v>
      </c>
      <c r="B3235" s="202">
        <v>46000</v>
      </c>
      <c r="C3235" s="203" t="s">
        <v>8379</v>
      </c>
      <c r="D3235" s="203" t="s">
        <v>11</v>
      </c>
      <c r="E3235" s="204" t="s">
        <v>8373</v>
      </c>
      <c r="F3235" s="49" t="s">
        <v>838</v>
      </c>
      <c r="G3235" s="203">
        <v>6</v>
      </c>
      <c r="H3235" s="203" t="s">
        <v>8374</v>
      </c>
      <c r="I3235" s="205" t="s">
        <v>1440</v>
      </c>
      <c r="J3235" s="206"/>
      <c r="K3235" s="203">
        <v>46</v>
      </c>
      <c r="L3235" s="207" t="s">
        <v>827</v>
      </c>
      <c r="M3235" s="208" t="s">
        <v>1612</v>
      </c>
      <c r="N3235" s="209">
        <f t="shared" si="0"/>
        <v>2025</v>
      </c>
      <c r="O3235" s="210">
        <f t="shared" si="1"/>
        <v>12</v>
      </c>
      <c r="P3235" s="211" t="str">
        <f>IFERROR(VLOOKUP(F3235,연간집계!D:E,2,FALSE),"")</f>
        <v>스탠다드 포토북 6*8 (하드/무광)</v>
      </c>
    </row>
    <row r="3236" spans="1:16" ht="12.75">
      <c r="A3236" s="201">
        <v>46000.409861111111</v>
      </c>
      <c r="B3236" s="202">
        <v>46000</v>
      </c>
      <c r="C3236" s="203" t="s">
        <v>8380</v>
      </c>
      <c r="D3236" s="203" t="s">
        <v>11</v>
      </c>
      <c r="E3236" s="204" t="s">
        <v>8381</v>
      </c>
      <c r="F3236" s="49" t="s">
        <v>1139</v>
      </c>
      <c r="G3236" s="203">
        <v>7</v>
      </c>
      <c r="H3236" s="203" t="s">
        <v>8382</v>
      </c>
      <c r="I3236" s="205" t="s">
        <v>1440</v>
      </c>
      <c r="J3236" s="208" t="s">
        <v>1769</v>
      </c>
      <c r="K3236" s="203">
        <v>30</v>
      </c>
      <c r="L3236" s="207" t="s">
        <v>827</v>
      </c>
      <c r="M3236" s="203" t="s">
        <v>5021</v>
      </c>
      <c r="N3236" s="209">
        <f t="shared" si="0"/>
        <v>2025</v>
      </c>
      <c r="O3236" s="210">
        <f t="shared" si="1"/>
        <v>12</v>
      </c>
      <c r="P3236" s="211" t="str">
        <f>IFERROR(VLOOKUP(F3236,연간집계!D:E,2,FALSE),"")</f>
        <v>시크북(앨범) 210 (시크블랙/30p)</v>
      </c>
    </row>
    <row r="3237" spans="1:16" ht="12.75">
      <c r="A3237" s="201">
        <v>46000.433692129627</v>
      </c>
      <c r="B3237" s="202">
        <v>46000</v>
      </c>
      <c r="C3237" s="203" t="s">
        <v>8383</v>
      </c>
      <c r="D3237" s="203" t="s">
        <v>11</v>
      </c>
      <c r="E3237" s="204" t="s">
        <v>8384</v>
      </c>
      <c r="F3237" s="49" t="s">
        <v>838</v>
      </c>
      <c r="G3237" s="203">
        <v>1</v>
      </c>
      <c r="H3237" s="203" t="s">
        <v>8385</v>
      </c>
      <c r="I3237" s="205" t="s">
        <v>1453</v>
      </c>
      <c r="J3237" s="206"/>
      <c r="K3237" s="203">
        <v>40</v>
      </c>
      <c r="L3237" s="207" t="s">
        <v>827</v>
      </c>
      <c r="M3237" s="208" t="s">
        <v>1436</v>
      </c>
      <c r="N3237" s="209">
        <f t="shared" si="0"/>
        <v>2025</v>
      </c>
      <c r="O3237" s="210">
        <f t="shared" si="1"/>
        <v>12</v>
      </c>
      <c r="P3237" s="211" t="str">
        <f>IFERROR(VLOOKUP(F3237,연간집계!D:E,2,FALSE),"")</f>
        <v>스탠다드 포토북 6*8 (하드/무광)</v>
      </c>
    </row>
    <row r="3238" spans="1:16" ht="12.75">
      <c r="A3238" s="201">
        <v>46000.446006944447</v>
      </c>
      <c r="B3238" s="202">
        <v>46000</v>
      </c>
      <c r="C3238" s="203" t="s">
        <v>8386</v>
      </c>
      <c r="D3238" s="203" t="s">
        <v>11</v>
      </c>
      <c r="E3238" s="204" t="s">
        <v>8387</v>
      </c>
      <c r="F3238" s="49" t="s">
        <v>856</v>
      </c>
      <c r="G3238" s="203">
        <v>18</v>
      </c>
      <c r="H3238" s="203" t="s">
        <v>8388</v>
      </c>
      <c r="I3238" s="205" t="s">
        <v>1440</v>
      </c>
      <c r="J3238" s="206"/>
      <c r="K3238" s="203">
        <v>42</v>
      </c>
      <c r="L3238" s="213" t="s">
        <v>827</v>
      </c>
      <c r="M3238" s="208" t="s">
        <v>1497</v>
      </c>
      <c r="N3238" s="209">
        <f t="shared" si="0"/>
        <v>2025</v>
      </c>
      <c r="O3238" s="210">
        <f t="shared" si="1"/>
        <v>12</v>
      </c>
      <c r="P3238" s="211" t="str">
        <f>IFERROR(VLOOKUP(F3238,연간집계!D:E,2,FALSE),"")</f>
        <v>스탠다드 포토북 8*8 (하드/무광)</v>
      </c>
    </row>
    <row r="3239" spans="1:16" ht="12.75">
      <c r="A3239" s="201">
        <v>46000.455000000002</v>
      </c>
      <c r="B3239" s="202">
        <v>46000</v>
      </c>
      <c r="C3239" s="203" t="s">
        <v>8389</v>
      </c>
      <c r="D3239" s="203" t="s">
        <v>11</v>
      </c>
      <c r="E3239" s="204" t="s">
        <v>8390</v>
      </c>
      <c r="F3239" s="49" t="s">
        <v>838</v>
      </c>
      <c r="G3239" s="203">
        <v>50</v>
      </c>
      <c r="H3239" s="203" t="s">
        <v>8391</v>
      </c>
      <c r="I3239" s="205" t="s">
        <v>1570</v>
      </c>
      <c r="J3239" s="206"/>
      <c r="K3239" s="203">
        <v>32</v>
      </c>
      <c r="L3239" s="207" t="s">
        <v>827</v>
      </c>
      <c r="M3239" s="208" t="s">
        <v>1612</v>
      </c>
      <c r="N3239" s="209">
        <f t="shared" si="0"/>
        <v>2025</v>
      </c>
      <c r="O3239" s="210">
        <f t="shared" si="1"/>
        <v>12</v>
      </c>
      <c r="P3239" s="211" t="str">
        <f>IFERROR(VLOOKUP(F3239,연간집계!D:E,2,FALSE),"")</f>
        <v>스탠다드 포토북 6*8 (하드/무광)</v>
      </c>
    </row>
    <row r="3240" spans="1:16" ht="12.75">
      <c r="A3240" s="201">
        <v>46000.466944444444</v>
      </c>
      <c r="B3240" s="202">
        <v>46000</v>
      </c>
      <c r="C3240" s="203" t="s">
        <v>8392</v>
      </c>
      <c r="D3240" s="203" t="s">
        <v>11</v>
      </c>
      <c r="E3240" s="204" t="s">
        <v>8393</v>
      </c>
      <c r="F3240" s="49" t="s">
        <v>78</v>
      </c>
      <c r="G3240" s="203">
        <v>1</v>
      </c>
      <c r="H3240" s="203" t="s">
        <v>721</v>
      </c>
      <c r="I3240" s="205" t="s">
        <v>1440</v>
      </c>
      <c r="J3240" s="208" t="s">
        <v>1787</v>
      </c>
      <c r="K3240" s="203">
        <v>52</v>
      </c>
      <c r="L3240" s="207" t="s">
        <v>827</v>
      </c>
      <c r="M3240" s="208" t="s">
        <v>1514</v>
      </c>
      <c r="N3240" s="209">
        <f t="shared" si="0"/>
        <v>2025</v>
      </c>
      <c r="O3240" s="210">
        <f t="shared" si="1"/>
        <v>12</v>
      </c>
      <c r="P3240" s="211" t="str">
        <f>IFERROR(VLOOKUP(F3240,연간집계!D:E,2,FALSE),"")</f>
        <v>포토그랩스pro 276</v>
      </c>
    </row>
    <row r="3241" spans="1:16" ht="12.75">
      <c r="A3241" s="201">
        <v>46000.478900462964</v>
      </c>
      <c r="B3241" s="202">
        <v>46000</v>
      </c>
      <c r="C3241" s="203" t="s">
        <v>8394</v>
      </c>
      <c r="D3241" s="203" t="s">
        <v>11</v>
      </c>
      <c r="E3241" s="204" t="s">
        <v>8395</v>
      </c>
      <c r="F3241" s="49" t="s">
        <v>1008</v>
      </c>
      <c r="G3241" s="203">
        <v>22</v>
      </c>
      <c r="H3241" s="203" t="s">
        <v>488</v>
      </c>
      <c r="I3241" s="205" t="s">
        <v>1440</v>
      </c>
      <c r="J3241" s="206"/>
      <c r="K3241" s="203">
        <v>16</v>
      </c>
      <c r="L3241" s="207" t="s">
        <v>827</v>
      </c>
      <c r="M3241" s="208" t="s">
        <v>1425</v>
      </c>
      <c r="N3241" s="209">
        <f t="shared" si="0"/>
        <v>2025</v>
      </c>
      <c r="O3241" s="210">
        <f t="shared" si="1"/>
        <v>12</v>
      </c>
      <c r="P3241" s="211" t="str">
        <f>IFERROR(VLOOKUP(F3241,연간집계!D:E,2,FALSE),"")</f>
        <v>키즈진 150 (14p)</v>
      </c>
    </row>
    <row r="3242" spans="1:16" ht="12.75">
      <c r="A3242" s="201">
        <v>46000.484918981485</v>
      </c>
      <c r="B3242" s="202">
        <v>46000</v>
      </c>
      <c r="C3242" s="203" t="s">
        <v>8396</v>
      </c>
      <c r="D3242" s="203" t="s">
        <v>11</v>
      </c>
      <c r="E3242" s="204" t="s">
        <v>8397</v>
      </c>
      <c r="F3242" s="49" t="s">
        <v>1281</v>
      </c>
      <c r="G3242" s="203">
        <v>1</v>
      </c>
      <c r="H3242" s="203" t="s">
        <v>8398</v>
      </c>
      <c r="I3242" s="205" t="s">
        <v>2297</v>
      </c>
      <c r="J3242" s="206"/>
      <c r="K3242" s="203">
        <v>26</v>
      </c>
      <c r="L3242" s="207" t="s">
        <v>827</v>
      </c>
      <c r="M3242" s="208" t="s">
        <v>1471</v>
      </c>
      <c r="N3242" s="209">
        <f t="shared" si="0"/>
        <v>2025</v>
      </c>
      <c r="O3242" s="210">
        <f t="shared" si="1"/>
        <v>12</v>
      </c>
      <c r="P3242" s="211" t="str">
        <f>IFERROR(VLOOKUP(F3242,연간집계!D:E,2,FALSE),"")</f>
        <v>PCMS_빅캘린더</v>
      </c>
    </row>
    <row r="3243" spans="1:16" ht="12.75">
      <c r="A3243" s="201">
        <v>46000.484942129631</v>
      </c>
      <c r="B3243" s="202">
        <v>46000</v>
      </c>
      <c r="C3243" s="203" t="s">
        <v>8399</v>
      </c>
      <c r="D3243" s="203" t="s">
        <v>11</v>
      </c>
      <c r="E3243" s="204" t="s">
        <v>8397</v>
      </c>
      <c r="F3243" s="49" t="s">
        <v>1296</v>
      </c>
      <c r="G3243" s="203">
        <v>1</v>
      </c>
      <c r="H3243" s="203" t="s">
        <v>8398</v>
      </c>
      <c r="I3243" s="205" t="s">
        <v>5190</v>
      </c>
      <c r="J3243" s="206"/>
      <c r="K3243" s="203">
        <v>26</v>
      </c>
      <c r="L3243" s="207" t="s">
        <v>827</v>
      </c>
      <c r="M3243" s="208" t="s">
        <v>1471</v>
      </c>
      <c r="N3243" s="209">
        <f t="shared" si="0"/>
        <v>2025</v>
      </c>
      <c r="O3243" s="210">
        <f t="shared" si="1"/>
        <v>12</v>
      </c>
      <c r="P3243" s="211" t="str">
        <f>IFERROR(VLOOKUP(F3243,연간집계!D:E,2,FALSE),"")</f>
        <v>PCMS_벽걸이2단캘린더</v>
      </c>
    </row>
    <row r="3244" spans="1:16" ht="12.75">
      <c r="A3244" s="201">
        <v>46000.502743055556</v>
      </c>
      <c r="B3244" s="202">
        <v>46000</v>
      </c>
      <c r="C3244" s="203" t="s">
        <v>8400</v>
      </c>
      <c r="D3244" s="203" t="s">
        <v>11</v>
      </c>
      <c r="E3244" s="204" t="s">
        <v>8401</v>
      </c>
      <c r="F3244" s="49" t="s">
        <v>1296</v>
      </c>
      <c r="G3244" s="203">
        <v>1</v>
      </c>
      <c r="H3244" s="203" t="s">
        <v>7964</v>
      </c>
      <c r="I3244" s="205" t="s">
        <v>5190</v>
      </c>
      <c r="J3244" s="206"/>
      <c r="K3244" s="203">
        <v>26</v>
      </c>
      <c r="L3244" s="207" t="s">
        <v>827</v>
      </c>
      <c r="M3244" s="208" t="s">
        <v>1541</v>
      </c>
      <c r="N3244" s="209">
        <f t="shared" si="0"/>
        <v>2025</v>
      </c>
      <c r="O3244" s="210">
        <f t="shared" si="1"/>
        <v>12</v>
      </c>
      <c r="P3244" s="211" t="str">
        <f>IFERROR(VLOOKUP(F3244,연간집계!D:E,2,FALSE),"")</f>
        <v>PCMS_벽걸이2단캘린더</v>
      </c>
    </row>
    <row r="3245" spans="1:16" ht="12.75">
      <c r="A3245" s="201">
        <v>46000.511655092596</v>
      </c>
      <c r="B3245" s="202">
        <v>45999</v>
      </c>
      <c r="C3245" s="203" t="s">
        <v>8402</v>
      </c>
      <c r="D3245" s="203" t="s">
        <v>11</v>
      </c>
      <c r="E3245" s="204" t="s">
        <v>8403</v>
      </c>
      <c r="F3245" s="49" t="s">
        <v>840</v>
      </c>
      <c r="G3245" s="203">
        <v>5</v>
      </c>
      <c r="H3245" s="203" t="s">
        <v>8404</v>
      </c>
      <c r="I3245" s="205" t="s">
        <v>5118</v>
      </c>
      <c r="J3245" s="206"/>
      <c r="K3245" s="203">
        <v>24</v>
      </c>
      <c r="L3245" s="207" t="s">
        <v>827</v>
      </c>
      <c r="M3245" s="208" t="s">
        <v>1612</v>
      </c>
      <c r="N3245" s="209">
        <f t="shared" si="0"/>
        <v>2025</v>
      </c>
      <c r="O3245" s="210">
        <f t="shared" si="1"/>
        <v>12</v>
      </c>
      <c r="P3245" s="211" t="str">
        <f>IFERROR(VLOOKUP(F3245,연간집계!D:E,2,FALSE),"")</f>
        <v>스탠다드 포토북 6*8 (하드/유광)</v>
      </c>
    </row>
    <row r="3246" spans="1:16" ht="12.75">
      <c r="A3246" s="201">
        <v>46000.535381944443</v>
      </c>
      <c r="B3246" s="202">
        <v>46000</v>
      </c>
      <c r="C3246" s="203" t="s">
        <v>8405</v>
      </c>
      <c r="D3246" s="203" t="s">
        <v>11</v>
      </c>
      <c r="E3246" s="204" t="s">
        <v>8406</v>
      </c>
      <c r="F3246" s="49" t="s">
        <v>953</v>
      </c>
      <c r="G3246" s="203">
        <v>1</v>
      </c>
      <c r="H3246" s="203" t="s">
        <v>1933</v>
      </c>
      <c r="I3246" s="205" t="s">
        <v>1440</v>
      </c>
      <c r="J3246" s="206"/>
      <c r="K3246" s="203">
        <v>24</v>
      </c>
      <c r="L3246" s="207" t="s">
        <v>827</v>
      </c>
      <c r="M3246" s="208" t="s">
        <v>1612</v>
      </c>
      <c r="N3246" s="209">
        <f t="shared" si="0"/>
        <v>2025</v>
      </c>
      <c r="O3246" s="210">
        <f t="shared" si="1"/>
        <v>12</v>
      </c>
      <c r="P3246" s="211" t="str">
        <f>IFERROR(VLOOKUP(F3246,연간집계!D:E,2,FALSE),"")</f>
        <v>스탑진 198 (22p)</v>
      </c>
    </row>
    <row r="3247" spans="1:16" ht="12.75">
      <c r="A3247" s="201">
        <v>46000.550439814811</v>
      </c>
      <c r="B3247" s="202">
        <v>46000</v>
      </c>
      <c r="C3247" s="203" t="s">
        <v>8407</v>
      </c>
      <c r="D3247" s="203" t="s">
        <v>11</v>
      </c>
      <c r="E3247" s="204" t="s">
        <v>8408</v>
      </c>
      <c r="F3247" s="49" t="s">
        <v>1076</v>
      </c>
      <c r="G3247" s="203">
        <v>7</v>
      </c>
      <c r="H3247" s="203" t="s">
        <v>8409</v>
      </c>
      <c r="I3247" s="205" t="s">
        <v>1483</v>
      </c>
      <c r="J3247" s="203" t="s">
        <v>4458</v>
      </c>
      <c r="K3247" s="203">
        <v>48</v>
      </c>
      <c r="L3247" s="207" t="s">
        <v>827</v>
      </c>
      <c r="M3247" s="203" t="s">
        <v>5021</v>
      </c>
      <c r="N3247" s="209">
        <f t="shared" si="0"/>
        <v>2025</v>
      </c>
      <c r="O3247" s="210">
        <f t="shared" si="1"/>
        <v>12</v>
      </c>
      <c r="P3247" s="211" t="str">
        <f>IFERROR(VLOOKUP(F3247,연간집계!D:E,2,FALSE),"")</f>
        <v>레더북 (다크네이비)</v>
      </c>
    </row>
    <row r="3248" spans="1:16" ht="12.75">
      <c r="A3248" s="201">
        <v>46000.571111111109</v>
      </c>
      <c r="B3248" s="202">
        <v>46000</v>
      </c>
      <c r="C3248" s="203" t="s">
        <v>8410</v>
      </c>
      <c r="D3248" s="203" t="s">
        <v>11</v>
      </c>
      <c r="E3248" s="204" t="s">
        <v>8411</v>
      </c>
      <c r="F3248" s="49" t="s">
        <v>890</v>
      </c>
      <c r="G3248" s="203">
        <v>21</v>
      </c>
      <c r="H3248" s="203" t="s">
        <v>8412</v>
      </c>
      <c r="I3248" s="205" t="s">
        <v>1440</v>
      </c>
      <c r="J3248" s="208" t="s">
        <v>1664</v>
      </c>
      <c r="K3248" s="203">
        <v>48</v>
      </c>
      <c r="L3248" s="207" t="s">
        <v>827</v>
      </c>
      <c r="M3248" s="208" t="s">
        <v>1612</v>
      </c>
      <c r="N3248" s="209">
        <f t="shared" si="0"/>
        <v>2025</v>
      </c>
      <c r="O3248" s="210">
        <f t="shared" si="1"/>
        <v>12</v>
      </c>
      <c r="P3248" s="211" t="str">
        <f>IFERROR(VLOOKUP(F3248,연간집계!D:E,2,FALSE),"")</f>
        <v>메모리북</v>
      </c>
    </row>
    <row r="3249" spans="1:16" ht="12.75">
      <c r="A3249" s="201">
        <v>46000.577303240738</v>
      </c>
      <c r="B3249" s="202">
        <v>46000</v>
      </c>
      <c r="C3249" s="203" t="s">
        <v>8413</v>
      </c>
      <c r="D3249" s="203" t="s">
        <v>11</v>
      </c>
      <c r="E3249" s="204" t="s">
        <v>8414</v>
      </c>
      <c r="F3249" s="49" t="s">
        <v>42</v>
      </c>
      <c r="G3249" s="203">
        <v>1</v>
      </c>
      <c r="H3249" s="203" t="s">
        <v>2994</v>
      </c>
      <c r="I3249" s="205" t="s">
        <v>1783</v>
      </c>
      <c r="J3249" s="206"/>
      <c r="K3249" s="203">
        <v>54</v>
      </c>
      <c r="L3249" s="207" t="s">
        <v>827</v>
      </c>
      <c r="M3249" s="208" t="s">
        <v>1502</v>
      </c>
      <c r="N3249" s="209">
        <f t="shared" si="0"/>
        <v>2025</v>
      </c>
      <c r="O3249" s="210">
        <f t="shared" si="1"/>
        <v>12</v>
      </c>
      <c r="P3249" s="211" t="str">
        <f>IFERROR(VLOOKUP(F3249,연간집계!D:E,2,FALSE),"")</f>
        <v>플라이트북 210</v>
      </c>
    </row>
    <row r="3250" spans="1:16" ht="12.75">
      <c r="A3250" s="201">
        <v>46000.5862037037</v>
      </c>
      <c r="B3250" s="202">
        <v>46000</v>
      </c>
      <c r="C3250" s="203" t="s">
        <v>8415</v>
      </c>
      <c r="D3250" s="203" t="s">
        <v>11</v>
      </c>
      <c r="E3250" s="204" t="s">
        <v>8416</v>
      </c>
      <c r="F3250" s="49" t="s">
        <v>981</v>
      </c>
      <c r="G3250" s="203">
        <v>20</v>
      </c>
      <c r="H3250" s="203" t="s">
        <v>8417</v>
      </c>
      <c r="I3250" s="205" t="s">
        <v>1440</v>
      </c>
      <c r="J3250" s="206"/>
      <c r="K3250" s="203">
        <v>84</v>
      </c>
      <c r="L3250" s="207" t="s">
        <v>827</v>
      </c>
      <c r="M3250" s="208" t="s">
        <v>1612</v>
      </c>
      <c r="N3250" s="209">
        <f t="shared" si="0"/>
        <v>2025</v>
      </c>
      <c r="O3250" s="210">
        <f t="shared" si="1"/>
        <v>12</v>
      </c>
      <c r="P3250" s="211" t="str">
        <f>IFERROR(VLOOKUP(F3250,연간집계!D:E,2,FALSE),"")</f>
        <v>워크샵북</v>
      </c>
    </row>
    <row r="3251" spans="1:16" ht="12.75">
      <c r="A3251" s="201">
        <v>46000.586215277777</v>
      </c>
      <c r="B3251" s="202">
        <v>46000</v>
      </c>
      <c r="C3251" s="203" t="s">
        <v>8418</v>
      </c>
      <c r="D3251" s="203" t="s">
        <v>11</v>
      </c>
      <c r="E3251" s="204" t="s">
        <v>8419</v>
      </c>
      <c r="F3251" s="49" t="s">
        <v>840</v>
      </c>
      <c r="G3251" s="203">
        <v>10</v>
      </c>
      <c r="H3251" s="203" t="s">
        <v>6281</v>
      </c>
      <c r="I3251" s="205" t="s">
        <v>1440</v>
      </c>
      <c r="J3251" s="206"/>
      <c r="K3251" s="203">
        <v>26</v>
      </c>
      <c r="L3251" s="207" t="s">
        <v>827</v>
      </c>
      <c r="M3251" s="208" t="s">
        <v>3117</v>
      </c>
      <c r="N3251" s="209">
        <f t="shared" si="0"/>
        <v>2025</v>
      </c>
      <c r="O3251" s="210">
        <f t="shared" si="1"/>
        <v>12</v>
      </c>
      <c r="P3251" s="211" t="str">
        <f>IFERROR(VLOOKUP(F3251,연간집계!D:E,2,FALSE),"")</f>
        <v>스탠다드 포토북 6*8 (하드/유광)</v>
      </c>
    </row>
    <row r="3252" spans="1:16" ht="12.75">
      <c r="A3252" s="201">
        <v>46000.601168981484</v>
      </c>
      <c r="B3252" s="202">
        <v>46000</v>
      </c>
      <c r="C3252" s="203" t="s">
        <v>8420</v>
      </c>
      <c r="D3252" s="203" t="s">
        <v>11</v>
      </c>
      <c r="E3252" s="204" t="s">
        <v>8421</v>
      </c>
      <c r="F3252" s="49" t="s">
        <v>1274</v>
      </c>
      <c r="G3252" s="203">
        <v>2</v>
      </c>
      <c r="H3252" s="203" t="s">
        <v>8422</v>
      </c>
      <c r="I3252" s="205" t="s">
        <v>2594</v>
      </c>
      <c r="J3252" s="206"/>
      <c r="K3252" s="203">
        <v>26</v>
      </c>
      <c r="L3252" s="207" t="s">
        <v>827</v>
      </c>
      <c r="M3252" s="208" t="s">
        <v>1629</v>
      </c>
      <c r="N3252" s="209">
        <f t="shared" si="0"/>
        <v>2025</v>
      </c>
      <c r="O3252" s="210">
        <f t="shared" si="1"/>
        <v>12</v>
      </c>
      <c r="P3252" s="211" t="str">
        <f>IFERROR(VLOOKUP(F3252,연간집계!D:E,2,FALSE),"")</f>
        <v>PCMS_비트윈캘린더</v>
      </c>
    </row>
    <row r="3253" spans="1:16" ht="12.75">
      <c r="A3253" s="201">
        <v>46000.60428240741</v>
      </c>
      <c r="B3253" s="202">
        <v>46000</v>
      </c>
      <c r="C3253" s="203" t="s">
        <v>8423</v>
      </c>
      <c r="D3253" s="203" t="s">
        <v>11</v>
      </c>
      <c r="E3253" s="204" t="s">
        <v>8424</v>
      </c>
      <c r="F3253" s="49" t="s">
        <v>1247</v>
      </c>
      <c r="G3253" s="203">
        <v>1</v>
      </c>
      <c r="H3253" s="203" t="s">
        <v>8425</v>
      </c>
      <c r="I3253" s="205" t="s">
        <v>1453</v>
      </c>
      <c r="J3253" s="206"/>
      <c r="K3253" s="203">
        <v>24</v>
      </c>
      <c r="L3253" s="207" t="s">
        <v>828</v>
      </c>
      <c r="M3253" s="208" t="s">
        <v>1449</v>
      </c>
      <c r="N3253" s="209">
        <f t="shared" si="0"/>
        <v>2025</v>
      </c>
      <c r="O3253" s="210">
        <f t="shared" si="1"/>
        <v>12</v>
      </c>
      <c r="P3253" s="211" t="str">
        <f>IFERROR(VLOOKUP(F3253,연간집계!D:E,2,FALSE),"")</f>
        <v>모바일 포토북 197 (여행)</v>
      </c>
    </row>
    <row r="3254" spans="1:16" ht="12.75">
      <c r="A3254" s="201">
        <v>46000.622152777774</v>
      </c>
      <c r="B3254" s="202">
        <v>46000</v>
      </c>
      <c r="C3254" s="203" t="s">
        <v>8426</v>
      </c>
      <c r="D3254" s="203" t="s">
        <v>11</v>
      </c>
      <c r="E3254" s="204" t="s">
        <v>8427</v>
      </c>
      <c r="F3254" s="49" t="s">
        <v>1299</v>
      </c>
      <c r="G3254" s="203">
        <v>1</v>
      </c>
      <c r="H3254" s="203" t="s">
        <v>8428</v>
      </c>
      <c r="I3254" s="205" t="s">
        <v>1840</v>
      </c>
      <c r="J3254" s="206"/>
      <c r="K3254" s="203">
        <v>15</v>
      </c>
      <c r="L3254" s="207" t="s">
        <v>828</v>
      </c>
      <c r="M3254" s="208" t="s">
        <v>1436</v>
      </c>
      <c r="N3254" s="209">
        <f t="shared" si="0"/>
        <v>2025</v>
      </c>
      <c r="O3254" s="210">
        <f t="shared" si="1"/>
        <v>12</v>
      </c>
      <c r="P3254" s="211" t="str">
        <f>IFERROR(VLOOKUP(F3254,연간집계!D:E,2,FALSE),"")</f>
        <v>PCMS_우드월캘린더</v>
      </c>
    </row>
    <row r="3255" spans="1:16" ht="12.75">
      <c r="A3255" s="201">
        <v>46000.622164351851</v>
      </c>
      <c r="B3255" s="202">
        <v>46000</v>
      </c>
      <c r="C3255" s="203" t="s">
        <v>8429</v>
      </c>
      <c r="D3255" s="203" t="s">
        <v>11</v>
      </c>
      <c r="E3255" s="204" t="s">
        <v>8427</v>
      </c>
      <c r="F3255" s="49" t="s">
        <v>1284</v>
      </c>
      <c r="G3255" s="203">
        <v>1</v>
      </c>
      <c r="H3255" s="203" t="s">
        <v>8428</v>
      </c>
      <c r="I3255" s="205" t="s">
        <v>8430</v>
      </c>
      <c r="J3255" s="206"/>
      <c r="K3255" s="203">
        <v>26</v>
      </c>
      <c r="L3255" s="207" t="s">
        <v>828</v>
      </c>
      <c r="M3255" s="208" t="s">
        <v>1436</v>
      </c>
      <c r="N3255" s="209">
        <f t="shared" si="0"/>
        <v>2025</v>
      </c>
      <c r="O3255" s="210">
        <f t="shared" si="1"/>
        <v>12</v>
      </c>
      <c r="P3255" s="211" t="str">
        <f>IFERROR(VLOOKUP(F3255,연간집계!D:E,2,FALSE),"")</f>
        <v>PCMS_스탠다드캘린더</v>
      </c>
    </row>
    <row r="3256" spans="1:16" ht="12.75">
      <c r="A3256" s="201">
        <v>46000.634097222224</v>
      </c>
      <c r="B3256" s="202">
        <v>46000</v>
      </c>
      <c r="C3256" s="203" t="s">
        <v>8431</v>
      </c>
      <c r="D3256" s="203" t="s">
        <v>11</v>
      </c>
      <c r="E3256" s="204" t="s">
        <v>8432</v>
      </c>
      <c r="F3256" s="49" t="s">
        <v>1281</v>
      </c>
      <c r="G3256" s="203">
        <v>10</v>
      </c>
      <c r="H3256" s="203" t="s">
        <v>1448</v>
      </c>
      <c r="I3256" s="205" t="s">
        <v>2297</v>
      </c>
      <c r="J3256" s="206"/>
      <c r="K3256" s="203">
        <v>26</v>
      </c>
      <c r="L3256" s="207" t="s">
        <v>827</v>
      </c>
      <c r="M3256" s="208" t="s">
        <v>1497</v>
      </c>
      <c r="N3256" s="209">
        <f t="shared" si="0"/>
        <v>2025</v>
      </c>
      <c r="O3256" s="210">
        <f t="shared" si="1"/>
        <v>12</v>
      </c>
      <c r="P3256" s="211" t="str">
        <f>IFERROR(VLOOKUP(F3256,연간집계!D:E,2,FALSE),"")</f>
        <v>PCMS_빅캘린더</v>
      </c>
    </row>
    <row r="3257" spans="1:16" ht="12.75">
      <c r="A3257" s="201">
        <v>46000.640023148146</v>
      </c>
      <c r="B3257" s="202">
        <v>46000</v>
      </c>
      <c r="C3257" s="203" t="s">
        <v>8433</v>
      </c>
      <c r="D3257" s="203" t="s">
        <v>11</v>
      </c>
      <c r="E3257" s="204" t="s">
        <v>8434</v>
      </c>
      <c r="F3257" s="49" t="s">
        <v>1291</v>
      </c>
      <c r="G3257" s="203">
        <v>1</v>
      </c>
      <c r="H3257" s="203" t="s">
        <v>8435</v>
      </c>
      <c r="I3257" s="205" t="s">
        <v>5190</v>
      </c>
      <c r="J3257" s="206"/>
      <c r="K3257" s="203">
        <v>14</v>
      </c>
      <c r="L3257" s="207" t="s">
        <v>828</v>
      </c>
      <c r="M3257" s="208" t="s">
        <v>1481</v>
      </c>
      <c r="N3257" s="209">
        <f t="shared" si="0"/>
        <v>2025</v>
      </c>
      <c r="O3257" s="210">
        <f t="shared" si="1"/>
        <v>12</v>
      </c>
      <c r="P3257" s="211" t="str">
        <f>IFERROR(VLOOKUP(F3257,연간집계!D:E,2,FALSE),"")</f>
        <v>PCMS_벽걸이1단캘린더</v>
      </c>
    </row>
    <row r="3258" spans="1:16" ht="12.75">
      <c r="A3258" s="201">
        <v>46000.66542824074</v>
      </c>
      <c r="B3258" s="202">
        <v>46000</v>
      </c>
      <c r="C3258" s="203" t="s">
        <v>8436</v>
      </c>
      <c r="D3258" s="203" t="s">
        <v>11</v>
      </c>
      <c r="E3258" s="204" t="s">
        <v>8437</v>
      </c>
      <c r="F3258" s="49" t="s">
        <v>953</v>
      </c>
      <c r="G3258" s="203">
        <v>2</v>
      </c>
      <c r="H3258" s="203" t="s">
        <v>1933</v>
      </c>
      <c r="I3258" s="205" t="s">
        <v>1440</v>
      </c>
      <c r="J3258" s="206"/>
      <c r="K3258" s="203">
        <v>24</v>
      </c>
      <c r="L3258" s="207" t="s">
        <v>827</v>
      </c>
      <c r="M3258" s="208" t="s">
        <v>1612</v>
      </c>
      <c r="N3258" s="209">
        <f t="shared" si="0"/>
        <v>2025</v>
      </c>
      <c r="O3258" s="210">
        <f t="shared" si="1"/>
        <v>12</v>
      </c>
      <c r="P3258" s="211" t="str">
        <f>IFERROR(VLOOKUP(F3258,연간집계!D:E,2,FALSE),"")</f>
        <v>스탑진 198 (22p)</v>
      </c>
    </row>
    <row r="3259" spans="1:16" ht="12.75">
      <c r="A3259" s="201">
        <v>46000.674340277779</v>
      </c>
      <c r="B3259" s="202">
        <v>46000</v>
      </c>
      <c r="C3259" s="203" t="s">
        <v>8438</v>
      </c>
      <c r="D3259" s="203" t="s">
        <v>11</v>
      </c>
      <c r="E3259" s="204" t="s">
        <v>8439</v>
      </c>
      <c r="F3259" s="49" t="s">
        <v>1284</v>
      </c>
      <c r="G3259" s="203">
        <v>20</v>
      </c>
      <c r="H3259" s="203" t="s">
        <v>8440</v>
      </c>
      <c r="I3259" s="205" t="s">
        <v>5016</v>
      </c>
      <c r="J3259" s="206"/>
      <c r="K3259" s="203">
        <v>26</v>
      </c>
      <c r="L3259" s="207" t="s">
        <v>827</v>
      </c>
      <c r="M3259" s="208" t="s">
        <v>1497</v>
      </c>
      <c r="N3259" s="209">
        <f t="shared" si="0"/>
        <v>2025</v>
      </c>
      <c r="O3259" s="210">
        <f t="shared" si="1"/>
        <v>12</v>
      </c>
      <c r="P3259" s="211" t="str">
        <f>IFERROR(VLOOKUP(F3259,연간집계!D:E,2,FALSE),"")</f>
        <v>PCMS_스탠다드캘린더</v>
      </c>
    </row>
    <row r="3260" spans="1:16" ht="12.75">
      <c r="A3260" s="201">
        <v>46000.686284722222</v>
      </c>
      <c r="B3260" s="202">
        <v>46000</v>
      </c>
      <c r="C3260" s="203" t="s">
        <v>8441</v>
      </c>
      <c r="D3260" s="203" t="s">
        <v>11</v>
      </c>
      <c r="E3260" s="204" t="s">
        <v>8442</v>
      </c>
      <c r="F3260" s="49" t="s">
        <v>1284</v>
      </c>
      <c r="G3260" s="203">
        <v>3</v>
      </c>
      <c r="H3260" s="203" t="s">
        <v>8443</v>
      </c>
      <c r="I3260" s="205" t="s">
        <v>8444</v>
      </c>
      <c r="J3260" s="206"/>
      <c r="K3260" s="203">
        <v>26</v>
      </c>
      <c r="L3260" s="207" t="s">
        <v>827</v>
      </c>
      <c r="M3260" s="208" t="s">
        <v>1497</v>
      </c>
      <c r="N3260" s="209">
        <f t="shared" si="0"/>
        <v>2025</v>
      </c>
      <c r="O3260" s="210">
        <f t="shared" si="1"/>
        <v>12</v>
      </c>
      <c r="P3260" s="211" t="str">
        <f>IFERROR(VLOOKUP(F3260,연간집계!D:E,2,FALSE),"")</f>
        <v>PCMS_스탠다드캘린더</v>
      </c>
    </row>
    <row r="3261" spans="1:16" ht="12.75">
      <c r="A3261" s="201">
        <v>46000.692210648151</v>
      </c>
      <c r="B3261" s="202">
        <v>46000</v>
      </c>
      <c r="C3261" s="203" t="s">
        <v>8445</v>
      </c>
      <c r="D3261" s="203" t="s">
        <v>11</v>
      </c>
      <c r="E3261" s="204" t="s">
        <v>8446</v>
      </c>
      <c r="F3261" s="49" t="s">
        <v>885</v>
      </c>
      <c r="G3261" s="203">
        <v>2</v>
      </c>
      <c r="H3261" s="203" t="s">
        <v>806</v>
      </c>
      <c r="I3261" s="205" t="s">
        <v>1773</v>
      </c>
      <c r="J3261" s="206"/>
      <c r="K3261" s="203">
        <v>84</v>
      </c>
      <c r="L3261" s="207" t="s">
        <v>827</v>
      </c>
      <c r="M3261" s="208" t="s">
        <v>1436</v>
      </c>
      <c r="N3261" s="209">
        <f t="shared" si="0"/>
        <v>2025</v>
      </c>
      <c r="O3261" s="210">
        <f t="shared" si="1"/>
        <v>12</v>
      </c>
      <c r="P3261" s="211" t="str">
        <f>IFERROR(VLOOKUP(F3261,연간집계!D:E,2,FALSE),"")</f>
        <v>마이트립북 150</v>
      </c>
    </row>
    <row r="3262" spans="1:16" ht="12.75">
      <c r="A3262" s="201">
        <v>46000.715960648151</v>
      </c>
      <c r="B3262" s="202">
        <v>46000</v>
      </c>
      <c r="C3262" s="203" t="s">
        <v>8447</v>
      </c>
      <c r="D3262" s="203" t="s">
        <v>11</v>
      </c>
      <c r="E3262" s="204" t="s">
        <v>8448</v>
      </c>
      <c r="F3262" s="49" t="s">
        <v>1058</v>
      </c>
      <c r="G3262" s="203">
        <v>1</v>
      </c>
      <c r="H3262" s="203" t="s">
        <v>2209</v>
      </c>
      <c r="I3262" s="205" t="s">
        <v>1440</v>
      </c>
      <c r="J3262" s="206"/>
      <c r="K3262" s="203">
        <v>152</v>
      </c>
      <c r="L3262" s="207" t="s">
        <v>827</v>
      </c>
      <c r="M3262" s="208" t="s">
        <v>1436</v>
      </c>
      <c r="N3262" s="209">
        <f t="shared" si="0"/>
        <v>2025</v>
      </c>
      <c r="O3262" s="210">
        <f t="shared" si="1"/>
        <v>12</v>
      </c>
      <c r="P3262" s="211" t="str">
        <f>IFERROR(VLOOKUP(F3262,연간집계!D:E,2,FALSE),"")</f>
        <v>프리북 150 (하드)</v>
      </c>
    </row>
    <row r="3263" spans="1:16" ht="12.75">
      <c r="A3263" s="201">
        <v>46000.742766203701</v>
      </c>
      <c r="B3263" s="202">
        <v>46000</v>
      </c>
      <c r="C3263" s="203" t="s">
        <v>8449</v>
      </c>
      <c r="D3263" s="203" t="s">
        <v>11</v>
      </c>
      <c r="E3263" s="204" t="s">
        <v>8450</v>
      </c>
      <c r="F3263" s="49" t="s">
        <v>854</v>
      </c>
      <c r="G3263" s="203">
        <v>1</v>
      </c>
      <c r="H3263" s="203" t="s">
        <v>8451</v>
      </c>
      <c r="I3263" s="205" t="s">
        <v>1455</v>
      </c>
      <c r="J3263" s="206"/>
      <c r="K3263" s="203">
        <v>38</v>
      </c>
      <c r="L3263" s="207" t="s">
        <v>827</v>
      </c>
      <c r="M3263" s="208" t="s">
        <v>1436</v>
      </c>
      <c r="N3263" s="209">
        <f t="shared" si="0"/>
        <v>2025</v>
      </c>
      <c r="O3263" s="210">
        <f t="shared" si="1"/>
        <v>12</v>
      </c>
      <c r="P3263" s="211" t="str">
        <f>IFERROR(VLOOKUP(F3263,연간집계!D:E,2,FALSE),"")</f>
        <v>스탠다드 포토북 8*8 (소프트/유광)</v>
      </c>
    </row>
    <row r="3264" spans="1:16" ht="12.75">
      <c r="A3264" s="201">
        <v>46000.742777777778</v>
      </c>
      <c r="B3264" s="202">
        <v>46000</v>
      </c>
      <c r="C3264" s="203" t="s">
        <v>8452</v>
      </c>
      <c r="D3264" s="203" t="s">
        <v>11</v>
      </c>
      <c r="E3264" s="204" t="s">
        <v>8450</v>
      </c>
      <c r="F3264" s="49" t="s">
        <v>856</v>
      </c>
      <c r="G3264" s="203">
        <v>1</v>
      </c>
      <c r="H3264" s="203" t="s">
        <v>8451</v>
      </c>
      <c r="I3264" s="205" t="s">
        <v>2094</v>
      </c>
      <c r="J3264" s="206"/>
      <c r="K3264" s="203">
        <v>42</v>
      </c>
      <c r="L3264" s="213" t="s">
        <v>827</v>
      </c>
      <c r="M3264" s="208" t="s">
        <v>1436</v>
      </c>
      <c r="N3264" s="209">
        <f t="shared" si="0"/>
        <v>2025</v>
      </c>
      <c r="O3264" s="210">
        <f t="shared" si="1"/>
        <v>12</v>
      </c>
      <c r="P3264" s="211" t="str">
        <f>IFERROR(VLOOKUP(F3264,연간집계!D:E,2,FALSE),"")</f>
        <v>스탠다드 포토북 8*8 (하드/무광)</v>
      </c>
    </row>
    <row r="3265" spans="1:16" ht="12.75">
      <c r="A3265" s="201">
        <v>46000.742789351854</v>
      </c>
      <c r="B3265" s="202">
        <v>46000</v>
      </c>
      <c r="C3265" s="203" t="s">
        <v>8453</v>
      </c>
      <c r="D3265" s="203" t="s">
        <v>11</v>
      </c>
      <c r="E3265" s="204" t="s">
        <v>8450</v>
      </c>
      <c r="F3265" s="49" t="s">
        <v>856</v>
      </c>
      <c r="G3265" s="203">
        <v>1</v>
      </c>
      <c r="H3265" s="203" t="s">
        <v>8451</v>
      </c>
      <c r="I3265" s="205" t="s">
        <v>3676</v>
      </c>
      <c r="J3265" s="206"/>
      <c r="K3265" s="203">
        <v>38</v>
      </c>
      <c r="L3265" s="213" t="s">
        <v>827</v>
      </c>
      <c r="M3265" s="208" t="s">
        <v>1436</v>
      </c>
      <c r="N3265" s="209">
        <f t="shared" si="0"/>
        <v>2025</v>
      </c>
      <c r="O3265" s="210">
        <f t="shared" si="1"/>
        <v>12</v>
      </c>
      <c r="P3265" s="211" t="str">
        <f>IFERROR(VLOOKUP(F3265,연간집계!D:E,2,FALSE),"")</f>
        <v>스탠다드 포토북 8*8 (하드/무광)</v>
      </c>
    </row>
    <row r="3266" spans="1:16" ht="12.75">
      <c r="A3266" s="201">
        <v>46000.742800925924</v>
      </c>
      <c r="B3266" s="202">
        <v>46000</v>
      </c>
      <c r="C3266" s="203" t="s">
        <v>8454</v>
      </c>
      <c r="D3266" s="203" t="s">
        <v>11</v>
      </c>
      <c r="E3266" s="204" t="s">
        <v>8450</v>
      </c>
      <c r="F3266" s="49" t="s">
        <v>865</v>
      </c>
      <c r="G3266" s="203">
        <v>1</v>
      </c>
      <c r="H3266" s="203" t="s">
        <v>8451</v>
      </c>
      <c r="I3266" s="205" t="s">
        <v>1510</v>
      </c>
      <c r="J3266" s="206"/>
      <c r="K3266" s="203">
        <v>26</v>
      </c>
      <c r="L3266" s="207" t="s">
        <v>827</v>
      </c>
      <c r="M3266" s="208" t="s">
        <v>1436</v>
      </c>
      <c r="N3266" s="209">
        <f t="shared" si="0"/>
        <v>2025</v>
      </c>
      <c r="O3266" s="210">
        <f t="shared" si="1"/>
        <v>12</v>
      </c>
      <c r="P3266" s="211" t="str">
        <f>IFERROR(VLOOKUP(F3266,연간집계!D:E,2,FALSE),"")</f>
        <v>스탠다드 포토북 8*6 (하드/무광)</v>
      </c>
    </row>
    <row r="3267" spans="1:16" ht="12.75">
      <c r="A3267" s="201">
        <v>46000.77553240741</v>
      </c>
      <c r="B3267" s="202">
        <v>46000</v>
      </c>
      <c r="C3267" s="203" t="s">
        <v>8455</v>
      </c>
      <c r="D3267" s="203" t="s">
        <v>11</v>
      </c>
      <c r="E3267" s="204" t="s">
        <v>8456</v>
      </c>
      <c r="F3267" s="49" t="s">
        <v>1390</v>
      </c>
      <c r="G3267" s="203">
        <v>1</v>
      </c>
      <c r="H3267" s="203" t="s">
        <v>8457</v>
      </c>
      <c r="I3267" s="205" t="s">
        <v>2502</v>
      </c>
      <c r="J3267" s="206"/>
      <c r="K3267" s="203">
        <v>72</v>
      </c>
      <c r="L3267" s="207" t="s">
        <v>827</v>
      </c>
      <c r="M3267" s="208" t="s">
        <v>1471</v>
      </c>
      <c r="N3267" s="209">
        <f t="shared" si="0"/>
        <v>2025</v>
      </c>
      <c r="O3267" s="210">
        <f t="shared" si="1"/>
        <v>12</v>
      </c>
      <c r="P3267" s="211" t="str">
        <f>IFERROR(VLOOKUP(F3267,연간집계!D:E,2,FALSE),"")</f>
        <v>미니폴라로이드</v>
      </c>
    </row>
    <row r="3268" spans="1:16" ht="12.75">
      <c r="A3268" s="201">
        <v>46000.815266203703</v>
      </c>
      <c r="B3268" s="202">
        <v>46000</v>
      </c>
      <c r="C3268" s="203" t="s">
        <v>8458</v>
      </c>
      <c r="D3268" s="203" t="s">
        <v>11</v>
      </c>
      <c r="E3268" s="204" t="s">
        <v>8459</v>
      </c>
      <c r="F3268" s="49" t="s">
        <v>876</v>
      </c>
      <c r="G3268" s="203">
        <v>1</v>
      </c>
      <c r="H3268" s="203" t="s">
        <v>8460</v>
      </c>
      <c r="I3268" s="205" t="s">
        <v>1440</v>
      </c>
      <c r="J3268" s="206"/>
      <c r="K3268" s="203">
        <v>48</v>
      </c>
      <c r="L3268" s="213" t="s">
        <v>827</v>
      </c>
      <c r="M3268" s="208" t="s">
        <v>1497</v>
      </c>
      <c r="N3268" s="209">
        <f t="shared" si="0"/>
        <v>2025</v>
      </c>
      <c r="O3268" s="210">
        <f t="shared" si="1"/>
        <v>12</v>
      </c>
      <c r="P3268" s="211" t="str">
        <f>IFERROR(VLOOKUP(F3268,연간집계!D:E,2,FALSE),"")</f>
        <v>스탠다드 포토북 11*8 (하드/유광)</v>
      </c>
    </row>
    <row r="3269" spans="1:16" ht="12.75">
      <c r="A3269" s="201">
        <v>46000.81527777778</v>
      </c>
      <c r="B3269" s="202">
        <v>46000</v>
      </c>
      <c r="C3269" s="203" t="s">
        <v>8461</v>
      </c>
      <c r="D3269" s="203" t="s">
        <v>11</v>
      </c>
      <c r="E3269" s="204" t="s">
        <v>8462</v>
      </c>
      <c r="F3269" s="49" t="s">
        <v>969</v>
      </c>
      <c r="G3269" s="203">
        <v>2</v>
      </c>
      <c r="H3269" s="203" t="s">
        <v>8463</v>
      </c>
      <c r="I3269" s="208" t="s">
        <v>8464</v>
      </c>
      <c r="J3269" s="208" t="s">
        <v>8464</v>
      </c>
      <c r="K3269" s="203">
        <v>48</v>
      </c>
      <c r="L3269" s="207" t="s">
        <v>827</v>
      </c>
      <c r="M3269" s="208" t="s">
        <v>1436</v>
      </c>
      <c r="N3269" s="209">
        <f t="shared" si="0"/>
        <v>2025</v>
      </c>
      <c r="O3269" s="210">
        <f t="shared" si="1"/>
        <v>12</v>
      </c>
      <c r="P3269" s="211" t="str">
        <f>IFERROR(VLOOKUP(F3269,연간집계!D:E,2,FALSE),"")</f>
        <v>시티북 210 (소프트/46p)</v>
      </c>
    </row>
    <row r="3270" spans="1:16" ht="12.75">
      <c r="A3270" s="201">
        <v>46000.815289351849</v>
      </c>
      <c r="B3270" s="202">
        <v>46000</v>
      </c>
      <c r="C3270" s="203" t="s">
        <v>8465</v>
      </c>
      <c r="D3270" s="203" t="s">
        <v>11</v>
      </c>
      <c r="E3270" s="204" t="s">
        <v>8462</v>
      </c>
      <c r="F3270" s="49" t="s">
        <v>967</v>
      </c>
      <c r="G3270" s="203">
        <v>11</v>
      </c>
      <c r="H3270" s="203" t="s">
        <v>8463</v>
      </c>
      <c r="I3270" s="208" t="s">
        <v>3562</v>
      </c>
      <c r="J3270" s="208" t="s">
        <v>3562</v>
      </c>
      <c r="K3270" s="203">
        <v>80</v>
      </c>
      <c r="L3270" s="207" t="s">
        <v>827</v>
      </c>
      <c r="M3270" s="208" t="s">
        <v>1436</v>
      </c>
      <c r="N3270" s="209">
        <f t="shared" si="0"/>
        <v>2025</v>
      </c>
      <c r="O3270" s="210">
        <f t="shared" si="1"/>
        <v>12</v>
      </c>
      <c r="P3270" s="211" t="str">
        <f>IFERROR(VLOOKUP(F3270,연간집계!D:E,2,FALSE),"")</f>
        <v>시티북 210 (소프트/78p)</v>
      </c>
    </row>
    <row r="3271" spans="1:16" ht="12.75">
      <c r="A3271" s="201">
        <v>46000.839224537034</v>
      </c>
      <c r="B3271" s="202">
        <v>46000</v>
      </c>
      <c r="C3271" s="203" t="s">
        <v>8466</v>
      </c>
      <c r="D3271" s="203" t="s">
        <v>11</v>
      </c>
      <c r="E3271" s="204" t="s">
        <v>8467</v>
      </c>
      <c r="F3271" s="49" t="s">
        <v>1284</v>
      </c>
      <c r="G3271" s="203">
        <v>7</v>
      </c>
      <c r="H3271" s="203" t="s">
        <v>8468</v>
      </c>
      <c r="I3271" s="205" t="s">
        <v>4631</v>
      </c>
      <c r="J3271" s="206"/>
      <c r="K3271" s="203">
        <v>26</v>
      </c>
      <c r="L3271" s="207" t="s">
        <v>827</v>
      </c>
      <c r="M3271" s="208" t="s">
        <v>1471</v>
      </c>
      <c r="N3271" s="209">
        <f t="shared" si="0"/>
        <v>2025</v>
      </c>
      <c r="O3271" s="210">
        <f t="shared" si="1"/>
        <v>12</v>
      </c>
      <c r="P3271" s="211" t="str">
        <f>IFERROR(VLOOKUP(F3271,연간집계!D:E,2,FALSE),"")</f>
        <v>PCMS_스탠다드캘린더</v>
      </c>
    </row>
    <row r="3272" spans="1:16" ht="12.75">
      <c r="A3272" s="201">
        <v>46000.916030092594</v>
      </c>
      <c r="B3272" s="202">
        <v>46000</v>
      </c>
      <c r="C3272" s="203" t="s">
        <v>8469</v>
      </c>
      <c r="D3272" s="203" t="s">
        <v>11</v>
      </c>
      <c r="E3272" s="204" t="s">
        <v>8470</v>
      </c>
      <c r="F3272" s="49" t="s">
        <v>1284</v>
      </c>
      <c r="G3272" s="203">
        <v>2</v>
      </c>
      <c r="H3272" s="203" t="s">
        <v>8471</v>
      </c>
      <c r="I3272" s="205" t="s">
        <v>5016</v>
      </c>
      <c r="J3272" s="206"/>
      <c r="K3272" s="203">
        <v>26</v>
      </c>
      <c r="L3272" s="207" t="s">
        <v>827</v>
      </c>
      <c r="M3272" s="208" t="s">
        <v>1541</v>
      </c>
      <c r="N3272" s="209">
        <f t="shared" si="0"/>
        <v>2025</v>
      </c>
      <c r="O3272" s="210">
        <f t="shared" si="1"/>
        <v>12</v>
      </c>
      <c r="P3272" s="211" t="str">
        <f>IFERROR(VLOOKUP(F3272,연간집계!D:E,2,FALSE),"")</f>
        <v>PCMS_스탠다드캘린더</v>
      </c>
    </row>
    <row r="3273" spans="1:16" ht="12.75">
      <c r="A3273" s="201">
        <v>46000.93677083333</v>
      </c>
      <c r="B3273" s="202">
        <v>46000</v>
      </c>
      <c r="C3273" s="203" t="s">
        <v>8472</v>
      </c>
      <c r="D3273" s="203" t="s">
        <v>11</v>
      </c>
      <c r="E3273" s="204" t="s">
        <v>8473</v>
      </c>
      <c r="F3273" s="49" t="s">
        <v>838</v>
      </c>
      <c r="G3273" s="203">
        <v>1</v>
      </c>
      <c r="H3273" s="203" t="s">
        <v>8474</v>
      </c>
      <c r="I3273" s="205" t="s">
        <v>1440</v>
      </c>
      <c r="J3273" s="206"/>
      <c r="K3273" s="203">
        <v>38</v>
      </c>
      <c r="L3273" s="207" t="s">
        <v>827</v>
      </c>
      <c r="M3273" s="208" t="s">
        <v>1514</v>
      </c>
      <c r="N3273" s="209">
        <f t="shared" si="0"/>
        <v>2025</v>
      </c>
      <c r="O3273" s="210">
        <f t="shared" si="1"/>
        <v>12</v>
      </c>
      <c r="P3273" s="211" t="str">
        <f>IFERROR(VLOOKUP(F3273,연간집계!D:E,2,FALSE),"")</f>
        <v>스탠다드 포토북 6*8 (하드/무광)</v>
      </c>
    </row>
    <row r="3274" spans="1:16" ht="12.75">
      <c r="A3274" s="201">
        <v>46000.945798611108</v>
      </c>
      <c r="B3274" s="202">
        <v>46000</v>
      </c>
      <c r="C3274" s="203" t="s">
        <v>8475</v>
      </c>
      <c r="D3274" s="203" t="s">
        <v>11</v>
      </c>
      <c r="E3274" s="204" t="s">
        <v>8476</v>
      </c>
      <c r="F3274" s="49" t="s">
        <v>1281</v>
      </c>
      <c r="G3274" s="203">
        <v>1</v>
      </c>
      <c r="H3274" s="203" t="s">
        <v>8477</v>
      </c>
      <c r="I3274" s="205" t="s">
        <v>1842</v>
      </c>
      <c r="J3274" s="206"/>
      <c r="K3274" s="203">
        <v>26</v>
      </c>
      <c r="L3274" s="207" t="s">
        <v>827</v>
      </c>
      <c r="M3274" s="208" t="s">
        <v>1436</v>
      </c>
      <c r="N3274" s="209">
        <f t="shared" si="0"/>
        <v>2025</v>
      </c>
      <c r="O3274" s="210">
        <f t="shared" si="1"/>
        <v>12</v>
      </c>
      <c r="P3274" s="211" t="str">
        <f>IFERROR(VLOOKUP(F3274,연간집계!D:E,2,FALSE),"")</f>
        <v>PCMS_빅캘린더</v>
      </c>
    </row>
    <row r="3275" spans="1:16" ht="12.75">
      <c r="A3275" s="201">
        <v>46000.945821759262</v>
      </c>
      <c r="B3275" s="202">
        <v>46000</v>
      </c>
      <c r="C3275" s="203" t="s">
        <v>8478</v>
      </c>
      <c r="D3275" s="203" t="s">
        <v>11</v>
      </c>
      <c r="E3275" s="204" t="s">
        <v>8476</v>
      </c>
      <c r="F3275" s="49" t="s">
        <v>1281</v>
      </c>
      <c r="G3275" s="203">
        <v>1</v>
      </c>
      <c r="H3275" s="203" t="s">
        <v>8477</v>
      </c>
      <c r="I3275" s="205" t="s">
        <v>2297</v>
      </c>
      <c r="J3275" s="206"/>
      <c r="K3275" s="203">
        <v>26</v>
      </c>
      <c r="L3275" s="207" t="s">
        <v>827</v>
      </c>
      <c r="M3275" s="208" t="s">
        <v>1436</v>
      </c>
      <c r="N3275" s="209">
        <f t="shared" si="0"/>
        <v>2025</v>
      </c>
      <c r="O3275" s="210">
        <f t="shared" si="1"/>
        <v>12</v>
      </c>
      <c r="P3275" s="211" t="str">
        <f>IFERROR(VLOOKUP(F3275,연간집계!D:E,2,FALSE),"")</f>
        <v>PCMS_빅캘린더</v>
      </c>
    </row>
    <row r="3276" spans="1:16" ht="12.75">
      <c r="A3276" s="201">
        <v>46000.945844907408</v>
      </c>
      <c r="B3276" s="202">
        <v>46000</v>
      </c>
      <c r="C3276" s="203" t="s">
        <v>8479</v>
      </c>
      <c r="D3276" s="203" t="s">
        <v>11</v>
      </c>
      <c r="E3276" s="204" t="s">
        <v>8476</v>
      </c>
      <c r="F3276" s="49" t="s">
        <v>1281</v>
      </c>
      <c r="G3276" s="203">
        <v>1</v>
      </c>
      <c r="H3276" s="203" t="s">
        <v>8477</v>
      </c>
      <c r="I3276" s="205" t="s">
        <v>2297</v>
      </c>
      <c r="J3276" s="206"/>
      <c r="K3276" s="203">
        <v>26</v>
      </c>
      <c r="L3276" s="207" t="s">
        <v>827</v>
      </c>
      <c r="M3276" s="208" t="s">
        <v>1436</v>
      </c>
      <c r="N3276" s="209">
        <f t="shared" si="0"/>
        <v>2025</v>
      </c>
      <c r="O3276" s="210">
        <f t="shared" si="1"/>
        <v>12</v>
      </c>
      <c r="P3276" s="211" t="str">
        <f>IFERROR(VLOOKUP(F3276,연간집계!D:E,2,FALSE),"")</f>
        <v>PCMS_빅캘린더</v>
      </c>
    </row>
    <row r="3277" spans="1:16" ht="12.75">
      <c r="A3277" s="201">
        <v>46000.945868055554</v>
      </c>
      <c r="B3277" s="202">
        <v>46000</v>
      </c>
      <c r="C3277" s="203" t="s">
        <v>8480</v>
      </c>
      <c r="D3277" s="203" t="s">
        <v>11</v>
      </c>
      <c r="E3277" s="204" t="s">
        <v>8476</v>
      </c>
      <c r="F3277" s="49" t="s">
        <v>1281</v>
      </c>
      <c r="G3277" s="203">
        <v>1</v>
      </c>
      <c r="H3277" s="203" t="s">
        <v>8477</v>
      </c>
      <c r="I3277" s="205" t="s">
        <v>2297</v>
      </c>
      <c r="J3277" s="206"/>
      <c r="K3277" s="203">
        <v>26</v>
      </c>
      <c r="L3277" s="207" t="s">
        <v>827</v>
      </c>
      <c r="M3277" s="208" t="s">
        <v>1436</v>
      </c>
      <c r="N3277" s="209">
        <f t="shared" si="0"/>
        <v>2025</v>
      </c>
      <c r="O3277" s="210">
        <f t="shared" si="1"/>
        <v>12</v>
      </c>
      <c r="P3277" s="211" t="str">
        <f>IFERROR(VLOOKUP(F3277,연간집계!D:E,2,FALSE),"")</f>
        <v>PCMS_빅캘린더</v>
      </c>
    </row>
    <row r="3278" spans="1:16" ht="12.75">
      <c r="A3278" s="201">
        <v>46000.945879629631</v>
      </c>
      <c r="B3278" s="202">
        <v>46000</v>
      </c>
      <c r="C3278" s="203" t="s">
        <v>8481</v>
      </c>
      <c r="D3278" s="203" t="s">
        <v>11</v>
      </c>
      <c r="E3278" s="204" t="s">
        <v>8476</v>
      </c>
      <c r="F3278" s="49" t="s">
        <v>1281</v>
      </c>
      <c r="G3278" s="203">
        <v>1</v>
      </c>
      <c r="H3278" s="203" t="s">
        <v>8477</v>
      </c>
      <c r="I3278" s="205" t="s">
        <v>2297</v>
      </c>
      <c r="J3278" s="206"/>
      <c r="K3278" s="203">
        <v>26</v>
      </c>
      <c r="L3278" s="207" t="s">
        <v>827</v>
      </c>
      <c r="M3278" s="208" t="s">
        <v>1436</v>
      </c>
      <c r="N3278" s="209">
        <f t="shared" si="0"/>
        <v>2025</v>
      </c>
      <c r="O3278" s="210">
        <f t="shared" si="1"/>
        <v>12</v>
      </c>
      <c r="P3278" s="211" t="str">
        <f>IFERROR(VLOOKUP(F3278,연간집계!D:E,2,FALSE),"")</f>
        <v>PCMS_빅캘린더</v>
      </c>
    </row>
    <row r="3279" spans="1:16" ht="12.75">
      <c r="A3279" s="201">
        <v>46001.052604166667</v>
      </c>
      <c r="B3279" s="202">
        <v>46001</v>
      </c>
      <c r="C3279" s="203" t="s">
        <v>8482</v>
      </c>
      <c r="D3279" s="203" t="s">
        <v>11</v>
      </c>
      <c r="E3279" s="204" t="s">
        <v>8483</v>
      </c>
      <c r="F3279" s="49" t="s">
        <v>1245</v>
      </c>
      <c r="G3279" s="203">
        <v>1</v>
      </c>
      <c r="H3279" s="203" t="s">
        <v>8484</v>
      </c>
      <c r="I3279" s="205" t="s">
        <v>1455</v>
      </c>
      <c r="J3279" s="206"/>
      <c r="K3279" s="203">
        <v>24</v>
      </c>
      <c r="L3279" s="207" t="s">
        <v>828</v>
      </c>
      <c r="M3279" s="208" t="s">
        <v>1497</v>
      </c>
      <c r="N3279" s="209">
        <f t="shared" si="0"/>
        <v>2025</v>
      </c>
      <c r="O3279" s="210">
        <f t="shared" si="1"/>
        <v>12</v>
      </c>
      <c r="P3279" s="211" t="str">
        <f>IFERROR(VLOOKUP(F3279,연간집계!D:E,2,FALSE),"")</f>
        <v>모바일 포토북 198 (여행)</v>
      </c>
    </row>
    <row r="3280" spans="1:16" ht="12.75">
      <c r="A3280" s="201">
        <v>46001.106053240743</v>
      </c>
      <c r="B3280" s="202">
        <v>46001</v>
      </c>
      <c r="C3280" s="203" t="s">
        <v>8485</v>
      </c>
      <c r="D3280" s="203" t="s">
        <v>11</v>
      </c>
      <c r="E3280" s="204" t="s">
        <v>8486</v>
      </c>
      <c r="F3280" s="49" t="s">
        <v>1299</v>
      </c>
      <c r="G3280" s="203">
        <v>1</v>
      </c>
      <c r="H3280" s="203" t="s">
        <v>8487</v>
      </c>
      <c r="I3280" s="205" t="s">
        <v>5190</v>
      </c>
      <c r="J3280" s="206"/>
      <c r="K3280" s="203">
        <v>15</v>
      </c>
      <c r="L3280" s="207" t="s">
        <v>827</v>
      </c>
      <c r="M3280" s="208" t="s">
        <v>1449</v>
      </c>
      <c r="N3280" s="209">
        <f t="shared" si="0"/>
        <v>2025</v>
      </c>
      <c r="O3280" s="210">
        <f t="shared" si="1"/>
        <v>12</v>
      </c>
      <c r="P3280" s="211" t="str">
        <f>IFERROR(VLOOKUP(F3280,연간집계!D:E,2,FALSE),"")</f>
        <v>PCMS_우드월캘린더</v>
      </c>
    </row>
    <row r="3281" spans="1:16" ht="12.75">
      <c r="A3281" s="201">
        <v>46001.106064814812</v>
      </c>
      <c r="B3281" s="202">
        <v>46001</v>
      </c>
      <c r="C3281" s="203" t="s">
        <v>8488</v>
      </c>
      <c r="D3281" s="203" t="s">
        <v>11</v>
      </c>
      <c r="E3281" s="204" t="s">
        <v>8486</v>
      </c>
      <c r="F3281" s="49" t="s">
        <v>1299</v>
      </c>
      <c r="G3281" s="203">
        <v>1</v>
      </c>
      <c r="H3281" s="203" t="s">
        <v>8487</v>
      </c>
      <c r="I3281" s="205" t="s">
        <v>5190</v>
      </c>
      <c r="J3281" s="206"/>
      <c r="K3281" s="203">
        <v>15</v>
      </c>
      <c r="L3281" s="207" t="s">
        <v>827</v>
      </c>
      <c r="M3281" s="208" t="s">
        <v>1449</v>
      </c>
      <c r="N3281" s="209">
        <f t="shared" si="0"/>
        <v>2025</v>
      </c>
      <c r="O3281" s="210">
        <f t="shared" si="1"/>
        <v>12</v>
      </c>
      <c r="P3281" s="211" t="str">
        <f>IFERROR(VLOOKUP(F3281,연간집계!D:E,2,FALSE),"")</f>
        <v>PCMS_우드월캘린더</v>
      </c>
    </row>
    <row r="3282" spans="1:16" ht="12.75">
      <c r="A3282" s="201">
        <v>46001.106076388889</v>
      </c>
      <c r="B3282" s="202">
        <v>46001</v>
      </c>
      <c r="C3282" s="203" t="s">
        <v>8489</v>
      </c>
      <c r="D3282" s="203" t="s">
        <v>11</v>
      </c>
      <c r="E3282" s="204" t="s">
        <v>8486</v>
      </c>
      <c r="F3282" s="49" t="s">
        <v>1299</v>
      </c>
      <c r="G3282" s="203">
        <v>1</v>
      </c>
      <c r="H3282" s="203" t="s">
        <v>8487</v>
      </c>
      <c r="I3282" s="205" t="s">
        <v>5190</v>
      </c>
      <c r="J3282" s="206"/>
      <c r="K3282" s="203">
        <v>15</v>
      </c>
      <c r="L3282" s="207" t="s">
        <v>827</v>
      </c>
      <c r="M3282" s="208" t="s">
        <v>1449</v>
      </c>
      <c r="N3282" s="209">
        <f t="shared" si="0"/>
        <v>2025</v>
      </c>
      <c r="O3282" s="210">
        <f t="shared" si="1"/>
        <v>12</v>
      </c>
      <c r="P3282" s="211" t="str">
        <f>IFERROR(VLOOKUP(F3282,연간집계!D:E,2,FALSE),"")</f>
        <v>PCMS_우드월캘린더</v>
      </c>
    </row>
    <row r="3283" spans="1:16" ht="12.75">
      <c r="A3283" s="201">
        <v>46001.362893518519</v>
      </c>
      <c r="B3283" s="202">
        <v>46001</v>
      </c>
      <c r="C3283" s="203" t="s">
        <v>8490</v>
      </c>
      <c r="D3283" s="203" t="s">
        <v>11</v>
      </c>
      <c r="E3283" s="204" t="s">
        <v>8491</v>
      </c>
      <c r="F3283" s="49" t="s">
        <v>967</v>
      </c>
      <c r="G3283" s="203">
        <v>1</v>
      </c>
      <c r="H3283" s="203" t="s">
        <v>4320</v>
      </c>
      <c r="I3283" s="205" t="s">
        <v>1440</v>
      </c>
      <c r="J3283" s="208" t="s">
        <v>2474</v>
      </c>
      <c r="K3283" s="203">
        <v>80</v>
      </c>
      <c r="L3283" s="207" t="s">
        <v>827</v>
      </c>
      <c r="M3283" s="208" t="s">
        <v>1436</v>
      </c>
      <c r="N3283" s="209">
        <f t="shared" si="0"/>
        <v>2025</v>
      </c>
      <c r="O3283" s="210">
        <f t="shared" si="1"/>
        <v>12</v>
      </c>
      <c r="P3283" s="211" t="str">
        <f>IFERROR(VLOOKUP(F3283,연간집계!D:E,2,FALSE),"")</f>
        <v>시티북 210 (소프트/78p)</v>
      </c>
    </row>
    <row r="3284" spans="1:16" ht="12.75">
      <c r="A3284" s="201">
        <v>46001.362905092596</v>
      </c>
      <c r="B3284" s="202">
        <v>46001</v>
      </c>
      <c r="C3284" s="203" t="s">
        <v>8492</v>
      </c>
      <c r="D3284" s="203" t="s">
        <v>11</v>
      </c>
      <c r="E3284" s="204" t="s">
        <v>8491</v>
      </c>
      <c r="F3284" s="49" t="s">
        <v>1284</v>
      </c>
      <c r="G3284" s="203">
        <v>5</v>
      </c>
      <c r="H3284" s="203" t="s">
        <v>4320</v>
      </c>
      <c r="I3284" s="205" t="s">
        <v>5016</v>
      </c>
      <c r="J3284" s="206"/>
      <c r="K3284" s="203">
        <v>26</v>
      </c>
      <c r="L3284" s="207" t="s">
        <v>827</v>
      </c>
      <c r="M3284" s="208" t="s">
        <v>1449</v>
      </c>
      <c r="N3284" s="209">
        <f t="shared" si="0"/>
        <v>2025</v>
      </c>
      <c r="O3284" s="210">
        <f t="shared" si="1"/>
        <v>12</v>
      </c>
      <c r="P3284" s="211" t="str">
        <f>IFERROR(VLOOKUP(F3284,연간집계!D:E,2,FALSE),"")</f>
        <v>PCMS_스탠다드캘린더</v>
      </c>
    </row>
    <row r="3285" spans="1:16" ht="12.75">
      <c r="A3285" s="201">
        <v>46001.410486111112</v>
      </c>
      <c r="B3285" s="202">
        <v>46001</v>
      </c>
      <c r="C3285" s="203" t="s">
        <v>8493</v>
      </c>
      <c r="D3285" s="203" t="s">
        <v>11</v>
      </c>
      <c r="E3285" s="204" t="s">
        <v>8494</v>
      </c>
      <c r="F3285" s="49" t="s">
        <v>1076</v>
      </c>
      <c r="G3285" s="203">
        <v>7</v>
      </c>
      <c r="H3285" s="203" t="s">
        <v>8495</v>
      </c>
      <c r="I3285" s="205" t="s">
        <v>1566</v>
      </c>
      <c r="J3285" s="203" t="s">
        <v>4458</v>
      </c>
      <c r="K3285" s="203">
        <v>60</v>
      </c>
      <c r="L3285" s="207" t="s">
        <v>827</v>
      </c>
      <c r="M3285" s="203" t="s">
        <v>5021</v>
      </c>
      <c r="N3285" s="209">
        <f t="shared" si="0"/>
        <v>2025</v>
      </c>
      <c r="O3285" s="210">
        <f t="shared" si="1"/>
        <v>12</v>
      </c>
      <c r="P3285" s="211" t="str">
        <f>IFERROR(VLOOKUP(F3285,연간집계!D:E,2,FALSE),"")</f>
        <v>레더북 (다크네이비)</v>
      </c>
    </row>
    <row r="3286" spans="1:16" ht="12.75">
      <c r="A3286" s="201">
        <v>46001.413530092592</v>
      </c>
      <c r="B3286" s="202">
        <v>46001</v>
      </c>
      <c r="C3286" s="203" t="s">
        <v>8496</v>
      </c>
      <c r="D3286" s="203" t="s">
        <v>11</v>
      </c>
      <c r="E3286" s="204" t="s">
        <v>8497</v>
      </c>
      <c r="F3286" s="49" t="s">
        <v>1284</v>
      </c>
      <c r="G3286" s="203">
        <v>2</v>
      </c>
      <c r="H3286" s="203" t="s">
        <v>8498</v>
      </c>
      <c r="I3286" s="205" t="s">
        <v>4182</v>
      </c>
      <c r="J3286" s="206"/>
      <c r="K3286" s="203">
        <v>26</v>
      </c>
      <c r="L3286" s="207" t="s">
        <v>827</v>
      </c>
      <c r="M3286" s="208" t="s">
        <v>1436</v>
      </c>
      <c r="N3286" s="209">
        <f t="shared" si="0"/>
        <v>2025</v>
      </c>
      <c r="O3286" s="210">
        <f t="shared" si="1"/>
        <v>12</v>
      </c>
      <c r="P3286" s="211" t="str">
        <f>IFERROR(VLOOKUP(F3286,연간집계!D:E,2,FALSE),"")</f>
        <v>PCMS_스탠다드캘린더</v>
      </c>
    </row>
    <row r="3287" spans="1:16" ht="12.75">
      <c r="A3287" s="201">
        <v>46001.413541666669</v>
      </c>
      <c r="B3287" s="202">
        <v>46001</v>
      </c>
      <c r="C3287" s="203" t="s">
        <v>8499</v>
      </c>
      <c r="D3287" s="203" t="s">
        <v>11</v>
      </c>
      <c r="E3287" s="204" t="s">
        <v>8497</v>
      </c>
      <c r="F3287" s="49" t="s">
        <v>1284</v>
      </c>
      <c r="G3287" s="203">
        <v>5</v>
      </c>
      <c r="H3287" s="203" t="s">
        <v>8498</v>
      </c>
      <c r="I3287" s="205" t="s">
        <v>4182</v>
      </c>
      <c r="J3287" s="206"/>
      <c r="K3287" s="203">
        <v>26</v>
      </c>
      <c r="L3287" s="207" t="s">
        <v>827</v>
      </c>
      <c r="M3287" s="208" t="s">
        <v>1436</v>
      </c>
      <c r="N3287" s="209">
        <f t="shared" si="0"/>
        <v>2025</v>
      </c>
      <c r="O3287" s="210">
        <f t="shared" si="1"/>
        <v>12</v>
      </c>
      <c r="P3287" s="211" t="str">
        <f>IFERROR(VLOOKUP(F3287,연간집계!D:E,2,FALSE),"")</f>
        <v>PCMS_스탠다드캘린더</v>
      </c>
    </row>
    <row r="3288" spans="1:16" ht="12.75">
      <c r="A3288" s="201">
        <v>46001.419479166667</v>
      </c>
      <c r="B3288" s="202">
        <v>46001</v>
      </c>
      <c r="C3288" s="203" t="s">
        <v>8500</v>
      </c>
      <c r="D3288" s="203" t="s">
        <v>11</v>
      </c>
      <c r="E3288" s="204" t="s">
        <v>8501</v>
      </c>
      <c r="F3288" s="49" t="s">
        <v>1274</v>
      </c>
      <c r="G3288" s="203">
        <v>1</v>
      </c>
      <c r="H3288" s="203" t="s">
        <v>8502</v>
      </c>
      <c r="I3288" s="205" t="s">
        <v>8503</v>
      </c>
      <c r="J3288" s="206"/>
      <c r="K3288" s="203">
        <v>26</v>
      </c>
      <c r="L3288" s="207" t="s">
        <v>827</v>
      </c>
      <c r="M3288" s="208" t="s">
        <v>1612</v>
      </c>
      <c r="N3288" s="209">
        <f t="shared" si="0"/>
        <v>2025</v>
      </c>
      <c r="O3288" s="210">
        <f t="shared" si="1"/>
        <v>12</v>
      </c>
      <c r="P3288" s="211" t="str">
        <f>IFERROR(VLOOKUP(F3288,연간집계!D:E,2,FALSE),"")</f>
        <v>PCMS_비트윈캘린더</v>
      </c>
    </row>
    <row r="3289" spans="1:16" ht="12.75">
      <c r="A3289" s="201">
        <v>46001.419490740744</v>
      </c>
      <c r="B3289" s="202">
        <v>46001</v>
      </c>
      <c r="C3289" s="203" t="s">
        <v>8504</v>
      </c>
      <c r="D3289" s="203" t="s">
        <v>11</v>
      </c>
      <c r="E3289" s="204" t="s">
        <v>8501</v>
      </c>
      <c r="F3289" s="49" t="s">
        <v>1274</v>
      </c>
      <c r="G3289" s="203">
        <v>1</v>
      </c>
      <c r="H3289" s="203" t="s">
        <v>8502</v>
      </c>
      <c r="I3289" s="205" t="s">
        <v>8503</v>
      </c>
      <c r="J3289" s="206"/>
      <c r="K3289" s="203">
        <v>26</v>
      </c>
      <c r="L3289" s="207" t="s">
        <v>827</v>
      </c>
      <c r="M3289" s="208" t="s">
        <v>1612</v>
      </c>
      <c r="N3289" s="209">
        <f t="shared" si="0"/>
        <v>2025</v>
      </c>
      <c r="O3289" s="210">
        <f t="shared" si="1"/>
        <v>12</v>
      </c>
      <c r="P3289" s="211" t="str">
        <f>IFERROR(VLOOKUP(F3289,연간집계!D:E,2,FALSE),"")</f>
        <v>PCMS_비트윈캘린더</v>
      </c>
    </row>
    <row r="3290" spans="1:16" ht="12.75">
      <c r="A3290" s="201">
        <v>46001.419502314813</v>
      </c>
      <c r="B3290" s="202">
        <v>46001</v>
      </c>
      <c r="C3290" s="203" t="s">
        <v>8505</v>
      </c>
      <c r="D3290" s="203" t="s">
        <v>11</v>
      </c>
      <c r="E3290" s="204" t="s">
        <v>8501</v>
      </c>
      <c r="F3290" s="49" t="s">
        <v>1274</v>
      </c>
      <c r="G3290" s="203">
        <v>1</v>
      </c>
      <c r="H3290" s="203" t="s">
        <v>8502</v>
      </c>
      <c r="I3290" s="205" t="s">
        <v>8503</v>
      </c>
      <c r="J3290" s="206"/>
      <c r="K3290" s="203">
        <v>26</v>
      </c>
      <c r="L3290" s="207" t="s">
        <v>827</v>
      </c>
      <c r="M3290" s="208" t="s">
        <v>1612</v>
      </c>
      <c r="N3290" s="209">
        <f t="shared" si="0"/>
        <v>2025</v>
      </c>
      <c r="O3290" s="210">
        <f t="shared" si="1"/>
        <v>12</v>
      </c>
      <c r="P3290" s="211" t="str">
        <f>IFERROR(VLOOKUP(F3290,연간집계!D:E,2,FALSE),"")</f>
        <v>PCMS_비트윈캘린더</v>
      </c>
    </row>
    <row r="3291" spans="1:16" ht="12.75">
      <c r="A3291" s="201">
        <v>46001.41951388889</v>
      </c>
      <c r="B3291" s="202">
        <v>46001</v>
      </c>
      <c r="C3291" s="203" t="s">
        <v>8506</v>
      </c>
      <c r="D3291" s="203" t="s">
        <v>11</v>
      </c>
      <c r="E3291" s="204" t="s">
        <v>8501</v>
      </c>
      <c r="F3291" s="49" t="s">
        <v>1274</v>
      </c>
      <c r="G3291" s="203">
        <v>1</v>
      </c>
      <c r="H3291" s="203" t="s">
        <v>8502</v>
      </c>
      <c r="I3291" s="205" t="s">
        <v>8503</v>
      </c>
      <c r="J3291" s="206"/>
      <c r="K3291" s="203">
        <v>26</v>
      </c>
      <c r="L3291" s="207" t="s">
        <v>827</v>
      </c>
      <c r="M3291" s="208" t="s">
        <v>1612</v>
      </c>
      <c r="N3291" s="209">
        <f t="shared" si="0"/>
        <v>2025</v>
      </c>
      <c r="O3291" s="210">
        <f t="shared" si="1"/>
        <v>12</v>
      </c>
      <c r="P3291" s="211" t="str">
        <f>IFERROR(VLOOKUP(F3291,연간집계!D:E,2,FALSE),"")</f>
        <v>PCMS_비트윈캘린더</v>
      </c>
    </row>
    <row r="3292" spans="1:16" ht="12.75">
      <c r="A3292" s="201">
        <v>46001.440208333333</v>
      </c>
      <c r="B3292" s="202">
        <v>46001</v>
      </c>
      <c r="C3292" s="203" t="s">
        <v>8507</v>
      </c>
      <c r="D3292" s="203" t="s">
        <v>11</v>
      </c>
      <c r="E3292" s="204" t="s">
        <v>8508</v>
      </c>
      <c r="F3292" s="49" t="s">
        <v>1284</v>
      </c>
      <c r="G3292" s="203">
        <v>1</v>
      </c>
      <c r="H3292" s="203" t="s">
        <v>8323</v>
      </c>
      <c r="I3292" s="205" t="s">
        <v>2297</v>
      </c>
      <c r="J3292" s="206"/>
      <c r="K3292" s="203">
        <v>26</v>
      </c>
      <c r="L3292" s="207" t="s">
        <v>827</v>
      </c>
      <c r="M3292" s="208" t="s">
        <v>4034</v>
      </c>
      <c r="N3292" s="209">
        <f t="shared" si="0"/>
        <v>2025</v>
      </c>
      <c r="O3292" s="210">
        <f t="shared" si="1"/>
        <v>12</v>
      </c>
      <c r="P3292" s="211" t="str">
        <f>IFERROR(VLOOKUP(F3292,연간집계!D:E,2,FALSE),"")</f>
        <v>PCMS_스탠다드캘린더</v>
      </c>
    </row>
    <row r="3293" spans="1:16" ht="12.75">
      <c r="A3293" s="201">
        <v>46001.44021990741</v>
      </c>
      <c r="B3293" s="202">
        <v>46001</v>
      </c>
      <c r="C3293" s="203" t="s">
        <v>8509</v>
      </c>
      <c r="D3293" s="203" t="s">
        <v>11</v>
      </c>
      <c r="E3293" s="204" t="s">
        <v>8508</v>
      </c>
      <c r="F3293" s="49" t="s">
        <v>1284</v>
      </c>
      <c r="G3293" s="203">
        <v>1</v>
      </c>
      <c r="H3293" s="203" t="s">
        <v>8323</v>
      </c>
      <c r="I3293" s="205" t="s">
        <v>2297</v>
      </c>
      <c r="J3293" s="206"/>
      <c r="K3293" s="203">
        <v>26</v>
      </c>
      <c r="L3293" s="207" t="s">
        <v>827</v>
      </c>
      <c r="M3293" s="208" t="s">
        <v>4034</v>
      </c>
      <c r="N3293" s="209">
        <f t="shared" si="0"/>
        <v>2025</v>
      </c>
      <c r="O3293" s="210">
        <f t="shared" si="1"/>
        <v>12</v>
      </c>
      <c r="P3293" s="211" t="str">
        <f>IFERROR(VLOOKUP(F3293,연간집계!D:E,2,FALSE),"")</f>
        <v>PCMS_스탠다드캘린더</v>
      </c>
    </row>
    <row r="3294" spans="1:16" ht="12.75">
      <c r="A3294" s="201">
        <v>46001.44023148148</v>
      </c>
      <c r="B3294" s="202">
        <v>46001</v>
      </c>
      <c r="C3294" s="203" t="s">
        <v>8510</v>
      </c>
      <c r="D3294" s="203" t="s">
        <v>11</v>
      </c>
      <c r="E3294" s="204" t="s">
        <v>8508</v>
      </c>
      <c r="F3294" s="49" t="s">
        <v>1284</v>
      </c>
      <c r="G3294" s="203">
        <v>1</v>
      </c>
      <c r="H3294" s="203" t="s">
        <v>8323</v>
      </c>
      <c r="I3294" s="205" t="s">
        <v>2297</v>
      </c>
      <c r="J3294" s="206"/>
      <c r="K3294" s="203">
        <v>26</v>
      </c>
      <c r="L3294" s="207" t="s">
        <v>827</v>
      </c>
      <c r="M3294" s="208" t="s">
        <v>4034</v>
      </c>
      <c r="N3294" s="209">
        <f t="shared" si="0"/>
        <v>2025</v>
      </c>
      <c r="O3294" s="210">
        <f t="shared" si="1"/>
        <v>12</v>
      </c>
      <c r="P3294" s="211" t="str">
        <f>IFERROR(VLOOKUP(F3294,연간집계!D:E,2,FALSE),"")</f>
        <v>PCMS_스탠다드캘린더</v>
      </c>
    </row>
    <row r="3295" spans="1:16" ht="12.75">
      <c r="A3295" s="201">
        <v>46001.440243055556</v>
      </c>
      <c r="B3295" s="202">
        <v>46001</v>
      </c>
      <c r="C3295" s="203" t="s">
        <v>8511</v>
      </c>
      <c r="D3295" s="203" t="s">
        <v>11</v>
      </c>
      <c r="E3295" s="204" t="s">
        <v>8508</v>
      </c>
      <c r="F3295" s="49" t="s">
        <v>1284</v>
      </c>
      <c r="G3295" s="203">
        <v>1</v>
      </c>
      <c r="H3295" s="203" t="s">
        <v>8323</v>
      </c>
      <c r="I3295" s="205" t="s">
        <v>2297</v>
      </c>
      <c r="J3295" s="206"/>
      <c r="K3295" s="203">
        <v>26</v>
      </c>
      <c r="L3295" s="207" t="s">
        <v>827</v>
      </c>
      <c r="M3295" s="208" t="s">
        <v>4034</v>
      </c>
      <c r="N3295" s="209">
        <f t="shared" si="0"/>
        <v>2025</v>
      </c>
      <c r="O3295" s="210">
        <f t="shared" si="1"/>
        <v>12</v>
      </c>
      <c r="P3295" s="211" t="str">
        <f>IFERROR(VLOOKUP(F3295,연간집계!D:E,2,FALSE),"")</f>
        <v>PCMS_스탠다드캘린더</v>
      </c>
    </row>
    <row r="3296" spans="1:16" ht="12.75">
      <c r="A3296" s="201">
        <v>46001.440254629626</v>
      </c>
      <c r="B3296" s="202">
        <v>46001</v>
      </c>
      <c r="C3296" s="203" t="s">
        <v>8512</v>
      </c>
      <c r="D3296" s="203" t="s">
        <v>11</v>
      </c>
      <c r="E3296" s="204" t="s">
        <v>8508</v>
      </c>
      <c r="F3296" s="49" t="s">
        <v>1284</v>
      </c>
      <c r="G3296" s="203">
        <v>1</v>
      </c>
      <c r="H3296" s="203" t="s">
        <v>8323</v>
      </c>
      <c r="I3296" s="205" t="s">
        <v>2297</v>
      </c>
      <c r="J3296" s="206"/>
      <c r="K3296" s="203">
        <v>26</v>
      </c>
      <c r="L3296" s="207" t="s">
        <v>827</v>
      </c>
      <c r="M3296" s="208" t="s">
        <v>4034</v>
      </c>
      <c r="N3296" s="209">
        <f t="shared" si="0"/>
        <v>2025</v>
      </c>
      <c r="O3296" s="210">
        <f t="shared" si="1"/>
        <v>12</v>
      </c>
      <c r="P3296" s="211" t="str">
        <f>IFERROR(VLOOKUP(F3296,연간집계!D:E,2,FALSE),"")</f>
        <v>PCMS_스탠다드캘린더</v>
      </c>
    </row>
    <row r="3297" spans="1:16" ht="12.75">
      <c r="A3297" s="201">
        <v>46001.440266203703</v>
      </c>
      <c r="B3297" s="202">
        <v>46001</v>
      </c>
      <c r="C3297" s="203" t="s">
        <v>8513</v>
      </c>
      <c r="D3297" s="203" t="s">
        <v>11</v>
      </c>
      <c r="E3297" s="204" t="s">
        <v>8508</v>
      </c>
      <c r="F3297" s="49" t="s">
        <v>1284</v>
      </c>
      <c r="G3297" s="203">
        <v>1</v>
      </c>
      <c r="H3297" s="203" t="s">
        <v>8323</v>
      </c>
      <c r="I3297" s="205" t="s">
        <v>2297</v>
      </c>
      <c r="J3297" s="206"/>
      <c r="K3297" s="203">
        <v>26</v>
      </c>
      <c r="L3297" s="207" t="s">
        <v>827</v>
      </c>
      <c r="M3297" s="208" t="s">
        <v>4034</v>
      </c>
      <c r="N3297" s="209">
        <f t="shared" si="0"/>
        <v>2025</v>
      </c>
      <c r="O3297" s="210">
        <f t="shared" si="1"/>
        <v>12</v>
      </c>
      <c r="P3297" s="211" t="str">
        <f>IFERROR(VLOOKUP(F3297,연간집계!D:E,2,FALSE),"")</f>
        <v>PCMS_스탠다드캘린더</v>
      </c>
    </row>
    <row r="3298" spans="1:16" ht="12.75">
      <c r="A3298" s="201">
        <v>46001.44027777778</v>
      </c>
      <c r="B3298" s="202">
        <v>46001</v>
      </c>
      <c r="C3298" s="203" t="s">
        <v>8514</v>
      </c>
      <c r="D3298" s="203" t="s">
        <v>11</v>
      </c>
      <c r="E3298" s="204" t="s">
        <v>8508</v>
      </c>
      <c r="F3298" s="49" t="s">
        <v>1284</v>
      </c>
      <c r="G3298" s="203">
        <v>1</v>
      </c>
      <c r="H3298" s="203" t="s">
        <v>8323</v>
      </c>
      <c r="I3298" s="205" t="s">
        <v>2297</v>
      </c>
      <c r="J3298" s="206"/>
      <c r="K3298" s="203">
        <v>26</v>
      </c>
      <c r="L3298" s="207" t="s">
        <v>827</v>
      </c>
      <c r="M3298" s="208" t="s">
        <v>4034</v>
      </c>
      <c r="N3298" s="209">
        <f t="shared" si="0"/>
        <v>2025</v>
      </c>
      <c r="O3298" s="210">
        <f t="shared" si="1"/>
        <v>12</v>
      </c>
      <c r="P3298" s="211" t="str">
        <f>IFERROR(VLOOKUP(F3298,연간집계!D:E,2,FALSE),"")</f>
        <v>PCMS_스탠다드캘린더</v>
      </c>
    </row>
    <row r="3299" spans="1:16" ht="12.75">
      <c r="A3299" s="201">
        <v>46001.440289351849</v>
      </c>
      <c r="B3299" s="202">
        <v>46001</v>
      </c>
      <c r="C3299" s="203" t="s">
        <v>8515</v>
      </c>
      <c r="D3299" s="203" t="s">
        <v>11</v>
      </c>
      <c r="E3299" s="204" t="s">
        <v>8508</v>
      </c>
      <c r="F3299" s="49" t="s">
        <v>1284</v>
      </c>
      <c r="G3299" s="203">
        <v>1</v>
      </c>
      <c r="H3299" s="203" t="s">
        <v>8323</v>
      </c>
      <c r="I3299" s="205" t="s">
        <v>2297</v>
      </c>
      <c r="J3299" s="206"/>
      <c r="K3299" s="203">
        <v>26</v>
      </c>
      <c r="L3299" s="207" t="s">
        <v>827</v>
      </c>
      <c r="M3299" s="208" t="s">
        <v>4034</v>
      </c>
      <c r="N3299" s="209">
        <f t="shared" si="0"/>
        <v>2025</v>
      </c>
      <c r="O3299" s="210">
        <f t="shared" si="1"/>
        <v>12</v>
      </c>
      <c r="P3299" s="211" t="str">
        <f>IFERROR(VLOOKUP(F3299,연간집계!D:E,2,FALSE),"")</f>
        <v>PCMS_스탠다드캘린더</v>
      </c>
    </row>
    <row r="3300" spans="1:16" ht="12.75">
      <c r="A3300" s="201">
        <v>46001.440300925926</v>
      </c>
      <c r="B3300" s="202">
        <v>46001</v>
      </c>
      <c r="C3300" s="203" t="s">
        <v>8516</v>
      </c>
      <c r="D3300" s="203" t="s">
        <v>11</v>
      </c>
      <c r="E3300" s="204" t="s">
        <v>8508</v>
      </c>
      <c r="F3300" s="49" t="s">
        <v>1284</v>
      </c>
      <c r="G3300" s="203">
        <v>1</v>
      </c>
      <c r="H3300" s="203" t="s">
        <v>8323</v>
      </c>
      <c r="I3300" s="205" t="s">
        <v>2297</v>
      </c>
      <c r="J3300" s="206"/>
      <c r="K3300" s="203">
        <v>26</v>
      </c>
      <c r="L3300" s="207" t="s">
        <v>827</v>
      </c>
      <c r="M3300" s="208" t="s">
        <v>4034</v>
      </c>
      <c r="N3300" s="209">
        <f t="shared" si="0"/>
        <v>2025</v>
      </c>
      <c r="O3300" s="210">
        <f t="shared" si="1"/>
        <v>12</v>
      </c>
      <c r="P3300" s="211" t="str">
        <f>IFERROR(VLOOKUP(F3300,연간집계!D:E,2,FALSE),"")</f>
        <v>PCMS_스탠다드캘린더</v>
      </c>
    </row>
    <row r="3301" spans="1:16" ht="12.75">
      <c r="A3301" s="201">
        <v>46001.440312500003</v>
      </c>
      <c r="B3301" s="202">
        <v>46001</v>
      </c>
      <c r="C3301" s="203" t="s">
        <v>8517</v>
      </c>
      <c r="D3301" s="203" t="s">
        <v>11</v>
      </c>
      <c r="E3301" s="204" t="s">
        <v>8508</v>
      </c>
      <c r="F3301" s="49" t="s">
        <v>1284</v>
      </c>
      <c r="G3301" s="203">
        <v>1</v>
      </c>
      <c r="H3301" s="203" t="s">
        <v>8323</v>
      </c>
      <c r="I3301" s="205" t="s">
        <v>2297</v>
      </c>
      <c r="J3301" s="206"/>
      <c r="K3301" s="203">
        <v>26</v>
      </c>
      <c r="L3301" s="207" t="s">
        <v>827</v>
      </c>
      <c r="M3301" s="208" t="s">
        <v>4034</v>
      </c>
      <c r="N3301" s="209">
        <f t="shared" si="0"/>
        <v>2025</v>
      </c>
      <c r="O3301" s="210">
        <f t="shared" si="1"/>
        <v>12</v>
      </c>
      <c r="P3301" s="211" t="str">
        <f>IFERROR(VLOOKUP(F3301,연간집계!D:E,2,FALSE),"")</f>
        <v>PCMS_스탠다드캘린더</v>
      </c>
    </row>
    <row r="3302" spans="1:16" ht="12.75">
      <c r="A3302" s="201">
        <v>46001.440324074072</v>
      </c>
      <c r="B3302" s="202">
        <v>46001</v>
      </c>
      <c r="C3302" s="203" t="s">
        <v>8518</v>
      </c>
      <c r="D3302" s="203" t="s">
        <v>11</v>
      </c>
      <c r="E3302" s="204" t="s">
        <v>8508</v>
      </c>
      <c r="F3302" s="49" t="s">
        <v>1284</v>
      </c>
      <c r="G3302" s="203">
        <v>1</v>
      </c>
      <c r="H3302" s="203" t="s">
        <v>8323</v>
      </c>
      <c r="I3302" s="205" t="s">
        <v>2297</v>
      </c>
      <c r="J3302" s="206"/>
      <c r="K3302" s="203">
        <v>26</v>
      </c>
      <c r="L3302" s="207" t="s">
        <v>827</v>
      </c>
      <c r="M3302" s="208" t="s">
        <v>4034</v>
      </c>
      <c r="N3302" s="209">
        <f t="shared" si="0"/>
        <v>2025</v>
      </c>
      <c r="O3302" s="210">
        <f t="shared" si="1"/>
        <v>12</v>
      </c>
      <c r="P3302" s="211" t="str">
        <f>IFERROR(VLOOKUP(F3302,연간집계!D:E,2,FALSE),"")</f>
        <v>PCMS_스탠다드캘린더</v>
      </c>
    </row>
    <row r="3303" spans="1:16" ht="12.75">
      <c r="A3303" s="201">
        <v>46001.440335648149</v>
      </c>
      <c r="B3303" s="202">
        <v>46001</v>
      </c>
      <c r="C3303" s="203" t="s">
        <v>8519</v>
      </c>
      <c r="D3303" s="203" t="s">
        <v>11</v>
      </c>
      <c r="E3303" s="204" t="s">
        <v>8508</v>
      </c>
      <c r="F3303" s="49" t="s">
        <v>1284</v>
      </c>
      <c r="G3303" s="203">
        <v>1</v>
      </c>
      <c r="H3303" s="203" t="s">
        <v>8323</v>
      </c>
      <c r="I3303" s="205" t="s">
        <v>2297</v>
      </c>
      <c r="J3303" s="206"/>
      <c r="K3303" s="203">
        <v>26</v>
      </c>
      <c r="L3303" s="207" t="s">
        <v>827</v>
      </c>
      <c r="M3303" s="208" t="s">
        <v>4034</v>
      </c>
      <c r="N3303" s="209">
        <f t="shared" si="0"/>
        <v>2025</v>
      </c>
      <c r="O3303" s="210">
        <f t="shared" si="1"/>
        <v>12</v>
      </c>
      <c r="P3303" s="211" t="str">
        <f>IFERROR(VLOOKUP(F3303,연간집계!D:E,2,FALSE),"")</f>
        <v>PCMS_스탠다드캘린더</v>
      </c>
    </row>
    <row r="3304" spans="1:16" ht="12.75">
      <c r="A3304" s="201">
        <v>46001.440347222226</v>
      </c>
      <c r="B3304" s="202">
        <v>46001</v>
      </c>
      <c r="C3304" s="203" t="s">
        <v>8520</v>
      </c>
      <c r="D3304" s="203" t="s">
        <v>11</v>
      </c>
      <c r="E3304" s="204" t="s">
        <v>8508</v>
      </c>
      <c r="F3304" s="49" t="s">
        <v>1284</v>
      </c>
      <c r="G3304" s="203">
        <v>1</v>
      </c>
      <c r="H3304" s="203" t="s">
        <v>8323</v>
      </c>
      <c r="I3304" s="205" t="s">
        <v>2297</v>
      </c>
      <c r="J3304" s="206"/>
      <c r="K3304" s="203">
        <v>26</v>
      </c>
      <c r="L3304" s="207" t="s">
        <v>827</v>
      </c>
      <c r="M3304" s="208" t="s">
        <v>4034</v>
      </c>
      <c r="N3304" s="209">
        <f t="shared" si="0"/>
        <v>2025</v>
      </c>
      <c r="O3304" s="210">
        <f t="shared" si="1"/>
        <v>12</v>
      </c>
      <c r="P3304" s="211" t="str">
        <f>IFERROR(VLOOKUP(F3304,연간집계!D:E,2,FALSE),"")</f>
        <v>PCMS_스탠다드캘린더</v>
      </c>
    </row>
    <row r="3305" spans="1:16" ht="12.75">
      <c r="A3305" s="201">
        <v>46001.440358796295</v>
      </c>
      <c r="B3305" s="202">
        <v>46001</v>
      </c>
      <c r="C3305" s="203" t="s">
        <v>8521</v>
      </c>
      <c r="D3305" s="203" t="s">
        <v>11</v>
      </c>
      <c r="E3305" s="204" t="s">
        <v>8508</v>
      </c>
      <c r="F3305" s="49" t="s">
        <v>1284</v>
      </c>
      <c r="G3305" s="203">
        <v>1</v>
      </c>
      <c r="H3305" s="203" t="s">
        <v>8323</v>
      </c>
      <c r="I3305" s="205" t="s">
        <v>2297</v>
      </c>
      <c r="J3305" s="206"/>
      <c r="K3305" s="203">
        <v>26</v>
      </c>
      <c r="L3305" s="207" t="s">
        <v>827</v>
      </c>
      <c r="M3305" s="208" t="s">
        <v>4034</v>
      </c>
      <c r="N3305" s="209">
        <f t="shared" si="0"/>
        <v>2025</v>
      </c>
      <c r="O3305" s="210">
        <f t="shared" si="1"/>
        <v>12</v>
      </c>
      <c r="P3305" s="211" t="str">
        <f>IFERROR(VLOOKUP(F3305,연간집계!D:E,2,FALSE),"")</f>
        <v>PCMS_스탠다드캘린더</v>
      </c>
    </row>
    <row r="3306" spans="1:16" ht="12.75">
      <c r="A3306" s="201">
        <v>46001.440370370372</v>
      </c>
      <c r="B3306" s="202">
        <v>46001</v>
      </c>
      <c r="C3306" s="203" t="s">
        <v>8522</v>
      </c>
      <c r="D3306" s="203" t="s">
        <v>11</v>
      </c>
      <c r="E3306" s="204" t="s">
        <v>8523</v>
      </c>
      <c r="F3306" s="49" t="s">
        <v>843</v>
      </c>
      <c r="G3306" s="203">
        <v>1</v>
      </c>
      <c r="H3306" s="203" t="s">
        <v>5075</v>
      </c>
      <c r="I3306" s="205" t="s">
        <v>1440</v>
      </c>
      <c r="J3306" s="206"/>
      <c r="K3306" s="203">
        <v>72</v>
      </c>
      <c r="L3306" s="207" t="s">
        <v>827</v>
      </c>
      <c r="M3306" s="208" t="s">
        <v>1497</v>
      </c>
      <c r="N3306" s="209">
        <f t="shared" si="0"/>
        <v>2025</v>
      </c>
      <c r="O3306" s="210">
        <f t="shared" si="1"/>
        <v>12</v>
      </c>
      <c r="P3306" s="211" t="str">
        <f>IFERROR(VLOOKUP(F3306,연간집계!D:E,2,FALSE),"")</f>
        <v>스탠다드 포토북 8*11 (소프트/무광)</v>
      </c>
    </row>
    <row r="3307" spans="1:16" ht="12.75">
      <c r="A3307" s="201">
        <v>46001.440381944441</v>
      </c>
      <c r="B3307" s="202">
        <v>46001</v>
      </c>
      <c r="C3307" s="203" t="s">
        <v>8524</v>
      </c>
      <c r="D3307" s="203" t="s">
        <v>11</v>
      </c>
      <c r="E3307" s="204" t="s">
        <v>8523</v>
      </c>
      <c r="F3307" s="49" t="s">
        <v>843</v>
      </c>
      <c r="G3307" s="203">
        <v>1</v>
      </c>
      <c r="H3307" s="203" t="s">
        <v>5075</v>
      </c>
      <c r="I3307" s="205" t="s">
        <v>1440</v>
      </c>
      <c r="J3307" s="206"/>
      <c r="K3307" s="203">
        <v>34</v>
      </c>
      <c r="L3307" s="207" t="s">
        <v>827</v>
      </c>
      <c r="M3307" s="208" t="s">
        <v>1497</v>
      </c>
      <c r="N3307" s="209">
        <f t="shared" si="0"/>
        <v>2025</v>
      </c>
      <c r="O3307" s="210">
        <f t="shared" si="1"/>
        <v>12</v>
      </c>
      <c r="P3307" s="211" t="str">
        <f>IFERROR(VLOOKUP(F3307,연간집계!D:E,2,FALSE),"")</f>
        <v>스탠다드 포토북 8*11 (소프트/무광)</v>
      </c>
    </row>
    <row r="3308" spans="1:16" ht="12.75">
      <c r="A3308" s="201">
        <v>46001.440405092595</v>
      </c>
      <c r="B3308" s="202">
        <v>46001</v>
      </c>
      <c r="C3308" s="203" t="s">
        <v>8525</v>
      </c>
      <c r="D3308" s="203" t="s">
        <v>11</v>
      </c>
      <c r="E3308" s="204" t="s">
        <v>8523</v>
      </c>
      <c r="F3308" s="49" t="s">
        <v>843</v>
      </c>
      <c r="G3308" s="203">
        <v>1</v>
      </c>
      <c r="H3308" s="203" t="s">
        <v>5075</v>
      </c>
      <c r="I3308" s="205" t="s">
        <v>1440</v>
      </c>
      <c r="J3308" s="206"/>
      <c r="K3308" s="203">
        <v>28</v>
      </c>
      <c r="L3308" s="207" t="s">
        <v>827</v>
      </c>
      <c r="M3308" s="208" t="s">
        <v>1497</v>
      </c>
      <c r="N3308" s="209">
        <f t="shared" si="0"/>
        <v>2025</v>
      </c>
      <c r="O3308" s="210">
        <f t="shared" si="1"/>
        <v>12</v>
      </c>
      <c r="P3308" s="211" t="str">
        <f>IFERROR(VLOOKUP(F3308,연간집계!D:E,2,FALSE),"")</f>
        <v>스탠다드 포토북 8*11 (소프트/무광)</v>
      </c>
    </row>
    <row r="3309" spans="1:16" ht="12.75">
      <c r="A3309" s="201">
        <v>46001.440416666665</v>
      </c>
      <c r="B3309" s="202">
        <v>46001</v>
      </c>
      <c r="C3309" s="203" t="s">
        <v>8526</v>
      </c>
      <c r="D3309" s="203" t="s">
        <v>11</v>
      </c>
      <c r="E3309" s="204" t="s">
        <v>8523</v>
      </c>
      <c r="F3309" s="49" t="s">
        <v>843</v>
      </c>
      <c r="G3309" s="203">
        <v>6</v>
      </c>
      <c r="H3309" s="203" t="s">
        <v>5075</v>
      </c>
      <c r="I3309" s="205" t="s">
        <v>1440</v>
      </c>
      <c r="J3309" s="206"/>
      <c r="K3309" s="203">
        <v>24</v>
      </c>
      <c r="L3309" s="207" t="s">
        <v>827</v>
      </c>
      <c r="M3309" s="208" t="s">
        <v>1497</v>
      </c>
      <c r="N3309" s="209">
        <f t="shared" si="0"/>
        <v>2025</v>
      </c>
      <c r="O3309" s="210">
        <f t="shared" si="1"/>
        <v>12</v>
      </c>
      <c r="P3309" s="211" t="str">
        <f>IFERROR(VLOOKUP(F3309,연간집계!D:E,2,FALSE),"")</f>
        <v>스탠다드 포토북 8*11 (소프트/무광)</v>
      </c>
    </row>
    <row r="3310" spans="1:16" ht="12.75">
      <c r="A3310" s="201">
        <v>46001.443472222221</v>
      </c>
      <c r="B3310" s="202">
        <v>46001</v>
      </c>
      <c r="C3310" s="203" t="s">
        <v>8527</v>
      </c>
      <c r="D3310" s="203" t="s">
        <v>11</v>
      </c>
      <c r="E3310" s="204" t="s">
        <v>8528</v>
      </c>
      <c r="F3310" s="49" t="s">
        <v>1284</v>
      </c>
      <c r="G3310" s="203">
        <v>1</v>
      </c>
      <c r="H3310" s="203" t="s">
        <v>8529</v>
      </c>
      <c r="I3310" s="205" t="s">
        <v>1840</v>
      </c>
      <c r="J3310" s="206"/>
      <c r="K3310" s="203">
        <v>26</v>
      </c>
      <c r="L3310" s="207" t="s">
        <v>828</v>
      </c>
      <c r="M3310" s="208" t="s">
        <v>1629</v>
      </c>
      <c r="N3310" s="209">
        <f t="shared" si="0"/>
        <v>2025</v>
      </c>
      <c r="O3310" s="210">
        <f t="shared" si="1"/>
        <v>12</v>
      </c>
      <c r="P3310" s="211" t="str">
        <f>IFERROR(VLOOKUP(F3310,연간집계!D:E,2,FALSE),"")</f>
        <v>PCMS_스탠다드캘린더</v>
      </c>
    </row>
    <row r="3311" spans="1:16" ht="12.75">
      <c r="A3311" s="201">
        <v>46001.44667824074</v>
      </c>
      <c r="B3311" s="202">
        <v>46001</v>
      </c>
      <c r="C3311" s="203" t="s">
        <v>8530</v>
      </c>
      <c r="D3311" s="203" t="s">
        <v>11</v>
      </c>
      <c r="E3311" s="204" t="s">
        <v>8531</v>
      </c>
      <c r="F3311" s="49" t="s">
        <v>834</v>
      </c>
      <c r="G3311" s="203">
        <v>1</v>
      </c>
      <c r="H3311" s="203" t="s">
        <v>8532</v>
      </c>
      <c r="I3311" s="205" t="s">
        <v>1440</v>
      </c>
      <c r="J3311" s="206"/>
      <c r="K3311" s="203">
        <v>24</v>
      </c>
      <c r="L3311" s="207" t="s">
        <v>827</v>
      </c>
      <c r="M3311" s="208" t="s">
        <v>1436</v>
      </c>
      <c r="N3311" s="209">
        <f t="shared" si="0"/>
        <v>2025</v>
      </c>
      <c r="O3311" s="210">
        <f t="shared" si="1"/>
        <v>12</v>
      </c>
      <c r="P3311" s="211" t="str">
        <f>IFERROR(VLOOKUP(F3311,연간집계!D:E,2,FALSE),"")</f>
        <v>스탠다드 포토북 6*8 (소프트/무광)</v>
      </c>
    </row>
    <row r="3312" spans="1:16" ht="12.75">
      <c r="A3312" s="201">
        <v>46001.446701388886</v>
      </c>
      <c r="B3312" s="202">
        <v>46001</v>
      </c>
      <c r="C3312" s="203" t="s">
        <v>8533</v>
      </c>
      <c r="D3312" s="203" t="s">
        <v>11</v>
      </c>
      <c r="E3312" s="204" t="s">
        <v>8534</v>
      </c>
      <c r="F3312" s="49" t="s">
        <v>1284</v>
      </c>
      <c r="G3312" s="203">
        <v>1</v>
      </c>
      <c r="H3312" s="203" t="s">
        <v>8471</v>
      </c>
      <c r="I3312" s="205" t="s">
        <v>5016</v>
      </c>
      <c r="J3312" s="206"/>
      <c r="K3312" s="203">
        <v>26</v>
      </c>
      <c r="L3312" s="207" t="s">
        <v>828</v>
      </c>
      <c r="M3312" s="208" t="s">
        <v>1541</v>
      </c>
      <c r="N3312" s="209">
        <f t="shared" si="0"/>
        <v>2025</v>
      </c>
      <c r="O3312" s="210">
        <f t="shared" si="1"/>
        <v>12</v>
      </c>
      <c r="P3312" s="211" t="str">
        <f>IFERROR(VLOOKUP(F3312,연간집계!D:E,2,FALSE),"")</f>
        <v>PCMS_스탠다드캘린더</v>
      </c>
    </row>
    <row r="3313" spans="1:16" ht="12.75">
      <c r="A3313" s="201">
        <v>46001.458634259259</v>
      </c>
      <c r="B3313" s="202">
        <v>46001</v>
      </c>
      <c r="C3313" s="203" t="s">
        <v>8535</v>
      </c>
      <c r="D3313" s="203" t="s">
        <v>11</v>
      </c>
      <c r="E3313" s="204" t="s">
        <v>8536</v>
      </c>
      <c r="F3313" s="49" t="s">
        <v>838</v>
      </c>
      <c r="G3313" s="203">
        <v>1</v>
      </c>
      <c r="H3313" s="203" t="s">
        <v>8537</v>
      </c>
      <c r="I3313" s="205" t="s">
        <v>3215</v>
      </c>
      <c r="J3313" s="206"/>
      <c r="K3313" s="203">
        <v>24</v>
      </c>
      <c r="L3313" s="207" t="s">
        <v>827</v>
      </c>
      <c r="M3313" s="208" t="s">
        <v>2261</v>
      </c>
      <c r="N3313" s="209">
        <f t="shared" si="0"/>
        <v>2025</v>
      </c>
      <c r="O3313" s="210">
        <f t="shared" si="1"/>
        <v>12</v>
      </c>
      <c r="P3313" s="211" t="str">
        <f>IFERROR(VLOOKUP(F3313,연간집계!D:E,2,FALSE),"")</f>
        <v>스탠다드 포토북 6*8 (하드/무광)</v>
      </c>
    </row>
    <row r="3314" spans="1:16" ht="12.75">
      <c r="A3314" s="201">
        <v>46001.458645833336</v>
      </c>
      <c r="B3314" s="202">
        <v>46001</v>
      </c>
      <c r="C3314" s="203" t="s">
        <v>8538</v>
      </c>
      <c r="D3314" s="203" t="s">
        <v>11</v>
      </c>
      <c r="E3314" s="204" t="s">
        <v>8536</v>
      </c>
      <c r="F3314" s="49" t="s">
        <v>838</v>
      </c>
      <c r="G3314" s="203">
        <v>1</v>
      </c>
      <c r="H3314" s="203" t="s">
        <v>8537</v>
      </c>
      <c r="I3314" s="205" t="s">
        <v>3215</v>
      </c>
      <c r="J3314" s="206"/>
      <c r="K3314" s="203">
        <v>24</v>
      </c>
      <c r="L3314" s="207" t="s">
        <v>827</v>
      </c>
      <c r="M3314" s="208" t="s">
        <v>2261</v>
      </c>
      <c r="N3314" s="209">
        <f t="shared" si="0"/>
        <v>2025</v>
      </c>
      <c r="O3314" s="210">
        <f t="shared" si="1"/>
        <v>12</v>
      </c>
      <c r="P3314" s="211" t="str">
        <f>IFERROR(VLOOKUP(F3314,연간집계!D:E,2,FALSE),"")</f>
        <v>스탠다드 포토북 6*8 (하드/무광)</v>
      </c>
    </row>
    <row r="3315" spans="1:16" ht="12.75">
      <c r="A3315" s="201">
        <v>46001.458657407406</v>
      </c>
      <c r="B3315" s="202">
        <v>46001</v>
      </c>
      <c r="C3315" s="203" t="s">
        <v>8539</v>
      </c>
      <c r="D3315" s="203" t="s">
        <v>11</v>
      </c>
      <c r="E3315" s="204" t="s">
        <v>8536</v>
      </c>
      <c r="F3315" s="49" t="s">
        <v>838</v>
      </c>
      <c r="G3315" s="203">
        <v>1</v>
      </c>
      <c r="H3315" s="203" t="s">
        <v>8537</v>
      </c>
      <c r="I3315" s="205" t="s">
        <v>3215</v>
      </c>
      <c r="J3315" s="206"/>
      <c r="K3315" s="203">
        <v>24</v>
      </c>
      <c r="L3315" s="207" t="s">
        <v>827</v>
      </c>
      <c r="M3315" s="208" t="s">
        <v>2261</v>
      </c>
      <c r="N3315" s="209">
        <f t="shared" si="0"/>
        <v>2025</v>
      </c>
      <c r="O3315" s="210">
        <f t="shared" si="1"/>
        <v>12</v>
      </c>
      <c r="P3315" s="211" t="str">
        <f>IFERROR(VLOOKUP(F3315,연간집계!D:E,2,FALSE),"")</f>
        <v>스탠다드 포토북 6*8 (하드/무광)</v>
      </c>
    </row>
    <row r="3316" spans="1:16" ht="12.75">
      <c r="A3316" s="201">
        <v>46001.458668981482</v>
      </c>
      <c r="B3316" s="202">
        <v>46001</v>
      </c>
      <c r="C3316" s="203" t="s">
        <v>8540</v>
      </c>
      <c r="D3316" s="203" t="s">
        <v>11</v>
      </c>
      <c r="E3316" s="204" t="s">
        <v>8536</v>
      </c>
      <c r="F3316" s="49" t="s">
        <v>838</v>
      </c>
      <c r="G3316" s="203">
        <v>1</v>
      </c>
      <c r="H3316" s="203" t="s">
        <v>8537</v>
      </c>
      <c r="I3316" s="205" t="s">
        <v>3215</v>
      </c>
      <c r="J3316" s="206"/>
      <c r="K3316" s="203">
        <v>24</v>
      </c>
      <c r="L3316" s="207" t="s">
        <v>827</v>
      </c>
      <c r="M3316" s="208" t="s">
        <v>2261</v>
      </c>
      <c r="N3316" s="209">
        <f t="shared" si="0"/>
        <v>2025</v>
      </c>
      <c r="O3316" s="210">
        <f t="shared" si="1"/>
        <v>12</v>
      </c>
      <c r="P3316" s="211" t="str">
        <f>IFERROR(VLOOKUP(F3316,연간집계!D:E,2,FALSE),"")</f>
        <v>스탠다드 포토북 6*8 (하드/무광)</v>
      </c>
    </row>
    <row r="3317" spans="1:16" ht="12.75">
      <c r="A3317" s="201">
        <v>46001.458680555559</v>
      </c>
      <c r="B3317" s="202">
        <v>46001</v>
      </c>
      <c r="C3317" s="203" t="s">
        <v>8541</v>
      </c>
      <c r="D3317" s="203" t="s">
        <v>11</v>
      </c>
      <c r="E3317" s="204" t="s">
        <v>8536</v>
      </c>
      <c r="F3317" s="49" t="s">
        <v>838</v>
      </c>
      <c r="G3317" s="203">
        <v>1</v>
      </c>
      <c r="H3317" s="203" t="s">
        <v>8537</v>
      </c>
      <c r="I3317" s="205" t="s">
        <v>3215</v>
      </c>
      <c r="J3317" s="206"/>
      <c r="K3317" s="203">
        <v>24</v>
      </c>
      <c r="L3317" s="207" t="s">
        <v>827</v>
      </c>
      <c r="M3317" s="208" t="s">
        <v>2261</v>
      </c>
      <c r="N3317" s="209">
        <f t="shared" si="0"/>
        <v>2025</v>
      </c>
      <c r="O3317" s="210">
        <f t="shared" si="1"/>
        <v>12</v>
      </c>
      <c r="P3317" s="211" t="str">
        <f>IFERROR(VLOOKUP(F3317,연간집계!D:E,2,FALSE),"")</f>
        <v>스탠다드 포토북 6*8 (하드/무광)</v>
      </c>
    </row>
    <row r="3318" spans="1:16" ht="12.75">
      <c r="A3318" s="201">
        <v>46001.458692129629</v>
      </c>
      <c r="B3318" s="202">
        <v>46001</v>
      </c>
      <c r="C3318" s="203" t="s">
        <v>8542</v>
      </c>
      <c r="D3318" s="203" t="s">
        <v>11</v>
      </c>
      <c r="E3318" s="204" t="s">
        <v>8536</v>
      </c>
      <c r="F3318" s="49" t="s">
        <v>838</v>
      </c>
      <c r="G3318" s="203">
        <v>1</v>
      </c>
      <c r="H3318" s="203" t="s">
        <v>8537</v>
      </c>
      <c r="I3318" s="205" t="s">
        <v>3215</v>
      </c>
      <c r="J3318" s="206"/>
      <c r="K3318" s="203">
        <v>24</v>
      </c>
      <c r="L3318" s="207" t="s">
        <v>827</v>
      </c>
      <c r="M3318" s="208" t="s">
        <v>2261</v>
      </c>
      <c r="N3318" s="209">
        <f t="shared" si="0"/>
        <v>2025</v>
      </c>
      <c r="O3318" s="210">
        <f t="shared" si="1"/>
        <v>12</v>
      </c>
      <c r="P3318" s="211" t="str">
        <f>IFERROR(VLOOKUP(F3318,연간집계!D:E,2,FALSE),"")</f>
        <v>스탠다드 포토북 6*8 (하드/무광)</v>
      </c>
    </row>
    <row r="3319" spans="1:16" ht="12.75">
      <c r="A3319" s="201">
        <v>46001.458715277775</v>
      </c>
      <c r="B3319" s="202">
        <v>46001</v>
      </c>
      <c r="C3319" s="203" t="s">
        <v>8543</v>
      </c>
      <c r="D3319" s="203" t="s">
        <v>11</v>
      </c>
      <c r="E3319" s="204" t="s">
        <v>8536</v>
      </c>
      <c r="F3319" s="49" t="s">
        <v>838</v>
      </c>
      <c r="G3319" s="203">
        <v>1</v>
      </c>
      <c r="H3319" s="203" t="s">
        <v>8537</v>
      </c>
      <c r="I3319" s="205" t="s">
        <v>3215</v>
      </c>
      <c r="J3319" s="206"/>
      <c r="K3319" s="203">
        <v>24</v>
      </c>
      <c r="L3319" s="207" t="s">
        <v>827</v>
      </c>
      <c r="M3319" s="208" t="s">
        <v>2261</v>
      </c>
      <c r="N3319" s="209">
        <f t="shared" si="0"/>
        <v>2025</v>
      </c>
      <c r="O3319" s="210">
        <f t="shared" si="1"/>
        <v>12</v>
      </c>
      <c r="P3319" s="211" t="str">
        <f>IFERROR(VLOOKUP(F3319,연간집계!D:E,2,FALSE),"")</f>
        <v>스탠다드 포토북 6*8 (하드/무광)</v>
      </c>
    </row>
    <row r="3320" spans="1:16" ht="12.75">
      <c r="A3320" s="201">
        <v>46001.458726851852</v>
      </c>
      <c r="B3320" s="202">
        <v>46001</v>
      </c>
      <c r="C3320" s="203" t="s">
        <v>8544</v>
      </c>
      <c r="D3320" s="203" t="s">
        <v>11</v>
      </c>
      <c r="E3320" s="204" t="s">
        <v>8536</v>
      </c>
      <c r="F3320" s="49" t="s">
        <v>838</v>
      </c>
      <c r="G3320" s="203">
        <v>1</v>
      </c>
      <c r="H3320" s="203" t="s">
        <v>8537</v>
      </c>
      <c r="I3320" s="205" t="s">
        <v>3215</v>
      </c>
      <c r="J3320" s="206"/>
      <c r="K3320" s="203">
        <v>24</v>
      </c>
      <c r="L3320" s="207" t="s">
        <v>827</v>
      </c>
      <c r="M3320" s="208" t="s">
        <v>2261</v>
      </c>
      <c r="N3320" s="209">
        <f t="shared" si="0"/>
        <v>2025</v>
      </c>
      <c r="O3320" s="210">
        <f t="shared" si="1"/>
        <v>12</v>
      </c>
      <c r="P3320" s="211" t="str">
        <f>IFERROR(VLOOKUP(F3320,연간집계!D:E,2,FALSE),"")</f>
        <v>스탠다드 포토북 6*8 (하드/무광)</v>
      </c>
    </row>
    <row r="3321" spans="1:16" ht="12.75">
      <c r="A3321" s="201">
        <v>46001.458738425928</v>
      </c>
      <c r="B3321" s="202">
        <v>46001</v>
      </c>
      <c r="C3321" s="203" t="s">
        <v>8545</v>
      </c>
      <c r="D3321" s="203" t="s">
        <v>11</v>
      </c>
      <c r="E3321" s="204" t="s">
        <v>8536</v>
      </c>
      <c r="F3321" s="49" t="s">
        <v>838</v>
      </c>
      <c r="G3321" s="203">
        <v>1</v>
      </c>
      <c r="H3321" s="203" t="s">
        <v>8537</v>
      </c>
      <c r="I3321" s="205" t="s">
        <v>3215</v>
      </c>
      <c r="J3321" s="206"/>
      <c r="K3321" s="203">
        <v>24</v>
      </c>
      <c r="L3321" s="207" t="s">
        <v>827</v>
      </c>
      <c r="M3321" s="208" t="s">
        <v>2261</v>
      </c>
      <c r="N3321" s="209">
        <f t="shared" si="0"/>
        <v>2025</v>
      </c>
      <c r="O3321" s="210">
        <f t="shared" si="1"/>
        <v>12</v>
      </c>
      <c r="P3321" s="211" t="str">
        <f>IFERROR(VLOOKUP(F3321,연간집계!D:E,2,FALSE),"")</f>
        <v>스탠다드 포토북 6*8 (하드/무광)</v>
      </c>
    </row>
    <row r="3322" spans="1:16" ht="12.75">
      <c r="A3322" s="201">
        <v>46001.471168981479</v>
      </c>
      <c r="B3322" s="202">
        <v>46001</v>
      </c>
      <c r="C3322" s="203" t="s">
        <v>8546</v>
      </c>
      <c r="D3322" s="203" t="s">
        <v>11</v>
      </c>
      <c r="E3322" s="204" t="s">
        <v>8547</v>
      </c>
      <c r="F3322" s="49" t="s">
        <v>1284</v>
      </c>
      <c r="G3322" s="203">
        <v>2</v>
      </c>
      <c r="H3322" s="203" t="s">
        <v>7702</v>
      </c>
      <c r="I3322" s="205" t="s">
        <v>5304</v>
      </c>
      <c r="J3322" s="206"/>
      <c r="K3322" s="203">
        <v>26</v>
      </c>
      <c r="L3322" s="207" t="s">
        <v>827</v>
      </c>
      <c r="M3322" s="208" t="s">
        <v>1436</v>
      </c>
      <c r="N3322" s="209">
        <f t="shared" si="0"/>
        <v>2025</v>
      </c>
      <c r="O3322" s="210">
        <f t="shared" si="1"/>
        <v>12</v>
      </c>
      <c r="P3322" s="211" t="str">
        <f>IFERROR(VLOOKUP(F3322,연간집계!D:E,2,FALSE),"")</f>
        <v>PCMS_스탠다드캘린더</v>
      </c>
    </row>
    <row r="3323" spans="1:16" ht="12.75">
      <c r="A3323" s="201">
        <v>46001.480023148149</v>
      </c>
      <c r="B3323" s="202">
        <v>46001</v>
      </c>
      <c r="C3323" s="203" t="s">
        <v>8548</v>
      </c>
      <c r="D3323" s="203" t="s">
        <v>11</v>
      </c>
      <c r="E3323" s="204" t="s">
        <v>8549</v>
      </c>
      <c r="F3323" s="49" t="s">
        <v>967</v>
      </c>
      <c r="G3323" s="203">
        <v>1</v>
      </c>
      <c r="H3323" s="203" t="s">
        <v>4107</v>
      </c>
      <c r="I3323" s="205" t="s">
        <v>7567</v>
      </c>
      <c r="J3323" s="208" t="s">
        <v>2882</v>
      </c>
      <c r="K3323" s="203">
        <v>80</v>
      </c>
      <c r="L3323" s="207" t="s">
        <v>827</v>
      </c>
      <c r="M3323" s="208" t="s">
        <v>1436</v>
      </c>
      <c r="N3323" s="209">
        <f t="shared" si="0"/>
        <v>2025</v>
      </c>
      <c r="O3323" s="210">
        <f t="shared" si="1"/>
        <v>12</v>
      </c>
      <c r="P3323" s="211" t="str">
        <f>IFERROR(VLOOKUP(F3323,연간집계!D:E,2,FALSE),"")</f>
        <v>시티북 210 (소프트/78p)</v>
      </c>
    </row>
    <row r="3324" spans="1:16" ht="12.75">
      <c r="A3324" s="201">
        <v>46001.480034722219</v>
      </c>
      <c r="B3324" s="202">
        <v>46001</v>
      </c>
      <c r="C3324" s="203" t="s">
        <v>8550</v>
      </c>
      <c r="D3324" s="203" t="s">
        <v>11</v>
      </c>
      <c r="E3324" s="204" t="s">
        <v>8549</v>
      </c>
      <c r="F3324" s="49" t="s">
        <v>967</v>
      </c>
      <c r="G3324" s="203">
        <v>1</v>
      </c>
      <c r="H3324" s="203" t="s">
        <v>4107</v>
      </c>
      <c r="I3324" s="205" t="s">
        <v>7567</v>
      </c>
      <c r="J3324" s="208" t="s">
        <v>2342</v>
      </c>
      <c r="K3324" s="203">
        <v>80</v>
      </c>
      <c r="L3324" s="207" t="s">
        <v>827</v>
      </c>
      <c r="M3324" s="208" t="s">
        <v>1436</v>
      </c>
      <c r="N3324" s="209">
        <f t="shared" si="0"/>
        <v>2025</v>
      </c>
      <c r="O3324" s="210">
        <f t="shared" si="1"/>
        <v>12</v>
      </c>
      <c r="P3324" s="211" t="str">
        <f>IFERROR(VLOOKUP(F3324,연간집계!D:E,2,FALSE),"")</f>
        <v>시티북 210 (소프트/78p)</v>
      </c>
    </row>
    <row r="3325" spans="1:16" ht="12.75">
      <c r="A3325" s="201">
        <v>46001.480046296296</v>
      </c>
      <c r="B3325" s="202">
        <v>46001</v>
      </c>
      <c r="C3325" s="203" t="s">
        <v>8551</v>
      </c>
      <c r="D3325" s="203" t="s">
        <v>11</v>
      </c>
      <c r="E3325" s="204" t="s">
        <v>8549</v>
      </c>
      <c r="F3325" s="49" t="s">
        <v>1281</v>
      </c>
      <c r="G3325" s="203">
        <v>1</v>
      </c>
      <c r="H3325" s="203" t="s">
        <v>4107</v>
      </c>
      <c r="I3325" s="205" t="s">
        <v>2297</v>
      </c>
      <c r="J3325" s="206"/>
      <c r="K3325" s="203">
        <v>26</v>
      </c>
      <c r="L3325" s="207" t="s">
        <v>827</v>
      </c>
      <c r="M3325" s="208" t="s">
        <v>1436</v>
      </c>
      <c r="N3325" s="209">
        <f t="shared" si="0"/>
        <v>2025</v>
      </c>
      <c r="O3325" s="210">
        <f t="shared" si="1"/>
        <v>12</v>
      </c>
      <c r="P3325" s="211" t="str">
        <f>IFERROR(VLOOKUP(F3325,연간집계!D:E,2,FALSE),"")</f>
        <v>PCMS_빅캘린더</v>
      </c>
    </row>
    <row r="3326" spans="1:16" ht="12.75">
      <c r="A3326" s="201">
        <v>46001.480057870373</v>
      </c>
      <c r="B3326" s="202">
        <v>46001</v>
      </c>
      <c r="C3326" s="203" t="s">
        <v>8552</v>
      </c>
      <c r="D3326" s="203" t="s">
        <v>11</v>
      </c>
      <c r="E3326" s="204" t="s">
        <v>8549</v>
      </c>
      <c r="F3326" s="49" t="s">
        <v>1284</v>
      </c>
      <c r="G3326" s="203">
        <v>1</v>
      </c>
      <c r="H3326" s="203" t="s">
        <v>4107</v>
      </c>
      <c r="I3326" s="205" t="s">
        <v>2297</v>
      </c>
      <c r="J3326" s="206"/>
      <c r="K3326" s="203">
        <v>26</v>
      </c>
      <c r="L3326" s="207" t="s">
        <v>827</v>
      </c>
      <c r="M3326" s="208" t="s">
        <v>1436</v>
      </c>
      <c r="N3326" s="209">
        <f t="shared" si="0"/>
        <v>2025</v>
      </c>
      <c r="O3326" s="210">
        <f t="shared" si="1"/>
        <v>12</v>
      </c>
      <c r="P3326" s="211" t="str">
        <f>IFERROR(VLOOKUP(F3326,연간집계!D:E,2,FALSE),"")</f>
        <v>PCMS_스탠다드캘린더</v>
      </c>
    </row>
    <row r="3327" spans="1:16" ht="12.75">
      <c r="A3327" s="201">
        <v>46001.488935185182</v>
      </c>
      <c r="B3327" s="202">
        <v>46001</v>
      </c>
      <c r="C3327" s="203" t="s">
        <v>8553</v>
      </c>
      <c r="D3327" s="203" t="s">
        <v>11</v>
      </c>
      <c r="E3327" s="204" t="s">
        <v>8554</v>
      </c>
      <c r="F3327" s="49" t="s">
        <v>838</v>
      </c>
      <c r="G3327" s="203">
        <v>1</v>
      </c>
      <c r="H3327" s="203" t="s">
        <v>8555</v>
      </c>
      <c r="I3327" s="205" t="s">
        <v>5118</v>
      </c>
      <c r="J3327" s="206"/>
      <c r="K3327" s="203">
        <v>36</v>
      </c>
      <c r="L3327" s="207" t="s">
        <v>827</v>
      </c>
      <c r="M3327" s="203" t="s">
        <v>5021</v>
      </c>
      <c r="N3327" s="209">
        <f t="shared" si="0"/>
        <v>2025</v>
      </c>
      <c r="O3327" s="210">
        <f t="shared" si="1"/>
        <v>12</v>
      </c>
      <c r="P3327" s="211" t="str">
        <f>IFERROR(VLOOKUP(F3327,연간집계!D:E,2,FALSE),"")</f>
        <v>스탠다드 포토북 6*8 (하드/무광)</v>
      </c>
    </row>
    <row r="3328" spans="1:16" ht="12.75">
      <c r="A3328" s="201">
        <v>46001.488946759258</v>
      </c>
      <c r="B3328" s="202">
        <v>46001</v>
      </c>
      <c r="C3328" s="203" t="s">
        <v>8556</v>
      </c>
      <c r="D3328" s="203" t="s">
        <v>11</v>
      </c>
      <c r="E3328" s="204" t="s">
        <v>8554</v>
      </c>
      <c r="F3328" s="49" t="s">
        <v>838</v>
      </c>
      <c r="G3328" s="203">
        <v>1</v>
      </c>
      <c r="H3328" s="203" t="s">
        <v>8555</v>
      </c>
      <c r="I3328" s="205" t="s">
        <v>5118</v>
      </c>
      <c r="J3328" s="206"/>
      <c r="K3328" s="203">
        <v>26</v>
      </c>
      <c r="L3328" s="207" t="s">
        <v>827</v>
      </c>
      <c r="M3328" s="203" t="s">
        <v>5021</v>
      </c>
      <c r="N3328" s="209">
        <f t="shared" si="0"/>
        <v>2025</v>
      </c>
      <c r="O3328" s="210">
        <f t="shared" si="1"/>
        <v>12</v>
      </c>
      <c r="P3328" s="211" t="str">
        <f>IFERROR(VLOOKUP(F3328,연간집계!D:E,2,FALSE),"")</f>
        <v>스탠다드 포토북 6*8 (하드/무광)</v>
      </c>
    </row>
    <row r="3329" spans="1:16" ht="12.75">
      <c r="A3329" s="201">
        <v>46001.488958333335</v>
      </c>
      <c r="B3329" s="202">
        <v>46001</v>
      </c>
      <c r="C3329" s="203" t="s">
        <v>8557</v>
      </c>
      <c r="D3329" s="203" t="s">
        <v>11</v>
      </c>
      <c r="E3329" s="204" t="s">
        <v>8558</v>
      </c>
      <c r="F3329" s="49" t="s">
        <v>847</v>
      </c>
      <c r="G3329" s="203">
        <v>10</v>
      </c>
      <c r="H3329" s="203" t="s">
        <v>8559</v>
      </c>
      <c r="I3329" s="205" t="s">
        <v>5118</v>
      </c>
      <c r="J3329" s="206"/>
      <c r="K3329" s="203">
        <v>34</v>
      </c>
      <c r="L3329" s="207" t="s">
        <v>827</v>
      </c>
      <c r="M3329" s="203" t="s">
        <v>5021</v>
      </c>
      <c r="N3329" s="209">
        <f t="shared" si="0"/>
        <v>2025</v>
      </c>
      <c r="O3329" s="210">
        <f t="shared" si="1"/>
        <v>12</v>
      </c>
      <c r="P3329" s="211" t="str">
        <f>IFERROR(VLOOKUP(F3329,연간집계!D:E,2,FALSE),"")</f>
        <v>스탠다드 포토북 8*11 (하드/무광)</v>
      </c>
    </row>
    <row r="3330" spans="1:16" ht="12.75">
      <c r="A3330" s="201">
        <v>46001.491932870369</v>
      </c>
      <c r="B3330" s="202">
        <v>46001</v>
      </c>
      <c r="C3330" s="203" t="s">
        <v>8560</v>
      </c>
      <c r="D3330" s="203" t="s">
        <v>11</v>
      </c>
      <c r="E3330" s="204" t="s">
        <v>8561</v>
      </c>
      <c r="F3330" s="49" t="s">
        <v>1048</v>
      </c>
      <c r="G3330" s="203">
        <v>1</v>
      </c>
      <c r="H3330" s="203" t="s">
        <v>6237</v>
      </c>
      <c r="I3330" s="205" t="s">
        <v>1440</v>
      </c>
      <c r="J3330" s="206"/>
      <c r="K3330" s="203">
        <v>48</v>
      </c>
      <c r="L3330" s="207" t="s">
        <v>827</v>
      </c>
      <c r="M3330" s="208" t="s">
        <v>1436</v>
      </c>
      <c r="N3330" s="209">
        <f t="shared" si="0"/>
        <v>2025</v>
      </c>
      <c r="O3330" s="210">
        <f t="shared" si="1"/>
        <v>12</v>
      </c>
      <c r="P3330" s="211" t="str">
        <f>IFERROR(VLOOKUP(F3330,연간집계!D:E,2,FALSE),"")</f>
        <v>프리북와이드 (하드)</v>
      </c>
    </row>
    <row r="3331" spans="1:16" ht="12.75">
      <c r="A3331" s="201">
        <v>46001.548136574071</v>
      </c>
      <c r="B3331" s="202">
        <v>46001</v>
      </c>
      <c r="C3331" s="203" t="s">
        <v>8562</v>
      </c>
      <c r="D3331" s="203" t="s">
        <v>11</v>
      </c>
      <c r="E3331" s="204" t="s">
        <v>8563</v>
      </c>
      <c r="F3331" s="49" t="s">
        <v>1008</v>
      </c>
      <c r="G3331" s="203">
        <v>28</v>
      </c>
      <c r="H3331" s="203" t="s">
        <v>8564</v>
      </c>
      <c r="I3331" s="205" t="s">
        <v>7493</v>
      </c>
      <c r="J3331" s="206"/>
      <c r="K3331" s="203">
        <v>16</v>
      </c>
      <c r="L3331" s="207" t="s">
        <v>827</v>
      </c>
      <c r="M3331" s="208" t="s">
        <v>1612</v>
      </c>
      <c r="N3331" s="209">
        <f t="shared" si="0"/>
        <v>2025</v>
      </c>
      <c r="O3331" s="210">
        <f t="shared" si="1"/>
        <v>12</v>
      </c>
      <c r="P3331" s="211" t="str">
        <f>IFERROR(VLOOKUP(F3331,연간집계!D:E,2,FALSE),"")</f>
        <v>키즈진 150 (14p)</v>
      </c>
    </row>
    <row r="3332" spans="1:16" ht="12.75">
      <c r="A3332" s="201">
        <v>46001.56585648148</v>
      </c>
      <c r="B3332" s="202">
        <v>46001</v>
      </c>
      <c r="C3332" s="203" t="s">
        <v>8565</v>
      </c>
      <c r="D3332" s="203" t="s">
        <v>11</v>
      </c>
      <c r="E3332" s="204" t="s">
        <v>8566</v>
      </c>
      <c r="F3332" s="49" t="s">
        <v>1284</v>
      </c>
      <c r="G3332" s="203">
        <v>15</v>
      </c>
      <c r="H3332" s="203" t="s">
        <v>8567</v>
      </c>
      <c r="I3332" s="205" t="s">
        <v>4182</v>
      </c>
      <c r="J3332" s="206"/>
      <c r="K3332" s="203">
        <v>26</v>
      </c>
      <c r="L3332" s="207" t="s">
        <v>827</v>
      </c>
      <c r="M3332" s="208" t="s">
        <v>1481</v>
      </c>
      <c r="N3332" s="209">
        <f t="shared" si="0"/>
        <v>2025</v>
      </c>
      <c r="O3332" s="210">
        <f t="shared" si="1"/>
        <v>12</v>
      </c>
      <c r="P3332" s="211" t="str">
        <f>IFERROR(VLOOKUP(F3332,연간집계!D:E,2,FALSE),"")</f>
        <v>PCMS_스탠다드캘린더</v>
      </c>
    </row>
    <row r="3333" spans="1:16" ht="12.75">
      <c r="A3333" s="201">
        <v>46001.568819444445</v>
      </c>
      <c r="B3333" s="202">
        <v>46001</v>
      </c>
      <c r="C3333" s="203" t="s">
        <v>8568</v>
      </c>
      <c r="D3333" s="203" t="s">
        <v>11</v>
      </c>
      <c r="E3333" s="204" t="s">
        <v>8569</v>
      </c>
      <c r="F3333" s="49" t="s">
        <v>1281</v>
      </c>
      <c r="G3333" s="203">
        <v>1</v>
      </c>
      <c r="H3333" s="203" t="s">
        <v>4954</v>
      </c>
      <c r="I3333" s="205" t="s">
        <v>2297</v>
      </c>
      <c r="J3333" s="206"/>
      <c r="K3333" s="203">
        <v>26</v>
      </c>
      <c r="L3333" s="207" t="s">
        <v>827</v>
      </c>
      <c r="M3333" s="208" t="s">
        <v>1436</v>
      </c>
      <c r="N3333" s="209">
        <f t="shared" si="0"/>
        <v>2025</v>
      </c>
      <c r="O3333" s="210">
        <f t="shared" si="1"/>
        <v>12</v>
      </c>
      <c r="P3333" s="211" t="str">
        <f>IFERROR(VLOOKUP(F3333,연간집계!D:E,2,FALSE),"")</f>
        <v>PCMS_빅캘린더</v>
      </c>
    </row>
    <row r="3334" spans="1:16" ht="12.75">
      <c r="A3334" s="201">
        <v>46001.574756944443</v>
      </c>
      <c r="B3334" s="202">
        <v>46001</v>
      </c>
      <c r="C3334" s="203" t="s">
        <v>8570</v>
      </c>
      <c r="D3334" s="203" t="s">
        <v>11</v>
      </c>
      <c r="E3334" s="204" t="s">
        <v>8571</v>
      </c>
      <c r="F3334" s="49" t="s">
        <v>1250</v>
      </c>
      <c r="G3334" s="203">
        <v>1</v>
      </c>
      <c r="H3334" s="203" t="s">
        <v>8572</v>
      </c>
      <c r="I3334" s="205" t="s">
        <v>1572</v>
      </c>
      <c r="J3334" s="206"/>
      <c r="K3334" s="203">
        <v>24</v>
      </c>
      <c r="L3334" s="207" t="s">
        <v>828</v>
      </c>
      <c r="M3334" s="208" t="s">
        <v>1493</v>
      </c>
      <c r="N3334" s="209">
        <f t="shared" si="0"/>
        <v>2025</v>
      </c>
      <c r="O3334" s="210">
        <f t="shared" si="1"/>
        <v>12</v>
      </c>
      <c r="P3334" s="211" t="str">
        <f>IFERROR(VLOOKUP(F3334,연간집계!D:E,2,FALSE),"")</f>
        <v>모바일 포토북 150 (단체/모임)</v>
      </c>
    </row>
    <row r="3335" spans="1:16" ht="12.75">
      <c r="A3335" s="201">
        <v>46001.592592592591</v>
      </c>
      <c r="B3335" s="202">
        <v>46001</v>
      </c>
      <c r="C3335" s="203" t="s">
        <v>8573</v>
      </c>
      <c r="D3335" s="203" t="s">
        <v>11</v>
      </c>
      <c r="E3335" s="204" t="s">
        <v>8574</v>
      </c>
      <c r="F3335" s="49" t="s">
        <v>865</v>
      </c>
      <c r="G3335" s="203">
        <v>10</v>
      </c>
      <c r="H3335" s="203" t="s">
        <v>110</v>
      </c>
      <c r="I3335" s="205" t="s">
        <v>1506</v>
      </c>
      <c r="J3335" s="206"/>
      <c r="K3335" s="203">
        <v>32</v>
      </c>
      <c r="L3335" s="207" t="s">
        <v>827</v>
      </c>
      <c r="M3335" s="208" t="s">
        <v>1612</v>
      </c>
      <c r="N3335" s="209">
        <f t="shared" si="0"/>
        <v>2025</v>
      </c>
      <c r="O3335" s="210">
        <f t="shared" si="1"/>
        <v>12</v>
      </c>
      <c r="P3335" s="211" t="str">
        <f>IFERROR(VLOOKUP(F3335,연간집계!D:E,2,FALSE),"")</f>
        <v>스탠다드 포토북 8*6 (하드/무광)</v>
      </c>
    </row>
    <row r="3336" spans="1:16" ht="12.75">
      <c r="A3336" s="201">
        <v>46001.598587962966</v>
      </c>
      <c r="B3336" s="202">
        <v>46001</v>
      </c>
      <c r="C3336" s="203" t="s">
        <v>8575</v>
      </c>
      <c r="D3336" s="203" t="s">
        <v>11</v>
      </c>
      <c r="E3336" s="204" t="s">
        <v>8576</v>
      </c>
      <c r="F3336" s="49" t="s">
        <v>1274</v>
      </c>
      <c r="G3336" s="203">
        <v>3</v>
      </c>
      <c r="H3336" s="203" t="s">
        <v>6114</v>
      </c>
      <c r="I3336" s="205" t="s">
        <v>1842</v>
      </c>
      <c r="J3336" s="206"/>
      <c r="K3336" s="203">
        <v>26</v>
      </c>
      <c r="L3336" s="207" t="s">
        <v>827</v>
      </c>
      <c r="M3336" s="208" t="s">
        <v>1514</v>
      </c>
      <c r="N3336" s="209">
        <f t="shared" si="0"/>
        <v>2025</v>
      </c>
      <c r="O3336" s="210">
        <f t="shared" si="1"/>
        <v>12</v>
      </c>
      <c r="P3336" s="211" t="str">
        <f>IFERROR(VLOOKUP(F3336,연간집계!D:E,2,FALSE),"")</f>
        <v>PCMS_비트윈캘린더</v>
      </c>
    </row>
    <row r="3337" spans="1:16" ht="12.75">
      <c r="A3337" s="201">
        <v>46001.607812499999</v>
      </c>
      <c r="B3337" s="202">
        <v>46001</v>
      </c>
      <c r="C3337" s="203" t="s">
        <v>8577</v>
      </c>
      <c r="D3337" s="203" t="s">
        <v>11</v>
      </c>
      <c r="E3337" s="204" t="s">
        <v>8578</v>
      </c>
      <c r="F3337" s="49" t="s">
        <v>843</v>
      </c>
      <c r="G3337" s="203">
        <v>14</v>
      </c>
      <c r="H3337" s="203" t="s">
        <v>8579</v>
      </c>
      <c r="I3337" s="205" t="s">
        <v>1483</v>
      </c>
      <c r="J3337" s="206"/>
      <c r="K3337" s="203">
        <v>40</v>
      </c>
      <c r="L3337" s="207" t="s">
        <v>827</v>
      </c>
      <c r="M3337" s="208" t="s">
        <v>1612</v>
      </c>
      <c r="N3337" s="209">
        <f t="shared" si="0"/>
        <v>2025</v>
      </c>
      <c r="O3337" s="210">
        <f t="shared" si="1"/>
        <v>12</v>
      </c>
      <c r="P3337" s="211" t="str">
        <f>IFERROR(VLOOKUP(F3337,연간집계!D:E,2,FALSE),"")</f>
        <v>스탠다드 포토북 8*11 (소프트/무광)</v>
      </c>
    </row>
    <row r="3338" spans="1:16" ht="12.75">
      <c r="A3338" s="201">
        <v>46001.628750000003</v>
      </c>
      <c r="B3338" s="202">
        <v>46001</v>
      </c>
      <c r="C3338" s="203" t="s">
        <v>8580</v>
      </c>
      <c r="D3338" s="203" t="s">
        <v>11</v>
      </c>
      <c r="E3338" s="204" t="s">
        <v>8581</v>
      </c>
      <c r="F3338" s="49" t="s">
        <v>838</v>
      </c>
      <c r="G3338" s="203">
        <v>1</v>
      </c>
      <c r="H3338" s="203" t="s">
        <v>2419</v>
      </c>
      <c r="I3338" s="205" t="s">
        <v>1440</v>
      </c>
      <c r="J3338" s="206"/>
      <c r="K3338" s="203">
        <v>34</v>
      </c>
      <c r="L3338" s="207" t="s">
        <v>827</v>
      </c>
      <c r="M3338" s="208" t="s">
        <v>1436</v>
      </c>
      <c r="N3338" s="209">
        <f t="shared" si="0"/>
        <v>2025</v>
      </c>
      <c r="O3338" s="210">
        <f t="shared" si="1"/>
        <v>12</v>
      </c>
      <c r="P3338" s="211" t="str">
        <f>IFERROR(VLOOKUP(F3338,연간집계!D:E,2,FALSE),"")</f>
        <v>스탠다드 포토북 6*8 (하드/무광)</v>
      </c>
    </row>
    <row r="3339" spans="1:16" ht="12.75">
      <c r="A3339" s="201">
        <v>46001.62877314815</v>
      </c>
      <c r="B3339" s="202">
        <v>46001</v>
      </c>
      <c r="C3339" s="203" t="s">
        <v>8582</v>
      </c>
      <c r="D3339" s="203" t="s">
        <v>11</v>
      </c>
      <c r="E3339" s="204" t="s">
        <v>8583</v>
      </c>
      <c r="F3339" s="49" t="s">
        <v>1291</v>
      </c>
      <c r="G3339" s="203">
        <v>3</v>
      </c>
      <c r="H3339" s="203" t="s">
        <v>8584</v>
      </c>
      <c r="I3339" s="205" t="s">
        <v>6763</v>
      </c>
      <c r="J3339" s="206"/>
      <c r="K3339" s="203">
        <v>14</v>
      </c>
      <c r="L3339" s="207" t="s">
        <v>828</v>
      </c>
      <c r="M3339" s="208" t="s">
        <v>1449</v>
      </c>
      <c r="N3339" s="209">
        <f t="shared" si="0"/>
        <v>2025</v>
      </c>
      <c r="O3339" s="210">
        <f t="shared" si="1"/>
        <v>12</v>
      </c>
      <c r="P3339" s="211" t="str">
        <f>IFERROR(VLOOKUP(F3339,연간집계!D:E,2,FALSE),"")</f>
        <v>PCMS_벽걸이1단캘린더</v>
      </c>
    </row>
    <row r="3340" spans="1:16" ht="12.75">
      <c r="A3340" s="201">
        <v>46001.628796296296</v>
      </c>
      <c r="B3340" s="202">
        <v>46001</v>
      </c>
      <c r="C3340" s="203" t="s">
        <v>8585</v>
      </c>
      <c r="D3340" s="203" t="s">
        <v>11</v>
      </c>
      <c r="E3340" s="204" t="s">
        <v>8586</v>
      </c>
      <c r="F3340" s="49" t="s">
        <v>1269</v>
      </c>
      <c r="G3340" s="203">
        <v>2</v>
      </c>
      <c r="H3340" s="203" t="s">
        <v>8587</v>
      </c>
      <c r="I3340" s="205" t="s">
        <v>5016</v>
      </c>
      <c r="J3340" s="206"/>
      <c r="K3340" s="203">
        <v>26</v>
      </c>
      <c r="L3340" s="207" t="s">
        <v>828</v>
      </c>
      <c r="M3340" s="208" t="s">
        <v>1541</v>
      </c>
      <c r="N3340" s="209">
        <f t="shared" si="0"/>
        <v>2025</v>
      </c>
      <c r="O3340" s="210">
        <f t="shared" si="1"/>
        <v>12</v>
      </c>
      <c r="P3340" s="211" t="str">
        <f>IFERROR(VLOOKUP(F3340,연간집계!D:E,2,FALSE),"")</f>
        <v>PCMS_미니캘린더</v>
      </c>
    </row>
    <row r="3341" spans="1:16" ht="12.75">
      <c r="A3341" s="201">
        <v>46001.634942129633</v>
      </c>
      <c r="B3341" s="202">
        <v>46001</v>
      </c>
      <c r="C3341" s="203" t="s">
        <v>8588</v>
      </c>
      <c r="D3341" s="203" t="s">
        <v>11</v>
      </c>
      <c r="E3341" s="204" t="s">
        <v>8589</v>
      </c>
      <c r="F3341" s="49" t="s">
        <v>1296</v>
      </c>
      <c r="G3341" s="203">
        <v>6</v>
      </c>
      <c r="H3341" s="203" t="s">
        <v>8590</v>
      </c>
      <c r="I3341" s="205" t="s">
        <v>1840</v>
      </c>
      <c r="J3341" s="206"/>
      <c r="K3341" s="203">
        <v>26</v>
      </c>
      <c r="L3341" s="207" t="s">
        <v>827</v>
      </c>
      <c r="M3341" s="208" t="s">
        <v>1645</v>
      </c>
      <c r="N3341" s="209">
        <f t="shared" si="0"/>
        <v>2025</v>
      </c>
      <c r="O3341" s="210">
        <f t="shared" si="1"/>
        <v>12</v>
      </c>
      <c r="P3341" s="211" t="str">
        <f>IFERROR(VLOOKUP(F3341,연간집계!D:E,2,FALSE),"")</f>
        <v>PCMS_벽걸이2단캘린더</v>
      </c>
    </row>
    <row r="3342" spans="1:16" ht="12.75">
      <c r="A3342" s="201">
        <v>46001.646956018521</v>
      </c>
      <c r="B3342" s="202">
        <v>46001</v>
      </c>
      <c r="C3342" s="203" t="s">
        <v>8591</v>
      </c>
      <c r="D3342" s="203" t="s">
        <v>11</v>
      </c>
      <c r="E3342" s="204" t="s">
        <v>8592</v>
      </c>
      <c r="F3342" s="49" t="s">
        <v>880</v>
      </c>
      <c r="G3342" s="203">
        <v>1</v>
      </c>
      <c r="H3342" s="203" t="s">
        <v>6390</v>
      </c>
      <c r="I3342" s="205" t="s">
        <v>2144</v>
      </c>
      <c r="J3342" s="208" t="s">
        <v>8593</v>
      </c>
      <c r="K3342" s="203">
        <v>78</v>
      </c>
      <c r="L3342" s="207" t="s">
        <v>827</v>
      </c>
      <c r="M3342" s="208" t="s">
        <v>1425</v>
      </c>
      <c r="N3342" s="209">
        <f t="shared" si="0"/>
        <v>2025</v>
      </c>
      <c r="O3342" s="210">
        <f t="shared" si="1"/>
        <v>12</v>
      </c>
      <c r="P3342" s="211" t="str">
        <f>IFERROR(VLOOKUP(F3342,연간집계!D:E,2,FALSE),"")</f>
        <v>레코드북 150</v>
      </c>
    </row>
    <row r="3343" spans="1:16" ht="12.75">
      <c r="A3343" s="201">
        <v>46001.653009259258</v>
      </c>
      <c r="B3343" s="202">
        <v>46001</v>
      </c>
      <c r="C3343" s="203" t="s">
        <v>8594</v>
      </c>
      <c r="D3343" s="203" t="s">
        <v>11</v>
      </c>
      <c r="E3343" s="204" t="s">
        <v>8595</v>
      </c>
      <c r="F3343" s="49" t="s">
        <v>1284</v>
      </c>
      <c r="G3343" s="203">
        <v>20</v>
      </c>
      <c r="H3343" s="203" t="s">
        <v>8596</v>
      </c>
      <c r="I3343" s="205" t="s">
        <v>1842</v>
      </c>
      <c r="J3343" s="206"/>
      <c r="K3343" s="203">
        <v>26</v>
      </c>
      <c r="L3343" s="207" t="s">
        <v>827</v>
      </c>
      <c r="M3343" s="208" t="s">
        <v>1497</v>
      </c>
      <c r="N3343" s="209">
        <f t="shared" si="0"/>
        <v>2025</v>
      </c>
      <c r="O3343" s="210">
        <f t="shared" si="1"/>
        <v>12</v>
      </c>
      <c r="P3343" s="211" t="str">
        <f>IFERROR(VLOOKUP(F3343,연간집계!D:E,2,FALSE),"")</f>
        <v>PCMS_스탠다드캘린더</v>
      </c>
    </row>
    <row r="3344" spans="1:16" ht="12.75">
      <c r="A3344" s="201">
        <v>46001.656180555554</v>
      </c>
      <c r="B3344" s="202">
        <v>46001</v>
      </c>
      <c r="C3344" s="203" t="s">
        <v>8597</v>
      </c>
      <c r="D3344" s="203" t="s">
        <v>11</v>
      </c>
      <c r="E3344" s="204" t="s">
        <v>8598</v>
      </c>
      <c r="F3344" s="49" t="s">
        <v>1284</v>
      </c>
      <c r="G3344" s="203">
        <v>2</v>
      </c>
      <c r="H3344" s="203" t="s">
        <v>8599</v>
      </c>
      <c r="I3344" s="205" t="s">
        <v>5016</v>
      </c>
      <c r="J3344" s="206"/>
      <c r="K3344" s="203">
        <v>26</v>
      </c>
      <c r="L3344" s="207" t="s">
        <v>828</v>
      </c>
      <c r="M3344" s="208" t="s">
        <v>1436</v>
      </c>
      <c r="N3344" s="209">
        <f t="shared" si="0"/>
        <v>2025</v>
      </c>
      <c r="O3344" s="210">
        <f t="shared" si="1"/>
        <v>12</v>
      </c>
      <c r="P3344" s="211" t="str">
        <f>IFERROR(VLOOKUP(F3344,연간집계!D:E,2,FALSE),"")</f>
        <v>PCMS_스탠다드캘린더</v>
      </c>
    </row>
    <row r="3345" spans="1:16" ht="12.75">
      <c r="A3345" s="201">
        <v>46001.656192129631</v>
      </c>
      <c r="B3345" s="202">
        <v>46001</v>
      </c>
      <c r="C3345" s="203" t="s">
        <v>8600</v>
      </c>
      <c r="D3345" s="203" t="s">
        <v>11</v>
      </c>
      <c r="E3345" s="204" t="s">
        <v>8598</v>
      </c>
      <c r="F3345" s="49" t="s">
        <v>1299</v>
      </c>
      <c r="G3345" s="203">
        <v>1</v>
      </c>
      <c r="H3345" s="203" t="s">
        <v>8599</v>
      </c>
      <c r="I3345" s="205" t="s">
        <v>5190</v>
      </c>
      <c r="J3345" s="206"/>
      <c r="K3345" s="203">
        <v>15</v>
      </c>
      <c r="L3345" s="207" t="s">
        <v>828</v>
      </c>
      <c r="M3345" s="208" t="s">
        <v>1436</v>
      </c>
      <c r="N3345" s="209">
        <f t="shared" si="0"/>
        <v>2025</v>
      </c>
      <c r="O3345" s="210">
        <f t="shared" si="1"/>
        <v>12</v>
      </c>
      <c r="P3345" s="211" t="str">
        <f>IFERROR(VLOOKUP(F3345,연간집계!D:E,2,FALSE),"")</f>
        <v>PCMS_우드월캘린더</v>
      </c>
    </row>
    <row r="3346" spans="1:16" ht="12.75">
      <c r="A3346" s="201">
        <v>46001.659259259257</v>
      </c>
      <c r="B3346" s="202">
        <v>46001</v>
      </c>
      <c r="C3346" s="203" t="s">
        <v>8601</v>
      </c>
      <c r="D3346" s="203" t="s">
        <v>11</v>
      </c>
      <c r="E3346" s="204" t="s">
        <v>8602</v>
      </c>
      <c r="F3346" s="49" t="s">
        <v>1284</v>
      </c>
      <c r="G3346" s="203">
        <v>75</v>
      </c>
      <c r="H3346" s="203" t="s">
        <v>8603</v>
      </c>
      <c r="I3346" s="205" t="s">
        <v>1501</v>
      </c>
      <c r="J3346" s="206"/>
      <c r="K3346" s="203">
        <v>26</v>
      </c>
      <c r="L3346" s="207" t="s">
        <v>827</v>
      </c>
      <c r="M3346" s="208" t="s">
        <v>1497</v>
      </c>
      <c r="N3346" s="209">
        <f t="shared" si="0"/>
        <v>2025</v>
      </c>
      <c r="O3346" s="210">
        <f t="shared" si="1"/>
        <v>12</v>
      </c>
      <c r="P3346" s="211" t="str">
        <f>IFERROR(VLOOKUP(F3346,연간집계!D:E,2,FALSE),"")</f>
        <v>PCMS_스탠다드캘린더</v>
      </c>
    </row>
    <row r="3347" spans="1:16" ht="12.75">
      <c r="A3347" s="201">
        <v>46001.665520833332</v>
      </c>
      <c r="B3347" s="202">
        <v>46001</v>
      </c>
      <c r="C3347" s="203" t="s">
        <v>8604</v>
      </c>
      <c r="D3347" s="203" t="s">
        <v>11</v>
      </c>
      <c r="E3347" s="204" t="s">
        <v>8605</v>
      </c>
      <c r="F3347" s="49" t="s">
        <v>1240</v>
      </c>
      <c r="G3347" s="203">
        <v>2</v>
      </c>
      <c r="H3347" s="203" t="s">
        <v>7656</v>
      </c>
      <c r="I3347" s="205" t="s">
        <v>2085</v>
      </c>
      <c r="J3347" s="206"/>
      <c r="K3347" s="203">
        <v>24</v>
      </c>
      <c r="L3347" s="207" t="s">
        <v>828</v>
      </c>
      <c r="M3347" s="208" t="s">
        <v>1493</v>
      </c>
      <c r="N3347" s="209">
        <f t="shared" si="0"/>
        <v>2025</v>
      </c>
      <c r="O3347" s="210">
        <f t="shared" si="1"/>
        <v>12</v>
      </c>
      <c r="P3347" s="211" t="str">
        <f>IFERROR(VLOOKUP(F3347,연간집계!D:E,2,FALSE),"")</f>
        <v>모바일 포토북 197 (베이비)</v>
      </c>
    </row>
    <row r="3348" spans="1:16" ht="12.75">
      <c r="A3348" s="201">
        <v>46001.674525462964</v>
      </c>
      <c r="B3348" s="202">
        <v>46001</v>
      </c>
      <c r="C3348" s="203" t="s">
        <v>8606</v>
      </c>
      <c r="D3348" s="203" t="s">
        <v>11</v>
      </c>
      <c r="E3348" s="204" t="s">
        <v>8607</v>
      </c>
      <c r="F3348" s="49" t="s">
        <v>838</v>
      </c>
      <c r="G3348" s="203">
        <v>13</v>
      </c>
      <c r="H3348" s="203" t="s">
        <v>3083</v>
      </c>
      <c r="I3348" s="205" t="s">
        <v>8608</v>
      </c>
      <c r="J3348" s="206"/>
      <c r="K3348" s="203">
        <v>50</v>
      </c>
      <c r="L3348" s="207" t="s">
        <v>827</v>
      </c>
      <c r="M3348" s="208" t="s">
        <v>1497</v>
      </c>
      <c r="N3348" s="209">
        <f t="shared" si="0"/>
        <v>2025</v>
      </c>
      <c r="O3348" s="210">
        <f t="shared" si="1"/>
        <v>12</v>
      </c>
      <c r="P3348" s="211" t="str">
        <f>IFERROR(VLOOKUP(F3348,연간집계!D:E,2,FALSE),"")</f>
        <v>스탠다드 포토북 6*8 (하드/무광)</v>
      </c>
    </row>
    <row r="3349" spans="1:16" ht="12.75">
      <c r="A3349" s="201">
        <v>46001.686527777776</v>
      </c>
      <c r="B3349" s="202">
        <v>46001</v>
      </c>
      <c r="C3349" s="203" t="s">
        <v>8609</v>
      </c>
      <c r="D3349" s="203" t="s">
        <v>11</v>
      </c>
      <c r="E3349" s="204" t="s">
        <v>8610</v>
      </c>
      <c r="F3349" s="49" t="s">
        <v>847</v>
      </c>
      <c r="G3349" s="203">
        <v>1</v>
      </c>
      <c r="H3349" s="203" t="s">
        <v>1469</v>
      </c>
      <c r="I3349" s="205" t="s">
        <v>1716</v>
      </c>
      <c r="J3349" s="206"/>
      <c r="K3349" s="203">
        <v>24</v>
      </c>
      <c r="L3349" s="207" t="s">
        <v>827</v>
      </c>
      <c r="M3349" s="208" t="s">
        <v>1497</v>
      </c>
      <c r="N3349" s="209">
        <f t="shared" si="0"/>
        <v>2025</v>
      </c>
      <c r="O3349" s="210">
        <f t="shared" si="1"/>
        <v>12</v>
      </c>
      <c r="P3349" s="211" t="str">
        <f>IFERROR(VLOOKUP(F3349,연간집계!D:E,2,FALSE),"")</f>
        <v>스탠다드 포토북 8*11 (하드/무광)</v>
      </c>
    </row>
    <row r="3350" spans="1:16" ht="12.75">
      <c r="A3350" s="201">
        <v>46001.704398148147</v>
      </c>
      <c r="B3350" s="202">
        <v>46001</v>
      </c>
      <c r="C3350" s="203" t="s">
        <v>8611</v>
      </c>
      <c r="D3350" s="203" t="s">
        <v>11</v>
      </c>
      <c r="E3350" s="204" t="s">
        <v>8612</v>
      </c>
      <c r="F3350" s="49" t="s">
        <v>1284</v>
      </c>
      <c r="G3350" s="203">
        <v>2</v>
      </c>
      <c r="H3350" s="203" t="s">
        <v>8613</v>
      </c>
      <c r="I3350" s="216" t="s">
        <v>6642</v>
      </c>
      <c r="J3350" s="206"/>
      <c r="K3350" s="203">
        <v>26</v>
      </c>
      <c r="L3350" s="207" t="s">
        <v>828</v>
      </c>
      <c r="M3350" s="208" t="s">
        <v>1436</v>
      </c>
      <c r="N3350" s="209">
        <f t="shared" si="0"/>
        <v>2025</v>
      </c>
      <c r="O3350" s="210">
        <f t="shared" si="1"/>
        <v>12</v>
      </c>
      <c r="P3350" s="211" t="str">
        <f>IFERROR(VLOOKUP(F3350,연간집계!D:E,2,FALSE),"")</f>
        <v>PCMS_스탠다드캘린더</v>
      </c>
    </row>
    <row r="3351" spans="1:16" ht="12.75">
      <c r="A3351" s="201">
        <v>46001.722268518519</v>
      </c>
      <c r="B3351" s="202">
        <v>46001</v>
      </c>
      <c r="C3351" s="203" t="s">
        <v>8614</v>
      </c>
      <c r="D3351" s="203" t="s">
        <v>11</v>
      </c>
      <c r="E3351" s="204" t="s">
        <v>8615</v>
      </c>
      <c r="F3351" s="49" t="s">
        <v>1204</v>
      </c>
      <c r="G3351" s="203">
        <v>1</v>
      </c>
      <c r="H3351" s="203" t="s">
        <v>8306</v>
      </c>
      <c r="I3351" s="205" t="s">
        <v>1566</v>
      </c>
      <c r="J3351" s="208" t="s">
        <v>1756</v>
      </c>
      <c r="K3351" s="203">
        <v>56</v>
      </c>
      <c r="L3351" s="207" t="s">
        <v>827</v>
      </c>
      <c r="M3351" s="208" t="s">
        <v>1436</v>
      </c>
      <c r="N3351" s="209">
        <f t="shared" si="0"/>
        <v>2025</v>
      </c>
      <c r="O3351" s="210">
        <f t="shared" si="1"/>
        <v>12</v>
      </c>
      <c r="P3351" s="211" t="str">
        <f>IFERROR(VLOOKUP(F3351,연간집계!D:E,2,FALSE),"")</f>
        <v>히스토리북_블랙</v>
      </c>
    </row>
    <row r="3352" spans="1:16" ht="12.75">
      <c r="A3352" s="201">
        <v>46001.728333333333</v>
      </c>
      <c r="B3352" s="202">
        <v>46001</v>
      </c>
      <c r="C3352" s="203" t="s">
        <v>8616</v>
      </c>
      <c r="D3352" s="203" t="s">
        <v>11</v>
      </c>
      <c r="E3352" s="204" t="s">
        <v>8617</v>
      </c>
      <c r="F3352" s="49" t="s">
        <v>847</v>
      </c>
      <c r="G3352" s="203">
        <v>2</v>
      </c>
      <c r="H3352" s="203" t="s">
        <v>1505</v>
      </c>
      <c r="I3352" s="205" t="s">
        <v>1440</v>
      </c>
      <c r="J3352" s="206"/>
      <c r="K3352" s="203">
        <v>62</v>
      </c>
      <c r="L3352" s="207" t="s">
        <v>827</v>
      </c>
      <c r="M3352" s="208" t="s">
        <v>1436</v>
      </c>
      <c r="N3352" s="209">
        <f t="shared" si="0"/>
        <v>2025</v>
      </c>
      <c r="O3352" s="210">
        <f t="shared" si="1"/>
        <v>12</v>
      </c>
      <c r="P3352" s="211" t="str">
        <f>IFERROR(VLOOKUP(F3352,연간집계!D:E,2,FALSE),"")</f>
        <v>스탠다드 포토북 8*11 (하드/무광)</v>
      </c>
    </row>
    <row r="3353" spans="1:16" ht="12.75">
      <c r="A3353" s="201">
        <v>46001.737372685187</v>
      </c>
      <c r="B3353" s="202">
        <v>46001</v>
      </c>
      <c r="C3353" s="203" t="s">
        <v>8618</v>
      </c>
      <c r="D3353" s="203" t="s">
        <v>11</v>
      </c>
      <c r="E3353" s="204" t="s">
        <v>8619</v>
      </c>
      <c r="F3353" s="49" t="s">
        <v>78</v>
      </c>
      <c r="G3353" s="203">
        <v>1</v>
      </c>
      <c r="H3353" s="203" t="s">
        <v>79</v>
      </c>
      <c r="I3353" s="205" t="s">
        <v>1762</v>
      </c>
      <c r="J3353" s="208" t="s">
        <v>1444</v>
      </c>
      <c r="K3353" s="203">
        <v>60</v>
      </c>
      <c r="L3353" s="207" t="s">
        <v>827</v>
      </c>
      <c r="M3353" s="208" t="s">
        <v>1514</v>
      </c>
      <c r="N3353" s="209">
        <f t="shared" si="0"/>
        <v>2025</v>
      </c>
      <c r="O3353" s="210">
        <f t="shared" si="1"/>
        <v>12</v>
      </c>
      <c r="P3353" s="211" t="str">
        <f>IFERROR(VLOOKUP(F3353,연간집계!D:E,2,FALSE),"")</f>
        <v>포토그랩스pro 276</v>
      </c>
    </row>
    <row r="3354" spans="1:16" ht="12.75">
      <c r="A3354" s="201">
        <v>46001.787662037037</v>
      </c>
      <c r="B3354" s="202">
        <v>46001</v>
      </c>
      <c r="C3354" s="203" t="s">
        <v>8620</v>
      </c>
      <c r="D3354" s="203" t="s">
        <v>11</v>
      </c>
      <c r="E3354" s="204" t="s">
        <v>8621</v>
      </c>
      <c r="F3354" s="49" t="s">
        <v>847</v>
      </c>
      <c r="G3354" s="203">
        <v>1</v>
      </c>
      <c r="H3354" s="203" t="s">
        <v>1857</v>
      </c>
      <c r="I3354" s="205" t="s">
        <v>1440</v>
      </c>
      <c r="J3354" s="206"/>
      <c r="K3354" s="203">
        <v>80</v>
      </c>
      <c r="L3354" s="207" t="s">
        <v>827</v>
      </c>
      <c r="M3354" s="208" t="s">
        <v>1436</v>
      </c>
      <c r="N3354" s="209">
        <f t="shared" si="0"/>
        <v>2025</v>
      </c>
      <c r="O3354" s="210">
        <f t="shared" si="1"/>
        <v>12</v>
      </c>
      <c r="P3354" s="211" t="str">
        <f>IFERROR(VLOOKUP(F3354,연간집계!D:E,2,FALSE),"")</f>
        <v>스탠다드 포토북 8*11 (하드/무광)</v>
      </c>
    </row>
    <row r="3355" spans="1:16" ht="12.75">
      <c r="A3355" s="201">
        <v>46001.796539351853</v>
      </c>
      <c r="B3355" s="202">
        <v>46001</v>
      </c>
      <c r="C3355" s="203" t="s">
        <v>8622</v>
      </c>
      <c r="D3355" s="203" t="s">
        <v>11</v>
      </c>
      <c r="E3355" s="204" t="s">
        <v>8623</v>
      </c>
      <c r="F3355" s="49" t="s">
        <v>838</v>
      </c>
      <c r="G3355" s="203">
        <v>1</v>
      </c>
      <c r="H3355" s="203" t="s">
        <v>8624</v>
      </c>
      <c r="I3355" s="205" t="s">
        <v>1440</v>
      </c>
      <c r="J3355" s="206"/>
      <c r="K3355" s="203">
        <v>24</v>
      </c>
      <c r="L3355" s="207" t="s">
        <v>827</v>
      </c>
      <c r="M3355" s="208" t="s">
        <v>1541</v>
      </c>
      <c r="N3355" s="209">
        <f t="shared" si="0"/>
        <v>2025</v>
      </c>
      <c r="O3355" s="210">
        <f t="shared" si="1"/>
        <v>12</v>
      </c>
      <c r="P3355" s="211" t="str">
        <f>IFERROR(VLOOKUP(F3355,연간집계!D:E,2,FALSE),"")</f>
        <v>스탠다드 포토북 6*8 (하드/무광)</v>
      </c>
    </row>
    <row r="3356" spans="1:16" ht="12.75">
      <c r="A3356" s="201">
        <v>46001.820798611108</v>
      </c>
      <c r="B3356" s="202">
        <v>46001</v>
      </c>
      <c r="C3356" s="203" t="s">
        <v>8625</v>
      </c>
      <c r="D3356" s="203" t="s">
        <v>11</v>
      </c>
      <c r="E3356" s="204" t="s">
        <v>8626</v>
      </c>
      <c r="F3356" s="49" t="s">
        <v>1299</v>
      </c>
      <c r="G3356" s="203">
        <v>1</v>
      </c>
      <c r="H3356" s="203" t="s">
        <v>8627</v>
      </c>
      <c r="I3356" s="205" t="s">
        <v>5442</v>
      </c>
      <c r="J3356" s="206"/>
      <c r="K3356" s="203">
        <v>15</v>
      </c>
      <c r="L3356" s="207" t="s">
        <v>828</v>
      </c>
      <c r="M3356" s="208" t="s">
        <v>1541</v>
      </c>
      <c r="N3356" s="209">
        <f t="shared" si="0"/>
        <v>2025</v>
      </c>
      <c r="O3356" s="210">
        <f t="shared" si="1"/>
        <v>12</v>
      </c>
      <c r="P3356" s="211" t="str">
        <f>IFERROR(VLOOKUP(F3356,연간집계!D:E,2,FALSE),"")</f>
        <v>PCMS_우드월캘린더</v>
      </c>
    </row>
    <row r="3357" spans="1:16" ht="12.75">
      <c r="A3357" s="201">
        <v>46001.820810185185</v>
      </c>
      <c r="B3357" s="202">
        <v>46001</v>
      </c>
      <c r="C3357" s="203" t="s">
        <v>8628</v>
      </c>
      <c r="D3357" s="203" t="s">
        <v>11</v>
      </c>
      <c r="E3357" s="204" t="s">
        <v>8626</v>
      </c>
      <c r="F3357" s="49" t="s">
        <v>1284</v>
      </c>
      <c r="G3357" s="203">
        <v>4</v>
      </c>
      <c r="H3357" s="203" t="s">
        <v>8627</v>
      </c>
      <c r="I3357" s="205" t="s">
        <v>8430</v>
      </c>
      <c r="J3357" s="206"/>
      <c r="K3357" s="203">
        <v>26</v>
      </c>
      <c r="L3357" s="207" t="s">
        <v>828</v>
      </c>
      <c r="M3357" s="208" t="s">
        <v>1481</v>
      </c>
      <c r="N3357" s="209">
        <f t="shared" si="0"/>
        <v>2025</v>
      </c>
      <c r="O3357" s="210">
        <f t="shared" si="1"/>
        <v>12</v>
      </c>
      <c r="P3357" s="211" t="str">
        <f>IFERROR(VLOOKUP(F3357,연간집계!D:E,2,FALSE),"")</f>
        <v>PCMS_스탠다드캘린더</v>
      </c>
    </row>
    <row r="3358" spans="1:16" ht="12.75">
      <c r="A3358" s="201">
        <v>46001.847418981481</v>
      </c>
      <c r="B3358" s="202">
        <v>46001</v>
      </c>
      <c r="C3358" s="203" t="s">
        <v>8629</v>
      </c>
      <c r="D3358" s="203" t="s">
        <v>11</v>
      </c>
      <c r="E3358" s="204" t="s">
        <v>8630</v>
      </c>
      <c r="F3358" s="49" t="s">
        <v>1284</v>
      </c>
      <c r="G3358" s="203">
        <v>4</v>
      </c>
      <c r="H3358" s="203" t="s">
        <v>8631</v>
      </c>
      <c r="I3358" s="205" t="s">
        <v>5016</v>
      </c>
      <c r="J3358" s="206"/>
      <c r="K3358" s="203">
        <v>26</v>
      </c>
      <c r="L3358" s="207" t="s">
        <v>827</v>
      </c>
      <c r="M3358" s="208" t="s">
        <v>1471</v>
      </c>
      <c r="N3358" s="209">
        <f t="shared" si="0"/>
        <v>2025</v>
      </c>
      <c r="O3358" s="210">
        <f t="shared" si="1"/>
        <v>12</v>
      </c>
      <c r="P3358" s="211" t="str">
        <f>IFERROR(VLOOKUP(F3358,연간집계!D:E,2,FALSE),"")</f>
        <v>PCMS_스탠다드캘린더</v>
      </c>
    </row>
    <row r="3359" spans="1:16" ht="12.75">
      <c r="A3359" s="201">
        <v>46001.850381944445</v>
      </c>
      <c r="B3359" s="202">
        <v>46001</v>
      </c>
      <c r="C3359" s="203" t="s">
        <v>8632</v>
      </c>
      <c r="D3359" s="203" t="s">
        <v>11</v>
      </c>
      <c r="E3359" s="204" t="s">
        <v>8633</v>
      </c>
      <c r="F3359" s="49" t="s">
        <v>1281</v>
      </c>
      <c r="G3359" s="203">
        <v>4</v>
      </c>
      <c r="H3359" s="203" t="s">
        <v>1730</v>
      </c>
      <c r="I3359" s="205" t="s">
        <v>2297</v>
      </c>
      <c r="J3359" s="206"/>
      <c r="K3359" s="203">
        <v>26</v>
      </c>
      <c r="L3359" s="207" t="s">
        <v>827</v>
      </c>
      <c r="M3359" s="208" t="s">
        <v>1481</v>
      </c>
      <c r="N3359" s="209">
        <f t="shared" si="0"/>
        <v>2025</v>
      </c>
      <c r="O3359" s="210">
        <f t="shared" si="1"/>
        <v>12</v>
      </c>
      <c r="P3359" s="211" t="str">
        <f>IFERROR(VLOOKUP(F3359,연간집계!D:E,2,FALSE),"")</f>
        <v>PCMS_빅캘린더</v>
      </c>
    </row>
    <row r="3360" spans="1:16" ht="12.75">
      <c r="A3360" s="201">
        <v>46001.871053240742</v>
      </c>
      <c r="B3360" s="202">
        <v>46001</v>
      </c>
      <c r="C3360" s="203" t="s">
        <v>8634</v>
      </c>
      <c r="D3360" s="203" t="s">
        <v>11</v>
      </c>
      <c r="E3360" s="204" t="s">
        <v>8635</v>
      </c>
      <c r="F3360" s="49" t="s">
        <v>1281</v>
      </c>
      <c r="G3360" s="203">
        <v>20</v>
      </c>
      <c r="H3360" s="203" t="s">
        <v>8636</v>
      </c>
      <c r="I3360" s="205" t="s">
        <v>2297</v>
      </c>
      <c r="J3360" s="206"/>
      <c r="K3360" s="203">
        <v>26</v>
      </c>
      <c r="L3360" s="207" t="s">
        <v>827</v>
      </c>
      <c r="M3360" s="208" t="s">
        <v>1514</v>
      </c>
      <c r="N3360" s="209">
        <f t="shared" si="0"/>
        <v>2025</v>
      </c>
      <c r="O3360" s="210">
        <f t="shared" si="1"/>
        <v>12</v>
      </c>
      <c r="P3360" s="211" t="str">
        <f>IFERROR(VLOOKUP(F3360,연간집계!D:E,2,FALSE),"")</f>
        <v>PCMS_빅캘린더</v>
      </c>
    </row>
    <row r="3361" spans="1:16" ht="12.75">
      <c r="A3361" s="201">
        <v>46001.874016203707</v>
      </c>
      <c r="B3361" s="202">
        <v>46001</v>
      </c>
      <c r="C3361" s="203" t="s">
        <v>8637</v>
      </c>
      <c r="D3361" s="203" t="s">
        <v>11</v>
      </c>
      <c r="E3361" s="204" t="s">
        <v>8638</v>
      </c>
      <c r="F3361" s="49" t="s">
        <v>1281</v>
      </c>
      <c r="G3361" s="203">
        <v>5</v>
      </c>
      <c r="H3361" s="203" t="s">
        <v>8636</v>
      </c>
      <c r="I3361" s="205" t="s">
        <v>2297</v>
      </c>
      <c r="J3361" s="206"/>
      <c r="K3361" s="203">
        <v>26</v>
      </c>
      <c r="L3361" s="207" t="s">
        <v>827</v>
      </c>
      <c r="M3361" s="208" t="s">
        <v>1514</v>
      </c>
      <c r="N3361" s="209">
        <f t="shared" si="0"/>
        <v>2025</v>
      </c>
      <c r="O3361" s="210">
        <f t="shared" si="1"/>
        <v>12</v>
      </c>
      <c r="P3361" s="211" t="str">
        <f>IFERROR(VLOOKUP(F3361,연간집계!D:E,2,FALSE),"")</f>
        <v>PCMS_빅캘린더</v>
      </c>
    </row>
    <row r="3362" spans="1:16" ht="12.75">
      <c r="A3362" s="201">
        <v>46001.90351851852</v>
      </c>
      <c r="B3362" s="202">
        <v>46001</v>
      </c>
      <c r="C3362" s="203" t="s">
        <v>8639</v>
      </c>
      <c r="D3362" s="203" t="s">
        <v>11</v>
      </c>
      <c r="E3362" s="204" t="s">
        <v>8640</v>
      </c>
      <c r="F3362" s="49" t="s">
        <v>1269</v>
      </c>
      <c r="G3362" s="203">
        <v>1</v>
      </c>
      <c r="H3362" s="203" t="s">
        <v>2939</v>
      </c>
      <c r="I3362" s="205" t="s">
        <v>8641</v>
      </c>
      <c r="J3362" s="206"/>
      <c r="K3362" s="203">
        <v>26</v>
      </c>
      <c r="L3362" s="207" t="s">
        <v>827</v>
      </c>
      <c r="M3362" s="208" t="s">
        <v>1612</v>
      </c>
      <c r="N3362" s="209">
        <f t="shared" si="0"/>
        <v>2025</v>
      </c>
      <c r="O3362" s="210">
        <f t="shared" si="1"/>
        <v>12</v>
      </c>
      <c r="P3362" s="211" t="str">
        <f>IFERROR(VLOOKUP(F3362,연간집계!D:E,2,FALSE),"")</f>
        <v>PCMS_미니캘린더</v>
      </c>
    </row>
    <row r="3363" spans="1:16" ht="12.75">
      <c r="A3363" s="201">
        <v>46001.930092592593</v>
      </c>
      <c r="B3363" s="202">
        <v>46001</v>
      </c>
      <c r="C3363" s="203" t="s">
        <v>8642</v>
      </c>
      <c r="D3363" s="203" t="s">
        <v>11</v>
      </c>
      <c r="E3363" s="204" t="s">
        <v>8643</v>
      </c>
      <c r="F3363" s="49" t="s">
        <v>1274</v>
      </c>
      <c r="G3363" s="203">
        <v>12</v>
      </c>
      <c r="H3363" s="203" t="s">
        <v>8644</v>
      </c>
      <c r="I3363" s="205" t="s">
        <v>1842</v>
      </c>
      <c r="J3363" s="206"/>
      <c r="K3363" s="203">
        <v>26</v>
      </c>
      <c r="L3363" s="207" t="s">
        <v>827</v>
      </c>
      <c r="M3363" s="208" t="s">
        <v>1514</v>
      </c>
      <c r="N3363" s="209">
        <f t="shared" si="0"/>
        <v>2025</v>
      </c>
      <c r="O3363" s="210">
        <f t="shared" si="1"/>
        <v>12</v>
      </c>
      <c r="P3363" s="211" t="str">
        <f>IFERROR(VLOOKUP(F3363,연간집계!D:E,2,FALSE),"")</f>
        <v>PCMS_비트윈캘린더</v>
      </c>
    </row>
    <row r="3364" spans="1:16" ht="12.75">
      <c r="A3364" s="201">
        <v>46001.947870370372</v>
      </c>
      <c r="B3364" s="202">
        <v>46001</v>
      </c>
      <c r="C3364" s="203" t="s">
        <v>8645</v>
      </c>
      <c r="D3364" s="203" t="s">
        <v>11</v>
      </c>
      <c r="E3364" s="204" t="s">
        <v>8646</v>
      </c>
      <c r="F3364" s="49" t="s">
        <v>1245</v>
      </c>
      <c r="G3364" s="203">
        <v>1</v>
      </c>
      <c r="H3364" s="203" t="s">
        <v>8647</v>
      </c>
      <c r="I3364" s="205" t="s">
        <v>1842</v>
      </c>
      <c r="J3364" s="206"/>
      <c r="K3364" s="203">
        <v>24</v>
      </c>
      <c r="L3364" s="207" t="s">
        <v>828</v>
      </c>
      <c r="M3364" s="208" t="s">
        <v>1436</v>
      </c>
      <c r="N3364" s="209">
        <f t="shared" si="0"/>
        <v>2025</v>
      </c>
      <c r="O3364" s="210">
        <f t="shared" si="1"/>
        <v>12</v>
      </c>
      <c r="P3364" s="211" t="str">
        <f>IFERROR(VLOOKUP(F3364,연간집계!D:E,2,FALSE),"")</f>
        <v>모바일 포토북 198 (여행)</v>
      </c>
    </row>
    <row r="3365" spans="1:16" ht="12.75">
      <c r="A3365" s="201">
        <v>46001.965601851851</v>
      </c>
      <c r="B3365" s="202">
        <v>46001</v>
      </c>
      <c r="C3365" s="203" t="s">
        <v>8648</v>
      </c>
      <c r="D3365" s="203" t="s">
        <v>11</v>
      </c>
      <c r="E3365" s="204" t="s">
        <v>8649</v>
      </c>
      <c r="F3365" s="49" t="s">
        <v>412</v>
      </c>
      <c r="G3365" s="203">
        <v>1</v>
      </c>
      <c r="H3365" s="203" t="s">
        <v>8650</v>
      </c>
      <c r="I3365" s="205" t="s">
        <v>1440</v>
      </c>
      <c r="J3365" s="208" t="s">
        <v>1769</v>
      </c>
      <c r="K3365" s="203">
        <v>60</v>
      </c>
      <c r="L3365" s="207" t="s">
        <v>827</v>
      </c>
      <c r="M3365" s="208" t="s">
        <v>1436</v>
      </c>
      <c r="N3365" s="209">
        <f t="shared" si="0"/>
        <v>2025</v>
      </c>
      <c r="O3365" s="210">
        <f t="shared" si="1"/>
        <v>12</v>
      </c>
      <c r="P3365" s="211" t="str">
        <f>IFERROR(VLOOKUP(F3365,연간집계!D:E,2,FALSE),"")</f>
        <v>시크북(북) 277 (시크블랙/58p)</v>
      </c>
    </row>
    <row r="3366" spans="1:16" ht="12.75">
      <c r="A3366" s="201">
        <v>46001.977418981478</v>
      </c>
      <c r="B3366" s="202">
        <v>46001</v>
      </c>
      <c r="C3366" s="203" t="s">
        <v>8651</v>
      </c>
      <c r="D3366" s="203" t="s">
        <v>11</v>
      </c>
      <c r="E3366" s="204" t="s">
        <v>8652</v>
      </c>
      <c r="F3366" s="49" t="s">
        <v>1243</v>
      </c>
      <c r="G3366" s="203">
        <v>1</v>
      </c>
      <c r="H3366" s="203" t="s">
        <v>8653</v>
      </c>
      <c r="I3366" s="205" t="s">
        <v>1455</v>
      </c>
      <c r="J3366" s="206"/>
      <c r="K3366" s="203">
        <v>24</v>
      </c>
      <c r="L3366" s="207" t="s">
        <v>828</v>
      </c>
      <c r="M3366" s="208" t="s">
        <v>1436</v>
      </c>
      <c r="N3366" s="209">
        <f t="shared" si="0"/>
        <v>2025</v>
      </c>
      <c r="O3366" s="210">
        <f t="shared" si="1"/>
        <v>12</v>
      </c>
      <c r="P3366" s="211" t="str">
        <f>IFERROR(VLOOKUP(F3366,연간집계!D:E,2,FALSE),"")</f>
        <v>모바일 포토북 150 (여행)</v>
      </c>
    </row>
    <row r="3367" spans="1:16" ht="12.75">
      <c r="A3367" s="201">
        <v>46002.007118055553</v>
      </c>
      <c r="B3367" s="202">
        <v>46002</v>
      </c>
      <c r="C3367" s="203" t="s">
        <v>8654</v>
      </c>
      <c r="D3367" s="203" t="s">
        <v>11</v>
      </c>
      <c r="E3367" s="204" t="s">
        <v>8655</v>
      </c>
      <c r="F3367" s="49" t="s">
        <v>1315</v>
      </c>
      <c r="G3367" s="203">
        <v>1</v>
      </c>
      <c r="H3367" s="203" t="s">
        <v>634</v>
      </c>
      <c r="I3367" s="205" t="s">
        <v>1668</v>
      </c>
      <c r="J3367" s="208" t="s">
        <v>3301</v>
      </c>
      <c r="K3367" s="203">
        <v>1</v>
      </c>
      <c r="L3367" s="207" t="s">
        <v>827</v>
      </c>
      <c r="M3367" s="208" t="s">
        <v>1645</v>
      </c>
      <c r="N3367" s="209">
        <f t="shared" si="0"/>
        <v>2025</v>
      </c>
      <c r="O3367" s="210">
        <f t="shared" si="1"/>
        <v>12</v>
      </c>
      <c r="P3367" s="211" t="str">
        <f>IFERROR(VLOOKUP(F3367,연간집계!D:E,2,FALSE),"")</f>
        <v>원목액자 305_브라운</v>
      </c>
    </row>
    <row r="3368" spans="1:16" ht="12.75">
      <c r="A3368" s="201">
        <v>46002.00712962963</v>
      </c>
      <c r="B3368" s="202">
        <v>46002</v>
      </c>
      <c r="C3368" s="203" t="s">
        <v>8656</v>
      </c>
      <c r="D3368" s="203" t="s">
        <v>11</v>
      </c>
      <c r="E3368" s="204" t="s">
        <v>8655</v>
      </c>
      <c r="F3368" s="49" t="s">
        <v>1284</v>
      </c>
      <c r="G3368" s="203">
        <v>12</v>
      </c>
      <c r="H3368" s="203" t="s">
        <v>634</v>
      </c>
      <c r="I3368" s="205" t="s">
        <v>1840</v>
      </c>
      <c r="J3368" s="206"/>
      <c r="K3368" s="203">
        <v>26</v>
      </c>
      <c r="L3368" s="207" t="s">
        <v>827</v>
      </c>
      <c r="M3368" s="208" t="s">
        <v>1645</v>
      </c>
      <c r="N3368" s="209">
        <f t="shared" si="0"/>
        <v>2025</v>
      </c>
      <c r="O3368" s="210">
        <f t="shared" si="1"/>
        <v>12</v>
      </c>
      <c r="P3368" s="211" t="str">
        <f>IFERROR(VLOOKUP(F3368,연간집계!D:E,2,FALSE),"")</f>
        <v>PCMS_스탠다드캘린더</v>
      </c>
    </row>
    <row r="3369" spans="1:16" ht="12.75">
      <c r="A3369" s="201">
        <v>46002.007141203707</v>
      </c>
      <c r="B3369" s="202">
        <v>46002</v>
      </c>
      <c r="C3369" s="203" t="s">
        <v>8657</v>
      </c>
      <c r="D3369" s="203" t="s">
        <v>11</v>
      </c>
      <c r="E3369" s="204" t="s">
        <v>8655</v>
      </c>
      <c r="F3369" s="49" t="s">
        <v>1315</v>
      </c>
      <c r="G3369" s="203">
        <v>1</v>
      </c>
      <c r="H3369" s="203" t="s">
        <v>634</v>
      </c>
      <c r="I3369" s="205" t="s">
        <v>1668</v>
      </c>
      <c r="J3369" s="203" t="s">
        <v>3301</v>
      </c>
      <c r="K3369" s="203">
        <v>1</v>
      </c>
      <c r="L3369" s="207" t="s">
        <v>827</v>
      </c>
      <c r="M3369" s="208" t="s">
        <v>1645</v>
      </c>
      <c r="N3369" s="209">
        <f t="shared" si="0"/>
        <v>2025</v>
      </c>
      <c r="O3369" s="210">
        <f t="shared" si="1"/>
        <v>12</v>
      </c>
      <c r="P3369" s="211" t="str">
        <f>IFERROR(VLOOKUP(F3369,연간집계!D:E,2,FALSE),"")</f>
        <v>원목액자 305_브라운</v>
      </c>
    </row>
    <row r="3370" spans="1:16" ht="12.75">
      <c r="A3370" s="201">
        <v>46002.007152777776</v>
      </c>
      <c r="B3370" s="202">
        <v>46002</v>
      </c>
      <c r="C3370" s="203" t="s">
        <v>8658</v>
      </c>
      <c r="D3370" s="203" t="s">
        <v>11</v>
      </c>
      <c r="E3370" s="204" t="s">
        <v>8655</v>
      </c>
      <c r="F3370" s="49" t="s">
        <v>1308</v>
      </c>
      <c r="G3370" s="203">
        <v>1</v>
      </c>
      <c r="H3370" s="203" t="s">
        <v>634</v>
      </c>
      <c r="I3370" s="205" t="s">
        <v>1668</v>
      </c>
      <c r="J3370" s="208" t="s">
        <v>3344</v>
      </c>
      <c r="K3370" s="203">
        <v>1</v>
      </c>
      <c r="L3370" s="207" t="s">
        <v>827</v>
      </c>
      <c r="M3370" s="208" t="s">
        <v>1645</v>
      </c>
      <c r="N3370" s="209">
        <f t="shared" si="0"/>
        <v>2025</v>
      </c>
      <c r="O3370" s="210">
        <f t="shared" si="1"/>
        <v>12</v>
      </c>
      <c r="P3370" s="211" t="str">
        <f>IFERROR(VLOOKUP(F3370,연간집계!D:E,2,FALSE),"")</f>
        <v>심플액자 305_블랙</v>
      </c>
    </row>
    <row r="3371" spans="1:16" ht="12.75">
      <c r="A3371" s="201">
        <v>46002.007164351853</v>
      </c>
      <c r="B3371" s="202">
        <v>46002</v>
      </c>
      <c r="C3371" s="203" t="s">
        <v>8659</v>
      </c>
      <c r="D3371" s="203" t="s">
        <v>11</v>
      </c>
      <c r="E3371" s="204" t="s">
        <v>8655</v>
      </c>
      <c r="F3371" s="49" t="s">
        <v>1308</v>
      </c>
      <c r="G3371" s="203">
        <v>1</v>
      </c>
      <c r="H3371" s="203" t="s">
        <v>634</v>
      </c>
      <c r="I3371" s="205" t="s">
        <v>1668</v>
      </c>
      <c r="J3371" s="208" t="s">
        <v>1444</v>
      </c>
      <c r="K3371" s="203">
        <v>1</v>
      </c>
      <c r="L3371" s="207" t="s">
        <v>827</v>
      </c>
      <c r="M3371" s="208" t="s">
        <v>1645</v>
      </c>
      <c r="N3371" s="209">
        <f t="shared" si="0"/>
        <v>2025</v>
      </c>
      <c r="O3371" s="210">
        <f t="shared" si="1"/>
        <v>12</v>
      </c>
      <c r="P3371" s="211" t="str">
        <f>IFERROR(VLOOKUP(F3371,연간집계!D:E,2,FALSE),"")</f>
        <v>심플액자 305_블랙</v>
      </c>
    </row>
    <row r="3372" spans="1:16" ht="12.75">
      <c r="A3372" s="201">
        <v>46002.007175925923</v>
      </c>
      <c r="B3372" s="202">
        <v>46002</v>
      </c>
      <c r="C3372" s="203" t="s">
        <v>8660</v>
      </c>
      <c r="D3372" s="203" t="s">
        <v>11</v>
      </c>
      <c r="E3372" s="204" t="s">
        <v>8655</v>
      </c>
      <c r="F3372" s="49" t="s">
        <v>1339</v>
      </c>
      <c r="G3372" s="203">
        <v>1</v>
      </c>
      <c r="H3372" s="203" t="s">
        <v>634</v>
      </c>
      <c r="I3372" s="205" t="s">
        <v>1440</v>
      </c>
      <c r="J3372" s="205" t="s">
        <v>8661</v>
      </c>
      <c r="K3372" s="203">
        <v>1</v>
      </c>
      <c r="L3372" s="207" t="s">
        <v>827</v>
      </c>
      <c r="M3372" s="208" t="s">
        <v>1645</v>
      </c>
      <c r="N3372" s="209">
        <f t="shared" si="0"/>
        <v>2025</v>
      </c>
      <c r="O3372" s="210">
        <f t="shared" si="1"/>
        <v>12</v>
      </c>
      <c r="P3372" s="211" t="str">
        <f>IFERROR(VLOOKUP(F3372,연간집계!D:E,2,FALSE),"")</f>
        <v>아크릴액자 20*30</v>
      </c>
    </row>
    <row r="3373" spans="1:16" ht="12.75">
      <c r="A3373" s="201">
        <v>46002.010196759256</v>
      </c>
      <c r="B3373" s="202">
        <v>46002</v>
      </c>
      <c r="C3373" s="203" t="s">
        <v>8662</v>
      </c>
      <c r="D3373" s="203" t="s">
        <v>11</v>
      </c>
      <c r="E3373" s="204" t="s">
        <v>8663</v>
      </c>
      <c r="F3373" s="49" t="s">
        <v>1204</v>
      </c>
      <c r="G3373" s="203">
        <v>1</v>
      </c>
      <c r="H3373" s="203" t="s">
        <v>8306</v>
      </c>
      <c r="I3373" s="205" t="s">
        <v>1566</v>
      </c>
      <c r="J3373" s="208" t="s">
        <v>1756</v>
      </c>
      <c r="K3373" s="203">
        <v>56</v>
      </c>
      <c r="L3373" s="207" t="s">
        <v>827</v>
      </c>
      <c r="M3373" s="208" t="s">
        <v>1436</v>
      </c>
      <c r="N3373" s="209">
        <f t="shared" si="0"/>
        <v>2025</v>
      </c>
      <c r="O3373" s="210">
        <f t="shared" si="1"/>
        <v>12</v>
      </c>
      <c r="P3373" s="211" t="str">
        <f>IFERROR(VLOOKUP(F3373,연간집계!D:E,2,FALSE),"")</f>
        <v>히스토리북_블랙</v>
      </c>
    </row>
    <row r="3374" spans="1:16" ht="12.75">
      <c r="A3374" s="201">
        <v>46002.010208333333</v>
      </c>
      <c r="B3374" s="202">
        <v>46002</v>
      </c>
      <c r="C3374" s="203" t="s">
        <v>8664</v>
      </c>
      <c r="D3374" s="203" t="s">
        <v>11</v>
      </c>
      <c r="E3374" s="204" t="s">
        <v>8663</v>
      </c>
      <c r="F3374" s="49" t="s">
        <v>1204</v>
      </c>
      <c r="G3374" s="203">
        <v>1</v>
      </c>
      <c r="H3374" s="203" t="s">
        <v>8306</v>
      </c>
      <c r="I3374" s="205" t="s">
        <v>1566</v>
      </c>
      <c r="J3374" s="208" t="s">
        <v>1756</v>
      </c>
      <c r="K3374" s="203">
        <v>56</v>
      </c>
      <c r="L3374" s="207" t="s">
        <v>827</v>
      </c>
      <c r="M3374" s="208" t="s">
        <v>1436</v>
      </c>
      <c r="N3374" s="209">
        <f t="shared" si="0"/>
        <v>2025</v>
      </c>
      <c r="O3374" s="210">
        <f t="shared" si="1"/>
        <v>12</v>
      </c>
      <c r="P3374" s="211" t="str">
        <f>IFERROR(VLOOKUP(F3374,연간집계!D:E,2,FALSE),"")</f>
        <v>히스토리북_블랙</v>
      </c>
    </row>
    <row r="3375" spans="1:16" ht="12.75">
      <c r="A3375" s="201">
        <v>46002.057511574072</v>
      </c>
      <c r="B3375" s="202">
        <v>46002</v>
      </c>
      <c r="C3375" s="203" t="s">
        <v>8665</v>
      </c>
      <c r="D3375" s="203" t="s">
        <v>11</v>
      </c>
      <c r="E3375" s="204" t="s">
        <v>8666</v>
      </c>
      <c r="F3375" s="49" t="s">
        <v>1274</v>
      </c>
      <c r="G3375" s="203">
        <v>2</v>
      </c>
      <c r="H3375" s="203" t="s">
        <v>8667</v>
      </c>
      <c r="I3375" s="205" t="s">
        <v>1440</v>
      </c>
      <c r="J3375" s="206"/>
      <c r="K3375" s="203">
        <v>26</v>
      </c>
      <c r="L3375" s="207" t="s">
        <v>827</v>
      </c>
      <c r="M3375" s="208" t="s">
        <v>1481</v>
      </c>
      <c r="N3375" s="209">
        <f t="shared" si="0"/>
        <v>2025</v>
      </c>
      <c r="O3375" s="210">
        <f t="shared" si="1"/>
        <v>12</v>
      </c>
      <c r="P3375" s="211" t="str">
        <f>IFERROR(VLOOKUP(F3375,연간집계!D:E,2,FALSE),"")</f>
        <v>PCMS_비트윈캘린더</v>
      </c>
    </row>
    <row r="3376" spans="1:16" ht="12.75">
      <c r="A3376" s="201">
        <v>46002.057523148149</v>
      </c>
      <c r="B3376" s="202">
        <v>46002</v>
      </c>
      <c r="C3376" s="203" t="s">
        <v>8668</v>
      </c>
      <c r="D3376" s="203" t="s">
        <v>11</v>
      </c>
      <c r="E3376" s="204" t="s">
        <v>8669</v>
      </c>
      <c r="F3376" s="49" t="s">
        <v>1274</v>
      </c>
      <c r="G3376" s="203">
        <v>1</v>
      </c>
      <c r="H3376" s="203" t="s">
        <v>8667</v>
      </c>
      <c r="I3376" s="205" t="s">
        <v>1440</v>
      </c>
      <c r="J3376" s="206"/>
      <c r="K3376" s="203">
        <v>26</v>
      </c>
      <c r="L3376" s="207" t="s">
        <v>827</v>
      </c>
      <c r="M3376" s="208" t="s">
        <v>1481</v>
      </c>
      <c r="N3376" s="209">
        <f t="shared" si="0"/>
        <v>2025</v>
      </c>
      <c r="O3376" s="210">
        <f t="shared" si="1"/>
        <v>12</v>
      </c>
      <c r="P3376" s="211" t="str">
        <f>IFERROR(VLOOKUP(F3376,연간집계!D:E,2,FALSE),"")</f>
        <v>PCMS_비트윈캘린더</v>
      </c>
    </row>
    <row r="3377" spans="1:16" ht="12.75">
      <c r="A3377" s="201">
        <v>46002.063449074078</v>
      </c>
      <c r="B3377" s="202">
        <v>46002</v>
      </c>
      <c r="C3377" s="203" t="s">
        <v>8670</v>
      </c>
      <c r="D3377" s="203" t="s">
        <v>11</v>
      </c>
      <c r="E3377" s="204" t="s">
        <v>8671</v>
      </c>
      <c r="F3377" s="49" t="s">
        <v>972</v>
      </c>
      <c r="G3377" s="203">
        <v>1</v>
      </c>
      <c r="H3377" s="203" t="s">
        <v>8672</v>
      </c>
      <c r="I3377" s="205" t="s">
        <v>1748</v>
      </c>
      <c r="J3377" s="208" t="s">
        <v>1748</v>
      </c>
      <c r="K3377" s="203">
        <v>80</v>
      </c>
      <c r="L3377" s="207" t="s">
        <v>827</v>
      </c>
      <c r="M3377" s="208" t="s">
        <v>1436</v>
      </c>
      <c r="N3377" s="209">
        <f t="shared" si="0"/>
        <v>2025</v>
      </c>
      <c r="O3377" s="210">
        <f t="shared" si="1"/>
        <v>12</v>
      </c>
      <c r="P3377" s="211" t="str">
        <f>IFERROR(VLOOKUP(F3377,연간집계!D:E,2,FALSE),"")</f>
        <v>시티북 198 (쿠션하드/78p)</v>
      </c>
    </row>
    <row r="3378" spans="1:16" ht="12.75">
      <c r="A3378" s="201">
        <v>46002.084131944444</v>
      </c>
      <c r="B3378" s="202">
        <v>46002</v>
      </c>
      <c r="C3378" s="203" t="s">
        <v>8673</v>
      </c>
      <c r="D3378" s="203" t="s">
        <v>11</v>
      </c>
      <c r="E3378" s="204" t="s">
        <v>8674</v>
      </c>
      <c r="F3378" s="49" t="s">
        <v>1291</v>
      </c>
      <c r="G3378" s="203">
        <v>1</v>
      </c>
      <c r="H3378" s="203" t="s">
        <v>8675</v>
      </c>
      <c r="I3378" s="205" t="s">
        <v>1501</v>
      </c>
      <c r="J3378" s="206"/>
      <c r="K3378" s="203">
        <v>14</v>
      </c>
      <c r="L3378" s="207" t="s">
        <v>828</v>
      </c>
      <c r="M3378" s="208" t="s">
        <v>1449</v>
      </c>
      <c r="N3378" s="209">
        <f t="shared" si="0"/>
        <v>2025</v>
      </c>
      <c r="O3378" s="210">
        <f t="shared" si="1"/>
        <v>12</v>
      </c>
      <c r="P3378" s="211" t="str">
        <f>IFERROR(VLOOKUP(F3378,연간집계!D:E,2,FALSE),"")</f>
        <v>PCMS_벽걸이1단캘린더</v>
      </c>
    </row>
    <row r="3379" spans="1:16" ht="12.75">
      <c r="A3379" s="201">
        <v>46002.087129629632</v>
      </c>
      <c r="B3379" s="202">
        <v>46002</v>
      </c>
      <c r="C3379" s="203" t="s">
        <v>8676</v>
      </c>
      <c r="D3379" s="203" t="s">
        <v>11</v>
      </c>
      <c r="E3379" s="204" t="s">
        <v>8677</v>
      </c>
      <c r="F3379" s="49" t="s">
        <v>1291</v>
      </c>
      <c r="G3379" s="203">
        <v>1</v>
      </c>
      <c r="H3379" s="203" t="s">
        <v>8675</v>
      </c>
      <c r="I3379" s="205" t="s">
        <v>1501</v>
      </c>
      <c r="J3379" s="206"/>
      <c r="K3379" s="203">
        <v>14</v>
      </c>
      <c r="L3379" s="207" t="s">
        <v>828</v>
      </c>
      <c r="M3379" s="208" t="s">
        <v>1449</v>
      </c>
      <c r="N3379" s="209">
        <f t="shared" si="0"/>
        <v>2025</v>
      </c>
      <c r="O3379" s="210">
        <f t="shared" si="1"/>
        <v>12</v>
      </c>
      <c r="P3379" s="211" t="str">
        <f>IFERROR(VLOOKUP(F3379,연간집계!D:E,2,FALSE),"")</f>
        <v>PCMS_벽걸이1단캘린더</v>
      </c>
    </row>
    <row r="3380" spans="1:16" ht="12.75">
      <c r="A3380" s="201">
        <v>46002.087152777778</v>
      </c>
      <c r="B3380" s="202">
        <v>46002</v>
      </c>
      <c r="C3380" s="203" t="s">
        <v>8678</v>
      </c>
      <c r="D3380" s="203" t="s">
        <v>11</v>
      </c>
      <c r="E3380" s="204" t="s">
        <v>8679</v>
      </c>
      <c r="F3380" s="49" t="s">
        <v>1269</v>
      </c>
      <c r="G3380" s="203">
        <v>13</v>
      </c>
      <c r="H3380" s="203" t="s">
        <v>8680</v>
      </c>
      <c r="I3380" s="205" t="s">
        <v>1842</v>
      </c>
      <c r="J3380" s="206"/>
      <c r="K3380" s="203">
        <v>26</v>
      </c>
      <c r="L3380" s="207" t="s">
        <v>828</v>
      </c>
      <c r="M3380" s="208" t="s">
        <v>1497</v>
      </c>
      <c r="N3380" s="209">
        <f t="shared" si="0"/>
        <v>2025</v>
      </c>
      <c r="O3380" s="210">
        <f t="shared" si="1"/>
        <v>12</v>
      </c>
      <c r="P3380" s="211" t="str">
        <f>IFERROR(VLOOKUP(F3380,연간집계!D:E,2,FALSE),"")</f>
        <v>PCMS_미니캘린더</v>
      </c>
    </row>
    <row r="3381" spans="1:16" ht="12.75">
      <c r="A3381" s="201">
        <v>46002.090115740742</v>
      </c>
      <c r="B3381" s="202">
        <v>46002</v>
      </c>
      <c r="C3381" s="203" t="s">
        <v>8681</v>
      </c>
      <c r="D3381" s="203" t="s">
        <v>11</v>
      </c>
      <c r="E3381" s="204" t="s">
        <v>8682</v>
      </c>
      <c r="F3381" s="49" t="s">
        <v>1291</v>
      </c>
      <c r="G3381" s="203">
        <v>1</v>
      </c>
      <c r="H3381" s="203" t="s">
        <v>8675</v>
      </c>
      <c r="I3381" s="205" t="s">
        <v>1501</v>
      </c>
      <c r="J3381" s="206"/>
      <c r="K3381" s="203">
        <v>14</v>
      </c>
      <c r="L3381" s="207" t="s">
        <v>828</v>
      </c>
      <c r="M3381" s="208" t="s">
        <v>1449</v>
      </c>
      <c r="N3381" s="209">
        <f t="shared" si="0"/>
        <v>2025</v>
      </c>
      <c r="O3381" s="210">
        <f t="shared" si="1"/>
        <v>12</v>
      </c>
      <c r="P3381" s="211" t="str">
        <f>IFERROR(VLOOKUP(F3381,연간집계!D:E,2,FALSE),"")</f>
        <v>PCMS_벽걸이1단캘린더</v>
      </c>
    </row>
    <row r="3382" spans="1:16" ht="12.75">
      <c r="A3382" s="201">
        <v>46002.107835648145</v>
      </c>
      <c r="B3382" s="202">
        <v>46002</v>
      </c>
      <c r="C3382" s="203" t="s">
        <v>8683</v>
      </c>
      <c r="D3382" s="203" t="s">
        <v>11</v>
      </c>
      <c r="E3382" s="204" t="s">
        <v>8684</v>
      </c>
      <c r="F3382" s="49" t="s">
        <v>1284</v>
      </c>
      <c r="G3382" s="203">
        <v>18</v>
      </c>
      <c r="H3382" s="203" t="s">
        <v>8685</v>
      </c>
      <c r="I3382" s="205" t="s">
        <v>4182</v>
      </c>
      <c r="J3382" s="206"/>
      <c r="K3382" s="203">
        <v>26</v>
      </c>
      <c r="L3382" s="207" t="s">
        <v>827</v>
      </c>
      <c r="M3382" s="208" t="s">
        <v>1514</v>
      </c>
      <c r="N3382" s="209">
        <f t="shared" si="0"/>
        <v>2025</v>
      </c>
      <c r="O3382" s="210">
        <f t="shared" si="1"/>
        <v>12</v>
      </c>
      <c r="P3382" s="211" t="str">
        <f>IFERROR(VLOOKUP(F3382,연간집계!D:E,2,FALSE),"")</f>
        <v>PCMS_스탠다드캘린더</v>
      </c>
    </row>
    <row r="3383" spans="1:16" ht="12.75">
      <c r="A3383" s="201">
        <v>46002.246932870374</v>
      </c>
      <c r="B3383" s="202">
        <v>46002</v>
      </c>
      <c r="C3383" s="203" t="s">
        <v>8686</v>
      </c>
      <c r="D3383" s="203" t="s">
        <v>11</v>
      </c>
      <c r="E3383" s="204" t="s">
        <v>8687</v>
      </c>
      <c r="F3383" s="49" t="s">
        <v>1284</v>
      </c>
      <c r="G3383" s="203">
        <v>1</v>
      </c>
      <c r="H3383" s="203" t="s">
        <v>8688</v>
      </c>
      <c r="I3383" s="205" t="s">
        <v>4943</v>
      </c>
      <c r="J3383" s="206"/>
      <c r="K3383" s="203">
        <v>26</v>
      </c>
      <c r="L3383" s="207" t="s">
        <v>827</v>
      </c>
      <c r="M3383" s="208" t="s">
        <v>1514</v>
      </c>
      <c r="N3383" s="209">
        <f t="shared" si="0"/>
        <v>2025</v>
      </c>
      <c r="O3383" s="210">
        <f t="shared" si="1"/>
        <v>12</v>
      </c>
      <c r="P3383" s="211" t="str">
        <f>IFERROR(VLOOKUP(F3383,연간집계!D:E,2,FALSE),"")</f>
        <v>PCMS_스탠다드캘린더</v>
      </c>
    </row>
    <row r="3384" spans="1:16" ht="12.75">
      <c r="A3384" s="201">
        <v>46002.36209490741</v>
      </c>
      <c r="B3384" s="202">
        <v>46002</v>
      </c>
      <c r="C3384" s="203" t="s">
        <v>8689</v>
      </c>
      <c r="D3384" s="203" t="s">
        <v>11</v>
      </c>
      <c r="E3384" s="204" t="s">
        <v>8690</v>
      </c>
      <c r="F3384" s="49" t="s">
        <v>1359</v>
      </c>
      <c r="G3384" s="203">
        <v>1</v>
      </c>
      <c r="H3384" s="203" t="s">
        <v>7165</v>
      </c>
      <c r="I3384" s="205" t="s">
        <v>1440</v>
      </c>
      <c r="J3384" s="206"/>
      <c r="K3384" s="203">
        <v>10</v>
      </c>
      <c r="L3384" s="207" t="s">
        <v>828</v>
      </c>
      <c r="M3384" s="208" t="s">
        <v>1629</v>
      </c>
      <c r="N3384" s="209">
        <f t="shared" si="0"/>
        <v>2025</v>
      </c>
      <c r="O3384" s="210">
        <f t="shared" si="1"/>
        <v>12</v>
      </c>
      <c r="P3384" s="211" t="str">
        <f>IFERROR(VLOOKUP(F3384,연간집계!D:E,2,FALSE),"")</f>
        <v>PCMS_엽서 174</v>
      </c>
    </row>
    <row r="3385" spans="1:16" ht="12.75">
      <c r="A3385" s="201">
        <v>46002.37096064815</v>
      </c>
      <c r="B3385" s="202">
        <v>46002</v>
      </c>
      <c r="C3385" s="203" t="s">
        <v>8691</v>
      </c>
      <c r="D3385" s="203" t="s">
        <v>11</v>
      </c>
      <c r="E3385" s="204" t="s">
        <v>8692</v>
      </c>
      <c r="F3385" s="49" t="s">
        <v>1036</v>
      </c>
      <c r="G3385" s="203">
        <v>1</v>
      </c>
      <c r="H3385" s="203" t="s">
        <v>8693</v>
      </c>
      <c r="I3385" s="205" t="s">
        <v>1440</v>
      </c>
      <c r="J3385" s="206"/>
      <c r="K3385" s="203">
        <v>52</v>
      </c>
      <c r="L3385" s="207" t="s">
        <v>827</v>
      </c>
      <c r="M3385" s="208" t="s">
        <v>1471</v>
      </c>
      <c r="N3385" s="209">
        <f t="shared" si="0"/>
        <v>2025</v>
      </c>
      <c r="O3385" s="210">
        <f t="shared" si="1"/>
        <v>12</v>
      </c>
      <c r="P3385" s="211" t="str">
        <f>IFERROR(VLOOKUP(F3385,연간집계!D:E,2,FALSE),"")</f>
        <v>포토로그북 (바인더)</v>
      </c>
    </row>
    <row r="3386" spans="1:16" ht="12.75">
      <c r="A3386" s="201">
        <v>46002.409363425926</v>
      </c>
      <c r="B3386" s="202">
        <v>46002</v>
      </c>
      <c r="C3386" s="203" t="s">
        <v>8694</v>
      </c>
      <c r="D3386" s="203" t="s">
        <v>11</v>
      </c>
      <c r="E3386" s="204" t="s">
        <v>8695</v>
      </c>
      <c r="F3386" s="49" t="s">
        <v>1247</v>
      </c>
      <c r="G3386" s="203">
        <v>1</v>
      </c>
      <c r="H3386" s="203" t="s">
        <v>8696</v>
      </c>
      <c r="I3386" s="205" t="s">
        <v>1556</v>
      </c>
      <c r="J3386" s="206"/>
      <c r="K3386" s="203">
        <v>24</v>
      </c>
      <c r="L3386" s="207" t="s">
        <v>828</v>
      </c>
      <c r="M3386" s="208" t="s">
        <v>1436</v>
      </c>
      <c r="N3386" s="209">
        <f t="shared" si="0"/>
        <v>2025</v>
      </c>
      <c r="O3386" s="210">
        <f t="shared" si="1"/>
        <v>12</v>
      </c>
      <c r="P3386" s="211" t="str">
        <f>IFERROR(VLOOKUP(F3386,연간집계!D:E,2,FALSE),"")</f>
        <v>모바일 포토북 197 (여행)</v>
      </c>
    </row>
    <row r="3387" spans="1:16" ht="12.75">
      <c r="A3387" s="201">
        <v>46002.439293981479</v>
      </c>
      <c r="B3387" s="202">
        <v>46002</v>
      </c>
      <c r="C3387" s="203" t="s">
        <v>8697</v>
      </c>
      <c r="D3387" s="203" t="s">
        <v>11</v>
      </c>
      <c r="E3387" s="204" t="s">
        <v>8698</v>
      </c>
      <c r="F3387" s="49" t="s">
        <v>1281</v>
      </c>
      <c r="G3387" s="203">
        <v>14</v>
      </c>
      <c r="H3387" s="203" t="s">
        <v>8537</v>
      </c>
      <c r="I3387" s="205" t="s">
        <v>2297</v>
      </c>
      <c r="J3387" s="206"/>
      <c r="K3387" s="203">
        <v>26</v>
      </c>
      <c r="L3387" s="207" t="s">
        <v>827</v>
      </c>
      <c r="M3387" s="208" t="s">
        <v>1497</v>
      </c>
      <c r="N3387" s="209">
        <f t="shared" si="0"/>
        <v>2025</v>
      </c>
      <c r="O3387" s="210">
        <f t="shared" si="1"/>
        <v>12</v>
      </c>
      <c r="P3387" s="211" t="str">
        <f>IFERROR(VLOOKUP(F3387,연간집계!D:E,2,FALSE),"")</f>
        <v>PCMS_빅캘린더</v>
      </c>
    </row>
    <row r="3388" spans="1:16" ht="12.75">
      <c r="A3388" s="201">
        <v>46002.469317129631</v>
      </c>
      <c r="B3388" s="202">
        <v>46002</v>
      </c>
      <c r="C3388" s="203" t="s">
        <v>8699</v>
      </c>
      <c r="D3388" s="203" t="s">
        <v>11</v>
      </c>
      <c r="E3388" s="204" t="s">
        <v>8700</v>
      </c>
      <c r="F3388" s="49" t="s">
        <v>1284</v>
      </c>
      <c r="G3388" s="203">
        <v>35</v>
      </c>
      <c r="H3388" s="203" t="s">
        <v>8701</v>
      </c>
      <c r="I3388" s="205" t="s">
        <v>4182</v>
      </c>
      <c r="J3388" s="206"/>
      <c r="K3388" s="203">
        <v>26</v>
      </c>
      <c r="L3388" s="207" t="s">
        <v>827</v>
      </c>
      <c r="M3388" s="208" t="s">
        <v>1497</v>
      </c>
      <c r="N3388" s="209">
        <f t="shared" si="0"/>
        <v>2025</v>
      </c>
      <c r="O3388" s="210">
        <f t="shared" si="1"/>
        <v>12</v>
      </c>
      <c r="P3388" s="211" t="str">
        <f>IFERROR(VLOOKUP(F3388,연간집계!D:E,2,FALSE),"")</f>
        <v>PCMS_스탠다드캘린더</v>
      </c>
    </row>
    <row r="3389" spans="1:16" ht="12.75">
      <c r="A3389" s="201">
        <v>46002.490266203706</v>
      </c>
      <c r="B3389" s="202">
        <v>46002</v>
      </c>
      <c r="C3389" s="203" t="s">
        <v>8702</v>
      </c>
      <c r="D3389" s="203" t="s">
        <v>11</v>
      </c>
      <c r="E3389" s="204" t="s">
        <v>8703</v>
      </c>
      <c r="F3389" s="49" t="s">
        <v>1284</v>
      </c>
      <c r="G3389" s="203">
        <v>1</v>
      </c>
      <c r="H3389" s="203" t="s">
        <v>2670</v>
      </c>
      <c r="I3389" s="205" t="s">
        <v>6786</v>
      </c>
      <c r="J3389" s="206"/>
      <c r="K3389" s="203">
        <v>26</v>
      </c>
      <c r="L3389" s="207" t="s">
        <v>827</v>
      </c>
      <c r="M3389" s="208" t="s">
        <v>2261</v>
      </c>
      <c r="N3389" s="209">
        <f t="shared" si="0"/>
        <v>2025</v>
      </c>
      <c r="O3389" s="210">
        <f t="shared" si="1"/>
        <v>12</v>
      </c>
      <c r="P3389" s="211" t="str">
        <f>IFERROR(VLOOKUP(F3389,연간집계!D:E,2,FALSE),"")</f>
        <v>PCMS_스탠다드캘린더</v>
      </c>
    </row>
    <row r="3390" spans="1:16" ht="12.75">
      <c r="A3390" s="201">
        <v>46002.490277777775</v>
      </c>
      <c r="B3390" s="202">
        <v>46002</v>
      </c>
      <c r="C3390" s="203" t="s">
        <v>8704</v>
      </c>
      <c r="D3390" s="203" t="s">
        <v>11</v>
      </c>
      <c r="E3390" s="204" t="s">
        <v>8703</v>
      </c>
      <c r="F3390" s="49" t="s">
        <v>1284</v>
      </c>
      <c r="G3390" s="203">
        <v>1</v>
      </c>
      <c r="H3390" s="203" t="s">
        <v>2670</v>
      </c>
      <c r="I3390" s="205" t="s">
        <v>6786</v>
      </c>
      <c r="J3390" s="206"/>
      <c r="K3390" s="203">
        <v>26</v>
      </c>
      <c r="L3390" s="207" t="s">
        <v>827</v>
      </c>
      <c r="M3390" s="208" t="s">
        <v>2261</v>
      </c>
      <c r="N3390" s="209">
        <f t="shared" si="0"/>
        <v>2025</v>
      </c>
      <c r="O3390" s="210">
        <f t="shared" si="1"/>
        <v>12</v>
      </c>
      <c r="P3390" s="211" t="str">
        <f>IFERROR(VLOOKUP(F3390,연간집계!D:E,2,FALSE),"")</f>
        <v>PCMS_스탠다드캘린더</v>
      </c>
    </row>
    <row r="3391" spans="1:16" ht="12.75">
      <c r="A3391" s="201">
        <v>46002.490289351852</v>
      </c>
      <c r="B3391" s="202">
        <v>46002</v>
      </c>
      <c r="C3391" s="203" t="s">
        <v>8705</v>
      </c>
      <c r="D3391" s="203" t="s">
        <v>11</v>
      </c>
      <c r="E3391" s="204" t="s">
        <v>8703</v>
      </c>
      <c r="F3391" s="49" t="s">
        <v>1284</v>
      </c>
      <c r="G3391" s="203">
        <v>1</v>
      </c>
      <c r="H3391" s="203" t="s">
        <v>2670</v>
      </c>
      <c r="I3391" s="205" t="s">
        <v>6786</v>
      </c>
      <c r="J3391" s="206"/>
      <c r="K3391" s="203">
        <v>26</v>
      </c>
      <c r="L3391" s="207" t="s">
        <v>827</v>
      </c>
      <c r="M3391" s="208" t="s">
        <v>2261</v>
      </c>
      <c r="N3391" s="209">
        <f t="shared" si="0"/>
        <v>2025</v>
      </c>
      <c r="O3391" s="210">
        <f t="shared" si="1"/>
        <v>12</v>
      </c>
      <c r="P3391" s="211" t="str">
        <f>IFERROR(VLOOKUP(F3391,연간집계!D:E,2,FALSE),"")</f>
        <v>PCMS_스탠다드캘린더</v>
      </c>
    </row>
    <row r="3392" spans="1:16" ht="12.75">
      <c r="A3392" s="201">
        <v>46002.490300925929</v>
      </c>
      <c r="B3392" s="202">
        <v>46002</v>
      </c>
      <c r="C3392" s="203" t="s">
        <v>8706</v>
      </c>
      <c r="D3392" s="203" t="s">
        <v>11</v>
      </c>
      <c r="E3392" s="204" t="s">
        <v>8703</v>
      </c>
      <c r="F3392" s="49" t="s">
        <v>1284</v>
      </c>
      <c r="G3392" s="203">
        <v>1</v>
      </c>
      <c r="H3392" s="203" t="s">
        <v>2670</v>
      </c>
      <c r="I3392" s="205" t="s">
        <v>6786</v>
      </c>
      <c r="J3392" s="206"/>
      <c r="K3392" s="203">
        <v>26</v>
      </c>
      <c r="L3392" s="207" t="s">
        <v>827</v>
      </c>
      <c r="M3392" s="208" t="s">
        <v>2261</v>
      </c>
      <c r="N3392" s="209">
        <f t="shared" si="0"/>
        <v>2025</v>
      </c>
      <c r="O3392" s="210">
        <f t="shared" si="1"/>
        <v>12</v>
      </c>
      <c r="P3392" s="211" t="str">
        <f>IFERROR(VLOOKUP(F3392,연간집계!D:E,2,FALSE),"")</f>
        <v>PCMS_스탠다드캘린더</v>
      </c>
    </row>
    <row r="3393" spans="1:16" ht="12.75">
      <c r="A3393" s="201">
        <v>46002.490312499998</v>
      </c>
      <c r="B3393" s="202">
        <v>46002</v>
      </c>
      <c r="C3393" s="203" t="s">
        <v>8707</v>
      </c>
      <c r="D3393" s="203" t="s">
        <v>11</v>
      </c>
      <c r="E3393" s="204" t="s">
        <v>8703</v>
      </c>
      <c r="F3393" s="49" t="s">
        <v>1284</v>
      </c>
      <c r="G3393" s="203">
        <v>1</v>
      </c>
      <c r="H3393" s="203" t="s">
        <v>2670</v>
      </c>
      <c r="I3393" s="205" t="s">
        <v>6786</v>
      </c>
      <c r="J3393" s="206"/>
      <c r="K3393" s="203">
        <v>26</v>
      </c>
      <c r="L3393" s="207" t="s">
        <v>827</v>
      </c>
      <c r="M3393" s="208" t="s">
        <v>2261</v>
      </c>
      <c r="N3393" s="209">
        <f t="shared" si="0"/>
        <v>2025</v>
      </c>
      <c r="O3393" s="210">
        <f t="shared" si="1"/>
        <v>12</v>
      </c>
      <c r="P3393" s="211" t="str">
        <f>IFERROR(VLOOKUP(F3393,연간집계!D:E,2,FALSE),"")</f>
        <v>PCMS_스탠다드캘린더</v>
      </c>
    </row>
    <row r="3394" spans="1:16" ht="12.75">
      <c r="A3394" s="201">
        <v>46002.490324074075</v>
      </c>
      <c r="B3394" s="202">
        <v>46002</v>
      </c>
      <c r="C3394" s="203" t="s">
        <v>8708</v>
      </c>
      <c r="D3394" s="203" t="s">
        <v>11</v>
      </c>
      <c r="E3394" s="204" t="s">
        <v>8703</v>
      </c>
      <c r="F3394" s="49" t="s">
        <v>1284</v>
      </c>
      <c r="G3394" s="203">
        <v>1</v>
      </c>
      <c r="H3394" s="203" t="s">
        <v>2670</v>
      </c>
      <c r="I3394" s="205" t="s">
        <v>6786</v>
      </c>
      <c r="J3394" s="206"/>
      <c r="K3394" s="203">
        <v>26</v>
      </c>
      <c r="L3394" s="207" t="s">
        <v>827</v>
      </c>
      <c r="M3394" s="208" t="s">
        <v>2261</v>
      </c>
      <c r="N3394" s="209">
        <f t="shared" si="0"/>
        <v>2025</v>
      </c>
      <c r="O3394" s="210">
        <f t="shared" si="1"/>
        <v>12</v>
      </c>
      <c r="P3394" s="211" t="str">
        <f>IFERROR(VLOOKUP(F3394,연간집계!D:E,2,FALSE),"")</f>
        <v>PCMS_스탠다드캘린더</v>
      </c>
    </row>
    <row r="3395" spans="1:16" ht="12.75">
      <c r="A3395" s="201">
        <v>46002.490335648145</v>
      </c>
      <c r="B3395" s="202">
        <v>46002</v>
      </c>
      <c r="C3395" s="203" t="s">
        <v>8709</v>
      </c>
      <c r="D3395" s="203" t="s">
        <v>11</v>
      </c>
      <c r="E3395" s="204" t="s">
        <v>8703</v>
      </c>
      <c r="F3395" s="49" t="s">
        <v>1284</v>
      </c>
      <c r="G3395" s="203">
        <v>1</v>
      </c>
      <c r="H3395" s="203" t="s">
        <v>2670</v>
      </c>
      <c r="I3395" s="205" t="s">
        <v>6786</v>
      </c>
      <c r="J3395" s="206"/>
      <c r="K3395" s="203">
        <v>26</v>
      </c>
      <c r="L3395" s="207" t="s">
        <v>827</v>
      </c>
      <c r="M3395" s="208" t="s">
        <v>2261</v>
      </c>
      <c r="N3395" s="209">
        <f t="shared" si="0"/>
        <v>2025</v>
      </c>
      <c r="O3395" s="210">
        <f t="shared" si="1"/>
        <v>12</v>
      </c>
      <c r="P3395" s="211" t="str">
        <f>IFERROR(VLOOKUP(F3395,연간집계!D:E,2,FALSE),"")</f>
        <v>PCMS_스탠다드캘린더</v>
      </c>
    </row>
    <row r="3396" spans="1:16" ht="12.75">
      <c r="A3396" s="201">
        <v>46002.490358796298</v>
      </c>
      <c r="B3396" s="202">
        <v>46002</v>
      </c>
      <c r="C3396" s="203" t="s">
        <v>8710</v>
      </c>
      <c r="D3396" s="203" t="s">
        <v>11</v>
      </c>
      <c r="E3396" s="204" t="s">
        <v>8703</v>
      </c>
      <c r="F3396" s="49" t="s">
        <v>1284</v>
      </c>
      <c r="G3396" s="203">
        <v>1</v>
      </c>
      <c r="H3396" s="203" t="s">
        <v>2670</v>
      </c>
      <c r="I3396" s="205" t="s">
        <v>6786</v>
      </c>
      <c r="J3396" s="206"/>
      <c r="K3396" s="203">
        <v>26</v>
      </c>
      <c r="L3396" s="207" t="s">
        <v>827</v>
      </c>
      <c r="M3396" s="208" t="s">
        <v>2261</v>
      </c>
      <c r="N3396" s="209">
        <f t="shared" si="0"/>
        <v>2025</v>
      </c>
      <c r="O3396" s="210">
        <f t="shared" si="1"/>
        <v>12</v>
      </c>
      <c r="P3396" s="211" t="str">
        <f>IFERROR(VLOOKUP(F3396,연간집계!D:E,2,FALSE),"")</f>
        <v>PCMS_스탠다드캘린더</v>
      </c>
    </row>
    <row r="3397" spans="1:16" ht="12.75">
      <c r="A3397" s="201">
        <v>46002.490370370368</v>
      </c>
      <c r="B3397" s="202">
        <v>46002</v>
      </c>
      <c r="C3397" s="203" t="s">
        <v>8711</v>
      </c>
      <c r="D3397" s="203" t="s">
        <v>11</v>
      </c>
      <c r="E3397" s="204" t="s">
        <v>8703</v>
      </c>
      <c r="F3397" s="49" t="s">
        <v>1284</v>
      </c>
      <c r="G3397" s="203">
        <v>1</v>
      </c>
      <c r="H3397" s="203" t="s">
        <v>2670</v>
      </c>
      <c r="I3397" s="205" t="s">
        <v>6786</v>
      </c>
      <c r="J3397" s="206"/>
      <c r="K3397" s="203">
        <v>26</v>
      </c>
      <c r="L3397" s="207" t="s">
        <v>827</v>
      </c>
      <c r="M3397" s="208" t="s">
        <v>2261</v>
      </c>
      <c r="N3397" s="209">
        <f t="shared" si="0"/>
        <v>2025</v>
      </c>
      <c r="O3397" s="210">
        <f t="shared" si="1"/>
        <v>12</v>
      </c>
      <c r="P3397" s="211" t="str">
        <f>IFERROR(VLOOKUP(F3397,연간집계!D:E,2,FALSE),"")</f>
        <v>PCMS_스탠다드캘린더</v>
      </c>
    </row>
    <row r="3398" spans="1:16" ht="12.75">
      <c r="A3398" s="201">
        <v>46002.490381944444</v>
      </c>
      <c r="B3398" s="202">
        <v>46002</v>
      </c>
      <c r="C3398" s="203" t="s">
        <v>8712</v>
      </c>
      <c r="D3398" s="203" t="s">
        <v>11</v>
      </c>
      <c r="E3398" s="204" t="s">
        <v>8703</v>
      </c>
      <c r="F3398" s="49" t="s">
        <v>1284</v>
      </c>
      <c r="G3398" s="203">
        <v>1</v>
      </c>
      <c r="H3398" s="203" t="s">
        <v>2670</v>
      </c>
      <c r="I3398" s="205" t="s">
        <v>6786</v>
      </c>
      <c r="J3398" s="206"/>
      <c r="K3398" s="203">
        <v>26</v>
      </c>
      <c r="L3398" s="207" t="s">
        <v>827</v>
      </c>
      <c r="M3398" s="208" t="s">
        <v>2261</v>
      </c>
      <c r="N3398" s="209">
        <f t="shared" si="0"/>
        <v>2025</v>
      </c>
      <c r="O3398" s="210">
        <f t="shared" si="1"/>
        <v>12</v>
      </c>
      <c r="P3398" s="211" t="str">
        <f>IFERROR(VLOOKUP(F3398,연간집계!D:E,2,FALSE),"")</f>
        <v>PCMS_스탠다드캘린더</v>
      </c>
    </row>
    <row r="3399" spans="1:16" ht="12.75">
      <c r="A3399" s="201">
        <v>46002.490393518521</v>
      </c>
      <c r="B3399" s="202">
        <v>46002</v>
      </c>
      <c r="C3399" s="203" t="s">
        <v>8713</v>
      </c>
      <c r="D3399" s="203" t="s">
        <v>11</v>
      </c>
      <c r="E3399" s="204" t="s">
        <v>8703</v>
      </c>
      <c r="F3399" s="49" t="s">
        <v>1284</v>
      </c>
      <c r="G3399" s="203">
        <v>1</v>
      </c>
      <c r="H3399" s="203" t="s">
        <v>2670</v>
      </c>
      <c r="I3399" s="205" t="s">
        <v>6786</v>
      </c>
      <c r="J3399" s="206"/>
      <c r="K3399" s="203">
        <v>26</v>
      </c>
      <c r="L3399" s="207" t="s">
        <v>827</v>
      </c>
      <c r="M3399" s="208" t="s">
        <v>2261</v>
      </c>
      <c r="N3399" s="209">
        <f t="shared" si="0"/>
        <v>2025</v>
      </c>
      <c r="O3399" s="210">
        <f t="shared" si="1"/>
        <v>12</v>
      </c>
      <c r="P3399" s="211" t="str">
        <f>IFERROR(VLOOKUP(F3399,연간집계!D:E,2,FALSE),"")</f>
        <v>PCMS_스탠다드캘린더</v>
      </c>
    </row>
    <row r="3400" spans="1:16" ht="12.75">
      <c r="A3400" s="201">
        <v>46002.490405092591</v>
      </c>
      <c r="B3400" s="202">
        <v>46002</v>
      </c>
      <c r="C3400" s="203" t="s">
        <v>8714</v>
      </c>
      <c r="D3400" s="203" t="s">
        <v>11</v>
      </c>
      <c r="E3400" s="204" t="s">
        <v>8703</v>
      </c>
      <c r="F3400" s="49" t="s">
        <v>1284</v>
      </c>
      <c r="G3400" s="203">
        <v>1</v>
      </c>
      <c r="H3400" s="203" t="s">
        <v>2670</v>
      </c>
      <c r="I3400" s="205" t="s">
        <v>6786</v>
      </c>
      <c r="J3400" s="206"/>
      <c r="K3400" s="203">
        <v>26</v>
      </c>
      <c r="L3400" s="207" t="s">
        <v>827</v>
      </c>
      <c r="M3400" s="208" t="s">
        <v>2261</v>
      </c>
      <c r="N3400" s="209">
        <f t="shared" si="0"/>
        <v>2025</v>
      </c>
      <c r="O3400" s="210">
        <f t="shared" si="1"/>
        <v>12</v>
      </c>
      <c r="P3400" s="211" t="str">
        <f>IFERROR(VLOOKUP(F3400,연간집계!D:E,2,FALSE),"")</f>
        <v>PCMS_스탠다드캘린더</v>
      </c>
    </row>
    <row r="3401" spans="1:16" ht="12.75">
      <c r="A3401" s="201">
        <v>46002.490416666667</v>
      </c>
      <c r="B3401" s="202">
        <v>46002</v>
      </c>
      <c r="C3401" s="203" t="s">
        <v>8715</v>
      </c>
      <c r="D3401" s="203" t="s">
        <v>11</v>
      </c>
      <c r="E3401" s="204" t="s">
        <v>8703</v>
      </c>
      <c r="F3401" s="49" t="s">
        <v>1284</v>
      </c>
      <c r="G3401" s="203">
        <v>1</v>
      </c>
      <c r="H3401" s="203" t="s">
        <v>2670</v>
      </c>
      <c r="I3401" s="205" t="s">
        <v>6786</v>
      </c>
      <c r="J3401" s="206"/>
      <c r="K3401" s="203">
        <v>26</v>
      </c>
      <c r="L3401" s="207" t="s">
        <v>827</v>
      </c>
      <c r="M3401" s="208" t="s">
        <v>2261</v>
      </c>
      <c r="N3401" s="209">
        <f t="shared" si="0"/>
        <v>2025</v>
      </c>
      <c r="O3401" s="210">
        <f t="shared" si="1"/>
        <v>12</v>
      </c>
      <c r="P3401" s="211" t="str">
        <f>IFERROR(VLOOKUP(F3401,연간집계!D:E,2,FALSE),"")</f>
        <v>PCMS_스탠다드캘린더</v>
      </c>
    </row>
    <row r="3402" spans="1:16" ht="12.75">
      <c r="A3402" s="201">
        <v>46002.490428240744</v>
      </c>
      <c r="B3402" s="202">
        <v>46002</v>
      </c>
      <c r="C3402" s="203" t="s">
        <v>8716</v>
      </c>
      <c r="D3402" s="203" t="s">
        <v>11</v>
      </c>
      <c r="E3402" s="204" t="s">
        <v>8703</v>
      </c>
      <c r="F3402" s="49" t="s">
        <v>1284</v>
      </c>
      <c r="G3402" s="203">
        <v>1</v>
      </c>
      <c r="H3402" s="203" t="s">
        <v>2670</v>
      </c>
      <c r="I3402" s="205" t="s">
        <v>6786</v>
      </c>
      <c r="J3402" s="206"/>
      <c r="K3402" s="203">
        <v>26</v>
      </c>
      <c r="L3402" s="207" t="s">
        <v>827</v>
      </c>
      <c r="M3402" s="208" t="s">
        <v>2261</v>
      </c>
      <c r="N3402" s="209">
        <f t="shared" si="0"/>
        <v>2025</v>
      </c>
      <c r="O3402" s="210">
        <f t="shared" si="1"/>
        <v>12</v>
      </c>
      <c r="P3402" s="211" t="str">
        <f>IFERROR(VLOOKUP(F3402,연간집계!D:E,2,FALSE),"")</f>
        <v>PCMS_스탠다드캘린더</v>
      </c>
    </row>
    <row r="3403" spans="1:16" ht="12.75">
      <c r="A3403" s="201">
        <v>46002.490439814814</v>
      </c>
      <c r="B3403" s="202">
        <v>46002</v>
      </c>
      <c r="C3403" s="203" t="s">
        <v>8717</v>
      </c>
      <c r="D3403" s="203" t="s">
        <v>11</v>
      </c>
      <c r="E3403" s="204" t="s">
        <v>8703</v>
      </c>
      <c r="F3403" s="49" t="s">
        <v>1284</v>
      </c>
      <c r="G3403" s="203">
        <v>1</v>
      </c>
      <c r="H3403" s="203" t="s">
        <v>2670</v>
      </c>
      <c r="I3403" s="205" t="s">
        <v>6786</v>
      </c>
      <c r="J3403" s="206"/>
      <c r="K3403" s="203">
        <v>26</v>
      </c>
      <c r="L3403" s="207" t="s">
        <v>827</v>
      </c>
      <c r="M3403" s="208" t="s">
        <v>2261</v>
      </c>
      <c r="N3403" s="209">
        <f t="shared" si="0"/>
        <v>2025</v>
      </c>
      <c r="O3403" s="210">
        <f t="shared" si="1"/>
        <v>12</v>
      </c>
      <c r="P3403" s="211" t="str">
        <f>IFERROR(VLOOKUP(F3403,연간집계!D:E,2,FALSE),"")</f>
        <v>PCMS_스탠다드캘린더</v>
      </c>
    </row>
    <row r="3404" spans="1:16" ht="12.75">
      <c r="A3404" s="201">
        <v>46002.490451388891</v>
      </c>
      <c r="B3404" s="202">
        <v>46002</v>
      </c>
      <c r="C3404" s="203" t="s">
        <v>8718</v>
      </c>
      <c r="D3404" s="203" t="s">
        <v>11</v>
      </c>
      <c r="E3404" s="204" t="s">
        <v>8703</v>
      </c>
      <c r="F3404" s="49" t="s">
        <v>1284</v>
      </c>
      <c r="G3404" s="203">
        <v>1</v>
      </c>
      <c r="H3404" s="203" t="s">
        <v>2670</v>
      </c>
      <c r="I3404" s="205" t="s">
        <v>6786</v>
      </c>
      <c r="J3404" s="206"/>
      <c r="K3404" s="203">
        <v>26</v>
      </c>
      <c r="L3404" s="207" t="s">
        <v>827</v>
      </c>
      <c r="M3404" s="208" t="s">
        <v>2261</v>
      </c>
      <c r="N3404" s="209">
        <f t="shared" si="0"/>
        <v>2025</v>
      </c>
      <c r="O3404" s="210">
        <f t="shared" si="1"/>
        <v>12</v>
      </c>
      <c r="P3404" s="211" t="str">
        <f>IFERROR(VLOOKUP(F3404,연간집계!D:E,2,FALSE),"")</f>
        <v>PCMS_스탠다드캘린더</v>
      </c>
    </row>
    <row r="3405" spans="1:16" ht="12.75">
      <c r="A3405" s="201">
        <v>46002.49046296296</v>
      </c>
      <c r="B3405" s="202">
        <v>46002</v>
      </c>
      <c r="C3405" s="203" t="s">
        <v>8719</v>
      </c>
      <c r="D3405" s="203" t="s">
        <v>11</v>
      </c>
      <c r="E3405" s="204" t="s">
        <v>8703</v>
      </c>
      <c r="F3405" s="49" t="s">
        <v>1284</v>
      </c>
      <c r="G3405" s="203">
        <v>1</v>
      </c>
      <c r="H3405" s="203" t="s">
        <v>2670</v>
      </c>
      <c r="I3405" s="205" t="s">
        <v>6786</v>
      </c>
      <c r="J3405" s="206"/>
      <c r="K3405" s="203">
        <v>26</v>
      </c>
      <c r="L3405" s="207" t="s">
        <v>827</v>
      </c>
      <c r="M3405" s="208" t="s">
        <v>2261</v>
      </c>
      <c r="N3405" s="209">
        <f t="shared" si="0"/>
        <v>2025</v>
      </c>
      <c r="O3405" s="210">
        <f t="shared" si="1"/>
        <v>12</v>
      </c>
      <c r="P3405" s="211" t="str">
        <f>IFERROR(VLOOKUP(F3405,연간집계!D:E,2,FALSE),"")</f>
        <v>PCMS_스탠다드캘린더</v>
      </c>
    </row>
    <row r="3406" spans="1:16" ht="12.75">
      <c r="A3406" s="201">
        <v>46002.490474537037</v>
      </c>
      <c r="B3406" s="202">
        <v>46002</v>
      </c>
      <c r="C3406" s="203" t="s">
        <v>8720</v>
      </c>
      <c r="D3406" s="203" t="s">
        <v>11</v>
      </c>
      <c r="E3406" s="204" t="s">
        <v>8703</v>
      </c>
      <c r="F3406" s="49" t="s">
        <v>1284</v>
      </c>
      <c r="G3406" s="203">
        <v>1</v>
      </c>
      <c r="H3406" s="203" t="s">
        <v>2670</v>
      </c>
      <c r="I3406" s="205" t="s">
        <v>6786</v>
      </c>
      <c r="J3406" s="206"/>
      <c r="K3406" s="203">
        <v>26</v>
      </c>
      <c r="L3406" s="207" t="s">
        <v>827</v>
      </c>
      <c r="M3406" s="208" t="s">
        <v>2261</v>
      </c>
      <c r="N3406" s="209">
        <f t="shared" si="0"/>
        <v>2025</v>
      </c>
      <c r="O3406" s="210">
        <f t="shared" si="1"/>
        <v>12</v>
      </c>
      <c r="P3406" s="211" t="str">
        <f>IFERROR(VLOOKUP(F3406,연간집계!D:E,2,FALSE),"")</f>
        <v>PCMS_스탠다드캘린더</v>
      </c>
    </row>
    <row r="3407" spans="1:16" ht="12.75">
      <c r="A3407" s="201">
        <v>46002.490486111114</v>
      </c>
      <c r="B3407" s="202">
        <v>46002</v>
      </c>
      <c r="C3407" s="203" t="s">
        <v>8721</v>
      </c>
      <c r="D3407" s="203" t="s">
        <v>11</v>
      </c>
      <c r="E3407" s="204" t="s">
        <v>8703</v>
      </c>
      <c r="F3407" s="49" t="s">
        <v>1284</v>
      </c>
      <c r="G3407" s="203">
        <v>1</v>
      </c>
      <c r="H3407" s="203" t="s">
        <v>2670</v>
      </c>
      <c r="I3407" s="205" t="s">
        <v>6786</v>
      </c>
      <c r="J3407" s="206"/>
      <c r="K3407" s="203">
        <v>26</v>
      </c>
      <c r="L3407" s="207" t="s">
        <v>827</v>
      </c>
      <c r="M3407" s="208" t="s">
        <v>2261</v>
      </c>
      <c r="N3407" s="209">
        <f t="shared" si="0"/>
        <v>2025</v>
      </c>
      <c r="O3407" s="210">
        <f t="shared" si="1"/>
        <v>12</v>
      </c>
      <c r="P3407" s="211" t="str">
        <f>IFERROR(VLOOKUP(F3407,연간집계!D:E,2,FALSE),"")</f>
        <v>PCMS_스탠다드캘린더</v>
      </c>
    </row>
    <row r="3408" spans="1:16" ht="12.75">
      <c r="A3408" s="201">
        <v>46002.490497685183</v>
      </c>
      <c r="B3408" s="202">
        <v>46002</v>
      </c>
      <c r="C3408" s="203" t="s">
        <v>8722</v>
      </c>
      <c r="D3408" s="203" t="s">
        <v>11</v>
      </c>
      <c r="E3408" s="204" t="s">
        <v>8703</v>
      </c>
      <c r="F3408" s="49" t="s">
        <v>1284</v>
      </c>
      <c r="G3408" s="203">
        <v>1</v>
      </c>
      <c r="H3408" s="203" t="s">
        <v>2670</v>
      </c>
      <c r="I3408" s="205" t="s">
        <v>6786</v>
      </c>
      <c r="J3408" s="206"/>
      <c r="K3408" s="203">
        <v>26</v>
      </c>
      <c r="L3408" s="207" t="s">
        <v>827</v>
      </c>
      <c r="M3408" s="208" t="s">
        <v>2261</v>
      </c>
      <c r="N3408" s="209">
        <f t="shared" si="0"/>
        <v>2025</v>
      </c>
      <c r="O3408" s="210">
        <f t="shared" si="1"/>
        <v>12</v>
      </c>
      <c r="P3408" s="211" t="str">
        <f>IFERROR(VLOOKUP(F3408,연간집계!D:E,2,FALSE),"")</f>
        <v>PCMS_스탠다드캘린더</v>
      </c>
    </row>
    <row r="3409" spans="1:16" ht="12.75">
      <c r="A3409" s="201">
        <v>46002.49050925926</v>
      </c>
      <c r="B3409" s="202">
        <v>46002</v>
      </c>
      <c r="C3409" s="203" t="s">
        <v>8723</v>
      </c>
      <c r="D3409" s="203" t="s">
        <v>11</v>
      </c>
      <c r="E3409" s="204" t="s">
        <v>8703</v>
      </c>
      <c r="F3409" s="49" t="s">
        <v>1284</v>
      </c>
      <c r="G3409" s="203">
        <v>1</v>
      </c>
      <c r="H3409" s="203" t="s">
        <v>2670</v>
      </c>
      <c r="I3409" s="205" t="s">
        <v>6786</v>
      </c>
      <c r="J3409" s="206"/>
      <c r="K3409" s="203">
        <v>26</v>
      </c>
      <c r="L3409" s="207" t="s">
        <v>827</v>
      </c>
      <c r="M3409" s="208" t="s">
        <v>2261</v>
      </c>
      <c r="N3409" s="209">
        <f t="shared" si="0"/>
        <v>2025</v>
      </c>
      <c r="O3409" s="210">
        <f t="shared" si="1"/>
        <v>12</v>
      </c>
      <c r="P3409" s="211" t="str">
        <f>IFERROR(VLOOKUP(F3409,연간집계!D:E,2,FALSE),"")</f>
        <v>PCMS_스탠다드캘린더</v>
      </c>
    </row>
    <row r="3410" spans="1:16" ht="12.75">
      <c r="A3410" s="201">
        <v>46002.490520833337</v>
      </c>
      <c r="B3410" s="202">
        <v>46002</v>
      </c>
      <c r="C3410" s="203" t="s">
        <v>8724</v>
      </c>
      <c r="D3410" s="203" t="s">
        <v>11</v>
      </c>
      <c r="E3410" s="204" t="s">
        <v>8703</v>
      </c>
      <c r="F3410" s="49" t="s">
        <v>1284</v>
      </c>
      <c r="G3410" s="203">
        <v>1</v>
      </c>
      <c r="H3410" s="203" t="s">
        <v>2670</v>
      </c>
      <c r="I3410" s="205" t="s">
        <v>6786</v>
      </c>
      <c r="J3410" s="206"/>
      <c r="K3410" s="203">
        <v>26</v>
      </c>
      <c r="L3410" s="207" t="s">
        <v>827</v>
      </c>
      <c r="M3410" s="208" t="s">
        <v>2261</v>
      </c>
      <c r="N3410" s="209">
        <f t="shared" si="0"/>
        <v>2025</v>
      </c>
      <c r="O3410" s="210">
        <f t="shared" si="1"/>
        <v>12</v>
      </c>
      <c r="P3410" s="211" t="str">
        <f>IFERROR(VLOOKUP(F3410,연간집계!D:E,2,FALSE),"")</f>
        <v>PCMS_스탠다드캘린더</v>
      </c>
    </row>
    <row r="3411" spans="1:16" ht="12.75">
      <c r="A3411" s="201">
        <v>46002.490532407406</v>
      </c>
      <c r="B3411" s="202">
        <v>46002</v>
      </c>
      <c r="C3411" s="203" t="s">
        <v>8725</v>
      </c>
      <c r="D3411" s="203" t="s">
        <v>11</v>
      </c>
      <c r="E3411" s="204" t="s">
        <v>8703</v>
      </c>
      <c r="F3411" s="49" t="s">
        <v>1284</v>
      </c>
      <c r="G3411" s="203">
        <v>1</v>
      </c>
      <c r="H3411" s="203" t="s">
        <v>2670</v>
      </c>
      <c r="I3411" s="205" t="s">
        <v>6786</v>
      </c>
      <c r="J3411" s="206"/>
      <c r="K3411" s="203">
        <v>26</v>
      </c>
      <c r="L3411" s="207" t="s">
        <v>827</v>
      </c>
      <c r="M3411" s="208" t="s">
        <v>2261</v>
      </c>
      <c r="N3411" s="209">
        <f t="shared" si="0"/>
        <v>2025</v>
      </c>
      <c r="O3411" s="210">
        <f t="shared" si="1"/>
        <v>12</v>
      </c>
      <c r="P3411" s="211" t="str">
        <f>IFERROR(VLOOKUP(F3411,연간집계!D:E,2,FALSE),"")</f>
        <v>PCMS_스탠다드캘린더</v>
      </c>
    </row>
    <row r="3412" spans="1:16" ht="12.75">
      <c r="A3412" s="201">
        <v>46002.496747685182</v>
      </c>
      <c r="B3412" s="202">
        <v>46002</v>
      </c>
      <c r="C3412" s="203" t="s">
        <v>8726</v>
      </c>
      <c r="D3412" s="203" t="s">
        <v>11</v>
      </c>
      <c r="E3412" s="204" t="s">
        <v>8727</v>
      </c>
      <c r="F3412" s="49" t="s">
        <v>1284</v>
      </c>
      <c r="G3412" s="203">
        <v>1</v>
      </c>
      <c r="H3412" s="203" t="s">
        <v>8728</v>
      </c>
      <c r="I3412" s="205" t="s">
        <v>1501</v>
      </c>
      <c r="J3412" s="206"/>
      <c r="K3412" s="203">
        <v>26</v>
      </c>
      <c r="L3412" s="207" t="s">
        <v>827</v>
      </c>
      <c r="M3412" s="208" t="s">
        <v>2261</v>
      </c>
      <c r="N3412" s="209">
        <f t="shared" si="0"/>
        <v>2025</v>
      </c>
      <c r="O3412" s="210">
        <f t="shared" si="1"/>
        <v>12</v>
      </c>
      <c r="P3412" s="211" t="str">
        <f>IFERROR(VLOOKUP(F3412,연간집계!D:E,2,FALSE),"")</f>
        <v>PCMS_스탠다드캘린더</v>
      </c>
    </row>
    <row r="3413" spans="1:16" ht="12.75">
      <c r="A3413" s="201">
        <v>46002.496759259258</v>
      </c>
      <c r="B3413" s="202">
        <v>46002</v>
      </c>
      <c r="C3413" s="203" t="s">
        <v>8729</v>
      </c>
      <c r="D3413" s="203" t="s">
        <v>11</v>
      </c>
      <c r="E3413" s="204" t="s">
        <v>8727</v>
      </c>
      <c r="F3413" s="49" t="s">
        <v>1284</v>
      </c>
      <c r="G3413" s="203">
        <v>1</v>
      </c>
      <c r="H3413" s="203" t="s">
        <v>8728</v>
      </c>
      <c r="I3413" s="205" t="s">
        <v>1501</v>
      </c>
      <c r="J3413" s="206"/>
      <c r="K3413" s="203">
        <v>26</v>
      </c>
      <c r="L3413" s="207" t="s">
        <v>827</v>
      </c>
      <c r="M3413" s="208" t="s">
        <v>2261</v>
      </c>
      <c r="N3413" s="209">
        <f t="shared" si="0"/>
        <v>2025</v>
      </c>
      <c r="O3413" s="210">
        <f t="shared" si="1"/>
        <v>12</v>
      </c>
      <c r="P3413" s="211" t="str">
        <f>IFERROR(VLOOKUP(F3413,연간집계!D:E,2,FALSE),"")</f>
        <v>PCMS_스탠다드캘린더</v>
      </c>
    </row>
    <row r="3414" spans="1:16" ht="12.75">
      <c r="A3414" s="201">
        <v>46002.496770833335</v>
      </c>
      <c r="B3414" s="202">
        <v>46002</v>
      </c>
      <c r="C3414" s="203" t="s">
        <v>8730</v>
      </c>
      <c r="D3414" s="203" t="s">
        <v>11</v>
      </c>
      <c r="E3414" s="204" t="s">
        <v>8727</v>
      </c>
      <c r="F3414" s="49" t="s">
        <v>1284</v>
      </c>
      <c r="G3414" s="203">
        <v>1</v>
      </c>
      <c r="H3414" s="203" t="s">
        <v>8728</v>
      </c>
      <c r="I3414" s="205" t="s">
        <v>1501</v>
      </c>
      <c r="J3414" s="206"/>
      <c r="K3414" s="203">
        <v>26</v>
      </c>
      <c r="L3414" s="207" t="s">
        <v>827</v>
      </c>
      <c r="M3414" s="208" t="s">
        <v>2261</v>
      </c>
      <c r="N3414" s="209">
        <f t="shared" si="0"/>
        <v>2025</v>
      </c>
      <c r="O3414" s="210">
        <f t="shared" si="1"/>
        <v>12</v>
      </c>
      <c r="P3414" s="211" t="str">
        <f>IFERROR(VLOOKUP(F3414,연간집계!D:E,2,FALSE),"")</f>
        <v>PCMS_스탠다드캘린더</v>
      </c>
    </row>
    <row r="3415" spans="1:16" ht="12.75">
      <c r="A3415" s="201">
        <v>46002.496782407405</v>
      </c>
      <c r="B3415" s="202">
        <v>46002</v>
      </c>
      <c r="C3415" s="203" t="s">
        <v>8731</v>
      </c>
      <c r="D3415" s="203" t="s">
        <v>11</v>
      </c>
      <c r="E3415" s="204" t="s">
        <v>8727</v>
      </c>
      <c r="F3415" s="49" t="s">
        <v>1284</v>
      </c>
      <c r="G3415" s="203">
        <v>1</v>
      </c>
      <c r="H3415" s="203" t="s">
        <v>8728</v>
      </c>
      <c r="I3415" s="205" t="s">
        <v>1501</v>
      </c>
      <c r="J3415" s="206"/>
      <c r="K3415" s="203">
        <v>26</v>
      </c>
      <c r="L3415" s="207" t="s">
        <v>827</v>
      </c>
      <c r="M3415" s="208" t="s">
        <v>2261</v>
      </c>
      <c r="N3415" s="209">
        <f t="shared" si="0"/>
        <v>2025</v>
      </c>
      <c r="O3415" s="210">
        <f t="shared" si="1"/>
        <v>12</v>
      </c>
      <c r="P3415" s="211" t="str">
        <f>IFERROR(VLOOKUP(F3415,연간집계!D:E,2,FALSE),"")</f>
        <v>PCMS_스탠다드캘린더</v>
      </c>
    </row>
    <row r="3416" spans="1:16" ht="12.75">
      <c r="A3416" s="201">
        <v>46002.496793981481</v>
      </c>
      <c r="B3416" s="202">
        <v>46002</v>
      </c>
      <c r="C3416" s="203" t="s">
        <v>8732</v>
      </c>
      <c r="D3416" s="203" t="s">
        <v>11</v>
      </c>
      <c r="E3416" s="204" t="s">
        <v>8727</v>
      </c>
      <c r="F3416" s="49" t="s">
        <v>1284</v>
      </c>
      <c r="G3416" s="203">
        <v>1</v>
      </c>
      <c r="H3416" s="203" t="s">
        <v>8728</v>
      </c>
      <c r="I3416" s="205" t="s">
        <v>1501</v>
      </c>
      <c r="J3416" s="206"/>
      <c r="K3416" s="203">
        <v>26</v>
      </c>
      <c r="L3416" s="207" t="s">
        <v>827</v>
      </c>
      <c r="M3416" s="208" t="s">
        <v>2261</v>
      </c>
      <c r="N3416" s="209">
        <f t="shared" si="0"/>
        <v>2025</v>
      </c>
      <c r="O3416" s="210">
        <f t="shared" si="1"/>
        <v>12</v>
      </c>
      <c r="P3416" s="211" t="str">
        <f>IFERROR(VLOOKUP(F3416,연간집계!D:E,2,FALSE),"")</f>
        <v>PCMS_스탠다드캘린더</v>
      </c>
    </row>
    <row r="3417" spans="1:16" ht="12.75">
      <c r="A3417" s="201">
        <v>46002.496805555558</v>
      </c>
      <c r="B3417" s="202">
        <v>46002</v>
      </c>
      <c r="C3417" s="203" t="s">
        <v>8733</v>
      </c>
      <c r="D3417" s="203" t="s">
        <v>11</v>
      </c>
      <c r="E3417" s="204" t="s">
        <v>8727</v>
      </c>
      <c r="F3417" s="49" t="s">
        <v>1284</v>
      </c>
      <c r="G3417" s="203">
        <v>1</v>
      </c>
      <c r="H3417" s="203" t="s">
        <v>8728</v>
      </c>
      <c r="I3417" s="205" t="s">
        <v>1501</v>
      </c>
      <c r="J3417" s="206"/>
      <c r="K3417" s="203">
        <v>26</v>
      </c>
      <c r="L3417" s="207" t="s">
        <v>827</v>
      </c>
      <c r="M3417" s="208" t="s">
        <v>2261</v>
      </c>
      <c r="N3417" s="209">
        <f t="shared" si="0"/>
        <v>2025</v>
      </c>
      <c r="O3417" s="210">
        <f t="shared" si="1"/>
        <v>12</v>
      </c>
      <c r="P3417" s="211" t="str">
        <f>IFERROR(VLOOKUP(F3417,연간집계!D:E,2,FALSE),"")</f>
        <v>PCMS_스탠다드캘린더</v>
      </c>
    </row>
    <row r="3418" spans="1:16" ht="12.75">
      <c r="A3418" s="201">
        <v>46002.496817129628</v>
      </c>
      <c r="B3418" s="202">
        <v>46002</v>
      </c>
      <c r="C3418" s="203" t="s">
        <v>8734</v>
      </c>
      <c r="D3418" s="203" t="s">
        <v>11</v>
      </c>
      <c r="E3418" s="204" t="s">
        <v>8727</v>
      </c>
      <c r="F3418" s="49" t="s">
        <v>1284</v>
      </c>
      <c r="G3418" s="203">
        <v>1</v>
      </c>
      <c r="H3418" s="203" t="s">
        <v>8728</v>
      </c>
      <c r="I3418" s="205" t="s">
        <v>1501</v>
      </c>
      <c r="J3418" s="206"/>
      <c r="K3418" s="203">
        <v>26</v>
      </c>
      <c r="L3418" s="207" t="s">
        <v>827</v>
      </c>
      <c r="M3418" s="208" t="s">
        <v>2261</v>
      </c>
      <c r="N3418" s="209">
        <f t="shared" si="0"/>
        <v>2025</v>
      </c>
      <c r="O3418" s="210">
        <f t="shared" si="1"/>
        <v>12</v>
      </c>
      <c r="P3418" s="211" t="str">
        <f>IFERROR(VLOOKUP(F3418,연간집계!D:E,2,FALSE),"")</f>
        <v>PCMS_스탠다드캘린더</v>
      </c>
    </row>
    <row r="3419" spans="1:16" ht="12.75">
      <c r="A3419" s="201">
        <v>46002.496828703705</v>
      </c>
      <c r="B3419" s="202">
        <v>46002</v>
      </c>
      <c r="C3419" s="203" t="s">
        <v>8735</v>
      </c>
      <c r="D3419" s="203" t="s">
        <v>11</v>
      </c>
      <c r="E3419" s="204" t="s">
        <v>8727</v>
      </c>
      <c r="F3419" s="49" t="s">
        <v>1284</v>
      </c>
      <c r="G3419" s="203">
        <v>1</v>
      </c>
      <c r="H3419" s="203" t="s">
        <v>8728</v>
      </c>
      <c r="I3419" s="205" t="s">
        <v>1501</v>
      </c>
      <c r="J3419" s="206"/>
      <c r="K3419" s="203">
        <v>26</v>
      </c>
      <c r="L3419" s="207" t="s">
        <v>827</v>
      </c>
      <c r="M3419" s="208" t="s">
        <v>2261</v>
      </c>
      <c r="N3419" s="209">
        <f t="shared" si="0"/>
        <v>2025</v>
      </c>
      <c r="O3419" s="210">
        <f t="shared" si="1"/>
        <v>12</v>
      </c>
      <c r="P3419" s="211" t="str">
        <f>IFERROR(VLOOKUP(F3419,연간집계!D:E,2,FALSE),"")</f>
        <v>PCMS_스탠다드캘린더</v>
      </c>
    </row>
    <row r="3420" spans="1:16" ht="12.75">
      <c r="A3420" s="201">
        <v>46002.496840277781</v>
      </c>
      <c r="B3420" s="202">
        <v>46002</v>
      </c>
      <c r="C3420" s="203" t="s">
        <v>8736</v>
      </c>
      <c r="D3420" s="203" t="s">
        <v>11</v>
      </c>
      <c r="E3420" s="204" t="s">
        <v>8727</v>
      </c>
      <c r="F3420" s="49" t="s">
        <v>1284</v>
      </c>
      <c r="G3420" s="203">
        <v>1</v>
      </c>
      <c r="H3420" s="203" t="s">
        <v>8728</v>
      </c>
      <c r="I3420" s="205" t="s">
        <v>1501</v>
      </c>
      <c r="J3420" s="206"/>
      <c r="K3420" s="203">
        <v>26</v>
      </c>
      <c r="L3420" s="207" t="s">
        <v>827</v>
      </c>
      <c r="M3420" s="208" t="s">
        <v>2261</v>
      </c>
      <c r="N3420" s="209">
        <f t="shared" si="0"/>
        <v>2025</v>
      </c>
      <c r="O3420" s="210">
        <f t="shared" si="1"/>
        <v>12</v>
      </c>
      <c r="P3420" s="211" t="str">
        <f>IFERROR(VLOOKUP(F3420,연간집계!D:E,2,FALSE),"")</f>
        <v>PCMS_스탠다드캘린더</v>
      </c>
    </row>
    <row r="3421" spans="1:16" ht="12.75">
      <c r="A3421" s="201">
        <v>46002.496851851851</v>
      </c>
      <c r="B3421" s="202">
        <v>46002</v>
      </c>
      <c r="C3421" s="203" t="s">
        <v>8737</v>
      </c>
      <c r="D3421" s="203" t="s">
        <v>11</v>
      </c>
      <c r="E3421" s="204" t="s">
        <v>8727</v>
      </c>
      <c r="F3421" s="49" t="s">
        <v>1284</v>
      </c>
      <c r="G3421" s="203">
        <v>1</v>
      </c>
      <c r="H3421" s="203" t="s">
        <v>8728</v>
      </c>
      <c r="I3421" s="205" t="s">
        <v>1501</v>
      </c>
      <c r="J3421" s="206"/>
      <c r="K3421" s="203">
        <v>26</v>
      </c>
      <c r="L3421" s="207" t="s">
        <v>827</v>
      </c>
      <c r="M3421" s="208" t="s">
        <v>2261</v>
      </c>
      <c r="N3421" s="209">
        <f t="shared" si="0"/>
        <v>2025</v>
      </c>
      <c r="O3421" s="210">
        <f t="shared" si="1"/>
        <v>12</v>
      </c>
      <c r="P3421" s="211" t="str">
        <f>IFERROR(VLOOKUP(F3421,연간집계!D:E,2,FALSE),"")</f>
        <v>PCMS_스탠다드캘린더</v>
      </c>
    </row>
    <row r="3422" spans="1:16" ht="12.75">
      <c r="A3422" s="201">
        <v>46002.496863425928</v>
      </c>
      <c r="B3422" s="202">
        <v>46002</v>
      </c>
      <c r="C3422" s="203" t="s">
        <v>8738</v>
      </c>
      <c r="D3422" s="203" t="s">
        <v>11</v>
      </c>
      <c r="E3422" s="204" t="s">
        <v>8727</v>
      </c>
      <c r="F3422" s="49" t="s">
        <v>1284</v>
      </c>
      <c r="G3422" s="203">
        <v>1</v>
      </c>
      <c r="H3422" s="203" t="s">
        <v>8728</v>
      </c>
      <c r="I3422" s="205" t="s">
        <v>1501</v>
      </c>
      <c r="J3422" s="206"/>
      <c r="K3422" s="203">
        <v>26</v>
      </c>
      <c r="L3422" s="207" t="s">
        <v>827</v>
      </c>
      <c r="M3422" s="208" t="s">
        <v>2261</v>
      </c>
      <c r="N3422" s="209">
        <f t="shared" si="0"/>
        <v>2025</v>
      </c>
      <c r="O3422" s="210">
        <f t="shared" si="1"/>
        <v>12</v>
      </c>
      <c r="P3422" s="211" t="str">
        <f>IFERROR(VLOOKUP(F3422,연간집계!D:E,2,FALSE),"")</f>
        <v>PCMS_스탠다드캘린더</v>
      </c>
    </row>
    <row r="3423" spans="1:16" ht="12.75">
      <c r="A3423" s="201">
        <v>46002.496874999997</v>
      </c>
      <c r="B3423" s="202">
        <v>46002</v>
      </c>
      <c r="C3423" s="203" t="s">
        <v>8739</v>
      </c>
      <c r="D3423" s="203" t="s">
        <v>11</v>
      </c>
      <c r="E3423" s="204" t="s">
        <v>8727</v>
      </c>
      <c r="F3423" s="49" t="s">
        <v>1284</v>
      </c>
      <c r="G3423" s="203">
        <v>1</v>
      </c>
      <c r="H3423" s="203" t="s">
        <v>8728</v>
      </c>
      <c r="I3423" s="205" t="s">
        <v>1501</v>
      </c>
      <c r="J3423" s="206"/>
      <c r="K3423" s="203">
        <v>26</v>
      </c>
      <c r="L3423" s="207" t="s">
        <v>827</v>
      </c>
      <c r="M3423" s="208" t="s">
        <v>2261</v>
      </c>
      <c r="N3423" s="209">
        <f t="shared" si="0"/>
        <v>2025</v>
      </c>
      <c r="O3423" s="210">
        <f t="shared" si="1"/>
        <v>12</v>
      </c>
      <c r="P3423" s="211" t="str">
        <f>IFERROR(VLOOKUP(F3423,연간집계!D:E,2,FALSE),"")</f>
        <v>PCMS_스탠다드캘린더</v>
      </c>
    </row>
    <row r="3424" spans="1:16" ht="12.75">
      <c r="A3424" s="201">
        <v>46002.496886574074</v>
      </c>
      <c r="B3424" s="202">
        <v>46002</v>
      </c>
      <c r="C3424" s="203" t="s">
        <v>8740</v>
      </c>
      <c r="D3424" s="203" t="s">
        <v>11</v>
      </c>
      <c r="E3424" s="204" t="s">
        <v>8727</v>
      </c>
      <c r="F3424" s="49" t="s">
        <v>1284</v>
      </c>
      <c r="G3424" s="203">
        <v>1</v>
      </c>
      <c r="H3424" s="203" t="s">
        <v>8728</v>
      </c>
      <c r="I3424" s="205" t="s">
        <v>1501</v>
      </c>
      <c r="J3424" s="206"/>
      <c r="K3424" s="203">
        <v>26</v>
      </c>
      <c r="L3424" s="207" t="s">
        <v>827</v>
      </c>
      <c r="M3424" s="208" t="s">
        <v>2261</v>
      </c>
      <c r="N3424" s="209">
        <f t="shared" si="0"/>
        <v>2025</v>
      </c>
      <c r="O3424" s="210">
        <f t="shared" si="1"/>
        <v>12</v>
      </c>
      <c r="P3424" s="211" t="str">
        <f>IFERROR(VLOOKUP(F3424,연간집계!D:E,2,FALSE),"")</f>
        <v>PCMS_스탠다드캘린더</v>
      </c>
    </row>
    <row r="3425" spans="1:16" ht="12.75">
      <c r="A3425" s="201">
        <v>46002.496898148151</v>
      </c>
      <c r="B3425" s="202">
        <v>46002</v>
      </c>
      <c r="C3425" s="203" t="s">
        <v>8741</v>
      </c>
      <c r="D3425" s="203" t="s">
        <v>11</v>
      </c>
      <c r="E3425" s="204" t="s">
        <v>8727</v>
      </c>
      <c r="F3425" s="49" t="s">
        <v>1284</v>
      </c>
      <c r="G3425" s="203">
        <v>1</v>
      </c>
      <c r="H3425" s="203" t="s">
        <v>8728</v>
      </c>
      <c r="I3425" s="205" t="s">
        <v>1501</v>
      </c>
      <c r="J3425" s="206"/>
      <c r="K3425" s="203">
        <v>26</v>
      </c>
      <c r="L3425" s="207" t="s">
        <v>827</v>
      </c>
      <c r="M3425" s="208" t="s">
        <v>2261</v>
      </c>
      <c r="N3425" s="209">
        <f t="shared" si="0"/>
        <v>2025</v>
      </c>
      <c r="O3425" s="210">
        <f t="shared" si="1"/>
        <v>12</v>
      </c>
      <c r="P3425" s="211" t="str">
        <f>IFERROR(VLOOKUP(F3425,연간집계!D:E,2,FALSE),"")</f>
        <v>PCMS_스탠다드캘린더</v>
      </c>
    </row>
    <row r="3426" spans="1:16" ht="12.75">
      <c r="A3426" s="201">
        <v>46002.49690972222</v>
      </c>
      <c r="B3426" s="202">
        <v>46002</v>
      </c>
      <c r="C3426" s="203" t="s">
        <v>8742</v>
      </c>
      <c r="D3426" s="203" t="s">
        <v>11</v>
      </c>
      <c r="E3426" s="204" t="s">
        <v>8727</v>
      </c>
      <c r="F3426" s="49" t="s">
        <v>1284</v>
      </c>
      <c r="G3426" s="203">
        <v>1</v>
      </c>
      <c r="H3426" s="203" t="s">
        <v>8728</v>
      </c>
      <c r="I3426" s="205" t="s">
        <v>1501</v>
      </c>
      <c r="J3426" s="206"/>
      <c r="K3426" s="203">
        <v>26</v>
      </c>
      <c r="L3426" s="207" t="s">
        <v>827</v>
      </c>
      <c r="M3426" s="208" t="s">
        <v>2261</v>
      </c>
      <c r="N3426" s="209">
        <f t="shared" si="0"/>
        <v>2025</v>
      </c>
      <c r="O3426" s="210">
        <f t="shared" si="1"/>
        <v>12</v>
      </c>
      <c r="P3426" s="211" t="str">
        <f>IFERROR(VLOOKUP(F3426,연간집계!D:E,2,FALSE),"")</f>
        <v>PCMS_스탠다드캘린더</v>
      </c>
    </row>
    <row r="3427" spans="1:16" ht="12.75">
      <c r="A3427" s="201">
        <v>46002.496921296297</v>
      </c>
      <c r="B3427" s="202">
        <v>46002</v>
      </c>
      <c r="C3427" s="203" t="s">
        <v>8743</v>
      </c>
      <c r="D3427" s="203" t="s">
        <v>11</v>
      </c>
      <c r="E3427" s="204" t="s">
        <v>8727</v>
      </c>
      <c r="F3427" s="49" t="s">
        <v>1284</v>
      </c>
      <c r="G3427" s="203">
        <v>1</v>
      </c>
      <c r="H3427" s="203" t="s">
        <v>8728</v>
      </c>
      <c r="I3427" s="205" t="s">
        <v>1501</v>
      </c>
      <c r="J3427" s="206"/>
      <c r="K3427" s="203">
        <v>26</v>
      </c>
      <c r="L3427" s="207" t="s">
        <v>827</v>
      </c>
      <c r="M3427" s="208" t="s">
        <v>2261</v>
      </c>
      <c r="N3427" s="209">
        <f t="shared" si="0"/>
        <v>2025</v>
      </c>
      <c r="O3427" s="210">
        <f t="shared" si="1"/>
        <v>12</v>
      </c>
      <c r="P3427" s="211" t="str">
        <f>IFERROR(VLOOKUP(F3427,연간집계!D:E,2,FALSE),"")</f>
        <v>PCMS_스탠다드캘린더</v>
      </c>
    </row>
    <row r="3428" spans="1:16" ht="12.75">
      <c r="A3428" s="201">
        <v>46002.496932870374</v>
      </c>
      <c r="B3428" s="202">
        <v>46002</v>
      </c>
      <c r="C3428" s="203" t="s">
        <v>8744</v>
      </c>
      <c r="D3428" s="203" t="s">
        <v>11</v>
      </c>
      <c r="E3428" s="204" t="s">
        <v>8727</v>
      </c>
      <c r="F3428" s="49" t="s">
        <v>1284</v>
      </c>
      <c r="G3428" s="203">
        <v>1</v>
      </c>
      <c r="H3428" s="203" t="s">
        <v>8728</v>
      </c>
      <c r="I3428" s="205" t="s">
        <v>1501</v>
      </c>
      <c r="J3428" s="206"/>
      <c r="K3428" s="203">
        <v>26</v>
      </c>
      <c r="L3428" s="207" t="s">
        <v>827</v>
      </c>
      <c r="M3428" s="208" t="s">
        <v>2261</v>
      </c>
      <c r="N3428" s="209">
        <f t="shared" si="0"/>
        <v>2025</v>
      </c>
      <c r="O3428" s="210">
        <f t="shared" si="1"/>
        <v>12</v>
      </c>
      <c r="P3428" s="211" t="str">
        <f>IFERROR(VLOOKUP(F3428,연간집계!D:E,2,FALSE),"")</f>
        <v>PCMS_스탠다드캘린더</v>
      </c>
    </row>
    <row r="3429" spans="1:16" ht="12.75">
      <c r="A3429" s="201">
        <v>46002.496944444443</v>
      </c>
      <c r="B3429" s="202">
        <v>46002</v>
      </c>
      <c r="C3429" s="203" t="s">
        <v>8745</v>
      </c>
      <c r="D3429" s="203" t="s">
        <v>11</v>
      </c>
      <c r="E3429" s="204" t="s">
        <v>8727</v>
      </c>
      <c r="F3429" s="49" t="s">
        <v>1284</v>
      </c>
      <c r="G3429" s="203">
        <v>1</v>
      </c>
      <c r="H3429" s="203" t="s">
        <v>8728</v>
      </c>
      <c r="I3429" s="205" t="s">
        <v>1501</v>
      </c>
      <c r="J3429" s="206"/>
      <c r="K3429" s="203">
        <v>26</v>
      </c>
      <c r="L3429" s="207" t="s">
        <v>827</v>
      </c>
      <c r="M3429" s="208" t="s">
        <v>2261</v>
      </c>
      <c r="N3429" s="209">
        <f t="shared" si="0"/>
        <v>2025</v>
      </c>
      <c r="O3429" s="210">
        <f t="shared" si="1"/>
        <v>12</v>
      </c>
      <c r="P3429" s="211" t="str">
        <f>IFERROR(VLOOKUP(F3429,연간집계!D:E,2,FALSE),"")</f>
        <v>PCMS_스탠다드캘린더</v>
      </c>
    </row>
    <row r="3430" spans="1:16" ht="12.75">
      <c r="A3430" s="201">
        <v>46002.5000462963</v>
      </c>
      <c r="B3430" s="202">
        <v>46002</v>
      </c>
      <c r="C3430" s="203" t="s">
        <v>8746</v>
      </c>
      <c r="D3430" s="203" t="s">
        <v>11</v>
      </c>
      <c r="E3430" s="204" t="s">
        <v>8747</v>
      </c>
      <c r="F3430" s="49" t="s">
        <v>1284</v>
      </c>
      <c r="G3430" s="203">
        <v>1</v>
      </c>
      <c r="H3430" s="203" t="s">
        <v>5320</v>
      </c>
      <c r="I3430" s="205" t="s">
        <v>1501</v>
      </c>
      <c r="J3430" s="206"/>
      <c r="K3430" s="203">
        <v>26</v>
      </c>
      <c r="L3430" s="207" t="s">
        <v>827</v>
      </c>
      <c r="M3430" s="208" t="s">
        <v>2261</v>
      </c>
      <c r="N3430" s="209">
        <f t="shared" si="0"/>
        <v>2025</v>
      </c>
      <c r="O3430" s="210">
        <f t="shared" si="1"/>
        <v>12</v>
      </c>
      <c r="P3430" s="211" t="str">
        <f>IFERROR(VLOOKUP(F3430,연간집계!D:E,2,FALSE),"")</f>
        <v>PCMS_스탠다드캘린더</v>
      </c>
    </row>
    <row r="3431" spans="1:16" ht="12.75">
      <c r="A3431" s="201">
        <v>46002.500081018516</v>
      </c>
      <c r="B3431" s="202">
        <v>46002</v>
      </c>
      <c r="C3431" s="203" t="s">
        <v>8748</v>
      </c>
      <c r="D3431" s="203" t="s">
        <v>11</v>
      </c>
      <c r="E3431" s="204" t="s">
        <v>8747</v>
      </c>
      <c r="F3431" s="49" t="s">
        <v>1284</v>
      </c>
      <c r="G3431" s="203">
        <v>1</v>
      </c>
      <c r="H3431" s="203" t="s">
        <v>5320</v>
      </c>
      <c r="I3431" s="205" t="s">
        <v>1501</v>
      </c>
      <c r="J3431" s="206"/>
      <c r="K3431" s="203">
        <v>26</v>
      </c>
      <c r="L3431" s="207" t="s">
        <v>827</v>
      </c>
      <c r="M3431" s="208" t="s">
        <v>2261</v>
      </c>
      <c r="N3431" s="209">
        <f t="shared" si="0"/>
        <v>2025</v>
      </c>
      <c r="O3431" s="210">
        <f t="shared" si="1"/>
        <v>12</v>
      </c>
      <c r="P3431" s="211" t="str">
        <f>IFERROR(VLOOKUP(F3431,연간집계!D:E,2,FALSE),"")</f>
        <v>PCMS_스탠다드캘린더</v>
      </c>
    </row>
    <row r="3432" spans="1:16" ht="12.75">
      <c r="A3432" s="201">
        <v>46002.500092592592</v>
      </c>
      <c r="B3432" s="202">
        <v>46002</v>
      </c>
      <c r="C3432" s="203" t="s">
        <v>8749</v>
      </c>
      <c r="D3432" s="203" t="s">
        <v>11</v>
      </c>
      <c r="E3432" s="204" t="s">
        <v>8747</v>
      </c>
      <c r="F3432" s="49" t="s">
        <v>1284</v>
      </c>
      <c r="G3432" s="203">
        <v>1</v>
      </c>
      <c r="H3432" s="203" t="s">
        <v>5320</v>
      </c>
      <c r="I3432" s="205" t="s">
        <v>1501</v>
      </c>
      <c r="J3432" s="206"/>
      <c r="K3432" s="203">
        <v>26</v>
      </c>
      <c r="L3432" s="207" t="s">
        <v>827</v>
      </c>
      <c r="M3432" s="208" t="s">
        <v>2261</v>
      </c>
      <c r="N3432" s="209">
        <f t="shared" si="0"/>
        <v>2025</v>
      </c>
      <c r="O3432" s="210">
        <f t="shared" si="1"/>
        <v>12</v>
      </c>
      <c r="P3432" s="211" t="str">
        <f>IFERROR(VLOOKUP(F3432,연간집계!D:E,2,FALSE),"")</f>
        <v>PCMS_스탠다드캘린더</v>
      </c>
    </row>
    <row r="3433" spans="1:16" ht="12.75">
      <c r="A3433" s="201">
        <v>46002.500104166669</v>
      </c>
      <c r="B3433" s="202">
        <v>46002</v>
      </c>
      <c r="C3433" s="203" t="s">
        <v>8750</v>
      </c>
      <c r="D3433" s="203" t="s">
        <v>11</v>
      </c>
      <c r="E3433" s="204" t="s">
        <v>8747</v>
      </c>
      <c r="F3433" s="49" t="s">
        <v>1284</v>
      </c>
      <c r="G3433" s="203">
        <v>1</v>
      </c>
      <c r="H3433" s="203" t="s">
        <v>5320</v>
      </c>
      <c r="I3433" s="205" t="s">
        <v>1501</v>
      </c>
      <c r="J3433" s="206"/>
      <c r="K3433" s="203">
        <v>26</v>
      </c>
      <c r="L3433" s="207" t="s">
        <v>827</v>
      </c>
      <c r="M3433" s="208" t="s">
        <v>2261</v>
      </c>
      <c r="N3433" s="209">
        <f t="shared" si="0"/>
        <v>2025</v>
      </c>
      <c r="O3433" s="210">
        <f t="shared" si="1"/>
        <v>12</v>
      </c>
      <c r="P3433" s="211" t="str">
        <f>IFERROR(VLOOKUP(F3433,연간집계!D:E,2,FALSE),"")</f>
        <v>PCMS_스탠다드캘린더</v>
      </c>
    </row>
    <row r="3434" spans="1:16" ht="12.75">
      <c r="A3434" s="201">
        <v>46002.500115740739</v>
      </c>
      <c r="B3434" s="202">
        <v>46002</v>
      </c>
      <c r="C3434" s="203" t="s">
        <v>8751</v>
      </c>
      <c r="D3434" s="203" t="s">
        <v>11</v>
      </c>
      <c r="E3434" s="204" t="s">
        <v>8747</v>
      </c>
      <c r="F3434" s="49" t="s">
        <v>1284</v>
      </c>
      <c r="G3434" s="203">
        <v>1</v>
      </c>
      <c r="H3434" s="203" t="s">
        <v>5320</v>
      </c>
      <c r="I3434" s="205" t="s">
        <v>1501</v>
      </c>
      <c r="J3434" s="206"/>
      <c r="K3434" s="203">
        <v>26</v>
      </c>
      <c r="L3434" s="207" t="s">
        <v>827</v>
      </c>
      <c r="M3434" s="208" t="s">
        <v>2261</v>
      </c>
      <c r="N3434" s="209">
        <f t="shared" si="0"/>
        <v>2025</v>
      </c>
      <c r="O3434" s="210">
        <f t="shared" si="1"/>
        <v>12</v>
      </c>
      <c r="P3434" s="211" t="str">
        <f>IFERROR(VLOOKUP(F3434,연간집계!D:E,2,FALSE),"")</f>
        <v>PCMS_스탠다드캘린더</v>
      </c>
    </row>
    <row r="3435" spans="1:16" ht="12.75">
      <c r="A3435" s="201">
        <v>46002.500127314815</v>
      </c>
      <c r="B3435" s="202">
        <v>46002</v>
      </c>
      <c r="C3435" s="203" t="s">
        <v>8752</v>
      </c>
      <c r="D3435" s="203" t="s">
        <v>11</v>
      </c>
      <c r="E3435" s="204" t="s">
        <v>8747</v>
      </c>
      <c r="F3435" s="49" t="s">
        <v>1284</v>
      </c>
      <c r="G3435" s="203">
        <v>1</v>
      </c>
      <c r="H3435" s="203" t="s">
        <v>5320</v>
      </c>
      <c r="I3435" s="205" t="s">
        <v>1501</v>
      </c>
      <c r="J3435" s="206"/>
      <c r="K3435" s="203">
        <v>26</v>
      </c>
      <c r="L3435" s="207" t="s">
        <v>827</v>
      </c>
      <c r="M3435" s="208" t="s">
        <v>2261</v>
      </c>
      <c r="N3435" s="209">
        <f t="shared" si="0"/>
        <v>2025</v>
      </c>
      <c r="O3435" s="210">
        <f t="shared" si="1"/>
        <v>12</v>
      </c>
      <c r="P3435" s="211" t="str">
        <f>IFERROR(VLOOKUP(F3435,연간집계!D:E,2,FALSE),"")</f>
        <v>PCMS_스탠다드캘린더</v>
      </c>
    </row>
    <row r="3436" spans="1:16" ht="12.75">
      <c r="A3436" s="201">
        <v>46002.500138888892</v>
      </c>
      <c r="B3436" s="202">
        <v>46002</v>
      </c>
      <c r="C3436" s="203" t="s">
        <v>8753</v>
      </c>
      <c r="D3436" s="203" t="s">
        <v>11</v>
      </c>
      <c r="E3436" s="204" t="s">
        <v>8747</v>
      </c>
      <c r="F3436" s="49" t="s">
        <v>1284</v>
      </c>
      <c r="G3436" s="203">
        <v>1</v>
      </c>
      <c r="H3436" s="203" t="s">
        <v>5320</v>
      </c>
      <c r="I3436" s="205" t="s">
        <v>1501</v>
      </c>
      <c r="J3436" s="206"/>
      <c r="K3436" s="203">
        <v>26</v>
      </c>
      <c r="L3436" s="207" t="s">
        <v>827</v>
      </c>
      <c r="M3436" s="208" t="s">
        <v>2261</v>
      </c>
      <c r="N3436" s="209">
        <f t="shared" si="0"/>
        <v>2025</v>
      </c>
      <c r="O3436" s="210">
        <f t="shared" si="1"/>
        <v>12</v>
      </c>
      <c r="P3436" s="211" t="str">
        <f>IFERROR(VLOOKUP(F3436,연간집계!D:E,2,FALSE),"")</f>
        <v>PCMS_스탠다드캘린더</v>
      </c>
    </row>
    <row r="3437" spans="1:16" ht="12.75">
      <c r="A3437" s="201">
        <v>46002.500150462962</v>
      </c>
      <c r="B3437" s="202">
        <v>46002</v>
      </c>
      <c r="C3437" s="203" t="s">
        <v>8754</v>
      </c>
      <c r="D3437" s="203" t="s">
        <v>11</v>
      </c>
      <c r="E3437" s="204" t="s">
        <v>8747</v>
      </c>
      <c r="F3437" s="49" t="s">
        <v>1284</v>
      </c>
      <c r="G3437" s="203">
        <v>1</v>
      </c>
      <c r="H3437" s="203" t="s">
        <v>5320</v>
      </c>
      <c r="I3437" s="205" t="s">
        <v>1501</v>
      </c>
      <c r="J3437" s="206"/>
      <c r="K3437" s="203">
        <v>26</v>
      </c>
      <c r="L3437" s="207" t="s">
        <v>827</v>
      </c>
      <c r="M3437" s="208" t="s">
        <v>2261</v>
      </c>
      <c r="N3437" s="209">
        <f t="shared" si="0"/>
        <v>2025</v>
      </c>
      <c r="O3437" s="210">
        <f t="shared" si="1"/>
        <v>12</v>
      </c>
      <c r="P3437" s="211" t="str">
        <f>IFERROR(VLOOKUP(F3437,연간집계!D:E,2,FALSE),"")</f>
        <v>PCMS_스탠다드캘린더</v>
      </c>
    </row>
    <row r="3438" spans="1:16" ht="12.75">
      <c r="A3438" s="201">
        <v>46002.500162037039</v>
      </c>
      <c r="B3438" s="202">
        <v>46002</v>
      </c>
      <c r="C3438" s="203" t="s">
        <v>8755</v>
      </c>
      <c r="D3438" s="203" t="s">
        <v>11</v>
      </c>
      <c r="E3438" s="204" t="s">
        <v>8747</v>
      </c>
      <c r="F3438" s="49" t="s">
        <v>1284</v>
      </c>
      <c r="G3438" s="203">
        <v>1</v>
      </c>
      <c r="H3438" s="203" t="s">
        <v>5320</v>
      </c>
      <c r="I3438" s="205" t="s">
        <v>1501</v>
      </c>
      <c r="J3438" s="206"/>
      <c r="K3438" s="203">
        <v>26</v>
      </c>
      <c r="L3438" s="207" t="s">
        <v>827</v>
      </c>
      <c r="M3438" s="208" t="s">
        <v>2261</v>
      </c>
      <c r="N3438" s="209">
        <f t="shared" si="0"/>
        <v>2025</v>
      </c>
      <c r="O3438" s="210">
        <f t="shared" si="1"/>
        <v>12</v>
      </c>
      <c r="P3438" s="211" t="str">
        <f>IFERROR(VLOOKUP(F3438,연간집계!D:E,2,FALSE),"")</f>
        <v>PCMS_스탠다드캘린더</v>
      </c>
    </row>
    <row r="3439" spans="1:16" ht="12.75">
      <c r="A3439" s="201">
        <v>46002.500173611108</v>
      </c>
      <c r="B3439" s="202">
        <v>46002</v>
      </c>
      <c r="C3439" s="203" t="s">
        <v>8756</v>
      </c>
      <c r="D3439" s="203" t="s">
        <v>11</v>
      </c>
      <c r="E3439" s="204" t="s">
        <v>8747</v>
      </c>
      <c r="F3439" s="49" t="s">
        <v>1284</v>
      </c>
      <c r="G3439" s="203">
        <v>1</v>
      </c>
      <c r="H3439" s="203" t="s">
        <v>5320</v>
      </c>
      <c r="I3439" s="205" t="s">
        <v>1501</v>
      </c>
      <c r="J3439" s="206"/>
      <c r="K3439" s="203">
        <v>26</v>
      </c>
      <c r="L3439" s="207" t="s">
        <v>827</v>
      </c>
      <c r="M3439" s="208" t="s">
        <v>2261</v>
      </c>
      <c r="N3439" s="209">
        <f t="shared" si="0"/>
        <v>2025</v>
      </c>
      <c r="O3439" s="210">
        <f t="shared" si="1"/>
        <v>12</v>
      </c>
      <c r="P3439" s="211" t="str">
        <f>IFERROR(VLOOKUP(F3439,연간집계!D:E,2,FALSE),"")</f>
        <v>PCMS_스탠다드캘린더</v>
      </c>
    </row>
    <row r="3440" spans="1:16" ht="12.75">
      <c r="A3440" s="201">
        <v>46002.500185185185</v>
      </c>
      <c r="B3440" s="202">
        <v>46002</v>
      </c>
      <c r="C3440" s="203" t="s">
        <v>8757</v>
      </c>
      <c r="D3440" s="203" t="s">
        <v>11</v>
      </c>
      <c r="E3440" s="204" t="s">
        <v>8747</v>
      </c>
      <c r="F3440" s="49" t="s">
        <v>1284</v>
      </c>
      <c r="G3440" s="203">
        <v>1</v>
      </c>
      <c r="H3440" s="203" t="s">
        <v>5320</v>
      </c>
      <c r="I3440" s="205" t="s">
        <v>1501</v>
      </c>
      <c r="J3440" s="206"/>
      <c r="K3440" s="203">
        <v>26</v>
      </c>
      <c r="L3440" s="207" t="s">
        <v>827</v>
      </c>
      <c r="M3440" s="208" t="s">
        <v>2261</v>
      </c>
      <c r="N3440" s="209">
        <f t="shared" si="0"/>
        <v>2025</v>
      </c>
      <c r="O3440" s="210">
        <f t="shared" si="1"/>
        <v>12</v>
      </c>
      <c r="P3440" s="211" t="str">
        <f>IFERROR(VLOOKUP(F3440,연간집계!D:E,2,FALSE),"")</f>
        <v>PCMS_스탠다드캘린더</v>
      </c>
    </row>
    <row r="3441" spans="1:16" ht="12.75">
      <c r="A3441" s="201">
        <v>46002.500196759262</v>
      </c>
      <c r="B3441" s="202">
        <v>46002</v>
      </c>
      <c r="C3441" s="203" t="s">
        <v>8758</v>
      </c>
      <c r="D3441" s="203" t="s">
        <v>11</v>
      </c>
      <c r="E3441" s="204" t="s">
        <v>8747</v>
      </c>
      <c r="F3441" s="49" t="s">
        <v>1284</v>
      </c>
      <c r="G3441" s="203">
        <v>1</v>
      </c>
      <c r="H3441" s="203" t="s">
        <v>5320</v>
      </c>
      <c r="I3441" s="205" t="s">
        <v>1501</v>
      </c>
      <c r="J3441" s="206"/>
      <c r="K3441" s="203">
        <v>26</v>
      </c>
      <c r="L3441" s="207" t="s">
        <v>827</v>
      </c>
      <c r="M3441" s="208" t="s">
        <v>2261</v>
      </c>
      <c r="N3441" s="209">
        <f t="shared" si="0"/>
        <v>2025</v>
      </c>
      <c r="O3441" s="210">
        <f t="shared" si="1"/>
        <v>12</v>
      </c>
      <c r="P3441" s="211" t="str">
        <f>IFERROR(VLOOKUP(F3441,연간집계!D:E,2,FALSE),"")</f>
        <v>PCMS_스탠다드캘린더</v>
      </c>
    </row>
    <row r="3442" spans="1:16" ht="12.75">
      <c r="A3442" s="201">
        <v>46002.500208333331</v>
      </c>
      <c r="B3442" s="202">
        <v>46002</v>
      </c>
      <c r="C3442" s="203" t="s">
        <v>8759</v>
      </c>
      <c r="D3442" s="203" t="s">
        <v>11</v>
      </c>
      <c r="E3442" s="204" t="s">
        <v>8747</v>
      </c>
      <c r="F3442" s="49" t="s">
        <v>1284</v>
      </c>
      <c r="G3442" s="203">
        <v>1</v>
      </c>
      <c r="H3442" s="203" t="s">
        <v>5320</v>
      </c>
      <c r="I3442" s="205" t="s">
        <v>1501</v>
      </c>
      <c r="J3442" s="206"/>
      <c r="K3442" s="203">
        <v>26</v>
      </c>
      <c r="L3442" s="207" t="s">
        <v>827</v>
      </c>
      <c r="M3442" s="208" t="s">
        <v>2261</v>
      </c>
      <c r="N3442" s="209">
        <f t="shared" si="0"/>
        <v>2025</v>
      </c>
      <c r="O3442" s="210">
        <f t="shared" si="1"/>
        <v>12</v>
      </c>
      <c r="P3442" s="211" t="str">
        <f>IFERROR(VLOOKUP(F3442,연간집계!D:E,2,FALSE),"")</f>
        <v>PCMS_스탠다드캘린더</v>
      </c>
    </row>
    <row r="3443" spans="1:16" ht="12.75">
      <c r="A3443" s="201">
        <v>46002.500219907408</v>
      </c>
      <c r="B3443" s="202">
        <v>46002</v>
      </c>
      <c r="C3443" s="203" t="s">
        <v>8760</v>
      </c>
      <c r="D3443" s="203" t="s">
        <v>11</v>
      </c>
      <c r="E3443" s="204" t="s">
        <v>8747</v>
      </c>
      <c r="F3443" s="49" t="s">
        <v>1284</v>
      </c>
      <c r="G3443" s="203">
        <v>1</v>
      </c>
      <c r="H3443" s="203" t="s">
        <v>5320</v>
      </c>
      <c r="I3443" s="205" t="s">
        <v>1501</v>
      </c>
      <c r="J3443" s="206"/>
      <c r="K3443" s="203">
        <v>26</v>
      </c>
      <c r="L3443" s="207" t="s">
        <v>827</v>
      </c>
      <c r="M3443" s="208" t="s">
        <v>2261</v>
      </c>
      <c r="N3443" s="209">
        <f t="shared" si="0"/>
        <v>2025</v>
      </c>
      <c r="O3443" s="210">
        <f t="shared" si="1"/>
        <v>12</v>
      </c>
      <c r="P3443" s="211" t="str">
        <f>IFERROR(VLOOKUP(F3443,연간집계!D:E,2,FALSE),"")</f>
        <v>PCMS_스탠다드캘린더</v>
      </c>
    </row>
    <row r="3444" spans="1:16" ht="12.75">
      <c r="A3444" s="201">
        <v>46002.500231481485</v>
      </c>
      <c r="B3444" s="202">
        <v>46002</v>
      </c>
      <c r="C3444" s="203" t="s">
        <v>8761</v>
      </c>
      <c r="D3444" s="203" t="s">
        <v>11</v>
      </c>
      <c r="E3444" s="204" t="s">
        <v>8747</v>
      </c>
      <c r="F3444" s="49" t="s">
        <v>1284</v>
      </c>
      <c r="G3444" s="203">
        <v>1</v>
      </c>
      <c r="H3444" s="203" t="s">
        <v>5320</v>
      </c>
      <c r="I3444" s="205" t="s">
        <v>1501</v>
      </c>
      <c r="J3444" s="206"/>
      <c r="K3444" s="203">
        <v>26</v>
      </c>
      <c r="L3444" s="207" t="s">
        <v>827</v>
      </c>
      <c r="M3444" s="208" t="s">
        <v>2261</v>
      </c>
      <c r="N3444" s="209">
        <f t="shared" si="0"/>
        <v>2025</v>
      </c>
      <c r="O3444" s="210">
        <f t="shared" si="1"/>
        <v>12</v>
      </c>
      <c r="P3444" s="211" t="str">
        <f>IFERROR(VLOOKUP(F3444,연간집계!D:E,2,FALSE),"")</f>
        <v>PCMS_스탠다드캘린더</v>
      </c>
    </row>
    <row r="3445" spans="1:16" ht="12.75">
      <c r="A3445" s="201">
        <v>46002.500243055554</v>
      </c>
      <c r="B3445" s="202">
        <v>46002</v>
      </c>
      <c r="C3445" s="203" t="s">
        <v>8762</v>
      </c>
      <c r="D3445" s="203" t="s">
        <v>11</v>
      </c>
      <c r="E3445" s="204" t="s">
        <v>8747</v>
      </c>
      <c r="F3445" s="49" t="s">
        <v>1284</v>
      </c>
      <c r="G3445" s="203">
        <v>1</v>
      </c>
      <c r="H3445" s="203" t="s">
        <v>5320</v>
      </c>
      <c r="I3445" s="205" t="s">
        <v>1501</v>
      </c>
      <c r="J3445" s="206"/>
      <c r="K3445" s="203">
        <v>26</v>
      </c>
      <c r="L3445" s="207" t="s">
        <v>827</v>
      </c>
      <c r="M3445" s="208" t="s">
        <v>2261</v>
      </c>
      <c r="N3445" s="209">
        <f t="shared" si="0"/>
        <v>2025</v>
      </c>
      <c r="O3445" s="210">
        <f t="shared" si="1"/>
        <v>12</v>
      </c>
      <c r="P3445" s="211" t="str">
        <f>IFERROR(VLOOKUP(F3445,연간집계!D:E,2,FALSE),"")</f>
        <v>PCMS_스탠다드캘린더</v>
      </c>
    </row>
    <row r="3446" spans="1:16" ht="12.75">
      <c r="A3446" s="201">
        <v>46002.503425925926</v>
      </c>
      <c r="B3446" s="202">
        <v>46002</v>
      </c>
      <c r="C3446" s="203" t="s">
        <v>8763</v>
      </c>
      <c r="D3446" s="203" t="s">
        <v>11</v>
      </c>
      <c r="E3446" s="204" t="s">
        <v>8764</v>
      </c>
      <c r="F3446" s="49" t="s">
        <v>1284</v>
      </c>
      <c r="G3446" s="203">
        <v>1</v>
      </c>
      <c r="H3446" s="203" t="s">
        <v>8765</v>
      </c>
      <c r="I3446" s="205" t="s">
        <v>1501</v>
      </c>
      <c r="J3446" s="206"/>
      <c r="K3446" s="203">
        <v>26</v>
      </c>
      <c r="L3446" s="207" t="s">
        <v>827</v>
      </c>
      <c r="M3446" s="208" t="s">
        <v>2261</v>
      </c>
      <c r="N3446" s="209">
        <f t="shared" si="0"/>
        <v>2025</v>
      </c>
      <c r="O3446" s="210">
        <f t="shared" si="1"/>
        <v>12</v>
      </c>
      <c r="P3446" s="211" t="str">
        <f>IFERROR(VLOOKUP(F3446,연간집계!D:E,2,FALSE),"")</f>
        <v>PCMS_스탠다드캘린더</v>
      </c>
    </row>
    <row r="3447" spans="1:16" ht="12.75">
      <c r="A3447" s="201">
        <v>46002.503437500003</v>
      </c>
      <c r="B3447" s="202">
        <v>46002</v>
      </c>
      <c r="C3447" s="203" t="s">
        <v>8766</v>
      </c>
      <c r="D3447" s="203" t="s">
        <v>11</v>
      </c>
      <c r="E3447" s="204" t="s">
        <v>8764</v>
      </c>
      <c r="F3447" s="49" t="s">
        <v>1284</v>
      </c>
      <c r="G3447" s="203">
        <v>1</v>
      </c>
      <c r="H3447" s="203" t="s">
        <v>8765</v>
      </c>
      <c r="I3447" s="205" t="s">
        <v>1501</v>
      </c>
      <c r="J3447" s="206"/>
      <c r="K3447" s="203">
        <v>26</v>
      </c>
      <c r="L3447" s="207" t="s">
        <v>827</v>
      </c>
      <c r="M3447" s="208" t="s">
        <v>2261</v>
      </c>
      <c r="N3447" s="209">
        <f t="shared" si="0"/>
        <v>2025</v>
      </c>
      <c r="O3447" s="210">
        <f t="shared" si="1"/>
        <v>12</v>
      </c>
      <c r="P3447" s="211" t="str">
        <f>IFERROR(VLOOKUP(F3447,연간집계!D:E,2,FALSE),"")</f>
        <v>PCMS_스탠다드캘린더</v>
      </c>
    </row>
    <row r="3448" spans="1:16" ht="12.75">
      <c r="A3448" s="201">
        <v>46002.503449074073</v>
      </c>
      <c r="B3448" s="202">
        <v>46002</v>
      </c>
      <c r="C3448" s="203" t="s">
        <v>8767</v>
      </c>
      <c r="D3448" s="203" t="s">
        <v>11</v>
      </c>
      <c r="E3448" s="204" t="s">
        <v>8764</v>
      </c>
      <c r="F3448" s="49" t="s">
        <v>1284</v>
      </c>
      <c r="G3448" s="203">
        <v>1</v>
      </c>
      <c r="H3448" s="203" t="s">
        <v>8765</v>
      </c>
      <c r="I3448" s="205" t="s">
        <v>1501</v>
      </c>
      <c r="J3448" s="206"/>
      <c r="K3448" s="203">
        <v>26</v>
      </c>
      <c r="L3448" s="207" t="s">
        <v>827</v>
      </c>
      <c r="M3448" s="208" t="s">
        <v>2261</v>
      </c>
      <c r="N3448" s="209">
        <f t="shared" si="0"/>
        <v>2025</v>
      </c>
      <c r="O3448" s="210">
        <f t="shared" si="1"/>
        <v>12</v>
      </c>
      <c r="P3448" s="211" t="str">
        <f>IFERROR(VLOOKUP(F3448,연간집계!D:E,2,FALSE),"")</f>
        <v>PCMS_스탠다드캘린더</v>
      </c>
    </row>
    <row r="3449" spans="1:16" ht="12.75">
      <c r="A3449" s="201">
        <v>46002.503460648149</v>
      </c>
      <c r="B3449" s="202">
        <v>46002</v>
      </c>
      <c r="C3449" s="203" t="s">
        <v>8768</v>
      </c>
      <c r="D3449" s="203" t="s">
        <v>11</v>
      </c>
      <c r="E3449" s="204" t="s">
        <v>8764</v>
      </c>
      <c r="F3449" s="49" t="s">
        <v>1284</v>
      </c>
      <c r="G3449" s="203">
        <v>1</v>
      </c>
      <c r="H3449" s="203" t="s">
        <v>8765</v>
      </c>
      <c r="I3449" s="205" t="s">
        <v>1501</v>
      </c>
      <c r="J3449" s="206"/>
      <c r="K3449" s="203">
        <v>26</v>
      </c>
      <c r="L3449" s="207" t="s">
        <v>827</v>
      </c>
      <c r="M3449" s="208" t="s">
        <v>2261</v>
      </c>
      <c r="N3449" s="209">
        <f t="shared" si="0"/>
        <v>2025</v>
      </c>
      <c r="O3449" s="210">
        <f t="shared" si="1"/>
        <v>12</v>
      </c>
      <c r="P3449" s="211" t="str">
        <f>IFERROR(VLOOKUP(F3449,연간집계!D:E,2,FALSE),"")</f>
        <v>PCMS_스탠다드캘린더</v>
      </c>
    </row>
    <row r="3450" spans="1:16" ht="12.75">
      <c r="A3450" s="201">
        <v>46002.503472222219</v>
      </c>
      <c r="B3450" s="202">
        <v>46002</v>
      </c>
      <c r="C3450" s="203" t="s">
        <v>8769</v>
      </c>
      <c r="D3450" s="203" t="s">
        <v>11</v>
      </c>
      <c r="E3450" s="204" t="s">
        <v>8764</v>
      </c>
      <c r="F3450" s="49" t="s">
        <v>1284</v>
      </c>
      <c r="G3450" s="203">
        <v>1</v>
      </c>
      <c r="H3450" s="203" t="s">
        <v>8765</v>
      </c>
      <c r="I3450" s="205" t="s">
        <v>1501</v>
      </c>
      <c r="J3450" s="206"/>
      <c r="K3450" s="203">
        <v>26</v>
      </c>
      <c r="L3450" s="207" t="s">
        <v>827</v>
      </c>
      <c r="M3450" s="208" t="s">
        <v>2261</v>
      </c>
      <c r="N3450" s="209">
        <f t="shared" si="0"/>
        <v>2025</v>
      </c>
      <c r="O3450" s="210">
        <f t="shared" si="1"/>
        <v>12</v>
      </c>
      <c r="P3450" s="211" t="str">
        <f>IFERROR(VLOOKUP(F3450,연간집계!D:E,2,FALSE),"")</f>
        <v>PCMS_스탠다드캘린더</v>
      </c>
    </row>
    <row r="3451" spans="1:16" ht="12.75">
      <c r="A3451" s="201">
        <v>46002.503483796296</v>
      </c>
      <c r="B3451" s="202">
        <v>46002</v>
      </c>
      <c r="C3451" s="203" t="s">
        <v>8770</v>
      </c>
      <c r="D3451" s="203" t="s">
        <v>11</v>
      </c>
      <c r="E3451" s="204" t="s">
        <v>8764</v>
      </c>
      <c r="F3451" s="49" t="s">
        <v>1284</v>
      </c>
      <c r="G3451" s="203">
        <v>1</v>
      </c>
      <c r="H3451" s="203" t="s">
        <v>8765</v>
      </c>
      <c r="I3451" s="205" t="s">
        <v>1501</v>
      </c>
      <c r="J3451" s="206"/>
      <c r="K3451" s="203">
        <v>26</v>
      </c>
      <c r="L3451" s="207" t="s">
        <v>827</v>
      </c>
      <c r="M3451" s="208" t="s">
        <v>2261</v>
      </c>
      <c r="N3451" s="209">
        <f t="shared" si="0"/>
        <v>2025</v>
      </c>
      <c r="O3451" s="210">
        <f t="shared" si="1"/>
        <v>12</v>
      </c>
      <c r="P3451" s="211" t="str">
        <f>IFERROR(VLOOKUP(F3451,연간집계!D:E,2,FALSE),"")</f>
        <v>PCMS_스탠다드캘린더</v>
      </c>
    </row>
    <row r="3452" spans="1:16" ht="12.75">
      <c r="A3452" s="201">
        <v>46002.503495370373</v>
      </c>
      <c r="B3452" s="202">
        <v>46002</v>
      </c>
      <c r="C3452" s="203" t="s">
        <v>8771</v>
      </c>
      <c r="D3452" s="203" t="s">
        <v>11</v>
      </c>
      <c r="E3452" s="204" t="s">
        <v>8764</v>
      </c>
      <c r="F3452" s="49" t="s">
        <v>1284</v>
      </c>
      <c r="G3452" s="203">
        <v>1</v>
      </c>
      <c r="H3452" s="203" t="s">
        <v>8765</v>
      </c>
      <c r="I3452" s="205" t="s">
        <v>1501</v>
      </c>
      <c r="J3452" s="206"/>
      <c r="K3452" s="203">
        <v>26</v>
      </c>
      <c r="L3452" s="207" t="s">
        <v>827</v>
      </c>
      <c r="M3452" s="208" t="s">
        <v>2261</v>
      </c>
      <c r="N3452" s="209">
        <f t="shared" si="0"/>
        <v>2025</v>
      </c>
      <c r="O3452" s="210">
        <f t="shared" si="1"/>
        <v>12</v>
      </c>
      <c r="P3452" s="211" t="str">
        <f>IFERROR(VLOOKUP(F3452,연간집계!D:E,2,FALSE),"")</f>
        <v>PCMS_스탠다드캘린더</v>
      </c>
    </row>
    <row r="3453" spans="1:16" ht="12.75">
      <c r="A3453" s="201">
        <v>46002.503506944442</v>
      </c>
      <c r="B3453" s="202">
        <v>46002</v>
      </c>
      <c r="C3453" s="203" t="s">
        <v>8772</v>
      </c>
      <c r="D3453" s="203" t="s">
        <v>11</v>
      </c>
      <c r="E3453" s="204" t="s">
        <v>8764</v>
      </c>
      <c r="F3453" s="49" t="s">
        <v>1284</v>
      </c>
      <c r="G3453" s="203">
        <v>1</v>
      </c>
      <c r="H3453" s="203" t="s">
        <v>8765</v>
      </c>
      <c r="I3453" s="205" t="s">
        <v>1501</v>
      </c>
      <c r="J3453" s="206"/>
      <c r="K3453" s="203">
        <v>26</v>
      </c>
      <c r="L3453" s="207" t="s">
        <v>827</v>
      </c>
      <c r="M3453" s="208" t="s">
        <v>2261</v>
      </c>
      <c r="N3453" s="209">
        <f t="shared" si="0"/>
        <v>2025</v>
      </c>
      <c r="O3453" s="210">
        <f t="shared" si="1"/>
        <v>12</v>
      </c>
      <c r="P3453" s="211" t="str">
        <f>IFERROR(VLOOKUP(F3453,연간집계!D:E,2,FALSE),"")</f>
        <v>PCMS_스탠다드캘린더</v>
      </c>
    </row>
    <row r="3454" spans="1:16" ht="12.75">
      <c r="A3454" s="201">
        <v>46002.503518518519</v>
      </c>
      <c r="B3454" s="202">
        <v>46002</v>
      </c>
      <c r="C3454" s="203" t="s">
        <v>8773</v>
      </c>
      <c r="D3454" s="203" t="s">
        <v>11</v>
      </c>
      <c r="E3454" s="204" t="s">
        <v>8764</v>
      </c>
      <c r="F3454" s="49" t="s">
        <v>1284</v>
      </c>
      <c r="G3454" s="203">
        <v>1</v>
      </c>
      <c r="H3454" s="203" t="s">
        <v>8765</v>
      </c>
      <c r="I3454" s="205" t="s">
        <v>1501</v>
      </c>
      <c r="J3454" s="206"/>
      <c r="K3454" s="203">
        <v>26</v>
      </c>
      <c r="L3454" s="207" t="s">
        <v>827</v>
      </c>
      <c r="M3454" s="208" t="s">
        <v>2261</v>
      </c>
      <c r="N3454" s="209">
        <f t="shared" si="0"/>
        <v>2025</v>
      </c>
      <c r="O3454" s="210">
        <f t="shared" si="1"/>
        <v>12</v>
      </c>
      <c r="P3454" s="211" t="str">
        <f>IFERROR(VLOOKUP(F3454,연간집계!D:E,2,FALSE),"")</f>
        <v>PCMS_스탠다드캘린더</v>
      </c>
    </row>
    <row r="3455" spans="1:16" ht="12.75">
      <c r="A3455" s="201">
        <v>46002.503541666665</v>
      </c>
      <c r="B3455" s="202">
        <v>46002</v>
      </c>
      <c r="C3455" s="203" t="s">
        <v>8774</v>
      </c>
      <c r="D3455" s="203" t="s">
        <v>11</v>
      </c>
      <c r="E3455" s="204" t="s">
        <v>8764</v>
      </c>
      <c r="F3455" s="49" t="s">
        <v>1284</v>
      </c>
      <c r="G3455" s="203">
        <v>1</v>
      </c>
      <c r="H3455" s="203" t="s">
        <v>8765</v>
      </c>
      <c r="I3455" s="205" t="s">
        <v>1501</v>
      </c>
      <c r="J3455" s="206"/>
      <c r="K3455" s="203">
        <v>26</v>
      </c>
      <c r="L3455" s="207" t="s">
        <v>827</v>
      </c>
      <c r="M3455" s="208" t="s">
        <v>2261</v>
      </c>
      <c r="N3455" s="209">
        <f t="shared" si="0"/>
        <v>2025</v>
      </c>
      <c r="O3455" s="210">
        <f t="shared" si="1"/>
        <v>12</v>
      </c>
      <c r="P3455" s="211" t="str">
        <f>IFERROR(VLOOKUP(F3455,연간집계!D:E,2,FALSE),"")</f>
        <v>PCMS_스탠다드캘린더</v>
      </c>
    </row>
    <row r="3456" spans="1:16" ht="12.75">
      <c r="A3456" s="201">
        <v>46002.503553240742</v>
      </c>
      <c r="B3456" s="202">
        <v>46002</v>
      </c>
      <c r="C3456" s="203" t="s">
        <v>8775</v>
      </c>
      <c r="D3456" s="203" t="s">
        <v>11</v>
      </c>
      <c r="E3456" s="204" t="s">
        <v>8764</v>
      </c>
      <c r="F3456" s="49" t="s">
        <v>1284</v>
      </c>
      <c r="G3456" s="203">
        <v>1</v>
      </c>
      <c r="H3456" s="203" t="s">
        <v>8765</v>
      </c>
      <c r="I3456" s="205" t="s">
        <v>1501</v>
      </c>
      <c r="J3456" s="206"/>
      <c r="K3456" s="203">
        <v>26</v>
      </c>
      <c r="L3456" s="207" t="s">
        <v>827</v>
      </c>
      <c r="M3456" s="208" t="s">
        <v>2261</v>
      </c>
      <c r="N3456" s="209">
        <f t="shared" si="0"/>
        <v>2025</v>
      </c>
      <c r="O3456" s="210">
        <f t="shared" si="1"/>
        <v>12</v>
      </c>
      <c r="P3456" s="211" t="str">
        <f>IFERROR(VLOOKUP(F3456,연간집계!D:E,2,FALSE),"")</f>
        <v>PCMS_스탠다드캘린더</v>
      </c>
    </row>
    <row r="3457" spans="1:16" ht="12.75">
      <c r="A3457" s="201">
        <v>46002.503564814811</v>
      </c>
      <c r="B3457" s="202">
        <v>46002</v>
      </c>
      <c r="C3457" s="203" t="s">
        <v>8776</v>
      </c>
      <c r="D3457" s="203" t="s">
        <v>11</v>
      </c>
      <c r="E3457" s="204" t="s">
        <v>8764</v>
      </c>
      <c r="F3457" s="49" t="s">
        <v>1284</v>
      </c>
      <c r="G3457" s="203">
        <v>1</v>
      </c>
      <c r="H3457" s="203" t="s">
        <v>8765</v>
      </c>
      <c r="I3457" s="205" t="s">
        <v>1501</v>
      </c>
      <c r="J3457" s="206"/>
      <c r="K3457" s="203">
        <v>26</v>
      </c>
      <c r="L3457" s="207" t="s">
        <v>827</v>
      </c>
      <c r="M3457" s="208" t="s">
        <v>2261</v>
      </c>
      <c r="N3457" s="209">
        <f t="shared" si="0"/>
        <v>2025</v>
      </c>
      <c r="O3457" s="210">
        <f t="shared" si="1"/>
        <v>12</v>
      </c>
      <c r="P3457" s="211" t="str">
        <f>IFERROR(VLOOKUP(F3457,연간집계!D:E,2,FALSE),"")</f>
        <v>PCMS_스탠다드캘린더</v>
      </c>
    </row>
    <row r="3458" spans="1:16" ht="12.75">
      <c r="A3458" s="201">
        <v>46002.503576388888</v>
      </c>
      <c r="B3458" s="202">
        <v>46002</v>
      </c>
      <c r="C3458" s="203" t="s">
        <v>8777</v>
      </c>
      <c r="D3458" s="203" t="s">
        <v>11</v>
      </c>
      <c r="E3458" s="204" t="s">
        <v>8764</v>
      </c>
      <c r="F3458" s="49" t="s">
        <v>1284</v>
      </c>
      <c r="G3458" s="203">
        <v>1</v>
      </c>
      <c r="H3458" s="203" t="s">
        <v>8765</v>
      </c>
      <c r="I3458" s="205" t="s">
        <v>1501</v>
      </c>
      <c r="J3458" s="206"/>
      <c r="K3458" s="203">
        <v>26</v>
      </c>
      <c r="L3458" s="207" t="s">
        <v>827</v>
      </c>
      <c r="M3458" s="208" t="s">
        <v>2261</v>
      </c>
      <c r="N3458" s="209">
        <f t="shared" si="0"/>
        <v>2025</v>
      </c>
      <c r="O3458" s="210">
        <f t="shared" si="1"/>
        <v>12</v>
      </c>
      <c r="P3458" s="211" t="str">
        <f>IFERROR(VLOOKUP(F3458,연간집계!D:E,2,FALSE),"")</f>
        <v>PCMS_스탠다드캘린더</v>
      </c>
    </row>
    <row r="3459" spans="1:16" ht="12.75">
      <c r="A3459" s="201">
        <v>46002.503587962965</v>
      </c>
      <c r="B3459" s="202">
        <v>46002</v>
      </c>
      <c r="C3459" s="203" t="s">
        <v>8778</v>
      </c>
      <c r="D3459" s="203" t="s">
        <v>11</v>
      </c>
      <c r="E3459" s="204" t="s">
        <v>8764</v>
      </c>
      <c r="F3459" s="49" t="s">
        <v>1284</v>
      </c>
      <c r="G3459" s="203">
        <v>1</v>
      </c>
      <c r="H3459" s="203" t="s">
        <v>8765</v>
      </c>
      <c r="I3459" s="205" t="s">
        <v>1501</v>
      </c>
      <c r="J3459" s="206"/>
      <c r="K3459" s="203">
        <v>26</v>
      </c>
      <c r="L3459" s="207" t="s">
        <v>827</v>
      </c>
      <c r="M3459" s="208" t="s">
        <v>2261</v>
      </c>
      <c r="N3459" s="209">
        <f t="shared" si="0"/>
        <v>2025</v>
      </c>
      <c r="O3459" s="210">
        <f t="shared" si="1"/>
        <v>12</v>
      </c>
      <c r="P3459" s="211" t="str">
        <f>IFERROR(VLOOKUP(F3459,연간집계!D:E,2,FALSE),"")</f>
        <v>PCMS_스탠다드캘린더</v>
      </c>
    </row>
    <row r="3460" spans="1:16" ht="12.75">
      <c r="A3460" s="201">
        <v>46002.503599537034</v>
      </c>
      <c r="B3460" s="202">
        <v>46002</v>
      </c>
      <c r="C3460" s="203" t="s">
        <v>8779</v>
      </c>
      <c r="D3460" s="203" t="s">
        <v>11</v>
      </c>
      <c r="E3460" s="204" t="s">
        <v>8764</v>
      </c>
      <c r="F3460" s="49" t="s">
        <v>1284</v>
      </c>
      <c r="G3460" s="203">
        <v>1</v>
      </c>
      <c r="H3460" s="203" t="s">
        <v>8765</v>
      </c>
      <c r="I3460" s="205" t="s">
        <v>1501</v>
      </c>
      <c r="J3460" s="206"/>
      <c r="K3460" s="203">
        <v>26</v>
      </c>
      <c r="L3460" s="207" t="s">
        <v>827</v>
      </c>
      <c r="M3460" s="208" t="s">
        <v>2261</v>
      </c>
      <c r="N3460" s="209">
        <f t="shared" si="0"/>
        <v>2025</v>
      </c>
      <c r="O3460" s="210">
        <f t="shared" si="1"/>
        <v>12</v>
      </c>
      <c r="P3460" s="211" t="str">
        <f>IFERROR(VLOOKUP(F3460,연간집계!D:E,2,FALSE),"")</f>
        <v>PCMS_스탠다드캘린더</v>
      </c>
    </row>
    <row r="3461" spans="1:16" ht="12.75">
      <c r="A3461" s="201">
        <v>46002.503611111111</v>
      </c>
      <c r="B3461" s="202">
        <v>46002</v>
      </c>
      <c r="C3461" s="203" t="s">
        <v>8780</v>
      </c>
      <c r="D3461" s="203" t="s">
        <v>11</v>
      </c>
      <c r="E3461" s="204" t="s">
        <v>8764</v>
      </c>
      <c r="F3461" s="49" t="s">
        <v>1284</v>
      </c>
      <c r="G3461" s="203">
        <v>1</v>
      </c>
      <c r="H3461" s="203" t="s">
        <v>8765</v>
      </c>
      <c r="I3461" s="205" t="s">
        <v>1501</v>
      </c>
      <c r="J3461" s="206"/>
      <c r="K3461" s="203">
        <v>26</v>
      </c>
      <c r="L3461" s="207" t="s">
        <v>827</v>
      </c>
      <c r="M3461" s="208" t="s">
        <v>2261</v>
      </c>
      <c r="N3461" s="209">
        <f t="shared" si="0"/>
        <v>2025</v>
      </c>
      <c r="O3461" s="210">
        <f t="shared" si="1"/>
        <v>12</v>
      </c>
      <c r="P3461" s="211" t="str">
        <f>IFERROR(VLOOKUP(F3461,연간집계!D:E,2,FALSE),"")</f>
        <v>PCMS_스탠다드캘린더</v>
      </c>
    </row>
    <row r="3462" spans="1:16" ht="12.75">
      <c r="A3462" s="201">
        <v>46002.503622685188</v>
      </c>
      <c r="B3462" s="202">
        <v>46002</v>
      </c>
      <c r="C3462" s="203" t="s">
        <v>8781</v>
      </c>
      <c r="D3462" s="203" t="s">
        <v>11</v>
      </c>
      <c r="E3462" s="204" t="s">
        <v>8764</v>
      </c>
      <c r="F3462" s="49" t="s">
        <v>1284</v>
      </c>
      <c r="G3462" s="203">
        <v>1</v>
      </c>
      <c r="H3462" s="203" t="s">
        <v>8765</v>
      </c>
      <c r="I3462" s="205" t="s">
        <v>1501</v>
      </c>
      <c r="J3462" s="206"/>
      <c r="K3462" s="203">
        <v>26</v>
      </c>
      <c r="L3462" s="207" t="s">
        <v>827</v>
      </c>
      <c r="M3462" s="208" t="s">
        <v>2261</v>
      </c>
      <c r="N3462" s="209">
        <f t="shared" si="0"/>
        <v>2025</v>
      </c>
      <c r="O3462" s="210">
        <f t="shared" si="1"/>
        <v>12</v>
      </c>
      <c r="P3462" s="211" t="str">
        <f>IFERROR(VLOOKUP(F3462,연간집계!D:E,2,FALSE),"")</f>
        <v>PCMS_스탠다드캘린더</v>
      </c>
    </row>
    <row r="3463" spans="1:16" ht="12.75">
      <c r="A3463" s="201">
        <v>46002.503634259258</v>
      </c>
      <c r="B3463" s="202">
        <v>46002</v>
      </c>
      <c r="C3463" s="203" t="s">
        <v>8782</v>
      </c>
      <c r="D3463" s="203" t="s">
        <v>11</v>
      </c>
      <c r="E3463" s="204" t="s">
        <v>8764</v>
      </c>
      <c r="F3463" s="49" t="s">
        <v>1284</v>
      </c>
      <c r="G3463" s="203">
        <v>1</v>
      </c>
      <c r="H3463" s="203" t="s">
        <v>8765</v>
      </c>
      <c r="I3463" s="205" t="s">
        <v>1501</v>
      </c>
      <c r="J3463" s="206"/>
      <c r="K3463" s="203">
        <v>26</v>
      </c>
      <c r="L3463" s="207" t="s">
        <v>827</v>
      </c>
      <c r="M3463" s="208" t="s">
        <v>2261</v>
      </c>
      <c r="N3463" s="209">
        <f t="shared" si="0"/>
        <v>2025</v>
      </c>
      <c r="O3463" s="210">
        <f t="shared" si="1"/>
        <v>12</v>
      </c>
      <c r="P3463" s="211" t="str">
        <f>IFERROR(VLOOKUP(F3463,연간집계!D:E,2,FALSE),"")</f>
        <v>PCMS_스탠다드캘린더</v>
      </c>
    </row>
    <row r="3464" spans="1:16" ht="12.75">
      <c r="A3464" s="201">
        <v>46002.503692129627</v>
      </c>
      <c r="B3464" s="202">
        <v>46002</v>
      </c>
      <c r="C3464" s="203" t="s">
        <v>8783</v>
      </c>
      <c r="D3464" s="203" t="s">
        <v>11</v>
      </c>
      <c r="E3464" s="204" t="s">
        <v>8764</v>
      </c>
      <c r="F3464" s="49" t="s">
        <v>1284</v>
      </c>
      <c r="G3464" s="203">
        <v>1</v>
      </c>
      <c r="H3464" s="203" t="s">
        <v>8765</v>
      </c>
      <c r="I3464" s="205" t="s">
        <v>1501</v>
      </c>
      <c r="J3464" s="206"/>
      <c r="K3464" s="203">
        <v>26</v>
      </c>
      <c r="L3464" s="207" t="s">
        <v>827</v>
      </c>
      <c r="M3464" s="208" t="s">
        <v>2261</v>
      </c>
      <c r="N3464" s="209">
        <f t="shared" si="0"/>
        <v>2025</v>
      </c>
      <c r="O3464" s="210">
        <f t="shared" si="1"/>
        <v>12</v>
      </c>
      <c r="P3464" s="211" t="str">
        <f>IFERROR(VLOOKUP(F3464,연간집계!D:E,2,FALSE),"")</f>
        <v>PCMS_스탠다드캘린더</v>
      </c>
    </row>
    <row r="3465" spans="1:16" ht="12.75">
      <c r="A3465" s="201">
        <v>46002.503703703704</v>
      </c>
      <c r="B3465" s="202">
        <v>46002</v>
      </c>
      <c r="C3465" s="203" t="s">
        <v>8784</v>
      </c>
      <c r="D3465" s="203" t="s">
        <v>11</v>
      </c>
      <c r="E3465" s="204" t="s">
        <v>8764</v>
      </c>
      <c r="F3465" s="49" t="s">
        <v>1284</v>
      </c>
      <c r="G3465" s="203">
        <v>1</v>
      </c>
      <c r="H3465" s="203" t="s">
        <v>8765</v>
      </c>
      <c r="I3465" s="205" t="s">
        <v>1501</v>
      </c>
      <c r="J3465" s="206"/>
      <c r="K3465" s="203">
        <v>26</v>
      </c>
      <c r="L3465" s="207" t="s">
        <v>827</v>
      </c>
      <c r="M3465" s="208" t="s">
        <v>2261</v>
      </c>
      <c r="N3465" s="209">
        <f t="shared" si="0"/>
        <v>2025</v>
      </c>
      <c r="O3465" s="210">
        <f t="shared" si="1"/>
        <v>12</v>
      </c>
      <c r="P3465" s="211" t="str">
        <f>IFERROR(VLOOKUP(F3465,연간집계!D:E,2,FALSE),"")</f>
        <v>PCMS_스탠다드캘린더</v>
      </c>
    </row>
    <row r="3466" spans="1:16" ht="12.75">
      <c r="A3466" s="201">
        <v>46002.50371527778</v>
      </c>
      <c r="B3466" s="202">
        <v>46002</v>
      </c>
      <c r="C3466" s="203" t="s">
        <v>8785</v>
      </c>
      <c r="D3466" s="203" t="s">
        <v>11</v>
      </c>
      <c r="E3466" s="204" t="s">
        <v>8764</v>
      </c>
      <c r="F3466" s="49" t="s">
        <v>1284</v>
      </c>
      <c r="G3466" s="203">
        <v>1</v>
      </c>
      <c r="H3466" s="203" t="s">
        <v>8765</v>
      </c>
      <c r="I3466" s="205" t="s">
        <v>1501</v>
      </c>
      <c r="J3466" s="206"/>
      <c r="K3466" s="203">
        <v>26</v>
      </c>
      <c r="L3466" s="207" t="s">
        <v>827</v>
      </c>
      <c r="M3466" s="208" t="s">
        <v>2261</v>
      </c>
      <c r="N3466" s="209">
        <f t="shared" si="0"/>
        <v>2025</v>
      </c>
      <c r="O3466" s="210">
        <f t="shared" si="1"/>
        <v>12</v>
      </c>
      <c r="P3466" s="211" t="str">
        <f>IFERROR(VLOOKUP(F3466,연간집계!D:E,2,FALSE),"")</f>
        <v>PCMS_스탠다드캘린더</v>
      </c>
    </row>
    <row r="3467" spans="1:16" ht="12.75">
      <c r="A3467" s="201">
        <v>46002.50372685185</v>
      </c>
      <c r="B3467" s="202">
        <v>46002</v>
      </c>
      <c r="C3467" s="203" t="s">
        <v>8786</v>
      </c>
      <c r="D3467" s="203" t="s">
        <v>11</v>
      </c>
      <c r="E3467" s="204" t="s">
        <v>8764</v>
      </c>
      <c r="F3467" s="49" t="s">
        <v>1284</v>
      </c>
      <c r="G3467" s="203">
        <v>1</v>
      </c>
      <c r="H3467" s="203" t="s">
        <v>8765</v>
      </c>
      <c r="I3467" s="205" t="s">
        <v>1501</v>
      </c>
      <c r="J3467" s="206"/>
      <c r="K3467" s="203">
        <v>26</v>
      </c>
      <c r="L3467" s="207" t="s">
        <v>827</v>
      </c>
      <c r="M3467" s="208" t="s">
        <v>2261</v>
      </c>
      <c r="N3467" s="209">
        <f t="shared" si="0"/>
        <v>2025</v>
      </c>
      <c r="O3467" s="210">
        <f t="shared" si="1"/>
        <v>12</v>
      </c>
      <c r="P3467" s="211" t="str">
        <f>IFERROR(VLOOKUP(F3467,연간집계!D:E,2,FALSE),"")</f>
        <v>PCMS_스탠다드캘린더</v>
      </c>
    </row>
    <row r="3468" spans="1:16" ht="12.75">
      <c r="A3468" s="201">
        <v>46002.509780092594</v>
      </c>
      <c r="B3468" s="202">
        <v>46002</v>
      </c>
      <c r="C3468" s="203" t="s">
        <v>8787</v>
      </c>
      <c r="D3468" s="203" t="s">
        <v>11</v>
      </c>
      <c r="E3468" s="204" t="s">
        <v>8788</v>
      </c>
      <c r="F3468" s="49" t="s">
        <v>1254</v>
      </c>
      <c r="G3468" s="203">
        <v>1</v>
      </c>
      <c r="H3468" s="203" t="s">
        <v>8789</v>
      </c>
      <c r="I3468" s="205" t="s">
        <v>1501</v>
      </c>
      <c r="J3468" s="206"/>
      <c r="K3468" s="203">
        <v>24</v>
      </c>
      <c r="L3468" s="207" t="s">
        <v>828</v>
      </c>
      <c r="M3468" s="208" t="s">
        <v>2261</v>
      </c>
      <c r="N3468" s="209">
        <f t="shared" si="0"/>
        <v>2025</v>
      </c>
      <c r="O3468" s="210">
        <f t="shared" si="1"/>
        <v>12</v>
      </c>
      <c r="P3468" s="211" t="str">
        <f>IFERROR(VLOOKUP(F3468,연간집계!D:E,2,FALSE),"")</f>
        <v>모바일 포토북 197 (단체/모임)</v>
      </c>
    </row>
    <row r="3469" spans="1:16" ht="12.75">
      <c r="A3469" s="201">
        <v>46002.518726851849</v>
      </c>
      <c r="B3469" s="202">
        <v>46002</v>
      </c>
      <c r="C3469" s="203" t="s">
        <v>8790</v>
      </c>
      <c r="D3469" s="203" t="s">
        <v>11</v>
      </c>
      <c r="E3469" s="204" t="s">
        <v>8791</v>
      </c>
      <c r="F3469" s="49" t="s">
        <v>985</v>
      </c>
      <c r="G3469" s="203">
        <v>17</v>
      </c>
      <c r="H3469" s="203" t="s">
        <v>8792</v>
      </c>
      <c r="I3469" s="205" t="s">
        <v>1501</v>
      </c>
      <c r="J3469" s="206"/>
      <c r="K3469" s="203">
        <v>42</v>
      </c>
      <c r="L3469" s="207" t="s">
        <v>827</v>
      </c>
      <c r="M3469" s="203" t="s">
        <v>5021</v>
      </c>
      <c r="N3469" s="209">
        <f t="shared" si="0"/>
        <v>2025</v>
      </c>
      <c r="O3469" s="210">
        <f t="shared" si="1"/>
        <v>12</v>
      </c>
      <c r="P3469" s="211" t="str">
        <f>IFERROR(VLOOKUP(F3469,연간집계!D:E,2,FALSE),"")</f>
        <v>졸업북 (유광)</v>
      </c>
    </row>
    <row r="3470" spans="1:16" ht="12.75">
      <c r="A3470" s="201">
        <v>46002.52789351852</v>
      </c>
      <c r="B3470" s="202">
        <v>46001</v>
      </c>
      <c r="C3470" s="203" t="s">
        <v>8793</v>
      </c>
      <c r="D3470" s="203" t="s">
        <v>11</v>
      </c>
      <c r="E3470" s="204" t="s">
        <v>8794</v>
      </c>
      <c r="F3470" s="49" t="s">
        <v>847</v>
      </c>
      <c r="G3470" s="203">
        <v>3</v>
      </c>
      <c r="H3470" s="203" t="s">
        <v>8795</v>
      </c>
      <c r="I3470" s="205" t="s">
        <v>1566</v>
      </c>
      <c r="J3470" s="206"/>
      <c r="K3470" s="203">
        <v>58</v>
      </c>
      <c r="L3470" s="207" t="s">
        <v>827</v>
      </c>
      <c r="M3470" s="208" t="s">
        <v>1471</v>
      </c>
      <c r="N3470" s="209">
        <f t="shared" si="0"/>
        <v>2025</v>
      </c>
      <c r="O3470" s="210">
        <f t="shared" si="1"/>
        <v>12</v>
      </c>
      <c r="P3470" s="211" t="str">
        <f>IFERROR(VLOOKUP(F3470,연간집계!D:E,2,FALSE),"")</f>
        <v>스탠다드 포토북 8*11 (하드/무광)</v>
      </c>
    </row>
    <row r="3471" spans="1:16" ht="12.75">
      <c r="A3471" s="201">
        <v>46002.560497685183</v>
      </c>
      <c r="B3471" s="202">
        <v>46002</v>
      </c>
      <c r="C3471" s="203" t="s">
        <v>8796</v>
      </c>
      <c r="D3471" s="203" t="s">
        <v>11</v>
      </c>
      <c r="E3471" s="204" t="s">
        <v>8797</v>
      </c>
      <c r="F3471" s="49" t="s">
        <v>1284</v>
      </c>
      <c r="G3471" s="203">
        <v>1</v>
      </c>
      <c r="H3471" s="203" t="s">
        <v>8798</v>
      </c>
      <c r="I3471" s="205" t="s">
        <v>4943</v>
      </c>
      <c r="J3471" s="206"/>
      <c r="K3471" s="203">
        <v>26</v>
      </c>
      <c r="L3471" s="207" t="s">
        <v>827</v>
      </c>
      <c r="M3471" s="208" t="s">
        <v>1629</v>
      </c>
      <c r="N3471" s="209">
        <f t="shared" si="0"/>
        <v>2025</v>
      </c>
      <c r="O3471" s="210">
        <f t="shared" si="1"/>
        <v>12</v>
      </c>
      <c r="P3471" s="211" t="str">
        <f>IFERROR(VLOOKUP(F3471,연간집계!D:E,2,FALSE),"")</f>
        <v>PCMS_스탠다드캘린더</v>
      </c>
    </row>
    <row r="3472" spans="1:16" ht="12.75">
      <c r="A3472" s="201">
        <v>46002.584166666667</v>
      </c>
      <c r="B3472" s="202">
        <v>46002</v>
      </c>
      <c r="C3472" s="203" t="s">
        <v>8799</v>
      </c>
      <c r="D3472" s="203" t="s">
        <v>11</v>
      </c>
      <c r="E3472" s="204" t="s">
        <v>8800</v>
      </c>
      <c r="F3472" s="49" t="s">
        <v>1410</v>
      </c>
      <c r="G3472" s="203">
        <v>1</v>
      </c>
      <c r="H3472" s="203" t="s">
        <v>8045</v>
      </c>
      <c r="I3472" s="205" t="s">
        <v>2502</v>
      </c>
      <c r="J3472" s="206"/>
      <c r="K3472" s="203">
        <v>78</v>
      </c>
      <c r="L3472" s="207" t="s">
        <v>828</v>
      </c>
      <c r="M3472" s="208" t="s">
        <v>1449</v>
      </c>
      <c r="N3472" s="209">
        <f t="shared" si="0"/>
        <v>2025</v>
      </c>
      <c r="O3472" s="210">
        <f t="shared" si="1"/>
        <v>12</v>
      </c>
      <c r="P3472" s="211" t="str">
        <f>IFERROR(VLOOKUP(F3472,연간집계!D:E,2,FALSE),"")</f>
        <v>모바일_포토엽서</v>
      </c>
    </row>
    <row r="3473" spans="1:16" ht="12.75">
      <c r="A3473" s="201">
        <v>46002.584178240744</v>
      </c>
      <c r="B3473" s="202">
        <v>46002</v>
      </c>
      <c r="C3473" s="203" t="s">
        <v>8801</v>
      </c>
      <c r="D3473" s="203" t="s">
        <v>11</v>
      </c>
      <c r="E3473" s="204" t="s">
        <v>8802</v>
      </c>
      <c r="F3473" s="49" t="s">
        <v>42</v>
      </c>
      <c r="G3473" s="203">
        <v>1</v>
      </c>
      <c r="H3473" s="203" t="s">
        <v>8803</v>
      </c>
      <c r="I3473" s="205" t="s">
        <v>1459</v>
      </c>
      <c r="J3473" s="206"/>
      <c r="K3473" s="203">
        <v>60</v>
      </c>
      <c r="L3473" s="207" t="s">
        <v>827</v>
      </c>
      <c r="M3473" s="208" t="s">
        <v>1497</v>
      </c>
      <c r="N3473" s="209">
        <f t="shared" si="0"/>
        <v>2025</v>
      </c>
      <c r="O3473" s="210">
        <f t="shared" si="1"/>
        <v>12</v>
      </c>
      <c r="P3473" s="211" t="str">
        <f>IFERROR(VLOOKUP(F3473,연간집계!D:E,2,FALSE),"")</f>
        <v>플라이트북 210</v>
      </c>
    </row>
    <row r="3474" spans="1:16" ht="12.75">
      <c r="A3474" s="201">
        <v>46002.596550925926</v>
      </c>
      <c r="B3474" s="202">
        <v>46002</v>
      </c>
      <c r="C3474" s="203" t="s">
        <v>8804</v>
      </c>
      <c r="D3474" s="203" t="s">
        <v>11</v>
      </c>
      <c r="E3474" s="204" t="s">
        <v>8805</v>
      </c>
      <c r="F3474" s="49" t="s">
        <v>1284</v>
      </c>
      <c r="G3474" s="203">
        <v>1</v>
      </c>
      <c r="H3474" s="203" t="s">
        <v>8806</v>
      </c>
      <c r="I3474" s="205" t="s">
        <v>6786</v>
      </c>
      <c r="J3474" s="206"/>
      <c r="K3474" s="203">
        <v>26</v>
      </c>
      <c r="L3474" s="207" t="s">
        <v>827</v>
      </c>
      <c r="M3474" s="208" t="s">
        <v>4034</v>
      </c>
      <c r="N3474" s="209">
        <f t="shared" si="0"/>
        <v>2025</v>
      </c>
      <c r="O3474" s="210">
        <f t="shared" si="1"/>
        <v>12</v>
      </c>
      <c r="P3474" s="211" t="str">
        <f>IFERROR(VLOOKUP(F3474,연간집계!D:E,2,FALSE),"")</f>
        <v>PCMS_스탠다드캘린더</v>
      </c>
    </row>
    <row r="3475" spans="1:16" ht="12.75">
      <c r="A3475" s="201">
        <v>46002.596574074072</v>
      </c>
      <c r="B3475" s="202">
        <v>46002</v>
      </c>
      <c r="C3475" s="203" t="s">
        <v>8807</v>
      </c>
      <c r="D3475" s="203" t="s">
        <v>11</v>
      </c>
      <c r="E3475" s="204" t="s">
        <v>8805</v>
      </c>
      <c r="F3475" s="49" t="s">
        <v>1284</v>
      </c>
      <c r="G3475" s="203">
        <v>1</v>
      </c>
      <c r="H3475" s="203" t="s">
        <v>8806</v>
      </c>
      <c r="I3475" s="205" t="s">
        <v>6786</v>
      </c>
      <c r="J3475" s="206"/>
      <c r="K3475" s="203">
        <v>26</v>
      </c>
      <c r="L3475" s="207" t="s">
        <v>827</v>
      </c>
      <c r="M3475" s="208" t="s">
        <v>4034</v>
      </c>
      <c r="N3475" s="209">
        <f t="shared" si="0"/>
        <v>2025</v>
      </c>
      <c r="O3475" s="210">
        <f t="shared" si="1"/>
        <v>12</v>
      </c>
      <c r="P3475" s="211" t="str">
        <f>IFERROR(VLOOKUP(F3475,연간집계!D:E,2,FALSE),"")</f>
        <v>PCMS_스탠다드캘린더</v>
      </c>
    </row>
    <row r="3476" spans="1:16" ht="12.75">
      <c r="A3476" s="201">
        <v>46002.596585648149</v>
      </c>
      <c r="B3476" s="202">
        <v>46002</v>
      </c>
      <c r="C3476" s="203" t="s">
        <v>8808</v>
      </c>
      <c r="D3476" s="203" t="s">
        <v>11</v>
      </c>
      <c r="E3476" s="204" t="s">
        <v>8805</v>
      </c>
      <c r="F3476" s="49" t="s">
        <v>1284</v>
      </c>
      <c r="G3476" s="203">
        <v>1</v>
      </c>
      <c r="H3476" s="203" t="s">
        <v>8806</v>
      </c>
      <c r="I3476" s="205" t="s">
        <v>6786</v>
      </c>
      <c r="J3476" s="206"/>
      <c r="K3476" s="203">
        <v>26</v>
      </c>
      <c r="L3476" s="207" t="s">
        <v>827</v>
      </c>
      <c r="M3476" s="208" t="s">
        <v>4034</v>
      </c>
      <c r="N3476" s="209">
        <f t="shared" si="0"/>
        <v>2025</v>
      </c>
      <c r="O3476" s="210">
        <f t="shared" si="1"/>
        <v>12</v>
      </c>
      <c r="P3476" s="211" t="str">
        <f>IFERROR(VLOOKUP(F3476,연간집계!D:E,2,FALSE),"")</f>
        <v>PCMS_스탠다드캘린더</v>
      </c>
    </row>
    <row r="3477" spans="1:16" ht="12.75">
      <c r="A3477" s="201">
        <v>46002.596597222226</v>
      </c>
      <c r="B3477" s="202">
        <v>46002</v>
      </c>
      <c r="C3477" s="203" t="s">
        <v>8809</v>
      </c>
      <c r="D3477" s="203" t="s">
        <v>11</v>
      </c>
      <c r="E3477" s="204" t="s">
        <v>8805</v>
      </c>
      <c r="F3477" s="49" t="s">
        <v>1284</v>
      </c>
      <c r="G3477" s="203">
        <v>1</v>
      </c>
      <c r="H3477" s="203" t="s">
        <v>8806</v>
      </c>
      <c r="I3477" s="205" t="s">
        <v>6786</v>
      </c>
      <c r="J3477" s="206"/>
      <c r="K3477" s="203">
        <v>26</v>
      </c>
      <c r="L3477" s="207" t="s">
        <v>827</v>
      </c>
      <c r="M3477" s="208" t="s">
        <v>4034</v>
      </c>
      <c r="N3477" s="209">
        <f t="shared" si="0"/>
        <v>2025</v>
      </c>
      <c r="O3477" s="210">
        <f t="shared" si="1"/>
        <v>12</v>
      </c>
      <c r="P3477" s="211" t="str">
        <f>IFERROR(VLOOKUP(F3477,연간집계!D:E,2,FALSE),"")</f>
        <v>PCMS_스탠다드캘린더</v>
      </c>
    </row>
    <row r="3478" spans="1:16" ht="12.75">
      <c r="A3478" s="201">
        <v>46002.596608796295</v>
      </c>
      <c r="B3478" s="202">
        <v>46002</v>
      </c>
      <c r="C3478" s="203" t="s">
        <v>8810</v>
      </c>
      <c r="D3478" s="203" t="s">
        <v>11</v>
      </c>
      <c r="E3478" s="204" t="s">
        <v>8805</v>
      </c>
      <c r="F3478" s="49" t="s">
        <v>1284</v>
      </c>
      <c r="G3478" s="203">
        <v>1</v>
      </c>
      <c r="H3478" s="203" t="s">
        <v>8806</v>
      </c>
      <c r="I3478" s="205" t="s">
        <v>6786</v>
      </c>
      <c r="J3478" s="206"/>
      <c r="K3478" s="203">
        <v>26</v>
      </c>
      <c r="L3478" s="207" t="s">
        <v>827</v>
      </c>
      <c r="M3478" s="208" t="s">
        <v>4034</v>
      </c>
      <c r="N3478" s="209">
        <f t="shared" si="0"/>
        <v>2025</v>
      </c>
      <c r="O3478" s="210">
        <f t="shared" si="1"/>
        <v>12</v>
      </c>
      <c r="P3478" s="211" t="str">
        <f>IFERROR(VLOOKUP(F3478,연간집계!D:E,2,FALSE),"")</f>
        <v>PCMS_스탠다드캘린더</v>
      </c>
    </row>
    <row r="3479" spans="1:16" ht="12.75">
      <c r="A3479" s="201">
        <v>46002.596620370372</v>
      </c>
      <c r="B3479" s="202">
        <v>46002</v>
      </c>
      <c r="C3479" s="203" t="s">
        <v>8811</v>
      </c>
      <c r="D3479" s="203" t="s">
        <v>11</v>
      </c>
      <c r="E3479" s="204" t="s">
        <v>8805</v>
      </c>
      <c r="F3479" s="49" t="s">
        <v>1284</v>
      </c>
      <c r="G3479" s="203">
        <v>1</v>
      </c>
      <c r="H3479" s="203" t="s">
        <v>8806</v>
      </c>
      <c r="I3479" s="205" t="s">
        <v>6786</v>
      </c>
      <c r="J3479" s="206"/>
      <c r="K3479" s="203">
        <v>26</v>
      </c>
      <c r="L3479" s="207" t="s">
        <v>827</v>
      </c>
      <c r="M3479" s="208" t="s">
        <v>4034</v>
      </c>
      <c r="N3479" s="209">
        <f t="shared" si="0"/>
        <v>2025</v>
      </c>
      <c r="O3479" s="210">
        <f t="shared" si="1"/>
        <v>12</v>
      </c>
      <c r="P3479" s="211" t="str">
        <f>IFERROR(VLOOKUP(F3479,연간집계!D:E,2,FALSE),"")</f>
        <v>PCMS_스탠다드캘린더</v>
      </c>
    </row>
    <row r="3480" spans="1:16" ht="12.75">
      <c r="A3480" s="201">
        <v>46002.596631944441</v>
      </c>
      <c r="B3480" s="202">
        <v>46002</v>
      </c>
      <c r="C3480" s="203" t="s">
        <v>8812</v>
      </c>
      <c r="D3480" s="203" t="s">
        <v>11</v>
      </c>
      <c r="E3480" s="204" t="s">
        <v>8805</v>
      </c>
      <c r="F3480" s="49" t="s">
        <v>1284</v>
      </c>
      <c r="G3480" s="203">
        <v>1</v>
      </c>
      <c r="H3480" s="203" t="s">
        <v>8806</v>
      </c>
      <c r="I3480" s="205" t="s">
        <v>6786</v>
      </c>
      <c r="J3480" s="206"/>
      <c r="K3480" s="203">
        <v>26</v>
      </c>
      <c r="L3480" s="207" t="s">
        <v>827</v>
      </c>
      <c r="M3480" s="208" t="s">
        <v>4034</v>
      </c>
      <c r="N3480" s="209">
        <f t="shared" si="0"/>
        <v>2025</v>
      </c>
      <c r="O3480" s="210">
        <f t="shared" si="1"/>
        <v>12</v>
      </c>
      <c r="P3480" s="211" t="str">
        <f>IFERROR(VLOOKUP(F3480,연간집계!D:E,2,FALSE),"")</f>
        <v>PCMS_스탠다드캘린더</v>
      </c>
    </row>
    <row r="3481" spans="1:16" ht="12.75">
      <c r="A3481" s="201">
        <v>46002.596643518518</v>
      </c>
      <c r="B3481" s="202">
        <v>46002</v>
      </c>
      <c r="C3481" s="203" t="s">
        <v>8813</v>
      </c>
      <c r="D3481" s="203" t="s">
        <v>11</v>
      </c>
      <c r="E3481" s="204" t="s">
        <v>8805</v>
      </c>
      <c r="F3481" s="49" t="s">
        <v>1284</v>
      </c>
      <c r="G3481" s="203">
        <v>1</v>
      </c>
      <c r="H3481" s="203" t="s">
        <v>8806</v>
      </c>
      <c r="I3481" s="205" t="s">
        <v>6786</v>
      </c>
      <c r="J3481" s="206"/>
      <c r="K3481" s="203">
        <v>26</v>
      </c>
      <c r="L3481" s="207" t="s">
        <v>827</v>
      </c>
      <c r="M3481" s="208" t="s">
        <v>4034</v>
      </c>
      <c r="N3481" s="209">
        <f t="shared" si="0"/>
        <v>2025</v>
      </c>
      <c r="O3481" s="210">
        <f t="shared" si="1"/>
        <v>12</v>
      </c>
      <c r="P3481" s="211" t="str">
        <f>IFERROR(VLOOKUP(F3481,연간집계!D:E,2,FALSE),"")</f>
        <v>PCMS_스탠다드캘린더</v>
      </c>
    </row>
    <row r="3482" spans="1:16" ht="12.75">
      <c r="A3482" s="201">
        <v>46002.596655092595</v>
      </c>
      <c r="B3482" s="202">
        <v>46002</v>
      </c>
      <c r="C3482" s="203" t="s">
        <v>8814</v>
      </c>
      <c r="D3482" s="203" t="s">
        <v>11</v>
      </c>
      <c r="E3482" s="204" t="s">
        <v>8805</v>
      </c>
      <c r="F3482" s="49" t="s">
        <v>1284</v>
      </c>
      <c r="G3482" s="203">
        <v>1</v>
      </c>
      <c r="H3482" s="203" t="s">
        <v>8806</v>
      </c>
      <c r="I3482" s="205" t="s">
        <v>6786</v>
      </c>
      <c r="J3482" s="206"/>
      <c r="K3482" s="203">
        <v>26</v>
      </c>
      <c r="L3482" s="207" t="s">
        <v>827</v>
      </c>
      <c r="M3482" s="208" t="s">
        <v>4034</v>
      </c>
      <c r="N3482" s="209">
        <f t="shared" si="0"/>
        <v>2025</v>
      </c>
      <c r="O3482" s="210">
        <f t="shared" si="1"/>
        <v>12</v>
      </c>
      <c r="P3482" s="211" t="str">
        <f>IFERROR(VLOOKUP(F3482,연간집계!D:E,2,FALSE),"")</f>
        <v>PCMS_스탠다드캘린더</v>
      </c>
    </row>
    <row r="3483" spans="1:16" ht="12.75">
      <c r="A3483" s="201">
        <v>46002.596666666665</v>
      </c>
      <c r="B3483" s="202">
        <v>46002</v>
      </c>
      <c r="C3483" s="203" t="s">
        <v>8815</v>
      </c>
      <c r="D3483" s="203" t="s">
        <v>11</v>
      </c>
      <c r="E3483" s="204" t="s">
        <v>8805</v>
      </c>
      <c r="F3483" s="49" t="s">
        <v>1284</v>
      </c>
      <c r="G3483" s="203">
        <v>1</v>
      </c>
      <c r="H3483" s="203" t="s">
        <v>8806</v>
      </c>
      <c r="I3483" s="205" t="s">
        <v>6786</v>
      </c>
      <c r="J3483" s="206"/>
      <c r="K3483" s="203">
        <v>26</v>
      </c>
      <c r="L3483" s="207" t="s">
        <v>827</v>
      </c>
      <c r="M3483" s="208" t="s">
        <v>4034</v>
      </c>
      <c r="N3483" s="209">
        <f t="shared" si="0"/>
        <v>2025</v>
      </c>
      <c r="O3483" s="210">
        <f t="shared" si="1"/>
        <v>12</v>
      </c>
      <c r="P3483" s="211" t="str">
        <f>IFERROR(VLOOKUP(F3483,연간집계!D:E,2,FALSE),"")</f>
        <v>PCMS_스탠다드캘린더</v>
      </c>
    </row>
    <row r="3484" spans="1:16" ht="12.75">
      <c r="A3484" s="201">
        <v>46002.596678240741</v>
      </c>
      <c r="B3484" s="202">
        <v>46002</v>
      </c>
      <c r="C3484" s="203" t="s">
        <v>8816</v>
      </c>
      <c r="D3484" s="203" t="s">
        <v>11</v>
      </c>
      <c r="E3484" s="204" t="s">
        <v>8805</v>
      </c>
      <c r="F3484" s="49" t="s">
        <v>1284</v>
      </c>
      <c r="G3484" s="203">
        <v>1</v>
      </c>
      <c r="H3484" s="203" t="s">
        <v>8806</v>
      </c>
      <c r="I3484" s="205" t="s">
        <v>6786</v>
      </c>
      <c r="J3484" s="206"/>
      <c r="K3484" s="203">
        <v>26</v>
      </c>
      <c r="L3484" s="207" t="s">
        <v>827</v>
      </c>
      <c r="M3484" s="208" t="s">
        <v>4034</v>
      </c>
      <c r="N3484" s="209">
        <f t="shared" si="0"/>
        <v>2025</v>
      </c>
      <c r="O3484" s="210">
        <f t="shared" si="1"/>
        <v>12</v>
      </c>
      <c r="P3484" s="211" t="str">
        <f>IFERROR(VLOOKUP(F3484,연간집계!D:E,2,FALSE),"")</f>
        <v>PCMS_스탠다드캘린더</v>
      </c>
    </row>
    <row r="3485" spans="1:16" ht="12.75">
      <c r="A3485" s="201">
        <v>46002.596689814818</v>
      </c>
      <c r="B3485" s="202">
        <v>46002</v>
      </c>
      <c r="C3485" s="203" t="s">
        <v>8817</v>
      </c>
      <c r="D3485" s="203" t="s">
        <v>11</v>
      </c>
      <c r="E3485" s="204" t="s">
        <v>8805</v>
      </c>
      <c r="F3485" s="49" t="s">
        <v>1284</v>
      </c>
      <c r="G3485" s="203">
        <v>1</v>
      </c>
      <c r="H3485" s="203" t="s">
        <v>8806</v>
      </c>
      <c r="I3485" s="205" t="s">
        <v>6786</v>
      </c>
      <c r="J3485" s="206"/>
      <c r="K3485" s="203">
        <v>26</v>
      </c>
      <c r="L3485" s="207" t="s">
        <v>827</v>
      </c>
      <c r="M3485" s="208" t="s">
        <v>4034</v>
      </c>
      <c r="N3485" s="209">
        <f t="shared" si="0"/>
        <v>2025</v>
      </c>
      <c r="O3485" s="210">
        <f t="shared" si="1"/>
        <v>12</v>
      </c>
      <c r="P3485" s="211" t="str">
        <f>IFERROR(VLOOKUP(F3485,연간집계!D:E,2,FALSE),"")</f>
        <v>PCMS_스탠다드캘린더</v>
      </c>
    </row>
    <row r="3486" spans="1:16" ht="12.75">
      <c r="A3486" s="201">
        <v>46002.596701388888</v>
      </c>
      <c r="B3486" s="202">
        <v>46002</v>
      </c>
      <c r="C3486" s="203" t="s">
        <v>8818</v>
      </c>
      <c r="D3486" s="203" t="s">
        <v>11</v>
      </c>
      <c r="E3486" s="204" t="s">
        <v>8805</v>
      </c>
      <c r="F3486" s="49" t="s">
        <v>1284</v>
      </c>
      <c r="G3486" s="203">
        <v>1</v>
      </c>
      <c r="H3486" s="203" t="s">
        <v>8806</v>
      </c>
      <c r="I3486" s="205" t="s">
        <v>6786</v>
      </c>
      <c r="J3486" s="206"/>
      <c r="K3486" s="203">
        <v>26</v>
      </c>
      <c r="L3486" s="207" t="s">
        <v>827</v>
      </c>
      <c r="M3486" s="208" t="s">
        <v>4034</v>
      </c>
      <c r="N3486" s="209">
        <f t="shared" si="0"/>
        <v>2025</v>
      </c>
      <c r="O3486" s="210">
        <f t="shared" si="1"/>
        <v>12</v>
      </c>
      <c r="P3486" s="211" t="str">
        <f>IFERROR(VLOOKUP(F3486,연간집계!D:E,2,FALSE),"")</f>
        <v>PCMS_스탠다드캘린더</v>
      </c>
    </row>
    <row r="3487" spans="1:16" ht="12.75">
      <c r="A3487" s="201">
        <v>46002.596712962964</v>
      </c>
      <c r="B3487" s="202">
        <v>46002</v>
      </c>
      <c r="C3487" s="203" t="s">
        <v>8819</v>
      </c>
      <c r="D3487" s="203" t="s">
        <v>11</v>
      </c>
      <c r="E3487" s="204" t="s">
        <v>8805</v>
      </c>
      <c r="F3487" s="49" t="s">
        <v>1284</v>
      </c>
      <c r="G3487" s="203">
        <v>1</v>
      </c>
      <c r="H3487" s="203" t="s">
        <v>8806</v>
      </c>
      <c r="I3487" s="205" t="s">
        <v>6786</v>
      </c>
      <c r="J3487" s="206"/>
      <c r="K3487" s="203">
        <v>26</v>
      </c>
      <c r="L3487" s="207" t="s">
        <v>827</v>
      </c>
      <c r="M3487" s="208" t="s">
        <v>4034</v>
      </c>
      <c r="N3487" s="209">
        <f t="shared" si="0"/>
        <v>2025</v>
      </c>
      <c r="O3487" s="210">
        <f t="shared" si="1"/>
        <v>12</v>
      </c>
      <c r="P3487" s="211" t="str">
        <f>IFERROR(VLOOKUP(F3487,연간집계!D:E,2,FALSE),"")</f>
        <v>PCMS_스탠다드캘린더</v>
      </c>
    </row>
    <row r="3488" spans="1:16" ht="12.75">
      <c r="A3488" s="201">
        <v>46002.596724537034</v>
      </c>
      <c r="B3488" s="202">
        <v>46002</v>
      </c>
      <c r="C3488" s="203" t="s">
        <v>8820</v>
      </c>
      <c r="D3488" s="203" t="s">
        <v>11</v>
      </c>
      <c r="E3488" s="204" t="s">
        <v>8805</v>
      </c>
      <c r="F3488" s="49" t="s">
        <v>1284</v>
      </c>
      <c r="G3488" s="203">
        <v>1</v>
      </c>
      <c r="H3488" s="203" t="s">
        <v>8806</v>
      </c>
      <c r="I3488" s="205" t="s">
        <v>6786</v>
      </c>
      <c r="J3488" s="206"/>
      <c r="K3488" s="203">
        <v>26</v>
      </c>
      <c r="L3488" s="207" t="s">
        <v>827</v>
      </c>
      <c r="M3488" s="208" t="s">
        <v>4034</v>
      </c>
      <c r="N3488" s="209">
        <f t="shared" si="0"/>
        <v>2025</v>
      </c>
      <c r="O3488" s="210">
        <f t="shared" si="1"/>
        <v>12</v>
      </c>
      <c r="P3488" s="211" t="str">
        <f>IFERROR(VLOOKUP(F3488,연간집계!D:E,2,FALSE),"")</f>
        <v>PCMS_스탠다드캘린더</v>
      </c>
    </row>
    <row r="3489" spans="1:16" ht="12.75">
      <c r="A3489" s="201">
        <v>46002.596736111111</v>
      </c>
      <c r="B3489" s="202">
        <v>46002</v>
      </c>
      <c r="C3489" s="203" t="s">
        <v>8821</v>
      </c>
      <c r="D3489" s="203" t="s">
        <v>11</v>
      </c>
      <c r="E3489" s="204" t="s">
        <v>8805</v>
      </c>
      <c r="F3489" s="49" t="s">
        <v>1284</v>
      </c>
      <c r="G3489" s="203">
        <v>1</v>
      </c>
      <c r="H3489" s="203" t="s">
        <v>8806</v>
      </c>
      <c r="I3489" s="205" t="s">
        <v>6786</v>
      </c>
      <c r="J3489" s="206"/>
      <c r="K3489" s="203">
        <v>26</v>
      </c>
      <c r="L3489" s="207" t="s">
        <v>827</v>
      </c>
      <c r="M3489" s="208" t="s">
        <v>4034</v>
      </c>
      <c r="N3489" s="209">
        <f t="shared" si="0"/>
        <v>2025</v>
      </c>
      <c r="O3489" s="210">
        <f t="shared" si="1"/>
        <v>12</v>
      </c>
      <c r="P3489" s="211" t="str">
        <f>IFERROR(VLOOKUP(F3489,연간집계!D:E,2,FALSE),"")</f>
        <v>PCMS_스탠다드캘린더</v>
      </c>
    </row>
    <row r="3490" spans="1:16" ht="12.75">
      <c r="A3490" s="201">
        <v>46002.596747685187</v>
      </c>
      <c r="B3490" s="202">
        <v>46002</v>
      </c>
      <c r="C3490" s="203" t="s">
        <v>8822</v>
      </c>
      <c r="D3490" s="203" t="s">
        <v>11</v>
      </c>
      <c r="E3490" s="204" t="s">
        <v>8805</v>
      </c>
      <c r="F3490" s="49" t="s">
        <v>1284</v>
      </c>
      <c r="G3490" s="203">
        <v>1</v>
      </c>
      <c r="H3490" s="203" t="s">
        <v>8806</v>
      </c>
      <c r="I3490" s="205" t="s">
        <v>6786</v>
      </c>
      <c r="J3490" s="206"/>
      <c r="K3490" s="203">
        <v>26</v>
      </c>
      <c r="L3490" s="207" t="s">
        <v>827</v>
      </c>
      <c r="M3490" s="208" t="s">
        <v>4034</v>
      </c>
      <c r="N3490" s="209">
        <f t="shared" si="0"/>
        <v>2025</v>
      </c>
      <c r="O3490" s="210">
        <f t="shared" si="1"/>
        <v>12</v>
      </c>
      <c r="P3490" s="211" t="str">
        <f>IFERROR(VLOOKUP(F3490,연간집계!D:E,2,FALSE),"")</f>
        <v>PCMS_스탠다드캘린더</v>
      </c>
    </row>
    <row r="3491" spans="1:16" ht="12.75">
      <c r="A3491" s="201">
        <v>46002.596759259257</v>
      </c>
      <c r="B3491" s="202">
        <v>46002</v>
      </c>
      <c r="C3491" s="203" t="s">
        <v>8823</v>
      </c>
      <c r="D3491" s="203" t="s">
        <v>11</v>
      </c>
      <c r="E3491" s="204" t="s">
        <v>8805</v>
      </c>
      <c r="F3491" s="49" t="s">
        <v>1284</v>
      </c>
      <c r="G3491" s="203">
        <v>1</v>
      </c>
      <c r="H3491" s="203" t="s">
        <v>8806</v>
      </c>
      <c r="I3491" s="205" t="s">
        <v>6786</v>
      </c>
      <c r="J3491" s="206"/>
      <c r="K3491" s="203">
        <v>26</v>
      </c>
      <c r="L3491" s="207" t="s">
        <v>827</v>
      </c>
      <c r="M3491" s="208" t="s">
        <v>4034</v>
      </c>
      <c r="N3491" s="209">
        <f t="shared" si="0"/>
        <v>2025</v>
      </c>
      <c r="O3491" s="210">
        <f t="shared" si="1"/>
        <v>12</v>
      </c>
      <c r="P3491" s="211" t="str">
        <f>IFERROR(VLOOKUP(F3491,연간집계!D:E,2,FALSE),"")</f>
        <v>PCMS_스탠다드캘린더</v>
      </c>
    </row>
    <row r="3492" spans="1:16" ht="12.75">
      <c r="A3492" s="201">
        <v>46002.596770833334</v>
      </c>
      <c r="B3492" s="202">
        <v>46002</v>
      </c>
      <c r="C3492" s="203" t="s">
        <v>8824</v>
      </c>
      <c r="D3492" s="203" t="s">
        <v>11</v>
      </c>
      <c r="E3492" s="204" t="s">
        <v>8805</v>
      </c>
      <c r="F3492" s="49" t="s">
        <v>1284</v>
      </c>
      <c r="G3492" s="203">
        <v>1</v>
      </c>
      <c r="H3492" s="203" t="s">
        <v>8806</v>
      </c>
      <c r="I3492" s="205" t="s">
        <v>6786</v>
      </c>
      <c r="J3492" s="206"/>
      <c r="K3492" s="203">
        <v>26</v>
      </c>
      <c r="L3492" s="207" t="s">
        <v>827</v>
      </c>
      <c r="M3492" s="208" t="s">
        <v>4034</v>
      </c>
      <c r="N3492" s="209">
        <f t="shared" si="0"/>
        <v>2025</v>
      </c>
      <c r="O3492" s="210">
        <f t="shared" si="1"/>
        <v>12</v>
      </c>
      <c r="P3492" s="211" t="str">
        <f>IFERROR(VLOOKUP(F3492,연간집계!D:E,2,FALSE),"")</f>
        <v>PCMS_스탠다드캘린더</v>
      </c>
    </row>
    <row r="3493" spans="1:16" ht="12.75">
      <c r="A3493" s="201">
        <v>46002.596782407411</v>
      </c>
      <c r="B3493" s="202">
        <v>46002</v>
      </c>
      <c r="C3493" s="203" t="s">
        <v>8825</v>
      </c>
      <c r="D3493" s="203" t="s">
        <v>11</v>
      </c>
      <c r="E3493" s="204" t="s">
        <v>8805</v>
      </c>
      <c r="F3493" s="49" t="s">
        <v>1284</v>
      </c>
      <c r="G3493" s="203">
        <v>1</v>
      </c>
      <c r="H3493" s="203" t="s">
        <v>8806</v>
      </c>
      <c r="I3493" s="205" t="s">
        <v>6786</v>
      </c>
      <c r="J3493" s="206"/>
      <c r="K3493" s="203">
        <v>26</v>
      </c>
      <c r="L3493" s="207" t="s">
        <v>827</v>
      </c>
      <c r="M3493" s="208" t="s">
        <v>4034</v>
      </c>
      <c r="N3493" s="209">
        <f t="shared" si="0"/>
        <v>2025</v>
      </c>
      <c r="O3493" s="210">
        <f t="shared" si="1"/>
        <v>12</v>
      </c>
      <c r="P3493" s="211" t="str">
        <f>IFERROR(VLOOKUP(F3493,연간집계!D:E,2,FALSE),"")</f>
        <v>PCMS_스탠다드캘린더</v>
      </c>
    </row>
    <row r="3494" spans="1:16" ht="12.75">
      <c r="A3494" s="201">
        <v>46002.602824074071</v>
      </c>
      <c r="B3494" s="202">
        <v>46002</v>
      </c>
      <c r="C3494" s="203" t="s">
        <v>8826</v>
      </c>
      <c r="D3494" s="203" t="s">
        <v>11</v>
      </c>
      <c r="E3494" s="204" t="s">
        <v>8827</v>
      </c>
      <c r="F3494" s="49" t="s">
        <v>1291</v>
      </c>
      <c r="G3494" s="203">
        <v>25</v>
      </c>
      <c r="H3494" s="203" t="s">
        <v>8828</v>
      </c>
      <c r="I3494" s="205" t="s">
        <v>5190</v>
      </c>
      <c r="J3494" s="206"/>
      <c r="K3494" s="203">
        <v>14</v>
      </c>
      <c r="L3494" s="207" t="s">
        <v>827</v>
      </c>
      <c r="M3494" s="208" t="s">
        <v>1497</v>
      </c>
      <c r="N3494" s="209">
        <f t="shared" si="0"/>
        <v>2025</v>
      </c>
      <c r="O3494" s="210">
        <f t="shared" si="1"/>
        <v>12</v>
      </c>
      <c r="P3494" s="211" t="str">
        <f>IFERROR(VLOOKUP(F3494,연간집계!D:E,2,FALSE),"")</f>
        <v>PCMS_벽걸이1단캘린더</v>
      </c>
    </row>
    <row r="3495" spans="1:16" ht="12.75">
      <c r="A3495" s="201">
        <v>46002.602847222224</v>
      </c>
      <c r="B3495" s="202">
        <v>46002</v>
      </c>
      <c r="C3495" s="203" t="s">
        <v>8829</v>
      </c>
      <c r="D3495" s="203" t="s">
        <v>11</v>
      </c>
      <c r="E3495" s="204" t="s">
        <v>8827</v>
      </c>
      <c r="F3495" s="49" t="s">
        <v>1284</v>
      </c>
      <c r="G3495" s="203">
        <v>25</v>
      </c>
      <c r="H3495" s="203" t="s">
        <v>8828</v>
      </c>
      <c r="I3495" s="205" t="s">
        <v>5016</v>
      </c>
      <c r="J3495" s="206"/>
      <c r="K3495" s="203">
        <v>26</v>
      </c>
      <c r="L3495" s="207" t="s">
        <v>827</v>
      </c>
      <c r="M3495" s="208" t="s">
        <v>1497</v>
      </c>
      <c r="N3495" s="209">
        <f t="shared" si="0"/>
        <v>2025</v>
      </c>
      <c r="O3495" s="210">
        <f t="shared" si="1"/>
        <v>12</v>
      </c>
      <c r="P3495" s="211" t="str">
        <f>IFERROR(VLOOKUP(F3495,연간집계!D:E,2,FALSE),"")</f>
        <v>PCMS_스탠다드캘린더</v>
      </c>
    </row>
    <row r="3496" spans="1:16" ht="12.75">
      <c r="A3496" s="201">
        <v>46002.641539351855</v>
      </c>
      <c r="B3496" s="202">
        <v>46002</v>
      </c>
      <c r="C3496" s="203" t="s">
        <v>8830</v>
      </c>
      <c r="D3496" s="203" t="s">
        <v>11</v>
      </c>
      <c r="E3496" s="204" t="s">
        <v>8831</v>
      </c>
      <c r="F3496" s="49" t="s">
        <v>838</v>
      </c>
      <c r="G3496" s="203">
        <v>4</v>
      </c>
      <c r="H3496" s="203" t="s">
        <v>6414</v>
      </c>
      <c r="I3496" s="205" t="s">
        <v>1483</v>
      </c>
      <c r="J3496" s="206"/>
      <c r="K3496" s="203">
        <v>32</v>
      </c>
      <c r="L3496" s="207" t="s">
        <v>827</v>
      </c>
      <c r="M3496" s="208" t="s">
        <v>3117</v>
      </c>
      <c r="N3496" s="209">
        <f t="shared" si="0"/>
        <v>2025</v>
      </c>
      <c r="O3496" s="210">
        <f t="shared" si="1"/>
        <v>12</v>
      </c>
      <c r="P3496" s="211" t="str">
        <f>IFERROR(VLOOKUP(F3496,연간집계!D:E,2,FALSE),"")</f>
        <v>스탠다드 포토북 6*8 (하드/무광)</v>
      </c>
    </row>
    <row r="3497" spans="1:16" ht="12.75">
      <c r="A3497" s="201">
        <v>46002.641562500001</v>
      </c>
      <c r="B3497" s="202">
        <v>46002</v>
      </c>
      <c r="C3497" s="203" t="s">
        <v>8832</v>
      </c>
      <c r="D3497" s="203" t="s">
        <v>11</v>
      </c>
      <c r="E3497" s="204" t="s">
        <v>8833</v>
      </c>
      <c r="F3497" s="49" t="s">
        <v>1269</v>
      </c>
      <c r="G3497" s="203">
        <v>1</v>
      </c>
      <c r="H3497" s="203" t="s">
        <v>8834</v>
      </c>
      <c r="I3497" s="205" t="s">
        <v>1842</v>
      </c>
      <c r="J3497" s="206"/>
      <c r="K3497" s="203">
        <v>26</v>
      </c>
      <c r="L3497" s="207" t="s">
        <v>828</v>
      </c>
      <c r="M3497" s="208" t="s">
        <v>1436</v>
      </c>
      <c r="N3497" s="209">
        <f t="shared" si="0"/>
        <v>2025</v>
      </c>
      <c r="O3497" s="210">
        <f t="shared" si="1"/>
        <v>12</v>
      </c>
      <c r="P3497" s="211" t="str">
        <f>IFERROR(VLOOKUP(F3497,연간집계!D:E,2,FALSE),"")</f>
        <v>PCMS_미니캘린더</v>
      </c>
    </row>
    <row r="3498" spans="1:16" ht="12.75">
      <c r="A3498" s="201">
        <v>46002.641574074078</v>
      </c>
      <c r="B3498" s="202">
        <v>46002</v>
      </c>
      <c r="C3498" s="203" t="s">
        <v>8835</v>
      </c>
      <c r="D3498" s="203" t="s">
        <v>11</v>
      </c>
      <c r="E3498" s="204" t="s">
        <v>8833</v>
      </c>
      <c r="F3498" s="49" t="s">
        <v>1269</v>
      </c>
      <c r="G3498" s="203">
        <v>6</v>
      </c>
      <c r="H3498" s="203" t="s">
        <v>8834</v>
      </c>
      <c r="I3498" s="205" t="s">
        <v>1842</v>
      </c>
      <c r="J3498" s="206"/>
      <c r="K3498" s="203">
        <v>26</v>
      </c>
      <c r="L3498" s="207" t="s">
        <v>828</v>
      </c>
      <c r="M3498" s="208" t="s">
        <v>1436</v>
      </c>
      <c r="N3498" s="209">
        <f t="shared" si="0"/>
        <v>2025</v>
      </c>
      <c r="O3498" s="210">
        <f t="shared" si="1"/>
        <v>12</v>
      </c>
      <c r="P3498" s="211" t="str">
        <f>IFERROR(VLOOKUP(F3498,연간집계!D:E,2,FALSE),"")</f>
        <v>PCMS_미니캘린더</v>
      </c>
    </row>
    <row r="3499" spans="1:16" ht="12.75">
      <c r="A3499" s="201">
        <v>46002.662754629629</v>
      </c>
      <c r="B3499" s="202">
        <v>46002</v>
      </c>
      <c r="C3499" s="203" t="s">
        <v>8836</v>
      </c>
      <c r="D3499" s="203" t="s">
        <v>11</v>
      </c>
      <c r="E3499" s="204" t="s">
        <v>8837</v>
      </c>
      <c r="F3499" s="49" t="s">
        <v>1269</v>
      </c>
      <c r="G3499" s="203">
        <v>21</v>
      </c>
      <c r="H3499" s="203" t="s">
        <v>317</v>
      </c>
      <c r="I3499" s="205" t="s">
        <v>8838</v>
      </c>
      <c r="J3499" s="206"/>
      <c r="K3499" s="203">
        <v>26</v>
      </c>
      <c r="L3499" s="207" t="s">
        <v>827</v>
      </c>
      <c r="M3499" s="208" t="s">
        <v>1612</v>
      </c>
      <c r="N3499" s="209">
        <f t="shared" si="0"/>
        <v>2025</v>
      </c>
      <c r="O3499" s="210">
        <f t="shared" si="1"/>
        <v>12</v>
      </c>
      <c r="P3499" s="211" t="str">
        <f>IFERROR(VLOOKUP(F3499,연간집계!D:E,2,FALSE),"")</f>
        <v>PCMS_미니캘린더</v>
      </c>
    </row>
    <row r="3500" spans="1:16" ht="12.75">
      <c r="A3500" s="201">
        <v>46002.671851851854</v>
      </c>
      <c r="B3500" s="202">
        <v>46002</v>
      </c>
      <c r="C3500" s="203" t="s">
        <v>8839</v>
      </c>
      <c r="D3500" s="203" t="s">
        <v>11</v>
      </c>
      <c r="E3500" s="204" t="s">
        <v>8840</v>
      </c>
      <c r="F3500" s="49" t="s">
        <v>1291</v>
      </c>
      <c r="G3500" s="203">
        <v>3</v>
      </c>
      <c r="H3500" s="203" t="s">
        <v>8841</v>
      </c>
      <c r="I3500" s="205" t="s">
        <v>2594</v>
      </c>
      <c r="J3500" s="206"/>
      <c r="K3500" s="203">
        <v>14</v>
      </c>
      <c r="L3500" s="207" t="s">
        <v>827</v>
      </c>
      <c r="M3500" s="208" t="s">
        <v>1449</v>
      </c>
      <c r="N3500" s="209">
        <f t="shared" si="0"/>
        <v>2025</v>
      </c>
      <c r="O3500" s="210">
        <f t="shared" si="1"/>
        <v>12</v>
      </c>
      <c r="P3500" s="211" t="str">
        <f>IFERROR(VLOOKUP(F3500,연간집계!D:E,2,FALSE),"")</f>
        <v>PCMS_벽걸이1단캘린더</v>
      </c>
    </row>
    <row r="3501" spans="1:16" ht="12.75">
      <c r="A3501" s="201">
        <v>46002.698611111111</v>
      </c>
      <c r="B3501" s="202">
        <v>46002</v>
      </c>
      <c r="C3501" s="203" t="s">
        <v>8842</v>
      </c>
      <c r="D3501" s="203" t="s">
        <v>11</v>
      </c>
      <c r="E3501" s="204" t="s">
        <v>8843</v>
      </c>
      <c r="F3501" s="49" t="s">
        <v>1291</v>
      </c>
      <c r="G3501" s="203">
        <v>3</v>
      </c>
      <c r="H3501" s="203" t="s">
        <v>8844</v>
      </c>
      <c r="I3501" s="205" t="s">
        <v>5190</v>
      </c>
      <c r="J3501" s="206"/>
      <c r="K3501" s="203">
        <v>14</v>
      </c>
      <c r="L3501" s="207" t="s">
        <v>827</v>
      </c>
      <c r="M3501" s="208" t="s">
        <v>1514</v>
      </c>
      <c r="N3501" s="209">
        <f t="shared" si="0"/>
        <v>2025</v>
      </c>
      <c r="O3501" s="210">
        <f t="shared" si="1"/>
        <v>12</v>
      </c>
      <c r="P3501" s="211" t="str">
        <f>IFERROR(VLOOKUP(F3501,연간집계!D:E,2,FALSE),"")</f>
        <v>PCMS_벽걸이1단캘린더</v>
      </c>
    </row>
    <row r="3502" spans="1:16" ht="12.75">
      <c r="A3502" s="201">
        <v>46002.698622685188</v>
      </c>
      <c r="B3502" s="202">
        <v>46002</v>
      </c>
      <c r="C3502" s="203" t="s">
        <v>8845</v>
      </c>
      <c r="D3502" s="203" t="s">
        <v>11</v>
      </c>
      <c r="E3502" s="204" t="s">
        <v>8843</v>
      </c>
      <c r="F3502" s="49" t="s">
        <v>1299</v>
      </c>
      <c r="G3502" s="203">
        <v>1</v>
      </c>
      <c r="H3502" s="203" t="s">
        <v>8844</v>
      </c>
      <c r="I3502" s="205" t="s">
        <v>5190</v>
      </c>
      <c r="J3502" s="206"/>
      <c r="K3502" s="203">
        <v>15</v>
      </c>
      <c r="L3502" s="207" t="s">
        <v>827</v>
      </c>
      <c r="M3502" s="208" t="s">
        <v>1514</v>
      </c>
      <c r="N3502" s="209">
        <f t="shared" si="0"/>
        <v>2025</v>
      </c>
      <c r="O3502" s="210">
        <f t="shared" si="1"/>
        <v>12</v>
      </c>
      <c r="P3502" s="211" t="str">
        <f>IFERROR(VLOOKUP(F3502,연간집계!D:E,2,FALSE),"")</f>
        <v>PCMS_우드월캘린더</v>
      </c>
    </row>
    <row r="3503" spans="1:16" ht="12.75">
      <c r="A3503" s="201">
        <v>46002.747071759259</v>
      </c>
      <c r="B3503" s="202">
        <v>46002</v>
      </c>
      <c r="C3503" s="203" t="s">
        <v>8846</v>
      </c>
      <c r="D3503" s="203" t="s">
        <v>11</v>
      </c>
      <c r="E3503" s="204" t="s">
        <v>8847</v>
      </c>
      <c r="F3503" s="49" t="s">
        <v>1349</v>
      </c>
      <c r="G3503" s="203">
        <v>1</v>
      </c>
      <c r="H3503" s="203" t="s">
        <v>8848</v>
      </c>
      <c r="I3503" s="205" t="s">
        <v>4540</v>
      </c>
      <c r="J3503" s="206"/>
      <c r="K3503" s="203">
        <v>1</v>
      </c>
      <c r="L3503" s="207" t="s">
        <v>827</v>
      </c>
      <c r="M3503" s="208" t="s">
        <v>1541</v>
      </c>
      <c r="N3503" s="209">
        <f t="shared" si="0"/>
        <v>2025</v>
      </c>
      <c r="O3503" s="210">
        <f t="shared" si="1"/>
        <v>12</v>
      </c>
      <c r="P3503" s="211" t="str">
        <f>IFERROR(VLOOKUP(F3503,연간집계!D:E,2,FALSE),"")</f>
        <v>스마트톡</v>
      </c>
    </row>
    <row r="3504" spans="1:16" ht="12.75">
      <c r="A3504" s="201">
        <v>46002.894803240742</v>
      </c>
      <c r="B3504" s="202">
        <v>46002</v>
      </c>
      <c r="C3504" s="203" t="s">
        <v>8849</v>
      </c>
      <c r="D3504" s="203" t="s">
        <v>11</v>
      </c>
      <c r="E3504" s="204" t="s">
        <v>8850</v>
      </c>
      <c r="F3504" s="49" t="s">
        <v>1291</v>
      </c>
      <c r="G3504" s="203">
        <v>2</v>
      </c>
      <c r="H3504" s="203" t="s">
        <v>8851</v>
      </c>
      <c r="I3504" s="205" t="s">
        <v>2594</v>
      </c>
      <c r="J3504" s="206"/>
      <c r="K3504" s="203">
        <v>14</v>
      </c>
      <c r="L3504" s="207" t="s">
        <v>827</v>
      </c>
      <c r="M3504" s="208" t="s">
        <v>1471</v>
      </c>
      <c r="N3504" s="209">
        <f t="shared" si="0"/>
        <v>2025</v>
      </c>
      <c r="O3504" s="210">
        <f t="shared" si="1"/>
        <v>12</v>
      </c>
      <c r="P3504" s="211" t="str">
        <f>IFERROR(VLOOKUP(F3504,연간집계!D:E,2,FALSE),"")</f>
        <v>PCMS_벽걸이1단캘린더</v>
      </c>
    </row>
    <row r="3505" spans="1:16" ht="12.75">
      <c r="A3505" s="201">
        <v>46002.900775462964</v>
      </c>
      <c r="B3505" s="202">
        <v>46002</v>
      </c>
      <c r="C3505" s="203" t="s">
        <v>8852</v>
      </c>
      <c r="D3505" s="203" t="s">
        <v>11</v>
      </c>
      <c r="E3505" s="204" t="s">
        <v>8853</v>
      </c>
      <c r="F3505" s="49" t="s">
        <v>1284</v>
      </c>
      <c r="G3505" s="203">
        <v>10</v>
      </c>
      <c r="H3505" s="203" t="s">
        <v>8854</v>
      </c>
      <c r="I3505" s="205" t="s">
        <v>8430</v>
      </c>
      <c r="J3505" s="206"/>
      <c r="K3505" s="203">
        <v>26</v>
      </c>
      <c r="L3505" s="207" t="s">
        <v>827</v>
      </c>
      <c r="M3505" s="208" t="s">
        <v>1449</v>
      </c>
      <c r="N3505" s="209">
        <f t="shared" si="0"/>
        <v>2025</v>
      </c>
      <c r="O3505" s="210">
        <f t="shared" si="1"/>
        <v>12</v>
      </c>
      <c r="P3505" s="211" t="str">
        <f>IFERROR(VLOOKUP(F3505,연간집계!D:E,2,FALSE),"")</f>
        <v>PCMS_스탠다드캘린더</v>
      </c>
    </row>
    <row r="3506" spans="1:16" ht="12.75">
      <c r="A3506" s="201">
        <v>46002.903738425928</v>
      </c>
      <c r="B3506" s="202">
        <v>46002</v>
      </c>
      <c r="C3506" s="203" t="s">
        <v>8855</v>
      </c>
      <c r="D3506" s="203" t="s">
        <v>11</v>
      </c>
      <c r="E3506" s="204" t="s">
        <v>8856</v>
      </c>
      <c r="F3506" s="49" t="s">
        <v>874</v>
      </c>
      <c r="G3506" s="203">
        <v>1</v>
      </c>
      <c r="H3506" s="203" t="s">
        <v>8857</v>
      </c>
      <c r="I3506" s="205" t="s">
        <v>1453</v>
      </c>
      <c r="J3506" s="206"/>
      <c r="K3506" s="203">
        <v>24</v>
      </c>
      <c r="L3506" s="207" t="s">
        <v>827</v>
      </c>
      <c r="M3506" s="208" t="s">
        <v>1425</v>
      </c>
      <c r="N3506" s="209">
        <f t="shared" si="0"/>
        <v>2025</v>
      </c>
      <c r="O3506" s="210">
        <f t="shared" si="1"/>
        <v>12</v>
      </c>
      <c r="P3506" s="211" t="str">
        <f>IFERROR(VLOOKUP(F3506,연간집계!D:E,2,FALSE),"")</f>
        <v>스탠다드 포토북 11*8 (하드/무광)</v>
      </c>
    </row>
    <row r="3507" spans="1:16" ht="12.75">
      <c r="A3507" s="201">
        <v>46002.903749999998</v>
      </c>
      <c r="B3507" s="202">
        <v>46002</v>
      </c>
      <c r="C3507" s="203" t="s">
        <v>8858</v>
      </c>
      <c r="D3507" s="203" t="s">
        <v>11</v>
      </c>
      <c r="E3507" s="204" t="s">
        <v>8856</v>
      </c>
      <c r="F3507" s="49" t="s">
        <v>874</v>
      </c>
      <c r="G3507" s="203">
        <v>1</v>
      </c>
      <c r="H3507" s="203" t="s">
        <v>8857</v>
      </c>
      <c r="I3507" s="205" t="s">
        <v>1453</v>
      </c>
      <c r="J3507" s="206"/>
      <c r="K3507" s="203">
        <v>26</v>
      </c>
      <c r="L3507" s="207" t="s">
        <v>827</v>
      </c>
      <c r="M3507" s="208" t="s">
        <v>1425</v>
      </c>
      <c r="N3507" s="209">
        <f t="shared" si="0"/>
        <v>2025</v>
      </c>
      <c r="O3507" s="210">
        <f t="shared" si="1"/>
        <v>12</v>
      </c>
      <c r="P3507" s="211" t="str">
        <f>IFERROR(VLOOKUP(F3507,연간집계!D:E,2,FALSE),"")</f>
        <v>스탠다드 포토북 11*8 (하드/무광)</v>
      </c>
    </row>
    <row r="3508" spans="1:16" ht="12.75">
      <c r="A3508" s="201">
        <v>46002.909675925926</v>
      </c>
      <c r="B3508" s="202">
        <v>46002</v>
      </c>
      <c r="C3508" s="203" t="s">
        <v>8859</v>
      </c>
      <c r="D3508" s="203" t="s">
        <v>11</v>
      </c>
      <c r="E3508" s="204" t="s">
        <v>8860</v>
      </c>
      <c r="F3508" s="49" t="s">
        <v>1291</v>
      </c>
      <c r="G3508" s="203">
        <v>8</v>
      </c>
      <c r="H3508" s="203" t="s">
        <v>8861</v>
      </c>
      <c r="I3508" s="205" t="s">
        <v>5190</v>
      </c>
      <c r="J3508" s="206"/>
      <c r="K3508" s="203">
        <v>14</v>
      </c>
      <c r="L3508" s="207" t="s">
        <v>828</v>
      </c>
      <c r="M3508" s="208" t="s">
        <v>1425</v>
      </c>
      <c r="N3508" s="209">
        <f t="shared" si="0"/>
        <v>2025</v>
      </c>
      <c r="O3508" s="210">
        <f t="shared" si="1"/>
        <v>12</v>
      </c>
      <c r="P3508" s="211" t="str">
        <f>IFERROR(VLOOKUP(F3508,연간집계!D:E,2,FALSE),"")</f>
        <v>PCMS_벽걸이1단캘린더</v>
      </c>
    </row>
    <row r="3509" spans="1:16" ht="12.75">
      <c r="A3509" s="201">
        <v>46002.915601851855</v>
      </c>
      <c r="B3509" s="202">
        <v>46002</v>
      </c>
      <c r="C3509" s="203" t="s">
        <v>8862</v>
      </c>
      <c r="D3509" s="203" t="s">
        <v>11</v>
      </c>
      <c r="E3509" s="204" t="s">
        <v>8863</v>
      </c>
      <c r="F3509" s="49" t="s">
        <v>1274</v>
      </c>
      <c r="G3509" s="203">
        <v>2</v>
      </c>
      <c r="H3509" s="203" t="s">
        <v>8864</v>
      </c>
      <c r="I3509" s="205" t="s">
        <v>1842</v>
      </c>
      <c r="J3509" s="206"/>
      <c r="K3509" s="203">
        <v>26</v>
      </c>
      <c r="L3509" s="207" t="s">
        <v>827</v>
      </c>
      <c r="M3509" s="208" t="s">
        <v>1436</v>
      </c>
      <c r="N3509" s="209">
        <f t="shared" si="0"/>
        <v>2025</v>
      </c>
      <c r="O3509" s="210">
        <f t="shared" si="1"/>
        <v>12</v>
      </c>
      <c r="P3509" s="211" t="str">
        <f>IFERROR(VLOOKUP(F3509,연간집계!D:E,2,FALSE),"")</f>
        <v>PCMS_비트윈캘린더</v>
      </c>
    </row>
    <row r="3510" spans="1:16" ht="12.75">
      <c r="A3510" s="201">
        <v>46002.927430555559</v>
      </c>
      <c r="B3510" s="202">
        <v>46002</v>
      </c>
      <c r="C3510" s="203" t="s">
        <v>8865</v>
      </c>
      <c r="D3510" s="203" t="s">
        <v>11</v>
      </c>
      <c r="E3510" s="204" t="s">
        <v>8866</v>
      </c>
      <c r="F3510" s="49" t="s">
        <v>874</v>
      </c>
      <c r="G3510" s="203">
        <v>1</v>
      </c>
      <c r="H3510" s="203" t="s">
        <v>8867</v>
      </c>
      <c r="I3510" s="205" t="s">
        <v>2144</v>
      </c>
      <c r="J3510" s="206"/>
      <c r="K3510" s="203">
        <v>24</v>
      </c>
      <c r="L3510" s="207" t="s">
        <v>827</v>
      </c>
      <c r="M3510" s="208" t="s">
        <v>1436</v>
      </c>
      <c r="N3510" s="209">
        <f t="shared" si="0"/>
        <v>2025</v>
      </c>
      <c r="O3510" s="210">
        <f t="shared" si="1"/>
        <v>12</v>
      </c>
      <c r="P3510" s="211" t="str">
        <f>IFERROR(VLOOKUP(F3510,연간집계!D:E,2,FALSE),"")</f>
        <v>스탠다드 포토북 11*8 (하드/무광)</v>
      </c>
    </row>
    <row r="3511" spans="1:16" ht="12.75">
      <c r="A3511" s="201">
        <v>46002.933344907404</v>
      </c>
      <c r="B3511" s="202">
        <v>46002</v>
      </c>
      <c r="C3511" s="203" t="s">
        <v>8868</v>
      </c>
      <c r="D3511" s="203" t="s">
        <v>11</v>
      </c>
      <c r="E3511" s="204" t="s">
        <v>8869</v>
      </c>
      <c r="F3511" s="49" t="s">
        <v>1284</v>
      </c>
      <c r="G3511" s="203">
        <v>1</v>
      </c>
      <c r="H3511" s="203" t="s">
        <v>8870</v>
      </c>
      <c r="I3511" s="205" t="s">
        <v>4186</v>
      </c>
      <c r="J3511" s="206"/>
      <c r="K3511" s="203">
        <v>26</v>
      </c>
      <c r="L3511" s="207" t="s">
        <v>828</v>
      </c>
      <c r="M3511" s="208" t="s">
        <v>1436</v>
      </c>
      <c r="N3511" s="209">
        <f t="shared" si="0"/>
        <v>2025</v>
      </c>
      <c r="O3511" s="210">
        <f t="shared" si="1"/>
        <v>12</v>
      </c>
      <c r="P3511" s="211" t="str">
        <f>IFERROR(VLOOKUP(F3511,연간집계!D:E,2,FALSE),"")</f>
        <v>PCMS_스탠다드캘린더</v>
      </c>
    </row>
    <row r="3512" spans="1:16" ht="12.75">
      <c r="A3512" s="201">
        <v>46002.959930555553</v>
      </c>
      <c r="B3512" s="202">
        <v>46002</v>
      </c>
      <c r="C3512" s="203" t="s">
        <v>8871</v>
      </c>
      <c r="D3512" s="203" t="s">
        <v>11</v>
      </c>
      <c r="E3512" s="204" t="s">
        <v>8872</v>
      </c>
      <c r="F3512" s="49" t="s">
        <v>1284</v>
      </c>
      <c r="G3512" s="203">
        <v>12</v>
      </c>
      <c r="H3512" s="203" t="s">
        <v>378</v>
      </c>
      <c r="I3512" s="205" t="s">
        <v>4182</v>
      </c>
      <c r="J3512" s="206"/>
      <c r="K3512" s="203">
        <v>26</v>
      </c>
      <c r="L3512" s="207" t="s">
        <v>827</v>
      </c>
      <c r="M3512" s="208" t="s">
        <v>1514</v>
      </c>
      <c r="N3512" s="209">
        <f t="shared" si="0"/>
        <v>2025</v>
      </c>
      <c r="O3512" s="210">
        <f t="shared" si="1"/>
        <v>12</v>
      </c>
      <c r="P3512" s="211" t="str">
        <f>IFERROR(VLOOKUP(F3512,연간집계!D:E,2,FALSE),"")</f>
        <v>PCMS_스탠다드캘린더</v>
      </c>
    </row>
    <row r="3513" spans="1:16" ht="12.75">
      <c r="A3513" s="201">
        <v>46002.968807870369</v>
      </c>
      <c r="B3513" s="202">
        <v>46002</v>
      </c>
      <c r="C3513" s="203" t="s">
        <v>8873</v>
      </c>
      <c r="D3513" s="203" t="s">
        <v>11</v>
      </c>
      <c r="E3513" s="204" t="s">
        <v>8874</v>
      </c>
      <c r="F3513" s="49" t="s">
        <v>1269</v>
      </c>
      <c r="G3513" s="203">
        <v>10</v>
      </c>
      <c r="H3513" s="203" t="s">
        <v>8875</v>
      </c>
      <c r="I3513" s="205" t="s">
        <v>5016</v>
      </c>
      <c r="J3513" s="206"/>
      <c r="K3513" s="203">
        <v>26</v>
      </c>
      <c r="L3513" s="207" t="s">
        <v>827</v>
      </c>
      <c r="M3513" s="208" t="s">
        <v>1481</v>
      </c>
      <c r="N3513" s="209">
        <f t="shared" si="0"/>
        <v>2025</v>
      </c>
      <c r="O3513" s="210">
        <f t="shared" si="1"/>
        <v>12</v>
      </c>
      <c r="P3513" s="211" t="str">
        <f>IFERROR(VLOOKUP(F3513,연간집계!D:E,2,FALSE),"")</f>
        <v>PCMS_미니캘린더</v>
      </c>
    </row>
    <row r="3514" spans="1:16" ht="12.75">
      <c r="A3514" s="201">
        <v>46002.980798611112</v>
      </c>
      <c r="B3514" s="202">
        <v>46002</v>
      </c>
      <c r="C3514" s="203" t="s">
        <v>8876</v>
      </c>
      <c r="D3514" s="203" t="s">
        <v>11</v>
      </c>
      <c r="E3514" s="204" t="s">
        <v>8877</v>
      </c>
      <c r="F3514" s="49" t="s">
        <v>1041</v>
      </c>
      <c r="G3514" s="203">
        <v>1</v>
      </c>
      <c r="H3514" s="203" t="s">
        <v>8306</v>
      </c>
      <c r="I3514" s="205" t="s">
        <v>1440</v>
      </c>
      <c r="J3514" s="206"/>
      <c r="K3514" s="203">
        <v>70</v>
      </c>
      <c r="L3514" s="207" t="s">
        <v>827</v>
      </c>
      <c r="M3514" s="208" t="s">
        <v>1436</v>
      </c>
      <c r="N3514" s="209">
        <f t="shared" si="0"/>
        <v>2025</v>
      </c>
      <c r="O3514" s="210">
        <f t="shared" si="1"/>
        <v>12</v>
      </c>
      <c r="P3514" s="211" t="str">
        <f>IFERROR(VLOOKUP(F3514,연간집계!D:E,2,FALSE),"")</f>
        <v>프리북 198 (소프트)</v>
      </c>
    </row>
    <row r="3515" spans="1:16" ht="12.75">
      <c r="A3515" s="201">
        <v>46002.980810185189</v>
      </c>
      <c r="B3515" s="202">
        <v>46002</v>
      </c>
      <c r="C3515" s="203" t="s">
        <v>8878</v>
      </c>
      <c r="D3515" s="203" t="s">
        <v>11</v>
      </c>
      <c r="E3515" s="204" t="s">
        <v>8877</v>
      </c>
      <c r="F3515" s="49" t="s">
        <v>1204</v>
      </c>
      <c r="G3515" s="203">
        <v>1</v>
      </c>
      <c r="H3515" s="203" t="s">
        <v>8306</v>
      </c>
      <c r="I3515" s="205" t="s">
        <v>1440</v>
      </c>
      <c r="J3515" s="208" t="s">
        <v>1756</v>
      </c>
      <c r="K3515" s="203">
        <v>56</v>
      </c>
      <c r="L3515" s="207" t="s">
        <v>827</v>
      </c>
      <c r="M3515" s="208" t="s">
        <v>1436</v>
      </c>
      <c r="N3515" s="209">
        <f t="shared" si="0"/>
        <v>2025</v>
      </c>
      <c r="O3515" s="210">
        <f t="shared" si="1"/>
        <v>12</v>
      </c>
      <c r="P3515" s="211" t="str">
        <f>IFERROR(VLOOKUP(F3515,연간집계!D:E,2,FALSE),"")</f>
        <v>히스토리북_블랙</v>
      </c>
    </row>
    <row r="3516" spans="1:16" ht="12.75">
      <c r="A3516" s="201">
        <v>46003.039930555555</v>
      </c>
      <c r="B3516" s="202">
        <v>46003</v>
      </c>
      <c r="C3516" s="203" t="s">
        <v>8879</v>
      </c>
      <c r="D3516" s="203" t="s">
        <v>11</v>
      </c>
      <c r="E3516" s="204" t="s">
        <v>8880</v>
      </c>
      <c r="F3516" s="49" t="s">
        <v>1284</v>
      </c>
      <c r="G3516" s="203">
        <v>1</v>
      </c>
      <c r="H3516" s="203" t="s">
        <v>8881</v>
      </c>
      <c r="I3516" s="205" t="s">
        <v>2594</v>
      </c>
      <c r="J3516" s="206"/>
      <c r="K3516" s="203">
        <v>26</v>
      </c>
      <c r="L3516" s="207" t="s">
        <v>827</v>
      </c>
      <c r="M3516" s="208" t="s">
        <v>1541</v>
      </c>
      <c r="N3516" s="209">
        <f t="shared" si="0"/>
        <v>2025</v>
      </c>
      <c r="O3516" s="210">
        <f t="shared" si="1"/>
        <v>12</v>
      </c>
      <c r="P3516" s="211" t="str">
        <f>IFERROR(VLOOKUP(F3516,연간집계!D:E,2,FALSE),"")</f>
        <v>PCMS_스탠다드캘린더</v>
      </c>
    </row>
    <row r="3517" spans="1:16" ht="12.75">
      <c r="A3517" s="201">
        <v>46003.258414351854</v>
      </c>
      <c r="B3517" s="202">
        <v>46003</v>
      </c>
      <c r="C3517" s="203" t="s">
        <v>8882</v>
      </c>
      <c r="D3517" s="203" t="s">
        <v>11</v>
      </c>
      <c r="E3517" s="204" t="s">
        <v>8883</v>
      </c>
      <c r="F3517" s="49" t="s">
        <v>1281</v>
      </c>
      <c r="G3517" s="203">
        <v>1</v>
      </c>
      <c r="H3517" s="203" t="s">
        <v>4273</v>
      </c>
      <c r="I3517" s="205" t="s">
        <v>2297</v>
      </c>
      <c r="J3517" s="206"/>
      <c r="K3517" s="203">
        <v>26</v>
      </c>
      <c r="L3517" s="207" t="s">
        <v>827</v>
      </c>
      <c r="M3517" s="208" t="s">
        <v>1436</v>
      </c>
      <c r="N3517" s="209">
        <f t="shared" si="0"/>
        <v>2025</v>
      </c>
      <c r="O3517" s="210">
        <f t="shared" si="1"/>
        <v>12</v>
      </c>
      <c r="P3517" s="211" t="str">
        <f>IFERROR(VLOOKUP(F3517,연간집계!D:E,2,FALSE),"")</f>
        <v>PCMS_빅캘린더</v>
      </c>
    </row>
    <row r="3518" spans="1:16" ht="12.75">
      <c r="A3518" s="201">
        <v>46003.358796296299</v>
      </c>
      <c r="B3518" s="202">
        <v>46003</v>
      </c>
      <c r="C3518" s="203" t="s">
        <v>8884</v>
      </c>
      <c r="D3518" s="203" t="s">
        <v>11</v>
      </c>
      <c r="E3518" s="204" t="s">
        <v>8885</v>
      </c>
      <c r="F3518" s="49" t="s">
        <v>847</v>
      </c>
      <c r="G3518" s="203">
        <v>1</v>
      </c>
      <c r="H3518" s="203" t="s">
        <v>1857</v>
      </c>
      <c r="I3518" s="205" t="s">
        <v>1440</v>
      </c>
      <c r="J3518" s="206"/>
      <c r="K3518" s="203">
        <v>70</v>
      </c>
      <c r="L3518" s="207" t="s">
        <v>827</v>
      </c>
      <c r="M3518" s="208" t="s">
        <v>1436</v>
      </c>
      <c r="N3518" s="209">
        <f t="shared" si="0"/>
        <v>2025</v>
      </c>
      <c r="O3518" s="210">
        <f t="shared" si="1"/>
        <v>12</v>
      </c>
      <c r="P3518" s="211" t="str">
        <f>IFERROR(VLOOKUP(F3518,연간집계!D:E,2,FALSE),"")</f>
        <v>스탠다드 포토북 8*11 (하드/무광)</v>
      </c>
    </row>
    <row r="3519" spans="1:16" ht="12.75">
      <c r="A3519" s="201">
        <v>46003.373553240737</v>
      </c>
      <c r="B3519" s="202">
        <v>46003</v>
      </c>
      <c r="C3519" s="203" t="s">
        <v>8886</v>
      </c>
      <c r="D3519" s="203" t="s">
        <v>11</v>
      </c>
      <c r="E3519" s="204" t="s">
        <v>8887</v>
      </c>
      <c r="F3519" s="49" t="s">
        <v>890</v>
      </c>
      <c r="G3519" s="203">
        <v>2</v>
      </c>
      <c r="H3519" s="203" t="s">
        <v>8888</v>
      </c>
      <c r="I3519" s="205" t="s">
        <v>1440</v>
      </c>
      <c r="J3519" s="208" t="s">
        <v>1664</v>
      </c>
      <c r="K3519" s="203">
        <v>48</v>
      </c>
      <c r="L3519" s="207" t="s">
        <v>827</v>
      </c>
      <c r="M3519" s="208" t="s">
        <v>1436</v>
      </c>
      <c r="N3519" s="209">
        <f t="shared" si="0"/>
        <v>2025</v>
      </c>
      <c r="O3519" s="210">
        <f t="shared" si="1"/>
        <v>12</v>
      </c>
      <c r="P3519" s="211" t="str">
        <f>IFERROR(VLOOKUP(F3519,연간집계!D:E,2,FALSE),"")</f>
        <v>메모리북</v>
      </c>
    </row>
    <row r="3520" spans="1:16" ht="12.75">
      <c r="A3520" s="201">
        <v>46003.427060185182</v>
      </c>
      <c r="B3520" s="202">
        <v>46003</v>
      </c>
      <c r="C3520" s="203" t="s">
        <v>8889</v>
      </c>
      <c r="D3520" s="203" t="s">
        <v>11</v>
      </c>
      <c r="E3520" s="204" t="s">
        <v>8890</v>
      </c>
      <c r="F3520" s="49" t="s">
        <v>1274</v>
      </c>
      <c r="G3520" s="203">
        <v>1</v>
      </c>
      <c r="H3520" s="203" t="s">
        <v>5339</v>
      </c>
      <c r="I3520" s="205" t="s">
        <v>1842</v>
      </c>
      <c r="J3520" s="206"/>
      <c r="K3520" s="203">
        <v>26</v>
      </c>
      <c r="L3520" s="207" t="s">
        <v>827</v>
      </c>
      <c r="M3520" s="208" t="s">
        <v>1471</v>
      </c>
      <c r="N3520" s="209">
        <f t="shared" si="0"/>
        <v>2025</v>
      </c>
      <c r="O3520" s="210">
        <f t="shared" si="1"/>
        <v>12</v>
      </c>
      <c r="P3520" s="211" t="str">
        <f>IFERROR(VLOOKUP(F3520,연간집계!D:E,2,FALSE),"")</f>
        <v>PCMS_비트윈캘린더</v>
      </c>
    </row>
    <row r="3521" spans="1:16" ht="12.75">
      <c r="A3521" s="201">
        <v>46003.430162037039</v>
      </c>
      <c r="B3521" s="202">
        <v>46003</v>
      </c>
      <c r="C3521" s="203" t="s">
        <v>8891</v>
      </c>
      <c r="D3521" s="203" t="s">
        <v>11</v>
      </c>
      <c r="E3521" s="204" t="s">
        <v>8892</v>
      </c>
      <c r="F3521" s="49" t="s">
        <v>1284</v>
      </c>
      <c r="G3521" s="203">
        <v>17</v>
      </c>
      <c r="H3521" s="203" t="s">
        <v>8893</v>
      </c>
      <c r="I3521" s="205" t="s">
        <v>2297</v>
      </c>
      <c r="J3521" s="206"/>
      <c r="K3521" s="203">
        <v>26</v>
      </c>
      <c r="L3521" s="207" t="s">
        <v>827</v>
      </c>
      <c r="M3521" s="208" t="s">
        <v>1497</v>
      </c>
      <c r="N3521" s="209">
        <f t="shared" si="0"/>
        <v>2025</v>
      </c>
      <c r="O3521" s="210">
        <f t="shared" si="1"/>
        <v>12</v>
      </c>
      <c r="P3521" s="211" t="str">
        <f>IFERROR(VLOOKUP(F3521,연간집계!D:E,2,FALSE),"")</f>
        <v>PCMS_스탠다드캘린더</v>
      </c>
    </row>
    <row r="3522" spans="1:16" ht="12.75">
      <c r="A3522" s="201">
        <v>46003.430173611108</v>
      </c>
      <c r="B3522" s="202">
        <v>46003</v>
      </c>
      <c r="C3522" s="203" t="s">
        <v>8894</v>
      </c>
      <c r="D3522" s="203" t="s">
        <v>11</v>
      </c>
      <c r="E3522" s="204" t="s">
        <v>8895</v>
      </c>
      <c r="F3522" s="49" t="s">
        <v>1390</v>
      </c>
      <c r="G3522" s="203">
        <v>1</v>
      </c>
      <c r="H3522" s="203" t="s">
        <v>6609</v>
      </c>
      <c r="I3522" s="205" t="s">
        <v>2502</v>
      </c>
      <c r="J3522" s="206"/>
      <c r="K3522" s="203">
        <v>72</v>
      </c>
      <c r="L3522" s="207" t="s">
        <v>827</v>
      </c>
      <c r="M3522" s="208" t="s">
        <v>1689</v>
      </c>
      <c r="N3522" s="209">
        <f t="shared" si="0"/>
        <v>2025</v>
      </c>
      <c r="O3522" s="210">
        <f t="shared" si="1"/>
        <v>12</v>
      </c>
      <c r="P3522" s="211" t="str">
        <f>IFERROR(VLOOKUP(F3522,연간집계!D:E,2,FALSE),"")</f>
        <v>미니폴라로이드</v>
      </c>
    </row>
    <row r="3523" spans="1:16" ht="12.75">
      <c r="A3523" s="201">
        <v>46003.430185185185</v>
      </c>
      <c r="B3523" s="202">
        <v>46003</v>
      </c>
      <c r="C3523" s="203" t="s">
        <v>8896</v>
      </c>
      <c r="D3523" s="203" t="s">
        <v>11</v>
      </c>
      <c r="E3523" s="204" t="s">
        <v>8895</v>
      </c>
      <c r="F3523" s="49" t="s">
        <v>1388</v>
      </c>
      <c r="G3523" s="203">
        <v>1</v>
      </c>
      <c r="H3523" s="203" t="s">
        <v>6609</v>
      </c>
      <c r="I3523" s="205" t="s">
        <v>1622</v>
      </c>
      <c r="J3523" s="206"/>
      <c r="K3523" s="203">
        <v>142</v>
      </c>
      <c r="L3523" s="207" t="s">
        <v>827</v>
      </c>
      <c r="M3523" s="208" t="s">
        <v>1689</v>
      </c>
      <c r="N3523" s="209">
        <f t="shared" si="0"/>
        <v>2025</v>
      </c>
      <c r="O3523" s="210">
        <f t="shared" si="1"/>
        <v>12</v>
      </c>
      <c r="P3523" s="211" t="str">
        <f>IFERROR(VLOOKUP(F3523,연간집계!D:E,2,FALSE),"")</f>
        <v>폴라로이드</v>
      </c>
    </row>
    <row r="3524" spans="1:16" ht="12.75">
      <c r="A3524" s="201">
        <v>46003.433229166665</v>
      </c>
      <c r="B3524" s="202">
        <v>46003</v>
      </c>
      <c r="C3524" s="203" t="s">
        <v>8897</v>
      </c>
      <c r="D3524" s="203" t="s">
        <v>11</v>
      </c>
      <c r="E3524" s="204" t="s">
        <v>8898</v>
      </c>
      <c r="F3524" s="49" t="s">
        <v>1281</v>
      </c>
      <c r="G3524" s="203">
        <v>2</v>
      </c>
      <c r="H3524" s="203" t="s">
        <v>4175</v>
      </c>
      <c r="I3524" s="205" t="s">
        <v>2297</v>
      </c>
      <c r="J3524" s="206"/>
      <c r="K3524" s="203">
        <v>26</v>
      </c>
      <c r="L3524" s="207" t="s">
        <v>827</v>
      </c>
      <c r="M3524" s="208" t="s">
        <v>1449</v>
      </c>
      <c r="N3524" s="209">
        <f t="shared" si="0"/>
        <v>2025</v>
      </c>
      <c r="O3524" s="210">
        <f t="shared" si="1"/>
        <v>12</v>
      </c>
      <c r="P3524" s="211" t="str">
        <f>IFERROR(VLOOKUP(F3524,연간집계!D:E,2,FALSE),"")</f>
        <v>PCMS_빅캘린더</v>
      </c>
    </row>
    <row r="3525" spans="1:16" ht="12.75">
      <c r="A3525" s="201">
        <v>46003.436307870368</v>
      </c>
      <c r="B3525" s="202">
        <v>46003</v>
      </c>
      <c r="C3525" s="203" t="s">
        <v>8899</v>
      </c>
      <c r="D3525" s="203" t="s">
        <v>11</v>
      </c>
      <c r="E3525" s="204" t="s">
        <v>8900</v>
      </c>
      <c r="F3525" s="49" t="s">
        <v>874</v>
      </c>
      <c r="G3525" s="203">
        <v>1</v>
      </c>
      <c r="H3525" s="203" t="s">
        <v>8901</v>
      </c>
      <c r="I3525" s="205" t="s">
        <v>1716</v>
      </c>
      <c r="J3525" s="206"/>
      <c r="K3525" s="203">
        <v>72</v>
      </c>
      <c r="L3525" s="207" t="s">
        <v>827</v>
      </c>
      <c r="M3525" s="208" t="s">
        <v>1425</v>
      </c>
      <c r="N3525" s="209">
        <f t="shared" si="0"/>
        <v>2025</v>
      </c>
      <c r="O3525" s="210">
        <f t="shared" si="1"/>
        <v>12</v>
      </c>
      <c r="P3525" s="211" t="str">
        <f>IFERROR(VLOOKUP(F3525,연간집계!D:E,2,FALSE),"")</f>
        <v>스탠다드 포토북 11*8 (하드/무광)</v>
      </c>
    </row>
    <row r="3526" spans="1:16" ht="12.75">
      <c r="A3526" s="201">
        <v>46003.436319444445</v>
      </c>
      <c r="B3526" s="202">
        <v>46003</v>
      </c>
      <c r="C3526" s="203" t="s">
        <v>8902</v>
      </c>
      <c r="D3526" s="203" t="s">
        <v>11</v>
      </c>
      <c r="E3526" s="204" t="s">
        <v>8900</v>
      </c>
      <c r="F3526" s="49" t="s">
        <v>874</v>
      </c>
      <c r="G3526" s="203">
        <v>1</v>
      </c>
      <c r="H3526" s="203" t="s">
        <v>8901</v>
      </c>
      <c r="I3526" s="205" t="s">
        <v>1716</v>
      </c>
      <c r="J3526" s="206"/>
      <c r="K3526" s="203">
        <v>50</v>
      </c>
      <c r="L3526" s="207" t="s">
        <v>827</v>
      </c>
      <c r="M3526" s="208" t="s">
        <v>1425</v>
      </c>
      <c r="N3526" s="209">
        <f t="shared" si="0"/>
        <v>2025</v>
      </c>
      <c r="O3526" s="210">
        <f t="shared" si="1"/>
        <v>12</v>
      </c>
      <c r="P3526" s="211" t="str">
        <f>IFERROR(VLOOKUP(F3526,연간집계!D:E,2,FALSE),"")</f>
        <v>스탠다드 포토북 11*8 (하드/무광)</v>
      </c>
    </row>
    <row r="3527" spans="1:16" ht="12.75">
      <c r="A3527" s="201">
        <v>46003.4453125</v>
      </c>
      <c r="B3527" s="202">
        <v>46003</v>
      </c>
      <c r="C3527" s="203" t="s">
        <v>8903</v>
      </c>
      <c r="D3527" s="203" t="s">
        <v>11</v>
      </c>
      <c r="E3527" s="204" t="s">
        <v>8904</v>
      </c>
      <c r="F3527" s="49" t="s">
        <v>1269</v>
      </c>
      <c r="G3527" s="203">
        <v>3</v>
      </c>
      <c r="H3527" s="203" t="s">
        <v>8905</v>
      </c>
      <c r="I3527" s="205" t="s">
        <v>5016</v>
      </c>
      <c r="J3527" s="206"/>
      <c r="K3527" s="203">
        <v>26</v>
      </c>
      <c r="L3527" s="207" t="s">
        <v>827</v>
      </c>
      <c r="M3527" s="208" t="s">
        <v>1471</v>
      </c>
      <c r="N3527" s="209">
        <f t="shared" si="0"/>
        <v>2025</v>
      </c>
      <c r="O3527" s="210">
        <f t="shared" si="1"/>
        <v>12</v>
      </c>
      <c r="P3527" s="211" t="str">
        <f>IFERROR(VLOOKUP(F3527,연간집계!D:E,2,FALSE),"")</f>
        <v>PCMS_미니캘린더</v>
      </c>
    </row>
    <row r="3528" spans="1:16" ht="12.75">
      <c r="A3528" s="201">
        <v>46003.449942129628</v>
      </c>
      <c r="B3528" s="202">
        <v>46003</v>
      </c>
      <c r="C3528" s="203" t="s">
        <v>8906</v>
      </c>
      <c r="D3528" s="203" t="s">
        <v>11</v>
      </c>
      <c r="E3528" s="204" t="s">
        <v>8907</v>
      </c>
      <c r="F3528" s="49" t="s">
        <v>1299</v>
      </c>
      <c r="G3528" s="203">
        <v>3</v>
      </c>
      <c r="H3528" s="203" t="s">
        <v>3273</v>
      </c>
      <c r="I3528" s="205" t="s">
        <v>1840</v>
      </c>
      <c r="J3528" s="206"/>
      <c r="K3528" s="203">
        <v>15</v>
      </c>
      <c r="L3528" s="207" t="s">
        <v>827</v>
      </c>
      <c r="M3528" s="208" t="s">
        <v>1436</v>
      </c>
      <c r="N3528" s="209">
        <f t="shared" si="0"/>
        <v>2025</v>
      </c>
      <c r="O3528" s="210">
        <f t="shared" si="1"/>
        <v>12</v>
      </c>
      <c r="P3528" s="211" t="str">
        <f>IFERROR(VLOOKUP(F3528,연간집계!D:E,2,FALSE),"")</f>
        <v>PCMS_우드월캘린더</v>
      </c>
    </row>
    <row r="3529" spans="1:16" ht="12.75">
      <c r="A3529" s="201">
        <v>46003.467939814815</v>
      </c>
      <c r="B3529" s="202">
        <v>46003</v>
      </c>
      <c r="C3529" s="203" t="s">
        <v>8908</v>
      </c>
      <c r="D3529" s="203" t="s">
        <v>11</v>
      </c>
      <c r="E3529" s="204" t="s">
        <v>8909</v>
      </c>
      <c r="F3529" s="49" t="s">
        <v>838</v>
      </c>
      <c r="G3529" s="203">
        <v>1</v>
      </c>
      <c r="H3529" s="203" t="s">
        <v>8910</v>
      </c>
      <c r="I3529" s="205" t="s">
        <v>1676</v>
      </c>
      <c r="J3529" s="206"/>
      <c r="K3529" s="203">
        <v>24</v>
      </c>
      <c r="L3529" s="207" t="s">
        <v>827</v>
      </c>
      <c r="M3529" s="208" t="s">
        <v>1436</v>
      </c>
      <c r="N3529" s="209">
        <f t="shared" si="0"/>
        <v>2025</v>
      </c>
      <c r="O3529" s="210">
        <f t="shared" si="1"/>
        <v>12</v>
      </c>
      <c r="P3529" s="211" t="str">
        <f>IFERROR(VLOOKUP(F3529,연간집계!D:E,2,FALSE),"")</f>
        <v>스탠다드 포토북 6*8 (하드/무광)</v>
      </c>
    </row>
    <row r="3530" spans="1:16" ht="12.75">
      <c r="A3530" s="201">
        <v>46003.467951388891</v>
      </c>
      <c r="B3530" s="202">
        <v>46003</v>
      </c>
      <c r="C3530" s="203" t="s">
        <v>8911</v>
      </c>
      <c r="D3530" s="203" t="s">
        <v>11</v>
      </c>
      <c r="E3530" s="204" t="s">
        <v>8909</v>
      </c>
      <c r="F3530" s="49" t="s">
        <v>838</v>
      </c>
      <c r="G3530" s="203">
        <v>1</v>
      </c>
      <c r="H3530" s="203" t="s">
        <v>8910</v>
      </c>
      <c r="I3530" s="205" t="s">
        <v>1556</v>
      </c>
      <c r="J3530" s="206"/>
      <c r="K3530" s="203">
        <v>34</v>
      </c>
      <c r="L3530" s="207" t="s">
        <v>827</v>
      </c>
      <c r="M3530" s="208" t="s">
        <v>1436</v>
      </c>
      <c r="N3530" s="209">
        <f t="shared" si="0"/>
        <v>2025</v>
      </c>
      <c r="O3530" s="210">
        <f t="shared" si="1"/>
        <v>12</v>
      </c>
      <c r="P3530" s="211" t="str">
        <f>IFERROR(VLOOKUP(F3530,연간집계!D:E,2,FALSE),"")</f>
        <v>스탠다드 포토북 6*8 (하드/무광)</v>
      </c>
    </row>
    <row r="3531" spans="1:16" ht="12.75">
      <c r="A3531" s="201">
        <v>46003.467962962961</v>
      </c>
      <c r="B3531" s="202">
        <v>46003</v>
      </c>
      <c r="C3531" s="203" t="s">
        <v>8912</v>
      </c>
      <c r="D3531" s="203" t="s">
        <v>11</v>
      </c>
      <c r="E3531" s="204" t="s">
        <v>8909</v>
      </c>
      <c r="F3531" s="49" t="s">
        <v>838</v>
      </c>
      <c r="G3531" s="203">
        <v>1</v>
      </c>
      <c r="H3531" s="203" t="s">
        <v>8910</v>
      </c>
      <c r="I3531" s="205" t="s">
        <v>1556</v>
      </c>
      <c r="J3531" s="206"/>
      <c r="K3531" s="203">
        <v>34</v>
      </c>
      <c r="L3531" s="207" t="s">
        <v>827</v>
      </c>
      <c r="M3531" s="208" t="s">
        <v>1436</v>
      </c>
      <c r="N3531" s="209">
        <f t="shared" si="0"/>
        <v>2025</v>
      </c>
      <c r="O3531" s="210">
        <f t="shared" si="1"/>
        <v>12</v>
      </c>
      <c r="P3531" s="211" t="str">
        <f>IFERROR(VLOOKUP(F3531,연간집계!D:E,2,FALSE),"")</f>
        <v>스탠다드 포토북 6*8 (하드/무광)</v>
      </c>
    </row>
    <row r="3532" spans="1:16" ht="12.75">
      <c r="A3532" s="201">
        <v>46003.476851851854</v>
      </c>
      <c r="B3532" s="202">
        <v>46003</v>
      </c>
      <c r="C3532" s="203" t="s">
        <v>8913</v>
      </c>
      <c r="D3532" s="203" t="s">
        <v>11</v>
      </c>
      <c r="E3532" s="204" t="s">
        <v>8914</v>
      </c>
      <c r="F3532" s="49" t="s">
        <v>1284</v>
      </c>
      <c r="G3532" s="203">
        <v>1</v>
      </c>
      <c r="H3532" s="203" t="s">
        <v>6166</v>
      </c>
      <c r="I3532" s="205" t="s">
        <v>8430</v>
      </c>
      <c r="J3532" s="206"/>
      <c r="K3532" s="203">
        <v>26</v>
      </c>
      <c r="L3532" s="207" t="s">
        <v>828</v>
      </c>
      <c r="M3532" s="208" t="s">
        <v>4034</v>
      </c>
      <c r="N3532" s="209">
        <f t="shared" si="0"/>
        <v>2025</v>
      </c>
      <c r="O3532" s="210">
        <f t="shared" si="1"/>
        <v>12</v>
      </c>
      <c r="P3532" s="211" t="str">
        <f>IFERROR(VLOOKUP(F3532,연간집계!D:E,2,FALSE),"")</f>
        <v>PCMS_스탠다드캘린더</v>
      </c>
    </row>
    <row r="3533" spans="1:16" ht="12.75">
      <c r="A3533" s="201">
        <v>46003.476886574077</v>
      </c>
      <c r="B3533" s="202">
        <v>46003</v>
      </c>
      <c r="C3533" s="203" t="s">
        <v>8915</v>
      </c>
      <c r="D3533" s="203" t="s">
        <v>11</v>
      </c>
      <c r="E3533" s="204" t="s">
        <v>8914</v>
      </c>
      <c r="F3533" s="49" t="s">
        <v>1287</v>
      </c>
      <c r="G3533" s="203">
        <v>50</v>
      </c>
      <c r="H3533" s="203" t="s">
        <v>6166</v>
      </c>
      <c r="I3533" s="205" t="s">
        <v>2297</v>
      </c>
      <c r="J3533" s="206"/>
      <c r="K3533" s="203">
        <v>26</v>
      </c>
      <c r="L3533" s="207" t="s">
        <v>827</v>
      </c>
      <c r="M3533" s="208" t="s">
        <v>4034</v>
      </c>
      <c r="N3533" s="209">
        <f t="shared" si="0"/>
        <v>2025</v>
      </c>
      <c r="O3533" s="210">
        <f t="shared" si="1"/>
        <v>12</v>
      </c>
      <c r="P3533" s="211" t="str">
        <f>IFERROR(VLOOKUP(F3533,연간집계!D:E,2,FALSE),"")</f>
        <v>PCMS_우드스탠드캘린더</v>
      </c>
    </row>
    <row r="3534" spans="1:16" ht="12.75">
      <c r="A3534" s="201">
        <v>46003.480011574073</v>
      </c>
      <c r="B3534" s="202">
        <v>46003</v>
      </c>
      <c r="C3534" s="203" t="s">
        <v>8916</v>
      </c>
      <c r="D3534" s="203" t="s">
        <v>11</v>
      </c>
      <c r="E3534" s="204" t="s">
        <v>8917</v>
      </c>
      <c r="F3534" s="49" t="s">
        <v>843</v>
      </c>
      <c r="G3534" s="203">
        <v>1</v>
      </c>
      <c r="H3534" s="203" t="s">
        <v>8918</v>
      </c>
      <c r="I3534" s="205" t="s">
        <v>1440</v>
      </c>
      <c r="J3534" s="206"/>
      <c r="K3534" s="203">
        <v>24</v>
      </c>
      <c r="L3534" s="207" t="s">
        <v>827</v>
      </c>
      <c r="M3534" s="208" t="s">
        <v>1471</v>
      </c>
      <c r="N3534" s="209">
        <f t="shared" si="0"/>
        <v>2025</v>
      </c>
      <c r="O3534" s="210">
        <f t="shared" si="1"/>
        <v>12</v>
      </c>
      <c r="P3534" s="211" t="str">
        <f>IFERROR(VLOOKUP(F3534,연간집계!D:E,2,FALSE),"")</f>
        <v>스탠다드 포토북 8*11 (소프트/무광)</v>
      </c>
    </row>
    <row r="3535" spans="1:16" ht="12.75">
      <c r="A3535" s="201">
        <v>46003.480023148149</v>
      </c>
      <c r="B3535" s="202">
        <v>46003</v>
      </c>
      <c r="C3535" s="203" t="s">
        <v>8919</v>
      </c>
      <c r="D3535" s="203" t="s">
        <v>11</v>
      </c>
      <c r="E3535" s="204" t="s">
        <v>8917</v>
      </c>
      <c r="F3535" s="49" t="s">
        <v>843</v>
      </c>
      <c r="G3535" s="203">
        <v>2</v>
      </c>
      <c r="H3535" s="203" t="s">
        <v>8918</v>
      </c>
      <c r="I3535" s="205" t="s">
        <v>1440</v>
      </c>
      <c r="J3535" s="206"/>
      <c r="K3535" s="203">
        <v>32</v>
      </c>
      <c r="L3535" s="207" t="s">
        <v>827</v>
      </c>
      <c r="M3535" s="208" t="s">
        <v>1471</v>
      </c>
      <c r="N3535" s="209">
        <f t="shared" si="0"/>
        <v>2025</v>
      </c>
      <c r="O3535" s="210">
        <f t="shared" si="1"/>
        <v>12</v>
      </c>
      <c r="P3535" s="211" t="str">
        <f>IFERROR(VLOOKUP(F3535,연간집계!D:E,2,FALSE),"")</f>
        <v>스탠다드 포토북 8*11 (소프트/무광)</v>
      </c>
    </row>
    <row r="3536" spans="1:16" ht="12.75">
      <c r="A3536" s="201">
        <v>46003.480034722219</v>
      </c>
      <c r="B3536" s="202">
        <v>46003</v>
      </c>
      <c r="C3536" s="203" t="s">
        <v>8920</v>
      </c>
      <c r="D3536" s="203" t="s">
        <v>11</v>
      </c>
      <c r="E3536" s="204" t="s">
        <v>8921</v>
      </c>
      <c r="F3536" s="49" t="s">
        <v>834</v>
      </c>
      <c r="G3536" s="203">
        <v>1</v>
      </c>
      <c r="H3536" s="203" t="s">
        <v>8922</v>
      </c>
      <c r="I3536" s="205" t="s">
        <v>1453</v>
      </c>
      <c r="J3536" s="206"/>
      <c r="K3536" s="203">
        <v>28</v>
      </c>
      <c r="L3536" s="207" t="s">
        <v>827</v>
      </c>
      <c r="M3536" s="208" t="s">
        <v>1436</v>
      </c>
      <c r="N3536" s="209">
        <f t="shared" si="0"/>
        <v>2025</v>
      </c>
      <c r="O3536" s="210">
        <f t="shared" si="1"/>
        <v>12</v>
      </c>
      <c r="P3536" s="211" t="str">
        <f>IFERROR(VLOOKUP(F3536,연간집계!D:E,2,FALSE),"")</f>
        <v>스탠다드 포토북 6*8 (소프트/무광)</v>
      </c>
    </row>
    <row r="3537" spans="1:16" ht="12.75">
      <c r="A3537" s="201">
        <v>46003.480046296296</v>
      </c>
      <c r="B3537" s="202">
        <v>46003</v>
      </c>
      <c r="C3537" s="203" t="s">
        <v>8923</v>
      </c>
      <c r="D3537" s="203" t="s">
        <v>11</v>
      </c>
      <c r="E3537" s="204" t="s">
        <v>8921</v>
      </c>
      <c r="F3537" s="49" t="s">
        <v>834</v>
      </c>
      <c r="G3537" s="203">
        <v>1</v>
      </c>
      <c r="H3537" s="203" t="s">
        <v>8922</v>
      </c>
      <c r="I3537" s="205" t="s">
        <v>1455</v>
      </c>
      <c r="J3537" s="206"/>
      <c r="K3537" s="203">
        <v>48</v>
      </c>
      <c r="L3537" s="207" t="s">
        <v>827</v>
      </c>
      <c r="M3537" s="208" t="s">
        <v>1436</v>
      </c>
      <c r="N3537" s="209">
        <f t="shared" si="0"/>
        <v>2025</v>
      </c>
      <c r="O3537" s="210">
        <f t="shared" si="1"/>
        <v>12</v>
      </c>
      <c r="P3537" s="211" t="str">
        <f>IFERROR(VLOOKUP(F3537,연간집계!D:E,2,FALSE),"")</f>
        <v>스탠다드 포토북 6*8 (소프트/무광)</v>
      </c>
    </row>
    <row r="3538" spans="1:16" ht="12.75">
      <c r="A3538" s="201">
        <v>46003.498865740738</v>
      </c>
      <c r="B3538" s="202">
        <v>46003</v>
      </c>
      <c r="C3538" s="203" t="s">
        <v>8924</v>
      </c>
      <c r="D3538" s="203" t="s">
        <v>11</v>
      </c>
      <c r="E3538" s="204" t="s">
        <v>8925</v>
      </c>
      <c r="F3538" s="49" t="s">
        <v>1284</v>
      </c>
      <c r="G3538" s="203">
        <v>8</v>
      </c>
      <c r="H3538" s="203" t="s">
        <v>8926</v>
      </c>
      <c r="I3538" s="205" t="s">
        <v>4631</v>
      </c>
      <c r="J3538" s="206"/>
      <c r="K3538" s="203">
        <v>26</v>
      </c>
      <c r="L3538" s="207" t="s">
        <v>827</v>
      </c>
      <c r="M3538" s="208" t="s">
        <v>1493</v>
      </c>
      <c r="N3538" s="209">
        <f t="shared" si="0"/>
        <v>2025</v>
      </c>
      <c r="O3538" s="210">
        <f t="shared" si="1"/>
        <v>12</v>
      </c>
      <c r="P3538" s="211" t="str">
        <f>IFERROR(VLOOKUP(F3538,연간집계!D:E,2,FALSE),"")</f>
        <v>PCMS_스탠다드캘린더</v>
      </c>
    </row>
    <row r="3539" spans="1:16" ht="12.75">
      <c r="A3539" s="201">
        <v>46003.501840277779</v>
      </c>
      <c r="B3539" s="202">
        <v>46003</v>
      </c>
      <c r="C3539" s="203" t="s">
        <v>8927</v>
      </c>
      <c r="D3539" s="203" t="s">
        <v>11</v>
      </c>
      <c r="E3539" s="204" t="s">
        <v>8928</v>
      </c>
      <c r="F3539" s="49" t="s">
        <v>1076</v>
      </c>
      <c r="G3539" s="203">
        <v>12</v>
      </c>
      <c r="H3539" s="203" t="s">
        <v>8929</v>
      </c>
      <c r="I3539" s="205" t="s">
        <v>1440</v>
      </c>
      <c r="J3539" s="203" t="s">
        <v>4458</v>
      </c>
      <c r="K3539" s="203">
        <v>60</v>
      </c>
      <c r="L3539" s="207" t="s">
        <v>827</v>
      </c>
      <c r="M3539" s="203" t="s">
        <v>5021</v>
      </c>
      <c r="N3539" s="209">
        <f t="shared" si="0"/>
        <v>2025</v>
      </c>
      <c r="O3539" s="210">
        <f t="shared" si="1"/>
        <v>12</v>
      </c>
      <c r="P3539" s="211" t="str">
        <f>IFERROR(VLOOKUP(F3539,연간집계!D:E,2,FALSE),"")</f>
        <v>레더북 (다크네이비)</v>
      </c>
    </row>
    <row r="3540" spans="1:16" ht="12.75">
      <c r="A3540" s="201">
        <v>46003.501851851855</v>
      </c>
      <c r="B3540" s="202">
        <v>46003</v>
      </c>
      <c r="C3540" s="203" t="s">
        <v>8930</v>
      </c>
      <c r="D3540" s="203" t="s">
        <v>11</v>
      </c>
      <c r="E3540" s="204" t="s">
        <v>8931</v>
      </c>
      <c r="F3540" s="49" t="s">
        <v>838</v>
      </c>
      <c r="G3540" s="203">
        <v>1</v>
      </c>
      <c r="H3540" s="203" t="s">
        <v>8932</v>
      </c>
      <c r="I3540" s="205" t="s">
        <v>1455</v>
      </c>
      <c r="J3540" s="206"/>
      <c r="K3540" s="203">
        <v>24</v>
      </c>
      <c r="L3540" s="207" t="s">
        <v>827</v>
      </c>
      <c r="M3540" s="208" t="s">
        <v>1436</v>
      </c>
      <c r="N3540" s="209">
        <f t="shared" si="0"/>
        <v>2025</v>
      </c>
      <c r="O3540" s="210">
        <f t="shared" si="1"/>
        <v>12</v>
      </c>
      <c r="P3540" s="211" t="str">
        <f>IFERROR(VLOOKUP(F3540,연간집계!D:E,2,FALSE),"")</f>
        <v>스탠다드 포토북 6*8 (하드/무광)</v>
      </c>
    </row>
    <row r="3541" spans="1:16" ht="12.75">
      <c r="A3541" s="201">
        <v>46003.501875000002</v>
      </c>
      <c r="B3541" s="202">
        <v>46003</v>
      </c>
      <c r="C3541" s="203" t="s">
        <v>8933</v>
      </c>
      <c r="D3541" s="203" t="s">
        <v>11</v>
      </c>
      <c r="E3541" s="204" t="s">
        <v>8931</v>
      </c>
      <c r="F3541" s="49" t="s">
        <v>838</v>
      </c>
      <c r="G3541" s="203">
        <v>1</v>
      </c>
      <c r="H3541" s="203" t="s">
        <v>8932</v>
      </c>
      <c r="I3541" s="205" t="s">
        <v>1455</v>
      </c>
      <c r="J3541" s="206"/>
      <c r="K3541" s="203">
        <v>24</v>
      </c>
      <c r="L3541" s="207" t="s">
        <v>827</v>
      </c>
      <c r="M3541" s="208" t="s">
        <v>1436</v>
      </c>
      <c r="N3541" s="209">
        <f t="shared" si="0"/>
        <v>2025</v>
      </c>
      <c r="O3541" s="210">
        <f t="shared" si="1"/>
        <v>12</v>
      </c>
      <c r="P3541" s="211" t="str">
        <f>IFERROR(VLOOKUP(F3541,연간집계!D:E,2,FALSE),"")</f>
        <v>스탠다드 포토북 6*8 (하드/무광)</v>
      </c>
    </row>
    <row r="3542" spans="1:16" ht="12.75">
      <c r="A3542" s="201">
        <v>46003.501886574071</v>
      </c>
      <c r="B3542" s="202">
        <v>46003</v>
      </c>
      <c r="C3542" s="203" t="s">
        <v>8934</v>
      </c>
      <c r="D3542" s="203" t="s">
        <v>11</v>
      </c>
      <c r="E3542" s="204" t="s">
        <v>8931</v>
      </c>
      <c r="F3542" s="49" t="s">
        <v>838</v>
      </c>
      <c r="G3542" s="203">
        <v>1</v>
      </c>
      <c r="H3542" s="203" t="s">
        <v>8932</v>
      </c>
      <c r="I3542" s="205" t="s">
        <v>1455</v>
      </c>
      <c r="J3542" s="206"/>
      <c r="K3542" s="203">
        <v>28</v>
      </c>
      <c r="L3542" s="207" t="s">
        <v>827</v>
      </c>
      <c r="M3542" s="208" t="s">
        <v>1436</v>
      </c>
      <c r="N3542" s="209">
        <f t="shared" si="0"/>
        <v>2025</v>
      </c>
      <c r="O3542" s="210">
        <f t="shared" si="1"/>
        <v>12</v>
      </c>
      <c r="P3542" s="211" t="str">
        <f>IFERROR(VLOOKUP(F3542,연간집계!D:E,2,FALSE),"")</f>
        <v>스탠다드 포토북 6*8 (하드/무광)</v>
      </c>
    </row>
    <row r="3543" spans="1:16" ht="12.75">
      <c r="A3543" s="201">
        <v>46003.501898148148</v>
      </c>
      <c r="B3543" s="202">
        <v>46003</v>
      </c>
      <c r="C3543" s="203" t="s">
        <v>8935</v>
      </c>
      <c r="D3543" s="203" t="s">
        <v>11</v>
      </c>
      <c r="E3543" s="204" t="s">
        <v>8931</v>
      </c>
      <c r="F3543" s="49" t="s">
        <v>838</v>
      </c>
      <c r="G3543" s="203">
        <v>1</v>
      </c>
      <c r="H3543" s="203" t="s">
        <v>8932</v>
      </c>
      <c r="I3543" s="205" t="s">
        <v>1455</v>
      </c>
      <c r="J3543" s="206"/>
      <c r="K3543" s="203">
        <v>24</v>
      </c>
      <c r="L3543" s="207" t="s">
        <v>827</v>
      </c>
      <c r="M3543" s="208" t="s">
        <v>1436</v>
      </c>
      <c r="N3543" s="209">
        <f t="shared" si="0"/>
        <v>2025</v>
      </c>
      <c r="O3543" s="210">
        <f t="shared" si="1"/>
        <v>12</v>
      </c>
      <c r="P3543" s="211" t="str">
        <f>IFERROR(VLOOKUP(F3543,연간집계!D:E,2,FALSE),"")</f>
        <v>스탠다드 포토북 6*8 (하드/무광)</v>
      </c>
    </row>
    <row r="3544" spans="1:16" ht="12.75">
      <c r="A3544" s="201">
        <v>46003.501921296294</v>
      </c>
      <c r="B3544" s="202">
        <v>46003</v>
      </c>
      <c r="C3544" s="203" t="s">
        <v>8936</v>
      </c>
      <c r="D3544" s="203" t="s">
        <v>11</v>
      </c>
      <c r="E3544" s="204" t="s">
        <v>8937</v>
      </c>
      <c r="F3544" s="49" t="s">
        <v>1284</v>
      </c>
      <c r="G3544" s="203">
        <v>10</v>
      </c>
      <c r="H3544" s="203" t="s">
        <v>8938</v>
      </c>
      <c r="I3544" s="205" t="s">
        <v>5016</v>
      </c>
      <c r="J3544" s="206"/>
      <c r="K3544" s="203">
        <v>26</v>
      </c>
      <c r="L3544" s="207" t="s">
        <v>827</v>
      </c>
      <c r="M3544" s="208" t="s">
        <v>1481</v>
      </c>
      <c r="N3544" s="209">
        <f t="shared" si="0"/>
        <v>2025</v>
      </c>
      <c r="O3544" s="210">
        <f t="shared" si="1"/>
        <v>12</v>
      </c>
      <c r="P3544" s="211" t="str">
        <f>IFERROR(VLOOKUP(F3544,연간집계!D:E,2,FALSE),"")</f>
        <v>PCMS_스탠다드캘린더</v>
      </c>
    </row>
    <row r="3545" spans="1:16" ht="12.75">
      <c r="A3545" s="201">
        <v>46003.516712962963</v>
      </c>
      <c r="B3545" s="202">
        <v>46003</v>
      </c>
      <c r="C3545" s="203" t="s">
        <v>8939</v>
      </c>
      <c r="D3545" s="203" t="s">
        <v>11</v>
      </c>
      <c r="E3545" s="204" t="s">
        <v>8940</v>
      </c>
      <c r="F3545" s="49" t="s">
        <v>1299</v>
      </c>
      <c r="G3545" s="203">
        <v>3</v>
      </c>
      <c r="H3545" s="203" t="s">
        <v>8941</v>
      </c>
      <c r="I3545" s="205" t="s">
        <v>2594</v>
      </c>
      <c r="J3545" s="206"/>
      <c r="K3545" s="203">
        <v>15</v>
      </c>
      <c r="L3545" s="207" t="s">
        <v>827</v>
      </c>
      <c r="M3545" s="208" t="s">
        <v>1449</v>
      </c>
      <c r="N3545" s="209">
        <f t="shared" si="0"/>
        <v>2025</v>
      </c>
      <c r="O3545" s="210">
        <f t="shared" si="1"/>
        <v>12</v>
      </c>
      <c r="P3545" s="211" t="str">
        <f>IFERROR(VLOOKUP(F3545,연간집계!D:E,2,FALSE),"")</f>
        <v>PCMS_우드월캘린더</v>
      </c>
    </row>
    <row r="3546" spans="1:16" ht="12.75">
      <c r="A3546" s="201">
        <v>46003.525578703702</v>
      </c>
      <c r="B3546" s="202">
        <v>46003</v>
      </c>
      <c r="C3546" s="203" t="s">
        <v>8942</v>
      </c>
      <c r="D3546" s="203" t="s">
        <v>11</v>
      </c>
      <c r="E3546" s="204" t="s">
        <v>8943</v>
      </c>
      <c r="F3546" s="49" t="s">
        <v>1058</v>
      </c>
      <c r="G3546" s="203">
        <v>1</v>
      </c>
      <c r="H3546" s="203" t="s">
        <v>8944</v>
      </c>
      <c r="I3546" s="205" t="s">
        <v>4823</v>
      </c>
      <c r="J3546" s="206"/>
      <c r="K3546" s="203">
        <v>104</v>
      </c>
      <c r="L3546" s="207" t="s">
        <v>827</v>
      </c>
      <c r="M3546" s="208" t="s">
        <v>1436</v>
      </c>
      <c r="N3546" s="209">
        <f t="shared" si="0"/>
        <v>2025</v>
      </c>
      <c r="O3546" s="210">
        <f t="shared" si="1"/>
        <v>12</v>
      </c>
      <c r="P3546" s="211" t="str">
        <f>IFERROR(VLOOKUP(F3546,연간집계!D:E,2,FALSE),"")</f>
        <v>프리북 150 (하드)</v>
      </c>
    </row>
    <row r="3547" spans="1:16" ht="12.75">
      <c r="A3547" s="201">
        <v>46003.56145833333</v>
      </c>
      <c r="B3547" s="202">
        <v>46003</v>
      </c>
      <c r="C3547" s="203" t="s">
        <v>8945</v>
      </c>
      <c r="D3547" s="203" t="s">
        <v>11</v>
      </c>
      <c r="E3547" s="204" t="s">
        <v>8946</v>
      </c>
      <c r="F3547" s="49" t="s">
        <v>1247</v>
      </c>
      <c r="G3547" s="203">
        <v>1</v>
      </c>
      <c r="H3547" s="203" t="s">
        <v>8947</v>
      </c>
      <c r="I3547" s="205" t="s">
        <v>1556</v>
      </c>
      <c r="J3547" s="206"/>
      <c r="K3547" s="203">
        <v>24</v>
      </c>
      <c r="L3547" s="207" t="s">
        <v>828</v>
      </c>
      <c r="M3547" s="208" t="s">
        <v>1436</v>
      </c>
      <c r="N3547" s="209">
        <f t="shared" si="0"/>
        <v>2025</v>
      </c>
      <c r="O3547" s="210">
        <f t="shared" si="1"/>
        <v>12</v>
      </c>
      <c r="P3547" s="211" t="str">
        <f>IFERROR(VLOOKUP(F3547,연간집계!D:E,2,FALSE),"")</f>
        <v>모바일 포토북 197 (여행)</v>
      </c>
    </row>
    <row r="3548" spans="1:16" ht="12.75">
      <c r="A3548" s="201">
        <v>46003.570567129631</v>
      </c>
      <c r="B3548" s="202">
        <v>46003</v>
      </c>
      <c r="C3548" s="203" t="s">
        <v>8948</v>
      </c>
      <c r="D3548" s="203" t="s">
        <v>11</v>
      </c>
      <c r="E3548" s="204" t="s">
        <v>8949</v>
      </c>
      <c r="F3548" s="49" t="s">
        <v>1281</v>
      </c>
      <c r="G3548" s="203">
        <v>1</v>
      </c>
      <c r="H3548" s="203" t="s">
        <v>7088</v>
      </c>
      <c r="I3548" s="205" t="s">
        <v>2297</v>
      </c>
      <c r="J3548" s="206"/>
      <c r="K3548" s="203">
        <v>26</v>
      </c>
      <c r="L3548" s="207" t="s">
        <v>828</v>
      </c>
      <c r="M3548" s="208" t="s">
        <v>1629</v>
      </c>
      <c r="N3548" s="209">
        <f t="shared" si="0"/>
        <v>2025</v>
      </c>
      <c r="O3548" s="210">
        <f t="shared" si="1"/>
        <v>12</v>
      </c>
      <c r="P3548" s="211" t="str">
        <f>IFERROR(VLOOKUP(F3548,연간집계!D:E,2,FALSE),"")</f>
        <v>PCMS_빅캘린더</v>
      </c>
    </row>
    <row r="3549" spans="1:16" ht="12.75">
      <c r="A3549" s="201">
        <v>46003.576655092591</v>
      </c>
      <c r="B3549" s="202">
        <v>46003</v>
      </c>
      <c r="C3549" s="203" t="s">
        <v>8950</v>
      </c>
      <c r="D3549" s="203" t="s">
        <v>11</v>
      </c>
      <c r="E3549" s="204" t="s">
        <v>8951</v>
      </c>
      <c r="F3549" s="49" t="s">
        <v>838</v>
      </c>
      <c r="G3549" s="203">
        <v>8</v>
      </c>
      <c r="H3549" s="203" t="s">
        <v>8391</v>
      </c>
      <c r="I3549" s="205" t="s">
        <v>1453</v>
      </c>
      <c r="J3549" s="206"/>
      <c r="K3549" s="203">
        <v>32</v>
      </c>
      <c r="L3549" s="207" t="s">
        <v>827</v>
      </c>
      <c r="M3549" s="208" t="s">
        <v>1612</v>
      </c>
      <c r="N3549" s="209">
        <f t="shared" si="0"/>
        <v>2025</v>
      </c>
      <c r="O3549" s="210">
        <f t="shared" si="1"/>
        <v>12</v>
      </c>
      <c r="P3549" s="211" t="str">
        <f>IFERROR(VLOOKUP(F3549,연간집계!D:E,2,FALSE),"")</f>
        <v>스탠다드 포토북 6*8 (하드/무광)</v>
      </c>
    </row>
    <row r="3550" spans="1:16" ht="12.75">
      <c r="A3550" s="201">
        <v>46003.589236111111</v>
      </c>
      <c r="B3550" s="202">
        <v>46003</v>
      </c>
      <c r="C3550" s="203" t="s">
        <v>8952</v>
      </c>
      <c r="D3550" s="203" t="s">
        <v>11</v>
      </c>
      <c r="E3550" s="204" t="s">
        <v>8953</v>
      </c>
      <c r="F3550" s="49" t="s">
        <v>858</v>
      </c>
      <c r="G3550" s="203">
        <v>4</v>
      </c>
      <c r="H3550" s="203" t="s">
        <v>8954</v>
      </c>
      <c r="I3550" s="205" t="s">
        <v>4340</v>
      </c>
      <c r="J3550" s="206"/>
      <c r="K3550" s="203">
        <v>36</v>
      </c>
      <c r="L3550" s="207" t="s">
        <v>827</v>
      </c>
      <c r="M3550" s="208" t="s">
        <v>4034</v>
      </c>
      <c r="N3550" s="209">
        <f t="shared" si="0"/>
        <v>2025</v>
      </c>
      <c r="O3550" s="210">
        <f t="shared" si="1"/>
        <v>12</v>
      </c>
      <c r="P3550" s="211" t="str">
        <f>IFERROR(VLOOKUP(F3550,연간집계!D:E,2,FALSE),"")</f>
        <v>스탠다드 포토북 8*8 (하드/유광)</v>
      </c>
    </row>
    <row r="3551" spans="1:16" ht="12.75">
      <c r="A3551" s="201">
        <v>46003.598182870373</v>
      </c>
      <c r="B3551" s="202">
        <v>46003</v>
      </c>
      <c r="C3551" s="203" t="s">
        <v>8955</v>
      </c>
      <c r="D3551" s="203" t="s">
        <v>11</v>
      </c>
      <c r="E3551" s="204" t="s">
        <v>8956</v>
      </c>
      <c r="F3551" s="49" t="s">
        <v>1376</v>
      </c>
      <c r="G3551" s="203">
        <v>1</v>
      </c>
      <c r="H3551" s="203" t="s">
        <v>1817</v>
      </c>
      <c r="I3551" s="205" t="s">
        <v>2377</v>
      </c>
      <c r="J3551" s="206"/>
      <c r="K3551" s="203">
        <v>1</v>
      </c>
      <c r="L3551" s="207" t="s">
        <v>827</v>
      </c>
      <c r="M3551" s="208" t="s">
        <v>1658</v>
      </c>
      <c r="N3551" s="209">
        <f t="shared" si="0"/>
        <v>2025</v>
      </c>
      <c r="O3551" s="210">
        <f t="shared" si="1"/>
        <v>12</v>
      </c>
      <c r="P3551" s="211" t="str">
        <f>IFERROR(VLOOKUP(F3551,연간집계!D:E,2,FALSE),"")</f>
        <v>증명사진 (유광)</v>
      </c>
    </row>
    <row r="3552" spans="1:16" ht="12.75">
      <c r="A3552" s="201">
        <v>46003.598194444443</v>
      </c>
      <c r="B3552" s="202">
        <v>46003</v>
      </c>
      <c r="C3552" s="203" t="s">
        <v>8957</v>
      </c>
      <c r="D3552" s="203" t="s">
        <v>11</v>
      </c>
      <c r="E3552" s="204" t="s">
        <v>8956</v>
      </c>
      <c r="F3552" s="49" t="s">
        <v>1376</v>
      </c>
      <c r="G3552" s="203">
        <v>1</v>
      </c>
      <c r="H3552" s="203" t="s">
        <v>1817</v>
      </c>
      <c r="I3552" s="205" t="s">
        <v>2070</v>
      </c>
      <c r="J3552" s="206"/>
      <c r="K3552" s="203">
        <v>1</v>
      </c>
      <c r="L3552" s="207" t="s">
        <v>827</v>
      </c>
      <c r="M3552" s="208" t="s">
        <v>1658</v>
      </c>
      <c r="N3552" s="209">
        <f t="shared" si="0"/>
        <v>2025</v>
      </c>
      <c r="O3552" s="210">
        <f t="shared" si="1"/>
        <v>12</v>
      </c>
      <c r="P3552" s="211" t="str">
        <f>IFERROR(VLOOKUP(F3552,연간집계!D:E,2,FALSE),"")</f>
        <v>증명사진 (유광)</v>
      </c>
    </row>
    <row r="3553" spans="1:16" ht="12.75">
      <c r="A3553" s="201">
        <v>46003.601238425923</v>
      </c>
      <c r="B3553" s="202">
        <v>46002</v>
      </c>
      <c r="C3553" s="203" t="s">
        <v>8958</v>
      </c>
      <c r="D3553" s="203" t="s">
        <v>11</v>
      </c>
      <c r="E3553" s="204" t="s">
        <v>8959</v>
      </c>
      <c r="F3553" s="49" t="s">
        <v>843</v>
      </c>
      <c r="G3553" s="203">
        <v>7</v>
      </c>
      <c r="H3553" s="203" t="s">
        <v>7139</v>
      </c>
      <c r="I3553" s="205" t="s">
        <v>1566</v>
      </c>
      <c r="J3553" s="206"/>
      <c r="K3553" s="203">
        <v>66</v>
      </c>
      <c r="L3553" s="207" t="s">
        <v>827</v>
      </c>
      <c r="M3553" s="208" t="s">
        <v>1493</v>
      </c>
      <c r="N3553" s="209">
        <f t="shared" si="0"/>
        <v>2025</v>
      </c>
      <c r="O3553" s="210">
        <f t="shared" si="1"/>
        <v>12</v>
      </c>
      <c r="P3553" s="211" t="str">
        <f>IFERROR(VLOOKUP(F3553,연간집계!D:E,2,FALSE),"")</f>
        <v>스탠다드 포토북 8*11 (소프트/무광)</v>
      </c>
    </row>
    <row r="3554" spans="1:16" ht="12.75">
      <c r="A3554" s="201">
        <v>46003.604363425926</v>
      </c>
      <c r="B3554" s="202">
        <v>46003</v>
      </c>
      <c r="C3554" s="203" t="s">
        <v>8960</v>
      </c>
      <c r="D3554" s="203" t="s">
        <v>11</v>
      </c>
      <c r="E3554" s="204" t="s">
        <v>8961</v>
      </c>
      <c r="F3554" s="49" t="s">
        <v>1284</v>
      </c>
      <c r="G3554" s="203">
        <v>10</v>
      </c>
      <c r="H3554" s="203" t="s">
        <v>7819</v>
      </c>
      <c r="I3554" s="205" t="s">
        <v>2297</v>
      </c>
      <c r="J3554" s="206"/>
      <c r="K3554" s="203">
        <v>26</v>
      </c>
      <c r="L3554" s="207" t="s">
        <v>827</v>
      </c>
      <c r="M3554" s="208" t="s">
        <v>3592</v>
      </c>
      <c r="N3554" s="209">
        <f t="shared" si="0"/>
        <v>2025</v>
      </c>
      <c r="O3554" s="210">
        <f t="shared" si="1"/>
        <v>12</v>
      </c>
      <c r="P3554" s="211" t="str">
        <f>IFERROR(VLOOKUP(F3554,연간집계!D:E,2,FALSE),"")</f>
        <v>PCMS_스탠다드캘린더</v>
      </c>
    </row>
    <row r="3555" spans="1:16" ht="12.75">
      <c r="A3555" s="201">
        <v>46003.657696759263</v>
      </c>
      <c r="B3555" s="202">
        <v>46003</v>
      </c>
      <c r="C3555" s="203" t="s">
        <v>8962</v>
      </c>
      <c r="D3555" s="203" t="s">
        <v>11</v>
      </c>
      <c r="E3555" s="204" t="s">
        <v>8963</v>
      </c>
      <c r="F3555" s="49" t="s">
        <v>1236</v>
      </c>
      <c r="G3555" s="203">
        <v>1</v>
      </c>
      <c r="H3555" s="203" t="s">
        <v>8947</v>
      </c>
      <c r="I3555" s="205" t="s">
        <v>2370</v>
      </c>
      <c r="J3555" s="206"/>
      <c r="K3555" s="203">
        <v>24</v>
      </c>
      <c r="L3555" s="207" t="s">
        <v>828</v>
      </c>
      <c r="M3555" s="208" t="s">
        <v>1449</v>
      </c>
      <c r="N3555" s="209">
        <f t="shared" si="0"/>
        <v>2025</v>
      </c>
      <c r="O3555" s="210">
        <f t="shared" si="1"/>
        <v>12</v>
      </c>
      <c r="P3555" s="211" t="str">
        <f>IFERROR(VLOOKUP(F3555,연간집계!D:E,2,FALSE),"")</f>
        <v>모바일 포토북 150 (베이비)</v>
      </c>
    </row>
    <row r="3556" spans="1:16" ht="12.75">
      <c r="A3556" s="201">
        <v>46003.66678240741</v>
      </c>
      <c r="B3556" s="202">
        <v>46003</v>
      </c>
      <c r="C3556" s="203" t="s">
        <v>8964</v>
      </c>
      <c r="D3556" s="203" t="s">
        <v>11</v>
      </c>
      <c r="E3556" s="204" t="s">
        <v>8965</v>
      </c>
      <c r="F3556" s="49" t="s">
        <v>1311</v>
      </c>
      <c r="G3556" s="203">
        <v>1</v>
      </c>
      <c r="H3556" s="203" t="s">
        <v>2939</v>
      </c>
      <c r="I3556" s="205" t="s">
        <v>1440</v>
      </c>
      <c r="J3556" s="208" t="s">
        <v>1444</v>
      </c>
      <c r="K3556" s="203">
        <v>1</v>
      </c>
      <c r="L3556" s="207" t="s">
        <v>827</v>
      </c>
      <c r="M3556" s="208" t="s">
        <v>1460</v>
      </c>
      <c r="N3556" s="209">
        <f t="shared" si="0"/>
        <v>2025</v>
      </c>
      <c r="O3556" s="210">
        <f t="shared" si="1"/>
        <v>12</v>
      </c>
      <c r="P3556" s="211" t="str">
        <f>IFERROR(VLOOKUP(F3556,연간집계!D:E,2,FALSE),"")</f>
        <v>심플액자 203_블랙</v>
      </c>
    </row>
    <row r="3557" spans="1:16" ht="12.75">
      <c r="A3557" s="201">
        <v>46003.678703703707</v>
      </c>
      <c r="B3557" s="202">
        <v>46003</v>
      </c>
      <c r="C3557" s="203" t="s">
        <v>8966</v>
      </c>
      <c r="D3557" s="203" t="s">
        <v>11</v>
      </c>
      <c r="E3557" s="204" t="s">
        <v>8967</v>
      </c>
      <c r="F3557" s="49" t="s">
        <v>1299</v>
      </c>
      <c r="G3557" s="203">
        <v>1</v>
      </c>
      <c r="H3557" s="203" t="s">
        <v>8888</v>
      </c>
      <c r="I3557" s="205" t="s">
        <v>5190</v>
      </c>
      <c r="J3557" s="206"/>
      <c r="K3557" s="203">
        <v>15</v>
      </c>
      <c r="L3557" s="207" t="s">
        <v>827</v>
      </c>
      <c r="M3557" s="208" t="s">
        <v>1471</v>
      </c>
      <c r="N3557" s="209">
        <f t="shared" si="0"/>
        <v>2025</v>
      </c>
      <c r="O3557" s="210">
        <f t="shared" si="1"/>
        <v>12</v>
      </c>
      <c r="P3557" s="211" t="str">
        <f>IFERROR(VLOOKUP(F3557,연간집계!D:E,2,FALSE),"")</f>
        <v>PCMS_우드월캘린더</v>
      </c>
    </row>
    <row r="3558" spans="1:16" ht="12.75">
      <c r="A3558" s="201">
        <v>46003.699525462966</v>
      </c>
      <c r="B3558" s="202">
        <v>46003</v>
      </c>
      <c r="C3558" s="203" t="s">
        <v>8968</v>
      </c>
      <c r="D3558" s="203" t="s">
        <v>11</v>
      </c>
      <c r="E3558" s="204" t="s">
        <v>8969</v>
      </c>
      <c r="F3558" s="49" t="s">
        <v>847</v>
      </c>
      <c r="G3558" s="203">
        <v>2</v>
      </c>
      <c r="H3558" s="203" t="s">
        <v>1611</v>
      </c>
      <c r="I3558" s="205" t="s">
        <v>2932</v>
      </c>
      <c r="J3558" s="206"/>
      <c r="K3558" s="203">
        <v>30</v>
      </c>
      <c r="L3558" s="207" t="s">
        <v>827</v>
      </c>
      <c r="M3558" s="208" t="s">
        <v>1612</v>
      </c>
      <c r="N3558" s="209">
        <f t="shared" si="0"/>
        <v>2025</v>
      </c>
      <c r="O3558" s="210">
        <f t="shared" si="1"/>
        <v>12</v>
      </c>
      <c r="P3558" s="211" t="str">
        <f>IFERROR(VLOOKUP(F3558,연간집계!D:E,2,FALSE),"")</f>
        <v>스탠다드 포토북 8*11 (하드/무광)</v>
      </c>
    </row>
    <row r="3559" spans="1:16" ht="12.75">
      <c r="A3559" s="201">
        <v>46003.705439814818</v>
      </c>
      <c r="B3559" s="202">
        <v>46003</v>
      </c>
      <c r="C3559" s="203" t="s">
        <v>8970</v>
      </c>
      <c r="D3559" s="203" t="s">
        <v>11</v>
      </c>
      <c r="E3559" s="204" t="s">
        <v>8971</v>
      </c>
      <c r="F3559" s="49" t="s">
        <v>1291</v>
      </c>
      <c r="G3559" s="203">
        <v>1</v>
      </c>
      <c r="H3559" s="203" t="s">
        <v>8972</v>
      </c>
      <c r="I3559" s="205" t="s">
        <v>1840</v>
      </c>
      <c r="J3559" s="206"/>
      <c r="K3559" s="203">
        <v>14</v>
      </c>
      <c r="L3559" s="207" t="s">
        <v>828</v>
      </c>
      <c r="M3559" s="208" t="s">
        <v>1460</v>
      </c>
      <c r="N3559" s="209">
        <f t="shared" si="0"/>
        <v>2025</v>
      </c>
      <c r="O3559" s="210">
        <f t="shared" si="1"/>
        <v>12</v>
      </c>
      <c r="P3559" s="211" t="str">
        <f>IFERROR(VLOOKUP(F3559,연간집계!D:E,2,FALSE),"")</f>
        <v>PCMS_벽걸이1단캘린더</v>
      </c>
    </row>
    <row r="3560" spans="1:16" ht="12.75">
      <c r="A3560" s="201">
        <v>46003.705451388887</v>
      </c>
      <c r="B3560" s="202">
        <v>46003</v>
      </c>
      <c r="C3560" s="203" t="s">
        <v>8973</v>
      </c>
      <c r="D3560" s="203" t="s">
        <v>11</v>
      </c>
      <c r="E3560" s="204" t="s">
        <v>8971</v>
      </c>
      <c r="F3560" s="49" t="s">
        <v>1291</v>
      </c>
      <c r="G3560" s="203">
        <v>1</v>
      </c>
      <c r="H3560" s="203" t="s">
        <v>8972</v>
      </c>
      <c r="I3560" s="205" t="s">
        <v>1840</v>
      </c>
      <c r="J3560" s="206"/>
      <c r="K3560" s="203">
        <v>14</v>
      </c>
      <c r="L3560" s="207" t="s">
        <v>828</v>
      </c>
      <c r="M3560" s="208" t="s">
        <v>1460</v>
      </c>
      <c r="N3560" s="209">
        <f t="shared" si="0"/>
        <v>2025</v>
      </c>
      <c r="O3560" s="210">
        <f t="shared" si="1"/>
        <v>12</v>
      </c>
      <c r="P3560" s="211" t="str">
        <f>IFERROR(VLOOKUP(F3560,연간집계!D:E,2,FALSE),"")</f>
        <v>PCMS_벽걸이1단캘린더</v>
      </c>
    </row>
    <row r="3561" spans="1:16" ht="12.75">
      <c r="A3561" s="201">
        <v>46003.717303240737</v>
      </c>
      <c r="B3561" s="202">
        <v>46003</v>
      </c>
      <c r="C3561" s="203" t="s">
        <v>8974</v>
      </c>
      <c r="D3561" s="203" t="s">
        <v>11</v>
      </c>
      <c r="E3561" s="204" t="s">
        <v>8975</v>
      </c>
      <c r="F3561" s="49" t="s">
        <v>865</v>
      </c>
      <c r="G3561" s="203">
        <v>4</v>
      </c>
      <c r="H3561" s="203" t="s">
        <v>7750</v>
      </c>
      <c r="I3561" s="205" t="s">
        <v>1440</v>
      </c>
      <c r="J3561" s="206"/>
      <c r="K3561" s="203">
        <v>24</v>
      </c>
      <c r="L3561" s="207" t="s">
        <v>827</v>
      </c>
      <c r="M3561" s="208" t="s">
        <v>1449</v>
      </c>
      <c r="N3561" s="209">
        <f t="shared" si="0"/>
        <v>2025</v>
      </c>
      <c r="O3561" s="210">
        <f t="shared" si="1"/>
        <v>12</v>
      </c>
      <c r="P3561" s="211" t="str">
        <f>IFERROR(VLOOKUP(F3561,연간집계!D:E,2,FALSE),"")</f>
        <v>스탠다드 포토북 8*6 (하드/무광)</v>
      </c>
    </row>
    <row r="3562" spans="1:16" ht="12.75">
      <c r="A3562" s="201">
        <v>46003.749837962961</v>
      </c>
      <c r="B3562" s="202">
        <v>46003</v>
      </c>
      <c r="C3562" s="203" t="s">
        <v>8976</v>
      </c>
      <c r="D3562" s="203" t="s">
        <v>11</v>
      </c>
      <c r="E3562" s="204" t="s">
        <v>8977</v>
      </c>
      <c r="F3562" s="49" t="s">
        <v>870</v>
      </c>
      <c r="G3562" s="203">
        <v>4</v>
      </c>
      <c r="H3562" s="203" t="s">
        <v>8978</v>
      </c>
      <c r="I3562" s="205" t="s">
        <v>1440</v>
      </c>
      <c r="J3562" s="206"/>
      <c r="K3562" s="203">
        <v>32</v>
      </c>
      <c r="L3562" s="207" t="s">
        <v>827</v>
      </c>
      <c r="M3562" s="208" t="s">
        <v>1436</v>
      </c>
      <c r="N3562" s="209">
        <f t="shared" si="0"/>
        <v>2025</v>
      </c>
      <c r="O3562" s="210">
        <f t="shared" si="1"/>
        <v>12</v>
      </c>
      <c r="P3562" s="211" t="str">
        <f>IFERROR(VLOOKUP(F3562,연간집계!D:E,2,FALSE),"")</f>
        <v>스탠다드 포토북 11*8 (소프트/무광)</v>
      </c>
    </row>
    <row r="3563" spans="1:16" ht="12.75">
      <c r="A3563" s="201">
        <v>46003.779444444444</v>
      </c>
      <c r="B3563" s="202">
        <v>46003</v>
      </c>
      <c r="C3563" s="203" t="s">
        <v>8979</v>
      </c>
      <c r="D3563" s="203" t="s">
        <v>11</v>
      </c>
      <c r="E3563" s="204" t="s">
        <v>8980</v>
      </c>
      <c r="F3563" s="49" t="s">
        <v>1287</v>
      </c>
      <c r="G3563" s="203">
        <v>4</v>
      </c>
      <c r="H3563" s="203" t="s">
        <v>444</v>
      </c>
      <c r="I3563" s="205" t="s">
        <v>2297</v>
      </c>
      <c r="J3563" s="206"/>
      <c r="K3563" s="203">
        <v>26</v>
      </c>
      <c r="L3563" s="207" t="s">
        <v>827</v>
      </c>
      <c r="M3563" s="208" t="s">
        <v>1514</v>
      </c>
      <c r="N3563" s="209">
        <f t="shared" si="0"/>
        <v>2025</v>
      </c>
      <c r="O3563" s="210">
        <f t="shared" si="1"/>
        <v>12</v>
      </c>
      <c r="P3563" s="211" t="str">
        <f>IFERROR(VLOOKUP(F3563,연간집계!D:E,2,FALSE),"")</f>
        <v>PCMS_우드스탠드캘린더</v>
      </c>
    </row>
    <row r="3564" spans="1:16" ht="12.75">
      <c r="A3564" s="201">
        <v>46003.859386574077</v>
      </c>
      <c r="B3564" s="202">
        <v>46003</v>
      </c>
      <c r="C3564" s="203" t="s">
        <v>8981</v>
      </c>
      <c r="D3564" s="203" t="s">
        <v>11</v>
      </c>
      <c r="E3564" s="204" t="s">
        <v>8982</v>
      </c>
      <c r="F3564" s="49" t="s">
        <v>1284</v>
      </c>
      <c r="G3564" s="203">
        <v>1</v>
      </c>
      <c r="H3564" s="203" t="s">
        <v>8983</v>
      </c>
      <c r="I3564" s="205" t="s">
        <v>5016</v>
      </c>
      <c r="J3564" s="206"/>
      <c r="K3564" s="203">
        <v>26</v>
      </c>
      <c r="L3564" s="207" t="s">
        <v>827</v>
      </c>
      <c r="M3564" s="208" t="s">
        <v>1481</v>
      </c>
      <c r="N3564" s="209">
        <f t="shared" si="0"/>
        <v>2025</v>
      </c>
      <c r="O3564" s="210">
        <f t="shared" si="1"/>
        <v>12</v>
      </c>
      <c r="P3564" s="211" t="str">
        <f>IFERROR(VLOOKUP(F3564,연간집계!D:E,2,FALSE),"")</f>
        <v>PCMS_스탠다드캘린더</v>
      </c>
    </row>
    <row r="3565" spans="1:16" ht="12.75">
      <c r="A3565" s="201">
        <v>46003.89199074074</v>
      </c>
      <c r="B3565" s="202">
        <v>46003</v>
      </c>
      <c r="C3565" s="203" t="s">
        <v>8984</v>
      </c>
      <c r="D3565" s="203" t="s">
        <v>11</v>
      </c>
      <c r="E3565" s="204" t="s">
        <v>8985</v>
      </c>
      <c r="F3565" s="49" t="s">
        <v>1269</v>
      </c>
      <c r="G3565" s="203">
        <v>1</v>
      </c>
      <c r="H3565" s="203" t="s">
        <v>8986</v>
      </c>
      <c r="I3565" s="205" t="s">
        <v>1440</v>
      </c>
      <c r="J3565" s="206"/>
      <c r="K3565" s="203">
        <v>26</v>
      </c>
      <c r="L3565" s="207" t="s">
        <v>827</v>
      </c>
      <c r="M3565" s="208" t="s">
        <v>1425</v>
      </c>
      <c r="N3565" s="209">
        <f t="shared" si="0"/>
        <v>2025</v>
      </c>
      <c r="O3565" s="210">
        <f t="shared" si="1"/>
        <v>12</v>
      </c>
      <c r="P3565" s="211" t="str">
        <f>IFERROR(VLOOKUP(F3565,연간집계!D:E,2,FALSE),"")</f>
        <v>PCMS_미니캘린더</v>
      </c>
    </row>
    <row r="3566" spans="1:16" ht="12.75">
      <c r="A3566" s="201">
        <v>46003.900891203702</v>
      </c>
      <c r="B3566" s="202">
        <v>46003</v>
      </c>
      <c r="C3566" s="203" t="s">
        <v>8987</v>
      </c>
      <c r="D3566" s="203" t="s">
        <v>11</v>
      </c>
      <c r="E3566" s="204" t="s">
        <v>8988</v>
      </c>
      <c r="F3566" s="49" t="s">
        <v>963</v>
      </c>
      <c r="G3566" s="203">
        <v>1</v>
      </c>
      <c r="H3566" s="203" t="s">
        <v>1656</v>
      </c>
      <c r="I3566" s="205" t="s">
        <v>2226</v>
      </c>
      <c r="J3566" s="208" t="s">
        <v>2226</v>
      </c>
      <c r="K3566" s="203">
        <v>80</v>
      </c>
      <c r="L3566" s="207" t="s">
        <v>827</v>
      </c>
      <c r="M3566" s="208" t="s">
        <v>1436</v>
      </c>
      <c r="N3566" s="209">
        <f t="shared" si="0"/>
        <v>2025</v>
      </c>
      <c r="O3566" s="210">
        <f t="shared" si="1"/>
        <v>12</v>
      </c>
      <c r="P3566" s="211" t="str">
        <f>IFERROR(VLOOKUP(F3566,연간집계!D:E,2,FALSE),"")</f>
        <v>시티북 210 (쿠션하드/78p)</v>
      </c>
    </row>
    <row r="3567" spans="1:16" ht="12.75">
      <c r="A3567" s="201">
        <v>46003.915706018517</v>
      </c>
      <c r="B3567" s="202">
        <v>46003</v>
      </c>
      <c r="C3567" s="203" t="s">
        <v>8989</v>
      </c>
      <c r="D3567" s="203" t="s">
        <v>11</v>
      </c>
      <c r="E3567" s="204" t="s">
        <v>8990</v>
      </c>
      <c r="F3567" s="49" t="s">
        <v>1247</v>
      </c>
      <c r="G3567" s="203">
        <v>1</v>
      </c>
      <c r="H3567" s="203" t="s">
        <v>6674</v>
      </c>
      <c r="I3567" s="205" t="s">
        <v>1453</v>
      </c>
      <c r="J3567" s="206"/>
      <c r="K3567" s="203">
        <v>24</v>
      </c>
      <c r="L3567" s="207" t="s">
        <v>828</v>
      </c>
      <c r="M3567" s="208" t="s">
        <v>1436</v>
      </c>
      <c r="N3567" s="209">
        <f t="shared" si="0"/>
        <v>2025</v>
      </c>
      <c r="O3567" s="210">
        <f t="shared" si="1"/>
        <v>12</v>
      </c>
      <c r="P3567" s="211" t="str">
        <f>IFERROR(VLOOKUP(F3567,연간집계!D:E,2,FALSE),"")</f>
        <v>모바일 포토북 197 (여행)</v>
      </c>
    </row>
    <row r="3568" spans="1:16" ht="12.75">
      <c r="A3568" s="201">
        <v>46003.915717592594</v>
      </c>
      <c r="B3568" s="202">
        <v>46003</v>
      </c>
      <c r="C3568" s="203" t="s">
        <v>8991</v>
      </c>
      <c r="D3568" s="203" t="s">
        <v>11</v>
      </c>
      <c r="E3568" s="204" t="s">
        <v>8990</v>
      </c>
      <c r="F3568" s="49" t="s">
        <v>1247</v>
      </c>
      <c r="G3568" s="203">
        <v>1</v>
      </c>
      <c r="H3568" s="203" t="s">
        <v>6674</v>
      </c>
      <c r="I3568" s="205" t="s">
        <v>1435</v>
      </c>
      <c r="J3568" s="206"/>
      <c r="K3568" s="203">
        <v>24</v>
      </c>
      <c r="L3568" s="207" t="s">
        <v>828</v>
      </c>
      <c r="M3568" s="208" t="s">
        <v>1436</v>
      </c>
      <c r="N3568" s="209">
        <f t="shared" si="0"/>
        <v>2025</v>
      </c>
      <c r="O3568" s="210">
        <f t="shared" si="1"/>
        <v>12</v>
      </c>
      <c r="P3568" s="211" t="str">
        <f>IFERROR(VLOOKUP(F3568,연간집계!D:E,2,FALSE),"")</f>
        <v>모바일 포토북 197 (여행)</v>
      </c>
    </row>
    <row r="3569" spans="1:16" ht="12.75">
      <c r="A3569" s="201">
        <v>46003.948263888888</v>
      </c>
      <c r="B3569" s="202">
        <v>46003</v>
      </c>
      <c r="C3569" s="203" t="s">
        <v>8992</v>
      </c>
      <c r="D3569" s="203" t="s">
        <v>11</v>
      </c>
      <c r="E3569" s="204" t="s">
        <v>8993</v>
      </c>
      <c r="F3569" s="49" t="s">
        <v>838</v>
      </c>
      <c r="G3569" s="203">
        <v>1</v>
      </c>
      <c r="H3569" s="203" t="s">
        <v>8994</v>
      </c>
      <c r="I3569" s="205" t="s">
        <v>1453</v>
      </c>
      <c r="J3569" s="206"/>
      <c r="K3569" s="203">
        <v>42</v>
      </c>
      <c r="L3569" s="207" t="s">
        <v>827</v>
      </c>
      <c r="M3569" s="208" t="s">
        <v>1645</v>
      </c>
      <c r="N3569" s="209">
        <f t="shared" si="0"/>
        <v>2025</v>
      </c>
      <c r="O3569" s="210">
        <f t="shared" si="1"/>
        <v>12</v>
      </c>
      <c r="P3569" s="211" t="str">
        <f>IFERROR(VLOOKUP(F3569,연간집계!D:E,2,FALSE),"")</f>
        <v>스탠다드 포토북 6*8 (하드/무광)</v>
      </c>
    </row>
    <row r="3570" spans="1:16" ht="12.75">
      <c r="A3570" s="201">
        <v>46003.966099537036</v>
      </c>
      <c r="B3570" s="202">
        <v>46003</v>
      </c>
      <c r="C3570" s="203" t="s">
        <v>8995</v>
      </c>
      <c r="D3570" s="203" t="s">
        <v>11</v>
      </c>
      <c r="E3570" s="204" t="s">
        <v>8996</v>
      </c>
      <c r="F3570" s="49" t="s">
        <v>1247</v>
      </c>
      <c r="G3570" s="203">
        <v>1</v>
      </c>
      <c r="H3570" s="203" t="s">
        <v>8997</v>
      </c>
      <c r="I3570" s="205" t="s">
        <v>1556</v>
      </c>
      <c r="J3570" s="206"/>
      <c r="K3570" s="203">
        <v>24</v>
      </c>
      <c r="L3570" s="207" t="s">
        <v>828</v>
      </c>
      <c r="M3570" s="208" t="s">
        <v>1449</v>
      </c>
      <c r="N3570" s="209">
        <f t="shared" si="0"/>
        <v>2025</v>
      </c>
      <c r="O3570" s="210">
        <f t="shared" si="1"/>
        <v>12</v>
      </c>
      <c r="P3570" s="211" t="str">
        <f>IFERROR(VLOOKUP(F3570,연간집계!D:E,2,FALSE),"")</f>
        <v>모바일 포토북 197 (여행)</v>
      </c>
    </row>
    <row r="3571" spans="1:16" ht="12.75">
      <c r="A3571" s="201">
        <v>46003.966111111113</v>
      </c>
      <c r="B3571" s="202">
        <v>46003</v>
      </c>
      <c r="C3571" s="203" t="s">
        <v>8998</v>
      </c>
      <c r="D3571" s="203" t="s">
        <v>11</v>
      </c>
      <c r="E3571" s="204" t="s">
        <v>8996</v>
      </c>
      <c r="F3571" s="49" t="s">
        <v>1247</v>
      </c>
      <c r="G3571" s="203">
        <v>1</v>
      </c>
      <c r="H3571" s="203" t="s">
        <v>8997</v>
      </c>
      <c r="I3571" s="205" t="s">
        <v>1556</v>
      </c>
      <c r="J3571" s="206"/>
      <c r="K3571" s="203">
        <v>24</v>
      </c>
      <c r="L3571" s="207" t="s">
        <v>828</v>
      </c>
      <c r="M3571" s="208" t="s">
        <v>1449</v>
      </c>
      <c r="N3571" s="209">
        <f t="shared" si="0"/>
        <v>2025</v>
      </c>
      <c r="O3571" s="210">
        <f t="shared" si="1"/>
        <v>12</v>
      </c>
      <c r="P3571" s="211" t="str">
        <f>IFERROR(VLOOKUP(F3571,연간집계!D:E,2,FALSE),"")</f>
        <v>모바일 포토북 197 (여행)</v>
      </c>
    </row>
    <row r="3572" spans="1:16" ht="12.75">
      <c r="A3572" s="201">
        <v>46003.972083333334</v>
      </c>
      <c r="B3572" s="202">
        <v>46003</v>
      </c>
      <c r="C3572" s="203" t="s">
        <v>8999</v>
      </c>
      <c r="D3572" s="203" t="s">
        <v>11</v>
      </c>
      <c r="E3572" s="204" t="s">
        <v>9000</v>
      </c>
      <c r="F3572" s="49" t="s">
        <v>1378</v>
      </c>
      <c r="G3572" s="203">
        <v>1</v>
      </c>
      <c r="H3572" s="203" t="s">
        <v>9001</v>
      </c>
      <c r="I3572" s="205" t="s">
        <v>9002</v>
      </c>
      <c r="J3572" s="206"/>
      <c r="K3572" s="203">
        <v>1</v>
      </c>
      <c r="L3572" s="207" t="s">
        <v>827</v>
      </c>
      <c r="M3572" s="208" t="s">
        <v>1658</v>
      </c>
      <c r="N3572" s="209">
        <f t="shared" si="0"/>
        <v>2025</v>
      </c>
      <c r="O3572" s="210">
        <f t="shared" si="1"/>
        <v>12</v>
      </c>
      <c r="P3572" s="211" t="str">
        <f>IFERROR(VLOOKUP(F3572,연간집계!D:E,2,FALSE),"")</f>
        <v>증명사진 (무광)</v>
      </c>
    </row>
    <row r="3573" spans="1:16" ht="12.75">
      <c r="A3573" s="201">
        <v>46003.995983796296</v>
      </c>
      <c r="B3573" s="202">
        <v>46003</v>
      </c>
      <c r="C3573" s="203" t="s">
        <v>9003</v>
      </c>
      <c r="D3573" s="203" t="s">
        <v>11</v>
      </c>
      <c r="E3573" s="204" t="s">
        <v>9004</v>
      </c>
      <c r="F3573" s="49" t="s">
        <v>1051</v>
      </c>
      <c r="G3573" s="203">
        <v>1</v>
      </c>
      <c r="H3573" s="203" t="s">
        <v>2020</v>
      </c>
      <c r="I3573" s="205" t="s">
        <v>1440</v>
      </c>
      <c r="J3573" s="206"/>
      <c r="K3573" s="203">
        <v>82</v>
      </c>
      <c r="L3573" s="207" t="s">
        <v>827</v>
      </c>
      <c r="M3573" s="208" t="s">
        <v>1436</v>
      </c>
      <c r="N3573" s="209">
        <f t="shared" si="0"/>
        <v>2025</v>
      </c>
      <c r="O3573" s="210">
        <f t="shared" si="1"/>
        <v>12</v>
      </c>
      <c r="P3573" s="211" t="str">
        <f>IFERROR(VLOOKUP(F3573,연간집계!D:E,2,FALSE),"")</f>
        <v>프리북A4 (하드)</v>
      </c>
    </row>
    <row r="3574" spans="1:16" ht="12.75">
      <c r="A3574" s="201">
        <v>46004.052152777775</v>
      </c>
      <c r="B3574" s="202">
        <v>46004</v>
      </c>
      <c r="C3574" s="203" t="s">
        <v>9005</v>
      </c>
      <c r="D3574" s="203" t="s">
        <v>11</v>
      </c>
      <c r="E3574" s="204" t="s">
        <v>9006</v>
      </c>
      <c r="F3574" s="49" t="s">
        <v>1036</v>
      </c>
      <c r="G3574" s="203">
        <v>2</v>
      </c>
      <c r="H3574" s="203" t="s">
        <v>9007</v>
      </c>
      <c r="I3574" s="205" t="s">
        <v>1440</v>
      </c>
      <c r="J3574" s="206"/>
      <c r="K3574" s="203">
        <v>52</v>
      </c>
      <c r="L3574" s="207" t="s">
        <v>827</v>
      </c>
      <c r="M3574" s="208" t="s">
        <v>1493</v>
      </c>
      <c r="N3574" s="209">
        <f t="shared" si="0"/>
        <v>2025</v>
      </c>
      <c r="O3574" s="210">
        <f t="shared" si="1"/>
        <v>12</v>
      </c>
      <c r="P3574" s="211" t="str">
        <f>IFERROR(VLOOKUP(F3574,연간집계!D:E,2,FALSE),"")</f>
        <v>포토로그북 (바인더)</v>
      </c>
    </row>
    <row r="3575" spans="1:16" ht="12.75">
      <c r="A3575" s="201">
        <v>46004.078738425924</v>
      </c>
      <c r="B3575" s="202">
        <v>46004</v>
      </c>
      <c r="C3575" s="203" t="s">
        <v>9008</v>
      </c>
      <c r="D3575" s="203" t="s">
        <v>11</v>
      </c>
      <c r="E3575" s="204" t="s">
        <v>9009</v>
      </c>
      <c r="F3575" s="49" t="s">
        <v>1311</v>
      </c>
      <c r="G3575" s="203">
        <v>1</v>
      </c>
      <c r="H3575" s="203" t="s">
        <v>9010</v>
      </c>
      <c r="I3575" s="205" t="s">
        <v>3343</v>
      </c>
      <c r="J3575" s="208" t="s">
        <v>1444</v>
      </c>
      <c r="K3575" s="203">
        <v>1</v>
      </c>
      <c r="L3575" s="207" t="s">
        <v>827</v>
      </c>
      <c r="M3575" s="208" t="s">
        <v>1436</v>
      </c>
      <c r="N3575" s="209">
        <f t="shared" si="0"/>
        <v>2025</v>
      </c>
      <c r="O3575" s="210">
        <f t="shared" si="1"/>
        <v>12</v>
      </c>
      <c r="P3575" s="211" t="str">
        <f>IFERROR(VLOOKUP(F3575,연간집계!D:E,2,FALSE),"")</f>
        <v>심플액자 203_블랙</v>
      </c>
    </row>
    <row r="3576" spans="1:16" ht="12.75">
      <c r="A3576" s="201">
        <v>46004.078761574077</v>
      </c>
      <c r="B3576" s="202">
        <v>46004</v>
      </c>
      <c r="C3576" s="203" t="s">
        <v>9011</v>
      </c>
      <c r="D3576" s="203" t="s">
        <v>11</v>
      </c>
      <c r="E3576" s="204" t="s">
        <v>9009</v>
      </c>
      <c r="F3576" s="49" t="s">
        <v>1036</v>
      </c>
      <c r="G3576" s="203">
        <v>1</v>
      </c>
      <c r="H3576" s="203" t="s">
        <v>9010</v>
      </c>
      <c r="I3576" s="205" t="s">
        <v>2206</v>
      </c>
      <c r="J3576" s="206"/>
      <c r="K3576" s="203">
        <v>90</v>
      </c>
      <c r="L3576" s="207" t="s">
        <v>827</v>
      </c>
      <c r="M3576" s="208" t="s">
        <v>1436</v>
      </c>
      <c r="N3576" s="209">
        <f t="shared" si="0"/>
        <v>2025</v>
      </c>
      <c r="O3576" s="210">
        <f t="shared" si="1"/>
        <v>12</v>
      </c>
      <c r="P3576" s="211" t="str">
        <f>IFERROR(VLOOKUP(F3576,연간집계!D:E,2,FALSE),"")</f>
        <v>포토로그북 (바인더)</v>
      </c>
    </row>
    <row r="3577" spans="1:16" ht="12.75">
      <c r="A3577" s="201">
        <v>46004.078773148147</v>
      </c>
      <c r="B3577" s="202">
        <v>46004</v>
      </c>
      <c r="C3577" s="203" t="s">
        <v>9012</v>
      </c>
      <c r="D3577" s="203" t="s">
        <v>11</v>
      </c>
      <c r="E3577" s="204" t="s">
        <v>9009</v>
      </c>
      <c r="F3577" s="49" t="s">
        <v>838</v>
      </c>
      <c r="G3577" s="203">
        <v>1</v>
      </c>
      <c r="H3577" s="203" t="s">
        <v>9010</v>
      </c>
      <c r="I3577" s="205" t="s">
        <v>1506</v>
      </c>
      <c r="J3577" s="206"/>
      <c r="K3577" s="203">
        <v>36</v>
      </c>
      <c r="L3577" s="207" t="s">
        <v>827</v>
      </c>
      <c r="M3577" s="208" t="s">
        <v>1436</v>
      </c>
      <c r="N3577" s="209">
        <f t="shared" si="0"/>
        <v>2025</v>
      </c>
      <c r="O3577" s="210">
        <f t="shared" si="1"/>
        <v>12</v>
      </c>
      <c r="P3577" s="211" t="str">
        <f>IFERROR(VLOOKUP(F3577,연간집계!D:E,2,FALSE),"")</f>
        <v>스탠다드 포토북 6*8 (하드/무광)</v>
      </c>
    </row>
    <row r="3578" spans="1:16" ht="12.75">
      <c r="A3578" s="201">
        <v>46004.261817129627</v>
      </c>
      <c r="B3578" s="202">
        <v>46004</v>
      </c>
      <c r="C3578" s="203" t="s">
        <v>9013</v>
      </c>
      <c r="D3578" s="203" t="s">
        <v>11</v>
      </c>
      <c r="E3578" s="204" t="s">
        <v>9014</v>
      </c>
      <c r="F3578" s="49" t="s">
        <v>1299</v>
      </c>
      <c r="G3578" s="203">
        <v>2</v>
      </c>
      <c r="H3578" s="203" t="s">
        <v>9015</v>
      </c>
      <c r="I3578" s="205" t="s">
        <v>5190</v>
      </c>
      <c r="J3578" s="206"/>
      <c r="K3578" s="203">
        <v>15</v>
      </c>
      <c r="L3578" s="207" t="s">
        <v>827</v>
      </c>
      <c r="M3578" s="208" t="s">
        <v>1481</v>
      </c>
      <c r="N3578" s="209">
        <f t="shared" si="0"/>
        <v>2025</v>
      </c>
      <c r="O3578" s="210">
        <f t="shared" si="1"/>
        <v>12</v>
      </c>
      <c r="P3578" s="211" t="str">
        <f>IFERROR(VLOOKUP(F3578,연간집계!D:E,2,FALSE),"")</f>
        <v>PCMS_우드월캘린더</v>
      </c>
    </row>
    <row r="3579" spans="1:16" ht="12.75">
      <c r="A3579" s="201">
        <v>46004.261828703704</v>
      </c>
      <c r="B3579" s="202">
        <v>46004</v>
      </c>
      <c r="C3579" s="203" t="s">
        <v>9016</v>
      </c>
      <c r="D3579" s="203" t="s">
        <v>11</v>
      </c>
      <c r="E3579" s="204" t="s">
        <v>9014</v>
      </c>
      <c r="F3579" s="49" t="s">
        <v>1284</v>
      </c>
      <c r="G3579" s="203">
        <v>1</v>
      </c>
      <c r="H3579" s="203" t="s">
        <v>9015</v>
      </c>
      <c r="I3579" s="205" t="s">
        <v>5016</v>
      </c>
      <c r="J3579" s="206"/>
      <c r="K3579" s="203">
        <v>26</v>
      </c>
      <c r="L3579" s="207" t="s">
        <v>827</v>
      </c>
      <c r="M3579" s="208" t="s">
        <v>1481</v>
      </c>
      <c r="N3579" s="209">
        <f t="shared" si="0"/>
        <v>2025</v>
      </c>
      <c r="O3579" s="210">
        <f t="shared" si="1"/>
        <v>12</v>
      </c>
      <c r="P3579" s="211" t="str">
        <f>IFERROR(VLOOKUP(F3579,연간집계!D:E,2,FALSE),"")</f>
        <v>PCMS_스탠다드캘린더</v>
      </c>
    </row>
    <row r="3580" spans="1:16" ht="12.75">
      <c r="A3580" s="201">
        <v>46004.45076388889</v>
      </c>
      <c r="B3580" s="202">
        <v>46004</v>
      </c>
      <c r="C3580" s="203" t="s">
        <v>9017</v>
      </c>
      <c r="D3580" s="203" t="s">
        <v>11</v>
      </c>
      <c r="E3580" s="204" t="s">
        <v>9018</v>
      </c>
      <c r="F3580" s="49" t="s">
        <v>1243</v>
      </c>
      <c r="G3580" s="203">
        <v>3</v>
      </c>
      <c r="H3580" s="203" t="s">
        <v>9019</v>
      </c>
      <c r="I3580" s="205" t="s">
        <v>1510</v>
      </c>
      <c r="J3580" s="206"/>
      <c r="K3580" s="203">
        <v>24</v>
      </c>
      <c r="L3580" s="207" t="s">
        <v>828</v>
      </c>
      <c r="M3580" s="208" t="s">
        <v>1436</v>
      </c>
      <c r="N3580" s="209">
        <f t="shared" si="0"/>
        <v>2025</v>
      </c>
      <c r="O3580" s="210">
        <f t="shared" si="1"/>
        <v>12</v>
      </c>
      <c r="P3580" s="211" t="str">
        <f>IFERROR(VLOOKUP(F3580,연간집계!D:E,2,FALSE),"")</f>
        <v>모바일 포토북 150 (여행)</v>
      </c>
    </row>
    <row r="3581" spans="1:16" ht="12.75">
      <c r="A3581" s="201">
        <v>46004.533460648148</v>
      </c>
      <c r="B3581" s="202">
        <v>46004</v>
      </c>
      <c r="C3581" s="203" t="s">
        <v>9020</v>
      </c>
      <c r="D3581" s="203" t="s">
        <v>11</v>
      </c>
      <c r="E3581" s="204" t="s">
        <v>9021</v>
      </c>
      <c r="F3581" s="49" t="s">
        <v>1281</v>
      </c>
      <c r="G3581" s="203">
        <v>2</v>
      </c>
      <c r="H3581" s="203" t="s">
        <v>7824</v>
      </c>
      <c r="I3581" s="205" t="s">
        <v>2297</v>
      </c>
      <c r="J3581" s="206"/>
      <c r="K3581" s="203">
        <v>26</v>
      </c>
      <c r="L3581" s="207" t="s">
        <v>828</v>
      </c>
      <c r="M3581" s="208" t="s">
        <v>1514</v>
      </c>
      <c r="N3581" s="209">
        <f t="shared" si="0"/>
        <v>2025</v>
      </c>
      <c r="O3581" s="210">
        <f t="shared" si="1"/>
        <v>12</v>
      </c>
      <c r="P3581" s="211" t="str">
        <f>IFERROR(VLOOKUP(F3581,연간집계!D:E,2,FALSE),"")</f>
        <v>PCMS_빅캘린더</v>
      </c>
    </row>
    <row r="3582" spans="1:16" ht="12.75">
      <c r="A3582" s="201">
        <v>46004.574780092589</v>
      </c>
      <c r="B3582" s="202">
        <v>46004</v>
      </c>
      <c r="C3582" s="203" t="s">
        <v>9022</v>
      </c>
      <c r="D3582" s="203" t="s">
        <v>11</v>
      </c>
      <c r="E3582" s="204" t="s">
        <v>9023</v>
      </c>
      <c r="F3582" s="49" t="s">
        <v>847</v>
      </c>
      <c r="G3582" s="203">
        <v>1</v>
      </c>
      <c r="H3582" s="203" t="s">
        <v>6570</v>
      </c>
      <c r="I3582" s="205" t="s">
        <v>1455</v>
      </c>
      <c r="J3582" s="206"/>
      <c r="K3582" s="203">
        <v>24</v>
      </c>
      <c r="L3582" s="207" t="s">
        <v>827</v>
      </c>
      <c r="M3582" s="208" t="s">
        <v>1436</v>
      </c>
      <c r="N3582" s="209">
        <f t="shared" si="0"/>
        <v>2025</v>
      </c>
      <c r="O3582" s="210">
        <f t="shared" si="1"/>
        <v>12</v>
      </c>
      <c r="P3582" s="211" t="str">
        <f>IFERROR(VLOOKUP(F3582,연간집계!D:E,2,FALSE),"")</f>
        <v>스탠다드 포토북 8*11 (하드/무광)</v>
      </c>
    </row>
    <row r="3583" spans="1:16" ht="12.75">
      <c r="A3583" s="201">
        <v>46004.607673611114</v>
      </c>
      <c r="B3583" s="202">
        <v>46004</v>
      </c>
      <c r="C3583" s="203" t="s">
        <v>9024</v>
      </c>
      <c r="D3583" s="203" t="s">
        <v>11</v>
      </c>
      <c r="E3583" s="204" t="s">
        <v>9025</v>
      </c>
      <c r="F3583" s="49" t="s">
        <v>852</v>
      </c>
      <c r="G3583" s="203">
        <v>15</v>
      </c>
      <c r="H3583" s="203" t="s">
        <v>9026</v>
      </c>
      <c r="I3583" s="205" t="s">
        <v>8376</v>
      </c>
      <c r="J3583" s="206"/>
      <c r="K3583" s="203">
        <v>24</v>
      </c>
      <c r="L3583" s="207" t="s">
        <v>827</v>
      </c>
      <c r="M3583" s="208" t="s">
        <v>1612</v>
      </c>
      <c r="N3583" s="209">
        <f t="shared" si="0"/>
        <v>2025</v>
      </c>
      <c r="O3583" s="210">
        <f t="shared" si="1"/>
        <v>12</v>
      </c>
      <c r="P3583" s="211" t="str">
        <f>IFERROR(VLOOKUP(F3583,연간집계!D:E,2,FALSE),"")</f>
        <v>스탠다드 포토북 8*8 (소프트/무광)</v>
      </c>
    </row>
    <row r="3584" spans="1:16" ht="12.75">
      <c r="A3584" s="201">
        <v>46004.628344907411</v>
      </c>
      <c r="B3584" s="202">
        <v>46004</v>
      </c>
      <c r="C3584" s="203" t="s">
        <v>9027</v>
      </c>
      <c r="D3584" s="203" t="s">
        <v>11</v>
      </c>
      <c r="E3584" s="204" t="s">
        <v>9028</v>
      </c>
      <c r="F3584" s="49" t="s">
        <v>1284</v>
      </c>
      <c r="G3584" s="203">
        <v>2</v>
      </c>
      <c r="H3584" s="203" t="s">
        <v>9029</v>
      </c>
      <c r="I3584" s="205" t="s">
        <v>5534</v>
      </c>
      <c r="J3584" s="206"/>
      <c r="K3584" s="203">
        <v>26</v>
      </c>
      <c r="L3584" s="207" t="s">
        <v>827</v>
      </c>
      <c r="M3584" s="208" t="s">
        <v>1541</v>
      </c>
      <c r="N3584" s="209">
        <f t="shared" si="0"/>
        <v>2025</v>
      </c>
      <c r="O3584" s="210">
        <f t="shared" si="1"/>
        <v>12</v>
      </c>
      <c r="P3584" s="211" t="str">
        <f>IFERROR(VLOOKUP(F3584,연간집계!D:E,2,FALSE),"")</f>
        <v>PCMS_스탠다드캘린더</v>
      </c>
    </row>
    <row r="3585" spans="1:16" ht="12.75">
      <c r="A3585" s="201">
        <v>46004.640173611115</v>
      </c>
      <c r="B3585" s="202">
        <v>46004</v>
      </c>
      <c r="C3585" s="203" t="s">
        <v>9030</v>
      </c>
      <c r="D3585" s="203" t="s">
        <v>11</v>
      </c>
      <c r="E3585" s="204" t="s">
        <v>9031</v>
      </c>
      <c r="F3585" s="49" t="s">
        <v>890</v>
      </c>
      <c r="G3585" s="203">
        <v>1</v>
      </c>
      <c r="H3585" s="203" t="s">
        <v>9032</v>
      </c>
      <c r="I3585" s="205" t="s">
        <v>2220</v>
      </c>
      <c r="J3585" s="208" t="s">
        <v>1881</v>
      </c>
      <c r="K3585" s="203">
        <v>48</v>
      </c>
      <c r="L3585" s="207" t="s">
        <v>827</v>
      </c>
      <c r="M3585" s="208" t="s">
        <v>1445</v>
      </c>
      <c r="N3585" s="209">
        <f t="shared" si="0"/>
        <v>2025</v>
      </c>
      <c r="O3585" s="210">
        <f t="shared" si="1"/>
        <v>12</v>
      </c>
      <c r="P3585" s="211" t="str">
        <f>IFERROR(VLOOKUP(F3585,연간집계!D:E,2,FALSE),"")</f>
        <v>메모리북</v>
      </c>
    </row>
    <row r="3586" spans="1:16" ht="12.75">
      <c r="A3586" s="201">
        <v>46004.640185185184</v>
      </c>
      <c r="B3586" s="202">
        <v>46004</v>
      </c>
      <c r="C3586" s="203" t="s">
        <v>9033</v>
      </c>
      <c r="D3586" s="203" t="s">
        <v>11</v>
      </c>
      <c r="E3586" s="204" t="s">
        <v>9034</v>
      </c>
      <c r="F3586" s="49" t="s">
        <v>1284</v>
      </c>
      <c r="G3586" s="203">
        <v>2</v>
      </c>
      <c r="H3586" s="203" t="s">
        <v>9035</v>
      </c>
      <c r="I3586" s="205" t="s">
        <v>1440</v>
      </c>
      <c r="J3586" s="206"/>
      <c r="K3586" s="203">
        <v>26</v>
      </c>
      <c r="L3586" s="207" t="s">
        <v>827</v>
      </c>
      <c r="M3586" s="208" t="s">
        <v>1514</v>
      </c>
      <c r="N3586" s="209">
        <f t="shared" si="0"/>
        <v>2025</v>
      </c>
      <c r="O3586" s="210">
        <f t="shared" si="1"/>
        <v>12</v>
      </c>
      <c r="P3586" s="211" t="str">
        <f>IFERROR(VLOOKUP(F3586,연간집계!D:E,2,FALSE),"")</f>
        <v>PCMS_스탠다드캘린더</v>
      </c>
    </row>
    <row r="3587" spans="1:16" ht="12.75">
      <c r="A3587" s="201">
        <v>46004.681504629632</v>
      </c>
      <c r="B3587" s="202">
        <v>46004</v>
      </c>
      <c r="C3587" s="203" t="s">
        <v>9036</v>
      </c>
      <c r="D3587" s="203" t="s">
        <v>11</v>
      </c>
      <c r="E3587" s="204" t="s">
        <v>9037</v>
      </c>
      <c r="F3587" s="49" t="s">
        <v>1033</v>
      </c>
      <c r="G3587" s="203">
        <v>2</v>
      </c>
      <c r="H3587" s="203" t="s">
        <v>4074</v>
      </c>
      <c r="I3587" s="205" t="s">
        <v>1455</v>
      </c>
      <c r="J3587" s="208" t="s">
        <v>1435</v>
      </c>
      <c r="K3587" s="203">
        <v>48</v>
      </c>
      <c r="L3587" s="207" t="s">
        <v>827</v>
      </c>
      <c r="M3587" s="208" t="s">
        <v>1436</v>
      </c>
      <c r="N3587" s="209">
        <f t="shared" si="0"/>
        <v>2025</v>
      </c>
      <c r="O3587" s="210">
        <f t="shared" si="1"/>
        <v>12</v>
      </c>
      <c r="P3587" s="211" t="str">
        <f>IFERROR(VLOOKUP(F3587,연간집계!D:E,2,FALSE),"")</f>
        <v>트래블북 198 (소프트/46p)</v>
      </c>
    </row>
    <row r="3588" spans="1:16" ht="12.75">
      <c r="A3588" s="201">
        <v>46004.681516203702</v>
      </c>
      <c r="B3588" s="202">
        <v>46004</v>
      </c>
      <c r="C3588" s="203" t="s">
        <v>9038</v>
      </c>
      <c r="D3588" s="203" t="s">
        <v>11</v>
      </c>
      <c r="E3588" s="204" t="s">
        <v>9037</v>
      </c>
      <c r="F3588" s="49" t="s">
        <v>1033</v>
      </c>
      <c r="G3588" s="203">
        <v>2</v>
      </c>
      <c r="H3588" s="203" t="s">
        <v>4074</v>
      </c>
      <c r="I3588" s="205" t="s">
        <v>1455</v>
      </c>
      <c r="J3588" s="208" t="s">
        <v>1435</v>
      </c>
      <c r="K3588" s="203">
        <v>80</v>
      </c>
      <c r="L3588" s="207" t="s">
        <v>827</v>
      </c>
      <c r="M3588" s="208" t="s">
        <v>1436</v>
      </c>
      <c r="N3588" s="209">
        <f t="shared" si="0"/>
        <v>2025</v>
      </c>
      <c r="O3588" s="210">
        <f t="shared" si="1"/>
        <v>12</v>
      </c>
      <c r="P3588" s="211" t="str">
        <f>IFERROR(VLOOKUP(F3588,연간집계!D:E,2,FALSE),"")</f>
        <v>트래블북 198 (소프트/46p)</v>
      </c>
    </row>
    <row r="3589" spans="1:16" ht="12.75">
      <c r="A3589" s="201">
        <v>46004.693333333336</v>
      </c>
      <c r="B3589" s="202">
        <v>46004</v>
      </c>
      <c r="C3589" s="203" t="s">
        <v>9039</v>
      </c>
      <c r="D3589" s="203" t="s">
        <v>11</v>
      </c>
      <c r="E3589" s="204" t="s">
        <v>9040</v>
      </c>
      <c r="F3589" s="49" t="s">
        <v>1284</v>
      </c>
      <c r="G3589" s="203">
        <v>1</v>
      </c>
      <c r="H3589" s="203" t="s">
        <v>9041</v>
      </c>
      <c r="I3589" s="205" t="s">
        <v>1501</v>
      </c>
      <c r="J3589" s="206"/>
      <c r="K3589" s="203">
        <v>26</v>
      </c>
      <c r="L3589" s="207" t="s">
        <v>827</v>
      </c>
      <c r="M3589" s="208" t="s">
        <v>1436</v>
      </c>
      <c r="N3589" s="209">
        <f t="shared" si="0"/>
        <v>2025</v>
      </c>
      <c r="O3589" s="210">
        <f t="shared" si="1"/>
        <v>12</v>
      </c>
      <c r="P3589" s="211" t="str">
        <f>IFERROR(VLOOKUP(F3589,연간집계!D:E,2,FALSE),"")</f>
        <v>PCMS_스탠다드캘린더</v>
      </c>
    </row>
    <row r="3590" spans="1:16" ht="12.75">
      <c r="A3590" s="201">
        <v>46004.728807870371</v>
      </c>
      <c r="B3590" s="202">
        <v>46004</v>
      </c>
      <c r="C3590" s="203" t="s">
        <v>9042</v>
      </c>
      <c r="D3590" s="203" t="s">
        <v>11</v>
      </c>
      <c r="E3590" s="204" t="s">
        <v>9043</v>
      </c>
      <c r="F3590" s="49" t="s">
        <v>1247</v>
      </c>
      <c r="G3590" s="203">
        <v>1</v>
      </c>
      <c r="H3590" s="203" t="s">
        <v>9044</v>
      </c>
      <c r="I3590" s="205" t="s">
        <v>1453</v>
      </c>
      <c r="J3590" s="206"/>
      <c r="K3590" s="203">
        <v>46</v>
      </c>
      <c r="L3590" s="207" t="s">
        <v>828</v>
      </c>
      <c r="M3590" s="208" t="s">
        <v>1436</v>
      </c>
      <c r="N3590" s="209">
        <f t="shared" si="0"/>
        <v>2025</v>
      </c>
      <c r="O3590" s="210">
        <f t="shared" si="1"/>
        <v>12</v>
      </c>
      <c r="P3590" s="211" t="str">
        <f>IFERROR(VLOOKUP(F3590,연간집계!D:E,2,FALSE),"")</f>
        <v>모바일 포토북 197 (여행)</v>
      </c>
    </row>
    <row r="3591" spans="1:16" ht="12.75">
      <c r="A3591" s="201">
        <v>46004.728819444441</v>
      </c>
      <c r="B3591" s="202">
        <v>46004</v>
      </c>
      <c r="C3591" s="203" t="s">
        <v>9045</v>
      </c>
      <c r="D3591" s="203" t="s">
        <v>11</v>
      </c>
      <c r="E3591" s="204" t="s">
        <v>9046</v>
      </c>
      <c r="F3591" s="49" t="s">
        <v>1347</v>
      </c>
      <c r="G3591" s="203">
        <v>1</v>
      </c>
      <c r="H3591" s="203" t="s">
        <v>4867</v>
      </c>
      <c r="I3591" s="205" t="s">
        <v>1440</v>
      </c>
      <c r="J3591" s="205" t="s">
        <v>1628</v>
      </c>
      <c r="K3591" s="203">
        <v>1</v>
      </c>
      <c r="L3591" s="207" t="s">
        <v>827</v>
      </c>
      <c r="M3591" s="208" t="s">
        <v>1471</v>
      </c>
      <c r="N3591" s="209">
        <f t="shared" si="0"/>
        <v>2025</v>
      </c>
      <c r="O3591" s="210">
        <f t="shared" si="1"/>
        <v>12</v>
      </c>
      <c r="P3591" s="211" t="str">
        <f>IFERROR(VLOOKUP(F3591,연간집계!D:E,2,FALSE),"")</f>
        <v>아크릴키링</v>
      </c>
    </row>
    <row r="3592" spans="1:16" ht="12.75">
      <c r="A3592" s="201">
        <v>46004.728831018518</v>
      </c>
      <c r="B3592" s="202">
        <v>46004</v>
      </c>
      <c r="C3592" s="203" t="s">
        <v>9047</v>
      </c>
      <c r="D3592" s="203" t="s">
        <v>11</v>
      </c>
      <c r="E3592" s="204" t="s">
        <v>9046</v>
      </c>
      <c r="F3592" s="49" t="s">
        <v>1347</v>
      </c>
      <c r="G3592" s="203">
        <v>1</v>
      </c>
      <c r="H3592" s="203" t="s">
        <v>4867</v>
      </c>
      <c r="I3592" s="205" t="s">
        <v>1440</v>
      </c>
      <c r="J3592" s="205" t="s">
        <v>1628</v>
      </c>
      <c r="K3592" s="203">
        <v>1</v>
      </c>
      <c r="L3592" s="207" t="s">
        <v>827</v>
      </c>
      <c r="M3592" s="208" t="s">
        <v>1471</v>
      </c>
      <c r="N3592" s="209">
        <f t="shared" si="0"/>
        <v>2025</v>
      </c>
      <c r="O3592" s="210">
        <f t="shared" si="1"/>
        <v>12</v>
      </c>
      <c r="P3592" s="211" t="str">
        <f>IFERROR(VLOOKUP(F3592,연간집계!D:E,2,FALSE),"")</f>
        <v>아크릴키링</v>
      </c>
    </row>
    <row r="3593" spans="1:16" ht="12.75">
      <c r="A3593" s="201">
        <v>46004.728842592594</v>
      </c>
      <c r="B3593" s="202">
        <v>46004</v>
      </c>
      <c r="C3593" s="203" t="s">
        <v>9048</v>
      </c>
      <c r="D3593" s="203" t="s">
        <v>11</v>
      </c>
      <c r="E3593" s="204" t="s">
        <v>9046</v>
      </c>
      <c r="F3593" s="49" t="s">
        <v>1347</v>
      </c>
      <c r="G3593" s="203">
        <v>1</v>
      </c>
      <c r="H3593" s="203" t="s">
        <v>4867</v>
      </c>
      <c r="I3593" s="205" t="s">
        <v>1440</v>
      </c>
      <c r="J3593" s="205" t="s">
        <v>1628</v>
      </c>
      <c r="K3593" s="203">
        <v>1</v>
      </c>
      <c r="L3593" s="207" t="s">
        <v>827</v>
      </c>
      <c r="M3593" s="208" t="s">
        <v>1471</v>
      </c>
      <c r="N3593" s="209">
        <f t="shared" si="0"/>
        <v>2025</v>
      </c>
      <c r="O3593" s="210">
        <f t="shared" si="1"/>
        <v>12</v>
      </c>
      <c r="P3593" s="211" t="str">
        <f>IFERROR(VLOOKUP(F3593,연간집계!D:E,2,FALSE),"")</f>
        <v>아크릴키링</v>
      </c>
    </row>
    <row r="3594" spans="1:16" ht="12.75">
      <c r="A3594" s="201">
        <v>46004.728854166664</v>
      </c>
      <c r="B3594" s="202">
        <v>46004</v>
      </c>
      <c r="C3594" s="203" t="s">
        <v>9049</v>
      </c>
      <c r="D3594" s="203" t="s">
        <v>11</v>
      </c>
      <c r="E3594" s="204" t="s">
        <v>9046</v>
      </c>
      <c r="F3594" s="49" t="s">
        <v>1347</v>
      </c>
      <c r="G3594" s="203">
        <v>1</v>
      </c>
      <c r="H3594" s="203" t="s">
        <v>4867</v>
      </c>
      <c r="I3594" s="205" t="s">
        <v>1440</v>
      </c>
      <c r="J3594" s="205" t="s">
        <v>1628</v>
      </c>
      <c r="K3594" s="203">
        <v>1</v>
      </c>
      <c r="L3594" s="207" t="s">
        <v>827</v>
      </c>
      <c r="M3594" s="208" t="s">
        <v>1471</v>
      </c>
      <c r="N3594" s="209">
        <f t="shared" si="0"/>
        <v>2025</v>
      </c>
      <c r="O3594" s="210">
        <f t="shared" si="1"/>
        <v>12</v>
      </c>
      <c r="P3594" s="211" t="str">
        <f>IFERROR(VLOOKUP(F3594,연간집계!D:E,2,FALSE),"")</f>
        <v>아크릴키링</v>
      </c>
    </row>
    <row r="3595" spans="1:16" ht="12.75">
      <c r="A3595" s="201">
        <v>46004.728865740741</v>
      </c>
      <c r="B3595" s="202">
        <v>46004</v>
      </c>
      <c r="C3595" s="203" t="s">
        <v>9050</v>
      </c>
      <c r="D3595" s="203" t="s">
        <v>11</v>
      </c>
      <c r="E3595" s="204" t="s">
        <v>9046</v>
      </c>
      <c r="F3595" s="49" t="s">
        <v>1347</v>
      </c>
      <c r="G3595" s="203">
        <v>1</v>
      </c>
      <c r="H3595" s="203" t="s">
        <v>4867</v>
      </c>
      <c r="I3595" s="205" t="s">
        <v>1440</v>
      </c>
      <c r="J3595" s="205" t="s">
        <v>1628</v>
      </c>
      <c r="K3595" s="203">
        <v>1</v>
      </c>
      <c r="L3595" s="207" t="s">
        <v>827</v>
      </c>
      <c r="M3595" s="208" t="s">
        <v>1471</v>
      </c>
      <c r="N3595" s="209">
        <f t="shared" si="0"/>
        <v>2025</v>
      </c>
      <c r="O3595" s="210">
        <f t="shared" si="1"/>
        <v>12</v>
      </c>
      <c r="P3595" s="211" t="str">
        <f>IFERROR(VLOOKUP(F3595,연간집계!D:E,2,FALSE),"")</f>
        <v>아크릴키링</v>
      </c>
    </row>
    <row r="3596" spans="1:16" ht="12.75">
      <c r="A3596" s="201">
        <v>46004.728877314818</v>
      </c>
      <c r="B3596" s="202">
        <v>46004</v>
      </c>
      <c r="C3596" s="203" t="s">
        <v>9051</v>
      </c>
      <c r="D3596" s="203" t="s">
        <v>11</v>
      </c>
      <c r="E3596" s="204" t="s">
        <v>9046</v>
      </c>
      <c r="F3596" s="49" t="s">
        <v>1347</v>
      </c>
      <c r="G3596" s="203">
        <v>1</v>
      </c>
      <c r="H3596" s="203" t="s">
        <v>4867</v>
      </c>
      <c r="I3596" s="205" t="s">
        <v>1440</v>
      </c>
      <c r="J3596" s="205" t="s">
        <v>1628</v>
      </c>
      <c r="K3596" s="203">
        <v>1</v>
      </c>
      <c r="L3596" s="207" t="s">
        <v>827</v>
      </c>
      <c r="M3596" s="208" t="s">
        <v>1471</v>
      </c>
      <c r="N3596" s="209">
        <f t="shared" si="0"/>
        <v>2025</v>
      </c>
      <c r="O3596" s="210">
        <f t="shared" si="1"/>
        <v>12</v>
      </c>
      <c r="P3596" s="211" t="str">
        <f>IFERROR(VLOOKUP(F3596,연간집계!D:E,2,FALSE),"")</f>
        <v>아크릴키링</v>
      </c>
    </row>
    <row r="3597" spans="1:16" ht="12.75">
      <c r="A3597" s="201">
        <v>46004.731840277775</v>
      </c>
      <c r="B3597" s="202">
        <v>46004</v>
      </c>
      <c r="C3597" s="203" t="s">
        <v>9052</v>
      </c>
      <c r="D3597" s="203" t="s">
        <v>11</v>
      </c>
      <c r="E3597" s="204" t="s">
        <v>9053</v>
      </c>
      <c r="F3597" s="49" t="s">
        <v>64</v>
      </c>
      <c r="G3597" s="203">
        <v>1</v>
      </c>
      <c r="H3597" s="203" t="s">
        <v>9054</v>
      </c>
      <c r="I3597" s="205" t="s">
        <v>1440</v>
      </c>
      <c r="J3597" s="206"/>
      <c r="K3597" s="203">
        <v>44</v>
      </c>
      <c r="L3597" s="207" t="s">
        <v>827</v>
      </c>
      <c r="M3597" s="208" t="s">
        <v>1851</v>
      </c>
      <c r="N3597" s="209">
        <f t="shared" si="0"/>
        <v>2025</v>
      </c>
      <c r="O3597" s="210">
        <f t="shared" si="1"/>
        <v>12</v>
      </c>
      <c r="P3597" s="211" t="str">
        <f>IFERROR(VLOOKUP(F3597,연간집계!D:E,2,FALSE),"")</f>
        <v>플라이트북 276</v>
      </c>
    </row>
    <row r="3598" spans="1:16" ht="12.75">
      <c r="A3598" s="201">
        <v>46004.734803240739</v>
      </c>
      <c r="B3598" s="202">
        <v>46004</v>
      </c>
      <c r="C3598" s="203" t="s">
        <v>9055</v>
      </c>
      <c r="D3598" s="203" t="s">
        <v>11</v>
      </c>
      <c r="E3598" s="204" t="s">
        <v>9056</v>
      </c>
      <c r="F3598" s="49" t="s">
        <v>64</v>
      </c>
      <c r="G3598" s="203">
        <v>1</v>
      </c>
      <c r="H3598" s="203" t="s">
        <v>9054</v>
      </c>
      <c r="I3598" s="205" t="s">
        <v>1440</v>
      </c>
      <c r="J3598" s="206"/>
      <c r="K3598" s="203">
        <v>44</v>
      </c>
      <c r="L3598" s="207" t="s">
        <v>827</v>
      </c>
      <c r="M3598" s="208" t="s">
        <v>1851</v>
      </c>
      <c r="N3598" s="209">
        <f t="shared" si="0"/>
        <v>2025</v>
      </c>
      <c r="O3598" s="210">
        <f t="shared" si="1"/>
        <v>12</v>
      </c>
      <c r="P3598" s="211" t="str">
        <f>IFERROR(VLOOKUP(F3598,연간집계!D:E,2,FALSE),"")</f>
        <v>플라이트북 276</v>
      </c>
    </row>
    <row r="3599" spans="1:16" ht="12.75">
      <c r="A3599" s="201">
        <v>46004.749571759261</v>
      </c>
      <c r="B3599" s="202">
        <v>46004</v>
      </c>
      <c r="C3599" s="203" t="s">
        <v>9057</v>
      </c>
      <c r="D3599" s="203" t="s">
        <v>11</v>
      </c>
      <c r="E3599" s="204" t="s">
        <v>9058</v>
      </c>
      <c r="F3599" s="49" t="s">
        <v>1296</v>
      </c>
      <c r="G3599" s="203">
        <v>1</v>
      </c>
      <c r="H3599" s="203" t="s">
        <v>9059</v>
      </c>
      <c r="I3599" s="205" t="s">
        <v>1840</v>
      </c>
      <c r="J3599" s="206"/>
      <c r="K3599" s="203">
        <v>26</v>
      </c>
      <c r="L3599" s="207" t="s">
        <v>827</v>
      </c>
      <c r="M3599" s="208" t="s">
        <v>1471</v>
      </c>
      <c r="N3599" s="209">
        <f t="shared" si="0"/>
        <v>2025</v>
      </c>
      <c r="O3599" s="210">
        <f t="shared" si="1"/>
        <v>12</v>
      </c>
      <c r="P3599" s="211" t="str">
        <f>IFERROR(VLOOKUP(F3599,연간집계!D:E,2,FALSE),"")</f>
        <v>PCMS_벽걸이2단캘린더</v>
      </c>
    </row>
    <row r="3600" spans="1:16" ht="12.75">
      <c r="A3600" s="201">
        <v>46004.749583333331</v>
      </c>
      <c r="B3600" s="202">
        <v>46004</v>
      </c>
      <c r="C3600" s="203" t="s">
        <v>9060</v>
      </c>
      <c r="D3600" s="203" t="s">
        <v>11</v>
      </c>
      <c r="E3600" s="204" t="s">
        <v>9061</v>
      </c>
      <c r="F3600" s="49" t="s">
        <v>1284</v>
      </c>
      <c r="G3600" s="203">
        <v>110</v>
      </c>
      <c r="H3600" s="203" t="s">
        <v>8177</v>
      </c>
      <c r="I3600" s="205" t="s">
        <v>5016</v>
      </c>
      <c r="J3600" s="206"/>
      <c r="K3600" s="203">
        <v>26</v>
      </c>
      <c r="L3600" s="207" t="s">
        <v>827</v>
      </c>
      <c r="M3600" s="208" t="s">
        <v>1425</v>
      </c>
      <c r="N3600" s="209">
        <f t="shared" si="0"/>
        <v>2025</v>
      </c>
      <c r="O3600" s="210">
        <f t="shared" si="1"/>
        <v>12</v>
      </c>
      <c r="P3600" s="211" t="str">
        <f>IFERROR(VLOOKUP(F3600,연간집계!D:E,2,FALSE),"")</f>
        <v>PCMS_스탠다드캘린더</v>
      </c>
    </row>
    <row r="3601" spans="1:16" ht="12.75">
      <c r="A3601" s="201">
        <v>46004.855833333335</v>
      </c>
      <c r="B3601" s="202">
        <v>46004</v>
      </c>
      <c r="C3601" s="203" t="s">
        <v>9062</v>
      </c>
      <c r="D3601" s="203" t="s">
        <v>11</v>
      </c>
      <c r="E3601" s="204" t="s">
        <v>9063</v>
      </c>
      <c r="F3601" s="49" t="s">
        <v>1299</v>
      </c>
      <c r="G3601" s="203">
        <v>1</v>
      </c>
      <c r="H3601" s="203" t="s">
        <v>9064</v>
      </c>
      <c r="I3601" s="205" t="s">
        <v>5190</v>
      </c>
      <c r="J3601" s="206"/>
      <c r="K3601" s="203">
        <v>15</v>
      </c>
      <c r="L3601" s="207" t="s">
        <v>827</v>
      </c>
      <c r="M3601" s="208" t="s">
        <v>1436</v>
      </c>
      <c r="N3601" s="209">
        <f t="shared" si="0"/>
        <v>2025</v>
      </c>
      <c r="O3601" s="210">
        <f t="shared" si="1"/>
        <v>12</v>
      </c>
      <c r="P3601" s="211" t="str">
        <f>IFERROR(VLOOKUP(F3601,연간집계!D:E,2,FALSE),"")</f>
        <v>PCMS_우드월캘린더</v>
      </c>
    </row>
    <row r="3602" spans="1:16" ht="12.75">
      <c r="A3602" s="201">
        <v>46004.891562500001</v>
      </c>
      <c r="B3602" s="202">
        <v>46004</v>
      </c>
      <c r="C3602" s="203" t="s">
        <v>9065</v>
      </c>
      <c r="D3602" s="203" t="s">
        <v>11</v>
      </c>
      <c r="E3602" s="204" t="s">
        <v>9066</v>
      </c>
      <c r="F3602" s="49" t="s">
        <v>858</v>
      </c>
      <c r="G3602" s="203">
        <v>1</v>
      </c>
      <c r="H3602" s="203" t="s">
        <v>9067</v>
      </c>
      <c r="I3602" s="205" t="s">
        <v>1440</v>
      </c>
      <c r="J3602" s="206"/>
      <c r="K3602" s="203">
        <v>72</v>
      </c>
      <c r="L3602" s="207" t="s">
        <v>827</v>
      </c>
      <c r="M3602" s="208" t="s">
        <v>1471</v>
      </c>
      <c r="N3602" s="209">
        <f t="shared" si="0"/>
        <v>2025</v>
      </c>
      <c r="O3602" s="210">
        <f t="shared" si="1"/>
        <v>12</v>
      </c>
      <c r="P3602" s="211" t="str">
        <f>IFERROR(VLOOKUP(F3602,연간집계!D:E,2,FALSE),"")</f>
        <v>스탠다드 포토북 8*8 (하드/유광)</v>
      </c>
    </row>
    <row r="3603" spans="1:16" ht="12.75">
      <c r="A3603" s="201">
        <v>46004.891585648147</v>
      </c>
      <c r="B3603" s="202">
        <v>46004</v>
      </c>
      <c r="C3603" s="203" t="s">
        <v>9068</v>
      </c>
      <c r="D3603" s="203" t="s">
        <v>11</v>
      </c>
      <c r="E3603" s="204" t="s">
        <v>9069</v>
      </c>
      <c r="F3603" s="49" t="s">
        <v>838</v>
      </c>
      <c r="G3603" s="203">
        <v>1</v>
      </c>
      <c r="H3603" s="203" t="s">
        <v>5301</v>
      </c>
      <c r="I3603" s="205" t="s">
        <v>2144</v>
      </c>
      <c r="J3603" s="206"/>
      <c r="K3603" s="203">
        <v>24</v>
      </c>
      <c r="L3603" s="207" t="s">
        <v>827</v>
      </c>
      <c r="M3603" s="208" t="s">
        <v>1436</v>
      </c>
      <c r="N3603" s="209">
        <f t="shared" si="0"/>
        <v>2025</v>
      </c>
      <c r="O3603" s="210">
        <f t="shared" si="1"/>
        <v>12</v>
      </c>
      <c r="P3603" s="211" t="str">
        <f>IFERROR(VLOOKUP(F3603,연간집계!D:E,2,FALSE),"")</f>
        <v>스탠다드 포토북 6*8 (하드/무광)</v>
      </c>
    </row>
    <row r="3604" spans="1:16" ht="12.75">
      <c r="A3604" s="201">
        <v>46004.891597222224</v>
      </c>
      <c r="B3604" s="202">
        <v>46004</v>
      </c>
      <c r="C3604" s="203" t="s">
        <v>9070</v>
      </c>
      <c r="D3604" s="203" t="s">
        <v>11</v>
      </c>
      <c r="E3604" s="204" t="s">
        <v>9069</v>
      </c>
      <c r="F3604" s="49" t="s">
        <v>838</v>
      </c>
      <c r="G3604" s="203">
        <v>1</v>
      </c>
      <c r="H3604" s="203" t="s">
        <v>5301</v>
      </c>
      <c r="I3604" s="205" t="s">
        <v>2144</v>
      </c>
      <c r="J3604" s="206"/>
      <c r="K3604" s="203">
        <v>24</v>
      </c>
      <c r="L3604" s="207" t="s">
        <v>827</v>
      </c>
      <c r="M3604" s="208" t="s">
        <v>1436</v>
      </c>
      <c r="N3604" s="209">
        <f t="shared" si="0"/>
        <v>2025</v>
      </c>
      <c r="O3604" s="210">
        <f t="shared" si="1"/>
        <v>12</v>
      </c>
      <c r="P3604" s="211" t="str">
        <f>IFERROR(VLOOKUP(F3604,연간집계!D:E,2,FALSE),"")</f>
        <v>스탠다드 포토북 6*8 (하드/무광)</v>
      </c>
    </row>
    <row r="3605" spans="1:16" ht="12.75">
      <c r="A3605" s="201">
        <v>46004.894606481481</v>
      </c>
      <c r="B3605" s="202">
        <v>46004</v>
      </c>
      <c r="C3605" s="203" t="s">
        <v>9071</v>
      </c>
      <c r="D3605" s="203" t="s">
        <v>11</v>
      </c>
      <c r="E3605" s="204" t="s">
        <v>9072</v>
      </c>
      <c r="F3605" s="49" t="s">
        <v>972</v>
      </c>
      <c r="G3605" s="203">
        <v>1</v>
      </c>
      <c r="H3605" s="203" t="s">
        <v>9073</v>
      </c>
      <c r="I3605" s="205" t="s">
        <v>1988</v>
      </c>
      <c r="J3605" s="208" t="s">
        <v>6119</v>
      </c>
      <c r="K3605" s="203">
        <v>80</v>
      </c>
      <c r="L3605" s="207" t="s">
        <v>827</v>
      </c>
      <c r="M3605" s="208" t="s">
        <v>1493</v>
      </c>
      <c r="N3605" s="209">
        <f t="shared" si="0"/>
        <v>2025</v>
      </c>
      <c r="O3605" s="210">
        <f t="shared" si="1"/>
        <v>12</v>
      </c>
      <c r="P3605" s="211" t="str">
        <f>IFERROR(VLOOKUP(F3605,연간집계!D:E,2,FALSE),"")</f>
        <v>시티북 198 (쿠션하드/78p)</v>
      </c>
    </row>
    <row r="3606" spans="1:16" ht="12.75">
      <c r="A3606" s="201">
        <v>46004.906412037039</v>
      </c>
      <c r="B3606" s="202">
        <v>46004</v>
      </c>
      <c r="C3606" s="203" t="s">
        <v>9074</v>
      </c>
      <c r="D3606" s="203" t="s">
        <v>11</v>
      </c>
      <c r="E3606" s="204" t="s">
        <v>9075</v>
      </c>
      <c r="F3606" s="49" t="s">
        <v>838</v>
      </c>
      <c r="G3606" s="203">
        <v>1</v>
      </c>
      <c r="H3606" s="203" t="s">
        <v>9076</v>
      </c>
      <c r="I3606" s="205" t="s">
        <v>1453</v>
      </c>
      <c r="J3606" s="206"/>
      <c r="K3606" s="203">
        <v>40</v>
      </c>
      <c r="L3606" s="207" t="s">
        <v>827</v>
      </c>
      <c r="M3606" s="208" t="s">
        <v>1436</v>
      </c>
      <c r="N3606" s="209">
        <f t="shared" si="0"/>
        <v>2025</v>
      </c>
      <c r="O3606" s="210">
        <f t="shared" si="1"/>
        <v>12</v>
      </c>
      <c r="P3606" s="211" t="str">
        <f>IFERROR(VLOOKUP(F3606,연간집계!D:E,2,FALSE),"")</f>
        <v>스탠다드 포토북 6*8 (하드/무광)</v>
      </c>
    </row>
    <row r="3607" spans="1:16" ht="12.75">
      <c r="A3607" s="201">
        <v>46004.915289351855</v>
      </c>
      <c r="B3607" s="202">
        <v>46004</v>
      </c>
      <c r="C3607" s="203" t="s">
        <v>9077</v>
      </c>
      <c r="D3607" s="203" t="s">
        <v>11</v>
      </c>
      <c r="E3607" s="204" t="s">
        <v>9078</v>
      </c>
      <c r="F3607" s="49" t="s">
        <v>1245</v>
      </c>
      <c r="G3607" s="203">
        <v>1</v>
      </c>
      <c r="H3607" s="203" t="s">
        <v>9079</v>
      </c>
      <c r="I3607" s="205" t="s">
        <v>1455</v>
      </c>
      <c r="J3607" s="206"/>
      <c r="K3607" s="203">
        <v>24</v>
      </c>
      <c r="L3607" s="207" t="s">
        <v>828</v>
      </c>
      <c r="M3607" s="208" t="s">
        <v>1436</v>
      </c>
      <c r="N3607" s="209">
        <f t="shared" si="0"/>
        <v>2025</v>
      </c>
      <c r="O3607" s="210">
        <f t="shared" si="1"/>
        <v>12</v>
      </c>
      <c r="P3607" s="211" t="str">
        <f>IFERROR(VLOOKUP(F3607,연간집계!D:E,2,FALSE),"")</f>
        <v>모바일 포토북 198 (여행)</v>
      </c>
    </row>
    <row r="3608" spans="1:16" ht="12.75">
      <c r="A3608" s="201">
        <v>46004.938923611109</v>
      </c>
      <c r="B3608" s="202">
        <v>46004</v>
      </c>
      <c r="C3608" s="203" t="s">
        <v>9080</v>
      </c>
      <c r="D3608" s="203" t="s">
        <v>11</v>
      </c>
      <c r="E3608" s="204" t="s">
        <v>9081</v>
      </c>
      <c r="F3608" s="49" t="s">
        <v>1291</v>
      </c>
      <c r="G3608" s="203">
        <v>4</v>
      </c>
      <c r="H3608" s="203" t="s">
        <v>6404</v>
      </c>
      <c r="I3608" s="205" t="s">
        <v>2594</v>
      </c>
      <c r="J3608" s="206"/>
      <c r="K3608" s="203">
        <v>14</v>
      </c>
      <c r="L3608" s="207" t="s">
        <v>827</v>
      </c>
      <c r="M3608" s="208" t="s">
        <v>1449</v>
      </c>
      <c r="N3608" s="209">
        <f t="shared" si="0"/>
        <v>2025</v>
      </c>
      <c r="O3608" s="210">
        <f t="shared" si="1"/>
        <v>12</v>
      </c>
      <c r="P3608" s="211" t="str">
        <f>IFERROR(VLOOKUP(F3608,연간집계!D:E,2,FALSE),"")</f>
        <v>PCMS_벽걸이1단캘린더</v>
      </c>
    </row>
    <row r="3609" spans="1:16" ht="12.75">
      <c r="A3609" s="201">
        <v>46004.968506944446</v>
      </c>
      <c r="B3609" s="202">
        <v>46004</v>
      </c>
      <c r="C3609" s="203" t="s">
        <v>9082</v>
      </c>
      <c r="D3609" s="203" t="s">
        <v>11</v>
      </c>
      <c r="E3609" s="204" t="s">
        <v>9083</v>
      </c>
      <c r="F3609" s="49" t="s">
        <v>1281</v>
      </c>
      <c r="G3609" s="203">
        <v>1</v>
      </c>
      <c r="H3609" s="203" t="s">
        <v>9084</v>
      </c>
      <c r="I3609" s="205" t="s">
        <v>2297</v>
      </c>
      <c r="J3609" s="206"/>
      <c r="K3609" s="203">
        <v>26</v>
      </c>
      <c r="L3609" s="207" t="s">
        <v>827</v>
      </c>
      <c r="M3609" s="208" t="s">
        <v>1471</v>
      </c>
      <c r="N3609" s="209">
        <f t="shared" si="0"/>
        <v>2025</v>
      </c>
      <c r="O3609" s="210">
        <f t="shared" si="1"/>
        <v>12</v>
      </c>
      <c r="P3609" s="211" t="str">
        <f>IFERROR(VLOOKUP(F3609,연간집계!D:E,2,FALSE),"")</f>
        <v>PCMS_빅캘린더</v>
      </c>
    </row>
    <row r="3610" spans="1:16" ht="12.75">
      <c r="A3610" s="201">
        <v>46004.977361111109</v>
      </c>
      <c r="B3610" s="202">
        <v>46004</v>
      </c>
      <c r="C3610" s="203" t="s">
        <v>9085</v>
      </c>
      <c r="D3610" s="203" t="s">
        <v>11</v>
      </c>
      <c r="E3610" s="204" t="s">
        <v>9086</v>
      </c>
      <c r="F3610" s="49" t="s">
        <v>1299</v>
      </c>
      <c r="G3610" s="203">
        <v>1</v>
      </c>
      <c r="H3610" s="203" t="s">
        <v>9087</v>
      </c>
      <c r="I3610" s="205" t="s">
        <v>1840</v>
      </c>
      <c r="J3610" s="206"/>
      <c r="K3610" s="203">
        <v>15</v>
      </c>
      <c r="L3610" s="207" t="s">
        <v>827</v>
      </c>
      <c r="M3610" s="208" t="s">
        <v>1436</v>
      </c>
      <c r="N3610" s="209">
        <f t="shared" si="0"/>
        <v>2025</v>
      </c>
      <c r="O3610" s="210">
        <f t="shared" si="1"/>
        <v>12</v>
      </c>
      <c r="P3610" s="211" t="str">
        <f>IFERROR(VLOOKUP(F3610,연간집계!D:E,2,FALSE),"")</f>
        <v>PCMS_우드월캘린더</v>
      </c>
    </row>
    <row r="3611" spans="1:16" ht="12.75">
      <c r="A3611" s="201">
        <v>46004.977372685185</v>
      </c>
      <c r="B3611" s="202">
        <v>46004</v>
      </c>
      <c r="C3611" s="203" t="s">
        <v>9088</v>
      </c>
      <c r="D3611" s="203" t="s">
        <v>11</v>
      </c>
      <c r="E3611" s="204" t="s">
        <v>9086</v>
      </c>
      <c r="F3611" s="49" t="s">
        <v>1299</v>
      </c>
      <c r="G3611" s="203">
        <v>1</v>
      </c>
      <c r="H3611" s="203" t="s">
        <v>9087</v>
      </c>
      <c r="I3611" s="205" t="s">
        <v>5190</v>
      </c>
      <c r="J3611" s="206"/>
      <c r="K3611" s="203">
        <v>15</v>
      </c>
      <c r="L3611" s="207" t="s">
        <v>827</v>
      </c>
      <c r="M3611" s="208" t="s">
        <v>1436</v>
      </c>
      <c r="N3611" s="209">
        <f t="shared" si="0"/>
        <v>2025</v>
      </c>
      <c r="O3611" s="210">
        <f t="shared" si="1"/>
        <v>12</v>
      </c>
      <c r="P3611" s="211" t="str">
        <f>IFERROR(VLOOKUP(F3611,연간집계!D:E,2,FALSE),"")</f>
        <v>PCMS_우드월캘린더</v>
      </c>
    </row>
    <row r="3612" spans="1:16" ht="12.75">
      <c r="A3612" s="201">
        <v>46004.977395833332</v>
      </c>
      <c r="B3612" s="202">
        <v>46004</v>
      </c>
      <c r="C3612" s="203" t="s">
        <v>9089</v>
      </c>
      <c r="D3612" s="203" t="s">
        <v>11</v>
      </c>
      <c r="E3612" s="204" t="s">
        <v>9090</v>
      </c>
      <c r="F3612" s="49" t="s">
        <v>1308</v>
      </c>
      <c r="G3612" s="203">
        <v>1</v>
      </c>
      <c r="H3612" s="203" t="s">
        <v>9091</v>
      </c>
      <c r="I3612" s="205" t="s">
        <v>1668</v>
      </c>
      <c r="J3612" s="208" t="s">
        <v>1444</v>
      </c>
      <c r="K3612" s="203">
        <v>1</v>
      </c>
      <c r="L3612" s="207" t="s">
        <v>827</v>
      </c>
      <c r="M3612" s="208" t="s">
        <v>1645</v>
      </c>
      <c r="N3612" s="209">
        <f t="shared" si="0"/>
        <v>2025</v>
      </c>
      <c r="O3612" s="210">
        <f t="shared" si="1"/>
        <v>12</v>
      </c>
      <c r="P3612" s="211" t="str">
        <f>IFERROR(VLOOKUP(F3612,연간집계!D:E,2,FALSE),"")</f>
        <v>심플액자 305_블랙</v>
      </c>
    </row>
    <row r="3613" spans="1:16" ht="12.75">
      <c r="A3613" s="201">
        <v>46005.013101851851</v>
      </c>
      <c r="B3613" s="202">
        <v>46005</v>
      </c>
      <c r="C3613" s="203" t="s">
        <v>9092</v>
      </c>
      <c r="D3613" s="203" t="s">
        <v>11</v>
      </c>
      <c r="E3613" s="204" t="s">
        <v>9093</v>
      </c>
      <c r="F3613" s="49" t="s">
        <v>1287</v>
      </c>
      <c r="G3613" s="203">
        <v>9</v>
      </c>
      <c r="H3613" s="203" t="s">
        <v>1776</v>
      </c>
      <c r="I3613" s="205" t="s">
        <v>2297</v>
      </c>
      <c r="J3613" s="206"/>
      <c r="K3613" s="203">
        <v>26</v>
      </c>
      <c r="L3613" s="207" t="s">
        <v>827</v>
      </c>
      <c r="M3613" s="208" t="s">
        <v>1436</v>
      </c>
      <c r="N3613" s="209">
        <f t="shared" si="0"/>
        <v>2025</v>
      </c>
      <c r="O3613" s="210">
        <f t="shared" si="1"/>
        <v>12</v>
      </c>
      <c r="P3613" s="211" t="str">
        <f>IFERROR(VLOOKUP(F3613,연간집계!D:E,2,FALSE),"")</f>
        <v>PCMS_우드스탠드캘린더</v>
      </c>
    </row>
    <row r="3614" spans="1:16" ht="12.75">
      <c r="A3614" s="201">
        <v>46005.013113425928</v>
      </c>
      <c r="B3614" s="202">
        <v>46005</v>
      </c>
      <c r="C3614" s="203" t="s">
        <v>9094</v>
      </c>
      <c r="D3614" s="203" t="s">
        <v>11</v>
      </c>
      <c r="E3614" s="204" t="s">
        <v>9093</v>
      </c>
      <c r="F3614" s="49" t="s">
        <v>78</v>
      </c>
      <c r="G3614" s="203">
        <v>1</v>
      </c>
      <c r="H3614" s="203" t="s">
        <v>1776</v>
      </c>
      <c r="I3614" s="205" t="s">
        <v>1459</v>
      </c>
      <c r="J3614" s="208" t="s">
        <v>1444</v>
      </c>
      <c r="K3614" s="203">
        <v>50</v>
      </c>
      <c r="L3614" s="207" t="s">
        <v>827</v>
      </c>
      <c r="M3614" s="208" t="s">
        <v>1445</v>
      </c>
      <c r="N3614" s="209">
        <f t="shared" si="0"/>
        <v>2025</v>
      </c>
      <c r="O3614" s="210">
        <f t="shared" si="1"/>
        <v>12</v>
      </c>
      <c r="P3614" s="211" t="str">
        <f>IFERROR(VLOOKUP(F3614,연간집계!D:E,2,FALSE),"")</f>
        <v>포토그랩스pro 276</v>
      </c>
    </row>
    <row r="3615" spans="1:16" ht="12.75">
      <c r="A3615" s="201">
        <v>46005.021990740737</v>
      </c>
      <c r="B3615" s="202">
        <v>46005</v>
      </c>
      <c r="C3615" s="203" t="s">
        <v>9095</v>
      </c>
      <c r="D3615" s="203" t="s">
        <v>11</v>
      </c>
      <c r="E3615" s="204" t="s">
        <v>9096</v>
      </c>
      <c r="F3615" s="49" t="s">
        <v>1347</v>
      </c>
      <c r="G3615" s="203">
        <v>1</v>
      </c>
      <c r="H3615" s="203" t="s">
        <v>4867</v>
      </c>
      <c r="I3615" s="205" t="s">
        <v>1440</v>
      </c>
      <c r="J3615" s="205" t="s">
        <v>1628</v>
      </c>
      <c r="K3615" s="203">
        <v>1</v>
      </c>
      <c r="L3615" s="207" t="s">
        <v>827</v>
      </c>
      <c r="M3615" s="208" t="s">
        <v>1471</v>
      </c>
      <c r="N3615" s="209">
        <f t="shared" si="0"/>
        <v>2025</v>
      </c>
      <c r="O3615" s="210">
        <f t="shared" si="1"/>
        <v>12</v>
      </c>
      <c r="P3615" s="211" t="str">
        <f>IFERROR(VLOOKUP(F3615,연간집계!D:E,2,FALSE),"")</f>
        <v>아크릴키링</v>
      </c>
    </row>
    <row r="3616" spans="1:16" ht="12.75">
      <c r="A3616" s="201">
        <v>46005.081018518518</v>
      </c>
      <c r="B3616" s="202">
        <v>46005</v>
      </c>
      <c r="C3616" s="203" t="s">
        <v>9097</v>
      </c>
      <c r="D3616" s="203" t="s">
        <v>11</v>
      </c>
      <c r="E3616" s="204" t="s">
        <v>9098</v>
      </c>
      <c r="F3616" s="49" t="s">
        <v>1058</v>
      </c>
      <c r="G3616" s="203">
        <v>2</v>
      </c>
      <c r="H3616" s="203" t="s">
        <v>3480</v>
      </c>
      <c r="I3616" s="205" t="s">
        <v>1440</v>
      </c>
      <c r="J3616" s="206"/>
      <c r="K3616" s="203">
        <v>144</v>
      </c>
      <c r="L3616" s="207" t="s">
        <v>827</v>
      </c>
      <c r="M3616" s="208" t="s">
        <v>1436</v>
      </c>
      <c r="N3616" s="209">
        <f t="shared" si="0"/>
        <v>2025</v>
      </c>
      <c r="O3616" s="210">
        <f t="shared" si="1"/>
        <v>12</v>
      </c>
      <c r="P3616" s="211" t="str">
        <f>IFERROR(VLOOKUP(F3616,연간집계!D:E,2,FALSE),"")</f>
        <v>프리북 150 (하드)</v>
      </c>
    </row>
    <row r="3617" spans="1:16" ht="12.75">
      <c r="A3617" s="201">
        <v>46005.302349537036</v>
      </c>
      <c r="B3617" s="202">
        <v>46005</v>
      </c>
      <c r="C3617" s="203" t="s">
        <v>9099</v>
      </c>
      <c r="D3617" s="203" t="s">
        <v>11</v>
      </c>
      <c r="E3617" s="204" t="s">
        <v>9100</v>
      </c>
      <c r="F3617" s="49" t="s">
        <v>874</v>
      </c>
      <c r="G3617" s="203">
        <v>2</v>
      </c>
      <c r="H3617" s="203" t="s">
        <v>9101</v>
      </c>
      <c r="I3617" s="205" t="s">
        <v>1549</v>
      </c>
      <c r="J3617" s="206"/>
      <c r="K3617" s="203">
        <v>80</v>
      </c>
      <c r="L3617" s="207" t="s">
        <v>827</v>
      </c>
      <c r="M3617" s="208" t="s">
        <v>1436</v>
      </c>
      <c r="N3617" s="209">
        <f t="shared" si="0"/>
        <v>2025</v>
      </c>
      <c r="O3617" s="210">
        <f t="shared" si="1"/>
        <v>12</v>
      </c>
      <c r="P3617" s="211" t="str">
        <f>IFERROR(VLOOKUP(F3617,연간집계!D:E,2,FALSE),"")</f>
        <v>스탠다드 포토북 11*8 (하드/무광)</v>
      </c>
    </row>
    <row r="3618" spans="1:16" ht="12.75">
      <c r="A3618" s="201">
        <v>46005.302361111113</v>
      </c>
      <c r="B3618" s="202">
        <v>46005</v>
      </c>
      <c r="C3618" s="203" t="s">
        <v>9102</v>
      </c>
      <c r="D3618" s="203" t="s">
        <v>11</v>
      </c>
      <c r="E3618" s="204" t="s">
        <v>9100</v>
      </c>
      <c r="F3618" s="49" t="s">
        <v>874</v>
      </c>
      <c r="G3618" s="203">
        <v>2</v>
      </c>
      <c r="H3618" s="203" t="s">
        <v>9101</v>
      </c>
      <c r="I3618" s="205" t="s">
        <v>2085</v>
      </c>
      <c r="J3618" s="206"/>
      <c r="K3618" s="203">
        <v>80</v>
      </c>
      <c r="L3618" s="207" t="s">
        <v>827</v>
      </c>
      <c r="M3618" s="208" t="s">
        <v>1436</v>
      </c>
      <c r="N3618" s="209">
        <f t="shared" si="0"/>
        <v>2025</v>
      </c>
      <c r="O3618" s="210">
        <f t="shared" si="1"/>
        <v>12</v>
      </c>
      <c r="P3618" s="211" t="str">
        <f>IFERROR(VLOOKUP(F3618,연간집계!D:E,2,FALSE),"")</f>
        <v>스탠다드 포토북 11*8 (하드/무광)</v>
      </c>
    </row>
    <row r="3619" spans="1:16" ht="12.75">
      <c r="A3619" s="201">
        <v>46005.414525462962</v>
      </c>
      <c r="B3619" s="202">
        <v>46005</v>
      </c>
      <c r="C3619" s="203" t="s">
        <v>9103</v>
      </c>
      <c r="D3619" s="203" t="s">
        <v>11</v>
      </c>
      <c r="E3619" s="204" t="s">
        <v>9104</v>
      </c>
      <c r="F3619" s="49" t="s">
        <v>1284</v>
      </c>
      <c r="G3619" s="203">
        <v>4</v>
      </c>
      <c r="H3619" s="203" t="s">
        <v>9105</v>
      </c>
      <c r="I3619" s="205" t="s">
        <v>5016</v>
      </c>
      <c r="J3619" s="206"/>
      <c r="K3619" s="203">
        <v>26</v>
      </c>
      <c r="L3619" s="207" t="s">
        <v>827</v>
      </c>
      <c r="M3619" s="208" t="s">
        <v>1436</v>
      </c>
      <c r="N3619" s="209">
        <f t="shared" si="0"/>
        <v>2025</v>
      </c>
      <c r="O3619" s="210">
        <f t="shared" si="1"/>
        <v>12</v>
      </c>
      <c r="P3619" s="211" t="str">
        <f>IFERROR(VLOOKUP(F3619,연간집계!D:E,2,FALSE),"")</f>
        <v>PCMS_스탠다드캘린더</v>
      </c>
    </row>
    <row r="3620" spans="1:16" ht="12.75">
      <c r="A3620" s="201">
        <v>46005.455868055556</v>
      </c>
      <c r="B3620" s="202">
        <v>46005</v>
      </c>
      <c r="C3620" s="203" t="s">
        <v>9106</v>
      </c>
      <c r="D3620" s="203" t="s">
        <v>11</v>
      </c>
      <c r="E3620" s="204" t="s">
        <v>9107</v>
      </c>
      <c r="F3620" s="49" t="s">
        <v>1347</v>
      </c>
      <c r="G3620" s="203">
        <v>1</v>
      </c>
      <c r="H3620" s="203" t="s">
        <v>4867</v>
      </c>
      <c r="I3620" s="205" t="s">
        <v>1440</v>
      </c>
      <c r="J3620" s="205" t="s">
        <v>1628</v>
      </c>
      <c r="K3620" s="203">
        <v>1</v>
      </c>
      <c r="L3620" s="207" t="s">
        <v>827</v>
      </c>
      <c r="M3620" s="208" t="s">
        <v>1514</v>
      </c>
      <c r="N3620" s="209">
        <f t="shared" si="0"/>
        <v>2025</v>
      </c>
      <c r="O3620" s="210">
        <f t="shared" si="1"/>
        <v>12</v>
      </c>
      <c r="P3620" s="211" t="str">
        <f>IFERROR(VLOOKUP(F3620,연간집계!D:E,2,FALSE),"")</f>
        <v>아크릴키링</v>
      </c>
    </row>
    <row r="3621" spans="1:16" ht="12.75">
      <c r="A3621" s="201">
        <v>46005.461770833332</v>
      </c>
      <c r="B3621" s="202">
        <v>46005</v>
      </c>
      <c r="C3621" s="203" t="s">
        <v>9108</v>
      </c>
      <c r="D3621" s="203" t="s">
        <v>11</v>
      </c>
      <c r="E3621" s="204" t="s">
        <v>9109</v>
      </c>
      <c r="F3621" s="49" t="s">
        <v>1266</v>
      </c>
      <c r="G3621" s="203">
        <v>8</v>
      </c>
      <c r="H3621" s="203" t="s">
        <v>2568</v>
      </c>
      <c r="I3621" s="205" t="s">
        <v>5016</v>
      </c>
      <c r="J3621" s="206"/>
      <c r="K3621" s="203">
        <v>26</v>
      </c>
      <c r="L3621" s="207" t="s">
        <v>827</v>
      </c>
      <c r="M3621" s="208" t="s">
        <v>1497</v>
      </c>
      <c r="N3621" s="209">
        <f t="shared" si="0"/>
        <v>2025</v>
      </c>
      <c r="O3621" s="210">
        <f t="shared" si="1"/>
        <v>12</v>
      </c>
      <c r="P3621" s="211" t="str">
        <f>IFERROR(VLOOKUP(F3621,연간집계!D:E,2,FALSE),"")</f>
        <v>PCMS_롱캘린더</v>
      </c>
    </row>
    <row r="3622" spans="1:16" ht="12.75">
      <c r="A3622" s="201">
        <v>46005.464745370373</v>
      </c>
      <c r="B3622" s="202">
        <v>46005</v>
      </c>
      <c r="C3622" s="203" t="s">
        <v>9110</v>
      </c>
      <c r="D3622" s="203" t="s">
        <v>11</v>
      </c>
      <c r="E3622" s="204" t="s">
        <v>9111</v>
      </c>
      <c r="F3622" s="49" t="s">
        <v>1284</v>
      </c>
      <c r="G3622" s="203">
        <v>11</v>
      </c>
      <c r="H3622" s="203" t="s">
        <v>9112</v>
      </c>
      <c r="I3622" s="205" t="s">
        <v>5442</v>
      </c>
      <c r="J3622" s="206"/>
      <c r="K3622" s="203">
        <v>26</v>
      </c>
      <c r="L3622" s="207" t="s">
        <v>827</v>
      </c>
      <c r="M3622" s="208" t="s">
        <v>1497</v>
      </c>
      <c r="N3622" s="209">
        <f t="shared" si="0"/>
        <v>2025</v>
      </c>
      <c r="O3622" s="210">
        <f t="shared" si="1"/>
        <v>12</v>
      </c>
      <c r="P3622" s="211" t="str">
        <f>IFERROR(VLOOKUP(F3622,연간집계!D:E,2,FALSE),"")</f>
        <v>PCMS_스탠다드캘린더</v>
      </c>
    </row>
    <row r="3623" spans="1:16" ht="12.75">
      <c r="A3623" s="201">
        <v>46005.464756944442</v>
      </c>
      <c r="B3623" s="202">
        <v>46005</v>
      </c>
      <c r="C3623" s="203" t="s">
        <v>9113</v>
      </c>
      <c r="D3623" s="203" t="s">
        <v>11</v>
      </c>
      <c r="E3623" s="204" t="s">
        <v>9114</v>
      </c>
      <c r="F3623" s="49" t="s">
        <v>1266</v>
      </c>
      <c r="G3623" s="203">
        <v>4</v>
      </c>
      <c r="H3623" s="203" t="s">
        <v>9115</v>
      </c>
      <c r="I3623" s="205" t="s">
        <v>1842</v>
      </c>
      <c r="J3623" s="206"/>
      <c r="K3623" s="203">
        <v>26</v>
      </c>
      <c r="L3623" s="207" t="s">
        <v>827</v>
      </c>
      <c r="M3623" s="208" t="s">
        <v>1541</v>
      </c>
      <c r="N3623" s="209">
        <f t="shared" si="0"/>
        <v>2025</v>
      </c>
      <c r="O3623" s="210">
        <f t="shared" si="1"/>
        <v>12</v>
      </c>
      <c r="P3623" s="211" t="str">
        <f>IFERROR(VLOOKUP(F3623,연간집계!D:E,2,FALSE),"")</f>
        <v>PCMS_롱캘린더</v>
      </c>
    </row>
    <row r="3624" spans="1:16" ht="12.75">
      <c r="A3624" s="201">
        <v>46005.479525462964</v>
      </c>
      <c r="B3624" s="202">
        <v>46005</v>
      </c>
      <c r="C3624" s="203" t="s">
        <v>9116</v>
      </c>
      <c r="D3624" s="203" t="s">
        <v>11</v>
      </c>
      <c r="E3624" s="204" t="s">
        <v>9117</v>
      </c>
      <c r="F3624" s="49" t="s">
        <v>1284</v>
      </c>
      <c r="G3624" s="203">
        <v>2</v>
      </c>
      <c r="H3624" s="203" t="s">
        <v>79</v>
      </c>
      <c r="I3624" s="205" t="s">
        <v>1840</v>
      </c>
      <c r="J3624" s="206"/>
      <c r="K3624" s="203">
        <v>26</v>
      </c>
      <c r="L3624" s="207" t="s">
        <v>827</v>
      </c>
      <c r="M3624" s="208" t="s">
        <v>1514</v>
      </c>
      <c r="N3624" s="209">
        <f t="shared" si="0"/>
        <v>2025</v>
      </c>
      <c r="O3624" s="210">
        <f t="shared" si="1"/>
        <v>12</v>
      </c>
      <c r="P3624" s="211" t="str">
        <f>IFERROR(VLOOKUP(F3624,연간집계!D:E,2,FALSE),"")</f>
        <v>PCMS_스탠다드캘린더</v>
      </c>
    </row>
    <row r="3625" spans="1:16" ht="12.75">
      <c r="A3625" s="201">
        <v>46005.497256944444</v>
      </c>
      <c r="B3625" s="202">
        <v>46004</v>
      </c>
      <c r="C3625" s="203" t="s">
        <v>9118</v>
      </c>
      <c r="D3625" s="203" t="s">
        <v>11</v>
      </c>
      <c r="E3625" s="204" t="s">
        <v>9119</v>
      </c>
      <c r="F3625" s="49" t="s">
        <v>1291</v>
      </c>
      <c r="G3625" s="203">
        <v>10</v>
      </c>
      <c r="H3625" s="203" t="s">
        <v>79</v>
      </c>
      <c r="I3625" s="205" t="s">
        <v>1840</v>
      </c>
      <c r="J3625" s="206"/>
      <c r="K3625" s="203">
        <v>14</v>
      </c>
      <c r="L3625" s="207" t="s">
        <v>827</v>
      </c>
      <c r="M3625" s="208" t="s">
        <v>1514</v>
      </c>
      <c r="N3625" s="209">
        <f t="shared" si="0"/>
        <v>2025</v>
      </c>
      <c r="O3625" s="210">
        <f t="shared" si="1"/>
        <v>12</v>
      </c>
      <c r="P3625" s="211" t="str">
        <f>IFERROR(VLOOKUP(F3625,연간집계!D:E,2,FALSE),"")</f>
        <v>PCMS_벽걸이1단캘린더</v>
      </c>
    </row>
    <row r="3626" spans="1:16" ht="12.75">
      <c r="A3626" s="201">
        <v>46005.526828703703</v>
      </c>
      <c r="B3626" s="202">
        <v>46005</v>
      </c>
      <c r="C3626" s="203" t="s">
        <v>9120</v>
      </c>
      <c r="D3626" s="203" t="s">
        <v>11</v>
      </c>
      <c r="E3626" s="204" t="s">
        <v>9121</v>
      </c>
      <c r="F3626" s="49" t="s">
        <v>1281</v>
      </c>
      <c r="G3626" s="203">
        <v>1</v>
      </c>
      <c r="H3626" s="203" t="s">
        <v>9122</v>
      </c>
      <c r="I3626" s="205" t="s">
        <v>2297</v>
      </c>
      <c r="J3626" s="206"/>
      <c r="K3626" s="203">
        <v>26</v>
      </c>
      <c r="L3626" s="207" t="s">
        <v>827</v>
      </c>
      <c r="M3626" s="208" t="s">
        <v>1436</v>
      </c>
      <c r="N3626" s="209">
        <f t="shared" si="0"/>
        <v>2025</v>
      </c>
      <c r="O3626" s="210">
        <f t="shared" si="1"/>
        <v>12</v>
      </c>
      <c r="P3626" s="211" t="str">
        <f>IFERROR(VLOOKUP(F3626,연간집계!D:E,2,FALSE),"")</f>
        <v>PCMS_빅캘린더</v>
      </c>
    </row>
    <row r="3627" spans="1:16" ht="12.75">
      <c r="A3627" s="201">
        <v>46005.544548611113</v>
      </c>
      <c r="B3627" s="202">
        <v>46005</v>
      </c>
      <c r="C3627" s="203" t="s">
        <v>9123</v>
      </c>
      <c r="D3627" s="203" t="s">
        <v>11</v>
      </c>
      <c r="E3627" s="204" t="s">
        <v>9124</v>
      </c>
      <c r="F3627" s="49" t="s">
        <v>1291</v>
      </c>
      <c r="G3627" s="203">
        <v>3</v>
      </c>
      <c r="H3627" s="203" t="s">
        <v>9125</v>
      </c>
      <c r="I3627" s="205" t="s">
        <v>5156</v>
      </c>
      <c r="J3627" s="206"/>
      <c r="K3627" s="203">
        <v>14</v>
      </c>
      <c r="L3627" s="207" t="s">
        <v>828</v>
      </c>
      <c r="M3627" s="208" t="s">
        <v>1449</v>
      </c>
      <c r="N3627" s="209">
        <f t="shared" si="0"/>
        <v>2025</v>
      </c>
      <c r="O3627" s="210">
        <f t="shared" si="1"/>
        <v>12</v>
      </c>
      <c r="P3627" s="211" t="str">
        <f>IFERROR(VLOOKUP(F3627,연간집계!D:E,2,FALSE),"")</f>
        <v>PCMS_벽걸이1단캘린더</v>
      </c>
    </row>
    <row r="3628" spans="1:16" ht="12.75">
      <c r="A3628" s="201">
        <v>46005.544560185182</v>
      </c>
      <c r="B3628" s="202">
        <v>46005</v>
      </c>
      <c r="C3628" s="203" t="s">
        <v>9126</v>
      </c>
      <c r="D3628" s="203" t="s">
        <v>11</v>
      </c>
      <c r="E3628" s="204" t="s">
        <v>9124</v>
      </c>
      <c r="F3628" s="49" t="s">
        <v>1291</v>
      </c>
      <c r="G3628" s="203">
        <v>3</v>
      </c>
      <c r="H3628" s="203" t="s">
        <v>9125</v>
      </c>
      <c r="I3628" s="205" t="s">
        <v>5156</v>
      </c>
      <c r="J3628" s="206"/>
      <c r="K3628" s="203">
        <v>14</v>
      </c>
      <c r="L3628" s="207" t="s">
        <v>828</v>
      </c>
      <c r="M3628" s="208" t="s">
        <v>1449</v>
      </c>
      <c r="N3628" s="209">
        <f t="shared" si="0"/>
        <v>2025</v>
      </c>
      <c r="O3628" s="210">
        <f t="shared" si="1"/>
        <v>12</v>
      </c>
      <c r="P3628" s="211" t="str">
        <f>IFERROR(VLOOKUP(F3628,연간집계!D:E,2,FALSE),"")</f>
        <v>PCMS_벽걸이1단캘린더</v>
      </c>
    </row>
    <row r="3629" spans="1:16" ht="12.75">
      <c r="A3629" s="201">
        <v>46005.544571759259</v>
      </c>
      <c r="B3629" s="202">
        <v>46005</v>
      </c>
      <c r="C3629" s="203" t="s">
        <v>9127</v>
      </c>
      <c r="D3629" s="203" t="s">
        <v>11</v>
      </c>
      <c r="E3629" s="204" t="s">
        <v>9124</v>
      </c>
      <c r="F3629" s="49" t="s">
        <v>1291</v>
      </c>
      <c r="G3629" s="203">
        <v>1</v>
      </c>
      <c r="H3629" s="203" t="s">
        <v>9125</v>
      </c>
      <c r="I3629" s="205" t="s">
        <v>5156</v>
      </c>
      <c r="J3629" s="206"/>
      <c r="K3629" s="203">
        <v>14</v>
      </c>
      <c r="L3629" s="207" t="s">
        <v>828</v>
      </c>
      <c r="M3629" s="208" t="s">
        <v>1449</v>
      </c>
      <c r="N3629" s="209">
        <f t="shared" si="0"/>
        <v>2025</v>
      </c>
      <c r="O3629" s="210">
        <f t="shared" si="1"/>
        <v>12</v>
      </c>
      <c r="P3629" s="211" t="str">
        <f>IFERROR(VLOOKUP(F3629,연간집계!D:E,2,FALSE),"")</f>
        <v>PCMS_벽걸이1단캘린더</v>
      </c>
    </row>
    <row r="3630" spans="1:16" ht="12.75">
      <c r="A3630" s="201">
        <v>46005.553530092591</v>
      </c>
      <c r="B3630" s="202">
        <v>46005</v>
      </c>
      <c r="C3630" s="203" t="s">
        <v>9128</v>
      </c>
      <c r="D3630" s="203" t="s">
        <v>11</v>
      </c>
      <c r="E3630" s="204" t="s">
        <v>9129</v>
      </c>
      <c r="F3630" s="49" t="s">
        <v>1247</v>
      </c>
      <c r="G3630" s="203">
        <v>1</v>
      </c>
      <c r="H3630" s="203" t="s">
        <v>9130</v>
      </c>
      <c r="I3630" s="205" t="s">
        <v>1453</v>
      </c>
      <c r="J3630" s="206"/>
      <c r="K3630" s="203">
        <v>42</v>
      </c>
      <c r="L3630" s="207" t="s">
        <v>828</v>
      </c>
      <c r="M3630" s="208" t="s">
        <v>1502</v>
      </c>
      <c r="N3630" s="209">
        <f t="shared" si="0"/>
        <v>2025</v>
      </c>
      <c r="O3630" s="210">
        <f t="shared" si="1"/>
        <v>12</v>
      </c>
      <c r="P3630" s="211" t="str">
        <f>IFERROR(VLOOKUP(F3630,연간집계!D:E,2,FALSE),"")</f>
        <v>모바일 포토북 197 (여행)</v>
      </c>
    </row>
    <row r="3631" spans="1:16" ht="12.75">
      <c r="A3631" s="201">
        <v>46005.553553240738</v>
      </c>
      <c r="B3631" s="202">
        <v>46005</v>
      </c>
      <c r="C3631" s="203" t="s">
        <v>9131</v>
      </c>
      <c r="D3631" s="203" t="s">
        <v>11</v>
      </c>
      <c r="E3631" s="204" t="s">
        <v>9132</v>
      </c>
      <c r="F3631" s="49" t="s">
        <v>865</v>
      </c>
      <c r="G3631" s="203">
        <v>1</v>
      </c>
      <c r="H3631" s="203" t="s">
        <v>9133</v>
      </c>
      <c r="I3631" s="205" t="s">
        <v>1453</v>
      </c>
      <c r="J3631" s="206"/>
      <c r="K3631" s="203">
        <v>24</v>
      </c>
      <c r="L3631" s="207" t="s">
        <v>827</v>
      </c>
      <c r="M3631" s="208" t="s">
        <v>1436</v>
      </c>
      <c r="N3631" s="209">
        <f t="shared" si="0"/>
        <v>2025</v>
      </c>
      <c r="O3631" s="210">
        <f t="shared" si="1"/>
        <v>12</v>
      </c>
      <c r="P3631" s="211" t="str">
        <f>IFERROR(VLOOKUP(F3631,연간집계!D:E,2,FALSE),"")</f>
        <v>스탠다드 포토북 8*6 (하드/무광)</v>
      </c>
    </row>
    <row r="3632" spans="1:16" ht="12.75">
      <c r="A3632" s="201">
        <v>46005.636435185188</v>
      </c>
      <c r="B3632" s="202">
        <v>46005</v>
      </c>
      <c r="C3632" s="203" t="s">
        <v>9134</v>
      </c>
      <c r="D3632" s="203" t="s">
        <v>11</v>
      </c>
      <c r="E3632" s="204" t="s">
        <v>9135</v>
      </c>
      <c r="F3632" s="49" t="s">
        <v>1027</v>
      </c>
      <c r="G3632" s="203">
        <v>1</v>
      </c>
      <c r="H3632" s="203" t="s">
        <v>4557</v>
      </c>
      <c r="I3632" s="208" t="s">
        <v>1455</v>
      </c>
      <c r="J3632" s="208" t="s">
        <v>1455</v>
      </c>
      <c r="K3632" s="203">
        <v>80</v>
      </c>
      <c r="L3632" s="207" t="s">
        <v>827</v>
      </c>
      <c r="M3632" s="208" t="s">
        <v>1436</v>
      </c>
      <c r="N3632" s="209">
        <f t="shared" si="0"/>
        <v>2025</v>
      </c>
      <c r="O3632" s="210">
        <f t="shared" si="1"/>
        <v>12</v>
      </c>
      <c r="P3632" s="211" t="str">
        <f>IFERROR(VLOOKUP(F3632,연간집계!D:E,2,FALSE),"")</f>
        <v>트래블북 198 (쿠션하드/78p)</v>
      </c>
    </row>
    <row r="3633" spans="1:16" ht="12.75">
      <c r="A3633" s="201">
        <v>46005.636446759258</v>
      </c>
      <c r="B3633" s="202">
        <v>46005</v>
      </c>
      <c r="C3633" s="203" t="s">
        <v>9136</v>
      </c>
      <c r="D3633" s="203" t="s">
        <v>11</v>
      </c>
      <c r="E3633" s="204" t="s">
        <v>9135</v>
      </c>
      <c r="F3633" s="49" t="s">
        <v>1296</v>
      </c>
      <c r="G3633" s="203">
        <v>1</v>
      </c>
      <c r="H3633" s="203" t="s">
        <v>4557</v>
      </c>
      <c r="I3633" s="205" t="s">
        <v>5190</v>
      </c>
      <c r="J3633" s="206"/>
      <c r="K3633" s="203">
        <v>26</v>
      </c>
      <c r="L3633" s="207" t="s">
        <v>828</v>
      </c>
      <c r="M3633" s="208" t="s">
        <v>1471</v>
      </c>
      <c r="N3633" s="209">
        <f t="shared" si="0"/>
        <v>2025</v>
      </c>
      <c r="O3633" s="210">
        <f t="shared" si="1"/>
        <v>12</v>
      </c>
      <c r="P3633" s="211" t="str">
        <f>IFERROR(VLOOKUP(F3633,연간집계!D:E,2,FALSE),"")</f>
        <v>PCMS_벽걸이2단캘린더</v>
      </c>
    </row>
    <row r="3634" spans="1:16" ht="12.75">
      <c r="A3634" s="201">
        <v>46005.680717592593</v>
      </c>
      <c r="B3634" s="202">
        <v>46005</v>
      </c>
      <c r="C3634" s="203" t="s">
        <v>9137</v>
      </c>
      <c r="D3634" s="203" t="s">
        <v>11</v>
      </c>
      <c r="E3634" s="204" t="s">
        <v>9138</v>
      </c>
      <c r="F3634" s="49" t="s">
        <v>1284</v>
      </c>
      <c r="G3634" s="203">
        <v>6</v>
      </c>
      <c r="H3634" s="203" t="s">
        <v>4842</v>
      </c>
      <c r="I3634" s="205" t="s">
        <v>1842</v>
      </c>
      <c r="J3634" s="206"/>
      <c r="K3634" s="203">
        <v>26</v>
      </c>
      <c r="L3634" s="207" t="s">
        <v>827</v>
      </c>
      <c r="M3634" s="208" t="s">
        <v>1436</v>
      </c>
      <c r="N3634" s="209">
        <f t="shared" si="0"/>
        <v>2025</v>
      </c>
      <c r="O3634" s="210">
        <f t="shared" si="1"/>
        <v>12</v>
      </c>
      <c r="P3634" s="211" t="str">
        <f>IFERROR(VLOOKUP(F3634,연간집계!D:E,2,FALSE),"")</f>
        <v>PCMS_스탠다드캘린더</v>
      </c>
    </row>
    <row r="3635" spans="1:16" ht="12.75">
      <c r="A3635" s="201">
        <v>46005.683692129627</v>
      </c>
      <c r="B3635" s="202">
        <v>46005</v>
      </c>
      <c r="C3635" s="203" t="s">
        <v>9139</v>
      </c>
      <c r="D3635" s="203" t="s">
        <v>11</v>
      </c>
      <c r="E3635" s="204" t="s">
        <v>9140</v>
      </c>
      <c r="F3635" s="49" t="s">
        <v>1299</v>
      </c>
      <c r="G3635" s="203">
        <v>2</v>
      </c>
      <c r="H3635" s="203" t="s">
        <v>9141</v>
      </c>
      <c r="I3635" s="205" t="s">
        <v>5190</v>
      </c>
      <c r="J3635" s="206"/>
      <c r="K3635" s="203">
        <v>15</v>
      </c>
      <c r="L3635" s="207" t="s">
        <v>827</v>
      </c>
      <c r="M3635" s="208" t="s">
        <v>1493</v>
      </c>
      <c r="N3635" s="209">
        <f t="shared" si="0"/>
        <v>2025</v>
      </c>
      <c r="O3635" s="210">
        <f t="shared" si="1"/>
        <v>12</v>
      </c>
      <c r="P3635" s="211" t="str">
        <f>IFERROR(VLOOKUP(F3635,연간집계!D:E,2,FALSE),"")</f>
        <v>PCMS_우드월캘린더</v>
      </c>
    </row>
    <row r="3636" spans="1:16" ht="12.75">
      <c r="A3636" s="201">
        <v>46005.71912037037</v>
      </c>
      <c r="B3636" s="202">
        <v>46005</v>
      </c>
      <c r="C3636" s="203" t="s">
        <v>9142</v>
      </c>
      <c r="D3636" s="203" t="s">
        <v>11</v>
      </c>
      <c r="E3636" s="204" t="s">
        <v>9143</v>
      </c>
      <c r="F3636" s="49" t="s">
        <v>1281</v>
      </c>
      <c r="G3636" s="203">
        <v>1</v>
      </c>
      <c r="H3636" s="203" t="s">
        <v>9144</v>
      </c>
      <c r="I3636" s="205" t="s">
        <v>2297</v>
      </c>
      <c r="J3636" s="206"/>
      <c r="K3636" s="203">
        <v>26</v>
      </c>
      <c r="L3636" s="207" t="s">
        <v>827</v>
      </c>
      <c r="M3636" s="208" t="s">
        <v>1449</v>
      </c>
      <c r="N3636" s="209">
        <f t="shared" si="0"/>
        <v>2025</v>
      </c>
      <c r="O3636" s="210">
        <f t="shared" si="1"/>
        <v>12</v>
      </c>
      <c r="P3636" s="211" t="str">
        <f>IFERROR(VLOOKUP(F3636,연간집계!D:E,2,FALSE),"")</f>
        <v>PCMS_빅캘린더</v>
      </c>
    </row>
    <row r="3637" spans="1:16" ht="12.75">
      <c r="A3637" s="201">
        <v>46005.751759259256</v>
      </c>
      <c r="B3637" s="202">
        <v>46005</v>
      </c>
      <c r="C3637" s="203" t="s">
        <v>9145</v>
      </c>
      <c r="D3637" s="203" t="s">
        <v>11</v>
      </c>
      <c r="E3637" s="204" t="s">
        <v>9146</v>
      </c>
      <c r="F3637" s="49" t="s">
        <v>1046</v>
      </c>
      <c r="G3637" s="203">
        <v>1</v>
      </c>
      <c r="H3637" s="203" t="s">
        <v>9147</v>
      </c>
      <c r="I3637" s="205" t="s">
        <v>1668</v>
      </c>
      <c r="J3637" s="206"/>
      <c r="K3637" s="203">
        <v>40</v>
      </c>
      <c r="L3637" s="207" t="s">
        <v>827</v>
      </c>
      <c r="M3637" s="208" t="s">
        <v>1436</v>
      </c>
      <c r="N3637" s="209">
        <f t="shared" si="0"/>
        <v>2025</v>
      </c>
      <c r="O3637" s="210">
        <f t="shared" si="1"/>
        <v>12</v>
      </c>
      <c r="P3637" s="211" t="str">
        <f>IFERROR(VLOOKUP(F3637,연간집계!D:E,2,FALSE),"")</f>
        <v>프리북와이드 (소프트)</v>
      </c>
    </row>
    <row r="3638" spans="1:16" ht="12.75">
      <c r="A3638" s="201">
        <v>46005.772511574076</v>
      </c>
      <c r="B3638" s="202">
        <v>46005</v>
      </c>
      <c r="C3638" s="203" t="s">
        <v>9148</v>
      </c>
      <c r="D3638" s="203" t="s">
        <v>11</v>
      </c>
      <c r="E3638" s="204" t="s">
        <v>9149</v>
      </c>
      <c r="F3638" s="49" t="s">
        <v>1299</v>
      </c>
      <c r="G3638" s="203">
        <v>1</v>
      </c>
      <c r="H3638" s="203" t="s">
        <v>9150</v>
      </c>
      <c r="I3638" s="205" t="s">
        <v>1840</v>
      </c>
      <c r="J3638" s="206"/>
      <c r="K3638" s="203">
        <v>15</v>
      </c>
      <c r="L3638" s="207" t="s">
        <v>827</v>
      </c>
      <c r="M3638" s="208" t="s">
        <v>1436</v>
      </c>
      <c r="N3638" s="209">
        <f t="shared" si="0"/>
        <v>2025</v>
      </c>
      <c r="O3638" s="210">
        <f t="shared" si="1"/>
        <v>12</v>
      </c>
      <c r="P3638" s="211" t="str">
        <f>IFERROR(VLOOKUP(F3638,연간집계!D:E,2,FALSE),"")</f>
        <v>PCMS_우드월캘린더</v>
      </c>
    </row>
    <row r="3639" spans="1:16" ht="12.75">
      <c r="A3639" s="201">
        <v>46005.772523148145</v>
      </c>
      <c r="B3639" s="202">
        <v>46005</v>
      </c>
      <c r="C3639" s="203" t="s">
        <v>9151</v>
      </c>
      <c r="D3639" s="203" t="s">
        <v>11</v>
      </c>
      <c r="E3639" s="204" t="s">
        <v>9149</v>
      </c>
      <c r="F3639" s="49" t="s">
        <v>1299</v>
      </c>
      <c r="G3639" s="203">
        <v>1</v>
      </c>
      <c r="H3639" s="203" t="s">
        <v>9150</v>
      </c>
      <c r="I3639" s="205" t="s">
        <v>1840</v>
      </c>
      <c r="J3639" s="206"/>
      <c r="K3639" s="203">
        <v>15</v>
      </c>
      <c r="L3639" s="207" t="s">
        <v>827</v>
      </c>
      <c r="M3639" s="208" t="s">
        <v>1436</v>
      </c>
      <c r="N3639" s="209">
        <f t="shared" si="0"/>
        <v>2025</v>
      </c>
      <c r="O3639" s="210">
        <f t="shared" si="1"/>
        <v>12</v>
      </c>
      <c r="P3639" s="211" t="str">
        <f>IFERROR(VLOOKUP(F3639,연간집계!D:E,2,FALSE),"")</f>
        <v>PCMS_우드월캘린더</v>
      </c>
    </row>
    <row r="3640" spans="1:16" ht="12.75">
      <c r="A3640" s="201">
        <v>46005.772534722222</v>
      </c>
      <c r="B3640" s="202">
        <v>46005</v>
      </c>
      <c r="C3640" s="203" t="s">
        <v>9152</v>
      </c>
      <c r="D3640" s="203" t="s">
        <v>11</v>
      </c>
      <c r="E3640" s="204" t="s">
        <v>9149</v>
      </c>
      <c r="F3640" s="49" t="s">
        <v>1299</v>
      </c>
      <c r="G3640" s="203">
        <v>1</v>
      </c>
      <c r="H3640" s="203" t="s">
        <v>9150</v>
      </c>
      <c r="I3640" s="205" t="s">
        <v>1840</v>
      </c>
      <c r="J3640" s="206"/>
      <c r="K3640" s="203">
        <v>15</v>
      </c>
      <c r="L3640" s="207" t="s">
        <v>827</v>
      </c>
      <c r="M3640" s="208" t="s">
        <v>1436</v>
      </c>
      <c r="N3640" s="209">
        <f t="shared" si="0"/>
        <v>2025</v>
      </c>
      <c r="O3640" s="210">
        <f t="shared" si="1"/>
        <v>12</v>
      </c>
      <c r="P3640" s="211" t="str">
        <f>IFERROR(VLOOKUP(F3640,연간집계!D:E,2,FALSE),"")</f>
        <v>PCMS_우드월캘린더</v>
      </c>
    </row>
    <row r="3641" spans="1:16" ht="12.75">
      <c r="A3641" s="201">
        <v>46005.784351851849</v>
      </c>
      <c r="B3641" s="202">
        <v>46005</v>
      </c>
      <c r="C3641" s="203" t="s">
        <v>9153</v>
      </c>
      <c r="D3641" s="203" t="s">
        <v>11</v>
      </c>
      <c r="E3641" s="204" t="s">
        <v>9154</v>
      </c>
      <c r="F3641" s="49" t="s">
        <v>1299</v>
      </c>
      <c r="G3641" s="203">
        <v>3</v>
      </c>
      <c r="H3641" s="203" t="s">
        <v>9155</v>
      </c>
      <c r="I3641" s="205" t="s">
        <v>5156</v>
      </c>
      <c r="J3641" s="206"/>
      <c r="K3641" s="203">
        <v>15</v>
      </c>
      <c r="L3641" s="207" t="s">
        <v>828</v>
      </c>
      <c r="M3641" s="208" t="s">
        <v>1436</v>
      </c>
      <c r="N3641" s="209">
        <f t="shared" si="0"/>
        <v>2025</v>
      </c>
      <c r="O3641" s="210">
        <f t="shared" si="1"/>
        <v>12</v>
      </c>
      <c r="P3641" s="211" t="str">
        <f>IFERROR(VLOOKUP(F3641,연간집계!D:E,2,FALSE),"")</f>
        <v>PCMS_우드월캘린더</v>
      </c>
    </row>
    <row r="3642" spans="1:16" ht="12.75">
      <c r="A3642" s="201">
        <v>46005.807986111111</v>
      </c>
      <c r="B3642" s="202">
        <v>46005</v>
      </c>
      <c r="C3642" s="203" t="s">
        <v>9156</v>
      </c>
      <c r="D3642" s="203" t="s">
        <v>11</v>
      </c>
      <c r="E3642" s="204" t="s">
        <v>9157</v>
      </c>
      <c r="F3642" s="49" t="s">
        <v>1347</v>
      </c>
      <c r="G3642" s="203">
        <v>1</v>
      </c>
      <c r="H3642" s="203" t="s">
        <v>4867</v>
      </c>
      <c r="I3642" s="205" t="s">
        <v>1440</v>
      </c>
      <c r="J3642" s="205" t="s">
        <v>1628</v>
      </c>
      <c r="K3642" s="203">
        <v>1</v>
      </c>
      <c r="L3642" s="207" t="s">
        <v>828</v>
      </c>
      <c r="M3642" s="208" t="s">
        <v>1471</v>
      </c>
      <c r="N3642" s="209">
        <f t="shared" si="0"/>
        <v>2025</v>
      </c>
      <c r="O3642" s="210">
        <f t="shared" si="1"/>
        <v>12</v>
      </c>
      <c r="P3642" s="211" t="str">
        <f>IFERROR(VLOOKUP(F3642,연간집계!D:E,2,FALSE),"")</f>
        <v>아크릴키링</v>
      </c>
    </row>
    <row r="3643" spans="1:16" ht="12.75">
      <c r="A3643" s="201">
        <v>46005.807997685188</v>
      </c>
      <c r="B3643" s="202">
        <v>46005</v>
      </c>
      <c r="C3643" s="203" t="s">
        <v>9158</v>
      </c>
      <c r="D3643" s="203" t="s">
        <v>11</v>
      </c>
      <c r="E3643" s="204" t="s">
        <v>9157</v>
      </c>
      <c r="F3643" s="49" t="s">
        <v>1347</v>
      </c>
      <c r="G3643" s="203">
        <v>1</v>
      </c>
      <c r="H3643" s="203" t="s">
        <v>4867</v>
      </c>
      <c r="I3643" s="205" t="s">
        <v>1440</v>
      </c>
      <c r="J3643" s="205" t="s">
        <v>1628</v>
      </c>
      <c r="K3643" s="203">
        <v>1</v>
      </c>
      <c r="L3643" s="207" t="s">
        <v>828</v>
      </c>
      <c r="M3643" s="208" t="s">
        <v>1471</v>
      </c>
      <c r="N3643" s="209">
        <f t="shared" si="0"/>
        <v>2025</v>
      </c>
      <c r="O3643" s="210">
        <f t="shared" si="1"/>
        <v>12</v>
      </c>
      <c r="P3643" s="211" t="str">
        <f>IFERROR(VLOOKUP(F3643,연간집계!D:E,2,FALSE),"")</f>
        <v>아크릴키링</v>
      </c>
    </row>
    <row r="3644" spans="1:16" ht="12.75">
      <c r="A3644" s="201">
        <v>46005.808009259257</v>
      </c>
      <c r="B3644" s="202">
        <v>46005</v>
      </c>
      <c r="C3644" s="203" t="s">
        <v>9159</v>
      </c>
      <c r="D3644" s="203" t="s">
        <v>11</v>
      </c>
      <c r="E3644" s="204" t="s">
        <v>9157</v>
      </c>
      <c r="F3644" s="49" t="s">
        <v>1347</v>
      </c>
      <c r="G3644" s="203">
        <v>1</v>
      </c>
      <c r="H3644" s="203" t="s">
        <v>4867</v>
      </c>
      <c r="I3644" s="205" t="s">
        <v>1440</v>
      </c>
      <c r="J3644" s="205" t="s">
        <v>1628</v>
      </c>
      <c r="K3644" s="203">
        <v>1</v>
      </c>
      <c r="L3644" s="207" t="s">
        <v>828</v>
      </c>
      <c r="M3644" s="208" t="s">
        <v>1471</v>
      </c>
      <c r="N3644" s="209">
        <f t="shared" si="0"/>
        <v>2025</v>
      </c>
      <c r="O3644" s="210">
        <f t="shared" si="1"/>
        <v>12</v>
      </c>
      <c r="P3644" s="211" t="str">
        <f>IFERROR(VLOOKUP(F3644,연간집계!D:E,2,FALSE),"")</f>
        <v>아크릴키링</v>
      </c>
    </row>
    <row r="3645" spans="1:16" ht="12.75">
      <c r="A3645" s="201">
        <v>46005.808032407411</v>
      </c>
      <c r="B3645" s="202">
        <v>46005</v>
      </c>
      <c r="C3645" s="203" t="s">
        <v>9160</v>
      </c>
      <c r="D3645" s="203" t="s">
        <v>11</v>
      </c>
      <c r="E3645" s="204" t="s">
        <v>9161</v>
      </c>
      <c r="F3645" s="49" t="s">
        <v>856</v>
      </c>
      <c r="G3645" s="203">
        <v>1</v>
      </c>
      <c r="H3645" s="203" t="s">
        <v>9162</v>
      </c>
      <c r="I3645" s="205" t="s">
        <v>1676</v>
      </c>
      <c r="J3645" s="206"/>
      <c r="K3645" s="203">
        <v>36</v>
      </c>
      <c r="L3645" s="213" t="s">
        <v>827</v>
      </c>
      <c r="M3645" s="208" t="s">
        <v>1436</v>
      </c>
      <c r="N3645" s="209">
        <f t="shared" si="0"/>
        <v>2025</v>
      </c>
      <c r="O3645" s="210">
        <f t="shared" si="1"/>
        <v>12</v>
      </c>
      <c r="P3645" s="211" t="str">
        <f>IFERROR(VLOOKUP(F3645,연간집계!D:E,2,FALSE),"")</f>
        <v>스탠다드 포토북 8*8 (하드/무광)</v>
      </c>
    </row>
    <row r="3646" spans="1:16" ht="12.75">
      <c r="A3646" s="201">
        <v>46005.825752314813</v>
      </c>
      <c r="B3646" s="202">
        <v>46005</v>
      </c>
      <c r="C3646" s="203" t="s">
        <v>9163</v>
      </c>
      <c r="D3646" s="203" t="s">
        <v>11</v>
      </c>
      <c r="E3646" s="204" t="s">
        <v>9164</v>
      </c>
      <c r="F3646" s="49" t="s">
        <v>963</v>
      </c>
      <c r="G3646" s="203">
        <v>2</v>
      </c>
      <c r="H3646" s="203" t="s">
        <v>9165</v>
      </c>
      <c r="I3646" s="208" t="s">
        <v>3036</v>
      </c>
      <c r="J3646" s="208" t="s">
        <v>3036</v>
      </c>
      <c r="K3646" s="203">
        <v>80</v>
      </c>
      <c r="L3646" s="207" t="s">
        <v>827</v>
      </c>
      <c r="M3646" s="208" t="s">
        <v>1436</v>
      </c>
      <c r="N3646" s="209">
        <f t="shared" si="0"/>
        <v>2025</v>
      </c>
      <c r="O3646" s="210">
        <f t="shared" si="1"/>
        <v>12</v>
      </c>
      <c r="P3646" s="211" t="str">
        <f>IFERROR(VLOOKUP(F3646,연간집계!D:E,2,FALSE),"")</f>
        <v>시티북 210 (쿠션하드/78p)</v>
      </c>
    </row>
    <row r="3647" spans="1:16" ht="12.75">
      <c r="A3647" s="201">
        <v>46005.84642361111</v>
      </c>
      <c r="B3647" s="202">
        <v>46005</v>
      </c>
      <c r="C3647" s="203" t="s">
        <v>9166</v>
      </c>
      <c r="D3647" s="203" t="s">
        <v>11</v>
      </c>
      <c r="E3647" s="204" t="s">
        <v>9167</v>
      </c>
      <c r="F3647" s="49" t="s">
        <v>963</v>
      </c>
      <c r="G3647" s="203">
        <v>4</v>
      </c>
      <c r="H3647" s="203" t="s">
        <v>9168</v>
      </c>
      <c r="I3647" s="205" t="s">
        <v>1440</v>
      </c>
      <c r="J3647" s="208" t="s">
        <v>2831</v>
      </c>
      <c r="K3647" s="203">
        <v>80</v>
      </c>
      <c r="L3647" s="207" t="s">
        <v>827</v>
      </c>
      <c r="M3647" s="208" t="s">
        <v>1436</v>
      </c>
      <c r="N3647" s="209">
        <f t="shared" si="0"/>
        <v>2025</v>
      </c>
      <c r="O3647" s="210">
        <f t="shared" si="1"/>
        <v>12</v>
      </c>
      <c r="P3647" s="211" t="str">
        <f>IFERROR(VLOOKUP(F3647,연간집계!D:E,2,FALSE),"")</f>
        <v>시티북 210 (쿠션하드/78p)</v>
      </c>
    </row>
    <row r="3648" spans="1:16" ht="12.75">
      <c r="A3648" s="201">
        <v>46005.878935185188</v>
      </c>
      <c r="B3648" s="202">
        <v>46005</v>
      </c>
      <c r="C3648" s="203" t="s">
        <v>9169</v>
      </c>
      <c r="D3648" s="203" t="s">
        <v>11</v>
      </c>
      <c r="E3648" s="204" t="s">
        <v>9170</v>
      </c>
      <c r="F3648" s="49" t="s">
        <v>1284</v>
      </c>
      <c r="G3648" s="203">
        <v>20</v>
      </c>
      <c r="H3648" s="203" t="s">
        <v>9171</v>
      </c>
      <c r="I3648" s="205" t="s">
        <v>5723</v>
      </c>
      <c r="J3648" s="206"/>
      <c r="K3648" s="203">
        <v>26</v>
      </c>
      <c r="L3648" s="207" t="s">
        <v>827</v>
      </c>
      <c r="M3648" s="208" t="s">
        <v>1481</v>
      </c>
      <c r="N3648" s="209">
        <f t="shared" si="0"/>
        <v>2025</v>
      </c>
      <c r="O3648" s="210">
        <f t="shared" si="1"/>
        <v>12</v>
      </c>
      <c r="P3648" s="211" t="str">
        <f>IFERROR(VLOOKUP(F3648,연간집계!D:E,2,FALSE),"")</f>
        <v>PCMS_스탠다드캘린더</v>
      </c>
    </row>
    <row r="3649" spans="1:16" ht="12.75">
      <c r="A3649" s="201">
        <v>46005.893726851849</v>
      </c>
      <c r="B3649" s="202">
        <v>46005</v>
      </c>
      <c r="C3649" s="203" t="s">
        <v>9172</v>
      </c>
      <c r="D3649" s="203" t="s">
        <v>11</v>
      </c>
      <c r="E3649" s="204" t="s">
        <v>9173</v>
      </c>
      <c r="F3649" s="49" t="s">
        <v>1284</v>
      </c>
      <c r="G3649" s="203">
        <v>1</v>
      </c>
      <c r="H3649" s="203" t="s">
        <v>9174</v>
      </c>
      <c r="I3649" s="205" t="s">
        <v>9175</v>
      </c>
      <c r="J3649" s="206"/>
      <c r="K3649" s="203">
        <v>26</v>
      </c>
      <c r="L3649" s="207" t="s">
        <v>827</v>
      </c>
      <c r="M3649" s="208" t="s">
        <v>4034</v>
      </c>
      <c r="N3649" s="209">
        <f t="shared" si="0"/>
        <v>2025</v>
      </c>
      <c r="O3649" s="210">
        <f t="shared" si="1"/>
        <v>12</v>
      </c>
      <c r="P3649" s="211" t="str">
        <f>IFERROR(VLOOKUP(F3649,연간집계!D:E,2,FALSE),"")</f>
        <v>PCMS_스탠다드캘린더</v>
      </c>
    </row>
    <row r="3650" spans="1:16" ht="12.75">
      <c r="A3650" s="201">
        <v>46005.893750000003</v>
      </c>
      <c r="B3650" s="202">
        <v>46005</v>
      </c>
      <c r="C3650" s="203" t="s">
        <v>9176</v>
      </c>
      <c r="D3650" s="203" t="s">
        <v>11</v>
      </c>
      <c r="E3650" s="204" t="s">
        <v>9173</v>
      </c>
      <c r="F3650" s="49" t="s">
        <v>1284</v>
      </c>
      <c r="G3650" s="203">
        <v>1</v>
      </c>
      <c r="H3650" s="203" t="s">
        <v>9174</v>
      </c>
      <c r="I3650" s="205" t="s">
        <v>9175</v>
      </c>
      <c r="J3650" s="206"/>
      <c r="K3650" s="203">
        <v>26</v>
      </c>
      <c r="L3650" s="207" t="s">
        <v>827</v>
      </c>
      <c r="M3650" s="208" t="s">
        <v>4034</v>
      </c>
      <c r="N3650" s="209">
        <f t="shared" si="0"/>
        <v>2025</v>
      </c>
      <c r="O3650" s="210">
        <f t="shared" si="1"/>
        <v>12</v>
      </c>
      <c r="P3650" s="211" t="str">
        <f>IFERROR(VLOOKUP(F3650,연간집계!D:E,2,FALSE),"")</f>
        <v>PCMS_스탠다드캘린더</v>
      </c>
    </row>
    <row r="3651" spans="1:16" ht="12.75">
      <c r="A3651" s="201">
        <v>46005.893761574072</v>
      </c>
      <c r="B3651" s="202">
        <v>46005</v>
      </c>
      <c r="C3651" s="203" t="s">
        <v>9177</v>
      </c>
      <c r="D3651" s="203" t="s">
        <v>11</v>
      </c>
      <c r="E3651" s="204" t="s">
        <v>9173</v>
      </c>
      <c r="F3651" s="49" t="s">
        <v>1284</v>
      </c>
      <c r="G3651" s="203">
        <v>1</v>
      </c>
      <c r="H3651" s="203" t="s">
        <v>9174</v>
      </c>
      <c r="I3651" s="205" t="s">
        <v>9175</v>
      </c>
      <c r="J3651" s="206"/>
      <c r="K3651" s="203">
        <v>26</v>
      </c>
      <c r="L3651" s="207" t="s">
        <v>827</v>
      </c>
      <c r="M3651" s="208" t="s">
        <v>4034</v>
      </c>
      <c r="N3651" s="209">
        <f t="shared" si="0"/>
        <v>2025</v>
      </c>
      <c r="O3651" s="210">
        <f t="shared" si="1"/>
        <v>12</v>
      </c>
      <c r="P3651" s="211" t="str">
        <f>IFERROR(VLOOKUP(F3651,연간집계!D:E,2,FALSE),"")</f>
        <v>PCMS_스탠다드캘린더</v>
      </c>
    </row>
    <row r="3652" spans="1:16" ht="12.75">
      <c r="A3652" s="201">
        <v>46005.893773148149</v>
      </c>
      <c r="B3652" s="202">
        <v>46005</v>
      </c>
      <c r="C3652" s="203" t="s">
        <v>9178</v>
      </c>
      <c r="D3652" s="203" t="s">
        <v>11</v>
      </c>
      <c r="E3652" s="204" t="s">
        <v>9173</v>
      </c>
      <c r="F3652" s="49" t="s">
        <v>1284</v>
      </c>
      <c r="G3652" s="203">
        <v>1</v>
      </c>
      <c r="H3652" s="203" t="s">
        <v>9174</v>
      </c>
      <c r="I3652" s="205" t="s">
        <v>9175</v>
      </c>
      <c r="J3652" s="206"/>
      <c r="K3652" s="203">
        <v>26</v>
      </c>
      <c r="L3652" s="207" t="s">
        <v>827</v>
      </c>
      <c r="M3652" s="208" t="s">
        <v>4034</v>
      </c>
      <c r="N3652" s="209">
        <f t="shared" si="0"/>
        <v>2025</v>
      </c>
      <c r="O3652" s="210">
        <f t="shared" si="1"/>
        <v>12</v>
      </c>
      <c r="P3652" s="211" t="str">
        <f>IFERROR(VLOOKUP(F3652,연간집계!D:E,2,FALSE),"")</f>
        <v>PCMS_스탠다드캘린더</v>
      </c>
    </row>
    <row r="3653" spans="1:16" ht="12.75">
      <c r="A3653" s="201">
        <v>46005.893784722219</v>
      </c>
      <c r="B3653" s="202">
        <v>46005</v>
      </c>
      <c r="C3653" s="203" t="s">
        <v>9179</v>
      </c>
      <c r="D3653" s="203" t="s">
        <v>11</v>
      </c>
      <c r="E3653" s="204" t="s">
        <v>9173</v>
      </c>
      <c r="F3653" s="49" t="s">
        <v>1284</v>
      </c>
      <c r="G3653" s="203">
        <v>1</v>
      </c>
      <c r="H3653" s="203" t="s">
        <v>9174</v>
      </c>
      <c r="I3653" s="205" t="s">
        <v>9175</v>
      </c>
      <c r="J3653" s="206"/>
      <c r="K3653" s="203">
        <v>26</v>
      </c>
      <c r="L3653" s="207" t="s">
        <v>827</v>
      </c>
      <c r="M3653" s="208" t="s">
        <v>4034</v>
      </c>
      <c r="N3653" s="209">
        <f t="shared" si="0"/>
        <v>2025</v>
      </c>
      <c r="O3653" s="210">
        <f t="shared" si="1"/>
        <v>12</v>
      </c>
      <c r="P3653" s="211" t="str">
        <f>IFERROR(VLOOKUP(F3653,연간집계!D:E,2,FALSE),"")</f>
        <v>PCMS_스탠다드캘린더</v>
      </c>
    </row>
    <row r="3654" spans="1:16" ht="12.75">
      <c r="A3654" s="201">
        <v>46005.902650462966</v>
      </c>
      <c r="B3654" s="202">
        <v>46005</v>
      </c>
      <c r="C3654" s="203" t="s">
        <v>9180</v>
      </c>
      <c r="D3654" s="203" t="s">
        <v>11</v>
      </c>
      <c r="E3654" s="204" t="s">
        <v>9181</v>
      </c>
      <c r="F3654" s="49" t="s">
        <v>1281</v>
      </c>
      <c r="G3654" s="203">
        <v>3</v>
      </c>
      <c r="H3654" s="203" t="s">
        <v>9182</v>
      </c>
      <c r="I3654" s="205" t="s">
        <v>2297</v>
      </c>
      <c r="J3654" s="206"/>
      <c r="K3654" s="203">
        <v>26</v>
      </c>
      <c r="L3654" s="207" t="s">
        <v>827</v>
      </c>
      <c r="M3654" s="208" t="s">
        <v>1449</v>
      </c>
      <c r="N3654" s="209">
        <f t="shared" si="0"/>
        <v>2025</v>
      </c>
      <c r="O3654" s="210">
        <f t="shared" si="1"/>
        <v>12</v>
      </c>
      <c r="P3654" s="211" t="str">
        <f>IFERROR(VLOOKUP(F3654,연간집계!D:E,2,FALSE),"")</f>
        <v>PCMS_빅캘린더</v>
      </c>
    </row>
    <row r="3655" spans="1:16" ht="12.75">
      <c r="A3655" s="201">
        <v>46005.923344907409</v>
      </c>
      <c r="B3655" s="202">
        <v>46005</v>
      </c>
      <c r="C3655" s="203" t="s">
        <v>9183</v>
      </c>
      <c r="D3655" s="203" t="s">
        <v>11</v>
      </c>
      <c r="E3655" s="204" t="s">
        <v>9184</v>
      </c>
      <c r="F3655" s="49" t="s">
        <v>1056</v>
      </c>
      <c r="G3655" s="203">
        <v>1</v>
      </c>
      <c r="H3655" s="203" t="s">
        <v>3660</v>
      </c>
      <c r="I3655" s="205" t="s">
        <v>1440</v>
      </c>
      <c r="J3655" s="206"/>
      <c r="K3655" s="203">
        <v>154</v>
      </c>
      <c r="L3655" s="207" t="s">
        <v>827</v>
      </c>
      <c r="M3655" s="208" t="s">
        <v>1436</v>
      </c>
      <c r="N3655" s="209">
        <f t="shared" si="0"/>
        <v>2025</v>
      </c>
      <c r="O3655" s="210">
        <f t="shared" si="1"/>
        <v>12</v>
      </c>
      <c r="P3655" s="211" t="str">
        <f>IFERROR(VLOOKUP(F3655,연간집계!D:E,2,FALSE),"")</f>
        <v>프리북 150 (소프트)</v>
      </c>
    </row>
    <row r="3656" spans="1:16" ht="12.75">
      <c r="A3656" s="201">
        <v>46005.923356481479</v>
      </c>
      <c r="B3656" s="202">
        <v>46005</v>
      </c>
      <c r="C3656" s="203" t="s">
        <v>9185</v>
      </c>
      <c r="D3656" s="203" t="s">
        <v>11</v>
      </c>
      <c r="E3656" s="204" t="s">
        <v>9184</v>
      </c>
      <c r="F3656" s="49" t="s">
        <v>1056</v>
      </c>
      <c r="G3656" s="203">
        <v>1</v>
      </c>
      <c r="H3656" s="203" t="s">
        <v>3660</v>
      </c>
      <c r="I3656" s="205" t="s">
        <v>1440</v>
      </c>
      <c r="J3656" s="206"/>
      <c r="K3656" s="203">
        <v>102</v>
      </c>
      <c r="L3656" s="207" t="s">
        <v>827</v>
      </c>
      <c r="M3656" s="208" t="s">
        <v>1436</v>
      </c>
      <c r="N3656" s="209">
        <f t="shared" si="0"/>
        <v>2025</v>
      </c>
      <c r="O3656" s="210">
        <f t="shared" si="1"/>
        <v>12</v>
      </c>
      <c r="P3656" s="211" t="str">
        <f>IFERROR(VLOOKUP(F3656,연간집계!D:E,2,FALSE),"")</f>
        <v>프리북 150 (소프트)</v>
      </c>
    </row>
    <row r="3657" spans="1:16" ht="12.75">
      <c r="A3657" s="201">
        <v>46005.923368055555</v>
      </c>
      <c r="B3657" s="202">
        <v>46005</v>
      </c>
      <c r="C3657" s="203" t="s">
        <v>9186</v>
      </c>
      <c r="D3657" s="203" t="s">
        <v>11</v>
      </c>
      <c r="E3657" s="204" t="s">
        <v>9187</v>
      </c>
      <c r="F3657" s="49" t="s">
        <v>1056</v>
      </c>
      <c r="G3657" s="203">
        <v>1</v>
      </c>
      <c r="H3657" s="203" t="s">
        <v>3660</v>
      </c>
      <c r="I3657" s="205" t="s">
        <v>1440</v>
      </c>
      <c r="J3657" s="206"/>
      <c r="K3657" s="203">
        <v>124</v>
      </c>
      <c r="L3657" s="207" t="s">
        <v>827</v>
      </c>
      <c r="M3657" s="208" t="s">
        <v>1436</v>
      </c>
      <c r="N3657" s="209">
        <f t="shared" si="0"/>
        <v>2025</v>
      </c>
      <c r="O3657" s="210">
        <f t="shared" si="1"/>
        <v>12</v>
      </c>
      <c r="P3657" s="211" t="str">
        <f>IFERROR(VLOOKUP(F3657,연간집계!D:E,2,FALSE),"")</f>
        <v>프리북 150 (소프트)</v>
      </c>
    </row>
    <row r="3658" spans="1:16" ht="12.75">
      <c r="A3658" s="201">
        <v>46005.923379629632</v>
      </c>
      <c r="B3658" s="202">
        <v>46005</v>
      </c>
      <c r="C3658" s="203" t="s">
        <v>9188</v>
      </c>
      <c r="D3658" s="203" t="s">
        <v>11</v>
      </c>
      <c r="E3658" s="204" t="s">
        <v>9187</v>
      </c>
      <c r="F3658" s="49" t="s">
        <v>1056</v>
      </c>
      <c r="G3658" s="203">
        <v>1</v>
      </c>
      <c r="H3658" s="203" t="s">
        <v>3660</v>
      </c>
      <c r="I3658" s="205" t="s">
        <v>1440</v>
      </c>
      <c r="J3658" s="206"/>
      <c r="K3658" s="203">
        <v>106</v>
      </c>
      <c r="L3658" s="207" t="s">
        <v>827</v>
      </c>
      <c r="M3658" s="208" t="s">
        <v>1436</v>
      </c>
      <c r="N3658" s="209">
        <f t="shared" si="0"/>
        <v>2025</v>
      </c>
      <c r="O3658" s="210">
        <f t="shared" si="1"/>
        <v>12</v>
      </c>
      <c r="P3658" s="211" t="str">
        <f>IFERROR(VLOOKUP(F3658,연간집계!D:E,2,FALSE),"")</f>
        <v>프리북 150 (소프트)</v>
      </c>
    </row>
    <row r="3659" spans="1:16" ht="12.75">
      <c r="A3659" s="201">
        <v>46005.9294212963</v>
      </c>
      <c r="B3659" s="202">
        <v>46005</v>
      </c>
      <c r="C3659" s="203" t="s">
        <v>9189</v>
      </c>
      <c r="D3659" s="203" t="s">
        <v>11</v>
      </c>
      <c r="E3659" s="204" t="s">
        <v>9190</v>
      </c>
      <c r="F3659" s="49" t="s">
        <v>847</v>
      </c>
      <c r="G3659" s="203">
        <v>1</v>
      </c>
      <c r="H3659" s="203" t="s">
        <v>8164</v>
      </c>
      <c r="I3659" s="205" t="s">
        <v>2297</v>
      </c>
      <c r="J3659" s="206"/>
      <c r="K3659" s="203">
        <v>28</v>
      </c>
      <c r="L3659" s="207" t="s">
        <v>827</v>
      </c>
      <c r="M3659" s="208" t="s">
        <v>1502</v>
      </c>
      <c r="N3659" s="209">
        <f t="shared" si="0"/>
        <v>2025</v>
      </c>
      <c r="O3659" s="210">
        <f t="shared" si="1"/>
        <v>12</v>
      </c>
      <c r="P3659" s="211" t="str">
        <f>IFERROR(VLOOKUP(F3659,연간집계!D:E,2,FALSE),"")</f>
        <v>스탠다드 포토북 8*11 (하드/무광)</v>
      </c>
    </row>
    <row r="3660" spans="1:16" ht="12.75">
      <c r="A3660" s="201">
        <v>46005.93545138889</v>
      </c>
      <c r="B3660" s="202">
        <v>46005</v>
      </c>
      <c r="C3660" s="203" t="s">
        <v>9191</v>
      </c>
      <c r="D3660" s="203" t="s">
        <v>11</v>
      </c>
      <c r="E3660" s="204" t="s">
        <v>9192</v>
      </c>
      <c r="F3660" s="49" t="s">
        <v>838</v>
      </c>
      <c r="G3660" s="203">
        <v>14</v>
      </c>
      <c r="H3660" s="203" t="s">
        <v>9193</v>
      </c>
      <c r="I3660" s="205" t="s">
        <v>1440</v>
      </c>
      <c r="J3660" s="206"/>
      <c r="K3660" s="203">
        <v>30</v>
      </c>
      <c r="L3660" s="207" t="s">
        <v>827</v>
      </c>
      <c r="M3660" s="208" t="s">
        <v>1497</v>
      </c>
      <c r="N3660" s="209">
        <f t="shared" si="0"/>
        <v>2025</v>
      </c>
      <c r="O3660" s="210">
        <f t="shared" si="1"/>
        <v>12</v>
      </c>
      <c r="P3660" s="211" t="str">
        <f>IFERROR(VLOOKUP(F3660,연간집계!D:E,2,FALSE),"")</f>
        <v>스탠다드 포토북 6*8 (하드/무광)</v>
      </c>
    </row>
    <row r="3661" spans="1:16" ht="12.75">
      <c r="A3661" s="201">
        <v>46005.947511574072</v>
      </c>
      <c r="B3661" s="202">
        <v>46005</v>
      </c>
      <c r="C3661" s="203" t="s">
        <v>9194</v>
      </c>
      <c r="D3661" s="203" t="s">
        <v>11</v>
      </c>
      <c r="E3661" s="204" t="s">
        <v>9195</v>
      </c>
      <c r="F3661" s="49" t="s">
        <v>1378</v>
      </c>
      <c r="G3661" s="203">
        <v>1</v>
      </c>
      <c r="H3661" s="203" t="s">
        <v>5827</v>
      </c>
      <c r="I3661" s="205" t="s">
        <v>1657</v>
      </c>
      <c r="J3661" s="206"/>
      <c r="K3661" s="203">
        <v>1</v>
      </c>
      <c r="L3661" s="207" t="s">
        <v>827</v>
      </c>
      <c r="M3661" s="208" t="s">
        <v>1658</v>
      </c>
      <c r="N3661" s="209">
        <f t="shared" si="0"/>
        <v>2025</v>
      </c>
      <c r="O3661" s="210">
        <f t="shared" si="1"/>
        <v>12</v>
      </c>
      <c r="P3661" s="211" t="str">
        <f>IFERROR(VLOOKUP(F3661,연간집계!D:E,2,FALSE),"")</f>
        <v>증명사진 (무광)</v>
      </c>
    </row>
    <row r="3662" spans="1:16" ht="12.75">
      <c r="A3662" s="201">
        <v>46005.947523148148</v>
      </c>
      <c r="B3662" s="202">
        <v>46005</v>
      </c>
      <c r="C3662" s="203" t="s">
        <v>9196</v>
      </c>
      <c r="D3662" s="203" t="s">
        <v>11</v>
      </c>
      <c r="E3662" s="204" t="s">
        <v>9195</v>
      </c>
      <c r="F3662" s="49" t="s">
        <v>1304</v>
      </c>
      <c r="G3662" s="203">
        <v>2</v>
      </c>
      <c r="H3662" s="203" t="s">
        <v>5827</v>
      </c>
      <c r="I3662" s="205" t="s">
        <v>1440</v>
      </c>
      <c r="J3662" s="208" t="s">
        <v>3047</v>
      </c>
      <c r="K3662" s="203">
        <v>1</v>
      </c>
      <c r="L3662" s="207" t="s">
        <v>827</v>
      </c>
      <c r="M3662" s="208" t="s">
        <v>1629</v>
      </c>
      <c r="N3662" s="209">
        <f t="shared" si="0"/>
        <v>2025</v>
      </c>
      <c r="O3662" s="210">
        <f t="shared" si="1"/>
        <v>12</v>
      </c>
      <c r="P3662" s="211" t="str">
        <f>IFERROR(VLOOKUP(F3662,연간집계!D:E,2,FALSE),"")</f>
        <v>PCMS_우드스탠드아크릴액자</v>
      </c>
    </row>
    <row r="3663" spans="1:16" ht="12.75">
      <c r="A3663" s="201">
        <v>46005.947534722225</v>
      </c>
      <c r="B3663" s="202">
        <v>46005</v>
      </c>
      <c r="C3663" s="203" t="s">
        <v>9197</v>
      </c>
      <c r="D3663" s="203" t="s">
        <v>11</v>
      </c>
      <c r="E3663" s="204" t="s">
        <v>9195</v>
      </c>
      <c r="F3663" s="49" t="s">
        <v>1051</v>
      </c>
      <c r="G3663" s="203">
        <v>2</v>
      </c>
      <c r="H3663" s="203" t="s">
        <v>5827</v>
      </c>
      <c r="I3663" s="205" t="s">
        <v>1440</v>
      </c>
      <c r="J3663" s="206"/>
      <c r="K3663" s="203">
        <v>100</v>
      </c>
      <c r="L3663" s="207" t="s">
        <v>827</v>
      </c>
      <c r="M3663" s="208" t="s">
        <v>1629</v>
      </c>
      <c r="N3663" s="209">
        <f t="shared" si="0"/>
        <v>2025</v>
      </c>
      <c r="O3663" s="210">
        <f t="shared" si="1"/>
        <v>12</v>
      </c>
      <c r="P3663" s="211" t="str">
        <f>IFERROR(VLOOKUP(F3663,연간집계!D:E,2,FALSE),"")</f>
        <v>프리북A4 (하드)</v>
      </c>
    </row>
    <row r="3664" spans="1:16" ht="12.75">
      <c r="A3664" s="201">
        <v>46005.971921296295</v>
      </c>
      <c r="B3664" s="202">
        <v>46005</v>
      </c>
      <c r="C3664" s="203" t="s">
        <v>9198</v>
      </c>
      <c r="D3664" s="203" t="s">
        <v>11</v>
      </c>
      <c r="E3664" s="204" t="s">
        <v>9199</v>
      </c>
      <c r="F3664" s="49" t="s">
        <v>1284</v>
      </c>
      <c r="G3664" s="203">
        <v>1</v>
      </c>
      <c r="H3664" s="203" t="s">
        <v>9200</v>
      </c>
      <c r="I3664" s="205" t="s">
        <v>1549</v>
      </c>
      <c r="J3664" s="206"/>
      <c r="K3664" s="203">
        <v>26</v>
      </c>
      <c r="L3664" s="207" t="s">
        <v>828</v>
      </c>
      <c r="M3664" s="208" t="s">
        <v>4034</v>
      </c>
      <c r="N3664" s="209">
        <f t="shared" si="0"/>
        <v>2025</v>
      </c>
      <c r="O3664" s="210">
        <f t="shared" si="1"/>
        <v>12</v>
      </c>
      <c r="P3664" s="211" t="str">
        <f>IFERROR(VLOOKUP(F3664,연간집계!D:E,2,FALSE),"")</f>
        <v>PCMS_스탠다드캘린더</v>
      </c>
    </row>
    <row r="3665" spans="1:16" ht="12.75">
      <c r="A3665" s="201">
        <v>46005.971932870372</v>
      </c>
      <c r="B3665" s="202">
        <v>46005</v>
      </c>
      <c r="C3665" s="203" t="s">
        <v>9201</v>
      </c>
      <c r="D3665" s="203" t="s">
        <v>11</v>
      </c>
      <c r="E3665" s="204" t="s">
        <v>9199</v>
      </c>
      <c r="F3665" s="49" t="s">
        <v>1284</v>
      </c>
      <c r="G3665" s="203">
        <v>1</v>
      </c>
      <c r="H3665" s="203" t="s">
        <v>9200</v>
      </c>
      <c r="I3665" s="205" t="s">
        <v>1549</v>
      </c>
      <c r="J3665" s="206"/>
      <c r="K3665" s="203">
        <v>26</v>
      </c>
      <c r="L3665" s="207" t="s">
        <v>828</v>
      </c>
      <c r="M3665" s="208" t="s">
        <v>4034</v>
      </c>
      <c r="N3665" s="209">
        <f t="shared" si="0"/>
        <v>2025</v>
      </c>
      <c r="O3665" s="210">
        <f t="shared" si="1"/>
        <v>12</v>
      </c>
      <c r="P3665" s="211" t="str">
        <f>IFERROR(VLOOKUP(F3665,연간집계!D:E,2,FALSE),"")</f>
        <v>PCMS_스탠다드캘린더</v>
      </c>
    </row>
    <row r="3666" spans="1:16" ht="12.75">
      <c r="A3666" s="201">
        <v>46005.971944444442</v>
      </c>
      <c r="B3666" s="202">
        <v>46005</v>
      </c>
      <c r="C3666" s="203" t="s">
        <v>9202</v>
      </c>
      <c r="D3666" s="203" t="s">
        <v>11</v>
      </c>
      <c r="E3666" s="204" t="s">
        <v>9199</v>
      </c>
      <c r="F3666" s="49" t="s">
        <v>1284</v>
      </c>
      <c r="G3666" s="203">
        <v>1</v>
      </c>
      <c r="H3666" s="203" t="s">
        <v>9200</v>
      </c>
      <c r="I3666" s="205" t="s">
        <v>1549</v>
      </c>
      <c r="J3666" s="206"/>
      <c r="K3666" s="203">
        <v>26</v>
      </c>
      <c r="L3666" s="207" t="s">
        <v>828</v>
      </c>
      <c r="M3666" s="208" t="s">
        <v>4034</v>
      </c>
      <c r="N3666" s="209">
        <f t="shared" si="0"/>
        <v>2025</v>
      </c>
      <c r="O3666" s="210">
        <f t="shared" si="1"/>
        <v>12</v>
      </c>
      <c r="P3666" s="211" t="str">
        <f>IFERROR(VLOOKUP(F3666,연간집계!D:E,2,FALSE),"")</f>
        <v>PCMS_스탠다드캘린더</v>
      </c>
    </row>
    <row r="3667" spans="1:16" ht="12.75">
      <c r="A3667" s="201">
        <v>46005.971956018519</v>
      </c>
      <c r="B3667" s="202">
        <v>46005</v>
      </c>
      <c r="C3667" s="203" t="s">
        <v>9203</v>
      </c>
      <c r="D3667" s="203" t="s">
        <v>11</v>
      </c>
      <c r="E3667" s="204" t="s">
        <v>9199</v>
      </c>
      <c r="F3667" s="49" t="s">
        <v>1284</v>
      </c>
      <c r="G3667" s="203">
        <v>1</v>
      </c>
      <c r="H3667" s="203" t="s">
        <v>9200</v>
      </c>
      <c r="I3667" s="205" t="s">
        <v>1549</v>
      </c>
      <c r="J3667" s="206"/>
      <c r="K3667" s="203">
        <v>26</v>
      </c>
      <c r="L3667" s="207" t="s">
        <v>828</v>
      </c>
      <c r="M3667" s="208" t="s">
        <v>4034</v>
      </c>
      <c r="N3667" s="209">
        <f t="shared" si="0"/>
        <v>2025</v>
      </c>
      <c r="O3667" s="210">
        <f t="shared" si="1"/>
        <v>12</v>
      </c>
      <c r="P3667" s="211" t="str">
        <f>IFERROR(VLOOKUP(F3667,연간집계!D:E,2,FALSE),"")</f>
        <v>PCMS_스탠다드캘린더</v>
      </c>
    </row>
    <row r="3668" spans="1:16" ht="12.75">
      <c r="A3668" s="201">
        <v>46005.996030092596</v>
      </c>
      <c r="B3668" s="202">
        <v>46005</v>
      </c>
      <c r="C3668" s="203" t="s">
        <v>9204</v>
      </c>
      <c r="D3668" s="203" t="s">
        <v>11</v>
      </c>
      <c r="E3668" s="204" t="s">
        <v>9205</v>
      </c>
      <c r="F3668" s="49" t="s">
        <v>1284</v>
      </c>
      <c r="G3668" s="203">
        <v>3</v>
      </c>
      <c r="H3668" s="203" t="s">
        <v>9206</v>
      </c>
      <c r="I3668" s="205" t="s">
        <v>1840</v>
      </c>
      <c r="J3668" s="206"/>
      <c r="K3668" s="203">
        <v>26</v>
      </c>
      <c r="L3668" s="207" t="s">
        <v>828</v>
      </c>
      <c r="M3668" s="208" t="s">
        <v>1471</v>
      </c>
      <c r="N3668" s="209">
        <f t="shared" si="0"/>
        <v>2025</v>
      </c>
      <c r="O3668" s="210">
        <f t="shared" si="1"/>
        <v>12</v>
      </c>
      <c r="P3668" s="211" t="str">
        <f>IFERROR(VLOOKUP(F3668,연간집계!D:E,2,FALSE),"")</f>
        <v>PCMS_스탠다드캘린더</v>
      </c>
    </row>
    <row r="3669" spans="1:16" ht="12.75">
      <c r="A3669" s="201">
        <v>46006.014004629629</v>
      </c>
      <c r="B3669" s="202">
        <v>46006</v>
      </c>
      <c r="C3669" s="203" t="s">
        <v>9207</v>
      </c>
      <c r="D3669" s="203" t="s">
        <v>11</v>
      </c>
      <c r="E3669" s="204" t="s">
        <v>9208</v>
      </c>
      <c r="F3669" s="49" t="s">
        <v>1284</v>
      </c>
      <c r="G3669" s="203">
        <v>1</v>
      </c>
      <c r="H3669" s="203" t="s">
        <v>9209</v>
      </c>
      <c r="I3669" s="205" t="s">
        <v>5016</v>
      </c>
      <c r="J3669" s="206"/>
      <c r="K3669" s="203">
        <v>26</v>
      </c>
      <c r="L3669" s="207" t="s">
        <v>828</v>
      </c>
      <c r="M3669" s="208" t="s">
        <v>1541</v>
      </c>
      <c r="N3669" s="209">
        <f t="shared" si="0"/>
        <v>2025</v>
      </c>
      <c r="O3669" s="210">
        <f t="shared" si="1"/>
        <v>12</v>
      </c>
      <c r="P3669" s="211" t="str">
        <f>IFERROR(VLOOKUP(F3669,연간집계!D:E,2,FALSE),"")</f>
        <v>PCMS_스탠다드캘린더</v>
      </c>
    </row>
    <row r="3670" spans="1:16" ht="12.75">
      <c r="A3670" s="201">
        <v>46006.029027777775</v>
      </c>
      <c r="B3670" s="202">
        <v>46006</v>
      </c>
      <c r="C3670" s="203" t="s">
        <v>9210</v>
      </c>
      <c r="D3670" s="203" t="s">
        <v>11</v>
      </c>
      <c r="E3670" s="204" t="s">
        <v>9211</v>
      </c>
      <c r="F3670" s="49" t="s">
        <v>1284</v>
      </c>
      <c r="G3670" s="203">
        <v>2</v>
      </c>
      <c r="H3670" s="203" t="s">
        <v>39</v>
      </c>
      <c r="I3670" s="205" t="s">
        <v>4182</v>
      </c>
      <c r="J3670" s="206"/>
      <c r="K3670" s="203">
        <v>26</v>
      </c>
      <c r="L3670" s="207" t="s">
        <v>827</v>
      </c>
      <c r="M3670" s="208" t="s">
        <v>1471</v>
      </c>
      <c r="N3670" s="209">
        <f t="shared" si="0"/>
        <v>2025</v>
      </c>
      <c r="O3670" s="210">
        <f t="shared" si="1"/>
        <v>12</v>
      </c>
      <c r="P3670" s="211" t="str">
        <f>IFERROR(VLOOKUP(F3670,연간집계!D:E,2,FALSE),"")</f>
        <v>PCMS_스탠다드캘린더</v>
      </c>
    </row>
    <row r="3671" spans="1:16" ht="12.75">
      <c r="A3671" s="201">
        <v>46006.041006944448</v>
      </c>
      <c r="B3671" s="202">
        <v>46006</v>
      </c>
      <c r="C3671" s="203" t="s">
        <v>9212</v>
      </c>
      <c r="D3671" s="203" t="s">
        <v>11</v>
      </c>
      <c r="E3671" s="204" t="s">
        <v>9213</v>
      </c>
      <c r="F3671" s="49" t="s">
        <v>1247</v>
      </c>
      <c r="G3671" s="203">
        <v>1</v>
      </c>
      <c r="H3671" s="203" t="s">
        <v>9214</v>
      </c>
      <c r="I3671" s="205" t="s">
        <v>1455</v>
      </c>
      <c r="J3671" s="206"/>
      <c r="K3671" s="203">
        <v>24</v>
      </c>
      <c r="L3671" s="207" t="s">
        <v>828</v>
      </c>
      <c r="M3671" s="208" t="s">
        <v>1436</v>
      </c>
      <c r="N3671" s="209">
        <f t="shared" si="0"/>
        <v>2025</v>
      </c>
      <c r="O3671" s="210">
        <f t="shared" si="1"/>
        <v>12</v>
      </c>
      <c r="P3671" s="211" t="str">
        <f>IFERROR(VLOOKUP(F3671,연간집계!D:E,2,FALSE),"")</f>
        <v>모바일 포토북 197 (여행)</v>
      </c>
    </row>
    <row r="3672" spans="1:16" ht="12.75">
      <c r="A3672" s="201">
        <v>46006.041018518517</v>
      </c>
      <c r="B3672" s="202">
        <v>46006</v>
      </c>
      <c r="C3672" s="203" t="s">
        <v>9215</v>
      </c>
      <c r="D3672" s="203" t="s">
        <v>11</v>
      </c>
      <c r="E3672" s="204" t="s">
        <v>9213</v>
      </c>
      <c r="F3672" s="49" t="s">
        <v>1247</v>
      </c>
      <c r="G3672" s="203">
        <v>1</v>
      </c>
      <c r="H3672" s="203" t="s">
        <v>9214</v>
      </c>
      <c r="I3672" s="205" t="s">
        <v>1455</v>
      </c>
      <c r="J3672" s="206"/>
      <c r="K3672" s="203">
        <v>24</v>
      </c>
      <c r="L3672" s="207" t="s">
        <v>828</v>
      </c>
      <c r="M3672" s="208" t="s">
        <v>1436</v>
      </c>
      <c r="N3672" s="209">
        <f t="shared" si="0"/>
        <v>2025</v>
      </c>
      <c r="O3672" s="210">
        <f t="shared" si="1"/>
        <v>12</v>
      </c>
      <c r="P3672" s="211" t="str">
        <f>IFERROR(VLOOKUP(F3672,연간집계!D:E,2,FALSE),"")</f>
        <v>모바일 포토북 197 (여행)</v>
      </c>
    </row>
    <row r="3673" spans="1:16" ht="12.75">
      <c r="A3673" s="201">
        <v>46006.041030092594</v>
      </c>
      <c r="B3673" s="202">
        <v>46006</v>
      </c>
      <c r="C3673" s="203" t="s">
        <v>9216</v>
      </c>
      <c r="D3673" s="203" t="s">
        <v>11</v>
      </c>
      <c r="E3673" s="204" t="s">
        <v>9213</v>
      </c>
      <c r="F3673" s="49" t="s">
        <v>1247</v>
      </c>
      <c r="G3673" s="203">
        <v>1</v>
      </c>
      <c r="H3673" s="203" t="s">
        <v>9214</v>
      </c>
      <c r="I3673" s="205" t="s">
        <v>1455</v>
      </c>
      <c r="J3673" s="206"/>
      <c r="K3673" s="203">
        <v>24</v>
      </c>
      <c r="L3673" s="207" t="s">
        <v>828</v>
      </c>
      <c r="M3673" s="208" t="s">
        <v>1436</v>
      </c>
      <c r="N3673" s="209">
        <f t="shared" si="0"/>
        <v>2025</v>
      </c>
      <c r="O3673" s="210">
        <f t="shared" si="1"/>
        <v>12</v>
      </c>
      <c r="P3673" s="211" t="str">
        <f>IFERROR(VLOOKUP(F3673,연간집계!D:E,2,FALSE),"")</f>
        <v>모바일 포토북 197 (여행)</v>
      </c>
    </row>
    <row r="3674" spans="1:16" ht="12.75">
      <c r="A3674" s="201">
        <v>46006.12128472222</v>
      </c>
      <c r="B3674" s="202">
        <v>46006</v>
      </c>
      <c r="C3674" s="203" t="s">
        <v>9217</v>
      </c>
      <c r="D3674" s="203" t="s">
        <v>11</v>
      </c>
      <c r="E3674" s="204" t="s">
        <v>9218</v>
      </c>
      <c r="F3674" s="49" t="s">
        <v>840</v>
      </c>
      <c r="G3674" s="203">
        <v>1</v>
      </c>
      <c r="H3674" s="203" t="s">
        <v>9219</v>
      </c>
      <c r="I3674" s="205" t="s">
        <v>2094</v>
      </c>
      <c r="J3674" s="206"/>
      <c r="K3674" s="203">
        <v>24</v>
      </c>
      <c r="L3674" s="207" t="s">
        <v>827</v>
      </c>
      <c r="M3674" s="208" t="s">
        <v>1541</v>
      </c>
      <c r="N3674" s="209">
        <f t="shared" si="0"/>
        <v>2025</v>
      </c>
      <c r="O3674" s="210">
        <f t="shared" si="1"/>
        <v>12</v>
      </c>
      <c r="P3674" s="211" t="str">
        <f>IFERROR(VLOOKUP(F3674,연간집계!D:E,2,FALSE),"")</f>
        <v>스탠다드 포토북 6*8 (하드/유광)</v>
      </c>
    </row>
    <row r="3675" spans="1:16" ht="12.75">
      <c r="A3675" s="201">
        <v>46006.130208333336</v>
      </c>
      <c r="B3675" s="202">
        <v>46006</v>
      </c>
      <c r="C3675" s="203" t="s">
        <v>9220</v>
      </c>
      <c r="D3675" s="203" t="s">
        <v>11</v>
      </c>
      <c r="E3675" s="204" t="s">
        <v>9221</v>
      </c>
      <c r="F3675" s="49" t="s">
        <v>1296</v>
      </c>
      <c r="G3675" s="203">
        <v>4</v>
      </c>
      <c r="H3675" s="203" t="s">
        <v>8093</v>
      </c>
      <c r="I3675" s="205" t="s">
        <v>5190</v>
      </c>
      <c r="J3675" s="206"/>
      <c r="K3675" s="203">
        <v>26</v>
      </c>
      <c r="L3675" s="207" t="s">
        <v>827</v>
      </c>
      <c r="M3675" s="208" t="s">
        <v>1493</v>
      </c>
      <c r="N3675" s="209">
        <f t="shared" si="0"/>
        <v>2025</v>
      </c>
      <c r="O3675" s="210">
        <f t="shared" si="1"/>
        <v>12</v>
      </c>
      <c r="P3675" s="211" t="str">
        <f>IFERROR(VLOOKUP(F3675,연간집계!D:E,2,FALSE),"")</f>
        <v>PCMS_벽걸이2단캘린더</v>
      </c>
    </row>
    <row r="3676" spans="1:16" ht="12.75">
      <c r="A3676" s="201">
        <v>46006.162951388891</v>
      </c>
      <c r="B3676" s="202">
        <v>46006</v>
      </c>
      <c r="C3676" s="203" t="s">
        <v>9222</v>
      </c>
      <c r="D3676" s="203" t="s">
        <v>11</v>
      </c>
      <c r="E3676" s="204" t="s">
        <v>9223</v>
      </c>
      <c r="F3676" s="49" t="s">
        <v>1284</v>
      </c>
      <c r="G3676" s="203">
        <v>5</v>
      </c>
      <c r="H3676" s="203" t="s">
        <v>9224</v>
      </c>
      <c r="I3676" s="205" t="s">
        <v>5016</v>
      </c>
      <c r="J3676" s="206"/>
      <c r="K3676" s="203">
        <v>26</v>
      </c>
      <c r="L3676" s="207" t="s">
        <v>827</v>
      </c>
      <c r="M3676" s="208" t="s">
        <v>1449</v>
      </c>
      <c r="N3676" s="209">
        <f t="shared" si="0"/>
        <v>2025</v>
      </c>
      <c r="O3676" s="210">
        <f t="shared" si="1"/>
        <v>12</v>
      </c>
      <c r="P3676" s="211" t="str">
        <f>IFERROR(VLOOKUP(F3676,연간집계!D:E,2,FALSE),"")</f>
        <v>PCMS_스탠다드캘린더</v>
      </c>
    </row>
    <row r="3677" spans="1:16" ht="12.75">
      <c r="A3677" s="201">
        <v>46006.207407407404</v>
      </c>
      <c r="B3677" s="202">
        <v>46006</v>
      </c>
      <c r="C3677" s="203" t="s">
        <v>9225</v>
      </c>
      <c r="D3677" s="203" t="s">
        <v>11</v>
      </c>
      <c r="E3677" s="204" t="s">
        <v>9226</v>
      </c>
      <c r="F3677" s="49" t="s">
        <v>1274</v>
      </c>
      <c r="G3677" s="203">
        <v>1</v>
      </c>
      <c r="H3677" s="203" t="s">
        <v>9227</v>
      </c>
      <c r="I3677" s="205" t="s">
        <v>1842</v>
      </c>
      <c r="J3677" s="206"/>
      <c r="K3677" s="203">
        <v>26</v>
      </c>
      <c r="L3677" s="207" t="s">
        <v>827</v>
      </c>
      <c r="M3677" s="208" t="s">
        <v>1436</v>
      </c>
      <c r="N3677" s="209">
        <f t="shared" si="0"/>
        <v>2025</v>
      </c>
      <c r="O3677" s="210">
        <f t="shared" si="1"/>
        <v>12</v>
      </c>
      <c r="P3677" s="211" t="str">
        <f>IFERROR(VLOOKUP(F3677,연간집계!D:E,2,FALSE),"")</f>
        <v>PCMS_비트윈캘린더</v>
      </c>
    </row>
    <row r="3678" spans="1:16" ht="12.75">
      <c r="A3678" s="201">
        <v>46006.207418981481</v>
      </c>
      <c r="B3678" s="202">
        <v>46006</v>
      </c>
      <c r="C3678" s="203" t="s">
        <v>9228</v>
      </c>
      <c r="D3678" s="203" t="s">
        <v>11</v>
      </c>
      <c r="E3678" s="204" t="s">
        <v>9226</v>
      </c>
      <c r="F3678" s="49" t="s">
        <v>1318</v>
      </c>
      <c r="G3678" s="203">
        <v>1</v>
      </c>
      <c r="H3678" s="203" t="s">
        <v>9227</v>
      </c>
      <c r="I3678" s="205" t="s">
        <v>1668</v>
      </c>
      <c r="J3678" s="208" t="s">
        <v>3301</v>
      </c>
      <c r="K3678" s="203">
        <v>1</v>
      </c>
      <c r="L3678" s="207" t="s">
        <v>827</v>
      </c>
      <c r="M3678" s="208" t="s">
        <v>1436</v>
      </c>
      <c r="N3678" s="209">
        <f t="shared" si="0"/>
        <v>2025</v>
      </c>
      <c r="O3678" s="210">
        <f t="shared" si="1"/>
        <v>12</v>
      </c>
      <c r="P3678" s="211" t="str">
        <f>IFERROR(VLOOKUP(F3678,연간집계!D:E,2,FALSE),"")</f>
        <v>원목액자 203_브라운</v>
      </c>
    </row>
    <row r="3679" spans="1:16" ht="12.75">
      <c r="A3679" s="201">
        <v>46006.207430555558</v>
      </c>
      <c r="B3679" s="202">
        <v>46006</v>
      </c>
      <c r="C3679" s="203" t="s">
        <v>9229</v>
      </c>
      <c r="D3679" s="203" t="s">
        <v>11</v>
      </c>
      <c r="E3679" s="204" t="s">
        <v>9226</v>
      </c>
      <c r="F3679" s="49" t="s">
        <v>1274</v>
      </c>
      <c r="G3679" s="203">
        <v>1</v>
      </c>
      <c r="H3679" s="203" t="s">
        <v>9227</v>
      </c>
      <c r="I3679" s="205" t="s">
        <v>1842</v>
      </c>
      <c r="J3679" s="206"/>
      <c r="K3679" s="203">
        <v>26</v>
      </c>
      <c r="L3679" s="207" t="s">
        <v>827</v>
      </c>
      <c r="M3679" s="208" t="s">
        <v>1436</v>
      </c>
      <c r="N3679" s="209">
        <f t="shared" si="0"/>
        <v>2025</v>
      </c>
      <c r="O3679" s="210">
        <f t="shared" si="1"/>
        <v>12</v>
      </c>
      <c r="P3679" s="211" t="str">
        <f>IFERROR(VLOOKUP(F3679,연간집계!D:E,2,FALSE),"")</f>
        <v>PCMS_비트윈캘린더</v>
      </c>
    </row>
    <row r="3680" spans="1:16" ht="12.75">
      <c r="A3680" s="201">
        <v>46006.207442129627</v>
      </c>
      <c r="B3680" s="202">
        <v>46006</v>
      </c>
      <c r="C3680" s="203" t="s">
        <v>9230</v>
      </c>
      <c r="D3680" s="203" t="s">
        <v>11</v>
      </c>
      <c r="E3680" s="204" t="s">
        <v>9226</v>
      </c>
      <c r="F3680" s="49" t="s">
        <v>1291</v>
      </c>
      <c r="G3680" s="203">
        <v>1</v>
      </c>
      <c r="H3680" s="203" t="s">
        <v>9227</v>
      </c>
      <c r="I3680" s="205" t="s">
        <v>1840</v>
      </c>
      <c r="J3680" s="206"/>
      <c r="K3680" s="203">
        <v>14</v>
      </c>
      <c r="L3680" s="207" t="s">
        <v>827</v>
      </c>
      <c r="M3680" s="208" t="s">
        <v>1436</v>
      </c>
      <c r="N3680" s="209">
        <f t="shared" si="0"/>
        <v>2025</v>
      </c>
      <c r="O3680" s="210">
        <f t="shared" si="1"/>
        <v>12</v>
      </c>
      <c r="P3680" s="211" t="str">
        <f>IFERROR(VLOOKUP(F3680,연간집계!D:E,2,FALSE),"")</f>
        <v>PCMS_벽걸이1단캘린더</v>
      </c>
    </row>
    <row r="3681" spans="1:16" ht="12.75">
      <c r="A3681" s="201">
        <v>46006.378310185188</v>
      </c>
      <c r="B3681" s="202">
        <v>46005</v>
      </c>
      <c r="C3681" s="203" t="s">
        <v>9231</v>
      </c>
      <c r="D3681" s="203" t="s">
        <v>11</v>
      </c>
      <c r="E3681" s="204" t="s">
        <v>9232</v>
      </c>
      <c r="F3681" s="49" t="s">
        <v>924</v>
      </c>
      <c r="G3681" s="203">
        <v>1</v>
      </c>
      <c r="H3681" s="203" t="s">
        <v>1522</v>
      </c>
      <c r="I3681" s="205" t="s">
        <v>6143</v>
      </c>
      <c r="J3681" s="206"/>
      <c r="K3681" s="203">
        <v>16</v>
      </c>
      <c r="L3681" s="207" t="s">
        <v>827</v>
      </c>
      <c r="M3681" s="208" t="s">
        <v>1449</v>
      </c>
      <c r="N3681" s="209">
        <f t="shared" si="0"/>
        <v>2025</v>
      </c>
      <c r="O3681" s="210">
        <f t="shared" si="1"/>
        <v>12</v>
      </c>
      <c r="P3681" s="211" t="str">
        <f>IFERROR(VLOOKUP(F3681,연간집계!D:E,2,FALSE),"")</f>
        <v>베이비진 210 (14p)</v>
      </c>
    </row>
    <row r="3682" spans="1:16" ht="12.75">
      <c r="A3682" s="201">
        <v>46006.378321759257</v>
      </c>
      <c r="B3682" s="202">
        <v>46005</v>
      </c>
      <c r="C3682" s="203" t="s">
        <v>9233</v>
      </c>
      <c r="D3682" s="203" t="s">
        <v>11</v>
      </c>
      <c r="E3682" s="204" t="s">
        <v>9232</v>
      </c>
      <c r="F3682" s="49" t="s">
        <v>924</v>
      </c>
      <c r="G3682" s="203">
        <v>1</v>
      </c>
      <c r="H3682" s="203" t="s">
        <v>1522</v>
      </c>
      <c r="I3682" s="205" t="s">
        <v>6143</v>
      </c>
      <c r="J3682" s="206"/>
      <c r="K3682" s="203">
        <v>16</v>
      </c>
      <c r="L3682" s="207" t="s">
        <v>827</v>
      </c>
      <c r="M3682" s="208" t="s">
        <v>1449</v>
      </c>
      <c r="N3682" s="209">
        <f t="shared" si="0"/>
        <v>2025</v>
      </c>
      <c r="O3682" s="210">
        <f t="shared" si="1"/>
        <v>12</v>
      </c>
      <c r="P3682" s="211" t="str">
        <f>IFERROR(VLOOKUP(F3682,연간집계!D:E,2,FALSE),"")</f>
        <v>베이비진 210 (14p)</v>
      </c>
    </row>
    <row r="3683" spans="1:16" ht="12.75">
      <c r="A3683" s="201">
        <v>46006.378333333334</v>
      </c>
      <c r="B3683" s="202">
        <v>46005</v>
      </c>
      <c r="C3683" s="203" t="s">
        <v>9234</v>
      </c>
      <c r="D3683" s="203" t="s">
        <v>11</v>
      </c>
      <c r="E3683" s="204" t="s">
        <v>9232</v>
      </c>
      <c r="F3683" s="49" t="s">
        <v>924</v>
      </c>
      <c r="G3683" s="203">
        <v>1</v>
      </c>
      <c r="H3683" s="203" t="s">
        <v>1522</v>
      </c>
      <c r="I3683" s="205" t="s">
        <v>6143</v>
      </c>
      <c r="J3683" s="206"/>
      <c r="K3683" s="203">
        <v>16</v>
      </c>
      <c r="L3683" s="207" t="s">
        <v>827</v>
      </c>
      <c r="M3683" s="208" t="s">
        <v>1449</v>
      </c>
      <c r="N3683" s="209">
        <f t="shared" si="0"/>
        <v>2025</v>
      </c>
      <c r="O3683" s="210">
        <f t="shared" si="1"/>
        <v>12</v>
      </c>
      <c r="P3683" s="211" t="str">
        <f>IFERROR(VLOOKUP(F3683,연간집계!D:E,2,FALSE),"")</f>
        <v>베이비진 210 (14p)</v>
      </c>
    </row>
    <row r="3684" spans="1:16" ht="12.75">
      <c r="A3684" s="201">
        <v>46006.378344907411</v>
      </c>
      <c r="B3684" s="202">
        <v>46005</v>
      </c>
      <c r="C3684" s="203" t="s">
        <v>9235</v>
      </c>
      <c r="D3684" s="203" t="s">
        <v>11</v>
      </c>
      <c r="E3684" s="204" t="s">
        <v>9232</v>
      </c>
      <c r="F3684" s="49" t="s">
        <v>924</v>
      </c>
      <c r="G3684" s="203">
        <v>1</v>
      </c>
      <c r="H3684" s="203" t="s">
        <v>1522</v>
      </c>
      <c r="I3684" s="205" t="s">
        <v>6143</v>
      </c>
      <c r="J3684" s="206"/>
      <c r="K3684" s="203">
        <v>16</v>
      </c>
      <c r="L3684" s="207" t="s">
        <v>827</v>
      </c>
      <c r="M3684" s="208" t="s">
        <v>1449</v>
      </c>
      <c r="N3684" s="209">
        <f t="shared" si="0"/>
        <v>2025</v>
      </c>
      <c r="O3684" s="210">
        <f t="shared" si="1"/>
        <v>12</v>
      </c>
      <c r="P3684" s="211" t="str">
        <f>IFERROR(VLOOKUP(F3684,연간집계!D:E,2,FALSE),"")</f>
        <v>베이비진 210 (14p)</v>
      </c>
    </row>
    <row r="3685" spans="1:16" ht="12.75">
      <c r="A3685" s="201">
        <v>46006.37835648148</v>
      </c>
      <c r="B3685" s="202">
        <v>46005</v>
      </c>
      <c r="C3685" s="203" t="s">
        <v>9236</v>
      </c>
      <c r="D3685" s="203" t="s">
        <v>11</v>
      </c>
      <c r="E3685" s="204" t="s">
        <v>9232</v>
      </c>
      <c r="F3685" s="49" t="s">
        <v>924</v>
      </c>
      <c r="G3685" s="203">
        <v>1</v>
      </c>
      <c r="H3685" s="203" t="s">
        <v>1522</v>
      </c>
      <c r="I3685" s="205" t="s">
        <v>6143</v>
      </c>
      <c r="J3685" s="206"/>
      <c r="K3685" s="203">
        <v>16</v>
      </c>
      <c r="L3685" s="207" t="s">
        <v>827</v>
      </c>
      <c r="M3685" s="208" t="s">
        <v>1449</v>
      </c>
      <c r="N3685" s="209">
        <f t="shared" si="0"/>
        <v>2025</v>
      </c>
      <c r="O3685" s="210">
        <f t="shared" si="1"/>
        <v>12</v>
      </c>
      <c r="P3685" s="211" t="str">
        <f>IFERROR(VLOOKUP(F3685,연간집계!D:E,2,FALSE),"")</f>
        <v>베이비진 210 (14p)</v>
      </c>
    </row>
    <row r="3686" spans="1:16" ht="12.75">
      <c r="A3686" s="201">
        <v>46006.378368055557</v>
      </c>
      <c r="B3686" s="202">
        <v>46005</v>
      </c>
      <c r="C3686" s="203" t="s">
        <v>9237</v>
      </c>
      <c r="D3686" s="203" t="s">
        <v>11</v>
      </c>
      <c r="E3686" s="204" t="s">
        <v>9232</v>
      </c>
      <c r="F3686" s="49" t="s">
        <v>924</v>
      </c>
      <c r="G3686" s="203">
        <v>1</v>
      </c>
      <c r="H3686" s="203" t="s">
        <v>1522</v>
      </c>
      <c r="I3686" s="205" t="s">
        <v>6143</v>
      </c>
      <c r="J3686" s="206"/>
      <c r="K3686" s="203">
        <v>16</v>
      </c>
      <c r="L3686" s="207" t="s">
        <v>827</v>
      </c>
      <c r="M3686" s="208" t="s">
        <v>1449</v>
      </c>
      <c r="N3686" s="209">
        <f t="shared" si="0"/>
        <v>2025</v>
      </c>
      <c r="O3686" s="210">
        <f t="shared" si="1"/>
        <v>12</v>
      </c>
      <c r="P3686" s="211" t="str">
        <f>IFERROR(VLOOKUP(F3686,연간집계!D:E,2,FALSE),"")</f>
        <v>베이비진 210 (14p)</v>
      </c>
    </row>
    <row r="3687" spans="1:16" ht="12.75">
      <c r="A3687" s="201">
        <v>46006.378391203703</v>
      </c>
      <c r="B3687" s="202">
        <v>46005</v>
      </c>
      <c r="C3687" s="203" t="s">
        <v>9238</v>
      </c>
      <c r="D3687" s="203" t="s">
        <v>11</v>
      </c>
      <c r="E3687" s="204" t="s">
        <v>9232</v>
      </c>
      <c r="F3687" s="49" t="s">
        <v>924</v>
      </c>
      <c r="G3687" s="203">
        <v>1</v>
      </c>
      <c r="H3687" s="203" t="s">
        <v>1522</v>
      </c>
      <c r="I3687" s="205" t="s">
        <v>6143</v>
      </c>
      <c r="J3687" s="206"/>
      <c r="K3687" s="203">
        <v>16</v>
      </c>
      <c r="L3687" s="207" t="s">
        <v>827</v>
      </c>
      <c r="M3687" s="208" t="s">
        <v>1449</v>
      </c>
      <c r="N3687" s="209">
        <f t="shared" si="0"/>
        <v>2025</v>
      </c>
      <c r="O3687" s="210">
        <f t="shared" si="1"/>
        <v>12</v>
      </c>
      <c r="P3687" s="211" t="str">
        <f>IFERROR(VLOOKUP(F3687,연간집계!D:E,2,FALSE),"")</f>
        <v>베이비진 210 (14p)</v>
      </c>
    </row>
    <row r="3688" spans="1:16" ht="12.75">
      <c r="A3688" s="201">
        <v>46006.37840277778</v>
      </c>
      <c r="B3688" s="202">
        <v>46005</v>
      </c>
      <c r="C3688" s="203" t="s">
        <v>9239</v>
      </c>
      <c r="D3688" s="203" t="s">
        <v>11</v>
      </c>
      <c r="E3688" s="204" t="s">
        <v>9232</v>
      </c>
      <c r="F3688" s="49" t="s">
        <v>924</v>
      </c>
      <c r="G3688" s="203">
        <v>1</v>
      </c>
      <c r="H3688" s="203" t="s">
        <v>1522</v>
      </c>
      <c r="I3688" s="205" t="s">
        <v>6143</v>
      </c>
      <c r="J3688" s="206"/>
      <c r="K3688" s="203">
        <v>16</v>
      </c>
      <c r="L3688" s="207" t="s">
        <v>827</v>
      </c>
      <c r="M3688" s="208" t="s">
        <v>1449</v>
      </c>
      <c r="N3688" s="209">
        <f t="shared" si="0"/>
        <v>2025</v>
      </c>
      <c r="O3688" s="210">
        <f t="shared" si="1"/>
        <v>12</v>
      </c>
      <c r="P3688" s="211" t="str">
        <f>IFERROR(VLOOKUP(F3688,연간집계!D:E,2,FALSE),"")</f>
        <v>베이비진 210 (14p)</v>
      </c>
    </row>
    <row r="3689" spans="1:16" ht="12.75">
      <c r="A3689" s="201">
        <v>46006.387395833335</v>
      </c>
      <c r="B3689" s="202">
        <v>46006</v>
      </c>
      <c r="C3689" s="203" t="s">
        <v>9240</v>
      </c>
      <c r="D3689" s="203" t="s">
        <v>11</v>
      </c>
      <c r="E3689" s="204" t="s">
        <v>9241</v>
      </c>
      <c r="F3689" s="49" t="s">
        <v>1291</v>
      </c>
      <c r="G3689" s="203">
        <v>1</v>
      </c>
      <c r="H3689" s="203" t="s">
        <v>9242</v>
      </c>
      <c r="I3689" s="205" t="s">
        <v>1840</v>
      </c>
      <c r="J3689" s="206"/>
      <c r="K3689" s="203">
        <v>14</v>
      </c>
      <c r="L3689" s="207" t="s">
        <v>827</v>
      </c>
      <c r="M3689" s="208" t="s">
        <v>1471</v>
      </c>
      <c r="N3689" s="209">
        <f t="shared" si="0"/>
        <v>2025</v>
      </c>
      <c r="O3689" s="210">
        <f t="shared" si="1"/>
        <v>12</v>
      </c>
      <c r="P3689" s="211" t="str">
        <f>IFERROR(VLOOKUP(F3689,연간집계!D:E,2,FALSE),"")</f>
        <v>PCMS_벽걸이1단캘린더</v>
      </c>
    </row>
    <row r="3690" spans="1:16" ht="12.75">
      <c r="A3690" s="201">
        <v>46006.387407407405</v>
      </c>
      <c r="B3690" s="202">
        <v>46006</v>
      </c>
      <c r="C3690" s="203" t="s">
        <v>9243</v>
      </c>
      <c r="D3690" s="203" t="s">
        <v>11</v>
      </c>
      <c r="E3690" s="204" t="s">
        <v>9241</v>
      </c>
      <c r="F3690" s="49" t="s">
        <v>1296</v>
      </c>
      <c r="G3690" s="203">
        <v>1</v>
      </c>
      <c r="H3690" s="203" t="s">
        <v>9242</v>
      </c>
      <c r="I3690" s="205" t="s">
        <v>5190</v>
      </c>
      <c r="J3690" s="206"/>
      <c r="K3690" s="203">
        <v>26</v>
      </c>
      <c r="L3690" s="207" t="s">
        <v>827</v>
      </c>
      <c r="M3690" s="208" t="s">
        <v>1471</v>
      </c>
      <c r="N3690" s="209">
        <f t="shared" si="0"/>
        <v>2025</v>
      </c>
      <c r="O3690" s="210">
        <f t="shared" si="1"/>
        <v>12</v>
      </c>
      <c r="P3690" s="211" t="str">
        <f>IFERROR(VLOOKUP(F3690,연간집계!D:E,2,FALSE),"")</f>
        <v>PCMS_벽걸이2단캘린더</v>
      </c>
    </row>
    <row r="3691" spans="1:16" ht="12.75">
      <c r="A3691" s="201">
        <v>46006.387418981481</v>
      </c>
      <c r="B3691" s="202">
        <v>46006</v>
      </c>
      <c r="C3691" s="203" t="s">
        <v>9244</v>
      </c>
      <c r="D3691" s="203" t="s">
        <v>11</v>
      </c>
      <c r="E3691" s="204" t="s">
        <v>9241</v>
      </c>
      <c r="F3691" s="49" t="s">
        <v>1291</v>
      </c>
      <c r="G3691" s="203">
        <v>1</v>
      </c>
      <c r="H3691" s="203" t="s">
        <v>9242</v>
      </c>
      <c r="I3691" s="205" t="s">
        <v>1840</v>
      </c>
      <c r="J3691" s="206"/>
      <c r="K3691" s="203">
        <v>14</v>
      </c>
      <c r="L3691" s="207" t="s">
        <v>827</v>
      </c>
      <c r="M3691" s="208" t="s">
        <v>1471</v>
      </c>
      <c r="N3691" s="209">
        <f t="shared" si="0"/>
        <v>2025</v>
      </c>
      <c r="O3691" s="210">
        <f t="shared" si="1"/>
        <v>12</v>
      </c>
      <c r="P3691" s="211" t="str">
        <f>IFERROR(VLOOKUP(F3691,연간집계!D:E,2,FALSE),"")</f>
        <v>PCMS_벽걸이1단캘린더</v>
      </c>
    </row>
    <row r="3692" spans="1:16" ht="12.75">
      <c r="A3692" s="201">
        <v>46006.405104166668</v>
      </c>
      <c r="B3692" s="202">
        <v>46006</v>
      </c>
      <c r="C3692" s="203" t="s">
        <v>9245</v>
      </c>
      <c r="D3692" s="203" t="s">
        <v>11</v>
      </c>
      <c r="E3692" s="204" t="s">
        <v>9246</v>
      </c>
      <c r="F3692" s="49" t="s">
        <v>861</v>
      </c>
      <c r="G3692" s="203">
        <v>10</v>
      </c>
      <c r="H3692" s="203" t="s">
        <v>9247</v>
      </c>
      <c r="I3692" s="205" t="s">
        <v>1440</v>
      </c>
      <c r="J3692" s="206"/>
      <c r="K3692" s="203">
        <v>28</v>
      </c>
      <c r="L3692" s="207" t="s">
        <v>827</v>
      </c>
      <c r="M3692" s="208" t="s">
        <v>1425</v>
      </c>
      <c r="N3692" s="209">
        <f t="shared" si="0"/>
        <v>2025</v>
      </c>
      <c r="O3692" s="210">
        <f t="shared" si="1"/>
        <v>12</v>
      </c>
      <c r="P3692" s="211" t="str">
        <f>IFERROR(VLOOKUP(F3692,연간집계!D:E,2,FALSE),"")</f>
        <v>스탠다드 포토북 8*6 (소프트/무광)</v>
      </c>
    </row>
    <row r="3693" spans="1:16" ht="12.75">
      <c r="A3693" s="201">
        <v>46006.408067129632</v>
      </c>
      <c r="B3693" s="202">
        <v>46006</v>
      </c>
      <c r="C3693" s="203" t="s">
        <v>9248</v>
      </c>
      <c r="D3693" s="203" t="s">
        <v>11</v>
      </c>
      <c r="E3693" s="204" t="s">
        <v>9249</v>
      </c>
      <c r="F3693" s="49" t="s">
        <v>1353</v>
      </c>
      <c r="G3693" s="203">
        <v>1</v>
      </c>
      <c r="H3693" s="203" t="s">
        <v>9250</v>
      </c>
      <c r="I3693" s="205" t="s">
        <v>7272</v>
      </c>
      <c r="J3693" s="206"/>
      <c r="K3693" s="203">
        <v>10</v>
      </c>
      <c r="L3693" s="207" t="s">
        <v>827</v>
      </c>
      <c r="M3693" s="208" t="s">
        <v>2216</v>
      </c>
      <c r="N3693" s="209">
        <f t="shared" si="0"/>
        <v>2025</v>
      </c>
      <c r="O3693" s="210">
        <f t="shared" si="1"/>
        <v>12</v>
      </c>
      <c r="P3693" s="211" t="str">
        <f>IFERROR(VLOOKUP(F3693,연간집계!D:E,2,FALSE),"")</f>
        <v>PCMS_엽서 120</v>
      </c>
    </row>
    <row r="3694" spans="1:16" ht="12.75">
      <c r="A3694" s="201">
        <v>46006.431701388887</v>
      </c>
      <c r="B3694" s="202">
        <v>46006</v>
      </c>
      <c r="C3694" s="203" t="s">
        <v>9251</v>
      </c>
      <c r="D3694" s="203" t="s">
        <v>11</v>
      </c>
      <c r="E3694" s="204" t="s">
        <v>9252</v>
      </c>
      <c r="F3694" s="49" t="s">
        <v>847</v>
      </c>
      <c r="G3694" s="203">
        <v>1</v>
      </c>
      <c r="H3694" s="203" t="s">
        <v>9253</v>
      </c>
      <c r="I3694" s="205" t="s">
        <v>1440</v>
      </c>
      <c r="J3694" s="206"/>
      <c r="K3694" s="203">
        <v>56</v>
      </c>
      <c r="L3694" s="207" t="s">
        <v>827</v>
      </c>
      <c r="M3694" s="208" t="s">
        <v>1436</v>
      </c>
      <c r="N3694" s="209">
        <f t="shared" si="0"/>
        <v>2025</v>
      </c>
      <c r="O3694" s="210">
        <f t="shared" si="1"/>
        <v>12</v>
      </c>
      <c r="P3694" s="211" t="str">
        <f>IFERROR(VLOOKUP(F3694,연간집계!D:E,2,FALSE),"")</f>
        <v>스탠다드 포토북 8*11 (하드/무광)</v>
      </c>
    </row>
    <row r="3695" spans="1:16" ht="12.75">
      <c r="A3695" s="201">
        <v>46006.437986111108</v>
      </c>
      <c r="B3695" s="202">
        <v>46006</v>
      </c>
      <c r="C3695" s="203" t="s">
        <v>9254</v>
      </c>
      <c r="D3695" s="203" t="s">
        <v>11</v>
      </c>
      <c r="E3695" s="204" t="s">
        <v>9255</v>
      </c>
      <c r="F3695" s="49" t="s">
        <v>1284</v>
      </c>
      <c r="G3695" s="203">
        <v>83</v>
      </c>
      <c r="H3695" s="203" t="s">
        <v>8206</v>
      </c>
      <c r="I3695" s="205" t="s">
        <v>1501</v>
      </c>
      <c r="J3695" s="206"/>
      <c r="K3695" s="203">
        <v>26</v>
      </c>
      <c r="L3695" s="207" t="s">
        <v>827</v>
      </c>
      <c r="M3695" s="208" t="s">
        <v>1629</v>
      </c>
      <c r="N3695" s="209">
        <f t="shared" si="0"/>
        <v>2025</v>
      </c>
      <c r="O3695" s="210">
        <f t="shared" si="1"/>
        <v>12</v>
      </c>
      <c r="P3695" s="211" t="str">
        <f>IFERROR(VLOOKUP(F3695,연간집계!D:E,2,FALSE),"")</f>
        <v>PCMS_스탠다드캘린더</v>
      </c>
    </row>
    <row r="3696" spans="1:16" ht="12.75">
      <c r="A3696" s="201">
        <v>46006.441168981481</v>
      </c>
      <c r="B3696" s="202">
        <v>46006</v>
      </c>
      <c r="C3696" s="203" t="s">
        <v>9256</v>
      </c>
      <c r="D3696" s="203" t="s">
        <v>11</v>
      </c>
      <c r="E3696" s="204" t="s">
        <v>9257</v>
      </c>
      <c r="F3696" s="49" t="s">
        <v>1284</v>
      </c>
      <c r="G3696" s="203">
        <v>1</v>
      </c>
      <c r="H3696" s="203" t="s">
        <v>9258</v>
      </c>
      <c r="I3696" s="205" t="s">
        <v>5016</v>
      </c>
      <c r="J3696" s="206"/>
      <c r="K3696" s="203">
        <v>26</v>
      </c>
      <c r="L3696" s="207" t="s">
        <v>827</v>
      </c>
      <c r="M3696" s="208" t="s">
        <v>1471</v>
      </c>
      <c r="N3696" s="209">
        <f t="shared" si="0"/>
        <v>2025</v>
      </c>
      <c r="O3696" s="210">
        <f t="shared" si="1"/>
        <v>12</v>
      </c>
      <c r="P3696" s="211" t="str">
        <f>IFERROR(VLOOKUP(F3696,연간집계!D:E,2,FALSE),"")</f>
        <v>PCMS_스탠다드캘린더</v>
      </c>
    </row>
    <row r="3697" spans="1:16" ht="12.75">
      <c r="A3697" s="201">
        <v>46006.44736111111</v>
      </c>
      <c r="B3697" s="202">
        <v>46006</v>
      </c>
      <c r="C3697" s="203" t="s">
        <v>9259</v>
      </c>
      <c r="D3697" s="203" t="s">
        <v>11</v>
      </c>
      <c r="E3697" s="204" t="s">
        <v>9260</v>
      </c>
      <c r="F3697" s="49" t="s">
        <v>1318</v>
      </c>
      <c r="G3697" s="203">
        <v>1</v>
      </c>
      <c r="H3697" s="203" t="s">
        <v>9261</v>
      </c>
      <c r="I3697" s="205" t="s">
        <v>5787</v>
      </c>
      <c r="J3697" s="208" t="s">
        <v>1787</v>
      </c>
      <c r="K3697" s="203">
        <v>1</v>
      </c>
      <c r="L3697" s="207" t="s">
        <v>827</v>
      </c>
      <c r="M3697" s="208" t="s">
        <v>1497</v>
      </c>
      <c r="N3697" s="209">
        <f t="shared" si="0"/>
        <v>2025</v>
      </c>
      <c r="O3697" s="210">
        <f t="shared" si="1"/>
        <v>12</v>
      </c>
      <c r="P3697" s="211" t="str">
        <f>IFERROR(VLOOKUP(F3697,연간집계!D:E,2,FALSE),"")</f>
        <v>원목액자 203_브라운</v>
      </c>
    </row>
    <row r="3698" spans="1:16" ht="12.75">
      <c r="A3698" s="201">
        <v>46006.447372685187</v>
      </c>
      <c r="B3698" s="202">
        <v>46006</v>
      </c>
      <c r="C3698" s="203" t="s">
        <v>9262</v>
      </c>
      <c r="D3698" s="203" t="s">
        <v>11</v>
      </c>
      <c r="E3698" s="204" t="s">
        <v>9260</v>
      </c>
      <c r="F3698" s="49" t="s">
        <v>1291</v>
      </c>
      <c r="G3698" s="203">
        <v>1</v>
      </c>
      <c r="H3698" s="203" t="s">
        <v>9261</v>
      </c>
      <c r="I3698" s="205" t="s">
        <v>6763</v>
      </c>
      <c r="J3698" s="206"/>
      <c r="K3698" s="203">
        <v>14</v>
      </c>
      <c r="L3698" s="207" t="s">
        <v>827</v>
      </c>
      <c r="M3698" s="208" t="s">
        <v>1497</v>
      </c>
      <c r="N3698" s="209">
        <f t="shared" si="0"/>
        <v>2025</v>
      </c>
      <c r="O3698" s="210">
        <f t="shared" si="1"/>
        <v>12</v>
      </c>
      <c r="P3698" s="211" t="str">
        <f>IFERROR(VLOOKUP(F3698,연간집계!D:E,2,FALSE),"")</f>
        <v>PCMS_벽걸이1단캘린더</v>
      </c>
    </row>
    <row r="3699" spans="1:16" ht="12.75">
      <c r="A3699" s="201">
        <v>46006.447384259256</v>
      </c>
      <c r="B3699" s="202">
        <v>46006</v>
      </c>
      <c r="C3699" s="203" t="s">
        <v>9263</v>
      </c>
      <c r="D3699" s="203" t="s">
        <v>11</v>
      </c>
      <c r="E3699" s="204" t="s">
        <v>9260</v>
      </c>
      <c r="F3699" s="49" t="s">
        <v>1291</v>
      </c>
      <c r="G3699" s="203">
        <v>1</v>
      </c>
      <c r="H3699" s="203" t="s">
        <v>9261</v>
      </c>
      <c r="I3699" s="205" t="s">
        <v>6763</v>
      </c>
      <c r="J3699" s="206"/>
      <c r="K3699" s="203">
        <v>14</v>
      </c>
      <c r="L3699" s="207" t="s">
        <v>827</v>
      </c>
      <c r="M3699" s="208" t="s">
        <v>1497</v>
      </c>
      <c r="N3699" s="209">
        <f t="shared" si="0"/>
        <v>2025</v>
      </c>
      <c r="O3699" s="210">
        <f t="shared" si="1"/>
        <v>12</v>
      </c>
      <c r="P3699" s="211" t="str">
        <f>IFERROR(VLOOKUP(F3699,연간집계!D:E,2,FALSE),"")</f>
        <v>PCMS_벽걸이1단캘린더</v>
      </c>
    </row>
    <row r="3700" spans="1:16" ht="12.75">
      <c r="A3700" s="201">
        <v>46006.447395833333</v>
      </c>
      <c r="B3700" s="202">
        <v>46006</v>
      </c>
      <c r="C3700" s="203" t="s">
        <v>9264</v>
      </c>
      <c r="D3700" s="203" t="s">
        <v>11</v>
      </c>
      <c r="E3700" s="204" t="s">
        <v>9260</v>
      </c>
      <c r="F3700" s="49" t="s">
        <v>1291</v>
      </c>
      <c r="G3700" s="203">
        <v>1</v>
      </c>
      <c r="H3700" s="203" t="s">
        <v>9261</v>
      </c>
      <c r="I3700" s="205" t="s">
        <v>6763</v>
      </c>
      <c r="J3700" s="206"/>
      <c r="K3700" s="203">
        <v>14</v>
      </c>
      <c r="L3700" s="207" t="s">
        <v>827</v>
      </c>
      <c r="M3700" s="208" t="s">
        <v>1497</v>
      </c>
      <c r="N3700" s="209">
        <f t="shared" si="0"/>
        <v>2025</v>
      </c>
      <c r="O3700" s="210">
        <f t="shared" si="1"/>
        <v>12</v>
      </c>
      <c r="P3700" s="211" t="str">
        <f>IFERROR(VLOOKUP(F3700,연간집계!D:E,2,FALSE),"")</f>
        <v>PCMS_벽걸이1단캘린더</v>
      </c>
    </row>
    <row r="3701" spans="1:16" ht="12.75">
      <c r="A3701" s="201">
        <v>46006.44740740741</v>
      </c>
      <c r="B3701" s="202">
        <v>46006</v>
      </c>
      <c r="C3701" s="203" t="s">
        <v>9265</v>
      </c>
      <c r="D3701" s="203" t="s">
        <v>11</v>
      </c>
      <c r="E3701" s="204" t="s">
        <v>9260</v>
      </c>
      <c r="F3701" s="49" t="s">
        <v>1291</v>
      </c>
      <c r="G3701" s="203">
        <v>1</v>
      </c>
      <c r="H3701" s="203" t="s">
        <v>9261</v>
      </c>
      <c r="I3701" s="205" t="s">
        <v>6763</v>
      </c>
      <c r="J3701" s="206"/>
      <c r="K3701" s="203">
        <v>14</v>
      </c>
      <c r="L3701" s="207" t="s">
        <v>827</v>
      </c>
      <c r="M3701" s="208" t="s">
        <v>1497</v>
      </c>
      <c r="N3701" s="209">
        <f t="shared" si="0"/>
        <v>2025</v>
      </c>
      <c r="O3701" s="210">
        <f t="shared" si="1"/>
        <v>12</v>
      </c>
      <c r="P3701" s="211" t="str">
        <f>IFERROR(VLOOKUP(F3701,연간집계!D:E,2,FALSE),"")</f>
        <v>PCMS_벽걸이1단캘린더</v>
      </c>
    </row>
    <row r="3702" spans="1:16" ht="12.75">
      <c r="A3702" s="201">
        <v>46006.447418981479</v>
      </c>
      <c r="B3702" s="202">
        <v>46006</v>
      </c>
      <c r="C3702" s="203" t="s">
        <v>9266</v>
      </c>
      <c r="D3702" s="203" t="s">
        <v>11</v>
      </c>
      <c r="E3702" s="204" t="s">
        <v>9260</v>
      </c>
      <c r="F3702" s="49" t="s">
        <v>1291</v>
      </c>
      <c r="G3702" s="203">
        <v>1</v>
      </c>
      <c r="H3702" s="203" t="s">
        <v>9261</v>
      </c>
      <c r="I3702" s="205" t="s">
        <v>6763</v>
      </c>
      <c r="J3702" s="206"/>
      <c r="K3702" s="203">
        <v>14</v>
      </c>
      <c r="L3702" s="207" t="s">
        <v>827</v>
      </c>
      <c r="M3702" s="208" t="s">
        <v>1497</v>
      </c>
      <c r="N3702" s="209">
        <f t="shared" si="0"/>
        <v>2025</v>
      </c>
      <c r="O3702" s="210">
        <f t="shared" si="1"/>
        <v>12</v>
      </c>
      <c r="P3702" s="211" t="str">
        <f>IFERROR(VLOOKUP(F3702,연간집계!D:E,2,FALSE),"")</f>
        <v>PCMS_벽걸이1단캘린더</v>
      </c>
    </row>
    <row r="3703" spans="1:16" ht="12.75">
      <c r="A3703" s="201">
        <v>46006.447430555556</v>
      </c>
      <c r="B3703" s="202">
        <v>46006</v>
      </c>
      <c r="C3703" s="203" t="s">
        <v>9267</v>
      </c>
      <c r="D3703" s="203" t="s">
        <v>11</v>
      </c>
      <c r="E3703" s="204" t="s">
        <v>9260</v>
      </c>
      <c r="F3703" s="49" t="s">
        <v>1291</v>
      </c>
      <c r="G3703" s="203">
        <v>1</v>
      </c>
      <c r="H3703" s="203" t="s">
        <v>9261</v>
      </c>
      <c r="I3703" s="205" t="s">
        <v>6763</v>
      </c>
      <c r="J3703" s="206"/>
      <c r="K3703" s="203">
        <v>14</v>
      </c>
      <c r="L3703" s="207" t="s">
        <v>827</v>
      </c>
      <c r="M3703" s="208" t="s">
        <v>1497</v>
      </c>
      <c r="N3703" s="209">
        <f t="shared" si="0"/>
        <v>2025</v>
      </c>
      <c r="O3703" s="210">
        <f t="shared" si="1"/>
        <v>12</v>
      </c>
      <c r="P3703" s="211" t="str">
        <f>IFERROR(VLOOKUP(F3703,연간집계!D:E,2,FALSE),"")</f>
        <v>PCMS_벽걸이1단캘린더</v>
      </c>
    </row>
    <row r="3704" spans="1:16" ht="12.75">
      <c r="A3704" s="201">
        <v>46006.447442129633</v>
      </c>
      <c r="B3704" s="202">
        <v>46006</v>
      </c>
      <c r="C3704" s="203" t="s">
        <v>9268</v>
      </c>
      <c r="D3704" s="203" t="s">
        <v>11</v>
      </c>
      <c r="E3704" s="204" t="s">
        <v>9260</v>
      </c>
      <c r="F3704" s="49" t="s">
        <v>1291</v>
      </c>
      <c r="G3704" s="203">
        <v>1</v>
      </c>
      <c r="H3704" s="203" t="s">
        <v>9261</v>
      </c>
      <c r="I3704" s="205" t="s">
        <v>6763</v>
      </c>
      <c r="J3704" s="206"/>
      <c r="K3704" s="203">
        <v>14</v>
      </c>
      <c r="L3704" s="207" t="s">
        <v>827</v>
      </c>
      <c r="M3704" s="208" t="s">
        <v>1497</v>
      </c>
      <c r="N3704" s="209">
        <f t="shared" si="0"/>
        <v>2025</v>
      </c>
      <c r="O3704" s="210">
        <f t="shared" si="1"/>
        <v>12</v>
      </c>
      <c r="P3704" s="211" t="str">
        <f>IFERROR(VLOOKUP(F3704,연간집계!D:E,2,FALSE),"")</f>
        <v>PCMS_벽걸이1단캘린더</v>
      </c>
    </row>
    <row r="3705" spans="1:16" ht="12.75">
      <c r="A3705" s="201">
        <v>46006.447453703702</v>
      </c>
      <c r="B3705" s="202">
        <v>46006</v>
      </c>
      <c r="C3705" s="203" t="s">
        <v>9269</v>
      </c>
      <c r="D3705" s="203" t="s">
        <v>11</v>
      </c>
      <c r="E3705" s="204" t="s">
        <v>9260</v>
      </c>
      <c r="F3705" s="49" t="s">
        <v>1291</v>
      </c>
      <c r="G3705" s="203">
        <v>1</v>
      </c>
      <c r="H3705" s="203" t="s">
        <v>9261</v>
      </c>
      <c r="I3705" s="205" t="s">
        <v>6763</v>
      </c>
      <c r="J3705" s="206"/>
      <c r="K3705" s="203">
        <v>14</v>
      </c>
      <c r="L3705" s="207" t="s">
        <v>827</v>
      </c>
      <c r="M3705" s="208" t="s">
        <v>1497</v>
      </c>
      <c r="N3705" s="209">
        <f t="shared" si="0"/>
        <v>2025</v>
      </c>
      <c r="O3705" s="210">
        <f t="shared" si="1"/>
        <v>12</v>
      </c>
      <c r="P3705" s="211" t="str">
        <f>IFERROR(VLOOKUP(F3705,연간집계!D:E,2,FALSE),"")</f>
        <v>PCMS_벽걸이1단캘린더</v>
      </c>
    </row>
    <row r="3706" spans="1:16" ht="12.75">
      <c r="A3706" s="201">
        <v>46006.447465277779</v>
      </c>
      <c r="B3706" s="202">
        <v>46006</v>
      </c>
      <c r="C3706" s="203" t="s">
        <v>9270</v>
      </c>
      <c r="D3706" s="203" t="s">
        <v>11</v>
      </c>
      <c r="E3706" s="204" t="s">
        <v>9260</v>
      </c>
      <c r="F3706" s="49" t="s">
        <v>1291</v>
      </c>
      <c r="G3706" s="203">
        <v>1</v>
      </c>
      <c r="H3706" s="203" t="s">
        <v>9261</v>
      </c>
      <c r="I3706" s="205" t="s">
        <v>6763</v>
      </c>
      <c r="J3706" s="206"/>
      <c r="K3706" s="203">
        <v>14</v>
      </c>
      <c r="L3706" s="207" t="s">
        <v>827</v>
      </c>
      <c r="M3706" s="208" t="s">
        <v>1497</v>
      </c>
      <c r="N3706" s="209">
        <f t="shared" si="0"/>
        <v>2025</v>
      </c>
      <c r="O3706" s="210">
        <f t="shared" si="1"/>
        <v>12</v>
      </c>
      <c r="P3706" s="211" t="str">
        <f>IFERROR(VLOOKUP(F3706,연간집계!D:E,2,FALSE),"")</f>
        <v>PCMS_벽걸이1단캘린더</v>
      </c>
    </row>
    <row r="3707" spans="1:16" ht="12.75">
      <c r="A3707" s="201">
        <v>46006.447476851848</v>
      </c>
      <c r="B3707" s="202">
        <v>46006</v>
      </c>
      <c r="C3707" s="203" t="s">
        <v>9271</v>
      </c>
      <c r="D3707" s="203" t="s">
        <v>11</v>
      </c>
      <c r="E3707" s="204" t="s">
        <v>9260</v>
      </c>
      <c r="F3707" s="49" t="s">
        <v>1291</v>
      </c>
      <c r="G3707" s="203">
        <v>1</v>
      </c>
      <c r="H3707" s="203" t="s">
        <v>9261</v>
      </c>
      <c r="I3707" s="205" t="s">
        <v>6763</v>
      </c>
      <c r="J3707" s="206"/>
      <c r="K3707" s="203">
        <v>14</v>
      </c>
      <c r="L3707" s="207" t="s">
        <v>827</v>
      </c>
      <c r="M3707" s="208" t="s">
        <v>1497</v>
      </c>
      <c r="N3707" s="209">
        <f t="shared" si="0"/>
        <v>2025</v>
      </c>
      <c r="O3707" s="210">
        <f t="shared" si="1"/>
        <v>12</v>
      </c>
      <c r="P3707" s="211" t="str">
        <f>IFERROR(VLOOKUP(F3707,연간집계!D:E,2,FALSE),"")</f>
        <v>PCMS_벽걸이1단캘린더</v>
      </c>
    </row>
    <row r="3708" spans="1:16" ht="12.75">
      <c r="A3708" s="201">
        <v>46006.447488425925</v>
      </c>
      <c r="B3708" s="202">
        <v>46006</v>
      </c>
      <c r="C3708" s="203" t="s">
        <v>9272</v>
      </c>
      <c r="D3708" s="203" t="s">
        <v>11</v>
      </c>
      <c r="E3708" s="204" t="s">
        <v>9260</v>
      </c>
      <c r="F3708" s="49" t="s">
        <v>1291</v>
      </c>
      <c r="G3708" s="203">
        <v>1</v>
      </c>
      <c r="H3708" s="203" t="s">
        <v>9261</v>
      </c>
      <c r="I3708" s="205" t="s">
        <v>6763</v>
      </c>
      <c r="J3708" s="206"/>
      <c r="K3708" s="203">
        <v>14</v>
      </c>
      <c r="L3708" s="207" t="s">
        <v>827</v>
      </c>
      <c r="M3708" s="208" t="s">
        <v>1497</v>
      </c>
      <c r="N3708" s="209">
        <f t="shared" si="0"/>
        <v>2025</v>
      </c>
      <c r="O3708" s="210">
        <f t="shared" si="1"/>
        <v>12</v>
      </c>
      <c r="P3708" s="211" t="str">
        <f>IFERROR(VLOOKUP(F3708,연간집계!D:E,2,FALSE),"")</f>
        <v>PCMS_벽걸이1단캘린더</v>
      </c>
    </row>
    <row r="3709" spans="1:16" ht="12.75">
      <c r="A3709" s="201">
        <v>46006.447500000002</v>
      </c>
      <c r="B3709" s="202">
        <v>46006</v>
      </c>
      <c r="C3709" s="203" t="s">
        <v>9273</v>
      </c>
      <c r="D3709" s="203" t="s">
        <v>11</v>
      </c>
      <c r="E3709" s="204" t="s">
        <v>9260</v>
      </c>
      <c r="F3709" s="49" t="s">
        <v>985</v>
      </c>
      <c r="G3709" s="203">
        <v>1</v>
      </c>
      <c r="H3709" s="203" t="s">
        <v>9261</v>
      </c>
      <c r="I3709" s="205" t="s">
        <v>9274</v>
      </c>
      <c r="J3709" s="206"/>
      <c r="K3709" s="203">
        <v>24</v>
      </c>
      <c r="L3709" s="207" t="s">
        <v>827</v>
      </c>
      <c r="M3709" s="208" t="s">
        <v>1497</v>
      </c>
      <c r="N3709" s="209">
        <f t="shared" si="0"/>
        <v>2025</v>
      </c>
      <c r="O3709" s="210">
        <f t="shared" si="1"/>
        <v>12</v>
      </c>
      <c r="P3709" s="211" t="str">
        <f>IFERROR(VLOOKUP(F3709,연간집계!D:E,2,FALSE),"")</f>
        <v>졸업북 (유광)</v>
      </c>
    </row>
    <row r="3710" spans="1:16" ht="12.75">
      <c r="A3710" s="201">
        <v>46006.447511574072</v>
      </c>
      <c r="B3710" s="202">
        <v>46006</v>
      </c>
      <c r="C3710" s="203" t="s">
        <v>9275</v>
      </c>
      <c r="D3710" s="203" t="s">
        <v>11</v>
      </c>
      <c r="E3710" s="204" t="s">
        <v>9276</v>
      </c>
      <c r="F3710" s="49" t="s">
        <v>1284</v>
      </c>
      <c r="G3710" s="203">
        <v>2</v>
      </c>
      <c r="H3710" s="203" t="s">
        <v>397</v>
      </c>
      <c r="I3710" s="205" t="s">
        <v>2297</v>
      </c>
      <c r="J3710" s="206"/>
      <c r="K3710" s="203">
        <v>26</v>
      </c>
      <c r="L3710" s="207" t="s">
        <v>827</v>
      </c>
      <c r="M3710" s="208" t="s">
        <v>1471</v>
      </c>
      <c r="N3710" s="209">
        <f t="shared" si="0"/>
        <v>2025</v>
      </c>
      <c r="O3710" s="210">
        <f t="shared" si="1"/>
        <v>12</v>
      </c>
      <c r="P3710" s="211" t="str">
        <f>IFERROR(VLOOKUP(F3710,연간집계!D:E,2,FALSE),"")</f>
        <v>PCMS_스탠다드캘린더</v>
      </c>
    </row>
    <row r="3711" spans="1:16" ht="12.75">
      <c r="A3711" s="201">
        <v>46006.447523148148</v>
      </c>
      <c r="B3711" s="202">
        <v>46006</v>
      </c>
      <c r="C3711" s="203" t="s">
        <v>9277</v>
      </c>
      <c r="D3711" s="203" t="s">
        <v>11</v>
      </c>
      <c r="E3711" s="204" t="s">
        <v>9276</v>
      </c>
      <c r="F3711" s="49" t="s">
        <v>1291</v>
      </c>
      <c r="G3711" s="203">
        <v>1</v>
      </c>
      <c r="H3711" s="203" t="s">
        <v>397</v>
      </c>
      <c r="I3711" s="205" t="s">
        <v>5190</v>
      </c>
      <c r="J3711" s="206"/>
      <c r="K3711" s="203">
        <v>14</v>
      </c>
      <c r="L3711" s="207" t="s">
        <v>827</v>
      </c>
      <c r="M3711" s="208" t="s">
        <v>1471</v>
      </c>
      <c r="N3711" s="209">
        <f t="shared" si="0"/>
        <v>2025</v>
      </c>
      <c r="O3711" s="210">
        <f t="shared" si="1"/>
        <v>12</v>
      </c>
      <c r="P3711" s="211" t="str">
        <f>IFERROR(VLOOKUP(F3711,연간집계!D:E,2,FALSE),"")</f>
        <v>PCMS_벽걸이1단캘린더</v>
      </c>
    </row>
    <row r="3712" spans="1:16" ht="12.75">
      <c r="A3712" s="201">
        <v>46006.453668981485</v>
      </c>
      <c r="B3712" s="202">
        <v>46006</v>
      </c>
      <c r="C3712" s="203" t="s">
        <v>9278</v>
      </c>
      <c r="D3712" s="203" t="s">
        <v>11</v>
      </c>
      <c r="E3712" s="204" t="s">
        <v>9279</v>
      </c>
      <c r="F3712" s="49" t="s">
        <v>1058</v>
      </c>
      <c r="G3712" s="203">
        <v>1</v>
      </c>
      <c r="H3712" s="203" t="s">
        <v>9280</v>
      </c>
      <c r="I3712" s="205" t="s">
        <v>3614</v>
      </c>
      <c r="J3712" s="206"/>
      <c r="K3712" s="203">
        <v>80</v>
      </c>
      <c r="L3712" s="207" t="s">
        <v>827</v>
      </c>
      <c r="M3712" s="208" t="s">
        <v>1471</v>
      </c>
      <c r="N3712" s="209">
        <f t="shared" si="0"/>
        <v>2025</v>
      </c>
      <c r="O3712" s="210">
        <f t="shared" si="1"/>
        <v>12</v>
      </c>
      <c r="P3712" s="211" t="str">
        <f>IFERROR(VLOOKUP(F3712,연간집계!D:E,2,FALSE),"")</f>
        <v>프리북 150 (하드)</v>
      </c>
    </row>
    <row r="3713" spans="1:16" ht="12.75">
      <c r="A3713" s="201">
        <v>46006.453680555554</v>
      </c>
      <c r="B3713" s="202">
        <v>46006</v>
      </c>
      <c r="C3713" s="203" t="s">
        <v>9281</v>
      </c>
      <c r="D3713" s="203" t="s">
        <v>11</v>
      </c>
      <c r="E3713" s="204" t="s">
        <v>9279</v>
      </c>
      <c r="F3713" s="49" t="s">
        <v>1058</v>
      </c>
      <c r="G3713" s="203">
        <v>1</v>
      </c>
      <c r="H3713" s="203" t="s">
        <v>9280</v>
      </c>
      <c r="I3713" s="205" t="s">
        <v>3614</v>
      </c>
      <c r="J3713" s="206"/>
      <c r="K3713" s="203">
        <v>150</v>
      </c>
      <c r="L3713" s="207" t="s">
        <v>827</v>
      </c>
      <c r="M3713" s="208" t="s">
        <v>1471</v>
      </c>
      <c r="N3713" s="209">
        <f t="shared" si="0"/>
        <v>2025</v>
      </c>
      <c r="O3713" s="210">
        <f t="shared" si="1"/>
        <v>12</v>
      </c>
      <c r="P3713" s="211" t="str">
        <f>IFERROR(VLOOKUP(F3713,연간집계!D:E,2,FALSE),"")</f>
        <v>프리북 150 (하드)</v>
      </c>
    </row>
    <row r="3714" spans="1:16" ht="12.75">
      <c r="A3714" s="201">
        <v>46006.474537037036</v>
      </c>
      <c r="B3714" s="202">
        <v>46006</v>
      </c>
      <c r="C3714" s="203" t="s">
        <v>9282</v>
      </c>
      <c r="D3714" s="203" t="s">
        <v>11</v>
      </c>
      <c r="E3714" s="204" t="s">
        <v>9283</v>
      </c>
      <c r="F3714" s="49" t="s">
        <v>838</v>
      </c>
      <c r="G3714" s="203">
        <v>1</v>
      </c>
      <c r="H3714" s="203" t="s">
        <v>9284</v>
      </c>
      <c r="I3714" s="205" t="s">
        <v>1440</v>
      </c>
      <c r="J3714" s="206"/>
      <c r="K3714" s="203">
        <v>34</v>
      </c>
      <c r="L3714" s="207" t="s">
        <v>827</v>
      </c>
      <c r="M3714" s="208" t="s">
        <v>3117</v>
      </c>
      <c r="N3714" s="209">
        <f t="shared" si="0"/>
        <v>2025</v>
      </c>
      <c r="O3714" s="210">
        <f t="shared" si="1"/>
        <v>12</v>
      </c>
      <c r="P3714" s="211" t="str">
        <f>IFERROR(VLOOKUP(F3714,연간집계!D:E,2,FALSE),"")</f>
        <v>스탠다드 포토북 6*8 (하드/무광)</v>
      </c>
    </row>
    <row r="3715" spans="1:16" ht="12.75">
      <c r="A3715" s="201">
        <v>46006.474548611113</v>
      </c>
      <c r="B3715" s="202">
        <v>46006</v>
      </c>
      <c r="C3715" s="203" t="s">
        <v>9285</v>
      </c>
      <c r="D3715" s="203" t="s">
        <v>11</v>
      </c>
      <c r="E3715" s="204" t="s">
        <v>9283</v>
      </c>
      <c r="F3715" s="49" t="s">
        <v>838</v>
      </c>
      <c r="G3715" s="203">
        <v>1</v>
      </c>
      <c r="H3715" s="203" t="s">
        <v>9284</v>
      </c>
      <c r="I3715" s="205" t="s">
        <v>1440</v>
      </c>
      <c r="J3715" s="206"/>
      <c r="K3715" s="203">
        <v>32</v>
      </c>
      <c r="L3715" s="207" t="s">
        <v>827</v>
      </c>
      <c r="M3715" s="208" t="s">
        <v>3117</v>
      </c>
      <c r="N3715" s="209">
        <f t="shared" si="0"/>
        <v>2025</v>
      </c>
      <c r="O3715" s="210">
        <f t="shared" si="1"/>
        <v>12</v>
      </c>
      <c r="P3715" s="211" t="str">
        <f>IFERROR(VLOOKUP(F3715,연간집계!D:E,2,FALSE),"")</f>
        <v>스탠다드 포토북 6*8 (하드/무광)</v>
      </c>
    </row>
    <row r="3716" spans="1:16" ht="12.75">
      <c r="A3716" s="201">
        <v>46006.474560185183</v>
      </c>
      <c r="B3716" s="202">
        <v>46006</v>
      </c>
      <c r="C3716" s="203" t="s">
        <v>9286</v>
      </c>
      <c r="D3716" s="203" t="s">
        <v>11</v>
      </c>
      <c r="E3716" s="204" t="s">
        <v>9283</v>
      </c>
      <c r="F3716" s="49" t="s">
        <v>838</v>
      </c>
      <c r="G3716" s="203">
        <v>1</v>
      </c>
      <c r="H3716" s="203" t="s">
        <v>9284</v>
      </c>
      <c r="I3716" s="205" t="s">
        <v>1440</v>
      </c>
      <c r="J3716" s="206"/>
      <c r="K3716" s="203">
        <v>34</v>
      </c>
      <c r="L3716" s="207" t="s">
        <v>827</v>
      </c>
      <c r="M3716" s="208" t="s">
        <v>3117</v>
      </c>
      <c r="N3716" s="209">
        <f t="shared" si="0"/>
        <v>2025</v>
      </c>
      <c r="O3716" s="210">
        <f t="shared" si="1"/>
        <v>12</v>
      </c>
      <c r="P3716" s="211" t="str">
        <f>IFERROR(VLOOKUP(F3716,연간집계!D:E,2,FALSE),"")</f>
        <v>스탠다드 포토북 6*8 (하드/무광)</v>
      </c>
    </row>
    <row r="3717" spans="1:16" ht="12.75">
      <c r="A3717" s="201">
        <v>46006.47457175926</v>
      </c>
      <c r="B3717" s="202">
        <v>46006</v>
      </c>
      <c r="C3717" s="203" t="s">
        <v>9287</v>
      </c>
      <c r="D3717" s="203" t="s">
        <v>11</v>
      </c>
      <c r="E3717" s="204" t="s">
        <v>9283</v>
      </c>
      <c r="F3717" s="49" t="s">
        <v>838</v>
      </c>
      <c r="G3717" s="203">
        <v>1</v>
      </c>
      <c r="H3717" s="203" t="s">
        <v>9284</v>
      </c>
      <c r="I3717" s="205" t="s">
        <v>1440</v>
      </c>
      <c r="J3717" s="206"/>
      <c r="K3717" s="203">
        <v>34</v>
      </c>
      <c r="L3717" s="207" t="s">
        <v>827</v>
      </c>
      <c r="M3717" s="208" t="s">
        <v>3117</v>
      </c>
      <c r="N3717" s="209">
        <f t="shared" si="0"/>
        <v>2025</v>
      </c>
      <c r="O3717" s="210">
        <f t="shared" si="1"/>
        <v>12</v>
      </c>
      <c r="P3717" s="211" t="str">
        <f>IFERROR(VLOOKUP(F3717,연간집계!D:E,2,FALSE),"")</f>
        <v>스탠다드 포토북 6*8 (하드/무광)</v>
      </c>
    </row>
    <row r="3718" spans="1:16" ht="12.75">
      <c r="A3718" s="201">
        <v>46006.474583333336</v>
      </c>
      <c r="B3718" s="202">
        <v>46006</v>
      </c>
      <c r="C3718" s="203" t="s">
        <v>9288</v>
      </c>
      <c r="D3718" s="203" t="s">
        <v>11</v>
      </c>
      <c r="E3718" s="204" t="s">
        <v>9283</v>
      </c>
      <c r="F3718" s="49" t="s">
        <v>838</v>
      </c>
      <c r="G3718" s="203">
        <v>1</v>
      </c>
      <c r="H3718" s="203" t="s">
        <v>9284</v>
      </c>
      <c r="I3718" s="205" t="s">
        <v>1440</v>
      </c>
      <c r="J3718" s="206"/>
      <c r="K3718" s="203">
        <v>34</v>
      </c>
      <c r="L3718" s="207" t="s">
        <v>827</v>
      </c>
      <c r="M3718" s="208" t="s">
        <v>3117</v>
      </c>
      <c r="N3718" s="209">
        <f t="shared" si="0"/>
        <v>2025</v>
      </c>
      <c r="O3718" s="210">
        <f t="shared" si="1"/>
        <v>12</v>
      </c>
      <c r="P3718" s="211" t="str">
        <f>IFERROR(VLOOKUP(F3718,연간집계!D:E,2,FALSE),"")</f>
        <v>스탠다드 포토북 6*8 (하드/무광)</v>
      </c>
    </row>
    <row r="3719" spans="1:16" ht="12.75">
      <c r="A3719" s="201">
        <v>46006.48065972222</v>
      </c>
      <c r="B3719" s="202">
        <v>46006</v>
      </c>
      <c r="C3719" s="203" t="s">
        <v>9289</v>
      </c>
      <c r="D3719" s="203" t="s">
        <v>11</v>
      </c>
      <c r="E3719" s="204" t="s">
        <v>9290</v>
      </c>
      <c r="F3719" s="49" t="s">
        <v>1284</v>
      </c>
      <c r="G3719" s="203">
        <v>1</v>
      </c>
      <c r="H3719" s="203" t="s">
        <v>6028</v>
      </c>
      <c r="I3719" s="205" t="s">
        <v>1501</v>
      </c>
      <c r="J3719" s="206"/>
      <c r="K3719" s="203">
        <v>26</v>
      </c>
      <c r="L3719" s="207" t="s">
        <v>827</v>
      </c>
      <c r="M3719" s="208" t="s">
        <v>4034</v>
      </c>
      <c r="N3719" s="209">
        <f t="shared" si="0"/>
        <v>2025</v>
      </c>
      <c r="O3719" s="210">
        <f t="shared" si="1"/>
        <v>12</v>
      </c>
      <c r="P3719" s="211" t="str">
        <f>IFERROR(VLOOKUP(F3719,연간집계!D:E,2,FALSE),"")</f>
        <v>PCMS_스탠다드캘린더</v>
      </c>
    </row>
    <row r="3720" spans="1:16" ht="12.75">
      <c r="A3720" s="201">
        <v>46006.480671296296</v>
      </c>
      <c r="B3720" s="202">
        <v>46006</v>
      </c>
      <c r="C3720" s="203" t="s">
        <v>9291</v>
      </c>
      <c r="D3720" s="203" t="s">
        <v>11</v>
      </c>
      <c r="E3720" s="204" t="s">
        <v>9290</v>
      </c>
      <c r="F3720" s="49" t="s">
        <v>1284</v>
      </c>
      <c r="G3720" s="203">
        <v>1</v>
      </c>
      <c r="H3720" s="203" t="s">
        <v>6028</v>
      </c>
      <c r="I3720" s="205" t="s">
        <v>1501</v>
      </c>
      <c r="J3720" s="206"/>
      <c r="K3720" s="203">
        <v>26</v>
      </c>
      <c r="L3720" s="207" t="s">
        <v>827</v>
      </c>
      <c r="M3720" s="208" t="s">
        <v>4034</v>
      </c>
      <c r="N3720" s="209">
        <f t="shared" si="0"/>
        <v>2025</v>
      </c>
      <c r="O3720" s="210">
        <f t="shared" si="1"/>
        <v>12</v>
      </c>
      <c r="P3720" s="211" t="str">
        <f>IFERROR(VLOOKUP(F3720,연간집계!D:E,2,FALSE),"")</f>
        <v>PCMS_스탠다드캘린더</v>
      </c>
    </row>
    <row r="3721" spans="1:16" ht="12.75">
      <c r="A3721" s="201">
        <v>46006.480682870373</v>
      </c>
      <c r="B3721" s="202">
        <v>46006</v>
      </c>
      <c r="C3721" s="203" t="s">
        <v>9292</v>
      </c>
      <c r="D3721" s="203" t="s">
        <v>11</v>
      </c>
      <c r="E3721" s="204" t="s">
        <v>9290</v>
      </c>
      <c r="F3721" s="49" t="s">
        <v>1284</v>
      </c>
      <c r="G3721" s="203">
        <v>1</v>
      </c>
      <c r="H3721" s="203" t="s">
        <v>6028</v>
      </c>
      <c r="I3721" s="205" t="s">
        <v>1501</v>
      </c>
      <c r="J3721" s="206"/>
      <c r="K3721" s="203">
        <v>26</v>
      </c>
      <c r="L3721" s="207" t="s">
        <v>827</v>
      </c>
      <c r="M3721" s="208" t="s">
        <v>4034</v>
      </c>
      <c r="N3721" s="209">
        <f t="shared" si="0"/>
        <v>2025</v>
      </c>
      <c r="O3721" s="210">
        <f t="shared" si="1"/>
        <v>12</v>
      </c>
      <c r="P3721" s="211" t="str">
        <f>IFERROR(VLOOKUP(F3721,연간집계!D:E,2,FALSE),"")</f>
        <v>PCMS_스탠다드캘린더</v>
      </c>
    </row>
    <row r="3722" spans="1:16" ht="12.75">
      <c r="A3722" s="201">
        <v>46006.480694444443</v>
      </c>
      <c r="B3722" s="202">
        <v>46006</v>
      </c>
      <c r="C3722" s="203" t="s">
        <v>9293</v>
      </c>
      <c r="D3722" s="203" t="s">
        <v>11</v>
      </c>
      <c r="E3722" s="204" t="s">
        <v>9290</v>
      </c>
      <c r="F3722" s="49" t="s">
        <v>1284</v>
      </c>
      <c r="G3722" s="203">
        <v>1</v>
      </c>
      <c r="H3722" s="203" t="s">
        <v>6028</v>
      </c>
      <c r="I3722" s="205" t="s">
        <v>1501</v>
      </c>
      <c r="J3722" s="206"/>
      <c r="K3722" s="203">
        <v>26</v>
      </c>
      <c r="L3722" s="207" t="s">
        <v>827</v>
      </c>
      <c r="M3722" s="208" t="s">
        <v>4034</v>
      </c>
      <c r="N3722" s="209">
        <f t="shared" si="0"/>
        <v>2025</v>
      </c>
      <c r="O3722" s="210">
        <f t="shared" si="1"/>
        <v>12</v>
      </c>
      <c r="P3722" s="211" t="str">
        <f>IFERROR(VLOOKUP(F3722,연간집계!D:E,2,FALSE),"")</f>
        <v>PCMS_스탠다드캘린더</v>
      </c>
    </row>
    <row r="3723" spans="1:16" ht="12.75">
      <c r="A3723" s="201">
        <v>46006.495486111111</v>
      </c>
      <c r="B3723" s="202">
        <v>46006</v>
      </c>
      <c r="C3723" s="203" t="s">
        <v>9294</v>
      </c>
      <c r="D3723" s="203" t="s">
        <v>11</v>
      </c>
      <c r="E3723" s="204" t="s">
        <v>9295</v>
      </c>
      <c r="F3723" s="49" t="s">
        <v>1129</v>
      </c>
      <c r="G3723" s="203">
        <v>1</v>
      </c>
      <c r="H3723" s="203" t="s">
        <v>8587</v>
      </c>
      <c r="I3723" s="205" t="s">
        <v>2734</v>
      </c>
      <c r="J3723" s="208" t="s">
        <v>1769</v>
      </c>
      <c r="K3723" s="203">
        <v>10</v>
      </c>
      <c r="L3723" s="207" t="s">
        <v>827</v>
      </c>
      <c r="M3723" s="208" t="s">
        <v>1449</v>
      </c>
      <c r="N3723" s="209">
        <f t="shared" si="0"/>
        <v>2025</v>
      </c>
      <c r="O3723" s="210">
        <f t="shared" si="1"/>
        <v>12</v>
      </c>
      <c r="P3723" s="211" t="str">
        <f>IFERROR(VLOOKUP(F3723,연간집계!D:E,2,FALSE),"")</f>
        <v>시크북(앨범) 210 (시크블랙/10p)</v>
      </c>
    </row>
    <row r="3724" spans="1:16" ht="12.75">
      <c r="A3724" s="201">
        <v>46006.495509259257</v>
      </c>
      <c r="B3724" s="202">
        <v>46006</v>
      </c>
      <c r="C3724" s="203" t="s">
        <v>9296</v>
      </c>
      <c r="D3724" s="203" t="s">
        <v>11</v>
      </c>
      <c r="E3724" s="204" t="s">
        <v>9295</v>
      </c>
      <c r="F3724" s="49" t="s">
        <v>1129</v>
      </c>
      <c r="G3724" s="203">
        <v>1</v>
      </c>
      <c r="H3724" s="203" t="s">
        <v>8587</v>
      </c>
      <c r="I3724" s="205" t="s">
        <v>2734</v>
      </c>
      <c r="J3724" s="208" t="s">
        <v>1769</v>
      </c>
      <c r="K3724" s="203">
        <v>10</v>
      </c>
      <c r="L3724" s="207" t="s">
        <v>827</v>
      </c>
      <c r="M3724" s="208" t="s">
        <v>1449</v>
      </c>
      <c r="N3724" s="209">
        <f t="shared" si="0"/>
        <v>2025</v>
      </c>
      <c r="O3724" s="210">
        <f t="shared" si="1"/>
        <v>12</v>
      </c>
      <c r="P3724" s="211" t="str">
        <f>IFERROR(VLOOKUP(F3724,연간집계!D:E,2,FALSE),"")</f>
        <v>시크북(앨범) 210 (시크블랙/10p)</v>
      </c>
    </row>
    <row r="3725" spans="1:16" ht="12.75">
      <c r="A3725" s="201">
        <v>46006.519131944442</v>
      </c>
      <c r="B3725" s="202">
        <v>46006</v>
      </c>
      <c r="C3725" s="203" t="s">
        <v>9297</v>
      </c>
      <c r="D3725" s="203" t="s">
        <v>11</v>
      </c>
      <c r="E3725" s="204" t="s">
        <v>9298</v>
      </c>
      <c r="F3725" s="49" t="s">
        <v>861</v>
      </c>
      <c r="G3725" s="203">
        <v>19</v>
      </c>
      <c r="H3725" s="203" t="s">
        <v>7043</v>
      </c>
      <c r="I3725" s="205" t="s">
        <v>1483</v>
      </c>
      <c r="J3725" s="206"/>
      <c r="K3725" s="203">
        <v>24</v>
      </c>
      <c r="L3725" s="207" t="s">
        <v>827</v>
      </c>
      <c r="M3725" s="203" t="s">
        <v>5021</v>
      </c>
      <c r="N3725" s="209">
        <f t="shared" si="0"/>
        <v>2025</v>
      </c>
      <c r="O3725" s="210">
        <f t="shared" si="1"/>
        <v>12</v>
      </c>
      <c r="P3725" s="211" t="str">
        <f>IFERROR(VLOOKUP(F3725,연간집계!D:E,2,FALSE),"")</f>
        <v>스탠다드 포토북 8*6 (소프트/무광)</v>
      </c>
    </row>
    <row r="3726" spans="1:16" ht="12.75">
      <c r="A3726" s="201">
        <v>46006.525046296294</v>
      </c>
      <c r="B3726" s="202">
        <v>46006</v>
      </c>
      <c r="C3726" s="203" t="s">
        <v>9299</v>
      </c>
      <c r="D3726" s="203" t="s">
        <v>11</v>
      </c>
      <c r="E3726" s="204" t="s">
        <v>9300</v>
      </c>
      <c r="F3726" s="49" t="s">
        <v>1318</v>
      </c>
      <c r="G3726" s="203">
        <v>1</v>
      </c>
      <c r="H3726" s="203" t="s">
        <v>9301</v>
      </c>
      <c r="I3726" s="205" t="s">
        <v>6353</v>
      </c>
      <c r="J3726" s="208" t="s">
        <v>3301</v>
      </c>
      <c r="K3726" s="203">
        <v>1</v>
      </c>
      <c r="L3726" s="207" t="s">
        <v>827</v>
      </c>
      <c r="M3726" s="208" t="s">
        <v>1645</v>
      </c>
      <c r="N3726" s="209">
        <f t="shared" si="0"/>
        <v>2025</v>
      </c>
      <c r="O3726" s="210">
        <f t="shared" si="1"/>
        <v>12</v>
      </c>
      <c r="P3726" s="211" t="str">
        <f>IFERROR(VLOOKUP(F3726,연간집계!D:E,2,FALSE),"")</f>
        <v>원목액자 203_브라운</v>
      </c>
    </row>
    <row r="3727" spans="1:16" ht="12.75">
      <c r="A3727" s="201">
        <v>46006.525057870371</v>
      </c>
      <c r="B3727" s="202">
        <v>46006</v>
      </c>
      <c r="C3727" s="203" t="s">
        <v>9302</v>
      </c>
      <c r="D3727" s="203" t="s">
        <v>11</v>
      </c>
      <c r="E3727" s="204" t="s">
        <v>9300</v>
      </c>
      <c r="F3727" s="49" t="s">
        <v>1318</v>
      </c>
      <c r="G3727" s="203">
        <v>1</v>
      </c>
      <c r="H3727" s="203" t="s">
        <v>9301</v>
      </c>
      <c r="I3727" s="205" t="s">
        <v>1668</v>
      </c>
      <c r="J3727" s="208" t="s">
        <v>3301</v>
      </c>
      <c r="K3727" s="203">
        <v>1</v>
      </c>
      <c r="L3727" s="207" t="s">
        <v>827</v>
      </c>
      <c r="M3727" s="208" t="s">
        <v>1645</v>
      </c>
      <c r="N3727" s="209">
        <f t="shared" si="0"/>
        <v>2025</v>
      </c>
      <c r="O3727" s="210">
        <f t="shared" si="1"/>
        <v>12</v>
      </c>
      <c r="P3727" s="211" t="str">
        <f>IFERROR(VLOOKUP(F3727,연간집계!D:E,2,FALSE),"")</f>
        <v>원목액자 203_브라운</v>
      </c>
    </row>
    <row r="3728" spans="1:16" ht="12.75">
      <c r="A3728" s="201">
        <v>46006.525069444448</v>
      </c>
      <c r="B3728" s="202">
        <v>46006</v>
      </c>
      <c r="C3728" s="203" t="s">
        <v>9303</v>
      </c>
      <c r="D3728" s="203" t="s">
        <v>11</v>
      </c>
      <c r="E3728" s="204" t="s">
        <v>9300</v>
      </c>
      <c r="F3728" s="49" t="s">
        <v>1318</v>
      </c>
      <c r="G3728" s="203">
        <v>1</v>
      </c>
      <c r="H3728" s="203" t="s">
        <v>9301</v>
      </c>
      <c r="I3728" s="205" t="s">
        <v>6353</v>
      </c>
      <c r="J3728" s="208" t="s">
        <v>3301</v>
      </c>
      <c r="K3728" s="203">
        <v>1</v>
      </c>
      <c r="L3728" s="207" t="s">
        <v>827</v>
      </c>
      <c r="M3728" s="208" t="s">
        <v>1645</v>
      </c>
      <c r="N3728" s="209">
        <f t="shared" si="0"/>
        <v>2025</v>
      </c>
      <c r="O3728" s="210">
        <f t="shared" si="1"/>
        <v>12</v>
      </c>
      <c r="P3728" s="211" t="str">
        <f>IFERROR(VLOOKUP(F3728,연간집계!D:E,2,FALSE),"")</f>
        <v>원목액자 203_브라운</v>
      </c>
    </row>
    <row r="3729" spans="1:16" ht="12.75">
      <c r="A3729" s="201">
        <v>46006.525081018517</v>
      </c>
      <c r="B3729" s="202">
        <v>46006</v>
      </c>
      <c r="C3729" s="203" t="s">
        <v>9304</v>
      </c>
      <c r="D3729" s="203" t="s">
        <v>11</v>
      </c>
      <c r="E3729" s="204" t="s">
        <v>9305</v>
      </c>
      <c r="F3729" s="49" t="s">
        <v>1284</v>
      </c>
      <c r="G3729" s="203">
        <v>2</v>
      </c>
      <c r="H3729" s="203" t="s">
        <v>9306</v>
      </c>
      <c r="I3729" s="205" t="s">
        <v>1501</v>
      </c>
      <c r="J3729" s="206"/>
      <c r="K3729" s="203">
        <v>26</v>
      </c>
      <c r="L3729" s="207" t="s">
        <v>827</v>
      </c>
      <c r="M3729" s="208" t="s">
        <v>1541</v>
      </c>
      <c r="N3729" s="209">
        <f t="shared" si="0"/>
        <v>2025</v>
      </c>
      <c r="O3729" s="210">
        <f t="shared" si="1"/>
        <v>12</v>
      </c>
      <c r="P3729" s="211" t="str">
        <f>IFERROR(VLOOKUP(F3729,연간집계!D:E,2,FALSE),"")</f>
        <v>PCMS_스탠다드캘린더</v>
      </c>
    </row>
    <row r="3730" spans="1:16" ht="12.75">
      <c r="A3730" s="201">
        <v>46006.56349537037</v>
      </c>
      <c r="B3730" s="202">
        <v>46006</v>
      </c>
      <c r="C3730" s="203" t="s">
        <v>9307</v>
      </c>
      <c r="D3730" s="203" t="s">
        <v>11</v>
      </c>
      <c r="E3730" s="204" t="s">
        <v>9308</v>
      </c>
      <c r="F3730" s="49" t="s">
        <v>193</v>
      </c>
      <c r="G3730" s="203">
        <v>1</v>
      </c>
      <c r="H3730" s="203" t="s">
        <v>9309</v>
      </c>
      <c r="I3730" s="205" t="s">
        <v>1440</v>
      </c>
      <c r="J3730" s="208" t="s">
        <v>1787</v>
      </c>
      <c r="K3730" s="203">
        <v>50</v>
      </c>
      <c r="L3730" s="207" t="s">
        <v>827</v>
      </c>
      <c r="M3730" s="208" t="s">
        <v>1497</v>
      </c>
      <c r="N3730" s="209">
        <f t="shared" si="0"/>
        <v>2025</v>
      </c>
      <c r="O3730" s="210">
        <f t="shared" si="1"/>
        <v>12</v>
      </c>
      <c r="P3730" s="211" t="str">
        <f>IFERROR(VLOOKUP(F3730,연간집계!D:E,2,FALSE),"")</f>
        <v>포토그랩스pro 248</v>
      </c>
    </row>
    <row r="3731" spans="1:16" ht="12.75">
      <c r="A3731" s="201">
        <v>46006.587129629632</v>
      </c>
      <c r="B3731" s="202">
        <v>46006</v>
      </c>
      <c r="C3731" s="203" t="s">
        <v>9310</v>
      </c>
      <c r="D3731" s="203" t="s">
        <v>11</v>
      </c>
      <c r="E3731" s="204" t="s">
        <v>9311</v>
      </c>
      <c r="F3731" s="49" t="s">
        <v>1291</v>
      </c>
      <c r="G3731" s="203">
        <v>3</v>
      </c>
      <c r="H3731" s="203" t="s">
        <v>9312</v>
      </c>
      <c r="I3731" s="205" t="s">
        <v>2594</v>
      </c>
      <c r="J3731" s="206"/>
      <c r="K3731" s="203">
        <v>14</v>
      </c>
      <c r="L3731" s="207" t="s">
        <v>828</v>
      </c>
      <c r="M3731" s="208" t="s">
        <v>1449</v>
      </c>
      <c r="N3731" s="209">
        <f t="shared" si="0"/>
        <v>2025</v>
      </c>
      <c r="O3731" s="210">
        <f t="shared" si="1"/>
        <v>12</v>
      </c>
      <c r="P3731" s="211" t="str">
        <f>IFERROR(VLOOKUP(F3731,연간집계!D:E,2,FALSE),"")</f>
        <v>PCMS_벽걸이1단캘린더</v>
      </c>
    </row>
    <row r="3732" spans="1:16" ht="12.75">
      <c r="A3732" s="201">
        <v>46006.587141203701</v>
      </c>
      <c r="B3732" s="202">
        <v>46006</v>
      </c>
      <c r="C3732" s="203" t="s">
        <v>9313</v>
      </c>
      <c r="D3732" s="203" t="s">
        <v>11</v>
      </c>
      <c r="E3732" s="204" t="s">
        <v>9314</v>
      </c>
      <c r="F3732" s="49" t="s">
        <v>960</v>
      </c>
      <c r="G3732" s="203">
        <v>10</v>
      </c>
      <c r="H3732" s="203" t="s">
        <v>357</v>
      </c>
      <c r="I3732" s="205" t="s">
        <v>1440</v>
      </c>
      <c r="J3732" s="206"/>
      <c r="K3732" s="203">
        <v>24</v>
      </c>
      <c r="L3732" s="207" t="s">
        <v>827</v>
      </c>
      <c r="M3732" s="203" t="s">
        <v>5021</v>
      </c>
      <c r="N3732" s="209">
        <f t="shared" si="0"/>
        <v>2025</v>
      </c>
      <c r="O3732" s="210">
        <f t="shared" si="1"/>
        <v>12</v>
      </c>
      <c r="P3732" s="211" t="str">
        <f>IFERROR(VLOOKUP(F3732,연간집계!D:E,2,FALSE),"")</f>
        <v>스탑진 210 (22p)</v>
      </c>
    </row>
    <row r="3733" spans="1:16" ht="12.75">
      <c r="A3733" s="201">
        <v>46006.587152777778</v>
      </c>
      <c r="B3733" s="202">
        <v>46006</v>
      </c>
      <c r="C3733" s="203" t="s">
        <v>9315</v>
      </c>
      <c r="D3733" s="203" t="s">
        <v>11</v>
      </c>
      <c r="E3733" s="204" t="s">
        <v>9314</v>
      </c>
      <c r="F3733" s="49" t="s">
        <v>960</v>
      </c>
      <c r="G3733" s="203">
        <v>8</v>
      </c>
      <c r="H3733" s="203" t="s">
        <v>357</v>
      </c>
      <c r="I3733" s="205" t="s">
        <v>1440</v>
      </c>
      <c r="J3733" s="206"/>
      <c r="K3733" s="203">
        <v>24</v>
      </c>
      <c r="L3733" s="207" t="s">
        <v>827</v>
      </c>
      <c r="M3733" s="203" t="s">
        <v>5021</v>
      </c>
      <c r="N3733" s="209">
        <f t="shared" si="0"/>
        <v>2025</v>
      </c>
      <c r="O3733" s="210">
        <f t="shared" si="1"/>
        <v>12</v>
      </c>
      <c r="P3733" s="211" t="str">
        <f>IFERROR(VLOOKUP(F3733,연간집계!D:E,2,FALSE),"")</f>
        <v>스탑진 210 (22p)</v>
      </c>
    </row>
    <row r="3734" spans="1:16" ht="12.75">
      <c r="A3734" s="201">
        <v>46006.587164351855</v>
      </c>
      <c r="B3734" s="202">
        <v>46006</v>
      </c>
      <c r="C3734" s="203" t="s">
        <v>9316</v>
      </c>
      <c r="D3734" s="203" t="s">
        <v>11</v>
      </c>
      <c r="E3734" s="204" t="s">
        <v>9314</v>
      </c>
      <c r="F3734" s="49" t="s">
        <v>960</v>
      </c>
      <c r="G3734" s="203">
        <v>9</v>
      </c>
      <c r="H3734" s="203" t="s">
        <v>357</v>
      </c>
      <c r="I3734" s="205" t="s">
        <v>1440</v>
      </c>
      <c r="J3734" s="206"/>
      <c r="K3734" s="203">
        <v>24</v>
      </c>
      <c r="L3734" s="207" t="s">
        <v>827</v>
      </c>
      <c r="M3734" s="203" t="s">
        <v>5021</v>
      </c>
      <c r="N3734" s="209">
        <f t="shared" si="0"/>
        <v>2025</v>
      </c>
      <c r="O3734" s="210">
        <f t="shared" si="1"/>
        <v>12</v>
      </c>
      <c r="P3734" s="211" t="str">
        <f>IFERROR(VLOOKUP(F3734,연간집계!D:E,2,FALSE),"")</f>
        <v>스탑진 210 (22p)</v>
      </c>
    </row>
    <row r="3735" spans="1:16" ht="12.75">
      <c r="A3735" s="201">
        <v>46006.587187500001</v>
      </c>
      <c r="B3735" s="202">
        <v>46006</v>
      </c>
      <c r="C3735" s="203" t="s">
        <v>9317</v>
      </c>
      <c r="D3735" s="203" t="s">
        <v>11</v>
      </c>
      <c r="E3735" s="204" t="s">
        <v>9314</v>
      </c>
      <c r="F3735" s="49" t="s">
        <v>960</v>
      </c>
      <c r="G3735" s="203">
        <v>2</v>
      </c>
      <c r="H3735" s="203" t="s">
        <v>357</v>
      </c>
      <c r="I3735" s="205" t="s">
        <v>1440</v>
      </c>
      <c r="J3735" s="206"/>
      <c r="K3735" s="203">
        <v>24</v>
      </c>
      <c r="L3735" s="207" t="s">
        <v>827</v>
      </c>
      <c r="M3735" s="203" t="s">
        <v>5021</v>
      </c>
      <c r="N3735" s="209">
        <f t="shared" si="0"/>
        <v>2025</v>
      </c>
      <c r="O3735" s="210">
        <f t="shared" si="1"/>
        <v>12</v>
      </c>
      <c r="P3735" s="211" t="str">
        <f>IFERROR(VLOOKUP(F3735,연간집계!D:E,2,FALSE),"")</f>
        <v>스탑진 210 (22p)</v>
      </c>
    </row>
    <row r="3736" spans="1:16" ht="12.75">
      <c r="A3736" s="201">
        <v>46006.605000000003</v>
      </c>
      <c r="B3736" s="202">
        <v>46006</v>
      </c>
      <c r="C3736" s="203" t="s">
        <v>9318</v>
      </c>
      <c r="D3736" s="203" t="s">
        <v>11</v>
      </c>
      <c r="E3736" s="204" t="s">
        <v>9319</v>
      </c>
      <c r="F3736" s="49" t="s">
        <v>1269</v>
      </c>
      <c r="G3736" s="203">
        <v>1</v>
      </c>
      <c r="H3736" s="203" t="s">
        <v>9320</v>
      </c>
      <c r="I3736" s="205" t="s">
        <v>5016</v>
      </c>
      <c r="J3736" s="206"/>
      <c r="K3736" s="203">
        <v>26</v>
      </c>
      <c r="L3736" s="207" t="s">
        <v>827</v>
      </c>
      <c r="M3736" s="208" t="s">
        <v>1502</v>
      </c>
      <c r="N3736" s="209">
        <f t="shared" si="0"/>
        <v>2025</v>
      </c>
      <c r="O3736" s="210">
        <f t="shared" si="1"/>
        <v>12</v>
      </c>
      <c r="P3736" s="211" t="str">
        <f>IFERROR(VLOOKUP(F3736,연간집계!D:E,2,FALSE),"")</f>
        <v>PCMS_미니캘린더</v>
      </c>
    </row>
    <row r="3737" spans="1:16" ht="12.75">
      <c r="A3737" s="201">
        <v>46006.605034722219</v>
      </c>
      <c r="B3737" s="202">
        <v>46006</v>
      </c>
      <c r="C3737" s="203" t="s">
        <v>9321</v>
      </c>
      <c r="D3737" s="203" t="s">
        <v>11</v>
      </c>
      <c r="E3737" s="204" t="s">
        <v>9322</v>
      </c>
      <c r="F3737" s="49" t="s">
        <v>960</v>
      </c>
      <c r="G3737" s="203">
        <v>6</v>
      </c>
      <c r="H3737" s="203" t="s">
        <v>400</v>
      </c>
      <c r="I3737" s="205" t="s">
        <v>1440</v>
      </c>
      <c r="J3737" s="206"/>
      <c r="K3737" s="203">
        <v>24</v>
      </c>
      <c r="L3737" s="207" t="s">
        <v>827</v>
      </c>
      <c r="M3737" s="208" t="s">
        <v>1612</v>
      </c>
      <c r="N3737" s="209">
        <f t="shared" si="0"/>
        <v>2025</v>
      </c>
      <c r="O3737" s="210">
        <f t="shared" si="1"/>
        <v>12</v>
      </c>
      <c r="P3737" s="211" t="str">
        <f>IFERROR(VLOOKUP(F3737,연간집계!D:E,2,FALSE),"")</f>
        <v>스탑진 210 (22p)</v>
      </c>
    </row>
    <row r="3738" spans="1:16" ht="12.75">
      <c r="A3738" s="201">
        <v>46006.608229166668</v>
      </c>
      <c r="B3738" s="202">
        <v>46006</v>
      </c>
      <c r="C3738" s="203" t="s">
        <v>9323</v>
      </c>
      <c r="D3738" s="203" t="s">
        <v>11</v>
      </c>
      <c r="E3738" s="204" t="s">
        <v>9324</v>
      </c>
      <c r="F3738" s="49" t="s">
        <v>960</v>
      </c>
      <c r="G3738" s="203">
        <v>24</v>
      </c>
      <c r="H3738" s="203" t="s">
        <v>400</v>
      </c>
      <c r="I3738" s="205" t="s">
        <v>1440</v>
      </c>
      <c r="J3738" s="206"/>
      <c r="K3738" s="203">
        <v>24</v>
      </c>
      <c r="L3738" s="207" t="s">
        <v>827</v>
      </c>
      <c r="M3738" s="208" t="s">
        <v>1612</v>
      </c>
      <c r="N3738" s="209">
        <f t="shared" si="0"/>
        <v>2025</v>
      </c>
      <c r="O3738" s="210">
        <f t="shared" si="1"/>
        <v>12</v>
      </c>
      <c r="P3738" s="211" t="str">
        <f>IFERROR(VLOOKUP(F3738,연간집계!D:E,2,FALSE),"")</f>
        <v>스탑진 210 (22p)</v>
      </c>
    </row>
    <row r="3739" spans="1:16" ht="12.75">
      <c r="A3739" s="201">
        <v>46006.620949074073</v>
      </c>
      <c r="B3739" s="202">
        <v>46006</v>
      </c>
      <c r="C3739" s="203" t="s">
        <v>9325</v>
      </c>
      <c r="D3739" s="203" t="s">
        <v>11</v>
      </c>
      <c r="E3739" s="204" t="s">
        <v>9326</v>
      </c>
      <c r="F3739" s="49" t="s">
        <v>838</v>
      </c>
      <c r="G3739" s="203">
        <v>1</v>
      </c>
      <c r="H3739" s="203" t="s">
        <v>4590</v>
      </c>
      <c r="I3739" s="205" t="s">
        <v>1570</v>
      </c>
      <c r="J3739" s="206"/>
      <c r="K3739" s="203">
        <v>32</v>
      </c>
      <c r="L3739" s="207" t="s">
        <v>827</v>
      </c>
      <c r="M3739" s="208" t="s">
        <v>1645</v>
      </c>
      <c r="N3739" s="209">
        <f t="shared" si="0"/>
        <v>2025</v>
      </c>
      <c r="O3739" s="210">
        <f t="shared" si="1"/>
        <v>12</v>
      </c>
      <c r="P3739" s="211" t="str">
        <f>IFERROR(VLOOKUP(F3739,연간집계!D:E,2,FALSE),"")</f>
        <v>스탠다드 포토북 6*8 (하드/무광)</v>
      </c>
    </row>
    <row r="3740" spans="1:16" ht="12.75">
      <c r="A3740" s="201">
        <v>46006.620972222219</v>
      </c>
      <c r="B3740" s="202">
        <v>46006</v>
      </c>
      <c r="C3740" s="203" t="s">
        <v>9327</v>
      </c>
      <c r="D3740" s="203" t="s">
        <v>11</v>
      </c>
      <c r="E3740" s="204" t="s">
        <v>9328</v>
      </c>
      <c r="F3740" s="49" t="s">
        <v>1284</v>
      </c>
      <c r="G3740" s="203">
        <v>1</v>
      </c>
      <c r="H3740" s="203" t="s">
        <v>9329</v>
      </c>
      <c r="I3740" s="205" t="s">
        <v>5016</v>
      </c>
      <c r="J3740" s="206"/>
      <c r="K3740" s="203">
        <v>26</v>
      </c>
      <c r="L3740" s="207" t="s">
        <v>827</v>
      </c>
      <c r="M3740" s="208" t="s">
        <v>1471</v>
      </c>
      <c r="N3740" s="209">
        <f t="shared" si="0"/>
        <v>2025</v>
      </c>
      <c r="O3740" s="210">
        <f t="shared" si="1"/>
        <v>12</v>
      </c>
      <c r="P3740" s="211" t="str">
        <f>IFERROR(VLOOKUP(F3740,연간집계!D:E,2,FALSE),"")</f>
        <v>PCMS_스탠다드캘린더</v>
      </c>
    </row>
    <row r="3741" spans="1:16" ht="12.75">
      <c r="A3741" s="201">
        <v>46006.629930555559</v>
      </c>
      <c r="B3741" s="202">
        <v>46006</v>
      </c>
      <c r="C3741" s="203" t="s">
        <v>9330</v>
      </c>
      <c r="D3741" s="203" t="s">
        <v>11</v>
      </c>
      <c r="E3741" s="204" t="s">
        <v>9331</v>
      </c>
      <c r="F3741" s="49" t="s">
        <v>1281</v>
      </c>
      <c r="G3741" s="203">
        <v>3</v>
      </c>
      <c r="H3741" s="203" t="s">
        <v>9332</v>
      </c>
      <c r="I3741" s="205" t="s">
        <v>1842</v>
      </c>
      <c r="J3741" s="206"/>
      <c r="K3741" s="203">
        <v>26</v>
      </c>
      <c r="L3741" s="207" t="s">
        <v>827</v>
      </c>
      <c r="M3741" s="208" t="s">
        <v>1425</v>
      </c>
      <c r="N3741" s="209">
        <f t="shared" si="0"/>
        <v>2025</v>
      </c>
      <c r="O3741" s="210">
        <f t="shared" si="1"/>
        <v>12</v>
      </c>
      <c r="P3741" s="211" t="str">
        <f>IFERROR(VLOOKUP(F3741,연간집계!D:E,2,FALSE),"")</f>
        <v>PCMS_빅캘린더</v>
      </c>
    </row>
    <row r="3742" spans="1:16" ht="12.75">
      <c r="A3742" s="201">
        <v>46006.650810185187</v>
      </c>
      <c r="B3742" s="202">
        <v>46006</v>
      </c>
      <c r="C3742" s="203" t="s">
        <v>9333</v>
      </c>
      <c r="D3742" s="203" t="s">
        <v>11</v>
      </c>
      <c r="E3742" s="204" t="s">
        <v>9334</v>
      </c>
      <c r="F3742" s="49" t="s">
        <v>1058</v>
      </c>
      <c r="G3742" s="203">
        <v>1</v>
      </c>
      <c r="H3742" s="203" t="s">
        <v>9280</v>
      </c>
      <c r="I3742" s="205" t="s">
        <v>3614</v>
      </c>
      <c r="J3742" s="206"/>
      <c r="K3742" s="203">
        <v>160</v>
      </c>
      <c r="L3742" s="207" t="s">
        <v>827</v>
      </c>
      <c r="M3742" s="208" t="s">
        <v>1449</v>
      </c>
      <c r="N3742" s="209">
        <f t="shared" si="0"/>
        <v>2025</v>
      </c>
      <c r="O3742" s="210">
        <f t="shared" si="1"/>
        <v>12</v>
      </c>
      <c r="P3742" s="211" t="str">
        <f>IFERROR(VLOOKUP(F3742,연간집계!D:E,2,FALSE),"")</f>
        <v>프리북 150 (하드)</v>
      </c>
    </row>
    <row r="3743" spans="1:16" ht="12.75">
      <c r="A3743" s="201">
        <v>46006.656724537039</v>
      </c>
      <c r="B3743" s="202">
        <v>46006</v>
      </c>
      <c r="C3743" s="203" t="s">
        <v>9335</v>
      </c>
      <c r="D3743" s="203" t="s">
        <v>11</v>
      </c>
      <c r="E3743" s="204" t="s">
        <v>9336</v>
      </c>
      <c r="F3743" s="49" t="s">
        <v>1284</v>
      </c>
      <c r="G3743" s="203">
        <v>1</v>
      </c>
      <c r="H3743" s="203" t="s">
        <v>9337</v>
      </c>
      <c r="I3743" s="205" t="s">
        <v>7993</v>
      </c>
      <c r="J3743" s="206"/>
      <c r="K3743" s="203">
        <v>26</v>
      </c>
      <c r="L3743" s="207" t="s">
        <v>827</v>
      </c>
      <c r="M3743" s="208" t="s">
        <v>4034</v>
      </c>
      <c r="N3743" s="209">
        <f t="shared" si="0"/>
        <v>2025</v>
      </c>
      <c r="O3743" s="210">
        <f t="shared" si="1"/>
        <v>12</v>
      </c>
      <c r="P3743" s="211" t="str">
        <f>IFERROR(VLOOKUP(F3743,연간집계!D:E,2,FALSE),"")</f>
        <v>PCMS_스탠다드캘린더</v>
      </c>
    </row>
    <row r="3744" spans="1:16" ht="12.75">
      <c r="A3744" s="201">
        <v>46006.656736111108</v>
      </c>
      <c r="B3744" s="202">
        <v>46006</v>
      </c>
      <c r="C3744" s="203" t="s">
        <v>9338</v>
      </c>
      <c r="D3744" s="203" t="s">
        <v>11</v>
      </c>
      <c r="E3744" s="204" t="s">
        <v>9336</v>
      </c>
      <c r="F3744" s="49" t="s">
        <v>1284</v>
      </c>
      <c r="G3744" s="203">
        <v>1</v>
      </c>
      <c r="H3744" s="203" t="s">
        <v>9337</v>
      </c>
      <c r="I3744" s="205" t="s">
        <v>1501</v>
      </c>
      <c r="J3744" s="206"/>
      <c r="K3744" s="203">
        <v>26</v>
      </c>
      <c r="L3744" s="207" t="s">
        <v>827</v>
      </c>
      <c r="M3744" s="208" t="s">
        <v>4034</v>
      </c>
      <c r="N3744" s="209">
        <f t="shared" si="0"/>
        <v>2025</v>
      </c>
      <c r="O3744" s="210">
        <f t="shared" si="1"/>
        <v>12</v>
      </c>
      <c r="P3744" s="211" t="str">
        <f>IFERROR(VLOOKUP(F3744,연간집계!D:E,2,FALSE),"")</f>
        <v>PCMS_스탠다드캘린더</v>
      </c>
    </row>
    <row r="3745" spans="1:16" ht="12.75">
      <c r="A3745" s="201">
        <v>46006.656747685185</v>
      </c>
      <c r="B3745" s="202">
        <v>46006</v>
      </c>
      <c r="C3745" s="203" t="s">
        <v>9339</v>
      </c>
      <c r="D3745" s="203" t="s">
        <v>11</v>
      </c>
      <c r="E3745" s="204" t="s">
        <v>9336</v>
      </c>
      <c r="F3745" s="49" t="s">
        <v>1284</v>
      </c>
      <c r="G3745" s="203">
        <v>1</v>
      </c>
      <c r="H3745" s="203" t="s">
        <v>9337</v>
      </c>
      <c r="I3745" s="205" t="s">
        <v>7993</v>
      </c>
      <c r="J3745" s="206"/>
      <c r="K3745" s="203">
        <v>26</v>
      </c>
      <c r="L3745" s="207" t="s">
        <v>827</v>
      </c>
      <c r="M3745" s="208" t="s">
        <v>4034</v>
      </c>
      <c r="N3745" s="209">
        <f t="shared" si="0"/>
        <v>2025</v>
      </c>
      <c r="O3745" s="210">
        <f t="shared" si="1"/>
        <v>12</v>
      </c>
      <c r="P3745" s="211" t="str">
        <f>IFERROR(VLOOKUP(F3745,연간집계!D:E,2,FALSE),"")</f>
        <v>PCMS_스탠다드캘린더</v>
      </c>
    </row>
    <row r="3746" spans="1:16" ht="12.75">
      <c r="A3746" s="201">
        <v>46006.656759259262</v>
      </c>
      <c r="B3746" s="202">
        <v>46006</v>
      </c>
      <c r="C3746" s="203" t="s">
        <v>9340</v>
      </c>
      <c r="D3746" s="203" t="s">
        <v>11</v>
      </c>
      <c r="E3746" s="204" t="s">
        <v>9336</v>
      </c>
      <c r="F3746" s="49" t="s">
        <v>1284</v>
      </c>
      <c r="G3746" s="203">
        <v>1</v>
      </c>
      <c r="H3746" s="203" t="s">
        <v>9337</v>
      </c>
      <c r="I3746" s="205" t="s">
        <v>5723</v>
      </c>
      <c r="J3746" s="206"/>
      <c r="K3746" s="203">
        <v>26</v>
      </c>
      <c r="L3746" s="207" t="s">
        <v>827</v>
      </c>
      <c r="M3746" s="208" t="s">
        <v>4034</v>
      </c>
      <c r="N3746" s="209">
        <f t="shared" si="0"/>
        <v>2025</v>
      </c>
      <c r="O3746" s="210">
        <f t="shared" si="1"/>
        <v>12</v>
      </c>
      <c r="P3746" s="211" t="str">
        <f>IFERROR(VLOOKUP(F3746,연간집계!D:E,2,FALSE),"")</f>
        <v>PCMS_스탠다드캘린더</v>
      </c>
    </row>
    <row r="3747" spans="1:16" ht="12.75">
      <c r="A3747" s="201">
        <v>46006.656770833331</v>
      </c>
      <c r="B3747" s="202">
        <v>46006</v>
      </c>
      <c r="C3747" s="203" t="s">
        <v>9341</v>
      </c>
      <c r="D3747" s="203" t="s">
        <v>11</v>
      </c>
      <c r="E3747" s="204" t="s">
        <v>9336</v>
      </c>
      <c r="F3747" s="49" t="s">
        <v>1284</v>
      </c>
      <c r="G3747" s="203">
        <v>1</v>
      </c>
      <c r="H3747" s="203" t="s">
        <v>9337</v>
      </c>
      <c r="I3747" s="205" t="s">
        <v>7993</v>
      </c>
      <c r="J3747" s="206"/>
      <c r="K3747" s="203">
        <v>26</v>
      </c>
      <c r="L3747" s="207" t="s">
        <v>827</v>
      </c>
      <c r="M3747" s="208" t="s">
        <v>4034</v>
      </c>
      <c r="N3747" s="209">
        <f t="shared" si="0"/>
        <v>2025</v>
      </c>
      <c r="O3747" s="210">
        <f t="shared" si="1"/>
        <v>12</v>
      </c>
      <c r="P3747" s="211" t="str">
        <f>IFERROR(VLOOKUP(F3747,연간집계!D:E,2,FALSE),"")</f>
        <v>PCMS_스탠다드캘린더</v>
      </c>
    </row>
    <row r="3748" spans="1:16" ht="12.75">
      <c r="A3748" s="201">
        <v>46006.656782407408</v>
      </c>
      <c r="B3748" s="202">
        <v>46006</v>
      </c>
      <c r="C3748" s="203" t="s">
        <v>9342</v>
      </c>
      <c r="D3748" s="203" t="s">
        <v>11</v>
      </c>
      <c r="E3748" s="204" t="s">
        <v>9336</v>
      </c>
      <c r="F3748" s="49" t="s">
        <v>1284</v>
      </c>
      <c r="G3748" s="203">
        <v>1</v>
      </c>
      <c r="H3748" s="203" t="s">
        <v>9337</v>
      </c>
      <c r="I3748" s="205" t="s">
        <v>6786</v>
      </c>
      <c r="J3748" s="206"/>
      <c r="K3748" s="203">
        <v>26</v>
      </c>
      <c r="L3748" s="207" t="s">
        <v>827</v>
      </c>
      <c r="M3748" s="208" t="s">
        <v>4034</v>
      </c>
      <c r="N3748" s="209">
        <f t="shared" si="0"/>
        <v>2025</v>
      </c>
      <c r="O3748" s="210">
        <f t="shared" si="1"/>
        <v>12</v>
      </c>
      <c r="P3748" s="211" t="str">
        <f>IFERROR(VLOOKUP(F3748,연간집계!D:E,2,FALSE),"")</f>
        <v>PCMS_스탠다드캘린더</v>
      </c>
    </row>
    <row r="3749" spans="1:16" ht="12.75">
      <c r="A3749" s="201">
        <v>46006.656793981485</v>
      </c>
      <c r="B3749" s="202">
        <v>46006</v>
      </c>
      <c r="C3749" s="203" t="s">
        <v>9343</v>
      </c>
      <c r="D3749" s="203" t="s">
        <v>11</v>
      </c>
      <c r="E3749" s="204" t="s">
        <v>9336</v>
      </c>
      <c r="F3749" s="49" t="s">
        <v>1284</v>
      </c>
      <c r="G3749" s="203">
        <v>1</v>
      </c>
      <c r="H3749" s="203" t="s">
        <v>9337</v>
      </c>
      <c r="I3749" s="205" t="s">
        <v>1501</v>
      </c>
      <c r="J3749" s="206"/>
      <c r="K3749" s="203">
        <v>26</v>
      </c>
      <c r="L3749" s="207" t="s">
        <v>827</v>
      </c>
      <c r="M3749" s="208" t="s">
        <v>4034</v>
      </c>
      <c r="N3749" s="209">
        <f t="shared" si="0"/>
        <v>2025</v>
      </c>
      <c r="O3749" s="210">
        <f t="shared" si="1"/>
        <v>12</v>
      </c>
      <c r="P3749" s="211" t="str">
        <f>IFERROR(VLOOKUP(F3749,연간집계!D:E,2,FALSE),"")</f>
        <v>PCMS_스탠다드캘린더</v>
      </c>
    </row>
    <row r="3750" spans="1:16" ht="12.75">
      <c r="A3750" s="201">
        <v>46006.656805555554</v>
      </c>
      <c r="B3750" s="202">
        <v>46006</v>
      </c>
      <c r="C3750" s="203" t="s">
        <v>9344</v>
      </c>
      <c r="D3750" s="203" t="s">
        <v>11</v>
      </c>
      <c r="E3750" s="204" t="s">
        <v>9336</v>
      </c>
      <c r="F3750" s="49" t="s">
        <v>1284</v>
      </c>
      <c r="G3750" s="203">
        <v>1</v>
      </c>
      <c r="H3750" s="203" t="s">
        <v>9337</v>
      </c>
      <c r="I3750" s="205" t="s">
        <v>5723</v>
      </c>
      <c r="J3750" s="206"/>
      <c r="K3750" s="203">
        <v>26</v>
      </c>
      <c r="L3750" s="207" t="s">
        <v>827</v>
      </c>
      <c r="M3750" s="208" t="s">
        <v>4034</v>
      </c>
      <c r="N3750" s="209">
        <f t="shared" si="0"/>
        <v>2025</v>
      </c>
      <c r="O3750" s="210">
        <f t="shared" si="1"/>
        <v>12</v>
      </c>
      <c r="P3750" s="211" t="str">
        <f>IFERROR(VLOOKUP(F3750,연간집계!D:E,2,FALSE),"")</f>
        <v>PCMS_스탠다드캘린더</v>
      </c>
    </row>
    <row r="3751" spans="1:16" ht="12.75">
      <c r="A3751" s="201">
        <v>46006.656828703701</v>
      </c>
      <c r="B3751" s="202">
        <v>46006</v>
      </c>
      <c r="C3751" s="203" t="s">
        <v>9345</v>
      </c>
      <c r="D3751" s="203" t="s">
        <v>11</v>
      </c>
      <c r="E3751" s="204" t="s">
        <v>9346</v>
      </c>
      <c r="F3751" s="49" t="s">
        <v>838</v>
      </c>
      <c r="G3751" s="203">
        <v>2</v>
      </c>
      <c r="H3751" s="203" t="s">
        <v>9347</v>
      </c>
      <c r="I3751" s="205" t="s">
        <v>1440</v>
      </c>
      <c r="J3751" s="206"/>
      <c r="K3751" s="203">
        <v>24</v>
      </c>
      <c r="L3751" s="207" t="s">
        <v>827</v>
      </c>
      <c r="M3751" s="208" t="s">
        <v>1436</v>
      </c>
      <c r="N3751" s="209">
        <f t="shared" si="0"/>
        <v>2025</v>
      </c>
      <c r="O3751" s="210">
        <f t="shared" si="1"/>
        <v>12</v>
      </c>
      <c r="P3751" s="211" t="str">
        <f>IFERROR(VLOOKUP(F3751,연간집계!D:E,2,FALSE),"")</f>
        <v>스탠다드 포토북 6*8 (하드/무광)</v>
      </c>
    </row>
    <row r="3752" spans="1:16" ht="12.75">
      <c r="A3752" s="201">
        <v>46006.662824074076</v>
      </c>
      <c r="B3752" s="202">
        <v>46006</v>
      </c>
      <c r="C3752" s="203" t="s">
        <v>9348</v>
      </c>
      <c r="D3752" s="203" t="s">
        <v>11</v>
      </c>
      <c r="E3752" s="204" t="s">
        <v>9349</v>
      </c>
      <c r="F3752" s="49" t="s">
        <v>834</v>
      </c>
      <c r="G3752" s="203">
        <v>20</v>
      </c>
      <c r="H3752" s="203" t="s">
        <v>9253</v>
      </c>
      <c r="I3752" s="205" t="s">
        <v>1440</v>
      </c>
      <c r="J3752" s="206"/>
      <c r="K3752" s="203">
        <v>40</v>
      </c>
      <c r="L3752" s="207" t="s">
        <v>827</v>
      </c>
      <c r="M3752" s="208" t="s">
        <v>1497</v>
      </c>
      <c r="N3752" s="209">
        <f t="shared" si="0"/>
        <v>2025</v>
      </c>
      <c r="O3752" s="210">
        <f t="shared" si="1"/>
        <v>12</v>
      </c>
      <c r="P3752" s="211" t="str">
        <f>IFERROR(VLOOKUP(F3752,연간집계!D:E,2,FALSE),"")</f>
        <v>스탠다드 포토북 6*8 (소프트/무광)</v>
      </c>
    </row>
    <row r="3753" spans="1:16" ht="12.75">
      <c r="A3753" s="201">
        <v>46006.674629629626</v>
      </c>
      <c r="B3753" s="202">
        <v>46006</v>
      </c>
      <c r="C3753" s="203" t="s">
        <v>9350</v>
      </c>
      <c r="D3753" s="203" t="s">
        <v>11</v>
      </c>
      <c r="E3753" s="204" t="s">
        <v>9351</v>
      </c>
      <c r="F3753" s="49" t="s">
        <v>1029</v>
      </c>
      <c r="G3753" s="203">
        <v>1</v>
      </c>
      <c r="H3753" s="203" t="s">
        <v>8302</v>
      </c>
      <c r="I3753" s="205" t="s">
        <v>2836</v>
      </c>
      <c r="J3753" s="208" t="s">
        <v>3238</v>
      </c>
      <c r="K3753" s="203">
        <v>48</v>
      </c>
      <c r="L3753" s="207" t="s">
        <v>827</v>
      </c>
      <c r="M3753" s="208" t="s">
        <v>1436</v>
      </c>
      <c r="N3753" s="209">
        <f t="shared" si="0"/>
        <v>2025</v>
      </c>
      <c r="O3753" s="210">
        <f t="shared" si="1"/>
        <v>12</v>
      </c>
      <c r="P3753" s="211" t="str">
        <f>IFERROR(VLOOKUP(F3753,연간집계!D:E,2,FALSE),"")</f>
        <v>트래블북 198 (쿠션하드/46p)</v>
      </c>
    </row>
    <row r="3754" spans="1:16" ht="12.75">
      <c r="A3754" s="201">
        <v>46006.67465277778</v>
      </c>
      <c r="B3754" s="202">
        <v>46006</v>
      </c>
      <c r="C3754" s="203" t="s">
        <v>9352</v>
      </c>
      <c r="D3754" s="203" t="s">
        <v>11</v>
      </c>
      <c r="E3754" s="204" t="s">
        <v>9353</v>
      </c>
      <c r="F3754" s="49" t="s">
        <v>847</v>
      </c>
      <c r="G3754" s="203">
        <v>1</v>
      </c>
      <c r="H3754" s="203" t="s">
        <v>9354</v>
      </c>
      <c r="I3754" s="205" t="s">
        <v>1556</v>
      </c>
      <c r="J3754" s="206"/>
      <c r="K3754" s="203">
        <v>24</v>
      </c>
      <c r="L3754" s="207" t="s">
        <v>827</v>
      </c>
      <c r="M3754" s="208" t="s">
        <v>1493</v>
      </c>
      <c r="N3754" s="209">
        <f t="shared" si="0"/>
        <v>2025</v>
      </c>
      <c r="O3754" s="210">
        <f t="shared" si="1"/>
        <v>12</v>
      </c>
      <c r="P3754" s="211" t="str">
        <f>IFERROR(VLOOKUP(F3754,연간집계!D:E,2,FALSE),"")</f>
        <v>스탠다드 포토북 8*11 (하드/무광)</v>
      </c>
    </row>
    <row r="3755" spans="1:16" ht="12.75">
      <c r="A3755" s="201">
        <v>46006.686689814815</v>
      </c>
      <c r="B3755" s="202">
        <v>46006</v>
      </c>
      <c r="C3755" s="203" t="s">
        <v>9355</v>
      </c>
      <c r="D3755" s="203" t="s">
        <v>11</v>
      </c>
      <c r="E3755" s="204" t="s">
        <v>9356</v>
      </c>
      <c r="F3755" s="49" t="s">
        <v>1281</v>
      </c>
      <c r="G3755" s="203">
        <v>4</v>
      </c>
      <c r="H3755" s="203" t="s">
        <v>9357</v>
      </c>
      <c r="I3755" s="205" t="s">
        <v>2297</v>
      </c>
      <c r="J3755" s="206"/>
      <c r="K3755" s="203">
        <v>26</v>
      </c>
      <c r="L3755" s="207" t="s">
        <v>827</v>
      </c>
      <c r="M3755" s="208" t="s">
        <v>1471</v>
      </c>
      <c r="N3755" s="209">
        <f t="shared" si="0"/>
        <v>2025</v>
      </c>
      <c r="O3755" s="210">
        <f t="shared" si="1"/>
        <v>12</v>
      </c>
      <c r="P3755" s="211" t="str">
        <f>IFERROR(VLOOKUP(F3755,연간집계!D:E,2,FALSE),"")</f>
        <v>PCMS_빅캘린더</v>
      </c>
    </row>
    <row r="3756" spans="1:16" ht="12.75">
      <c r="A3756" s="201">
        <v>46006.701469907406</v>
      </c>
      <c r="B3756" s="202">
        <v>46006</v>
      </c>
      <c r="C3756" s="203" t="s">
        <v>9358</v>
      </c>
      <c r="D3756" s="203" t="s">
        <v>11</v>
      </c>
      <c r="E3756" s="204" t="s">
        <v>9359</v>
      </c>
      <c r="F3756" s="49" t="s">
        <v>1243</v>
      </c>
      <c r="G3756" s="203">
        <v>1</v>
      </c>
      <c r="H3756" s="203" t="s">
        <v>9360</v>
      </c>
      <c r="I3756" s="205" t="s">
        <v>1455</v>
      </c>
      <c r="J3756" s="206"/>
      <c r="K3756" s="203">
        <v>24</v>
      </c>
      <c r="L3756" s="207" t="s">
        <v>828</v>
      </c>
      <c r="M3756" s="208" t="s">
        <v>1436</v>
      </c>
      <c r="N3756" s="209">
        <f t="shared" si="0"/>
        <v>2025</v>
      </c>
      <c r="O3756" s="210">
        <f t="shared" si="1"/>
        <v>12</v>
      </c>
      <c r="P3756" s="211" t="str">
        <f>IFERROR(VLOOKUP(F3756,연간집계!D:E,2,FALSE),"")</f>
        <v>모바일 포토북 150 (여행)</v>
      </c>
    </row>
    <row r="3757" spans="1:16" ht="12.75">
      <c r="A3757" s="201">
        <v>46006.707418981481</v>
      </c>
      <c r="B3757" s="202">
        <v>46006</v>
      </c>
      <c r="C3757" s="203" t="s">
        <v>9361</v>
      </c>
      <c r="D3757" s="203" t="s">
        <v>11</v>
      </c>
      <c r="E3757" s="204" t="s">
        <v>9362</v>
      </c>
      <c r="F3757" s="49" t="s">
        <v>1357</v>
      </c>
      <c r="G3757" s="203">
        <v>5</v>
      </c>
      <c r="H3757" s="203" t="s">
        <v>7142</v>
      </c>
      <c r="I3757" s="205" t="s">
        <v>4083</v>
      </c>
      <c r="J3757" s="206"/>
      <c r="K3757" s="203">
        <v>10</v>
      </c>
      <c r="L3757" s="207" t="s">
        <v>827</v>
      </c>
      <c r="M3757" s="208" t="s">
        <v>1612</v>
      </c>
      <c r="N3757" s="209">
        <f t="shared" si="0"/>
        <v>2025</v>
      </c>
      <c r="O3757" s="210">
        <f t="shared" si="1"/>
        <v>12</v>
      </c>
      <c r="P3757" s="211" t="str">
        <f>IFERROR(VLOOKUP(F3757,연간집계!D:E,2,FALSE),"")</f>
        <v>PCMS_엽서 145</v>
      </c>
    </row>
    <row r="3758" spans="1:16" ht="12.75">
      <c r="A3758" s="201">
        <v>46006.707430555558</v>
      </c>
      <c r="B3758" s="202">
        <v>46006</v>
      </c>
      <c r="C3758" s="203" t="s">
        <v>9363</v>
      </c>
      <c r="D3758" s="203" t="s">
        <v>11</v>
      </c>
      <c r="E3758" s="204" t="s">
        <v>9364</v>
      </c>
      <c r="F3758" s="49" t="s">
        <v>1291</v>
      </c>
      <c r="G3758" s="203">
        <v>1</v>
      </c>
      <c r="H3758" s="203" t="s">
        <v>9365</v>
      </c>
      <c r="I3758" s="205" t="s">
        <v>1840</v>
      </c>
      <c r="J3758" s="206"/>
      <c r="K3758" s="203">
        <v>14</v>
      </c>
      <c r="L3758" s="207" t="s">
        <v>827</v>
      </c>
      <c r="M3758" s="208" t="s">
        <v>1481</v>
      </c>
      <c r="N3758" s="209">
        <f t="shared" si="0"/>
        <v>2025</v>
      </c>
      <c r="O3758" s="210">
        <f t="shared" si="1"/>
        <v>12</v>
      </c>
      <c r="P3758" s="211" t="str">
        <f>IFERROR(VLOOKUP(F3758,연간집계!D:E,2,FALSE),"")</f>
        <v>PCMS_벽걸이1단캘린더</v>
      </c>
    </row>
    <row r="3759" spans="1:16" ht="12.75">
      <c r="A3759" s="201">
        <v>46006.710428240738</v>
      </c>
      <c r="B3759" s="202">
        <v>46006</v>
      </c>
      <c r="C3759" s="203" t="s">
        <v>9366</v>
      </c>
      <c r="D3759" s="203" t="s">
        <v>11</v>
      </c>
      <c r="E3759" s="204" t="s">
        <v>9367</v>
      </c>
      <c r="F3759" s="49" t="s">
        <v>1378</v>
      </c>
      <c r="G3759" s="203">
        <v>1</v>
      </c>
      <c r="H3759" s="203" t="s">
        <v>9368</v>
      </c>
      <c r="I3759" s="205" t="s">
        <v>2377</v>
      </c>
      <c r="J3759" s="206"/>
      <c r="K3759" s="203">
        <v>1</v>
      </c>
      <c r="L3759" s="207" t="s">
        <v>827</v>
      </c>
      <c r="M3759" s="208" t="s">
        <v>1658</v>
      </c>
      <c r="N3759" s="209">
        <f t="shared" si="0"/>
        <v>2025</v>
      </c>
      <c r="O3759" s="210">
        <f t="shared" si="1"/>
        <v>12</v>
      </c>
      <c r="P3759" s="211" t="str">
        <f>IFERROR(VLOOKUP(F3759,연간집계!D:E,2,FALSE),"")</f>
        <v>증명사진 (무광)</v>
      </c>
    </row>
    <row r="3760" spans="1:16" ht="12.75">
      <c r="A3760" s="201">
        <v>46006.710439814815</v>
      </c>
      <c r="B3760" s="202">
        <v>46006</v>
      </c>
      <c r="C3760" s="203" t="s">
        <v>9369</v>
      </c>
      <c r="D3760" s="203" t="s">
        <v>11</v>
      </c>
      <c r="E3760" s="204" t="s">
        <v>9367</v>
      </c>
      <c r="F3760" s="49" t="s">
        <v>1378</v>
      </c>
      <c r="G3760" s="203">
        <v>1</v>
      </c>
      <c r="H3760" s="203" t="s">
        <v>9368</v>
      </c>
      <c r="I3760" s="205" t="s">
        <v>2377</v>
      </c>
      <c r="J3760" s="206"/>
      <c r="K3760" s="203">
        <v>1</v>
      </c>
      <c r="L3760" s="207" t="s">
        <v>827</v>
      </c>
      <c r="M3760" s="208" t="s">
        <v>1658</v>
      </c>
      <c r="N3760" s="209">
        <f t="shared" si="0"/>
        <v>2025</v>
      </c>
      <c r="O3760" s="210">
        <f t="shared" si="1"/>
        <v>12</v>
      </c>
      <c r="P3760" s="211" t="str">
        <f>IFERROR(VLOOKUP(F3760,연간집계!D:E,2,FALSE),"")</f>
        <v>증명사진 (무광)</v>
      </c>
    </row>
    <row r="3761" spans="1:16" ht="12.75">
      <c r="A3761" s="201">
        <v>46006.722291666665</v>
      </c>
      <c r="B3761" s="202">
        <v>46006</v>
      </c>
      <c r="C3761" s="203" t="s">
        <v>9370</v>
      </c>
      <c r="D3761" s="203" t="s">
        <v>11</v>
      </c>
      <c r="E3761" s="204" t="s">
        <v>9371</v>
      </c>
      <c r="F3761" s="49" t="s">
        <v>847</v>
      </c>
      <c r="G3761" s="203">
        <v>1</v>
      </c>
      <c r="H3761" s="203" t="s">
        <v>1871</v>
      </c>
      <c r="I3761" s="205" t="s">
        <v>2297</v>
      </c>
      <c r="J3761" s="206"/>
      <c r="K3761" s="203">
        <v>80</v>
      </c>
      <c r="L3761" s="207" t="s">
        <v>827</v>
      </c>
      <c r="M3761" s="208" t="s">
        <v>1436</v>
      </c>
      <c r="N3761" s="209">
        <f t="shared" si="0"/>
        <v>2025</v>
      </c>
      <c r="O3761" s="210">
        <f t="shared" si="1"/>
        <v>12</v>
      </c>
      <c r="P3761" s="211" t="str">
        <f>IFERROR(VLOOKUP(F3761,연간집계!D:E,2,FALSE),"")</f>
        <v>스탠다드 포토북 8*11 (하드/무광)</v>
      </c>
    </row>
    <row r="3762" spans="1:16" ht="12.75">
      <c r="A3762" s="201">
        <v>46006.728206018517</v>
      </c>
      <c r="B3762" s="202">
        <v>46006</v>
      </c>
      <c r="C3762" s="203" t="s">
        <v>9372</v>
      </c>
      <c r="D3762" s="203" t="s">
        <v>11</v>
      </c>
      <c r="E3762" s="204" t="s">
        <v>9373</v>
      </c>
      <c r="F3762" s="49" t="s">
        <v>1296</v>
      </c>
      <c r="G3762" s="203">
        <v>1</v>
      </c>
      <c r="H3762" s="203" t="s">
        <v>9374</v>
      </c>
      <c r="I3762" s="205" t="s">
        <v>5190</v>
      </c>
      <c r="J3762" s="206"/>
      <c r="K3762" s="203">
        <v>26</v>
      </c>
      <c r="L3762" s="207" t="s">
        <v>827</v>
      </c>
      <c r="M3762" s="208" t="s">
        <v>1645</v>
      </c>
      <c r="N3762" s="209">
        <f t="shared" si="0"/>
        <v>2025</v>
      </c>
      <c r="O3762" s="210">
        <f t="shared" si="1"/>
        <v>12</v>
      </c>
      <c r="P3762" s="211" t="str">
        <f>IFERROR(VLOOKUP(F3762,연간집계!D:E,2,FALSE),"")</f>
        <v>PCMS_벽걸이2단캘린더</v>
      </c>
    </row>
    <row r="3763" spans="1:16" ht="12.75">
      <c r="A3763" s="201">
        <v>46006.728229166663</v>
      </c>
      <c r="B3763" s="202">
        <v>46006</v>
      </c>
      <c r="C3763" s="203" t="s">
        <v>9375</v>
      </c>
      <c r="D3763" s="203" t="s">
        <v>11</v>
      </c>
      <c r="E3763" s="204" t="s">
        <v>9376</v>
      </c>
      <c r="F3763" s="49" t="s">
        <v>856</v>
      </c>
      <c r="G3763" s="203">
        <v>3</v>
      </c>
      <c r="H3763" s="203" t="s">
        <v>9377</v>
      </c>
      <c r="I3763" s="205" t="s">
        <v>1440</v>
      </c>
      <c r="J3763" s="206"/>
      <c r="K3763" s="203">
        <v>26</v>
      </c>
      <c r="L3763" s="213" t="s">
        <v>827</v>
      </c>
      <c r="M3763" s="208" t="s">
        <v>1449</v>
      </c>
      <c r="N3763" s="209">
        <f t="shared" si="0"/>
        <v>2025</v>
      </c>
      <c r="O3763" s="210">
        <f t="shared" si="1"/>
        <v>12</v>
      </c>
      <c r="P3763" s="211" t="str">
        <f>IFERROR(VLOOKUP(F3763,연간집계!D:E,2,FALSE),"")</f>
        <v>스탠다드 포토북 8*8 (하드/무광)</v>
      </c>
    </row>
    <row r="3764" spans="1:16" ht="12.75">
      <c r="A3764" s="201">
        <v>46006.734502314815</v>
      </c>
      <c r="B3764" s="202">
        <v>46006</v>
      </c>
      <c r="C3764" s="203" t="s">
        <v>9378</v>
      </c>
      <c r="D3764" s="203" t="s">
        <v>11</v>
      </c>
      <c r="E3764" s="204" t="s">
        <v>9379</v>
      </c>
      <c r="F3764" s="49" t="s">
        <v>1284</v>
      </c>
      <c r="G3764" s="203">
        <v>1</v>
      </c>
      <c r="H3764" s="203" t="s">
        <v>9380</v>
      </c>
      <c r="I3764" s="205" t="s">
        <v>5016</v>
      </c>
      <c r="J3764" s="206"/>
      <c r="K3764" s="203">
        <v>26</v>
      </c>
      <c r="L3764" s="207" t="s">
        <v>827</v>
      </c>
      <c r="M3764" s="208" t="s">
        <v>1471</v>
      </c>
      <c r="N3764" s="209">
        <f t="shared" si="0"/>
        <v>2025</v>
      </c>
      <c r="O3764" s="210">
        <f t="shared" si="1"/>
        <v>12</v>
      </c>
      <c r="P3764" s="211" t="str">
        <f>IFERROR(VLOOKUP(F3764,연간집계!D:E,2,FALSE),"")</f>
        <v>PCMS_스탠다드캘린더</v>
      </c>
    </row>
    <row r="3765" spans="1:16" ht="12.75">
      <c r="A3765" s="201">
        <v>46006.746504629627</v>
      </c>
      <c r="B3765" s="202">
        <v>46006</v>
      </c>
      <c r="C3765" s="203" t="s">
        <v>9381</v>
      </c>
      <c r="D3765" s="203" t="s">
        <v>11</v>
      </c>
      <c r="E3765" s="204" t="s">
        <v>9382</v>
      </c>
      <c r="F3765" s="49" t="s">
        <v>18</v>
      </c>
      <c r="G3765" s="203">
        <v>2</v>
      </c>
      <c r="H3765" s="203" t="s">
        <v>9383</v>
      </c>
      <c r="I3765" s="205" t="s">
        <v>1440</v>
      </c>
      <c r="J3765" s="208" t="s">
        <v>1787</v>
      </c>
      <c r="K3765" s="203">
        <v>52</v>
      </c>
      <c r="L3765" s="207" t="s">
        <v>827</v>
      </c>
      <c r="M3765" s="208" t="s">
        <v>1497</v>
      </c>
      <c r="N3765" s="209">
        <f t="shared" si="0"/>
        <v>2025</v>
      </c>
      <c r="O3765" s="210">
        <f t="shared" si="1"/>
        <v>12</v>
      </c>
      <c r="P3765" s="211" t="str">
        <f>IFERROR(VLOOKUP(F3765,연간집계!D:E,2,FALSE),"")</f>
        <v>포토그랩스 276</v>
      </c>
    </row>
    <row r="3766" spans="1:16" ht="12.75">
      <c r="A3766" s="201">
        <v>46006.749756944446</v>
      </c>
      <c r="B3766" s="202">
        <v>46006</v>
      </c>
      <c r="C3766" s="203" t="s">
        <v>9384</v>
      </c>
      <c r="D3766" s="203" t="s">
        <v>11</v>
      </c>
      <c r="E3766" s="204" t="s">
        <v>9385</v>
      </c>
      <c r="F3766" s="49" t="s">
        <v>1296</v>
      </c>
      <c r="G3766" s="203">
        <v>1</v>
      </c>
      <c r="H3766" s="203" t="s">
        <v>9386</v>
      </c>
      <c r="I3766" s="205" t="s">
        <v>5190</v>
      </c>
      <c r="J3766" s="206"/>
      <c r="K3766" s="203">
        <v>26</v>
      </c>
      <c r="L3766" s="207" t="s">
        <v>827</v>
      </c>
      <c r="M3766" s="208" t="s">
        <v>1436</v>
      </c>
      <c r="N3766" s="209">
        <f t="shared" si="0"/>
        <v>2025</v>
      </c>
      <c r="O3766" s="210">
        <f t="shared" si="1"/>
        <v>12</v>
      </c>
      <c r="P3766" s="211" t="str">
        <f>IFERROR(VLOOKUP(F3766,연간집계!D:E,2,FALSE),"")</f>
        <v>PCMS_벽걸이2단캘린더</v>
      </c>
    </row>
    <row r="3767" spans="1:16" ht="12.75">
      <c r="A3767" s="201">
        <v>46006.749768518515</v>
      </c>
      <c r="B3767" s="202">
        <v>46006</v>
      </c>
      <c r="C3767" s="203" t="s">
        <v>9387</v>
      </c>
      <c r="D3767" s="203" t="s">
        <v>11</v>
      </c>
      <c r="E3767" s="204" t="s">
        <v>9385</v>
      </c>
      <c r="F3767" s="49" t="s">
        <v>1296</v>
      </c>
      <c r="G3767" s="203">
        <v>1</v>
      </c>
      <c r="H3767" s="203" t="s">
        <v>9386</v>
      </c>
      <c r="I3767" s="205" t="s">
        <v>5190</v>
      </c>
      <c r="J3767" s="206"/>
      <c r="K3767" s="203">
        <v>26</v>
      </c>
      <c r="L3767" s="207" t="s">
        <v>827</v>
      </c>
      <c r="M3767" s="208" t="s">
        <v>1436</v>
      </c>
      <c r="N3767" s="209">
        <f t="shared" si="0"/>
        <v>2025</v>
      </c>
      <c r="O3767" s="210">
        <f t="shared" si="1"/>
        <v>12</v>
      </c>
      <c r="P3767" s="211" t="str">
        <f>IFERROR(VLOOKUP(F3767,연간집계!D:E,2,FALSE),"")</f>
        <v>PCMS_벽걸이2단캘린더</v>
      </c>
    </row>
    <row r="3768" spans="1:16" ht="12.75">
      <c r="A3768" s="201">
        <v>46006.773449074077</v>
      </c>
      <c r="B3768" s="202">
        <v>46006</v>
      </c>
      <c r="C3768" s="203" t="s">
        <v>9388</v>
      </c>
      <c r="D3768" s="203" t="s">
        <v>11</v>
      </c>
      <c r="E3768" s="204" t="s">
        <v>9389</v>
      </c>
      <c r="F3768" s="49" t="s">
        <v>1337</v>
      </c>
      <c r="G3768" s="203">
        <v>1</v>
      </c>
      <c r="H3768" s="203" t="s">
        <v>39</v>
      </c>
      <c r="I3768" s="205" t="s">
        <v>1440</v>
      </c>
      <c r="J3768" s="205" t="s">
        <v>1895</v>
      </c>
      <c r="K3768" s="203">
        <v>1</v>
      </c>
      <c r="L3768" s="207" t="s">
        <v>827</v>
      </c>
      <c r="M3768" s="208" t="s">
        <v>1645</v>
      </c>
      <c r="N3768" s="209">
        <f t="shared" si="0"/>
        <v>2025</v>
      </c>
      <c r="O3768" s="210">
        <f t="shared" si="1"/>
        <v>12</v>
      </c>
      <c r="P3768" s="211" t="str">
        <f>IFERROR(VLOOKUP(F3768,연간집계!D:E,2,FALSE),"")</f>
        <v>아크릴액자 30*20</v>
      </c>
    </row>
    <row r="3769" spans="1:16" ht="12.75">
      <c r="A3769" s="201">
        <v>46006.773460648146</v>
      </c>
      <c r="B3769" s="202">
        <v>46006</v>
      </c>
      <c r="C3769" s="203" t="s">
        <v>9390</v>
      </c>
      <c r="D3769" s="203" t="s">
        <v>11</v>
      </c>
      <c r="E3769" s="204" t="s">
        <v>9389</v>
      </c>
      <c r="F3769" s="49" t="s">
        <v>1284</v>
      </c>
      <c r="G3769" s="203">
        <v>1</v>
      </c>
      <c r="H3769" s="203" t="s">
        <v>39</v>
      </c>
      <c r="I3769" s="205" t="s">
        <v>4182</v>
      </c>
      <c r="J3769" s="206"/>
      <c r="K3769" s="203">
        <v>26</v>
      </c>
      <c r="L3769" s="207" t="s">
        <v>827</v>
      </c>
      <c r="M3769" s="208" t="s">
        <v>1471</v>
      </c>
      <c r="N3769" s="209">
        <f t="shared" si="0"/>
        <v>2025</v>
      </c>
      <c r="O3769" s="210">
        <f t="shared" si="1"/>
        <v>12</v>
      </c>
      <c r="P3769" s="211" t="str">
        <f>IFERROR(VLOOKUP(F3769,연간집계!D:E,2,FALSE),"")</f>
        <v>PCMS_스탠다드캘린더</v>
      </c>
    </row>
    <row r="3770" spans="1:16" ht="12.75">
      <c r="A3770" s="201">
        <v>46006.776550925926</v>
      </c>
      <c r="B3770" s="202">
        <v>46006</v>
      </c>
      <c r="C3770" s="203" t="s">
        <v>9391</v>
      </c>
      <c r="D3770" s="203" t="s">
        <v>11</v>
      </c>
      <c r="E3770" s="204" t="s">
        <v>9392</v>
      </c>
      <c r="F3770" s="49" t="s">
        <v>1058</v>
      </c>
      <c r="G3770" s="203">
        <v>1</v>
      </c>
      <c r="H3770" s="203" t="s">
        <v>5550</v>
      </c>
      <c r="I3770" s="205" t="s">
        <v>1440</v>
      </c>
      <c r="J3770" s="206"/>
      <c r="K3770" s="203">
        <v>160</v>
      </c>
      <c r="L3770" s="207" t="s">
        <v>827</v>
      </c>
      <c r="M3770" s="208" t="s">
        <v>1436</v>
      </c>
      <c r="N3770" s="209">
        <f t="shared" si="0"/>
        <v>2025</v>
      </c>
      <c r="O3770" s="210">
        <f t="shared" si="1"/>
        <v>12</v>
      </c>
      <c r="P3770" s="211" t="str">
        <f>IFERROR(VLOOKUP(F3770,연간집계!D:E,2,FALSE),"")</f>
        <v>프리북 150 (하드)</v>
      </c>
    </row>
    <row r="3771" spans="1:16" ht="12.75">
      <c r="A3771" s="201">
        <v>46006.853414351855</v>
      </c>
      <c r="B3771" s="202">
        <v>46006</v>
      </c>
      <c r="C3771" s="203" t="s">
        <v>9393</v>
      </c>
      <c r="D3771" s="203" t="s">
        <v>11</v>
      </c>
      <c r="E3771" s="204" t="s">
        <v>9394</v>
      </c>
      <c r="F3771" s="49" t="s">
        <v>1266</v>
      </c>
      <c r="G3771" s="203">
        <v>1</v>
      </c>
      <c r="H3771" s="203" t="s">
        <v>9395</v>
      </c>
      <c r="I3771" s="205" t="s">
        <v>1842</v>
      </c>
      <c r="J3771" s="206"/>
      <c r="K3771" s="203">
        <v>26</v>
      </c>
      <c r="L3771" s="207" t="s">
        <v>827</v>
      </c>
      <c r="M3771" s="208" t="s">
        <v>1629</v>
      </c>
      <c r="N3771" s="209">
        <f t="shared" si="0"/>
        <v>2025</v>
      </c>
      <c r="O3771" s="210">
        <f t="shared" si="1"/>
        <v>12</v>
      </c>
      <c r="P3771" s="211" t="str">
        <f>IFERROR(VLOOKUP(F3771,연간집계!D:E,2,FALSE),"")</f>
        <v>PCMS_롱캘린더</v>
      </c>
    </row>
    <row r="3772" spans="1:16" ht="12.75">
      <c r="A3772" s="201">
        <v>46006.865219907406</v>
      </c>
      <c r="B3772" s="202">
        <v>46006</v>
      </c>
      <c r="C3772" s="203" t="s">
        <v>9396</v>
      </c>
      <c r="D3772" s="203" t="s">
        <v>11</v>
      </c>
      <c r="E3772" s="204" t="s">
        <v>9397</v>
      </c>
      <c r="F3772" s="49" t="s">
        <v>1266</v>
      </c>
      <c r="G3772" s="203">
        <v>1</v>
      </c>
      <c r="H3772" s="203" t="s">
        <v>9395</v>
      </c>
      <c r="I3772" s="205" t="s">
        <v>1842</v>
      </c>
      <c r="J3772" s="206"/>
      <c r="K3772" s="203">
        <v>26</v>
      </c>
      <c r="L3772" s="207" t="s">
        <v>827</v>
      </c>
      <c r="M3772" s="208" t="s">
        <v>1629</v>
      </c>
      <c r="N3772" s="209">
        <f t="shared" si="0"/>
        <v>2025</v>
      </c>
      <c r="O3772" s="210">
        <f t="shared" si="1"/>
        <v>12</v>
      </c>
      <c r="P3772" s="211" t="str">
        <f>IFERROR(VLOOKUP(F3772,연간집계!D:E,2,FALSE),"")</f>
        <v>PCMS_롱캘린더</v>
      </c>
    </row>
    <row r="3773" spans="1:16" ht="12.75">
      <c r="A3773" s="201">
        <v>46006.86818287037</v>
      </c>
      <c r="B3773" s="202">
        <v>46006</v>
      </c>
      <c r="C3773" s="203" t="s">
        <v>9398</v>
      </c>
      <c r="D3773" s="203" t="s">
        <v>11</v>
      </c>
      <c r="E3773" s="204" t="s">
        <v>9399</v>
      </c>
      <c r="F3773" s="49" t="s">
        <v>1266</v>
      </c>
      <c r="G3773" s="203">
        <v>1</v>
      </c>
      <c r="H3773" s="203" t="s">
        <v>9395</v>
      </c>
      <c r="I3773" s="205" t="s">
        <v>1842</v>
      </c>
      <c r="J3773" s="206"/>
      <c r="K3773" s="203">
        <v>26</v>
      </c>
      <c r="L3773" s="207" t="s">
        <v>827</v>
      </c>
      <c r="M3773" s="208" t="s">
        <v>1629</v>
      </c>
      <c r="N3773" s="209">
        <f t="shared" si="0"/>
        <v>2025</v>
      </c>
      <c r="O3773" s="210">
        <f t="shared" si="1"/>
        <v>12</v>
      </c>
      <c r="P3773" s="211" t="str">
        <f>IFERROR(VLOOKUP(F3773,연간집계!D:E,2,FALSE),"")</f>
        <v>PCMS_롱캘린더</v>
      </c>
    </row>
    <row r="3774" spans="1:16" ht="12.75">
      <c r="A3774" s="201">
        <v>46006.871145833335</v>
      </c>
      <c r="B3774" s="202">
        <v>46006</v>
      </c>
      <c r="C3774" s="203" t="s">
        <v>9400</v>
      </c>
      <c r="D3774" s="203" t="s">
        <v>11</v>
      </c>
      <c r="E3774" s="204" t="s">
        <v>9401</v>
      </c>
      <c r="F3774" s="49" t="s">
        <v>1266</v>
      </c>
      <c r="G3774" s="203">
        <v>1</v>
      </c>
      <c r="H3774" s="203" t="s">
        <v>9395</v>
      </c>
      <c r="I3774" s="205" t="s">
        <v>1842</v>
      </c>
      <c r="J3774" s="206"/>
      <c r="K3774" s="203">
        <v>26</v>
      </c>
      <c r="L3774" s="207" t="s">
        <v>827</v>
      </c>
      <c r="M3774" s="208" t="s">
        <v>1629</v>
      </c>
      <c r="N3774" s="209">
        <f t="shared" si="0"/>
        <v>2025</v>
      </c>
      <c r="O3774" s="210">
        <f t="shared" si="1"/>
        <v>12</v>
      </c>
      <c r="P3774" s="211" t="str">
        <f>IFERROR(VLOOKUP(F3774,연간집계!D:E,2,FALSE),"")</f>
        <v>PCMS_롱캘린더</v>
      </c>
    </row>
    <row r="3775" spans="1:16" ht="12.75">
      <c r="A3775" s="201">
        <v>46006.871203703704</v>
      </c>
      <c r="B3775" s="202">
        <v>46006</v>
      </c>
      <c r="C3775" s="203" t="s">
        <v>9402</v>
      </c>
      <c r="D3775" s="203" t="s">
        <v>11</v>
      </c>
      <c r="E3775" s="204" t="s">
        <v>9403</v>
      </c>
      <c r="F3775" s="49" t="s">
        <v>1266</v>
      </c>
      <c r="G3775" s="203">
        <v>1</v>
      </c>
      <c r="H3775" s="203" t="s">
        <v>9395</v>
      </c>
      <c r="I3775" s="205" t="s">
        <v>1842</v>
      </c>
      <c r="J3775" s="206"/>
      <c r="K3775" s="203">
        <v>26</v>
      </c>
      <c r="L3775" s="207" t="s">
        <v>827</v>
      </c>
      <c r="M3775" s="208" t="s">
        <v>1629</v>
      </c>
      <c r="N3775" s="209">
        <f t="shared" si="0"/>
        <v>2025</v>
      </c>
      <c r="O3775" s="210">
        <f t="shared" si="1"/>
        <v>12</v>
      </c>
      <c r="P3775" s="211" t="str">
        <f>IFERROR(VLOOKUP(F3775,연간집계!D:E,2,FALSE),"")</f>
        <v>PCMS_롱캘린더</v>
      </c>
    </row>
    <row r="3776" spans="1:16" ht="12.75">
      <c r="A3776" s="201">
        <v>46006.877129629633</v>
      </c>
      <c r="B3776" s="202">
        <v>46006</v>
      </c>
      <c r="C3776" s="203" t="s">
        <v>9404</v>
      </c>
      <c r="D3776" s="203" t="s">
        <v>11</v>
      </c>
      <c r="E3776" s="204" t="s">
        <v>9405</v>
      </c>
      <c r="F3776" s="49" t="s">
        <v>1266</v>
      </c>
      <c r="G3776" s="203">
        <v>1</v>
      </c>
      <c r="H3776" s="203" t="s">
        <v>9395</v>
      </c>
      <c r="I3776" s="205" t="s">
        <v>1842</v>
      </c>
      <c r="J3776" s="206"/>
      <c r="K3776" s="203">
        <v>26</v>
      </c>
      <c r="L3776" s="207" t="s">
        <v>827</v>
      </c>
      <c r="M3776" s="208" t="s">
        <v>1629</v>
      </c>
      <c r="N3776" s="209">
        <f t="shared" si="0"/>
        <v>2025</v>
      </c>
      <c r="O3776" s="210">
        <f t="shared" si="1"/>
        <v>12</v>
      </c>
      <c r="P3776" s="211" t="str">
        <f>IFERROR(VLOOKUP(F3776,연간집계!D:E,2,FALSE),"")</f>
        <v>PCMS_롱캘린더</v>
      </c>
    </row>
    <row r="3777" spans="1:16" ht="12.75">
      <c r="A3777" s="201">
        <v>46006.877152777779</v>
      </c>
      <c r="B3777" s="202">
        <v>46006</v>
      </c>
      <c r="C3777" s="203" t="s">
        <v>9406</v>
      </c>
      <c r="D3777" s="203" t="s">
        <v>11</v>
      </c>
      <c r="E3777" s="204" t="s">
        <v>9407</v>
      </c>
      <c r="F3777" s="49" t="s">
        <v>1266</v>
      </c>
      <c r="G3777" s="203">
        <v>2</v>
      </c>
      <c r="H3777" s="203" t="s">
        <v>9395</v>
      </c>
      <c r="I3777" s="205" t="s">
        <v>1842</v>
      </c>
      <c r="J3777" s="206"/>
      <c r="K3777" s="203">
        <v>26</v>
      </c>
      <c r="L3777" s="207" t="s">
        <v>827</v>
      </c>
      <c r="M3777" s="208" t="s">
        <v>1629</v>
      </c>
      <c r="N3777" s="209">
        <f t="shared" si="0"/>
        <v>2025</v>
      </c>
      <c r="O3777" s="210">
        <f t="shared" si="1"/>
        <v>12</v>
      </c>
      <c r="P3777" s="211" t="str">
        <f>IFERROR(VLOOKUP(F3777,연간집계!D:E,2,FALSE),"")</f>
        <v>PCMS_롱캘린더</v>
      </c>
    </row>
    <row r="3778" spans="1:16" ht="12.75">
      <c r="A3778" s="201">
        <v>46006.877164351848</v>
      </c>
      <c r="B3778" s="202">
        <v>46006</v>
      </c>
      <c r="C3778" s="203" t="s">
        <v>9408</v>
      </c>
      <c r="D3778" s="203" t="s">
        <v>11</v>
      </c>
      <c r="E3778" s="204" t="s">
        <v>9409</v>
      </c>
      <c r="F3778" s="49" t="s">
        <v>1243</v>
      </c>
      <c r="G3778" s="203">
        <v>7</v>
      </c>
      <c r="H3778" s="203" t="s">
        <v>9410</v>
      </c>
      <c r="I3778" s="205" t="s">
        <v>1453</v>
      </c>
      <c r="J3778" s="206"/>
      <c r="K3778" s="203">
        <v>24</v>
      </c>
      <c r="L3778" s="207" t="s">
        <v>828</v>
      </c>
      <c r="M3778" s="208" t="s">
        <v>1629</v>
      </c>
      <c r="N3778" s="209">
        <f t="shared" si="0"/>
        <v>2025</v>
      </c>
      <c r="O3778" s="210">
        <f t="shared" si="1"/>
        <v>12</v>
      </c>
      <c r="P3778" s="211" t="str">
        <f>IFERROR(VLOOKUP(F3778,연간집계!D:E,2,FALSE),"")</f>
        <v>모바일 포토북 150 (여행)</v>
      </c>
    </row>
    <row r="3779" spans="1:16" ht="12.75">
      <c r="A3779" s="201">
        <v>46006.877175925925</v>
      </c>
      <c r="B3779" s="202">
        <v>46006</v>
      </c>
      <c r="C3779" s="203" t="s">
        <v>9411</v>
      </c>
      <c r="D3779" s="203" t="s">
        <v>11</v>
      </c>
      <c r="E3779" s="204" t="s">
        <v>9412</v>
      </c>
      <c r="F3779" s="49" t="s">
        <v>1266</v>
      </c>
      <c r="G3779" s="203">
        <v>2</v>
      </c>
      <c r="H3779" s="203" t="s">
        <v>9395</v>
      </c>
      <c r="I3779" s="205" t="s">
        <v>1842</v>
      </c>
      <c r="J3779" s="206"/>
      <c r="K3779" s="203">
        <v>26</v>
      </c>
      <c r="L3779" s="207" t="s">
        <v>827</v>
      </c>
      <c r="M3779" s="208" t="s">
        <v>1629</v>
      </c>
      <c r="N3779" s="209">
        <f t="shared" si="0"/>
        <v>2025</v>
      </c>
      <c r="O3779" s="210">
        <f t="shared" si="1"/>
        <v>12</v>
      </c>
      <c r="P3779" s="211" t="str">
        <f>IFERROR(VLOOKUP(F3779,연간집계!D:E,2,FALSE),"")</f>
        <v>PCMS_롱캘린더</v>
      </c>
    </row>
    <row r="3780" spans="1:16" ht="12.75">
      <c r="A3780" s="201">
        <v>46006.883113425924</v>
      </c>
      <c r="B3780" s="202">
        <v>46006</v>
      </c>
      <c r="C3780" s="203" t="s">
        <v>9413</v>
      </c>
      <c r="D3780" s="203" t="s">
        <v>11</v>
      </c>
      <c r="E3780" s="204" t="s">
        <v>9414</v>
      </c>
      <c r="F3780" s="49" t="s">
        <v>1266</v>
      </c>
      <c r="G3780" s="203">
        <v>1</v>
      </c>
      <c r="H3780" s="203" t="s">
        <v>9395</v>
      </c>
      <c r="I3780" s="205" t="s">
        <v>1842</v>
      </c>
      <c r="J3780" s="206"/>
      <c r="K3780" s="203">
        <v>26</v>
      </c>
      <c r="L3780" s="207" t="s">
        <v>827</v>
      </c>
      <c r="M3780" s="208" t="s">
        <v>1629</v>
      </c>
      <c r="N3780" s="209">
        <f t="shared" si="0"/>
        <v>2025</v>
      </c>
      <c r="O3780" s="210">
        <f t="shared" si="1"/>
        <v>12</v>
      </c>
      <c r="P3780" s="211" t="str">
        <f>IFERROR(VLOOKUP(F3780,연간집계!D:E,2,FALSE),"")</f>
        <v>PCMS_롱캘린더</v>
      </c>
    </row>
    <row r="3781" spans="1:16" ht="12.75">
      <c r="A3781" s="201">
        <v>46006.883125</v>
      </c>
      <c r="B3781" s="202">
        <v>46006</v>
      </c>
      <c r="C3781" s="203" t="s">
        <v>9415</v>
      </c>
      <c r="D3781" s="203" t="s">
        <v>11</v>
      </c>
      <c r="E3781" s="204" t="s">
        <v>9416</v>
      </c>
      <c r="F3781" s="49" t="s">
        <v>1266</v>
      </c>
      <c r="G3781" s="203">
        <v>1</v>
      </c>
      <c r="H3781" s="203" t="s">
        <v>9395</v>
      </c>
      <c r="I3781" s="205" t="s">
        <v>1842</v>
      </c>
      <c r="J3781" s="206"/>
      <c r="K3781" s="203">
        <v>26</v>
      </c>
      <c r="L3781" s="207" t="s">
        <v>827</v>
      </c>
      <c r="M3781" s="208" t="s">
        <v>1629</v>
      </c>
      <c r="N3781" s="209">
        <f t="shared" si="0"/>
        <v>2025</v>
      </c>
      <c r="O3781" s="210">
        <f t="shared" si="1"/>
        <v>12</v>
      </c>
      <c r="P3781" s="211" t="str">
        <f>IFERROR(VLOOKUP(F3781,연간집계!D:E,2,FALSE),"")</f>
        <v>PCMS_롱캘린더</v>
      </c>
    </row>
    <row r="3782" spans="1:16" ht="12.75">
      <c r="A3782" s="201">
        <v>46006.889039351852</v>
      </c>
      <c r="B3782" s="202">
        <v>46006</v>
      </c>
      <c r="C3782" s="203" t="s">
        <v>9417</v>
      </c>
      <c r="D3782" s="203" t="s">
        <v>11</v>
      </c>
      <c r="E3782" s="204" t="s">
        <v>9418</v>
      </c>
      <c r="F3782" s="49" t="s">
        <v>1269</v>
      </c>
      <c r="G3782" s="203">
        <v>1</v>
      </c>
      <c r="H3782" s="203" t="s">
        <v>9419</v>
      </c>
      <c r="I3782" s="205" t="s">
        <v>1842</v>
      </c>
      <c r="J3782" s="206"/>
      <c r="K3782" s="203">
        <v>26</v>
      </c>
      <c r="L3782" s="207" t="s">
        <v>827</v>
      </c>
      <c r="M3782" s="208" t="s">
        <v>1436</v>
      </c>
      <c r="N3782" s="209">
        <f t="shared" si="0"/>
        <v>2025</v>
      </c>
      <c r="O3782" s="210">
        <f t="shared" si="1"/>
        <v>12</v>
      </c>
      <c r="P3782" s="211" t="str">
        <f>IFERROR(VLOOKUP(F3782,연간집계!D:E,2,FALSE),"")</f>
        <v>PCMS_미니캘린더</v>
      </c>
    </row>
    <row r="3783" spans="1:16" ht="12.75">
      <c r="A3783" s="201">
        <v>46006.889050925929</v>
      </c>
      <c r="B3783" s="202">
        <v>46006</v>
      </c>
      <c r="C3783" s="203" t="s">
        <v>9420</v>
      </c>
      <c r="D3783" s="203" t="s">
        <v>11</v>
      </c>
      <c r="E3783" s="204" t="s">
        <v>9418</v>
      </c>
      <c r="F3783" s="49" t="s">
        <v>1284</v>
      </c>
      <c r="G3783" s="203">
        <v>1</v>
      </c>
      <c r="H3783" s="203" t="s">
        <v>9419</v>
      </c>
      <c r="I3783" s="205" t="s">
        <v>1842</v>
      </c>
      <c r="J3783" s="206"/>
      <c r="K3783" s="203">
        <v>26</v>
      </c>
      <c r="L3783" s="207" t="s">
        <v>827</v>
      </c>
      <c r="M3783" s="208" t="s">
        <v>1436</v>
      </c>
      <c r="N3783" s="209">
        <f t="shared" si="0"/>
        <v>2025</v>
      </c>
      <c r="O3783" s="210">
        <f t="shared" si="1"/>
        <v>12</v>
      </c>
      <c r="P3783" s="211" t="str">
        <f>IFERROR(VLOOKUP(F3783,연간집계!D:E,2,FALSE),"")</f>
        <v>PCMS_스탠다드캘린더</v>
      </c>
    </row>
    <row r="3784" spans="1:16" ht="12.75">
      <c r="A3784" s="201">
        <v>46006.889062499999</v>
      </c>
      <c r="B3784" s="202">
        <v>46006</v>
      </c>
      <c r="C3784" s="203" t="s">
        <v>9421</v>
      </c>
      <c r="D3784" s="203" t="s">
        <v>11</v>
      </c>
      <c r="E3784" s="204" t="s">
        <v>9418</v>
      </c>
      <c r="F3784" s="49" t="s">
        <v>1269</v>
      </c>
      <c r="G3784" s="203">
        <v>1</v>
      </c>
      <c r="H3784" s="203" t="s">
        <v>9419</v>
      </c>
      <c r="I3784" s="205" t="s">
        <v>1842</v>
      </c>
      <c r="J3784" s="206"/>
      <c r="K3784" s="203">
        <v>26</v>
      </c>
      <c r="L3784" s="207" t="s">
        <v>827</v>
      </c>
      <c r="M3784" s="208" t="s">
        <v>1436</v>
      </c>
      <c r="N3784" s="209">
        <f t="shared" si="0"/>
        <v>2025</v>
      </c>
      <c r="O3784" s="210">
        <f t="shared" si="1"/>
        <v>12</v>
      </c>
      <c r="P3784" s="211" t="str">
        <f>IFERROR(VLOOKUP(F3784,연간집계!D:E,2,FALSE),"")</f>
        <v>PCMS_미니캘린더</v>
      </c>
    </row>
    <row r="3785" spans="1:16" ht="12.75">
      <c r="A3785" s="201">
        <v>46006.903831018521</v>
      </c>
      <c r="B3785" s="202">
        <v>46006</v>
      </c>
      <c r="C3785" s="203" t="s">
        <v>9422</v>
      </c>
      <c r="D3785" s="203" t="s">
        <v>11</v>
      </c>
      <c r="E3785" s="204" t="s">
        <v>9423</v>
      </c>
      <c r="F3785" s="49" t="s">
        <v>1266</v>
      </c>
      <c r="G3785" s="203">
        <v>2</v>
      </c>
      <c r="H3785" s="203" t="s">
        <v>9395</v>
      </c>
      <c r="I3785" s="205" t="s">
        <v>1842</v>
      </c>
      <c r="J3785" s="206"/>
      <c r="K3785" s="203">
        <v>26</v>
      </c>
      <c r="L3785" s="207" t="s">
        <v>827</v>
      </c>
      <c r="M3785" s="208" t="s">
        <v>1629</v>
      </c>
      <c r="N3785" s="209">
        <f t="shared" si="0"/>
        <v>2025</v>
      </c>
      <c r="O3785" s="210">
        <f t="shared" si="1"/>
        <v>12</v>
      </c>
      <c r="P3785" s="211" t="str">
        <f>IFERROR(VLOOKUP(F3785,연간집계!D:E,2,FALSE),"")</f>
        <v>PCMS_롱캘린더</v>
      </c>
    </row>
    <row r="3786" spans="1:16" ht="12.75">
      <c r="A3786" s="201">
        <v>46006.906793981485</v>
      </c>
      <c r="B3786" s="202">
        <v>46006</v>
      </c>
      <c r="C3786" s="203" t="s">
        <v>9424</v>
      </c>
      <c r="D3786" s="203" t="s">
        <v>11</v>
      </c>
      <c r="E3786" s="204" t="s">
        <v>9425</v>
      </c>
      <c r="F3786" s="49" t="s">
        <v>1266</v>
      </c>
      <c r="G3786" s="203">
        <v>1</v>
      </c>
      <c r="H3786" s="203" t="s">
        <v>9395</v>
      </c>
      <c r="I3786" s="205" t="s">
        <v>1842</v>
      </c>
      <c r="J3786" s="206"/>
      <c r="K3786" s="203">
        <v>26</v>
      </c>
      <c r="L3786" s="207" t="s">
        <v>827</v>
      </c>
      <c r="M3786" s="208" t="s">
        <v>1629</v>
      </c>
      <c r="N3786" s="209">
        <f t="shared" si="0"/>
        <v>2025</v>
      </c>
      <c r="O3786" s="210">
        <f t="shared" si="1"/>
        <v>12</v>
      </c>
      <c r="P3786" s="211" t="str">
        <f>IFERROR(VLOOKUP(F3786,연간집계!D:E,2,FALSE),"")</f>
        <v>PCMS_롱캘린더</v>
      </c>
    </row>
    <row r="3787" spans="1:16" ht="12.75">
      <c r="A3787" s="201">
        <v>46006.909768518519</v>
      </c>
      <c r="B3787" s="202">
        <v>46006</v>
      </c>
      <c r="C3787" s="203" t="s">
        <v>9426</v>
      </c>
      <c r="D3787" s="203" t="s">
        <v>11</v>
      </c>
      <c r="E3787" s="204" t="s">
        <v>9427</v>
      </c>
      <c r="F3787" s="49" t="s">
        <v>1266</v>
      </c>
      <c r="G3787" s="203">
        <v>1</v>
      </c>
      <c r="H3787" s="203" t="s">
        <v>9395</v>
      </c>
      <c r="I3787" s="205" t="s">
        <v>1842</v>
      </c>
      <c r="J3787" s="206"/>
      <c r="K3787" s="203">
        <v>26</v>
      </c>
      <c r="L3787" s="207" t="s">
        <v>827</v>
      </c>
      <c r="M3787" s="208" t="s">
        <v>1629</v>
      </c>
      <c r="N3787" s="209">
        <f t="shared" si="0"/>
        <v>2025</v>
      </c>
      <c r="O3787" s="210">
        <f t="shared" si="1"/>
        <v>12</v>
      </c>
      <c r="P3787" s="211" t="str">
        <f>IFERROR(VLOOKUP(F3787,연간집계!D:E,2,FALSE),"")</f>
        <v>PCMS_롱캘린더</v>
      </c>
    </row>
    <row r="3788" spans="1:16" ht="12.75">
      <c r="A3788" s="201">
        <v>46006.909780092596</v>
      </c>
      <c r="B3788" s="202">
        <v>46006</v>
      </c>
      <c r="C3788" s="203" t="s">
        <v>9428</v>
      </c>
      <c r="D3788" s="203" t="s">
        <v>11</v>
      </c>
      <c r="E3788" s="204" t="s">
        <v>9429</v>
      </c>
      <c r="F3788" s="49" t="s">
        <v>1266</v>
      </c>
      <c r="G3788" s="203">
        <v>2</v>
      </c>
      <c r="H3788" s="203" t="s">
        <v>9395</v>
      </c>
      <c r="I3788" s="205" t="s">
        <v>1842</v>
      </c>
      <c r="J3788" s="206"/>
      <c r="K3788" s="203">
        <v>26</v>
      </c>
      <c r="L3788" s="207" t="s">
        <v>827</v>
      </c>
      <c r="M3788" s="208" t="s">
        <v>1629</v>
      </c>
      <c r="N3788" s="209">
        <f t="shared" si="0"/>
        <v>2025</v>
      </c>
      <c r="O3788" s="210">
        <f t="shared" si="1"/>
        <v>12</v>
      </c>
      <c r="P3788" s="211" t="str">
        <f>IFERROR(VLOOKUP(F3788,연간집계!D:E,2,FALSE),"")</f>
        <v>PCMS_롱캘린더</v>
      </c>
    </row>
    <row r="3789" spans="1:16" ht="12.75">
      <c r="A3789" s="201">
        <v>46006.909791666665</v>
      </c>
      <c r="B3789" s="202">
        <v>46006</v>
      </c>
      <c r="C3789" s="203" t="s">
        <v>9430</v>
      </c>
      <c r="D3789" s="203" t="s">
        <v>11</v>
      </c>
      <c r="E3789" s="204" t="s">
        <v>9431</v>
      </c>
      <c r="F3789" s="49" t="s">
        <v>1284</v>
      </c>
      <c r="G3789" s="203">
        <v>27</v>
      </c>
      <c r="H3789" s="203" t="s">
        <v>9432</v>
      </c>
      <c r="I3789" s="205" t="s">
        <v>4182</v>
      </c>
      <c r="J3789" s="206"/>
      <c r="K3789" s="203">
        <v>26</v>
      </c>
      <c r="L3789" s="207" t="s">
        <v>827</v>
      </c>
      <c r="M3789" s="208" t="s">
        <v>1425</v>
      </c>
      <c r="N3789" s="209">
        <f t="shared" si="0"/>
        <v>2025</v>
      </c>
      <c r="O3789" s="210">
        <f t="shared" si="1"/>
        <v>12</v>
      </c>
      <c r="P3789" s="211" t="str">
        <f>IFERROR(VLOOKUP(F3789,연간집계!D:E,2,FALSE),"")</f>
        <v>PCMS_스탠다드캘린더</v>
      </c>
    </row>
    <row r="3790" spans="1:16" ht="12.75">
      <c r="A3790" s="201">
        <v>46006.912766203706</v>
      </c>
      <c r="B3790" s="202">
        <v>46006</v>
      </c>
      <c r="C3790" s="203" t="s">
        <v>9433</v>
      </c>
      <c r="D3790" s="203" t="s">
        <v>11</v>
      </c>
      <c r="E3790" s="204" t="s">
        <v>9434</v>
      </c>
      <c r="F3790" s="49" t="s">
        <v>1266</v>
      </c>
      <c r="G3790" s="203">
        <v>1</v>
      </c>
      <c r="H3790" s="203" t="s">
        <v>9395</v>
      </c>
      <c r="I3790" s="205" t="s">
        <v>1842</v>
      </c>
      <c r="J3790" s="206"/>
      <c r="K3790" s="203">
        <v>26</v>
      </c>
      <c r="L3790" s="207" t="s">
        <v>827</v>
      </c>
      <c r="M3790" s="208" t="s">
        <v>1629</v>
      </c>
      <c r="N3790" s="209">
        <f t="shared" si="0"/>
        <v>2025</v>
      </c>
      <c r="O3790" s="210">
        <f t="shared" si="1"/>
        <v>12</v>
      </c>
      <c r="P3790" s="211" t="str">
        <f>IFERROR(VLOOKUP(F3790,연간집계!D:E,2,FALSE),"")</f>
        <v>PCMS_롱캘린더</v>
      </c>
    </row>
    <row r="3791" spans="1:16" ht="12.75">
      <c r="A3791" s="201">
        <v>46006.91574074074</v>
      </c>
      <c r="B3791" s="202">
        <v>46006</v>
      </c>
      <c r="C3791" s="203" t="s">
        <v>9435</v>
      </c>
      <c r="D3791" s="203" t="s">
        <v>11</v>
      </c>
      <c r="E3791" s="204" t="s">
        <v>9436</v>
      </c>
      <c r="F3791" s="49" t="s">
        <v>1266</v>
      </c>
      <c r="G3791" s="203">
        <v>7</v>
      </c>
      <c r="H3791" s="203" t="s">
        <v>9395</v>
      </c>
      <c r="I3791" s="205" t="s">
        <v>1842</v>
      </c>
      <c r="J3791" s="206"/>
      <c r="K3791" s="203">
        <v>26</v>
      </c>
      <c r="L3791" s="207" t="s">
        <v>827</v>
      </c>
      <c r="M3791" s="208" t="s">
        <v>1629</v>
      </c>
      <c r="N3791" s="209">
        <f t="shared" si="0"/>
        <v>2025</v>
      </c>
      <c r="O3791" s="210">
        <f t="shared" si="1"/>
        <v>12</v>
      </c>
      <c r="P3791" s="211" t="str">
        <f>IFERROR(VLOOKUP(F3791,연간집계!D:E,2,FALSE),"")</f>
        <v>PCMS_롱캘린더</v>
      </c>
    </row>
    <row r="3792" spans="1:16" ht="12.75">
      <c r="A3792" s="201">
        <v>46006.918726851851</v>
      </c>
      <c r="B3792" s="202">
        <v>46006</v>
      </c>
      <c r="C3792" s="203" t="s">
        <v>9437</v>
      </c>
      <c r="D3792" s="203" t="s">
        <v>11</v>
      </c>
      <c r="E3792" s="204" t="s">
        <v>9438</v>
      </c>
      <c r="F3792" s="49" t="s">
        <v>1281</v>
      </c>
      <c r="G3792" s="203">
        <v>5</v>
      </c>
      <c r="H3792" s="203" t="s">
        <v>7937</v>
      </c>
      <c r="I3792" s="205" t="s">
        <v>2297</v>
      </c>
      <c r="J3792" s="206"/>
      <c r="K3792" s="203">
        <v>26</v>
      </c>
      <c r="L3792" s="207" t="s">
        <v>827</v>
      </c>
      <c r="M3792" s="208" t="s">
        <v>1497</v>
      </c>
      <c r="N3792" s="209">
        <f t="shared" si="0"/>
        <v>2025</v>
      </c>
      <c r="O3792" s="210">
        <f t="shared" si="1"/>
        <v>12</v>
      </c>
      <c r="P3792" s="211" t="str">
        <f>IFERROR(VLOOKUP(F3792,연간집계!D:E,2,FALSE),"")</f>
        <v>PCMS_빅캘린더</v>
      </c>
    </row>
    <row r="3793" spans="1:16" ht="12.75">
      <c r="A3793" s="201">
        <v>46006.921724537038</v>
      </c>
      <c r="B3793" s="202">
        <v>46006</v>
      </c>
      <c r="C3793" s="203" t="s">
        <v>9439</v>
      </c>
      <c r="D3793" s="203" t="s">
        <v>11</v>
      </c>
      <c r="E3793" s="204" t="s">
        <v>9440</v>
      </c>
      <c r="F3793" s="49" t="s">
        <v>838</v>
      </c>
      <c r="G3793" s="203">
        <v>2</v>
      </c>
      <c r="H3793" s="203" t="s">
        <v>9441</v>
      </c>
      <c r="I3793" s="205" t="s">
        <v>2370</v>
      </c>
      <c r="J3793" s="206"/>
      <c r="K3793" s="203">
        <v>28</v>
      </c>
      <c r="L3793" s="207" t="s">
        <v>827</v>
      </c>
      <c r="M3793" s="208" t="s">
        <v>1449</v>
      </c>
      <c r="N3793" s="209">
        <f t="shared" si="0"/>
        <v>2025</v>
      </c>
      <c r="O3793" s="210">
        <f t="shared" si="1"/>
        <v>12</v>
      </c>
      <c r="P3793" s="211" t="str">
        <f>IFERROR(VLOOKUP(F3793,연간집계!D:E,2,FALSE),"")</f>
        <v>스탠다드 포토북 6*8 (하드/무광)</v>
      </c>
    </row>
    <row r="3794" spans="1:16" ht="12.75">
      <c r="A3794" s="201">
        <v>46006.924710648149</v>
      </c>
      <c r="B3794" s="202">
        <v>46006</v>
      </c>
      <c r="C3794" s="203" t="s">
        <v>9442</v>
      </c>
      <c r="D3794" s="203" t="s">
        <v>11</v>
      </c>
      <c r="E3794" s="204" t="s">
        <v>9443</v>
      </c>
      <c r="F3794" s="49" t="s">
        <v>1058</v>
      </c>
      <c r="G3794" s="203">
        <v>1</v>
      </c>
      <c r="H3794" s="203" t="s">
        <v>9444</v>
      </c>
      <c r="I3794" s="205" t="s">
        <v>1440</v>
      </c>
      <c r="J3794" s="206"/>
      <c r="K3794" s="203">
        <v>160</v>
      </c>
      <c r="L3794" s="207" t="s">
        <v>827</v>
      </c>
      <c r="M3794" s="208" t="s">
        <v>1436</v>
      </c>
      <c r="N3794" s="209">
        <f t="shared" si="0"/>
        <v>2025</v>
      </c>
      <c r="O3794" s="210">
        <f t="shared" si="1"/>
        <v>12</v>
      </c>
      <c r="P3794" s="211" t="str">
        <f>IFERROR(VLOOKUP(F3794,연간집계!D:E,2,FALSE),"")</f>
        <v>프리북 150 (하드)</v>
      </c>
    </row>
    <row r="3795" spans="1:16" ht="12.75">
      <c r="A3795" s="201">
        <v>46006.927685185183</v>
      </c>
      <c r="B3795" s="202">
        <v>46006</v>
      </c>
      <c r="C3795" s="203" t="s">
        <v>9445</v>
      </c>
      <c r="D3795" s="203" t="s">
        <v>11</v>
      </c>
      <c r="E3795" s="204" t="s">
        <v>9446</v>
      </c>
      <c r="F3795" s="49" t="s">
        <v>1296</v>
      </c>
      <c r="G3795" s="203">
        <v>1</v>
      </c>
      <c r="H3795" s="203" t="s">
        <v>9447</v>
      </c>
      <c r="I3795" s="205" t="s">
        <v>5190</v>
      </c>
      <c r="J3795" s="206"/>
      <c r="K3795" s="203">
        <v>26</v>
      </c>
      <c r="L3795" s="207" t="s">
        <v>827</v>
      </c>
      <c r="M3795" s="208" t="s">
        <v>1471</v>
      </c>
      <c r="N3795" s="209">
        <f t="shared" si="0"/>
        <v>2025</v>
      </c>
      <c r="O3795" s="210">
        <f t="shared" si="1"/>
        <v>12</v>
      </c>
      <c r="P3795" s="211" t="str">
        <f>IFERROR(VLOOKUP(F3795,연간집계!D:E,2,FALSE),"")</f>
        <v>PCMS_벽걸이2단캘린더</v>
      </c>
    </row>
    <row r="3796" spans="1:16" ht="12.75">
      <c r="A3796" s="201">
        <v>46006.945474537039</v>
      </c>
      <c r="B3796" s="202">
        <v>46006</v>
      </c>
      <c r="C3796" s="203" t="s">
        <v>9448</v>
      </c>
      <c r="D3796" s="203" t="s">
        <v>11</v>
      </c>
      <c r="E3796" s="204" t="s">
        <v>9449</v>
      </c>
      <c r="F3796" s="49" t="s">
        <v>1245</v>
      </c>
      <c r="G3796" s="203">
        <v>1</v>
      </c>
      <c r="H3796" s="203" t="s">
        <v>9450</v>
      </c>
      <c r="I3796" s="205" t="s">
        <v>1435</v>
      </c>
      <c r="J3796" s="206"/>
      <c r="K3796" s="203">
        <v>24</v>
      </c>
      <c r="L3796" s="207" t="s">
        <v>828</v>
      </c>
      <c r="M3796" s="208" t="s">
        <v>1471</v>
      </c>
      <c r="N3796" s="209">
        <f t="shared" si="0"/>
        <v>2025</v>
      </c>
      <c r="O3796" s="210">
        <f t="shared" si="1"/>
        <v>12</v>
      </c>
      <c r="P3796" s="211" t="str">
        <f>IFERROR(VLOOKUP(F3796,연간집계!D:E,2,FALSE),"")</f>
        <v>모바일 포토북 198 (여행)</v>
      </c>
    </row>
    <row r="3797" spans="1:16" ht="12.75">
      <c r="A3797" s="201">
        <v>46006.945486111108</v>
      </c>
      <c r="B3797" s="202">
        <v>46006</v>
      </c>
      <c r="C3797" s="203" t="s">
        <v>9451</v>
      </c>
      <c r="D3797" s="203" t="s">
        <v>11</v>
      </c>
      <c r="E3797" s="204" t="s">
        <v>9449</v>
      </c>
      <c r="F3797" s="49" t="s">
        <v>1284</v>
      </c>
      <c r="G3797" s="203">
        <v>1</v>
      </c>
      <c r="H3797" s="203" t="s">
        <v>9450</v>
      </c>
      <c r="I3797" s="205" t="s">
        <v>5016</v>
      </c>
      <c r="J3797" s="206"/>
      <c r="K3797" s="203">
        <v>26</v>
      </c>
      <c r="L3797" s="207" t="s">
        <v>828</v>
      </c>
      <c r="M3797" s="208" t="s">
        <v>1471</v>
      </c>
      <c r="N3797" s="209">
        <f t="shared" si="0"/>
        <v>2025</v>
      </c>
      <c r="O3797" s="210">
        <f t="shared" si="1"/>
        <v>12</v>
      </c>
      <c r="P3797" s="211" t="str">
        <f>IFERROR(VLOOKUP(F3797,연간집계!D:E,2,FALSE),"")</f>
        <v>PCMS_스탠다드캘린더</v>
      </c>
    </row>
    <row r="3798" spans="1:16" ht="12.75">
      <c r="A3798" s="201">
        <v>46006.975115740737</v>
      </c>
      <c r="B3798" s="202">
        <v>46006</v>
      </c>
      <c r="C3798" s="203" t="s">
        <v>9452</v>
      </c>
      <c r="D3798" s="203" t="s">
        <v>11</v>
      </c>
      <c r="E3798" s="204" t="s">
        <v>9453</v>
      </c>
      <c r="F3798" s="49" t="s">
        <v>1284</v>
      </c>
      <c r="G3798" s="203">
        <v>1</v>
      </c>
      <c r="H3798" s="203" t="s">
        <v>9454</v>
      </c>
      <c r="I3798" s="205" t="s">
        <v>5016</v>
      </c>
      <c r="J3798" s="206"/>
      <c r="K3798" s="203">
        <v>26</v>
      </c>
      <c r="L3798" s="207" t="s">
        <v>827</v>
      </c>
      <c r="M3798" s="208" t="s">
        <v>1471</v>
      </c>
      <c r="N3798" s="209">
        <f t="shared" si="0"/>
        <v>2025</v>
      </c>
      <c r="O3798" s="210">
        <f t="shared" si="1"/>
        <v>12</v>
      </c>
      <c r="P3798" s="211" t="str">
        <f>IFERROR(VLOOKUP(F3798,연간집계!D:E,2,FALSE),"")</f>
        <v>PCMS_스탠다드캘린더</v>
      </c>
    </row>
    <row r="3799" spans="1:16" ht="12.75">
      <c r="A3799" s="201">
        <v>46006.975138888891</v>
      </c>
      <c r="B3799" s="202">
        <v>46006</v>
      </c>
      <c r="C3799" s="203" t="s">
        <v>9455</v>
      </c>
      <c r="D3799" s="203" t="s">
        <v>11</v>
      </c>
      <c r="E3799" s="204" t="s">
        <v>9456</v>
      </c>
      <c r="F3799" s="49" t="s">
        <v>1284</v>
      </c>
      <c r="G3799" s="203">
        <v>1</v>
      </c>
      <c r="H3799" s="203" t="s">
        <v>9454</v>
      </c>
      <c r="I3799" s="205" t="s">
        <v>5016</v>
      </c>
      <c r="J3799" s="206"/>
      <c r="K3799" s="203">
        <v>26</v>
      </c>
      <c r="L3799" s="207" t="s">
        <v>827</v>
      </c>
      <c r="M3799" s="208" t="s">
        <v>1471</v>
      </c>
      <c r="N3799" s="209">
        <f t="shared" si="0"/>
        <v>2025</v>
      </c>
      <c r="O3799" s="210">
        <f t="shared" si="1"/>
        <v>12</v>
      </c>
      <c r="P3799" s="211" t="str">
        <f>IFERROR(VLOOKUP(F3799,연간집계!D:E,2,FALSE),"")</f>
        <v>PCMS_스탠다드캘린더</v>
      </c>
    </row>
    <row r="3800" spans="1:16" ht="12.75">
      <c r="A3800" s="201">
        <v>46006.97515046296</v>
      </c>
      <c r="B3800" s="202">
        <v>46006</v>
      </c>
      <c r="C3800" s="203" t="s">
        <v>9457</v>
      </c>
      <c r="D3800" s="203" t="s">
        <v>11</v>
      </c>
      <c r="E3800" s="204" t="s">
        <v>9458</v>
      </c>
      <c r="F3800" s="49" t="s">
        <v>882</v>
      </c>
      <c r="G3800" s="203">
        <v>1</v>
      </c>
      <c r="H3800" s="203" t="s">
        <v>3667</v>
      </c>
      <c r="I3800" s="205" t="s">
        <v>2144</v>
      </c>
      <c r="J3800" s="208" t="s">
        <v>9459</v>
      </c>
      <c r="K3800" s="203">
        <v>66</v>
      </c>
      <c r="L3800" s="207" t="s">
        <v>827</v>
      </c>
      <c r="M3800" s="208" t="s">
        <v>1502</v>
      </c>
      <c r="N3800" s="209">
        <f t="shared" si="0"/>
        <v>2025</v>
      </c>
      <c r="O3800" s="210">
        <f t="shared" si="1"/>
        <v>12</v>
      </c>
      <c r="P3800" s="211" t="str">
        <f>IFERROR(VLOOKUP(F3800,연간집계!D:E,2,FALSE),"")</f>
        <v>레코드북 198</v>
      </c>
    </row>
    <row r="3801" spans="1:16" ht="12.75">
      <c r="A3801" s="201">
        <v>46006.978159722225</v>
      </c>
      <c r="B3801" s="202">
        <v>46006</v>
      </c>
      <c r="C3801" s="203" t="s">
        <v>9460</v>
      </c>
      <c r="D3801" s="203" t="s">
        <v>11</v>
      </c>
      <c r="E3801" s="204" t="s">
        <v>9461</v>
      </c>
      <c r="F3801" s="49" t="s">
        <v>1284</v>
      </c>
      <c r="G3801" s="203">
        <v>2</v>
      </c>
      <c r="H3801" s="203" t="s">
        <v>9454</v>
      </c>
      <c r="I3801" s="205" t="s">
        <v>5016</v>
      </c>
      <c r="J3801" s="206"/>
      <c r="K3801" s="203">
        <v>26</v>
      </c>
      <c r="L3801" s="207" t="s">
        <v>827</v>
      </c>
      <c r="M3801" s="208" t="s">
        <v>1471</v>
      </c>
      <c r="N3801" s="209">
        <f t="shared" si="0"/>
        <v>2025</v>
      </c>
      <c r="O3801" s="210">
        <f t="shared" si="1"/>
        <v>12</v>
      </c>
      <c r="P3801" s="211" t="str">
        <f>IFERROR(VLOOKUP(F3801,연간집계!D:E,2,FALSE),"")</f>
        <v>PCMS_스탠다드캘린더</v>
      </c>
    </row>
    <row r="3802" spans="1:16" ht="12.75">
      <c r="A3802" s="201">
        <v>46006.978182870371</v>
      </c>
      <c r="B3802" s="202">
        <v>46006</v>
      </c>
      <c r="C3802" s="203" t="s">
        <v>9462</v>
      </c>
      <c r="D3802" s="203" t="s">
        <v>11</v>
      </c>
      <c r="E3802" s="204" t="s">
        <v>9463</v>
      </c>
      <c r="F3802" s="49" t="s">
        <v>1284</v>
      </c>
      <c r="G3802" s="203">
        <v>1</v>
      </c>
      <c r="H3802" s="203" t="s">
        <v>9454</v>
      </c>
      <c r="I3802" s="205" t="s">
        <v>5016</v>
      </c>
      <c r="J3802" s="206"/>
      <c r="K3802" s="203">
        <v>26</v>
      </c>
      <c r="L3802" s="207" t="s">
        <v>827</v>
      </c>
      <c r="M3802" s="208" t="s">
        <v>1471</v>
      </c>
      <c r="N3802" s="209">
        <f t="shared" si="0"/>
        <v>2025</v>
      </c>
      <c r="O3802" s="210">
        <f t="shared" si="1"/>
        <v>12</v>
      </c>
      <c r="P3802" s="211" t="str">
        <f>IFERROR(VLOOKUP(F3802,연간집계!D:E,2,FALSE),"")</f>
        <v>PCMS_스탠다드캘린더</v>
      </c>
    </row>
    <row r="3803" spans="1:16" ht="12.75">
      <c r="A3803" s="201">
        <v>46006.981168981481</v>
      </c>
      <c r="B3803" s="202">
        <v>46006</v>
      </c>
      <c r="C3803" s="203" t="s">
        <v>9464</v>
      </c>
      <c r="D3803" s="203" t="s">
        <v>11</v>
      </c>
      <c r="E3803" s="204" t="s">
        <v>9465</v>
      </c>
      <c r="F3803" s="49" t="s">
        <v>1284</v>
      </c>
      <c r="G3803" s="203">
        <v>1</v>
      </c>
      <c r="H3803" s="203" t="s">
        <v>9454</v>
      </c>
      <c r="I3803" s="205" t="s">
        <v>5016</v>
      </c>
      <c r="J3803" s="206"/>
      <c r="K3803" s="203">
        <v>26</v>
      </c>
      <c r="L3803" s="207" t="s">
        <v>827</v>
      </c>
      <c r="M3803" s="208" t="s">
        <v>1471</v>
      </c>
      <c r="N3803" s="209">
        <f t="shared" si="0"/>
        <v>2025</v>
      </c>
      <c r="O3803" s="210">
        <f t="shared" si="1"/>
        <v>12</v>
      </c>
      <c r="P3803" s="211" t="str">
        <f>IFERROR(VLOOKUP(F3803,연간집계!D:E,2,FALSE),"")</f>
        <v>PCMS_스탠다드캘린더</v>
      </c>
    </row>
    <row r="3804" spans="1:16" ht="12.75">
      <c r="A3804" s="201">
        <v>46006.981180555558</v>
      </c>
      <c r="B3804" s="202">
        <v>46006</v>
      </c>
      <c r="C3804" s="203" t="s">
        <v>9466</v>
      </c>
      <c r="D3804" s="203" t="s">
        <v>11</v>
      </c>
      <c r="E3804" s="204" t="s">
        <v>9467</v>
      </c>
      <c r="F3804" s="49" t="s">
        <v>1284</v>
      </c>
      <c r="G3804" s="203">
        <v>6</v>
      </c>
      <c r="H3804" s="203" t="s">
        <v>9468</v>
      </c>
      <c r="I3804" s="205" t="s">
        <v>6786</v>
      </c>
      <c r="J3804" s="206"/>
      <c r="K3804" s="203">
        <v>26</v>
      </c>
      <c r="L3804" s="207" t="s">
        <v>827</v>
      </c>
      <c r="M3804" s="208" t="s">
        <v>1449</v>
      </c>
      <c r="N3804" s="209">
        <f t="shared" si="0"/>
        <v>2025</v>
      </c>
      <c r="O3804" s="210">
        <f t="shared" si="1"/>
        <v>12</v>
      </c>
      <c r="P3804" s="211" t="str">
        <f>IFERROR(VLOOKUP(F3804,연간집계!D:E,2,FALSE),"")</f>
        <v>PCMS_스탠다드캘린더</v>
      </c>
    </row>
    <row r="3805" spans="1:16" ht="12.75">
      <c r="A3805" s="201">
        <v>46006.984166666669</v>
      </c>
      <c r="B3805" s="202">
        <v>46006</v>
      </c>
      <c r="C3805" s="203" t="s">
        <v>9469</v>
      </c>
      <c r="D3805" s="203" t="s">
        <v>11</v>
      </c>
      <c r="E3805" s="204" t="s">
        <v>9470</v>
      </c>
      <c r="F3805" s="49" t="s">
        <v>1284</v>
      </c>
      <c r="G3805" s="203">
        <v>1</v>
      </c>
      <c r="H3805" s="203" t="s">
        <v>9454</v>
      </c>
      <c r="I3805" s="205" t="s">
        <v>5016</v>
      </c>
      <c r="J3805" s="206"/>
      <c r="K3805" s="203">
        <v>26</v>
      </c>
      <c r="L3805" s="207" t="s">
        <v>827</v>
      </c>
      <c r="M3805" s="208" t="s">
        <v>1471</v>
      </c>
      <c r="N3805" s="209">
        <f t="shared" si="0"/>
        <v>2025</v>
      </c>
      <c r="O3805" s="210">
        <f t="shared" si="1"/>
        <v>12</v>
      </c>
      <c r="P3805" s="211" t="str">
        <f>IFERROR(VLOOKUP(F3805,연간집계!D:E,2,FALSE),"")</f>
        <v>PCMS_스탠다드캘린더</v>
      </c>
    </row>
    <row r="3806" spans="1:16" ht="12.75">
      <c r="A3806" s="201">
        <v>46006.987222222226</v>
      </c>
      <c r="B3806" s="202">
        <v>46006</v>
      </c>
      <c r="C3806" s="203" t="s">
        <v>9471</v>
      </c>
      <c r="D3806" s="203" t="s">
        <v>11</v>
      </c>
      <c r="E3806" s="204" t="s">
        <v>9472</v>
      </c>
      <c r="F3806" s="49" t="s">
        <v>1284</v>
      </c>
      <c r="G3806" s="203">
        <v>1</v>
      </c>
      <c r="H3806" s="203" t="s">
        <v>9454</v>
      </c>
      <c r="I3806" s="205" t="s">
        <v>5016</v>
      </c>
      <c r="J3806" s="206"/>
      <c r="K3806" s="203">
        <v>26</v>
      </c>
      <c r="L3806" s="207" t="s">
        <v>827</v>
      </c>
      <c r="M3806" s="208" t="s">
        <v>1471</v>
      </c>
      <c r="N3806" s="209">
        <f t="shared" si="0"/>
        <v>2025</v>
      </c>
      <c r="O3806" s="210">
        <f t="shared" si="1"/>
        <v>12</v>
      </c>
      <c r="P3806" s="211" t="str">
        <f>IFERROR(VLOOKUP(F3806,연간집계!D:E,2,FALSE),"")</f>
        <v>PCMS_스탠다드캘린더</v>
      </c>
    </row>
    <row r="3807" spans="1:16" ht="12.75">
      <c r="A3807" s="201">
        <v>46006.987233796295</v>
      </c>
      <c r="B3807" s="202">
        <v>46006</v>
      </c>
      <c r="C3807" s="203" t="s">
        <v>9473</v>
      </c>
      <c r="D3807" s="203" t="s">
        <v>11</v>
      </c>
      <c r="E3807" s="204" t="s">
        <v>9474</v>
      </c>
      <c r="F3807" s="49" t="s">
        <v>1284</v>
      </c>
      <c r="G3807" s="203">
        <v>1</v>
      </c>
      <c r="H3807" s="203" t="s">
        <v>9454</v>
      </c>
      <c r="I3807" s="205" t="s">
        <v>5016</v>
      </c>
      <c r="J3807" s="206"/>
      <c r="K3807" s="203">
        <v>26</v>
      </c>
      <c r="L3807" s="207" t="s">
        <v>827</v>
      </c>
      <c r="M3807" s="208" t="s">
        <v>1471</v>
      </c>
      <c r="N3807" s="209">
        <f t="shared" si="0"/>
        <v>2025</v>
      </c>
      <c r="O3807" s="210">
        <f t="shared" si="1"/>
        <v>12</v>
      </c>
      <c r="P3807" s="211" t="str">
        <f>IFERROR(VLOOKUP(F3807,연간집계!D:E,2,FALSE),"")</f>
        <v>PCMS_스탠다드캘린더</v>
      </c>
    </row>
    <row r="3808" spans="1:16" ht="12.75">
      <c r="A3808" s="201">
        <v>46006.990289351852</v>
      </c>
      <c r="B3808" s="202">
        <v>46006</v>
      </c>
      <c r="C3808" s="203" t="s">
        <v>9475</v>
      </c>
      <c r="D3808" s="203" t="s">
        <v>11</v>
      </c>
      <c r="E3808" s="204" t="s">
        <v>9476</v>
      </c>
      <c r="F3808" s="49" t="s">
        <v>1284</v>
      </c>
      <c r="G3808" s="203">
        <v>10</v>
      </c>
      <c r="H3808" s="203" t="s">
        <v>6272</v>
      </c>
      <c r="I3808" s="205" t="s">
        <v>5016</v>
      </c>
      <c r="J3808" s="206"/>
      <c r="K3808" s="203">
        <v>26</v>
      </c>
      <c r="L3808" s="207" t="s">
        <v>827</v>
      </c>
      <c r="M3808" s="208" t="s">
        <v>1497</v>
      </c>
      <c r="N3808" s="209">
        <f t="shared" si="0"/>
        <v>2025</v>
      </c>
      <c r="O3808" s="210">
        <f t="shared" si="1"/>
        <v>12</v>
      </c>
      <c r="P3808" s="211" t="str">
        <f>IFERROR(VLOOKUP(F3808,연간집계!D:E,2,FALSE),"")</f>
        <v>PCMS_스탠다드캘린더</v>
      </c>
    </row>
    <row r="3809" spans="1:16" ht="12.75">
      <c r="A3809" s="201">
        <v>46006.990300925929</v>
      </c>
      <c r="B3809" s="202">
        <v>46006</v>
      </c>
      <c r="C3809" s="203" t="s">
        <v>9477</v>
      </c>
      <c r="D3809" s="203" t="s">
        <v>11</v>
      </c>
      <c r="E3809" s="204" t="s">
        <v>9476</v>
      </c>
      <c r="F3809" s="49" t="s">
        <v>1284</v>
      </c>
      <c r="G3809" s="203">
        <v>10</v>
      </c>
      <c r="H3809" s="203" t="s">
        <v>6272</v>
      </c>
      <c r="I3809" s="205" t="s">
        <v>1501</v>
      </c>
      <c r="J3809" s="206"/>
      <c r="K3809" s="203">
        <v>26</v>
      </c>
      <c r="L3809" s="207" t="s">
        <v>827</v>
      </c>
      <c r="M3809" s="208" t="s">
        <v>1497</v>
      </c>
      <c r="N3809" s="209">
        <f t="shared" si="0"/>
        <v>2025</v>
      </c>
      <c r="O3809" s="210">
        <f t="shared" si="1"/>
        <v>12</v>
      </c>
      <c r="P3809" s="211" t="str">
        <f>IFERROR(VLOOKUP(F3809,연간집계!D:E,2,FALSE),"")</f>
        <v>PCMS_스탠다드캘린더</v>
      </c>
    </row>
    <row r="3810" spans="1:16" ht="12.75">
      <c r="A3810" s="201">
        <v>46006.990312499998</v>
      </c>
      <c r="B3810" s="202">
        <v>46006</v>
      </c>
      <c r="C3810" s="203" t="s">
        <v>9478</v>
      </c>
      <c r="D3810" s="203" t="s">
        <v>11</v>
      </c>
      <c r="E3810" s="204" t="s">
        <v>9476</v>
      </c>
      <c r="F3810" s="49" t="s">
        <v>1284</v>
      </c>
      <c r="G3810" s="203">
        <v>15</v>
      </c>
      <c r="H3810" s="203" t="s">
        <v>6272</v>
      </c>
      <c r="I3810" s="205" t="s">
        <v>1501</v>
      </c>
      <c r="J3810" s="206"/>
      <c r="K3810" s="203">
        <v>26</v>
      </c>
      <c r="L3810" s="207" t="s">
        <v>827</v>
      </c>
      <c r="M3810" s="208" t="s">
        <v>1497</v>
      </c>
      <c r="N3810" s="209">
        <f t="shared" si="0"/>
        <v>2025</v>
      </c>
      <c r="O3810" s="210">
        <f t="shared" si="1"/>
        <v>12</v>
      </c>
      <c r="P3810" s="211" t="str">
        <f>IFERROR(VLOOKUP(F3810,연간집계!D:E,2,FALSE),"")</f>
        <v>PCMS_스탠다드캘린더</v>
      </c>
    </row>
    <row r="3811" spans="1:16" ht="12.75">
      <c r="A3811" s="201">
        <v>46006.990324074075</v>
      </c>
      <c r="B3811" s="202">
        <v>46006</v>
      </c>
      <c r="C3811" s="203" t="s">
        <v>9479</v>
      </c>
      <c r="D3811" s="203" t="s">
        <v>11</v>
      </c>
      <c r="E3811" s="204" t="s">
        <v>9476</v>
      </c>
      <c r="F3811" s="49" t="s">
        <v>1284</v>
      </c>
      <c r="G3811" s="203">
        <v>14</v>
      </c>
      <c r="H3811" s="203" t="s">
        <v>6272</v>
      </c>
      <c r="I3811" s="205" t="s">
        <v>1501</v>
      </c>
      <c r="J3811" s="206"/>
      <c r="K3811" s="203">
        <v>26</v>
      </c>
      <c r="L3811" s="207" t="s">
        <v>827</v>
      </c>
      <c r="M3811" s="208" t="s">
        <v>1497</v>
      </c>
      <c r="N3811" s="209">
        <f t="shared" si="0"/>
        <v>2025</v>
      </c>
      <c r="O3811" s="210">
        <f t="shared" si="1"/>
        <v>12</v>
      </c>
      <c r="P3811" s="211" t="str">
        <f>IFERROR(VLOOKUP(F3811,연간집계!D:E,2,FALSE),"")</f>
        <v>PCMS_스탠다드캘린더</v>
      </c>
    </row>
    <row r="3812" spans="1:16" ht="12.75">
      <c r="A3812" s="201">
        <v>46006.990335648145</v>
      </c>
      <c r="B3812" s="202">
        <v>46006</v>
      </c>
      <c r="C3812" s="203" t="s">
        <v>9480</v>
      </c>
      <c r="D3812" s="203" t="s">
        <v>11</v>
      </c>
      <c r="E3812" s="204" t="s">
        <v>9476</v>
      </c>
      <c r="F3812" s="49" t="s">
        <v>1284</v>
      </c>
      <c r="G3812" s="203">
        <v>16</v>
      </c>
      <c r="H3812" s="203" t="s">
        <v>6272</v>
      </c>
      <c r="I3812" s="205" t="s">
        <v>1501</v>
      </c>
      <c r="J3812" s="206"/>
      <c r="K3812" s="203">
        <v>26</v>
      </c>
      <c r="L3812" s="207" t="s">
        <v>827</v>
      </c>
      <c r="M3812" s="208" t="s">
        <v>1497</v>
      </c>
      <c r="N3812" s="209">
        <f t="shared" si="0"/>
        <v>2025</v>
      </c>
      <c r="O3812" s="210">
        <f t="shared" si="1"/>
        <v>12</v>
      </c>
      <c r="P3812" s="211" t="str">
        <f>IFERROR(VLOOKUP(F3812,연간집계!D:E,2,FALSE),"")</f>
        <v>PCMS_스탠다드캘린더</v>
      </c>
    </row>
    <row r="3813" spans="1:16" ht="12.75">
      <c r="A3813" s="201">
        <v>46006.990347222221</v>
      </c>
      <c r="B3813" s="202">
        <v>46006</v>
      </c>
      <c r="C3813" s="203" t="s">
        <v>9481</v>
      </c>
      <c r="D3813" s="203" t="s">
        <v>11</v>
      </c>
      <c r="E3813" s="204" t="s">
        <v>9476</v>
      </c>
      <c r="F3813" s="49" t="s">
        <v>1284</v>
      </c>
      <c r="G3813" s="203">
        <v>6</v>
      </c>
      <c r="H3813" s="203" t="s">
        <v>6272</v>
      </c>
      <c r="I3813" s="205" t="s">
        <v>1501</v>
      </c>
      <c r="J3813" s="206"/>
      <c r="K3813" s="203">
        <v>26</v>
      </c>
      <c r="L3813" s="207" t="s">
        <v>827</v>
      </c>
      <c r="M3813" s="208" t="s">
        <v>1497</v>
      </c>
      <c r="N3813" s="209">
        <f t="shared" si="0"/>
        <v>2025</v>
      </c>
      <c r="O3813" s="210">
        <f t="shared" si="1"/>
        <v>12</v>
      </c>
      <c r="P3813" s="211" t="str">
        <f>IFERROR(VLOOKUP(F3813,연간집계!D:E,2,FALSE),"")</f>
        <v>PCMS_스탠다드캘린더</v>
      </c>
    </row>
    <row r="3814" spans="1:16" ht="12.75">
      <c r="A3814" s="201">
        <v>46006.990370370368</v>
      </c>
      <c r="B3814" s="202">
        <v>46006</v>
      </c>
      <c r="C3814" s="203" t="s">
        <v>9482</v>
      </c>
      <c r="D3814" s="203" t="s">
        <v>11</v>
      </c>
      <c r="E3814" s="204" t="s">
        <v>9483</v>
      </c>
      <c r="F3814" s="49" t="s">
        <v>1284</v>
      </c>
      <c r="G3814" s="203">
        <v>33</v>
      </c>
      <c r="H3814" s="203" t="s">
        <v>6272</v>
      </c>
      <c r="I3814" s="205" t="s">
        <v>1501</v>
      </c>
      <c r="J3814" s="206"/>
      <c r="K3814" s="203">
        <v>26</v>
      </c>
      <c r="L3814" s="207" t="s">
        <v>827</v>
      </c>
      <c r="M3814" s="208" t="s">
        <v>1497</v>
      </c>
      <c r="N3814" s="209">
        <f t="shared" si="0"/>
        <v>2025</v>
      </c>
      <c r="O3814" s="210">
        <f t="shared" si="1"/>
        <v>12</v>
      </c>
      <c r="P3814" s="211" t="str">
        <f>IFERROR(VLOOKUP(F3814,연간집계!D:E,2,FALSE),"")</f>
        <v>PCMS_스탠다드캘린더</v>
      </c>
    </row>
    <row r="3815" spans="1:16" ht="12.75">
      <c r="A3815" s="201">
        <v>46006.990393518521</v>
      </c>
      <c r="B3815" s="202">
        <v>46006</v>
      </c>
      <c r="C3815" s="203" t="s">
        <v>9484</v>
      </c>
      <c r="D3815" s="203" t="s">
        <v>11</v>
      </c>
      <c r="E3815" s="204" t="s">
        <v>9485</v>
      </c>
      <c r="F3815" s="49" t="s">
        <v>1284</v>
      </c>
      <c r="G3815" s="203">
        <v>1</v>
      </c>
      <c r="H3815" s="203" t="s">
        <v>9454</v>
      </c>
      <c r="I3815" s="205" t="s">
        <v>5016</v>
      </c>
      <c r="J3815" s="206"/>
      <c r="K3815" s="203">
        <v>26</v>
      </c>
      <c r="L3815" s="207" t="s">
        <v>827</v>
      </c>
      <c r="M3815" s="208" t="s">
        <v>1471</v>
      </c>
      <c r="N3815" s="209">
        <f t="shared" si="0"/>
        <v>2025</v>
      </c>
      <c r="O3815" s="210">
        <f t="shared" si="1"/>
        <v>12</v>
      </c>
      <c r="P3815" s="211" t="str">
        <f>IFERROR(VLOOKUP(F3815,연간집계!D:E,2,FALSE),"")</f>
        <v>PCMS_스탠다드캘린더</v>
      </c>
    </row>
    <row r="3816" spans="1:16" ht="12.75">
      <c r="A3816" s="201">
        <v>46006.993425925924</v>
      </c>
      <c r="B3816" s="202">
        <v>46006</v>
      </c>
      <c r="C3816" s="203" t="s">
        <v>9486</v>
      </c>
      <c r="D3816" s="203" t="s">
        <v>11</v>
      </c>
      <c r="E3816" s="204" t="s">
        <v>9487</v>
      </c>
      <c r="F3816" s="49" t="s">
        <v>838</v>
      </c>
      <c r="G3816" s="203">
        <v>1</v>
      </c>
      <c r="H3816" s="203" t="s">
        <v>2157</v>
      </c>
      <c r="I3816" s="205" t="s">
        <v>1435</v>
      </c>
      <c r="J3816" s="206"/>
      <c r="K3816" s="203">
        <v>30</v>
      </c>
      <c r="L3816" s="207" t="s">
        <v>827</v>
      </c>
      <c r="M3816" s="208" t="s">
        <v>1436</v>
      </c>
      <c r="N3816" s="209">
        <f t="shared" si="0"/>
        <v>2025</v>
      </c>
      <c r="O3816" s="210">
        <f t="shared" si="1"/>
        <v>12</v>
      </c>
      <c r="P3816" s="211" t="str">
        <f>IFERROR(VLOOKUP(F3816,연간집계!D:E,2,FALSE),"")</f>
        <v>스탠다드 포토북 6*8 (하드/무광)</v>
      </c>
    </row>
    <row r="3817" spans="1:16" ht="12.75">
      <c r="A3817" s="201">
        <v>46007.02039351852</v>
      </c>
      <c r="B3817" s="202">
        <v>46007</v>
      </c>
      <c r="C3817" s="203" t="s">
        <v>9488</v>
      </c>
      <c r="D3817" s="203" t="s">
        <v>11</v>
      </c>
      <c r="E3817" s="204" t="s">
        <v>9489</v>
      </c>
      <c r="F3817" s="49" t="s">
        <v>1284</v>
      </c>
      <c r="G3817" s="203">
        <v>12</v>
      </c>
      <c r="H3817" s="203" t="s">
        <v>9490</v>
      </c>
      <c r="I3817" s="204" t="s">
        <v>1842</v>
      </c>
      <c r="J3817" s="206"/>
      <c r="K3817" s="203">
        <v>26</v>
      </c>
      <c r="L3817" s="207" t="s">
        <v>827</v>
      </c>
      <c r="M3817" s="208" t="s">
        <v>1493</v>
      </c>
      <c r="N3817" s="209">
        <f t="shared" si="0"/>
        <v>2025</v>
      </c>
      <c r="O3817" s="210">
        <f t="shared" si="1"/>
        <v>12</v>
      </c>
      <c r="P3817" s="211" t="str">
        <f>IFERROR(VLOOKUP(F3817,연간집계!D:E,2,FALSE),"")</f>
        <v>PCMS_스탠다드캘린더</v>
      </c>
    </row>
    <row r="3818" spans="1:16" ht="12.75">
      <c r="A3818" s="201">
        <v>46007.334780092591</v>
      </c>
      <c r="B3818" s="202">
        <v>46007</v>
      </c>
      <c r="C3818" s="203" t="s">
        <v>9491</v>
      </c>
      <c r="D3818" s="203" t="s">
        <v>11</v>
      </c>
      <c r="E3818" s="204" t="s">
        <v>9492</v>
      </c>
      <c r="F3818" s="49" t="s">
        <v>1284</v>
      </c>
      <c r="G3818" s="203">
        <v>2</v>
      </c>
      <c r="H3818" s="203" t="s">
        <v>2097</v>
      </c>
      <c r="I3818" s="205" t="s">
        <v>5534</v>
      </c>
      <c r="J3818" s="206"/>
      <c r="K3818" s="203">
        <v>26</v>
      </c>
      <c r="L3818" s="207" t="s">
        <v>827</v>
      </c>
      <c r="M3818" s="208" t="s">
        <v>1449</v>
      </c>
      <c r="N3818" s="209">
        <f t="shared" si="0"/>
        <v>2025</v>
      </c>
      <c r="O3818" s="210">
        <f t="shared" si="1"/>
        <v>12</v>
      </c>
      <c r="P3818" s="211" t="str">
        <f>IFERROR(VLOOKUP(F3818,연간집계!D:E,2,FALSE),"")</f>
        <v>PCMS_스탠다드캘린더</v>
      </c>
    </row>
    <row r="3819" spans="1:16" ht="12.75">
      <c r="A3819" s="201">
        <v>46007.379270833335</v>
      </c>
      <c r="B3819" s="202">
        <v>46007</v>
      </c>
      <c r="C3819" s="203" t="s">
        <v>9493</v>
      </c>
      <c r="D3819" s="203" t="s">
        <v>11</v>
      </c>
      <c r="E3819" s="204" t="s">
        <v>9494</v>
      </c>
      <c r="F3819" s="49" t="s">
        <v>1284</v>
      </c>
      <c r="G3819" s="203">
        <v>8</v>
      </c>
      <c r="H3819" s="203" t="s">
        <v>2040</v>
      </c>
      <c r="I3819" s="205" t="s">
        <v>4631</v>
      </c>
      <c r="J3819" s="206"/>
      <c r="K3819" s="203">
        <v>26</v>
      </c>
      <c r="L3819" s="207" t="s">
        <v>827</v>
      </c>
      <c r="M3819" s="208" t="s">
        <v>1481</v>
      </c>
      <c r="N3819" s="209">
        <f t="shared" si="0"/>
        <v>2025</v>
      </c>
      <c r="O3819" s="210">
        <f t="shared" si="1"/>
        <v>12</v>
      </c>
      <c r="P3819" s="211" t="str">
        <f>IFERROR(VLOOKUP(F3819,연간집계!D:E,2,FALSE),"")</f>
        <v>PCMS_스탠다드캘린더</v>
      </c>
    </row>
    <row r="3820" spans="1:16" ht="12.75">
      <c r="A3820" s="201">
        <v>46007.388472222221</v>
      </c>
      <c r="B3820" s="202">
        <v>46007</v>
      </c>
      <c r="C3820" s="203" t="s">
        <v>9495</v>
      </c>
      <c r="D3820" s="203" t="s">
        <v>11</v>
      </c>
      <c r="E3820" s="204" t="s">
        <v>9496</v>
      </c>
      <c r="F3820" s="49" t="s">
        <v>1284</v>
      </c>
      <c r="G3820" s="203">
        <v>2</v>
      </c>
      <c r="H3820" s="203" t="s">
        <v>2484</v>
      </c>
      <c r="I3820" s="205" t="s">
        <v>1808</v>
      </c>
      <c r="J3820" s="206"/>
      <c r="K3820" s="203">
        <v>26</v>
      </c>
      <c r="L3820" s="207" t="s">
        <v>828</v>
      </c>
      <c r="M3820" s="208" t="s">
        <v>1436</v>
      </c>
      <c r="N3820" s="209">
        <f t="shared" si="0"/>
        <v>2025</v>
      </c>
      <c r="O3820" s="210">
        <f t="shared" si="1"/>
        <v>12</v>
      </c>
      <c r="P3820" s="211" t="str">
        <f>IFERROR(VLOOKUP(F3820,연간집계!D:E,2,FALSE),"")</f>
        <v>PCMS_스탠다드캘린더</v>
      </c>
    </row>
    <row r="3821" spans="1:16" ht="12.75">
      <c r="A3821" s="201">
        <v>46007.388495370367</v>
      </c>
      <c r="B3821" s="202">
        <v>46007</v>
      </c>
      <c r="C3821" s="203" t="s">
        <v>9497</v>
      </c>
      <c r="D3821" s="203" t="s">
        <v>11</v>
      </c>
      <c r="E3821" s="204" t="s">
        <v>9498</v>
      </c>
      <c r="F3821" s="49" t="s">
        <v>849</v>
      </c>
      <c r="G3821" s="203">
        <v>1</v>
      </c>
      <c r="H3821" s="203" t="s">
        <v>9499</v>
      </c>
      <c r="I3821" s="205" t="s">
        <v>7993</v>
      </c>
      <c r="J3821" s="206"/>
      <c r="K3821" s="203">
        <v>26</v>
      </c>
      <c r="L3821" s="207" t="s">
        <v>827</v>
      </c>
      <c r="M3821" s="208" t="s">
        <v>2261</v>
      </c>
      <c r="N3821" s="209">
        <f t="shared" si="0"/>
        <v>2025</v>
      </c>
      <c r="O3821" s="210">
        <f t="shared" si="1"/>
        <v>12</v>
      </c>
      <c r="P3821" s="211" t="str">
        <f>IFERROR(VLOOKUP(F3821,연간집계!D:E,2,FALSE),"")</f>
        <v>스탠다드 포토북 8*11 (하드/유광)</v>
      </c>
    </row>
    <row r="3822" spans="1:16" ht="12.75">
      <c r="A3822" s="201">
        <v>46007.394583333335</v>
      </c>
      <c r="B3822" s="202">
        <v>46007</v>
      </c>
      <c r="C3822" s="203" t="s">
        <v>9500</v>
      </c>
      <c r="D3822" s="203" t="s">
        <v>11</v>
      </c>
      <c r="E3822" s="204" t="s">
        <v>9501</v>
      </c>
      <c r="F3822" s="49" t="s">
        <v>1296</v>
      </c>
      <c r="G3822" s="203">
        <v>1</v>
      </c>
      <c r="H3822" s="203" t="s">
        <v>9502</v>
      </c>
      <c r="I3822" s="205" t="s">
        <v>2594</v>
      </c>
      <c r="J3822" s="206"/>
      <c r="K3822" s="203">
        <v>26</v>
      </c>
      <c r="L3822" s="207" t="s">
        <v>827</v>
      </c>
      <c r="M3822" s="208" t="s">
        <v>1497</v>
      </c>
      <c r="N3822" s="209">
        <f t="shared" si="0"/>
        <v>2025</v>
      </c>
      <c r="O3822" s="210">
        <f t="shared" si="1"/>
        <v>12</v>
      </c>
      <c r="P3822" s="211" t="str">
        <f>IFERROR(VLOOKUP(F3822,연간집계!D:E,2,FALSE),"")</f>
        <v>PCMS_벽걸이2단캘린더</v>
      </c>
    </row>
    <row r="3823" spans="1:16" ht="12.75">
      <c r="A3823" s="201">
        <v>46007.394594907404</v>
      </c>
      <c r="B3823" s="202">
        <v>46007</v>
      </c>
      <c r="C3823" s="203" t="s">
        <v>9503</v>
      </c>
      <c r="D3823" s="203" t="s">
        <v>11</v>
      </c>
      <c r="E3823" s="204" t="s">
        <v>9501</v>
      </c>
      <c r="F3823" s="49" t="s">
        <v>1296</v>
      </c>
      <c r="G3823" s="203">
        <v>1</v>
      </c>
      <c r="H3823" s="203" t="s">
        <v>9502</v>
      </c>
      <c r="I3823" s="205" t="s">
        <v>2594</v>
      </c>
      <c r="J3823" s="206"/>
      <c r="K3823" s="203">
        <v>26</v>
      </c>
      <c r="L3823" s="207" t="s">
        <v>827</v>
      </c>
      <c r="M3823" s="208" t="s">
        <v>1497</v>
      </c>
      <c r="N3823" s="209">
        <f t="shared" si="0"/>
        <v>2025</v>
      </c>
      <c r="O3823" s="210">
        <f t="shared" si="1"/>
        <v>12</v>
      </c>
      <c r="P3823" s="211" t="str">
        <f>IFERROR(VLOOKUP(F3823,연간집계!D:E,2,FALSE),"")</f>
        <v>PCMS_벽걸이2단캘린더</v>
      </c>
    </row>
    <row r="3824" spans="1:16" ht="12.75">
      <c r="A3824" s="201">
        <v>46007.394606481481</v>
      </c>
      <c r="B3824" s="202">
        <v>46007</v>
      </c>
      <c r="C3824" s="203" t="s">
        <v>9504</v>
      </c>
      <c r="D3824" s="203" t="s">
        <v>11</v>
      </c>
      <c r="E3824" s="204" t="s">
        <v>9501</v>
      </c>
      <c r="F3824" s="49" t="s">
        <v>1296</v>
      </c>
      <c r="G3824" s="203">
        <v>1</v>
      </c>
      <c r="H3824" s="203" t="s">
        <v>9502</v>
      </c>
      <c r="I3824" s="205" t="s">
        <v>2594</v>
      </c>
      <c r="J3824" s="206"/>
      <c r="K3824" s="203">
        <v>26</v>
      </c>
      <c r="L3824" s="207" t="s">
        <v>827</v>
      </c>
      <c r="M3824" s="208" t="s">
        <v>1497</v>
      </c>
      <c r="N3824" s="209">
        <f t="shared" si="0"/>
        <v>2025</v>
      </c>
      <c r="O3824" s="210">
        <f t="shared" si="1"/>
        <v>12</v>
      </c>
      <c r="P3824" s="211" t="str">
        <f>IFERROR(VLOOKUP(F3824,연간집계!D:E,2,FALSE),"")</f>
        <v>PCMS_벽걸이2단캘린더</v>
      </c>
    </row>
    <row r="3825" spans="1:16" ht="12.75">
      <c r="A3825" s="201">
        <v>46007.394629629627</v>
      </c>
      <c r="B3825" s="202">
        <v>46007</v>
      </c>
      <c r="C3825" s="203" t="s">
        <v>9505</v>
      </c>
      <c r="D3825" s="203" t="s">
        <v>11</v>
      </c>
      <c r="E3825" s="204" t="s">
        <v>9501</v>
      </c>
      <c r="F3825" s="49" t="s">
        <v>1296</v>
      </c>
      <c r="G3825" s="203">
        <v>1</v>
      </c>
      <c r="H3825" s="203" t="s">
        <v>9502</v>
      </c>
      <c r="I3825" s="205" t="s">
        <v>2594</v>
      </c>
      <c r="J3825" s="206"/>
      <c r="K3825" s="203">
        <v>26</v>
      </c>
      <c r="L3825" s="207" t="s">
        <v>827</v>
      </c>
      <c r="M3825" s="208" t="s">
        <v>1497</v>
      </c>
      <c r="N3825" s="209">
        <f t="shared" si="0"/>
        <v>2025</v>
      </c>
      <c r="O3825" s="210">
        <f t="shared" si="1"/>
        <v>12</v>
      </c>
      <c r="P3825" s="211" t="str">
        <f>IFERROR(VLOOKUP(F3825,연간집계!D:E,2,FALSE),"")</f>
        <v>PCMS_벽걸이2단캘린더</v>
      </c>
    </row>
    <row r="3826" spans="1:16" ht="12.75">
      <c r="A3826" s="201">
        <v>46007.394641203704</v>
      </c>
      <c r="B3826" s="202">
        <v>46007</v>
      </c>
      <c r="C3826" s="203" t="s">
        <v>9506</v>
      </c>
      <c r="D3826" s="203" t="s">
        <v>11</v>
      </c>
      <c r="E3826" s="204" t="s">
        <v>9501</v>
      </c>
      <c r="F3826" s="49" t="s">
        <v>1296</v>
      </c>
      <c r="G3826" s="203">
        <v>1</v>
      </c>
      <c r="H3826" s="203" t="s">
        <v>9502</v>
      </c>
      <c r="I3826" s="205" t="s">
        <v>2594</v>
      </c>
      <c r="J3826" s="206"/>
      <c r="K3826" s="203">
        <v>26</v>
      </c>
      <c r="L3826" s="207" t="s">
        <v>827</v>
      </c>
      <c r="M3826" s="208" t="s">
        <v>1497</v>
      </c>
      <c r="N3826" s="209">
        <f t="shared" si="0"/>
        <v>2025</v>
      </c>
      <c r="O3826" s="210">
        <f t="shared" si="1"/>
        <v>12</v>
      </c>
      <c r="P3826" s="211" t="str">
        <f>IFERROR(VLOOKUP(F3826,연간집계!D:E,2,FALSE),"")</f>
        <v>PCMS_벽걸이2단캘린더</v>
      </c>
    </row>
    <row r="3827" spans="1:16" ht="12.75">
      <c r="A3827" s="201">
        <v>46007.40084490741</v>
      </c>
      <c r="B3827" s="202">
        <v>46007</v>
      </c>
      <c r="C3827" s="203" t="s">
        <v>9507</v>
      </c>
      <c r="D3827" s="203" t="s">
        <v>11</v>
      </c>
      <c r="E3827" s="204" t="s">
        <v>9508</v>
      </c>
      <c r="F3827" s="49" t="s">
        <v>1284</v>
      </c>
      <c r="G3827" s="203">
        <v>1</v>
      </c>
      <c r="H3827" s="203" t="s">
        <v>2670</v>
      </c>
      <c r="I3827" s="205" t="s">
        <v>5016</v>
      </c>
      <c r="J3827" s="206"/>
      <c r="K3827" s="203">
        <v>26</v>
      </c>
      <c r="L3827" s="207" t="s">
        <v>828</v>
      </c>
      <c r="M3827" s="208" t="s">
        <v>1449</v>
      </c>
      <c r="N3827" s="209">
        <f t="shared" si="0"/>
        <v>2025</v>
      </c>
      <c r="O3827" s="210">
        <f t="shared" si="1"/>
        <v>12</v>
      </c>
      <c r="P3827" s="211" t="str">
        <f>IFERROR(VLOOKUP(F3827,연간집계!D:E,2,FALSE),"")</f>
        <v>PCMS_스탠다드캘린더</v>
      </c>
    </row>
    <row r="3828" spans="1:16" ht="12.75">
      <c r="A3828" s="201">
        <v>46007.460081018522</v>
      </c>
      <c r="B3828" s="202">
        <v>46007</v>
      </c>
      <c r="C3828" s="203" t="s">
        <v>9509</v>
      </c>
      <c r="D3828" s="203" t="s">
        <v>11</v>
      </c>
      <c r="E3828" s="204" t="s">
        <v>9510</v>
      </c>
      <c r="F3828" s="49" t="s">
        <v>960</v>
      </c>
      <c r="G3828" s="203">
        <v>4</v>
      </c>
      <c r="H3828" s="203" t="s">
        <v>400</v>
      </c>
      <c r="I3828" s="205" t="s">
        <v>1440</v>
      </c>
      <c r="J3828" s="206"/>
      <c r="K3828" s="203">
        <v>24</v>
      </c>
      <c r="L3828" s="207" t="s">
        <v>827</v>
      </c>
      <c r="M3828" s="208" t="s">
        <v>1497</v>
      </c>
      <c r="N3828" s="209">
        <f t="shared" si="0"/>
        <v>2025</v>
      </c>
      <c r="O3828" s="210">
        <f t="shared" si="1"/>
        <v>12</v>
      </c>
      <c r="P3828" s="211" t="str">
        <f>IFERROR(VLOOKUP(F3828,연간집계!D:E,2,FALSE),"")</f>
        <v>스탑진 210 (22p)</v>
      </c>
    </row>
    <row r="3829" spans="1:16" ht="12.75">
      <c r="A3829" s="201">
        <v>46007.460104166668</v>
      </c>
      <c r="B3829" s="202">
        <v>46007</v>
      </c>
      <c r="C3829" s="203" t="s">
        <v>9511</v>
      </c>
      <c r="D3829" s="203" t="s">
        <v>11</v>
      </c>
      <c r="E3829" s="204" t="s">
        <v>9512</v>
      </c>
      <c r="F3829" s="49" t="s">
        <v>885</v>
      </c>
      <c r="G3829" s="203">
        <v>2</v>
      </c>
      <c r="H3829" s="203" t="s">
        <v>5844</v>
      </c>
      <c r="I3829" s="205" t="s">
        <v>1440</v>
      </c>
      <c r="J3829" s="206"/>
      <c r="K3829" s="203">
        <v>52</v>
      </c>
      <c r="L3829" s="207" t="s">
        <v>827</v>
      </c>
      <c r="M3829" s="208" t="s">
        <v>1436</v>
      </c>
      <c r="N3829" s="209">
        <f t="shared" si="0"/>
        <v>2025</v>
      </c>
      <c r="O3829" s="210">
        <f t="shared" si="1"/>
        <v>12</v>
      </c>
      <c r="P3829" s="211" t="str">
        <f>IFERROR(VLOOKUP(F3829,연간집계!D:E,2,FALSE),"")</f>
        <v>마이트립북 150</v>
      </c>
    </row>
    <row r="3830" spans="1:16" ht="12.75">
      <c r="A3830" s="201">
        <v>46007.475451388891</v>
      </c>
      <c r="B3830" s="202">
        <v>46007</v>
      </c>
      <c r="C3830" s="203" t="s">
        <v>9513</v>
      </c>
      <c r="D3830" s="203" t="s">
        <v>11</v>
      </c>
      <c r="E3830" s="204" t="s">
        <v>9514</v>
      </c>
      <c r="F3830" s="49" t="s">
        <v>1051</v>
      </c>
      <c r="G3830" s="203">
        <v>1</v>
      </c>
      <c r="H3830" s="203" t="s">
        <v>7492</v>
      </c>
      <c r="I3830" s="205" t="s">
        <v>1440</v>
      </c>
      <c r="J3830" s="206"/>
      <c r="K3830" s="203">
        <v>100</v>
      </c>
      <c r="L3830" s="207" t="s">
        <v>827</v>
      </c>
      <c r="M3830" s="208" t="s">
        <v>1471</v>
      </c>
      <c r="N3830" s="209">
        <f t="shared" si="0"/>
        <v>2025</v>
      </c>
      <c r="O3830" s="210">
        <f t="shared" si="1"/>
        <v>12</v>
      </c>
      <c r="P3830" s="211" t="str">
        <f>IFERROR(VLOOKUP(F3830,연간집계!D:E,2,FALSE),"")</f>
        <v>프리북A4 (하드)</v>
      </c>
    </row>
    <row r="3831" spans="1:16" ht="12.75">
      <c r="A3831" s="201">
        <v>46007.487627314818</v>
      </c>
      <c r="B3831" s="202">
        <v>46007</v>
      </c>
      <c r="C3831" s="203" t="s">
        <v>9515</v>
      </c>
      <c r="D3831" s="203" t="s">
        <v>11</v>
      </c>
      <c r="E3831" s="204" t="s">
        <v>9516</v>
      </c>
      <c r="F3831" s="49" t="s">
        <v>1386</v>
      </c>
      <c r="G3831" s="203">
        <v>8</v>
      </c>
      <c r="H3831" s="203" t="s">
        <v>9517</v>
      </c>
      <c r="I3831" s="205" t="s">
        <v>2612</v>
      </c>
      <c r="J3831" s="206"/>
      <c r="K3831" s="203">
        <v>106</v>
      </c>
      <c r="L3831" s="207" t="s">
        <v>827</v>
      </c>
      <c r="M3831" s="208" t="s">
        <v>1514</v>
      </c>
      <c r="N3831" s="209">
        <f t="shared" si="0"/>
        <v>2025</v>
      </c>
      <c r="O3831" s="210">
        <f t="shared" si="1"/>
        <v>12</v>
      </c>
      <c r="P3831" s="211" t="str">
        <f>IFERROR(VLOOKUP(F3831,연간집계!D:E,2,FALSE),"")</f>
        <v>포토엽서팩</v>
      </c>
    </row>
    <row r="3832" spans="1:16" ht="12.75">
      <c r="A3832" s="201">
        <v>46007.493611111109</v>
      </c>
      <c r="B3832" s="202">
        <v>46007</v>
      </c>
      <c r="C3832" s="203" t="s">
        <v>9518</v>
      </c>
      <c r="D3832" s="203" t="s">
        <v>11</v>
      </c>
      <c r="E3832" s="204" t="s">
        <v>9519</v>
      </c>
      <c r="F3832" s="49" t="s">
        <v>838</v>
      </c>
      <c r="G3832" s="203">
        <v>1</v>
      </c>
      <c r="H3832" s="203" t="s">
        <v>9520</v>
      </c>
      <c r="I3832" s="205" t="s">
        <v>1984</v>
      </c>
      <c r="J3832" s="206"/>
      <c r="K3832" s="203">
        <v>26</v>
      </c>
      <c r="L3832" s="207" t="s">
        <v>827</v>
      </c>
      <c r="M3832" s="208" t="s">
        <v>1612</v>
      </c>
      <c r="N3832" s="209">
        <f t="shared" si="0"/>
        <v>2025</v>
      </c>
      <c r="O3832" s="210">
        <f t="shared" si="1"/>
        <v>12</v>
      </c>
      <c r="P3832" s="211" t="str">
        <f>IFERROR(VLOOKUP(F3832,연간집계!D:E,2,FALSE),"")</f>
        <v>스탠다드 포토북 6*8 (하드/무광)</v>
      </c>
    </row>
    <row r="3833" spans="1:16" ht="12.75">
      <c r="A3833" s="201">
        <v>46007.493622685186</v>
      </c>
      <c r="B3833" s="202">
        <v>46007</v>
      </c>
      <c r="C3833" s="203" t="s">
        <v>9521</v>
      </c>
      <c r="D3833" s="203" t="s">
        <v>11</v>
      </c>
      <c r="E3833" s="204" t="s">
        <v>9519</v>
      </c>
      <c r="F3833" s="49" t="s">
        <v>838</v>
      </c>
      <c r="G3833" s="203">
        <v>1</v>
      </c>
      <c r="H3833" s="203" t="s">
        <v>9520</v>
      </c>
      <c r="I3833" s="205" t="s">
        <v>1984</v>
      </c>
      <c r="J3833" s="206"/>
      <c r="K3833" s="203">
        <v>24</v>
      </c>
      <c r="L3833" s="207" t="s">
        <v>827</v>
      </c>
      <c r="M3833" s="208" t="s">
        <v>1612</v>
      </c>
      <c r="N3833" s="209">
        <f t="shared" si="0"/>
        <v>2025</v>
      </c>
      <c r="O3833" s="210">
        <f t="shared" si="1"/>
        <v>12</v>
      </c>
      <c r="P3833" s="211" t="str">
        <f>IFERROR(VLOOKUP(F3833,연간집계!D:E,2,FALSE),"")</f>
        <v>스탠다드 포토북 6*8 (하드/무광)</v>
      </c>
    </row>
    <row r="3834" spans="1:16" ht="12.75">
      <c r="A3834" s="201">
        <v>46007.493645833332</v>
      </c>
      <c r="B3834" s="202">
        <v>46007</v>
      </c>
      <c r="C3834" s="203" t="s">
        <v>9522</v>
      </c>
      <c r="D3834" s="203" t="s">
        <v>11</v>
      </c>
      <c r="E3834" s="204" t="s">
        <v>9519</v>
      </c>
      <c r="F3834" s="49" t="s">
        <v>834</v>
      </c>
      <c r="G3834" s="203">
        <v>1</v>
      </c>
      <c r="H3834" s="203" t="s">
        <v>9520</v>
      </c>
      <c r="I3834" s="205" t="s">
        <v>2094</v>
      </c>
      <c r="J3834" s="206"/>
      <c r="K3834" s="203">
        <v>24</v>
      </c>
      <c r="L3834" s="207" t="s">
        <v>827</v>
      </c>
      <c r="M3834" s="208" t="s">
        <v>1612</v>
      </c>
      <c r="N3834" s="209">
        <f t="shared" si="0"/>
        <v>2025</v>
      </c>
      <c r="O3834" s="210">
        <f t="shared" si="1"/>
        <v>12</v>
      </c>
      <c r="P3834" s="211" t="str">
        <f>IFERROR(VLOOKUP(F3834,연간집계!D:E,2,FALSE),"")</f>
        <v>스탠다드 포토북 6*8 (소프트/무광)</v>
      </c>
    </row>
    <row r="3835" spans="1:16" ht="12.75">
      <c r="A3835" s="201">
        <v>46007.493657407409</v>
      </c>
      <c r="B3835" s="202">
        <v>46007</v>
      </c>
      <c r="C3835" s="203" t="s">
        <v>9523</v>
      </c>
      <c r="D3835" s="203" t="s">
        <v>11</v>
      </c>
      <c r="E3835" s="204" t="s">
        <v>9519</v>
      </c>
      <c r="F3835" s="49" t="s">
        <v>838</v>
      </c>
      <c r="G3835" s="203">
        <v>1</v>
      </c>
      <c r="H3835" s="203" t="s">
        <v>9520</v>
      </c>
      <c r="I3835" s="205" t="s">
        <v>1984</v>
      </c>
      <c r="J3835" s="206"/>
      <c r="K3835" s="203">
        <v>26</v>
      </c>
      <c r="L3835" s="207" t="s">
        <v>827</v>
      </c>
      <c r="M3835" s="208" t="s">
        <v>1612</v>
      </c>
      <c r="N3835" s="209">
        <f t="shared" si="0"/>
        <v>2025</v>
      </c>
      <c r="O3835" s="210">
        <f t="shared" si="1"/>
        <v>12</v>
      </c>
      <c r="P3835" s="211" t="str">
        <f>IFERROR(VLOOKUP(F3835,연간집계!D:E,2,FALSE),"")</f>
        <v>스탠다드 포토북 6*8 (하드/무광)</v>
      </c>
    </row>
    <row r="3836" spans="1:16" ht="12.75">
      <c r="A3836" s="201">
        <v>46007.493668981479</v>
      </c>
      <c r="B3836" s="202">
        <v>46007</v>
      </c>
      <c r="C3836" s="203" t="s">
        <v>9524</v>
      </c>
      <c r="D3836" s="203" t="s">
        <v>11</v>
      </c>
      <c r="E3836" s="204" t="s">
        <v>9519</v>
      </c>
      <c r="F3836" s="49" t="s">
        <v>838</v>
      </c>
      <c r="G3836" s="203">
        <v>1</v>
      </c>
      <c r="H3836" s="203" t="s">
        <v>9520</v>
      </c>
      <c r="I3836" s="205" t="s">
        <v>2094</v>
      </c>
      <c r="J3836" s="206"/>
      <c r="K3836" s="203">
        <v>26</v>
      </c>
      <c r="L3836" s="207" t="s">
        <v>827</v>
      </c>
      <c r="M3836" s="208" t="s">
        <v>1612</v>
      </c>
      <c r="N3836" s="209">
        <f t="shared" si="0"/>
        <v>2025</v>
      </c>
      <c r="O3836" s="210">
        <f t="shared" si="1"/>
        <v>12</v>
      </c>
      <c r="P3836" s="211" t="str">
        <f>IFERROR(VLOOKUP(F3836,연간집계!D:E,2,FALSE),"")</f>
        <v>스탠다드 포토북 6*8 (하드/무광)</v>
      </c>
    </row>
    <row r="3837" spans="1:16" ht="12.75">
      <c r="A3837" s="201">
        <v>46007.496805555558</v>
      </c>
      <c r="B3837" s="202">
        <v>46007</v>
      </c>
      <c r="C3837" s="203" t="s">
        <v>9525</v>
      </c>
      <c r="D3837" s="203" t="s">
        <v>11</v>
      </c>
      <c r="E3837" s="204" t="s">
        <v>9526</v>
      </c>
      <c r="F3837" s="49" t="s">
        <v>838</v>
      </c>
      <c r="G3837" s="203">
        <v>4</v>
      </c>
      <c r="H3837" s="203" t="s">
        <v>3480</v>
      </c>
      <c r="I3837" s="205" t="s">
        <v>1440</v>
      </c>
      <c r="J3837" s="206"/>
      <c r="K3837" s="203">
        <v>62</v>
      </c>
      <c r="L3837" s="207" t="s">
        <v>827</v>
      </c>
      <c r="M3837" s="208" t="s">
        <v>1436</v>
      </c>
      <c r="N3837" s="209">
        <f t="shared" si="0"/>
        <v>2025</v>
      </c>
      <c r="O3837" s="210">
        <f t="shared" si="1"/>
        <v>12</v>
      </c>
      <c r="P3837" s="211" t="str">
        <f>IFERROR(VLOOKUP(F3837,연간집계!D:E,2,FALSE),"")</f>
        <v>스탠다드 포토북 6*8 (하드/무광)</v>
      </c>
    </row>
    <row r="3838" spans="1:16" ht="12.75">
      <c r="A3838" s="201">
        <v>46007.511828703704</v>
      </c>
      <c r="B3838" s="202">
        <v>46007</v>
      </c>
      <c r="C3838" s="203" t="s">
        <v>9527</v>
      </c>
      <c r="D3838" s="203" t="s">
        <v>11</v>
      </c>
      <c r="E3838" s="204" t="s">
        <v>9528</v>
      </c>
      <c r="F3838" s="49" t="s">
        <v>1076</v>
      </c>
      <c r="G3838" s="203">
        <v>14</v>
      </c>
      <c r="H3838" s="203" t="s">
        <v>231</v>
      </c>
      <c r="I3838" s="205" t="s">
        <v>1483</v>
      </c>
      <c r="J3838" s="203" t="s">
        <v>4458</v>
      </c>
      <c r="K3838" s="203">
        <v>50</v>
      </c>
      <c r="L3838" s="207" t="s">
        <v>827</v>
      </c>
      <c r="M3838" s="203" t="s">
        <v>5021</v>
      </c>
      <c r="N3838" s="209">
        <f t="shared" si="0"/>
        <v>2025</v>
      </c>
      <c r="O3838" s="210">
        <f t="shared" si="1"/>
        <v>12</v>
      </c>
      <c r="P3838" s="211" t="str">
        <f>IFERROR(VLOOKUP(F3838,연간집계!D:E,2,FALSE),"")</f>
        <v>레더북 (다크네이비)</v>
      </c>
    </row>
    <row r="3839" spans="1:16" ht="12.75">
      <c r="A3839" s="201">
        <v>46007.51185185185</v>
      </c>
      <c r="B3839" s="202">
        <v>46007</v>
      </c>
      <c r="C3839" s="203" t="s">
        <v>9529</v>
      </c>
      <c r="D3839" s="203" t="s">
        <v>11</v>
      </c>
      <c r="E3839" s="204" t="s">
        <v>9530</v>
      </c>
      <c r="F3839" s="49" t="s">
        <v>865</v>
      </c>
      <c r="G3839" s="203">
        <v>13</v>
      </c>
      <c r="H3839" s="203" t="s">
        <v>7160</v>
      </c>
      <c r="I3839" s="205" t="s">
        <v>8608</v>
      </c>
      <c r="J3839" s="206"/>
      <c r="K3839" s="203">
        <v>24</v>
      </c>
      <c r="L3839" s="207" t="s">
        <v>827</v>
      </c>
      <c r="M3839" s="208" t="s">
        <v>1493</v>
      </c>
      <c r="N3839" s="209">
        <f t="shared" si="0"/>
        <v>2025</v>
      </c>
      <c r="O3839" s="210">
        <f t="shared" si="1"/>
        <v>12</v>
      </c>
      <c r="P3839" s="211" t="str">
        <f>IFERROR(VLOOKUP(F3839,연간집계!D:E,2,FALSE),"")</f>
        <v>스탠다드 포토북 8*6 (하드/무광)</v>
      </c>
    </row>
    <row r="3840" spans="1:16" ht="12.75">
      <c r="A3840" s="201">
        <v>46007.520949074074</v>
      </c>
      <c r="B3840" s="202">
        <v>46007</v>
      </c>
      <c r="C3840" s="203" t="s">
        <v>9531</v>
      </c>
      <c r="D3840" s="203" t="s">
        <v>11</v>
      </c>
      <c r="E3840" s="204" t="s">
        <v>9532</v>
      </c>
      <c r="F3840" s="49" t="s">
        <v>1281</v>
      </c>
      <c r="G3840" s="203">
        <v>4</v>
      </c>
      <c r="H3840" s="203" t="s">
        <v>9533</v>
      </c>
      <c r="I3840" s="205" t="s">
        <v>1501</v>
      </c>
      <c r="J3840" s="206"/>
      <c r="K3840" s="203">
        <v>26</v>
      </c>
      <c r="L3840" s="207" t="s">
        <v>827</v>
      </c>
      <c r="M3840" s="208" t="s">
        <v>1471</v>
      </c>
      <c r="N3840" s="209">
        <f t="shared" si="0"/>
        <v>2025</v>
      </c>
      <c r="O3840" s="210">
        <f t="shared" si="1"/>
        <v>12</v>
      </c>
      <c r="P3840" s="211" t="str">
        <f>IFERROR(VLOOKUP(F3840,연간집계!D:E,2,FALSE),"")</f>
        <v>PCMS_빅캘린더</v>
      </c>
    </row>
    <row r="3841" spans="1:16" ht="12.75">
      <c r="A3841" s="201">
        <v>46007.530092592591</v>
      </c>
      <c r="B3841" s="202">
        <v>46007</v>
      </c>
      <c r="C3841" s="203" t="s">
        <v>9534</v>
      </c>
      <c r="D3841" s="203" t="s">
        <v>11</v>
      </c>
      <c r="E3841" s="204" t="s">
        <v>9535</v>
      </c>
      <c r="F3841" s="49" t="s">
        <v>1243</v>
      </c>
      <c r="G3841" s="203">
        <v>1</v>
      </c>
      <c r="H3841" s="203" t="s">
        <v>9536</v>
      </c>
      <c r="I3841" s="205" t="s">
        <v>1440</v>
      </c>
      <c r="J3841" s="206"/>
      <c r="K3841" s="203">
        <v>24</v>
      </c>
      <c r="L3841" s="207" t="s">
        <v>828</v>
      </c>
      <c r="M3841" s="208" t="s">
        <v>1436</v>
      </c>
      <c r="N3841" s="209">
        <f t="shared" si="0"/>
        <v>2025</v>
      </c>
      <c r="O3841" s="210">
        <f t="shared" si="1"/>
        <v>12</v>
      </c>
      <c r="P3841" s="211" t="str">
        <f>IFERROR(VLOOKUP(F3841,연간집계!D:E,2,FALSE),"")</f>
        <v>모바일 포토북 150 (여행)</v>
      </c>
    </row>
    <row r="3842" spans="1:16" ht="12.75">
      <c r="A3842" s="201">
        <v>46007.539097222223</v>
      </c>
      <c r="B3842" s="202">
        <v>46007</v>
      </c>
      <c r="C3842" s="203" t="s">
        <v>9537</v>
      </c>
      <c r="D3842" s="203" t="s">
        <v>11</v>
      </c>
      <c r="E3842" s="204" t="s">
        <v>9538</v>
      </c>
      <c r="F3842" s="49" t="s">
        <v>838</v>
      </c>
      <c r="G3842" s="203">
        <v>1</v>
      </c>
      <c r="H3842" s="203" t="s">
        <v>9539</v>
      </c>
      <c r="I3842" s="205" t="s">
        <v>1435</v>
      </c>
      <c r="J3842" s="206"/>
      <c r="K3842" s="203">
        <v>24</v>
      </c>
      <c r="L3842" s="207" t="s">
        <v>827</v>
      </c>
      <c r="M3842" s="208" t="s">
        <v>1497</v>
      </c>
      <c r="N3842" s="209">
        <f t="shared" si="0"/>
        <v>2025</v>
      </c>
      <c r="O3842" s="210">
        <f t="shared" si="1"/>
        <v>12</v>
      </c>
      <c r="P3842" s="211" t="str">
        <f>IFERROR(VLOOKUP(F3842,연간집계!D:E,2,FALSE),"")</f>
        <v>스탠다드 포토북 6*8 (하드/무광)</v>
      </c>
    </row>
    <row r="3843" spans="1:16" ht="12.75">
      <c r="A3843" s="201">
        <v>46007.5391087963</v>
      </c>
      <c r="B3843" s="202">
        <v>46007</v>
      </c>
      <c r="C3843" s="203" t="s">
        <v>9540</v>
      </c>
      <c r="D3843" s="203" t="s">
        <v>11</v>
      </c>
      <c r="E3843" s="204" t="s">
        <v>9538</v>
      </c>
      <c r="F3843" s="49" t="s">
        <v>838</v>
      </c>
      <c r="G3843" s="203">
        <v>1</v>
      </c>
      <c r="H3843" s="203" t="s">
        <v>9539</v>
      </c>
      <c r="I3843" s="205" t="s">
        <v>1435</v>
      </c>
      <c r="J3843" s="206"/>
      <c r="K3843" s="203">
        <v>24</v>
      </c>
      <c r="L3843" s="207" t="s">
        <v>827</v>
      </c>
      <c r="M3843" s="208" t="s">
        <v>1497</v>
      </c>
      <c r="N3843" s="209">
        <f t="shared" si="0"/>
        <v>2025</v>
      </c>
      <c r="O3843" s="210">
        <f t="shared" si="1"/>
        <v>12</v>
      </c>
      <c r="P3843" s="211" t="str">
        <f>IFERROR(VLOOKUP(F3843,연간집계!D:E,2,FALSE),"")</f>
        <v>스탠다드 포토북 6*8 (하드/무광)</v>
      </c>
    </row>
    <row r="3844" spans="1:16" ht="12.75">
      <c r="A3844" s="201">
        <v>46007.539131944446</v>
      </c>
      <c r="B3844" s="202">
        <v>46007</v>
      </c>
      <c r="C3844" s="203" t="s">
        <v>9541</v>
      </c>
      <c r="D3844" s="203" t="s">
        <v>11</v>
      </c>
      <c r="E3844" s="204" t="s">
        <v>9542</v>
      </c>
      <c r="F3844" s="49" t="s">
        <v>838</v>
      </c>
      <c r="G3844" s="203">
        <v>1</v>
      </c>
      <c r="H3844" s="203" t="s">
        <v>9539</v>
      </c>
      <c r="I3844" s="205" t="s">
        <v>1435</v>
      </c>
      <c r="J3844" s="206"/>
      <c r="K3844" s="203">
        <v>24</v>
      </c>
      <c r="L3844" s="207" t="s">
        <v>827</v>
      </c>
      <c r="M3844" s="208" t="s">
        <v>1497</v>
      </c>
      <c r="N3844" s="209">
        <f t="shared" si="0"/>
        <v>2025</v>
      </c>
      <c r="O3844" s="210">
        <f t="shared" si="1"/>
        <v>12</v>
      </c>
      <c r="P3844" s="211" t="str">
        <f>IFERROR(VLOOKUP(F3844,연간집계!D:E,2,FALSE),"")</f>
        <v>스탠다드 포토북 6*8 (하드/무광)</v>
      </c>
    </row>
    <row r="3845" spans="1:16" ht="12.75">
      <c r="A3845" s="201">
        <v>46007.551006944443</v>
      </c>
      <c r="B3845" s="202">
        <v>46007</v>
      </c>
      <c r="C3845" s="203" t="s">
        <v>9543</v>
      </c>
      <c r="D3845" s="203" t="s">
        <v>11</v>
      </c>
      <c r="E3845" s="204" t="s">
        <v>9544</v>
      </c>
      <c r="F3845" s="49" t="s">
        <v>1364</v>
      </c>
      <c r="G3845" s="203">
        <v>3</v>
      </c>
      <c r="H3845" s="203" t="s">
        <v>9545</v>
      </c>
      <c r="I3845" s="205" t="s">
        <v>1440</v>
      </c>
      <c r="J3845" s="206"/>
      <c r="K3845" s="203">
        <v>1</v>
      </c>
      <c r="L3845" s="207" t="s">
        <v>828</v>
      </c>
      <c r="M3845" s="208" t="s">
        <v>1449</v>
      </c>
      <c r="N3845" s="209">
        <f t="shared" si="0"/>
        <v>2025</v>
      </c>
      <c r="O3845" s="210">
        <f t="shared" si="1"/>
        <v>12</v>
      </c>
      <c r="P3845" s="211" t="str">
        <f>IFERROR(VLOOKUP(F3845,연간집계!D:E,2,FALSE),"")</f>
        <v>PCMS_포스터 210 (유광)</v>
      </c>
    </row>
    <row r="3846" spans="1:16" ht="12.75">
      <c r="A3846" s="201">
        <v>46007.551018518519</v>
      </c>
      <c r="B3846" s="202">
        <v>46007</v>
      </c>
      <c r="C3846" s="203" t="s">
        <v>9546</v>
      </c>
      <c r="D3846" s="203" t="s">
        <v>11</v>
      </c>
      <c r="E3846" s="204" t="s">
        <v>9544</v>
      </c>
      <c r="F3846" s="49" t="s">
        <v>1364</v>
      </c>
      <c r="G3846" s="203">
        <v>3</v>
      </c>
      <c r="H3846" s="203" t="s">
        <v>9545</v>
      </c>
      <c r="I3846" s="205" t="s">
        <v>1440</v>
      </c>
      <c r="J3846" s="206"/>
      <c r="K3846" s="203">
        <v>1</v>
      </c>
      <c r="L3846" s="207" t="s">
        <v>828</v>
      </c>
      <c r="M3846" s="208" t="s">
        <v>1449</v>
      </c>
      <c r="N3846" s="209">
        <f t="shared" si="0"/>
        <v>2025</v>
      </c>
      <c r="O3846" s="210">
        <f t="shared" si="1"/>
        <v>12</v>
      </c>
      <c r="P3846" s="211" t="str">
        <f>IFERROR(VLOOKUP(F3846,연간집계!D:E,2,FALSE),"")</f>
        <v>PCMS_포스터 210 (유광)</v>
      </c>
    </row>
    <row r="3847" spans="1:16" ht="12.75">
      <c r="A3847" s="201">
        <v>46007.551030092596</v>
      </c>
      <c r="B3847" s="202">
        <v>46007</v>
      </c>
      <c r="C3847" s="203" t="s">
        <v>9547</v>
      </c>
      <c r="D3847" s="203" t="s">
        <v>11</v>
      </c>
      <c r="E3847" s="204" t="s">
        <v>9544</v>
      </c>
      <c r="F3847" s="49" t="s">
        <v>1364</v>
      </c>
      <c r="G3847" s="203">
        <v>3</v>
      </c>
      <c r="H3847" s="203" t="s">
        <v>9545</v>
      </c>
      <c r="I3847" s="205" t="s">
        <v>1440</v>
      </c>
      <c r="J3847" s="206"/>
      <c r="K3847" s="203">
        <v>1</v>
      </c>
      <c r="L3847" s="207" t="s">
        <v>828</v>
      </c>
      <c r="M3847" s="208" t="s">
        <v>1449</v>
      </c>
      <c r="N3847" s="209">
        <f t="shared" si="0"/>
        <v>2025</v>
      </c>
      <c r="O3847" s="210">
        <f t="shared" si="1"/>
        <v>12</v>
      </c>
      <c r="P3847" s="211" t="str">
        <f>IFERROR(VLOOKUP(F3847,연간집계!D:E,2,FALSE),"")</f>
        <v>PCMS_포스터 210 (유광)</v>
      </c>
    </row>
    <row r="3848" spans="1:16" ht="12.75">
      <c r="A3848" s="201">
        <v>46007.583749999998</v>
      </c>
      <c r="B3848" s="202">
        <v>46007</v>
      </c>
      <c r="C3848" s="203" t="s">
        <v>9548</v>
      </c>
      <c r="D3848" s="203" t="s">
        <v>11</v>
      </c>
      <c r="E3848" s="204" t="s">
        <v>9549</v>
      </c>
      <c r="F3848" s="49" t="s">
        <v>1284</v>
      </c>
      <c r="G3848" s="203">
        <v>6</v>
      </c>
      <c r="H3848" s="203" t="s">
        <v>9550</v>
      </c>
      <c r="I3848" s="205" t="s">
        <v>1501</v>
      </c>
      <c r="J3848" s="206"/>
      <c r="K3848" s="203">
        <v>26</v>
      </c>
      <c r="L3848" s="207" t="s">
        <v>827</v>
      </c>
      <c r="M3848" s="208" t="s">
        <v>1514</v>
      </c>
      <c r="N3848" s="209">
        <f t="shared" si="0"/>
        <v>2025</v>
      </c>
      <c r="O3848" s="210">
        <f t="shared" si="1"/>
        <v>12</v>
      </c>
      <c r="P3848" s="211" t="str">
        <f>IFERROR(VLOOKUP(F3848,연간집계!D:E,2,FALSE),"")</f>
        <v>PCMS_스탠다드캘린더</v>
      </c>
    </row>
    <row r="3849" spans="1:16" ht="12.75">
      <c r="A3849" s="201">
        <v>46007.589768518519</v>
      </c>
      <c r="B3849" s="202">
        <v>46007</v>
      </c>
      <c r="C3849" s="203" t="s">
        <v>9551</v>
      </c>
      <c r="D3849" s="203" t="s">
        <v>11</v>
      </c>
      <c r="E3849" s="204" t="s">
        <v>9552</v>
      </c>
      <c r="F3849" s="49" t="s">
        <v>856</v>
      </c>
      <c r="G3849" s="203">
        <v>9</v>
      </c>
      <c r="H3849" s="203" t="s">
        <v>9553</v>
      </c>
      <c r="I3849" s="205" t="s">
        <v>4033</v>
      </c>
      <c r="J3849" s="206"/>
      <c r="K3849" s="203">
        <v>46</v>
      </c>
      <c r="L3849" s="213" t="s">
        <v>827</v>
      </c>
      <c r="M3849" s="208" t="s">
        <v>1612</v>
      </c>
      <c r="N3849" s="209">
        <f t="shared" si="0"/>
        <v>2025</v>
      </c>
      <c r="O3849" s="210">
        <f t="shared" si="1"/>
        <v>12</v>
      </c>
      <c r="P3849" s="211" t="str">
        <f>IFERROR(VLOOKUP(F3849,연간집계!D:E,2,FALSE),"")</f>
        <v>스탠다드 포토북 8*8 (하드/무광)</v>
      </c>
    </row>
    <row r="3850" spans="1:16" ht="12.75">
      <c r="A3850" s="201">
        <v>46007.589780092596</v>
      </c>
      <c r="B3850" s="202">
        <v>46007</v>
      </c>
      <c r="C3850" s="203" t="s">
        <v>9554</v>
      </c>
      <c r="D3850" s="203" t="s">
        <v>11</v>
      </c>
      <c r="E3850" s="204" t="s">
        <v>9552</v>
      </c>
      <c r="F3850" s="49" t="s">
        <v>838</v>
      </c>
      <c r="G3850" s="203">
        <v>12</v>
      </c>
      <c r="H3850" s="203" t="s">
        <v>9553</v>
      </c>
      <c r="I3850" s="205" t="s">
        <v>4033</v>
      </c>
      <c r="J3850" s="206"/>
      <c r="K3850" s="203">
        <v>56</v>
      </c>
      <c r="L3850" s="207" t="s">
        <v>827</v>
      </c>
      <c r="M3850" s="208" t="s">
        <v>1612</v>
      </c>
      <c r="N3850" s="209">
        <f t="shared" si="0"/>
        <v>2025</v>
      </c>
      <c r="O3850" s="210">
        <f t="shared" si="1"/>
        <v>12</v>
      </c>
      <c r="P3850" s="211" t="str">
        <f>IFERROR(VLOOKUP(F3850,연간집계!D:E,2,FALSE),"")</f>
        <v>스탠다드 포토북 6*8 (하드/무광)</v>
      </c>
    </row>
    <row r="3851" spans="1:16" ht="12.75">
      <c r="A3851" s="201">
        <v>46007.589791666665</v>
      </c>
      <c r="B3851" s="202">
        <v>46007</v>
      </c>
      <c r="C3851" s="203" t="s">
        <v>9555</v>
      </c>
      <c r="D3851" s="203" t="s">
        <v>11</v>
      </c>
      <c r="E3851" s="204" t="s">
        <v>9552</v>
      </c>
      <c r="F3851" s="49" t="s">
        <v>856</v>
      </c>
      <c r="G3851" s="203">
        <v>1</v>
      </c>
      <c r="H3851" s="203" t="s">
        <v>9553</v>
      </c>
      <c r="I3851" s="205" t="s">
        <v>4340</v>
      </c>
      <c r="J3851" s="206"/>
      <c r="K3851" s="203">
        <v>36</v>
      </c>
      <c r="L3851" s="213" t="s">
        <v>827</v>
      </c>
      <c r="M3851" s="208" t="s">
        <v>1612</v>
      </c>
      <c r="N3851" s="209">
        <f t="shared" si="0"/>
        <v>2025</v>
      </c>
      <c r="O3851" s="210">
        <f t="shared" si="1"/>
        <v>12</v>
      </c>
      <c r="P3851" s="211" t="str">
        <f>IFERROR(VLOOKUP(F3851,연간집계!D:E,2,FALSE),"")</f>
        <v>스탠다드 포토북 8*8 (하드/무광)</v>
      </c>
    </row>
    <row r="3852" spans="1:16" ht="12.75">
      <c r="A3852" s="201">
        <v>46007.589803240742</v>
      </c>
      <c r="B3852" s="202">
        <v>46007</v>
      </c>
      <c r="C3852" s="203" t="s">
        <v>9556</v>
      </c>
      <c r="D3852" s="203" t="s">
        <v>11</v>
      </c>
      <c r="E3852" s="204" t="s">
        <v>9552</v>
      </c>
      <c r="F3852" s="49" t="s">
        <v>847</v>
      </c>
      <c r="G3852" s="203">
        <v>1</v>
      </c>
      <c r="H3852" s="203" t="s">
        <v>9553</v>
      </c>
      <c r="I3852" s="205" t="s">
        <v>2932</v>
      </c>
      <c r="J3852" s="206"/>
      <c r="K3852" s="203">
        <v>30</v>
      </c>
      <c r="L3852" s="207" t="s">
        <v>827</v>
      </c>
      <c r="M3852" s="208" t="s">
        <v>1612</v>
      </c>
      <c r="N3852" s="209">
        <f t="shared" si="0"/>
        <v>2025</v>
      </c>
      <c r="O3852" s="210">
        <f t="shared" si="1"/>
        <v>12</v>
      </c>
      <c r="P3852" s="211" t="str">
        <f>IFERROR(VLOOKUP(F3852,연간집계!D:E,2,FALSE),"")</f>
        <v>스탠다드 포토북 8*11 (하드/무광)</v>
      </c>
    </row>
    <row r="3853" spans="1:16" ht="12.75">
      <c r="A3853" s="201">
        <v>46007.589814814812</v>
      </c>
      <c r="B3853" s="202">
        <v>46007</v>
      </c>
      <c r="C3853" s="203" t="s">
        <v>9557</v>
      </c>
      <c r="D3853" s="203" t="s">
        <v>11</v>
      </c>
      <c r="E3853" s="204" t="s">
        <v>9552</v>
      </c>
      <c r="F3853" s="49" t="s">
        <v>847</v>
      </c>
      <c r="G3853" s="203">
        <v>1</v>
      </c>
      <c r="H3853" s="203" t="s">
        <v>9553</v>
      </c>
      <c r="I3853" s="205" t="s">
        <v>2932</v>
      </c>
      <c r="J3853" s="206"/>
      <c r="K3853" s="203">
        <v>30</v>
      </c>
      <c r="L3853" s="207" t="s">
        <v>827</v>
      </c>
      <c r="M3853" s="208" t="s">
        <v>1612</v>
      </c>
      <c r="N3853" s="209">
        <f t="shared" si="0"/>
        <v>2025</v>
      </c>
      <c r="O3853" s="210">
        <f t="shared" si="1"/>
        <v>12</v>
      </c>
      <c r="P3853" s="211" t="str">
        <f>IFERROR(VLOOKUP(F3853,연간집계!D:E,2,FALSE),"")</f>
        <v>스탠다드 포토북 8*11 (하드/무광)</v>
      </c>
    </row>
    <row r="3854" spans="1:16" ht="12.75">
      <c r="A3854" s="201">
        <v>46007.589826388888</v>
      </c>
      <c r="B3854" s="202">
        <v>46007</v>
      </c>
      <c r="C3854" s="203" t="s">
        <v>9558</v>
      </c>
      <c r="D3854" s="203" t="s">
        <v>11</v>
      </c>
      <c r="E3854" s="204" t="s">
        <v>9552</v>
      </c>
      <c r="F3854" s="49" t="s">
        <v>847</v>
      </c>
      <c r="G3854" s="203">
        <v>1</v>
      </c>
      <c r="H3854" s="203" t="s">
        <v>9553</v>
      </c>
      <c r="I3854" s="205" t="s">
        <v>2932</v>
      </c>
      <c r="J3854" s="206"/>
      <c r="K3854" s="203">
        <v>30</v>
      </c>
      <c r="L3854" s="207" t="s">
        <v>827</v>
      </c>
      <c r="M3854" s="208" t="s">
        <v>1612</v>
      </c>
      <c r="N3854" s="209">
        <f t="shared" si="0"/>
        <v>2025</v>
      </c>
      <c r="O3854" s="210">
        <f t="shared" si="1"/>
        <v>12</v>
      </c>
      <c r="P3854" s="211" t="str">
        <f>IFERROR(VLOOKUP(F3854,연간집계!D:E,2,FALSE),"")</f>
        <v>스탠다드 포토북 8*11 (하드/무광)</v>
      </c>
    </row>
    <row r="3855" spans="1:16" ht="12.75">
      <c r="A3855" s="201">
        <v>46007.589837962965</v>
      </c>
      <c r="B3855" s="202">
        <v>46007</v>
      </c>
      <c r="C3855" s="203" t="s">
        <v>9559</v>
      </c>
      <c r="D3855" s="203" t="s">
        <v>11</v>
      </c>
      <c r="E3855" s="204" t="s">
        <v>9552</v>
      </c>
      <c r="F3855" s="49" t="s">
        <v>847</v>
      </c>
      <c r="G3855" s="203">
        <v>1</v>
      </c>
      <c r="H3855" s="203" t="s">
        <v>9553</v>
      </c>
      <c r="I3855" s="205" t="s">
        <v>2932</v>
      </c>
      <c r="J3855" s="206"/>
      <c r="K3855" s="203">
        <v>30</v>
      </c>
      <c r="L3855" s="207" t="s">
        <v>827</v>
      </c>
      <c r="M3855" s="208" t="s">
        <v>1612</v>
      </c>
      <c r="N3855" s="209">
        <f t="shared" si="0"/>
        <v>2025</v>
      </c>
      <c r="O3855" s="210">
        <f t="shared" si="1"/>
        <v>12</v>
      </c>
      <c r="P3855" s="211" t="str">
        <f>IFERROR(VLOOKUP(F3855,연간집계!D:E,2,FALSE),"")</f>
        <v>스탠다드 포토북 8*11 (하드/무광)</v>
      </c>
    </row>
    <row r="3856" spans="1:16" ht="12.75">
      <c r="A3856" s="201">
        <v>46007.589849537035</v>
      </c>
      <c r="B3856" s="202">
        <v>46007</v>
      </c>
      <c r="C3856" s="203" t="s">
        <v>9560</v>
      </c>
      <c r="D3856" s="203" t="s">
        <v>11</v>
      </c>
      <c r="E3856" s="204" t="s">
        <v>9552</v>
      </c>
      <c r="F3856" s="49" t="s">
        <v>856</v>
      </c>
      <c r="G3856" s="203">
        <v>1</v>
      </c>
      <c r="H3856" s="203" t="s">
        <v>9553</v>
      </c>
      <c r="I3856" s="205" t="s">
        <v>2932</v>
      </c>
      <c r="J3856" s="206"/>
      <c r="K3856" s="203">
        <v>40</v>
      </c>
      <c r="L3856" s="213" t="s">
        <v>827</v>
      </c>
      <c r="M3856" s="208" t="s">
        <v>1612</v>
      </c>
      <c r="N3856" s="209">
        <f t="shared" si="0"/>
        <v>2025</v>
      </c>
      <c r="O3856" s="210">
        <f t="shared" si="1"/>
        <v>12</v>
      </c>
      <c r="P3856" s="211" t="str">
        <f>IFERROR(VLOOKUP(F3856,연간집계!D:E,2,FALSE),"")</f>
        <v>스탠다드 포토북 8*8 (하드/무광)</v>
      </c>
    </row>
    <row r="3857" spans="1:16" ht="12.75">
      <c r="A3857" s="201">
        <v>46007.589861111112</v>
      </c>
      <c r="B3857" s="202">
        <v>46007</v>
      </c>
      <c r="C3857" s="203" t="s">
        <v>9561</v>
      </c>
      <c r="D3857" s="203" t="s">
        <v>11</v>
      </c>
      <c r="E3857" s="204" t="s">
        <v>9552</v>
      </c>
      <c r="F3857" s="49" t="s">
        <v>852</v>
      </c>
      <c r="G3857" s="203">
        <v>10</v>
      </c>
      <c r="H3857" s="203" t="s">
        <v>9553</v>
      </c>
      <c r="I3857" s="205" t="s">
        <v>2932</v>
      </c>
      <c r="J3857" s="206"/>
      <c r="K3857" s="203">
        <v>52</v>
      </c>
      <c r="L3857" s="207" t="s">
        <v>827</v>
      </c>
      <c r="M3857" s="208" t="s">
        <v>1612</v>
      </c>
      <c r="N3857" s="209">
        <f t="shared" si="0"/>
        <v>2025</v>
      </c>
      <c r="O3857" s="210">
        <f t="shared" si="1"/>
        <v>12</v>
      </c>
      <c r="P3857" s="211" t="str">
        <f>IFERROR(VLOOKUP(F3857,연간집계!D:E,2,FALSE),"")</f>
        <v>스탠다드 포토북 8*8 (소프트/무광)</v>
      </c>
    </row>
    <row r="3858" spans="1:16" ht="12.75">
      <c r="A3858" s="201">
        <v>46007.589872685188</v>
      </c>
      <c r="B3858" s="202">
        <v>46007</v>
      </c>
      <c r="C3858" s="203" t="s">
        <v>9562</v>
      </c>
      <c r="D3858" s="203" t="s">
        <v>11</v>
      </c>
      <c r="E3858" s="204" t="s">
        <v>9552</v>
      </c>
      <c r="F3858" s="49" t="s">
        <v>856</v>
      </c>
      <c r="G3858" s="203">
        <v>1</v>
      </c>
      <c r="H3858" s="203" t="s">
        <v>9553</v>
      </c>
      <c r="I3858" s="205" t="s">
        <v>4340</v>
      </c>
      <c r="J3858" s="206"/>
      <c r="K3858" s="203">
        <v>40</v>
      </c>
      <c r="L3858" s="207" t="s">
        <v>827</v>
      </c>
      <c r="M3858" s="208" t="s">
        <v>1612</v>
      </c>
      <c r="N3858" s="209">
        <f t="shared" si="0"/>
        <v>2025</v>
      </c>
      <c r="O3858" s="210">
        <f t="shared" si="1"/>
        <v>12</v>
      </c>
      <c r="P3858" s="211" t="str">
        <f>IFERROR(VLOOKUP(F3858,연간집계!D:E,2,FALSE),"")</f>
        <v>스탠다드 포토북 8*8 (하드/무광)</v>
      </c>
    </row>
    <row r="3859" spans="1:16" ht="12.75">
      <c r="A3859" s="201">
        <v>46007.589895833335</v>
      </c>
      <c r="B3859" s="202">
        <v>46007</v>
      </c>
      <c r="C3859" s="203" t="s">
        <v>9563</v>
      </c>
      <c r="D3859" s="203" t="s">
        <v>11</v>
      </c>
      <c r="E3859" s="204" t="s">
        <v>9552</v>
      </c>
      <c r="F3859" s="49" t="s">
        <v>838</v>
      </c>
      <c r="G3859" s="203">
        <v>1</v>
      </c>
      <c r="H3859" s="203" t="s">
        <v>9553</v>
      </c>
      <c r="I3859" s="205" t="s">
        <v>2932</v>
      </c>
      <c r="J3859" s="206"/>
      <c r="K3859" s="203">
        <v>24</v>
      </c>
      <c r="L3859" s="207" t="s">
        <v>827</v>
      </c>
      <c r="M3859" s="208" t="s">
        <v>1612</v>
      </c>
      <c r="N3859" s="209">
        <f t="shared" si="0"/>
        <v>2025</v>
      </c>
      <c r="O3859" s="210">
        <f t="shared" si="1"/>
        <v>12</v>
      </c>
      <c r="P3859" s="211" t="str">
        <f>IFERROR(VLOOKUP(F3859,연간집계!D:E,2,FALSE),"")</f>
        <v>스탠다드 포토북 6*8 (하드/무광)</v>
      </c>
    </row>
    <row r="3860" spans="1:16" ht="12.75">
      <c r="A3860" s="201">
        <v>46007.589907407404</v>
      </c>
      <c r="B3860" s="202">
        <v>46007</v>
      </c>
      <c r="C3860" s="203" t="s">
        <v>9564</v>
      </c>
      <c r="D3860" s="203" t="s">
        <v>11</v>
      </c>
      <c r="E3860" s="204" t="s">
        <v>9552</v>
      </c>
      <c r="F3860" s="49" t="s">
        <v>838</v>
      </c>
      <c r="G3860" s="203">
        <v>1</v>
      </c>
      <c r="H3860" s="203" t="s">
        <v>9553</v>
      </c>
      <c r="I3860" s="205" t="s">
        <v>2932</v>
      </c>
      <c r="J3860" s="206"/>
      <c r="K3860" s="203">
        <v>24</v>
      </c>
      <c r="L3860" s="207" t="s">
        <v>827</v>
      </c>
      <c r="M3860" s="208" t="s">
        <v>1612</v>
      </c>
      <c r="N3860" s="209">
        <f t="shared" si="0"/>
        <v>2025</v>
      </c>
      <c r="O3860" s="210">
        <f t="shared" si="1"/>
        <v>12</v>
      </c>
      <c r="P3860" s="211" t="str">
        <f>IFERROR(VLOOKUP(F3860,연간집계!D:E,2,FALSE),"")</f>
        <v>스탠다드 포토북 6*8 (하드/무광)</v>
      </c>
    </row>
    <row r="3861" spans="1:16" ht="12.75">
      <c r="A3861" s="201">
        <v>46007.589930555558</v>
      </c>
      <c r="B3861" s="202">
        <v>46007</v>
      </c>
      <c r="C3861" s="203" t="s">
        <v>9565</v>
      </c>
      <c r="D3861" s="203" t="s">
        <v>11</v>
      </c>
      <c r="E3861" s="204" t="s">
        <v>9566</v>
      </c>
      <c r="F3861" s="49" t="s">
        <v>1058</v>
      </c>
      <c r="G3861" s="203">
        <v>1</v>
      </c>
      <c r="H3861" s="203" t="s">
        <v>9280</v>
      </c>
      <c r="I3861" s="205" t="s">
        <v>3614</v>
      </c>
      <c r="J3861" s="206"/>
      <c r="K3861" s="203">
        <v>160</v>
      </c>
      <c r="L3861" s="207" t="s">
        <v>827</v>
      </c>
      <c r="M3861" s="208" t="s">
        <v>1449</v>
      </c>
      <c r="N3861" s="209">
        <f t="shared" si="0"/>
        <v>2025</v>
      </c>
      <c r="O3861" s="210">
        <f t="shared" si="1"/>
        <v>12</v>
      </c>
      <c r="P3861" s="211" t="str">
        <f>IFERROR(VLOOKUP(F3861,연간집계!D:E,2,FALSE),"")</f>
        <v>프리북 150 (하드)</v>
      </c>
    </row>
    <row r="3862" spans="1:16" ht="12.75">
      <c r="A3862" s="201">
        <v>46007.604803240742</v>
      </c>
      <c r="B3862" s="202">
        <v>46007</v>
      </c>
      <c r="C3862" s="203" t="s">
        <v>9567</v>
      </c>
      <c r="D3862" s="203" t="s">
        <v>11</v>
      </c>
      <c r="E3862" s="204" t="s">
        <v>9568</v>
      </c>
      <c r="F3862" s="49" t="s">
        <v>861</v>
      </c>
      <c r="G3862" s="203">
        <v>20</v>
      </c>
      <c r="H3862" s="203" t="s">
        <v>9569</v>
      </c>
      <c r="I3862" s="205" t="s">
        <v>5118</v>
      </c>
      <c r="J3862" s="206"/>
      <c r="K3862" s="203">
        <v>30</v>
      </c>
      <c r="L3862" s="207" t="s">
        <v>827</v>
      </c>
      <c r="M3862" s="208" t="s">
        <v>1612</v>
      </c>
      <c r="N3862" s="209">
        <f t="shared" si="0"/>
        <v>2025</v>
      </c>
      <c r="O3862" s="210">
        <f t="shared" si="1"/>
        <v>12</v>
      </c>
      <c r="P3862" s="211" t="str">
        <f>IFERROR(VLOOKUP(F3862,연간집계!D:E,2,FALSE),"")</f>
        <v>스탠다드 포토북 8*6 (소프트/무광)</v>
      </c>
    </row>
    <row r="3863" spans="1:16" ht="12.75">
      <c r="A3863" s="201">
        <v>46007.607847222222</v>
      </c>
      <c r="B3863" s="202">
        <v>46007</v>
      </c>
      <c r="C3863" s="203" t="s">
        <v>9570</v>
      </c>
      <c r="D3863" s="203" t="s">
        <v>11</v>
      </c>
      <c r="E3863" s="204" t="s">
        <v>9571</v>
      </c>
      <c r="F3863" s="49" t="s">
        <v>1056</v>
      </c>
      <c r="G3863" s="203">
        <v>1</v>
      </c>
      <c r="H3863" s="203" t="s">
        <v>7681</v>
      </c>
      <c r="I3863" s="205" t="s">
        <v>1440</v>
      </c>
      <c r="J3863" s="206"/>
      <c r="K3863" s="203">
        <v>120</v>
      </c>
      <c r="L3863" s="207" t="s">
        <v>827</v>
      </c>
      <c r="M3863" s="208" t="s">
        <v>1436</v>
      </c>
      <c r="N3863" s="209">
        <f t="shared" si="0"/>
        <v>2025</v>
      </c>
      <c r="O3863" s="210">
        <f t="shared" si="1"/>
        <v>12</v>
      </c>
      <c r="P3863" s="211" t="str">
        <f>IFERROR(VLOOKUP(F3863,연간집계!D:E,2,FALSE),"")</f>
        <v>프리북 150 (소프트)</v>
      </c>
    </row>
    <row r="3864" spans="1:16" ht="12.75">
      <c r="A3864" s="201">
        <v>46007.616840277777</v>
      </c>
      <c r="B3864" s="202">
        <v>46007</v>
      </c>
      <c r="C3864" s="203" t="s">
        <v>9572</v>
      </c>
      <c r="D3864" s="203" t="s">
        <v>11</v>
      </c>
      <c r="E3864" s="204" t="s">
        <v>9573</v>
      </c>
      <c r="F3864" s="49" t="s">
        <v>1284</v>
      </c>
      <c r="G3864" s="203">
        <v>1</v>
      </c>
      <c r="H3864" s="203" t="s">
        <v>9574</v>
      </c>
      <c r="I3864" s="205" t="s">
        <v>4186</v>
      </c>
      <c r="J3864" s="206"/>
      <c r="K3864" s="203">
        <v>26</v>
      </c>
      <c r="L3864" s="207" t="s">
        <v>827</v>
      </c>
      <c r="M3864" s="208" t="s">
        <v>1541</v>
      </c>
      <c r="N3864" s="209">
        <f t="shared" si="0"/>
        <v>2025</v>
      </c>
      <c r="O3864" s="210">
        <f t="shared" si="1"/>
        <v>12</v>
      </c>
      <c r="P3864" s="211" t="str">
        <f>IFERROR(VLOOKUP(F3864,연간집계!D:E,2,FALSE),"")</f>
        <v>PCMS_스탠다드캘린더</v>
      </c>
    </row>
    <row r="3865" spans="1:16" ht="12.75">
      <c r="A3865" s="201">
        <v>46007.625925925924</v>
      </c>
      <c r="B3865" s="202">
        <v>46007</v>
      </c>
      <c r="C3865" s="203" t="s">
        <v>9575</v>
      </c>
      <c r="D3865" s="203" t="s">
        <v>11</v>
      </c>
      <c r="E3865" s="204" t="s">
        <v>9576</v>
      </c>
      <c r="F3865" s="49" t="s">
        <v>1266</v>
      </c>
      <c r="G3865" s="203">
        <v>1</v>
      </c>
      <c r="H3865" s="203" t="s">
        <v>9395</v>
      </c>
      <c r="I3865" s="205" t="s">
        <v>1842</v>
      </c>
      <c r="J3865" s="206"/>
      <c r="K3865" s="203">
        <v>26</v>
      </c>
      <c r="L3865" s="207" t="s">
        <v>827</v>
      </c>
      <c r="M3865" s="208" t="s">
        <v>1629</v>
      </c>
      <c r="N3865" s="209">
        <f t="shared" si="0"/>
        <v>2025</v>
      </c>
      <c r="O3865" s="210">
        <f t="shared" si="1"/>
        <v>12</v>
      </c>
      <c r="P3865" s="211" t="str">
        <f>IFERROR(VLOOKUP(F3865,연간집계!D:E,2,FALSE),"")</f>
        <v>PCMS_롱캘린더</v>
      </c>
    </row>
    <row r="3866" spans="1:16" ht="12.75">
      <c r="A3866" s="201">
        <v>46007.625949074078</v>
      </c>
      <c r="B3866" s="202">
        <v>46007</v>
      </c>
      <c r="C3866" s="203" t="s">
        <v>9577</v>
      </c>
      <c r="D3866" s="203" t="s">
        <v>11</v>
      </c>
      <c r="E3866" s="204" t="s">
        <v>9578</v>
      </c>
      <c r="F3866" s="49" t="s">
        <v>882</v>
      </c>
      <c r="G3866" s="203">
        <v>1</v>
      </c>
      <c r="H3866" s="203" t="s">
        <v>9579</v>
      </c>
      <c r="I3866" s="205" t="s">
        <v>1440</v>
      </c>
      <c r="J3866" s="208" t="s">
        <v>9459</v>
      </c>
      <c r="K3866" s="203">
        <v>58</v>
      </c>
      <c r="L3866" s="207" t="s">
        <v>827</v>
      </c>
      <c r="M3866" s="208" t="s">
        <v>1497</v>
      </c>
      <c r="N3866" s="209">
        <f t="shared" si="0"/>
        <v>2025</v>
      </c>
      <c r="O3866" s="210">
        <f t="shared" si="1"/>
        <v>12</v>
      </c>
      <c r="P3866" s="211" t="str">
        <f>IFERROR(VLOOKUP(F3866,연간집계!D:E,2,FALSE),"")</f>
        <v>레코드북 198</v>
      </c>
    </row>
    <row r="3867" spans="1:16" ht="12.75">
      <c r="A3867" s="201">
        <v>46007.62908564815</v>
      </c>
      <c r="B3867" s="202">
        <v>46007</v>
      </c>
      <c r="C3867" s="203" t="s">
        <v>9580</v>
      </c>
      <c r="D3867" s="203" t="s">
        <v>11</v>
      </c>
      <c r="E3867" s="204" t="s">
        <v>9581</v>
      </c>
      <c r="F3867" s="49" t="s">
        <v>849</v>
      </c>
      <c r="G3867" s="203">
        <v>10</v>
      </c>
      <c r="H3867" s="203" t="s">
        <v>9582</v>
      </c>
      <c r="I3867" s="205" t="s">
        <v>1483</v>
      </c>
      <c r="J3867" s="206"/>
      <c r="K3867" s="203">
        <v>40</v>
      </c>
      <c r="L3867" s="207" t="s">
        <v>827</v>
      </c>
      <c r="M3867" s="208" t="s">
        <v>1612</v>
      </c>
      <c r="N3867" s="209">
        <f t="shared" si="0"/>
        <v>2025</v>
      </c>
      <c r="O3867" s="210">
        <f t="shared" si="1"/>
        <v>12</v>
      </c>
      <c r="P3867" s="211" t="str">
        <f>IFERROR(VLOOKUP(F3867,연간집계!D:E,2,FALSE),"")</f>
        <v>스탠다드 포토북 8*11 (하드/유광)</v>
      </c>
    </row>
    <row r="3868" spans="1:16" ht="12.75">
      <c r="A3868" s="201">
        <v>46007.641099537039</v>
      </c>
      <c r="B3868" s="202">
        <v>46007</v>
      </c>
      <c r="C3868" s="203" t="s">
        <v>9583</v>
      </c>
      <c r="D3868" s="203" t="s">
        <v>11</v>
      </c>
      <c r="E3868" s="204" t="s">
        <v>9584</v>
      </c>
      <c r="F3868" s="49" t="s">
        <v>1284</v>
      </c>
      <c r="G3868" s="203">
        <v>100</v>
      </c>
      <c r="H3868" s="203" t="s">
        <v>3282</v>
      </c>
      <c r="I3868" s="205" t="s">
        <v>1842</v>
      </c>
      <c r="J3868" s="206"/>
      <c r="K3868" s="203">
        <v>26</v>
      </c>
      <c r="L3868" s="207" t="s">
        <v>827</v>
      </c>
      <c r="M3868" s="208" t="s">
        <v>2261</v>
      </c>
      <c r="N3868" s="209">
        <f t="shared" si="0"/>
        <v>2025</v>
      </c>
      <c r="O3868" s="210">
        <f t="shared" si="1"/>
        <v>12</v>
      </c>
      <c r="P3868" s="211" t="str">
        <f>IFERROR(VLOOKUP(F3868,연간집계!D:E,2,FALSE),"")</f>
        <v>PCMS_스탠다드캘린더</v>
      </c>
    </row>
    <row r="3869" spans="1:16" ht="12.75">
      <c r="A3869" s="201">
        <v>46007.650057870371</v>
      </c>
      <c r="B3869" s="202">
        <v>46007</v>
      </c>
      <c r="C3869" s="203" t="s">
        <v>9585</v>
      </c>
      <c r="D3869" s="203" t="s">
        <v>11</v>
      </c>
      <c r="E3869" s="204" t="s">
        <v>9586</v>
      </c>
      <c r="F3869" s="49" t="s">
        <v>1347</v>
      </c>
      <c r="G3869" s="203">
        <v>3</v>
      </c>
      <c r="H3869" s="203" t="s">
        <v>555</v>
      </c>
      <c r="I3869" s="205" t="s">
        <v>1440</v>
      </c>
      <c r="J3869" s="205" t="s">
        <v>1628</v>
      </c>
      <c r="K3869" s="203">
        <v>1</v>
      </c>
      <c r="L3869" s="207" t="s">
        <v>827</v>
      </c>
      <c r="M3869" s="208" t="s">
        <v>1645</v>
      </c>
      <c r="N3869" s="209">
        <f t="shared" si="0"/>
        <v>2025</v>
      </c>
      <c r="O3869" s="210">
        <f t="shared" si="1"/>
        <v>12</v>
      </c>
      <c r="P3869" s="211" t="str">
        <f>IFERROR(VLOOKUP(F3869,연간집계!D:E,2,FALSE),"")</f>
        <v>아크릴키링</v>
      </c>
    </row>
    <row r="3870" spans="1:16" ht="12.75">
      <c r="A3870" s="201">
        <v>46007.650069444448</v>
      </c>
      <c r="B3870" s="202">
        <v>46007</v>
      </c>
      <c r="C3870" s="203" t="s">
        <v>9587</v>
      </c>
      <c r="D3870" s="203" t="s">
        <v>11</v>
      </c>
      <c r="E3870" s="204" t="s">
        <v>9586</v>
      </c>
      <c r="F3870" s="49" t="s">
        <v>1304</v>
      </c>
      <c r="G3870" s="203">
        <v>1</v>
      </c>
      <c r="H3870" s="203" t="s">
        <v>555</v>
      </c>
      <c r="I3870" s="205" t="s">
        <v>1440</v>
      </c>
      <c r="J3870" s="208" t="s">
        <v>1850</v>
      </c>
      <c r="K3870" s="203">
        <v>1</v>
      </c>
      <c r="L3870" s="207" t="s">
        <v>827</v>
      </c>
      <c r="M3870" s="208" t="s">
        <v>1645</v>
      </c>
      <c r="N3870" s="209">
        <f t="shared" si="0"/>
        <v>2025</v>
      </c>
      <c r="O3870" s="210">
        <f t="shared" si="1"/>
        <v>12</v>
      </c>
      <c r="P3870" s="211" t="str">
        <f>IFERROR(VLOOKUP(F3870,연간집계!D:E,2,FALSE),"")</f>
        <v>PCMS_우드스탠드아크릴액자</v>
      </c>
    </row>
    <row r="3871" spans="1:16" ht="12.75">
      <c r="A3871" s="201">
        <v>46007.650081018517</v>
      </c>
      <c r="B3871" s="202">
        <v>46007</v>
      </c>
      <c r="C3871" s="203" t="s">
        <v>9588</v>
      </c>
      <c r="D3871" s="203" t="s">
        <v>11</v>
      </c>
      <c r="E3871" s="204" t="s">
        <v>9586</v>
      </c>
      <c r="F3871" s="49" t="s">
        <v>1304</v>
      </c>
      <c r="G3871" s="203">
        <v>1</v>
      </c>
      <c r="H3871" s="203" t="s">
        <v>555</v>
      </c>
      <c r="I3871" s="205" t="s">
        <v>1440</v>
      </c>
      <c r="J3871" s="208" t="s">
        <v>1850</v>
      </c>
      <c r="K3871" s="203">
        <v>1</v>
      </c>
      <c r="L3871" s="207" t="s">
        <v>827</v>
      </c>
      <c r="M3871" s="208" t="s">
        <v>1645</v>
      </c>
      <c r="N3871" s="209">
        <f t="shared" si="0"/>
        <v>2025</v>
      </c>
      <c r="O3871" s="210">
        <f t="shared" si="1"/>
        <v>12</v>
      </c>
      <c r="P3871" s="211" t="str">
        <f>IFERROR(VLOOKUP(F3871,연간집계!D:E,2,FALSE),"")</f>
        <v>PCMS_우드스탠드아크릴액자</v>
      </c>
    </row>
    <row r="3872" spans="1:16" ht="12.75">
      <c r="A3872" s="201">
        <v>46007.661944444444</v>
      </c>
      <c r="B3872" s="202">
        <v>46007</v>
      </c>
      <c r="C3872" s="203" t="s">
        <v>9589</v>
      </c>
      <c r="D3872" s="203" t="s">
        <v>11</v>
      </c>
      <c r="E3872" s="204" t="s">
        <v>9590</v>
      </c>
      <c r="F3872" s="49" t="s">
        <v>1281</v>
      </c>
      <c r="G3872" s="203">
        <v>2</v>
      </c>
      <c r="H3872" s="203" t="s">
        <v>6206</v>
      </c>
      <c r="I3872" s="205" t="s">
        <v>2297</v>
      </c>
      <c r="J3872" s="206"/>
      <c r="K3872" s="203">
        <v>26</v>
      </c>
      <c r="L3872" s="207" t="s">
        <v>827</v>
      </c>
      <c r="M3872" s="208" t="s">
        <v>1629</v>
      </c>
      <c r="N3872" s="209">
        <f t="shared" si="0"/>
        <v>2025</v>
      </c>
      <c r="O3872" s="210">
        <f t="shared" si="1"/>
        <v>12</v>
      </c>
      <c r="P3872" s="211" t="str">
        <f>IFERROR(VLOOKUP(F3872,연간집계!D:E,2,FALSE),"")</f>
        <v>PCMS_빅캘린더</v>
      </c>
    </row>
    <row r="3873" spans="1:16" ht="12.75">
      <c r="A3873" s="201">
        <v>46007.665000000001</v>
      </c>
      <c r="B3873" s="202">
        <v>46007</v>
      </c>
      <c r="C3873" s="203" t="s">
        <v>9591</v>
      </c>
      <c r="D3873" s="203" t="s">
        <v>11</v>
      </c>
      <c r="E3873" s="204" t="s">
        <v>9592</v>
      </c>
      <c r="F3873" s="49" t="s">
        <v>847</v>
      </c>
      <c r="G3873" s="203">
        <v>1</v>
      </c>
      <c r="H3873" s="203" t="s">
        <v>6522</v>
      </c>
      <c r="I3873" s="205" t="s">
        <v>1440</v>
      </c>
      <c r="J3873" s="206"/>
      <c r="K3873" s="203">
        <v>54</v>
      </c>
      <c r="L3873" s="207" t="s">
        <v>827</v>
      </c>
      <c r="M3873" s="208" t="s">
        <v>1436</v>
      </c>
      <c r="N3873" s="209">
        <f t="shared" si="0"/>
        <v>2025</v>
      </c>
      <c r="O3873" s="210">
        <f t="shared" si="1"/>
        <v>12</v>
      </c>
      <c r="P3873" s="211" t="str">
        <f>IFERROR(VLOOKUP(F3873,연간집계!D:E,2,FALSE),"")</f>
        <v>스탠다드 포토북 8*11 (하드/무광)</v>
      </c>
    </row>
    <row r="3874" spans="1:16" ht="12.75">
      <c r="A3874" s="201">
        <v>46007.665011574078</v>
      </c>
      <c r="B3874" s="202">
        <v>46007</v>
      </c>
      <c r="C3874" s="203" t="s">
        <v>9593</v>
      </c>
      <c r="D3874" s="203" t="s">
        <v>11</v>
      </c>
      <c r="E3874" s="204" t="s">
        <v>9594</v>
      </c>
      <c r="F3874" s="49" t="s">
        <v>1043</v>
      </c>
      <c r="G3874" s="203">
        <v>1</v>
      </c>
      <c r="H3874" s="203" t="s">
        <v>9595</v>
      </c>
      <c r="I3874" s="205" t="s">
        <v>1440</v>
      </c>
      <c r="J3874" s="206"/>
      <c r="K3874" s="203">
        <v>74</v>
      </c>
      <c r="L3874" s="207" t="s">
        <v>827</v>
      </c>
      <c r="M3874" s="208" t="s">
        <v>1449</v>
      </c>
      <c r="N3874" s="209">
        <f t="shared" si="0"/>
        <v>2025</v>
      </c>
      <c r="O3874" s="210">
        <f t="shared" si="1"/>
        <v>12</v>
      </c>
      <c r="P3874" s="211" t="str">
        <f>IFERROR(VLOOKUP(F3874,연간집계!D:E,2,FALSE),"")</f>
        <v>프리북 198 (하드)</v>
      </c>
    </row>
    <row r="3875" spans="1:16" ht="12.75">
      <c r="A3875" s="201">
        <v>46007.665023148147</v>
      </c>
      <c r="B3875" s="202">
        <v>46007</v>
      </c>
      <c r="C3875" s="203" t="s">
        <v>9596</v>
      </c>
      <c r="D3875" s="203" t="s">
        <v>11</v>
      </c>
      <c r="E3875" s="204" t="s">
        <v>9594</v>
      </c>
      <c r="F3875" s="49" t="s">
        <v>1043</v>
      </c>
      <c r="G3875" s="203">
        <v>1</v>
      </c>
      <c r="H3875" s="203" t="s">
        <v>9595</v>
      </c>
      <c r="I3875" s="205" t="s">
        <v>1440</v>
      </c>
      <c r="J3875" s="206"/>
      <c r="K3875" s="203">
        <v>100</v>
      </c>
      <c r="L3875" s="207" t="s">
        <v>827</v>
      </c>
      <c r="M3875" s="208" t="s">
        <v>1449</v>
      </c>
      <c r="N3875" s="209">
        <f t="shared" si="0"/>
        <v>2025</v>
      </c>
      <c r="O3875" s="210">
        <f t="shared" si="1"/>
        <v>12</v>
      </c>
      <c r="P3875" s="211" t="str">
        <f>IFERROR(VLOOKUP(F3875,연간집계!D:E,2,FALSE),"")</f>
        <v>프리북 198 (하드)</v>
      </c>
    </row>
    <row r="3876" spans="1:16" ht="12.75">
      <c r="A3876" s="201">
        <v>46007.66810185185</v>
      </c>
      <c r="B3876" s="202">
        <v>46007</v>
      </c>
      <c r="C3876" s="203" t="s">
        <v>9597</v>
      </c>
      <c r="D3876" s="203" t="s">
        <v>11</v>
      </c>
      <c r="E3876" s="204" t="s">
        <v>9598</v>
      </c>
      <c r="F3876" s="49" t="s">
        <v>1287</v>
      </c>
      <c r="G3876" s="203">
        <v>1</v>
      </c>
      <c r="H3876" s="203" t="s">
        <v>9599</v>
      </c>
      <c r="I3876" s="205" t="s">
        <v>5442</v>
      </c>
      <c r="J3876" s="206"/>
      <c r="K3876" s="203">
        <v>26</v>
      </c>
      <c r="L3876" s="207" t="s">
        <v>827</v>
      </c>
      <c r="M3876" s="208" t="s">
        <v>1449</v>
      </c>
      <c r="N3876" s="209">
        <f t="shared" si="0"/>
        <v>2025</v>
      </c>
      <c r="O3876" s="210">
        <f t="shared" si="1"/>
        <v>12</v>
      </c>
      <c r="P3876" s="211" t="str">
        <f>IFERROR(VLOOKUP(F3876,연간집계!D:E,2,FALSE),"")</f>
        <v>PCMS_우드스탠드캘린더</v>
      </c>
    </row>
    <row r="3877" spans="1:16" ht="12.75">
      <c r="A3877" s="201">
        <v>46007.668113425927</v>
      </c>
      <c r="B3877" s="202">
        <v>46007</v>
      </c>
      <c r="C3877" s="203" t="s">
        <v>9600</v>
      </c>
      <c r="D3877" s="203" t="s">
        <v>11</v>
      </c>
      <c r="E3877" s="204" t="s">
        <v>9598</v>
      </c>
      <c r="F3877" s="49" t="s">
        <v>1287</v>
      </c>
      <c r="G3877" s="203">
        <v>1</v>
      </c>
      <c r="H3877" s="203" t="s">
        <v>9599</v>
      </c>
      <c r="I3877" s="205" t="s">
        <v>2297</v>
      </c>
      <c r="J3877" s="206"/>
      <c r="K3877" s="203">
        <v>26</v>
      </c>
      <c r="L3877" s="207" t="s">
        <v>827</v>
      </c>
      <c r="M3877" s="208" t="s">
        <v>1471</v>
      </c>
      <c r="N3877" s="209">
        <f t="shared" si="0"/>
        <v>2025</v>
      </c>
      <c r="O3877" s="210">
        <f t="shared" si="1"/>
        <v>12</v>
      </c>
      <c r="P3877" s="211" t="str">
        <f>IFERROR(VLOOKUP(F3877,연간집계!D:E,2,FALSE),"")</f>
        <v>PCMS_우드스탠드캘린더</v>
      </c>
    </row>
    <row r="3878" spans="1:16" ht="12.75">
      <c r="A3878" s="201">
        <v>46007.679976851854</v>
      </c>
      <c r="B3878" s="202">
        <v>46007</v>
      </c>
      <c r="C3878" s="203" t="s">
        <v>9601</v>
      </c>
      <c r="D3878" s="203" t="s">
        <v>11</v>
      </c>
      <c r="E3878" s="204" t="s">
        <v>9602</v>
      </c>
      <c r="F3878" s="49" t="s">
        <v>1291</v>
      </c>
      <c r="G3878" s="203">
        <v>1</v>
      </c>
      <c r="H3878" s="203" t="s">
        <v>9603</v>
      </c>
      <c r="I3878" s="205" t="s">
        <v>5156</v>
      </c>
      <c r="J3878" s="206"/>
      <c r="K3878" s="203">
        <v>14</v>
      </c>
      <c r="L3878" s="207" t="s">
        <v>827</v>
      </c>
      <c r="M3878" s="208" t="s">
        <v>1449</v>
      </c>
      <c r="N3878" s="209">
        <f t="shared" si="0"/>
        <v>2025</v>
      </c>
      <c r="O3878" s="210">
        <f t="shared" si="1"/>
        <v>12</v>
      </c>
      <c r="P3878" s="211" t="str">
        <f>IFERROR(VLOOKUP(F3878,연간집계!D:E,2,FALSE),"")</f>
        <v>PCMS_벽걸이1단캘린더</v>
      </c>
    </row>
    <row r="3879" spans="1:16" ht="12.75">
      <c r="A3879" s="201">
        <v>46007.706643518519</v>
      </c>
      <c r="B3879" s="202">
        <v>46007</v>
      </c>
      <c r="C3879" s="203" t="s">
        <v>9604</v>
      </c>
      <c r="D3879" s="203" t="s">
        <v>11</v>
      </c>
      <c r="E3879" s="204" t="s">
        <v>9605</v>
      </c>
      <c r="F3879" s="49" t="s">
        <v>1269</v>
      </c>
      <c r="G3879" s="203">
        <v>30</v>
      </c>
      <c r="H3879" s="203" t="s">
        <v>2715</v>
      </c>
      <c r="I3879" s="205" t="s">
        <v>5016</v>
      </c>
      <c r="J3879" s="206"/>
      <c r="K3879" s="203">
        <v>26</v>
      </c>
      <c r="L3879" s="207" t="s">
        <v>827</v>
      </c>
      <c r="M3879" s="208" t="s">
        <v>1497</v>
      </c>
      <c r="N3879" s="209">
        <f t="shared" si="0"/>
        <v>2025</v>
      </c>
      <c r="O3879" s="210">
        <f t="shared" si="1"/>
        <v>12</v>
      </c>
      <c r="P3879" s="211" t="str">
        <f>IFERROR(VLOOKUP(F3879,연간집계!D:E,2,FALSE),"")</f>
        <v>PCMS_미니캘린더</v>
      </c>
    </row>
    <row r="3880" spans="1:16" ht="12.75">
      <c r="A3880" s="201">
        <v>46007.718599537038</v>
      </c>
      <c r="B3880" s="202">
        <v>46007</v>
      </c>
      <c r="C3880" s="203" t="s">
        <v>9606</v>
      </c>
      <c r="D3880" s="203" t="s">
        <v>11</v>
      </c>
      <c r="E3880" s="204" t="s">
        <v>9607</v>
      </c>
      <c r="F3880" s="49" t="s">
        <v>1390</v>
      </c>
      <c r="G3880" s="203">
        <v>1</v>
      </c>
      <c r="H3880" s="203" t="s">
        <v>2032</v>
      </c>
      <c r="I3880" s="205" t="s">
        <v>2502</v>
      </c>
      <c r="J3880" s="206"/>
      <c r="K3880" s="203">
        <v>72</v>
      </c>
      <c r="L3880" s="207" t="s">
        <v>827</v>
      </c>
      <c r="M3880" s="208" t="s">
        <v>1645</v>
      </c>
      <c r="N3880" s="209">
        <f t="shared" si="0"/>
        <v>2025</v>
      </c>
      <c r="O3880" s="210">
        <f t="shared" si="1"/>
        <v>12</v>
      </c>
      <c r="P3880" s="211" t="str">
        <f>IFERROR(VLOOKUP(F3880,연간집계!D:E,2,FALSE),"")</f>
        <v>미니폴라로이드</v>
      </c>
    </row>
    <row r="3881" spans="1:16" ht="12.75">
      <c r="A3881" s="201">
        <v>46007.718645833331</v>
      </c>
      <c r="B3881" s="202">
        <v>46007</v>
      </c>
      <c r="C3881" s="203" t="s">
        <v>9608</v>
      </c>
      <c r="D3881" s="203" t="s">
        <v>11</v>
      </c>
      <c r="E3881" s="204" t="s">
        <v>9607</v>
      </c>
      <c r="F3881" s="49" t="s">
        <v>1390</v>
      </c>
      <c r="G3881" s="203">
        <v>1</v>
      </c>
      <c r="H3881" s="203" t="s">
        <v>2032</v>
      </c>
      <c r="I3881" s="205" t="s">
        <v>2502</v>
      </c>
      <c r="J3881" s="206"/>
      <c r="K3881" s="203">
        <v>72</v>
      </c>
      <c r="L3881" s="207" t="s">
        <v>827</v>
      </c>
      <c r="M3881" s="208" t="s">
        <v>1645</v>
      </c>
      <c r="N3881" s="209">
        <f t="shared" si="0"/>
        <v>2025</v>
      </c>
      <c r="O3881" s="210">
        <f t="shared" si="1"/>
        <v>12</v>
      </c>
      <c r="P3881" s="211" t="str">
        <f>IFERROR(VLOOKUP(F3881,연간집계!D:E,2,FALSE),"")</f>
        <v>미니폴라로이드</v>
      </c>
    </row>
    <row r="3882" spans="1:16" ht="12.75">
      <c r="A3882" s="201">
        <v>46007.721770833334</v>
      </c>
      <c r="B3882" s="202">
        <v>46007</v>
      </c>
      <c r="C3882" s="203" t="s">
        <v>9609</v>
      </c>
      <c r="D3882" s="203" t="s">
        <v>11</v>
      </c>
      <c r="E3882" s="204" t="s">
        <v>9610</v>
      </c>
      <c r="F3882" s="49" t="s">
        <v>1269</v>
      </c>
      <c r="G3882" s="203">
        <v>28</v>
      </c>
      <c r="H3882" s="203" t="s">
        <v>8986</v>
      </c>
      <c r="I3882" s="205" t="s">
        <v>1440</v>
      </c>
      <c r="J3882" s="206"/>
      <c r="K3882" s="203">
        <v>26</v>
      </c>
      <c r="L3882" s="207" t="s">
        <v>827</v>
      </c>
      <c r="M3882" s="208" t="s">
        <v>1514</v>
      </c>
      <c r="N3882" s="209">
        <f t="shared" si="0"/>
        <v>2025</v>
      </c>
      <c r="O3882" s="210">
        <f t="shared" si="1"/>
        <v>12</v>
      </c>
      <c r="P3882" s="211" t="str">
        <f>IFERROR(VLOOKUP(F3882,연간집계!D:E,2,FALSE),"")</f>
        <v>PCMS_미니캘린더</v>
      </c>
    </row>
    <row r="3883" spans="1:16" ht="12.75">
      <c r="A3883" s="201">
        <v>46007.740011574075</v>
      </c>
      <c r="B3883" s="202">
        <v>46007</v>
      </c>
      <c r="C3883" s="203" t="s">
        <v>9611</v>
      </c>
      <c r="D3883" s="203" t="s">
        <v>11</v>
      </c>
      <c r="E3883" s="204" t="s">
        <v>9612</v>
      </c>
      <c r="F3883" s="49" t="s">
        <v>1284</v>
      </c>
      <c r="G3883" s="203">
        <v>20</v>
      </c>
      <c r="H3883" s="203" t="s">
        <v>6464</v>
      </c>
      <c r="I3883" s="205" t="s">
        <v>4186</v>
      </c>
      <c r="J3883" s="206"/>
      <c r="K3883" s="203">
        <v>26</v>
      </c>
      <c r="L3883" s="207" t="s">
        <v>827</v>
      </c>
      <c r="M3883" s="208" t="s">
        <v>1497</v>
      </c>
      <c r="N3883" s="209">
        <f t="shared" si="0"/>
        <v>2025</v>
      </c>
      <c r="O3883" s="210">
        <f t="shared" si="1"/>
        <v>12</v>
      </c>
      <c r="P3883" s="211" t="str">
        <f>IFERROR(VLOOKUP(F3883,연간집계!D:E,2,FALSE),"")</f>
        <v>PCMS_스탠다드캘린더</v>
      </c>
    </row>
    <row r="3884" spans="1:16" ht="12.75">
      <c r="A3884" s="201">
        <v>46007.814618055556</v>
      </c>
      <c r="B3884" s="202">
        <v>46007</v>
      </c>
      <c r="C3884" s="203" t="s">
        <v>9613</v>
      </c>
      <c r="D3884" s="203" t="s">
        <v>11</v>
      </c>
      <c r="E3884" s="204" t="s">
        <v>9614</v>
      </c>
      <c r="F3884" s="49" t="s">
        <v>1281</v>
      </c>
      <c r="G3884" s="203">
        <v>2</v>
      </c>
      <c r="H3884" s="203" t="s">
        <v>9615</v>
      </c>
      <c r="I3884" s="205" t="s">
        <v>2297</v>
      </c>
      <c r="J3884" s="206"/>
      <c r="K3884" s="203">
        <v>26</v>
      </c>
      <c r="L3884" s="207" t="s">
        <v>828</v>
      </c>
      <c r="M3884" s="208" t="s">
        <v>1541</v>
      </c>
      <c r="N3884" s="209">
        <f t="shared" si="0"/>
        <v>2025</v>
      </c>
      <c r="O3884" s="210">
        <f t="shared" si="1"/>
        <v>12</v>
      </c>
      <c r="P3884" s="211" t="str">
        <f>IFERROR(VLOOKUP(F3884,연간집계!D:E,2,FALSE),"")</f>
        <v>PCMS_빅캘린더</v>
      </c>
    </row>
    <row r="3885" spans="1:16" ht="12.75">
      <c r="A3885" s="201">
        <v>46007.820636574077</v>
      </c>
      <c r="B3885" s="202">
        <v>46007</v>
      </c>
      <c r="C3885" s="203" t="s">
        <v>9616</v>
      </c>
      <c r="D3885" s="203" t="s">
        <v>11</v>
      </c>
      <c r="E3885" s="204" t="s">
        <v>9617</v>
      </c>
      <c r="F3885" s="49" t="s">
        <v>1284</v>
      </c>
      <c r="G3885" s="203">
        <v>2</v>
      </c>
      <c r="H3885" s="203" t="s">
        <v>9618</v>
      </c>
      <c r="I3885" s="205" t="s">
        <v>2297</v>
      </c>
      <c r="J3885" s="206"/>
      <c r="K3885" s="203">
        <v>26</v>
      </c>
      <c r="L3885" s="207" t="s">
        <v>828</v>
      </c>
      <c r="M3885" s="208" t="s">
        <v>1502</v>
      </c>
      <c r="N3885" s="209">
        <f t="shared" si="0"/>
        <v>2025</v>
      </c>
      <c r="O3885" s="210">
        <f t="shared" si="1"/>
        <v>12</v>
      </c>
      <c r="P3885" s="211" t="str">
        <f>IFERROR(VLOOKUP(F3885,연간집계!D:E,2,FALSE),"")</f>
        <v>PCMS_스탠다드캘린더</v>
      </c>
    </row>
    <row r="3886" spans="1:16" ht="12.75">
      <c r="A3886" s="201">
        <v>46007.844212962962</v>
      </c>
      <c r="B3886" s="202">
        <v>46007</v>
      </c>
      <c r="C3886" s="203" t="s">
        <v>9619</v>
      </c>
      <c r="D3886" s="203" t="s">
        <v>11</v>
      </c>
      <c r="E3886" s="204" t="s">
        <v>9620</v>
      </c>
      <c r="F3886" s="49" t="s">
        <v>1299</v>
      </c>
      <c r="G3886" s="203">
        <v>1</v>
      </c>
      <c r="H3886" s="203" t="s">
        <v>8177</v>
      </c>
      <c r="I3886" s="205" t="s">
        <v>5190</v>
      </c>
      <c r="J3886" s="206"/>
      <c r="K3886" s="203">
        <v>15</v>
      </c>
      <c r="L3886" s="207" t="s">
        <v>827</v>
      </c>
      <c r="M3886" s="208" t="s">
        <v>1436</v>
      </c>
      <c r="N3886" s="209">
        <f t="shared" si="0"/>
        <v>2025</v>
      </c>
      <c r="O3886" s="210">
        <f t="shared" si="1"/>
        <v>12</v>
      </c>
      <c r="P3886" s="211" t="str">
        <f>IFERROR(VLOOKUP(F3886,연간집계!D:E,2,FALSE),"")</f>
        <v>PCMS_우드월캘린더</v>
      </c>
    </row>
    <row r="3887" spans="1:16" ht="12.75">
      <c r="A3887" s="201">
        <v>46007.888564814813</v>
      </c>
      <c r="B3887" s="202">
        <v>46007</v>
      </c>
      <c r="C3887" s="203" t="s">
        <v>9621</v>
      </c>
      <c r="D3887" s="203" t="s">
        <v>11</v>
      </c>
      <c r="E3887" s="204" t="s">
        <v>9622</v>
      </c>
      <c r="F3887" s="49" t="s">
        <v>838</v>
      </c>
      <c r="G3887" s="203">
        <v>1</v>
      </c>
      <c r="H3887" s="203" t="s">
        <v>9623</v>
      </c>
      <c r="I3887" s="205" t="s">
        <v>1954</v>
      </c>
      <c r="J3887" s="206"/>
      <c r="K3887" s="203">
        <v>32</v>
      </c>
      <c r="L3887" s="207" t="s">
        <v>827</v>
      </c>
      <c r="M3887" s="208" t="s">
        <v>1541</v>
      </c>
      <c r="N3887" s="209">
        <f t="shared" si="0"/>
        <v>2025</v>
      </c>
      <c r="O3887" s="210">
        <f t="shared" si="1"/>
        <v>12</v>
      </c>
      <c r="P3887" s="211" t="str">
        <f>IFERROR(VLOOKUP(F3887,연간집계!D:E,2,FALSE),"")</f>
        <v>스탠다드 포토북 6*8 (하드/무광)</v>
      </c>
    </row>
    <row r="3888" spans="1:16" ht="12.75">
      <c r="A3888" s="201">
        <v>46007.894467592596</v>
      </c>
      <c r="B3888" s="202">
        <v>46007</v>
      </c>
      <c r="C3888" s="203" t="s">
        <v>9624</v>
      </c>
      <c r="D3888" s="203" t="s">
        <v>11</v>
      </c>
      <c r="E3888" s="204" t="s">
        <v>9625</v>
      </c>
      <c r="F3888" s="49" t="s">
        <v>1269</v>
      </c>
      <c r="G3888" s="203">
        <v>10</v>
      </c>
      <c r="H3888" s="203" t="s">
        <v>8986</v>
      </c>
      <c r="I3888" s="205" t="s">
        <v>1440</v>
      </c>
      <c r="J3888" s="206"/>
      <c r="K3888" s="203">
        <v>26</v>
      </c>
      <c r="L3888" s="207" t="s">
        <v>827</v>
      </c>
      <c r="M3888" s="208" t="s">
        <v>1425</v>
      </c>
      <c r="N3888" s="209">
        <f t="shared" si="0"/>
        <v>2025</v>
      </c>
      <c r="O3888" s="210">
        <f t="shared" si="1"/>
        <v>12</v>
      </c>
      <c r="P3888" s="211" t="str">
        <f>IFERROR(VLOOKUP(F3888,연간집계!D:E,2,FALSE),"")</f>
        <v>PCMS_미니캘린더</v>
      </c>
    </row>
    <row r="3889" spans="1:16" ht="12.75">
      <c r="A3889" s="201">
        <v>46007.900381944448</v>
      </c>
      <c r="B3889" s="202">
        <v>46007</v>
      </c>
      <c r="C3889" s="203" t="s">
        <v>9626</v>
      </c>
      <c r="D3889" s="203" t="s">
        <v>11</v>
      </c>
      <c r="E3889" s="204" t="s">
        <v>9627</v>
      </c>
      <c r="F3889" s="49" t="s">
        <v>1299</v>
      </c>
      <c r="G3889" s="203">
        <v>1</v>
      </c>
      <c r="H3889" s="203" t="s">
        <v>9628</v>
      </c>
      <c r="I3889" s="205" t="s">
        <v>1840</v>
      </c>
      <c r="J3889" s="206"/>
      <c r="K3889" s="203">
        <v>15</v>
      </c>
      <c r="L3889" s="207" t="s">
        <v>828</v>
      </c>
      <c r="M3889" s="208" t="s">
        <v>1645</v>
      </c>
      <c r="N3889" s="209">
        <f t="shared" si="0"/>
        <v>2025</v>
      </c>
      <c r="O3889" s="210">
        <f t="shared" si="1"/>
        <v>12</v>
      </c>
      <c r="P3889" s="211" t="str">
        <f>IFERROR(VLOOKUP(F3889,연간집계!D:E,2,FALSE),"")</f>
        <v>PCMS_우드월캘린더</v>
      </c>
    </row>
    <row r="3890" spans="1:16" ht="12.75">
      <c r="A3890" s="201">
        <v>46007.9062962963</v>
      </c>
      <c r="B3890" s="202">
        <v>46007</v>
      </c>
      <c r="C3890" s="203" t="s">
        <v>9629</v>
      </c>
      <c r="D3890" s="203" t="s">
        <v>11</v>
      </c>
      <c r="E3890" s="204" t="s">
        <v>9630</v>
      </c>
      <c r="F3890" s="49" t="s">
        <v>874</v>
      </c>
      <c r="G3890" s="203">
        <v>13</v>
      </c>
      <c r="H3890" s="203" t="s">
        <v>6606</v>
      </c>
      <c r="I3890" s="205" t="s">
        <v>1440</v>
      </c>
      <c r="J3890" s="206"/>
      <c r="K3890" s="203">
        <v>42</v>
      </c>
      <c r="L3890" s="207" t="s">
        <v>827</v>
      </c>
      <c r="M3890" s="208" t="s">
        <v>1425</v>
      </c>
      <c r="N3890" s="209">
        <f t="shared" si="0"/>
        <v>2025</v>
      </c>
      <c r="O3890" s="210">
        <f t="shared" si="1"/>
        <v>12</v>
      </c>
      <c r="P3890" s="211" t="str">
        <f>IFERROR(VLOOKUP(F3890,연간집계!D:E,2,FALSE),"")</f>
        <v>스탠다드 포토북 11*8 (하드/무광)</v>
      </c>
    </row>
    <row r="3891" spans="1:16" ht="12.75">
      <c r="A3891" s="201">
        <v>46007.921041666668</v>
      </c>
      <c r="B3891" s="202">
        <v>46007</v>
      </c>
      <c r="C3891" s="203" t="s">
        <v>9631</v>
      </c>
      <c r="D3891" s="203" t="s">
        <v>11</v>
      </c>
      <c r="E3891" s="204" t="s">
        <v>9632</v>
      </c>
      <c r="F3891" s="49" t="s">
        <v>1368</v>
      </c>
      <c r="G3891" s="203">
        <v>1</v>
      </c>
      <c r="H3891" s="203" t="s">
        <v>9633</v>
      </c>
      <c r="I3891" s="205" t="s">
        <v>1440</v>
      </c>
      <c r="J3891" s="206"/>
      <c r="K3891" s="203">
        <v>6</v>
      </c>
      <c r="L3891" s="207" t="s">
        <v>827</v>
      </c>
      <c r="M3891" s="208" t="s">
        <v>1460</v>
      </c>
      <c r="N3891" s="209">
        <f t="shared" si="0"/>
        <v>2025</v>
      </c>
      <c r="O3891" s="210">
        <f t="shared" si="1"/>
        <v>12</v>
      </c>
      <c r="P3891" s="211" t="str">
        <f>IFERROR(VLOOKUP(F3891,연간집계!D:E,2,FALSE),"")</f>
        <v>PCMS_포스터 297 (유광)</v>
      </c>
    </row>
    <row r="3892" spans="1:16" ht="12.75">
      <c r="A3892" s="201">
        <v>46007.924027777779</v>
      </c>
      <c r="B3892" s="202">
        <v>46007</v>
      </c>
      <c r="C3892" s="203" t="s">
        <v>9634</v>
      </c>
      <c r="D3892" s="203" t="s">
        <v>11</v>
      </c>
      <c r="E3892" s="204" t="s">
        <v>9635</v>
      </c>
      <c r="F3892" s="49" t="s">
        <v>1386</v>
      </c>
      <c r="G3892" s="203">
        <v>1</v>
      </c>
      <c r="H3892" s="203" t="s">
        <v>1839</v>
      </c>
      <c r="I3892" s="205" t="s">
        <v>1440</v>
      </c>
      <c r="J3892" s="206"/>
      <c r="K3892" s="203">
        <v>106</v>
      </c>
      <c r="L3892" s="207" t="s">
        <v>827</v>
      </c>
      <c r="M3892" s="208" t="s">
        <v>2216</v>
      </c>
      <c r="N3892" s="209">
        <f t="shared" si="0"/>
        <v>2025</v>
      </c>
      <c r="O3892" s="210">
        <f t="shared" si="1"/>
        <v>12</v>
      </c>
      <c r="P3892" s="211" t="str">
        <f>IFERROR(VLOOKUP(F3892,연간집계!D:E,2,FALSE),"")</f>
        <v>포토엽서팩</v>
      </c>
    </row>
    <row r="3893" spans="1:16" ht="12.75">
      <c r="A3893" s="201">
        <v>46007.924039351848</v>
      </c>
      <c r="B3893" s="202">
        <v>46007</v>
      </c>
      <c r="C3893" s="203" t="s">
        <v>9636</v>
      </c>
      <c r="D3893" s="203" t="s">
        <v>11</v>
      </c>
      <c r="E3893" s="204" t="s">
        <v>9635</v>
      </c>
      <c r="F3893" s="49" t="s">
        <v>1304</v>
      </c>
      <c r="G3893" s="203">
        <v>1</v>
      </c>
      <c r="H3893" s="203" t="s">
        <v>1839</v>
      </c>
      <c r="I3893" s="205" t="s">
        <v>1440</v>
      </c>
      <c r="J3893" s="208" t="s">
        <v>1850</v>
      </c>
      <c r="K3893" s="203">
        <v>1</v>
      </c>
      <c r="L3893" s="207" t="s">
        <v>827</v>
      </c>
      <c r="M3893" s="208" t="s">
        <v>2216</v>
      </c>
      <c r="N3893" s="209">
        <f t="shared" si="0"/>
        <v>2025</v>
      </c>
      <c r="O3893" s="210">
        <f t="shared" si="1"/>
        <v>12</v>
      </c>
      <c r="P3893" s="211" t="str">
        <f>IFERROR(VLOOKUP(F3893,연간집계!D:E,2,FALSE),"")</f>
        <v>PCMS_우드스탠드아크릴액자</v>
      </c>
    </row>
    <row r="3894" spans="1:16" ht="12.75">
      <c r="A3894" s="201">
        <v>46007.924062500002</v>
      </c>
      <c r="B3894" s="202">
        <v>46007</v>
      </c>
      <c r="C3894" s="203" t="s">
        <v>9637</v>
      </c>
      <c r="D3894" s="203" t="s">
        <v>11</v>
      </c>
      <c r="E3894" s="204" t="s">
        <v>9635</v>
      </c>
      <c r="F3894" s="49" t="s">
        <v>1304</v>
      </c>
      <c r="G3894" s="203">
        <v>1</v>
      </c>
      <c r="H3894" s="203" t="s">
        <v>1839</v>
      </c>
      <c r="I3894" s="205" t="s">
        <v>1440</v>
      </c>
      <c r="J3894" s="208" t="s">
        <v>1850</v>
      </c>
      <c r="K3894" s="203">
        <v>1</v>
      </c>
      <c r="L3894" s="207" t="s">
        <v>827</v>
      </c>
      <c r="M3894" s="208" t="s">
        <v>2216</v>
      </c>
      <c r="N3894" s="209">
        <f t="shared" si="0"/>
        <v>2025</v>
      </c>
      <c r="O3894" s="210">
        <f t="shared" si="1"/>
        <v>12</v>
      </c>
      <c r="P3894" s="211" t="str">
        <f>IFERROR(VLOOKUP(F3894,연간집계!D:E,2,FALSE),"")</f>
        <v>PCMS_우드스탠드아크릴액자</v>
      </c>
    </row>
    <row r="3895" spans="1:16" ht="12.75">
      <c r="A3895" s="201">
        <v>46007.953553240739</v>
      </c>
      <c r="B3895" s="202">
        <v>46007</v>
      </c>
      <c r="C3895" s="203" t="s">
        <v>9638</v>
      </c>
      <c r="D3895" s="203" t="s">
        <v>11</v>
      </c>
      <c r="E3895" s="204" t="s">
        <v>9639</v>
      </c>
      <c r="F3895" s="49" t="s">
        <v>1051</v>
      </c>
      <c r="G3895" s="203">
        <v>1</v>
      </c>
      <c r="H3895" s="203" t="s">
        <v>9640</v>
      </c>
      <c r="I3895" s="205" t="s">
        <v>1440</v>
      </c>
      <c r="J3895" s="206"/>
      <c r="K3895" s="203">
        <v>84</v>
      </c>
      <c r="L3895" s="207" t="s">
        <v>827</v>
      </c>
      <c r="M3895" s="208" t="s">
        <v>1471</v>
      </c>
      <c r="N3895" s="209">
        <f t="shared" si="0"/>
        <v>2025</v>
      </c>
      <c r="O3895" s="210">
        <f t="shared" si="1"/>
        <v>12</v>
      </c>
      <c r="P3895" s="211" t="str">
        <f>IFERROR(VLOOKUP(F3895,연간집계!D:E,2,FALSE),"")</f>
        <v>프리북A4 (하드)</v>
      </c>
    </row>
    <row r="3896" spans="1:16" ht="12.75">
      <c r="A3896" s="201">
        <v>46007.953564814816</v>
      </c>
      <c r="B3896" s="202">
        <v>46007</v>
      </c>
      <c r="C3896" s="203" t="s">
        <v>9641</v>
      </c>
      <c r="D3896" s="203" t="s">
        <v>11</v>
      </c>
      <c r="E3896" s="204" t="s">
        <v>9639</v>
      </c>
      <c r="F3896" s="49" t="s">
        <v>1051</v>
      </c>
      <c r="G3896" s="203">
        <v>1</v>
      </c>
      <c r="H3896" s="203" t="s">
        <v>9640</v>
      </c>
      <c r="I3896" s="205" t="s">
        <v>1440</v>
      </c>
      <c r="J3896" s="206"/>
      <c r="K3896" s="203">
        <v>88</v>
      </c>
      <c r="L3896" s="207" t="s">
        <v>827</v>
      </c>
      <c r="M3896" s="208" t="s">
        <v>1471</v>
      </c>
      <c r="N3896" s="209">
        <f t="shared" si="0"/>
        <v>2025</v>
      </c>
      <c r="O3896" s="210">
        <f t="shared" si="1"/>
        <v>12</v>
      </c>
      <c r="P3896" s="211" t="str">
        <f>IFERROR(VLOOKUP(F3896,연간집계!D:E,2,FALSE),"")</f>
        <v>프리북A4 (하드)</v>
      </c>
    </row>
    <row r="3897" spans="1:16" ht="12.75">
      <c r="A3897" s="201">
        <v>46007.953576388885</v>
      </c>
      <c r="B3897" s="202">
        <v>46007</v>
      </c>
      <c r="C3897" s="203" t="s">
        <v>9642</v>
      </c>
      <c r="D3897" s="203" t="s">
        <v>11</v>
      </c>
      <c r="E3897" s="204" t="s">
        <v>9639</v>
      </c>
      <c r="F3897" s="49" t="s">
        <v>1051</v>
      </c>
      <c r="G3897" s="203">
        <v>1</v>
      </c>
      <c r="H3897" s="203" t="s">
        <v>9640</v>
      </c>
      <c r="I3897" s="205" t="s">
        <v>1440</v>
      </c>
      <c r="J3897" s="206"/>
      <c r="K3897" s="203">
        <v>94</v>
      </c>
      <c r="L3897" s="207" t="s">
        <v>827</v>
      </c>
      <c r="M3897" s="208" t="s">
        <v>1471</v>
      </c>
      <c r="N3897" s="209">
        <f t="shared" si="0"/>
        <v>2025</v>
      </c>
      <c r="O3897" s="210">
        <f t="shared" si="1"/>
        <v>12</v>
      </c>
      <c r="P3897" s="211" t="str">
        <f>IFERROR(VLOOKUP(F3897,연간집계!D:E,2,FALSE),"")</f>
        <v>프리북A4 (하드)</v>
      </c>
    </row>
    <row r="3898" spans="1:16" ht="12.75">
      <c r="A3898" s="201">
        <v>46007.953587962962</v>
      </c>
      <c r="B3898" s="202">
        <v>46007</v>
      </c>
      <c r="C3898" s="203" t="s">
        <v>9643</v>
      </c>
      <c r="D3898" s="203" t="s">
        <v>11</v>
      </c>
      <c r="E3898" s="204" t="s">
        <v>9639</v>
      </c>
      <c r="F3898" s="49" t="s">
        <v>1051</v>
      </c>
      <c r="G3898" s="203">
        <v>1</v>
      </c>
      <c r="H3898" s="203" t="s">
        <v>9640</v>
      </c>
      <c r="I3898" s="205" t="s">
        <v>1440</v>
      </c>
      <c r="J3898" s="206"/>
      <c r="K3898" s="203">
        <v>94</v>
      </c>
      <c r="L3898" s="207" t="s">
        <v>827</v>
      </c>
      <c r="M3898" s="208" t="s">
        <v>1471</v>
      </c>
      <c r="N3898" s="209">
        <f t="shared" si="0"/>
        <v>2025</v>
      </c>
      <c r="O3898" s="210">
        <f t="shared" si="1"/>
        <v>12</v>
      </c>
      <c r="P3898" s="211" t="str">
        <f>IFERROR(VLOOKUP(F3898,연간집계!D:E,2,FALSE),"")</f>
        <v>프리북A4 (하드)</v>
      </c>
    </row>
    <row r="3899" spans="1:16" ht="12.75">
      <c r="A3899" s="201">
        <v>46007.956550925926</v>
      </c>
      <c r="B3899" s="202">
        <v>46007</v>
      </c>
      <c r="C3899" s="203" t="s">
        <v>9644</v>
      </c>
      <c r="D3899" s="203" t="s">
        <v>11</v>
      </c>
      <c r="E3899" s="204" t="s">
        <v>9645</v>
      </c>
      <c r="F3899" s="49" t="s">
        <v>1058</v>
      </c>
      <c r="G3899" s="203">
        <v>1</v>
      </c>
      <c r="H3899" s="203" t="s">
        <v>7964</v>
      </c>
      <c r="I3899" s="205" t="s">
        <v>1440</v>
      </c>
      <c r="J3899" s="206"/>
      <c r="K3899" s="203">
        <v>160</v>
      </c>
      <c r="L3899" s="207" t="s">
        <v>827</v>
      </c>
      <c r="M3899" s="208" t="s">
        <v>1471</v>
      </c>
      <c r="N3899" s="209">
        <f t="shared" si="0"/>
        <v>2025</v>
      </c>
      <c r="O3899" s="210">
        <f t="shared" si="1"/>
        <v>12</v>
      </c>
      <c r="P3899" s="211" t="str">
        <f>IFERROR(VLOOKUP(F3899,연간집계!D:E,2,FALSE),"")</f>
        <v>프리북 150 (하드)</v>
      </c>
    </row>
    <row r="3900" spans="1:16" ht="12.75">
      <c r="A3900" s="201">
        <v>46007.962465277778</v>
      </c>
      <c r="B3900" s="202">
        <v>46007</v>
      </c>
      <c r="C3900" s="203" t="s">
        <v>9646</v>
      </c>
      <c r="D3900" s="203" t="s">
        <v>11</v>
      </c>
      <c r="E3900" s="204" t="s">
        <v>9647</v>
      </c>
      <c r="F3900" s="49" t="s">
        <v>1041</v>
      </c>
      <c r="G3900" s="203">
        <v>1</v>
      </c>
      <c r="H3900" s="203" t="s">
        <v>8306</v>
      </c>
      <c r="I3900" s="205" t="s">
        <v>1440</v>
      </c>
      <c r="J3900" s="206"/>
      <c r="K3900" s="203">
        <v>60</v>
      </c>
      <c r="L3900" s="207" t="s">
        <v>827</v>
      </c>
      <c r="M3900" s="208" t="s">
        <v>1436</v>
      </c>
      <c r="N3900" s="209">
        <f t="shared" si="0"/>
        <v>2025</v>
      </c>
      <c r="O3900" s="210">
        <f t="shared" si="1"/>
        <v>12</v>
      </c>
      <c r="P3900" s="211" t="str">
        <f>IFERROR(VLOOKUP(F3900,연간집계!D:E,2,FALSE),"")</f>
        <v>프리북 198 (소프트)</v>
      </c>
    </row>
    <row r="3901" spans="1:16" ht="12.75">
      <c r="A3901" s="201">
        <v>46007.962476851855</v>
      </c>
      <c r="B3901" s="202">
        <v>46007</v>
      </c>
      <c r="C3901" s="203" t="s">
        <v>9648</v>
      </c>
      <c r="D3901" s="203" t="s">
        <v>11</v>
      </c>
      <c r="E3901" s="204" t="s">
        <v>9647</v>
      </c>
      <c r="F3901" s="49" t="s">
        <v>1041</v>
      </c>
      <c r="G3901" s="203">
        <v>1</v>
      </c>
      <c r="H3901" s="203" t="s">
        <v>8306</v>
      </c>
      <c r="I3901" s="205" t="s">
        <v>1440</v>
      </c>
      <c r="J3901" s="206"/>
      <c r="K3901" s="203">
        <v>100</v>
      </c>
      <c r="L3901" s="207" t="s">
        <v>827</v>
      </c>
      <c r="M3901" s="208" t="s">
        <v>1436</v>
      </c>
      <c r="N3901" s="209">
        <f t="shared" si="0"/>
        <v>2025</v>
      </c>
      <c r="O3901" s="210">
        <f t="shared" si="1"/>
        <v>12</v>
      </c>
      <c r="P3901" s="211" t="str">
        <f>IFERROR(VLOOKUP(F3901,연간집계!D:E,2,FALSE),"")</f>
        <v>프리북 198 (소프트)</v>
      </c>
    </row>
    <row r="3902" spans="1:16" ht="12.75">
      <c r="A3902" s="201">
        <v>46008.036064814813</v>
      </c>
      <c r="B3902" s="202">
        <v>46008</v>
      </c>
      <c r="C3902" s="203" t="s">
        <v>9649</v>
      </c>
      <c r="D3902" s="203" t="s">
        <v>11</v>
      </c>
      <c r="E3902" s="204" t="s">
        <v>9650</v>
      </c>
      <c r="F3902" s="49" t="s">
        <v>1058</v>
      </c>
      <c r="G3902" s="203">
        <v>5</v>
      </c>
      <c r="H3902" s="203" t="s">
        <v>3191</v>
      </c>
      <c r="I3902" s="205" t="s">
        <v>1440</v>
      </c>
      <c r="J3902" s="206"/>
      <c r="K3902" s="203">
        <v>120</v>
      </c>
      <c r="L3902" s="207" t="s">
        <v>827</v>
      </c>
      <c r="M3902" s="208" t="s">
        <v>1436</v>
      </c>
      <c r="N3902" s="209">
        <f t="shared" si="0"/>
        <v>2025</v>
      </c>
      <c r="O3902" s="210">
        <f t="shared" si="1"/>
        <v>12</v>
      </c>
      <c r="P3902" s="211" t="str">
        <f>IFERROR(VLOOKUP(F3902,연간집계!D:E,2,FALSE),"")</f>
        <v>프리북 150 (하드)</v>
      </c>
    </row>
    <row r="3903" spans="1:16" ht="12.75">
      <c r="A3903" s="201">
        <v>46008.383518518516</v>
      </c>
      <c r="B3903" s="202">
        <v>46008</v>
      </c>
      <c r="C3903" s="203" t="s">
        <v>9651</v>
      </c>
      <c r="D3903" s="203" t="s">
        <v>11</v>
      </c>
      <c r="E3903" s="204" t="s">
        <v>9652</v>
      </c>
      <c r="F3903" s="49" t="s">
        <v>53</v>
      </c>
      <c r="G3903" s="203">
        <v>1</v>
      </c>
      <c r="H3903" s="203" t="s">
        <v>285</v>
      </c>
      <c r="I3903" s="205" t="s">
        <v>9653</v>
      </c>
      <c r="J3903" s="208" t="s">
        <v>1767</v>
      </c>
      <c r="K3903" s="203">
        <v>20</v>
      </c>
      <c r="L3903" s="207" t="s">
        <v>827</v>
      </c>
      <c r="M3903" s="208" t="s">
        <v>1471</v>
      </c>
      <c r="N3903" s="209">
        <f t="shared" si="0"/>
        <v>2025</v>
      </c>
      <c r="O3903" s="210">
        <f t="shared" si="1"/>
        <v>12</v>
      </c>
      <c r="P3903" s="211" t="str">
        <f>IFERROR(VLOOKUP(F3903,연간집계!D:E,2,FALSE),"")</f>
        <v>시크북(앨범) 210 (로만브라운/20p)</v>
      </c>
    </row>
    <row r="3904" spans="1:16" ht="12.75">
      <c r="A3904" s="201">
        <v>46008.433668981481</v>
      </c>
      <c r="B3904" s="202">
        <v>46008</v>
      </c>
      <c r="C3904" s="203" t="s">
        <v>9654</v>
      </c>
      <c r="D3904" s="203" t="s">
        <v>11</v>
      </c>
      <c r="E3904" s="204" t="s">
        <v>9655</v>
      </c>
      <c r="F3904" s="49" t="s">
        <v>1076</v>
      </c>
      <c r="G3904" s="203">
        <v>3</v>
      </c>
      <c r="H3904" s="203" t="s">
        <v>9656</v>
      </c>
      <c r="I3904" s="205" t="s">
        <v>1483</v>
      </c>
      <c r="J3904" s="203" t="s">
        <v>4458</v>
      </c>
      <c r="K3904" s="203">
        <v>60</v>
      </c>
      <c r="L3904" s="207" t="s">
        <v>827</v>
      </c>
      <c r="M3904" s="203" t="s">
        <v>5021</v>
      </c>
      <c r="N3904" s="209">
        <f t="shared" si="0"/>
        <v>2025</v>
      </c>
      <c r="O3904" s="210">
        <f t="shared" si="1"/>
        <v>12</v>
      </c>
      <c r="P3904" s="211" t="str">
        <f>IFERROR(VLOOKUP(F3904,연간집계!D:E,2,FALSE),"")</f>
        <v>레더북 (다크네이비)</v>
      </c>
    </row>
    <row r="3905" spans="1:16" ht="12.75">
      <c r="A3905" s="201">
        <v>46008.433692129627</v>
      </c>
      <c r="B3905" s="202">
        <v>46008</v>
      </c>
      <c r="C3905" s="203" t="s">
        <v>9657</v>
      </c>
      <c r="D3905" s="203" t="s">
        <v>11</v>
      </c>
      <c r="E3905" s="204" t="s">
        <v>9658</v>
      </c>
      <c r="F3905" s="49" t="s">
        <v>852</v>
      </c>
      <c r="G3905" s="203">
        <v>5</v>
      </c>
      <c r="H3905" s="203" t="s">
        <v>9659</v>
      </c>
      <c r="I3905" s="205" t="s">
        <v>1453</v>
      </c>
      <c r="J3905" s="206"/>
      <c r="K3905" s="203">
        <v>42</v>
      </c>
      <c r="L3905" s="207" t="s">
        <v>827</v>
      </c>
      <c r="M3905" s="208" t="s">
        <v>1436</v>
      </c>
      <c r="N3905" s="209">
        <f t="shared" si="0"/>
        <v>2025</v>
      </c>
      <c r="O3905" s="210">
        <f t="shared" si="1"/>
        <v>12</v>
      </c>
      <c r="P3905" s="211" t="str">
        <f>IFERROR(VLOOKUP(F3905,연간집계!D:E,2,FALSE),"")</f>
        <v>스탠다드 포토북 8*8 (소프트/무광)</v>
      </c>
    </row>
    <row r="3906" spans="1:16" ht="12.75">
      <c r="A3906" s="201">
        <v>46008.436655092592</v>
      </c>
      <c r="B3906" s="202">
        <v>46008</v>
      </c>
      <c r="C3906" s="203" t="s">
        <v>9660</v>
      </c>
      <c r="D3906" s="203" t="s">
        <v>11</v>
      </c>
      <c r="E3906" s="204" t="s">
        <v>9661</v>
      </c>
      <c r="F3906" s="49" t="s">
        <v>1284</v>
      </c>
      <c r="G3906" s="203">
        <v>33</v>
      </c>
      <c r="H3906" s="203" t="s">
        <v>6272</v>
      </c>
      <c r="I3906" s="205" t="s">
        <v>1440</v>
      </c>
      <c r="J3906" s="206"/>
      <c r="K3906" s="203">
        <v>26</v>
      </c>
      <c r="L3906" s="207" t="s">
        <v>827</v>
      </c>
      <c r="M3906" s="208" t="s">
        <v>1497</v>
      </c>
      <c r="N3906" s="209">
        <f t="shared" si="0"/>
        <v>2025</v>
      </c>
      <c r="O3906" s="210">
        <f t="shared" si="1"/>
        <v>12</v>
      </c>
      <c r="P3906" s="211" t="str">
        <f>IFERROR(VLOOKUP(F3906,연간집계!D:E,2,FALSE),"")</f>
        <v>PCMS_스탠다드캘린더</v>
      </c>
    </row>
    <row r="3907" spans="1:16" ht="12.75">
      <c r="A3907" s="201">
        <v>46008.439699074072</v>
      </c>
      <c r="B3907" s="202">
        <v>46008</v>
      </c>
      <c r="C3907" s="203" t="s">
        <v>9662</v>
      </c>
      <c r="D3907" s="203" t="s">
        <v>11</v>
      </c>
      <c r="E3907" s="204" t="s">
        <v>9663</v>
      </c>
      <c r="F3907" s="49" t="s">
        <v>847</v>
      </c>
      <c r="G3907" s="203">
        <v>1</v>
      </c>
      <c r="H3907" s="203" t="s">
        <v>5867</v>
      </c>
      <c r="I3907" s="205" t="s">
        <v>1440</v>
      </c>
      <c r="J3907" s="206"/>
      <c r="K3907" s="203">
        <v>26</v>
      </c>
      <c r="L3907" s="207" t="s">
        <v>827</v>
      </c>
      <c r="M3907" s="208" t="s">
        <v>1851</v>
      </c>
      <c r="N3907" s="209">
        <f t="shared" si="0"/>
        <v>2025</v>
      </c>
      <c r="O3907" s="210">
        <f t="shared" si="1"/>
        <v>12</v>
      </c>
      <c r="P3907" s="211" t="str">
        <f>IFERROR(VLOOKUP(F3907,연간집계!D:E,2,FALSE),"")</f>
        <v>스탠다드 포토북 8*11 (하드/무광)</v>
      </c>
    </row>
    <row r="3908" spans="1:16" ht="12.75">
      <c r="A3908" s="201">
        <v>46008.451898148145</v>
      </c>
      <c r="B3908" s="202">
        <v>46008</v>
      </c>
      <c r="C3908" s="203" t="s">
        <v>9664</v>
      </c>
      <c r="D3908" s="203" t="s">
        <v>11</v>
      </c>
      <c r="E3908" s="204" t="s">
        <v>9665</v>
      </c>
      <c r="F3908" s="49" t="s">
        <v>1304</v>
      </c>
      <c r="G3908" s="203">
        <v>1</v>
      </c>
      <c r="H3908" s="203" t="s">
        <v>1761</v>
      </c>
      <c r="I3908" s="205" t="s">
        <v>1440</v>
      </c>
      <c r="J3908" s="208" t="s">
        <v>3047</v>
      </c>
      <c r="K3908" s="203">
        <v>1</v>
      </c>
      <c r="L3908" s="207" t="s">
        <v>827</v>
      </c>
      <c r="M3908" s="208" t="s">
        <v>1645</v>
      </c>
      <c r="N3908" s="209">
        <f t="shared" si="0"/>
        <v>2025</v>
      </c>
      <c r="O3908" s="210">
        <f t="shared" si="1"/>
        <v>12</v>
      </c>
      <c r="P3908" s="211" t="str">
        <f>IFERROR(VLOOKUP(F3908,연간집계!D:E,2,FALSE),"")</f>
        <v>PCMS_우드스탠드아크릴액자</v>
      </c>
    </row>
    <row r="3909" spans="1:16" ht="12.75">
      <c r="A3909" s="201">
        <v>46008.461678240739</v>
      </c>
      <c r="B3909" s="202">
        <v>46008</v>
      </c>
      <c r="C3909" s="203" t="s">
        <v>9666</v>
      </c>
      <c r="D3909" s="203" t="s">
        <v>11</v>
      </c>
      <c r="E3909" s="204" t="s">
        <v>9667</v>
      </c>
      <c r="F3909" s="49" t="s">
        <v>1058</v>
      </c>
      <c r="G3909" s="203">
        <v>1</v>
      </c>
      <c r="H3909" s="203" t="s">
        <v>9668</v>
      </c>
      <c r="I3909" s="205" t="s">
        <v>1440</v>
      </c>
      <c r="J3909" s="206"/>
      <c r="K3909" s="203">
        <v>160</v>
      </c>
      <c r="L3909" s="207" t="s">
        <v>827</v>
      </c>
      <c r="M3909" s="208" t="s">
        <v>1436</v>
      </c>
      <c r="N3909" s="209">
        <f t="shared" si="0"/>
        <v>2025</v>
      </c>
      <c r="O3909" s="210">
        <f t="shared" si="1"/>
        <v>12</v>
      </c>
      <c r="P3909" s="211" t="str">
        <f>IFERROR(VLOOKUP(F3909,연간집계!D:E,2,FALSE),"")</f>
        <v>프리북 150 (하드)</v>
      </c>
    </row>
    <row r="3910" spans="1:16" ht="12.75">
      <c r="A3910" s="201">
        <v>46008.461701388886</v>
      </c>
      <c r="B3910" s="202">
        <v>46008</v>
      </c>
      <c r="C3910" s="203" t="s">
        <v>9669</v>
      </c>
      <c r="D3910" s="203" t="s">
        <v>11</v>
      </c>
      <c r="E3910" s="204" t="s">
        <v>9667</v>
      </c>
      <c r="F3910" s="49" t="s">
        <v>1058</v>
      </c>
      <c r="G3910" s="203">
        <v>4</v>
      </c>
      <c r="H3910" s="203" t="s">
        <v>9668</v>
      </c>
      <c r="I3910" s="205" t="s">
        <v>1440</v>
      </c>
      <c r="J3910" s="206"/>
      <c r="K3910" s="203">
        <v>122</v>
      </c>
      <c r="L3910" s="207" t="s">
        <v>827</v>
      </c>
      <c r="M3910" s="208" t="s">
        <v>1436</v>
      </c>
      <c r="N3910" s="209">
        <f t="shared" si="0"/>
        <v>2025</v>
      </c>
      <c r="O3910" s="210">
        <f t="shared" si="1"/>
        <v>12</v>
      </c>
      <c r="P3910" s="211" t="str">
        <f>IFERROR(VLOOKUP(F3910,연간집계!D:E,2,FALSE),"")</f>
        <v>프리북 150 (하드)</v>
      </c>
    </row>
    <row r="3911" spans="1:16" ht="12.75">
      <c r="A3911" s="201">
        <v>46008.467881944445</v>
      </c>
      <c r="B3911" s="202">
        <v>46008</v>
      </c>
      <c r="C3911" s="203" t="s">
        <v>9670</v>
      </c>
      <c r="D3911" s="203" t="s">
        <v>11</v>
      </c>
      <c r="E3911" s="204" t="s">
        <v>9671</v>
      </c>
      <c r="F3911" s="49" t="s">
        <v>1281</v>
      </c>
      <c r="G3911" s="203">
        <v>15</v>
      </c>
      <c r="H3911" s="203" t="s">
        <v>8244</v>
      </c>
      <c r="I3911" s="205" t="s">
        <v>2297</v>
      </c>
      <c r="J3911" s="206"/>
      <c r="K3911" s="203">
        <v>26</v>
      </c>
      <c r="L3911" s="207" t="s">
        <v>827</v>
      </c>
      <c r="M3911" s="208" t="s">
        <v>1514</v>
      </c>
      <c r="N3911" s="209">
        <f t="shared" si="0"/>
        <v>2025</v>
      </c>
      <c r="O3911" s="210">
        <f t="shared" si="1"/>
        <v>12</v>
      </c>
      <c r="P3911" s="211" t="str">
        <f>IFERROR(VLOOKUP(F3911,연간집계!D:E,2,FALSE),"")</f>
        <v>PCMS_빅캘린더</v>
      </c>
    </row>
    <row r="3912" spans="1:16" ht="12.75">
      <c r="A3912" s="201">
        <v>46008.467951388891</v>
      </c>
      <c r="B3912" s="202">
        <v>46008</v>
      </c>
      <c r="C3912" s="203" t="s">
        <v>9672</v>
      </c>
      <c r="D3912" s="203" t="s">
        <v>11</v>
      </c>
      <c r="E3912" s="204" t="s">
        <v>9673</v>
      </c>
      <c r="F3912" s="49" t="s">
        <v>1284</v>
      </c>
      <c r="G3912" s="203">
        <v>1</v>
      </c>
      <c r="H3912" s="203" t="s">
        <v>9674</v>
      </c>
      <c r="I3912" s="205" t="s">
        <v>1440</v>
      </c>
      <c r="J3912" s="206"/>
      <c r="K3912" s="203">
        <v>26</v>
      </c>
      <c r="L3912" s="207" t="s">
        <v>827</v>
      </c>
      <c r="M3912" s="208" t="s">
        <v>1481</v>
      </c>
      <c r="N3912" s="209">
        <f t="shared" si="0"/>
        <v>2025</v>
      </c>
      <c r="O3912" s="210">
        <f t="shared" si="1"/>
        <v>12</v>
      </c>
      <c r="P3912" s="211" t="str">
        <f>IFERROR(VLOOKUP(F3912,연간집계!D:E,2,FALSE),"")</f>
        <v>PCMS_스탠다드캘린더</v>
      </c>
    </row>
    <row r="3913" spans="1:16" ht="12.75">
      <c r="A3913" s="201">
        <v>46008.467962962961</v>
      </c>
      <c r="B3913" s="202">
        <v>46008</v>
      </c>
      <c r="C3913" s="203" t="s">
        <v>9675</v>
      </c>
      <c r="D3913" s="203" t="s">
        <v>11</v>
      </c>
      <c r="E3913" s="204" t="s">
        <v>9673</v>
      </c>
      <c r="F3913" s="49" t="s">
        <v>1274</v>
      </c>
      <c r="G3913" s="203">
        <v>6</v>
      </c>
      <c r="H3913" s="203" t="s">
        <v>9674</v>
      </c>
      <c r="I3913" s="205" t="s">
        <v>5442</v>
      </c>
      <c r="J3913" s="206"/>
      <c r="K3913" s="203">
        <v>26</v>
      </c>
      <c r="L3913" s="207" t="s">
        <v>827</v>
      </c>
      <c r="M3913" s="208" t="s">
        <v>1481</v>
      </c>
      <c r="N3913" s="209">
        <f t="shared" si="0"/>
        <v>2025</v>
      </c>
      <c r="O3913" s="210">
        <f t="shared" si="1"/>
        <v>12</v>
      </c>
      <c r="P3913" s="211" t="str">
        <f>IFERROR(VLOOKUP(F3913,연간집계!D:E,2,FALSE),"")</f>
        <v>PCMS_비트윈캘린더</v>
      </c>
    </row>
    <row r="3914" spans="1:16" ht="12.75">
      <c r="A3914" s="201">
        <v>46008.532951388886</v>
      </c>
      <c r="B3914" s="202">
        <v>46008</v>
      </c>
      <c r="C3914" s="203" t="s">
        <v>9676</v>
      </c>
      <c r="D3914" s="203" t="s">
        <v>11</v>
      </c>
      <c r="E3914" s="204" t="s">
        <v>9677</v>
      </c>
      <c r="F3914" s="49" t="s">
        <v>42</v>
      </c>
      <c r="G3914" s="203">
        <v>1</v>
      </c>
      <c r="H3914" s="203" t="s">
        <v>9678</v>
      </c>
      <c r="I3914" s="205" t="s">
        <v>1762</v>
      </c>
      <c r="J3914" s="206"/>
      <c r="K3914" s="203">
        <v>60</v>
      </c>
      <c r="L3914" s="207" t="s">
        <v>827</v>
      </c>
      <c r="M3914" s="208" t="s">
        <v>1436</v>
      </c>
      <c r="N3914" s="209">
        <f t="shared" si="0"/>
        <v>2025</v>
      </c>
      <c r="O3914" s="210">
        <f t="shared" si="1"/>
        <v>12</v>
      </c>
      <c r="P3914" s="211" t="str">
        <f>IFERROR(VLOOKUP(F3914,연간집계!D:E,2,FALSE),"")</f>
        <v>플라이트북 210</v>
      </c>
    </row>
    <row r="3915" spans="1:16" ht="12.75">
      <c r="A3915" s="201">
        <v>46008.551134259258</v>
      </c>
      <c r="B3915" s="202">
        <v>46008</v>
      </c>
      <c r="C3915" s="203" t="s">
        <v>9679</v>
      </c>
      <c r="D3915" s="203" t="s">
        <v>11</v>
      </c>
      <c r="E3915" s="204" t="s">
        <v>9680</v>
      </c>
      <c r="F3915" s="49" t="s">
        <v>1390</v>
      </c>
      <c r="G3915" s="203">
        <v>1</v>
      </c>
      <c r="H3915" s="203" t="s">
        <v>9681</v>
      </c>
      <c r="I3915" s="205" t="s">
        <v>2502</v>
      </c>
      <c r="J3915" s="206"/>
      <c r="K3915" s="203">
        <v>72</v>
      </c>
      <c r="L3915" s="207" t="s">
        <v>827</v>
      </c>
      <c r="M3915" s="208" t="s">
        <v>1471</v>
      </c>
      <c r="N3915" s="209">
        <f t="shared" si="0"/>
        <v>2025</v>
      </c>
      <c r="O3915" s="210">
        <f t="shared" si="1"/>
        <v>12</v>
      </c>
      <c r="P3915" s="211" t="str">
        <f>IFERROR(VLOOKUP(F3915,연간집계!D:E,2,FALSE),"")</f>
        <v>미니폴라로이드</v>
      </c>
    </row>
    <row r="3916" spans="1:16" ht="12.75">
      <c r="A3916" s="201">
        <v>46008.566342592596</v>
      </c>
      <c r="B3916" s="202">
        <v>46008</v>
      </c>
      <c r="C3916" s="203" t="s">
        <v>9682</v>
      </c>
      <c r="D3916" s="203" t="s">
        <v>11</v>
      </c>
      <c r="E3916" s="204" t="s">
        <v>9683</v>
      </c>
      <c r="F3916" s="49" t="s">
        <v>1284</v>
      </c>
      <c r="G3916" s="203">
        <v>2</v>
      </c>
      <c r="H3916" s="203" t="s">
        <v>9684</v>
      </c>
      <c r="I3916" s="205" t="s">
        <v>4182</v>
      </c>
      <c r="J3916" s="206"/>
      <c r="K3916" s="203">
        <v>26</v>
      </c>
      <c r="L3916" s="207" t="s">
        <v>828</v>
      </c>
      <c r="M3916" s="208" t="s">
        <v>1449</v>
      </c>
      <c r="N3916" s="209">
        <f t="shared" si="0"/>
        <v>2025</v>
      </c>
      <c r="O3916" s="210">
        <f t="shared" si="1"/>
        <v>12</v>
      </c>
      <c r="P3916" s="211" t="str">
        <f>IFERROR(VLOOKUP(F3916,연간집계!D:E,2,FALSE),"")</f>
        <v>PCMS_스탠다드캘린더</v>
      </c>
    </row>
    <row r="3917" spans="1:16" ht="12.75">
      <c r="A3917" s="201">
        <v>46008.584189814814</v>
      </c>
      <c r="B3917" s="202">
        <v>46008</v>
      </c>
      <c r="C3917" s="203" t="s">
        <v>9685</v>
      </c>
      <c r="D3917" s="203" t="s">
        <v>11</v>
      </c>
      <c r="E3917" s="204" t="s">
        <v>9686</v>
      </c>
      <c r="F3917" s="49" t="s">
        <v>1274</v>
      </c>
      <c r="G3917" s="203">
        <v>1</v>
      </c>
      <c r="H3917" s="203" t="s">
        <v>9687</v>
      </c>
      <c r="I3917" s="205" t="s">
        <v>1501</v>
      </c>
      <c r="J3917" s="206"/>
      <c r="K3917" s="203">
        <v>26</v>
      </c>
      <c r="L3917" s="207" t="s">
        <v>827</v>
      </c>
      <c r="M3917" s="208" t="s">
        <v>1541</v>
      </c>
      <c r="N3917" s="209">
        <f t="shared" si="0"/>
        <v>2025</v>
      </c>
      <c r="O3917" s="210">
        <f t="shared" si="1"/>
        <v>12</v>
      </c>
      <c r="P3917" s="211" t="str">
        <f>IFERROR(VLOOKUP(F3917,연간집계!D:E,2,FALSE),"")</f>
        <v>PCMS_비트윈캘린더</v>
      </c>
    </row>
    <row r="3918" spans="1:16" ht="12.75">
      <c r="A3918" s="201">
        <v>46008.584224537037</v>
      </c>
      <c r="B3918" s="202">
        <v>46008</v>
      </c>
      <c r="C3918" s="203" t="s">
        <v>9688</v>
      </c>
      <c r="D3918" s="203" t="s">
        <v>11</v>
      </c>
      <c r="E3918" s="204" t="s">
        <v>9689</v>
      </c>
      <c r="F3918" s="49" t="s">
        <v>1296</v>
      </c>
      <c r="G3918" s="203">
        <v>1</v>
      </c>
      <c r="H3918" s="203" t="s">
        <v>7606</v>
      </c>
      <c r="I3918" s="205" t="s">
        <v>5190</v>
      </c>
      <c r="J3918" s="206"/>
      <c r="K3918" s="203">
        <v>26</v>
      </c>
      <c r="L3918" s="207" t="s">
        <v>827</v>
      </c>
      <c r="M3918" s="208" t="s">
        <v>1425</v>
      </c>
      <c r="N3918" s="209">
        <f t="shared" si="0"/>
        <v>2025</v>
      </c>
      <c r="O3918" s="210">
        <f t="shared" si="1"/>
        <v>12</v>
      </c>
      <c r="P3918" s="211" t="str">
        <f>IFERROR(VLOOKUP(F3918,연간집계!D:E,2,FALSE),"")</f>
        <v>PCMS_벽걸이2단캘린더</v>
      </c>
    </row>
    <row r="3919" spans="1:16" ht="12.75">
      <c r="A3919" s="201">
        <v>46008.584236111114</v>
      </c>
      <c r="B3919" s="202">
        <v>46008</v>
      </c>
      <c r="C3919" s="203" t="s">
        <v>9690</v>
      </c>
      <c r="D3919" s="203" t="s">
        <v>11</v>
      </c>
      <c r="E3919" s="204" t="s">
        <v>9689</v>
      </c>
      <c r="F3919" s="49" t="s">
        <v>1296</v>
      </c>
      <c r="G3919" s="203">
        <v>1</v>
      </c>
      <c r="H3919" s="203" t="s">
        <v>7606</v>
      </c>
      <c r="I3919" s="205" t="s">
        <v>5190</v>
      </c>
      <c r="J3919" s="206"/>
      <c r="K3919" s="203">
        <v>26</v>
      </c>
      <c r="L3919" s="207" t="s">
        <v>827</v>
      </c>
      <c r="M3919" s="208" t="s">
        <v>1425</v>
      </c>
      <c r="N3919" s="209">
        <f t="shared" si="0"/>
        <v>2025</v>
      </c>
      <c r="O3919" s="210">
        <f t="shared" si="1"/>
        <v>12</v>
      </c>
      <c r="P3919" s="211" t="str">
        <f>IFERROR(VLOOKUP(F3919,연간집계!D:E,2,FALSE),"")</f>
        <v>PCMS_벽걸이2단캘린더</v>
      </c>
    </row>
    <row r="3920" spans="1:16" ht="12.75">
      <c r="A3920" s="201">
        <v>46008.584247685183</v>
      </c>
      <c r="B3920" s="202">
        <v>46008</v>
      </c>
      <c r="C3920" s="203" t="s">
        <v>9691</v>
      </c>
      <c r="D3920" s="203" t="s">
        <v>11</v>
      </c>
      <c r="E3920" s="204" t="s">
        <v>9689</v>
      </c>
      <c r="F3920" s="49" t="s">
        <v>1296</v>
      </c>
      <c r="G3920" s="203">
        <v>1</v>
      </c>
      <c r="H3920" s="203" t="s">
        <v>7606</v>
      </c>
      <c r="I3920" s="205" t="s">
        <v>5190</v>
      </c>
      <c r="J3920" s="206"/>
      <c r="K3920" s="203">
        <v>26</v>
      </c>
      <c r="L3920" s="207" t="s">
        <v>827</v>
      </c>
      <c r="M3920" s="208" t="s">
        <v>1425</v>
      </c>
      <c r="N3920" s="209">
        <f t="shared" si="0"/>
        <v>2025</v>
      </c>
      <c r="O3920" s="210">
        <f t="shared" si="1"/>
        <v>12</v>
      </c>
      <c r="P3920" s="211" t="str">
        <f>IFERROR(VLOOKUP(F3920,연간집계!D:E,2,FALSE),"")</f>
        <v>PCMS_벽걸이2단캘린더</v>
      </c>
    </row>
    <row r="3921" spans="1:16" ht="12.75">
      <c r="A3921" s="201">
        <v>46008.58425925926</v>
      </c>
      <c r="B3921" s="202">
        <v>46008</v>
      </c>
      <c r="C3921" s="203" t="s">
        <v>9692</v>
      </c>
      <c r="D3921" s="203" t="s">
        <v>11</v>
      </c>
      <c r="E3921" s="204" t="s">
        <v>9689</v>
      </c>
      <c r="F3921" s="49" t="s">
        <v>1296</v>
      </c>
      <c r="G3921" s="203">
        <v>1</v>
      </c>
      <c r="H3921" s="203" t="s">
        <v>7606</v>
      </c>
      <c r="I3921" s="205" t="s">
        <v>5190</v>
      </c>
      <c r="J3921" s="206"/>
      <c r="K3921" s="203">
        <v>26</v>
      </c>
      <c r="L3921" s="207" t="s">
        <v>827</v>
      </c>
      <c r="M3921" s="208" t="s">
        <v>1425</v>
      </c>
      <c r="N3921" s="209">
        <f t="shared" si="0"/>
        <v>2025</v>
      </c>
      <c r="O3921" s="210">
        <f t="shared" si="1"/>
        <v>12</v>
      </c>
      <c r="P3921" s="211" t="str">
        <f>IFERROR(VLOOKUP(F3921,연간집계!D:E,2,FALSE),"")</f>
        <v>PCMS_벽걸이2단캘린더</v>
      </c>
    </row>
    <row r="3922" spans="1:16" ht="12.75">
      <c r="A3922" s="201">
        <v>46008.584270833337</v>
      </c>
      <c r="B3922" s="202">
        <v>46008</v>
      </c>
      <c r="C3922" s="203" t="s">
        <v>9693</v>
      </c>
      <c r="D3922" s="203" t="s">
        <v>11</v>
      </c>
      <c r="E3922" s="204" t="s">
        <v>9689</v>
      </c>
      <c r="F3922" s="49" t="s">
        <v>1296</v>
      </c>
      <c r="G3922" s="203">
        <v>1</v>
      </c>
      <c r="H3922" s="203" t="s">
        <v>7606</v>
      </c>
      <c r="I3922" s="205" t="s">
        <v>5190</v>
      </c>
      <c r="J3922" s="206"/>
      <c r="K3922" s="203">
        <v>26</v>
      </c>
      <c r="L3922" s="207" t="s">
        <v>827</v>
      </c>
      <c r="M3922" s="208" t="s">
        <v>1425</v>
      </c>
      <c r="N3922" s="209">
        <f t="shared" si="0"/>
        <v>2025</v>
      </c>
      <c r="O3922" s="210">
        <f t="shared" si="1"/>
        <v>12</v>
      </c>
      <c r="P3922" s="211" t="str">
        <f>IFERROR(VLOOKUP(F3922,연간집계!D:E,2,FALSE),"")</f>
        <v>PCMS_벽걸이2단캘린더</v>
      </c>
    </row>
    <row r="3923" spans="1:16" ht="12.75">
      <c r="A3923" s="201">
        <v>46008.626377314817</v>
      </c>
      <c r="B3923" s="202">
        <v>46008</v>
      </c>
      <c r="C3923" s="203" t="s">
        <v>9694</v>
      </c>
      <c r="D3923" s="203" t="s">
        <v>11</v>
      </c>
      <c r="E3923" s="204" t="s">
        <v>9695</v>
      </c>
      <c r="F3923" s="49" t="s">
        <v>983</v>
      </c>
      <c r="G3923" s="203">
        <v>11</v>
      </c>
      <c r="H3923" s="203" t="s">
        <v>9696</v>
      </c>
      <c r="I3923" s="205" t="s">
        <v>6892</v>
      </c>
      <c r="J3923" s="206"/>
      <c r="K3923" s="203">
        <v>26</v>
      </c>
      <c r="L3923" s="207" t="s">
        <v>827</v>
      </c>
      <c r="M3923" s="203" t="s">
        <v>5021</v>
      </c>
      <c r="N3923" s="209">
        <f t="shared" si="0"/>
        <v>2025</v>
      </c>
      <c r="O3923" s="210">
        <f t="shared" si="1"/>
        <v>12</v>
      </c>
      <c r="P3923" s="211" t="str">
        <f>IFERROR(VLOOKUP(F3923,연간집계!D:E,2,FALSE),"")</f>
        <v>졸업북 (무광)</v>
      </c>
    </row>
    <row r="3924" spans="1:16" ht="12.75">
      <c r="A3924" s="201">
        <v>46008.632291666669</v>
      </c>
      <c r="B3924" s="202">
        <v>46008</v>
      </c>
      <c r="C3924" s="203" t="s">
        <v>9697</v>
      </c>
      <c r="D3924" s="203" t="s">
        <v>11</v>
      </c>
      <c r="E3924" s="204" t="s">
        <v>9698</v>
      </c>
      <c r="F3924" s="49" t="s">
        <v>1284</v>
      </c>
      <c r="G3924" s="203">
        <v>1</v>
      </c>
      <c r="H3924" s="203" t="s">
        <v>9699</v>
      </c>
      <c r="I3924" s="205" t="s">
        <v>7993</v>
      </c>
      <c r="J3924" s="206"/>
      <c r="K3924" s="203">
        <v>26</v>
      </c>
      <c r="L3924" s="207" t="s">
        <v>827</v>
      </c>
      <c r="M3924" s="208" t="s">
        <v>4034</v>
      </c>
      <c r="N3924" s="209">
        <f t="shared" si="0"/>
        <v>2025</v>
      </c>
      <c r="O3924" s="210">
        <f t="shared" si="1"/>
        <v>12</v>
      </c>
      <c r="P3924" s="211" t="str">
        <f>IFERROR(VLOOKUP(F3924,연간집계!D:E,2,FALSE),"")</f>
        <v>PCMS_스탠다드캘린더</v>
      </c>
    </row>
    <row r="3925" spans="1:16" ht="12.75">
      <c r="A3925" s="201">
        <v>46008.632384259261</v>
      </c>
      <c r="B3925" s="202">
        <v>46008</v>
      </c>
      <c r="C3925" s="203" t="s">
        <v>9700</v>
      </c>
      <c r="D3925" s="203" t="s">
        <v>11</v>
      </c>
      <c r="E3925" s="204" t="s">
        <v>9698</v>
      </c>
      <c r="F3925" s="49" t="s">
        <v>1284</v>
      </c>
      <c r="G3925" s="203">
        <v>1</v>
      </c>
      <c r="H3925" s="203" t="s">
        <v>9699</v>
      </c>
      <c r="I3925" s="205" t="s">
        <v>7993</v>
      </c>
      <c r="J3925" s="206"/>
      <c r="K3925" s="203">
        <v>26</v>
      </c>
      <c r="L3925" s="207" t="s">
        <v>827</v>
      </c>
      <c r="M3925" s="208" t="s">
        <v>4034</v>
      </c>
      <c r="N3925" s="209">
        <f t="shared" si="0"/>
        <v>2025</v>
      </c>
      <c r="O3925" s="210">
        <f t="shared" si="1"/>
        <v>12</v>
      </c>
      <c r="P3925" s="211" t="str">
        <f>IFERROR(VLOOKUP(F3925,연간집계!D:E,2,FALSE),"")</f>
        <v>PCMS_스탠다드캘린더</v>
      </c>
    </row>
    <row r="3926" spans="1:16" ht="12.75">
      <c r="A3926" s="201">
        <v>46008.632395833331</v>
      </c>
      <c r="B3926" s="202">
        <v>46008</v>
      </c>
      <c r="C3926" s="203" t="s">
        <v>9701</v>
      </c>
      <c r="D3926" s="203" t="s">
        <v>11</v>
      </c>
      <c r="E3926" s="204" t="s">
        <v>9698</v>
      </c>
      <c r="F3926" s="49" t="s">
        <v>1284</v>
      </c>
      <c r="G3926" s="203">
        <v>1</v>
      </c>
      <c r="H3926" s="203" t="s">
        <v>9699</v>
      </c>
      <c r="I3926" s="205" t="s">
        <v>7993</v>
      </c>
      <c r="J3926" s="206"/>
      <c r="K3926" s="203">
        <v>26</v>
      </c>
      <c r="L3926" s="207" t="s">
        <v>827</v>
      </c>
      <c r="M3926" s="208" t="s">
        <v>4034</v>
      </c>
      <c r="N3926" s="209">
        <f t="shared" si="0"/>
        <v>2025</v>
      </c>
      <c r="O3926" s="210">
        <f t="shared" si="1"/>
        <v>12</v>
      </c>
      <c r="P3926" s="211" t="str">
        <f>IFERROR(VLOOKUP(F3926,연간집계!D:E,2,FALSE),"")</f>
        <v>PCMS_스탠다드캘린더</v>
      </c>
    </row>
    <row r="3927" spans="1:16" ht="12.75">
      <c r="A3927" s="201">
        <v>46008.647164351853</v>
      </c>
      <c r="B3927" s="202">
        <v>46008</v>
      </c>
      <c r="C3927" s="203" t="s">
        <v>9702</v>
      </c>
      <c r="D3927" s="203" t="s">
        <v>11</v>
      </c>
      <c r="E3927" s="204" t="s">
        <v>9703</v>
      </c>
      <c r="F3927" s="49" t="s">
        <v>849</v>
      </c>
      <c r="G3927" s="203">
        <v>1</v>
      </c>
      <c r="H3927" s="203" t="s">
        <v>9704</v>
      </c>
      <c r="I3927" s="205" t="s">
        <v>1440</v>
      </c>
      <c r="J3927" s="206"/>
      <c r="K3927" s="203">
        <v>24</v>
      </c>
      <c r="L3927" s="207" t="s">
        <v>827</v>
      </c>
      <c r="M3927" s="208" t="s">
        <v>1436</v>
      </c>
      <c r="N3927" s="209">
        <f t="shared" si="0"/>
        <v>2025</v>
      </c>
      <c r="O3927" s="210">
        <f t="shared" si="1"/>
        <v>12</v>
      </c>
      <c r="P3927" s="211" t="str">
        <f>IFERROR(VLOOKUP(F3927,연간집계!D:E,2,FALSE),"")</f>
        <v>스탠다드 포토북 8*11 (하드/유광)</v>
      </c>
    </row>
    <row r="3928" spans="1:16" ht="12.75">
      <c r="A3928" s="201">
        <v>46008.647187499999</v>
      </c>
      <c r="B3928" s="202">
        <v>46008</v>
      </c>
      <c r="C3928" s="203" t="s">
        <v>9705</v>
      </c>
      <c r="D3928" s="203" t="s">
        <v>11</v>
      </c>
      <c r="E3928" s="204" t="s">
        <v>9703</v>
      </c>
      <c r="F3928" s="49" t="s">
        <v>849</v>
      </c>
      <c r="G3928" s="203">
        <v>1</v>
      </c>
      <c r="H3928" s="203" t="s">
        <v>9704</v>
      </c>
      <c r="I3928" s="205" t="s">
        <v>1440</v>
      </c>
      <c r="J3928" s="206"/>
      <c r="K3928" s="203">
        <v>26</v>
      </c>
      <c r="L3928" s="207" t="s">
        <v>827</v>
      </c>
      <c r="M3928" s="208" t="s">
        <v>1436</v>
      </c>
      <c r="N3928" s="209">
        <f t="shared" si="0"/>
        <v>2025</v>
      </c>
      <c r="O3928" s="210">
        <f t="shared" si="1"/>
        <v>12</v>
      </c>
      <c r="P3928" s="211" t="str">
        <f>IFERROR(VLOOKUP(F3928,연간집계!D:E,2,FALSE),"")</f>
        <v>스탠다드 포토북 8*11 (하드/유광)</v>
      </c>
    </row>
    <row r="3929" spans="1:16" ht="12.75">
      <c r="A3929" s="201">
        <v>46008.677870370368</v>
      </c>
      <c r="B3929" s="202">
        <v>46008</v>
      </c>
      <c r="C3929" s="203" t="s">
        <v>9706</v>
      </c>
      <c r="D3929" s="203" t="s">
        <v>11</v>
      </c>
      <c r="E3929" s="204" t="s">
        <v>9707</v>
      </c>
      <c r="F3929" s="49" t="s">
        <v>890</v>
      </c>
      <c r="G3929" s="203">
        <v>2</v>
      </c>
      <c r="H3929" s="203" t="s">
        <v>9708</v>
      </c>
      <c r="I3929" s="205" t="s">
        <v>1506</v>
      </c>
      <c r="J3929" s="208" t="s">
        <v>1664</v>
      </c>
      <c r="K3929" s="203">
        <v>58</v>
      </c>
      <c r="L3929" s="207" t="s">
        <v>827</v>
      </c>
      <c r="M3929" s="208" t="s">
        <v>1541</v>
      </c>
      <c r="N3929" s="209">
        <f t="shared" si="0"/>
        <v>2025</v>
      </c>
      <c r="O3929" s="210">
        <f t="shared" si="1"/>
        <v>12</v>
      </c>
      <c r="P3929" s="211" t="str">
        <f>IFERROR(VLOOKUP(F3929,연간집계!D:E,2,FALSE),"")</f>
        <v>메모리북</v>
      </c>
    </row>
    <row r="3930" spans="1:16" ht="12.75">
      <c r="A3930" s="201">
        <v>46008.681041666663</v>
      </c>
      <c r="B3930" s="202">
        <v>46008</v>
      </c>
      <c r="C3930" s="203" t="s">
        <v>9709</v>
      </c>
      <c r="D3930" s="203" t="s">
        <v>11</v>
      </c>
      <c r="E3930" s="204" t="s">
        <v>9710</v>
      </c>
      <c r="F3930" s="49" t="s">
        <v>1284</v>
      </c>
      <c r="G3930" s="203">
        <v>1</v>
      </c>
      <c r="H3930" s="203" t="s">
        <v>9711</v>
      </c>
      <c r="I3930" s="205" t="s">
        <v>6644</v>
      </c>
      <c r="J3930" s="206"/>
      <c r="K3930" s="203">
        <v>26</v>
      </c>
      <c r="L3930" s="207" t="s">
        <v>827</v>
      </c>
      <c r="M3930" s="208" t="s">
        <v>1612</v>
      </c>
      <c r="N3930" s="209">
        <f t="shared" si="0"/>
        <v>2025</v>
      </c>
      <c r="O3930" s="210">
        <f t="shared" si="1"/>
        <v>12</v>
      </c>
      <c r="P3930" s="211" t="str">
        <f>IFERROR(VLOOKUP(F3930,연간집계!D:E,2,FALSE),"")</f>
        <v>PCMS_스탠다드캘린더</v>
      </c>
    </row>
    <row r="3931" spans="1:16" ht="12.75">
      <c r="A3931" s="201">
        <v>46008.68105324074</v>
      </c>
      <c r="B3931" s="202">
        <v>46008</v>
      </c>
      <c r="C3931" s="203" t="s">
        <v>9712</v>
      </c>
      <c r="D3931" s="203" t="s">
        <v>11</v>
      </c>
      <c r="E3931" s="204" t="s">
        <v>9710</v>
      </c>
      <c r="F3931" s="49" t="s">
        <v>1284</v>
      </c>
      <c r="G3931" s="203">
        <v>1</v>
      </c>
      <c r="H3931" s="203" t="s">
        <v>9711</v>
      </c>
      <c r="I3931" s="205" t="s">
        <v>6644</v>
      </c>
      <c r="J3931" s="206"/>
      <c r="K3931" s="203">
        <v>26</v>
      </c>
      <c r="L3931" s="207" t="s">
        <v>827</v>
      </c>
      <c r="M3931" s="208" t="s">
        <v>1612</v>
      </c>
      <c r="N3931" s="209">
        <f t="shared" si="0"/>
        <v>2025</v>
      </c>
      <c r="O3931" s="210">
        <f t="shared" si="1"/>
        <v>12</v>
      </c>
      <c r="P3931" s="211" t="str">
        <f>IFERROR(VLOOKUP(F3931,연간집계!D:E,2,FALSE),"")</f>
        <v>PCMS_스탠다드캘린더</v>
      </c>
    </row>
    <row r="3932" spans="1:16" ht="12.75">
      <c r="A3932" s="201">
        <v>46008.681064814817</v>
      </c>
      <c r="B3932" s="202">
        <v>46008</v>
      </c>
      <c r="C3932" s="203" t="s">
        <v>9713</v>
      </c>
      <c r="D3932" s="203" t="s">
        <v>11</v>
      </c>
      <c r="E3932" s="204" t="s">
        <v>9710</v>
      </c>
      <c r="F3932" s="49" t="s">
        <v>1284</v>
      </c>
      <c r="G3932" s="203">
        <v>1</v>
      </c>
      <c r="H3932" s="203" t="s">
        <v>9711</v>
      </c>
      <c r="I3932" s="205" t="s">
        <v>6644</v>
      </c>
      <c r="J3932" s="206"/>
      <c r="K3932" s="203">
        <v>26</v>
      </c>
      <c r="L3932" s="207" t="s">
        <v>827</v>
      </c>
      <c r="M3932" s="208" t="s">
        <v>1612</v>
      </c>
      <c r="N3932" s="209">
        <f t="shared" si="0"/>
        <v>2025</v>
      </c>
      <c r="O3932" s="210">
        <f t="shared" si="1"/>
        <v>12</v>
      </c>
      <c r="P3932" s="211" t="str">
        <f>IFERROR(VLOOKUP(F3932,연간집계!D:E,2,FALSE),"")</f>
        <v>PCMS_스탠다드캘린더</v>
      </c>
    </row>
    <row r="3933" spans="1:16" ht="12.75">
      <c r="A3933" s="201">
        <v>46008.681076388886</v>
      </c>
      <c r="B3933" s="202">
        <v>46008</v>
      </c>
      <c r="C3933" s="203" t="s">
        <v>9714</v>
      </c>
      <c r="D3933" s="203" t="s">
        <v>11</v>
      </c>
      <c r="E3933" s="204" t="s">
        <v>9710</v>
      </c>
      <c r="F3933" s="49" t="s">
        <v>1284</v>
      </c>
      <c r="G3933" s="203">
        <v>1</v>
      </c>
      <c r="H3933" s="203" t="s">
        <v>9711</v>
      </c>
      <c r="I3933" s="205" t="s">
        <v>6644</v>
      </c>
      <c r="J3933" s="206"/>
      <c r="K3933" s="203">
        <v>26</v>
      </c>
      <c r="L3933" s="207" t="s">
        <v>827</v>
      </c>
      <c r="M3933" s="208" t="s">
        <v>1612</v>
      </c>
      <c r="N3933" s="209">
        <f t="shared" si="0"/>
        <v>2025</v>
      </c>
      <c r="O3933" s="210">
        <f t="shared" si="1"/>
        <v>12</v>
      </c>
      <c r="P3933" s="211" t="str">
        <f>IFERROR(VLOOKUP(F3933,연간집계!D:E,2,FALSE),"")</f>
        <v>PCMS_스탠다드캘린더</v>
      </c>
    </row>
    <row r="3934" spans="1:16" ht="12.75">
      <c r="A3934" s="201">
        <v>46008.681087962963</v>
      </c>
      <c r="B3934" s="202">
        <v>46008</v>
      </c>
      <c r="C3934" s="203" t="s">
        <v>9715</v>
      </c>
      <c r="D3934" s="203" t="s">
        <v>11</v>
      </c>
      <c r="E3934" s="204" t="s">
        <v>9710</v>
      </c>
      <c r="F3934" s="49" t="s">
        <v>1284</v>
      </c>
      <c r="G3934" s="203">
        <v>1</v>
      </c>
      <c r="H3934" s="203" t="s">
        <v>9711</v>
      </c>
      <c r="I3934" s="205" t="s">
        <v>6644</v>
      </c>
      <c r="J3934" s="206"/>
      <c r="K3934" s="203">
        <v>26</v>
      </c>
      <c r="L3934" s="207" t="s">
        <v>827</v>
      </c>
      <c r="M3934" s="208" t="s">
        <v>1612</v>
      </c>
      <c r="N3934" s="209">
        <f t="shared" si="0"/>
        <v>2025</v>
      </c>
      <c r="O3934" s="210">
        <f t="shared" si="1"/>
        <v>12</v>
      </c>
      <c r="P3934" s="211" t="str">
        <f>IFERROR(VLOOKUP(F3934,연간집계!D:E,2,FALSE),"")</f>
        <v>PCMS_스탠다드캘린더</v>
      </c>
    </row>
    <row r="3935" spans="1:16" ht="12.75">
      <c r="A3935" s="201">
        <v>46008.68109953704</v>
      </c>
      <c r="B3935" s="202">
        <v>46008</v>
      </c>
      <c r="C3935" s="203" t="s">
        <v>9716</v>
      </c>
      <c r="D3935" s="203" t="s">
        <v>11</v>
      </c>
      <c r="E3935" s="204" t="s">
        <v>9710</v>
      </c>
      <c r="F3935" s="49" t="s">
        <v>1284</v>
      </c>
      <c r="G3935" s="203">
        <v>1</v>
      </c>
      <c r="H3935" s="203" t="s">
        <v>9711</v>
      </c>
      <c r="I3935" s="205" t="s">
        <v>6644</v>
      </c>
      <c r="J3935" s="206"/>
      <c r="K3935" s="203">
        <v>26</v>
      </c>
      <c r="L3935" s="207" t="s">
        <v>827</v>
      </c>
      <c r="M3935" s="208" t="s">
        <v>1612</v>
      </c>
      <c r="N3935" s="209">
        <f t="shared" si="0"/>
        <v>2025</v>
      </c>
      <c r="O3935" s="210">
        <f t="shared" si="1"/>
        <v>12</v>
      </c>
      <c r="P3935" s="211" t="str">
        <f>IFERROR(VLOOKUP(F3935,연간집계!D:E,2,FALSE),"")</f>
        <v>PCMS_스탠다드캘린더</v>
      </c>
    </row>
    <row r="3936" spans="1:16" ht="12.75">
      <c r="A3936" s="201">
        <v>46008.687141203707</v>
      </c>
      <c r="B3936" s="202">
        <v>46008</v>
      </c>
      <c r="C3936" s="203" t="s">
        <v>9717</v>
      </c>
      <c r="D3936" s="203" t="s">
        <v>11</v>
      </c>
      <c r="E3936" s="204" t="s">
        <v>9718</v>
      </c>
      <c r="F3936" s="49" t="s">
        <v>1378</v>
      </c>
      <c r="G3936" s="203">
        <v>2</v>
      </c>
      <c r="H3936" s="203" t="s">
        <v>9719</v>
      </c>
      <c r="I3936" s="205" t="s">
        <v>2005</v>
      </c>
      <c r="J3936" s="206"/>
      <c r="K3936" s="203">
        <v>1</v>
      </c>
      <c r="L3936" s="207" t="s">
        <v>827</v>
      </c>
      <c r="M3936" s="208" t="s">
        <v>1658</v>
      </c>
      <c r="N3936" s="209">
        <f t="shared" si="0"/>
        <v>2025</v>
      </c>
      <c r="O3936" s="210">
        <f t="shared" si="1"/>
        <v>12</v>
      </c>
      <c r="P3936" s="211" t="str">
        <f>IFERROR(VLOOKUP(F3936,연간집계!D:E,2,FALSE),"")</f>
        <v>증명사진 (무광)</v>
      </c>
    </row>
    <row r="3937" spans="1:16" ht="12.75">
      <c r="A3937" s="201">
        <v>46008.687164351853</v>
      </c>
      <c r="B3937" s="202">
        <v>46008</v>
      </c>
      <c r="C3937" s="203" t="s">
        <v>9720</v>
      </c>
      <c r="D3937" s="203" t="s">
        <v>11</v>
      </c>
      <c r="E3937" s="204" t="s">
        <v>9721</v>
      </c>
      <c r="F3937" s="49" t="s">
        <v>849</v>
      </c>
      <c r="G3937" s="203">
        <v>16</v>
      </c>
      <c r="H3937" s="203" t="s">
        <v>9722</v>
      </c>
      <c r="I3937" s="205" t="s">
        <v>5118</v>
      </c>
      <c r="J3937" s="206"/>
      <c r="K3937" s="203">
        <v>42</v>
      </c>
      <c r="L3937" s="207" t="s">
        <v>827</v>
      </c>
      <c r="M3937" s="203" t="s">
        <v>5021</v>
      </c>
      <c r="N3937" s="209">
        <f t="shared" si="0"/>
        <v>2025</v>
      </c>
      <c r="O3937" s="210">
        <f t="shared" si="1"/>
        <v>12</v>
      </c>
      <c r="P3937" s="211" t="str">
        <f>IFERROR(VLOOKUP(F3937,연간집계!D:E,2,FALSE),"")</f>
        <v>스탠다드 포토북 8*11 (하드/유광)</v>
      </c>
    </row>
    <row r="3938" spans="1:16" ht="12.75">
      <c r="A3938" s="201">
        <v>46008.696261574078</v>
      </c>
      <c r="B3938" s="202">
        <v>46008</v>
      </c>
      <c r="C3938" s="203" t="s">
        <v>9723</v>
      </c>
      <c r="D3938" s="203" t="s">
        <v>11</v>
      </c>
      <c r="E3938" s="204" t="s">
        <v>9724</v>
      </c>
      <c r="F3938" s="49" t="s">
        <v>1269</v>
      </c>
      <c r="G3938" s="203">
        <v>22</v>
      </c>
      <c r="H3938" s="203" t="s">
        <v>9725</v>
      </c>
      <c r="I3938" s="205" t="s">
        <v>5016</v>
      </c>
      <c r="J3938" s="206"/>
      <c r="K3938" s="203">
        <v>26</v>
      </c>
      <c r="L3938" s="207" t="s">
        <v>827</v>
      </c>
      <c r="M3938" s="203" t="s">
        <v>5021</v>
      </c>
      <c r="N3938" s="209">
        <f t="shared" si="0"/>
        <v>2025</v>
      </c>
      <c r="O3938" s="210">
        <f t="shared" si="1"/>
        <v>12</v>
      </c>
      <c r="P3938" s="211" t="str">
        <f>IFERROR(VLOOKUP(F3938,연간집계!D:E,2,FALSE),"")</f>
        <v>PCMS_미니캘린더</v>
      </c>
    </row>
    <row r="3939" spans="1:16" ht="12.75">
      <c r="A3939" s="201">
        <v>46008.69972222222</v>
      </c>
      <c r="B3939" s="202">
        <v>46008</v>
      </c>
      <c r="C3939" s="203" t="s">
        <v>9726</v>
      </c>
      <c r="D3939" s="203" t="s">
        <v>11</v>
      </c>
      <c r="E3939" s="204" t="s">
        <v>9727</v>
      </c>
      <c r="F3939" s="49" t="s">
        <v>1274</v>
      </c>
      <c r="G3939" s="203">
        <v>1</v>
      </c>
      <c r="H3939" s="203" t="s">
        <v>2636</v>
      </c>
      <c r="I3939" s="205" t="s">
        <v>5442</v>
      </c>
      <c r="J3939" s="206"/>
      <c r="K3939" s="203">
        <v>26</v>
      </c>
      <c r="L3939" s="207" t="s">
        <v>827</v>
      </c>
      <c r="M3939" s="208" t="s">
        <v>1612</v>
      </c>
      <c r="N3939" s="209">
        <f t="shared" si="0"/>
        <v>2025</v>
      </c>
      <c r="O3939" s="210">
        <f t="shared" si="1"/>
        <v>12</v>
      </c>
      <c r="P3939" s="211" t="str">
        <f>IFERROR(VLOOKUP(F3939,연간집계!D:E,2,FALSE),"")</f>
        <v>PCMS_비트윈캘린더</v>
      </c>
    </row>
    <row r="3940" spans="1:16" ht="12.75">
      <c r="A3940" s="201">
        <v>46008.700231481482</v>
      </c>
      <c r="B3940" s="202">
        <v>46008</v>
      </c>
      <c r="C3940" s="203" t="s">
        <v>9728</v>
      </c>
      <c r="D3940" s="203" t="s">
        <v>11</v>
      </c>
      <c r="E3940" s="204" t="s">
        <v>9727</v>
      </c>
      <c r="F3940" s="49" t="s">
        <v>1274</v>
      </c>
      <c r="G3940" s="203">
        <v>1</v>
      </c>
      <c r="H3940" s="203" t="s">
        <v>2636</v>
      </c>
      <c r="I3940" s="205" t="s">
        <v>5442</v>
      </c>
      <c r="J3940" s="206"/>
      <c r="K3940" s="203">
        <v>26</v>
      </c>
      <c r="L3940" s="207" t="s">
        <v>827</v>
      </c>
      <c r="M3940" s="208" t="s">
        <v>1612</v>
      </c>
      <c r="N3940" s="209">
        <f t="shared" si="0"/>
        <v>2025</v>
      </c>
      <c r="O3940" s="210">
        <f t="shared" si="1"/>
        <v>12</v>
      </c>
      <c r="P3940" s="211" t="str">
        <f>IFERROR(VLOOKUP(F3940,연간집계!D:E,2,FALSE),"")</f>
        <v>PCMS_비트윈캘린더</v>
      </c>
    </row>
    <row r="3941" spans="1:16" ht="12.75">
      <c r="A3941" s="201">
        <v>46008.700601851851</v>
      </c>
      <c r="B3941" s="202">
        <v>46008</v>
      </c>
      <c r="C3941" s="203" t="s">
        <v>9729</v>
      </c>
      <c r="D3941" s="203" t="s">
        <v>11</v>
      </c>
      <c r="E3941" s="204" t="s">
        <v>9727</v>
      </c>
      <c r="F3941" s="49" t="s">
        <v>1274</v>
      </c>
      <c r="G3941" s="203">
        <v>1</v>
      </c>
      <c r="H3941" s="203" t="s">
        <v>2636</v>
      </c>
      <c r="I3941" s="205" t="s">
        <v>5442</v>
      </c>
      <c r="J3941" s="206"/>
      <c r="K3941" s="203">
        <v>26</v>
      </c>
      <c r="L3941" s="207" t="s">
        <v>827</v>
      </c>
      <c r="M3941" s="208" t="s">
        <v>1612</v>
      </c>
      <c r="N3941" s="209">
        <f t="shared" si="0"/>
        <v>2025</v>
      </c>
      <c r="O3941" s="210">
        <f t="shared" si="1"/>
        <v>12</v>
      </c>
      <c r="P3941" s="211" t="str">
        <f>IFERROR(VLOOKUP(F3941,연간집계!D:E,2,FALSE),"")</f>
        <v>PCMS_비트윈캘린더</v>
      </c>
    </row>
    <row r="3942" spans="1:16" ht="12.75">
      <c r="A3942" s="201">
        <v>46008.700925925928</v>
      </c>
      <c r="B3942" s="202">
        <v>46008</v>
      </c>
      <c r="C3942" s="203" t="s">
        <v>9730</v>
      </c>
      <c r="D3942" s="203" t="s">
        <v>11</v>
      </c>
      <c r="E3942" s="204" t="s">
        <v>9727</v>
      </c>
      <c r="F3942" s="49" t="s">
        <v>1274</v>
      </c>
      <c r="G3942" s="203">
        <v>1</v>
      </c>
      <c r="H3942" s="203" t="s">
        <v>2636</v>
      </c>
      <c r="I3942" s="205" t="s">
        <v>5442</v>
      </c>
      <c r="J3942" s="206"/>
      <c r="K3942" s="203">
        <v>26</v>
      </c>
      <c r="L3942" s="207" t="s">
        <v>827</v>
      </c>
      <c r="M3942" s="208" t="s">
        <v>1612</v>
      </c>
      <c r="N3942" s="209">
        <f t="shared" si="0"/>
        <v>2025</v>
      </c>
      <c r="O3942" s="210">
        <f t="shared" si="1"/>
        <v>12</v>
      </c>
      <c r="P3942" s="211" t="str">
        <f>IFERROR(VLOOKUP(F3942,연간집계!D:E,2,FALSE),"")</f>
        <v>PCMS_비트윈캘린더</v>
      </c>
    </row>
    <row r="3943" spans="1:16" ht="12.75">
      <c r="A3943" s="201">
        <v>46008.70144675926</v>
      </c>
      <c r="B3943" s="202">
        <v>46008</v>
      </c>
      <c r="C3943" s="203" t="s">
        <v>9731</v>
      </c>
      <c r="D3943" s="203" t="s">
        <v>11</v>
      </c>
      <c r="E3943" s="204" t="s">
        <v>9727</v>
      </c>
      <c r="F3943" s="49" t="s">
        <v>1274</v>
      </c>
      <c r="G3943" s="203">
        <v>1</v>
      </c>
      <c r="H3943" s="203" t="s">
        <v>2636</v>
      </c>
      <c r="I3943" s="205" t="s">
        <v>5442</v>
      </c>
      <c r="J3943" s="206"/>
      <c r="K3943" s="203">
        <v>26</v>
      </c>
      <c r="L3943" s="207" t="s">
        <v>827</v>
      </c>
      <c r="M3943" s="208" t="s">
        <v>1612</v>
      </c>
      <c r="N3943" s="209">
        <f t="shared" si="0"/>
        <v>2025</v>
      </c>
      <c r="O3943" s="210">
        <f t="shared" si="1"/>
        <v>12</v>
      </c>
      <c r="P3943" s="211" t="str">
        <f>IFERROR(VLOOKUP(F3943,연간집계!D:E,2,FALSE),"")</f>
        <v>PCMS_비트윈캘린더</v>
      </c>
    </row>
    <row r="3944" spans="1:16" ht="12.75">
      <c r="A3944" s="201">
        <v>46008.710740740738</v>
      </c>
      <c r="B3944" s="202">
        <v>46007</v>
      </c>
      <c r="C3944" s="203" t="s">
        <v>9732</v>
      </c>
      <c r="D3944" s="203" t="s">
        <v>11</v>
      </c>
      <c r="E3944" s="204" t="s">
        <v>9733</v>
      </c>
      <c r="F3944" s="49" t="s">
        <v>880</v>
      </c>
      <c r="G3944" s="203">
        <v>23</v>
      </c>
      <c r="H3944" s="203" t="s">
        <v>9734</v>
      </c>
      <c r="I3944" s="205" t="s">
        <v>2144</v>
      </c>
      <c r="J3944" s="208" t="s">
        <v>9459</v>
      </c>
      <c r="K3944" s="203">
        <v>66</v>
      </c>
      <c r="L3944" s="207" t="s">
        <v>827</v>
      </c>
      <c r="M3944" s="208" t="s">
        <v>1497</v>
      </c>
      <c r="N3944" s="209">
        <f t="shared" si="0"/>
        <v>2025</v>
      </c>
      <c r="O3944" s="210">
        <f t="shared" si="1"/>
        <v>12</v>
      </c>
      <c r="P3944" s="211" t="str">
        <f>IFERROR(VLOOKUP(F3944,연간집계!D:E,2,FALSE),"")</f>
        <v>레코드북 150</v>
      </c>
    </row>
    <row r="3945" spans="1:16" ht="12.75">
      <c r="A3945" s="201">
        <v>46008.714571759258</v>
      </c>
      <c r="B3945" s="202">
        <v>46008</v>
      </c>
      <c r="C3945" s="203" t="s">
        <v>9735</v>
      </c>
      <c r="D3945" s="203" t="s">
        <v>11</v>
      </c>
      <c r="E3945" s="204" t="s">
        <v>9736</v>
      </c>
      <c r="F3945" s="49" t="s">
        <v>1058</v>
      </c>
      <c r="G3945" s="203">
        <v>1</v>
      </c>
      <c r="H3945" s="203" t="s">
        <v>453</v>
      </c>
      <c r="I3945" s="205" t="s">
        <v>1440</v>
      </c>
      <c r="J3945" s="206"/>
      <c r="K3945" s="203">
        <v>120</v>
      </c>
      <c r="L3945" s="207" t="s">
        <v>827</v>
      </c>
      <c r="M3945" s="208" t="s">
        <v>1436</v>
      </c>
      <c r="N3945" s="209">
        <f t="shared" si="0"/>
        <v>2025</v>
      </c>
      <c r="O3945" s="210">
        <f t="shared" si="1"/>
        <v>12</v>
      </c>
      <c r="P3945" s="211" t="str">
        <f>IFERROR(VLOOKUP(F3945,연간집계!D:E,2,FALSE),"")</f>
        <v>프리북 150 (하드)</v>
      </c>
    </row>
    <row r="3946" spans="1:16" ht="12.75">
      <c r="A3946" s="201">
        <v>46008.720914351848</v>
      </c>
      <c r="B3946" s="202">
        <v>46008</v>
      </c>
      <c r="C3946" s="203" t="s">
        <v>9737</v>
      </c>
      <c r="D3946" s="203" t="s">
        <v>11</v>
      </c>
      <c r="E3946" s="204" t="s">
        <v>9738</v>
      </c>
      <c r="F3946" s="49" t="s">
        <v>1269</v>
      </c>
      <c r="G3946" s="203">
        <v>8</v>
      </c>
      <c r="H3946" s="203" t="s">
        <v>9725</v>
      </c>
      <c r="I3946" s="205" t="s">
        <v>5016</v>
      </c>
      <c r="J3946" s="206"/>
      <c r="K3946" s="203">
        <v>26</v>
      </c>
      <c r="L3946" s="207" t="s">
        <v>827</v>
      </c>
      <c r="M3946" s="208" t="s">
        <v>1612</v>
      </c>
      <c r="N3946" s="209">
        <f t="shared" si="0"/>
        <v>2025</v>
      </c>
      <c r="O3946" s="210">
        <f t="shared" si="1"/>
        <v>12</v>
      </c>
      <c r="P3946" s="211" t="str">
        <f>IFERROR(VLOOKUP(F3946,연간집계!D:E,2,FALSE),"")</f>
        <v>PCMS_미니캘린더</v>
      </c>
    </row>
    <row r="3947" spans="1:16" ht="12.75">
      <c r="A3947" s="201">
        <v>46008.735902777778</v>
      </c>
      <c r="B3947" s="202">
        <v>46008</v>
      </c>
      <c r="C3947" s="203" t="s">
        <v>9739</v>
      </c>
      <c r="D3947" s="203" t="s">
        <v>11</v>
      </c>
      <c r="E3947" s="204" t="s">
        <v>9740</v>
      </c>
      <c r="F3947" s="49" t="s">
        <v>1281</v>
      </c>
      <c r="G3947" s="203">
        <v>1</v>
      </c>
      <c r="H3947" s="203" t="s">
        <v>9741</v>
      </c>
      <c r="I3947" s="205" t="s">
        <v>2297</v>
      </c>
      <c r="J3947" s="206"/>
      <c r="K3947" s="203">
        <v>26</v>
      </c>
      <c r="L3947" s="207" t="s">
        <v>828</v>
      </c>
      <c r="M3947" s="208" t="s">
        <v>1481</v>
      </c>
      <c r="N3947" s="209">
        <f t="shared" si="0"/>
        <v>2025</v>
      </c>
      <c r="O3947" s="210">
        <f t="shared" si="1"/>
        <v>12</v>
      </c>
      <c r="P3947" s="211" t="str">
        <f>IFERROR(VLOOKUP(F3947,연간집계!D:E,2,FALSE),"")</f>
        <v>PCMS_빅캘린더</v>
      </c>
    </row>
    <row r="3948" spans="1:16" ht="12.75">
      <c r="A3948" s="201">
        <v>46008.735914351855</v>
      </c>
      <c r="B3948" s="202">
        <v>46008</v>
      </c>
      <c r="C3948" s="203" t="s">
        <v>9742</v>
      </c>
      <c r="D3948" s="203" t="s">
        <v>11</v>
      </c>
      <c r="E3948" s="204" t="s">
        <v>9740</v>
      </c>
      <c r="F3948" s="49" t="s">
        <v>1296</v>
      </c>
      <c r="G3948" s="203">
        <v>1</v>
      </c>
      <c r="H3948" s="203" t="s">
        <v>9741</v>
      </c>
      <c r="I3948" s="205" t="s">
        <v>1840</v>
      </c>
      <c r="J3948" s="206"/>
      <c r="K3948" s="203">
        <v>26</v>
      </c>
      <c r="L3948" s="207" t="s">
        <v>828</v>
      </c>
      <c r="M3948" s="208" t="s">
        <v>1436</v>
      </c>
      <c r="N3948" s="209">
        <f t="shared" si="0"/>
        <v>2025</v>
      </c>
      <c r="O3948" s="210">
        <f t="shared" si="1"/>
        <v>12</v>
      </c>
      <c r="P3948" s="211" t="str">
        <f>IFERROR(VLOOKUP(F3948,연간집계!D:E,2,FALSE),"")</f>
        <v>PCMS_벽걸이2단캘린더</v>
      </c>
    </row>
    <row r="3949" spans="1:16" ht="12.75">
      <c r="A3949" s="201">
        <v>46008.76840277778</v>
      </c>
      <c r="B3949" s="202">
        <v>46008</v>
      </c>
      <c r="C3949" s="203" t="s">
        <v>9743</v>
      </c>
      <c r="D3949" s="203" t="s">
        <v>11</v>
      </c>
      <c r="E3949" s="204" t="s">
        <v>9744</v>
      </c>
      <c r="F3949" s="49" t="s">
        <v>1261</v>
      </c>
      <c r="G3949" s="203">
        <v>1</v>
      </c>
      <c r="H3949" s="203" t="s">
        <v>9745</v>
      </c>
      <c r="I3949" s="205" t="s">
        <v>1808</v>
      </c>
      <c r="J3949" s="206"/>
      <c r="K3949" s="203">
        <v>24</v>
      </c>
      <c r="L3949" s="207" t="s">
        <v>828</v>
      </c>
      <c r="M3949" s="208" t="s">
        <v>1851</v>
      </c>
      <c r="N3949" s="209">
        <f t="shared" si="0"/>
        <v>2025</v>
      </c>
      <c r="O3949" s="210">
        <f t="shared" si="1"/>
        <v>12</v>
      </c>
      <c r="P3949" s="211" t="str">
        <f>IFERROR(VLOOKUP(F3949,연간집계!D:E,2,FALSE),"")</f>
        <v>모바일 포토북 197 (커플)</v>
      </c>
    </row>
    <row r="3950" spans="1:16" ht="12.75">
      <c r="A3950" s="201">
        <v>46008.771423611113</v>
      </c>
      <c r="B3950" s="202">
        <v>46008</v>
      </c>
      <c r="C3950" s="203" t="s">
        <v>9746</v>
      </c>
      <c r="D3950" s="203" t="s">
        <v>11</v>
      </c>
      <c r="E3950" s="204" t="s">
        <v>9747</v>
      </c>
      <c r="F3950" s="49" t="s">
        <v>870</v>
      </c>
      <c r="G3950" s="203">
        <v>1</v>
      </c>
      <c r="H3950" s="203" t="s">
        <v>2081</v>
      </c>
      <c r="I3950" s="205" t="s">
        <v>8608</v>
      </c>
      <c r="J3950" s="206"/>
      <c r="K3950" s="203">
        <v>42</v>
      </c>
      <c r="L3950" s="207" t="s">
        <v>827</v>
      </c>
      <c r="M3950" s="208" t="s">
        <v>1612</v>
      </c>
      <c r="N3950" s="209">
        <f t="shared" si="0"/>
        <v>2025</v>
      </c>
      <c r="O3950" s="210">
        <f t="shared" si="1"/>
        <v>12</v>
      </c>
      <c r="P3950" s="211" t="str">
        <f>IFERROR(VLOOKUP(F3950,연간집계!D:E,2,FALSE),"")</f>
        <v>스탠다드 포토북 11*8 (소프트/무광)</v>
      </c>
    </row>
    <row r="3951" spans="1:16" ht="12.75">
      <c r="A3951" s="201">
        <v>46008.777361111112</v>
      </c>
      <c r="B3951" s="202">
        <v>46008</v>
      </c>
      <c r="C3951" s="203" t="s">
        <v>9748</v>
      </c>
      <c r="D3951" s="203" t="s">
        <v>11</v>
      </c>
      <c r="E3951" s="204" t="s">
        <v>9749</v>
      </c>
      <c r="F3951" s="49" t="s">
        <v>1284</v>
      </c>
      <c r="G3951" s="203">
        <v>5</v>
      </c>
      <c r="H3951" s="203" t="s">
        <v>7434</v>
      </c>
      <c r="I3951" s="205" t="s">
        <v>6786</v>
      </c>
      <c r="J3951" s="206"/>
      <c r="K3951" s="203">
        <v>26</v>
      </c>
      <c r="L3951" s="207" t="s">
        <v>827</v>
      </c>
      <c r="M3951" s="208" t="s">
        <v>1449</v>
      </c>
      <c r="N3951" s="209">
        <f t="shared" si="0"/>
        <v>2025</v>
      </c>
      <c r="O3951" s="210">
        <f t="shared" si="1"/>
        <v>12</v>
      </c>
      <c r="P3951" s="211" t="str">
        <f>IFERROR(VLOOKUP(F3951,연간집계!D:E,2,FALSE),"")</f>
        <v>PCMS_스탠다드캘린더</v>
      </c>
    </row>
    <row r="3952" spans="1:16" ht="12.75">
      <c r="A3952" s="201">
        <v>46008.786192129628</v>
      </c>
      <c r="B3952" s="202">
        <v>46008</v>
      </c>
      <c r="C3952" s="203" t="s">
        <v>9750</v>
      </c>
      <c r="D3952" s="203" t="s">
        <v>11</v>
      </c>
      <c r="E3952" s="204" t="s">
        <v>9751</v>
      </c>
      <c r="F3952" s="49" t="s">
        <v>858</v>
      </c>
      <c r="G3952" s="203">
        <v>1</v>
      </c>
      <c r="H3952" s="203" t="s">
        <v>9752</v>
      </c>
      <c r="I3952" s="205" t="s">
        <v>1707</v>
      </c>
      <c r="J3952" s="206"/>
      <c r="K3952" s="203">
        <v>42</v>
      </c>
      <c r="L3952" s="207" t="s">
        <v>827</v>
      </c>
      <c r="M3952" s="208" t="s">
        <v>1436</v>
      </c>
      <c r="N3952" s="209">
        <f t="shared" si="0"/>
        <v>2025</v>
      </c>
      <c r="O3952" s="210">
        <f t="shared" si="1"/>
        <v>12</v>
      </c>
      <c r="P3952" s="211" t="str">
        <f>IFERROR(VLOOKUP(F3952,연간집계!D:E,2,FALSE),"")</f>
        <v>스탠다드 포토북 8*8 (하드/유광)</v>
      </c>
    </row>
    <row r="3953" spans="1:16" ht="12.75">
      <c r="A3953" s="201">
        <v>46008.824583333335</v>
      </c>
      <c r="B3953" s="202">
        <v>46008</v>
      </c>
      <c r="C3953" s="203" t="s">
        <v>9753</v>
      </c>
      <c r="D3953" s="203" t="s">
        <v>11</v>
      </c>
      <c r="E3953" s="204" t="s">
        <v>9754</v>
      </c>
      <c r="F3953" s="49" t="s">
        <v>1266</v>
      </c>
      <c r="G3953" s="203">
        <v>7</v>
      </c>
      <c r="H3953" s="203" t="s">
        <v>4192</v>
      </c>
      <c r="I3953" s="205" t="s">
        <v>4631</v>
      </c>
      <c r="J3953" s="206"/>
      <c r="K3953" s="203">
        <v>26</v>
      </c>
      <c r="L3953" s="207" t="s">
        <v>827</v>
      </c>
      <c r="M3953" s="208" t="s">
        <v>1449</v>
      </c>
      <c r="N3953" s="209">
        <f t="shared" si="0"/>
        <v>2025</v>
      </c>
      <c r="O3953" s="210">
        <f t="shared" si="1"/>
        <v>12</v>
      </c>
      <c r="P3953" s="211" t="str">
        <f>IFERROR(VLOOKUP(F3953,연간집계!D:E,2,FALSE),"")</f>
        <v>PCMS_롱캘린더</v>
      </c>
    </row>
    <row r="3954" spans="1:16" ht="12.75">
      <c r="A3954" s="201">
        <v>46008.824606481481</v>
      </c>
      <c r="B3954" s="202">
        <v>46008</v>
      </c>
      <c r="C3954" s="203" t="s">
        <v>9755</v>
      </c>
      <c r="D3954" s="203" t="s">
        <v>11</v>
      </c>
      <c r="E3954" s="204" t="s">
        <v>9754</v>
      </c>
      <c r="F3954" s="49" t="s">
        <v>1266</v>
      </c>
      <c r="G3954" s="203">
        <v>4</v>
      </c>
      <c r="H3954" s="203" t="s">
        <v>4192</v>
      </c>
      <c r="I3954" s="205" t="s">
        <v>4631</v>
      </c>
      <c r="J3954" s="206"/>
      <c r="K3954" s="203">
        <v>26</v>
      </c>
      <c r="L3954" s="207" t="s">
        <v>827</v>
      </c>
      <c r="M3954" s="208" t="s">
        <v>1436</v>
      </c>
      <c r="N3954" s="209">
        <f t="shared" si="0"/>
        <v>2025</v>
      </c>
      <c r="O3954" s="210">
        <f t="shared" si="1"/>
        <v>12</v>
      </c>
      <c r="P3954" s="211" t="str">
        <f>IFERROR(VLOOKUP(F3954,연간집계!D:E,2,FALSE),"")</f>
        <v>PCMS_롱캘린더</v>
      </c>
    </row>
    <row r="3955" spans="1:16" ht="12.75">
      <c r="A3955" s="201">
        <v>46008.824618055558</v>
      </c>
      <c r="B3955" s="202">
        <v>46008</v>
      </c>
      <c r="C3955" s="203" t="s">
        <v>9756</v>
      </c>
      <c r="D3955" s="203" t="s">
        <v>11</v>
      </c>
      <c r="E3955" s="204" t="s">
        <v>9757</v>
      </c>
      <c r="F3955" s="49" t="s">
        <v>1284</v>
      </c>
      <c r="G3955" s="203">
        <v>1</v>
      </c>
      <c r="H3955" s="203" t="s">
        <v>8631</v>
      </c>
      <c r="I3955" s="205" t="s">
        <v>5016</v>
      </c>
      <c r="J3955" s="206"/>
      <c r="K3955" s="203">
        <v>26</v>
      </c>
      <c r="L3955" s="207" t="s">
        <v>827</v>
      </c>
      <c r="M3955" s="208" t="s">
        <v>1471</v>
      </c>
      <c r="N3955" s="209">
        <f t="shared" si="0"/>
        <v>2025</v>
      </c>
      <c r="O3955" s="210">
        <f t="shared" si="1"/>
        <v>12</v>
      </c>
      <c r="P3955" s="211" t="str">
        <f>IFERROR(VLOOKUP(F3955,연간집계!D:E,2,FALSE),"")</f>
        <v>PCMS_스탠다드캘린더</v>
      </c>
    </row>
    <row r="3956" spans="1:16" ht="12.75">
      <c r="A3956" s="201">
        <v>46008.889444444445</v>
      </c>
      <c r="B3956" s="202">
        <v>46008</v>
      </c>
      <c r="C3956" s="203" t="s">
        <v>9758</v>
      </c>
      <c r="D3956" s="203" t="s">
        <v>11</v>
      </c>
      <c r="E3956" s="204" t="s">
        <v>9759</v>
      </c>
      <c r="F3956" s="49" t="s">
        <v>1284</v>
      </c>
      <c r="G3956" s="203">
        <v>5</v>
      </c>
      <c r="H3956" s="203" t="s">
        <v>9760</v>
      </c>
      <c r="I3956" s="205" t="s">
        <v>5016</v>
      </c>
      <c r="J3956" s="206"/>
      <c r="K3956" s="203">
        <v>26</v>
      </c>
      <c r="L3956" s="207" t="s">
        <v>827</v>
      </c>
      <c r="M3956" s="208" t="s">
        <v>1436</v>
      </c>
      <c r="N3956" s="209">
        <f t="shared" si="0"/>
        <v>2025</v>
      </c>
      <c r="O3956" s="210">
        <f t="shared" si="1"/>
        <v>12</v>
      </c>
      <c r="P3956" s="211" t="str">
        <f>IFERROR(VLOOKUP(F3956,연간집계!D:E,2,FALSE),"")</f>
        <v>PCMS_스탠다드캘린더</v>
      </c>
    </row>
    <row r="3957" spans="1:16" ht="12.75">
      <c r="A3957" s="201">
        <v>46008.895335648151</v>
      </c>
      <c r="B3957" s="202">
        <v>46008</v>
      </c>
      <c r="C3957" s="203" t="s">
        <v>9761</v>
      </c>
      <c r="D3957" s="203" t="s">
        <v>11</v>
      </c>
      <c r="E3957" s="204" t="s">
        <v>9762</v>
      </c>
      <c r="F3957" s="49" t="s">
        <v>880</v>
      </c>
      <c r="G3957" s="203">
        <v>1</v>
      </c>
      <c r="H3957" s="203" t="s">
        <v>9763</v>
      </c>
      <c r="I3957" s="205" t="s">
        <v>1440</v>
      </c>
      <c r="J3957" s="208" t="s">
        <v>8593</v>
      </c>
      <c r="K3957" s="203">
        <v>78</v>
      </c>
      <c r="L3957" s="207" t="s">
        <v>827</v>
      </c>
      <c r="M3957" s="208" t="s">
        <v>1436</v>
      </c>
      <c r="N3957" s="209">
        <f t="shared" si="0"/>
        <v>2025</v>
      </c>
      <c r="O3957" s="210">
        <f t="shared" si="1"/>
        <v>12</v>
      </c>
      <c r="P3957" s="211" t="str">
        <f>IFERROR(VLOOKUP(F3957,연간집계!D:E,2,FALSE),"")</f>
        <v>레코드북 150</v>
      </c>
    </row>
    <row r="3958" spans="1:16" ht="12.75">
      <c r="A3958" s="201">
        <v>46008.915925925925</v>
      </c>
      <c r="B3958" s="202">
        <v>46008</v>
      </c>
      <c r="C3958" s="203" t="s">
        <v>9764</v>
      </c>
      <c r="D3958" s="203" t="s">
        <v>11</v>
      </c>
      <c r="E3958" s="204" t="s">
        <v>9765</v>
      </c>
      <c r="F3958" s="49" t="s">
        <v>847</v>
      </c>
      <c r="G3958" s="203">
        <v>1</v>
      </c>
      <c r="H3958" s="203" t="s">
        <v>9044</v>
      </c>
      <c r="I3958" s="205" t="s">
        <v>2297</v>
      </c>
      <c r="J3958" s="206"/>
      <c r="K3958" s="203">
        <v>66</v>
      </c>
      <c r="L3958" s="207" t="s">
        <v>827</v>
      </c>
      <c r="M3958" s="208" t="s">
        <v>1436</v>
      </c>
      <c r="N3958" s="209">
        <f t="shared" si="0"/>
        <v>2025</v>
      </c>
      <c r="O3958" s="210">
        <f t="shared" si="1"/>
        <v>12</v>
      </c>
      <c r="P3958" s="211" t="str">
        <f>IFERROR(VLOOKUP(F3958,연간집계!D:E,2,FALSE),"")</f>
        <v>스탠다드 포토북 8*11 (하드/무광)</v>
      </c>
    </row>
    <row r="3959" spans="1:16" ht="12.75">
      <c r="A3959" s="201">
        <v>46008.930636574078</v>
      </c>
      <c r="B3959" s="202">
        <v>46008</v>
      </c>
      <c r="C3959" s="203" t="s">
        <v>9766</v>
      </c>
      <c r="D3959" s="203" t="s">
        <v>11</v>
      </c>
      <c r="E3959" s="204" t="s">
        <v>9767</v>
      </c>
      <c r="F3959" s="49" t="s">
        <v>1284</v>
      </c>
      <c r="G3959" s="203">
        <v>2</v>
      </c>
      <c r="H3959" s="203" t="s">
        <v>9768</v>
      </c>
      <c r="I3959" s="205" t="s">
        <v>5016</v>
      </c>
      <c r="J3959" s="206"/>
      <c r="K3959" s="203">
        <v>26</v>
      </c>
      <c r="L3959" s="207" t="s">
        <v>827</v>
      </c>
      <c r="M3959" s="208" t="s">
        <v>1471</v>
      </c>
      <c r="N3959" s="209">
        <f t="shared" si="0"/>
        <v>2025</v>
      </c>
      <c r="O3959" s="210">
        <f t="shared" si="1"/>
        <v>12</v>
      </c>
      <c r="P3959" s="211" t="str">
        <f>IFERROR(VLOOKUP(F3959,연간집계!D:E,2,FALSE),"")</f>
        <v>PCMS_스탠다드캘린더</v>
      </c>
    </row>
    <row r="3960" spans="1:16" ht="12.75">
      <c r="A3960" s="201">
        <v>46009.021817129629</v>
      </c>
      <c r="B3960" s="202">
        <v>46009</v>
      </c>
      <c r="C3960" s="203" t="s">
        <v>9769</v>
      </c>
      <c r="D3960" s="203" t="s">
        <v>11</v>
      </c>
      <c r="E3960" s="204" t="s">
        <v>9770</v>
      </c>
      <c r="F3960" s="49" t="s">
        <v>1243</v>
      </c>
      <c r="G3960" s="203">
        <v>1</v>
      </c>
      <c r="H3960" s="203" t="s">
        <v>3730</v>
      </c>
      <c r="I3960" s="205" t="s">
        <v>1676</v>
      </c>
      <c r="J3960" s="206"/>
      <c r="K3960" s="203">
        <v>24</v>
      </c>
      <c r="L3960" s="207" t="s">
        <v>828</v>
      </c>
      <c r="M3960" s="208" t="s">
        <v>1497</v>
      </c>
      <c r="N3960" s="209">
        <f t="shared" si="0"/>
        <v>2025</v>
      </c>
      <c r="O3960" s="210">
        <f t="shared" si="1"/>
        <v>12</v>
      </c>
      <c r="P3960" s="211" t="str">
        <f>IFERROR(VLOOKUP(F3960,연간집계!D:E,2,FALSE),"")</f>
        <v>모바일 포토북 150 (여행)</v>
      </c>
    </row>
    <row r="3961" spans="1:16" ht="12.75">
      <c r="A3961" s="201">
        <v>46009.021828703706</v>
      </c>
      <c r="B3961" s="202">
        <v>46009</v>
      </c>
      <c r="C3961" s="203" t="s">
        <v>9771</v>
      </c>
      <c r="D3961" s="203" t="s">
        <v>11</v>
      </c>
      <c r="E3961" s="204" t="s">
        <v>9770</v>
      </c>
      <c r="F3961" s="49" t="s">
        <v>1243</v>
      </c>
      <c r="G3961" s="203">
        <v>1</v>
      </c>
      <c r="H3961" s="203" t="s">
        <v>3730</v>
      </c>
      <c r="I3961" s="205" t="s">
        <v>1676</v>
      </c>
      <c r="J3961" s="206"/>
      <c r="K3961" s="203">
        <v>24</v>
      </c>
      <c r="L3961" s="207" t="s">
        <v>828</v>
      </c>
      <c r="M3961" s="208" t="s">
        <v>1497</v>
      </c>
      <c r="N3961" s="209">
        <f t="shared" si="0"/>
        <v>2025</v>
      </c>
      <c r="O3961" s="210">
        <f t="shared" si="1"/>
        <v>12</v>
      </c>
      <c r="P3961" s="211" t="str">
        <f>IFERROR(VLOOKUP(F3961,연간집계!D:E,2,FALSE),"")</f>
        <v>모바일 포토북 150 (여행)</v>
      </c>
    </row>
    <row r="3962" spans="1:16" ht="12.75">
      <c r="A3962" s="201">
        <v>46009.021840277775</v>
      </c>
      <c r="B3962" s="202">
        <v>46009</v>
      </c>
      <c r="C3962" s="203" t="s">
        <v>9772</v>
      </c>
      <c r="D3962" s="203" t="s">
        <v>11</v>
      </c>
      <c r="E3962" s="204" t="s">
        <v>9770</v>
      </c>
      <c r="F3962" s="49" t="s">
        <v>1250</v>
      </c>
      <c r="G3962" s="203">
        <v>4</v>
      </c>
      <c r="H3962" s="203" t="s">
        <v>3730</v>
      </c>
      <c r="I3962" s="205" t="s">
        <v>1676</v>
      </c>
      <c r="J3962" s="206"/>
      <c r="K3962" s="203">
        <v>32</v>
      </c>
      <c r="L3962" s="207" t="s">
        <v>828</v>
      </c>
      <c r="M3962" s="208" t="s">
        <v>1497</v>
      </c>
      <c r="N3962" s="209">
        <f t="shared" si="0"/>
        <v>2025</v>
      </c>
      <c r="O3962" s="210">
        <f t="shared" si="1"/>
        <v>12</v>
      </c>
      <c r="P3962" s="211" t="str">
        <f>IFERROR(VLOOKUP(F3962,연간집계!D:E,2,FALSE),"")</f>
        <v>모바일 포토북 150 (단체/모임)</v>
      </c>
    </row>
    <row r="3963" spans="1:16" ht="12.75">
      <c r="A3963" s="201">
        <v>46009.042430555557</v>
      </c>
      <c r="B3963" s="202">
        <v>46009</v>
      </c>
      <c r="C3963" s="203" t="s">
        <v>9773</v>
      </c>
      <c r="D3963" s="203" t="s">
        <v>11</v>
      </c>
      <c r="E3963" s="204" t="s">
        <v>9774</v>
      </c>
      <c r="F3963" s="49" t="s">
        <v>1284</v>
      </c>
      <c r="G3963" s="203">
        <v>1</v>
      </c>
      <c r="H3963" s="203" t="s">
        <v>9775</v>
      </c>
      <c r="I3963" s="205" t="s">
        <v>5304</v>
      </c>
      <c r="J3963" s="206"/>
      <c r="K3963" s="203">
        <v>26</v>
      </c>
      <c r="L3963" s="207" t="s">
        <v>827</v>
      </c>
      <c r="M3963" s="208" t="s">
        <v>1481</v>
      </c>
      <c r="N3963" s="209">
        <f t="shared" si="0"/>
        <v>2025</v>
      </c>
      <c r="O3963" s="210">
        <f t="shared" si="1"/>
        <v>12</v>
      </c>
      <c r="P3963" s="211" t="str">
        <f>IFERROR(VLOOKUP(F3963,연간집계!D:E,2,FALSE),"")</f>
        <v>PCMS_스탠다드캘린더</v>
      </c>
    </row>
    <row r="3964" spans="1:16" ht="12.75">
      <c r="A3964" s="201">
        <v>46009.057152777779</v>
      </c>
      <c r="B3964" s="202">
        <v>46009</v>
      </c>
      <c r="C3964" s="203" t="s">
        <v>9776</v>
      </c>
      <c r="D3964" s="203" t="s">
        <v>11</v>
      </c>
      <c r="E3964" s="204" t="s">
        <v>9777</v>
      </c>
      <c r="F3964" s="49" t="s">
        <v>1299</v>
      </c>
      <c r="G3964" s="203">
        <v>2</v>
      </c>
      <c r="H3964" s="203" t="s">
        <v>9778</v>
      </c>
      <c r="I3964" s="205" t="s">
        <v>5190</v>
      </c>
      <c r="J3964" s="206"/>
      <c r="K3964" s="203">
        <v>15</v>
      </c>
      <c r="L3964" s="207" t="s">
        <v>827</v>
      </c>
      <c r="M3964" s="208" t="s">
        <v>1436</v>
      </c>
      <c r="N3964" s="209">
        <f t="shared" si="0"/>
        <v>2025</v>
      </c>
      <c r="O3964" s="210">
        <f t="shared" si="1"/>
        <v>12</v>
      </c>
      <c r="P3964" s="211" t="str">
        <f>IFERROR(VLOOKUP(F3964,연간집계!D:E,2,FALSE),"")</f>
        <v>PCMS_우드월캘린더</v>
      </c>
    </row>
    <row r="3965" spans="1:16" ht="12.75">
      <c r="A3965" s="201">
        <v>46009.189467592594</v>
      </c>
      <c r="B3965" s="202">
        <v>46009</v>
      </c>
      <c r="C3965" s="203" t="s">
        <v>9779</v>
      </c>
      <c r="D3965" s="203" t="s">
        <v>11</v>
      </c>
      <c r="E3965" s="204" t="s">
        <v>9780</v>
      </c>
      <c r="F3965" s="49" t="s">
        <v>894</v>
      </c>
      <c r="G3965" s="203">
        <v>1</v>
      </c>
      <c r="H3965" s="203" t="s">
        <v>9781</v>
      </c>
      <c r="I3965" s="205" t="s">
        <v>4023</v>
      </c>
      <c r="J3965" s="206"/>
      <c r="K3965" s="203">
        <v>48</v>
      </c>
      <c r="L3965" s="207" t="s">
        <v>827</v>
      </c>
      <c r="M3965" s="208" t="s">
        <v>1481</v>
      </c>
      <c r="N3965" s="209">
        <f t="shared" si="0"/>
        <v>2025</v>
      </c>
      <c r="O3965" s="210">
        <f t="shared" si="1"/>
        <v>12</v>
      </c>
      <c r="P3965" s="211" t="str">
        <f>IFERROR(VLOOKUP(F3965,연간집계!D:E,2,FALSE),"")</f>
        <v>반려스토리북</v>
      </c>
    </row>
    <row r="3966" spans="1:16" ht="12.75">
      <c r="A3966" s="201">
        <v>46009.295358796298</v>
      </c>
      <c r="B3966" s="202">
        <v>46009</v>
      </c>
      <c r="C3966" s="203" t="s">
        <v>9782</v>
      </c>
      <c r="D3966" s="203" t="s">
        <v>11</v>
      </c>
      <c r="E3966" s="204" t="s">
        <v>9783</v>
      </c>
      <c r="F3966" s="49" t="s">
        <v>1284</v>
      </c>
      <c r="G3966" s="203">
        <v>2</v>
      </c>
      <c r="H3966" s="203" t="s">
        <v>9784</v>
      </c>
      <c r="I3966" s="205" t="s">
        <v>6786</v>
      </c>
      <c r="J3966" s="206"/>
      <c r="K3966" s="203">
        <v>26</v>
      </c>
      <c r="L3966" s="207" t="s">
        <v>828</v>
      </c>
      <c r="M3966" s="208" t="s">
        <v>4034</v>
      </c>
      <c r="N3966" s="209">
        <f t="shared" si="0"/>
        <v>2025</v>
      </c>
      <c r="O3966" s="210">
        <f t="shared" si="1"/>
        <v>12</v>
      </c>
      <c r="P3966" s="211" t="str">
        <f>IFERROR(VLOOKUP(F3966,연간집계!D:E,2,FALSE),"")</f>
        <v>PCMS_스탠다드캘린더</v>
      </c>
    </row>
    <row r="3967" spans="1:16" ht="12.75">
      <c r="A3967" s="201">
        <v>46009.307175925926</v>
      </c>
      <c r="B3967" s="202">
        <v>46009</v>
      </c>
      <c r="C3967" s="203" t="s">
        <v>9785</v>
      </c>
      <c r="D3967" s="203" t="s">
        <v>11</v>
      </c>
      <c r="E3967" s="204" t="s">
        <v>9786</v>
      </c>
      <c r="F3967" s="49" t="s">
        <v>1284</v>
      </c>
      <c r="G3967" s="203">
        <v>2</v>
      </c>
      <c r="H3967" s="203" t="s">
        <v>9787</v>
      </c>
      <c r="I3967" s="205" t="s">
        <v>7993</v>
      </c>
      <c r="J3967" s="206"/>
      <c r="K3967" s="203">
        <v>26</v>
      </c>
      <c r="L3967" s="207" t="s">
        <v>827</v>
      </c>
      <c r="M3967" s="208" t="s">
        <v>1449</v>
      </c>
      <c r="N3967" s="209">
        <f t="shared" si="0"/>
        <v>2025</v>
      </c>
      <c r="O3967" s="210">
        <f t="shared" si="1"/>
        <v>12</v>
      </c>
      <c r="P3967" s="211" t="str">
        <f>IFERROR(VLOOKUP(F3967,연간집계!D:E,2,FALSE),"")</f>
        <v>PCMS_스탠다드캘린더</v>
      </c>
    </row>
    <row r="3968" spans="1:16" ht="12.75">
      <c r="A3968" s="201">
        <v>46009.389548611114</v>
      </c>
      <c r="B3968" s="202">
        <v>46009</v>
      </c>
      <c r="C3968" s="203" t="s">
        <v>9788</v>
      </c>
      <c r="D3968" s="203" t="s">
        <v>11</v>
      </c>
      <c r="E3968" s="204" t="s">
        <v>9789</v>
      </c>
      <c r="F3968" s="49" t="s">
        <v>1046</v>
      </c>
      <c r="G3968" s="203">
        <v>1</v>
      </c>
      <c r="H3968" s="203" t="s">
        <v>2868</v>
      </c>
      <c r="I3968" s="205" t="s">
        <v>1566</v>
      </c>
      <c r="J3968" s="206"/>
      <c r="K3968" s="203">
        <v>40</v>
      </c>
      <c r="L3968" s="207" t="s">
        <v>827</v>
      </c>
      <c r="M3968" s="208" t="s">
        <v>1497</v>
      </c>
      <c r="N3968" s="209">
        <f t="shared" si="0"/>
        <v>2025</v>
      </c>
      <c r="O3968" s="210">
        <f t="shared" si="1"/>
        <v>12</v>
      </c>
      <c r="P3968" s="211" t="str">
        <f>IFERROR(VLOOKUP(F3968,연간집계!D:E,2,FALSE),"")</f>
        <v>프리북와이드 (소프트)</v>
      </c>
    </row>
    <row r="3969" spans="1:16" ht="12.75">
      <c r="A3969" s="201">
        <v>46009.392592592594</v>
      </c>
      <c r="B3969" s="202">
        <v>46009</v>
      </c>
      <c r="C3969" s="203" t="s">
        <v>9790</v>
      </c>
      <c r="D3969" s="203" t="s">
        <v>11</v>
      </c>
      <c r="E3969" s="204" t="s">
        <v>9791</v>
      </c>
      <c r="F3969" s="49" t="s">
        <v>985</v>
      </c>
      <c r="G3969" s="203">
        <v>1</v>
      </c>
      <c r="H3969" s="203" t="s">
        <v>369</v>
      </c>
      <c r="I3969" s="205" t="s">
        <v>8008</v>
      </c>
      <c r="J3969" s="206"/>
      <c r="K3969" s="203">
        <v>50</v>
      </c>
      <c r="L3969" s="207" t="s">
        <v>827</v>
      </c>
      <c r="M3969" s="208" t="s">
        <v>1612</v>
      </c>
      <c r="N3969" s="209">
        <f t="shared" si="0"/>
        <v>2025</v>
      </c>
      <c r="O3969" s="210">
        <f t="shared" si="1"/>
        <v>12</v>
      </c>
      <c r="P3969" s="211" t="str">
        <f>IFERROR(VLOOKUP(F3969,연간집계!D:E,2,FALSE),"")</f>
        <v>졸업북 (유광)</v>
      </c>
    </row>
    <row r="3970" spans="1:16" ht="12.75">
      <c r="A3970" s="201">
        <v>46009.392604166664</v>
      </c>
      <c r="B3970" s="202">
        <v>46009</v>
      </c>
      <c r="C3970" s="203" t="s">
        <v>9792</v>
      </c>
      <c r="D3970" s="203" t="s">
        <v>11</v>
      </c>
      <c r="E3970" s="204" t="s">
        <v>9791</v>
      </c>
      <c r="F3970" s="49" t="s">
        <v>847</v>
      </c>
      <c r="G3970" s="203">
        <v>1</v>
      </c>
      <c r="H3970" s="203" t="s">
        <v>369</v>
      </c>
      <c r="I3970" s="205" t="s">
        <v>9793</v>
      </c>
      <c r="J3970" s="206"/>
      <c r="K3970" s="203">
        <v>64</v>
      </c>
      <c r="L3970" s="207" t="s">
        <v>827</v>
      </c>
      <c r="M3970" s="208" t="s">
        <v>1612</v>
      </c>
      <c r="N3970" s="209">
        <f t="shared" si="0"/>
        <v>2025</v>
      </c>
      <c r="O3970" s="210">
        <f t="shared" si="1"/>
        <v>12</v>
      </c>
      <c r="P3970" s="211" t="str">
        <f>IFERROR(VLOOKUP(F3970,연간집계!D:E,2,FALSE),"")</f>
        <v>스탠다드 포토북 8*11 (하드/무광)</v>
      </c>
    </row>
    <row r="3971" spans="1:16" ht="12.75">
      <c r="A3971" s="201">
        <v>46009.39261574074</v>
      </c>
      <c r="B3971" s="202">
        <v>46009</v>
      </c>
      <c r="C3971" s="203" t="s">
        <v>9794</v>
      </c>
      <c r="D3971" s="203" t="s">
        <v>11</v>
      </c>
      <c r="E3971" s="204" t="s">
        <v>9791</v>
      </c>
      <c r="F3971" s="49" t="s">
        <v>847</v>
      </c>
      <c r="G3971" s="203">
        <v>1</v>
      </c>
      <c r="H3971" s="203" t="s">
        <v>369</v>
      </c>
      <c r="I3971" s="205" t="s">
        <v>9793</v>
      </c>
      <c r="J3971" s="206"/>
      <c r="K3971" s="203">
        <v>62</v>
      </c>
      <c r="L3971" s="207" t="s">
        <v>827</v>
      </c>
      <c r="M3971" s="208" t="s">
        <v>1612</v>
      </c>
      <c r="N3971" s="209">
        <f t="shared" si="0"/>
        <v>2025</v>
      </c>
      <c r="O3971" s="210">
        <f t="shared" si="1"/>
        <v>12</v>
      </c>
      <c r="P3971" s="211" t="str">
        <f>IFERROR(VLOOKUP(F3971,연간집계!D:E,2,FALSE),"")</f>
        <v>스탠다드 포토북 8*11 (하드/무광)</v>
      </c>
    </row>
    <row r="3972" spans="1:16" ht="12.75">
      <c r="A3972" s="201">
        <v>46009.392627314817</v>
      </c>
      <c r="B3972" s="202">
        <v>46009</v>
      </c>
      <c r="C3972" s="203" t="s">
        <v>9795</v>
      </c>
      <c r="D3972" s="203" t="s">
        <v>11</v>
      </c>
      <c r="E3972" s="204" t="s">
        <v>9791</v>
      </c>
      <c r="F3972" s="49" t="s">
        <v>847</v>
      </c>
      <c r="G3972" s="203">
        <v>1</v>
      </c>
      <c r="H3972" s="203" t="s">
        <v>369</v>
      </c>
      <c r="I3972" s="205" t="s">
        <v>9793</v>
      </c>
      <c r="J3972" s="206"/>
      <c r="K3972" s="203">
        <v>62</v>
      </c>
      <c r="L3972" s="207" t="s">
        <v>827</v>
      </c>
      <c r="M3972" s="208" t="s">
        <v>1612</v>
      </c>
      <c r="N3972" s="209">
        <f t="shared" si="0"/>
        <v>2025</v>
      </c>
      <c r="O3972" s="210">
        <f t="shared" si="1"/>
        <v>12</v>
      </c>
      <c r="P3972" s="211" t="str">
        <f>IFERROR(VLOOKUP(F3972,연간집계!D:E,2,FALSE),"")</f>
        <v>스탠다드 포토북 8*11 (하드/무광)</v>
      </c>
    </row>
    <row r="3973" spans="1:16" ht="12.75">
      <c r="A3973" s="201">
        <v>46009.392638888887</v>
      </c>
      <c r="B3973" s="202">
        <v>46009</v>
      </c>
      <c r="C3973" s="203" t="s">
        <v>9796</v>
      </c>
      <c r="D3973" s="203" t="s">
        <v>11</v>
      </c>
      <c r="E3973" s="204" t="s">
        <v>9791</v>
      </c>
      <c r="F3973" s="49" t="s">
        <v>847</v>
      </c>
      <c r="G3973" s="203">
        <v>1</v>
      </c>
      <c r="H3973" s="203" t="s">
        <v>369</v>
      </c>
      <c r="I3973" s="205" t="s">
        <v>9793</v>
      </c>
      <c r="J3973" s="206"/>
      <c r="K3973" s="203">
        <v>62</v>
      </c>
      <c r="L3973" s="207" t="s">
        <v>827</v>
      </c>
      <c r="M3973" s="208" t="s">
        <v>1612</v>
      </c>
      <c r="N3973" s="209">
        <f t="shared" si="0"/>
        <v>2025</v>
      </c>
      <c r="O3973" s="210">
        <f t="shared" si="1"/>
        <v>12</v>
      </c>
      <c r="P3973" s="211" t="str">
        <f>IFERROR(VLOOKUP(F3973,연간집계!D:E,2,FALSE),"")</f>
        <v>스탠다드 포토북 8*11 (하드/무광)</v>
      </c>
    </row>
    <row r="3974" spans="1:16" ht="12.75">
      <c r="A3974" s="201">
        <v>46009.39266203704</v>
      </c>
      <c r="B3974" s="202">
        <v>46009</v>
      </c>
      <c r="C3974" s="203" t="s">
        <v>9797</v>
      </c>
      <c r="D3974" s="203" t="s">
        <v>11</v>
      </c>
      <c r="E3974" s="204" t="s">
        <v>9791</v>
      </c>
      <c r="F3974" s="49" t="s">
        <v>847</v>
      </c>
      <c r="G3974" s="203">
        <v>1</v>
      </c>
      <c r="H3974" s="203" t="s">
        <v>369</v>
      </c>
      <c r="I3974" s="205" t="s">
        <v>9793</v>
      </c>
      <c r="J3974" s="206"/>
      <c r="K3974" s="203">
        <v>24</v>
      </c>
      <c r="L3974" s="207" t="s">
        <v>827</v>
      </c>
      <c r="M3974" s="208" t="s">
        <v>1612</v>
      </c>
      <c r="N3974" s="209">
        <f t="shared" si="0"/>
        <v>2025</v>
      </c>
      <c r="O3974" s="210">
        <f t="shared" si="1"/>
        <v>12</v>
      </c>
      <c r="P3974" s="211" t="str">
        <f>IFERROR(VLOOKUP(F3974,연간집계!D:E,2,FALSE),"")</f>
        <v>스탠다드 포토북 8*11 (하드/무광)</v>
      </c>
    </row>
    <row r="3975" spans="1:16" ht="12.75">
      <c r="A3975" s="201">
        <v>46009.39267361111</v>
      </c>
      <c r="B3975" s="202">
        <v>46009</v>
      </c>
      <c r="C3975" s="203" t="s">
        <v>9798</v>
      </c>
      <c r="D3975" s="203" t="s">
        <v>11</v>
      </c>
      <c r="E3975" s="204" t="s">
        <v>9791</v>
      </c>
      <c r="F3975" s="49" t="s">
        <v>847</v>
      </c>
      <c r="G3975" s="203">
        <v>1</v>
      </c>
      <c r="H3975" s="203" t="s">
        <v>369</v>
      </c>
      <c r="I3975" s="205" t="s">
        <v>9793</v>
      </c>
      <c r="J3975" s="206"/>
      <c r="K3975" s="203">
        <v>24</v>
      </c>
      <c r="L3975" s="207" t="s">
        <v>827</v>
      </c>
      <c r="M3975" s="208" t="s">
        <v>1612</v>
      </c>
      <c r="N3975" s="209">
        <f t="shared" si="0"/>
        <v>2025</v>
      </c>
      <c r="O3975" s="210">
        <f t="shared" si="1"/>
        <v>12</v>
      </c>
      <c r="P3975" s="211" t="str">
        <f>IFERROR(VLOOKUP(F3975,연간집계!D:E,2,FALSE),"")</f>
        <v>스탠다드 포토북 8*11 (하드/무광)</v>
      </c>
    </row>
    <row r="3976" spans="1:16" ht="12.75">
      <c r="A3976" s="201">
        <v>46009.392685185187</v>
      </c>
      <c r="B3976" s="202">
        <v>46009</v>
      </c>
      <c r="C3976" s="203" t="s">
        <v>9799</v>
      </c>
      <c r="D3976" s="203" t="s">
        <v>11</v>
      </c>
      <c r="E3976" s="204" t="s">
        <v>9791</v>
      </c>
      <c r="F3976" s="49" t="s">
        <v>847</v>
      </c>
      <c r="G3976" s="203">
        <v>1</v>
      </c>
      <c r="H3976" s="203" t="s">
        <v>369</v>
      </c>
      <c r="I3976" s="205" t="s">
        <v>9793</v>
      </c>
      <c r="J3976" s="206"/>
      <c r="K3976" s="203">
        <v>24</v>
      </c>
      <c r="L3976" s="207" t="s">
        <v>827</v>
      </c>
      <c r="M3976" s="208" t="s">
        <v>1612</v>
      </c>
      <c r="N3976" s="209">
        <f t="shared" si="0"/>
        <v>2025</v>
      </c>
      <c r="O3976" s="210">
        <f t="shared" si="1"/>
        <v>12</v>
      </c>
      <c r="P3976" s="211" t="str">
        <f>IFERROR(VLOOKUP(F3976,연간집계!D:E,2,FALSE),"")</f>
        <v>스탠다드 포토북 8*11 (하드/무광)</v>
      </c>
    </row>
    <row r="3977" spans="1:16" ht="12.75">
      <c r="A3977" s="201">
        <v>46009.392696759256</v>
      </c>
      <c r="B3977" s="202">
        <v>46009</v>
      </c>
      <c r="C3977" s="203" t="s">
        <v>9800</v>
      </c>
      <c r="D3977" s="203" t="s">
        <v>11</v>
      </c>
      <c r="E3977" s="204" t="s">
        <v>9791</v>
      </c>
      <c r="F3977" s="49" t="s">
        <v>847</v>
      </c>
      <c r="G3977" s="203">
        <v>1</v>
      </c>
      <c r="H3977" s="203" t="s">
        <v>369</v>
      </c>
      <c r="I3977" s="205" t="s">
        <v>9793</v>
      </c>
      <c r="J3977" s="206"/>
      <c r="K3977" s="203">
        <v>24</v>
      </c>
      <c r="L3977" s="207" t="s">
        <v>827</v>
      </c>
      <c r="M3977" s="208" t="s">
        <v>1612</v>
      </c>
      <c r="N3977" s="209">
        <f t="shared" si="0"/>
        <v>2025</v>
      </c>
      <c r="O3977" s="210">
        <f t="shared" si="1"/>
        <v>12</v>
      </c>
      <c r="P3977" s="211" t="str">
        <f>IFERROR(VLOOKUP(F3977,연간집계!D:E,2,FALSE),"")</f>
        <v>스탠다드 포토북 8*11 (하드/무광)</v>
      </c>
    </row>
    <row r="3978" spans="1:16" ht="12.75">
      <c r="A3978" s="201">
        <v>46009.392708333333</v>
      </c>
      <c r="B3978" s="202">
        <v>46009</v>
      </c>
      <c r="C3978" s="203" t="s">
        <v>9801</v>
      </c>
      <c r="D3978" s="203" t="s">
        <v>11</v>
      </c>
      <c r="E3978" s="204" t="s">
        <v>9791</v>
      </c>
      <c r="F3978" s="49" t="s">
        <v>847</v>
      </c>
      <c r="G3978" s="203">
        <v>1</v>
      </c>
      <c r="H3978" s="203" t="s">
        <v>369</v>
      </c>
      <c r="I3978" s="205" t="s">
        <v>9793</v>
      </c>
      <c r="J3978" s="206"/>
      <c r="K3978" s="203">
        <v>24</v>
      </c>
      <c r="L3978" s="207" t="s">
        <v>827</v>
      </c>
      <c r="M3978" s="208" t="s">
        <v>1612</v>
      </c>
      <c r="N3978" s="209">
        <f t="shared" si="0"/>
        <v>2025</v>
      </c>
      <c r="O3978" s="210">
        <f t="shared" si="1"/>
        <v>12</v>
      </c>
      <c r="P3978" s="211" t="str">
        <f>IFERROR(VLOOKUP(F3978,연간집계!D:E,2,FALSE),"")</f>
        <v>스탠다드 포토북 8*11 (하드/무광)</v>
      </c>
    </row>
    <row r="3979" spans="1:16" ht="12.75">
      <c r="A3979" s="201">
        <v>46009.39271990741</v>
      </c>
      <c r="B3979" s="202">
        <v>46009</v>
      </c>
      <c r="C3979" s="203" t="s">
        <v>9802</v>
      </c>
      <c r="D3979" s="203" t="s">
        <v>11</v>
      </c>
      <c r="E3979" s="204" t="s">
        <v>9791</v>
      </c>
      <c r="F3979" s="49" t="s">
        <v>847</v>
      </c>
      <c r="G3979" s="203">
        <v>1</v>
      </c>
      <c r="H3979" s="203" t="s">
        <v>369</v>
      </c>
      <c r="I3979" s="205" t="s">
        <v>9793</v>
      </c>
      <c r="J3979" s="206"/>
      <c r="K3979" s="203">
        <v>26</v>
      </c>
      <c r="L3979" s="207" t="s">
        <v>827</v>
      </c>
      <c r="M3979" s="208" t="s">
        <v>1612</v>
      </c>
      <c r="N3979" s="209">
        <f t="shared" si="0"/>
        <v>2025</v>
      </c>
      <c r="O3979" s="210">
        <f t="shared" si="1"/>
        <v>12</v>
      </c>
      <c r="P3979" s="211" t="str">
        <f>IFERROR(VLOOKUP(F3979,연간집계!D:E,2,FALSE),"")</f>
        <v>스탠다드 포토북 8*11 (하드/무광)</v>
      </c>
    </row>
    <row r="3980" spans="1:16" ht="12.75">
      <c r="A3980" s="201">
        <v>46009.392731481479</v>
      </c>
      <c r="B3980" s="202">
        <v>46009</v>
      </c>
      <c r="C3980" s="203" t="s">
        <v>9803</v>
      </c>
      <c r="D3980" s="203" t="s">
        <v>11</v>
      </c>
      <c r="E3980" s="204" t="s">
        <v>9804</v>
      </c>
      <c r="F3980" s="49" t="s">
        <v>1281</v>
      </c>
      <c r="G3980" s="203">
        <v>5</v>
      </c>
      <c r="H3980" s="203" t="s">
        <v>9805</v>
      </c>
      <c r="I3980" s="205" t="s">
        <v>2297</v>
      </c>
      <c r="J3980" s="206"/>
      <c r="K3980" s="203">
        <v>26</v>
      </c>
      <c r="L3980" s="207" t="s">
        <v>827</v>
      </c>
      <c r="M3980" s="208" t="s">
        <v>1514</v>
      </c>
      <c r="N3980" s="209">
        <f t="shared" si="0"/>
        <v>2025</v>
      </c>
      <c r="O3980" s="210">
        <f t="shared" si="1"/>
        <v>12</v>
      </c>
      <c r="P3980" s="211" t="str">
        <f>IFERROR(VLOOKUP(F3980,연간집계!D:E,2,FALSE),"")</f>
        <v>PCMS_빅캘린더</v>
      </c>
    </row>
    <row r="3981" spans="1:16" ht="12.75">
      <c r="A3981" s="201">
        <v>46009.404641203706</v>
      </c>
      <c r="B3981" s="202">
        <v>46009</v>
      </c>
      <c r="C3981" s="203" t="s">
        <v>9806</v>
      </c>
      <c r="D3981" s="203" t="s">
        <v>11</v>
      </c>
      <c r="E3981" s="204" t="s">
        <v>9807</v>
      </c>
      <c r="F3981" s="49" t="s">
        <v>847</v>
      </c>
      <c r="G3981" s="203">
        <v>3</v>
      </c>
      <c r="H3981" s="203" t="s">
        <v>9808</v>
      </c>
      <c r="I3981" s="205" t="s">
        <v>5118</v>
      </c>
      <c r="J3981" s="206"/>
      <c r="K3981" s="203">
        <v>58</v>
      </c>
      <c r="L3981" s="207" t="s">
        <v>827</v>
      </c>
      <c r="M3981" s="203" t="s">
        <v>5021</v>
      </c>
      <c r="N3981" s="209">
        <f t="shared" si="0"/>
        <v>2025</v>
      </c>
      <c r="O3981" s="210">
        <f t="shared" si="1"/>
        <v>12</v>
      </c>
      <c r="P3981" s="211" t="str">
        <f>IFERROR(VLOOKUP(F3981,연간집계!D:E,2,FALSE),"")</f>
        <v>스탠다드 포토북 8*11 (하드/무광)</v>
      </c>
    </row>
    <row r="3982" spans="1:16" ht="12.75">
      <c r="A3982" s="201">
        <v>46009.404652777775</v>
      </c>
      <c r="B3982" s="202">
        <v>46009</v>
      </c>
      <c r="C3982" s="203" t="s">
        <v>9809</v>
      </c>
      <c r="D3982" s="203" t="s">
        <v>11</v>
      </c>
      <c r="E3982" s="204" t="s">
        <v>9807</v>
      </c>
      <c r="F3982" s="49" t="s">
        <v>847</v>
      </c>
      <c r="G3982" s="203">
        <v>8</v>
      </c>
      <c r="H3982" s="203" t="s">
        <v>9808</v>
      </c>
      <c r="I3982" s="205" t="s">
        <v>5118</v>
      </c>
      <c r="J3982" s="206"/>
      <c r="K3982" s="203">
        <v>58</v>
      </c>
      <c r="L3982" s="207" t="s">
        <v>827</v>
      </c>
      <c r="M3982" s="203" t="s">
        <v>5021</v>
      </c>
      <c r="N3982" s="209">
        <f t="shared" si="0"/>
        <v>2025</v>
      </c>
      <c r="O3982" s="210">
        <f t="shared" si="1"/>
        <v>12</v>
      </c>
      <c r="P3982" s="211" t="str">
        <f>IFERROR(VLOOKUP(F3982,연간집계!D:E,2,FALSE),"")</f>
        <v>스탠다드 포토북 8*11 (하드/무광)</v>
      </c>
    </row>
    <row r="3983" spans="1:16" ht="12.75">
      <c r="A3983" s="201">
        <v>46009.407604166663</v>
      </c>
      <c r="B3983" s="202">
        <v>46009</v>
      </c>
      <c r="C3983" s="203" t="s">
        <v>9810</v>
      </c>
      <c r="D3983" s="203" t="s">
        <v>11</v>
      </c>
      <c r="E3983" s="204" t="s">
        <v>9811</v>
      </c>
      <c r="F3983" s="49" t="s">
        <v>1257</v>
      </c>
      <c r="G3983" s="203">
        <v>1</v>
      </c>
      <c r="H3983" s="203" t="s">
        <v>9812</v>
      </c>
      <c r="I3983" s="205" t="s">
        <v>1998</v>
      </c>
      <c r="J3983" s="206"/>
      <c r="K3983" s="203">
        <v>24</v>
      </c>
      <c r="L3983" s="207" t="s">
        <v>828</v>
      </c>
      <c r="M3983" s="208" t="s">
        <v>1541</v>
      </c>
      <c r="N3983" s="209">
        <f t="shared" si="0"/>
        <v>2025</v>
      </c>
      <c r="O3983" s="210">
        <f t="shared" si="1"/>
        <v>12</v>
      </c>
      <c r="P3983" s="211" t="str">
        <f>IFERROR(VLOOKUP(F3983,연간집계!D:E,2,FALSE),"")</f>
        <v>모바일 포토북 150 (커플)</v>
      </c>
    </row>
    <row r="3984" spans="1:16" ht="12.75">
      <c r="A3984" s="201">
        <v>46009.440370370372</v>
      </c>
      <c r="B3984" s="202">
        <v>46009</v>
      </c>
      <c r="C3984" s="203" t="s">
        <v>9813</v>
      </c>
      <c r="D3984" s="203" t="s">
        <v>11</v>
      </c>
      <c r="E3984" s="204" t="s">
        <v>9814</v>
      </c>
      <c r="F3984" s="49" t="s">
        <v>1284</v>
      </c>
      <c r="G3984" s="203">
        <v>5</v>
      </c>
      <c r="H3984" s="203" t="s">
        <v>8806</v>
      </c>
      <c r="I3984" s="205" t="s">
        <v>6786</v>
      </c>
      <c r="J3984" s="206"/>
      <c r="K3984" s="203">
        <v>26</v>
      </c>
      <c r="L3984" s="207" t="s">
        <v>827</v>
      </c>
      <c r="M3984" s="208" t="s">
        <v>4034</v>
      </c>
      <c r="N3984" s="209">
        <f t="shared" si="0"/>
        <v>2025</v>
      </c>
      <c r="O3984" s="210">
        <f t="shared" si="1"/>
        <v>12</v>
      </c>
      <c r="P3984" s="211" t="str">
        <f>IFERROR(VLOOKUP(F3984,연간집계!D:E,2,FALSE),"")</f>
        <v>PCMS_스탠다드캘린더</v>
      </c>
    </row>
    <row r="3985" spans="1:16" ht="12.75">
      <c r="A3985" s="201">
        <v>46009.446284722224</v>
      </c>
      <c r="B3985" s="202">
        <v>46009</v>
      </c>
      <c r="C3985" s="203" t="s">
        <v>9815</v>
      </c>
      <c r="D3985" s="203" t="s">
        <v>11</v>
      </c>
      <c r="E3985" s="204" t="s">
        <v>9816</v>
      </c>
      <c r="F3985" s="49" t="s">
        <v>849</v>
      </c>
      <c r="G3985" s="203">
        <v>1</v>
      </c>
      <c r="H3985" s="203" t="s">
        <v>2073</v>
      </c>
      <c r="I3985" s="205" t="s">
        <v>1440</v>
      </c>
      <c r="J3985" s="206"/>
      <c r="K3985" s="203">
        <f>24+56</f>
        <v>80</v>
      </c>
      <c r="L3985" s="207" t="s">
        <v>827</v>
      </c>
      <c r="M3985" s="208" t="s">
        <v>1497</v>
      </c>
      <c r="N3985" s="209">
        <f t="shared" si="0"/>
        <v>2025</v>
      </c>
      <c r="O3985" s="210">
        <f t="shared" si="1"/>
        <v>12</v>
      </c>
      <c r="P3985" s="211" t="str">
        <f>IFERROR(VLOOKUP(F3985,연간집계!D:E,2,FALSE),"")</f>
        <v>스탠다드 포토북 8*11 (하드/유광)</v>
      </c>
    </row>
    <row r="3986" spans="1:16" ht="12.75">
      <c r="A3986" s="201">
        <v>46009.452326388891</v>
      </c>
      <c r="B3986" s="202">
        <v>46009</v>
      </c>
      <c r="C3986" s="203" t="s">
        <v>9817</v>
      </c>
      <c r="D3986" s="203" t="s">
        <v>11</v>
      </c>
      <c r="E3986" s="204" t="s">
        <v>9818</v>
      </c>
      <c r="F3986" s="49" t="s">
        <v>1284</v>
      </c>
      <c r="G3986" s="203">
        <v>60</v>
      </c>
      <c r="H3986" s="203" t="s">
        <v>6272</v>
      </c>
      <c r="I3986" s="205" t="s">
        <v>1501</v>
      </c>
      <c r="J3986" s="206"/>
      <c r="K3986" s="203">
        <v>26</v>
      </c>
      <c r="L3986" s="207" t="s">
        <v>827</v>
      </c>
      <c r="M3986" s="208" t="s">
        <v>1497</v>
      </c>
      <c r="N3986" s="209">
        <f t="shared" si="0"/>
        <v>2025</v>
      </c>
      <c r="O3986" s="210">
        <f t="shared" si="1"/>
        <v>12</v>
      </c>
      <c r="P3986" s="211" t="str">
        <f>IFERROR(VLOOKUP(F3986,연간집계!D:E,2,FALSE),"")</f>
        <v>PCMS_스탠다드캘린더</v>
      </c>
    </row>
    <row r="3987" spans="1:16" ht="12.75">
      <c r="A3987" s="201">
        <v>46009.467557870368</v>
      </c>
      <c r="B3987" s="202">
        <v>46009</v>
      </c>
      <c r="C3987" s="203" t="s">
        <v>9819</v>
      </c>
      <c r="D3987" s="203" t="s">
        <v>11</v>
      </c>
      <c r="E3987" s="204" t="s">
        <v>9820</v>
      </c>
      <c r="F3987" s="49" t="s">
        <v>1284</v>
      </c>
      <c r="G3987" s="203">
        <v>10</v>
      </c>
      <c r="H3987" s="203" t="s">
        <v>9821</v>
      </c>
      <c r="I3987" s="205" t="s">
        <v>4943</v>
      </c>
      <c r="J3987" s="206"/>
      <c r="K3987" s="203">
        <v>26</v>
      </c>
      <c r="L3987" s="207" t="s">
        <v>827</v>
      </c>
      <c r="M3987" s="208" t="s">
        <v>1449</v>
      </c>
      <c r="N3987" s="209">
        <f t="shared" si="0"/>
        <v>2025</v>
      </c>
      <c r="O3987" s="210">
        <f t="shared" si="1"/>
        <v>12</v>
      </c>
      <c r="P3987" s="211" t="str">
        <f>IFERROR(VLOOKUP(F3987,연간집계!D:E,2,FALSE),"")</f>
        <v>PCMS_스탠다드캘린더</v>
      </c>
    </row>
    <row r="3988" spans="1:16" ht="12.75">
      <c r="A3988" s="201">
        <v>46009.470578703702</v>
      </c>
      <c r="B3988" s="202">
        <v>46009</v>
      </c>
      <c r="C3988" s="203" t="s">
        <v>9822</v>
      </c>
      <c r="D3988" s="203" t="s">
        <v>11</v>
      </c>
      <c r="E3988" s="204" t="s">
        <v>9823</v>
      </c>
      <c r="F3988" s="49" t="s">
        <v>847</v>
      </c>
      <c r="G3988" s="203">
        <v>1</v>
      </c>
      <c r="H3988" s="203" t="s">
        <v>7368</v>
      </c>
      <c r="I3988" s="205" t="s">
        <v>1808</v>
      </c>
      <c r="J3988" s="206"/>
      <c r="K3988" s="203">
        <v>46</v>
      </c>
      <c r="L3988" s="207" t="s">
        <v>827</v>
      </c>
      <c r="M3988" s="208" t="s">
        <v>1851</v>
      </c>
      <c r="N3988" s="209">
        <f t="shared" si="0"/>
        <v>2025</v>
      </c>
      <c r="O3988" s="210">
        <f t="shared" si="1"/>
        <v>12</v>
      </c>
      <c r="P3988" s="211" t="str">
        <f>IFERROR(VLOOKUP(F3988,연간집계!D:E,2,FALSE),"")</f>
        <v>스탠다드 포토북 8*11 (하드/무광)</v>
      </c>
    </row>
    <row r="3989" spans="1:16" ht="12.75">
      <c r="A3989" s="201">
        <v>46009.494189814817</v>
      </c>
      <c r="B3989" s="202">
        <v>46009</v>
      </c>
      <c r="C3989" s="203" t="s">
        <v>9824</v>
      </c>
      <c r="D3989" s="203" t="s">
        <v>11</v>
      </c>
      <c r="E3989" s="204" t="s">
        <v>9825</v>
      </c>
      <c r="F3989" s="49" t="s">
        <v>1046</v>
      </c>
      <c r="G3989" s="203">
        <v>1</v>
      </c>
      <c r="H3989" s="203" t="s">
        <v>9826</v>
      </c>
      <c r="I3989" s="205" t="s">
        <v>1440</v>
      </c>
      <c r="J3989" s="206"/>
      <c r="K3989" s="203">
        <v>40</v>
      </c>
      <c r="L3989" s="207" t="s">
        <v>827</v>
      </c>
      <c r="M3989" s="208" t="s">
        <v>1436</v>
      </c>
      <c r="N3989" s="209">
        <f t="shared" si="0"/>
        <v>2025</v>
      </c>
      <c r="O3989" s="210">
        <f t="shared" si="1"/>
        <v>12</v>
      </c>
      <c r="P3989" s="211" t="str">
        <f>IFERROR(VLOOKUP(F3989,연간집계!D:E,2,FALSE),"")</f>
        <v>프리북와이드 (소프트)</v>
      </c>
    </row>
    <row r="3990" spans="1:16" ht="12.75">
      <c r="A3990" s="201">
        <v>46009.506018518521</v>
      </c>
      <c r="B3990" s="202">
        <v>46009</v>
      </c>
      <c r="C3990" s="203" t="s">
        <v>9827</v>
      </c>
      <c r="D3990" s="203" t="s">
        <v>11</v>
      </c>
      <c r="E3990" s="204" t="s">
        <v>9828</v>
      </c>
      <c r="F3990" s="49" t="s">
        <v>1284</v>
      </c>
      <c r="G3990" s="203">
        <v>1</v>
      </c>
      <c r="H3990" s="203" t="s">
        <v>9829</v>
      </c>
      <c r="I3990" s="205" t="s">
        <v>4182</v>
      </c>
      <c r="J3990" s="206"/>
      <c r="K3990" s="203">
        <v>26</v>
      </c>
      <c r="L3990" s="207" t="s">
        <v>827</v>
      </c>
      <c r="M3990" s="208" t="s">
        <v>1493</v>
      </c>
      <c r="N3990" s="209">
        <f t="shared" si="0"/>
        <v>2025</v>
      </c>
      <c r="O3990" s="210">
        <f t="shared" si="1"/>
        <v>12</v>
      </c>
      <c r="P3990" s="211" t="str">
        <f>IFERROR(VLOOKUP(F3990,연간집계!D:E,2,FALSE),"")</f>
        <v>PCMS_스탠다드캘린더</v>
      </c>
    </row>
    <row r="3991" spans="1:16" ht="12.75">
      <c r="A3991" s="201">
        <v>46009.506030092591</v>
      </c>
      <c r="B3991" s="202">
        <v>46009</v>
      </c>
      <c r="C3991" s="203" t="s">
        <v>9830</v>
      </c>
      <c r="D3991" s="203" t="s">
        <v>11</v>
      </c>
      <c r="E3991" s="204" t="s">
        <v>9828</v>
      </c>
      <c r="F3991" s="49" t="s">
        <v>1284</v>
      </c>
      <c r="G3991" s="203">
        <v>1</v>
      </c>
      <c r="H3991" s="203" t="s">
        <v>9829</v>
      </c>
      <c r="I3991" s="205" t="s">
        <v>4182</v>
      </c>
      <c r="J3991" s="206"/>
      <c r="K3991" s="203">
        <v>26</v>
      </c>
      <c r="L3991" s="207" t="s">
        <v>827</v>
      </c>
      <c r="M3991" s="208" t="s">
        <v>1493</v>
      </c>
      <c r="N3991" s="209">
        <f t="shared" si="0"/>
        <v>2025</v>
      </c>
      <c r="O3991" s="210">
        <f t="shared" si="1"/>
        <v>12</v>
      </c>
      <c r="P3991" s="211" t="str">
        <f>IFERROR(VLOOKUP(F3991,연간집계!D:E,2,FALSE),"")</f>
        <v>PCMS_스탠다드캘린더</v>
      </c>
    </row>
    <row r="3992" spans="1:16" ht="12.75">
      <c r="A3992" s="201">
        <v>46009.506041666667</v>
      </c>
      <c r="B3992" s="202">
        <v>46009</v>
      </c>
      <c r="C3992" s="203" t="s">
        <v>9831</v>
      </c>
      <c r="D3992" s="203" t="s">
        <v>11</v>
      </c>
      <c r="E3992" s="204" t="s">
        <v>9828</v>
      </c>
      <c r="F3992" s="49" t="s">
        <v>1284</v>
      </c>
      <c r="G3992" s="203">
        <v>1</v>
      </c>
      <c r="H3992" s="203" t="s">
        <v>9829</v>
      </c>
      <c r="I3992" s="205" t="s">
        <v>4182</v>
      </c>
      <c r="J3992" s="206"/>
      <c r="K3992" s="203">
        <v>26</v>
      </c>
      <c r="L3992" s="207" t="s">
        <v>827</v>
      </c>
      <c r="M3992" s="208" t="s">
        <v>1493</v>
      </c>
      <c r="N3992" s="209">
        <f t="shared" si="0"/>
        <v>2025</v>
      </c>
      <c r="O3992" s="210">
        <f t="shared" si="1"/>
        <v>12</v>
      </c>
      <c r="P3992" s="211" t="str">
        <f>IFERROR(VLOOKUP(F3992,연간집계!D:E,2,FALSE),"")</f>
        <v>PCMS_스탠다드캘린더</v>
      </c>
    </row>
    <row r="3993" spans="1:16" ht="12.75">
      <c r="A3993" s="201">
        <v>46009.508993055555</v>
      </c>
      <c r="B3993" s="202">
        <v>46009</v>
      </c>
      <c r="C3993" s="203" t="s">
        <v>9832</v>
      </c>
      <c r="D3993" s="203" t="s">
        <v>11</v>
      </c>
      <c r="E3993" s="204" t="s">
        <v>9833</v>
      </c>
      <c r="F3993" s="49" t="s">
        <v>1284</v>
      </c>
      <c r="G3993" s="203">
        <v>6</v>
      </c>
      <c r="H3993" s="203" t="s">
        <v>9834</v>
      </c>
      <c r="I3993" s="205" t="s">
        <v>5016</v>
      </c>
      <c r="J3993" s="206"/>
      <c r="K3993" s="203">
        <v>26</v>
      </c>
      <c r="L3993" s="207" t="s">
        <v>828</v>
      </c>
      <c r="M3993" s="208" t="s">
        <v>1471</v>
      </c>
      <c r="N3993" s="209">
        <f t="shared" si="0"/>
        <v>2025</v>
      </c>
      <c r="O3993" s="210">
        <f t="shared" si="1"/>
        <v>12</v>
      </c>
      <c r="P3993" s="211" t="str">
        <f>IFERROR(VLOOKUP(F3993,연간집계!D:E,2,FALSE),"")</f>
        <v>PCMS_스탠다드캘린더</v>
      </c>
    </row>
    <row r="3994" spans="1:16" ht="12.75">
      <c r="A3994" s="201">
        <v>46009.520972222221</v>
      </c>
      <c r="B3994" s="202">
        <v>46009</v>
      </c>
      <c r="C3994" s="203" t="s">
        <v>9835</v>
      </c>
      <c r="D3994" s="203" t="s">
        <v>11</v>
      </c>
      <c r="E3994" s="204" t="s">
        <v>9836</v>
      </c>
      <c r="F3994" s="49" t="s">
        <v>1284</v>
      </c>
      <c r="G3994" s="203">
        <v>5</v>
      </c>
      <c r="H3994" s="203" t="s">
        <v>9837</v>
      </c>
      <c r="I3994" s="205" t="s">
        <v>5016</v>
      </c>
      <c r="J3994" s="206"/>
      <c r="K3994" s="203">
        <v>26</v>
      </c>
      <c r="L3994" s="207" t="s">
        <v>828</v>
      </c>
      <c r="M3994" s="208" t="s">
        <v>1497</v>
      </c>
      <c r="N3994" s="209">
        <f t="shared" si="0"/>
        <v>2025</v>
      </c>
      <c r="O3994" s="210">
        <f t="shared" si="1"/>
        <v>12</v>
      </c>
      <c r="P3994" s="211" t="str">
        <f>IFERROR(VLOOKUP(F3994,연간집계!D:E,2,FALSE),"")</f>
        <v>PCMS_스탠다드캘린더</v>
      </c>
    </row>
    <row r="3995" spans="1:16" ht="12.75">
      <c r="A3995" s="201">
        <v>46009.520983796298</v>
      </c>
      <c r="B3995" s="202">
        <v>46009</v>
      </c>
      <c r="C3995" s="203" t="s">
        <v>9838</v>
      </c>
      <c r="D3995" s="203" t="s">
        <v>11</v>
      </c>
      <c r="E3995" s="204" t="s">
        <v>9839</v>
      </c>
      <c r="F3995" s="49" t="s">
        <v>1347</v>
      </c>
      <c r="G3995" s="203">
        <v>7</v>
      </c>
      <c r="H3995" s="203" t="s">
        <v>9536</v>
      </c>
      <c r="I3995" s="205" t="s">
        <v>1440</v>
      </c>
      <c r="J3995" s="205" t="s">
        <v>1628</v>
      </c>
      <c r="K3995" s="203">
        <v>1</v>
      </c>
      <c r="L3995" s="207" t="s">
        <v>828</v>
      </c>
      <c r="M3995" s="208" t="s">
        <v>1493</v>
      </c>
      <c r="N3995" s="209">
        <f t="shared" si="0"/>
        <v>2025</v>
      </c>
      <c r="O3995" s="210">
        <f t="shared" si="1"/>
        <v>12</v>
      </c>
      <c r="P3995" s="211" t="str">
        <f>IFERROR(VLOOKUP(F3995,연간집계!D:E,2,FALSE),"")</f>
        <v>아크릴키링</v>
      </c>
    </row>
    <row r="3996" spans="1:16" ht="12.75">
      <c r="A3996" s="201">
        <v>46009.529814814814</v>
      </c>
      <c r="B3996" s="202">
        <v>46009</v>
      </c>
      <c r="C3996" s="203" t="s">
        <v>9840</v>
      </c>
      <c r="D3996" s="203" t="s">
        <v>11</v>
      </c>
      <c r="E3996" s="204" t="s">
        <v>9841</v>
      </c>
      <c r="F3996" s="49" t="s">
        <v>1269</v>
      </c>
      <c r="G3996" s="203">
        <v>1</v>
      </c>
      <c r="H3996" s="203" t="s">
        <v>9842</v>
      </c>
      <c r="I3996" s="205" t="s">
        <v>5016</v>
      </c>
      <c r="J3996" s="206"/>
      <c r="K3996" s="203">
        <v>26</v>
      </c>
      <c r="L3996" s="207" t="s">
        <v>828</v>
      </c>
      <c r="M3996" s="208" t="s">
        <v>1471</v>
      </c>
      <c r="N3996" s="209">
        <f t="shared" si="0"/>
        <v>2025</v>
      </c>
      <c r="O3996" s="210">
        <f t="shared" si="1"/>
        <v>12</v>
      </c>
      <c r="P3996" s="211" t="str">
        <f>IFERROR(VLOOKUP(F3996,연간집계!D:E,2,FALSE),"")</f>
        <v>PCMS_미니캘린더</v>
      </c>
    </row>
    <row r="3997" spans="1:16" ht="12.75">
      <c r="A3997" s="201">
        <v>46009.529826388891</v>
      </c>
      <c r="B3997" s="202">
        <v>46009</v>
      </c>
      <c r="C3997" s="203" t="s">
        <v>9843</v>
      </c>
      <c r="D3997" s="203" t="s">
        <v>11</v>
      </c>
      <c r="E3997" s="204" t="s">
        <v>9841</v>
      </c>
      <c r="F3997" s="49" t="s">
        <v>1269</v>
      </c>
      <c r="G3997" s="203">
        <v>1</v>
      </c>
      <c r="H3997" s="203" t="s">
        <v>9842</v>
      </c>
      <c r="I3997" s="205" t="s">
        <v>5016</v>
      </c>
      <c r="J3997" s="206"/>
      <c r="K3997" s="203">
        <v>26</v>
      </c>
      <c r="L3997" s="207" t="s">
        <v>828</v>
      </c>
      <c r="M3997" s="208" t="s">
        <v>1471</v>
      </c>
      <c r="N3997" s="209">
        <f t="shared" si="0"/>
        <v>2025</v>
      </c>
      <c r="O3997" s="210">
        <f t="shared" si="1"/>
        <v>12</v>
      </c>
      <c r="P3997" s="211" t="str">
        <f>IFERROR(VLOOKUP(F3997,연간집계!D:E,2,FALSE),"")</f>
        <v>PCMS_미니캘린더</v>
      </c>
    </row>
    <row r="3998" spans="1:16" ht="12.75">
      <c r="A3998" s="201">
        <v>46009.541666666664</v>
      </c>
      <c r="B3998" s="202">
        <v>46009</v>
      </c>
      <c r="C3998" s="203" t="s">
        <v>9844</v>
      </c>
      <c r="D3998" s="203" t="s">
        <v>11</v>
      </c>
      <c r="E3998" s="204" t="s">
        <v>9845</v>
      </c>
      <c r="F3998" s="49" t="s">
        <v>865</v>
      </c>
      <c r="G3998" s="203">
        <v>6</v>
      </c>
      <c r="H3998" s="203" t="s">
        <v>9846</v>
      </c>
      <c r="I3998" s="205" t="s">
        <v>5118</v>
      </c>
      <c r="J3998" s="206"/>
      <c r="K3998" s="203">
        <v>24</v>
      </c>
      <c r="L3998" s="207" t="s">
        <v>827</v>
      </c>
      <c r="M3998" s="208" t="s">
        <v>1612</v>
      </c>
      <c r="N3998" s="209">
        <f t="shared" si="0"/>
        <v>2025</v>
      </c>
      <c r="O3998" s="210">
        <f t="shared" si="1"/>
        <v>12</v>
      </c>
      <c r="P3998" s="211" t="str">
        <f>IFERROR(VLOOKUP(F3998,연간집계!D:E,2,FALSE),"")</f>
        <v>스탠다드 포토북 8*6 (하드/무광)</v>
      </c>
    </row>
    <row r="3999" spans="1:16" ht="12.75">
      <c r="A3999" s="201">
        <v>46009.54755787037</v>
      </c>
      <c r="B3999" s="202">
        <v>46009</v>
      </c>
      <c r="C3999" s="203" t="s">
        <v>9847</v>
      </c>
      <c r="D3999" s="203" t="s">
        <v>11</v>
      </c>
      <c r="E3999" s="204" t="s">
        <v>9848</v>
      </c>
      <c r="F3999" s="49" t="s">
        <v>838</v>
      </c>
      <c r="G3999" s="203">
        <v>1</v>
      </c>
      <c r="H3999" s="203" t="s">
        <v>9849</v>
      </c>
      <c r="I3999" s="205" t="s">
        <v>1566</v>
      </c>
      <c r="J3999" s="206"/>
      <c r="K3999" s="203">
        <v>24</v>
      </c>
      <c r="L3999" s="207" t="s">
        <v>827</v>
      </c>
      <c r="M3999" s="208" t="s">
        <v>1445</v>
      </c>
      <c r="N3999" s="209">
        <f t="shared" si="0"/>
        <v>2025</v>
      </c>
      <c r="O3999" s="210">
        <f t="shared" si="1"/>
        <v>12</v>
      </c>
      <c r="P3999" s="211" t="str">
        <f>IFERROR(VLOOKUP(F3999,연간집계!D:E,2,FALSE),"")</f>
        <v>스탠다드 포토북 6*8 (하드/무광)</v>
      </c>
    </row>
    <row r="4000" spans="1:16" ht="12.75">
      <c r="A4000" s="201">
        <v>46009.574166666665</v>
      </c>
      <c r="B4000" s="202">
        <v>46009</v>
      </c>
      <c r="C4000" s="203" t="s">
        <v>9850</v>
      </c>
      <c r="D4000" s="203" t="s">
        <v>11</v>
      </c>
      <c r="E4000" s="204" t="s">
        <v>9851</v>
      </c>
      <c r="F4000" s="49" t="s">
        <v>1304</v>
      </c>
      <c r="G4000" s="203">
        <v>1</v>
      </c>
      <c r="H4000" s="203" t="s">
        <v>8298</v>
      </c>
      <c r="I4000" s="205" t="s">
        <v>1440</v>
      </c>
      <c r="J4000" s="208" t="s">
        <v>1850</v>
      </c>
      <c r="K4000" s="203">
        <v>1</v>
      </c>
      <c r="L4000" s="207" t="s">
        <v>827</v>
      </c>
      <c r="M4000" s="208" t="s">
        <v>1436</v>
      </c>
      <c r="N4000" s="209">
        <f t="shared" si="0"/>
        <v>2025</v>
      </c>
      <c r="O4000" s="210">
        <f t="shared" si="1"/>
        <v>12</v>
      </c>
      <c r="P4000" s="211" t="str">
        <f>IFERROR(VLOOKUP(F4000,연간집계!D:E,2,FALSE),"")</f>
        <v>PCMS_우드스탠드아크릴액자</v>
      </c>
    </row>
    <row r="4001" spans="1:16" ht="12.75">
      <c r="A4001" s="201">
        <v>46009.574178240742</v>
      </c>
      <c r="B4001" s="202">
        <v>46009</v>
      </c>
      <c r="C4001" s="203" t="s">
        <v>9852</v>
      </c>
      <c r="D4001" s="203" t="s">
        <v>11</v>
      </c>
      <c r="E4001" s="204" t="s">
        <v>9851</v>
      </c>
      <c r="F4001" s="49" t="s">
        <v>847</v>
      </c>
      <c r="G4001" s="203">
        <v>1</v>
      </c>
      <c r="H4001" s="203" t="s">
        <v>8298</v>
      </c>
      <c r="I4001" s="205" t="s">
        <v>1440</v>
      </c>
      <c r="J4001" s="206"/>
      <c r="K4001" s="203">
        <v>52</v>
      </c>
      <c r="L4001" s="207" t="s">
        <v>827</v>
      </c>
      <c r="M4001" s="208" t="s">
        <v>1436</v>
      </c>
      <c r="N4001" s="209">
        <f t="shared" si="0"/>
        <v>2025</v>
      </c>
      <c r="O4001" s="210">
        <f t="shared" si="1"/>
        <v>12</v>
      </c>
      <c r="P4001" s="211" t="str">
        <f>IFERROR(VLOOKUP(F4001,연간집계!D:E,2,FALSE),"")</f>
        <v>스탠다드 포토북 8*11 (하드/무광)</v>
      </c>
    </row>
    <row r="4002" spans="1:16" ht="12.75">
      <c r="A4002" s="201">
        <v>46009.618506944447</v>
      </c>
      <c r="B4002" s="202">
        <v>46009</v>
      </c>
      <c r="C4002" s="203" t="s">
        <v>9853</v>
      </c>
      <c r="D4002" s="203" t="s">
        <v>11</v>
      </c>
      <c r="E4002" s="204" t="s">
        <v>9854</v>
      </c>
      <c r="F4002" s="49" t="s">
        <v>13</v>
      </c>
      <c r="G4002" s="203">
        <v>12</v>
      </c>
      <c r="H4002" s="203" t="s">
        <v>357</v>
      </c>
      <c r="I4002" s="205" t="s">
        <v>1440</v>
      </c>
      <c r="J4002" s="206"/>
      <c r="K4002" s="203">
        <v>40</v>
      </c>
      <c r="L4002" s="207" t="s">
        <v>827</v>
      </c>
      <c r="M4002" s="203" t="s">
        <v>5021</v>
      </c>
      <c r="N4002" s="209">
        <f t="shared" si="0"/>
        <v>2025</v>
      </c>
      <c r="O4002" s="210">
        <f t="shared" si="1"/>
        <v>12</v>
      </c>
      <c r="P4002" s="211" t="str">
        <f>IFERROR(VLOOKUP(F4002,연간집계!D:E,2,FALSE),"")</f>
        <v>러브데이북 (모던그레이/기본)</v>
      </c>
    </row>
    <row r="4003" spans="1:16" ht="12.75">
      <c r="A4003" s="201">
        <v>46009.621550925927</v>
      </c>
      <c r="B4003" s="202">
        <v>46009</v>
      </c>
      <c r="C4003" s="203" t="s">
        <v>9855</v>
      </c>
      <c r="D4003" s="203" t="s">
        <v>11</v>
      </c>
      <c r="E4003" s="204" t="s">
        <v>9856</v>
      </c>
      <c r="F4003" s="49" t="s">
        <v>1296</v>
      </c>
      <c r="G4003" s="203">
        <v>1</v>
      </c>
      <c r="H4003" s="203" t="s">
        <v>9857</v>
      </c>
      <c r="I4003" s="205" t="s">
        <v>2594</v>
      </c>
      <c r="J4003" s="206"/>
      <c r="K4003" s="203">
        <v>26</v>
      </c>
      <c r="L4003" s="207" t="s">
        <v>828</v>
      </c>
      <c r="M4003" s="208" t="s">
        <v>1502</v>
      </c>
      <c r="N4003" s="209">
        <f t="shared" si="0"/>
        <v>2025</v>
      </c>
      <c r="O4003" s="210">
        <f t="shared" si="1"/>
        <v>12</v>
      </c>
      <c r="P4003" s="211" t="str">
        <f>IFERROR(VLOOKUP(F4003,연간집계!D:E,2,FALSE),"")</f>
        <v>PCMS_벽걸이2단캘린더</v>
      </c>
    </row>
    <row r="4004" spans="1:16" ht="12.75">
      <c r="A4004" s="201">
        <v>46009.642164351855</v>
      </c>
      <c r="B4004" s="202">
        <v>46009</v>
      </c>
      <c r="C4004" s="203" t="s">
        <v>9858</v>
      </c>
      <c r="D4004" s="203" t="s">
        <v>11</v>
      </c>
      <c r="E4004" s="204" t="s">
        <v>9859</v>
      </c>
      <c r="F4004" s="49" t="s">
        <v>838</v>
      </c>
      <c r="G4004" s="203">
        <v>1</v>
      </c>
      <c r="H4004" s="203" t="s">
        <v>9860</v>
      </c>
      <c r="I4004" s="205" t="s">
        <v>1676</v>
      </c>
      <c r="J4004" s="206"/>
      <c r="K4004" s="203">
        <v>40</v>
      </c>
      <c r="L4004" s="207" t="s">
        <v>827</v>
      </c>
      <c r="M4004" s="208" t="s">
        <v>1436</v>
      </c>
      <c r="N4004" s="209">
        <f t="shared" si="0"/>
        <v>2025</v>
      </c>
      <c r="O4004" s="210">
        <f t="shared" si="1"/>
        <v>12</v>
      </c>
      <c r="P4004" s="211" t="str">
        <f>IFERROR(VLOOKUP(F4004,연간집계!D:E,2,FALSE),"")</f>
        <v>스탠다드 포토북 6*8 (하드/무광)</v>
      </c>
    </row>
    <row r="4005" spans="1:16" ht="12.75">
      <c r="A4005" s="201">
        <v>46009.660046296296</v>
      </c>
      <c r="B4005" s="202">
        <v>46009</v>
      </c>
      <c r="C4005" s="203" t="s">
        <v>9861</v>
      </c>
      <c r="D4005" s="203" t="s">
        <v>11</v>
      </c>
      <c r="E4005" s="204" t="s">
        <v>9862</v>
      </c>
      <c r="F4005" s="49" t="s">
        <v>1269</v>
      </c>
      <c r="G4005" s="203">
        <v>2</v>
      </c>
      <c r="H4005" s="203" t="s">
        <v>9863</v>
      </c>
      <c r="I4005" s="205" t="s">
        <v>5016</v>
      </c>
      <c r="J4005" s="206"/>
      <c r="K4005" s="203">
        <v>26</v>
      </c>
      <c r="L4005" s="207" t="s">
        <v>828</v>
      </c>
      <c r="M4005" s="208" t="s">
        <v>1541</v>
      </c>
      <c r="N4005" s="209">
        <f t="shared" si="0"/>
        <v>2025</v>
      </c>
      <c r="O4005" s="210">
        <f t="shared" si="1"/>
        <v>12</v>
      </c>
      <c r="P4005" s="211" t="str">
        <f>IFERROR(VLOOKUP(F4005,연간집계!D:E,2,FALSE),"")</f>
        <v>PCMS_미니캘린더</v>
      </c>
    </row>
    <row r="4006" spans="1:16" ht="12.75">
      <c r="A4006" s="201">
        <v>46009.686562499999</v>
      </c>
      <c r="B4006" s="202">
        <v>46009</v>
      </c>
      <c r="C4006" s="203" t="s">
        <v>9864</v>
      </c>
      <c r="D4006" s="203" t="s">
        <v>11</v>
      </c>
      <c r="E4006" s="204" t="s">
        <v>9865</v>
      </c>
      <c r="F4006" s="49" t="s">
        <v>845</v>
      </c>
      <c r="G4006" s="203">
        <v>3</v>
      </c>
      <c r="H4006" s="203" t="s">
        <v>9866</v>
      </c>
      <c r="I4006" s="205" t="s">
        <v>1440</v>
      </c>
      <c r="J4006" s="206"/>
      <c r="K4006" s="203">
        <v>64</v>
      </c>
      <c r="L4006" s="207" t="s">
        <v>827</v>
      </c>
      <c r="M4006" s="208" t="s">
        <v>1436</v>
      </c>
      <c r="N4006" s="209">
        <f t="shared" si="0"/>
        <v>2025</v>
      </c>
      <c r="O4006" s="210">
        <f t="shared" si="1"/>
        <v>12</v>
      </c>
      <c r="P4006" s="211" t="str">
        <f>IFERROR(VLOOKUP(F4006,연간집계!D:E,2,FALSE),"")</f>
        <v>스탠다드 포토북 8*11 (소프트/유광)</v>
      </c>
    </row>
    <row r="4007" spans="1:16" ht="12.75">
      <c r="A4007" s="201">
        <v>46009.71303240741</v>
      </c>
      <c r="B4007" s="202">
        <v>46009</v>
      </c>
      <c r="C4007" s="203" t="s">
        <v>9867</v>
      </c>
      <c r="D4007" s="203" t="s">
        <v>11</v>
      </c>
      <c r="E4007" s="204" t="s">
        <v>9868</v>
      </c>
      <c r="F4007" s="49" t="s">
        <v>1284</v>
      </c>
      <c r="G4007" s="203">
        <v>2</v>
      </c>
      <c r="H4007" s="203" t="s">
        <v>4614</v>
      </c>
      <c r="I4007" s="205" t="s">
        <v>5016</v>
      </c>
      <c r="J4007" s="206"/>
      <c r="K4007" s="203">
        <v>26</v>
      </c>
      <c r="L4007" s="207" t="s">
        <v>827</v>
      </c>
      <c r="M4007" s="208" t="s">
        <v>1436</v>
      </c>
      <c r="N4007" s="209">
        <f t="shared" si="0"/>
        <v>2025</v>
      </c>
      <c r="O4007" s="210">
        <f t="shared" si="1"/>
        <v>12</v>
      </c>
      <c r="P4007" s="211" t="str">
        <f>IFERROR(VLOOKUP(F4007,연간집계!D:E,2,FALSE),"")</f>
        <v>PCMS_스탠다드캘린더</v>
      </c>
    </row>
    <row r="4008" spans="1:16" ht="12.75">
      <c r="A4008" s="201">
        <v>46009.713055555556</v>
      </c>
      <c r="B4008" s="202">
        <v>46009</v>
      </c>
      <c r="C4008" s="203" t="s">
        <v>9869</v>
      </c>
      <c r="D4008" s="203" t="s">
        <v>11</v>
      </c>
      <c r="E4008" s="204" t="s">
        <v>9870</v>
      </c>
      <c r="F4008" s="49" t="s">
        <v>1048</v>
      </c>
      <c r="G4008" s="203">
        <v>1</v>
      </c>
      <c r="H4008" s="203" t="s">
        <v>9871</v>
      </c>
      <c r="I4008" s="205" t="s">
        <v>1440</v>
      </c>
      <c r="J4008" s="206"/>
      <c r="K4008" s="203">
        <v>60</v>
      </c>
      <c r="L4008" s="207" t="s">
        <v>827</v>
      </c>
      <c r="M4008" s="208" t="s">
        <v>1436</v>
      </c>
      <c r="N4008" s="209">
        <f t="shared" si="0"/>
        <v>2025</v>
      </c>
      <c r="O4008" s="210">
        <f t="shared" si="1"/>
        <v>12</v>
      </c>
      <c r="P4008" s="211" t="str">
        <f>IFERROR(VLOOKUP(F4008,연간집계!D:E,2,FALSE),"")</f>
        <v>프리북와이드 (하드)</v>
      </c>
    </row>
    <row r="4009" spans="1:16" ht="12.75">
      <c r="A4009" s="201">
        <v>46009.733657407407</v>
      </c>
      <c r="B4009" s="202">
        <v>46009</v>
      </c>
      <c r="C4009" s="203" t="s">
        <v>9872</v>
      </c>
      <c r="D4009" s="203" t="s">
        <v>11</v>
      </c>
      <c r="E4009" s="204" t="s">
        <v>9873</v>
      </c>
      <c r="F4009" s="49" t="s">
        <v>1041</v>
      </c>
      <c r="G4009" s="203">
        <v>1</v>
      </c>
      <c r="H4009" s="203" t="s">
        <v>2560</v>
      </c>
      <c r="I4009" s="205" t="s">
        <v>1440</v>
      </c>
      <c r="J4009" s="206"/>
      <c r="K4009" s="203">
        <v>100</v>
      </c>
      <c r="L4009" s="207" t="s">
        <v>827</v>
      </c>
      <c r="M4009" s="208" t="s">
        <v>1436</v>
      </c>
      <c r="N4009" s="209">
        <f t="shared" si="0"/>
        <v>2025</v>
      </c>
      <c r="O4009" s="210">
        <f t="shared" si="1"/>
        <v>12</v>
      </c>
      <c r="P4009" s="211" t="str">
        <f>IFERROR(VLOOKUP(F4009,연간집계!D:E,2,FALSE),"")</f>
        <v>프리북 198 (소프트)</v>
      </c>
    </row>
    <row r="4010" spans="1:16" ht="12.75">
      <c r="A4010" s="201">
        <v>46009.733668981484</v>
      </c>
      <c r="B4010" s="202">
        <v>46003</v>
      </c>
      <c r="C4010" s="203" t="s">
        <v>9874</v>
      </c>
      <c r="D4010" s="203" t="s">
        <v>11</v>
      </c>
      <c r="E4010" s="204" t="s">
        <v>9875</v>
      </c>
      <c r="F4010" s="49" t="s">
        <v>1222</v>
      </c>
      <c r="G4010" s="203">
        <v>1</v>
      </c>
      <c r="H4010" s="203" t="s">
        <v>135</v>
      </c>
      <c r="I4010" s="205" t="s">
        <v>1440</v>
      </c>
      <c r="J4010" s="208" t="s">
        <v>1444</v>
      </c>
      <c r="K4010" s="203">
        <v>30</v>
      </c>
      <c r="L4010" s="207" t="s">
        <v>827</v>
      </c>
      <c r="M4010" s="208" t="s">
        <v>1645</v>
      </c>
      <c r="N4010" s="209">
        <f t="shared" si="0"/>
        <v>2025</v>
      </c>
      <c r="O4010" s="210">
        <f t="shared" si="1"/>
        <v>12</v>
      </c>
      <c r="P4010" s="211" t="str">
        <f>IFERROR(VLOOKUP(F4010,연간집계!D:E,2,FALSE),"")</f>
        <v>셀프스튜디오앨범 12*8 (무광)</v>
      </c>
    </row>
    <row r="4011" spans="1:16" ht="12.75">
      <c r="A4011" s="201">
        <v>46009.736712962964</v>
      </c>
      <c r="B4011" s="202">
        <v>46009</v>
      </c>
      <c r="C4011" s="203" t="s">
        <v>9876</v>
      </c>
      <c r="D4011" s="203" t="s">
        <v>11</v>
      </c>
      <c r="E4011" s="204" t="s">
        <v>9877</v>
      </c>
      <c r="F4011" s="49" t="s">
        <v>1359</v>
      </c>
      <c r="G4011" s="203">
        <v>1</v>
      </c>
      <c r="H4011" s="203" t="s">
        <v>7165</v>
      </c>
      <c r="I4011" s="205" t="s">
        <v>1440</v>
      </c>
      <c r="J4011" s="206"/>
      <c r="K4011" s="203">
        <v>10</v>
      </c>
      <c r="L4011" s="207" t="s">
        <v>828</v>
      </c>
      <c r="M4011" s="208" t="s">
        <v>1629</v>
      </c>
      <c r="N4011" s="209">
        <f t="shared" si="0"/>
        <v>2025</v>
      </c>
      <c r="O4011" s="210">
        <f t="shared" si="1"/>
        <v>12</v>
      </c>
      <c r="P4011" s="211" t="str">
        <f>IFERROR(VLOOKUP(F4011,연간집계!D:E,2,FALSE),"")</f>
        <v>PCMS_엽서 174</v>
      </c>
    </row>
    <row r="4012" spans="1:16" ht="12.75">
      <c r="A4012" s="201">
        <v>46009.736724537041</v>
      </c>
      <c r="B4012" s="202">
        <v>46009</v>
      </c>
      <c r="C4012" s="203" t="s">
        <v>9878</v>
      </c>
      <c r="D4012" s="203" t="s">
        <v>11</v>
      </c>
      <c r="E4012" s="204" t="s">
        <v>9877</v>
      </c>
      <c r="F4012" s="49" t="s">
        <v>1362</v>
      </c>
      <c r="G4012" s="203">
        <v>1</v>
      </c>
      <c r="H4012" s="203" t="s">
        <v>7165</v>
      </c>
      <c r="I4012" s="205" t="s">
        <v>1440</v>
      </c>
      <c r="J4012" s="206"/>
      <c r="K4012" s="203">
        <v>1</v>
      </c>
      <c r="L4012" s="207" t="s">
        <v>828</v>
      </c>
      <c r="M4012" s="208" t="s">
        <v>1629</v>
      </c>
      <c r="N4012" s="209">
        <f t="shared" si="0"/>
        <v>2025</v>
      </c>
      <c r="O4012" s="210">
        <f t="shared" si="1"/>
        <v>12</v>
      </c>
      <c r="P4012" s="211" t="str">
        <f>IFERROR(VLOOKUP(F4012,연간집계!D:E,2,FALSE),"")</f>
        <v>PCMS_포스터 210 (무광)</v>
      </c>
    </row>
    <row r="4013" spans="1:16" ht="12.75">
      <c r="A4013" s="201">
        <v>46009.742615740739</v>
      </c>
      <c r="B4013" s="202">
        <v>46009</v>
      </c>
      <c r="C4013" s="203" t="s">
        <v>9879</v>
      </c>
      <c r="D4013" s="203" t="s">
        <v>11</v>
      </c>
      <c r="E4013" s="204" t="s">
        <v>9880</v>
      </c>
      <c r="F4013" s="49" t="s">
        <v>1284</v>
      </c>
      <c r="G4013" s="203">
        <v>150</v>
      </c>
      <c r="H4013" s="203" t="s">
        <v>9881</v>
      </c>
      <c r="I4013" s="205" t="s">
        <v>1501</v>
      </c>
      <c r="J4013" s="206"/>
      <c r="K4013" s="203">
        <v>26</v>
      </c>
      <c r="L4013" s="207" t="s">
        <v>827</v>
      </c>
      <c r="M4013" s="208" t="s">
        <v>1497</v>
      </c>
      <c r="N4013" s="209">
        <f t="shared" si="0"/>
        <v>2025</v>
      </c>
      <c r="O4013" s="210">
        <f t="shared" si="1"/>
        <v>12</v>
      </c>
      <c r="P4013" s="211" t="str">
        <f>IFERROR(VLOOKUP(F4013,연간집계!D:E,2,FALSE),"")</f>
        <v>PCMS_스탠다드캘린더</v>
      </c>
    </row>
    <row r="4014" spans="1:16" ht="12.75">
      <c r="A4014" s="201">
        <v>46009.816145833334</v>
      </c>
      <c r="B4014" s="202">
        <v>46009</v>
      </c>
      <c r="C4014" s="203" t="s">
        <v>9882</v>
      </c>
      <c r="D4014" s="203" t="s">
        <v>11</v>
      </c>
      <c r="E4014" s="204" t="s">
        <v>9883</v>
      </c>
      <c r="F4014" s="49" t="s">
        <v>1051</v>
      </c>
      <c r="G4014" s="203">
        <v>1</v>
      </c>
      <c r="H4014" s="203" t="s">
        <v>9884</v>
      </c>
      <c r="I4014" s="205" t="s">
        <v>1440</v>
      </c>
      <c r="J4014" s="206"/>
      <c r="K4014" s="203">
        <v>100</v>
      </c>
      <c r="L4014" s="207" t="s">
        <v>827</v>
      </c>
      <c r="M4014" s="208" t="s">
        <v>1645</v>
      </c>
      <c r="N4014" s="209">
        <f t="shared" si="0"/>
        <v>2025</v>
      </c>
      <c r="O4014" s="210">
        <f t="shared" si="1"/>
        <v>12</v>
      </c>
      <c r="P4014" s="211" t="str">
        <f>IFERROR(VLOOKUP(F4014,연간집계!D:E,2,FALSE),"")</f>
        <v>프리북A4 (하드)</v>
      </c>
    </row>
    <row r="4015" spans="1:16" ht="12.75">
      <c r="A4015" s="201">
        <v>46009.922060185185</v>
      </c>
      <c r="B4015" s="202">
        <v>46009</v>
      </c>
      <c r="C4015" s="203" t="s">
        <v>9885</v>
      </c>
      <c r="D4015" s="203" t="s">
        <v>11</v>
      </c>
      <c r="E4015" s="204" t="s">
        <v>9886</v>
      </c>
      <c r="F4015" s="49" t="s">
        <v>1056</v>
      </c>
      <c r="G4015" s="203">
        <v>1</v>
      </c>
      <c r="H4015" s="203" t="s">
        <v>9887</v>
      </c>
      <c r="I4015" s="205" t="s">
        <v>1440</v>
      </c>
      <c r="J4015" s="206"/>
      <c r="K4015" s="203">
        <v>160</v>
      </c>
      <c r="L4015" s="207" t="s">
        <v>827</v>
      </c>
      <c r="M4015" s="208" t="s">
        <v>1436</v>
      </c>
      <c r="N4015" s="209">
        <f t="shared" si="0"/>
        <v>2025</v>
      </c>
      <c r="O4015" s="210">
        <f t="shared" si="1"/>
        <v>12</v>
      </c>
      <c r="P4015" s="211" t="str">
        <f>IFERROR(VLOOKUP(F4015,연간집계!D:E,2,FALSE),"")</f>
        <v>프리북 150 (소프트)</v>
      </c>
    </row>
    <row r="4016" spans="1:16" ht="12.75">
      <c r="A4016" s="201">
        <v>46009.930902777778</v>
      </c>
      <c r="B4016" s="202">
        <v>46009</v>
      </c>
      <c r="C4016" s="203" t="s">
        <v>9888</v>
      </c>
      <c r="D4016" s="203" t="s">
        <v>11</v>
      </c>
      <c r="E4016" s="204" t="s">
        <v>9889</v>
      </c>
      <c r="F4016" s="49" t="s">
        <v>1284</v>
      </c>
      <c r="G4016" s="203">
        <v>1</v>
      </c>
      <c r="H4016" s="203" t="s">
        <v>9890</v>
      </c>
      <c r="I4016" s="205" t="s">
        <v>4182</v>
      </c>
      <c r="J4016" s="206"/>
      <c r="K4016" s="203">
        <v>26</v>
      </c>
      <c r="L4016" s="207" t="s">
        <v>827</v>
      </c>
      <c r="M4016" s="208" t="s">
        <v>1436</v>
      </c>
      <c r="N4016" s="209">
        <f t="shared" si="0"/>
        <v>2025</v>
      </c>
      <c r="O4016" s="210">
        <f t="shared" si="1"/>
        <v>12</v>
      </c>
      <c r="P4016" s="211" t="str">
        <f>IFERROR(VLOOKUP(F4016,연간집계!D:E,2,FALSE),"")</f>
        <v>PCMS_스탠다드캘린더</v>
      </c>
    </row>
    <row r="4017" spans="1:16" ht="12.75">
      <c r="A4017" s="201">
        <v>46009.930914351855</v>
      </c>
      <c r="B4017" s="202">
        <v>46009</v>
      </c>
      <c r="C4017" s="203" t="s">
        <v>9891</v>
      </c>
      <c r="D4017" s="203" t="s">
        <v>11</v>
      </c>
      <c r="E4017" s="204" t="s">
        <v>9889</v>
      </c>
      <c r="F4017" s="49" t="s">
        <v>1296</v>
      </c>
      <c r="G4017" s="203">
        <v>1</v>
      </c>
      <c r="H4017" s="203" t="s">
        <v>9890</v>
      </c>
      <c r="I4017" s="205" t="s">
        <v>5190</v>
      </c>
      <c r="J4017" s="206"/>
      <c r="K4017" s="203">
        <v>26</v>
      </c>
      <c r="L4017" s="207" t="s">
        <v>827</v>
      </c>
      <c r="M4017" s="208" t="s">
        <v>1436</v>
      </c>
      <c r="N4017" s="209">
        <f t="shared" si="0"/>
        <v>2025</v>
      </c>
      <c r="O4017" s="210">
        <f t="shared" si="1"/>
        <v>12</v>
      </c>
      <c r="P4017" s="211" t="str">
        <f>IFERROR(VLOOKUP(F4017,연간집계!D:E,2,FALSE),"")</f>
        <v>PCMS_벽걸이2단캘린더</v>
      </c>
    </row>
    <row r="4018" spans="1:16" ht="12.75">
      <c r="A4018" s="201">
        <v>46009.930925925924</v>
      </c>
      <c r="B4018" s="202">
        <v>46009</v>
      </c>
      <c r="C4018" s="203" t="s">
        <v>9892</v>
      </c>
      <c r="D4018" s="203" t="s">
        <v>11</v>
      </c>
      <c r="E4018" s="204" t="s">
        <v>9889</v>
      </c>
      <c r="F4018" s="49" t="s">
        <v>1296</v>
      </c>
      <c r="G4018" s="203">
        <v>1</v>
      </c>
      <c r="H4018" s="203" t="s">
        <v>9890</v>
      </c>
      <c r="I4018" s="205" t="s">
        <v>5190</v>
      </c>
      <c r="J4018" s="206"/>
      <c r="K4018" s="203">
        <v>26</v>
      </c>
      <c r="L4018" s="207" t="s">
        <v>827</v>
      </c>
      <c r="M4018" s="208" t="s">
        <v>1481</v>
      </c>
      <c r="N4018" s="209">
        <f t="shared" si="0"/>
        <v>2025</v>
      </c>
      <c r="O4018" s="210">
        <f t="shared" si="1"/>
        <v>12</v>
      </c>
      <c r="P4018" s="211" t="str">
        <f>IFERROR(VLOOKUP(F4018,연간집계!D:E,2,FALSE),"")</f>
        <v>PCMS_벽걸이2단캘린더</v>
      </c>
    </row>
    <row r="4019" spans="1:16" ht="12.75">
      <c r="A4019" s="201">
        <v>46009.930937500001</v>
      </c>
      <c r="B4019" s="202">
        <v>46009</v>
      </c>
      <c r="C4019" s="203" t="s">
        <v>9893</v>
      </c>
      <c r="D4019" s="203" t="s">
        <v>11</v>
      </c>
      <c r="E4019" s="204" t="s">
        <v>9894</v>
      </c>
      <c r="F4019" s="49" t="s">
        <v>880</v>
      </c>
      <c r="G4019" s="203">
        <v>1</v>
      </c>
      <c r="H4019" s="203" t="s">
        <v>8587</v>
      </c>
      <c r="I4019" s="205" t="s">
        <v>1453</v>
      </c>
      <c r="J4019" s="208" t="s">
        <v>9459</v>
      </c>
      <c r="K4019" s="203">
        <v>58</v>
      </c>
      <c r="L4019" s="207" t="s">
        <v>827</v>
      </c>
      <c r="M4019" s="208" t="s">
        <v>1851</v>
      </c>
      <c r="N4019" s="209">
        <f t="shared" si="0"/>
        <v>2025</v>
      </c>
      <c r="O4019" s="210">
        <f t="shared" si="1"/>
        <v>12</v>
      </c>
      <c r="P4019" s="211" t="str">
        <f>IFERROR(VLOOKUP(F4019,연간집계!D:E,2,FALSE),"")</f>
        <v>레코드북 150</v>
      </c>
    </row>
    <row r="4020" spans="1:16" ht="12.75">
      <c r="A4020" s="201">
        <v>46009.960335648146</v>
      </c>
      <c r="B4020" s="202">
        <v>46009</v>
      </c>
      <c r="C4020" s="203" t="s">
        <v>9895</v>
      </c>
      <c r="D4020" s="203" t="s">
        <v>11</v>
      </c>
      <c r="E4020" s="204" t="s">
        <v>9896</v>
      </c>
      <c r="F4020" s="49" t="s">
        <v>847</v>
      </c>
      <c r="G4020" s="203">
        <v>1</v>
      </c>
      <c r="H4020" s="203" t="s">
        <v>9044</v>
      </c>
      <c r="I4020" s="205" t="s">
        <v>1453</v>
      </c>
      <c r="J4020" s="206"/>
      <c r="K4020" s="203">
        <v>80</v>
      </c>
      <c r="L4020" s="207" t="s">
        <v>827</v>
      </c>
      <c r="M4020" s="208" t="s">
        <v>1436</v>
      </c>
      <c r="N4020" s="209">
        <f t="shared" si="0"/>
        <v>2025</v>
      </c>
      <c r="O4020" s="210">
        <f t="shared" si="1"/>
        <v>12</v>
      </c>
      <c r="P4020" s="211" t="str">
        <f>IFERROR(VLOOKUP(F4020,연간집계!D:E,2,FALSE),"")</f>
        <v>스탠다드 포토북 8*11 (하드/무광)</v>
      </c>
    </row>
    <row r="4021" spans="1:16" ht="12.75">
      <c r="A4021" s="201">
        <v>46009.966238425928</v>
      </c>
      <c r="B4021" s="202">
        <v>46009</v>
      </c>
      <c r="C4021" s="203" t="s">
        <v>9897</v>
      </c>
      <c r="D4021" s="203" t="s">
        <v>11</v>
      </c>
      <c r="E4021" s="204" t="s">
        <v>9898</v>
      </c>
      <c r="F4021" s="49" t="s">
        <v>1043</v>
      </c>
      <c r="G4021" s="203">
        <v>1</v>
      </c>
      <c r="H4021" s="203" t="s">
        <v>5431</v>
      </c>
      <c r="I4021" s="205" t="s">
        <v>1440</v>
      </c>
      <c r="J4021" s="206"/>
      <c r="K4021" s="203">
        <v>100</v>
      </c>
      <c r="L4021" s="207" t="s">
        <v>827</v>
      </c>
      <c r="M4021" s="208" t="s">
        <v>1493</v>
      </c>
      <c r="N4021" s="209">
        <f t="shared" si="0"/>
        <v>2025</v>
      </c>
      <c r="O4021" s="210">
        <f t="shared" si="1"/>
        <v>12</v>
      </c>
      <c r="P4021" s="211" t="str">
        <f>IFERROR(VLOOKUP(F4021,연간집계!D:E,2,FALSE),"")</f>
        <v>프리북 198 (하드)</v>
      </c>
    </row>
    <row r="4022" spans="1:16" ht="12.75">
      <c r="A4022" s="201">
        <v>46009.966249999998</v>
      </c>
      <c r="B4022" s="202">
        <v>46009</v>
      </c>
      <c r="C4022" s="203" t="s">
        <v>9899</v>
      </c>
      <c r="D4022" s="203" t="s">
        <v>11</v>
      </c>
      <c r="E4022" s="204" t="s">
        <v>9900</v>
      </c>
      <c r="F4022" s="49" t="s">
        <v>1296</v>
      </c>
      <c r="G4022" s="203">
        <v>1</v>
      </c>
      <c r="H4022" s="203" t="s">
        <v>9901</v>
      </c>
      <c r="I4022" s="205" t="s">
        <v>5190</v>
      </c>
      <c r="J4022" s="206"/>
      <c r="K4022" s="203">
        <v>26</v>
      </c>
      <c r="L4022" s="207" t="s">
        <v>828</v>
      </c>
      <c r="M4022" s="208" t="s">
        <v>1541</v>
      </c>
      <c r="N4022" s="209">
        <f t="shared" si="0"/>
        <v>2025</v>
      </c>
      <c r="O4022" s="210">
        <f t="shared" si="1"/>
        <v>12</v>
      </c>
      <c r="P4022" s="211" t="str">
        <f>IFERROR(VLOOKUP(F4022,연간집계!D:E,2,FALSE),"")</f>
        <v>PCMS_벽걸이2단캘린더</v>
      </c>
    </row>
    <row r="4023" spans="1:16" ht="12.75">
      <c r="A4023" s="201">
        <v>46009.986921296295</v>
      </c>
      <c r="B4023" s="202">
        <v>46009</v>
      </c>
      <c r="C4023" s="203" t="s">
        <v>9902</v>
      </c>
      <c r="D4023" s="203" t="s">
        <v>11</v>
      </c>
      <c r="E4023" s="204" t="s">
        <v>9903</v>
      </c>
      <c r="F4023" s="49" t="s">
        <v>1304</v>
      </c>
      <c r="G4023" s="203">
        <v>1</v>
      </c>
      <c r="H4023" s="203" t="s">
        <v>9904</v>
      </c>
      <c r="I4023" s="205" t="s">
        <v>3973</v>
      </c>
      <c r="J4023" s="208" t="s">
        <v>1850</v>
      </c>
      <c r="K4023" s="203">
        <v>1</v>
      </c>
      <c r="L4023" s="207" t="s">
        <v>827</v>
      </c>
      <c r="M4023" s="208" t="s">
        <v>1449</v>
      </c>
      <c r="N4023" s="209">
        <f t="shared" si="0"/>
        <v>2025</v>
      </c>
      <c r="O4023" s="210">
        <f t="shared" si="1"/>
        <v>12</v>
      </c>
      <c r="P4023" s="211" t="str">
        <f>IFERROR(VLOOKUP(F4023,연간집계!D:E,2,FALSE),"")</f>
        <v>PCMS_우드스탠드아크릴액자</v>
      </c>
    </row>
    <row r="4024" spans="1:16" ht="12.75">
      <c r="A4024" s="201">
        <v>46009.986944444441</v>
      </c>
      <c r="B4024" s="202">
        <v>46009</v>
      </c>
      <c r="C4024" s="203" t="s">
        <v>9905</v>
      </c>
      <c r="D4024" s="203" t="s">
        <v>11</v>
      </c>
      <c r="E4024" s="204" t="s">
        <v>9903</v>
      </c>
      <c r="F4024" s="49" t="s">
        <v>1397</v>
      </c>
      <c r="G4024" s="203">
        <v>1</v>
      </c>
      <c r="H4024" s="203" t="s">
        <v>9904</v>
      </c>
      <c r="I4024" s="205" t="s">
        <v>9906</v>
      </c>
      <c r="J4024" s="206"/>
      <c r="K4024" s="203">
        <v>1</v>
      </c>
      <c r="L4024" s="207" t="s">
        <v>827</v>
      </c>
      <c r="M4024" s="208" t="s">
        <v>1449</v>
      </c>
      <c r="N4024" s="209">
        <f t="shared" si="0"/>
        <v>2025</v>
      </c>
      <c r="O4024" s="210">
        <f t="shared" si="1"/>
        <v>12</v>
      </c>
      <c r="P4024" s="211" t="str">
        <f>IFERROR(VLOOKUP(F4024,연간집계!D:E,2,FALSE),"")</f>
        <v>미니배너 (거치대)</v>
      </c>
    </row>
    <row r="4025" spans="1:16" ht="12.75">
      <c r="A4025" s="201">
        <v>46009.986956018518</v>
      </c>
      <c r="B4025" s="202">
        <v>46009</v>
      </c>
      <c r="C4025" s="203" t="s">
        <v>9907</v>
      </c>
      <c r="D4025" s="203" t="s">
        <v>11</v>
      </c>
      <c r="E4025" s="204" t="s">
        <v>9903</v>
      </c>
      <c r="F4025" s="49" t="s">
        <v>1397</v>
      </c>
      <c r="G4025" s="203">
        <v>1</v>
      </c>
      <c r="H4025" s="203" t="s">
        <v>9904</v>
      </c>
      <c r="I4025" s="205" t="s">
        <v>9908</v>
      </c>
      <c r="J4025" s="206"/>
      <c r="K4025" s="203">
        <v>1</v>
      </c>
      <c r="L4025" s="207" t="s">
        <v>827</v>
      </c>
      <c r="M4025" s="208" t="s">
        <v>1449</v>
      </c>
      <c r="N4025" s="209">
        <f t="shared" si="0"/>
        <v>2025</v>
      </c>
      <c r="O4025" s="210">
        <f t="shared" si="1"/>
        <v>12</v>
      </c>
      <c r="P4025" s="211" t="str">
        <f>IFERROR(VLOOKUP(F4025,연간집계!D:E,2,FALSE),"")</f>
        <v>미니배너 (거치대)</v>
      </c>
    </row>
    <row r="4026" spans="1:16" ht="12.75">
      <c r="A4026" s="201">
        <v>46009.986967592595</v>
      </c>
      <c r="B4026" s="202">
        <v>46009</v>
      </c>
      <c r="C4026" s="203" t="s">
        <v>9909</v>
      </c>
      <c r="D4026" s="203" t="s">
        <v>11</v>
      </c>
      <c r="E4026" s="204" t="s">
        <v>9903</v>
      </c>
      <c r="F4026" s="49" t="s">
        <v>856</v>
      </c>
      <c r="G4026" s="203">
        <v>1</v>
      </c>
      <c r="H4026" s="203" t="s">
        <v>9904</v>
      </c>
      <c r="I4026" s="205" t="s">
        <v>1506</v>
      </c>
      <c r="J4026" s="206"/>
      <c r="K4026" s="203">
        <v>46</v>
      </c>
      <c r="L4026" s="207" t="s">
        <v>827</v>
      </c>
      <c r="M4026" s="208" t="s">
        <v>1449</v>
      </c>
      <c r="N4026" s="209">
        <f t="shared" si="0"/>
        <v>2025</v>
      </c>
      <c r="O4026" s="210">
        <f t="shared" si="1"/>
        <v>12</v>
      </c>
      <c r="P4026" s="211" t="str">
        <f>IFERROR(VLOOKUP(F4026,연간집계!D:E,2,FALSE),"")</f>
        <v>스탠다드 포토북 8*8 (하드/무광)</v>
      </c>
    </row>
    <row r="4027" spans="1:16" ht="12.75">
      <c r="A4027" s="201">
        <v>46009.986979166664</v>
      </c>
      <c r="B4027" s="202">
        <v>46009</v>
      </c>
      <c r="C4027" s="203" t="s">
        <v>9910</v>
      </c>
      <c r="D4027" s="203" t="s">
        <v>11</v>
      </c>
      <c r="E4027" s="204" t="s">
        <v>9903</v>
      </c>
      <c r="F4027" s="49" t="s">
        <v>858</v>
      </c>
      <c r="G4027" s="203">
        <v>1</v>
      </c>
      <c r="H4027" s="203" t="s">
        <v>9904</v>
      </c>
      <c r="I4027" s="205" t="s">
        <v>2370</v>
      </c>
      <c r="J4027" s="206"/>
      <c r="K4027" s="203">
        <v>40</v>
      </c>
      <c r="L4027" s="207" t="s">
        <v>827</v>
      </c>
      <c r="M4027" s="208" t="s">
        <v>1449</v>
      </c>
      <c r="N4027" s="209">
        <f t="shared" si="0"/>
        <v>2025</v>
      </c>
      <c r="O4027" s="210">
        <f t="shared" si="1"/>
        <v>12</v>
      </c>
      <c r="P4027" s="211" t="str">
        <f>IFERROR(VLOOKUP(F4027,연간집계!D:E,2,FALSE),"")</f>
        <v>스탠다드 포토북 8*8 (하드/유광)</v>
      </c>
    </row>
    <row r="4028" spans="1:16" ht="12.75">
      <c r="A4028" s="201">
        <v>46009.986990740741</v>
      </c>
      <c r="B4028" s="202">
        <v>46009</v>
      </c>
      <c r="C4028" s="203" t="s">
        <v>9911</v>
      </c>
      <c r="D4028" s="203" t="s">
        <v>11</v>
      </c>
      <c r="E4028" s="204" t="s">
        <v>9903</v>
      </c>
      <c r="F4028" s="49" t="s">
        <v>856</v>
      </c>
      <c r="G4028" s="203">
        <v>1</v>
      </c>
      <c r="H4028" s="203" t="s">
        <v>9904</v>
      </c>
      <c r="I4028" s="205" t="s">
        <v>1549</v>
      </c>
      <c r="J4028" s="206"/>
      <c r="K4028" s="203">
        <v>34</v>
      </c>
      <c r="L4028" s="207" t="s">
        <v>827</v>
      </c>
      <c r="M4028" s="208" t="s">
        <v>1449</v>
      </c>
      <c r="N4028" s="209">
        <f t="shared" si="0"/>
        <v>2025</v>
      </c>
      <c r="O4028" s="210">
        <f t="shared" si="1"/>
        <v>12</v>
      </c>
      <c r="P4028" s="211" t="str">
        <f>IFERROR(VLOOKUP(F4028,연간집계!D:E,2,FALSE),"")</f>
        <v>스탠다드 포토북 8*8 (하드/무광)</v>
      </c>
    </row>
    <row r="4029" spans="1:16" ht="12.75">
      <c r="A4029" s="201">
        <v>46009.987002314818</v>
      </c>
      <c r="B4029" s="202">
        <v>46009</v>
      </c>
      <c r="C4029" s="203" t="s">
        <v>9912</v>
      </c>
      <c r="D4029" s="203" t="s">
        <v>11</v>
      </c>
      <c r="E4029" s="204" t="s">
        <v>9913</v>
      </c>
      <c r="F4029" s="49" t="s">
        <v>1414</v>
      </c>
      <c r="G4029" s="203">
        <v>1</v>
      </c>
      <c r="H4029" s="203" t="s">
        <v>9914</v>
      </c>
      <c r="I4029" s="205" t="s">
        <v>1668</v>
      </c>
      <c r="J4029" s="206"/>
      <c r="K4029" s="203">
        <v>72</v>
      </c>
      <c r="L4029" s="207" t="s">
        <v>828</v>
      </c>
      <c r="M4029" s="208" t="s">
        <v>1449</v>
      </c>
      <c r="N4029" s="209">
        <f t="shared" si="0"/>
        <v>2025</v>
      </c>
      <c r="O4029" s="210">
        <f t="shared" si="1"/>
        <v>12</v>
      </c>
      <c r="P4029" s="211" t="str">
        <f>IFERROR(VLOOKUP(F4029,연간집계!D:E,2,FALSE),"")</f>
        <v>모바일_미니폴라로이드</v>
      </c>
    </row>
    <row r="4030" spans="1:16" ht="12.75">
      <c r="A4030" s="201">
        <v>46010.01059027778</v>
      </c>
      <c r="B4030" s="202">
        <v>46010</v>
      </c>
      <c r="C4030" s="203" t="s">
        <v>9915</v>
      </c>
      <c r="D4030" s="203" t="s">
        <v>11</v>
      </c>
      <c r="E4030" s="204" t="s">
        <v>9916</v>
      </c>
      <c r="F4030" s="49" t="s">
        <v>1284</v>
      </c>
      <c r="G4030" s="203">
        <v>2</v>
      </c>
      <c r="H4030" s="203" t="s">
        <v>9917</v>
      </c>
      <c r="I4030" s="205" t="s">
        <v>8430</v>
      </c>
      <c r="J4030" s="206"/>
      <c r="K4030" s="203">
        <v>26</v>
      </c>
      <c r="L4030" s="207" t="s">
        <v>827</v>
      </c>
      <c r="M4030" s="208" t="s">
        <v>1449</v>
      </c>
      <c r="N4030" s="209">
        <f t="shared" si="0"/>
        <v>2025</v>
      </c>
      <c r="O4030" s="210">
        <f t="shared" si="1"/>
        <v>12</v>
      </c>
      <c r="P4030" s="211" t="str">
        <f>IFERROR(VLOOKUP(F4030,연간집계!D:E,2,FALSE),"")</f>
        <v>PCMS_스탠다드캘린더</v>
      </c>
    </row>
    <row r="4031" spans="1:16" ht="12.75">
      <c r="A4031" s="201">
        <v>46010.134050925924</v>
      </c>
      <c r="B4031" s="202">
        <v>46010</v>
      </c>
      <c r="C4031" s="203" t="s">
        <v>9918</v>
      </c>
      <c r="D4031" s="203" t="s">
        <v>11</v>
      </c>
      <c r="E4031" s="204" t="s">
        <v>9919</v>
      </c>
      <c r="F4031" s="49" t="s">
        <v>1284</v>
      </c>
      <c r="G4031" s="203">
        <v>1</v>
      </c>
      <c r="H4031" s="203" t="s">
        <v>9920</v>
      </c>
      <c r="I4031" s="205" t="s">
        <v>5442</v>
      </c>
      <c r="J4031" s="206"/>
      <c r="K4031" s="203">
        <v>26</v>
      </c>
      <c r="L4031" s="207" t="s">
        <v>827</v>
      </c>
      <c r="M4031" s="208" t="s">
        <v>1612</v>
      </c>
      <c r="N4031" s="209">
        <f t="shared" si="0"/>
        <v>2025</v>
      </c>
      <c r="O4031" s="210">
        <f t="shared" si="1"/>
        <v>12</v>
      </c>
      <c r="P4031" s="211" t="str">
        <f>IFERROR(VLOOKUP(F4031,연간집계!D:E,2,FALSE),"")</f>
        <v>PCMS_스탠다드캘린더</v>
      </c>
    </row>
    <row r="4032" spans="1:16" ht="12.75">
      <c r="A4032" s="201">
        <v>46010.134062500001</v>
      </c>
      <c r="B4032" s="202">
        <v>46010</v>
      </c>
      <c r="C4032" s="203" t="s">
        <v>9921</v>
      </c>
      <c r="D4032" s="203" t="s">
        <v>11</v>
      </c>
      <c r="E4032" s="204" t="s">
        <v>9919</v>
      </c>
      <c r="F4032" s="49" t="s">
        <v>1284</v>
      </c>
      <c r="G4032" s="203">
        <v>1</v>
      </c>
      <c r="H4032" s="203" t="s">
        <v>9920</v>
      </c>
      <c r="I4032" s="205" t="s">
        <v>4182</v>
      </c>
      <c r="J4032" s="206"/>
      <c r="K4032" s="203">
        <v>26</v>
      </c>
      <c r="L4032" s="207" t="s">
        <v>827</v>
      </c>
      <c r="M4032" s="208" t="s">
        <v>1612</v>
      </c>
      <c r="N4032" s="209">
        <f t="shared" si="0"/>
        <v>2025</v>
      </c>
      <c r="O4032" s="210">
        <f t="shared" si="1"/>
        <v>12</v>
      </c>
      <c r="P4032" s="211" t="str">
        <f>IFERROR(VLOOKUP(F4032,연간집계!D:E,2,FALSE),"")</f>
        <v>PCMS_스탠다드캘린더</v>
      </c>
    </row>
    <row r="4033" spans="1:16" ht="12.75">
      <c r="A4033" s="201">
        <v>46010.134074074071</v>
      </c>
      <c r="B4033" s="202">
        <v>46010</v>
      </c>
      <c r="C4033" s="203" t="s">
        <v>9922</v>
      </c>
      <c r="D4033" s="203" t="s">
        <v>11</v>
      </c>
      <c r="E4033" s="204" t="s">
        <v>9919</v>
      </c>
      <c r="F4033" s="49" t="s">
        <v>1284</v>
      </c>
      <c r="G4033" s="203">
        <v>1</v>
      </c>
      <c r="H4033" s="203" t="s">
        <v>9920</v>
      </c>
      <c r="I4033" s="205" t="s">
        <v>6644</v>
      </c>
      <c r="J4033" s="206"/>
      <c r="K4033" s="203">
        <v>26</v>
      </c>
      <c r="L4033" s="207" t="s">
        <v>827</v>
      </c>
      <c r="M4033" s="208" t="s">
        <v>1612</v>
      </c>
      <c r="N4033" s="209">
        <f t="shared" si="0"/>
        <v>2025</v>
      </c>
      <c r="O4033" s="210">
        <f t="shared" si="1"/>
        <v>12</v>
      </c>
      <c r="P4033" s="211" t="str">
        <f>IFERROR(VLOOKUP(F4033,연간집계!D:E,2,FALSE),"")</f>
        <v>PCMS_스탠다드캘린더</v>
      </c>
    </row>
    <row r="4034" spans="1:16" ht="12.75">
      <c r="A4034" s="201">
        <v>46010.134085648147</v>
      </c>
      <c r="B4034" s="202">
        <v>46010</v>
      </c>
      <c r="C4034" s="203" t="s">
        <v>9923</v>
      </c>
      <c r="D4034" s="203" t="s">
        <v>11</v>
      </c>
      <c r="E4034" s="204" t="s">
        <v>9919</v>
      </c>
      <c r="F4034" s="49" t="s">
        <v>1284</v>
      </c>
      <c r="G4034" s="203">
        <v>1</v>
      </c>
      <c r="H4034" s="203" t="s">
        <v>9920</v>
      </c>
      <c r="I4034" s="205" t="s">
        <v>5304</v>
      </c>
      <c r="J4034" s="206"/>
      <c r="K4034" s="203">
        <v>26</v>
      </c>
      <c r="L4034" s="207" t="s">
        <v>827</v>
      </c>
      <c r="M4034" s="208" t="s">
        <v>1612</v>
      </c>
      <c r="N4034" s="209">
        <f t="shared" si="0"/>
        <v>2025</v>
      </c>
      <c r="O4034" s="210">
        <f t="shared" si="1"/>
        <v>12</v>
      </c>
      <c r="P4034" s="211" t="str">
        <f>IFERROR(VLOOKUP(F4034,연간집계!D:E,2,FALSE),"")</f>
        <v>PCMS_스탠다드캘린더</v>
      </c>
    </row>
    <row r="4035" spans="1:16" ht="12.75">
      <c r="A4035" s="201">
        <v>46010.134097222224</v>
      </c>
      <c r="B4035" s="202">
        <v>46010</v>
      </c>
      <c r="C4035" s="203" t="s">
        <v>9924</v>
      </c>
      <c r="D4035" s="203" t="s">
        <v>11</v>
      </c>
      <c r="E4035" s="204" t="s">
        <v>9919</v>
      </c>
      <c r="F4035" s="49" t="s">
        <v>1284</v>
      </c>
      <c r="G4035" s="203">
        <v>1</v>
      </c>
      <c r="H4035" s="203" t="s">
        <v>9920</v>
      </c>
      <c r="I4035" s="205" t="s">
        <v>6644</v>
      </c>
      <c r="J4035" s="206"/>
      <c r="K4035" s="203">
        <v>26</v>
      </c>
      <c r="L4035" s="207" t="s">
        <v>827</v>
      </c>
      <c r="M4035" s="208" t="s">
        <v>1612</v>
      </c>
      <c r="N4035" s="209">
        <f t="shared" si="0"/>
        <v>2025</v>
      </c>
      <c r="O4035" s="210">
        <f t="shared" si="1"/>
        <v>12</v>
      </c>
      <c r="P4035" s="211" t="str">
        <f>IFERROR(VLOOKUP(F4035,연간집계!D:E,2,FALSE),"")</f>
        <v>PCMS_스탠다드캘린더</v>
      </c>
    </row>
    <row r="4036" spans="1:16" ht="12.75">
      <c r="A4036" s="201">
        <v>46010.134108796294</v>
      </c>
      <c r="B4036" s="202">
        <v>46010</v>
      </c>
      <c r="C4036" s="203" t="s">
        <v>9925</v>
      </c>
      <c r="D4036" s="203" t="s">
        <v>11</v>
      </c>
      <c r="E4036" s="204" t="s">
        <v>9919</v>
      </c>
      <c r="F4036" s="49" t="s">
        <v>1284</v>
      </c>
      <c r="G4036" s="203">
        <v>1</v>
      </c>
      <c r="H4036" s="203" t="s">
        <v>9920</v>
      </c>
      <c r="I4036" s="205" t="s">
        <v>5442</v>
      </c>
      <c r="J4036" s="206"/>
      <c r="K4036" s="203">
        <v>26</v>
      </c>
      <c r="L4036" s="207" t="s">
        <v>827</v>
      </c>
      <c r="M4036" s="208" t="s">
        <v>1612</v>
      </c>
      <c r="N4036" s="209">
        <f t="shared" si="0"/>
        <v>2025</v>
      </c>
      <c r="O4036" s="210">
        <f t="shared" si="1"/>
        <v>12</v>
      </c>
      <c r="P4036" s="211" t="str">
        <f>IFERROR(VLOOKUP(F4036,연간집계!D:E,2,FALSE),"")</f>
        <v>PCMS_스탠다드캘린더</v>
      </c>
    </row>
    <row r="4037" spans="1:16" ht="12.75">
      <c r="A4037" s="201">
        <v>46010.134120370371</v>
      </c>
      <c r="B4037" s="202">
        <v>46010</v>
      </c>
      <c r="C4037" s="203" t="s">
        <v>9926</v>
      </c>
      <c r="D4037" s="203" t="s">
        <v>11</v>
      </c>
      <c r="E4037" s="204" t="s">
        <v>9919</v>
      </c>
      <c r="F4037" s="49" t="s">
        <v>1284</v>
      </c>
      <c r="G4037" s="203">
        <v>1</v>
      </c>
      <c r="H4037" s="203" t="s">
        <v>9920</v>
      </c>
      <c r="I4037" s="205" t="s">
        <v>5723</v>
      </c>
      <c r="J4037" s="206"/>
      <c r="K4037" s="203">
        <v>26</v>
      </c>
      <c r="L4037" s="207" t="s">
        <v>827</v>
      </c>
      <c r="M4037" s="208" t="s">
        <v>1612</v>
      </c>
      <c r="N4037" s="209">
        <f t="shared" si="0"/>
        <v>2025</v>
      </c>
      <c r="O4037" s="210">
        <f t="shared" si="1"/>
        <v>12</v>
      </c>
      <c r="P4037" s="211" t="str">
        <f>IFERROR(VLOOKUP(F4037,연간집계!D:E,2,FALSE),"")</f>
        <v>PCMS_스탠다드캘린더</v>
      </c>
    </row>
    <row r="4038" spans="1:16" ht="12.75">
      <c r="A4038" s="201">
        <v>46010.134131944447</v>
      </c>
      <c r="B4038" s="202">
        <v>46010</v>
      </c>
      <c r="C4038" s="203" t="s">
        <v>9927</v>
      </c>
      <c r="D4038" s="203" t="s">
        <v>11</v>
      </c>
      <c r="E4038" s="204" t="s">
        <v>9919</v>
      </c>
      <c r="F4038" s="49" t="s">
        <v>1284</v>
      </c>
      <c r="G4038" s="203">
        <v>1</v>
      </c>
      <c r="H4038" s="203" t="s">
        <v>9920</v>
      </c>
      <c r="I4038" s="205" t="s">
        <v>5442</v>
      </c>
      <c r="J4038" s="206"/>
      <c r="K4038" s="203">
        <v>26</v>
      </c>
      <c r="L4038" s="207" t="s">
        <v>827</v>
      </c>
      <c r="M4038" s="208" t="s">
        <v>1612</v>
      </c>
      <c r="N4038" s="209">
        <f t="shared" si="0"/>
        <v>2025</v>
      </c>
      <c r="O4038" s="210">
        <f t="shared" si="1"/>
        <v>12</v>
      </c>
      <c r="P4038" s="211" t="str">
        <f>IFERROR(VLOOKUP(F4038,연간집계!D:E,2,FALSE),"")</f>
        <v>PCMS_스탠다드캘린더</v>
      </c>
    </row>
    <row r="4039" spans="1:16" ht="12.75">
      <c r="A4039" s="201">
        <v>46010.134143518517</v>
      </c>
      <c r="B4039" s="202">
        <v>46010</v>
      </c>
      <c r="C4039" s="203" t="s">
        <v>9928</v>
      </c>
      <c r="D4039" s="203" t="s">
        <v>11</v>
      </c>
      <c r="E4039" s="204" t="s">
        <v>9919</v>
      </c>
      <c r="F4039" s="49" t="s">
        <v>1284</v>
      </c>
      <c r="G4039" s="203">
        <v>1</v>
      </c>
      <c r="H4039" s="203" t="s">
        <v>9920</v>
      </c>
      <c r="I4039" s="205" t="s">
        <v>5723</v>
      </c>
      <c r="J4039" s="206"/>
      <c r="K4039" s="203">
        <v>26</v>
      </c>
      <c r="L4039" s="207" t="s">
        <v>827</v>
      </c>
      <c r="M4039" s="208" t="s">
        <v>1612</v>
      </c>
      <c r="N4039" s="209">
        <f t="shared" si="0"/>
        <v>2025</v>
      </c>
      <c r="O4039" s="210">
        <f t="shared" si="1"/>
        <v>12</v>
      </c>
      <c r="P4039" s="211" t="str">
        <f>IFERROR(VLOOKUP(F4039,연간집계!D:E,2,FALSE),"")</f>
        <v>PCMS_스탠다드캘린더</v>
      </c>
    </row>
    <row r="4040" spans="1:16" ht="12.75">
      <c r="A4040" s="201">
        <v>46010.134155092594</v>
      </c>
      <c r="B4040" s="202">
        <v>46010</v>
      </c>
      <c r="C4040" s="203" t="s">
        <v>9929</v>
      </c>
      <c r="D4040" s="203" t="s">
        <v>11</v>
      </c>
      <c r="E4040" s="204" t="s">
        <v>9919</v>
      </c>
      <c r="F4040" s="49" t="s">
        <v>1284</v>
      </c>
      <c r="G4040" s="203">
        <v>1</v>
      </c>
      <c r="H4040" s="203" t="s">
        <v>9920</v>
      </c>
      <c r="I4040" s="205" t="s">
        <v>9930</v>
      </c>
      <c r="J4040" s="206"/>
      <c r="K4040" s="203">
        <v>26</v>
      </c>
      <c r="L4040" s="207" t="s">
        <v>827</v>
      </c>
      <c r="M4040" s="208" t="s">
        <v>1612</v>
      </c>
      <c r="N4040" s="209">
        <f t="shared" si="0"/>
        <v>2025</v>
      </c>
      <c r="O4040" s="210">
        <f t="shared" si="1"/>
        <v>12</v>
      </c>
      <c r="P4040" s="211" t="str">
        <f>IFERROR(VLOOKUP(F4040,연간집계!D:E,2,FALSE),"")</f>
        <v>PCMS_스탠다드캘린더</v>
      </c>
    </row>
    <row r="4041" spans="1:16" ht="12.75">
      <c r="A4041" s="201">
        <v>46010.134166666663</v>
      </c>
      <c r="B4041" s="202">
        <v>46010</v>
      </c>
      <c r="C4041" s="203" t="s">
        <v>9931</v>
      </c>
      <c r="D4041" s="203" t="s">
        <v>11</v>
      </c>
      <c r="E4041" s="204" t="s">
        <v>9919</v>
      </c>
      <c r="F4041" s="49" t="s">
        <v>1284</v>
      </c>
      <c r="G4041" s="203">
        <v>1</v>
      </c>
      <c r="H4041" s="203" t="s">
        <v>9920</v>
      </c>
      <c r="I4041" s="205" t="s">
        <v>5534</v>
      </c>
      <c r="J4041" s="206"/>
      <c r="K4041" s="203">
        <v>26</v>
      </c>
      <c r="L4041" s="207" t="s">
        <v>827</v>
      </c>
      <c r="M4041" s="208" t="s">
        <v>1612</v>
      </c>
      <c r="N4041" s="209">
        <f t="shared" si="0"/>
        <v>2025</v>
      </c>
      <c r="O4041" s="210">
        <f t="shared" si="1"/>
        <v>12</v>
      </c>
      <c r="P4041" s="211" t="str">
        <f>IFERROR(VLOOKUP(F4041,연간집계!D:E,2,FALSE),"")</f>
        <v>PCMS_스탠다드캘린더</v>
      </c>
    </row>
    <row r="4042" spans="1:16" ht="12.75">
      <c r="A4042" s="201">
        <v>46010.13417824074</v>
      </c>
      <c r="B4042" s="202">
        <v>46010</v>
      </c>
      <c r="C4042" s="203" t="s">
        <v>9932</v>
      </c>
      <c r="D4042" s="203" t="s">
        <v>11</v>
      </c>
      <c r="E4042" s="204" t="s">
        <v>9919</v>
      </c>
      <c r="F4042" s="49" t="s">
        <v>1284</v>
      </c>
      <c r="G4042" s="203">
        <v>1</v>
      </c>
      <c r="H4042" s="203" t="s">
        <v>9920</v>
      </c>
      <c r="I4042" s="205" t="s">
        <v>1549</v>
      </c>
      <c r="J4042" s="206"/>
      <c r="K4042" s="203">
        <v>26</v>
      </c>
      <c r="L4042" s="207" t="s">
        <v>827</v>
      </c>
      <c r="M4042" s="208" t="s">
        <v>1612</v>
      </c>
      <c r="N4042" s="209">
        <f t="shared" si="0"/>
        <v>2025</v>
      </c>
      <c r="O4042" s="210">
        <f t="shared" si="1"/>
        <v>12</v>
      </c>
      <c r="P4042" s="211" t="str">
        <f>IFERROR(VLOOKUP(F4042,연간집계!D:E,2,FALSE),"")</f>
        <v>PCMS_스탠다드캘린더</v>
      </c>
    </row>
    <row r="4043" spans="1:16" ht="12.75">
      <c r="A4043" s="201">
        <v>46010.134189814817</v>
      </c>
      <c r="B4043" s="202">
        <v>46010</v>
      </c>
      <c r="C4043" s="203" t="s">
        <v>9933</v>
      </c>
      <c r="D4043" s="203" t="s">
        <v>11</v>
      </c>
      <c r="E4043" s="204" t="s">
        <v>9919</v>
      </c>
      <c r="F4043" s="49" t="s">
        <v>1284</v>
      </c>
      <c r="G4043" s="203">
        <v>1</v>
      </c>
      <c r="H4043" s="203" t="s">
        <v>9920</v>
      </c>
      <c r="I4043" s="205" t="s">
        <v>5016</v>
      </c>
      <c r="J4043" s="206"/>
      <c r="K4043" s="203">
        <v>26</v>
      </c>
      <c r="L4043" s="207" t="s">
        <v>827</v>
      </c>
      <c r="M4043" s="208" t="s">
        <v>1612</v>
      </c>
      <c r="N4043" s="209">
        <f t="shared" si="0"/>
        <v>2025</v>
      </c>
      <c r="O4043" s="210">
        <f t="shared" si="1"/>
        <v>12</v>
      </c>
      <c r="P4043" s="211" t="str">
        <f>IFERROR(VLOOKUP(F4043,연간집계!D:E,2,FALSE),"")</f>
        <v>PCMS_스탠다드캘린더</v>
      </c>
    </row>
    <row r="4044" spans="1:16" ht="12.75">
      <c r="A4044" s="201">
        <v>46010.134201388886</v>
      </c>
      <c r="B4044" s="202">
        <v>46010</v>
      </c>
      <c r="C4044" s="203" t="s">
        <v>9934</v>
      </c>
      <c r="D4044" s="203" t="s">
        <v>11</v>
      </c>
      <c r="E4044" s="204" t="s">
        <v>9919</v>
      </c>
      <c r="F4044" s="49" t="s">
        <v>1284</v>
      </c>
      <c r="G4044" s="203">
        <v>1</v>
      </c>
      <c r="H4044" s="203" t="s">
        <v>9920</v>
      </c>
      <c r="I4044" s="205" t="s">
        <v>5442</v>
      </c>
      <c r="J4044" s="206"/>
      <c r="K4044" s="203">
        <v>26</v>
      </c>
      <c r="L4044" s="207" t="s">
        <v>827</v>
      </c>
      <c r="M4044" s="208" t="s">
        <v>1612</v>
      </c>
      <c r="N4044" s="209">
        <f t="shared" si="0"/>
        <v>2025</v>
      </c>
      <c r="O4044" s="210">
        <f t="shared" si="1"/>
        <v>12</v>
      </c>
      <c r="P4044" s="211" t="str">
        <f>IFERROR(VLOOKUP(F4044,연간집계!D:E,2,FALSE),"")</f>
        <v>PCMS_스탠다드캘린더</v>
      </c>
    </row>
    <row r="4045" spans="1:16" ht="12.75">
      <c r="A4045" s="201">
        <v>46010.134212962963</v>
      </c>
      <c r="B4045" s="202">
        <v>46010</v>
      </c>
      <c r="C4045" s="203" t="s">
        <v>9935</v>
      </c>
      <c r="D4045" s="203" t="s">
        <v>11</v>
      </c>
      <c r="E4045" s="204" t="s">
        <v>9919</v>
      </c>
      <c r="F4045" s="49" t="s">
        <v>1284</v>
      </c>
      <c r="G4045" s="203">
        <v>1</v>
      </c>
      <c r="H4045" s="203" t="s">
        <v>9920</v>
      </c>
      <c r="I4045" s="205" t="s">
        <v>5442</v>
      </c>
      <c r="J4045" s="206"/>
      <c r="K4045" s="203">
        <v>26</v>
      </c>
      <c r="L4045" s="207" t="s">
        <v>827</v>
      </c>
      <c r="M4045" s="208" t="s">
        <v>1612</v>
      </c>
      <c r="N4045" s="209">
        <f t="shared" si="0"/>
        <v>2025</v>
      </c>
      <c r="O4045" s="210">
        <f t="shared" si="1"/>
        <v>12</v>
      </c>
      <c r="P4045" s="211" t="str">
        <f>IFERROR(VLOOKUP(F4045,연간집계!D:E,2,FALSE),"")</f>
        <v>PCMS_스탠다드캘린더</v>
      </c>
    </row>
    <row r="4046" spans="1:16" ht="12.75">
      <c r="A4046" s="201">
        <v>46010.13422453704</v>
      </c>
      <c r="B4046" s="202">
        <v>46010</v>
      </c>
      <c r="C4046" s="203" t="s">
        <v>9936</v>
      </c>
      <c r="D4046" s="203" t="s">
        <v>11</v>
      </c>
      <c r="E4046" s="204" t="s">
        <v>9919</v>
      </c>
      <c r="F4046" s="49" t="s">
        <v>1284</v>
      </c>
      <c r="G4046" s="203">
        <v>1</v>
      </c>
      <c r="H4046" s="203" t="s">
        <v>9920</v>
      </c>
      <c r="I4046" s="205" t="s">
        <v>7993</v>
      </c>
      <c r="J4046" s="206"/>
      <c r="K4046" s="203">
        <v>26</v>
      </c>
      <c r="L4046" s="207" t="s">
        <v>827</v>
      </c>
      <c r="M4046" s="208" t="s">
        <v>1612</v>
      </c>
      <c r="N4046" s="209">
        <f t="shared" si="0"/>
        <v>2025</v>
      </c>
      <c r="O4046" s="210">
        <f t="shared" si="1"/>
        <v>12</v>
      </c>
      <c r="P4046" s="211" t="str">
        <f>IFERROR(VLOOKUP(F4046,연간집계!D:E,2,FALSE),"")</f>
        <v>PCMS_스탠다드캘린더</v>
      </c>
    </row>
    <row r="4047" spans="1:16" ht="12.75">
      <c r="A4047" s="201">
        <v>46010.134236111109</v>
      </c>
      <c r="B4047" s="202">
        <v>46010</v>
      </c>
      <c r="C4047" s="203" t="s">
        <v>9937</v>
      </c>
      <c r="D4047" s="203" t="s">
        <v>11</v>
      </c>
      <c r="E4047" s="204" t="s">
        <v>9919</v>
      </c>
      <c r="F4047" s="49" t="s">
        <v>1284</v>
      </c>
      <c r="G4047" s="203">
        <v>1</v>
      </c>
      <c r="H4047" s="203" t="s">
        <v>9920</v>
      </c>
      <c r="I4047" s="205" t="s">
        <v>5442</v>
      </c>
      <c r="J4047" s="206"/>
      <c r="K4047" s="203">
        <v>26</v>
      </c>
      <c r="L4047" s="207" t="s">
        <v>827</v>
      </c>
      <c r="M4047" s="208" t="s">
        <v>1612</v>
      </c>
      <c r="N4047" s="209">
        <f t="shared" si="0"/>
        <v>2025</v>
      </c>
      <c r="O4047" s="210">
        <f t="shared" si="1"/>
        <v>12</v>
      </c>
      <c r="P4047" s="211" t="str">
        <f>IFERROR(VLOOKUP(F4047,연간집계!D:E,2,FALSE),"")</f>
        <v>PCMS_스탠다드캘린더</v>
      </c>
    </row>
    <row r="4048" spans="1:16" ht="12.75">
      <c r="A4048" s="201">
        <v>46010.378206018519</v>
      </c>
      <c r="B4048" s="202">
        <v>46010</v>
      </c>
      <c r="C4048" s="203" t="s">
        <v>9938</v>
      </c>
      <c r="D4048" s="203" t="s">
        <v>11</v>
      </c>
      <c r="E4048" s="204" t="s">
        <v>9939</v>
      </c>
      <c r="F4048" s="49" t="s">
        <v>1296</v>
      </c>
      <c r="G4048" s="203">
        <v>3</v>
      </c>
      <c r="H4048" s="203" t="s">
        <v>7091</v>
      </c>
      <c r="I4048" s="205" t="s">
        <v>1840</v>
      </c>
      <c r="J4048" s="206"/>
      <c r="K4048" s="203">
        <v>26</v>
      </c>
      <c r="L4048" s="207" t="s">
        <v>827</v>
      </c>
      <c r="M4048" s="208" t="s">
        <v>1436</v>
      </c>
      <c r="N4048" s="209">
        <f t="shared" si="0"/>
        <v>2025</v>
      </c>
      <c r="O4048" s="210">
        <f t="shared" si="1"/>
        <v>12</v>
      </c>
      <c r="P4048" s="211" t="str">
        <f>IFERROR(VLOOKUP(F4048,연간집계!D:E,2,FALSE),"")</f>
        <v>PCMS_벽걸이2단캘린더</v>
      </c>
    </row>
    <row r="4049" spans="1:16" ht="12.75">
      <c r="A4049" s="201">
        <v>46010.419374999998</v>
      </c>
      <c r="B4049" s="202">
        <v>46010</v>
      </c>
      <c r="C4049" s="203" t="s">
        <v>9940</v>
      </c>
      <c r="D4049" s="203" t="s">
        <v>11</v>
      </c>
      <c r="E4049" s="204" t="s">
        <v>9941</v>
      </c>
      <c r="F4049" s="49" t="s">
        <v>1284</v>
      </c>
      <c r="G4049" s="203">
        <v>2</v>
      </c>
      <c r="H4049" s="203" t="s">
        <v>9942</v>
      </c>
      <c r="I4049" s="205" t="s">
        <v>4182</v>
      </c>
      <c r="J4049" s="206"/>
      <c r="K4049" s="203">
        <v>26</v>
      </c>
      <c r="L4049" s="207" t="s">
        <v>827</v>
      </c>
      <c r="M4049" s="208" t="s">
        <v>1471</v>
      </c>
      <c r="N4049" s="209">
        <f t="shared" si="0"/>
        <v>2025</v>
      </c>
      <c r="O4049" s="210">
        <f t="shared" si="1"/>
        <v>12</v>
      </c>
      <c r="P4049" s="211" t="str">
        <f>IFERROR(VLOOKUP(F4049,연간집계!D:E,2,FALSE),"")</f>
        <v>PCMS_스탠다드캘린더</v>
      </c>
    </row>
    <row r="4050" spans="1:16" ht="12.75">
      <c r="A4050" s="201">
        <v>46010.419386574074</v>
      </c>
      <c r="B4050" s="202">
        <v>46010</v>
      </c>
      <c r="C4050" s="203" t="s">
        <v>9943</v>
      </c>
      <c r="D4050" s="203" t="s">
        <v>11</v>
      </c>
      <c r="E4050" s="204" t="s">
        <v>9941</v>
      </c>
      <c r="F4050" s="49" t="s">
        <v>1284</v>
      </c>
      <c r="G4050" s="203">
        <v>1</v>
      </c>
      <c r="H4050" s="203" t="s">
        <v>9942</v>
      </c>
      <c r="I4050" s="205" t="s">
        <v>4182</v>
      </c>
      <c r="J4050" s="206"/>
      <c r="K4050" s="203">
        <v>26</v>
      </c>
      <c r="L4050" s="207" t="s">
        <v>827</v>
      </c>
      <c r="M4050" s="208" t="s">
        <v>1471</v>
      </c>
      <c r="N4050" s="209">
        <f t="shared" si="0"/>
        <v>2025</v>
      </c>
      <c r="O4050" s="210">
        <f t="shared" si="1"/>
        <v>12</v>
      </c>
      <c r="P4050" s="211" t="str">
        <f>IFERROR(VLOOKUP(F4050,연간집계!D:E,2,FALSE),"")</f>
        <v>PCMS_스탠다드캘린더</v>
      </c>
    </row>
    <row r="4051" spans="1:16" ht="12.75">
      <c r="A4051" s="201">
        <v>46010.419398148151</v>
      </c>
      <c r="B4051" s="202">
        <v>46010</v>
      </c>
      <c r="C4051" s="203" t="s">
        <v>9944</v>
      </c>
      <c r="D4051" s="203" t="s">
        <v>11</v>
      </c>
      <c r="E4051" s="204" t="s">
        <v>9941</v>
      </c>
      <c r="F4051" s="49" t="s">
        <v>1284</v>
      </c>
      <c r="G4051" s="203">
        <v>3</v>
      </c>
      <c r="H4051" s="203" t="s">
        <v>9942</v>
      </c>
      <c r="I4051" s="205" t="s">
        <v>4182</v>
      </c>
      <c r="J4051" s="206"/>
      <c r="K4051" s="203">
        <v>26</v>
      </c>
      <c r="L4051" s="207" t="s">
        <v>827</v>
      </c>
      <c r="M4051" s="208" t="s">
        <v>1471</v>
      </c>
      <c r="N4051" s="209">
        <f t="shared" si="0"/>
        <v>2025</v>
      </c>
      <c r="O4051" s="210">
        <f t="shared" si="1"/>
        <v>12</v>
      </c>
      <c r="P4051" s="211" t="str">
        <f>IFERROR(VLOOKUP(F4051,연간집계!D:E,2,FALSE),"")</f>
        <v>PCMS_스탠다드캘린더</v>
      </c>
    </row>
    <row r="4052" spans="1:16" ht="12.75">
      <c r="A4052" s="201">
        <v>46010.443287037036</v>
      </c>
      <c r="B4052" s="202">
        <v>46010</v>
      </c>
      <c r="C4052" s="203" t="s">
        <v>9945</v>
      </c>
      <c r="D4052" s="203" t="s">
        <v>11</v>
      </c>
      <c r="E4052" s="204" t="s">
        <v>9946</v>
      </c>
      <c r="F4052" s="49" t="s">
        <v>1284</v>
      </c>
      <c r="G4052" s="203">
        <v>1</v>
      </c>
      <c r="H4052" s="203" t="s">
        <v>9947</v>
      </c>
      <c r="I4052" s="205" t="s">
        <v>6786</v>
      </c>
      <c r="J4052" s="206"/>
      <c r="K4052" s="203">
        <v>26</v>
      </c>
      <c r="L4052" s="207" t="s">
        <v>827</v>
      </c>
      <c r="M4052" s="208" t="s">
        <v>4034</v>
      </c>
      <c r="N4052" s="209">
        <f t="shared" si="0"/>
        <v>2025</v>
      </c>
      <c r="O4052" s="210">
        <f t="shared" si="1"/>
        <v>12</v>
      </c>
      <c r="P4052" s="211" t="str">
        <f>IFERROR(VLOOKUP(F4052,연간집계!D:E,2,FALSE),"")</f>
        <v>PCMS_스탠다드캘린더</v>
      </c>
    </row>
    <row r="4053" spans="1:16" ht="12.75">
      <c r="A4053" s="201">
        <v>46010.443298611113</v>
      </c>
      <c r="B4053" s="202">
        <v>46010</v>
      </c>
      <c r="C4053" s="203" t="s">
        <v>9948</v>
      </c>
      <c r="D4053" s="203" t="s">
        <v>11</v>
      </c>
      <c r="E4053" s="204" t="s">
        <v>9946</v>
      </c>
      <c r="F4053" s="49" t="s">
        <v>1284</v>
      </c>
      <c r="G4053" s="203">
        <v>2</v>
      </c>
      <c r="H4053" s="203" t="s">
        <v>9947</v>
      </c>
      <c r="I4053" s="205" t="s">
        <v>6786</v>
      </c>
      <c r="J4053" s="206"/>
      <c r="K4053" s="203">
        <v>26</v>
      </c>
      <c r="L4053" s="207" t="s">
        <v>827</v>
      </c>
      <c r="M4053" s="208" t="s">
        <v>4034</v>
      </c>
      <c r="N4053" s="209">
        <f t="shared" si="0"/>
        <v>2025</v>
      </c>
      <c r="O4053" s="210">
        <f t="shared" si="1"/>
        <v>12</v>
      </c>
      <c r="P4053" s="211" t="str">
        <f>IFERROR(VLOOKUP(F4053,연간집계!D:E,2,FALSE),"")</f>
        <v>PCMS_스탠다드캘린더</v>
      </c>
    </row>
    <row r="4054" spans="1:16" ht="12.75">
      <c r="A4054" s="201">
        <v>46010.443310185183</v>
      </c>
      <c r="B4054" s="202">
        <v>46010</v>
      </c>
      <c r="C4054" s="203" t="s">
        <v>9949</v>
      </c>
      <c r="D4054" s="203" t="s">
        <v>11</v>
      </c>
      <c r="E4054" s="204" t="s">
        <v>9946</v>
      </c>
      <c r="F4054" s="49" t="s">
        <v>1284</v>
      </c>
      <c r="G4054" s="203">
        <v>1</v>
      </c>
      <c r="H4054" s="203" t="s">
        <v>9947</v>
      </c>
      <c r="I4054" s="205" t="s">
        <v>6786</v>
      </c>
      <c r="J4054" s="206"/>
      <c r="K4054" s="203">
        <v>26</v>
      </c>
      <c r="L4054" s="207" t="s">
        <v>827</v>
      </c>
      <c r="M4054" s="208" t="s">
        <v>4034</v>
      </c>
      <c r="N4054" s="209">
        <f t="shared" si="0"/>
        <v>2025</v>
      </c>
      <c r="O4054" s="210">
        <f t="shared" si="1"/>
        <v>12</v>
      </c>
      <c r="P4054" s="211" t="str">
        <f>IFERROR(VLOOKUP(F4054,연간집계!D:E,2,FALSE),"")</f>
        <v>PCMS_스탠다드캘린더</v>
      </c>
    </row>
    <row r="4055" spans="1:16" ht="12.75">
      <c r="A4055" s="201">
        <v>46010.44332175926</v>
      </c>
      <c r="B4055" s="202">
        <v>46010</v>
      </c>
      <c r="C4055" s="203" t="s">
        <v>9950</v>
      </c>
      <c r="D4055" s="203" t="s">
        <v>11</v>
      </c>
      <c r="E4055" s="204" t="s">
        <v>9946</v>
      </c>
      <c r="F4055" s="49" t="s">
        <v>1284</v>
      </c>
      <c r="G4055" s="203">
        <v>2</v>
      </c>
      <c r="H4055" s="203" t="s">
        <v>9947</v>
      </c>
      <c r="I4055" s="205" t="s">
        <v>6786</v>
      </c>
      <c r="J4055" s="206"/>
      <c r="K4055" s="203">
        <v>26</v>
      </c>
      <c r="L4055" s="207" t="s">
        <v>827</v>
      </c>
      <c r="M4055" s="208" t="s">
        <v>4034</v>
      </c>
      <c r="N4055" s="209">
        <f t="shared" si="0"/>
        <v>2025</v>
      </c>
      <c r="O4055" s="210">
        <f t="shared" si="1"/>
        <v>12</v>
      </c>
      <c r="P4055" s="211" t="str">
        <f>IFERROR(VLOOKUP(F4055,연간집계!D:E,2,FALSE),"")</f>
        <v>PCMS_스탠다드캘린더</v>
      </c>
    </row>
    <row r="4056" spans="1:16" ht="12.75">
      <c r="A4056" s="201">
        <v>46010.443333333336</v>
      </c>
      <c r="B4056" s="202">
        <v>46010</v>
      </c>
      <c r="C4056" s="203" t="s">
        <v>9951</v>
      </c>
      <c r="D4056" s="203" t="s">
        <v>11</v>
      </c>
      <c r="E4056" s="204" t="s">
        <v>9946</v>
      </c>
      <c r="F4056" s="49" t="s">
        <v>1284</v>
      </c>
      <c r="G4056" s="203">
        <v>1</v>
      </c>
      <c r="H4056" s="203" t="s">
        <v>9947</v>
      </c>
      <c r="I4056" s="205" t="s">
        <v>6786</v>
      </c>
      <c r="J4056" s="206"/>
      <c r="K4056" s="203">
        <v>26</v>
      </c>
      <c r="L4056" s="207" t="s">
        <v>827</v>
      </c>
      <c r="M4056" s="208" t="s">
        <v>4034</v>
      </c>
      <c r="N4056" s="209">
        <f t="shared" si="0"/>
        <v>2025</v>
      </c>
      <c r="O4056" s="210">
        <f t="shared" si="1"/>
        <v>12</v>
      </c>
      <c r="P4056" s="211" t="str">
        <f>IFERROR(VLOOKUP(F4056,연간집계!D:E,2,FALSE),"")</f>
        <v>PCMS_스탠다드캘린더</v>
      </c>
    </row>
    <row r="4057" spans="1:16" ht="12.75">
      <c r="A4057" s="201">
        <v>46010.443344907406</v>
      </c>
      <c r="B4057" s="202">
        <v>46010</v>
      </c>
      <c r="C4057" s="203" t="s">
        <v>9952</v>
      </c>
      <c r="D4057" s="203" t="s">
        <v>11</v>
      </c>
      <c r="E4057" s="204" t="s">
        <v>9946</v>
      </c>
      <c r="F4057" s="49" t="s">
        <v>1284</v>
      </c>
      <c r="G4057" s="203">
        <v>1</v>
      </c>
      <c r="H4057" s="203" t="s">
        <v>9947</v>
      </c>
      <c r="I4057" s="205" t="s">
        <v>6786</v>
      </c>
      <c r="J4057" s="206"/>
      <c r="K4057" s="203">
        <v>26</v>
      </c>
      <c r="L4057" s="207" t="s">
        <v>827</v>
      </c>
      <c r="M4057" s="208" t="s">
        <v>4034</v>
      </c>
      <c r="N4057" s="209">
        <f t="shared" si="0"/>
        <v>2025</v>
      </c>
      <c r="O4057" s="210">
        <f t="shared" si="1"/>
        <v>12</v>
      </c>
      <c r="P4057" s="211" t="str">
        <f>IFERROR(VLOOKUP(F4057,연간집계!D:E,2,FALSE),"")</f>
        <v>PCMS_스탠다드캘린더</v>
      </c>
    </row>
    <row r="4058" spans="1:16" ht="12.75">
      <c r="A4058" s="201">
        <v>46010.443356481483</v>
      </c>
      <c r="B4058" s="202">
        <v>46010</v>
      </c>
      <c r="C4058" s="203" t="s">
        <v>9953</v>
      </c>
      <c r="D4058" s="203" t="s">
        <v>11</v>
      </c>
      <c r="E4058" s="204" t="s">
        <v>9946</v>
      </c>
      <c r="F4058" s="49" t="s">
        <v>1284</v>
      </c>
      <c r="G4058" s="203">
        <v>1</v>
      </c>
      <c r="H4058" s="203" t="s">
        <v>9947</v>
      </c>
      <c r="I4058" s="205" t="s">
        <v>6786</v>
      </c>
      <c r="J4058" s="206"/>
      <c r="K4058" s="203">
        <v>26</v>
      </c>
      <c r="L4058" s="207" t="s">
        <v>827</v>
      </c>
      <c r="M4058" s="208" t="s">
        <v>4034</v>
      </c>
      <c r="N4058" s="209">
        <f t="shared" si="0"/>
        <v>2025</v>
      </c>
      <c r="O4058" s="210">
        <f t="shared" si="1"/>
        <v>12</v>
      </c>
      <c r="P4058" s="211" t="str">
        <f>IFERROR(VLOOKUP(F4058,연간집계!D:E,2,FALSE),"")</f>
        <v>PCMS_스탠다드캘린더</v>
      </c>
    </row>
    <row r="4059" spans="1:16" ht="12.75">
      <c r="A4059" s="201">
        <v>46010.443368055552</v>
      </c>
      <c r="B4059" s="202">
        <v>46010</v>
      </c>
      <c r="C4059" s="203" t="s">
        <v>9954</v>
      </c>
      <c r="D4059" s="203" t="s">
        <v>11</v>
      </c>
      <c r="E4059" s="204" t="s">
        <v>9946</v>
      </c>
      <c r="F4059" s="49" t="s">
        <v>1284</v>
      </c>
      <c r="G4059" s="203">
        <v>1</v>
      </c>
      <c r="H4059" s="203" t="s">
        <v>9947</v>
      </c>
      <c r="I4059" s="205" t="s">
        <v>6786</v>
      </c>
      <c r="J4059" s="206"/>
      <c r="K4059" s="203">
        <v>26</v>
      </c>
      <c r="L4059" s="207" t="s">
        <v>827</v>
      </c>
      <c r="M4059" s="208" t="s">
        <v>4034</v>
      </c>
      <c r="N4059" s="209">
        <f t="shared" si="0"/>
        <v>2025</v>
      </c>
      <c r="O4059" s="210">
        <f t="shared" si="1"/>
        <v>12</v>
      </c>
      <c r="P4059" s="211" t="str">
        <f>IFERROR(VLOOKUP(F4059,연간집계!D:E,2,FALSE),"")</f>
        <v>PCMS_스탠다드캘린더</v>
      </c>
    </row>
    <row r="4060" spans="1:16" ht="12.75">
      <c r="A4060" s="201">
        <v>46010.443379629629</v>
      </c>
      <c r="B4060" s="202">
        <v>46010</v>
      </c>
      <c r="C4060" s="203" t="s">
        <v>9955</v>
      </c>
      <c r="D4060" s="203" t="s">
        <v>11</v>
      </c>
      <c r="E4060" s="204" t="s">
        <v>9946</v>
      </c>
      <c r="F4060" s="49" t="s">
        <v>1284</v>
      </c>
      <c r="G4060" s="203">
        <v>1</v>
      </c>
      <c r="H4060" s="203" t="s">
        <v>9947</v>
      </c>
      <c r="I4060" s="205" t="s">
        <v>6786</v>
      </c>
      <c r="J4060" s="206"/>
      <c r="K4060" s="203">
        <v>26</v>
      </c>
      <c r="L4060" s="207" t="s">
        <v>827</v>
      </c>
      <c r="M4060" s="208" t="s">
        <v>4034</v>
      </c>
      <c r="N4060" s="209">
        <f t="shared" si="0"/>
        <v>2025</v>
      </c>
      <c r="O4060" s="210">
        <f t="shared" si="1"/>
        <v>12</v>
      </c>
      <c r="P4060" s="211" t="str">
        <f>IFERROR(VLOOKUP(F4060,연간집계!D:E,2,FALSE),"")</f>
        <v>PCMS_스탠다드캘린더</v>
      </c>
    </row>
    <row r="4061" spans="1:16" ht="12.75">
      <c r="A4061" s="201">
        <v>46010.443391203706</v>
      </c>
      <c r="B4061" s="202">
        <v>46010</v>
      </c>
      <c r="C4061" s="203" t="s">
        <v>9956</v>
      </c>
      <c r="D4061" s="203" t="s">
        <v>11</v>
      </c>
      <c r="E4061" s="204" t="s">
        <v>9946</v>
      </c>
      <c r="F4061" s="49" t="s">
        <v>1284</v>
      </c>
      <c r="G4061" s="203">
        <v>1</v>
      </c>
      <c r="H4061" s="203" t="s">
        <v>9947</v>
      </c>
      <c r="I4061" s="205" t="s">
        <v>6786</v>
      </c>
      <c r="J4061" s="206"/>
      <c r="K4061" s="203">
        <v>26</v>
      </c>
      <c r="L4061" s="207" t="s">
        <v>827</v>
      </c>
      <c r="M4061" s="208" t="s">
        <v>4034</v>
      </c>
      <c r="N4061" s="209">
        <f t="shared" si="0"/>
        <v>2025</v>
      </c>
      <c r="O4061" s="210">
        <f t="shared" si="1"/>
        <v>12</v>
      </c>
      <c r="P4061" s="211" t="str">
        <f>IFERROR(VLOOKUP(F4061,연간집계!D:E,2,FALSE),"")</f>
        <v>PCMS_스탠다드캘린더</v>
      </c>
    </row>
    <row r="4062" spans="1:16" ht="12.75">
      <c r="A4062" s="201">
        <v>46010.443402777775</v>
      </c>
      <c r="B4062" s="202">
        <v>46010</v>
      </c>
      <c r="C4062" s="203" t="s">
        <v>9957</v>
      </c>
      <c r="D4062" s="203" t="s">
        <v>11</v>
      </c>
      <c r="E4062" s="204" t="s">
        <v>9946</v>
      </c>
      <c r="F4062" s="49" t="s">
        <v>1284</v>
      </c>
      <c r="G4062" s="203">
        <v>1</v>
      </c>
      <c r="H4062" s="203" t="s">
        <v>9947</v>
      </c>
      <c r="I4062" s="205" t="s">
        <v>6786</v>
      </c>
      <c r="J4062" s="206"/>
      <c r="K4062" s="203">
        <v>26</v>
      </c>
      <c r="L4062" s="207" t="s">
        <v>827</v>
      </c>
      <c r="M4062" s="208" t="s">
        <v>4034</v>
      </c>
      <c r="N4062" s="209">
        <f t="shared" si="0"/>
        <v>2025</v>
      </c>
      <c r="O4062" s="210">
        <f t="shared" si="1"/>
        <v>12</v>
      </c>
      <c r="P4062" s="211" t="str">
        <f>IFERROR(VLOOKUP(F4062,연간집계!D:E,2,FALSE),"")</f>
        <v>PCMS_스탠다드캘린더</v>
      </c>
    </row>
    <row r="4063" spans="1:16" ht="12.75">
      <c r="A4063" s="201">
        <v>46010.443414351852</v>
      </c>
      <c r="B4063" s="202">
        <v>46010</v>
      </c>
      <c r="C4063" s="203" t="s">
        <v>9958</v>
      </c>
      <c r="D4063" s="203" t="s">
        <v>11</v>
      </c>
      <c r="E4063" s="204" t="s">
        <v>9946</v>
      </c>
      <c r="F4063" s="49" t="s">
        <v>1284</v>
      </c>
      <c r="G4063" s="203">
        <v>1</v>
      </c>
      <c r="H4063" s="203" t="s">
        <v>9947</v>
      </c>
      <c r="I4063" s="205" t="s">
        <v>6786</v>
      </c>
      <c r="J4063" s="206"/>
      <c r="K4063" s="203">
        <v>26</v>
      </c>
      <c r="L4063" s="207" t="s">
        <v>827</v>
      </c>
      <c r="M4063" s="208" t="s">
        <v>4034</v>
      </c>
      <c r="N4063" s="209">
        <f t="shared" si="0"/>
        <v>2025</v>
      </c>
      <c r="O4063" s="210">
        <f t="shared" si="1"/>
        <v>12</v>
      </c>
      <c r="P4063" s="211" t="str">
        <f>IFERROR(VLOOKUP(F4063,연간집계!D:E,2,FALSE),"")</f>
        <v>PCMS_스탠다드캘린더</v>
      </c>
    </row>
    <row r="4064" spans="1:16" ht="12.75">
      <c r="A4064" s="201">
        <v>46010.443425925929</v>
      </c>
      <c r="B4064" s="202">
        <v>46010</v>
      </c>
      <c r="C4064" s="203" t="s">
        <v>9959</v>
      </c>
      <c r="D4064" s="203" t="s">
        <v>11</v>
      </c>
      <c r="E4064" s="204" t="s">
        <v>9946</v>
      </c>
      <c r="F4064" s="49" t="s">
        <v>1284</v>
      </c>
      <c r="G4064" s="203">
        <v>2</v>
      </c>
      <c r="H4064" s="203" t="s">
        <v>9947</v>
      </c>
      <c r="I4064" s="205" t="s">
        <v>6786</v>
      </c>
      <c r="J4064" s="206"/>
      <c r="K4064" s="203">
        <v>26</v>
      </c>
      <c r="L4064" s="207" t="s">
        <v>827</v>
      </c>
      <c r="M4064" s="208" t="s">
        <v>4034</v>
      </c>
      <c r="N4064" s="209">
        <f t="shared" si="0"/>
        <v>2025</v>
      </c>
      <c r="O4064" s="210">
        <f t="shared" si="1"/>
        <v>12</v>
      </c>
      <c r="P4064" s="211" t="str">
        <f>IFERROR(VLOOKUP(F4064,연간집계!D:E,2,FALSE),"")</f>
        <v>PCMS_스탠다드캘린더</v>
      </c>
    </row>
    <row r="4065" spans="1:16" ht="12.75">
      <c r="A4065" s="201">
        <v>46010.443437499998</v>
      </c>
      <c r="B4065" s="202">
        <v>46010</v>
      </c>
      <c r="C4065" s="203" t="s">
        <v>9960</v>
      </c>
      <c r="D4065" s="203" t="s">
        <v>11</v>
      </c>
      <c r="E4065" s="204" t="s">
        <v>9946</v>
      </c>
      <c r="F4065" s="49" t="s">
        <v>1284</v>
      </c>
      <c r="G4065" s="203">
        <v>2</v>
      </c>
      <c r="H4065" s="203" t="s">
        <v>9947</v>
      </c>
      <c r="I4065" s="205" t="s">
        <v>6786</v>
      </c>
      <c r="J4065" s="206"/>
      <c r="K4065" s="203">
        <v>26</v>
      </c>
      <c r="L4065" s="207" t="s">
        <v>827</v>
      </c>
      <c r="M4065" s="208" t="s">
        <v>4034</v>
      </c>
      <c r="N4065" s="209">
        <f t="shared" si="0"/>
        <v>2025</v>
      </c>
      <c r="O4065" s="210">
        <f t="shared" si="1"/>
        <v>12</v>
      </c>
      <c r="P4065" s="211" t="str">
        <f>IFERROR(VLOOKUP(F4065,연간집계!D:E,2,FALSE),"")</f>
        <v>PCMS_스탠다드캘린더</v>
      </c>
    </row>
    <row r="4066" spans="1:16" ht="12.75">
      <c r="A4066" s="201">
        <v>46010.443449074075</v>
      </c>
      <c r="B4066" s="202">
        <v>46010</v>
      </c>
      <c r="C4066" s="203" t="s">
        <v>9961</v>
      </c>
      <c r="D4066" s="203" t="s">
        <v>11</v>
      </c>
      <c r="E4066" s="204" t="s">
        <v>9946</v>
      </c>
      <c r="F4066" s="49" t="s">
        <v>1284</v>
      </c>
      <c r="G4066" s="203">
        <v>1</v>
      </c>
      <c r="H4066" s="203" t="s">
        <v>9947</v>
      </c>
      <c r="I4066" s="205" t="s">
        <v>6786</v>
      </c>
      <c r="J4066" s="206"/>
      <c r="K4066" s="203">
        <v>26</v>
      </c>
      <c r="L4066" s="207" t="s">
        <v>827</v>
      </c>
      <c r="M4066" s="208" t="s">
        <v>4034</v>
      </c>
      <c r="N4066" s="209">
        <f t="shared" si="0"/>
        <v>2025</v>
      </c>
      <c r="O4066" s="210">
        <f t="shared" si="1"/>
        <v>12</v>
      </c>
      <c r="P4066" s="211" t="str">
        <f>IFERROR(VLOOKUP(F4066,연간집계!D:E,2,FALSE),"")</f>
        <v>PCMS_스탠다드캘린더</v>
      </c>
    </row>
    <row r="4067" spans="1:16" ht="12.75">
      <c r="A4067" s="201">
        <v>46010.443460648145</v>
      </c>
      <c r="B4067" s="202">
        <v>46010</v>
      </c>
      <c r="C4067" s="203" t="s">
        <v>9962</v>
      </c>
      <c r="D4067" s="203" t="s">
        <v>11</v>
      </c>
      <c r="E4067" s="204" t="s">
        <v>9946</v>
      </c>
      <c r="F4067" s="49" t="s">
        <v>1284</v>
      </c>
      <c r="G4067" s="203">
        <v>1</v>
      </c>
      <c r="H4067" s="203" t="s">
        <v>9947</v>
      </c>
      <c r="I4067" s="205" t="s">
        <v>6786</v>
      </c>
      <c r="J4067" s="206"/>
      <c r="K4067" s="203">
        <v>26</v>
      </c>
      <c r="L4067" s="207" t="s">
        <v>827</v>
      </c>
      <c r="M4067" s="208" t="s">
        <v>4034</v>
      </c>
      <c r="N4067" s="209">
        <f t="shared" si="0"/>
        <v>2025</v>
      </c>
      <c r="O4067" s="210">
        <f t="shared" si="1"/>
        <v>12</v>
      </c>
      <c r="P4067" s="211" t="str">
        <f>IFERROR(VLOOKUP(F4067,연간집계!D:E,2,FALSE),"")</f>
        <v>PCMS_스탠다드캘린더</v>
      </c>
    </row>
    <row r="4068" spans="1:16" ht="12.75">
      <c r="A4068" s="201">
        <v>46010.443472222221</v>
      </c>
      <c r="B4068" s="202">
        <v>46010</v>
      </c>
      <c r="C4068" s="203" t="s">
        <v>9963</v>
      </c>
      <c r="D4068" s="203" t="s">
        <v>11</v>
      </c>
      <c r="E4068" s="204" t="s">
        <v>9946</v>
      </c>
      <c r="F4068" s="49" t="s">
        <v>1284</v>
      </c>
      <c r="G4068" s="203">
        <v>1</v>
      </c>
      <c r="H4068" s="203" t="s">
        <v>9947</v>
      </c>
      <c r="I4068" s="205" t="s">
        <v>6786</v>
      </c>
      <c r="J4068" s="206"/>
      <c r="K4068" s="203">
        <v>26</v>
      </c>
      <c r="L4068" s="207" t="s">
        <v>827</v>
      </c>
      <c r="M4068" s="208" t="s">
        <v>4034</v>
      </c>
      <c r="N4068" s="209">
        <f t="shared" si="0"/>
        <v>2025</v>
      </c>
      <c r="O4068" s="210">
        <f t="shared" si="1"/>
        <v>12</v>
      </c>
      <c r="P4068" s="211" t="str">
        <f>IFERROR(VLOOKUP(F4068,연간집계!D:E,2,FALSE),"")</f>
        <v>PCMS_스탠다드캘린더</v>
      </c>
    </row>
    <row r="4069" spans="1:16" ht="12.75">
      <c r="A4069" s="201">
        <v>46010.443483796298</v>
      </c>
      <c r="B4069" s="202">
        <v>46010</v>
      </c>
      <c r="C4069" s="203" t="s">
        <v>9964</v>
      </c>
      <c r="D4069" s="203" t="s">
        <v>11</v>
      </c>
      <c r="E4069" s="204" t="s">
        <v>9946</v>
      </c>
      <c r="F4069" s="49" t="s">
        <v>1284</v>
      </c>
      <c r="G4069" s="203">
        <v>1</v>
      </c>
      <c r="H4069" s="203" t="s">
        <v>9947</v>
      </c>
      <c r="I4069" s="205" t="s">
        <v>6786</v>
      </c>
      <c r="J4069" s="206"/>
      <c r="K4069" s="203">
        <v>26</v>
      </c>
      <c r="L4069" s="207" t="s">
        <v>827</v>
      </c>
      <c r="M4069" s="208" t="s">
        <v>4034</v>
      </c>
      <c r="N4069" s="209">
        <f t="shared" si="0"/>
        <v>2025</v>
      </c>
      <c r="O4069" s="210">
        <f t="shared" si="1"/>
        <v>12</v>
      </c>
      <c r="P4069" s="211" t="str">
        <f>IFERROR(VLOOKUP(F4069,연간집계!D:E,2,FALSE),"")</f>
        <v>PCMS_스탠다드캘린더</v>
      </c>
    </row>
    <row r="4070" spans="1:16" ht="12.75">
      <c r="A4070" s="201">
        <v>46010.443495370368</v>
      </c>
      <c r="B4070" s="202">
        <v>46010</v>
      </c>
      <c r="C4070" s="203" t="s">
        <v>9965</v>
      </c>
      <c r="D4070" s="203" t="s">
        <v>11</v>
      </c>
      <c r="E4070" s="204" t="s">
        <v>9946</v>
      </c>
      <c r="F4070" s="49" t="s">
        <v>1284</v>
      </c>
      <c r="G4070" s="203">
        <v>2</v>
      </c>
      <c r="H4070" s="203" t="s">
        <v>9947</v>
      </c>
      <c r="I4070" s="205" t="s">
        <v>6786</v>
      </c>
      <c r="J4070" s="206"/>
      <c r="K4070" s="203">
        <v>26</v>
      </c>
      <c r="L4070" s="207" t="s">
        <v>827</v>
      </c>
      <c r="M4070" s="208" t="s">
        <v>4034</v>
      </c>
      <c r="N4070" s="209">
        <f t="shared" si="0"/>
        <v>2025</v>
      </c>
      <c r="O4070" s="210">
        <f t="shared" si="1"/>
        <v>12</v>
      </c>
      <c r="P4070" s="211" t="str">
        <f>IFERROR(VLOOKUP(F4070,연간집계!D:E,2,FALSE),"")</f>
        <v>PCMS_스탠다드캘린더</v>
      </c>
    </row>
    <row r="4071" spans="1:16" ht="12.75">
      <c r="A4071" s="201">
        <v>46010.443506944444</v>
      </c>
      <c r="B4071" s="202">
        <v>46010</v>
      </c>
      <c r="C4071" s="203" t="s">
        <v>9966</v>
      </c>
      <c r="D4071" s="203" t="s">
        <v>11</v>
      </c>
      <c r="E4071" s="204" t="s">
        <v>9946</v>
      </c>
      <c r="F4071" s="49" t="s">
        <v>1284</v>
      </c>
      <c r="G4071" s="203">
        <v>1</v>
      </c>
      <c r="H4071" s="203" t="s">
        <v>9947</v>
      </c>
      <c r="I4071" s="205" t="s">
        <v>6786</v>
      </c>
      <c r="J4071" s="206"/>
      <c r="K4071" s="203">
        <v>26</v>
      </c>
      <c r="L4071" s="207" t="s">
        <v>827</v>
      </c>
      <c r="M4071" s="208" t="s">
        <v>4034</v>
      </c>
      <c r="N4071" s="209">
        <f t="shared" si="0"/>
        <v>2025</v>
      </c>
      <c r="O4071" s="210">
        <f t="shared" si="1"/>
        <v>12</v>
      </c>
      <c r="P4071" s="211" t="str">
        <f>IFERROR(VLOOKUP(F4071,연간집계!D:E,2,FALSE),"")</f>
        <v>PCMS_스탠다드캘린더</v>
      </c>
    </row>
    <row r="4072" spans="1:16" ht="12.75">
      <c r="A4072" s="201">
        <v>46010.443518518521</v>
      </c>
      <c r="B4072" s="202">
        <v>46010</v>
      </c>
      <c r="C4072" s="203" t="s">
        <v>9967</v>
      </c>
      <c r="D4072" s="203" t="s">
        <v>11</v>
      </c>
      <c r="E4072" s="204" t="s">
        <v>9946</v>
      </c>
      <c r="F4072" s="49" t="s">
        <v>1284</v>
      </c>
      <c r="G4072" s="203">
        <v>1</v>
      </c>
      <c r="H4072" s="203" t="s">
        <v>9947</v>
      </c>
      <c r="I4072" s="205" t="s">
        <v>6786</v>
      </c>
      <c r="J4072" s="206"/>
      <c r="K4072" s="203">
        <v>26</v>
      </c>
      <c r="L4072" s="207" t="s">
        <v>827</v>
      </c>
      <c r="M4072" s="208" t="s">
        <v>4034</v>
      </c>
      <c r="N4072" s="209">
        <f t="shared" si="0"/>
        <v>2025</v>
      </c>
      <c r="O4072" s="210">
        <f t="shared" si="1"/>
        <v>12</v>
      </c>
      <c r="P4072" s="211" t="str">
        <f>IFERROR(VLOOKUP(F4072,연간집계!D:E,2,FALSE),"")</f>
        <v>PCMS_스탠다드캘린더</v>
      </c>
    </row>
    <row r="4073" spans="1:16" ht="12.75">
      <c r="A4073" s="201">
        <v>46010.479224537034</v>
      </c>
      <c r="B4073" s="202">
        <v>46010</v>
      </c>
      <c r="C4073" s="203" t="s">
        <v>9968</v>
      </c>
      <c r="D4073" s="203" t="s">
        <v>11</v>
      </c>
      <c r="E4073" s="204" t="s">
        <v>9969</v>
      </c>
      <c r="F4073" s="49" t="s">
        <v>856</v>
      </c>
      <c r="G4073" s="203">
        <v>1</v>
      </c>
      <c r="H4073" s="203" t="s">
        <v>2954</v>
      </c>
      <c r="I4073" s="205" t="s">
        <v>3215</v>
      </c>
      <c r="J4073" s="206"/>
      <c r="K4073" s="203">
        <v>32</v>
      </c>
      <c r="L4073" s="207" t="s">
        <v>827</v>
      </c>
      <c r="M4073" s="208" t="s">
        <v>1612</v>
      </c>
      <c r="N4073" s="209">
        <f t="shared" si="0"/>
        <v>2025</v>
      </c>
      <c r="O4073" s="210">
        <f t="shared" si="1"/>
        <v>12</v>
      </c>
      <c r="P4073" s="211" t="str">
        <f>IFERROR(VLOOKUP(F4073,연간집계!D:E,2,FALSE),"")</f>
        <v>스탠다드 포토북 8*8 (하드/무광)</v>
      </c>
    </row>
    <row r="4074" spans="1:16" ht="12.75">
      <c r="A4074" s="201">
        <v>46010.47923611111</v>
      </c>
      <c r="B4074" s="202">
        <v>46010</v>
      </c>
      <c r="C4074" s="203" t="s">
        <v>9970</v>
      </c>
      <c r="D4074" s="203" t="s">
        <v>11</v>
      </c>
      <c r="E4074" s="204" t="s">
        <v>9969</v>
      </c>
      <c r="F4074" s="49" t="s">
        <v>856</v>
      </c>
      <c r="G4074" s="203">
        <v>1</v>
      </c>
      <c r="H4074" s="203" t="s">
        <v>2954</v>
      </c>
      <c r="I4074" s="205" t="s">
        <v>3215</v>
      </c>
      <c r="J4074" s="206"/>
      <c r="K4074" s="203">
        <v>28</v>
      </c>
      <c r="L4074" s="207" t="s">
        <v>827</v>
      </c>
      <c r="M4074" s="208" t="s">
        <v>1612</v>
      </c>
      <c r="N4074" s="209">
        <f t="shared" si="0"/>
        <v>2025</v>
      </c>
      <c r="O4074" s="210">
        <f t="shared" si="1"/>
        <v>12</v>
      </c>
      <c r="P4074" s="211" t="str">
        <f>IFERROR(VLOOKUP(F4074,연간집계!D:E,2,FALSE),"")</f>
        <v>스탠다드 포토북 8*8 (하드/무광)</v>
      </c>
    </row>
    <row r="4075" spans="1:16" ht="12.75">
      <c r="A4075" s="201">
        <v>46010.479247685187</v>
      </c>
      <c r="B4075" s="202">
        <v>46010</v>
      </c>
      <c r="C4075" s="203" t="s">
        <v>9971</v>
      </c>
      <c r="D4075" s="203" t="s">
        <v>11</v>
      </c>
      <c r="E4075" s="204" t="s">
        <v>9969</v>
      </c>
      <c r="F4075" s="49" t="s">
        <v>856</v>
      </c>
      <c r="G4075" s="203">
        <v>1</v>
      </c>
      <c r="H4075" s="203" t="s">
        <v>2954</v>
      </c>
      <c r="I4075" s="205" t="s">
        <v>3215</v>
      </c>
      <c r="J4075" s="206"/>
      <c r="K4075" s="203">
        <v>30</v>
      </c>
      <c r="L4075" s="207" t="s">
        <v>827</v>
      </c>
      <c r="M4075" s="208" t="s">
        <v>1612</v>
      </c>
      <c r="N4075" s="209">
        <f t="shared" si="0"/>
        <v>2025</v>
      </c>
      <c r="O4075" s="210">
        <f t="shared" si="1"/>
        <v>12</v>
      </c>
      <c r="P4075" s="211" t="str">
        <f>IFERROR(VLOOKUP(F4075,연간집계!D:E,2,FALSE),"")</f>
        <v>스탠다드 포토북 8*8 (하드/무광)</v>
      </c>
    </row>
    <row r="4076" spans="1:16" ht="12.75">
      <c r="A4076" s="201">
        <v>46010.479259259257</v>
      </c>
      <c r="B4076" s="202">
        <v>46010</v>
      </c>
      <c r="C4076" s="203" t="s">
        <v>9972</v>
      </c>
      <c r="D4076" s="203" t="s">
        <v>11</v>
      </c>
      <c r="E4076" s="204" t="s">
        <v>9969</v>
      </c>
      <c r="F4076" s="49" t="s">
        <v>856</v>
      </c>
      <c r="G4076" s="203">
        <v>1</v>
      </c>
      <c r="H4076" s="203" t="s">
        <v>2954</v>
      </c>
      <c r="I4076" s="205" t="s">
        <v>3215</v>
      </c>
      <c r="J4076" s="206"/>
      <c r="K4076" s="203">
        <v>30</v>
      </c>
      <c r="L4076" s="207" t="s">
        <v>827</v>
      </c>
      <c r="M4076" s="208" t="s">
        <v>1612</v>
      </c>
      <c r="N4076" s="209">
        <f t="shared" si="0"/>
        <v>2025</v>
      </c>
      <c r="O4076" s="210">
        <f t="shared" si="1"/>
        <v>12</v>
      </c>
      <c r="P4076" s="211" t="str">
        <f>IFERROR(VLOOKUP(F4076,연간집계!D:E,2,FALSE),"")</f>
        <v>스탠다드 포토북 8*8 (하드/무광)</v>
      </c>
    </row>
    <row r="4077" spans="1:16" ht="12.75">
      <c r="A4077" s="201">
        <v>46010.479270833333</v>
      </c>
      <c r="B4077" s="202">
        <v>46010</v>
      </c>
      <c r="C4077" s="203" t="s">
        <v>9973</v>
      </c>
      <c r="D4077" s="203" t="s">
        <v>11</v>
      </c>
      <c r="E4077" s="204" t="s">
        <v>9969</v>
      </c>
      <c r="F4077" s="49" t="s">
        <v>856</v>
      </c>
      <c r="G4077" s="203">
        <v>1</v>
      </c>
      <c r="H4077" s="203" t="s">
        <v>2954</v>
      </c>
      <c r="I4077" s="205" t="s">
        <v>3215</v>
      </c>
      <c r="J4077" s="206"/>
      <c r="K4077" s="203">
        <v>28</v>
      </c>
      <c r="L4077" s="207" t="s">
        <v>827</v>
      </c>
      <c r="M4077" s="208" t="s">
        <v>1612</v>
      </c>
      <c r="N4077" s="209">
        <f t="shared" si="0"/>
        <v>2025</v>
      </c>
      <c r="O4077" s="210">
        <f t="shared" si="1"/>
        <v>12</v>
      </c>
      <c r="P4077" s="211" t="str">
        <f>IFERROR(VLOOKUP(F4077,연간집계!D:E,2,FALSE),"")</f>
        <v>스탠다드 포토북 8*8 (하드/무광)</v>
      </c>
    </row>
    <row r="4078" spans="1:16" ht="12.75">
      <c r="A4078" s="201">
        <v>46010.47928240741</v>
      </c>
      <c r="B4078" s="202">
        <v>46010</v>
      </c>
      <c r="C4078" s="203" t="s">
        <v>9974</v>
      </c>
      <c r="D4078" s="203" t="s">
        <v>11</v>
      </c>
      <c r="E4078" s="204" t="s">
        <v>9969</v>
      </c>
      <c r="F4078" s="49" t="s">
        <v>856</v>
      </c>
      <c r="G4078" s="203">
        <v>1</v>
      </c>
      <c r="H4078" s="203" t="s">
        <v>2954</v>
      </c>
      <c r="I4078" s="205" t="s">
        <v>3215</v>
      </c>
      <c r="J4078" s="206"/>
      <c r="K4078" s="203">
        <v>30</v>
      </c>
      <c r="L4078" s="207" t="s">
        <v>827</v>
      </c>
      <c r="M4078" s="208" t="s">
        <v>1612</v>
      </c>
      <c r="N4078" s="209">
        <f t="shared" si="0"/>
        <v>2025</v>
      </c>
      <c r="O4078" s="210">
        <f t="shared" si="1"/>
        <v>12</v>
      </c>
      <c r="P4078" s="211" t="str">
        <f>IFERROR(VLOOKUP(F4078,연간집계!D:E,2,FALSE),"")</f>
        <v>스탠다드 포토북 8*8 (하드/무광)</v>
      </c>
    </row>
    <row r="4079" spans="1:16" ht="12.75">
      <c r="A4079" s="201">
        <v>46010.47929398148</v>
      </c>
      <c r="B4079" s="202">
        <v>46010</v>
      </c>
      <c r="C4079" s="203" t="s">
        <v>9975</v>
      </c>
      <c r="D4079" s="203" t="s">
        <v>11</v>
      </c>
      <c r="E4079" s="204" t="s">
        <v>9969</v>
      </c>
      <c r="F4079" s="49" t="s">
        <v>856</v>
      </c>
      <c r="G4079" s="203">
        <v>1</v>
      </c>
      <c r="H4079" s="203" t="s">
        <v>2954</v>
      </c>
      <c r="I4079" s="205" t="s">
        <v>3215</v>
      </c>
      <c r="J4079" s="206"/>
      <c r="K4079" s="203">
        <v>24</v>
      </c>
      <c r="L4079" s="207" t="s">
        <v>827</v>
      </c>
      <c r="M4079" s="208" t="s">
        <v>1612</v>
      </c>
      <c r="N4079" s="209">
        <f t="shared" si="0"/>
        <v>2025</v>
      </c>
      <c r="O4079" s="210">
        <f t="shared" si="1"/>
        <v>12</v>
      </c>
      <c r="P4079" s="211" t="str">
        <f>IFERROR(VLOOKUP(F4079,연간집계!D:E,2,FALSE),"")</f>
        <v>스탠다드 포토북 8*8 (하드/무광)</v>
      </c>
    </row>
    <row r="4080" spans="1:16" ht="12.75">
      <c r="A4080" s="201">
        <v>46010.479305555556</v>
      </c>
      <c r="B4080" s="202">
        <v>46010</v>
      </c>
      <c r="C4080" s="203" t="s">
        <v>9976</v>
      </c>
      <c r="D4080" s="203" t="s">
        <v>11</v>
      </c>
      <c r="E4080" s="204" t="s">
        <v>9969</v>
      </c>
      <c r="F4080" s="49" t="s">
        <v>856</v>
      </c>
      <c r="G4080" s="203">
        <v>1</v>
      </c>
      <c r="H4080" s="203" t="s">
        <v>2954</v>
      </c>
      <c r="I4080" s="205" t="s">
        <v>3215</v>
      </c>
      <c r="J4080" s="206"/>
      <c r="K4080" s="203">
        <v>28</v>
      </c>
      <c r="L4080" s="207" t="s">
        <v>827</v>
      </c>
      <c r="M4080" s="208" t="s">
        <v>1612</v>
      </c>
      <c r="N4080" s="209">
        <f t="shared" si="0"/>
        <v>2025</v>
      </c>
      <c r="O4080" s="210">
        <f t="shared" si="1"/>
        <v>12</v>
      </c>
      <c r="P4080" s="211" t="str">
        <f>IFERROR(VLOOKUP(F4080,연간집계!D:E,2,FALSE),"")</f>
        <v>스탠다드 포토북 8*8 (하드/무광)</v>
      </c>
    </row>
    <row r="4081" spans="1:16" ht="12.75">
      <c r="A4081" s="201">
        <v>46010.479317129626</v>
      </c>
      <c r="B4081" s="202">
        <v>46010</v>
      </c>
      <c r="C4081" s="203" t="s">
        <v>9977</v>
      </c>
      <c r="D4081" s="203" t="s">
        <v>11</v>
      </c>
      <c r="E4081" s="204" t="s">
        <v>9969</v>
      </c>
      <c r="F4081" s="49" t="s">
        <v>856</v>
      </c>
      <c r="G4081" s="203">
        <v>1</v>
      </c>
      <c r="H4081" s="203" t="s">
        <v>2954</v>
      </c>
      <c r="I4081" s="205" t="s">
        <v>3215</v>
      </c>
      <c r="J4081" s="206"/>
      <c r="K4081" s="203">
        <v>28</v>
      </c>
      <c r="L4081" s="207" t="s">
        <v>827</v>
      </c>
      <c r="M4081" s="208" t="s">
        <v>1612</v>
      </c>
      <c r="N4081" s="209">
        <f t="shared" si="0"/>
        <v>2025</v>
      </c>
      <c r="O4081" s="210">
        <f t="shared" si="1"/>
        <v>12</v>
      </c>
      <c r="P4081" s="211" t="str">
        <f>IFERROR(VLOOKUP(F4081,연간집계!D:E,2,FALSE),"")</f>
        <v>스탠다드 포토북 8*8 (하드/무광)</v>
      </c>
    </row>
    <row r="4082" spans="1:16" ht="12.75">
      <c r="A4082" s="201">
        <v>46010.479328703703</v>
      </c>
      <c r="B4082" s="202">
        <v>46010</v>
      </c>
      <c r="C4082" s="203" t="s">
        <v>9978</v>
      </c>
      <c r="D4082" s="203" t="s">
        <v>11</v>
      </c>
      <c r="E4082" s="204" t="s">
        <v>9969</v>
      </c>
      <c r="F4082" s="49" t="s">
        <v>856</v>
      </c>
      <c r="G4082" s="203">
        <v>1</v>
      </c>
      <c r="H4082" s="203" t="s">
        <v>2954</v>
      </c>
      <c r="I4082" s="205" t="s">
        <v>3215</v>
      </c>
      <c r="J4082" s="206"/>
      <c r="K4082" s="203">
        <v>28</v>
      </c>
      <c r="L4082" s="207" t="s">
        <v>827</v>
      </c>
      <c r="M4082" s="208" t="s">
        <v>1612</v>
      </c>
      <c r="N4082" s="209">
        <f t="shared" si="0"/>
        <v>2025</v>
      </c>
      <c r="O4082" s="210">
        <f t="shared" si="1"/>
        <v>12</v>
      </c>
      <c r="P4082" s="211" t="str">
        <f>IFERROR(VLOOKUP(F4082,연간집계!D:E,2,FALSE),"")</f>
        <v>스탠다드 포토북 8*8 (하드/무광)</v>
      </c>
    </row>
    <row r="4083" spans="1:16" ht="12.75">
      <c r="A4083" s="201">
        <v>46010.47934027778</v>
      </c>
      <c r="B4083" s="202">
        <v>46010</v>
      </c>
      <c r="C4083" s="203" t="s">
        <v>9979</v>
      </c>
      <c r="D4083" s="203" t="s">
        <v>11</v>
      </c>
      <c r="E4083" s="204" t="s">
        <v>9969</v>
      </c>
      <c r="F4083" s="49" t="s">
        <v>856</v>
      </c>
      <c r="G4083" s="203">
        <v>1</v>
      </c>
      <c r="H4083" s="203" t="s">
        <v>2954</v>
      </c>
      <c r="I4083" s="205" t="s">
        <v>3215</v>
      </c>
      <c r="J4083" s="206"/>
      <c r="K4083" s="203">
        <v>24</v>
      </c>
      <c r="L4083" s="207" t="s">
        <v>827</v>
      </c>
      <c r="M4083" s="208" t="s">
        <v>1612</v>
      </c>
      <c r="N4083" s="209">
        <f t="shared" si="0"/>
        <v>2025</v>
      </c>
      <c r="O4083" s="210">
        <f t="shared" si="1"/>
        <v>12</v>
      </c>
      <c r="P4083" s="211" t="str">
        <f>IFERROR(VLOOKUP(F4083,연간집계!D:E,2,FALSE),"")</f>
        <v>스탠다드 포토북 8*8 (하드/무광)</v>
      </c>
    </row>
    <row r="4084" spans="1:16" ht="12.75">
      <c r="A4084" s="201">
        <v>46010.479351851849</v>
      </c>
      <c r="B4084" s="202">
        <v>46010</v>
      </c>
      <c r="C4084" s="203" t="s">
        <v>9980</v>
      </c>
      <c r="D4084" s="203" t="s">
        <v>11</v>
      </c>
      <c r="E4084" s="204" t="s">
        <v>9969</v>
      </c>
      <c r="F4084" s="49" t="s">
        <v>856</v>
      </c>
      <c r="G4084" s="203">
        <v>1</v>
      </c>
      <c r="H4084" s="203" t="s">
        <v>2954</v>
      </c>
      <c r="I4084" s="205" t="s">
        <v>3215</v>
      </c>
      <c r="J4084" s="206"/>
      <c r="K4084" s="203">
        <v>30</v>
      </c>
      <c r="L4084" s="207" t="s">
        <v>827</v>
      </c>
      <c r="M4084" s="208" t="s">
        <v>1612</v>
      </c>
      <c r="N4084" s="209">
        <f t="shared" si="0"/>
        <v>2025</v>
      </c>
      <c r="O4084" s="210">
        <f t="shared" si="1"/>
        <v>12</v>
      </c>
      <c r="P4084" s="211" t="str">
        <f>IFERROR(VLOOKUP(F4084,연간집계!D:E,2,FALSE),"")</f>
        <v>스탠다드 포토북 8*8 (하드/무광)</v>
      </c>
    </row>
    <row r="4085" spans="1:16" ht="12.75">
      <c r="A4085" s="201">
        <v>46010.479363425926</v>
      </c>
      <c r="B4085" s="202">
        <v>46010</v>
      </c>
      <c r="C4085" s="203" t="s">
        <v>9981</v>
      </c>
      <c r="D4085" s="203" t="s">
        <v>11</v>
      </c>
      <c r="E4085" s="204" t="s">
        <v>9969</v>
      </c>
      <c r="F4085" s="49" t="s">
        <v>856</v>
      </c>
      <c r="G4085" s="203">
        <v>1</v>
      </c>
      <c r="H4085" s="203" t="s">
        <v>2954</v>
      </c>
      <c r="I4085" s="205" t="s">
        <v>3215</v>
      </c>
      <c r="J4085" s="206"/>
      <c r="K4085" s="203">
        <v>30</v>
      </c>
      <c r="L4085" s="207" t="s">
        <v>827</v>
      </c>
      <c r="M4085" s="208" t="s">
        <v>1612</v>
      </c>
      <c r="N4085" s="209">
        <f t="shared" si="0"/>
        <v>2025</v>
      </c>
      <c r="O4085" s="210">
        <f t="shared" si="1"/>
        <v>12</v>
      </c>
      <c r="P4085" s="211" t="str">
        <f>IFERROR(VLOOKUP(F4085,연간집계!D:E,2,FALSE),"")</f>
        <v>스탠다드 포토북 8*8 (하드/무광)</v>
      </c>
    </row>
    <row r="4086" spans="1:16" ht="12.75">
      <c r="A4086" s="201">
        <v>46010.48265046296</v>
      </c>
      <c r="B4086" s="202">
        <v>46010</v>
      </c>
      <c r="C4086" s="203" t="s">
        <v>9982</v>
      </c>
      <c r="D4086" s="203" t="s">
        <v>11</v>
      </c>
      <c r="E4086" s="204" t="s">
        <v>9983</v>
      </c>
      <c r="F4086" s="49" t="s">
        <v>1284</v>
      </c>
      <c r="G4086" s="203">
        <v>1</v>
      </c>
      <c r="H4086" s="203" t="s">
        <v>9984</v>
      </c>
      <c r="I4086" s="205" t="s">
        <v>4186</v>
      </c>
      <c r="J4086" s="206"/>
      <c r="K4086" s="203">
        <v>26</v>
      </c>
      <c r="L4086" s="207" t="s">
        <v>827</v>
      </c>
      <c r="M4086" s="208" t="s">
        <v>1481</v>
      </c>
      <c r="N4086" s="209">
        <f t="shared" si="0"/>
        <v>2025</v>
      </c>
      <c r="O4086" s="210">
        <f t="shared" si="1"/>
        <v>12</v>
      </c>
      <c r="P4086" s="211" t="str">
        <f>IFERROR(VLOOKUP(F4086,연간집계!D:E,2,FALSE),"")</f>
        <v>PCMS_스탠다드캘린더</v>
      </c>
    </row>
    <row r="4087" spans="1:16" ht="12.75">
      <c r="A4087" s="201">
        <v>46010.483171296299</v>
      </c>
      <c r="B4087" s="202">
        <v>46010</v>
      </c>
      <c r="C4087" s="203" t="s">
        <v>9985</v>
      </c>
      <c r="D4087" s="203" t="s">
        <v>11</v>
      </c>
      <c r="E4087" s="204" t="s">
        <v>9983</v>
      </c>
      <c r="F4087" s="49" t="s">
        <v>1281</v>
      </c>
      <c r="G4087" s="203">
        <v>1</v>
      </c>
      <c r="H4087" s="203" t="s">
        <v>9984</v>
      </c>
      <c r="I4087" s="205" t="s">
        <v>5624</v>
      </c>
      <c r="J4087" s="206"/>
      <c r="K4087" s="203">
        <v>26</v>
      </c>
      <c r="L4087" s="207" t="s">
        <v>827</v>
      </c>
      <c r="M4087" s="208" t="s">
        <v>1481</v>
      </c>
      <c r="N4087" s="209">
        <f t="shared" si="0"/>
        <v>2025</v>
      </c>
      <c r="O4087" s="210">
        <f t="shared" si="1"/>
        <v>12</v>
      </c>
      <c r="P4087" s="211" t="str">
        <f>IFERROR(VLOOKUP(F4087,연간집계!D:E,2,FALSE),"")</f>
        <v>PCMS_빅캘린더</v>
      </c>
    </row>
    <row r="4088" spans="1:16" ht="12.75">
      <c r="A4088" s="201">
        <v>46010.495162037034</v>
      </c>
      <c r="B4088" s="202">
        <v>46010</v>
      </c>
      <c r="C4088" s="203" t="s">
        <v>9986</v>
      </c>
      <c r="D4088" s="203" t="s">
        <v>11</v>
      </c>
      <c r="E4088" s="204" t="s">
        <v>9987</v>
      </c>
      <c r="F4088" s="49" t="s">
        <v>1299</v>
      </c>
      <c r="G4088" s="203">
        <v>4</v>
      </c>
      <c r="H4088" s="203" t="s">
        <v>9988</v>
      </c>
      <c r="I4088" s="205" t="s">
        <v>1840</v>
      </c>
      <c r="J4088" s="206"/>
      <c r="K4088" s="203">
        <v>15</v>
      </c>
      <c r="L4088" s="207" t="s">
        <v>827</v>
      </c>
      <c r="M4088" s="208" t="s">
        <v>1436</v>
      </c>
      <c r="N4088" s="209">
        <f t="shared" si="0"/>
        <v>2025</v>
      </c>
      <c r="O4088" s="210">
        <f t="shared" si="1"/>
        <v>12</v>
      </c>
      <c r="P4088" s="211" t="str">
        <f>IFERROR(VLOOKUP(F4088,연간집계!D:E,2,FALSE),"")</f>
        <v>PCMS_우드월캘린더</v>
      </c>
    </row>
    <row r="4089" spans="1:16" ht="12.75">
      <c r="A4089" s="201">
        <v>46010.507175925923</v>
      </c>
      <c r="B4089" s="202">
        <v>46010</v>
      </c>
      <c r="C4089" s="203" t="s">
        <v>9989</v>
      </c>
      <c r="D4089" s="203" t="s">
        <v>11</v>
      </c>
      <c r="E4089" s="204" t="s">
        <v>9990</v>
      </c>
      <c r="F4089" s="49" t="s">
        <v>1247</v>
      </c>
      <c r="G4089" s="203">
        <v>1</v>
      </c>
      <c r="H4089" s="203" t="s">
        <v>2380</v>
      </c>
      <c r="I4089" s="205" t="s">
        <v>1510</v>
      </c>
      <c r="J4089" s="206"/>
      <c r="K4089" s="203">
        <v>24</v>
      </c>
      <c r="L4089" s="207" t="s">
        <v>828</v>
      </c>
      <c r="M4089" s="208" t="s">
        <v>1436</v>
      </c>
      <c r="N4089" s="209">
        <f t="shared" si="0"/>
        <v>2025</v>
      </c>
      <c r="O4089" s="210">
        <f t="shared" si="1"/>
        <v>12</v>
      </c>
      <c r="P4089" s="211" t="str">
        <f>IFERROR(VLOOKUP(F4089,연간집계!D:E,2,FALSE),"")</f>
        <v>모바일 포토북 197 (여행)</v>
      </c>
    </row>
    <row r="4090" spans="1:16" ht="12.75">
      <c r="A4090" s="201">
        <v>46010.516122685185</v>
      </c>
      <c r="B4090" s="202">
        <v>46010</v>
      </c>
      <c r="C4090" s="203" t="s">
        <v>9991</v>
      </c>
      <c r="D4090" s="203" t="s">
        <v>11</v>
      </c>
      <c r="E4090" s="204" t="s">
        <v>9992</v>
      </c>
      <c r="F4090" s="49" t="s">
        <v>1058</v>
      </c>
      <c r="G4090" s="203">
        <v>1</v>
      </c>
      <c r="H4090" s="203" t="s">
        <v>6595</v>
      </c>
      <c r="I4090" s="205" t="s">
        <v>1440</v>
      </c>
      <c r="J4090" s="206"/>
      <c r="K4090" s="203">
        <v>122</v>
      </c>
      <c r="L4090" s="207" t="s">
        <v>827</v>
      </c>
      <c r="M4090" s="208" t="s">
        <v>1436</v>
      </c>
      <c r="N4090" s="209">
        <f t="shared" si="0"/>
        <v>2025</v>
      </c>
      <c r="O4090" s="210">
        <f t="shared" si="1"/>
        <v>12</v>
      </c>
      <c r="P4090" s="211" t="str">
        <f>IFERROR(VLOOKUP(F4090,연간집계!D:E,2,FALSE),"")</f>
        <v>프리북 150 (하드)</v>
      </c>
    </row>
    <row r="4091" spans="1:16" ht="12.75">
      <c r="A4091" s="201">
        <v>46010.522060185183</v>
      </c>
      <c r="B4091" s="202">
        <v>46010</v>
      </c>
      <c r="C4091" s="203" t="s">
        <v>9993</v>
      </c>
      <c r="D4091" s="203" t="s">
        <v>11</v>
      </c>
      <c r="E4091" s="204" t="s">
        <v>9994</v>
      </c>
      <c r="F4091" s="49" t="s">
        <v>1284</v>
      </c>
      <c r="G4091" s="203">
        <v>8</v>
      </c>
      <c r="H4091" s="203" t="s">
        <v>9805</v>
      </c>
      <c r="I4091" s="205" t="s">
        <v>2297</v>
      </c>
      <c r="J4091" s="206"/>
      <c r="K4091" s="203">
        <v>26</v>
      </c>
      <c r="L4091" s="207" t="s">
        <v>827</v>
      </c>
      <c r="M4091" s="208" t="s">
        <v>1514</v>
      </c>
      <c r="N4091" s="209">
        <f t="shared" si="0"/>
        <v>2025</v>
      </c>
      <c r="O4091" s="210">
        <f t="shared" si="1"/>
        <v>12</v>
      </c>
      <c r="P4091" s="211" t="str">
        <f>IFERROR(VLOOKUP(F4091,연간집계!D:E,2,FALSE),"")</f>
        <v>PCMS_스탠다드캘린더</v>
      </c>
    </row>
    <row r="4092" spans="1:16" ht="12.75">
      <c r="A4092" s="201">
        <v>46010.52207175926</v>
      </c>
      <c r="B4092" s="202">
        <v>46010</v>
      </c>
      <c r="C4092" s="203" t="s">
        <v>9995</v>
      </c>
      <c r="D4092" s="203" t="s">
        <v>11</v>
      </c>
      <c r="E4092" s="204" t="s">
        <v>9994</v>
      </c>
      <c r="F4092" s="49" t="s">
        <v>1296</v>
      </c>
      <c r="G4092" s="203">
        <v>1</v>
      </c>
      <c r="H4092" s="203" t="s">
        <v>9805</v>
      </c>
      <c r="I4092" s="205" t="s">
        <v>2297</v>
      </c>
      <c r="J4092" s="206"/>
      <c r="K4092" s="203">
        <v>26</v>
      </c>
      <c r="L4092" s="207" t="s">
        <v>827</v>
      </c>
      <c r="M4092" s="208" t="s">
        <v>1514</v>
      </c>
      <c r="N4092" s="209">
        <f t="shared" si="0"/>
        <v>2025</v>
      </c>
      <c r="O4092" s="210">
        <f t="shared" si="1"/>
        <v>12</v>
      </c>
      <c r="P4092" s="211" t="str">
        <f>IFERROR(VLOOKUP(F4092,연간집계!D:E,2,FALSE),"")</f>
        <v>PCMS_벽걸이2단캘린더</v>
      </c>
    </row>
    <row r="4093" spans="1:16" ht="12.75">
      <c r="A4093" s="201">
        <v>46010.525069444448</v>
      </c>
      <c r="B4093" s="202">
        <v>46010</v>
      </c>
      <c r="C4093" s="203" t="s">
        <v>9996</v>
      </c>
      <c r="D4093" s="203" t="s">
        <v>11</v>
      </c>
      <c r="E4093" s="204" t="s">
        <v>9997</v>
      </c>
      <c r="F4093" s="49" t="s">
        <v>1058</v>
      </c>
      <c r="G4093" s="203">
        <v>1</v>
      </c>
      <c r="H4093" s="203" t="s">
        <v>9280</v>
      </c>
      <c r="I4093" s="205" t="s">
        <v>1440</v>
      </c>
      <c r="J4093" s="206"/>
      <c r="K4093" s="203">
        <v>160</v>
      </c>
      <c r="L4093" s="207" t="s">
        <v>827</v>
      </c>
      <c r="M4093" s="208" t="s">
        <v>1449</v>
      </c>
      <c r="N4093" s="209">
        <f t="shared" si="0"/>
        <v>2025</v>
      </c>
      <c r="O4093" s="210">
        <f t="shared" si="1"/>
        <v>12</v>
      </c>
      <c r="P4093" s="211" t="str">
        <f>IFERROR(VLOOKUP(F4093,연간집계!D:E,2,FALSE),"")</f>
        <v>프리북 150 (하드)</v>
      </c>
    </row>
    <row r="4094" spans="1:16" ht="12.75">
      <c r="A4094" s="201">
        <v>46010.5309837963</v>
      </c>
      <c r="B4094" s="202">
        <v>46010</v>
      </c>
      <c r="C4094" s="203" t="s">
        <v>9998</v>
      </c>
      <c r="D4094" s="203" t="s">
        <v>11</v>
      </c>
      <c r="E4094" s="204" t="s">
        <v>9999</v>
      </c>
      <c r="F4094" s="49" t="s">
        <v>1266</v>
      </c>
      <c r="G4094" s="203">
        <v>2</v>
      </c>
      <c r="H4094" s="203" t="s">
        <v>10000</v>
      </c>
      <c r="I4094" s="205" t="s">
        <v>1842</v>
      </c>
      <c r="J4094" s="206"/>
      <c r="K4094" s="203">
        <v>26</v>
      </c>
      <c r="L4094" s="207" t="s">
        <v>827</v>
      </c>
      <c r="M4094" s="208" t="s">
        <v>1541</v>
      </c>
      <c r="N4094" s="209">
        <f t="shared" si="0"/>
        <v>2025</v>
      </c>
      <c r="O4094" s="210">
        <f t="shared" si="1"/>
        <v>12</v>
      </c>
      <c r="P4094" s="211" t="str">
        <f>IFERROR(VLOOKUP(F4094,연간집계!D:E,2,FALSE),"")</f>
        <v>PCMS_롱캘린더</v>
      </c>
    </row>
    <row r="4095" spans="1:16" ht="12.75">
      <c r="A4095" s="201">
        <v>46010.547638888886</v>
      </c>
      <c r="B4095" s="202">
        <v>46010</v>
      </c>
      <c r="C4095" s="203" t="s">
        <v>10001</v>
      </c>
      <c r="D4095" s="203" t="s">
        <v>11</v>
      </c>
      <c r="E4095" s="204" t="s">
        <v>10002</v>
      </c>
      <c r="F4095" s="49" t="s">
        <v>1366</v>
      </c>
      <c r="G4095" s="203">
        <v>4</v>
      </c>
      <c r="H4095" s="203" t="s">
        <v>10003</v>
      </c>
      <c r="I4095" s="205" t="s">
        <v>1440</v>
      </c>
      <c r="J4095" s="206"/>
      <c r="K4095" s="203">
        <v>1</v>
      </c>
      <c r="L4095" s="207" t="s">
        <v>827</v>
      </c>
      <c r="M4095" s="208" t="s">
        <v>1514</v>
      </c>
      <c r="N4095" s="209">
        <f t="shared" si="0"/>
        <v>2025</v>
      </c>
      <c r="O4095" s="210">
        <f t="shared" si="1"/>
        <v>12</v>
      </c>
      <c r="P4095" s="211" t="str">
        <f>IFERROR(VLOOKUP(F4095,연간집계!D:E,2,FALSE),"")</f>
        <v>PCMS_포스터 297 (무광)</v>
      </c>
    </row>
    <row r="4096" spans="1:16" ht="12.75">
      <c r="A4096" s="201">
        <v>46010.569641203707</v>
      </c>
      <c r="B4096" s="202">
        <v>46010</v>
      </c>
      <c r="C4096" s="203" t="s">
        <v>10004</v>
      </c>
      <c r="D4096" s="203" t="s">
        <v>11</v>
      </c>
      <c r="E4096" s="204" t="s">
        <v>10005</v>
      </c>
      <c r="F4096" s="49" t="s">
        <v>1269</v>
      </c>
      <c r="G4096" s="203">
        <v>30</v>
      </c>
      <c r="H4096" s="203" t="s">
        <v>10006</v>
      </c>
      <c r="I4096" s="205" t="s">
        <v>5016</v>
      </c>
      <c r="J4096" s="206"/>
      <c r="K4096" s="203">
        <v>26</v>
      </c>
      <c r="L4096" s="207" t="s">
        <v>827</v>
      </c>
      <c r="M4096" s="208" t="s">
        <v>1497</v>
      </c>
      <c r="N4096" s="209">
        <f t="shared" si="0"/>
        <v>2025</v>
      </c>
      <c r="O4096" s="210">
        <f t="shared" si="1"/>
        <v>12</v>
      </c>
      <c r="P4096" s="211" t="str">
        <f>IFERROR(VLOOKUP(F4096,연간집계!D:E,2,FALSE),"")</f>
        <v>PCMS_미니캘린더</v>
      </c>
    </row>
    <row r="4097" spans="1:16" ht="12.75">
      <c r="A4097" s="201">
        <v>46010.575624999998</v>
      </c>
      <c r="B4097" s="202">
        <v>46010</v>
      </c>
      <c r="C4097" s="203" t="s">
        <v>10007</v>
      </c>
      <c r="D4097" s="203" t="s">
        <v>11</v>
      </c>
      <c r="E4097" s="204" t="s">
        <v>10008</v>
      </c>
      <c r="F4097" s="49" t="s">
        <v>838</v>
      </c>
      <c r="G4097" s="203">
        <v>6</v>
      </c>
      <c r="H4097" s="203" t="s">
        <v>10009</v>
      </c>
      <c r="I4097" s="205" t="s">
        <v>5118</v>
      </c>
      <c r="J4097" s="206"/>
      <c r="K4097" s="203">
        <v>24</v>
      </c>
      <c r="L4097" s="207" t="s">
        <v>827</v>
      </c>
      <c r="M4097" s="203" t="s">
        <v>5021</v>
      </c>
      <c r="N4097" s="209">
        <f t="shared" si="0"/>
        <v>2025</v>
      </c>
      <c r="O4097" s="210">
        <f t="shared" si="1"/>
        <v>12</v>
      </c>
      <c r="P4097" s="211" t="str">
        <f>IFERROR(VLOOKUP(F4097,연간집계!D:E,2,FALSE),"")</f>
        <v>스탠다드 포토북 6*8 (하드/무광)</v>
      </c>
    </row>
    <row r="4098" spans="1:16" ht="12.75">
      <c r="A4098" s="201">
        <v>46010.584537037037</v>
      </c>
      <c r="B4098" s="202">
        <v>46010</v>
      </c>
      <c r="C4098" s="203" t="s">
        <v>10010</v>
      </c>
      <c r="D4098" s="203" t="s">
        <v>11</v>
      </c>
      <c r="E4098" s="204" t="s">
        <v>10011</v>
      </c>
      <c r="F4098" s="49" t="s">
        <v>834</v>
      </c>
      <c r="G4098" s="203">
        <v>17</v>
      </c>
      <c r="H4098" s="203" t="s">
        <v>2445</v>
      </c>
      <c r="I4098" s="205" t="s">
        <v>2094</v>
      </c>
      <c r="J4098" s="206"/>
      <c r="K4098" s="203">
        <v>26</v>
      </c>
      <c r="L4098" s="207" t="s">
        <v>827</v>
      </c>
      <c r="M4098" s="208" t="s">
        <v>1612</v>
      </c>
      <c r="N4098" s="209">
        <f t="shared" si="0"/>
        <v>2025</v>
      </c>
      <c r="O4098" s="210">
        <f t="shared" si="1"/>
        <v>12</v>
      </c>
      <c r="P4098" s="211" t="str">
        <f>IFERROR(VLOOKUP(F4098,연간집계!D:E,2,FALSE),"")</f>
        <v>스탠다드 포토북 6*8 (소프트/무광)</v>
      </c>
    </row>
    <row r="4099" spans="1:16" ht="12.75">
      <c r="A4099" s="201">
        <v>46010.661273148151</v>
      </c>
      <c r="B4099" s="202">
        <v>46010</v>
      </c>
      <c r="C4099" s="203" t="s">
        <v>10012</v>
      </c>
      <c r="D4099" s="203" t="s">
        <v>11</v>
      </c>
      <c r="E4099" s="204" t="s">
        <v>10013</v>
      </c>
      <c r="F4099" s="49" t="s">
        <v>1269</v>
      </c>
      <c r="G4099" s="203">
        <v>37</v>
      </c>
      <c r="H4099" s="203" t="s">
        <v>8986</v>
      </c>
      <c r="I4099" s="205" t="s">
        <v>1440</v>
      </c>
      <c r="J4099" s="206"/>
      <c r="K4099" s="203">
        <v>26</v>
      </c>
      <c r="L4099" s="207" t="s">
        <v>827</v>
      </c>
      <c r="M4099" s="208" t="s">
        <v>1425</v>
      </c>
      <c r="N4099" s="209">
        <f t="shared" si="0"/>
        <v>2025</v>
      </c>
      <c r="O4099" s="210">
        <f t="shared" si="1"/>
        <v>12</v>
      </c>
      <c r="P4099" s="211" t="str">
        <f>IFERROR(VLOOKUP(F4099,연간집계!D:E,2,FALSE),"")</f>
        <v>PCMS_미니캘린더</v>
      </c>
    </row>
    <row r="4100" spans="1:16" ht="12.75">
      <c r="A4100" s="201">
        <v>46010.667222222219</v>
      </c>
      <c r="B4100" s="202">
        <v>46010</v>
      </c>
      <c r="C4100" s="203" t="s">
        <v>10014</v>
      </c>
      <c r="D4100" s="203" t="s">
        <v>11</v>
      </c>
      <c r="E4100" s="204" t="s">
        <v>10015</v>
      </c>
      <c r="F4100" s="49" t="s">
        <v>838</v>
      </c>
      <c r="G4100" s="203">
        <v>1</v>
      </c>
      <c r="H4100" s="203" t="s">
        <v>10016</v>
      </c>
      <c r="I4100" s="205" t="s">
        <v>1440</v>
      </c>
      <c r="J4100" s="206"/>
      <c r="K4100" s="203">
        <v>34</v>
      </c>
      <c r="L4100" s="207" t="s">
        <v>827</v>
      </c>
      <c r="M4100" s="208" t="s">
        <v>1471</v>
      </c>
      <c r="N4100" s="209">
        <f t="shared" si="0"/>
        <v>2025</v>
      </c>
      <c r="O4100" s="210">
        <f t="shared" si="1"/>
        <v>12</v>
      </c>
      <c r="P4100" s="211" t="str">
        <f>IFERROR(VLOOKUP(F4100,연간집계!D:E,2,FALSE),"")</f>
        <v>스탠다드 포토북 6*8 (하드/무광)</v>
      </c>
    </row>
    <row r="4101" spans="1:16" ht="12.75">
      <c r="A4101" s="201">
        <v>46010.667233796295</v>
      </c>
      <c r="B4101" s="202">
        <v>46010</v>
      </c>
      <c r="C4101" s="203" t="s">
        <v>10017</v>
      </c>
      <c r="D4101" s="203" t="s">
        <v>11</v>
      </c>
      <c r="E4101" s="204" t="s">
        <v>10015</v>
      </c>
      <c r="F4101" s="49" t="s">
        <v>838</v>
      </c>
      <c r="G4101" s="203">
        <v>1</v>
      </c>
      <c r="H4101" s="203" t="s">
        <v>10016</v>
      </c>
      <c r="I4101" s="205" t="s">
        <v>1440</v>
      </c>
      <c r="J4101" s="206"/>
      <c r="K4101" s="203">
        <v>32</v>
      </c>
      <c r="L4101" s="207" t="s">
        <v>827</v>
      </c>
      <c r="M4101" s="208" t="s">
        <v>1471</v>
      </c>
      <c r="N4101" s="209">
        <f t="shared" si="0"/>
        <v>2025</v>
      </c>
      <c r="O4101" s="210">
        <f t="shared" si="1"/>
        <v>12</v>
      </c>
      <c r="P4101" s="211" t="str">
        <f>IFERROR(VLOOKUP(F4101,연간집계!D:E,2,FALSE),"")</f>
        <v>스탠다드 포토북 6*8 (하드/무광)</v>
      </c>
    </row>
    <row r="4102" spans="1:16" ht="12.75">
      <c r="A4102" s="201">
        <v>46010.667245370372</v>
      </c>
      <c r="B4102" s="202">
        <v>46010</v>
      </c>
      <c r="C4102" s="203" t="s">
        <v>10018</v>
      </c>
      <c r="D4102" s="203" t="s">
        <v>11</v>
      </c>
      <c r="E4102" s="204" t="s">
        <v>10015</v>
      </c>
      <c r="F4102" s="49" t="s">
        <v>1284</v>
      </c>
      <c r="G4102" s="203">
        <v>1</v>
      </c>
      <c r="H4102" s="203" t="s">
        <v>10016</v>
      </c>
      <c r="I4102" s="205" t="s">
        <v>1440</v>
      </c>
      <c r="J4102" s="206"/>
      <c r="K4102" s="203">
        <v>26</v>
      </c>
      <c r="L4102" s="207" t="s">
        <v>827</v>
      </c>
      <c r="M4102" s="208" t="s">
        <v>1471</v>
      </c>
      <c r="N4102" s="209">
        <f t="shared" si="0"/>
        <v>2025</v>
      </c>
      <c r="O4102" s="210">
        <f t="shared" si="1"/>
        <v>12</v>
      </c>
      <c r="P4102" s="211" t="str">
        <f>IFERROR(VLOOKUP(F4102,연간집계!D:E,2,FALSE),"")</f>
        <v>PCMS_스탠다드캘린더</v>
      </c>
    </row>
    <row r="4103" spans="1:16" ht="12.75">
      <c r="A4103" s="201">
        <v>46010.667256944442</v>
      </c>
      <c r="B4103" s="202">
        <v>46010</v>
      </c>
      <c r="C4103" s="203" t="s">
        <v>10019</v>
      </c>
      <c r="D4103" s="203" t="s">
        <v>11</v>
      </c>
      <c r="E4103" s="204" t="s">
        <v>10015</v>
      </c>
      <c r="F4103" s="49" t="s">
        <v>1274</v>
      </c>
      <c r="G4103" s="203">
        <v>1</v>
      </c>
      <c r="H4103" s="203" t="s">
        <v>10016</v>
      </c>
      <c r="I4103" s="205" t="s">
        <v>1440</v>
      </c>
      <c r="J4103" s="206"/>
      <c r="K4103" s="203">
        <v>26</v>
      </c>
      <c r="L4103" s="207" t="s">
        <v>827</v>
      </c>
      <c r="M4103" s="208" t="s">
        <v>1471</v>
      </c>
      <c r="N4103" s="209">
        <f t="shared" si="0"/>
        <v>2025</v>
      </c>
      <c r="O4103" s="210">
        <f t="shared" si="1"/>
        <v>12</v>
      </c>
      <c r="P4103" s="211" t="str">
        <f>IFERROR(VLOOKUP(F4103,연간집계!D:E,2,FALSE),"")</f>
        <v>PCMS_비트윈캘린더</v>
      </c>
    </row>
    <row r="4104" spans="1:16" ht="12.75">
      <c r="A4104" s="201">
        <v>46010.687939814816</v>
      </c>
      <c r="B4104" s="202">
        <v>46010</v>
      </c>
      <c r="C4104" s="203" t="s">
        <v>10020</v>
      </c>
      <c r="D4104" s="203" t="s">
        <v>11</v>
      </c>
      <c r="E4104" s="204" t="s">
        <v>10021</v>
      </c>
      <c r="F4104" s="49" t="s">
        <v>1269</v>
      </c>
      <c r="G4104" s="203">
        <v>25</v>
      </c>
      <c r="H4104" s="203" t="s">
        <v>10022</v>
      </c>
      <c r="I4104" s="205" t="s">
        <v>5016</v>
      </c>
      <c r="J4104" s="206"/>
      <c r="K4104" s="203">
        <v>26</v>
      </c>
      <c r="L4104" s="207" t="s">
        <v>827</v>
      </c>
      <c r="M4104" s="208" t="s">
        <v>1514</v>
      </c>
      <c r="N4104" s="209">
        <f t="shared" si="0"/>
        <v>2025</v>
      </c>
      <c r="O4104" s="210">
        <f t="shared" si="1"/>
        <v>12</v>
      </c>
      <c r="P4104" s="211" t="str">
        <f>IFERROR(VLOOKUP(F4104,연간집계!D:E,2,FALSE),"")</f>
        <v>PCMS_미니캘린더</v>
      </c>
    </row>
    <row r="4105" spans="1:16" ht="12.75">
      <c r="A4105" s="201">
        <v>46010.777129629627</v>
      </c>
      <c r="B4105" s="202">
        <v>46010</v>
      </c>
      <c r="C4105" s="203" t="s">
        <v>10023</v>
      </c>
      <c r="D4105" s="203" t="s">
        <v>11</v>
      </c>
      <c r="E4105" s="204" t="s">
        <v>10024</v>
      </c>
      <c r="F4105" s="49" t="s">
        <v>838</v>
      </c>
      <c r="G4105" s="203">
        <v>12</v>
      </c>
      <c r="H4105" s="203" t="s">
        <v>10025</v>
      </c>
      <c r="I4105" s="205" t="s">
        <v>10026</v>
      </c>
      <c r="J4105" s="206"/>
      <c r="K4105" s="203">
        <v>70</v>
      </c>
      <c r="L4105" s="207" t="s">
        <v>827</v>
      </c>
      <c r="M4105" s="208" t="s">
        <v>1514</v>
      </c>
      <c r="N4105" s="209">
        <f t="shared" si="0"/>
        <v>2025</v>
      </c>
      <c r="O4105" s="210">
        <f t="shared" si="1"/>
        <v>12</v>
      </c>
      <c r="P4105" s="211" t="str">
        <f>IFERROR(VLOOKUP(F4105,연간집계!D:E,2,FALSE),"")</f>
        <v>스탠다드 포토북 6*8 (하드/무광)</v>
      </c>
    </row>
    <row r="4106" spans="1:16" ht="12.75">
      <c r="A4106" s="201">
        <v>46010.859502314815</v>
      </c>
      <c r="B4106" s="202">
        <v>46010</v>
      </c>
      <c r="C4106" s="203" t="s">
        <v>10027</v>
      </c>
      <c r="D4106" s="203" t="s">
        <v>11</v>
      </c>
      <c r="E4106" s="204" t="s">
        <v>10028</v>
      </c>
      <c r="F4106" s="49" t="s">
        <v>1266</v>
      </c>
      <c r="G4106" s="203">
        <v>10</v>
      </c>
      <c r="H4106" s="203" t="s">
        <v>3670</v>
      </c>
      <c r="I4106" s="205" t="s">
        <v>1842</v>
      </c>
      <c r="J4106" s="206"/>
      <c r="K4106" s="203">
        <v>26</v>
      </c>
      <c r="L4106" s="207" t="s">
        <v>827</v>
      </c>
      <c r="M4106" s="208" t="s">
        <v>1514</v>
      </c>
      <c r="N4106" s="209">
        <f t="shared" si="0"/>
        <v>2025</v>
      </c>
      <c r="O4106" s="210">
        <f t="shared" si="1"/>
        <v>12</v>
      </c>
      <c r="P4106" s="211" t="str">
        <f>IFERROR(VLOOKUP(F4106,연간집계!D:E,2,FALSE),"")</f>
        <v>PCMS_롱캘린더</v>
      </c>
    </row>
    <row r="4107" spans="1:16" ht="12.75">
      <c r="A4107" s="201">
        <v>46010.894861111112</v>
      </c>
      <c r="B4107" s="202">
        <v>46010</v>
      </c>
      <c r="C4107" s="203" t="s">
        <v>10029</v>
      </c>
      <c r="D4107" s="203" t="s">
        <v>11</v>
      </c>
      <c r="E4107" s="204" t="s">
        <v>10030</v>
      </c>
      <c r="F4107" s="49" t="s">
        <v>1243</v>
      </c>
      <c r="G4107" s="203">
        <v>4</v>
      </c>
      <c r="H4107" s="203" t="s">
        <v>6674</v>
      </c>
      <c r="I4107" s="205" t="s">
        <v>1556</v>
      </c>
      <c r="J4107" s="206"/>
      <c r="K4107" s="203">
        <v>24</v>
      </c>
      <c r="L4107" s="207" t="s">
        <v>828</v>
      </c>
      <c r="M4107" s="208" t="s">
        <v>1493</v>
      </c>
      <c r="N4107" s="209">
        <f t="shared" si="0"/>
        <v>2025</v>
      </c>
      <c r="O4107" s="210">
        <f t="shared" si="1"/>
        <v>12</v>
      </c>
      <c r="P4107" s="211" t="str">
        <f>IFERROR(VLOOKUP(F4107,연간집계!D:E,2,FALSE),"")</f>
        <v>모바일 포토북 150 (여행)</v>
      </c>
    </row>
    <row r="4108" spans="1:16" ht="12.75">
      <c r="A4108" s="201">
        <v>46010.921354166669</v>
      </c>
      <c r="B4108" s="202">
        <v>46010</v>
      </c>
      <c r="C4108" s="203" t="s">
        <v>10031</v>
      </c>
      <c r="D4108" s="203" t="s">
        <v>11</v>
      </c>
      <c r="E4108" s="204" t="s">
        <v>10032</v>
      </c>
      <c r="F4108" s="49" t="s">
        <v>838</v>
      </c>
      <c r="G4108" s="203">
        <v>1</v>
      </c>
      <c r="H4108" s="203" t="s">
        <v>10033</v>
      </c>
      <c r="I4108" s="205" t="s">
        <v>2094</v>
      </c>
      <c r="J4108" s="206"/>
      <c r="K4108" s="203">
        <v>28</v>
      </c>
      <c r="L4108" s="207" t="s">
        <v>827</v>
      </c>
      <c r="M4108" s="208" t="s">
        <v>1541</v>
      </c>
      <c r="N4108" s="209">
        <f t="shared" si="0"/>
        <v>2025</v>
      </c>
      <c r="O4108" s="210">
        <f t="shared" si="1"/>
        <v>12</v>
      </c>
      <c r="P4108" s="211" t="str">
        <f>IFERROR(VLOOKUP(F4108,연간집계!D:E,2,FALSE),"")</f>
        <v>스탠다드 포토북 6*8 (하드/무광)</v>
      </c>
    </row>
    <row r="4109" spans="1:16" ht="12.75">
      <c r="A4109" s="201">
        <v>46010.965462962966</v>
      </c>
      <c r="B4109" s="202">
        <v>46010</v>
      </c>
      <c r="C4109" s="203" t="s">
        <v>10034</v>
      </c>
      <c r="D4109" s="203" t="s">
        <v>11</v>
      </c>
      <c r="E4109" s="204" t="s">
        <v>10035</v>
      </c>
      <c r="F4109" s="49" t="s">
        <v>1269</v>
      </c>
      <c r="G4109" s="203">
        <v>10</v>
      </c>
      <c r="H4109" s="203" t="s">
        <v>8789</v>
      </c>
      <c r="I4109" s="205" t="s">
        <v>5723</v>
      </c>
      <c r="J4109" s="206"/>
      <c r="K4109" s="203">
        <v>26</v>
      </c>
      <c r="L4109" s="207" t="s">
        <v>827</v>
      </c>
      <c r="M4109" s="208" t="s">
        <v>1449</v>
      </c>
      <c r="N4109" s="209">
        <f t="shared" si="0"/>
        <v>2025</v>
      </c>
      <c r="O4109" s="210">
        <f t="shared" si="1"/>
        <v>12</v>
      </c>
      <c r="P4109" s="211" t="str">
        <f>IFERROR(VLOOKUP(F4109,연간집계!D:E,2,FALSE),"")</f>
        <v>PCMS_미니캘린더</v>
      </c>
    </row>
    <row r="4110" spans="1:16" ht="12.75">
      <c r="A4110" s="201">
        <v>46010.97724537037</v>
      </c>
      <c r="B4110" s="202">
        <v>46010</v>
      </c>
      <c r="C4110" s="203" t="s">
        <v>10036</v>
      </c>
      <c r="D4110" s="203" t="s">
        <v>11</v>
      </c>
      <c r="E4110" s="204" t="s">
        <v>10037</v>
      </c>
      <c r="F4110" s="49" t="s">
        <v>1247</v>
      </c>
      <c r="G4110" s="203">
        <v>1</v>
      </c>
      <c r="H4110" s="203" t="s">
        <v>10038</v>
      </c>
      <c r="I4110" s="205" t="s">
        <v>1510</v>
      </c>
      <c r="J4110" s="206"/>
      <c r="K4110" s="203">
        <v>24</v>
      </c>
      <c r="L4110" s="207" t="s">
        <v>828</v>
      </c>
      <c r="M4110" s="208" t="s">
        <v>1436</v>
      </c>
      <c r="N4110" s="209">
        <f t="shared" si="0"/>
        <v>2025</v>
      </c>
      <c r="O4110" s="210">
        <f t="shared" si="1"/>
        <v>12</v>
      </c>
      <c r="P4110" s="211" t="str">
        <f>IFERROR(VLOOKUP(F4110,연간집계!D:E,2,FALSE),"")</f>
        <v>모바일 포토북 197 (여행)</v>
      </c>
    </row>
    <row r="4111" spans="1:16" ht="12.75">
      <c r="A4111" s="201">
        <v>46010.977256944447</v>
      </c>
      <c r="B4111" s="202">
        <v>46010</v>
      </c>
      <c r="C4111" s="203" t="s">
        <v>10039</v>
      </c>
      <c r="D4111" s="203" t="s">
        <v>11</v>
      </c>
      <c r="E4111" s="204" t="s">
        <v>10040</v>
      </c>
      <c r="F4111" s="49" t="s">
        <v>1284</v>
      </c>
      <c r="G4111" s="203">
        <v>2</v>
      </c>
      <c r="H4111" s="203" t="s">
        <v>10041</v>
      </c>
      <c r="I4111" s="205" t="s">
        <v>4943</v>
      </c>
      <c r="J4111" s="206"/>
      <c r="K4111" s="203">
        <v>26</v>
      </c>
      <c r="L4111" s="207" t="s">
        <v>827</v>
      </c>
      <c r="M4111" s="208" t="s">
        <v>1497</v>
      </c>
      <c r="N4111" s="209">
        <f t="shared" si="0"/>
        <v>2025</v>
      </c>
      <c r="O4111" s="210">
        <f t="shared" si="1"/>
        <v>12</v>
      </c>
      <c r="P4111" s="211" t="str">
        <f>IFERROR(VLOOKUP(F4111,연간집계!D:E,2,FALSE),"")</f>
        <v>PCMS_스탠다드캘린더</v>
      </c>
    </row>
    <row r="4112" spans="1:16" ht="12.75">
      <c r="A4112" s="201">
        <v>46011.009629629632</v>
      </c>
      <c r="B4112" s="202">
        <v>46010</v>
      </c>
      <c r="C4112" s="203" t="s">
        <v>10042</v>
      </c>
      <c r="D4112" s="203" t="s">
        <v>11</v>
      </c>
      <c r="E4112" s="204" t="s">
        <v>10043</v>
      </c>
      <c r="F4112" s="49" t="s">
        <v>967</v>
      </c>
      <c r="G4112" s="203">
        <v>1</v>
      </c>
      <c r="H4112" s="203" t="s">
        <v>2830</v>
      </c>
      <c r="I4112" s="205" t="s">
        <v>1440</v>
      </c>
      <c r="J4112" s="208" t="s">
        <v>10044</v>
      </c>
      <c r="K4112" s="203">
        <v>80</v>
      </c>
      <c r="L4112" s="207" t="s">
        <v>827</v>
      </c>
      <c r="M4112" s="208" t="s">
        <v>1471</v>
      </c>
      <c r="N4112" s="209">
        <f t="shared" si="0"/>
        <v>2025</v>
      </c>
      <c r="O4112" s="210">
        <f t="shared" si="1"/>
        <v>12</v>
      </c>
      <c r="P4112" s="211" t="str">
        <f>IFERROR(VLOOKUP(F4112,연간집계!D:E,2,FALSE),"")</f>
        <v>시티북 210 (소프트/78p)</v>
      </c>
    </row>
    <row r="4113" spans="1:16" ht="12.75">
      <c r="A4113" s="201">
        <v>46011.009641203702</v>
      </c>
      <c r="B4113" s="202">
        <v>46010</v>
      </c>
      <c r="C4113" s="203" t="s">
        <v>10045</v>
      </c>
      <c r="D4113" s="203" t="s">
        <v>11</v>
      </c>
      <c r="E4113" s="204" t="s">
        <v>10043</v>
      </c>
      <c r="F4113" s="49" t="s">
        <v>967</v>
      </c>
      <c r="G4113" s="203">
        <v>1</v>
      </c>
      <c r="H4113" s="203" t="s">
        <v>2830</v>
      </c>
      <c r="I4113" s="205" t="s">
        <v>1440</v>
      </c>
      <c r="J4113" s="208" t="s">
        <v>10046</v>
      </c>
      <c r="K4113" s="203">
        <v>80</v>
      </c>
      <c r="L4113" s="207" t="s">
        <v>827</v>
      </c>
      <c r="M4113" s="208" t="s">
        <v>1471</v>
      </c>
      <c r="N4113" s="209">
        <f t="shared" si="0"/>
        <v>2025</v>
      </c>
      <c r="O4113" s="210">
        <f t="shared" si="1"/>
        <v>12</v>
      </c>
      <c r="P4113" s="211" t="str">
        <f>IFERROR(VLOOKUP(F4113,연간집계!D:E,2,FALSE),"")</f>
        <v>시티북 210 (소프트/78p)</v>
      </c>
    </row>
    <row r="4114" spans="1:16" ht="12.75">
      <c r="A4114" s="201">
        <v>46011.018472222226</v>
      </c>
      <c r="B4114" s="202">
        <v>46011</v>
      </c>
      <c r="C4114" s="203" t="s">
        <v>10047</v>
      </c>
      <c r="D4114" s="203" t="s">
        <v>11</v>
      </c>
      <c r="E4114" s="204" t="s">
        <v>10048</v>
      </c>
      <c r="F4114" s="49" t="s">
        <v>890</v>
      </c>
      <c r="G4114" s="203">
        <v>1</v>
      </c>
      <c r="H4114" s="203" t="s">
        <v>10049</v>
      </c>
      <c r="I4114" s="205" t="s">
        <v>1440</v>
      </c>
      <c r="J4114" s="208" t="s">
        <v>2810</v>
      </c>
      <c r="K4114" s="203">
        <v>48</v>
      </c>
      <c r="L4114" s="207" t="s">
        <v>827</v>
      </c>
      <c r="M4114" s="208" t="s">
        <v>1471</v>
      </c>
      <c r="N4114" s="209">
        <f t="shared" si="0"/>
        <v>2025</v>
      </c>
      <c r="O4114" s="210">
        <f t="shared" si="1"/>
        <v>12</v>
      </c>
      <c r="P4114" s="211" t="str">
        <f>IFERROR(VLOOKUP(F4114,연간집계!D:E,2,FALSE),"")</f>
        <v>메모리북</v>
      </c>
    </row>
    <row r="4115" spans="1:16" ht="12.75">
      <c r="A4115" s="201">
        <v>46011.021435185183</v>
      </c>
      <c r="B4115" s="202">
        <v>46011</v>
      </c>
      <c r="C4115" s="203" t="s">
        <v>10050</v>
      </c>
      <c r="D4115" s="203" t="s">
        <v>11</v>
      </c>
      <c r="E4115" s="204" t="s">
        <v>10051</v>
      </c>
      <c r="F4115" s="49" t="s">
        <v>847</v>
      </c>
      <c r="G4115" s="203">
        <v>1</v>
      </c>
      <c r="H4115" s="203" t="s">
        <v>10052</v>
      </c>
      <c r="I4115" s="205" t="s">
        <v>1435</v>
      </c>
      <c r="J4115" s="206"/>
      <c r="K4115" s="203">
        <v>38</v>
      </c>
      <c r="L4115" s="207" t="s">
        <v>827</v>
      </c>
      <c r="M4115" s="208" t="s">
        <v>1436</v>
      </c>
      <c r="N4115" s="209">
        <f t="shared" si="0"/>
        <v>2025</v>
      </c>
      <c r="O4115" s="210">
        <f t="shared" si="1"/>
        <v>12</v>
      </c>
      <c r="P4115" s="211" t="str">
        <f>IFERROR(VLOOKUP(F4115,연간집계!D:E,2,FALSE),"")</f>
        <v>스탠다드 포토북 8*11 (하드/무광)</v>
      </c>
    </row>
    <row r="4116" spans="1:16" ht="12.75">
      <c r="A4116" s="201">
        <v>46011.068530092591</v>
      </c>
      <c r="B4116" s="202">
        <v>46011</v>
      </c>
      <c r="C4116" s="203" t="s">
        <v>10053</v>
      </c>
      <c r="D4116" s="203" t="s">
        <v>11</v>
      </c>
      <c r="E4116" s="204" t="s">
        <v>10054</v>
      </c>
      <c r="F4116" s="49" t="s">
        <v>1284</v>
      </c>
      <c r="G4116" s="203">
        <v>1</v>
      </c>
      <c r="H4116" s="203" t="s">
        <v>10055</v>
      </c>
      <c r="I4116" s="205" t="s">
        <v>1501</v>
      </c>
      <c r="J4116" s="206"/>
      <c r="K4116" s="203">
        <v>26</v>
      </c>
      <c r="L4116" s="207" t="s">
        <v>827</v>
      </c>
      <c r="M4116" s="208" t="s">
        <v>1514</v>
      </c>
      <c r="N4116" s="209">
        <f t="shared" si="0"/>
        <v>2025</v>
      </c>
      <c r="O4116" s="210">
        <f t="shared" si="1"/>
        <v>12</v>
      </c>
      <c r="P4116" s="211" t="str">
        <f>IFERROR(VLOOKUP(F4116,연간집계!D:E,2,FALSE),"")</f>
        <v>PCMS_스탠다드캘린더</v>
      </c>
    </row>
    <row r="4117" spans="1:16" ht="12.75">
      <c r="A4117" s="201">
        <v>46011.150914351849</v>
      </c>
      <c r="B4117" s="202">
        <v>46011</v>
      </c>
      <c r="C4117" s="203" t="s">
        <v>10056</v>
      </c>
      <c r="D4117" s="203" t="s">
        <v>11</v>
      </c>
      <c r="E4117" s="204" t="s">
        <v>10057</v>
      </c>
      <c r="F4117" s="49" t="s">
        <v>1036</v>
      </c>
      <c r="G4117" s="203">
        <v>1</v>
      </c>
      <c r="H4117" s="203" t="s">
        <v>8693</v>
      </c>
      <c r="I4117" s="205" t="s">
        <v>2206</v>
      </c>
      <c r="J4117" s="206"/>
      <c r="K4117" s="203">
        <v>80</v>
      </c>
      <c r="L4117" s="207" t="s">
        <v>827</v>
      </c>
      <c r="M4117" s="208" t="s">
        <v>1436</v>
      </c>
      <c r="N4117" s="209">
        <f t="shared" si="0"/>
        <v>2025</v>
      </c>
      <c r="O4117" s="210">
        <f t="shared" si="1"/>
        <v>12</v>
      </c>
      <c r="P4117" s="211" t="str">
        <f>IFERROR(VLOOKUP(F4117,연간집계!D:E,2,FALSE),"")</f>
        <v>포토로그북 (바인더)</v>
      </c>
    </row>
    <row r="4118" spans="1:16" ht="12.75">
      <c r="A4118" s="201">
        <v>46011.189166666663</v>
      </c>
      <c r="B4118" s="202">
        <v>46011</v>
      </c>
      <c r="C4118" s="203" t="s">
        <v>10058</v>
      </c>
      <c r="D4118" s="203" t="s">
        <v>11</v>
      </c>
      <c r="E4118" s="204" t="s">
        <v>10059</v>
      </c>
      <c r="F4118" s="49" t="s">
        <v>1269</v>
      </c>
      <c r="G4118" s="203">
        <v>7</v>
      </c>
      <c r="H4118" s="203" t="s">
        <v>10060</v>
      </c>
      <c r="I4118" s="205" t="s">
        <v>5442</v>
      </c>
      <c r="J4118" s="206"/>
      <c r="K4118" s="203">
        <v>26</v>
      </c>
      <c r="L4118" s="207" t="s">
        <v>827</v>
      </c>
      <c r="M4118" s="208" t="s">
        <v>1497</v>
      </c>
      <c r="N4118" s="209">
        <f t="shared" si="0"/>
        <v>2025</v>
      </c>
      <c r="O4118" s="210">
        <f t="shared" si="1"/>
        <v>12</v>
      </c>
      <c r="P4118" s="211" t="str">
        <f>IFERROR(VLOOKUP(F4118,연간집계!D:E,2,FALSE),"")</f>
        <v>PCMS_미니캘린더</v>
      </c>
    </row>
    <row r="4119" spans="1:16" ht="12.75">
      <c r="A4119" s="201">
        <v>46011.527349537035</v>
      </c>
      <c r="B4119" s="202">
        <v>46011</v>
      </c>
      <c r="C4119" s="203" t="s">
        <v>10061</v>
      </c>
      <c r="D4119" s="203" t="s">
        <v>11</v>
      </c>
      <c r="E4119" s="204" t="s">
        <v>10062</v>
      </c>
      <c r="F4119" s="49" t="s">
        <v>1299</v>
      </c>
      <c r="G4119" s="203">
        <v>1</v>
      </c>
      <c r="H4119" s="203" t="s">
        <v>10063</v>
      </c>
      <c r="I4119" s="205" t="s">
        <v>6763</v>
      </c>
      <c r="J4119" s="206"/>
      <c r="K4119" s="203">
        <v>15</v>
      </c>
      <c r="L4119" s="207" t="s">
        <v>827</v>
      </c>
      <c r="M4119" s="208" t="s">
        <v>1449</v>
      </c>
      <c r="N4119" s="209">
        <f t="shared" si="0"/>
        <v>2025</v>
      </c>
      <c r="O4119" s="210">
        <f t="shared" si="1"/>
        <v>12</v>
      </c>
      <c r="P4119" s="211" t="str">
        <f>IFERROR(VLOOKUP(F4119,연간집계!D:E,2,FALSE),"")</f>
        <v>PCMS_우드월캘린더</v>
      </c>
    </row>
    <row r="4120" spans="1:16" ht="12.75">
      <c r="A4120" s="201">
        <v>46011.594988425924</v>
      </c>
      <c r="B4120" s="202">
        <v>46011</v>
      </c>
      <c r="C4120" s="203" t="s">
        <v>10064</v>
      </c>
      <c r="D4120" s="203" t="s">
        <v>11</v>
      </c>
      <c r="E4120" s="204" t="s">
        <v>10065</v>
      </c>
      <c r="F4120" s="49" t="s">
        <v>245</v>
      </c>
      <c r="G4120" s="203">
        <v>1</v>
      </c>
      <c r="H4120" s="203" t="s">
        <v>10066</v>
      </c>
      <c r="I4120" s="205" t="s">
        <v>1440</v>
      </c>
      <c r="J4120" s="208" t="s">
        <v>1767</v>
      </c>
      <c r="K4120" s="203">
        <v>40</v>
      </c>
      <c r="L4120" s="207" t="s">
        <v>827</v>
      </c>
      <c r="M4120" s="208" t="s">
        <v>1436</v>
      </c>
      <c r="N4120" s="209">
        <f t="shared" si="0"/>
        <v>2025</v>
      </c>
      <c r="O4120" s="210">
        <f t="shared" si="1"/>
        <v>12</v>
      </c>
      <c r="P4120" s="211" t="str">
        <f>IFERROR(VLOOKUP(F4120,연간집계!D:E,2,FALSE),"")</f>
        <v>시크북(북) 280 (로만브라운/38p)</v>
      </c>
    </row>
    <row r="4121" spans="1:16" ht="12.75">
      <c r="A4121" s="201">
        <v>46011.650868055556</v>
      </c>
      <c r="B4121" s="202">
        <v>46011</v>
      </c>
      <c r="C4121" s="203" t="s">
        <v>10067</v>
      </c>
      <c r="D4121" s="203" t="s">
        <v>11</v>
      </c>
      <c r="E4121" s="204" t="s">
        <v>10068</v>
      </c>
      <c r="F4121" s="49" t="s">
        <v>1296</v>
      </c>
      <c r="G4121" s="203">
        <v>1</v>
      </c>
      <c r="H4121" s="203" t="s">
        <v>9386</v>
      </c>
      <c r="I4121" s="205" t="s">
        <v>10069</v>
      </c>
      <c r="J4121" s="206"/>
      <c r="K4121" s="203">
        <v>26</v>
      </c>
      <c r="L4121" s="207" t="s">
        <v>827</v>
      </c>
      <c r="M4121" s="208" t="s">
        <v>1471</v>
      </c>
      <c r="N4121" s="209">
        <f t="shared" si="0"/>
        <v>2025</v>
      </c>
      <c r="O4121" s="210">
        <f t="shared" si="1"/>
        <v>12</v>
      </c>
      <c r="P4121" s="211" t="str">
        <f>IFERROR(VLOOKUP(F4121,연간집계!D:E,2,FALSE),"")</f>
        <v>PCMS_벽걸이2단캘린더</v>
      </c>
    </row>
    <row r="4122" spans="1:16" ht="12.75">
      <c r="A4122" s="201">
        <v>46011.677395833336</v>
      </c>
      <c r="B4122" s="202">
        <v>46011</v>
      </c>
      <c r="C4122" s="203" t="s">
        <v>10070</v>
      </c>
      <c r="D4122" s="203" t="s">
        <v>11</v>
      </c>
      <c r="E4122" s="204" t="s">
        <v>10071</v>
      </c>
      <c r="F4122" s="49" t="s">
        <v>1240</v>
      </c>
      <c r="G4122" s="203">
        <v>1</v>
      </c>
      <c r="H4122" s="203" t="s">
        <v>8079</v>
      </c>
      <c r="I4122" s="205" t="s">
        <v>2370</v>
      </c>
      <c r="J4122" s="206"/>
      <c r="K4122" s="203">
        <v>42</v>
      </c>
      <c r="L4122" s="207" t="s">
        <v>828</v>
      </c>
      <c r="M4122" s="208" t="s">
        <v>1449</v>
      </c>
      <c r="N4122" s="209">
        <f t="shared" si="0"/>
        <v>2025</v>
      </c>
      <c r="O4122" s="210">
        <f t="shared" si="1"/>
        <v>12</v>
      </c>
      <c r="P4122" s="211" t="str">
        <f>IFERROR(VLOOKUP(F4122,연간집계!D:E,2,FALSE),"")</f>
        <v>모바일 포토북 197 (베이비)</v>
      </c>
    </row>
    <row r="4123" spans="1:16" ht="12.75">
      <c r="A4123" s="201">
        <v>46011.677407407406</v>
      </c>
      <c r="B4123" s="202">
        <v>46011</v>
      </c>
      <c r="C4123" s="203" t="s">
        <v>10072</v>
      </c>
      <c r="D4123" s="203" t="s">
        <v>11</v>
      </c>
      <c r="E4123" s="204" t="s">
        <v>10071</v>
      </c>
      <c r="F4123" s="49" t="s">
        <v>1240</v>
      </c>
      <c r="G4123" s="203">
        <v>1</v>
      </c>
      <c r="H4123" s="203" t="s">
        <v>8079</v>
      </c>
      <c r="I4123" s="205" t="s">
        <v>2370</v>
      </c>
      <c r="J4123" s="206"/>
      <c r="K4123" s="203">
        <v>24</v>
      </c>
      <c r="L4123" s="207" t="s">
        <v>828</v>
      </c>
      <c r="M4123" s="208" t="s">
        <v>1449</v>
      </c>
      <c r="N4123" s="209">
        <f t="shared" si="0"/>
        <v>2025</v>
      </c>
      <c r="O4123" s="210">
        <f t="shared" si="1"/>
        <v>12</v>
      </c>
      <c r="P4123" s="211" t="str">
        <f>IFERROR(VLOOKUP(F4123,연간집계!D:E,2,FALSE),"")</f>
        <v>모바일 포토북 197 (베이비)</v>
      </c>
    </row>
    <row r="4124" spans="1:16" ht="12.75">
      <c r="A4124" s="201">
        <v>46011.68037037037</v>
      </c>
      <c r="B4124" s="202">
        <v>46011</v>
      </c>
      <c r="C4124" s="203" t="s">
        <v>10073</v>
      </c>
      <c r="D4124" s="203" t="s">
        <v>11</v>
      </c>
      <c r="E4124" s="204" t="s">
        <v>10074</v>
      </c>
      <c r="F4124" s="49" t="s">
        <v>1072</v>
      </c>
      <c r="G4124" s="203">
        <v>1</v>
      </c>
      <c r="H4124" s="203" t="s">
        <v>453</v>
      </c>
      <c r="I4124" s="205" t="s">
        <v>1440</v>
      </c>
      <c r="J4124" s="208" t="s">
        <v>1974</v>
      </c>
      <c r="K4124" s="203">
        <v>40</v>
      </c>
      <c r="L4124" s="207" t="s">
        <v>827</v>
      </c>
      <c r="M4124" s="208" t="s">
        <v>1471</v>
      </c>
      <c r="N4124" s="209">
        <f t="shared" si="0"/>
        <v>2025</v>
      </c>
      <c r="O4124" s="210">
        <f t="shared" si="1"/>
        <v>12</v>
      </c>
      <c r="P4124" s="211" t="str">
        <f>IFERROR(VLOOKUP(F4124,연간집계!D:E,2,FALSE),"")</f>
        <v>레더북 (딥그린)</v>
      </c>
    </row>
    <row r="4125" spans="1:16" ht="12.75">
      <c r="A4125" s="201">
        <v>46011.680381944447</v>
      </c>
      <c r="B4125" s="202">
        <v>46011</v>
      </c>
      <c r="C4125" s="203" t="s">
        <v>10075</v>
      </c>
      <c r="D4125" s="203" t="s">
        <v>11</v>
      </c>
      <c r="E4125" s="204" t="s">
        <v>10074</v>
      </c>
      <c r="F4125" s="49" t="s">
        <v>1056</v>
      </c>
      <c r="G4125" s="203">
        <v>1</v>
      </c>
      <c r="H4125" s="203" t="s">
        <v>453</v>
      </c>
      <c r="I4125" s="205" t="s">
        <v>1440</v>
      </c>
      <c r="J4125" s="206"/>
      <c r="K4125" s="203">
        <v>120</v>
      </c>
      <c r="L4125" s="207" t="s">
        <v>827</v>
      </c>
      <c r="M4125" s="208" t="s">
        <v>1471</v>
      </c>
      <c r="N4125" s="209">
        <f t="shared" si="0"/>
        <v>2025</v>
      </c>
      <c r="O4125" s="210">
        <f t="shared" si="1"/>
        <v>12</v>
      </c>
      <c r="P4125" s="211" t="str">
        <f>IFERROR(VLOOKUP(F4125,연간집계!D:E,2,FALSE),"")</f>
        <v>프리북 150 (소프트)</v>
      </c>
    </row>
    <row r="4126" spans="1:16" ht="12.75">
      <c r="A4126" s="201">
        <v>46011.695127314815</v>
      </c>
      <c r="B4126" s="202">
        <v>46011</v>
      </c>
      <c r="C4126" s="203" t="s">
        <v>10076</v>
      </c>
      <c r="D4126" s="203" t="s">
        <v>11</v>
      </c>
      <c r="E4126" s="204" t="s">
        <v>10077</v>
      </c>
      <c r="F4126" s="49" t="s">
        <v>1243</v>
      </c>
      <c r="G4126" s="203">
        <v>3</v>
      </c>
      <c r="H4126" s="203" t="s">
        <v>10078</v>
      </c>
      <c r="I4126" s="205" t="s">
        <v>1510</v>
      </c>
      <c r="J4126" s="206"/>
      <c r="K4126" s="203">
        <v>24</v>
      </c>
      <c r="L4126" s="207" t="s">
        <v>828</v>
      </c>
      <c r="M4126" s="208" t="s">
        <v>1436</v>
      </c>
      <c r="N4126" s="209">
        <f t="shared" si="0"/>
        <v>2025</v>
      </c>
      <c r="O4126" s="210">
        <f t="shared" si="1"/>
        <v>12</v>
      </c>
      <c r="P4126" s="211" t="str">
        <f>IFERROR(VLOOKUP(F4126,연간집계!D:E,2,FALSE),"")</f>
        <v>모바일 포토북 150 (여행)</v>
      </c>
    </row>
    <row r="4127" spans="1:16" ht="12.75">
      <c r="A4127" s="201">
        <v>46011.753935185188</v>
      </c>
      <c r="B4127" s="202">
        <v>46011</v>
      </c>
      <c r="C4127" s="203" t="s">
        <v>10079</v>
      </c>
      <c r="D4127" s="203" t="s">
        <v>11</v>
      </c>
      <c r="E4127" s="204" t="s">
        <v>10080</v>
      </c>
      <c r="F4127" s="49" t="s">
        <v>1284</v>
      </c>
      <c r="G4127" s="203">
        <v>20</v>
      </c>
      <c r="H4127" s="203" t="s">
        <v>9258</v>
      </c>
      <c r="I4127" s="205" t="s">
        <v>5016</v>
      </c>
      <c r="J4127" s="206"/>
      <c r="K4127" s="203">
        <v>26</v>
      </c>
      <c r="L4127" s="207" t="s">
        <v>827</v>
      </c>
      <c r="M4127" s="208" t="s">
        <v>1629</v>
      </c>
      <c r="N4127" s="209">
        <f t="shared" si="0"/>
        <v>2025</v>
      </c>
      <c r="O4127" s="210">
        <f t="shared" si="1"/>
        <v>12</v>
      </c>
      <c r="P4127" s="211" t="str">
        <f>IFERROR(VLOOKUP(F4127,연간집계!D:E,2,FALSE),"")</f>
        <v>PCMS_스탠다드캘린더</v>
      </c>
    </row>
    <row r="4128" spans="1:16" ht="12.75">
      <c r="A4128" s="201">
        <v>46011.815810185188</v>
      </c>
      <c r="B4128" s="202">
        <v>46011</v>
      </c>
      <c r="C4128" s="203" t="s">
        <v>10081</v>
      </c>
      <c r="D4128" s="203" t="s">
        <v>11</v>
      </c>
      <c r="E4128" s="204" t="s">
        <v>10082</v>
      </c>
      <c r="F4128" s="49" t="s">
        <v>1281</v>
      </c>
      <c r="G4128" s="203">
        <v>1</v>
      </c>
      <c r="H4128" s="203" t="s">
        <v>10083</v>
      </c>
      <c r="I4128" s="205" t="s">
        <v>2297</v>
      </c>
      <c r="J4128" s="206"/>
      <c r="K4128" s="203">
        <v>26</v>
      </c>
      <c r="L4128" s="207" t="s">
        <v>827</v>
      </c>
      <c r="M4128" s="208" t="s">
        <v>1436</v>
      </c>
      <c r="N4128" s="209">
        <f t="shared" si="0"/>
        <v>2025</v>
      </c>
      <c r="O4128" s="210">
        <f t="shared" si="1"/>
        <v>12</v>
      </c>
      <c r="P4128" s="211" t="str">
        <f>IFERROR(VLOOKUP(F4128,연간집계!D:E,2,FALSE),"")</f>
        <v>PCMS_빅캘린더</v>
      </c>
    </row>
    <row r="4129" spans="1:16" ht="12.75">
      <c r="A4129" s="201">
        <v>46011.824687499997</v>
      </c>
      <c r="B4129" s="202">
        <v>46011</v>
      </c>
      <c r="C4129" s="203" t="s">
        <v>10084</v>
      </c>
      <c r="D4129" s="203" t="s">
        <v>11</v>
      </c>
      <c r="E4129" s="204" t="s">
        <v>10085</v>
      </c>
      <c r="F4129" s="49" t="s">
        <v>1284</v>
      </c>
      <c r="G4129" s="203">
        <v>3</v>
      </c>
      <c r="H4129" s="203" t="s">
        <v>10086</v>
      </c>
      <c r="I4129" s="205" t="s">
        <v>5016</v>
      </c>
      <c r="J4129" s="206"/>
      <c r="K4129" s="203">
        <v>26</v>
      </c>
      <c r="L4129" s="207" t="s">
        <v>827</v>
      </c>
      <c r="M4129" s="208" t="s">
        <v>1449</v>
      </c>
      <c r="N4129" s="209">
        <f t="shared" si="0"/>
        <v>2025</v>
      </c>
      <c r="O4129" s="210">
        <f t="shared" si="1"/>
        <v>12</v>
      </c>
      <c r="P4129" s="211" t="str">
        <f>IFERROR(VLOOKUP(F4129,연간집계!D:E,2,FALSE),"")</f>
        <v>PCMS_스탠다드캘린더</v>
      </c>
    </row>
    <row r="4130" spans="1:16" ht="12.75">
      <c r="A4130" s="201">
        <v>46011.839768518519</v>
      </c>
      <c r="B4130" s="202">
        <v>46011</v>
      </c>
      <c r="C4130" s="203" t="s">
        <v>10087</v>
      </c>
      <c r="D4130" s="203" t="s">
        <v>11</v>
      </c>
      <c r="E4130" s="204" t="s">
        <v>10088</v>
      </c>
      <c r="F4130" s="49" t="s">
        <v>1291</v>
      </c>
      <c r="G4130" s="203">
        <v>1</v>
      </c>
      <c r="H4130" s="203" t="s">
        <v>10089</v>
      </c>
      <c r="I4130" s="205" t="s">
        <v>5156</v>
      </c>
      <c r="J4130" s="206"/>
      <c r="K4130" s="203">
        <v>14</v>
      </c>
      <c r="L4130" s="207" t="s">
        <v>828</v>
      </c>
      <c r="M4130" s="208" t="s">
        <v>1436</v>
      </c>
      <c r="N4130" s="209">
        <f t="shared" si="0"/>
        <v>2025</v>
      </c>
      <c r="O4130" s="210">
        <f t="shared" si="1"/>
        <v>12</v>
      </c>
      <c r="P4130" s="211" t="str">
        <f>IFERROR(VLOOKUP(F4130,연간집계!D:E,2,FALSE),"")</f>
        <v>PCMS_벽걸이1단캘린더</v>
      </c>
    </row>
    <row r="4131" spans="1:16" ht="12.75">
      <c r="A4131" s="201">
        <v>46011.866643518515</v>
      </c>
      <c r="B4131" s="202">
        <v>46011</v>
      </c>
      <c r="C4131" s="203" t="s">
        <v>10090</v>
      </c>
      <c r="D4131" s="203" t="s">
        <v>11</v>
      </c>
      <c r="E4131" s="204" t="s">
        <v>10091</v>
      </c>
      <c r="F4131" s="49" t="s">
        <v>1284</v>
      </c>
      <c r="G4131" s="203">
        <v>14</v>
      </c>
      <c r="H4131" s="203" t="s">
        <v>10092</v>
      </c>
      <c r="I4131" s="205" t="s">
        <v>1808</v>
      </c>
      <c r="J4131" s="206"/>
      <c r="K4131" s="203">
        <v>26</v>
      </c>
      <c r="L4131" s="207" t="s">
        <v>827</v>
      </c>
      <c r="M4131" s="208" t="s">
        <v>1497</v>
      </c>
      <c r="N4131" s="209">
        <f t="shared" si="0"/>
        <v>2025</v>
      </c>
      <c r="O4131" s="210">
        <f t="shared" si="1"/>
        <v>12</v>
      </c>
      <c r="P4131" s="211" t="str">
        <f>IFERROR(VLOOKUP(F4131,연간집계!D:E,2,FALSE),"")</f>
        <v>PCMS_스탠다드캘린더</v>
      </c>
    </row>
    <row r="4132" spans="1:16" ht="12.75">
      <c r="A4132" s="201">
        <v>46011.872800925928</v>
      </c>
      <c r="B4132" s="202">
        <v>46011</v>
      </c>
      <c r="C4132" s="203" t="s">
        <v>10093</v>
      </c>
      <c r="D4132" s="203" t="s">
        <v>11</v>
      </c>
      <c r="E4132" s="204" t="s">
        <v>10094</v>
      </c>
      <c r="F4132" s="49" t="s">
        <v>882</v>
      </c>
      <c r="G4132" s="203">
        <v>1</v>
      </c>
      <c r="H4132" s="203" t="s">
        <v>10095</v>
      </c>
      <c r="I4132" s="205" t="s">
        <v>2144</v>
      </c>
      <c r="J4132" s="208" t="s">
        <v>9459</v>
      </c>
      <c r="K4132" s="203">
        <v>60</v>
      </c>
      <c r="L4132" s="207" t="s">
        <v>827</v>
      </c>
      <c r="M4132" s="208" t="s">
        <v>1449</v>
      </c>
      <c r="N4132" s="209">
        <f t="shared" si="0"/>
        <v>2025</v>
      </c>
      <c r="O4132" s="210">
        <f t="shared" si="1"/>
        <v>12</v>
      </c>
      <c r="P4132" s="211" t="str">
        <f>IFERROR(VLOOKUP(F4132,연간집계!D:E,2,FALSE),"")</f>
        <v>레코드북 198</v>
      </c>
    </row>
    <row r="4133" spans="1:16" ht="12.75">
      <c r="A4133" s="201">
        <v>46011.881828703707</v>
      </c>
      <c r="B4133" s="202">
        <v>46011</v>
      </c>
      <c r="C4133" s="203" t="s">
        <v>10096</v>
      </c>
      <c r="D4133" s="203" t="s">
        <v>11</v>
      </c>
      <c r="E4133" s="204" t="s">
        <v>10097</v>
      </c>
      <c r="F4133" s="49" t="s">
        <v>858</v>
      </c>
      <c r="G4133" s="203">
        <v>1</v>
      </c>
      <c r="H4133" s="203" t="s">
        <v>1871</v>
      </c>
      <c r="I4133" s="205" t="s">
        <v>1566</v>
      </c>
      <c r="J4133" s="206"/>
      <c r="K4133" s="203">
        <v>28</v>
      </c>
      <c r="L4133" s="207" t="s">
        <v>827</v>
      </c>
      <c r="M4133" s="208" t="s">
        <v>1436</v>
      </c>
      <c r="N4133" s="209">
        <f t="shared" si="0"/>
        <v>2025</v>
      </c>
      <c r="O4133" s="210">
        <f t="shared" si="1"/>
        <v>12</v>
      </c>
      <c r="P4133" s="211" t="str">
        <f>IFERROR(VLOOKUP(F4133,연간집계!D:E,2,FALSE),"")</f>
        <v>스탠다드 포토북 8*8 (하드/유광)</v>
      </c>
    </row>
    <row r="4134" spans="1:16" ht="12.75">
      <c r="A4134" s="201">
        <v>46011.887974537036</v>
      </c>
      <c r="B4134" s="202">
        <v>46011</v>
      </c>
      <c r="C4134" s="203" t="s">
        <v>10098</v>
      </c>
      <c r="D4134" s="203" t="s">
        <v>11</v>
      </c>
      <c r="E4134" s="204" t="s">
        <v>10099</v>
      </c>
      <c r="F4134" s="49" t="s">
        <v>1284</v>
      </c>
      <c r="G4134" s="203">
        <v>1</v>
      </c>
      <c r="H4134" s="203" t="s">
        <v>8978</v>
      </c>
      <c r="I4134" s="205" t="s">
        <v>5016</v>
      </c>
      <c r="J4134" s="206"/>
      <c r="K4134" s="203">
        <v>26</v>
      </c>
      <c r="L4134" s="207" t="s">
        <v>828</v>
      </c>
      <c r="M4134" s="208" t="s">
        <v>1436</v>
      </c>
      <c r="N4134" s="209">
        <f t="shared" si="0"/>
        <v>2025</v>
      </c>
      <c r="O4134" s="210">
        <f t="shared" si="1"/>
        <v>12</v>
      </c>
      <c r="P4134" s="211" t="str">
        <f>IFERROR(VLOOKUP(F4134,연간집계!D:E,2,FALSE),"")</f>
        <v>PCMS_스탠다드캘린더</v>
      </c>
    </row>
    <row r="4135" spans="1:16" ht="12.75">
      <c r="A4135" s="201">
        <v>46011.887986111113</v>
      </c>
      <c r="B4135" s="202">
        <v>46011</v>
      </c>
      <c r="C4135" s="203" t="s">
        <v>10100</v>
      </c>
      <c r="D4135" s="203" t="s">
        <v>11</v>
      </c>
      <c r="E4135" s="204" t="s">
        <v>10099</v>
      </c>
      <c r="F4135" s="49" t="s">
        <v>1266</v>
      </c>
      <c r="G4135" s="203">
        <v>1</v>
      </c>
      <c r="H4135" s="203" t="s">
        <v>8978</v>
      </c>
      <c r="I4135" s="205" t="s">
        <v>5624</v>
      </c>
      <c r="J4135" s="206"/>
      <c r="K4135" s="203">
        <v>26</v>
      </c>
      <c r="L4135" s="207" t="s">
        <v>828</v>
      </c>
      <c r="M4135" s="208" t="s">
        <v>1436</v>
      </c>
      <c r="N4135" s="209">
        <f t="shared" si="0"/>
        <v>2025</v>
      </c>
      <c r="O4135" s="210">
        <f t="shared" si="1"/>
        <v>12</v>
      </c>
      <c r="P4135" s="211" t="str">
        <f>IFERROR(VLOOKUP(F4135,연간집계!D:E,2,FALSE),"")</f>
        <v>PCMS_롱캘린더</v>
      </c>
    </row>
    <row r="4136" spans="1:16" ht="12.75">
      <c r="A4136" s="201">
        <v>46011.905648148146</v>
      </c>
      <c r="B4136" s="202">
        <v>46011</v>
      </c>
      <c r="C4136" s="203" t="s">
        <v>10101</v>
      </c>
      <c r="D4136" s="203" t="s">
        <v>11</v>
      </c>
      <c r="E4136" s="204" t="s">
        <v>10102</v>
      </c>
      <c r="F4136" s="49" t="s">
        <v>1407</v>
      </c>
      <c r="G4136" s="203">
        <v>1</v>
      </c>
      <c r="H4136" s="203" t="s">
        <v>715</v>
      </c>
      <c r="I4136" s="205" t="s">
        <v>10103</v>
      </c>
      <c r="J4136" s="206"/>
      <c r="K4136" s="203">
        <v>162</v>
      </c>
      <c r="L4136" s="207" t="s">
        <v>827</v>
      </c>
      <c r="M4136" s="208" t="s">
        <v>1629</v>
      </c>
      <c r="N4136" s="209">
        <f t="shared" si="0"/>
        <v>2025</v>
      </c>
      <c r="O4136" s="210">
        <f t="shared" si="1"/>
        <v>12</v>
      </c>
      <c r="P4136" s="211" t="str">
        <f>IFERROR(VLOOKUP(F4136,연간집계!D:E,2,FALSE),"")</f>
        <v>포토다이어리 S2</v>
      </c>
    </row>
    <row r="4137" spans="1:16" ht="12.75">
      <c r="A4137" s="201">
        <v>46011.914479166669</v>
      </c>
      <c r="B4137" s="202">
        <v>46011</v>
      </c>
      <c r="C4137" s="203" t="s">
        <v>10104</v>
      </c>
      <c r="D4137" s="203" t="s">
        <v>11</v>
      </c>
      <c r="E4137" s="204" t="s">
        <v>10105</v>
      </c>
      <c r="F4137" s="49" t="s">
        <v>1291</v>
      </c>
      <c r="G4137" s="203">
        <v>1</v>
      </c>
      <c r="H4137" s="203" t="s">
        <v>9200</v>
      </c>
      <c r="I4137" s="205" t="s">
        <v>1840</v>
      </c>
      <c r="J4137" s="206"/>
      <c r="K4137" s="203">
        <v>14</v>
      </c>
      <c r="L4137" s="207" t="s">
        <v>827</v>
      </c>
      <c r="M4137" s="208" t="s">
        <v>1851</v>
      </c>
      <c r="N4137" s="209">
        <f t="shared" si="0"/>
        <v>2025</v>
      </c>
      <c r="O4137" s="210">
        <f t="shared" si="1"/>
        <v>12</v>
      </c>
      <c r="P4137" s="211" t="str">
        <f>IFERROR(VLOOKUP(F4137,연간집계!D:E,2,FALSE),"")</f>
        <v>PCMS_벽걸이1단캘린더</v>
      </c>
    </row>
    <row r="4138" spans="1:16" ht="12.75">
      <c r="A4138" s="201">
        <v>46011.973449074074</v>
      </c>
      <c r="B4138" s="202">
        <v>46011</v>
      </c>
      <c r="C4138" s="203" t="s">
        <v>10106</v>
      </c>
      <c r="D4138" s="203" t="s">
        <v>11</v>
      </c>
      <c r="E4138" s="204" t="s">
        <v>10107</v>
      </c>
      <c r="F4138" s="49" t="s">
        <v>1284</v>
      </c>
      <c r="G4138" s="203">
        <v>1</v>
      </c>
      <c r="H4138" s="203" t="s">
        <v>7964</v>
      </c>
      <c r="I4138" s="205" t="s">
        <v>6786</v>
      </c>
      <c r="J4138" s="206"/>
      <c r="K4138" s="203">
        <v>26</v>
      </c>
      <c r="L4138" s="207" t="s">
        <v>827</v>
      </c>
      <c r="M4138" s="208" t="s">
        <v>1449</v>
      </c>
      <c r="N4138" s="209">
        <f t="shared" si="0"/>
        <v>2025</v>
      </c>
      <c r="O4138" s="210">
        <f t="shared" si="1"/>
        <v>12</v>
      </c>
      <c r="P4138" s="211" t="str">
        <f>IFERROR(VLOOKUP(F4138,연간집계!D:E,2,FALSE),"")</f>
        <v>PCMS_스탠다드캘린더</v>
      </c>
    </row>
    <row r="4139" spans="1:16" ht="12.75">
      <c r="A4139" s="201">
        <v>46011.985254629632</v>
      </c>
      <c r="B4139" s="202">
        <v>46011</v>
      </c>
      <c r="C4139" s="203" t="s">
        <v>10108</v>
      </c>
      <c r="D4139" s="203" t="s">
        <v>11</v>
      </c>
      <c r="E4139" s="204" t="s">
        <v>10109</v>
      </c>
      <c r="F4139" s="49" t="s">
        <v>1284</v>
      </c>
      <c r="G4139" s="203">
        <v>6</v>
      </c>
      <c r="H4139" s="203" t="s">
        <v>10110</v>
      </c>
      <c r="I4139" s="205" t="s">
        <v>5016</v>
      </c>
      <c r="J4139" s="206"/>
      <c r="K4139" s="203">
        <v>26</v>
      </c>
      <c r="L4139" s="207" t="s">
        <v>827</v>
      </c>
      <c r="M4139" s="208" t="s">
        <v>1436</v>
      </c>
      <c r="N4139" s="209">
        <f t="shared" si="0"/>
        <v>2025</v>
      </c>
      <c r="O4139" s="210">
        <f t="shared" si="1"/>
        <v>12</v>
      </c>
      <c r="P4139" s="211" t="str">
        <f>IFERROR(VLOOKUP(F4139,연간집계!D:E,2,FALSE),"")</f>
        <v>PCMS_스탠다드캘린더</v>
      </c>
    </row>
    <row r="4140" spans="1:16" ht="12.75">
      <c r="A4140" s="201">
        <v>46011.997037037036</v>
      </c>
      <c r="B4140" s="202">
        <v>46011</v>
      </c>
      <c r="C4140" s="203" t="s">
        <v>10111</v>
      </c>
      <c r="D4140" s="203" t="s">
        <v>11</v>
      </c>
      <c r="E4140" s="204" t="s">
        <v>10112</v>
      </c>
      <c r="F4140" s="49" t="s">
        <v>1284</v>
      </c>
      <c r="G4140" s="203">
        <v>1</v>
      </c>
      <c r="H4140" s="203" t="s">
        <v>10113</v>
      </c>
      <c r="I4140" s="205" t="s">
        <v>4186</v>
      </c>
      <c r="J4140" s="206"/>
      <c r="K4140" s="203">
        <v>26</v>
      </c>
      <c r="L4140" s="207" t="s">
        <v>827</v>
      </c>
      <c r="M4140" s="208" t="s">
        <v>1449</v>
      </c>
      <c r="N4140" s="209">
        <f t="shared" si="0"/>
        <v>2025</v>
      </c>
      <c r="O4140" s="210">
        <f t="shared" si="1"/>
        <v>12</v>
      </c>
      <c r="P4140" s="211" t="str">
        <f>IFERROR(VLOOKUP(F4140,연간집계!D:E,2,FALSE),"")</f>
        <v>PCMS_스탠다드캘린더</v>
      </c>
    </row>
    <row r="4141" spans="1:16" ht="12.75">
      <c r="A4141" s="201">
        <v>46011.997048611112</v>
      </c>
      <c r="B4141" s="202">
        <v>46011</v>
      </c>
      <c r="C4141" s="203" t="s">
        <v>10114</v>
      </c>
      <c r="D4141" s="203" t="s">
        <v>11</v>
      </c>
      <c r="E4141" s="204" t="s">
        <v>10112</v>
      </c>
      <c r="F4141" s="49" t="s">
        <v>1284</v>
      </c>
      <c r="G4141" s="203">
        <v>1</v>
      </c>
      <c r="H4141" s="203" t="s">
        <v>10113</v>
      </c>
      <c r="I4141" s="205" t="s">
        <v>5534</v>
      </c>
      <c r="J4141" s="206"/>
      <c r="K4141" s="203">
        <v>26</v>
      </c>
      <c r="L4141" s="207" t="s">
        <v>827</v>
      </c>
      <c r="M4141" s="208" t="s">
        <v>1449</v>
      </c>
      <c r="N4141" s="209">
        <f t="shared" si="0"/>
        <v>2025</v>
      </c>
      <c r="O4141" s="210">
        <f t="shared" si="1"/>
        <v>12</v>
      </c>
      <c r="P4141" s="211" t="str">
        <f>IFERROR(VLOOKUP(F4141,연간집계!D:E,2,FALSE),"")</f>
        <v>PCMS_스탠다드캘린더</v>
      </c>
    </row>
    <row r="4142" spans="1:16" ht="12.75">
      <c r="A4142" s="201">
        <v>46011.997060185182</v>
      </c>
      <c r="B4142" s="202">
        <v>46011</v>
      </c>
      <c r="C4142" s="203" t="s">
        <v>10115</v>
      </c>
      <c r="D4142" s="203" t="s">
        <v>11</v>
      </c>
      <c r="E4142" s="204" t="s">
        <v>10112</v>
      </c>
      <c r="F4142" s="49" t="s">
        <v>1284</v>
      </c>
      <c r="G4142" s="203">
        <v>1</v>
      </c>
      <c r="H4142" s="203" t="s">
        <v>10113</v>
      </c>
      <c r="I4142" s="205" t="s">
        <v>5534</v>
      </c>
      <c r="J4142" s="206"/>
      <c r="K4142" s="203">
        <v>26</v>
      </c>
      <c r="L4142" s="207" t="s">
        <v>827</v>
      </c>
      <c r="M4142" s="208" t="s">
        <v>1449</v>
      </c>
      <c r="N4142" s="209">
        <f t="shared" si="0"/>
        <v>2025</v>
      </c>
      <c r="O4142" s="210">
        <f t="shared" si="1"/>
        <v>12</v>
      </c>
      <c r="P4142" s="211" t="str">
        <f>IFERROR(VLOOKUP(F4142,연간집계!D:E,2,FALSE),"")</f>
        <v>PCMS_스탠다드캘린더</v>
      </c>
    </row>
    <row r="4143" spans="1:16" ht="12.75">
      <c r="A4143" s="201">
        <v>46012.002974537034</v>
      </c>
      <c r="B4143" s="202">
        <v>46012</v>
      </c>
      <c r="C4143" s="203" t="s">
        <v>10116</v>
      </c>
      <c r="D4143" s="203" t="s">
        <v>11</v>
      </c>
      <c r="E4143" s="204" t="s">
        <v>10117</v>
      </c>
      <c r="F4143" s="49" t="s">
        <v>1366</v>
      </c>
      <c r="G4143" s="203">
        <v>1</v>
      </c>
      <c r="H4143" s="203" t="s">
        <v>7964</v>
      </c>
      <c r="I4143" s="205" t="s">
        <v>10118</v>
      </c>
      <c r="J4143" s="206"/>
      <c r="K4143" s="203">
        <v>1</v>
      </c>
      <c r="L4143" s="207" t="s">
        <v>827</v>
      </c>
      <c r="M4143" s="208" t="s">
        <v>1460</v>
      </c>
      <c r="N4143" s="209">
        <f t="shared" si="0"/>
        <v>2025</v>
      </c>
      <c r="O4143" s="210">
        <f t="shared" si="1"/>
        <v>12</v>
      </c>
      <c r="P4143" s="211" t="str">
        <f>IFERROR(VLOOKUP(F4143,연간집계!D:E,2,FALSE),"")</f>
        <v>PCMS_포스터 297 (무광)</v>
      </c>
    </row>
    <row r="4144" spans="1:16" ht="12.75">
      <c r="A4144" s="201">
        <v>46012.005925925929</v>
      </c>
      <c r="B4144" s="202">
        <v>46012</v>
      </c>
      <c r="C4144" s="203" t="s">
        <v>10119</v>
      </c>
      <c r="D4144" s="203" t="s">
        <v>11</v>
      </c>
      <c r="E4144" s="204" t="s">
        <v>10120</v>
      </c>
      <c r="F4144" s="49" t="s">
        <v>1284</v>
      </c>
      <c r="G4144" s="203">
        <v>40</v>
      </c>
      <c r="H4144" s="203" t="s">
        <v>10121</v>
      </c>
      <c r="I4144" s="205" t="s">
        <v>5016</v>
      </c>
      <c r="J4144" s="206"/>
      <c r="K4144" s="203">
        <v>26</v>
      </c>
      <c r="L4144" s="207" t="s">
        <v>827</v>
      </c>
      <c r="M4144" s="208" t="s">
        <v>1514</v>
      </c>
      <c r="N4144" s="209">
        <f t="shared" si="0"/>
        <v>2025</v>
      </c>
      <c r="O4144" s="210">
        <f t="shared" si="1"/>
        <v>12</v>
      </c>
      <c r="P4144" s="211" t="str">
        <f>IFERROR(VLOOKUP(F4144,연간집계!D:E,2,FALSE),"")</f>
        <v>PCMS_스탠다드캘린더</v>
      </c>
    </row>
    <row r="4145" spans="1:16" ht="12.75">
      <c r="A4145" s="201">
        <v>46012.050081018519</v>
      </c>
      <c r="B4145" s="202">
        <v>46012</v>
      </c>
      <c r="C4145" s="203" t="s">
        <v>10122</v>
      </c>
      <c r="D4145" s="203" t="s">
        <v>11</v>
      </c>
      <c r="E4145" s="204" t="s">
        <v>10123</v>
      </c>
      <c r="F4145" s="49" t="s">
        <v>1204</v>
      </c>
      <c r="G4145" s="203">
        <v>1</v>
      </c>
      <c r="H4145" s="203" t="s">
        <v>83</v>
      </c>
      <c r="I4145" s="205" t="s">
        <v>1566</v>
      </c>
      <c r="J4145" s="208" t="s">
        <v>1756</v>
      </c>
      <c r="K4145" s="203">
        <v>46</v>
      </c>
      <c r="L4145" s="207" t="s">
        <v>827</v>
      </c>
      <c r="M4145" s="208" t="s">
        <v>1445</v>
      </c>
      <c r="N4145" s="209">
        <f t="shared" si="0"/>
        <v>2025</v>
      </c>
      <c r="O4145" s="210">
        <f t="shared" si="1"/>
        <v>12</v>
      </c>
      <c r="P4145" s="211" t="str">
        <f>IFERROR(VLOOKUP(F4145,연간집계!D:E,2,FALSE),"")</f>
        <v>히스토리북_블랙</v>
      </c>
    </row>
    <row r="4146" spans="1:16" ht="12.75">
      <c r="A4146" s="201">
        <v>46012.111817129633</v>
      </c>
      <c r="B4146" s="202">
        <v>46012</v>
      </c>
      <c r="C4146" s="203" t="s">
        <v>10124</v>
      </c>
      <c r="D4146" s="203" t="s">
        <v>11</v>
      </c>
      <c r="E4146" s="204" t="s">
        <v>10125</v>
      </c>
      <c r="F4146" s="49" t="s">
        <v>1284</v>
      </c>
      <c r="G4146" s="203">
        <v>1</v>
      </c>
      <c r="H4146" s="203" t="s">
        <v>5051</v>
      </c>
      <c r="I4146" s="205" t="s">
        <v>5016</v>
      </c>
      <c r="J4146" s="206"/>
      <c r="K4146" s="203">
        <v>26</v>
      </c>
      <c r="L4146" s="207" t="s">
        <v>828</v>
      </c>
      <c r="M4146" s="208" t="s">
        <v>1449</v>
      </c>
      <c r="N4146" s="209">
        <f t="shared" si="0"/>
        <v>2025</v>
      </c>
      <c r="O4146" s="210">
        <f t="shared" si="1"/>
        <v>12</v>
      </c>
      <c r="P4146" s="211" t="str">
        <f>IFERROR(VLOOKUP(F4146,연간집계!D:E,2,FALSE),"")</f>
        <v>PCMS_스탠다드캘린더</v>
      </c>
    </row>
    <row r="4147" spans="1:16" ht="12.75">
      <c r="A4147" s="201">
        <v>46012.431168981479</v>
      </c>
      <c r="B4147" s="202">
        <v>46012</v>
      </c>
      <c r="C4147" s="203" t="s">
        <v>10126</v>
      </c>
      <c r="D4147" s="203" t="s">
        <v>11</v>
      </c>
      <c r="E4147" s="204" t="s">
        <v>10127</v>
      </c>
      <c r="F4147" s="49" t="s">
        <v>1281</v>
      </c>
      <c r="G4147" s="203">
        <v>1</v>
      </c>
      <c r="H4147" s="203" t="s">
        <v>10128</v>
      </c>
      <c r="I4147" s="205" t="s">
        <v>2297</v>
      </c>
      <c r="J4147" s="206"/>
      <c r="K4147" s="203">
        <v>26</v>
      </c>
      <c r="L4147" s="207" t="s">
        <v>827</v>
      </c>
      <c r="M4147" s="208" t="s">
        <v>1502</v>
      </c>
      <c r="N4147" s="209">
        <f t="shared" si="0"/>
        <v>2025</v>
      </c>
      <c r="O4147" s="210">
        <f t="shared" si="1"/>
        <v>12</v>
      </c>
      <c r="P4147" s="211" t="str">
        <f>IFERROR(VLOOKUP(F4147,연간집계!D:E,2,FALSE),"")</f>
        <v>PCMS_빅캘린더</v>
      </c>
    </row>
    <row r="4148" spans="1:16" ht="12.75">
      <c r="A4148" s="201">
        <v>46012.431180555555</v>
      </c>
      <c r="B4148" s="202">
        <v>46012</v>
      </c>
      <c r="C4148" s="203" t="s">
        <v>10129</v>
      </c>
      <c r="D4148" s="203" t="s">
        <v>11</v>
      </c>
      <c r="E4148" s="204" t="s">
        <v>10130</v>
      </c>
      <c r="F4148" s="49" t="s">
        <v>1296</v>
      </c>
      <c r="G4148" s="203">
        <v>3</v>
      </c>
      <c r="H4148" s="203" t="s">
        <v>10131</v>
      </c>
      <c r="I4148" s="205" t="s">
        <v>2594</v>
      </c>
      <c r="J4148" s="206"/>
      <c r="K4148" s="203">
        <v>26</v>
      </c>
      <c r="L4148" s="207" t="s">
        <v>828</v>
      </c>
      <c r="M4148" s="208" t="s">
        <v>1449</v>
      </c>
      <c r="N4148" s="209">
        <f t="shared" si="0"/>
        <v>2025</v>
      </c>
      <c r="O4148" s="210">
        <f t="shared" si="1"/>
        <v>12</v>
      </c>
      <c r="P4148" s="211" t="str">
        <f>IFERROR(VLOOKUP(F4148,연간집계!D:E,2,FALSE),"")</f>
        <v>PCMS_벽걸이2단캘린더</v>
      </c>
    </row>
    <row r="4149" spans="1:16" ht="12.75">
      <c r="A4149" s="201">
        <v>46012.440057870372</v>
      </c>
      <c r="B4149" s="202">
        <v>46012</v>
      </c>
      <c r="C4149" s="203" t="s">
        <v>10132</v>
      </c>
      <c r="D4149" s="203" t="s">
        <v>11</v>
      </c>
      <c r="E4149" s="204" t="s">
        <v>10133</v>
      </c>
      <c r="F4149" s="49" t="s">
        <v>1245</v>
      </c>
      <c r="G4149" s="203">
        <v>1</v>
      </c>
      <c r="H4149" s="203" t="s">
        <v>3146</v>
      </c>
      <c r="I4149" s="205" t="s">
        <v>1676</v>
      </c>
      <c r="J4149" s="206"/>
      <c r="K4149" s="203">
        <v>24</v>
      </c>
      <c r="L4149" s="207" t="s">
        <v>828</v>
      </c>
      <c r="M4149" s="208" t="s">
        <v>1436</v>
      </c>
      <c r="N4149" s="209">
        <f t="shared" si="0"/>
        <v>2025</v>
      </c>
      <c r="O4149" s="210">
        <f t="shared" si="1"/>
        <v>12</v>
      </c>
      <c r="P4149" s="211" t="str">
        <f>IFERROR(VLOOKUP(F4149,연간집계!D:E,2,FALSE),"")</f>
        <v>모바일 포토북 198 (여행)</v>
      </c>
    </row>
    <row r="4150" spans="1:16" ht="12.75">
      <c r="A4150" s="201">
        <v>46012.469513888886</v>
      </c>
      <c r="B4150" s="202">
        <v>46012</v>
      </c>
      <c r="C4150" s="203" t="s">
        <v>10134</v>
      </c>
      <c r="D4150" s="203" t="s">
        <v>11</v>
      </c>
      <c r="E4150" s="204" t="s">
        <v>10135</v>
      </c>
      <c r="F4150" s="49" t="s">
        <v>1287</v>
      </c>
      <c r="G4150" s="203">
        <v>20</v>
      </c>
      <c r="H4150" s="203" t="s">
        <v>444</v>
      </c>
      <c r="I4150" s="205" t="s">
        <v>2297</v>
      </c>
      <c r="J4150" s="206"/>
      <c r="K4150" s="203">
        <v>26</v>
      </c>
      <c r="L4150" s="207" t="s">
        <v>827</v>
      </c>
      <c r="M4150" s="208" t="s">
        <v>1514</v>
      </c>
      <c r="N4150" s="209">
        <f t="shared" si="0"/>
        <v>2025</v>
      </c>
      <c r="O4150" s="210">
        <f t="shared" si="1"/>
        <v>12</v>
      </c>
      <c r="P4150" s="211" t="str">
        <f>IFERROR(VLOOKUP(F4150,연간집계!D:E,2,FALSE),"")</f>
        <v>PCMS_우드스탠드캘린더</v>
      </c>
    </row>
    <row r="4151" spans="1:16" ht="12.75">
      <c r="A4151" s="201">
        <v>46012.478344907409</v>
      </c>
      <c r="B4151" s="202">
        <v>46012</v>
      </c>
      <c r="C4151" s="203" t="s">
        <v>10136</v>
      </c>
      <c r="D4151" s="203" t="s">
        <v>11</v>
      </c>
      <c r="E4151" s="204" t="s">
        <v>10137</v>
      </c>
      <c r="F4151" s="49" t="s">
        <v>1329</v>
      </c>
      <c r="G4151" s="203">
        <v>1</v>
      </c>
      <c r="H4151" s="203" t="s">
        <v>3464</v>
      </c>
      <c r="I4151" s="205" t="s">
        <v>1440</v>
      </c>
      <c r="J4151" s="205" t="s">
        <v>1992</v>
      </c>
      <c r="K4151" s="203">
        <v>1</v>
      </c>
      <c r="L4151" s="207" t="s">
        <v>827</v>
      </c>
      <c r="M4151" s="208" t="s">
        <v>1436</v>
      </c>
      <c r="N4151" s="209">
        <f t="shared" si="0"/>
        <v>2025</v>
      </c>
      <c r="O4151" s="210">
        <f t="shared" si="1"/>
        <v>12</v>
      </c>
      <c r="P4151" s="211" t="str">
        <f>IFERROR(VLOOKUP(F4151,연간집계!D:E,2,FALSE),"")</f>
        <v>아크릴액자 A3 (세로)</v>
      </c>
    </row>
    <row r="4152" spans="1:16" ht="12.75">
      <c r="A4152" s="201">
        <v>46012.599050925928</v>
      </c>
      <c r="B4152" s="202">
        <v>46012</v>
      </c>
      <c r="C4152" s="203" t="s">
        <v>10138</v>
      </c>
      <c r="D4152" s="203" t="s">
        <v>11</v>
      </c>
      <c r="E4152" s="204" t="s">
        <v>10139</v>
      </c>
      <c r="F4152" s="49" t="s">
        <v>1299</v>
      </c>
      <c r="G4152" s="203">
        <v>1</v>
      </c>
      <c r="H4152" s="203" t="s">
        <v>10140</v>
      </c>
      <c r="I4152" s="205" t="s">
        <v>6763</v>
      </c>
      <c r="J4152" s="206"/>
      <c r="K4152" s="203">
        <v>15</v>
      </c>
      <c r="L4152" s="207" t="s">
        <v>827</v>
      </c>
      <c r="M4152" s="208" t="s">
        <v>1449</v>
      </c>
      <c r="N4152" s="209">
        <f t="shared" si="0"/>
        <v>2025</v>
      </c>
      <c r="O4152" s="210">
        <f t="shared" si="1"/>
        <v>12</v>
      </c>
      <c r="P4152" s="211" t="str">
        <f>IFERROR(VLOOKUP(F4152,연간집계!D:E,2,FALSE),"")</f>
        <v>PCMS_우드월캘린더</v>
      </c>
    </row>
    <row r="4153" spans="1:16" ht="12.75">
      <c r="A4153" s="201">
        <v>46012.599062499998</v>
      </c>
      <c r="B4153" s="202">
        <v>46012</v>
      </c>
      <c r="C4153" s="203" t="s">
        <v>10141</v>
      </c>
      <c r="D4153" s="203" t="s">
        <v>11</v>
      </c>
      <c r="E4153" s="204" t="s">
        <v>10139</v>
      </c>
      <c r="F4153" s="49" t="s">
        <v>1291</v>
      </c>
      <c r="G4153" s="203">
        <v>1</v>
      </c>
      <c r="H4153" s="203" t="s">
        <v>10140</v>
      </c>
      <c r="I4153" s="205" t="s">
        <v>5156</v>
      </c>
      <c r="J4153" s="206"/>
      <c r="K4153" s="203">
        <v>14</v>
      </c>
      <c r="L4153" s="207" t="s">
        <v>827</v>
      </c>
      <c r="M4153" s="208" t="s">
        <v>1436</v>
      </c>
      <c r="N4153" s="209">
        <f t="shared" si="0"/>
        <v>2025</v>
      </c>
      <c r="O4153" s="210">
        <f t="shared" si="1"/>
        <v>12</v>
      </c>
      <c r="P4153" s="211" t="str">
        <f>IFERROR(VLOOKUP(F4153,연간집계!D:E,2,FALSE),"")</f>
        <v>PCMS_벽걸이1단캘린더</v>
      </c>
    </row>
    <row r="4154" spans="1:16" ht="12.75">
      <c r="A4154" s="201">
        <v>46012.652037037034</v>
      </c>
      <c r="B4154" s="202">
        <v>46012</v>
      </c>
      <c r="C4154" s="203" t="s">
        <v>10142</v>
      </c>
      <c r="D4154" s="203" t="s">
        <v>11</v>
      </c>
      <c r="E4154" s="204" t="s">
        <v>10143</v>
      </c>
      <c r="F4154" s="49" t="s">
        <v>870</v>
      </c>
      <c r="G4154" s="203">
        <v>1</v>
      </c>
      <c r="H4154" s="203" t="s">
        <v>10144</v>
      </c>
      <c r="I4154" s="205" t="s">
        <v>2094</v>
      </c>
      <c r="J4154" s="206"/>
      <c r="K4154" s="203">
        <v>24</v>
      </c>
      <c r="L4154" s="207" t="s">
        <v>827</v>
      </c>
      <c r="M4154" s="208" t="s">
        <v>1541</v>
      </c>
      <c r="N4154" s="209">
        <f t="shared" si="0"/>
        <v>2025</v>
      </c>
      <c r="O4154" s="210">
        <f t="shared" si="1"/>
        <v>12</v>
      </c>
      <c r="P4154" s="211" t="str">
        <f>IFERROR(VLOOKUP(F4154,연간집계!D:E,2,FALSE),"")</f>
        <v>스탠다드 포토북 11*8 (소프트/무광)</v>
      </c>
    </row>
    <row r="4155" spans="1:16" ht="12.75">
      <c r="A4155" s="201">
        <v>46012.67560185185</v>
      </c>
      <c r="B4155" s="202">
        <v>46012</v>
      </c>
      <c r="C4155" s="203" t="s">
        <v>10145</v>
      </c>
      <c r="D4155" s="203" t="s">
        <v>11</v>
      </c>
      <c r="E4155" s="204" t="s">
        <v>10146</v>
      </c>
      <c r="F4155" s="49" t="s">
        <v>963</v>
      </c>
      <c r="G4155" s="203">
        <v>1</v>
      </c>
      <c r="H4155" s="203" t="s">
        <v>10147</v>
      </c>
      <c r="I4155" s="208" t="s">
        <v>2342</v>
      </c>
      <c r="J4155" s="208" t="s">
        <v>2342</v>
      </c>
      <c r="K4155" s="203">
        <v>80</v>
      </c>
      <c r="L4155" s="207" t="s">
        <v>827</v>
      </c>
      <c r="M4155" s="208" t="s">
        <v>1493</v>
      </c>
      <c r="N4155" s="209">
        <f t="shared" si="0"/>
        <v>2025</v>
      </c>
      <c r="O4155" s="210">
        <f t="shared" si="1"/>
        <v>12</v>
      </c>
      <c r="P4155" s="211" t="str">
        <f>IFERROR(VLOOKUP(F4155,연간집계!D:E,2,FALSE),"")</f>
        <v>시티북 210 (쿠션하드/78p)</v>
      </c>
    </row>
    <row r="4156" spans="1:16" ht="12.75">
      <c r="A4156" s="201">
        <v>46012.687627314815</v>
      </c>
      <c r="B4156" s="202">
        <v>46012</v>
      </c>
      <c r="C4156" s="203" t="s">
        <v>10148</v>
      </c>
      <c r="D4156" s="203" t="s">
        <v>11</v>
      </c>
      <c r="E4156" s="204" t="s">
        <v>10149</v>
      </c>
      <c r="F4156" s="49" t="s">
        <v>1269</v>
      </c>
      <c r="G4156" s="203">
        <v>1</v>
      </c>
      <c r="H4156" s="203" t="s">
        <v>10150</v>
      </c>
      <c r="I4156" s="205" t="s">
        <v>5016</v>
      </c>
      <c r="J4156" s="206"/>
      <c r="K4156" s="203">
        <v>26</v>
      </c>
      <c r="L4156" s="207" t="s">
        <v>827</v>
      </c>
      <c r="M4156" s="208" t="s">
        <v>1514</v>
      </c>
      <c r="N4156" s="209">
        <f t="shared" si="0"/>
        <v>2025</v>
      </c>
      <c r="O4156" s="210">
        <f t="shared" si="1"/>
        <v>12</v>
      </c>
      <c r="P4156" s="211" t="str">
        <f>IFERROR(VLOOKUP(F4156,연간집계!D:E,2,FALSE),"")</f>
        <v>PCMS_미니캘린더</v>
      </c>
    </row>
    <row r="4157" spans="1:16" ht="12.75">
      <c r="A4157" s="201">
        <v>46012.687685185185</v>
      </c>
      <c r="B4157" s="202">
        <v>46012</v>
      </c>
      <c r="C4157" s="203" t="s">
        <v>10151</v>
      </c>
      <c r="D4157" s="203" t="s">
        <v>11</v>
      </c>
      <c r="E4157" s="204" t="s">
        <v>10149</v>
      </c>
      <c r="F4157" s="49" t="s">
        <v>1296</v>
      </c>
      <c r="G4157" s="203">
        <v>1</v>
      </c>
      <c r="H4157" s="203" t="s">
        <v>10150</v>
      </c>
      <c r="I4157" s="205" t="s">
        <v>5190</v>
      </c>
      <c r="J4157" s="206"/>
      <c r="K4157" s="203">
        <v>26</v>
      </c>
      <c r="L4157" s="207" t="s">
        <v>827</v>
      </c>
      <c r="M4157" s="208" t="s">
        <v>1514</v>
      </c>
      <c r="N4157" s="209">
        <f t="shared" si="0"/>
        <v>2025</v>
      </c>
      <c r="O4157" s="210">
        <f t="shared" si="1"/>
        <v>12</v>
      </c>
      <c r="P4157" s="211" t="str">
        <f>IFERROR(VLOOKUP(F4157,연간집계!D:E,2,FALSE),"")</f>
        <v>PCMS_벽걸이2단캘린더</v>
      </c>
    </row>
    <row r="4158" spans="1:16" ht="12.75">
      <c r="A4158" s="201">
        <v>46012.687708333331</v>
      </c>
      <c r="B4158" s="202">
        <v>46012</v>
      </c>
      <c r="C4158" s="203" t="s">
        <v>10152</v>
      </c>
      <c r="D4158" s="203" t="s">
        <v>11</v>
      </c>
      <c r="E4158" s="204" t="s">
        <v>10149</v>
      </c>
      <c r="F4158" s="49" t="s">
        <v>1281</v>
      </c>
      <c r="G4158" s="203">
        <v>1</v>
      </c>
      <c r="H4158" s="203" t="s">
        <v>10150</v>
      </c>
      <c r="I4158" s="205" t="s">
        <v>2297</v>
      </c>
      <c r="J4158" s="206"/>
      <c r="K4158" s="203">
        <v>26</v>
      </c>
      <c r="L4158" s="207" t="s">
        <v>827</v>
      </c>
      <c r="M4158" s="208" t="s">
        <v>1514</v>
      </c>
      <c r="N4158" s="209">
        <f t="shared" si="0"/>
        <v>2025</v>
      </c>
      <c r="O4158" s="210">
        <f t="shared" si="1"/>
        <v>12</v>
      </c>
      <c r="P4158" s="211" t="str">
        <f>IFERROR(VLOOKUP(F4158,연간집계!D:E,2,FALSE),"")</f>
        <v>PCMS_빅캘린더</v>
      </c>
    </row>
    <row r="4159" spans="1:16" ht="12.75">
      <c r="A4159" s="201">
        <v>46012.726203703707</v>
      </c>
      <c r="B4159" s="202">
        <v>46012</v>
      </c>
      <c r="C4159" s="203" t="s">
        <v>10153</v>
      </c>
      <c r="D4159" s="203" t="s">
        <v>11</v>
      </c>
      <c r="E4159" s="204" t="s">
        <v>10154</v>
      </c>
      <c r="F4159" s="49" t="s">
        <v>1274</v>
      </c>
      <c r="G4159" s="203">
        <v>2</v>
      </c>
      <c r="H4159" s="203" t="s">
        <v>10155</v>
      </c>
      <c r="I4159" s="205" t="s">
        <v>5723</v>
      </c>
      <c r="J4159" s="206"/>
      <c r="K4159" s="203">
        <v>26</v>
      </c>
      <c r="L4159" s="207" t="s">
        <v>828</v>
      </c>
      <c r="M4159" s="208" t="s">
        <v>1629</v>
      </c>
      <c r="N4159" s="209">
        <f t="shared" si="0"/>
        <v>2025</v>
      </c>
      <c r="O4159" s="210">
        <f t="shared" si="1"/>
        <v>12</v>
      </c>
      <c r="P4159" s="211" t="str">
        <f>IFERROR(VLOOKUP(F4159,연간집계!D:E,2,FALSE),"")</f>
        <v>PCMS_비트윈캘린더</v>
      </c>
    </row>
    <row r="4160" spans="1:16" ht="12.75">
      <c r="A4160" s="201">
        <v>46012.732129629629</v>
      </c>
      <c r="B4160" s="202">
        <v>46012</v>
      </c>
      <c r="C4160" s="203" t="s">
        <v>10156</v>
      </c>
      <c r="D4160" s="203" t="s">
        <v>11</v>
      </c>
      <c r="E4160" s="204" t="s">
        <v>10157</v>
      </c>
      <c r="F4160" s="49" t="s">
        <v>1284</v>
      </c>
      <c r="G4160" s="203">
        <v>4</v>
      </c>
      <c r="H4160" s="203" t="s">
        <v>3670</v>
      </c>
      <c r="I4160" s="205" t="s">
        <v>1842</v>
      </c>
      <c r="J4160" s="206"/>
      <c r="K4160" s="203">
        <v>26</v>
      </c>
      <c r="L4160" s="207" t="s">
        <v>827</v>
      </c>
      <c r="M4160" s="208" t="s">
        <v>1449</v>
      </c>
      <c r="N4160" s="209">
        <f t="shared" si="0"/>
        <v>2025</v>
      </c>
      <c r="O4160" s="210">
        <f t="shared" si="1"/>
        <v>12</v>
      </c>
      <c r="P4160" s="211" t="str">
        <f>IFERROR(VLOOKUP(F4160,연간집계!D:E,2,FALSE),"")</f>
        <v>PCMS_스탠다드캘린더</v>
      </c>
    </row>
    <row r="4161" spans="1:16" ht="12.75">
      <c r="A4161" s="201">
        <v>46012.732141203705</v>
      </c>
      <c r="B4161" s="202">
        <v>46012</v>
      </c>
      <c r="C4161" s="203" t="s">
        <v>10158</v>
      </c>
      <c r="D4161" s="203" t="s">
        <v>11</v>
      </c>
      <c r="E4161" s="204" t="s">
        <v>10159</v>
      </c>
      <c r="F4161" s="49" t="s">
        <v>852</v>
      </c>
      <c r="G4161" s="203">
        <v>1</v>
      </c>
      <c r="H4161" s="203" t="s">
        <v>10160</v>
      </c>
      <c r="I4161" s="205" t="s">
        <v>1440</v>
      </c>
      <c r="J4161" s="206"/>
      <c r="K4161" s="203">
        <v>26</v>
      </c>
      <c r="L4161" s="207" t="s">
        <v>827</v>
      </c>
      <c r="M4161" s="208" t="s">
        <v>1436</v>
      </c>
      <c r="N4161" s="209">
        <f t="shared" si="0"/>
        <v>2025</v>
      </c>
      <c r="O4161" s="210">
        <f t="shared" si="1"/>
        <v>12</v>
      </c>
      <c r="P4161" s="211" t="str">
        <f>IFERROR(VLOOKUP(F4161,연간집계!D:E,2,FALSE),"")</f>
        <v>스탠다드 포토북 8*8 (소프트/무광)</v>
      </c>
    </row>
    <row r="4162" spans="1:16" ht="12.75">
      <c r="A4162" s="201">
        <v>46012.732152777775</v>
      </c>
      <c r="B4162" s="202">
        <v>46012</v>
      </c>
      <c r="C4162" s="203" t="s">
        <v>10161</v>
      </c>
      <c r="D4162" s="203" t="s">
        <v>11</v>
      </c>
      <c r="E4162" s="204" t="s">
        <v>10159</v>
      </c>
      <c r="F4162" s="49" t="s">
        <v>852</v>
      </c>
      <c r="G4162" s="203">
        <v>1</v>
      </c>
      <c r="H4162" s="203" t="s">
        <v>10160</v>
      </c>
      <c r="I4162" s="205" t="s">
        <v>1510</v>
      </c>
      <c r="J4162" s="206"/>
      <c r="K4162" s="203">
        <v>24</v>
      </c>
      <c r="L4162" s="207" t="s">
        <v>827</v>
      </c>
      <c r="M4162" s="208" t="s">
        <v>1436</v>
      </c>
      <c r="N4162" s="209">
        <f t="shared" si="0"/>
        <v>2025</v>
      </c>
      <c r="O4162" s="210">
        <f t="shared" si="1"/>
        <v>12</v>
      </c>
      <c r="P4162" s="211" t="str">
        <f>IFERROR(VLOOKUP(F4162,연간집계!D:E,2,FALSE),"")</f>
        <v>스탠다드 포토북 8*8 (소프트/무광)</v>
      </c>
    </row>
    <row r="4163" spans="1:16" ht="12.75">
      <c r="A4163" s="201">
        <v>46012.767453703702</v>
      </c>
      <c r="B4163" s="202">
        <v>46012</v>
      </c>
      <c r="C4163" s="203" t="s">
        <v>10162</v>
      </c>
      <c r="D4163" s="203" t="s">
        <v>11</v>
      </c>
      <c r="E4163" s="204" t="s">
        <v>10163</v>
      </c>
      <c r="F4163" s="49" t="s">
        <v>1296</v>
      </c>
      <c r="G4163" s="203">
        <v>1</v>
      </c>
      <c r="H4163" s="203" t="s">
        <v>10164</v>
      </c>
      <c r="I4163" s="205" t="s">
        <v>5190</v>
      </c>
      <c r="J4163" s="206"/>
      <c r="K4163" s="203">
        <v>26</v>
      </c>
      <c r="L4163" s="207" t="s">
        <v>827</v>
      </c>
      <c r="M4163" s="208" t="s">
        <v>1436</v>
      </c>
      <c r="N4163" s="209">
        <f t="shared" si="0"/>
        <v>2025</v>
      </c>
      <c r="O4163" s="210">
        <f t="shared" si="1"/>
        <v>12</v>
      </c>
      <c r="P4163" s="211" t="str">
        <f>IFERROR(VLOOKUP(F4163,연간집계!D:E,2,FALSE),"")</f>
        <v>PCMS_벽걸이2단캘린더</v>
      </c>
    </row>
    <row r="4164" spans="1:16" ht="12.75">
      <c r="A4164" s="201">
        <v>46012.767465277779</v>
      </c>
      <c r="B4164" s="202">
        <v>46012</v>
      </c>
      <c r="C4164" s="203" t="s">
        <v>10165</v>
      </c>
      <c r="D4164" s="203" t="s">
        <v>11</v>
      </c>
      <c r="E4164" s="204" t="s">
        <v>10163</v>
      </c>
      <c r="F4164" s="49" t="s">
        <v>1296</v>
      </c>
      <c r="G4164" s="203">
        <v>1</v>
      </c>
      <c r="H4164" s="203" t="s">
        <v>10164</v>
      </c>
      <c r="I4164" s="205" t="s">
        <v>5190</v>
      </c>
      <c r="J4164" s="206"/>
      <c r="K4164" s="203">
        <v>26</v>
      </c>
      <c r="L4164" s="207" t="s">
        <v>827</v>
      </c>
      <c r="M4164" s="208" t="s">
        <v>1436</v>
      </c>
      <c r="N4164" s="209">
        <f t="shared" si="0"/>
        <v>2025</v>
      </c>
      <c r="O4164" s="210">
        <f t="shared" si="1"/>
        <v>12</v>
      </c>
      <c r="P4164" s="211" t="str">
        <f>IFERROR(VLOOKUP(F4164,연간집계!D:E,2,FALSE),"")</f>
        <v>PCMS_벽걸이2단캘린더</v>
      </c>
    </row>
    <row r="4165" spans="1:16" ht="12.75">
      <c r="A4165" s="201">
        <v>46012.767476851855</v>
      </c>
      <c r="B4165" s="202">
        <v>46012</v>
      </c>
      <c r="C4165" s="203" t="s">
        <v>10166</v>
      </c>
      <c r="D4165" s="203" t="s">
        <v>11</v>
      </c>
      <c r="E4165" s="204" t="s">
        <v>10163</v>
      </c>
      <c r="F4165" s="49" t="s">
        <v>1296</v>
      </c>
      <c r="G4165" s="203">
        <v>1</v>
      </c>
      <c r="H4165" s="203" t="s">
        <v>10164</v>
      </c>
      <c r="I4165" s="205" t="s">
        <v>5190</v>
      </c>
      <c r="J4165" s="206"/>
      <c r="K4165" s="203">
        <v>26</v>
      </c>
      <c r="L4165" s="207" t="s">
        <v>827</v>
      </c>
      <c r="M4165" s="208" t="s">
        <v>1436</v>
      </c>
      <c r="N4165" s="209">
        <f t="shared" si="0"/>
        <v>2025</v>
      </c>
      <c r="O4165" s="210">
        <f t="shared" si="1"/>
        <v>12</v>
      </c>
      <c r="P4165" s="211" t="str">
        <f>IFERROR(VLOOKUP(F4165,연간집계!D:E,2,FALSE),"")</f>
        <v>PCMS_벽걸이2단캘린더</v>
      </c>
    </row>
    <row r="4166" spans="1:16" ht="12.75">
      <c r="A4166" s="201">
        <v>46012.779247685183</v>
      </c>
      <c r="B4166" s="202">
        <v>46012</v>
      </c>
      <c r="C4166" s="203" t="s">
        <v>10167</v>
      </c>
      <c r="D4166" s="203" t="s">
        <v>11</v>
      </c>
      <c r="E4166" s="204" t="s">
        <v>10168</v>
      </c>
      <c r="F4166" s="49" t="s">
        <v>1266</v>
      </c>
      <c r="G4166" s="203">
        <v>35</v>
      </c>
      <c r="H4166" s="203" t="s">
        <v>10169</v>
      </c>
      <c r="I4166" s="205" t="s">
        <v>1842</v>
      </c>
      <c r="J4166" s="206"/>
      <c r="K4166" s="203">
        <v>26</v>
      </c>
      <c r="L4166" s="207" t="s">
        <v>827</v>
      </c>
      <c r="M4166" s="208" t="s">
        <v>1629</v>
      </c>
      <c r="N4166" s="209">
        <f t="shared" si="0"/>
        <v>2025</v>
      </c>
      <c r="O4166" s="210">
        <f t="shared" si="1"/>
        <v>12</v>
      </c>
      <c r="P4166" s="211" t="str">
        <f>IFERROR(VLOOKUP(F4166,연간집계!D:E,2,FALSE),"")</f>
        <v>PCMS_롱캘린더</v>
      </c>
    </row>
    <row r="4167" spans="1:16" ht="12.75">
      <c r="A4167" s="201">
        <v>46012.793958333335</v>
      </c>
      <c r="B4167" s="202">
        <v>46012</v>
      </c>
      <c r="C4167" s="203" t="s">
        <v>10170</v>
      </c>
      <c r="D4167" s="203" t="s">
        <v>11</v>
      </c>
      <c r="E4167" s="204" t="s">
        <v>10171</v>
      </c>
      <c r="F4167" s="49" t="s">
        <v>1362</v>
      </c>
      <c r="G4167" s="203">
        <v>1</v>
      </c>
      <c r="H4167" s="203" t="s">
        <v>10172</v>
      </c>
      <c r="I4167" s="205" t="s">
        <v>10173</v>
      </c>
      <c r="J4167" s="206"/>
      <c r="K4167" s="203">
        <v>1</v>
      </c>
      <c r="L4167" s="207" t="s">
        <v>827</v>
      </c>
      <c r="M4167" s="208" t="s">
        <v>1851</v>
      </c>
      <c r="N4167" s="209">
        <f t="shared" si="0"/>
        <v>2025</v>
      </c>
      <c r="O4167" s="210">
        <f t="shared" si="1"/>
        <v>12</v>
      </c>
      <c r="P4167" s="211" t="str">
        <f>IFERROR(VLOOKUP(F4167,연간집계!D:E,2,FALSE),"")</f>
        <v>PCMS_포스터 210 (무광)</v>
      </c>
    </row>
    <row r="4168" spans="1:16" ht="12.75">
      <c r="A4168" s="201">
        <v>46012.793969907405</v>
      </c>
      <c r="B4168" s="202">
        <v>46012</v>
      </c>
      <c r="C4168" s="203" t="s">
        <v>10174</v>
      </c>
      <c r="D4168" s="203" t="s">
        <v>11</v>
      </c>
      <c r="E4168" s="204" t="s">
        <v>10171</v>
      </c>
      <c r="F4168" s="49" t="s">
        <v>1284</v>
      </c>
      <c r="G4168" s="203">
        <v>1</v>
      </c>
      <c r="H4168" s="203" t="s">
        <v>10172</v>
      </c>
      <c r="I4168" s="205" t="s">
        <v>5016</v>
      </c>
      <c r="J4168" s="206"/>
      <c r="K4168" s="203">
        <v>26</v>
      </c>
      <c r="L4168" s="207" t="s">
        <v>827</v>
      </c>
      <c r="M4168" s="208" t="s">
        <v>1541</v>
      </c>
      <c r="N4168" s="209">
        <f t="shared" si="0"/>
        <v>2025</v>
      </c>
      <c r="O4168" s="210">
        <f t="shared" si="1"/>
        <v>12</v>
      </c>
      <c r="P4168" s="211" t="str">
        <f>IFERROR(VLOOKUP(F4168,연간집계!D:E,2,FALSE),"")</f>
        <v>PCMS_스탠다드캘린더</v>
      </c>
    </row>
    <row r="4169" spans="1:16" ht="12.75">
      <c r="A4169" s="201">
        <v>46012.84107638889</v>
      </c>
      <c r="B4169" s="202">
        <v>46012</v>
      </c>
      <c r="C4169" s="203" t="s">
        <v>10175</v>
      </c>
      <c r="D4169" s="203" t="s">
        <v>11</v>
      </c>
      <c r="E4169" s="204" t="s">
        <v>10176</v>
      </c>
      <c r="F4169" s="49" t="s">
        <v>885</v>
      </c>
      <c r="G4169" s="203">
        <v>1</v>
      </c>
      <c r="H4169" s="203" t="s">
        <v>10177</v>
      </c>
      <c r="I4169" s="205" t="s">
        <v>1586</v>
      </c>
      <c r="J4169" s="206"/>
      <c r="K4169" s="203">
        <v>84</v>
      </c>
      <c r="L4169" s="207" t="s">
        <v>827</v>
      </c>
      <c r="M4169" s="208" t="s">
        <v>1436</v>
      </c>
      <c r="N4169" s="209">
        <f t="shared" si="0"/>
        <v>2025</v>
      </c>
      <c r="O4169" s="210">
        <f t="shared" si="1"/>
        <v>12</v>
      </c>
      <c r="P4169" s="211" t="str">
        <f>IFERROR(VLOOKUP(F4169,연간집계!D:E,2,FALSE),"")</f>
        <v>마이트립북 150</v>
      </c>
    </row>
    <row r="4170" spans="1:16" ht="12.75">
      <c r="A4170" s="201">
        <v>46012.864618055559</v>
      </c>
      <c r="B4170" s="202">
        <v>46012</v>
      </c>
      <c r="C4170" s="203" t="s">
        <v>10178</v>
      </c>
      <c r="D4170" s="203" t="s">
        <v>11</v>
      </c>
      <c r="E4170" s="204" t="s">
        <v>10179</v>
      </c>
      <c r="F4170" s="49" t="s">
        <v>1284</v>
      </c>
      <c r="G4170" s="203">
        <v>1</v>
      </c>
      <c r="H4170" s="203" t="s">
        <v>10180</v>
      </c>
      <c r="I4170" s="205" t="s">
        <v>5016</v>
      </c>
      <c r="J4170" s="206"/>
      <c r="K4170" s="203">
        <v>26</v>
      </c>
      <c r="L4170" s="207" t="s">
        <v>827</v>
      </c>
      <c r="M4170" s="208" t="s">
        <v>1436</v>
      </c>
      <c r="N4170" s="209">
        <f t="shared" si="0"/>
        <v>2025</v>
      </c>
      <c r="O4170" s="210">
        <f t="shared" si="1"/>
        <v>12</v>
      </c>
      <c r="P4170" s="211" t="str">
        <f>IFERROR(VLOOKUP(F4170,연간집계!D:E,2,FALSE),"")</f>
        <v>PCMS_스탠다드캘린더</v>
      </c>
    </row>
    <row r="4171" spans="1:16" ht="12.75">
      <c r="A4171" s="201">
        <v>46012.891122685185</v>
      </c>
      <c r="B4171" s="202">
        <v>46012</v>
      </c>
      <c r="C4171" s="203" t="s">
        <v>10181</v>
      </c>
      <c r="D4171" s="203" t="s">
        <v>11</v>
      </c>
      <c r="E4171" s="204" t="s">
        <v>10182</v>
      </c>
      <c r="F4171" s="49" t="s">
        <v>1291</v>
      </c>
      <c r="G4171" s="203">
        <v>1</v>
      </c>
      <c r="H4171" s="203" t="s">
        <v>10183</v>
      </c>
      <c r="I4171" s="205" t="s">
        <v>1840</v>
      </c>
      <c r="J4171" s="206"/>
      <c r="K4171" s="203">
        <v>14</v>
      </c>
      <c r="L4171" s="207" t="s">
        <v>827</v>
      </c>
      <c r="M4171" s="208" t="s">
        <v>1471</v>
      </c>
      <c r="N4171" s="209">
        <f t="shared" si="0"/>
        <v>2025</v>
      </c>
      <c r="O4171" s="210">
        <f t="shared" si="1"/>
        <v>12</v>
      </c>
      <c r="P4171" s="211" t="str">
        <f>IFERROR(VLOOKUP(F4171,연간집계!D:E,2,FALSE),"")</f>
        <v>PCMS_벽걸이1단캘린더</v>
      </c>
    </row>
    <row r="4172" spans="1:16" ht="12.75">
      <c r="A4172" s="201">
        <v>46012.891134259262</v>
      </c>
      <c r="B4172" s="202">
        <v>46012</v>
      </c>
      <c r="C4172" s="203" t="s">
        <v>10184</v>
      </c>
      <c r="D4172" s="203" t="s">
        <v>11</v>
      </c>
      <c r="E4172" s="204" t="s">
        <v>10182</v>
      </c>
      <c r="F4172" s="49" t="s">
        <v>1291</v>
      </c>
      <c r="G4172" s="203">
        <v>1</v>
      </c>
      <c r="H4172" s="203" t="s">
        <v>10183</v>
      </c>
      <c r="I4172" s="205" t="s">
        <v>1840</v>
      </c>
      <c r="J4172" s="206"/>
      <c r="K4172" s="203">
        <v>14</v>
      </c>
      <c r="L4172" s="207" t="s">
        <v>827</v>
      </c>
      <c r="M4172" s="208" t="s">
        <v>1471</v>
      </c>
      <c r="N4172" s="209">
        <f t="shared" si="0"/>
        <v>2025</v>
      </c>
      <c r="O4172" s="210">
        <f t="shared" si="1"/>
        <v>12</v>
      </c>
      <c r="P4172" s="211" t="str">
        <f>IFERROR(VLOOKUP(F4172,연간집계!D:E,2,FALSE),"")</f>
        <v>PCMS_벽걸이1단캘린더</v>
      </c>
    </row>
    <row r="4173" spans="1:16" ht="12.75">
      <c r="A4173" s="201">
        <v>46012.891157407408</v>
      </c>
      <c r="B4173" s="202">
        <v>46012</v>
      </c>
      <c r="C4173" s="203" t="s">
        <v>10185</v>
      </c>
      <c r="D4173" s="203" t="s">
        <v>11</v>
      </c>
      <c r="E4173" s="204" t="s">
        <v>10182</v>
      </c>
      <c r="F4173" s="49" t="s">
        <v>1291</v>
      </c>
      <c r="G4173" s="203">
        <v>2</v>
      </c>
      <c r="H4173" s="203" t="s">
        <v>10183</v>
      </c>
      <c r="I4173" s="205" t="s">
        <v>1840</v>
      </c>
      <c r="J4173" s="206"/>
      <c r="K4173" s="203">
        <v>14</v>
      </c>
      <c r="L4173" s="207" t="s">
        <v>827</v>
      </c>
      <c r="M4173" s="208" t="s">
        <v>1471</v>
      </c>
      <c r="N4173" s="209">
        <f t="shared" si="0"/>
        <v>2025</v>
      </c>
      <c r="O4173" s="210">
        <f t="shared" si="1"/>
        <v>12</v>
      </c>
      <c r="P4173" s="211" t="str">
        <f>IFERROR(VLOOKUP(F4173,연간집계!D:E,2,FALSE),"")</f>
        <v>PCMS_벽걸이1단캘린더</v>
      </c>
    </row>
    <row r="4174" spans="1:16" ht="12.75">
      <c r="A4174" s="201">
        <v>46012.894108796296</v>
      </c>
      <c r="B4174" s="202">
        <v>46012</v>
      </c>
      <c r="C4174" s="203" t="s">
        <v>10186</v>
      </c>
      <c r="D4174" s="203" t="s">
        <v>11</v>
      </c>
      <c r="E4174" s="204" t="s">
        <v>10187</v>
      </c>
      <c r="F4174" s="49" t="s">
        <v>1284</v>
      </c>
      <c r="G4174" s="203">
        <v>5</v>
      </c>
      <c r="H4174" s="203" t="s">
        <v>9805</v>
      </c>
      <c r="I4174" s="205" t="s">
        <v>2297</v>
      </c>
      <c r="J4174" s="206"/>
      <c r="K4174" s="203">
        <v>26</v>
      </c>
      <c r="L4174" s="207" t="s">
        <v>827</v>
      </c>
      <c r="M4174" s="208" t="s">
        <v>1514</v>
      </c>
      <c r="N4174" s="209">
        <f t="shared" si="0"/>
        <v>2025</v>
      </c>
      <c r="O4174" s="210">
        <f t="shared" si="1"/>
        <v>12</v>
      </c>
      <c r="P4174" s="211" t="str">
        <f>IFERROR(VLOOKUP(F4174,연간집계!D:E,2,FALSE),"")</f>
        <v>PCMS_스탠다드캘린더</v>
      </c>
    </row>
    <row r="4175" spans="1:16" ht="12.75">
      <c r="A4175" s="201">
        <v>46012.9</v>
      </c>
      <c r="B4175" s="202">
        <v>46012</v>
      </c>
      <c r="C4175" s="203" t="s">
        <v>10188</v>
      </c>
      <c r="D4175" s="203" t="s">
        <v>11</v>
      </c>
      <c r="E4175" s="204" t="s">
        <v>10189</v>
      </c>
      <c r="F4175" s="49" t="s">
        <v>1284</v>
      </c>
      <c r="G4175" s="203">
        <v>1</v>
      </c>
      <c r="H4175" s="203" t="s">
        <v>10190</v>
      </c>
      <c r="I4175" s="205" t="s">
        <v>5016</v>
      </c>
      <c r="J4175" s="206"/>
      <c r="K4175" s="203">
        <v>26</v>
      </c>
      <c r="L4175" s="207" t="s">
        <v>827</v>
      </c>
      <c r="M4175" s="208" t="s">
        <v>1436</v>
      </c>
      <c r="N4175" s="209">
        <f t="shared" si="0"/>
        <v>2025</v>
      </c>
      <c r="O4175" s="210">
        <f t="shared" si="1"/>
        <v>12</v>
      </c>
      <c r="P4175" s="211" t="str">
        <f>IFERROR(VLOOKUP(F4175,연간집계!D:E,2,FALSE),"")</f>
        <v>PCMS_스탠다드캘린더</v>
      </c>
    </row>
    <row r="4176" spans="1:16" ht="12.75">
      <c r="A4176" s="201">
        <v>46012.900011574071</v>
      </c>
      <c r="B4176" s="202">
        <v>46012</v>
      </c>
      <c r="C4176" s="203" t="s">
        <v>10191</v>
      </c>
      <c r="D4176" s="203" t="s">
        <v>11</v>
      </c>
      <c r="E4176" s="204" t="s">
        <v>10192</v>
      </c>
      <c r="F4176" s="49" t="s">
        <v>1284</v>
      </c>
      <c r="G4176" s="203">
        <v>1</v>
      </c>
      <c r="H4176" s="203" t="s">
        <v>10193</v>
      </c>
      <c r="I4176" s="205" t="s">
        <v>5016</v>
      </c>
      <c r="J4176" s="206"/>
      <c r="K4176" s="203">
        <v>26</v>
      </c>
      <c r="L4176" s="207" t="s">
        <v>827</v>
      </c>
      <c r="M4176" s="208" t="s">
        <v>1497</v>
      </c>
      <c r="N4176" s="209">
        <f t="shared" si="0"/>
        <v>2025</v>
      </c>
      <c r="O4176" s="210">
        <f t="shared" si="1"/>
        <v>12</v>
      </c>
      <c r="P4176" s="211" t="str">
        <f>IFERROR(VLOOKUP(F4176,연간집계!D:E,2,FALSE),"")</f>
        <v>PCMS_스탠다드캘린더</v>
      </c>
    </row>
    <row r="4177" spans="1:16" ht="12.75">
      <c r="A4177" s="201">
        <v>46012.900023148148</v>
      </c>
      <c r="B4177" s="202">
        <v>46012</v>
      </c>
      <c r="C4177" s="203" t="s">
        <v>10194</v>
      </c>
      <c r="D4177" s="203" t="s">
        <v>11</v>
      </c>
      <c r="E4177" s="204" t="s">
        <v>10192</v>
      </c>
      <c r="F4177" s="49" t="s">
        <v>1284</v>
      </c>
      <c r="G4177" s="203">
        <v>1</v>
      </c>
      <c r="H4177" s="203" t="s">
        <v>10193</v>
      </c>
      <c r="I4177" s="205" t="s">
        <v>5016</v>
      </c>
      <c r="J4177" s="206"/>
      <c r="K4177" s="203">
        <v>26</v>
      </c>
      <c r="L4177" s="207" t="s">
        <v>827</v>
      </c>
      <c r="M4177" s="208" t="s">
        <v>1497</v>
      </c>
      <c r="N4177" s="209">
        <f t="shared" si="0"/>
        <v>2025</v>
      </c>
      <c r="O4177" s="210">
        <f t="shared" si="1"/>
        <v>12</v>
      </c>
      <c r="P4177" s="211" t="str">
        <f>IFERROR(VLOOKUP(F4177,연간집계!D:E,2,FALSE),"")</f>
        <v>PCMS_스탠다드캘린더</v>
      </c>
    </row>
    <row r="4178" spans="1:16" ht="12.75">
      <c r="A4178" s="201">
        <v>46012.900046296294</v>
      </c>
      <c r="B4178" s="202">
        <v>46012</v>
      </c>
      <c r="C4178" s="203" t="s">
        <v>10195</v>
      </c>
      <c r="D4178" s="203" t="s">
        <v>11</v>
      </c>
      <c r="E4178" s="204" t="s">
        <v>10192</v>
      </c>
      <c r="F4178" s="49" t="s">
        <v>1284</v>
      </c>
      <c r="G4178" s="203">
        <v>1</v>
      </c>
      <c r="H4178" s="203" t="s">
        <v>10193</v>
      </c>
      <c r="I4178" s="205" t="s">
        <v>5016</v>
      </c>
      <c r="J4178" s="206"/>
      <c r="K4178" s="203">
        <v>26</v>
      </c>
      <c r="L4178" s="207" t="s">
        <v>827</v>
      </c>
      <c r="M4178" s="208" t="s">
        <v>1497</v>
      </c>
      <c r="N4178" s="209">
        <f t="shared" si="0"/>
        <v>2025</v>
      </c>
      <c r="O4178" s="210">
        <f t="shared" si="1"/>
        <v>12</v>
      </c>
      <c r="P4178" s="211" t="str">
        <f>IFERROR(VLOOKUP(F4178,연간집계!D:E,2,FALSE),"")</f>
        <v>PCMS_스탠다드캘린더</v>
      </c>
    </row>
    <row r="4179" spans="1:16" ht="12.75">
      <c r="A4179" s="201">
        <v>46012.900057870371</v>
      </c>
      <c r="B4179" s="202">
        <v>46012</v>
      </c>
      <c r="C4179" s="203" t="s">
        <v>10196</v>
      </c>
      <c r="D4179" s="203" t="s">
        <v>11</v>
      </c>
      <c r="E4179" s="204" t="s">
        <v>10192</v>
      </c>
      <c r="F4179" s="49" t="s">
        <v>1284</v>
      </c>
      <c r="G4179" s="203">
        <v>1</v>
      </c>
      <c r="H4179" s="203" t="s">
        <v>10193</v>
      </c>
      <c r="I4179" s="205" t="s">
        <v>5016</v>
      </c>
      <c r="J4179" s="206"/>
      <c r="K4179" s="203">
        <v>26</v>
      </c>
      <c r="L4179" s="207" t="s">
        <v>827</v>
      </c>
      <c r="M4179" s="208" t="s">
        <v>1497</v>
      </c>
      <c r="N4179" s="209">
        <f t="shared" si="0"/>
        <v>2025</v>
      </c>
      <c r="O4179" s="210">
        <f t="shared" si="1"/>
        <v>12</v>
      </c>
      <c r="P4179" s="211" t="str">
        <f>IFERROR(VLOOKUP(F4179,연간집계!D:E,2,FALSE),"")</f>
        <v>PCMS_스탠다드캘린더</v>
      </c>
    </row>
    <row r="4180" spans="1:16" ht="12.75">
      <c r="A4180" s="201">
        <v>46012.900069444448</v>
      </c>
      <c r="B4180" s="202">
        <v>46012</v>
      </c>
      <c r="C4180" s="203" t="s">
        <v>10197</v>
      </c>
      <c r="D4180" s="203" t="s">
        <v>11</v>
      </c>
      <c r="E4180" s="204" t="s">
        <v>10192</v>
      </c>
      <c r="F4180" s="49" t="s">
        <v>1284</v>
      </c>
      <c r="G4180" s="203">
        <v>1</v>
      </c>
      <c r="H4180" s="203" t="s">
        <v>10193</v>
      </c>
      <c r="I4180" s="205" t="s">
        <v>5016</v>
      </c>
      <c r="J4180" s="206"/>
      <c r="K4180" s="203">
        <v>26</v>
      </c>
      <c r="L4180" s="207" t="s">
        <v>827</v>
      </c>
      <c r="M4180" s="208" t="s">
        <v>1497</v>
      </c>
      <c r="N4180" s="209">
        <f t="shared" si="0"/>
        <v>2025</v>
      </c>
      <c r="O4180" s="210">
        <f t="shared" si="1"/>
        <v>12</v>
      </c>
      <c r="P4180" s="211" t="str">
        <f>IFERROR(VLOOKUP(F4180,연간집계!D:E,2,FALSE),"")</f>
        <v>PCMS_스탠다드캘린더</v>
      </c>
    </row>
    <row r="4181" spans="1:16" ht="12.75">
      <c r="A4181" s="201">
        <v>46012.900081018517</v>
      </c>
      <c r="B4181" s="202">
        <v>46012</v>
      </c>
      <c r="C4181" s="203" t="s">
        <v>10198</v>
      </c>
      <c r="D4181" s="203" t="s">
        <v>11</v>
      </c>
      <c r="E4181" s="204" t="s">
        <v>10192</v>
      </c>
      <c r="F4181" s="49" t="s">
        <v>1284</v>
      </c>
      <c r="G4181" s="203">
        <v>1</v>
      </c>
      <c r="H4181" s="203" t="s">
        <v>10193</v>
      </c>
      <c r="I4181" s="205" t="s">
        <v>5016</v>
      </c>
      <c r="J4181" s="206"/>
      <c r="K4181" s="203">
        <v>26</v>
      </c>
      <c r="L4181" s="207" t="s">
        <v>827</v>
      </c>
      <c r="M4181" s="208" t="s">
        <v>1497</v>
      </c>
      <c r="N4181" s="209">
        <f t="shared" si="0"/>
        <v>2025</v>
      </c>
      <c r="O4181" s="210">
        <f t="shared" si="1"/>
        <v>12</v>
      </c>
      <c r="P4181" s="211" t="str">
        <f>IFERROR(VLOOKUP(F4181,연간집계!D:E,2,FALSE),"")</f>
        <v>PCMS_스탠다드캘린더</v>
      </c>
    </row>
    <row r="4182" spans="1:16" ht="12.75">
      <c r="A4182" s="201">
        <v>46012.900092592594</v>
      </c>
      <c r="B4182" s="202">
        <v>46012</v>
      </c>
      <c r="C4182" s="203" t="s">
        <v>10199</v>
      </c>
      <c r="D4182" s="203" t="s">
        <v>11</v>
      </c>
      <c r="E4182" s="204" t="s">
        <v>10192</v>
      </c>
      <c r="F4182" s="49" t="s">
        <v>1284</v>
      </c>
      <c r="G4182" s="203">
        <v>1</v>
      </c>
      <c r="H4182" s="203" t="s">
        <v>10193</v>
      </c>
      <c r="I4182" s="205" t="s">
        <v>5016</v>
      </c>
      <c r="J4182" s="206"/>
      <c r="K4182" s="203">
        <v>26</v>
      </c>
      <c r="L4182" s="207" t="s">
        <v>827</v>
      </c>
      <c r="M4182" s="208" t="s">
        <v>1497</v>
      </c>
      <c r="N4182" s="209">
        <f t="shared" si="0"/>
        <v>2025</v>
      </c>
      <c r="O4182" s="210">
        <f t="shared" si="1"/>
        <v>12</v>
      </c>
      <c r="P4182" s="211" t="str">
        <f>IFERROR(VLOOKUP(F4182,연간집계!D:E,2,FALSE),"")</f>
        <v>PCMS_스탠다드캘린더</v>
      </c>
    </row>
    <row r="4183" spans="1:16" ht="12.75">
      <c r="A4183" s="201">
        <v>46012.900104166663</v>
      </c>
      <c r="B4183" s="202">
        <v>46012</v>
      </c>
      <c r="C4183" s="203" t="s">
        <v>10200</v>
      </c>
      <c r="D4183" s="203" t="s">
        <v>11</v>
      </c>
      <c r="E4183" s="204" t="s">
        <v>10192</v>
      </c>
      <c r="F4183" s="49" t="s">
        <v>1284</v>
      </c>
      <c r="G4183" s="203">
        <v>1</v>
      </c>
      <c r="H4183" s="203" t="s">
        <v>10193</v>
      </c>
      <c r="I4183" s="205" t="s">
        <v>5016</v>
      </c>
      <c r="J4183" s="206"/>
      <c r="K4183" s="203">
        <v>26</v>
      </c>
      <c r="L4183" s="207" t="s">
        <v>827</v>
      </c>
      <c r="M4183" s="208" t="s">
        <v>1497</v>
      </c>
      <c r="N4183" s="209">
        <f t="shared" si="0"/>
        <v>2025</v>
      </c>
      <c r="O4183" s="210">
        <f t="shared" si="1"/>
        <v>12</v>
      </c>
      <c r="P4183" s="211" t="str">
        <f>IFERROR(VLOOKUP(F4183,연간집계!D:E,2,FALSE),"")</f>
        <v>PCMS_스탠다드캘린더</v>
      </c>
    </row>
    <row r="4184" spans="1:16" ht="12.75">
      <c r="A4184" s="201">
        <v>46012.90011574074</v>
      </c>
      <c r="B4184" s="202">
        <v>46012</v>
      </c>
      <c r="C4184" s="203" t="s">
        <v>10201</v>
      </c>
      <c r="D4184" s="203" t="s">
        <v>11</v>
      </c>
      <c r="E4184" s="204" t="s">
        <v>10192</v>
      </c>
      <c r="F4184" s="49" t="s">
        <v>1284</v>
      </c>
      <c r="G4184" s="203">
        <v>1</v>
      </c>
      <c r="H4184" s="203" t="s">
        <v>10193</v>
      </c>
      <c r="I4184" s="205" t="s">
        <v>5016</v>
      </c>
      <c r="J4184" s="206"/>
      <c r="K4184" s="203">
        <v>26</v>
      </c>
      <c r="L4184" s="207" t="s">
        <v>827</v>
      </c>
      <c r="M4184" s="208" t="s">
        <v>1497</v>
      </c>
      <c r="N4184" s="209">
        <f t="shared" si="0"/>
        <v>2025</v>
      </c>
      <c r="O4184" s="210">
        <f t="shared" si="1"/>
        <v>12</v>
      </c>
      <c r="P4184" s="211" t="str">
        <f>IFERROR(VLOOKUP(F4184,연간집계!D:E,2,FALSE),"")</f>
        <v>PCMS_스탠다드캘린더</v>
      </c>
    </row>
    <row r="4185" spans="1:16" ht="12.75">
      <c r="A4185" s="201">
        <v>46012.906030092592</v>
      </c>
      <c r="B4185" s="202">
        <v>46012</v>
      </c>
      <c r="C4185" s="203" t="s">
        <v>10202</v>
      </c>
      <c r="D4185" s="203" t="s">
        <v>11</v>
      </c>
      <c r="E4185" s="204" t="s">
        <v>10203</v>
      </c>
      <c r="F4185" s="49" t="s">
        <v>1284</v>
      </c>
      <c r="G4185" s="203">
        <v>1</v>
      </c>
      <c r="H4185" s="203" t="s">
        <v>7848</v>
      </c>
      <c r="I4185" s="205" t="s">
        <v>6786</v>
      </c>
      <c r="J4185" s="206"/>
      <c r="K4185" s="203">
        <v>26</v>
      </c>
      <c r="L4185" s="207" t="s">
        <v>827</v>
      </c>
      <c r="M4185" s="208" t="s">
        <v>1449</v>
      </c>
      <c r="N4185" s="209">
        <f t="shared" si="0"/>
        <v>2025</v>
      </c>
      <c r="O4185" s="210">
        <f t="shared" si="1"/>
        <v>12</v>
      </c>
      <c r="P4185" s="211" t="str">
        <f>IFERROR(VLOOKUP(F4185,연간집계!D:E,2,FALSE),"")</f>
        <v>PCMS_스탠다드캘린더</v>
      </c>
    </row>
    <row r="4186" spans="1:16" ht="12.75">
      <c r="A4186" s="201">
        <v>46012.911921296298</v>
      </c>
      <c r="B4186" s="202">
        <v>46012</v>
      </c>
      <c r="C4186" s="203" t="s">
        <v>10204</v>
      </c>
      <c r="D4186" s="203" t="s">
        <v>11</v>
      </c>
      <c r="E4186" s="204" t="s">
        <v>10205</v>
      </c>
      <c r="F4186" s="49" t="s">
        <v>1284</v>
      </c>
      <c r="G4186" s="203">
        <v>17</v>
      </c>
      <c r="H4186" s="203" t="s">
        <v>607</v>
      </c>
      <c r="I4186" s="205" t="s">
        <v>2297</v>
      </c>
      <c r="J4186" s="206"/>
      <c r="K4186" s="203">
        <v>26</v>
      </c>
      <c r="L4186" s="207" t="s">
        <v>827</v>
      </c>
      <c r="M4186" s="208" t="s">
        <v>1497</v>
      </c>
      <c r="N4186" s="209">
        <f t="shared" si="0"/>
        <v>2025</v>
      </c>
      <c r="O4186" s="210">
        <f t="shared" si="1"/>
        <v>12</v>
      </c>
      <c r="P4186" s="211" t="str">
        <f>IFERROR(VLOOKUP(F4186,연간집계!D:E,2,FALSE),"")</f>
        <v>PCMS_스탠다드캘린더</v>
      </c>
    </row>
    <row r="4187" spans="1:16" ht="12.75">
      <c r="A4187" s="201">
        <v>46012.950462962966</v>
      </c>
      <c r="B4187" s="202">
        <v>46012</v>
      </c>
      <c r="C4187" s="203" t="s">
        <v>10206</v>
      </c>
      <c r="D4187" s="203" t="s">
        <v>11</v>
      </c>
      <c r="E4187" s="204" t="s">
        <v>10207</v>
      </c>
      <c r="F4187" s="49" t="s">
        <v>1266</v>
      </c>
      <c r="G4187" s="203">
        <v>1</v>
      </c>
      <c r="H4187" s="203" t="s">
        <v>3977</v>
      </c>
      <c r="I4187" s="205" t="s">
        <v>1842</v>
      </c>
      <c r="J4187" s="206"/>
      <c r="K4187" s="203">
        <v>26</v>
      </c>
      <c r="L4187" s="207" t="s">
        <v>827</v>
      </c>
      <c r="M4187" s="208" t="s">
        <v>1629</v>
      </c>
      <c r="N4187" s="209">
        <f t="shared" si="0"/>
        <v>2025</v>
      </c>
      <c r="O4187" s="210">
        <f t="shared" si="1"/>
        <v>12</v>
      </c>
      <c r="P4187" s="211" t="str">
        <f>IFERROR(VLOOKUP(F4187,연간집계!D:E,2,FALSE),"")</f>
        <v>PCMS_롱캘린더</v>
      </c>
    </row>
    <row r="4188" spans="1:16" ht="12.75">
      <c r="A4188" s="201">
        <v>46012.956400462965</v>
      </c>
      <c r="B4188" s="202">
        <v>46012</v>
      </c>
      <c r="C4188" s="203" t="s">
        <v>10208</v>
      </c>
      <c r="D4188" s="203" t="s">
        <v>11</v>
      </c>
      <c r="E4188" s="204" t="s">
        <v>10209</v>
      </c>
      <c r="F4188" s="49" t="s">
        <v>1284</v>
      </c>
      <c r="G4188" s="203">
        <v>1</v>
      </c>
      <c r="H4188" s="203" t="s">
        <v>10210</v>
      </c>
      <c r="I4188" s="205" t="s">
        <v>1808</v>
      </c>
      <c r="J4188" s="206"/>
      <c r="K4188" s="203">
        <v>26</v>
      </c>
      <c r="L4188" s="207" t="s">
        <v>828</v>
      </c>
      <c r="M4188" s="208" t="s">
        <v>1541</v>
      </c>
      <c r="N4188" s="209">
        <f t="shared" si="0"/>
        <v>2025</v>
      </c>
      <c r="O4188" s="210">
        <f t="shared" si="1"/>
        <v>12</v>
      </c>
      <c r="P4188" s="211" t="str">
        <f>IFERROR(VLOOKUP(F4188,연간집계!D:E,2,FALSE),"")</f>
        <v>PCMS_스탠다드캘린더</v>
      </c>
    </row>
    <row r="4189" spans="1:16" ht="12.75">
      <c r="A4189" s="201">
        <v>46012.968287037038</v>
      </c>
      <c r="B4189" s="202">
        <v>46012</v>
      </c>
      <c r="C4189" s="203" t="s">
        <v>10211</v>
      </c>
      <c r="D4189" s="203" t="s">
        <v>11</v>
      </c>
      <c r="E4189" s="204" t="s">
        <v>10212</v>
      </c>
      <c r="F4189" s="49" t="s">
        <v>847</v>
      </c>
      <c r="G4189" s="203">
        <v>1</v>
      </c>
      <c r="H4189" s="203" t="s">
        <v>1761</v>
      </c>
      <c r="I4189" s="205" t="s">
        <v>1440</v>
      </c>
      <c r="J4189" s="206"/>
      <c r="K4189" s="203">
        <v>24</v>
      </c>
      <c r="L4189" s="207" t="s">
        <v>827</v>
      </c>
      <c r="M4189" s="208" t="s">
        <v>1851</v>
      </c>
      <c r="N4189" s="209">
        <f t="shared" si="0"/>
        <v>2025</v>
      </c>
      <c r="O4189" s="210">
        <f t="shared" si="1"/>
        <v>12</v>
      </c>
      <c r="P4189" s="211" t="str">
        <f>IFERROR(VLOOKUP(F4189,연간집계!D:E,2,FALSE),"")</f>
        <v>스탠다드 포토북 8*11 (하드/무광)</v>
      </c>
    </row>
    <row r="4190" spans="1:16" ht="12.75">
      <c r="A4190" s="201">
        <v>46013.00681712963</v>
      </c>
      <c r="B4190" s="202">
        <v>46013</v>
      </c>
      <c r="C4190" s="203" t="s">
        <v>10213</v>
      </c>
      <c r="D4190" s="203" t="s">
        <v>11</v>
      </c>
      <c r="E4190" s="204" t="s">
        <v>10214</v>
      </c>
      <c r="F4190" s="49" t="s">
        <v>1284</v>
      </c>
      <c r="G4190" s="203">
        <v>5</v>
      </c>
      <c r="H4190" s="203" t="s">
        <v>8360</v>
      </c>
      <c r="I4190" s="205" t="s">
        <v>5016</v>
      </c>
      <c r="J4190" s="206"/>
      <c r="K4190" s="203">
        <v>26</v>
      </c>
      <c r="L4190" s="207" t="s">
        <v>827</v>
      </c>
      <c r="M4190" s="208" t="s">
        <v>1514</v>
      </c>
      <c r="N4190" s="209">
        <f t="shared" si="0"/>
        <v>2025</v>
      </c>
      <c r="O4190" s="210">
        <f t="shared" si="1"/>
        <v>12</v>
      </c>
      <c r="P4190" s="211" t="str">
        <f>IFERROR(VLOOKUP(F4190,연간집계!D:E,2,FALSE),"")</f>
        <v>PCMS_스탠다드캘린더</v>
      </c>
    </row>
    <row r="4191" spans="1:16" ht="12.75">
      <c r="A4191" s="201">
        <v>46013.009814814817</v>
      </c>
      <c r="B4191" s="202">
        <v>46013</v>
      </c>
      <c r="C4191" s="203" t="s">
        <v>10215</v>
      </c>
      <c r="D4191" s="203" t="s">
        <v>11</v>
      </c>
      <c r="E4191" s="204" t="s">
        <v>10216</v>
      </c>
      <c r="F4191" s="49" t="s">
        <v>1291</v>
      </c>
      <c r="G4191" s="203">
        <v>3</v>
      </c>
      <c r="H4191" s="203" t="s">
        <v>10217</v>
      </c>
      <c r="I4191" s="205" t="s">
        <v>5156</v>
      </c>
      <c r="J4191" s="206"/>
      <c r="K4191" s="203">
        <v>14</v>
      </c>
      <c r="L4191" s="207" t="s">
        <v>827</v>
      </c>
      <c r="M4191" s="208" t="s">
        <v>1449</v>
      </c>
      <c r="N4191" s="209">
        <f t="shared" si="0"/>
        <v>2025</v>
      </c>
      <c r="O4191" s="210">
        <f t="shared" si="1"/>
        <v>12</v>
      </c>
      <c r="P4191" s="211" t="str">
        <f>IFERROR(VLOOKUP(F4191,연간집계!D:E,2,FALSE),"")</f>
        <v>PCMS_벽걸이1단캘린더</v>
      </c>
    </row>
    <row r="4192" spans="1:16" ht="12.75">
      <c r="A4192" s="201">
        <v>46013.045381944445</v>
      </c>
      <c r="B4192" s="202">
        <v>46013</v>
      </c>
      <c r="C4192" s="203" t="s">
        <v>10218</v>
      </c>
      <c r="D4192" s="203" t="s">
        <v>11</v>
      </c>
      <c r="E4192" s="204" t="s">
        <v>10219</v>
      </c>
      <c r="F4192" s="49" t="s">
        <v>1284</v>
      </c>
      <c r="G4192" s="203">
        <v>10</v>
      </c>
      <c r="H4192" s="203" t="s">
        <v>10220</v>
      </c>
      <c r="I4192" s="205" t="s">
        <v>1501</v>
      </c>
      <c r="J4192" s="206"/>
      <c r="K4192" s="203">
        <v>26</v>
      </c>
      <c r="L4192" s="207" t="s">
        <v>827</v>
      </c>
      <c r="M4192" s="208" t="s">
        <v>1449</v>
      </c>
      <c r="N4192" s="209">
        <f t="shared" si="0"/>
        <v>2025</v>
      </c>
      <c r="O4192" s="210">
        <f t="shared" si="1"/>
        <v>12</v>
      </c>
      <c r="P4192" s="211" t="str">
        <f>IFERROR(VLOOKUP(F4192,연간집계!D:E,2,FALSE),"")</f>
        <v>PCMS_스탠다드캘린더</v>
      </c>
    </row>
    <row r="4193" spans="1:16" ht="12.75">
      <c r="A4193" s="201">
        <v>46013.045393518521</v>
      </c>
      <c r="B4193" s="202">
        <v>46013</v>
      </c>
      <c r="C4193" s="203" t="s">
        <v>10221</v>
      </c>
      <c r="D4193" s="203" t="s">
        <v>11</v>
      </c>
      <c r="E4193" s="204" t="s">
        <v>10219</v>
      </c>
      <c r="F4193" s="49" t="s">
        <v>1296</v>
      </c>
      <c r="G4193" s="203">
        <v>3</v>
      </c>
      <c r="H4193" s="203" t="s">
        <v>10220</v>
      </c>
      <c r="I4193" s="205" t="s">
        <v>5190</v>
      </c>
      <c r="J4193" s="206"/>
      <c r="K4193" s="203">
        <v>26</v>
      </c>
      <c r="L4193" s="207" t="s">
        <v>827</v>
      </c>
      <c r="M4193" s="208" t="s">
        <v>1449</v>
      </c>
      <c r="N4193" s="209">
        <f t="shared" si="0"/>
        <v>2025</v>
      </c>
      <c r="O4193" s="210">
        <f t="shared" si="1"/>
        <v>12</v>
      </c>
      <c r="P4193" s="211" t="str">
        <f>IFERROR(VLOOKUP(F4193,연간집계!D:E,2,FALSE),"")</f>
        <v>PCMS_벽걸이2단캘린더</v>
      </c>
    </row>
    <row r="4194" spans="1:16" ht="12.75">
      <c r="A4194" s="201">
        <v>46013.051701388889</v>
      </c>
      <c r="B4194" s="202">
        <v>46013</v>
      </c>
      <c r="C4194" s="203" t="s">
        <v>10222</v>
      </c>
      <c r="D4194" s="203" t="s">
        <v>11</v>
      </c>
      <c r="E4194" s="204" t="s">
        <v>10223</v>
      </c>
      <c r="F4194" s="49" t="s">
        <v>74</v>
      </c>
      <c r="G4194" s="203">
        <v>1</v>
      </c>
      <c r="H4194" s="203" t="s">
        <v>10224</v>
      </c>
      <c r="I4194" s="205" t="s">
        <v>1459</v>
      </c>
      <c r="J4194" s="208" t="s">
        <v>1444</v>
      </c>
      <c r="K4194" s="203">
        <v>58</v>
      </c>
      <c r="L4194" s="207" t="s">
        <v>827</v>
      </c>
      <c r="M4194" s="208" t="s">
        <v>1541</v>
      </c>
      <c r="N4194" s="209">
        <f t="shared" si="0"/>
        <v>2025</v>
      </c>
      <c r="O4194" s="210">
        <f t="shared" si="1"/>
        <v>12</v>
      </c>
      <c r="P4194" s="211" t="str">
        <f>IFERROR(VLOOKUP(F4194,연간집계!D:E,2,FALSE),"")</f>
        <v>포토그랩스pro 210</v>
      </c>
    </row>
    <row r="4195" spans="1:16" ht="12.75">
      <c r="A4195" s="201">
        <v>46013.17015046296</v>
      </c>
      <c r="B4195" s="202">
        <v>46013</v>
      </c>
      <c r="C4195" s="203" t="s">
        <v>10225</v>
      </c>
      <c r="D4195" s="203" t="s">
        <v>11</v>
      </c>
      <c r="E4195" s="204" t="s">
        <v>10226</v>
      </c>
      <c r="F4195" s="49" t="s">
        <v>1291</v>
      </c>
      <c r="G4195" s="203">
        <v>1</v>
      </c>
      <c r="H4195" s="203" t="s">
        <v>10227</v>
      </c>
      <c r="I4195" s="205" t="s">
        <v>1840</v>
      </c>
      <c r="J4195" s="206"/>
      <c r="K4195" s="203">
        <v>14</v>
      </c>
      <c r="L4195" s="207" t="s">
        <v>827</v>
      </c>
      <c r="M4195" s="208" t="s">
        <v>1471</v>
      </c>
      <c r="N4195" s="209">
        <f t="shared" si="0"/>
        <v>2025</v>
      </c>
      <c r="O4195" s="210">
        <f t="shared" si="1"/>
        <v>12</v>
      </c>
      <c r="P4195" s="211" t="str">
        <f>IFERROR(VLOOKUP(F4195,연간집계!D:E,2,FALSE),"")</f>
        <v>PCMS_벽걸이1단캘린더</v>
      </c>
    </row>
    <row r="4196" spans="1:16" ht="12.75">
      <c r="A4196" s="201">
        <v>46013.353668981479</v>
      </c>
      <c r="B4196" s="202">
        <v>46013</v>
      </c>
      <c r="C4196" s="203" t="s">
        <v>10228</v>
      </c>
      <c r="D4196" s="203" t="s">
        <v>11</v>
      </c>
      <c r="E4196" s="204" t="s">
        <v>10229</v>
      </c>
      <c r="F4196" s="49" t="s">
        <v>1269</v>
      </c>
      <c r="G4196" s="203">
        <v>3</v>
      </c>
      <c r="H4196" s="203" t="s">
        <v>10230</v>
      </c>
      <c r="I4196" s="205" t="s">
        <v>1842</v>
      </c>
      <c r="J4196" s="206"/>
      <c r="K4196" s="203">
        <v>26</v>
      </c>
      <c r="L4196" s="207" t="s">
        <v>827</v>
      </c>
      <c r="M4196" s="208" t="s">
        <v>1471</v>
      </c>
      <c r="N4196" s="209">
        <f t="shared" si="0"/>
        <v>2025</v>
      </c>
      <c r="O4196" s="210">
        <f t="shared" si="1"/>
        <v>12</v>
      </c>
      <c r="P4196" s="211" t="str">
        <f>IFERROR(VLOOKUP(F4196,연간집계!D:E,2,FALSE),"")</f>
        <v>PCMS_미니캘린더</v>
      </c>
    </row>
    <row r="4197" spans="1:16" ht="12.75">
      <c r="A4197" s="201">
        <v>46013.35664351852</v>
      </c>
      <c r="B4197" s="202">
        <v>46013</v>
      </c>
      <c r="C4197" s="203" t="s">
        <v>10231</v>
      </c>
      <c r="D4197" s="203" t="s">
        <v>11</v>
      </c>
      <c r="E4197" s="204" t="s">
        <v>10232</v>
      </c>
      <c r="F4197" s="49" t="s">
        <v>1351</v>
      </c>
      <c r="G4197" s="203">
        <v>1</v>
      </c>
      <c r="H4197" s="203" t="s">
        <v>104</v>
      </c>
      <c r="I4197" s="205" t="s">
        <v>1440</v>
      </c>
      <c r="J4197" s="206"/>
      <c r="K4197" s="203">
        <v>10</v>
      </c>
      <c r="L4197" s="207" t="s">
        <v>827</v>
      </c>
      <c r="M4197" s="208" t="s">
        <v>1425</v>
      </c>
      <c r="N4197" s="209">
        <f t="shared" si="0"/>
        <v>2025</v>
      </c>
      <c r="O4197" s="210">
        <f t="shared" si="1"/>
        <v>12</v>
      </c>
      <c r="P4197" s="211" t="str">
        <f>IFERROR(VLOOKUP(F4197,연간집계!D:E,2,FALSE),"")</f>
        <v>PCMS_엽서 100</v>
      </c>
    </row>
    <row r="4198" spans="1:16" ht="12.75">
      <c r="A4198" s="201">
        <v>46013.35665509259</v>
      </c>
      <c r="B4198" s="202">
        <v>46013</v>
      </c>
      <c r="C4198" s="203" t="s">
        <v>10233</v>
      </c>
      <c r="D4198" s="203" t="s">
        <v>11</v>
      </c>
      <c r="E4198" s="204" t="s">
        <v>10232</v>
      </c>
      <c r="F4198" s="49" t="s">
        <v>1351</v>
      </c>
      <c r="G4198" s="203">
        <v>1</v>
      </c>
      <c r="H4198" s="203" t="s">
        <v>104</v>
      </c>
      <c r="I4198" s="205" t="s">
        <v>1440</v>
      </c>
      <c r="J4198" s="206"/>
      <c r="K4198" s="203">
        <v>10</v>
      </c>
      <c r="L4198" s="207" t="s">
        <v>827</v>
      </c>
      <c r="M4198" s="208" t="s">
        <v>1425</v>
      </c>
      <c r="N4198" s="209">
        <f t="shared" si="0"/>
        <v>2025</v>
      </c>
      <c r="O4198" s="210">
        <f t="shared" si="1"/>
        <v>12</v>
      </c>
      <c r="P4198" s="211" t="str">
        <f>IFERROR(VLOOKUP(F4198,연간집계!D:E,2,FALSE),"")</f>
        <v>PCMS_엽서 100</v>
      </c>
    </row>
    <row r="4199" spans="1:16" ht="12.75">
      <c r="A4199" s="201">
        <v>46013.356666666667</v>
      </c>
      <c r="B4199" s="202">
        <v>46013</v>
      </c>
      <c r="C4199" s="203" t="s">
        <v>10234</v>
      </c>
      <c r="D4199" s="203" t="s">
        <v>11</v>
      </c>
      <c r="E4199" s="204" t="s">
        <v>10232</v>
      </c>
      <c r="F4199" s="49" t="s">
        <v>1351</v>
      </c>
      <c r="G4199" s="203">
        <v>1</v>
      </c>
      <c r="H4199" s="203" t="s">
        <v>104</v>
      </c>
      <c r="I4199" s="205" t="s">
        <v>1440</v>
      </c>
      <c r="J4199" s="206"/>
      <c r="K4199" s="203">
        <v>10</v>
      </c>
      <c r="L4199" s="207" t="s">
        <v>827</v>
      </c>
      <c r="M4199" s="208" t="s">
        <v>1425</v>
      </c>
      <c r="N4199" s="209">
        <f t="shared" si="0"/>
        <v>2025</v>
      </c>
      <c r="O4199" s="210">
        <f t="shared" si="1"/>
        <v>12</v>
      </c>
      <c r="P4199" s="211" t="str">
        <f>IFERROR(VLOOKUP(F4199,연간집계!D:E,2,FALSE),"")</f>
        <v>PCMS_엽서 100</v>
      </c>
    </row>
    <row r="4200" spans="1:16" ht="12.75">
      <c r="A4200" s="201">
        <v>46013.356678240743</v>
      </c>
      <c r="B4200" s="202">
        <v>46013</v>
      </c>
      <c r="C4200" s="203" t="s">
        <v>10235</v>
      </c>
      <c r="D4200" s="203" t="s">
        <v>11</v>
      </c>
      <c r="E4200" s="204" t="s">
        <v>10232</v>
      </c>
      <c r="F4200" s="49" t="s">
        <v>1351</v>
      </c>
      <c r="G4200" s="203">
        <v>1</v>
      </c>
      <c r="H4200" s="203" t="s">
        <v>104</v>
      </c>
      <c r="I4200" s="205" t="s">
        <v>1440</v>
      </c>
      <c r="J4200" s="206"/>
      <c r="K4200" s="203">
        <v>10</v>
      </c>
      <c r="L4200" s="207" t="s">
        <v>827</v>
      </c>
      <c r="M4200" s="208" t="s">
        <v>1425</v>
      </c>
      <c r="N4200" s="209">
        <f t="shared" si="0"/>
        <v>2025</v>
      </c>
      <c r="O4200" s="210">
        <f t="shared" si="1"/>
        <v>12</v>
      </c>
      <c r="P4200" s="211" t="str">
        <f>IFERROR(VLOOKUP(F4200,연간집계!D:E,2,FALSE),"")</f>
        <v>PCMS_엽서 100</v>
      </c>
    </row>
    <row r="4201" spans="1:16" ht="12.75">
      <c r="A4201" s="201">
        <v>46013.356689814813</v>
      </c>
      <c r="B4201" s="202">
        <v>46013</v>
      </c>
      <c r="C4201" s="203" t="s">
        <v>10236</v>
      </c>
      <c r="D4201" s="203" t="s">
        <v>11</v>
      </c>
      <c r="E4201" s="204" t="s">
        <v>10232</v>
      </c>
      <c r="F4201" s="49" t="s">
        <v>1351</v>
      </c>
      <c r="G4201" s="203">
        <v>1</v>
      </c>
      <c r="H4201" s="203" t="s">
        <v>104</v>
      </c>
      <c r="I4201" s="205" t="s">
        <v>1440</v>
      </c>
      <c r="J4201" s="206"/>
      <c r="K4201" s="203">
        <v>10</v>
      </c>
      <c r="L4201" s="207" t="s">
        <v>827</v>
      </c>
      <c r="M4201" s="208" t="s">
        <v>1425</v>
      </c>
      <c r="N4201" s="209">
        <f t="shared" si="0"/>
        <v>2025</v>
      </c>
      <c r="O4201" s="210">
        <f t="shared" si="1"/>
        <v>12</v>
      </c>
      <c r="P4201" s="211" t="str">
        <f>IFERROR(VLOOKUP(F4201,연간집계!D:E,2,FALSE),"")</f>
        <v>PCMS_엽서 100</v>
      </c>
    </row>
    <row r="4202" spans="1:16" ht="12.75">
      <c r="A4202" s="201">
        <v>46013.35670138889</v>
      </c>
      <c r="B4202" s="202">
        <v>46013</v>
      </c>
      <c r="C4202" s="203" t="s">
        <v>10237</v>
      </c>
      <c r="D4202" s="203" t="s">
        <v>11</v>
      </c>
      <c r="E4202" s="204" t="s">
        <v>10232</v>
      </c>
      <c r="F4202" s="49" t="s">
        <v>1351</v>
      </c>
      <c r="G4202" s="203">
        <v>1</v>
      </c>
      <c r="H4202" s="203" t="s">
        <v>104</v>
      </c>
      <c r="I4202" s="205" t="s">
        <v>1440</v>
      </c>
      <c r="J4202" s="206"/>
      <c r="K4202" s="203">
        <v>10</v>
      </c>
      <c r="L4202" s="207" t="s">
        <v>827</v>
      </c>
      <c r="M4202" s="208" t="s">
        <v>1425</v>
      </c>
      <c r="N4202" s="209">
        <f t="shared" si="0"/>
        <v>2025</v>
      </c>
      <c r="O4202" s="210">
        <f t="shared" si="1"/>
        <v>12</v>
      </c>
      <c r="P4202" s="211" t="str">
        <f>IFERROR(VLOOKUP(F4202,연간집계!D:E,2,FALSE),"")</f>
        <v>PCMS_엽서 100</v>
      </c>
    </row>
    <row r="4203" spans="1:16" ht="12.75">
      <c r="A4203" s="201">
        <v>46013.380335648151</v>
      </c>
      <c r="B4203" s="202">
        <v>46012</v>
      </c>
      <c r="C4203" s="203" t="s">
        <v>10238</v>
      </c>
      <c r="D4203" s="203" t="s">
        <v>11</v>
      </c>
      <c r="E4203" s="204" t="s">
        <v>10239</v>
      </c>
      <c r="F4203" s="49" t="s">
        <v>838</v>
      </c>
      <c r="G4203" s="203">
        <v>21</v>
      </c>
      <c r="H4203" s="203" t="s">
        <v>10240</v>
      </c>
      <c r="I4203" s="205" t="s">
        <v>1440</v>
      </c>
      <c r="J4203" s="206"/>
      <c r="K4203" s="203">
        <v>72</v>
      </c>
      <c r="L4203" s="207" t="s">
        <v>827</v>
      </c>
      <c r="M4203" s="208" t="s">
        <v>1493</v>
      </c>
      <c r="N4203" s="209">
        <f t="shared" si="0"/>
        <v>2025</v>
      </c>
      <c r="O4203" s="210">
        <f t="shared" si="1"/>
        <v>12</v>
      </c>
      <c r="P4203" s="211" t="str">
        <f>IFERROR(VLOOKUP(F4203,연간집계!D:E,2,FALSE),"")</f>
        <v>스탠다드 포토북 6*8 (하드/무광)</v>
      </c>
    </row>
    <row r="4204" spans="1:16" ht="12.75">
      <c r="A4204" s="201">
        <v>46013.383287037039</v>
      </c>
      <c r="B4204" s="202">
        <v>46013</v>
      </c>
      <c r="C4204" s="203" t="s">
        <v>10241</v>
      </c>
      <c r="D4204" s="203" t="s">
        <v>11</v>
      </c>
      <c r="E4204" s="204" t="s">
        <v>10242</v>
      </c>
      <c r="F4204" s="49" t="s">
        <v>1299</v>
      </c>
      <c r="G4204" s="203">
        <v>1</v>
      </c>
      <c r="H4204" s="203" t="s">
        <v>10243</v>
      </c>
      <c r="I4204" s="205" t="s">
        <v>2594</v>
      </c>
      <c r="J4204" s="206"/>
      <c r="K4204" s="203">
        <v>15</v>
      </c>
      <c r="L4204" s="207" t="s">
        <v>827</v>
      </c>
      <c r="M4204" s="208" t="s">
        <v>1449</v>
      </c>
      <c r="N4204" s="209">
        <f t="shared" si="0"/>
        <v>2025</v>
      </c>
      <c r="O4204" s="210">
        <f t="shared" si="1"/>
        <v>12</v>
      </c>
      <c r="P4204" s="211" t="str">
        <f>IFERROR(VLOOKUP(F4204,연간집계!D:E,2,FALSE),"")</f>
        <v>PCMS_우드월캘린더</v>
      </c>
    </row>
    <row r="4205" spans="1:16" ht="12.75">
      <c r="A4205" s="201">
        <v>46013.383298611108</v>
      </c>
      <c r="B4205" s="202">
        <v>46013</v>
      </c>
      <c r="C4205" s="203" t="s">
        <v>10244</v>
      </c>
      <c r="D4205" s="203" t="s">
        <v>11</v>
      </c>
      <c r="E4205" s="204" t="s">
        <v>10242</v>
      </c>
      <c r="F4205" s="49" t="s">
        <v>1299</v>
      </c>
      <c r="G4205" s="203">
        <v>1</v>
      </c>
      <c r="H4205" s="203" t="s">
        <v>10243</v>
      </c>
      <c r="I4205" s="205" t="s">
        <v>2594</v>
      </c>
      <c r="J4205" s="206"/>
      <c r="K4205" s="203">
        <v>15</v>
      </c>
      <c r="L4205" s="207" t="s">
        <v>827</v>
      </c>
      <c r="M4205" s="208" t="s">
        <v>1449</v>
      </c>
      <c r="N4205" s="209">
        <f t="shared" si="0"/>
        <v>2025</v>
      </c>
      <c r="O4205" s="210">
        <f t="shared" si="1"/>
        <v>12</v>
      </c>
      <c r="P4205" s="211" t="str">
        <f>IFERROR(VLOOKUP(F4205,연간집계!D:E,2,FALSE),"")</f>
        <v>PCMS_우드월캘린더</v>
      </c>
    </row>
    <row r="4206" spans="1:16" ht="12.75">
      <c r="A4206" s="201">
        <v>46013.41574074074</v>
      </c>
      <c r="B4206" s="202">
        <v>46010</v>
      </c>
      <c r="C4206" s="203" t="s">
        <v>10245</v>
      </c>
      <c r="D4206" s="203" t="s">
        <v>11</v>
      </c>
      <c r="E4206" s="204" t="s">
        <v>10246</v>
      </c>
      <c r="F4206" s="49" t="s">
        <v>856</v>
      </c>
      <c r="G4206" s="203">
        <v>4</v>
      </c>
      <c r="H4206" s="203" t="s">
        <v>10247</v>
      </c>
      <c r="I4206" s="205" t="s">
        <v>1440</v>
      </c>
      <c r="J4206" s="206"/>
      <c r="K4206" s="203">
        <v>36</v>
      </c>
      <c r="L4206" s="207" t="s">
        <v>827</v>
      </c>
      <c r="M4206" s="208" t="s">
        <v>1425</v>
      </c>
      <c r="N4206" s="209">
        <f t="shared" si="0"/>
        <v>2025</v>
      </c>
      <c r="O4206" s="210">
        <f t="shared" si="1"/>
        <v>12</v>
      </c>
      <c r="P4206" s="211" t="str">
        <f>IFERROR(VLOOKUP(F4206,연간집계!D:E,2,FALSE),"")</f>
        <v>스탠다드 포토북 8*8 (하드/무광)</v>
      </c>
    </row>
    <row r="4207" spans="1:16" ht="12.75">
      <c r="A4207" s="201">
        <v>46013.427881944444</v>
      </c>
      <c r="B4207" s="202">
        <v>46013</v>
      </c>
      <c r="C4207" s="203" t="s">
        <v>10248</v>
      </c>
      <c r="D4207" s="203" t="s">
        <v>11</v>
      </c>
      <c r="E4207" s="204" t="s">
        <v>10249</v>
      </c>
      <c r="F4207" s="49" t="s">
        <v>13</v>
      </c>
      <c r="G4207" s="203">
        <v>1</v>
      </c>
      <c r="H4207" s="203" t="s">
        <v>758</v>
      </c>
      <c r="I4207" s="205" t="s">
        <v>1440</v>
      </c>
      <c r="J4207" s="206"/>
      <c r="K4207" s="203">
        <v>42</v>
      </c>
      <c r="L4207" s="207" t="s">
        <v>827</v>
      </c>
      <c r="M4207" s="208" t="s">
        <v>1436</v>
      </c>
      <c r="N4207" s="209">
        <f t="shared" si="0"/>
        <v>2025</v>
      </c>
      <c r="O4207" s="210">
        <f t="shared" si="1"/>
        <v>12</v>
      </c>
      <c r="P4207" s="211" t="str">
        <f>IFERROR(VLOOKUP(F4207,연간집계!D:E,2,FALSE),"")</f>
        <v>러브데이북 (모던그레이/기본)</v>
      </c>
    </row>
    <row r="4208" spans="1:16" ht="12.75">
      <c r="A4208" s="201">
        <v>46013.457418981481</v>
      </c>
      <c r="B4208" s="202">
        <v>46013</v>
      </c>
      <c r="C4208" s="203" t="s">
        <v>10250</v>
      </c>
      <c r="D4208" s="203" t="s">
        <v>11</v>
      </c>
      <c r="E4208" s="204" t="s">
        <v>10251</v>
      </c>
      <c r="F4208" s="49" t="s">
        <v>865</v>
      </c>
      <c r="G4208" s="203">
        <v>1</v>
      </c>
      <c r="H4208" s="203" t="s">
        <v>10252</v>
      </c>
      <c r="I4208" s="205" t="s">
        <v>1570</v>
      </c>
      <c r="J4208" s="206"/>
      <c r="K4208" s="203">
        <v>40</v>
      </c>
      <c r="L4208" s="207" t="s">
        <v>827</v>
      </c>
      <c r="M4208" s="208" t="s">
        <v>1497</v>
      </c>
      <c r="N4208" s="209">
        <f t="shared" si="0"/>
        <v>2025</v>
      </c>
      <c r="O4208" s="210">
        <f t="shared" si="1"/>
        <v>12</v>
      </c>
      <c r="P4208" s="211" t="str">
        <f>IFERROR(VLOOKUP(F4208,연간집계!D:E,2,FALSE),"")</f>
        <v>스탠다드 포토북 8*6 (하드/무광)</v>
      </c>
    </row>
    <row r="4209" spans="1:16" ht="12.75">
      <c r="A4209" s="201">
        <v>46013.472395833334</v>
      </c>
      <c r="B4209" s="202">
        <v>46013</v>
      </c>
      <c r="C4209" s="203" t="s">
        <v>10253</v>
      </c>
      <c r="D4209" s="203" t="s">
        <v>11</v>
      </c>
      <c r="E4209" s="204" t="s">
        <v>10254</v>
      </c>
      <c r="F4209" s="49" t="s">
        <v>856</v>
      </c>
      <c r="G4209" s="203">
        <v>1</v>
      </c>
      <c r="H4209" s="203" t="s">
        <v>9329</v>
      </c>
      <c r="I4209" s="205" t="s">
        <v>2144</v>
      </c>
      <c r="J4209" s="206"/>
      <c r="K4209" s="203">
        <v>24</v>
      </c>
      <c r="L4209" s="207" t="s">
        <v>827</v>
      </c>
      <c r="M4209" s="208" t="s">
        <v>1436</v>
      </c>
      <c r="N4209" s="209">
        <f t="shared" si="0"/>
        <v>2025</v>
      </c>
      <c r="O4209" s="210">
        <f t="shared" si="1"/>
        <v>12</v>
      </c>
      <c r="P4209" s="211" t="str">
        <f>IFERROR(VLOOKUP(F4209,연간집계!D:E,2,FALSE),"")</f>
        <v>스탠다드 포토북 8*8 (하드/무광)</v>
      </c>
    </row>
    <row r="4210" spans="1:16" ht="12.75">
      <c r="A4210" s="201">
        <v>46013.475532407407</v>
      </c>
      <c r="B4210" s="202">
        <v>46013</v>
      </c>
      <c r="C4210" s="203" t="s">
        <v>10255</v>
      </c>
      <c r="D4210" s="203" t="s">
        <v>11</v>
      </c>
      <c r="E4210" s="204" t="s">
        <v>10256</v>
      </c>
      <c r="F4210" s="49" t="s">
        <v>983</v>
      </c>
      <c r="G4210" s="203">
        <v>4</v>
      </c>
      <c r="H4210" s="203" t="s">
        <v>1871</v>
      </c>
      <c r="I4210" s="205" t="s">
        <v>8008</v>
      </c>
      <c r="J4210" s="206"/>
      <c r="K4210" s="203">
        <v>36</v>
      </c>
      <c r="L4210" s="207" t="s">
        <v>827</v>
      </c>
      <c r="M4210" s="203" t="s">
        <v>5021</v>
      </c>
      <c r="N4210" s="209">
        <f t="shared" si="0"/>
        <v>2025</v>
      </c>
      <c r="O4210" s="210">
        <f t="shared" si="1"/>
        <v>12</v>
      </c>
      <c r="P4210" s="211" t="str">
        <f>IFERROR(VLOOKUP(F4210,연간집계!D:E,2,FALSE),"")</f>
        <v>졸업북 (무광)</v>
      </c>
    </row>
    <row r="4211" spans="1:16" ht="12.75">
      <c r="A4211" s="201">
        <v>46013.525659722225</v>
      </c>
      <c r="B4211" s="202">
        <v>46013</v>
      </c>
      <c r="C4211" s="203" t="s">
        <v>10257</v>
      </c>
      <c r="D4211" s="203" t="s">
        <v>11</v>
      </c>
      <c r="E4211" s="204" t="s">
        <v>10258</v>
      </c>
      <c r="F4211" s="49" t="s">
        <v>1058</v>
      </c>
      <c r="G4211" s="203">
        <v>1</v>
      </c>
      <c r="H4211" s="203" t="s">
        <v>10259</v>
      </c>
      <c r="I4211" s="205" t="s">
        <v>1440</v>
      </c>
      <c r="J4211" s="206"/>
      <c r="K4211" s="203">
        <v>160</v>
      </c>
      <c r="L4211" s="207" t="s">
        <v>827</v>
      </c>
      <c r="M4211" s="208" t="s">
        <v>1449</v>
      </c>
      <c r="N4211" s="209">
        <f t="shared" si="0"/>
        <v>2025</v>
      </c>
      <c r="O4211" s="210">
        <f t="shared" si="1"/>
        <v>12</v>
      </c>
      <c r="P4211" s="211" t="str">
        <f>IFERROR(VLOOKUP(F4211,연간집계!D:E,2,FALSE),"")</f>
        <v>프리북 150 (하드)</v>
      </c>
    </row>
    <row r="4212" spans="1:16" ht="12.75">
      <c r="A4212" s="201">
        <v>46013.525671296295</v>
      </c>
      <c r="B4212" s="202">
        <v>46013</v>
      </c>
      <c r="C4212" s="203" t="s">
        <v>10260</v>
      </c>
      <c r="D4212" s="203" t="s">
        <v>11</v>
      </c>
      <c r="E4212" s="204" t="s">
        <v>10258</v>
      </c>
      <c r="F4212" s="49" t="s">
        <v>1058</v>
      </c>
      <c r="G4212" s="203">
        <v>1</v>
      </c>
      <c r="H4212" s="203" t="s">
        <v>10259</v>
      </c>
      <c r="I4212" s="205" t="s">
        <v>1440</v>
      </c>
      <c r="J4212" s="206"/>
      <c r="K4212" s="203">
        <v>140</v>
      </c>
      <c r="L4212" s="207" t="s">
        <v>827</v>
      </c>
      <c r="M4212" s="208" t="s">
        <v>1449</v>
      </c>
      <c r="N4212" s="209">
        <f t="shared" si="0"/>
        <v>2025</v>
      </c>
      <c r="O4212" s="210">
        <f t="shared" si="1"/>
        <v>12</v>
      </c>
      <c r="P4212" s="211" t="str">
        <f>IFERROR(VLOOKUP(F4212,연간집계!D:E,2,FALSE),"")</f>
        <v>프리북 150 (하드)</v>
      </c>
    </row>
    <row r="4213" spans="1:16" ht="12.75">
      <c r="A4213" s="201">
        <v>46013.525682870371</v>
      </c>
      <c r="B4213" s="202">
        <v>46013</v>
      </c>
      <c r="C4213" s="203" t="s">
        <v>10261</v>
      </c>
      <c r="D4213" s="203" t="s">
        <v>11</v>
      </c>
      <c r="E4213" s="204" t="s">
        <v>10258</v>
      </c>
      <c r="F4213" s="49" t="s">
        <v>1058</v>
      </c>
      <c r="G4213" s="203">
        <v>1</v>
      </c>
      <c r="H4213" s="203" t="s">
        <v>10259</v>
      </c>
      <c r="I4213" s="205" t="s">
        <v>1440</v>
      </c>
      <c r="J4213" s="206"/>
      <c r="K4213" s="203">
        <v>132</v>
      </c>
      <c r="L4213" s="207" t="s">
        <v>827</v>
      </c>
      <c r="M4213" s="208" t="s">
        <v>1449</v>
      </c>
      <c r="N4213" s="209">
        <f t="shared" si="0"/>
        <v>2025</v>
      </c>
      <c r="O4213" s="210">
        <f t="shared" si="1"/>
        <v>12</v>
      </c>
      <c r="P4213" s="211" t="str">
        <f>IFERROR(VLOOKUP(F4213,연간집계!D:E,2,FALSE),"")</f>
        <v>프리북 150 (하드)</v>
      </c>
    </row>
    <row r="4214" spans="1:16" ht="12.75">
      <c r="A4214" s="201">
        <v>46013.525694444441</v>
      </c>
      <c r="B4214" s="202">
        <v>46013</v>
      </c>
      <c r="C4214" s="203" t="s">
        <v>10262</v>
      </c>
      <c r="D4214" s="203" t="s">
        <v>11</v>
      </c>
      <c r="E4214" s="204" t="s">
        <v>10258</v>
      </c>
      <c r="F4214" s="49" t="s">
        <v>1058</v>
      </c>
      <c r="G4214" s="203">
        <v>1</v>
      </c>
      <c r="H4214" s="203" t="s">
        <v>10259</v>
      </c>
      <c r="I4214" s="205" t="s">
        <v>1440</v>
      </c>
      <c r="J4214" s="206"/>
      <c r="K4214" s="203">
        <v>144</v>
      </c>
      <c r="L4214" s="207" t="s">
        <v>827</v>
      </c>
      <c r="M4214" s="208" t="s">
        <v>1449</v>
      </c>
      <c r="N4214" s="209">
        <f t="shared" si="0"/>
        <v>2025</v>
      </c>
      <c r="O4214" s="210">
        <f t="shared" si="1"/>
        <v>12</v>
      </c>
      <c r="P4214" s="211" t="str">
        <f>IFERROR(VLOOKUP(F4214,연간집계!D:E,2,FALSE),"")</f>
        <v>프리북 150 (하드)</v>
      </c>
    </row>
    <row r="4215" spans="1:16" ht="12.75">
      <c r="A4215" s="201">
        <v>46013.525706018518</v>
      </c>
      <c r="B4215" s="202">
        <v>46013</v>
      </c>
      <c r="C4215" s="203" t="s">
        <v>10263</v>
      </c>
      <c r="D4215" s="203" t="s">
        <v>11</v>
      </c>
      <c r="E4215" s="204" t="s">
        <v>10258</v>
      </c>
      <c r="F4215" s="49" t="s">
        <v>1058</v>
      </c>
      <c r="G4215" s="203">
        <v>1</v>
      </c>
      <c r="H4215" s="203" t="s">
        <v>10259</v>
      </c>
      <c r="I4215" s="205" t="s">
        <v>1440</v>
      </c>
      <c r="J4215" s="206"/>
      <c r="K4215" s="203">
        <v>150</v>
      </c>
      <c r="L4215" s="207" t="s">
        <v>827</v>
      </c>
      <c r="M4215" s="208" t="s">
        <v>1449</v>
      </c>
      <c r="N4215" s="209">
        <f t="shared" si="0"/>
        <v>2025</v>
      </c>
      <c r="O4215" s="210">
        <f t="shared" si="1"/>
        <v>12</v>
      </c>
      <c r="P4215" s="211" t="str">
        <f>IFERROR(VLOOKUP(F4215,연간집계!D:E,2,FALSE),"")</f>
        <v>프리북 150 (하드)</v>
      </c>
    </row>
    <row r="4216" spans="1:16" ht="12.75">
      <c r="A4216" s="201">
        <v>46013.525717592594</v>
      </c>
      <c r="B4216" s="202">
        <v>46013</v>
      </c>
      <c r="C4216" s="203" t="s">
        <v>10264</v>
      </c>
      <c r="D4216" s="203" t="s">
        <v>11</v>
      </c>
      <c r="E4216" s="204" t="s">
        <v>10258</v>
      </c>
      <c r="F4216" s="49" t="s">
        <v>1058</v>
      </c>
      <c r="G4216" s="203">
        <v>1</v>
      </c>
      <c r="H4216" s="203" t="s">
        <v>10259</v>
      </c>
      <c r="I4216" s="205" t="s">
        <v>1440</v>
      </c>
      <c r="J4216" s="206"/>
      <c r="K4216" s="203">
        <v>160</v>
      </c>
      <c r="L4216" s="207" t="s">
        <v>827</v>
      </c>
      <c r="M4216" s="208" t="s">
        <v>1449</v>
      </c>
      <c r="N4216" s="209">
        <f t="shared" si="0"/>
        <v>2025</v>
      </c>
      <c r="O4216" s="210">
        <f t="shared" si="1"/>
        <v>12</v>
      </c>
      <c r="P4216" s="211" t="str">
        <f>IFERROR(VLOOKUP(F4216,연간집계!D:E,2,FALSE),"")</f>
        <v>프리북 150 (하드)</v>
      </c>
    </row>
    <row r="4217" spans="1:16" ht="12.75">
      <c r="A4217" s="201">
        <v>46013.525729166664</v>
      </c>
      <c r="B4217" s="202">
        <v>46013</v>
      </c>
      <c r="C4217" s="203" t="s">
        <v>10265</v>
      </c>
      <c r="D4217" s="203" t="s">
        <v>11</v>
      </c>
      <c r="E4217" s="204" t="s">
        <v>10258</v>
      </c>
      <c r="F4217" s="49" t="s">
        <v>1058</v>
      </c>
      <c r="G4217" s="203">
        <v>1</v>
      </c>
      <c r="H4217" s="203" t="s">
        <v>10259</v>
      </c>
      <c r="I4217" s="205" t="s">
        <v>1440</v>
      </c>
      <c r="J4217" s="206"/>
      <c r="K4217" s="203">
        <v>140</v>
      </c>
      <c r="L4217" s="207" t="s">
        <v>827</v>
      </c>
      <c r="M4217" s="208" t="s">
        <v>1449</v>
      </c>
      <c r="N4217" s="209">
        <f t="shared" si="0"/>
        <v>2025</v>
      </c>
      <c r="O4217" s="210">
        <f t="shared" si="1"/>
        <v>12</v>
      </c>
      <c r="P4217" s="211" t="str">
        <f>IFERROR(VLOOKUP(F4217,연간집계!D:E,2,FALSE),"")</f>
        <v>프리북 150 (하드)</v>
      </c>
    </row>
    <row r="4218" spans="1:16" ht="12.75">
      <c r="A4218" s="201">
        <v>46013.525740740741</v>
      </c>
      <c r="B4218" s="202">
        <v>46013</v>
      </c>
      <c r="C4218" s="203" t="s">
        <v>10266</v>
      </c>
      <c r="D4218" s="203" t="s">
        <v>11</v>
      </c>
      <c r="E4218" s="204" t="s">
        <v>10258</v>
      </c>
      <c r="F4218" s="49" t="s">
        <v>1058</v>
      </c>
      <c r="G4218" s="203">
        <v>1</v>
      </c>
      <c r="H4218" s="203" t="s">
        <v>10259</v>
      </c>
      <c r="I4218" s="205" t="s">
        <v>1440</v>
      </c>
      <c r="J4218" s="206"/>
      <c r="K4218" s="203">
        <v>138</v>
      </c>
      <c r="L4218" s="207" t="s">
        <v>827</v>
      </c>
      <c r="M4218" s="208" t="s">
        <v>1449</v>
      </c>
      <c r="N4218" s="209">
        <f t="shared" si="0"/>
        <v>2025</v>
      </c>
      <c r="O4218" s="210">
        <f t="shared" si="1"/>
        <v>12</v>
      </c>
      <c r="P4218" s="211" t="str">
        <f>IFERROR(VLOOKUP(F4218,연간집계!D:E,2,FALSE),"")</f>
        <v>프리북 150 (하드)</v>
      </c>
    </row>
    <row r="4219" spans="1:16" ht="12.75">
      <c r="A4219" s="201">
        <v>46013.525752314818</v>
      </c>
      <c r="B4219" s="202">
        <v>46013</v>
      </c>
      <c r="C4219" s="203" t="s">
        <v>10267</v>
      </c>
      <c r="D4219" s="203" t="s">
        <v>11</v>
      </c>
      <c r="E4219" s="204" t="s">
        <v>10258</v>
      </c>
      <c r="F4219" s="49" t="s">
        <v>1058</v>
      </c>
      <c r="G4219" s="203">
        <v>1</v>
      </c>
      <c r="H4219" s="203" t="s">
        <v>10259</v>
      </c>
      <c r="I4219" s="205" t="s">
        <v>1440</v>
      </c>
      <c r="J4219" s="206"/>
      <c r="K4219" s="203">
        <v>150</v>
      </c>
      <c r="L4219" s="207" t="s">
        <v>827</v>
      </c>
      <c r="M4219" s="208" t="s">
        <v>1449</v>
      </c>
      <c r="N4219" s="209">
        <f t="shared" si="0"/>
        <v>2025</v>
      </c>
      <c r="O4219" s="210">
        <f t="shared" si="1"/>
        <v>12</v>
      </c>
      <c r="P4219" s="211" t="str">
        <f>IFERROR(VLOOKUP(F4219,연간집계!D:E,2,FALSE),"")</f>
        <v>프리북 150 (하드)</v>
      </c>
    </row>
    <row r="4220" spans="1:16" ht="12.75">
      <c r="A4220" s="201">
        <v>46013.525763888887</v>
      </c>
      <c r="B4220" s="202">
        <v>46013</v>
      </c>
      <c r="C4220" s="203" t="s">
        <v>10268</v>
      </c>
      <c r="D4220" s="203" t="s">
        <v>11</v>
      </c>
      <c r="E4220" s="204" t="s">
        <v>10258</v>
      </c>
      <c r="F4220" s="49" t="s">
        <v>1058</v>
      </c>
      <c r="G4220" s="203">
        <v>1</v>
      </c>
      <c r="H4220" s="203" t="s">
        <v>10259</v>
      </c>
      <c r="I4220" s="205" t="s">
        <v>1440</v>
      </c>
      <c r="J4220" s="206"/>
      <c r="K4220" s="203">
        <v>160</v>
      </c>
      <c r="L4220" s="207" t="s">
        <v>827</v>
      </c>
      <c r="M4220" s="208" t="s">
        <v>1449</v>
      </c>
      <c r="N4220" s="209">
        <f t="shared" si="0"/>
        <v>2025</v>
      </c>
      <c r="O4220" s="210">
        <f t="shared" si="1"/>
        <v>12</v>
      </c>
      <c r="P4220" s="211" t="str">
        <f>IFERROR(VLOOKUP(F4220,연간집계!D:E,2,FALSE),"")</f>
        <v>프리북 150 (하드)</v>
      </c>
    </row>
    <row r="4221" spans="1:16" ht="12.75">
      <c r="A4221" s="201">
        <v>46013.543576388889</v>
      </c>
      <c r="B4221" s="202">
        <v>46013</v>
      </c>
      <c r="C4221" s="203" t="s">
        <v>10269</v>
      </c>
      <c r="D4221" s="203" t="s">
        <v>11</v>
      </c>
      <c r="E4221" s="204" t="s">
        <v>10270</v>
      </c>
      <c r="F4221" s="49" t="s">
        <v>1296</v>
      </c>
      <c r="G4221" s="203">
        <v>20</v>
      </c>
      <c r="H4221" s="203" t="s">
        <v>2715</v>
      </c>
      <c r="I4221" s="205" t="s">
        <v>5190</v>
      </c>
      <c r="J4221" s="206"/>
      <c r="K4221" s="203">
        <v>26</v>
      </c>
      <c r="L4221" s="207" t="s">
        <v>827</v>
      </c>
      <c r="M4221" s="208" t="s">
        <v>1425</v>
      </c>
      <c r="N4221" s="209">
        <f t="shared" si="0"/>
        <v>2025</v>
      </c>
      <c r="O4221" s="210">
        <f t="shared" si="1"/>
        <v>12</v>
      </c>
      <c r="P4221" s="211" t="str">
        <f>IFERROR(VLOOKUP(F4221,연간집계!D:E,2,FALSE),"")</f>
        <v>PCMS_벽걸이2단캘린더</v>
      </c>
    </row>
    <row r="4222" spans="1:16" ht="12.75">
      <c r="A4222" s="201">
        <v>46013.561238425929</v>
      </c>
      <c r="B4222" s="202">
        <v>46013</v>
      </c>
      <c r="C4222" s="203" t="s">
        <v>10271</v>
      </c>
      <c r="D4222" s="203" t="s">
        <v>11</v>
      </c>
      <c r="E4222" s="204" t="s">
        <v>10272</v>
      </c>
      <c r="F4222" s="49" t="s">
        <v>1284</v>
      </c>
      <c r="G4222" s="203">
        <v>2</v>
      </c>
      <c r="H4222" s="203" t="s">
        <v>10273</v>
      </c>
      <c r="I4222" s="205" t="s">
        <v>2297</v>
      </c>
      <c r="J4222" s="206"/>
      <c r="K4222" s="203">
        <v>26</v>
      </c>
      <c r="L4222" s="207" t="s">
        <v>828</v>
      </c>
      <c r="M4222" s="208" t="s">
        <v>1541</v>
      </c>
      <c r="N4222" s="209">
        <f t="shared" si="0"/>
        <v>2025</v>
      </c>
      <c r="O4222" s="210">
        <f t="shared" si="1"/>
        <v>12</v>
      </c>
      <c r="P4222" s="211" t="str">
        <f>IFERROR(VLOOKUP(F4222,연간집계!D:E,2,FALSE),"")</f>
        <v>PCMS_스탠다드캘린더</v>
      </c>
    </row>
    <row r="4223" spans="1:16" ht="12.75">
      <c r="A4223" s="201">
        <v>46013.561261574076</v>
      </c>
      <c r="B4223" s="202">
        <v>46013</v>
      </c>
      <c r="C4223" s="203" t="s">
        <v>10274</v>
      </c>
      <c r="D4223" s="203" t="s">
        <v>11</v>
      </c>
      <c r="E4223" s="204" t="s">
        <v>10275</v>
      </c>
      <c r="F4223" s="49" t="s">
        <v>1281</v>
      </c>
      <c r="G4223" s="203">
        <v>4</v>
      </c>
      <c r="H4223" s="203" t="s">
        <v>10276</v>
      </c>
      <c r="I4223" s="205" t="s">
        <v>2297</v>
      </c>
      <c r="J4223" s="206"/>
      <c r="K4223" s="203">
        <v>26</v>
      </c>
      <c r="L4223" s="207" t="s">
        <v>828</v>
      </c>
      <c r="M4223" s="208" t="s">
        <v>1497</v>
      </c>
      <c r="N4223" s="209">
        <f t="shared" si="0"/>
        <v>2025</v>
      </c>
      <c r="O4223" s="210">
        <f t="shared" si="1"/>
        <v>12</v>
      </c>
      <c r="P4223" s="211" t="str">
        <f>IFERROR(VLOOKUP(F4223,연간집계!D:E,2,FALSE),"")</f>
        <v>PCMS_빅캘린더</v>
      </c>
    </row>
    <row r="4224" spans="1:16" ht="12.75">
      <c r="A4224" s="201">
        <v>46013.564212962963</v>
      </c>
      <c r="B4224" s="202">
        <v>46013</v>
      </c>
      <c r="C4224" s="203" t="s">
        <v>10277</v>
      </c>
      <c r="D4224" s="203" t="s">
        <v>11</v>
      </c>
      <c r="E4224" s="204" t="s">
        <v>10278</v>
      </c>
      <c r="F4224" s="49" t="s">
        <v>838</v>
      </c>
      <c r="G4224" s="203">
        <v>9</v>
      </c>
      <c r="H4224" s="203" t="s">
        <v>10279</v>
      </c>
      <c r="I4224" s="205" t="s">
        <v>1453</v>
      </c>
      <c r="J4224" s="206"/>
      <c r="K4224" s="203">
        <v>24</v>
      </c>
      <c r="L4224" s="207" t="s">
        <v>827</v>
      </c>
      <c r="M4224" s="208" t="s">
        <v>1612</v>
      </c>
      <c r="N4224" s="209">
        <f t="shared" si="0"/>
        <v>2025</v>
      </c>
      <c r="O4224" s="210">
        <f t="shared" si="1"/>
        <v>12</v>
      </c>
      <c r="P4224" s="211" t="str">
        <f>IFERROR(VLOOKUP(F4224,연간집계!D:E,2,FALSE),"")</f>
        <v>스탠다드 포토북 6*8 (하드/무광)</v>
      </c>
    </row>
    <row r="4225" spans="1:16" ht="12.75">
      <c r="A4225" s="201">
        <v>46013.56422453704</v>
      </c>
      <c r="B4225" s="202">
        <v>46013</v>
      </c>
      <c r="C4225" s="203" t="s">
        <v>10280</v>
      </c>
      <c r="D4225" s="203" t="s">
        <v>11</v>
      </c>
      <c r="E4225" s="204" t="s">
        <v>10281</v>
      </c>
      <c r="F4225" s="49" t="s">
        <v>847</v>
      </c>
      <c r="G4225" s="203">
        <v>30</v>
      </c>
      <c r="H4225" s="203" t="s">
        <v>10282</v>
      </c>
      <c r="I4225" s="205" t="s">
        <v>8608</v>
      </c>
      <c r="J4225" s="206"/>
      <c r="K4225" s="203">
        <v>38</v>
      </c>
      <c r="L4225" s="207" t="s">
        <v>827</v>
      </c>
      <c r="M4225" s="203" t="s">
        <v>5021</v>
      </c>
      <c r="N4225" s="209">
        <f t="shared" si="0"/>
        <v>2025</v>
      </c>
      <c r="O4225" s="210">
        <f t="shared" si="1"/>
        <v>12</v>
      </c>
      <c r="P4225" s="211" t="str">
        <f>IFERROR(VLOOKUP(F4225,연간집계!D:E,2,FALSE),"")</f>
        <v>스탠다드 포토북 8*11 (하드/무광)</v>
      </c>
    </row>
    <row r="4226" spans="1:16" ht="12.75">
      <c r="A4226" s="201">
        <v>46013.590729166666</v>
      </c>
      <c r="B4226" s="202">
        <v>46013</v>
      </c>
      <c r="C4226" s="203" t="s">
        <v>10283</v>
      </c>
      <c r="D4226" s="203" t="s">
        <v>11</v>
      </c>
      <c r="E4226" s="204" t="s">
        <v>10284</v>
      </c>
      <c r="F4226" s="49" t="s">
        <v>924</v>
      </c>
      <c r="G4226" s="203">
        <v>1</v>
      </c>
      <c r="H4226" s="203" t="s">
        <v>1522</v>
      </c>
      <c r="I4226" s="205" t="s">
        <v>6143</v>
      </c>
      <c r="J4226" s="206"/>
      <c r="K4226" s="203">
        <v>16</v>
      </c>
      <c r="L4226" s="207" t="s">
        <v>827</v>
      </c>
      <c r="M4226" s="208" t="s">
        <v>1449</v>
      </c>
      <c r="N4226" s="209">
        <f t="shared" si="0"/>
        <v>2025</v>
      </c>
      <c r="O4226" s="210">
        <f t="shared" si="1"/>
        <v>12</v>
      </c>
      <c r="P4226" s="211" t="str">
        <f>IFERROR(VLOOKUP(F4226,연간집계!D:E,2,FALSE),"")</f>
        <v>베이비진 210 (14p)</v>
      </c>
    </row>
    <row r="4227" spans="1:16" ht="12.75">
      <c r="A4227" s="201">
        <v>46013.590740740743</v>
      </c>
      <c r="B4227" s="202">
        <v>46013</v>
      </c>
      <c r="C4227" s="203" t="s">
        <v>10285</v>
      </c>
      <c r="D4227" s="203" t="s">
        <v>11</v>
      </c>
      <c r="E4227" s="204" t="s">
        <v>10284</v>
      </c>
      <c r="F4227" s="49" t="s">
        <v>924</v>
      </c>
      <c r="G4227" s="203">
        <v>1</v>
      </c>
      <c r="H4227" s="203" t="s">
        <v>1522</v>
      </c>
      <c r="I4227" s="205" t="s">
        <v>6143</v>
      </c>
      <c r="J4227" s="206"/>
      <c r="K4227" s="203">
        <v>16</v>
      </c>
      <c r="L4227" s="207" t="s">
        <v>827</v>
      </c>
      <c r="M4227" s="208" t="s">
        <v>1449</v>
      </c>
      <c r="N4227" s="209">
        <f t="shared" si="0"/>
        <v>2025</v>
      </c>
      <c r="O4227" s="210">
        <f t="shared" si="1"/>
        <v>12</v>
      </c>
      <c r="P4227" s="211" t="str">
        <f>IFERROR(VLOOKUP(F4227,연간집계!D:E,2,FALSE),"")</f>
        <v>베이비진 210 (14p)</v>
      </c>
    </row>
    <row r="4228" spans="1:16" ht="12.75">
      <c r="A4228" s="201">
        <v>46013.590752314813</v>
      </c>
      <c r="B4228" s="202">
        <v>46013</v>
      </c>
      <c r="C4228" s="203" t="s">
        <v>10286</v>
      </c>
      <c r="D4228" s="203" t="s">
        <v>11</v>
      </c>
      <c r="E4228" s="204" t="s">
        <v>10284</v>
      </c>
      <c r="F4228" s="49" t="s">
        <v>924</v>
      </c>
      <c r="G4228" s="203">
        <v>1</v>
      </c>
      <c r="H4228" s="203" t="s">
        <v>1522</v>
      </c>
      <c r="I4228" s="205" t="s">
        <v>6143</v>
      </c>
      <c r="J4228" s="206"/>
      <c r="K4228" s="203">
        <v>16</v>
      </c>
      <c r="L4228" s="207" t="s">
        <v>827</v>
      </c>
      <c r="M4228" s="208" t="s">
        <v>1449</v>
      </c>
      <c r="N4228" s="209">
        <f t="shared" si="0"/>
        <v>2025</v>
      </c>
      <c r="O4228" s="210">
        <f t="shared" si="1"/>
        <v>12</v>
      </c>
      <c r="P4228" s="211" t="str">
        <f>IFERROR(VLOOKUP(F4228,연간집계!D:E,2,FALSE),"")</f>
        <v>베이비진 210 (14p)</v>
      </c>
    </row>
    <row r="4229" spans="1:16" ht="12.75">
      <c r="A4229" s="201">
        <v>46013.590763888889</v>
      </c>
      <c r="B4229" s="202">
        <v>46013</v>
      </c>
      <c r="C4229" s="203" t="s">
        <v>10287</v>
      </c>
      <c r="D4229" s="203" t="s">
        <v>11</v>
      </c>
      <c r="E4229" s="204" t="s">
        <v>10284</v>
      </c>
      <c r="F4229" s="49" t="s">
        <v>924</v>
      </c>
      <c r="G4229" s="203">
        <v>1</v>
      </c>
      <c r="H4229" s="203" t="s">
        <v>1522</v>
      </c>
      <c r="I4229" s="205" t="s">
        <v>6143</v>
      </c>
      <c r="J4229" s="206"/>
      <c r="K4229" s="203">
        <v>16</v>
      </c>
      <c r="L4229" s="207" t="s">
        <v>827</v>
      </c>
      <c r="M4229" s="208" t="s">
        <v>1449</v>
      </c>
      <c r="N4229" s="209">
        <f t="shared" si="0"/>
        <v>2025</v>
      </c>
      <c r="O4229" s="210">
        <f t="shared" si="1"/>
        <v>12</v>
      </c>
      <c r="P4229" s="211" t="str">
        <f>IFERROR(VLOOKUP(F4229,연간집계!D:E,2,FALSE),"")</f>
        <v>베이비진 210 (14p)</v>
      </c>
    </row>
    <row r="4230" spans="1:16" ht="12.75">
      <c r="A4230" s="201">
        <v>46013.590775462966</v>
      </c>
      <c r="B4230" s="202">
        <v>46013</v>
      </c>
      <c r="C4230" s="203" t="s">
        <v>10288</v>
      </c>
      <c r="D4230" s="203" t="s">
        <v>11</v>
      </c>
      <c r="E4230" s="204" t="s">
        <v>10284</v>
      </c>
      <c r="F4230" s="49" t="s">
        <v>924</v>
      </c>
      <c r="G4230" s="203">
        <v>1</v>
      </c>
      <c r="H4230" s="203" t="s">
        <v>1522</v>
      </c>
      <c r="I4230" s="205" t="s">
        <v>6143</v>
      </c>
      <c r="J4230" s="206"/>
      <c r="K4230" s="203">
        <v>16</v>
      </c>
      <c r="L4230" s="207" t="s">
        <v>827</v>
      </c>
      <c r="M4230" s="208" t="s">
        <v>1449</v>
      </c>
      <c r="N4230" s="209">
        <f t="shared" si="0"/>
        <v>2025</v>
      </c>
      <c r="O4230" s="210">
        <f t="shared" si="1"/>
        <v>12</v>
      </c>
      <c r="P4230" s="211" t="str">
        <f>IFERROR(VLOOKUP(F4230,연간집계!D:E,2,FALSE),"")</f>
        <v>베이비진 210 (14p)</v>
      </c>
    </row>
    <row r="4231" spans="1:16" ht="12.75">
      <c r="A4231" s="201">
        <v>46013.594166666669</v>
      </c>
      <c r="B4231" s="202">
        <v>46013</v>
      </c>
      <c r="C4231" s="203" t="s">
        <v>10289</v>
      </c>
      <c r="D4231" s="203" t="s">
        <v>11</v>
      </c>
      <c r="E4231" s="204" t="s">
        <v>10290</v>
      </c>
      <c r="F4231" s="49" t="s">
        <v>1284</v>
      </c>
      <c r="G4231" s="203">
        <v>8</v>
      </c>
      <c r="H4231" s="203" t="s">
        <v>10291</v>
      </c>
      <c r="I4231" s="205" t="s">
        <v>4631</v>
      </c>
      <c r="J4231" s="206"/>
      <c r="K4231" s="203">
        <v>26</v>
      </c>
      <c r="L4231" s="207" t="s">
        <v>827</v>
      </c>
      <c r="M4231" s="208" t="s">
        <v>1612</v>
      </c>
      <c r="N4231" s="209">
        <f t="shared" si="0"/>
        <v>2025</v>
      </c>
      <c r="O4231" s="210">
        <f t="shared" si="1"/>
        <v>12</v>
      </c>
      <c r="P4231" s="211" t="str">
        <f>IFERROR(VLOOKUP(F4231,연간집계!D:E,2,FALSE),"")</f>
        <v>PCMS_스탠다드캘린더</v>
      </c>
    </row>
    <row r="4232" spans="1:16" ht="12.75">
      <c r="A4232" s="201">
        <v>46013.603310185186</v>
      </c>
      <c r="B4232" s="202">
        <v>46013</v>
      </c>
      <c r="C4232" s="203" t="s">
        <v>10292</v>
      </c>
      <c r="D4232" s="203" t="s">
        <v>11</v>
      </c>
      <c r="E4232" s="204" t="s">
        <v>10293</v>
      </c>
      <c r="F4232" s="49" t="s">
        <v>847</v>
      </c>
      <c r="G4232" s="203">
        <v>43</v>
      </c>
      <c r="H4232" s="203" t="s">
        <v>10294</v>
      </c>
      <c r="I4232" s="205" t="s">
        <v>1483</v>
      </c>
      <c r="J4232" s="206"/>
      <c r="K4232" s="203">
        <f>24+16</f>
        <v>40</v>
      </c>
      <c r="L4232" s="207" t="s">
        <v>827</v>
      </c>
      <c r="M4232" s="203" t="s">
        <v>5021</v>
      </c>
      <c r="N4232" s="209">
        <f t="shared" si="0"/>
        <v>2025</v>
      </c>
      <c r="O4232" s="210">
        <f t="shared" si="1"/>
        <v>12</v>
      </c>
      <c r="P4232" s="211" t="str">
        <f>IFERROR(VLOOKUP(F4232,연간집계!D:E,2,FALSE),"")</f>
        <v>스탠다드 포토북 8*11 (하드/무광)</v>
      </c>
    </row>
    <row r="4233" spans="1:16" ht="12.75">
      <c r="A4233" s="201">
        <v>46013.606261574074</v>
      </c>
      <c r="B4233" s="202">
        <v>46013</v>
      </c>
      <c r="C4233" s="203" t="s">
        <v>10295</v>
      </c>
      <c r="D4233" s="203" t="s">
        <v>11</v>
      </c>
      <c r="E4233" s="204" t="s">
        <v>10296</v>
      </c>
      <c r="F4233" s="49" t="s">
        <v>1076</v>
      </c>
      <c r="G4233" s="203">
        <v>20</v>
      </c>
      <c r="H4233" s="203" t="s">
        <v>1469</v>
      </c>
      <c r="I4233" s="205" t="s">
        <v>1483</v>
      </c>
      <c r="J4233" s="203" t="s">
        <v>4458</v>
      </c>
      <c r="K4233" s="203">
        <v>40</v>
      </c>
      <c r="L4233" s="207" t="s">
        <v>827</v>
      </c>
      <c r="M4233" s="203" t="s">
        <v>5021</v>
      </c>
      <c r="N4233" s="209">
        <f t="shared" si="0"/>
        <v>2025</v>
      </c>
      <c r="O4233" s="210">
        <f t="shared" si="1"/>
        <v>12</v>
      </c>
      <c r="P4233" s="211" t="str">
        <f>IFERROR(VLOOKUP(F4233,연간집계!D:E,2,FALSE),"")</f>
        <v>레더북 (다크네이비)</v>
      </c>
    </row>
    <row r="4234" spans="1:16" ht="12.75">
      <c r="A4234" s="201">
        <v>46013.612407407411</v>
      </c>
      <c r="B4234" s="202">
        <v>46013</v>
      </c>
      <c r="C4234" s="203" t="s">
        <v>10297</v>
      </c>
      <c r="D4234" s="203" t="s">
        <v>11</v>
      </c>
      <c r="E4234" s="204" t="s">
        <v>10298</v>
      </c>
      <c r="F4234" s="49" t="s">
        <v>854</v>
      </c>
      <c r="G4234" s="203">
        <v>1</v>
      </c>
      <c r="H4234" s="203" t="s">
        <v>10299</v>
      </c>
      <c r="I4234" s="205" t="s">
        <v>1453</v>
      </c>
      <c r="J4234" s="206"/>
      <c r="K4234" s="203">
        <v>40</v>
      </c>
      <c r="L4234" s="207" t="s">
        <v>827</v>
      </c>
      <c r="M4234" s="208" t="s">
        <v>1497</v>
      </c>
      <c r="N4234" s="209">
        <f t="shared" si="0"/>
        <v>2025</v>
      </c>
      <c r="O4234" s="210">
        <f t="shared" si="1"/>
        <v>12</v>
      </c>
      <c r="P4234" s="211" t="str">
        <f>IFERROR(VLOOKUP(F4234,연간집계!D:E,2,FALSE),"")</f>
        <v>스탠다드 포토북 8*8 (소프트/유광)</v>
      </c>
    </row>
    <row r="4235" spans="1:16" ht="12.75">
      <c r="A4235" s="201">
        <v>46013.612708333334</v>
      </c>
      <c r="B4235" s="202">
        <v>46013</v>
      </c>
      <c r="C4235" s="203" t="s">
        <v>10300</v>
      </c>
      <c r="D4235" s="203" t="s">
        <v>11</v>
      </c>
      <c r="E4235" s="204" t="s">
        <v>10298</v>
      </c>
      <c r="F4235" s="49" t="s">
        <v>854</v>
      </c>
      <c r="G4235" s="203">
        <v>1</v>
      </c>
      <c r="H4235" s="203" t="s">
        <v>10299</v>
      </c>
      <c r="I4235" s="205" t="s">
        <v>1453</v>
      </c>
      <c r="J4235" s="206"/>
      <c r="K4235" s="203">
        <v>40</v>
      </c>
      <c r="L4235" s="207" t="s">
        <v>827</v>
      </c>
      <c r="M4235" s="208" t="s">
        <v>1497</v>
      </c>
      <c r="N4235" s="209">
        <f t="shared" si="0"/>
        <v>2025</v>
      </c>
      <c r="O4235" s="210">
        <f t="shared" si="1"/>
        <v>12</v>
      </c>
      <c r="P4235" s="211" t="str">
        <f>IFERROR(VLOOKUP(F4235,연간집계!D:E,2,FALSE),"")</f>
        <v>스탠다드 포토북 8*8 (소프트/유광)</v>
      </c>
    </row>
    <row r="4236" spans="1:16" ht="12.75">
      <c r="A4236" s="201">
        <v>46013.613171296296</v>
      </c>
      <c r="B4236" s="202">
        <v>46013</v>
      </c>
      <c r="C4236" s="203" t="s">
        <v>10301</v>
      </c>
      <c r="D4236" s="203" t="s">
        <v>11</v>
      </c>
      <c r="E4236" s="204" t="s">
        <v>10298</v>
      </c>
      <c r="F4236" s="49" t="s">
        <v>854</v>
      </c>
      <c r="G4236" s="203">
        <v>1</v>
      </c>
      <c r="H4236" s="203" t="s">
        <v>10299</v>
      </c>
      <c r="I4236" s="205" t="s">
        <v>1453</v>
      </c>
      <c r="J4236" s="206"/>
      <c r="K4236" s="203">
        <v>40</v>
      </c>
      <c r="L4236" s="207" t="s">
        <v>827</v>
      </c>
      <c r="M4236" s="208" t="s">
        <v>1497</v>
      </c>
      <c r="N4236" s="209">
        <f t="shared" si="0"/>
        <v>2025</v>
      </c>
      <c r="O4236" s="210">
        <f t="shared" si="1"/>
        <v>12</v>
      </c>
      <c r="P4236" s="211" t="str">
        <f>IFERROR(VLOOKUP(F4236,연간집계!D:E,2,FALSE),"")</f>
        <v>스탠다드 포토북 8*8 (소프트/유광)</v>
      </c>
    </row>
    <row r="4237" spans="1:16" ht="12.75">
      <c r="A4237" s="201">
        <v>46013.613622685189</v>
      </c>
      <c r="B4237" s="202">
        <v>46013</v>
      </c>
      <c r="C4237" s="203" t="s">
        <v>10302</v>
      </c>
      <c r="D4237" s="203" t="s">
        <v>11</v>
      </c>
      <c r="E4237" s="204" t="s">
        <v>10298</v>
      </c>
      <c r="F4237" s="49" t="s">
        <v>854</v>
      </c>
      <c r="G4237" s="203">
        <v>1</v>
      </c>
      <c r="H4237" s="203" t="s">
        <v>10299</v>
      </c>
      <c r="I4237" s="205" t="s">
        <v>1453</v>
      </c>
      <c r="J4237" s="206"/>
      <c r="K4237" s="203">
        <v>40</v>
      </c>
      <c r="L4237" s="207" t="s">
        <v>827</v>
      </c>
      <c r="M4237" s="208" t="s">
        <v>1497</v>
      </c>
      <c r="N4237" s="209">
        <f t="shared" si="0"/>
        <v>2025</v>
      </c>
      <c r="O4237" s="210">
        <f t="shared" si="1"/>
        <v>12</v>
      </c>
      <c r="P4237" s="211" t="str">
        <f>IFERROR(VLOOKUP(F4237,연간집계!D:E,2,FALSE),"")</f>
        <v>스탠다드 포토북 8*8 (소프트/유광)</v>
      </c>
    </row>
    <row r="4238" spans="1:16" ht="12.75">
      <c r="A4238" s="201">
        <v>46013.613900462966</v>
      </c>
      <c r="B4238" s="202">
        <v>46013</v>
      </c>
      <c r="C4238" s="203" t="s">
        <v>10303</v>
      </c>
      <c r="D4238" s="203" t="s">
        <v>11</v>
      </c>
      <c r="E4238" s="204" t="s">
        <v>10298</v>
      </c>
      <c r="F4238" s="49" t="s">
        <v>854</v>
      </c>
      <c r="G4238" s="203">
        <v>1</v>
      </c>
      <c r="H4238" s="203" t="s">
        <v>10299</v>
      </c>
      <c r="I4238" s="205" t="s">
        <v>1453</v>
      </c>
      <c r="J4238" s="206"/>
      <c r="K4238" s="203">
        <v>40</v>
      </c>
      <c r="L4238" s="207" t="s">
        <v>827</v>
      </c>
      <c r="M4238" s="208" t="s">
        <v>1497</v>
      </c>
      <c r="N4238" s="209">
        <f t="shared" si="0"/>
        <v>2025</v>
      </c>
      <c r="O4238" s="210">
        <f t="shared" si="1"/>
        <v>12</v>
      </c>
      <c r="P4238" s="211" t="str">
        <f>IFERROR(VLOOKUP(F4238,연간집계!D:E,2,FALSE),"")</f>
        <v>스탠다드 포토북 8*8 (소프트/유광)</v>
      </c>
    </row>
    <row r="4239" spans="1:16" ht="12.75">
      <c r="A4239" s="201">
        <v>46013.614317129628</v>
      </c>
      <c r="B4239" s="202">
        <v>46013</v>
      </c>
      <c r="C4239" s="203" t="s">
        <v>10304</v>
      </c>
      <c r="D4239" s="203" t="s">
        <v>11</v>
      </c>
      <c r="E4239" s="204" t="s">
        <v>10298</v>
      </c>
      <c r="F4239" s="49" t="s">
        <v>854</v>
      </c>
      <c r="G4239" s="203">
        <v>1</v>
      </c>
      <c r="H4239" s="203" t="s">
        <v>10299</v>
      </c>
      <c r="I4239" s="205" t="s">
        <v>1453</v>
      </c>
      <c r="J4239" s="206"/>
      <c r="K4239" s="203">
        <v>40</v>
      </c>
      <c r="L4239" s="207" t="s">
        <v>827</v>
      </c>
      <c r="M4239" s="208" t="s">
        <v>1497</v>
      </c>
      <c r="N4239" s="209">
        <f t="shared" si="0"/>
        <v>2025</v>
      </c>
      <c r="O4239" s="210">
        <f t="shared" si="1"/>
        <v>12</v>
      </c>
      <c r="P4239" s="211" t="str">
        <f>IFERROR(VLOOKUP(F4239,연간집계!D:E,2,FALSE),"")</f>
        <v>스탠다드 포토북 8*8 (소프트/유광)</v>
      </c>
    </row>
    <row r="4240" spans="1:16" ht="12.75">
      <c r="A4240" s="201">
        <v>46013.615057870367</v>
      </c>
      <c r="B4240" s="202">
        <v>46013</v>
      </c>
      <c r="C4240" s="203" t="s">
        <v>10305</v>
      </c>
      <c r="D4240" s="203" t="s">
        <v>11</v>
      </c>
      <c r="E4240" s="204" t="s">
        <v>10298</v>
      </c>
      <c r="F4240" s="49" t="s">
        <v>854</v>
      </c>
      <c r="G4240" s="203">
        <v>1</v>
      </c>
      <c r="H4240" s="203" t="s">
        <v>10299</v>
      </c>
      <c r="I4240" s="205" t="s">
        <v>1453</v>
      </c>
      <c r="J4240" s="206"/>
      <c r="K4240" s="203">
        <v>40</v>
      </c>
      <c r="L4240" s="207" t="s">
        <v>827</v>
      </c>
      <c r="M4240" s="208" t="s">
        <v>1497</v>
      </c>
      <c r="N4240" s="209">
        <f t="shared" si="0"/>
        <v>2025</v>
      </c>
      <c r="O4240" s="210">
        <f t="shared" si="1"/>
        <v>12</v>
      </c>
      <c r="P4240" s="211" t="str">
        <f>IFERROR(VLOOKUP(F4240,연간집계!D:E,2,FALSE),"")</f>
        <v>스탠다드 포토북 8*8 (소프트/유광)</v>
      </c>
    </row>
    <row r="4241" spans="1:16" ht="12.75">
      <c r="A4241" s="201">
        <v>46013.615706018521</v>
      </c>
      <c r="B4241" s="202">
        <v>46013</v>
      </c>
      <c r="C4241" s="203" t="s">
        <v>10306</v>
      </c>
      <c r="D4241" s="203" t="s">
        <v>11</v>
      </c>
      <c r="E4241" s="204" t="s">
        <v>10298</v>
      </c>
      <c r="F4241" s="49" t="s">
        <v>854</v>
      </c>
      <c r="G4241" s="203">
        <v>1</v>
      </c>
      <c r="H4241" s="203" t="s">
        <v>10299</v>
      </c>
      <c r="I4241" s="205" t="s">
        <v>1453</v>
      </c>
      <c r="J4241" s="206"/>
      <c r="K4241" s="203">
        <v>40</v>
      </c>
      <c r="L4241" s="207" t="s">
        <v>827</v>
      </c>
      <c r="M4241" s="208" t="s">
        <v>1497</v>
      </c>
      <c r="N4241" s="209">
        <f t="shared" si="0"/>
        <v>2025</v>
      </c>
      <c r="O4241" s="210">
        <f t="shared" si="1"/>
        <v>12</v>
      </c>
      <c r="P4241" s="211" t="str">
        <f>IFERROR(VLOOKUP(F4241,연간집계!D:E,2,FALSE),"")</f>
        <v>스탠다드 포토북 8*8 (소프트/유광)</v>
      </c>
    </row>
    <row r="4242" spans="1:16" ht="12.75">
      <c r="A4242" s="201">
        <v>46013.616203703707</v>
      </c>
      <c r="B4242" s="202">
        <v>46013</v>
      </c>
      <c r="C4242" s="203" t="s">
        <v>10307</v>
      </c>
      <c r="D4242" s="203" t="s">
        <v>11</v>
      </c>
      <c r="E4242" s="204" t="s">
        <v>10298</v>
      </c>
      <c r="F4242" s="49" t="s">
        <v>854</v>
      </c>
      <c r="G4242" s="203">
        <v>1</v>
      </c>
      <c r="H4242" s="203" t="s">
        <v>10299</v>
      </c>
      <c r="I4242" s="205" t="s">
        <v>1453</v>
      </c>
      <c r="J4242" s="206"/>
      <c r="K4242" s="203">
        <v>40</v>
      </c>
      <c r="L4242" s="207" t="s">
        <v>827</v>
      </c>
      <c r="M4242" s="208" t="s">
        <v>1497</v>
      </c>
      <c r="N4242" s="209">
        <f t="shared" si="0"/>
        <v>2025</v>
      </c>
      <c r="O4242" s="210">
        <f t="shared" si="1"/>
        <v>12</v>
      </c>
      <c r="P4242" s="211" t="str">
        <f>IFERROR(VLOOKUP(F4242,연간집계!D:E,2,FALSE),"")</f>
        <v>스탠다드 포토북 8*8 (소프트/유광)</v>
      </c>
    </row>
    <row r="4243" spans="1:16" ht="12.75">
      <c r="A4243" s="201">
        <v>46013.619687500002</v>
      </c>
      <c r="B4243" s="202">
        <v>46013</v>
      </c>
      <c r="C4243" s="203" t="s">
        <v>10308</v>
      </c>
      <c r="D4243" s="203" t="s">
        <v>11</v>
      </c>
      <c r="E4243" s="204" t="s">
        <v>10309</v>
      </c>
      <c r="F4243" s="49" t="s">
        <v>849</v>
      </c>
      <c r="G4243" s="203">
        <v>1</v>
      </c>
      <c r="H4243" s="203" t="s">
        <v>4647</v>
      </c>
      <c r="I4243" s="205" t="s">
        <v>1440</v>
      </c>
      <c r="J4243" s="206"/>
      <c r="K4243" s="203">
        <v>26</v>
      </c>
      <c r="L4243" s="207" t="s">
        <v>827</v>
      </c>
      <c r="M4243" s="208" t="s">
        <v>3117</v>
      </c>
      <c r="N4243" s="209">
        <f t="shared" si="0"/>
        <v>2025</v>
      </c>
      <c r="O4243" s="210">
        <f t="shared" si="1"/>
        <v>12</v>
      </c>
      <c r="P4243" s="211" t="str">
        <f>IFERROR(VLOOKUP(F4243,연간집계!D:E,2,FALSE),"")</f>
        <v>스탠다드 포토북 8*11 (하드/유광)</v>
      </c>
    </row>
    <row r="4244" spans="1:16" ht="12.75">
      <c r="A4244" s="201">
        <v>46013.620266203703</v>
      </c>
      <c r="B4244" s="202">
        <v>46013</v>
      </c>
      <c r="C4244" s="203" t="s">
        <v>10310</v>
      </c>
      <c r="D4244" s="203" t="s">
        <v>11</v>
      </c>
      <c r="E4244" s="204" t="s">
        <v>10309</v>
      </c>
      <c r="F4244" s="49" t="s">
        <v>849</v>
      </c>
      <c r="G4244" s="203">
        <v>1</v>
      </c>
      <c r="H4244" s="203" t="s">
        <v>4647</v>
      </c>
      <c r="I4244" s="205" t="s">
        <v>1440</v>
      </c>
      <c r="J4244" s="206"/>
      <c r="K4244" s="203">
        <v>26</v>
      </c>
      <c r="L4244" s="207" t="s">
        <v>827</v>
      </c>
      <c r="M4244" s="208" t="s">
        <v>3117</v>
      </c>
      <c r="N4244" s="209">
        <f t="shared" si="0"/>
        <v>2025</v>
      </c>
      <c r="O4244" s="210">
        <f t="shared" si="1"/>
        <v>12</v>
      </c>
      <c r="P4244" s="211" t="str">
        <f>IFERROR(VLOOKUP(F4244,연간집계!D:E,2,FALSE),"")</f>
        <v>스탠다드 포토북 8*11 (하드/유광)</v>
      </c>
    </row>
    <row r="4245" spans="1:16" ht="12.75">
      <c r="A4245" s="201">
        <v>46013.62059027778</v>
      </c>
      <c r="B4245" s="202">
        <v>46013</v>
      </c>
      <c r="C4245" s="203" t="s">
        <v>10311</v>
      </c>
      <c r="D4245" s="203" t="s">
        <v>11</v>
      </c>
      <c r="E4245" s="204" t="s">
        <v>10309</v>
      </c>
      <c r="F4245" s="49" t="s">
        <v>849</v>
      </c>
      <c r="G4245" s="203">
        <v>1</v>
      </c>
      <c r="H4245" s="203" t="s">
        <v>4647</v>
      </c>
      <c r="I4245" s="205" t="s">
        <v>1440</v>
      </c>
      <c r="J4245" s="206"/>
      <c r="K4245" s="203">
        <v>26</v>
      </c>
      <c r="L4245" s="207" t="s">
        <v>827</v>
      </c>
      <c r="M4245" s="208" t="s">
        <v>3117</v>
      </c>
      <c r="N4245" s="209">
        <f t="shared" si="0"/>
        <v>2025</v>
      </c>
      <c r="O4245" s="210">
        <f t="shared" si="1"/>
        <v>12</v>
      </c>
      <c r="P4245" s="211" t="str">
        <f>IFERROR(VLOOKUP(F4245,연간집계!D:E,2,FALSE),"")</f>
        <v>스탠다드 포토북 8*11 (하드/유광)</v>
      </c>
    </row>
    <row r="4246" spans="1:16" ht="12.75">
      <c r="A4246" s="201">
        <v>46013.621168981481</v>
      </c>
      <c r="B4246" s="202">
        <v>46013</v>
      </c>
      <c r="C4246" s="203" t="s">
        <v>10312</v>
      </c>
      <c r="D4246" s="203" t="s">
        <v>11</v>
      </c>
      <c r="E4246" s="204" t="s">
        <v>10309</v>
      </c>
      <c r="F4246" s="49" t="s">
        <v>849</v>
      </c>
      <c r="G4246" s="203">
        <v>1</v>
      </c>
      <c r="H4246" s="203" t="s">
        <v>4647</v>
      </c>
      <c r="I4246" s="205" t="s">
        <v>1440</v>
      </c>
      <c r="J4246" s="206"/>
      <c r="K4246" s="203">
        <v>26</v>
      </c>
      <c r="L4246" s="207" t="s">
        <v>827</v>
      </c>
      <c r="M4246" s="208" t="s">
        <v>3117</v>
      </c>
      <c r="N4246" s="209">
        <f t="shared" si="0"/>
        <v>2025</v>
      </c>
      <c r="O4246" s="210">
        <f t="shared" si="1"/>
        <v>12</v>
      </c>
      <c r="P4246" s="211" t="str">
        <f>IFERROR(VLOOKUP(F4246,연간집계!D:E,2,FALSE),"")</f>
        <v>스탠다드 포토북 8*11 (하드/유광)</v>
      </c>
    </row>
    <row r="4247" spans="1:16" ht="12.75">
      <c r="A4247" s="201">
        <v>46013.621805555558</v>
      </c>
      <c r="B4247" s="202">
        <v>46013</v>
      </c>
      <c r="C4247" s="203" t="s">
        <v>10313</v>
      </c>
      <c r="D4247" s="203" t="s">
        <v>11</v>
      </c>
      <c r="E4247" s="204" t="s">
        <v>10309</v>
      </c>
      <c r="F4247" s="49" t="s">
        <v>849</v>
      </c>
      <c r="G4247" s="203">
        <v>1</v>
      </c>
      <c r="H4247" s="203" t="s">
        <v>4647</v>
      </c>
      <c r="I4247" s="205" t="s">
        <v>1440</v>
      </c>
      <c r="J4247" s="206"/>
      <c r="K4247" s="203">
        <v>26</v>
      </c>
      <c r="L4247" s="207" t="s">
        <v>827</v>
      </c>
      <c r="M4247" s="208" t="s">
        <v>3117</v>
      </c>
      <c r="N4247" s="209">
        <f t="shared" si="0"/>
        <v>2025</v>
      </c>
      <c r="O4247" s="210">
        <f t="shared" si="1"/>
        <v>12</v>
      </c>
      <c r="P4247" s="211" t="str">
        <f>IFERROR(VLOOKUP(F4247,연간집계!D:E,2,FALSE),"")</f>
        <v>스탠다드 포토북 8*11 (하드/유광)</v>
      </c>
    </row>
    <row r="4248" spans="1:16" ht="12.75">
      <c r="A4248" s="201">
        <v>46013.62228009259</v>
      </c>
      <c r="B4248" s="202">
        <v>46013</v>
      </c>
      <c r="C4248" s="203" t="s">
        <v>10314</v>
      </c>
      <c r="D4248" s="203" t="s">
        <v>11</v>
      </c>
      <c r="E4248" s="204" t="s">
        <v>10309</v>
      </c>
      <c r="F4248" s="49" t="s">
        <v>849</v>
      </c>
      <c r="G4248" s="203">
        <v>1</v>
      </c>
      <c r="H4248" s="203" t="s">
        <v>4647</v>
      </c>
      <c r="I4248" s="205" t="s">
        <v>1440</v>
      </c>
      <c r="J4248" s="206"/>
      <c r="K4248" s="203">
        <v>26</v>
      </c>
      <c r="L4248" s="207" t="s">
        <v>827</v>
      </c>
      <c r="M4248" s="208" t="s">
        <v>3117</v>
      </c>
      <c r="N4248" s="209">
        <f t="shared" si="0"/>
        <v>2025</v>
      </c>
      <c r="O4248" s="210">
        <f t="shared" si="1"/>
        <v>12</v>
      </c>
      <c r="P4248" s="211" t="str">
        <f>IFERROR(VLOOKUP(F4248,연간집계!D:E,2,FALSE),"")</f>
        <v>스탠다드 포토북 8*11 (하드/유광)</v>
      </c>
    </row>
    <row r="4249" spans="1:16" ht="12.75">
      <c r="A4249" s="201">
        <v>46013.622893518521</v>
      </c>
      <c r="B4249" s="202">
        <v>46013</v>
      </c>
      <c r="C4249" s="203" t="s">
        <v>10315</v>
      </c>
      <c r="D4249" s="203" t="s">
        <v>11</v>
      </c>
      <c r="E4249" s="204" t="s">
        <v>10309</v>
      </c>
      <c r="F4249" s="49" t="s">
        <v>849</v>
      </c>
      <c r="G4249" s="203">
        <v>1</v>
      </c>
      <c r="H4249" s="203" t="s">
        <v>4647</v>
      </c>
      <c r="I4249" s="205" t="s">
        <v>1440</v>
      </c>
      <c r="J4249" s="206"/>
      <c r="K4249" s="203">
        <v>26</v>
      </c>
      <c r="L4249" s="207" t="s">
        <v>827</v>
      </c>
      <c r="M4249" s="208" t="s">
        <v>3117</v>
      </c>
      <c r="N4249" s="209">
        <f t="shared" si="0"/>
        <v>2025</v>
      </c>
      <c r="O4249" s="210">
        <f t="shared" si="1"/>
        <v>12</v>
      </c>
      <c r="P4249" s="211" t="str">
        <f>IFERROR(VLOOKUP(F4249,연간집계!D:E,2,FALSE),"")</f>
        <v>스탠다드 포토북 8*11 (하드/유광)</v>
      </c>
    </row>
    <row r="4250" spans="1:16" ht="12.75">
      <c r="A4250" s="201">
        <v>46013.623391203706</v>
      </c>
      <c r="B4250" s="202">
        <v>46013</v>
      </c>
      <c r="C4250" s="203" t="s">
        <v>10316</v>
      </c>
      <c r="D4250" s="203" t="s">
        <v>11</v>
      </c>
      <c r="E4250" s="204" t="s">
        <v>10309</v>
      </c>
      <c r="F4250" s="49" t="s">
        <v>849</v>
      </c>
      <c r="G4250" s="203">
        <v>1</v>
      </c>
      <c r="H4250" s="203" t="s">
        <v>4647</v>
      </c>
      <c r="I4250" s="205" t="s">
        <v>1440</v>
      </c>
      <c r="J4250" s="206"/>
      <c r="K4250" s="203">
        <v>26</v>
      </c>
      <c r="L4250" s="207" t="s">
        <v>827</v>
      </c>
      <c r="M4250" s="208" t="s">
        <v>3117</v>
      </c>
      <c r="N4250" s="209">
        <f t="shared" si="0"/>
        <v>2025</v>
      </c>
      <c r="O4250" s="210">
        <f t="shared" si="1"/>
        <v>12</v>
      </c>
      <c r="P4250" s="211" t="str">
        <f>IFERROR(VLOOKUP(F4250,연간집계!D:E,2,FALSE),"")</f>
        <v>스탠다드 포토북 8*11 (하드/유광)</v>
      </c>
    </row>
    <row r="4251" spans="1:16" ht="12.75">
      <c r="A4251" s="201">
        <v>46013.62400462963</v>
      </c>
      <c r="B4251" s="202">
        <v>46013</v>
      </c>
      <c r="C4251" s="203" t="s">
        <v>10317</v>
      </c>
      <c r="D4251" s="203" t="s">
        <v>11</v>
      </c>
      <c r="E4251" s="204" t="s">
        <v>10309</v>
      </c>
      <c r="F4251" s="49" t="s">
        <v>849</v>
      </c>
      <c r="G4251" s="203">
        <v>1</v>
      </c>
      <c r="H4251" s="203" t="s">
        <v>4647</v>
      </c>
      <c r="I4251" s="205" t="s">
        <v>1440</v>
      </c>
      <c r="J4251" s="206"/>
      <c r="K4251" s="203">
        <v>26</v>
      </c>
      <c r="L4251" s="207" t="s">
        <v>827</v>
      </c>
      <c r="M4251" s="208" t="s">
        <v>3117</v>
      </c>
      <c r="N4251" s="209">
        <f t="shared" si="0"/>
        <v>2025</v>
      </c>
      <c r="O4251" s="210">
        <f t="shared" si="1"/>
        <v>12</v>
      </c>
      <c r="P4251" s="211" t="str">
        <f>IFERROR(VLOOKUP(F4251,연간집계!D:E,2,FALSE),"")</f>
        <v>스탠다드 포토북 8*11 (하드/유광)</v>
      </c>
    </row>
    <row r="4252" spans="1:16" ht="12.75">
      <c r="A4252" s="201">
        <v>46013.624548611115</v>
      </c>
      <c r="B4252" s="202">
        <v>46013</v>
      </c>
      <c r="C4252" s="203" t="s">
        <v>10318</v>
      </c>
      <c r="D4252" s="203" t="s">
        <v>11</v>
      </c>
      <c r="E4252" s="204" t="s">
        <v>10309</v>
      </c>
      <c r="F4252" s="49" t="s">
        <v>849</v>
      </c>
      <c r="G4252" s="203">
        <v>1</v>
      </c>
      <c r="H4252" s="203" t="s">
        <v>4647</v>
      </c>
      <c r="I4252" s="205" t="s">
        <v>1440</v>
      </c>
      <c r="J4252" s="206"/>
      <c r="K4252" s="203">
        <v>26</v>
      </c>
      <c r="L4252" s="207" t="s">
        <v>827</v>
      </c>
      <c r="M4252" s="208" t="s">
        <v>3117</v>
      </c>
      <c r="N4252" s="209">
        <f t="shared" si="0"/>
        <v>2025</v>
      </c>
      <c r="O4252" s="210">
        <f t="shared" si="1"/>
        <v>12</v>
      </c>
      <c r="P4252" s="211" t="str">
        <f>IFERROR(VLOOKUP(F4252,연간집계!D:E,2,FALSE),"")</f>
        <v>스탠다드 포토북 8*11 (하드/유광)</v>
      </c>
    </row>
    <row r="4253" spans="1:16" ht="12.75">
      <c r="A4253" s="201">
        <v>46013.624988425923</v>
      </c>
      <c r="B4253" s="202">
        <v>46013</v>
      </c>
      <c r="C4253" s="203" t="s">
        <v>10319</v>
      </c>
      <c r="D4253" s="203" t="s">
        <v>11</v>
      </c>
      <c r="E4253" s="204" t="s">
        <v>10309</v>
      </c>
      <c r="F4253" s="49" t="s">
        <v>849</v>
      </c>
      <c r="G4253" s="203">
        <v>1</v>
      </c>
      <c r="H4253" s="203" t="s">
        <v>4647</v>
      </c>
      <c r="I4253" s="205" t="s">
        <v>1440</v>
      </c>
      <c r="J4253" s="206"/>
      <c r="K4253" s="203">
        <v>26</v>
      </c>
      <c r="L4253" s="207" t="s">
        <v>827</v>
      </c>
      <c r="M4253" s="208" t="s">
        <v>3117</v>
      </c>
      <c r="N4253" s="209">
        <f t="shared" si="0"/>
        <v>2025</v>
      </c>
      <c r="O4253" s="210">
        <f t="shared" si="1"/>
        <v>12</v>
      </c>
      <c r="P4253" s="211" t="str">
        <f>IFERROR(VLOOKUP(F4253,연간집계!D:E,2,FALSE),"")</f>
        <v>스탠다드 포토북 8*11 (하드/유광)</v>
      </c>
    </row>
    <row r="4254" spans="1:16" ht="12.75">
      <c r="A4254" s="201">
        <v>46013.628530092596</v>
      </c>
      <c r="B4254" s="202">
        <v>46013</v>
      </c>
      <c r="C4254" s="203" t="s">
        <v>10320</v>
      </c>
      <c r="D4254" s="203" t="s">
        <v>11</v>
      </c>
      <c r="E4254" s="204" t="s">
        <v>10321</v>
      </c>
      <c r="F4254" s="49" t="s">
        <v>840</v>
      </c>
      <c r="G4254" s="203">
        <v>3</v>
      </c>
      <c r="H4254" s="203" t="s">
        <v>10322</v>
      </c>
      <c r="I4254" s="205" t="s">
        <v>1506</v>
      </c>
      <c r="J4254" s="206"/>
      <c r="K4254" s="203">
        <v>42</v>
      </c>
      <c r="L4254" s="207" t="s">
        <v>827</v>
      </c>
      <c r="M4254" s="208" t="s">
        <v>1449</v>
      </c>
      <c r="N4254" s="209">
        <f t="shared" si="0"/>
        <v>2025</v>
      </c>
      <c r="O4254" s="210">
        <f t="shared" si="1"/>
        <v>12</v>
      </c>
      <c r="P4254" s="211" t="str">
        <f>IFERROR(VLOOKUP(F4254,연간집계!D:E,2,FALSE),"")</f>
        <v>스탠다드 포토북 6*8 (하드/유광)</v>
      </c>
    </row>
    <row r="4255" spans="1:16" ht="12.75">
      <c r="A4255" s="201">
        <v>46013.637245370373</v>
      </c>
      <c r="B4255" s="202">
        <v>46013</v>
      </c>
      <c r="C4255" s="203" t="s">
        <v>10323</v>
      </c>
      <c r="D4255" s="203" t="s">
        <v>11</v>
      </c>
      <c r="E4255" s="204" t="s">
        <v>10324</v>
      </c>
      <c r="F4255" s="49" t="s">
        <v>1299</v>
      </c>
      <c r="G4255" s="203">
        <v>3</v>
      </c>
      <c r="H4255" s="203" t="s">
        <v>10325</v>
      </c>
      <c r="I4255" s="205" t="s">
        <v>6763</v>
      </c>
      <c r="J4255" s="206"/>
      <c r="K4255" s="203">
        <v>15</v>
      </c>
      <c r="L4255" s="207" t="s">
        <v>828</v>
      </c>
      <c r="M4255" s="208" t="s">
        <v>1471</v>
      </c>
      <c r="N4255" s="209">
        <f t="shared" si="0"/>
        <v>2025</v>
      </c>
      <c r="O4255" s="210">
        <f t="shared" si="1"/>
        <v>12</v>
      </c>
      <c r="P4255" s="211" t="str">
        <f>IFERROR(VLOOKUP(F4255,연간집계!D:E,2,FALSE),"")</f>
        <v>PCMS_우드월캘린더</v>
      </c>
    </row>
    <row r="4256" spans="1:16" ht="12.75">
      <c r="A4256" s="201">
        <v>46013.646319444444</v>
      </c>
      <c r="B4256" s="202">
        <v>46013</v>
      </c>
      <c r="C4256" s="203" t="s">
        <v>10326</v>
      </c>
      <c r="D4256" s="203" t="s">
        <v>11</v>
      </c>
      <c r="E4256" s="204" t="s">
        <v>10327</v>
      </c>
      <c r="F4256" s="49" t="s">
        <v>1315</v>
      </c>
      <c r="G4256" s="203">
        <v>1</v>
      </c>
      <c r="H4256" s="203" t="s">
        <v>4045</v>
      </c>
      <c r="I4256" s="205" t="s">
        <v>5787</v>
      </c>
      <c r="J4256" s="208" t="s">
        <v>1787</v>
      </c>
      <c r="K4256" s="203">
        <v>1</v>
      </c>
      <c r="L4256" s="207" t="s">
        <v>827</v>
      </c>
      <c r="M4256" s="208" t="s">
        <v>4034</v>
      </c>
      <c r="N4256" s="209">
        <f t="shared" si="0"/>
        <v>2025</v>
      </c>
      <c r="O4256" s="210">
        <f t="shared" si="1"/>
        <v>12</v>
      </c>
      <c r="P4256" s="211" t="str">
        <f>IFERROR(VLOOKUP(F4256,연간집계!D:E,2,FALSE),"")</f>
        <v>원목액자 305_브라운</v>
      </c>
    </row>
    <row r="4257" spans="1:16" ht="12.75">
      <c r="A4257" s="201">
        <v>46013.64634259259</v>
      </c>
      <c r="B4257" s="202">
        <v>46013</v>
      </c>
      <c r="C4257" s="203" t="s">
        <v>10328</v>
      </c>
      <c r="D4257" s="203" t="s">
        <v>11</v>
      </c>
      <c r="E4257" s="204" t="s">
        <v>10327</v>
      </c>
      <c r="F4257" s="49" t="s">
        <v>1315</v>
      </c>
      <c r="G4257" s="203">
        <v>1</v>
      </c>
      <c r="H4257" s="203" t="s">
        <v>4045</v>
      </c>
      <c r="I4257" s="205" t="s">
        <v>5787</v>
      </c>
      <c r="J4257" s="208" t="s">
        <v>1787</v>
      </c>
      <c r="K4257" s="203">
        <v>1</v>
      </c>
      <c r="L4257" s="207" t="s">
        <v>827</v>
      </c>
      <c r="M4257" s="208" t="s">
        <v>4034</v>
      </c>
      <c r="N4257" s="209">
        <f t="shared" si="0"/>
        <v>2025</v>
      </c>
      <c r="O4257" s="210">
        <f t="shared" si="1"/>
        <v>12</v>
      </c>
      <c r="P4257" s="211" t="str">
        <f>IFERROR(VLOOKUP(F4257,연간집계!D:E,2,FALSE),"")</f>
        <v>원목액자 305_브라운</v>
      </c>
    </row>
    <row r="4258" spans="1:16" ht="12.75">
      <c r="A4258" s="201">
        <v>46013.646354166667</v>
      </c>
      <c r="B4258" s="202">
        <v>46013</v>
      </c>
      <c r="C4258" s="203" t="s">
        <v>10329</v>
      </c>
      <c r="D4258" s="203" t="s">
        <v>11</v>
      </c>
      <c r="E4258" s="204" t="s">
        <v>10327</v>
      </c>
      <c r="F4258" s="49" t="s">
        <v>1315</v>
      </c>
      <c r="G4258" s="203">
        <v>1</v>
      </c>
      <c r="H4258" s="203" t="s">
        <v>4045</v>
      </c>
      <c r="I4258" s="205" t="s">
        <v>5787</v>
      </c>
      <c r="J4258" s="208" t="s">
        <v>1787</v>
      </c>
      <c r="K4258" s="203">
        <v>1</v>
      </c>
      <c r="L4258" s="207" t="s">
        <v>827</v>
      </c>
      <c r="M4258" s="208" t="s">
        <v>4034</v>
      </c>
      <c r="N4258" s="209">
        <f t="shared" si="0"/>
        <v>2025</v>
      </c>
      <c r="O4258" s="210">
        <f t="shared" si="1"/>
        <v>12</v>
      </c>
      <c r="P4258" s="211" t="str">
        <f>IFERROR(VLOOKUP(F4258,연간집계!D:E,2,FALSE),"")</f>
        <v>원목액자 305_브라운</v>
      </c>
    </row>
    <row r="4259" spans="1:16" ht="12.75">
      <c r="A4259" s="201">
        <v>46013.646377314813</v>
      </c>
      <c r="B4259" s="202">
        <v>46013</v>
      </c>
      <c r="C4259" s="203" t="s">
        <v>10330</v>
      </c>
      <c r="D4259" s="203" t="s">
        <v>11</v>
      </c>
      <c r="E4259" s="204" t="s">
        <v>10327</v>
      </c>
      <c r="F4259" s="49" t="s">
        <v>1315</v>
      </c>
      <c r="G4259" s="203">
        <v>1</v>
      </c>
      <c r="H4259" s="203" t="s">
        <v>4045</v>
      </c>
      <c r="I4259" s="205" t="s">
        <v>5787</v>
      </c>
      <c r="J4259" s="208" t="s">
        <v>1787</v>
      </c>
      <c r="K4259" s="203">
        <v>1</v>
      </c>
      <c r="L4259" s="207" t="s">
        <v>827</v>
      </c>
      <c r="M4259" s="208" t="s">
        <v>4034</v>
      </c>
      <c r="N4259" s="209">
        <f t="shared" si="0"/>
        <v>2025</v>
      </c>
      <c r="O4259" s="210">
        <f t="shared" si="1"/>
        <v>12</v>
      </c>
      <c r="P4259" s="211" t="str">
        <f>IFERROR(VLOOKUP(F4259,연간집계!D:E,2,FALSE),"")</f>
        <v>원목액자 305_브라운</v>
      </c>
    </row>
    <row r="4260" spans="1:16" ht="12.75">
      <c r="A4260" s="201">
        <v>46013.64638888889</v>
      </c>
      <c r="B4260" s="202">
        <v>46013</v>
      </c>
      <c r="C4260" s="203" t="s">
        <v>10331</v>
      </c>
      <c r="D4260" s="203" t="s">
        <v>11</v>
      </c>
      <c r="E4260" s="204" t="s">
        <v>10327</v>
      </c>
      <c r="F4260" s="49" t="s">
        <v>1315</v>
      </c>
      <c r="G4260" s="203">
        <v>1</v>
      </c>
      <c r="H4260" s="203" t="s">
        <v>4045</v>
      </c>
      <c r="I4260" s="205" t="s">
        <v>5787</v>
      </c>
      <c r="J4260" s="208" t="s">
        <v>1787</v>
      </c>
      <c r="K4260" s="203">
        <v>1</v>
      </c>
      <c r="L4260" s="207" t="s">
        <v>827</v>
      </c>
      <c r="M4260" s="208" t="s">
        <v>4034</v>
      </c>
      <c r="N4260" s="209">
        <f t="shared" si="0"/>
        <v>2025</v>
      </c>
      <c r="O4260" s="210">
        <f t="shared" si="1"/>
        <v>12</v>
      </c>
      <c r="P4260" s="211" t="str">
        <f>IFERROR(VLOOKUP(F4260,연간집계!D:E,2,FALSE),"")</f>
        <v>원목액자 305_브라운</v>
      </c>
    </row>
    <row r="4261" spans="1:16" ht="12.75">
      <c r="A4261" s="201">
        <v>46013.646412037036</v>
      </c>
      <c r="B4261" s="202">
        <v>46013</v>
      </c>
      <c r="C4261" s="203" t="s">
        <v>10332</v>
      </c>
      <c r="D4261" s="203" t="s">
        <v>11</v>
      </c>
      <c r="E4261" s="204" t="s">
        <v>10327</v>
      </c>
      <c r="F4261" s="49" t="s">
        <v>1315</v>
      </c>
      <c r="G4261" s="203">
        <v>1</v>
      </c>
      <c r="H4261" s="203" t="s">
        <v>4045</v>
      </c>
      <c r="I4261" s="205" t="s">
        <v>5787</v>
      </c>
      <c r="J4261" s="208" t="s">
        <v>1787</v>
      </c>
      <c r="K4261" s="203">
        <v>1</v>
      </c>
      <c r="L4261" s="207" t="s">
        <v>827</v>
      </c>
      <c r="M4261" s="208" t="s">
        <v>4034</v>
      </c>
      <c r="N4261" s="209">
        <f t="shared" si="0"/>
        <v>2025</v>
      </c>
      <c r="O4261" s="210">
        <f t="shared" si="1"/>
        <v>12</v>
      </c>
      <c r="P4261" s="211" t="str">
        <f>IFERROR(VLOOKUP(F4261,연간집계!D:E,2,FALSE),"")</f>
        <v>원목액자 305_브라운</v>
      </c>
    </row>
    <row r="4262" spans="1:16" ht="12.75">
      <c r="A4262" s="201">
        <v>46013.646423611113</v>
      </c>
      <c r="B4262" s="202">
        <v>46013</v>
      </c>
      <c r="C4262" s="203" t="s">
        <v>10333</v>
      </c>
      <c r="D4262" s="203" t="s">
        <v>11</v>
      </c>
      <c r="E4262" s="204" t="s">
        <v>10327</v>
      </c>
      <c r="F4262" s="49" t="s">
        <v>1315</v>
      </c>
      <c r="G4262" s="203">
        <v>1</v>
      </c>
      <c r="H4262" s="203" t="s">
        <v>4045</v>
      </c>
      <c r="I4262" s="205" t="s">
        <v>5787</v>
      </c>
      <c r="J4262" s="208" t="s">
        <v>1787</v>
      </c>
      <c r="K4262" s="203">
        <v>1</v>
      </c>
      <c r="L4262" s="207" t="s">
        <v>827</v>
      </c>
      <c r="M4262" s="208" t="s">
        <v>4034</v>
      </c>
      <c r="N4262" s="209">
        <f t="shared" si="0"/>
        <v>2025</v>
      </c>
      <c r="O4262" s="210">
        <f t="shared" si="1"/>
        <v>12</v>
      </c>
      <c r="P4262" s="211" t="str">
        <f>IFERROR(VLOOKUP(F4262,연간집계!D:E,2,FALSE),"")</f>
        <v>원목액자 305_브라운</v>
      </c>
    </row>
    <row r="4263" spans="1:16" ht="12.75">
      <c r="A4263" s="201">
        <v>46013.646435185183</v>
      </c>
      <c r="B4263" s="202">
        <v>46013</v>
      </c>
      <c r="C4263" s="203" t="s">
        <v>10334</v>
      </c>
      <c r="D4263" s="203" t="s">
        <v>11</v>
      </c>
      <c r="E4263" s="204" t="s">
        <v>10327</v>
      </c>
      <c r="F4263" s="49" t="s">
        <v>1315</v>
      </c>
      <c r="G4263" s="203">
        <v>1</v>
      </c>
      <c r="H4263" s="203" t="s">
        <v>4045</v>
      </c>
      <c r="I4263" s="205" t="s">
        <v>5787</v>
      </c>
      <c r="J4263" s="208" t="s">
        <v>1787</v>
      </c>
      <c r="K4263" s="203">
        <v>1</v>
      </c>
      <c r="L4263" s="207" t="s">
        <v>827</v>
      </c>
      <c r="M4263" s="208" t="s">
        <v>4034</v>
      </c>
      <c r="N4263" s="209">
        <f t="shared" si="0"/>
        <v>2025</v>
      </c>
      <c r="O4263" s="210">
        <f t="shared" si="1"/>
        <v>12</v>
      </c>
      <c r="P4263" s="211" t="str">
        <f>IFERROR(VLOOKUP(F4263,연간집계!D:E,2,FALSE),"")</f>
        <v>원목액자 305_브라운</v>
      </c>
    </row>
    <row r="4264" spans="1:16" ht="12.75">
      <c r="A4264" s="201">
        <v>46013.646458333336</v>
      </c>
      <c r="B4264" s="202">
        <v>46013</v>
      </c>
      <c r="C4264" s="203" t="s">
        <v>10335</v>
      </c>
      <c r="D4264" s="203" t="s">
        <v>11</v>
      </c>
      <c r="E4264" s="204" t="s">
        <v>10327</v>
      </c>
      <c r="F4264" s="49" t="s">
        <v>1315</v>
      </c>
      <c r="G4264" s="203">
        <v>1</v>
      </c>
      <c r="H4264" s="203" t="s">
        <v>4045</v>
      </c>
      <c r="I4264" s="205" t="s">
        <v>5787</v>
      </c>
      <c r="J4264" s="208" t="s">
        <v>1787</v>
      </c>
      <c r="K4264" s="203">
        <v>1</v>
      </c>
      <c r="L4264" s="207" t="s">
        <v>827</v>
      </c>
      <c r="M4264" s="208" t="s">
        <v>4034</v>
      </c>
      <c r="N4264" s="209">
        <f t="shared" si="0"/>
        <v>2025</v>
      </c>
      <c r="O4264" s="210">
        <f t="shared" si="1"/>
        <v>12</v>
      </c>
      <c r="P4264" s="211" t="str">
        <f>IFERROR(VLOOKUP(F4264,연간집계!D:E,2,FALSE),"")</f>
        <v>원목액자 305_브라운</v>
      </c>
    </row>
    <row r="4265" spans="1:16" ht="12.75">
      <c r="A4265" s="201">
        <v>46013.646469907406</v>
      </c>
      <c r="B4265" s="202">
        <v>46013</v>
      </c>
      <c r="C4265" s="203" t="s">
        <v>10336</v>
      </c>
      <c r="D4265" s="203" t="s">
        <v>11</v>
      </c>
      <c r="E4265" s="204" t="s">
        <v>10327</v>
      </c>
      <c r="F4265" s="49" t="s">
        <v>1315</v>
      </c>
      <c r="G4265" s="203">
        <v>1</v>
      </c>
      <c r="H4265" s="203" t="s">
        <v>4045</v>
      </c>
      <c r="I4265" s="205" t="s">
        <v>5787</v>
      </c>
      <c r="J4265" s="208" t="s">
        <v>1787</v>
      </c>
      <c r="K4265" s="203">
        <v>1</v>
      </c>
      <c r="L4265" s="207" t="s">
        <v>827</v>
      </c>
      <c r="M4265" s="208" t="s">
        <v>4034</v>
      </c>
      <c r="N4265" s="209">
        <f t="shared" si="0"/>
        <v>2025</v>
      </c>
      <c r="O4265" s="210">
        <f t="shared" si="1"/>
        <v>12</v>
      </c>
      <c r="P4265" s="211" t="str">
        <f>IFERROR(VLOOKUP(F4265,연간집계!D:E,2,FALSE),"")</f>
        <v>원목액자 305_브라운</v>
      </c>
    </row>
    <row r="4266" spans="1:16" ht="12.75">
      <c r="A4266" s="201">
        <v>46013.646481481483</v>
      </c>
      <c r="B4266" s="202">
        <v>46013</v>
      </c>
      <c r="C4266" s="203" t="s">
        <v>10337</v>
      </c>
      <c r="D4266" s="203" t="s">
        <v>11</v>
      </c>
      <c r="E4266" s="204" t="s">
        <v>10327</v>
      </c>
      <c r="F4266" s="49" t="s">
        <v>1315</v>
      </c>
      <c r="G4266" s="203">
        <v>1</v>
      </c>
      <c r="H4266" s="203" t="s">
        <v>4045</v>
      </c>
      <c r="I4266" s="205" t="s">
        <v>5787</v>
      </c>
      <c r="J4266" s="208" t="s">
        <v>1787</v>
      </c>
      <c r="K4266" s="203">
        <v>1</v>
      </c>
      <c r="L4266" s="207" t="s">
        <v>827</v>
      </c>
      <c r="M4266" s="208" t="s">
        <v>4034</v>
      </c>
      <c r="N4266" s="209">
        <f t="shared" si="0"/>
        <v>2025</v>
      </c>
      <c r="O4266" s="210">
        <f t="shared" si="1"/>
        <v>12</v>
      </c>
      <c r="P4266" s="211" t="str">
        <f>IFERROR(VLOOKUP(F4266,연간집계!D:E,2,FALSE),"")</f>
        <v>원목액자 305_브라운</v>
      </c>
    </row>
    <row r="4267" spans="1:16" ht="12.75">
      <c r="A4267" s="201">
        <v>46013.646504629629</v>
      </c>
      <c r="B4267" s="202">
        <v>46013</v>
      </c>
      <c r="C4267" s="203" t="s">
        <v>10338</v>
      </c>
      <c r="D4267" s="203" t="s">
        <v>11</v>
      </c>
      <c r="E4267" s="204" t="s">
        <v>10327</v>
      </c>
      <c r="F4267" s="49" t="s">
        <v>1315</v>
      </c>
      <c r="G4267" s="203">
        <v>1</v>
      </c>
      <c r="H4267" s="203" t="s">
        <v>4045</v>
      </c>
      <c r="I4267" s="205" t="s">
        <v>5787</v>
      </c>
      <c r="J4267" s="208" t="s">
        <v>1787</v>
      </c>
      <c r="K4267" s="203">
        <v>1</v>
      </c>
      <c r="L4267" s="207" t="s">
        <v>827</v>
      </c>
      <c r="M4267" s="208" t="s">
        <v>4034</v>
      </c>
      <c r="N4267" s="209">
        <f t="shared" si="0"/>
        <v>2025</v>
      </c>
      <c r="O4267" s="210">
        <f t="shared" si="1"/>
        <v>12</v>
      </c>
      <c r="P4267" s="211" t="str">
        <f>IFERROR(VLOOKUP(F4267,연간집계!D:E,2,FALSE),"")</f>
        <v>원목액자 305_브라운</v>
      </c>
    </row>
    <row r="4268" spans="1:16" ht="12.75">
      <c r="A4268" s="201">
        <v>46013.646516203706</v>
      </c>
      <c r="B4268" s="202">
        <v>46013</v>
      </c>
      <c r="C4268" s="203" t="s">
        <v>10339</v>
      </c>
      <c r="D4268" s="203" t="s">
        <v>11</v>
      </c>
      <c r="E4268" s="204" t="s">
        <v>10327</v>
      </c>
      <c r="F4268" s="49" t="s">
        <v>1315</v>
      </c>
      <c r="G4268" s="203">
        <v>1</v>
      </c>
      <c r="H4268" s="203" t="s">
        <v>4045</v>
      </c>
      <c r="I4268" s="205" t="s">
        <v>5787</v>
      </c>
      <c r="J4268" s="208" t="s">
        <v>1787</v>
      </c>
      <c r="K4268" s="203">
        <v>1</v>
      </c>
      <c r="L4268" s="207" t="s">
        <v>827</v>
      </c>
      <c r="M4268" s="208" t="s">
        <v>4034</v>
      </c>
      <c r="N4268" s="209">
        <f t="shared" si="0"/>
        <v>2025</v>
      </c>
      <c r="O4268" s="210">
        <f t="shared" si="1"/>
        <v>12</v>
      </c>
      <c r="P4268" s="211" t="str">
        <f>IFERROR(VLOOKUP(F4268,연간집계!D:E,2,FALSE),"")</f>
        <v>원목액자 305_브라운</v>
      </c>
    </row>
    <row r="4269" spans="1:16" ht="12.75">
      <c r="A4269" s="201">
        <v>46013.646527777775</v>
      </c>
      <c r="B4269" s="202">
        <v>46013</v>
      </c>
      <c r="C4269" s="203" t="s">
        <v>10340</v>
      </c>
      <c r="D4269" s="203" t="s">
        <v>11</v>
      </c>
      <c r="E4269" s="204" t="s">
        <v>10327</v>
      </c>
      <c r="F4269" s="49" t="s">
        <v>1315</v>
      </c>
      <c r="G4269" s="203">
        <v>1</v>
      </c>
      <c r="H4269" s="203" t="s">
        <v>4045</v>
      </c>
      <c r="I4269" s="205" t="s">
        <v>5787</v>
      </c>
      <c r="J4269" s="208" t="s">
        <v>1787</v>
      </c>
      <c r="K4269" s="203">
        <v>1</v>
      </c>
      <c r="L4269" s="207" t="s">
        <v>827</v>
      </c>
      <c r="M4269" s="208" t="s">
        <v>4034</v>
      </c>
      <c r="N4269" s="209">
        <f t="shared" si="0"/>
        <v>2025</v>
      </c>
      <c r="O4269" s="210">
        <f t="shared" si="1"/>
        <v>12</v>
      </c>
      <c r="P4269" s="211" t="str">
        <f>IFERROR(VLOOKUP(F4269,연간집계!D:E,2,FALSE),"")</f>
        <v>원목액자 305_브라운</v>
      </c>
    </row>
    <row r="4270" spans="1:16" ht="12.75">
      <c r="A4270" s="201">
        <v>46013.646550925929</v>
      </c>
      <c r="B4270" s="202">
        <v>46013</v>
      </c>
      <c r="C4270" s="203" t="s">
        <v>10341</v>
      </c>
      <c r="D4270" s="203" t="s">
        <v>11</v>
      </c>
      <c r="E4270" s="204" t="s">
        <v>10327</v>
      </c>
      <c r="F4270" s="49" t="s">
        <v>1315</v>
      </c>
      <c r="G4270" s="203">
        <v>1</v>
      </c>
      <c r="H4270" s="203" t="s">
        <v>4045</v>
      </c>
      <c r="I4270" s="205" t="s">
        <v>5787</v>
      </c>
      <c r="J4270" s="208" t="s">
        <v>1787</v>
      </c>
      <c r="K4270" s="203">
        <v>1</v>
      </c>
      <c r="L4270" s="207" t="s">
        <v>827</v>
      </c>
      <c r="M4270" s="208" t="s">
        <v>4034</v>
      </c>
      <c r="N4270" s="209">
        <f t="shared" si="0"/>
        <v>2025</v>
      </c>
      <c r="O4270" s="210">
        <f t="shared" si="1"/>
        <v>12</v>
      </c>
      <c r="P4270" s="211" t="str">
        <f>IFERROR(VLOOKUP(F4270,연간집계!D:E,2,FALSE),"")</f>
        <v>원목액자 305_브라운</v>
      </c>
    </row>
    <row r="4271" spans="1:16" ht="12.75">
      <c r="A4271" s="201">
        <v>46013.646562499998</v>
      </c>
      <c r="B4271" s="202">
        <v>46013</v>
      </c>
      <c r="C4271" s="203" t="s">
        <v>10342</v>
      </c>
      <c r="D4271" s="203" t="s">
        <v>11</v>
      </c>
      <c r="E4271" s="204" t="s">
        <v>10327</v>
      </c>
      <c r="F4271" s="49" t="s">
        <v>1315</v>
      </c>
      <c r="G4271" s="203">
        <v>1</v>
      </c>
      <c r="H4271" s="203" t="s">
        <v>4045</v>
      </c>
      <c r="I4271" s="205" t="s">
        <v>5787</v>
      </c>
      <c r="J4271" s="208" t="s">
        <v>1787</v>
      </c>
      <c r="K4271" s="203">
        <v>1</v>
      </c>
      <c r="L4271" s="207" t="s">
        <v>827</v>
      </c>
      <c r="M4271" s="208" t="s">
        <v>4034</v>
      </c>
      <c r="N4271" s="209">
        <f t="shared" si="0"/>
        <v>2025</v>
      </c>
      <c r="O4271" s="210">
        <f t="shared" si="1"/>
        <v>12</v>
      </c>
      <c r="P4271" s="211" t="str">
        <f>IFERROR(VLOOKUP(F4271,연간집계!D:E,2,FALSE),"")</f>
        <v>원목액자 305_브라운</v>
      </c>
    </row>
    <row r="4272" spans="1:16" ht="12.75">
      <c r="A4272" s="201">
        <v>46013.646574074075</v>
      </c>
      <c r="B4272" s="202">
        <v>46013</v>
      </c>
      <c r="C4272" s="203" t="s">
        <v>10343</v>
      </c>
      <c r="D4272" s="203" t="s">
        <v>11</v>
      </c>
      <c r="E4272" s="204" t="s">
        <v>10327</v>
      </c>
      <c r="F4272" s="49" t="s">
        <v>1315</v>
      </c>
      <c r="G4272" s="203">
        <v>1</v>
      </c>
      <c r="H4272" s="203" t="s">
        <v>4045</v>
      </c>
      <c r="I4272" s="205" t="s">
        <v>5787</v>
      </c>
      <c r="J4272" s="208" t="s">
        <v>1787</v>
      </c>
      <c r="K4272" s="203">
        <v>1</v>
      </c>
      <c r="L4272" s="207" t="s">
        <v>827</v>
      </c>
      <c r="M4272" s="208" t="s">
        <v>4034</v>
      </c>
      <c r="N4272" s="209">
        <f t="shared" si="0"/>
        <v>2025</v>
      </c>
      <c r="O4272" s="210">
        <f t="shared" si="1"/>
        <v>12</v>
      </c>
      <c r="P4272" s="211" t="str">
        <f>IFERROR(VLOOKUP(F4272,연간집계!D:E,2,FALSE),"")</f>
        <v>원목액자 305_브라운</v>
      </c>
    </row>
    <row r="4273" spans="1:16" ht="12.75">
      <c r="A4273" s="201">
        <v>46013.646585648145</v>
      </c>
      <c r="B4273" s="202">
        <v>46013</v>
      </c>
      <c r="C4273" s="203" t="s">
        <v>10344</v>
      </c>
      <c r="D4273" s="203" t="s">
        <v>11</v>
      </c>
      <c r="E4273" s="204" t="s">
        <v>10327</v>
      </c>
      <c r="F4273" s="49" t="s">
        <v>1315</v>
      </c>
      <c r="G4273" s="203">
        <v>1</v>
      </c>
      <c r="H4273" s="203" t="s">
        <v>4045</v>
      </c>
      <c r="I4273" s="205" t="s">
        <v>5787</v>
      </c>
      <c r="J4273" s="208" t="s">
        <v>1787</v>
      </c>
      <c r="K4273" s="203">
        <v>1</v>
      </c>
      <c r="L4273" s="207" t="s">
        <v>827</v>
      </c>
      <c r="M4273" s="208" t="s">
        <v>4034</v>
      </c>
      <c r="N4273" s="209">
        <f t="shared" si="0"/>
        <v>2025</v>
      </c>
      <c r="O4273" s="210">
        <f t="shared" si="1"/>
        <v>12</v>
      </c>
      <c r="P4273" s="211" t="str">
        <f>IFERROR(VLOOKUP(F4273,연간집계!D:E,2,FALSE),"")</f>
        <v>원목액자 305_브라운</v>
      </c>
    </row>
    <row r="4274" spans="1:16" ht="12.75">
      <c r="A4274" s="201">
        <v>46013.646597222221</v>
      </c>
      <c r="B4274" s="202">
        <v>46013</v>
      </c>
      <c r="C4274" s="203" t="s">
        <v>10345</v>
      </c>
      <c r="D4274" s="203" t="s">
        <v>11</v>
      </c>
      <c r="E4274" s="204" t="s">
        <v>10327</v>
      </c>
      <c r="F4274" s="49" t="s">
        <v>1315</v>
      </c>
      <c r="G4274" s="203">
        <v>1</v>
      </c>
      <c r="H4274" s="203" t="s">
        <v>4045</v>
      </c>
      <c r="I4274" s="205" t="s">
        <v>5787</v>
      </c>
      <c r="J4274" s="208" t="s">
        <v>1787</v>
      </c>
      <c r="K4274" s="203">
        <v>1</v>
      </c>
      <c r="L4274" s="207" t="s">
        <v>827</v>
      </c>
      <c r="M4274" s="208" t="s">
        <v>4034</v>
      </c>
      <c r="N4274" s="209">
        <f t="shared" si="0"/>
        <v>2025</v>
      </c>
      <c r="O4274" s="210">
        <f t="shared" si="1"/>
        <v>12</v>
      </c>
      <c r="P4274" s="211" t="str">
        <f>IFERROR(VLOOKUP(F4274,연간집계!D:E,2,FALSE),"")</f>
        <v>원목액자 305_브라운</v>
      </c>
    </row>
    <row r="4275" spans="1:16" ht="12.75">
      <c r="A4275" s="201">
        <v>46013.646608796298</v>
      </c>
      <c r="B4275" s="202">
        <v>46013</v>
      </c>
      <c r="C4275" s="203" t="s">
        <v>10346</v>
      </c>
      <c r="D4275" s="203" t="s">
        <v>11</v>
      </c>
      <c r="E4275" s="204" t="s">
        <v>10327</v>
      </c>
      <c r="F4275" s="49" t="s">
        <v>1315</v>
      </c>
      <c r="G4275" s="203">
        <v>1</v>
      </c>
      <c r="H4275" s="203" t="s">
        <v>4045</v>
      </c>
      <c r="I4275" s="205" t="s">
        <v>5787</v>
      </c>
      <c r="J4275" s="208" t="s">
        <v>1787</v>
      </c>
      <c r="K4275" s="203">
        <v>1</v>
      </c>
      <c r="L4275" s="207" t="s">
        <v>827</v>
      </c>
      <c r="M4275" s="208" t="s">
        <v>4034</v>
      </c>
      <c r="N4275" s="209">
        <f t="shared" si="0"/>
        <v>2025</v>
      </c>
      <c r="O4275" s="210">
        <f t="shared" si="1"/>
        <v>12</v>
      </c>
      <c r="P4275" s="211" t="str">
        <f>IFERROR(VLOOKUP(F4275,연간집계!D:E,2,FALSE),"")</f>
        <v>원목액자 305_브라운</v>
      </c>
    </row>
    <row r="4276" spans="1:16" ht="12.75">
      <c r="A4276" s="201">
        <v>46013.646620370368</v>
      </c>
      <c r="B4276" s="202">
        <v>46013</v>
      </c>
      <c r="C4276" s="203" t="s">
        <v>10347</v>
      </c>
      <c r="D4276" s="203" t="s">
        <v>11</v>
      </c>
      <c r="E4276" s="204" t="s">
        <v>10327</v>
      </c>
      <c r="F4276" s="49" t="s">
        <v>1315</v>
      </c>
      <c r="G4276" s="203">
        <v>1</v>
      </c>
      <c r="H4276" s="203" t="s">
        <v>4045</v>
      </c>
      <c r="I4276" s="205" t="s">
        <v>5787</v>
      </c>
      <c r="J4276" s="208" t="s">
        <v>1787</v>
      </c>
      <c r="K4276" s="203">
        <v>1</v>
      </c>
      <c r="L4276" s="207" t="s">
        <v>827</v>
      </c>
      <c r="M4276" s="208" t="s">
        <v>4034</v>
      </c>
      <c r="N4276" s="209">
        <f t="shared" si="0"/>
        <v>2025</v>
      </c>
      <c r="O4276" s="210">
        <f t="shared" si="1"/>
        <v>12</v>
      </c>
      <c r="P4276" s="211" t="str">
        <f>IFERROR(VLOOKUP(F4276,연간집계!D:E,2,FALSE),"")</f>
        <v>원목액자 305_브라운</v>
      </c>
    </row>
    <row r="4277" spans="1:16" ht="12.75">
      <c r="A4277" s="201">
        <v>46013.673622685186</v>
      </c>
      <c r="B4277" s="202">
        <v>46013</v>
      </c>
      <c r="C4277" s="203" t="s">
        <v>10348</v>
      </c>
      <c r="D4277" s="203" t="s">
        <v>11</v>
      </c>
      <c r="E4277" s="204" t="s">
        <v>10349</v>
      </c>
      <c r="F4277" s="49" t="s">
        <v>1284</v>
      </c>
      <c r="G4277" s="203">
        <v>55</v>
      </c>
      <c r="H4277" s="203" t="s">
        <v>10350</v>
      </c>
      <c r="I4277" s="205" t="s">
        <v>5016</v>
      </c>
      <c r="J4277" s="206"/>
      <c r="K4277" s="203">
        <v>26</v>
      </c>
      <c r="L4277" s="207" t="s">
        <v>827</v>
      </c>
      <c r="M4277" s="208" t="s">
        <v>1514</v>
      </c>
      <c r="N4277" s="209">
        <f t="shared" si="0"/>
        <v>2025</v>
      </c>
      <c r="O4277" s="210">
        <f t="shared" si="1"/>
        <v>12</v>
      </c>
      <c r="P4277" s="211" t="str">
        <f>IFERROR(VLOOKUP(F4277,연간집계!D:E,2,FALSE),"")</f>
        <v>PCMS_스탠다드캘린더</v>
      </c>
    </row>
    <row r="4278" spans="1:16" ht="12.75">
      <c r="A4278" s="201">
        <v>46013.673657407409</v>
      </c>
      <c r="B4278" s="202">
        <v>46013</v>
      </c>
      <c r="C4278" s="203" t="s">
        <v>10351</v>
      </c>
      <c r="D4278" s="203" t="s">
        <v>11</v>
      </c>
      <c r="E4278" s="204" t="s">
        <v>10352</v>
      </c>
      <c r="F4278" s="49" t="s">
        <v>1051</v>
      </c>
      <c r="G4278" s="203">
        <v>1</v>
      </c>
      <c r="H4278" s="203" t="s">
        <v>2779</v>
      </c>
      <c r="I4278" s="205" t="s">
        <v>1440</v>
      </c>
      <c r="J4278" s="206"/>
      <c r="K4278" s="203">
        <v>100</v>
      </c>
      <c r="L4278" s="207" t="s">
        <v>827</v>
      </c>
      <c r="M4278" s="208" t="s">
        <v>1436</v>
      </c>
      <c r="N4278" s="209">
        <f t="shared" si="0"/>
        <v>2025</v>
      </c>
      <c r="O4278" s="210">
        <f t="shared" si="1"/>
        <v>12</v>
      </c>
      <c r="P4278" s="211" t="str">
        <f>IFERROR(VLOOKUP(F4278,연간집계!D:E,2,FALSE),"")</f>
        <v>프리북A4 (하드)</v>
      </c>
    </row>
    <row r="4279" spans="1:16" ht="12.75">
      <c r="A4279" s="201">
        <v>46013.679756944446</v>
      </c>
      <c r="B4279" s="202">
        <v>46013</v>
      </c>
      <c r="C4279" s="203" t="s">
        <v>10353</v>
      </c>
      <c r="D4279" s="203" t="s">
        <v>11</v>
      </c>
      <c r="E4279" s="204" t="s">
        <v>10354</v>
      </c>
      <c r="F4279" s="49" t="s">
        <v>1284</v>
      </c>
      <c r="G4279" s="203">
        <v>4</v>
      </c>
      <c r="H4279" s="203" t="s">
        <v>10355</v>
      </c>
      <c r="I4279" s="205" t="s">
        <v>2297</v>
      </c>
      <c r="J4279" s="206"/>
      <c r="K4279" s="203">
        <v>26</v>
      </c>
      <c r="L4279" s="207" t="s">
        <v>827</v>
      </c>
      <c r="M4279" s="208" t="s">
        <v>1629</v>
      </c>
      <c r="N4279" s="209">
        <f t="shared" si="0"/>
        <v>2025</v>
      </c>
      <c r="O4279" s="210">
        <f t="shared" si="1"/>
        <v>12</v>
      </c>
      <c r="P4279" s="211" t="str">
        <f>IFERROR(VLOOKUP(F4279,연간집계!D:E,2,FALSE),"")</f>
        <v>PCMS_스탠다드캘린더</v>
      </c>
    </row>
    <row r="4280" spans="1:16" ht="12.75">
      <c r="A4280" s="201">
        <v>46013.685787037037</v>
      </c>
      <c r="B4280" s="202">
        <v>46013</v>
      </c>
      <c r="C4280" s="203" t="s">
        <v>10356</v>
      </c>
      <c r="D4280" s="203" t="s">
        <v>11</v>
      </c>
      <c r="E4280" s="204" t="s">
        <v>10357</v>
      </c>
      <c r="F4280" s="49" t="s">
        <v>983</v>
      </c>
      <c r="G4280" s="203">
        <v>9</v>
      </c>
      <c r="H4280" s="203" t="s">
        <v>10358</v>
      </c>
      <c r="I4280" s="205" t="s">
        <v>6892</v>
      </c>
      <c r="J4280" s="206"/>
      <c r="K4280" s="203">
        <v>26</v>
      </c>
      <c r="L4280" s="207" t="s">
        <v>827</v>
      </c>
      <c r="M4280" s="203" t="s">
        <v>5021</v>
      </c>
      <c r="N4280" s="209">
        <f t="shared" si="0"/>
        <v>2025</v>
      </c>
      <c r="O4280" s="210">
        <f t="shared" si="1"/>
        <v>12</v>
      </c>
      <c r="P4280" s="211" t="str">
        <f>IFERROR(VLOOKUP(F4280,연간집계!D:E,2,FALSE),"")</f>
        <v>졸업북 (무광)</v>
      </c>
    </row>
    <row r="4281" spans="1:16" ht="12.75">
      <c r="A4281" s="201">
        <v>46013.694745370369</v>
      </c>
      <c r="B4281" s="202">
        <v>46013</v>
      </c>
      <c r="C4281" s="203" t="s">
        <v>10359</v>
      </c>
      <c r="D4281" s="203" t="s">
        <v>11</v>
      </c>
      <c r="E4281" s="204" t="s">
        <v>10360</v>
      </c>
      <c r="F4281" s="49" t="s">
        <v>838</v>
      </c>
      <c r="G4281" s="203">
        <v>1</v>
      </c>
      <c r="H4281" s="203" t="s">
        <v>10361</v>
      </c>
      <c r="I4281" s="205" t="s">
        <v>1440</v>
      </c>
      <c r="J4281" s="206"/>
      <c r="K4281" s="203">
        <v>24</v>
      </c>
      <c r="L4281" s="207" t="s">
        <v>827</v>
      </c>
      <c r="M4281" s="208" t="s">
        <v>1436</v>
      </c>
      <c r="N4281" s="209">
        <f t="shared" si="0"/>
        <v>2025</v>
      </c>
      <c r="O4281" s="210">
        <f t="shared" si="1"/>
        <v>12</v>
      </c>
      <c r="P4281" s="211" t="str">
        <f>IFERROR(VLOOKUP(F4281,연간집계!D:E,2,FALSE),"")</f>
        <v>스탠다드 포토북 6*8 (하드/무광)</v>
      </c>
    </row>
    <row r="4282" spans="1:16" ht="12.75">
      <c r="A4282" s="201">
        <v>46013.725613425922</v>
      </c>
      <c r="B4282" s="202">
        <v>46013</v>
      </c>
      <c r="C4282" s="203" t="s">
        <v>10362</v>
      </c>
      <c r="D4282" s="203" t="s">
        <v>11</v>
      </c>
      <c r="E4282" s="204" t="s">
        <v>10363</v>
      </c>
      <c r="F4282" s="49" t="s">
        <v>880</v>
      </c>
      <c r="G4282" s="203">
        <v>1</v>
      </c>
      <c r="H4282" s="203" t="s">
        <v>10364</v>
      </c>
      <c r="I4282" s="205" t="s">
        <v>3636</v>
      </c>
      <c r="J4282" s="208" t="s">
        <v>8593</v>
      </c>
      <c r="K4282" s="203">
        <v>78</v>
      </c>
      <c r="L4282" s="207" t="s">
        <v>827</v>
      </c>
      <c r="M4282" s="208" t="s">
        <v>1436</v>
      </c>
      <c r="N4282" s="209">
        <f t="shared" si="0"/>
        <v>2025</v>
      </c>
      <c r="O4282" s="210">
        <f t="shared" si="1"/>
        <v>12</v>
      </c>
      <c r="P4282" s="211" t="str">
        <f>IFERROR(VLOOKUP(F4282,연간집계!D:E,2,FALSE),"")</f>
        <v>레코드북 150</v>
      </c>
    </row>
    <row r="4283" spans="1:16" ht="12.75">
      <c r="A4283" s="201">
        <v>46013.735960648148</v>
      </c>
      <c r="B4283" s="202">
        <v>46013</v>
      </c>
      <c r="C4283" s="203" t="s">
        <v>10365</v>
      </c>
      <c r="D4283" s="203" t="s">
        <v>11</v>
      </c>
      <c r="E4283" s="204" t="s">
        <v>10366</v>
      </c>
      <c r="F4283" s="49" t="s">
        <v>1222</v>
      </c>
      <c r="G4283" s="203">
        <v>1</v>
      </c>
      <c r="H4283" s="203" t="s">
        <v>8978</v>
      </c>
      <c r="I4283" s="205" t="s">
        <v>2625</v>
      </c>
      <c r="J4283" s="208" t="s">
        <v>1444</v>
      </c>
      <c r="K4283" s="203">
        <v>30</v>
      </c>
      <c r="L4283" s="207" t="s">
        <v>827</v>
      </c>
      <c r="M4283" s="208" t="s">
        <v>1645</v>
      </c>
      <c r="N4283" s="209">
        <f t="shared" si="0"/>
        <v>2025</v>
      </c>
      <c r="O4283" s="210">
        <f t="shared" si="1"/>
        <v>12</v>
      </c>
      <c r="P4283" s="211" t="str">
        <f>IFERROR(VLOOKUP(F4283,연간집계!D:E,2,FALSE),"")</f>
        <v>셀프스튜디오앨범 12*8 (무광)</v>
      </c>
    </row>
    <row r="4284" spans="1:16" ht="12.75">
      <c r="A4284" s="201">
        <v>46013.739432870374</v>
      </c>
      <c r="B4284" s="202">
        <v>46013</v>
      </c>
      <c r="C4284" s="203" t="s">
        <v>10367</v>
      </c>
      <c r="D4284" s="203" t="s">
        <v>11</v>
      </c>
      <c r="E4284" s="204" t="s">
        <v>10368</v>
      </c>
      <c r="F4284" s="49" t="s">
        <v>1284</v>
      </c>
      <c r="G4284" s="203">
        <v>1</v>
      </c>
      <c r="H4284" s="203" t="s">
        <v>10369</v>
      </c>
      <c r="I4284" s="205" t="s">
        <v>1440</v>
      </c>
      <c r="J4284" s="206"/>
      <c r="K4284" s="203">
        <v>26</v>
      </c>
      <c r="L4284" s="207" t="s">
        <v>827</v>
      </c>
      <c r="M4284" s="208" t="s">
        <v>1645</v>
      </c>
      <c r="N4284" s="209">
        <f t="shared" si="0"/>
        <v>2025</v>
      </c>
      <c r="O4284" s="210">
        <f t="shared" si="1"/>
        <v>12</v>
      </c>
      <c r="P4284" s="211" t="str">
        <f>IFERROR(VLOOKUP(F4284,연간집계!D:E,2,FALSE),"")</f>
        <v>PCMS_스탠다드캘린더</v>
      </c>
    </row>
    <row r="4285" spans="1:16" ht="12.75">
      <c r="A4285" s="201">
        <v>46013.757314814815</v>
      </c>
      <c r="B4285" s="202">
        <v>46013</v>
      </c>
      <c r="C4285" s="203" t="s">
        <v>10370</v>
      </c>
      <c r="D4285" s="203" t="s">
        <v>11</v>
      </c>
      <c r="E4285" s="204" t="s">
        <v>10371</v>
      </c>
      <c r="F4285" s="49" t="s">
        <v>856</v>
      </c>
      <c r="G4285" s="203">
        <v>1</v>
      </c>
      <c r="H4285" s="203" t="s">
        <v>10372</v>
      </c>
      <c r="I4285" s="205" t="s">
        <v>1453</v>
      </c>
      <c r="J4285" s="206"/>
      <c r="K4285" s="203">
        <v>24</v>
      </c>
      <c r="L4285" s="207" t="s">
        <v>827</v>
      </c>
      <c r="M4285" s="208" t="s">
        <v>1497</v>
      </c>
      <c r="N4285" s="209">
        <f t="shared" si="0"/>
        <v>2025</v>
      </c>
      <c r="O4285" s="210">
        <f t="shared" si="1"/>
        <v>12</v>
      </c>
      <c r="P4285" s="211" t="str">
        <f>IFERROR(VLOOKUP(F4285,연간집계!D:E,2,FALSE),"")</f>
        <v>스탠다드 포토북 8*8 (하드/무광)</v>
      </c>
    </row>
    <row r="4286" spans="1:16" ht="12.75">
      <c r="A4286" s="201">
        <v>46013.828356481485</v>
      </c>
      <c r="B4286" s="202">
        <v>46013</v>
      </c>
      <c r="C4286" s="203" t="s">
        <v>10373</v>
      </c>
      <c r="D4286" s="203" t="s">
        <v>11</v>
      </c>
      <c r="E4286" s="204" t="s">
        <v>10374</v>
      </c>
      <c r="F4286" s="49" t="s">
        <v>1247</v>
      </c>
      <c r="G4286" s="203">
        <v>1</v>
      </c>
      <c r="H4286" s="203" t="s">
        <v>1598</v>
      </c>
      <c r="I4286" s="205" t="s">
        <v>1453</v>
      </c>
      <c r="J4286" s="206"/>
      <c r="K4286" s="203">
        <v>24</v>
      </c>
      <c r="L4286" s="207" t="s">
        <v>828</v>
      </c>
      <c r="M4286" s="208" t="s">
        <v>1436</v>
      </c>
      <c r="N4286" s="209">
        <f t="shared" si="0"/>
        <v>2025</v>
      </c>
      <c r="O4286" s="210">
        <f t="shared" si="1"/>
        <v>12</v>
      </c>
      <c r="P4286" s="211" t="str">
        <f>IFERROR(VLOOKUP(F4286,연간집계!D:E,2,FALSE),"")</f>
        <v>모바일 포토북 197 (여행)</v>
      </c>
    </row>
    <row r="4287" spans="1:16" ht="12.75">
      <c r="A4287" s="201">
        <v>46013.834432870368</v>
      </c>
      <c r="B4287" s="202">
        <v>46013</v>
      </c>
      <c r="C4287" s="203" t="s">
        <v>10375</v>
      </c>
      <c r="D4287" s="203" t="s">
        <v>11</v>
      </c>
      <c r="E4287" s="204" t="s">
        <v>10376</v>
      </c>
      <c r="F4287" s="49" t="s">
        <v>838</v>
      </c>
      <c r="G4287" s="203">
        <v>6</v>
      </c>
      <c r="H4287" s="203" t="s">
        <v>9076</v>
      </c>
      <c r="I4287" s="205" t="s">
        <v>2144</v>
      </c>
      <c r="J4287" s="206"/>
      <c r="K4287" s="203">
        <v>48</v>
      </c>
      <c r="L4287" s="207" t="s">
        <v>827</v>
      </c>
      <c r="M4287" s="208" t="s">
        <v>1493</v>
      </c>
      <c r="N4287" s="209">
        <f t="shared" si="0"/>
        <v>2025</v>
      </c>
      <c r="O4287" s="210">
        <f t="shared" si="1"/>
        <v>12</v>
      </c>
      <c r="P4287" s="211" t="str">
        <f>IFERROR(VLOOKUP(F4287,연간집계!D:E,2,FALSE),"")</f>
        <v>스탠다드 포토북 6*8 (하드/무광)</v>
      </c>
    </row>
    <row r="4288" spans="1:16" ht="12.75">
      <c r="A4288" s="201">
        <v>46013.840428240743</v>
      </c>
      <c r="B4288" s="202">
        <v>46013</v>
      </c>
      <c r="C4288" s="203" t="s">
        <v>10377</v>
      </c>
      <c r="D4288" s="203" t="s">
        <v>11</v>
      </c>
      <c r="E4288" s="204" t="s">
        <v>10378</v>
      </c>
      <c r="F4288" s="49" t="s">
        <v>1284</v>
      </c>
      <c r="G4288" s="203">
        <v>1</v>
      </c>
      <c r="H4288" s="203" t="s">
        <v>2868</v>
      </c>
      <c r="I4288" s="205" t="s">
        <v>4631</v>
      </c>
      <c r="J4288" s="206"/>
      <c r="K4288" s="203">
        <v>26</v>
      </c>
      <c r="L4288" s="207" t="s">
        <v>827</v>
      </c>
      <c r="M4288" s="208" t="s">
        <v>1436</v>
      </c>
      <c r="N4288" s="209">
        <f t="shared" si="0"/>
        <v>2025</v>
      </c>
      <c r="O4288" s="210">
        <f t="shared" si="1"/>
        <v>12</v>
      </c>
      <c r="P4288" s="211" t="str">
        <f>IFERROR(VLOOKUP(F4288,연간집계!D:E,2,FALSE),"")</f>
        <v>PCMS_스탠다드캘린더</v>
      </c>
    </row>
    <row r="4289" spans="1:16" ht="12.75">
      <c r="A4289" s="201">
        <v>46013.840439814812</v>
      </c>
      <c r="B4289" s="202">
        <v>46013</v>
      </c>
      <c r="C4289" s="203" t="s">
        <v>10379</v>
      </c>
      <c r="D4289" s="203" t="s">
        <v>11</v>
      </c>
      <c r="E4289" s="204" t="s">
        <v>10378</v>
      </c>
      <c r="F4289" s="49" t="s">
        <v>1284</v>
      </c>
      <c r="G4289" s="203">
        <v>1</v>
      </c>
      <c r="H4289" s="203" t="s">
        <v>2868</v>
      </c>
      <c r="I4289" s="205" t="s">
        <v>4631</v>
      </c>
      <c r="J4289" s="206"/>
      <c r="K4289" s="203">
        <v>26</v>
      </c>
      <c r="L4289" s="207" t="s">
        <v>827</v>
      </c>
      <c r="M4289" s="208" t="s">
        <v>1436</v>
      </c>
      <c r="N4289" s="209">
        <f t="shared" si="0"/>
        <v>2025</v>
      </c>
      <c r="O4289" s="210">
        <f t="shared" si="1"/>
        <v>12</v>
      </c>
      <c r="P4289" s="211" t="str">
        <f>IFERROR(VLOOKUP(F4289,연간집계!D:E,2,FALSE),"")</f>
        <v>PCMS_스탠다드캘린더</v>
      </c>
    </row>
    <row r="4290" spans="1:16" ht="12.75">
      <c r="A4290" s="201">
        <v>46013.864074074074</v>
      </c>
      <c r="B4290" s="202">
        <v>46013</v>
      </c>
      <c r="C4290" s="203" t="s">
        <v>10380</v>
      </c>
      <c r="D4290" s="203" t="s">
        <v>11</v>
      </c>
      <c r="E4290" s="204" t="s">
        <v>10381</v>
      </c>
      <c r="F4290" s="49" t="s">
        <v>890</v>
      </c>
      <c r="G4290" s="203">
        <v>1</v>
      </c>
      <c r="H4290" s="203" t="s">
        <v>7982</v>
      </c>
      <c r="I4290" s="205" t="s">
        <v>1506</v>
      </c>
      <c r="J4290" s="208" t="s">
        <v>2810</v>
      </c>
      <c r="K4290" s="203">
        <v>48</v>
      </c>
      <c r="L4290" s="207" t="s">
        <v>827</v>
      </c>
      <c r="M4290" s="208" t="s">
        <v>1541</v>
      </c>
      <c r="N4290" s="209">
        <f t="shared" si="0"/>
        <v>2025</v>
      </c>
      <c r="O4290" s="210">
        <f t="shared" si="1"/>
        <v>12</v>
      </c>
      <c r="P4290" s="211" t="str">
        <f>IFERROR(VLOOKUP(F4290,연간집계!D:E,2,FALSE),"")</f>
        <v>메모리북</v>
      </c>
    </row>
    <row r="4291" spans="1:16" ht="12.75">
      <c r="A4291" s="201">
        <v>46013.893530092595</v>
      </c>
      <c r="B4291" s="202">
        <v>46013</v>
      </c>
      <c r="C4291" s="203" t="s">
        <v>10382</v>
      </c>
      <c r="D4291" s="203" t="s">
        <v>11</v>
      </c>
      <c r="E4291" s="204" t="s">
        <v>10383</v>
      </c>
      <c r="F4291" s="49" t="s">
        <v>1296</v>
      </c>
      <c r="G4291" s="203">
        <v>1</v>
      </c>
      <c r="H4291" s="203" t="s">
        <v>10384</v>
      </c>
      <c r="I4291" s="205" t="s">
        <v>1840</v>
      </c>
      <c r="J4291" s="206"/>
      <c r="K4291" s="203">
        <v>26</v>
      </c>
      <c r="L4291" s="207" t="s">
        <v>827</v>
      </c>
      <c r="M4291" s="208" t="s">
        <v>1493</v>
      </c>
      <c r="N4291" s="209">
        <f t="shared" si="0"/>
        <v>2025</v>
      </c>
      <c r="O4291" s="210">
        <f t="shared" si="1"/>
        <v>12</v>
      </c>
      <c r="P4291" s="211" t="str">
        <f>IFERROR(VLOOKUP(F4291,연간집계!D:E,2,FALSE),"")</f>
        <v>PCMS_벽걸이2단캘린더</v>
      </c>
    </row>
    <row r="4292" spans="1:16" ht="12.75">
      <c r="A4292" s="201">
        <v>46013.896504629629</v>
      </c>
      <c r="B4292" s="202">
        <v>46013</v>
      </c>
      <c r="C4292" s="203" t="s">
        <v>10385</v>
      </c>
      <c r="D4292" s="203" t="s">
        <v>11</v>
      </c>
      <c r="E4292" s="204" t="s">
        <v>10386</v>
      </c>
      <c r="F4292" s="49" t="s">
        <v>1296</v>
      </c>
      <c r="G4292" s="203">
        <v>1</v>
      </c>
      <c r="H4292" s="203" t="s">
        <v>10384</v>
      </c>
      <c r="I4292" s="205" t="s">
        <v>1840</v>
      </c>
      <c r="J4292" s="206"/>
      <c r="K4292" s="203">
        <v>26</v>
      </c>
      <c r="L4292" s="207" t="s">
        <v>827</v>
      </c>
      <c r="M4292" s="208" t="s">
        <v>1493</v>
      </c>
      <c r="N4292" s="209">
        <f t="shared" si="0"/>
        <v>2025</v>
      </c>
      <c r="O4292" s="210">
        <f t="shared" si="1"/>
        <v>12</v>
      </c>
      <c r="P4292" s="211" t="str">
        <f>IFERROR(VLOOKUP(F4292,연간집계!D:E,2,FALSE),"")</f>
        <v>PCMS_벽걸이2단캘린더</v>
      </c>
    </row>
    <row r="4293" spans="1:16" ht="12.75">
      <c r="A4293" s="201">
        <v>46013.899467592593</v>
      </c>
      <c r="B4293" s="202">
        <v>46013</v>
      </c>
      <c r="C4293" s="203" t="s">
        <v>10387</v>
      </c>
      <c r="D4293" s="203" t="s">
        <v>11</v>
      </c>
      <c r="E4293" s="204" t="s">
        <v>10388</v>
      </c>
      <c r="F4293" s="49" t="s">
        <v>1296</v>
      </c>
      <c r="G4293" s="203">
        <v>1</v>
      </c>
      <c r="H4293" s="203" t="s">
        <v>10384</v>
      </c>
      <c r="I4293" s="205" t="s">
        <v>1840</v>
      </c>
      <c r="J4293" s="206"/>
      <c r="K4293" s="203">
        <v>26</v>
      </c>
      <c r="L4293" s="207" t="s">
        <v>827</v>
      </c>
      <c r="M4293" s="208" t="s">
        <v>1493</v>
      </c>
      <c r="N4293" s="209">
        <f t="shared" si="0"/>
        <v>2025</v>
      </c>
      <c r="O4293" s="210">
        <f t="shared" si="1"/>
        <v>12</v>
      </c>
      <c r="P4293" s="211" t="str">
        <f>IFERROR(VLOOKUP(F4293,연간집계!D:E,2,FALSE),"")</f>
        <v>PCMS_벽걸이2단캘린더</v>
      </c>
    </row>
    <row r="4294" spans="1:16" ht="12.75">
      <c r="A4294" s="201">
        <v>46013.917118055557</v>
      </c>
      <c r="B4294" s="202">
        <v>46013</v>
      </c>
      <c r="C4294" s="203" t="s">
        <v>10389</v>
      </c>
      <c r="D4294" s="203" t="s">
        <v>11</v>
      </c>
      <c r="E4294" s="204" t="s">
        <v>10390</v>
      </c>
      <c r="F4294" s="49" t="s">
        <v>890</v>
      </c>
      <c r="G4294" s="203">
        <v>5</v>
      </c>
      <c r="H4294" s="203" t="s">
        <v>7394</v>
      </c>
      <c r="I4294" s="205" t="s">
        <v>1440</v>
      </c>
      <c r="J4294" s="208" t="s">
        <v>2810</v>
      </c>
      <c r="K4294" s="203">
        <v>48</v>
      </c>
      <c r="L4294" s="207" t="s">
        <v>827</v>
      </c>
      <c r="M4294" s="208" t="s">
        <v>1645</v>
      </c>
      <c r="N4294" s="209">
        <f t="shared" si="0"/>
        <v>2025</v>
      </c>
      <c r="O4294" s="210">
        <f t="shared" si="1"/>
        <v>12</v>
      </c>
      <c r="P4294" s="211" t="str">
        <f>IFERROR(VLOOKUP(F4294,연간집계!D:E,2,FALSE),"")</f>
        <v>메모리북</v>
      </c>
    </row>
    <row r="4295" spans="1:16" ht="12.75">
      <c r="A4295" s="201">
        <v>46013.928888888891</v>
      </c>
      <c r="B4295" s="202">
        <v>46013</v>
      </c>
      <c r="C4295" s="203" t="s">
        <v>10391</v>
      </c>
      <c r="D4295" s="203" t="s">
        <v>11</v>
      </c>
      <c r="E4295" s="204" t="s">
        <v>10392</v>
      </c>
      <c r="F4295" s="49" t="s">
        <v>1287</v>
      </c>
      <c r="G4295" s="203">
        <v>2</v>
      </c>
      <c r="H4295" s="203" t="s">
        <v>10393</v>
      </c>
      <c r="I4295" s="205" t="s">
        <v>2297</v>
      </c>
      <c r="J4295" s="206"/>
      <c r="K4295" s="203">
        <v>26</v>
      </c>
      <c r="L4295" s="207" t="s">
        <v>827</v>
      </c>
      <c r="M4295" s="208" t="s">
        <v>1541</v>
      </c>
      <c r="N4295" s="209">
        <f t="shared" si="0"/>
        <v>2025</v>
      </c>
      <c r="O4295" s="210">
        <f t="shared" si="1"/>
        <v>12</v>
      </c>
      <c r="P4295" s="211" t="str">
        <f>IFERROR(VLOOKUP(F4295,연간집계!D:E,2,FALSE),"")</f>
        <v>PCMS_우드스탠드캘린더</v>
      </c>
    </row>
    <row r="4296" spans="1:16" ht="12.75">
      <c r="A4296" s="201">
        <v>46013.943599537037</v>
      </c>
      <c r="B4296" s="202">
        <v>46013</v>
      </c>
      <c r="C4296" s="203" t="s">
        <v>10394</v>
      </c>
      <c r="D4296" s="203" t="s">
        <v>11</v>
      </c>
      <c r="E4296" s="204" t="s">
        <v>10395</v>
      </c>
      <c r="F4296" s="49" t="s">
        <v>1056</v>
      </c>
      <c r="G4296" s="203">
        <v>1</v>
      </c>
      <c r="H4296" s="203" t="s">
        <v>10396</v>
      </c>
      <c r="I4296" s="205" t="s">
        <v>2407</v>
      </c>
      <c r="J4296" s="206"/>
      <c r="K4296" s="203">
        <v>160</v>
      </c>
      <c r="L4296" s="207" t="s">
        <v>827</v>
      </c>
      <c r="M4296" s="208" t="s">
        <v>1436</v>
      </c>
      <c r="N4296" s="209">
        <f t="shared" si="0"/>
        <v>2025</v>
      </c>
      <c r="O4296" s="210">
        <f t="shared" si="1"/>
        <v>12</v>
      </c>
      <c r="P4296" s="211" t="str">
        <f>IFERROR(VLOOKUP(F4296,연간집계!D:E,2,FALSE),"")</f>
        <v>프리북 150 (소프트)</v>
      </c>
    </row>
    <row r="4297" spans="1:16" ht="12.75">
      <c r="A4297" s="201">
        <v>46013.943611111114</v>
      </c>
      <c r="B4297" s="202">
        <v>46013</v>
      </c>
      <c r="C4297" s="203" t="s">
        <v>10397</v>
      </c>
      <c r="D4297" s="203" t="s">
        <v>11</v>
      </c>
      <c r="E4297" s="204" t="s">
        <v>10395</v>
      </c>
      <c r="F4297" s="49" t="s">
        <v>1056</v>
      </c>
      <c r="G4297" s="203">
        <v>1</v>
      </c>
      <c r="H4297" s="203" t="s">
        <v>10396</v>
      </c>
      <c r="I4297" s="205" t="s">
        <v>2407</v>
      </c>
      <c r="J4297" s="206"/>
      <c r="K4297" s="203">
        <v>160</v>
      </c>
      <c r="L4297" s="207" t="s">
        <v>827</v>
      </c>
      <c r="M4297" s="208" t="s">
        <v>1436</v>
      </c>
      <c r="N4297" s="209">
        <f t="shared" si="0"/>
        <v>2025</v>
      </c>
      <c r="O4297" s="210">
        <f t="shared" si="1"/>
        <v>12</v>
      </c>
      <c r="P4297" s="211" t="str">
        <f>IFERROR(VLOOKUP(F4297,연간집계!D:E,2,FALSE),"")</f>
        <v>프리북 150 (소프트)</v>
      </c>
    </row>
    <row r="4298" spans="1:16" ht="12.75">
      <c r="A4298" s="201">
        <v>46013.949513888889</v>
      </c>
      <c r="B4298" s="202">
        <v>46013</v>
      </c>
      <c r="C4298" s="203" t="s">
        <v>10398</v>
      </c>
      <c r="D4298" s="203" t="s">
        <v>11</v>
      </c>
      <c r="E4298" s="204" t="s">
        <v>10399</v>
      </c>
      <c r="F4298" s="49" t="s">
        <v>892</v>
      </c>
      <c r="G4298" s="203">
        <v>1</v>
      </c>
      <c r="H4298" s="203" t="s">
        <v>7065</v>
      </c>
      <c r="I4298" s="205" t="s">
        <v>10400</v>
      </c>
      <c r="J4298" s="206"/>
      <c r="K4298" s="203">
        <v>64</v>
      </c>
      <c r="L4298" s="207" t="s">
        <v>827</v>
      </c>
      <c r="M4298" s="208" t="s">
        <v>1436</v>
      </c>
      <c r="N4298" s="209">
        <f t="shared" si="0"/>
        <v>2025</v>
      </c>
      <c r="O4298" s="210">
        <f t="shared" si="1"/>
        <v>12</v>
      </c>
      <c r="P4298" s="211" t="str">
        <f>IFERROR(VLOOKUP(F4298,연간집계!D:E,2,FALSE),"")</f>
        <v>모임북</v>
      </c>
    </row>
    <row r="4299" spans="1:16" ht="12.75">
      <c r="A4299" s="201">
        <v>46013.949525462966</v>
      </c>
      <c r="B4299" s="202">
        <v>46013</v>
      </c>
      <c r="C4299" s="203" t="s">
        <v>10401</v>
      </c>
      <c r="D4299" s="203" t="s">
        <v>11</v>
      </c>
      <c r="E4299" s="204" t="s">
        <v>10399</v>
      </c>
      <c r="F4299" s="49" t="s">
        <v>1392</v>
      </c>
      <c r="G4299" s="203">
        <v>1</v>
      </c>
      <c r="H4299" s="203" t="s">
        <v>7065</v>
      </c>
      <c r="I4299" s="205" t="s">
        <v>1440</v>
      </c>
      <c r="J4299" s="206"/>
      <c r="K4299" s="203">
        <v>1</v>
      </c>
      <c r="L4299" s="207" t="s">
        <v>827</v>
      </c>
      <c r="M4299" s="208" t="s">
        <v>1436</v>
      </c>
      <c r="N4299" s="209">
        <f t="shared" si="0"/>
        <v>2025</v>
      </c>
      <c r="O4299" s="210">
        <f t="shared" si="1"/>
        <v>12</v>
      </c>
      <c r="P4299" s="211" t="str">
        <f>IFERROR(VLOOKUP(F4299,연간집계!D:E,2,FALSE),"")</f>
        <v>포토노트 150</v>
      </c>
    </row>
    <row r="4300" spans="1:16" ht="12.75">
      <c r="A4300" s="201">
        <v>46013.952476851853</v>
      </c>
      <c r="B4300" s="202">
        <v>46013</v>
      </c>
      <c r="C4300" s="203" t="s">
        <v>10402</v>
      </c>
      <c r="D4300" s="203" t="s">
        <v>11</v>
      </c>
      <c r="E4300" s="204" t="s">
        <v>10403</v>
      </c>
      <c r="F4300" s="49" t="s">
        <v>1274</v>
      </c>
      <c r="G4300" s="203">
        <v>1</v>
      </c>
      <c r="H4300" s="203" t="s">
        <v>10404</v>
      </c>
      <c r="I4300" s="205" t="s">
        <v>5442</v>
      </c>
      <c r="J4300" s="206"/>
      <c r="K4300" s="203">
        <v>26</v>
      </c>
      <c r="L4300" s="207" t="s">
        <v>828</v>
      </c>
      <c r="M4300" s="208" t="s">
        <v>1541</v>
      </c>
      <c r="N4300" s="209">
        <f t="shared" si="0"/>
        <v>2025</v>
      </c>
      <c r="O4300" s="210">
        <f t="shared" si="1"/>
        <v>12</v>
      </c>
      <c r="P4300" s="211" t="str">
        <f>IFERROR(VLOOKUP(F4300,연간집계!D:E,2,FALSE),"")</f>
        <v>PCMS_비트윈캘린더</v>
      </c>
    </row>
    <row r="4301" spans="1:16" ht="12.75">
      <c r="A4301" s="201">
        <v>46014.163842592592</v>
      </c>
      <c r="B4301" s="202">
        <v>46014</v>
      </c>
      <c r="C4301" s="203" t="s">
        <v>10405</v>
      </c>
      <c r="D4301" s="203" t="s">
        <v>11</v>
      </c>
      <c r="E4301" s="204" t="s">
        <v>10406</v>
      </c>
      <c r="F4301" s="49" t="s">
        <v>1386</v>
      </c>
      <c r="G4301" s="203">
        <v>1</v>
      </c>
      <c r="H4301" s="203" t="s">
        <v>10407</v>
      </c>
      <c r="I4301" s="205" t="s">
        <v>2612</v>
      </c>
      <c r="J4301" s="206"/>
      <c r="K4301" s="203">
        <v>106</v>
      </c>
      <c r="L4301" s="207" t="s">
        <v>827</v>
      </c>
      <c r="M4301" s="208" t="s">
        <v>1514</v>
      </c>
      <c r="N4301" s="209">
        <f t="shared" si="0"/>
        <v>2025</v>
      </c>
      <c r="O4301" s="210">
        <f t="shared" si="1"/>
        <v>12</v>
      </c>
      <c r="P4301" s="211" t="str">
        <f>IFERROR(VLOOKUP(F4301,연간집계!D:E,2,FALSE),"")</f>
        <v>포토엽서팩</v>
      </c>
    </row>
    <row r="4302" spans="1:16" ht="12.75">
      <c r="A4302" s="201">
        <v>46014.384247685186</v>
      </c>
      <c r="B4302" s="202">
        <v>46014</v>
      </c>
      <c r="C4302" s="203" t="s">
        <v>10408</v>
      </c>
      <c r="D4302" s="203" t="s">
        <v>11</v>
      </c>
      <c r="E4302" s="204" t="s">
        <v>10409</v>
      </c>
      <c r="F4302" s="49" t="s">
        <v>1247</v>
      </c>
      <c r="G4302" s="203">
        <v>1</v>
      </c>
      <c r="H4302" s="203" t="s">
        <v>393</v>
      </c>
      <c r="I4302" s="205" t="s">
        <v>1501</v>
      </c>
      <c r="J4302" s="206"/>
      <c r="K4302" s="203">
        <v>24</v>
      </c>
      <c r="L4302" s="207" t="s">
        <v>828</v>
      </c>
      <c r="M4302" s="208" t="s">
        <v>1645</v>
      </c>
      <c r="N4302" s="209">
        <f t="shared" si="0"/>
        <v>2025</v>
      </c>
      <c r="O4302" s="210">
        <f t="shared" si="1"/>
        <v>12</v>
      </c>
      <c r="P4302" s="211" t="str">
        <f>IFERROR(VLOOKUP(F4302,연간집계!D:E,2,FALSE),"")</f>
        <v>모바일 포토북 197 (여행)</v>
      </c>
    </row>
    <row r="4303" spans="1:16" ht="12.75">
      <c r="A4303" s="201">
        <v>46014.428206018521</v>
      </c>
      <c r="B4303" s="202">
        <v>46014</v>
      </c>
      <c r="C4303" s="203" t="s">
        <v>10410</v>
      </c>
      <c r="D4303" s="203" t="s">
        <v>11</v>
      </c>
      <c r="E4303" s="204" t="s">
        <v>10411</v>
      </c>
      <c r="F4303" s="49" t="s">
        <v>838</v>
      </c>
      <c r="G4303" s="203">
        <v>1</v>
      </c>
      <c r="H4303" s="203" t="s">
        <v>1807</v>
      </c>
      <c r="I4303" s="205" t="s">
        <v>1510</v>
      </c>
      <c r="J4303" s="206"/>
      <c r="K4303" s="203">
        <v>24</v>
      </c>
      <c r="L4303" s="207" t="s">
        <v>827</v>
      </c>
      <c r="M4303" s="208" t="s">
        <v>1497</v>
      </c>
      <c r="N4303" s="209">
        <f t="shared" si="0"/>
        <v>2025</v>
      </c>
      <c r="O4303" s="210">
        <f t="shared" si="1"/>
        <v>12</v>
      </c>
      <c r="P4303" s="211" t="str">
        <f>IFERROR(VLOOKUP(F4303,연간집계!D:E,2,FALSE),"")</f>
        <v>스탠다드 포토북 6*8 (하드/무광)</v>
      </c>
    </row>
    <row r="4304" spans="1:16" ht="12.75">
      <c r="A4304" s="201">
        <v>46014.431423611109</v>
      </c>
      <c r="B4304" s="202">
        <v>46014</v>
      </c>
      <c r="C4304" s="203" t="s">
        <v>10412</v>
      </c>
      <c r="D4304" s="203" t="s">
        <v>11</v>
      </c>
      <c r="E4304" s="204" t="s">
        <v>10413</v>
      </c>
      <c r="F4304" s="49" t="s">
        <v>1058</v>
      </c>
      <c r="G4304" s="203">
        <v>40</v>
      </c>
      <c r="H4304" s="203" t="s">
        <v>5385</v>
      </c>
      <c r="I4304" s="205" t="s">
        <v>1440</v>
      </c>
      <c r="J4304" s="206"/>
      <c r="K4304" s="203">
        <v>160</v>
      </c>
      <c r="L4304" s="207" t="s">
        <v>827</v>
      </c>
      <c r="M4304" s="208" t="s">
        <v>3117</v>
      </c>
      <c r="N4304" s="209">
        <f t="shared" si="0"/>
        <v>2025</v>
      </c>
      <c r="O4304" s="210">
        <f t="shared" si="1"/>
        <v>12</v>
      </c>
      <c r="P4304" s="211" t="str">
        <f>IFERROR(VLOOKUP(F4304,연간집계!D:E,2,FALSE),"")</f>
        <v>프리북 150 (하드)</v>
      </c>
    </row>
    <row r="4305" spans="1:16" ht="12.75">
      <c r="A4305" s="201">
        <v>46014.443645833337</v>
      </c>
      <c r="B4305" s="202">
        <v>46014</v>
      </c>
      <c r="C4305" s="203" t="s">
        <v>10414</v>
      </c>
      <c r="D4305" s="203" t="s">
        <v>11</v>
      </c>
      <c r="E4305" s="204" t="s">
        <v>10415</v>
      </c>
      <c r="F4305" s="49" t="s">
        <v>1281</v>
      </c>
      <c r="G4305" s="203">
        <v>2</v>
      </c>
      <c r="H4305" s="203" t="s">
        <v>6842</v>
      </c>
      <c r="I4305" s="205" t="s">
        <v>1501</v>
      </c>
      <c r="J4305" s="206"/>
      <c r="K4305" s="203">
        <v>26</v>
      </c>
      <c r="L4305" s="207" t="s">
        <v>827</v>
      </c>
      <c r="M4305" s="208" t="s">
        <v>1514</v>
      </c>
      <c r="N4305" s="209">
        <f t="shared" si="0"/>
        <v>2025</v>
      </c>
      <c r="O4305" s="210">
        <f t="shared" si="1"/>
        <v>12</v>
      </c>
      <c r="P4305" s="211" t="str">
        <f>IFERROR(VLOOKUP(F4305,연간집계!D:E,2,FALSE),"")</f>
        <v>PCMS_빅캘린더</v>
      </c>
    </row>
    <row r="4306" spans="1:16" ht="12.75">
      <c r="A4306" s="201">
        <v>46014.443668981483</v>
      </c>
      <c r="B4306" s="202">
        <v>46014</v>
      </c>
      <c r="C4306" s="203" t="s">
        <v>10416</v>
      </c>
      <c r="D4306" s="203" t="s">
        <v>11</v>
      </c>
      <c r="E4306" s="204" t="s">
        <v>10417</v>
      </c>
      <c r="F4306" s="49" t="s">
        <v>849</v>
      </c>
      <c r="G4306" s="203">
        <v>17</v>
      </c>
      <c r="H4306" s="203" t="s">
        <v>10322</v>
      </c>
      <c r="I4306" s="205" t="s">
        <v>5118</v>
      </c>
      <c r="J4306" s="206"/>
      <c r="K4306" s="203">
        <v>26</v>
      </c>
      <c r="L4306" s="207" t="s">
        <v>827</v>
      </c>
      <c r="M4306" s="203" t="s">
        <v>5021</v>
      </c>
      <c r="N4306" s="209">
        <f t="shared" si="0"/>
        <v>2025</v>
      </c>
      <c r="O4306" s="210">
        <f t="shared" si="1"/>
        <v>12</v>
      </c>
      <c r="P4306" s="211" t="str">
        <f>IFERROR(VLOOKUP(F4306,연간집계!D:E,2,FALSE),"")</f>
        <v>스탠다드 포토북 8*11 (하드/유광)</v>
      </c>
    </row>
    <row r="4307" spans="1:16" ht="12.75">
      <c r="A4307" s="201">
        <v>46014.470671296294</v>
      </c>
      <c r="B4307" s="202">
        <v>46014</v>
      </c>
      <c r="C4307" s="203" t="s">
        <v>10418</v>
      </c>
      <c r="D4307" s="203" t="s">
        <v>11</v>
      </c>
      <c r="E4307" s="204" t="s">
        <v>10419</v>
      </c>
      <c r="F4307" s="49" t="s">
        <v>1247</v>
      </c>
      <c r="G4307" s="203">
        <v>1</v>
      </c>
      <c r="H4307" s="203" t="s">
        <v>10420</v>
      </c>
      <c r="I4307" s="205" t="s">
        <v>1556</v>
      </c>
      <c r="J4307" s="206"/>
      <c r="K4307" s="203">
        <v>48</v>
      </c>
      <c r="L4307" s="207" t="s">
        <v>828</v>
      </c>
      <c r="M4307" s="208" t="s">
        <v>1449</v>
      </c>
      <c r="N4307" s="209">
        <f t="shared" si="0"/>
        <v>2025</v>
      </c>
      <c r="O4307" s="210">
        <f t="shared" si="1"/>
        <v>12</v>
      </c>
      <c r="P4307" s="211" t="str">
        <f>IFERROR(VLOOKUP(F4307,연간집계!D:E,2,FALSE),"")</f>
        <v>모바일 포토북 197 (여행)</v>
      </c>
    </row>
    <row r="4308" spans="1:16" ht="12.75">
      <c r="A4308" s="201">
        <v>46014.485590277778</v>
      </c>
      <c r="B4308" s="202">
        <v>46014</v>
      </c>
      <c r="C4308" s="203" t="s">
        <v>10421</v>
      </c>
      <c r="D4308" s="203" t="s">
        <v>11</v>
      </c>
      <c r="E4308" s="204" t="s">
        <v>10422</v>
      </c>
      <c r="F4308" s="49" t="s">
        <v>843</v>
      </c>
      <c r="G4308" s="203">
        <v>20</v>
      </c>
      <c r="H4308" s="203" t="s">
        <v>10423</v>
      </c>
      <c r="I4308" s="205" t="s">
        <v>8608</v>
      </c>
      <c r="J4308" s="206"/>
      <c r="K4308" s="203">
        <v>24</v>
      </c>
      <c r="L4308" s="207" t="s">
        <v>827</v>
      </c>
      <c r="M4308" s="203" t="s">
        <v>5021</v>
      </c>
      <c r="N4308" s="209">
        <f t="shared" si="0"/>
        <v>2025</v>
      </c>
      <c r="O4308" s="210">
        <f t="shared" si="1"/>
        <v>12</v>
      </c>
      <c r="P4308" s="211" t="str">
        <f>IFERROR(VLOOKUP(F4308,연간집계!D:E,2,FALSE),"")</f>
        <v>스탠다드 포토북 8*11 (소프트/무광)</v>
      </c>
    </row>
    <row r="4309" spans="1:16" ht="12.75">
      <c r="A4309" s="201">
        <v>46014.488599537035</v>
      </c>
      <c r="B4309" s="202">
        <v>46014</v>
      </c>
      <c r="C4309" s="203" t="s">
        <v>10424</v>
      </c>
      <c r="D4309" s="203" t="s">
        <v>11</v>
      </c>
      <c r="E4309" s="204" t="s">
        <v>10425</v>
      </c>
      <c r="F4309" s="49" t="s">
        <v>861</v>
      </c>
      <c r="G4309" s="203">
        <v>21</v>
      </c>
      <c r="H4309" s="203" t="s">
        <v>9711</v>
      </c>
      <c r="I4309" s="205" t="s">
        <v>1440</v>
      </c>
      <c r="J4309" s="206"/>
      <c r="K4309" s="203">
        <v>24</v>
      </c>
      <c r="L4309" s="207" t="s">
        <v>827</v>
      </c>
      <c r="M4309" s="203" t="s">
        <v>5021</v>
      </c>
      <c r="N4309" s="209">
        <f t="shared" si="0"/>
        <v>2025</v>
      </c>
      <c r="O4309" s="210">
        <f t="shared" si="1"/>
        <v>12</v>
      </c>
      <c r="P4309" s="211" t="str">
        <f>IFERROR(VLOOKUP(F4309,연간집계!D:E,2,FALSE),"")</f>
        <v>스탠다드 포토북 8*6 (소프트/무광)</v>
      </c>
    </row>
    <row r="4310" spans="1:16" ht="12.75">
      <c r="A4310" s="201">
        <v>46014.488622685189</v>
      </c>
      <c r="B4310" s="202">
        <v>46014</v>
      </c>
      <c r="C4310" s="203" t="s">
        <v>10426</v>
      </c>
      <c r="D4310" s="203" t="s">
        <v>11</v>
      </c>
      <c r="E4310" s="204" t="s">
        <v>10427</v>
      </c>
      <c r="F4310" s="49" t="s">
        <v>849</v>
      </c>
      <c r="G4310" s="203">
        <v>9</v>
      </c>
      <c r="H4310" s="203" t="s">
        <v>10428</v>
      </c>
      <c r="I4310" s="205" t="s">
        <v>2085</v>
      </c>
      <c r="J4310" s="206"/>
      <c r="K4310" s="203">
        <v>44</v>
      </c>
      <c r="L4310" s="207" t="s">
        <v>827</v>
      </c>
      <c r="M4310" s="208" t="s">
        <v>1645</v>
      </c>
      <c r="N4310" s="209">
        <f t="shared" si="0"/>
        <v>2025</v>
      </c>
      <c r="O4310" s="210">
        <f t="shared" si="1"/>
        <v>12</v>
      </c>
      <c r="P4310" s="211" t="str">
        <f>IFERROR(VLOOKUP(F4310,연간집계!D:E,2,FALSE),"")</f>
        <v>스탠다드 포토북 8*11 (하드/유광)</v>
      </c>
    </row>
    <row r="4311" spans="1:16" ht="12.75">
      <c r="A4311" s="201">
        <v>46014.488645833335</v>
      </c>
      <c r="B4311" s="202">
        <v>46013</v>
      </c>
      <c r="C4311" s="203" t="s">
        <v>10429</v>
      </c>
      <c r="D4311" s="203" t="s">
        <v>11</v>
      </c>
      <c r="E4311" s="204" t="s">
        <v>10430</v>
      </c>
      <c r="F4311" s="49" t="s">
        <v>861</v>
      </c>
      <c r="G4311" s="203">
        <v>21</v>
      </c>
      <c r="H4311" s="203" t="s">
        <v>10431</v>
      </c>
      <c r="I4311" s="205" t="s">
        <v>8265</v>
      </c>
      <c r="J4311" s="206"/>
      <c r="K4311" s="203">
        <v>24</v>
      </c>
      <c r="L4311" s="207" t="s">
        <v>827</v>
      </c>
      <c r="M4311" s="203" t="s">
        <v>5021</v>
      </c>
      <c r="N4311" s="209">
        <f t="shared" si="0"/>
        <v>2025</v>
      </c>
      <c r="O4311" s="210">
        <f t="shared" si="1"/>
        <v>12</v>
      </c>
      <c r="P4311" s="211" t="str">
        <f>IFERROR(VLOOKUP(F4311,연간집계!D:E,2,FALSE),"")</f>
        <v>스탠다드 포토북 8*6 (소프트/무광)</v>
      </c>
    </row>
    <row r="4312" spans="1:16" ht="12.75">
      <c r="A4312" s="201">
        <v>46014.521006944444</v>
      </c>
      <c r="B4312" s="202">
        <v>46014</v>
      </c>
      <c r="C4312" s="203" t="s">
        <v>10432</v>
      </c>
      <c r="D4312" s="203" t="s">
        <v>11</v>
      </c>
      <c r="E4312" s="204" t="s">
        <v>10433</v>
      </c>
      <c r="F4312" s="49" t="s">
        <v>983</v>
      </c>
      <c r="G4312" s="203">
        <v>20</v>
      </c>
      <c r="H4312" s="203" t="s">
        <v>10423</v>
      </c>
      <c r="I4312" s="205" t="s">
        <v>1483</v>
      </c>
      <c r="J4312" s="206"/>
      <c r="K4312" s="203">
        <v>24</v>
      </c>
      <c r="L4312" s="207" t="s">
        <v>827</v>
      </c>
      <c r="M4312" s="203" t="s">
        <v>5021</v>
      </c>
      <c r="N4312" s="209">
        <f t="shared" si="0"/>
        <v>2025</v>
      </c>
      <c r="O4312" s="210">
        <f t="shared" si="1"/>
        <v>12</v>
      </c>
      <c r="P4312" s="211" t="str">
        <f>IFERROR(VLOOKUP(F4312,연간집계!D:E,2,FALSE),"")</f>
        <v>졸업북 (무광)</v>
      </c>
    </row>
    <row r="4313" spans="1:16" ht="12.75">
      <c r="A4313" s="201">
        <v>46014.535740740743</v>
      </c>
      <c r="B4313" s="202">
        <v>46014</v>
      </c>
      <c r="C4313" s="203" t="s">
        <v>10434</v>
      </c>
      <c r="D4313" s="203" t="s">
        <v>11</v>
      </c>
      <c r="E4313" s="204" t="s">
        <v>10435</v>
      </c>
      <c r="F4313" s="49" t="s">
        <v>1362</v>
      </c>
      <c r="G4313" s="203">
        <v>1</v>
      </c>
      <c r="H4313" s="203" t="s">
        <v>10436</v>
      </c>
      <c r="I4313" s="205" t="s">
        <v>10437</v>
      </c>
      <c r="J4313" s="206"/>
      <c r="K4313" s="203">
        <v>1</v>
      </c>
      <c r="L4313" s="207" t="s">
        <v>827</v>
      </c>
      <c r="M4313" s="208" t="s">
        <v>1497</v>
      </c>
      <c r="N4313" s="209">
        <f t="shared" si="0"/>
        <v>2025</v>
      </c>
      <c r="O4313" s="210">
        <f t="shared" si="1"/>
        <v>12</v>
      </c>
      <c r="P4313" s="211" t="str">
        <f>IFERROR(VLOOKUP(F4313,연간집계!D:E,2,FALSE),"")</f>
        <v>PCMS_포스터 210 (무광)</v>
      </c>
    </row>
    <row r="4314" spans="1:16" ht="12.75">
      <c r="A4314" s="201">
        <v>46014.535752314812</v>
      </c>
      <c r="B4314" s="202">
        <v>46014</v>
      </c>
      <c r="C4314" s="203" t="s">
        <v>10438</v>
      </c>
      <c r="D4314" s="203" t="s">
        <v>11</v>
      </c>
      <c r="E4314" s="204" t="s">
        <v>10435</v>
      </c>
      <c r="F4314" s="49" t="s">
        <v>1376</v>
      </c>
      <c r="G4314" s="203">
        <v>1</v>
      </c>
      <c r="H4314" s="203" t="s">
        <v>10436</v>
      </c>
      <c r="I4314" s="205" t="s">
        <v>2377</v>
      </c>
      <c r="J4314" s="206"/>
      <c r="K4314" s="203">
        <v>1</v>
      </c>
      <c r="L4314" s="207" t="s">
        <v>827</v>
      </c>
      <c r="M4314" s="208" t="s">
        <v>1658</v>
      </c>
      <c r="N4314" s="209">
        <f t="shared" si="0"/>
        <v>2025</v>
      </c>
      <c r="O4314" s="210">
        <f t="shared" si="1"/>
        <v>12</v>
      </c>
      <c r="P4314" s="211" t="str">
        <f>IFERROR(VLOOKUP(F4314,연간집계!D:E,2,FALSE),"")</f>
        <v>증명사진 (유광)</v>
      </c>
    </row>
    <row r="4315" spans="1:16" ht="12.75">
      <c r="A4315" s="201">
        <v>46014.539317129631</v>
      </c>
      <c r="B4315" s="202">
        <v>46014</v>
      </c>
      <c r="C4315" s="203" t="s">
        <v>10439</v>
      </c>
      <c r="D4315" s="203" t="s">
        <v>11</v>
      </c>
      <c r="E4315" s="204" t="s">
        <v>10440</v>
      </c>
      <c r="F4315" s="49" t="s">
        <v>1051</v>
      </c>
      <c r="G4315" s="203">
        <v>1</v>
      </c>
      <c r="H4315" s="203" t="s">
        <v>9884</v>
      </c>
      <c r="I4315" s="205" t="s">
        <v>1440</v>
      </c>
      <c r="J4315" s="206"/>
      <c r="K4315" s="203">
        <v>100</v>
      </c>
      <c r="L4315" s="207" t="s">
        <v>827</v>
      </c>
      <c r="M4315" s="208" t="s">
        <v>1645</v>
      </c>
      <c r="N4315" s="209">
        <f t="shared" si="0"/>
        <v>2025</v>
      </c>
      <c r="O4315" s="210">
        <f t="shared" si="1"/>
        <v>12</v>
      </c>
      <c r="P4315" s="211" t="str">
        <f>IFERROR(VLOOKUP(F4315,연간집계!D:E,2,FALSE),"")</f>
        <v>프리북A4 (하드)</v>
      </c>
    </row>
    <row r="4316" spans="1:16" ht="12.75">
      <c r="A4316" s="201">
        <v>46014.548263888886</v>
      </c>
      <c r="B4316" s="202">
        <v>46014</v>
      </c>
      <c r="C4316" s="203" t="s">
        <v>10441</v>
      </c>
      <c r="D4316" s="203" t="s">
        <v>11</v>
      </c>
      <c r="E4316" s="204" t="s">
        <v>10442</v>
      </c>
      <c r="F4316" s="49" t="s">
        <v>963</v>
      </c>
      <c r="G4316" s="203">
        <v>1</v>
      </c>
      <c r="H4316" s="203" t="s">
        <v>1491</v>
      </c>
      <c r="I4316" s="205" t="s">
        <v>5809</v>
      </c>
      <c r="J4316" s="208" t="s">
        <v>3784</v>
      </c>
      <c r="K4316" s="203">
        <v>80</v>
      </c>
      <c r="L4316" s="207" t="s">
        <v>827</v>
      </c>
      <c r="M4316" s="208" t="s">
        <v>1436</v>
      </c>
      <c r="N4316" s="209">
        <f t="shared" si="0"/>
        <v>2025</v>
      </c>
      <c r="O4316" s="210">
        <f t="shared" si="1"/>
        <v>12</v>
      </c>
      <c r="P4316" s="211" t="str">
        <f>IFERROR(VLOOKUP(F4316,연간집계!D:E,2,FALSE),"")</f>
        <v>시티북 210 (쿠션하드/78p)</v>
      </c>
    </row>
    <row r="4317" spans="1:16" ht="12.75">
      <c r="A4317" s="201">
        <v>46014.551226851851</v>
      </c>
      <c r="B4317" s="202">
        <v>46014</v>
      </c>
      <c r="C4317" s="203" t="s">
        <v>10443</v>
      </c>
      <c r="D4317" s="203" t="s">
        <v>11</v>
      </c>
      <c r="E4317" s="204" t="s">
        <v>10444</v>
      </c>
      <c r="F4317" s="49" t="s">
        <v>963</v>
      </c>
      <c r="G4317" s="203">
        <v>1</v>
      </c>
      <c r="H4317" s="203" t="s">
        <v>1491</v>
      </c>
      <c r="I4317" s="205" t="s">
        <v>5809</v>
      </c>
      <c r="J4317" s="208" t="s">
        <v>3784</v>
      </c>
      <c r="K4317" s="203">
        <v>80</v>
      </c>
      <c r="L4317" s="207" t="s">
        <v>827</v>
      </c>
      <c r="M4317" s="208" t="s">
        <v>1436</v>
      </c>
      <c r="N4317" s="209">
        <f t="shared" si="0"/>
        <v>2025</v>
      </c>
      <c r="O4317" s="210">
        <f t="shared" si="1"/>
        <v>12</v>
      </c>
      <c r="P4317" s="211" t="str">
        <f>IFERROR(VLOOKUP(F4317,연간집계!D:E,2,FALSE),"")</f>
        <v>시티북 210 (쿠션하드/78p)</v>
      </c>
    </row>
    <row r="4318" spans="1:16" ht="12.75">
      <c r="A4318" s="201">
        <v>46014.554178240738</v>
      </c>
      <c r="B4318" s="202">
        <v>46014</v>
      </c>
      <c r="C4318" s="203" t="s">
        <v>10445</v>
      </c>
      <c r="D4318" s="203" t="s">
        <v>11</v>
      </c>
      <c r="E4318" s="204" t="s">
        <v>10446</v>
      </c>
      <c r="F4318" s="49" t="s">
        <v>856</v>
      </c>
      <c r="G4318" s="203">
        <v>19</v>
      </c>
      <c r="H4318" s="203" t="s">
        <v>10447</v>
      </c>
      <c r="I4318" s="205" t="s">
        <v>3392</v>
      </c>
      <c r="J4318" s="206"/>
      <c r="K4318" s="203">
        <v>42</v>
      </c>
      <c r="L4318" s="207" t="s">
        <v>827</v>
      </c>
      <c r="M4318" s="208" t="s">
        <v>1425</v>
      </c>
      <c r="N4318" s="209">
        <f t="shared" si="0"/>
        <v>2025</v>
      </c>
      <c r="O4318" s="210">
        <f t="shared" si="1"/>
        <v>12</v>
      </c>
      <c r="P4318" s="211" t="str">
        <f>IFERROR(VLOOKUP(F4318,연간집계!D:E,2,FALSE),"")</f>
        <v>스탠다드 포토북 8*8 (하드/무광)</v>
      </c>
    </row>
    <row r="4319" spans="1:16" ht="12.75">
      <c r="A4319" s="201">
        <v>46014.554201388892</v>
      </c>
      <c r="B4319" s="202">
        <v>46014</v>
      </c>
      <c r="C4319" s="203" t="s">
        <v>10448</v>
      </c>
      <c r="D4319" s="203" t="s">
        <v>11</v>
      </c>
      <c r="E4319" s="204" t="s">
        <v>10449</v>
      </c>
      <c r="F4319" s="49" t="s">
        <v>856</v>
      </c>
      <c r="G4319" s="203">
        <v>11</v>
      </c>
      <c r="H4319" s="203" t="s">
        <v>10447</v>
      </c>
      <c r="I4319" s="205" t="s">
        <v>3392</v>
      </c>
      <c r="J4319" s="206"/>
      <c r="K4319" s="203">
        <v>42</v>
      </c>
      <c r="L4319" s="207" t="s">
        <v>827</v>
      </c>
      <c r="M4319" s="208" t="s">
        <v>1425</v>
      </c>
      <c r="N4319" s="209">
        <f t="shared" si="0"/>
        <v>2025</v>
      </c>
      <c r="O4319" s="210">
        <f t="shared" si="1"/>
        <v>12</v>
      </c>
      <c r="P4319" s="211" t="str">
        <f>IFERROR(VLOOKUP(F4319,연간집계!D:E,2,FALSE),"")</f>
        <v>스탠다드 포토북 8*8 (하드/무광)</v>
      </c>
    </row>
    <row r="4320" spans="1:16" ht="12.75">
      <c r="A4320" s="201">
        <v>46014.565960648149</v>
      </c>
      <c r="B4320" s="202">
        <v>46014</v>
      </c>
      <c r="C4320" s="203" t="s">
        <v>10450</v>
      </c>
      <c r="D4320" s="203" t="s">
        <v>11</v>
      </c>
      <c r="E4320" s="204" t="s">
        <v>10451</v>
      </c>
      <c r="F4320" s="49" t="s">
        <v>838</v>
      </c>
      <c r="G4320" s="203">
        <v>1</v>
      </c>
      <c r="H4320" s="203" t="s">
        <v>2706</v>
      </c>
      <c r="I4320" s="205" t="s">
        <v>1510</v>
      </c>
      <c r="J4320" s="206"/>
      <c r="K4320" s="203">
        <v>42</v>
      </c>
      <c r="L4320" s="207" t="s">
        <v>827</v>
      </c>
      <c r="M4320" s="208" t="s">
        <v>1436</v>
      </c>
      <c r="N4320" s="209">
        <f t="shared" si="0"/>
        <v>2025</v>
      </c>
      <c r="O4320" s="210">
        <f t="shared" si="1"/>
        <v>12</v>
      </c>
      <c r="P4320" s="211" t="str">
        <f>IFERROR(VLOOKUP(F4320,연간집계!D:E,2,FALSE),"")</f>
        <v>스탠다드 포토북 6*8 (하드/무광)</v>
      </c>
    </row>
    <row r="4321" spans="1:16" ht="12.75">
      <c r="A4321" s="201">
        <v>46014.569097222222</v>
      </c>
      <c r="B4321" s="202">
        <v>46014</v>
      </c>
      <c r="C4321" s="203" t="s">
        <v>10452</v>
      </c>
      <c r="D4321" s="203" t="s">
        <v>11</v>
      </c>
      <c r="E4321" s="204" t="s">
        <v>10453</v>
      </c>
      <c r="F4321" s="49" t="s">
        <v>1051</v>
      </c>
      <c r="G4321" s="203">
        <v>1</v>
      </c>
      <c r="H4321" s="203" t="s">
        <v>9884</v>
      </c>
      <c r="I4321" s="205" t="s">
        <v>1440</v>
      </c>
      <c r="J4321" s="206"/>
      <c r="K4321" s="203">
        <v>100</v>
      </c>
      <c r="L4321" s="207" t="s">
        <v>827</v>
      </c>
      <c r="M4321" s="208" t="s">
        <v>1645</v>
      </c>
      <c r="N4321" s="209">
        <f t="shared" si="0"/>
        <v>2025</v>
      </c>
      <c r="O4321" s="210">
        <f t="shared" si="1"/>
        <v>12</v>
      </c>
      <c r="P4321" s="211" t="str">
        <f>IFERROR(VLOOKUP(F4321,연간집계!D:E,2,FALSE),"")</f>
        <v>프리북A4 (하드)</v>
      </c>
    </row>
    <row r="4322" spans="1:16" ht="12.75">
      <c r="A4322" s="201">
        <v>46014.569120370368</v>
      </c>
      <c r="B4322" s="202">
        <v>46014</v>
      </c>
      <c r="C4322" s="203" t="s">
        <v>10454</v>
      </c>
      <c r="D4322" s="203" t="s">
        <v>11</v>
      </c>
      <c r="E4322" s="204" t="s">
        <v>10455</v>
      </c>
      <c r="F4322" s="49" t="s">
        <v>1284</v>
      </c>
      <c r="G4322" s="203">
        <v>3</v>
      </c>
      <c r="H4322" s="203" t="s">
        <v>4107</v>
      </c>
      <c r="I4322" s="205" t="s">
        <v>5016</v>
      </c>
      <c r="J4322" s="206"/>
      <c r="K4322" s="203">
        <v>26</v>
      </c>
      <c r="L4322" s="207" t="s">
        <v>827</v>
      </c>
      <c r="M4322" s="208" t="s">
        <v>1449</v>
      </c>
      <c r="N4322" s="209">
        <f t="shared" si="0"/>
        <v>2025</v>
      </c>
      <c r="O4322" s="210">
        <f t="shared" si="1"/>
        <v>12</v>
      </c>
      <c r="P4322" s="211" t="str">
        <f>IFERROR(VLOOKUP(F4322,연간집계!D:E,2,FALSE),"")</f>
        <v>PCMS_스탠다드캘린더</v>
      </c>
    </row>
    <row r="4323" spans="1:16" ht="12.75">
      <c r="A4323" s="201">
        <v>46014.569131944445</v>
      </c>
      <c r="B4323" s="202">
        <v>46014</v>
      </c>
      <c r="C4323" s="203" t="s">
        <v>10456</v>
      </c>
      <c r="D4323" s="203" t="s">
        <v>11</v>
      </c>
      <c r="E4323" s="204" t="s">
        <v>10457</v>
      </c>
      <c r="F4323" s="49" t="s">
        <v>1284</v>
      </c>
      <c r="G4323" s="203">
        <v>1</v>
      </c>
      <c r="H4323" s="203" t="s">
        <v>10180</v>
      </c>
      <c r="I4323" s="205" t="s">
        <v>5016</v>
      </c>
      <c r="J4323" s="206"/>
      <c r="K4323" s="203">
        <v>26</v>
      </c>
      <c r="L4323" s="207" t="s">
        <v>827</v>
      </c>
      <c r="M4323" s="208" t="s">
        <v>1497</v>
      </c>
      <c r="N4323" s="209">
        <f t="shared" si="0"/>
        <v>2025</v>
      </c>
      <c r="O4323" s="210">
        <f t="shared" si="1"/>
        <v>12</v>
      </c>
      <c r="P4323" s="211" t="str">
        <f>IFERROR(VLOOKUP(F4323,연간집계!D:E,2,FALSE),"")</f>
        <v>PCMS_스탠다드캘린더</v>
      </c>
    </row>
    <row r="4324" spans="1:16" ht="12.75">
      <c r="A4324" s="201">
        <v>46014.569143518522</v>
      </c>
      <c r="B4324" s="202">
        <v>46014</v>
      </c>
      <c r="C4324" s="203" t="s">
        <v>10458</v>
      </c>
      <c r="D4324" s="203" t="s">
        <v>11</v>
      </c>
      <c r="E4324" s="204" t="s">
        <v>10457</v>
      </c>
      <c r="F4324" s="49" t="s">
        <v>1284</v>
      </c>
      <c r="G4324" s="203">
        <v>1</v>
      </c>
      <c r="H4324" s="203" t="s">
        <v>10180</v>
      </c>
      <c r="I4324" s="205" t="s">
        <v>5016</v>
      </c>
      <c r="J4324" s="206"/>
      <c r="K4324" s="203">
        <v>26</v>
      </c>
      <c r="L4324" s="207" t="s">
        <v>827</v>
      </c>
      <c r="M4324" s="208" t="s">
        <v>1497</v>
      </c>
      <c r="N4324" s="209">
        <f t="shared" si="0"/>
        <v>2025</v>
      </c>
      <c r="O4324" s="210">
        <f t="shared" si="1"/>
        <v>12</v>
      </c>
      <c r="P4324" s="211" t="str">
        <f>IFERROR(VLOOKUP(F4324,연간집계!D:E,2,FALSE),"")</f>
        <v>PCMS_스탠다드캘린더</v>
      </c>
    </row>
    <row r="4325" spans="1:16" ht="12.75">
      <c r="A4325" s="201">
        <v>46014.569155092591</v>
      </c>
      <c r="B4325" s="202">
        <v>46014</v>
      </c>
      <c r="C4325" s="203" t="s">
        <v>10459</v>
      </c>
      <c r="D4325" s="203" t="s">
        <v>11</v>
      </c>
      <c r="E4325" s="204" t="s">
        <v>10457</v>
      </c>
      <c r="F4325" s="49" t="s">
        <v>1284</v>
      </c>
      <c r="G4325" s="203">
        <v>1</v>
      </c>
      <c r="H4325" s="203" t="s">
        <v>10180</v>
      </c>
      <c r="I4325" s="205" t="s">
        <v>5016</v>
      </c>
      <c r="J4325" s="206"/>
      <c r="K4325" s="203">
        <v>26</v>
      </c>
      <c r="L4325" s="207" t="s">
        <v>827</v>
      </c>
      <c r="M4325" s="208" t="s">
        <v>1497</v>
      </c>
      <c r="N4325" s="209">
        <f t="shared" si="0"/>
        <v>2025</v>
      </c>
      <c r="O4325" s="210">
        <f t="shared" si="1"/>
        <v>12</v>
      </c>
      <c r="P4325" s="211" t="str">
        <f>IFERROR(VLOOKUP(F4325,연간집계!D:E,2,FALSE),"")</f>
        <v>PCMS_스탠다드캘린더</v>
      </c>
    </row>
    <row r="4326" spans="1:16" ht="12.75">
      <c r="A4326" s="201">
        <v>46014.569166666668</v>
      </c>
      <c r="B4326" s="202">
        <v>46014</v>
      </c>
      <c r="C4326" s="203" t="s">
        <v>10460</v>
      </c>
      <c r="D4326" s="203" t="s">
        <v>11</v>
      </c>
      <c r="E4326" s="204" t="s">
        <v>10457</v>
      </c>
      <c r="F4326" s="49" t="s">
        <v>1284</v>
      </c>
      <c r="G4326" s="203">
        <v>1</v>
      </c>
      <c r="H4326" s="203" t="s">
        <v>10180</v>
      </c>
      <c r="I4326" s="205" t="s">
        <v>5016</v>
      </c>
      <c r="J4326" s="206"/>
      <c r="K4326" s="203">
        <v>26</v>
      </c>
      <c r="L4326" s="207" t="s">
        <v>827</v>
      </c>
      <c r="M4326" s="208" t="s">
        <v>1497</v>
      </c>
      <c r="N4326" s="209">
        <f t="shared" si="0"/>
        <v>2025</v>
      </c>
      <c r="O4326" s="210">
        <f t="shared" si="1"/>
        <v>12</v>
      </c>
      <c r="P4326" s="211" t="str">
        <f>IFERROR(VLOOKUP(F4326,연간집계!D:E,2,FALSE),"")</f>
        <v>PCMS_스탠다드캘린더</v>
      </c>
    </row>
    <row r="4327" spans="1:16" ht="12.75">
      <c r="A4327" s="201">
        <v>46014.575046296297</v>
      </c>
      <c r="B4327" s="202">
        <v>46014</v>
      </c>
      <c r="C4327" s="203" t="s">
        <v>10461</v>
      </c>
      <c r="D4327" s="203" t="s">
        <v>11</v>
      </c>
      <c r="E4327" s="204" t="s">
        <v>10462</v>
      </c>
      <c r="F4327" s="49" t="s">
        <v>1269</v>
      </c>
      <c r="G4327" s="203">
        <v>2</v>
      </c>
      <c r="H4327" s="203" t="s">
        <v>10463</v>
      </c>
      <c r="I4327" s="205" t="s">
        <v>1842</v>
      </c>
      <c r="J4327" s="206"/>
      <c r="K4327" s="203">
        <v>26</v>
      </c>
      <c r="L4327" s="207" t="s">
        <v>827</v>
      </c>
      <c r="M4327" s="208" t="s">
        <v>1541</v>
      </c>
      <c r="N4327" s="209">
        <f t="shared" si="0"/>
        <v>2025</v>
      </c>
      <c r="O4327" s="210">
        <f t="shared" si="1"/>
        <v>12</v>
      </c>
      <c r="P4327" s="211" t="str">
        <f>IFERROR(VLOOKUP(F4327,연간집계!D:E,2,FALSE),"")</f>
        <v>PCMS_미니캘린더</v>
      </c>
    </row>
    <row r="4328" spans="1:16" ht="12.75">
      <c r="A4328" s="201">
        <v>46014.575069444443</v>
      </c>
      <c r="B4328" s="202">
        <v>46014</v>
      </c>
      <c r="C4328" s="203" t="s">
        <v>10464</v>
      </c>
      <c r="D4328" s="203" t="s">
        <v>11</v>
      </c>
      <c r="E4328" s="204" t="s">
        <v>10465</v>
      </c>
      <c r="F4328" s="49" t="s">
        <v>1284</v>
      </c>
      <c r="G4328" s="203">
        <v>2</v>
      </c>
      <c r="H4328" s="203" t="s">
        <v>10466</v>
      </c>
      <c r="I4328" s="205" t="s">
        <v>5016</v>
      </c>
      <c r="J4328" s="206"/>
      <c r="K4328" s="203">
        <v>26</v>
      </c>
      <c r="L4328" s="207" t="s">
        <v>827</v>
      </c>
      <c r="M4328" s="208" t="s">
        <v>4034</v>
      </c>
      <c r="N4328" s="209">
        <f t="shared" si="0"/>
        <v>2025</v>
      </c>
      <c r="O4328" s="210">
        <f t="shared" si="1"/>
        <v>12</v>
      </c>
      <c r="P4328" s="211" t="str">
        <f>IFERROR(VLOOKUP(F4328,연간집계!D:E,2,FALSE),"")</f>
        <v>PCMS_스탠다드캘린더</v>
      </c>
    </row>
    <row r="4329" spans="1:16" ht="12.75">
      <c r="A4329" s="201">
        <v>46014.57508101852</v>
      </c>
      <c r="B4329" s="202">
        <v>46014</v>
      </c>
      <c r="C4329" s="203" t="s">
        <v>10467</v>
      </c>
      <c r="D4329" s="203" t="s">
        <v>11</v>
      </c>
      <c r="E4329" s="204" t="s">
        <v>10468</v>
      </c>
      <c r="F4329" s="49" t="s">
        <v>1261</v>
      </c>
      <c r="G4329" s="203">
        <v>2</v>
      </c>
      <c r="H4329" s="203" t="s">
        <v>10469</v>
      </c>
      <c r="I4329" s="205" t="s">
        <v>1954</v>
      </c>
      <c r="J4329" s="206"/>
      <c r="K4329" s="203">
        <v>36</v>
      </c>
      <c r="L4329" s="207" t="s">
        <v>828</v>
      </c>
      <c r="M4329" s="208" t="s">
        <v>1541</v>
      </c>
      <c r="N4329" s="209">
        <f t="shared" si="0"/>
        <v>2025</v>
      </c>
      <c r="O4329" s="210">
        <f t="shared" si="1"/>
        <v>12</v>
      </c>
      <c r="P4329" s="211" t="str">
        <f>IFERROR(VLOOKUP(F4329,연간집계!D:E,2,FALSE),"")</f>
        <v>모바일 포토북 197 (커플)</v>
      </c>
    </row>
    <row r="4330" spans="1:16" ht="12.75">
      <c r="A4330" s="201">
        <v>46014.581643518519</v>
      </c>
      <c r="B4330" s="202">
        <v>46014</v>
      </c>
      <c r="C4330" s="203" t="s">
        <v>10470</v>
      </c>
      <c r="D4330" s="203" t="s">
        <v>11</v>
      </c>
      <c r="E4330" s="204" t="s">
        <v>10471</v>
      </c>
      <c r="F4330" s="49" t="s">
        <v>1284</v>
      </c>
      <c r="G4330" s="203">
        <v>4</v>
      </c>
      <c r="H4330" s="203" t="s">
        <v>5041</v>
      </c>
      <c r="I4330" s="205" t="s">
        <v>5016</v>
      </c>
      <c r="J4330" s="206"/>
      <c r="K4330" s="203">
        <v>26</v>
      </c>
      <c r="L4330" s="207" t="s">
        <v>827</v>
      </c>
      <c r="M4330" s="208" t="s">
        <v>1449</v>
      </c>
      <c r="N4330" s="209">
        <f t="shared" si="0"/>
        <v>2025</v>
      </c>
      <c r="O4330" s="210">
        <f t="shared" si="1"/>
        <v>12</v>
      </c>
      <c r="P4330" s="211" t="str">
        <f>IFERROR(VLOOKUP(F4330,연간집계!D:E,2,FALSE),"")</f>
        <v>PCMS_스탠다드캘린더</v>
      </c>
    </row>
    <row r="4331" spans="1:16" ht="12.75">
      <c r="A4331" s="201">
        <v>46014.596736111111</v>
      </c>
      <c r="B4331" s="202">
        <v>46014</v>
      </c>
      <c r="C4331" s="203" t="s">
        <v>10472</v>
      </c>
      <c r="D4331" s="203" t="s">
        <v>11</v>
      </c>
      <c r="E4331" s="204" t="s">
        <v>10473</v>
      </c>
      <c r="F4331" s="49" t="s">
        <v>1043</v>
      </c>
      <c r="G4331" s="203">
        <v>2</v>
      </c>
      <c r="H4331" s="203" t="s">
        <v>10474</v>
      </c>
      <c r="I4331" s="205" t="s">
        <v>1440</v>
      </c>
      <c r="J4331" s="206"/>
      <c r="K4331" s="203">
        <v>90</v>
      </c>
      <c r="L4331" s="207" t="s">
        <v>827</v>
      </c>
      <c r="M4331" s="208" t="s">
        <v>1436</v>
      </c>
      <c r="N4331" s="209">
        <f t="shared" si="0"/>
        <v>2025</v>
      </c>
      <c r="O4331" s="210">
        <f t="shared" si="1"/>
        <v>12</v>
      </c>
      <c r="P4331" s="211" t="str">
        <f>IFERROR(VLOOKUP(F4331,연간집계!D:E,2,FALSE),"")</f>
        <v>프리북 198 (하드)</v>
      </c>
    </row>
    <row r="4332" spans="1:16" ht="12.75">
      <c r="A4332" s="201">
        <v>46014.602905092594</v>
      </c>
      <c r="B4332" s="202">
        <v>46014</v>
      </c>
      <c r="C4332" s="203" t="s">
        <v>10475</v>
      </c>
      <c r="D4332" s="203" t="s">
        <v>11</v>
      </c>
      <c r="E4332" s="204" t="s">
        <v>10476</v>
      </c>
      <c r="F4332" s="49" t="s">
        <v>874</v>
      </c>
      <c r="G4332" s="203">
        <v>1</v>
      </c>
      <c r="H4332" s="203" t="s">
        <v>10477</v>
      </c>
      <c r="I4332" s="205" t="s">
        <v>1440</v>
      </c>
      <c r="J4332" s="206"/>
      <c r="K4332" s="203">
        <f>24+32</f>
        <v>56</v>
      </c>
      <c r="L4332" s="207" t="s">
        <v>827</v>
      </c>
      <c r="M4332" s="208" t="s">
        <v>1436</v>
      </c>
      <c r="N4332" s="209">
        <f t="shared" si="0"/>
        <v>2025</v>
      </c>
      <c r="O4332" s="210">
        <f t="shared" si="1"/>
        <v>12</v>
      </c>
      <c r="P4332" s="211" t="str">
        <f>IFERROR(VLOOKUP(F4332,연간집계!D:E,2,FALSE),"")</f>
        <v>스탠다드 포토북 11*8 (하드/무광)</v>
      </c>
    </row>
    <row r="4333" spans="1:16" ht="12.75">
      <c r="A4333" s="201">
        <v>46014.641412037039</v>
      </c>
      <c r="B4333" s="202">
        <v>46014</v>
      </c>
      <c r="C4333" s="203" t="s">
        <v>10478</v>
      </c>
      <c r="D4333" s="203" t="s">
        <v>11</v>
      </c>
      <c r="E4333" s="204" t="s">
        <v>10479</v>
      </c>
      <c r="F4333" s="49" t="s">
        <v>1274</v>
      </c>
      <c r="G4333" s="203">
        <v>3</v>
      </c>
      <c r="H4333" s="203" t="s">
        <v>4911</v>
      </c>
      <c r="I4333" s="205" t="s">
        <v>1842</v>
      </c>
      <c r="J4333" s="206"/>
      <c r="K4333" s="203">
        <v>26</v>
      </c>
      <c r="L4333" s="207" t="s">
        <v>827</v>
      </c>
      <c r="M4333" s="208" t="s">
        <v>1449</v>
      </c>
      <c r="N4333" s="209">
        <f t="shared" si="0"/>
        <v>2025</v>
      </c>
      <c r="O4333" s="210">
        <f t="shared" si="1"/>
        <v>12</v>
      </c>
      <c r="P4333" s="211" t="str">
        <f>IFERROR(VLOOKUP(F4333,연간집계!D:E,2,FALSE),"")</f>
        <v>PCMS_비트윈캘린더</v>
      </c>
    </row>
    <row r="4334" spans="1:16" ht="12.75">
      <c r="A4334" s="201">
        <v>46014.641435185185</v>
      </c>
      <c r="B4334" s="202">
        <v>46013</v>
      </c>
      <c r="C4334" s="203" t="s">
        <v>10480</v>
      </c>
      <c r="D4334" s="203" t="s">
        <v>11</v>
      </c>
      <c r="E4334" s="204" t="s">
        <v>10481</v>
      </c>
      <c r="F4334" s="49" t="s">
        <v>1284</v>
      </c>
      <c r="G4334" s="203">
        <v>30</v>
      </c>
      <c r="H4334" s="203" t="s">
        <v>10482</v>
      </c>
      <c r="I4334" s="205" t="s">
        <v>2297</v>
      </c>
      <c r="J4334" s="206"/>
      <c r="K4334" s="203">
        <v>26</v>
      </c>
      <c r="L4334" s="207" t="s">
        <v>827</v>
      </c>
      <c r="M4334" s="208" t="s">
        <v>1514</v>
      </c>
      <c r="N4334" s="209">
        <f t="shared" si="0"/>
        <v>2025</v>
      </c>
      <c r="O4334" s="210">
        <f t="shared" si="1"/>
        <v>12</v>
      </c>
      <c r="P4334" s="211" t="str">
        <f>IFERROR(VLOOKUP(F4334,연간집계!D:E,2,FALSE),"")</f>
        <v>PCMS_스탠다드캘린더</v>
      </c>
    </row>
    <row r="4335" spans="1:16" ht="12.75">
      <c r="A4335" s="201">
        <v>46014.664907407408</v>
      </c>
      <c r="B4335" s="202">
        <v>46014</v>
      </c>
      <c r="C4335" s="203" t="s">
        <v>10483</v>
      </c>
      <c r="D4335" s="203" t="s">
        <v>11</v>
      </c>
      <c r="E4335" s="204" t="s">
        <v>10484</v>
      </c>
      <c r="F4335" s="49" t="s">
        <v>865</v>
      </c>
      <c r="G4335" s="203">
        <v>2</v>
      </c>
      <c r="H4335" s="203" t="s">
        <v>10485</v>
      </c>
      <c r="I4335" s="205" t="s">
        <v>1453</v>
      </c>
      <c r="J4335" s="206"/>
      <c r="K4335" s="203">
        <v>40</v>
      </c>
      <c r="L4335" s="207" t="s">
        <v>827</v>
      </c>
      <c r="M4335" s="208" t="s">
        <v>1497</v>
      </c>
      <c r="N4335" s="209">
        <f t="shared" si="0"/>
        <v>2025</v>
      </c>
      <c r="O4335" s="210">
        <f t="shared" si="1"/>
        <v>12</v>
      </c>
      <c r="P4335" s="211" t="str">
        <f>IFERROR(VLOOKUP(F4335,연간집계!D:E,2,FALSE),"")</f>
        <v>스탠다드 포토북 8*6 (하드/무광)</v>
      </c>
    </row>
    <row r="4336" spans="1:16" ht="12.75">
      <c r="A4336" s="201">
        <v>46014.679629629631</v>
      </c>
      <c r="B4336" s="202">
        <v>46014</v>
      </c>
      <c r="C4336" s="203" t="s">
        <v>10486</v>
      </c>
      <c r="D4336" s="203" t="s">
        <v>11</v>
      </c>
      <c r="E4336" s="204" t="s">
        <v>10487</v>
      </c>
      <c r="F4336" s="49" t="s">
        <v>1051</v>
      </c>
      <c r="G4336" s="203">
        <v>1</v>
      </c>
      <c r="H4336" s="203" t="s">
        <v>9884</v>
      </c>
      <c r="I4336" s="205" t="s">
        <v>1440</v>
      </c>
      <c r="J4336" s="206"/>
      <c r="K4336" s="203">
        <v>100</v>
      </c>
      <c r="L4336" s="207" t="s">
        <v>827</v>
      </c>
      <c r="M4336" s="208" t="s">
        <v>1645</v>
      </c>
      <c r="N4336" s="209">
        <f t="shared" si="0"/>
        <v>2025</v>
      </c>
      <c r="O4336" s="210">
        <f t="shared" si="1"/>
        <v>12</v>
      </c>
      <c r="P4336" s="211" t="str">
        <f>IFERROR(VLOOKUP(F4336,연간집계!D:E,2,FALSE),"")</f>
        <v>프리북A4 (하드)</v>
      </c>
    </row>
    <row r="4337" spans="1:16" ht="12.75">
      <c r="A4337" s="201">
        <v>46014.685520833336</v>
      </c>
      <c r="B4337" s="202">
        <v>46014</v>
      </c>
      <c r="C4337" s="203" t="s">
        <v>10488</v>
      </c>
      <c r="D4337" s="203" t="s">
        <v>11</v>
      </c>
      <c r="E4337" s="204" t="s">
        <v>10489</v>
      </c>
      <c r="F4337" s="49" t="s">
        <v>1269</v>
      </c>
      <c r="G4337" s="203">
        <v>3</v>
      </c>
      <c r="H4337" s="203" t="s">
        <v>10490</v>
      </c>
      <c r="I4337" s="205" t="s">
        <v>1842</v>
      </c>
      <c r="J4337" s="206"/>
      <c r="K4337" s="203">
        <v>26</v>
      </c>
      <c r="L4337" s="207" t="s">
        <v>827</v>
      </c>
      <c r="M4337" s="208" t="s">
        <v>1514</v>
      </c>
      <c r="N4337" s="209">
        <f t="shared" si="0"/>
        <v>2025</v>
      </c>
      <c r="O4337" s="210">
        <f t="shared" si="1"/>
        <v>12</v>
      </c>
      <c r="P4337" s="211" t="str">
        <f>IFERROR(VLOOKUP(F4337,연간집계!D:E,2,FALSE),"")</f>
        <v>PCMS_미니캘린더</v>
      </c>
    </row>
    <row r="4338" spans="1:16" ht="12.75">
      <c r="A4338" s="201">
        <v>46014.685532407406</v>
      </c>
      <c r="B4338" s="202">
        <v>46014</v>
      </c>
      <c r="C4338" s="203" t="s">
        <v>10491</v>
      </c>
      <c r="D4338" s="203" t="s">
        <v>11</v>
      </c>
      <c r="E4338" s="204" t="s">
        <v>10492</v>
      </c>
      <c r="F4338" s="49" t="s">
        <v>838</v>
      </c>
      <c r="G4338" s="203">
        <v>7</v>
      </c>
      <c r="H4338" s="203" t="s">
        <v>10493</v>
      </c>
      <c r="I4338" s="205" t="s">
        <v>5118</v>
      </c>
      <c r="J4338" s="206"/>
      <c r="K4338" s="203">
        <v>26</v>
      </c>
      <c r="L4338" s="207" t="s">
        <v>827</v>
      </c>
      <c r="M4338" s="208" t="s">
        <v>1612</v>
      </c>
      <c r="N4338" s="209">
        <f t="shared" si="0"/>
        <v>2025</v>
      </c>
      <c r="O4338" s="210">
        <f t="shared" si="1"/>
        <v>12</v>
      </c>
      <c r="P4338" s="211" t="str">
        <f>IFERROR(VLOOKUP(F4338,연간집계!D:E,2,FALSE),"")</f>
        <v>스탠다드 포토북 6*8 (하드/무광)</v>
      </c>
    </row>
    <row r="4339" spans="1:16" ht="12.75">
      <c r="A4339" s="201">
        <v>46014.703275462962</v>
      </c>
      <c r="B4339" s="202">
        <v>46014</v>
      </c>
      <c r="C4339" s="203" t="s">
        <v>10494</v>
      </c>
      <c r="D4339" s="203" t="s">
        <v>11</v>
      </c>
      <c r="E4339" s="204" t="s">
        <v>10495</v>
      </c>
      <c r="F4339" s="49" t="s">
        <v>838</v>
      </c>
      <c r="G4339" s="203">
        <v>2</v>
      </c>
      <c r="H4339" s="203" t="s">
        <v>8983</v>
      </c>
      <c r="I4339" s="205" t="s">
        <v>8376</v>
      </c>
      <c r="J4339" s="206"/>
      <c r="K4339" s="203">
        <v>24</v>
      </c>
      <c r="L4339" s="207" t="s">
        <v>827</v>
      </c>
      <c r="M4339" s="208" t="s">
        <v>1612</v>
      </c>
      <c r="N4339" s="209">
        <f t="shared" si="0"/>
        <v>2025</v>
      </c>
      <c r="O4339" s="210">
        <f t="shared" si="1"/>
        <v>12</v>
      </c>
      <c r="P4339" s="211" t="str">
        <f>IFERROR(VLOOKUP(F4339,연간집계!D:E,2,FALSE),"")</f>
        <v>스탠다드 포토북 6*8 (하드/무광)</v>
      </c>
    </row>
    <row r="4340" spans="1:16" ht="12.75">
      <c r="A4340" s="201">
        <v>46014.703287037039</v>
      </c>
      <c r="B4340" s="202">
        <v>46014</v>
      </c>
      <c r="C4340" s="203" t="s">
        <v>10496</v>
      </c>
      <c r="D4340" s="203" t="s">
        <v>11</v>
      </c>
      <c r="E4340" s="204" t="s">
        <v>10497</v>
      </c>
      <c r="F4340" s="49" t="s">
        <v>1284</v>
      </c>
      <c r="G4340" s="203">
        <v>4</v>
      </c>
      <c r="H4340" s="203" t="s">
        <v>10498</v>
      </c>
      <c r="I4340" s="205" t="s">
        <v>4186</v>
      </c>
      <c r="J4340" s="206"/>
      <c r="K4340" s="203">
        <v>26</v>
      </c>
      <c r="L4340" s="207" t="s">
        <v>827</v>
      </c>
      <c r="M4340" s="208" t="s">
        <v>1514</v>
      </c>
      <c r="N4340" s="209">
        <f t="shared" si="0"/>
        <v>2025</v>
      </c>
      <c r="O4340" s="210">
        <f t="shared" si="1"/>
        <v>12</v>
      </c>
      <c r="P4340" s="211" t="str">
        <f>IFERROR(VLOOKUP(F4340,연간집계!D:E,2,FALSE),"")</f>
        <v>PCMS_스탠다드캘린더</v>
      </c>
    </row>
    <row r="4341" spans="1:16" ht="12.75">
      <c r="A4341" s="201">
        <v>46014.709247685183</v>
      </c>
      <c r="B4341" s="202">
        <v>46014</v>
      </c>
      <c r="C4341" s="203" t="s">
        <v>10499</v>
      </c>
      <c r="D4341" s="203" t="s">
        <v>11</v>
      </c>
      <c r="E4341" s="204" t="s">
        <v>10500</v>
      </c>
      <c r="F4341" s="49" t="s">
        <v>874</v>
      </c>
      <c r="G4341" s="203">
        <v>5</v>
      </c>
      <c r="H4341" s="203" t="s">
        <v>10501</v>
      </c>
      <c r="I4341" s="205" t="s">
        <v>1455</v>
      </c>
      <c r="J4341" s="206"/>
      <c r="K4341" s="203">
        <v>24</v>
      </c>
      <c r="L4341" s="207" t="s">
        <v>827</v>
      </c>
      <c r="M4341" s="208" t="s">
        <v>1493</v>
      </c>
      <c r="N4341" s="209">
        <f t="shared" si="0"/>
        <v>2025</v>
      </c>
      <c r="O4341" s="210">
        <f t="shared" si="1"/>
        <v>12</v>
      </c>
      <c r="P4341" s="211" t="str">
        <f>IFERROR(VLOOKUP(F4341,연간집계!D:E,2,FALSE),"")</f>
        <v>스탠다드 포토북 11*8 (하드/무광)</v>
      </c>
    </row>
    <row r="4342" spans="1:16" ht="12.75">
      <c r="A4342" s="201">
        <v>46014.723993055559</v>
      </c>
      <c r="B4342" s="202">
        <v>46014</v>
      </c>
      <c r="C4342" s="203" t="s">
        <v>10502</v>
      </c>
      <c r="D4342" s="203" t="s">
        <v>11</v>
      </c>
      <c r="E4342" s="204" t="s">
        <v>10503</v>
      </c>
      <c r="F4342" s="49" t="s">
        <v>1291</v>
      </c>
      <c r="G4342" s="203">
        <v>3</v>
      </c>
      <c r="H4342" s="203" t="s">
        <v>10504</v>
      </c>
      <c r="I4342" s="205" t="s">
        <v>5442</v>
      </c>
      <c r="J4342" s="206"/>
      <c r="K4342" s="203">
        <v>14</v>
      </c>
      <c r="L4342" s="207" t="s">
        <v>827</v>
      </c>
      <c r="M4342" s="208" t="s">
        <v>1449</v>
      </c>
      <c r="N4342" s="209">
        <f t="shared" si="0"/>
        <v>2025</v>
      </c>
      <c r="O4342" s="210">
        <f t="shared" si="1"/>
        <v>12</v>
      </c>
      <c r="P4342" s="211" t="str">
        <f>IFERROR(VLOOKUP(F4342,연간집계!D:E,2,FALSE),"")</f>
        <v>PCMS_벽걸이1단캘린더</v>
      </c>
    </row>
    <row r="4343" spans="1:16" ht="12.75">
      <c r="A4343" s="201">
        <v>46014.72997685185</v>
      </c>
      <c r="B4343" s="202">
        <v>46014</v>
      </c>
      <c r="C4343" s="203" t="s">
        <v>10505</v>
      </c>
      <c r="D4343" s="203" t="s">
        <v>11</v>
      </c>
      <c r="E4343" s="204" t="s">
        <v>10506</v>
      </c>
      <c r="F4343" s="49" t="s">
        <v>1291</v>
      </c>
      <c r="G4343" s="203">
        <v>1</v>
      </c>
      <c r="H4343" s="203" t="s">
        <v>10504</v>
      </c>
      <c r="I4343" s="205" t="s">
        <v>5442</v>
      </c>
      <c r="J4343" s="206"/>
      <c r="K4343" s="203">
        <v>14</v>
      </c>
      <c r="L4343" s="207" t="s">
        <v>827</v>
      </c>
      <c r="M4343" s="208" t="s">
        <v>1449</v>
      </c>
      <c r="N4343" s="209">
        <f t="shared" si="0"/>
        <v>2025</v>
      </c>
      <c r="O4343" s="210">
        <f t="shared" si="1"/>
        <v>12</v>
      </c>
      <c r="P4343" s="211" t="str">
        <f>IFERROR(VLOOKUP(F4343,연간집계!D:E,2,FALSE),"")</f>
        <v>PCMS_벽걸이1단캘린더</v>
      </c>
    </row>
    <row r="4344" spans="1:16" ht="12.75">
      <c r="A4344" s="201">
        <v>46014.753541666665</v>
      </c>
      <c r="B4344" s="202">
        <v>46014</v>
      </c>
      <c r="C4344" s="203" t="s">
        <v>10507</v>
      </c>
      <c r="D4344" s="203" t="s">
        <v>11</v>
      </c>
      <c r="E4344" s="204" t="s">
        <v>10508</v>
      </c>
      <c r="F4344" s="49" t="s">
        <v>1284</v>
      </c>
      <c r="G4344" s="203">
        <v>2</v>
      </c>
      <c r="H4344" s="203" t="s">
        <v>10509</v>
      </c>
      <c r="I4344" s="205" t="s">
        <v>5016</v>
      </c>
      <c r="J4344" s="206"/>
      <c r="K4344" s="203">
        <v>26</v>
      </c>
      <c r="L4344" s="207" t="s">
        <v>827</v>
      </c>
      <c r="M4344" s="208" t="s">
        <v>1541</v>
      </c>
      <c r="N4344" s="209">
        <f t="shared" si="0"/>
        <v>2025</v>
      </c>
      <c r="O4344" s="210">
        <f t="shared" si="1"/>
        <v>12</v>
      </c>
      <c r="P4344" s="211" t="str">
        <f>IFERROR(VLOOKUP(F4344,연간집계!D:E,2,FALSE),"")</f>
        <v>PCMS_스탠다드캘린더</v>
      </c>
    </row>
    <row r="4345" spans="1:16" ht="12.75">
      <c r="A4345" s="201">
        <v>46014.815289351849</v>
      </c>
      <c r="B4345" s="202">
        <v>46014</v>
      </c>
      <c r="C4345" s="203" t="s">
        <v>10510</v>
      </c>
      <c r="D4345" s="203" t="s">
        <v>11</v>
      </c>
      <c r="E4345" s="204" t="s">
        <v>10511</v>
      </c>
      <c r="F4345" s="49" t="s">
        <v>1269</v>
      </c>
      <c r="G4345" s="203">
        <v>1</v>
      </c>
      <c r="H4345" s="203" t="s">
        <v>8864</v>
      </c>
      <c r="I4345" s="205" t="s">
        <v>1842</v>
      </c>
      <c r="J4345" s="206"/>
      <c r="K4345" s="203">
        <v>26</v>
      </c>
      <c r="L4345" s="207" t="s">
        <v>828</v>
      </c>
      <c r="M4345" s="208" t="s">
        <v>1436</v>
      </c>
      <c r="N4345" s="209">
        <f t="shared" si="0"/>
        <v>2025</v>
      </c>
      <c r="O4345" s="210">
        <f t="shared" si="1"/>
        <v>12</v>
      </c>
      <c r="P4345" s="211" t="str">
        <f>IFERROR(VLOOKUP(F4345,연간집계!D:E,2,FALSE),"")</f>
        <v>PCMS_미니캘린더</v>
      </c>
    </row>
    <row r="4346" spans="1:16" ht="12.75">
      <c r="A4346" s="201">
        <v>46014.815300925926</v>
      </c>
      <c r="B4346" s="202">
        <v>46014</v>
      </c>
      <c r="C4346" s="203" t="s">
        <v>10512</v>
      </c>
      <c r="D4346" s="203" t="s">
        <v>11</v>
      </c>
      <c r="E4346" s="204" t="s">
        <v>10511</v>
      </c>
      <c r="F4346" s="49" t="s">
        <v>1269</v>
      </c>
      <c r="G4346" s="203">
        <v>1</v>
      </c>
      <c r="H4346" s="203" t="s">
        <v>8864</v>
      </c>
      <c r="I4346" s="205" t="s">
        <v>1842</v>
      </c>
      <c r="J4346" s="206"/>
      <c r="K4346" s="203">
        <v>26</v>
      </c>
      <c r="L4346" s="207" t="s">
        <v>828</v>
      </c>
      <c r="M4346" s="208" t="s">
        <v>1436</v>
      </c>
      <c r="N4346" s="209">
        <f t="shared" si="0"/>
        <v>2025</v>
      </c>
      <c r="O4346" s="210">
        <f t="shared" si="1"/>
        <v>12</v>
      </c>
      <c r="P4346" s="211" t="str">
        <f>IFERROR(VLOOKUP(F4346,연간집계!D:E,2,FALSE),"")</f>
        <v>PCMS_미니캘린더</v>
      </c>
    </row>
    <row r="4347" spans="1:16" ht="12.75">
      <c r="A4347" s="201">
        <v>46014.815312500003</v>
      </c>
      <c r="B4347" s="202">
        <v>46014</v>
      </c>
      <c r="C4347" s="203" t="s">
        <v>10513</v>
      </c>
      <c r="D4347" s="203" t="s">
        <v>11</v>
      </c>
      <c r="E4347" s="204" t="s">
        <v>10511</v>
      </c>
      <c r="F4347" s="49" t="s">
        <v>1299</v>
      </c>
      <c r="G4347" s="203">
        <v>1</v>
      </c>
      <c r="H4347" s="203" t="s">
        <v>8864</v>
      </c>
      <c r="I4347" s="205" t="s">
        <v>5156</v>
      </c>
      <c r="J4347" s="206"/>
      <c r="K4347" s="203">
        <v>15</v>
      </c>
      <c r="L4347" s="207" t="s">
        <v>828</v>
      </c>
      <c r="M4347" s="208" t="s">
        <v>1436</v>
      </c>
      <c r="N4347" s="209">
        <f t="shared" si="0"/>
        <v>2025</v>
      </c>
      <c r="O4347" s="210">
        <f t="shared" si="1"/>
        <v>12</v>
      </c>
      <c r="P4347" s="211" t="str">
        <f>IFERROR(VLOOKUP(F4347,연간집계!D:E,2,FALSE),"")</f>
        <v>PCMS_우드월캘린더</v>
      </c>
    </row>
    <row r="4348" spans="1:16" ht="12.75">
      <c r="A4348" s="201">
        <v>46014.815324074072</v>
      </c>
      <c r="B4348" s="202">
        <v>46014</v>
      </c>
      <c r="C4348" s="203" t="s">
        <v>10514</v>
      </c>
      <c r="D4348" s="203" t="s">
        <v>11</v>
      </c>
      <c r="E4348" s="204" t="s">
        <v>10511</v>
      </c>
      <c r="F4348" s="49" t="s">
        <v>1299</v>
      </c>
      <c r="G4348" s="203">
        <v>1</v>
      </c>
      <c r="H4348" s="203" t="s">
        <v>8864</v>
      </c>
      <c r="I4348" s="205" t="s">
        <v>5156</v>
      </c>
      <c r="J4348" s="206"/>
      <c r="K4348" s="203">
        <v>15</v>
      </c>
      <c r="L4348" s="207" t="s">
        <v>828</v>
      </c>
      <c r="M4348" s="208" t="s">
        <v>1436</v>
      </c>
      <c r="N4348" s="209">
        <f t="shared" si="0"/>
        <v>2025</v>
      </c>
      <c r="O4348" s="210">
        <f t="shared" si="1"/>
        <v>12</v>
      </c>
      <c r="P4348" s="211" t="str">
        <f>IFERROR(VLOOKUP(F4348,연간집계!D:E,2,FALSE),"")</f>
        <v>PCMS_우드월캘린더</v>
      </c>
    </row>
    <row r="4349" spans="1:16" ht="12.75">
      <c r="A4349" s="201">
        <v>46014.900439814817</v>
      </c>
      <c r="B4349" s="202">
        <v>46014</v>
      </c>
      <c r="C4349" s="203" t="s">
        <v>10515</v>
      </c>
      <c r="D4349" s="203" t="s">
        <v>11</v>
      </c>
      <c r="E4349" s="204" t="s">
        <v>10516</v>
      </c>
      <c r="F4349" s="49" t="s">
        <v>913</v>
      </c>
      <c r="G4349" s="203">
        <v>1</v>
      </c>
      <c r="H4349" s="203" t="s">
        <v>10517</v>
      </c>
      <c r="I4349" s="205" t="s">
        <v>3787</v>
      </c>
      <c r="J4349" s="206"/>
      <c r="K4349" s="203">
        <v>80</v>
      </c>
      <c r="L4349" s="207" t="s">
        <v>827</v>
      </c>
      <c r="M4349" s="208" t="s">
        <v>1449</v>
      </c>
      <c r="N4349" s="209">
        <f t="shared" si="0"/>
        <v>2025</v>
      </c>
      <c r="O4349" s="210">
        <f t="shared" si="1"/>
        <v>12</v>
      </c>
      <c r="P4349" s="211" t="str">
        <f>IFERROR(VLOOKUP(F4349,연간집계!D:E,2,FALSE),"")</f>
        <v>베이비북 197 (쿠션하드/78p)</v>
      </c>
    </row>
    <row r="4350" spans="1:16" ht="12.75">
      <c r="A4350" s="201">
        <v>46014.91511574074</v>
      </c>
      <c r="B4350" s="202">
        <v>46014</v>
      </c>
      <c r="C4350" s="203" t="s">
        <v>10518</v>
      </c>
      <c r="D4350" s="203" t="s">
        <v>11</v>
      </c>
      <c r="E4350" s="204" t="s">
        <v>10519</v>
      </c>
      <c r="F4350" s="49" t="s">
        <v>1043</v>
      </c>
      <c r="G4350" s="203">
        <v>2</v>
      </c>
      <c r="H4350" s="203" t="s">
        <v>10474</v>
      </c>
      <c r="I4350" s="205" t="s">
        <v>2283</v>
      </c>
      <c r="J4350" s="206"/>
      <c r="K4350" s="203">
        <v>100</v>
      </c>
      <c r="L4350" s="207" t="s">
        <v>827</v>
      </c>
      <c r="M4350" s="208" t="s">
        <v>1449</v>
      </c>
      <c r="N4350" s="209">
        <f t="shared" si="0"/>
        <v>2025</v>
      </c>
      <c r="O4350" s="210">
        <f t="shared" si="1"/>
        <v>12</v>
      </c>
      <c r="P4350" s="211" t="str">
        <f>IFERROR(VLOOKUP(F4350,연간집계!D:E,2,FALSE),"")</f>
        <v>프리북 198 (하드)</v>
      </c>
    </row>
    <row r="4351" spans="1:16" ht="12.75">
      <c r="A4351" s="201">
        <v>46014.93273148148</v>
      </c>
      <c r="B4351" s="202">
        <v>46014</v>
      </c>
      <c r="C4351" s="203" t="s">
        <v>10520</v>
      </c>
      <c r="D4351" s="203" t="s">
        <v>11</v>
      </c>
      <c r="E4351" s="204" t="s">
        <v>10521</v>
      </c>
      <c r="F4351" s="49" t="s">
        <v>1357</v>
      </c>
      <c r="G4351" s="203">
        <v>1</v>
      </c>
      <c r="H4351" s="203" t="s">
        <v>10384</v>
      </c>
      <c r="I4351" s="205" t="s">
        <v>1440</v>
      </c>
      <c r="J4351" s="206"/>
      <c r="K4351" s="203">
        <v>10</v>
      </c>
      <c r="L4351" s="207" t="s">
        <v>827</v>
      </c>
      <c r="M4351" s="208" t="s">
        <v>1514</v>
      </c>
      <c r="N4351" s="209">
        <f t="shared" si="0"/>
        <v>2025</v>
      </c>
      <c r="O4351" s="210">
        <f t="shared" si="1"/>
        <v>12</v>
      </c>
      <c r="P4351" s="211" t="str">
        <f>IFERROR(VLOOKUP(F4351,연간집계!D:E,2,FALSE),"")</f>
        <v>PCMS_엽서 145</v>
      </c>
    </row>
    <row r="4352" spans="1:16" ht="12.75">
      <c r="A4352" s="201">
        <v>46014.932743055557</v>
      </c>
      <c r="B4352" s="202">
        <v>46014</v>
      </c>
      <c r="C4352" s="203" t="s">
        <v>10522</v>
      </c>
      <c r="D4352" s="203" t="s">
        <v>11</v>
      </c>
      <c r="E4352" s="204" t="s">
        <v>10521</v>
      </c>
      <c r="F4352" s="49" t="s">
        <v>1357</v>
      </c>
      <c r="G4352" s="203">
        <v>1</v>
      </c>
      <c r="H4352" s="203" t="s">
        <v>10384</v>
      </c>
      <c r="I4352" s="205" t="s">
        <v>1440</v>
      </c>
      <c r="J4352" s="206"/>
      <c r="K4352" s="203">
        <v>10</v>
      </c>
      <c r="L4352" s="207" t="s">
        <v>827</v>
      </c>
      <c r="M4352" s="208" t="s">
        <v>1514</v>
      </c>
      <c r="N4352" s="209">
        <f t="shared" si="0"/>
        <v>2025</v>
      </c>
      <c r="O4352" s="210">
        <f t="shared" si="1"/>
        <v>12</v>
      </c>
      <c r="P4352" s="211" t="str">
        <f>IFERROR(VLOOKUP(F4352,연간집계!D:E,2,FALSE),"")</f>
        <v>PCMS_엽서 145</v>
      </c>
    </row>
    <row r="4353" spans="1:16" ht="12.75">
      <c r="A4353" s="201">
        <v>46014.932754629626</v>
      </c>
      <c r="B4353" s="202">
        <v>46014</v>
      </c>
      <c r="C4353" s="203" t="s">
        <v>10523</v>
      </c>
      <c r="D4353" s="203" t="s">
        <v>11</v>
      </c>
      <c r="E4353" s="204" t="s">
        <v>10521</v>
      </c>
      <c r="F4353" s="49" t="s">
        <v>1357</v>
      </c>
      <c r="G4353" s="203">
        <v>1</v>
      </c>
      <c r="H4353" s="203" t="s">
        <v>10384</v>
      </c>
      <c r="I4353" s="205" t="s">
        <v>1440</v>
      </c>
      <c r="J4353" s="206"/>
      <c r="K4353" s="203">
        <v>10</v>
      </c>
      <c r="L4353" s="207" t="s">
        <v>827</v>
      </c>
      <c r="M4353" s="208" t="s">
        <v>1514</v>
      </c>
      <c r="N4353" s="209">
        <f t="shared" si="0"/>
        <v>2025</v>
      </c>
      <c r="O4353" s="210">
        <f t="shared" si="1"/>
        <v>12</v>
      </c>
      <c r="P4353" s="211" t="str">
        <f>IFERROR(VLOOKUP(F4353,연간집계!D:E,2,FALSE),"")</f>
        <v>PCMS_엽서 145</v>
      </c>
    </row>
    <row r="4354" spans="1:16" ht="12.75">
      <c r="A4354" s="201">
        <v>46014.932766203703</v>
      </c>
      <c r="B4354" s="202">
        <v>46014</v>
      </c>
      <c r="C4354" s="203" t="s">
        <v>10524</v>
      </c>
      <c r="D4354" s="203" t="s">
        <v>11</v>
      </c>
      <c r="E4354" s="204" t="s">
        <v>10521</v>
      </c>
      <c r="F4354" s="49" t="s">
        <v>1357</v>
      </c>
      <c r="G4354" s="203">
        <v>1</v>
      </c>
      <c r="H4354" s="203" t="s">
        <v>10384</v>
      </c>
      <c r="I4354" s="205" t="s">
        <v>1440</v>
      </c>
      <c r="J4354" s="206"/>
      <c r="K4354" s="203">
        <v>10</v>
      </c>
      <c r="L4354" s="207" t="s">
        <v>827</v>
      </c>
      <c r="M4354" s="208" t="s">
        <v>1514</v>
      </c>
      <c r="N4354" s="209">
        <f t="shared" si="0"/>
        <v>2025</v>
      </c>
      <c r="O4354" s="210">
        <f t="shared" si="1"/>
        <v>12</v>
      </c>
      <c r="P4354" s="211" t="str">
        <f>IFERROR(VLOOKUP(F4354,연간집계!D:E,2,FALSE),"")</f>
        <v>PCMS_엽서 145</v>
      </c>
    </row>
    <row r="4355" spans="1:16" ht="12.75">
      <c r="A4355" s="201">
        <v>46014.93277777778</v>
      </c>
      <c r="B4355" s="202">
        <v>46014</v>
      </c>
      <c r="C4355" s="203" t="s">
        <v>10525</v>
      </c>
      <c r="D4355" s="203" t="s">
        <v>11</v>
      </c>
      <c r="E4355" s="204" t="s">
        <v>10521</v>
      </c>
      <c r="F4355" s="49" t="s">
        <v>1357</v>
      </c>
      <c r="G4355" s="203">
        <v>1</v>
      </c>
      <c r="H4355" s="203" t="s">
        <v>10384</v>
      </c>
      <c r="I4355" s="205" t="s">
        <v>1440</v>
      </c>
      <c r="J4355" s="206"/>
      <c r="K4355" s="203">
        <v>10</v>
      </c>
      <c r="L4355" s="207" t="s">
        <v>827</v>
      </c>
      <c r="M4355" s="208" t="s">
        <v>1514</v>
      </c>
      <c r="N4355" s="209">
        <f t="shared" si="0"/>
        <v>2025</v>
      </c>
      <c r="O4355" s="210">
        <f t="shared" si="1"/>
        <v>12</v>
      </c>
      <c r="P4355" s="211" t="str">
        <f>IFERROR(VLOOKUP(F4355,연간집계!D:E,2,FALSE),"")</f>
        <v>PCMS_엽서 145</v>
      </c>
    </row>
    <row r="4356" spans="1:16" ht="12.75">
      <c r="A4356" s="201">
        <v>46014.932789351849</v>
      </c>
      <c r="B4356" s="202">
        <v>46014</v>
      </c>
      <c r="C4356" s="203" t="s">
        <v>10526</v>
      </c>
      <c r="D4356" s="203" t="s">
        <v>11</v>
      </c>
      <c r="E4356" s="204" t="s">
        <v>10521</v>
      </c>
      <c r="F4356" s="49" t="s">
        <v>1357</v>
      </c>
      <c r="G4356" s="203">
        <v>1</v>
      </c>
      <c r="H4356" s="203" t="s">
        <v>10384</v>
      </c>
      <c r="I4356" s="205" t="s">
        <v>1440</v>
      </c>
      <c r="J4356" s="206"/>
      <c r="K4356" s="203">
        <v>10</v>
      </c>
      <c r="L4356" s="207" t="s">
        <v>827</v>
      </c>
      <c r="M4356" s="208" t="s">
        <v>1514</v>
      </c>
      <c r="N4356" s="209">
        <f t="shared" si="0"/>
        <v>2025</v>
      </c>
      <c r="O4356" s="210">
        <f t="shared" si="1"/>
        <v>12</v>
      </c>
      <c r="P4356" s="211" t="str">
        <f>IFERROR(VLOOKUP(F4356,연간집계!D:E,2,FALSE),"")</f>
        <v>PCMS_엽서 145</v>
      </c>
    </row>
    <row r="4357" spans="1:16" ht="12.75">
      <c r="A4357" s="201">
        <v>46014.932800925926</v>
      </c>
      <c r="B4357" s="202">
        <v>46014</v>
      </c>
      <c r="C4357" s="203" t="s">
        <v>10527</v>
      </c>
      <c r="D4357" s="203" t="s">
        <v>11</v>
      </c>
      <c r="E4357" s="204" t="s">
        <v>10521</v>
      </c>
      <c r="F4357" s="49" t="s">
        <v>1296</v>
      </c>
      <c r="G4357" s="203">
        <v>2</v>
      </c>
      <c r="H4357" s="203" t="s">
        <v>10384</v>
      </c>
      <c r="I4357" s="205" t="s">
        <v>5190</v>
      </c>
      <c r="J4357" s="206"/>
      <c r="K4357" s="203">
        <v>26</v>
      </c>
      <c r="L4357" s="207" t="s">
        <v>827</v>
      </c>
      <c r="M4357" s="208" t="s">
        <v>1493</v>
      </c>
      <c r="N4357" s="209">
        <f t="shared" si="0"/>
        <v>2025</v>
      </c>
      <c r="O4357" s="210">
        <f t="shared" si="1"/>
        <v>12</v>
      </c>
      <c r="P4357" s="211" t="str">
        <f>IFERROR(VLOOKUP(F4357,연간집계!D:E,2,FALSE),"")</f>
        <v>PCMS_벽걸이2단캘린더</v>
      </c>
    </row>
    <row r="4358" spans="1:16" ht="12.75">
      <c r="A4358" s="201">
        <v>46014.950439814813</v>
      </c>
      <c r="B4358" s="202">
        <v>46014</v>
      </c>
      <c r="C4358" s="203" t="s">
        <v>10528</v>
      </c>
      <c r="D4358" s="203" t="s">
        <v>11</v>
      </c>
      <c r="E4358" s="204" t="s">
        <v>10529</v>
      </c>
      <c r="F4358" s="49" t="s">
        <v>1058</v>
      </c>
      <c r="G4358" s="203">
        <v>3</v>
      </c>
      <c r="H4358" s="203" t="s">
        <v>10530</v>
      </c>
      <c r="I4358" s="205" t="s">
        <v>1440</v>
      </c>
      <c r="J4358" s="206"/>
      <c r="K4358" s="203">
        <v>160</v>
      </c>
      <c r="L4358" s="207" t="s">
        <v>827</v>
      </c>
      <c r="M4358" s="208" t="s">
        <v>1471</v>
      </c>
      <c r="N4358" s="209">
        <f t="shared" si="0"/>
        <v>2025</v>
      </c>
      <c r="O4358" s="210">
        <f t="shared" si="1"/>
        <v>12</v>
      </c>
      <c r="P4358" s="211" t="str">
        <f>IFERROR(VLOOKUP(F4358,연간집계!D:E,2,FALSE),"")</f>
        <v>프리북 150 (하드)</v>
      </c>
    </row>
    <row r="4359" spans="1:16" ht="12.75">
      <c r="A4359" s="201">
        <v>46015.000381944446</v>
      </c>
      <c r="B4359" s="202">
        <v>46014</v>
      </c>
      <c r="C4359" s="203" t="s">
        <v>10531</v>
      </c>
      <c r="D4359" s="203" t="s">
        <v>11</v>
      </c>
      <c r="E4359" s="204" t="s">
        <v>10532</v>
      </c>
      <c r="F4359" s="49" t="s">
        <v>890</v>
      </c>
      <c r="G4359" s="203">
        <v>1</v>
      </c>
      <c r="H4359" s="203" t="s">
        <v>10533</v>
      </c>
      <c r="I4359" s="205" t="s">
        <v>1440</v>
      </c>
      <c r="J4359" s="208" t="s">
        <v>2810</v>
      </c>
      <c r="K4359" s="203">
        <v>48</v>
      </c>
      <c r="L4359" s="207" t="s">
        <v>827</v>
      </c>
      <c r="M4359" s="208" t="s">
        <v>1445</v>
      </c>
      <c r="N4359" s="209">
        <f t="shared" si="0"/>
        <v>2025</v>
      </c>
      <c r="O4359" s="210">
        <f t="shared" si="1"/>
        <v>12</v>
      </c>
      <c r="P4359" s="211" t="str">
        <f>IFERROR(VLOOKUP(F4359,연간집계!D:E,2,FALSE),"")</f>
        <v>메모리북</v>
      </c>
    </row>
    <row r="4360" spans="1:16" ht="12.75">
      <c r="A4360" s="201">
        <v>46015.003333333334</v>
      </c>
      <c r="B4360" s="202">
        <v>46015</v>
      </c>
      <c r="C4360" s="203" t="s">
        <v>10534</v>
      </c>
      <c r="D4360" s="203" t="s">
        <v>11</v>
      </c>
      <c r="E4360" s="204" t="s">
        <v>10535</v>
      </c>
      <c r="F4360" s="49" t="s">
        <v>1274</v>
      </c>
      <c r="G4360" s="203">
        <v>1</v>
      </c>
      <c r="H4360" s="203" t="s">
        <v>10536</v>
      </c>
      <c r="I4360" s="205" t="s">
        <v>1842</v>
      </c>
      <c r="J4360" s="206"/>
      <c r="K4360" s="203">
        <v>26</v>
      </c>
      <c r="L4360" s="207" t="s">
        <v>827</v>
      </c>
      <c r="M4360" s="208" t="s">
        <v>1436</v>
      </c>
      <c r="N4360" s="209">
        <f t="shared" si="0"/>
        <v>2025</v>
      </c>
      <c r="O4360" s="210">
        <f t="shared" si="1"/>
        <v>12</v>
      </c>
      <c r="P4360" s="211" t="str">
        <f>IFERROR(VLOOKUP(F4360,연간집계!D:E,2,FALSE),"")</f>
        <v>PCMS_비트윈캘린더</v>
      </c>
    </row>
    <row r="4361" spans="1:16" ht="12.75">
      <c r="A4361" s="201">
        <v>46015.003344907411</v>
      </c>
      <c r="B4361" s="202">
        <v>46015</v>
      </c>
      <c r="C4361" s="203" t="s">
        <v>10537</v>
      </c>
      <c r="D4361" s="203" t="s">
        <v>11</v>
      </c>
      <c r="E4361" s="204" t="s">
        <v>10535</v>
      </c>
      <c r="F4361" s="49" t="s">
        <v>890</v>
      </c>
      <c r="G4361" s="203">
        <v>2</v>
      </c>
      <c r="H4361" s="203" t="s">
        <v>10536</v>
      </c>
      <c r="I4361" s="205" t="s">
        <v>1506</v>
      </c>
      <c r="J4361" s="208" t="s">
        <v>2810</v>
      </c>
      <c r="K4361" s="203">
        <v>48</v>
      </c>
      <c r="L4361" s="207" t="s">
        <v>827</v>
      </c>
      <c r="M4361" s="208" t="s">
        <v>1436</v>
      </c>
      <c r="N4361" s="209">
        <f t="shared" si="0"/>
        <v>2025</v>
      </c>
      <c r="O4361" s="210">
        <f t="shared" si="1"/>
        <v>12</v>
      </c>
      <c r="P4361" s="211" t="str">
        <f>IFERROR(VLOOKUP(F4361,연간집계!D:E,2,FALSE),"")</f>
        <v>메모리북</v>
      </c>
    </row>
    <row r="4362" spans="1:16" ht="12.75">
      <c r="A4362" s="201">
        <v>46015.047407407408</v>
      </c>
      <c r="B4362" s="202">
        <v>46015</v>
      </c>
      <c r="C4362" s="203" t="s">
        <v>10538</v>
      </c>
      <c r="D4362" s="203" t="s">
        <v>11</v>
      </c>
      <c r="E4362" s="204" t="s">
        <v>10539</v>
      </c>
      <c r="F4362" s="49" t="s">
        <v>1291</v>
      </c>
      <c r="G4362" s="203">
        <v>1</v>
      </c>
      <c r="H4362" s="203" t="s">
        <v>10540</v>
      </c>
      <c r="I4362" s="205" t="s">
        <v>5190</v>
      </c>
      <c r="J4362" s="206"/>
      <c r="K4362" s="203">
        <v>14</v>
      </c>
      <c r="L4362" s="207" t="s">
        <v>827</v>
      </c>
      <c r="M4362" s="208" t="s">
        <v>1449</v>
      </c>
      <c r="N4362" s="209">
        <f t="shared" si="0"/>
        <v>2025</v>
      </c>
      <c r="O4362" s="210">
        <f t="shared" si="1"/>
        <v>12</v>
      </c>
      <c r="P4362" s="211" t="str">
        <f>IFERROR(VLOOKUP(F4362,연간집계!D:E,2,FALSE),"")</f>
        <v>PCMS_벽걸이1단캘린더</v>
      </c>
    </row>
    <row r="4363" spans="1:16" ht="12.75">
      <c r="A4363" s="201">
        <v>46015.047418981485</v>
      </c>
      <c r="B4363" s="202">
        <v>46015</v>
      </c>
      <c r="C4363" s="203" t="s">
        <v>10541</v>
      </c>
      <c r="D4363" s="203" t="s">
        <v>11</v>
      </c>
      <c r="E4363" s="204" t="s">
        <v>10539</v>
      </c>
      <c r="F4363" s="49" t="s">
        <v>1291</v>
      </c>
      <c r="G4363" s="203">
        <v>1</v>
      </c>
      <c r="H4363" s="203" t="s">
        <v>10540</v>
      </c>
      <c r="I4363" s="205" t="s">
        <v>5190</v>
      </c>
      <c r="J4363" s="206"/>
      <c r="K4363" s="203">
        <v>14</v>
      </c>
      <c r="L4363" s="207" t="s">
        <v>827</v>
      </c>
      <c r="M4363" s="208" t="s">
        <v>1449</v>
      </c>
      <c r="N4363" s="209">
        <f t="shared" si="0"/>
        <v>2025</v>
      </c>
      <c r="O4363" s="210">
        <f t="shared" si="1"/>
        <v>12</v>
      </c>
      <c r="P4363" s="211" t="str">
        <f>IFERROR(VLOOKUP(F4363,연간집계!D:E,2,FALSE),"")</f>
        <v>PCMS_벽걸이1단캘린더</v>
      </c>
    </row>
    <row r="4364" spans="1:16" ht="12.75">
      <c r="A4364" s="201">
        <v>46015.053298611114</v>
      </c>
      <c r="B4364" s="202">
        <v>46015</v>
      </c>
      <c r="C4364" s="203" t="s">
        <v>10542</v>
      </c>
      <c r="D4364" s="203" t="s">
        <v>11</v>
      </c>
      <c r="E4364" s="204" t="s">
        <v>10543</v>
      </c>
      <c r="F4364" s="49" t="s">
        <v>1299</v>
      </c>
      <c r="G4364" s="203">
        <v>1</v>
      </c>
      <c r="H4364" s="203" t="s">
        <v>10544</v>
      </c>
      <c r="I4364" s="205" t="s">
        <v>5190</v>
      </c>
      <c r="J4364" s="206"/>
      <c r="K4364" s="203">
        <v>15</v>
      </c>
      <c r="L4364" s="207" t="s">
        <v>828</v>
      </c>
      <c r="M4364" s="208" t="s">
        <v>1471</v>
      </c>
      <c r="N4364" s="209">
        <f t="shared" si="0"/>
        <v>2025</v>
      </c>
      <c r="O4364" s="210">
        <f t="shared" si="1"/>
        <v>12</v>
      </c>
      <c r="P4364" s="211" t="str">
        <f>IFERROR(VLOOKUP(F4364,연간집계!D:E,2,FALSE),"")</f>
        <v>PCMS_우드월캘린더</v>
      </c>
    </row>
    <row r="4365" spans="1:16" ht="12.75">
      <c r="A4365" s="201">
        <v>46015.056250000001</v>
      </c>
      <c r="B4365" s="202">
        <v>46015</v>
      </c>
      <c r="C4365" s="203" t="s">
        <v>10545</v>
      </c>
      <c r="D4365" s="203" t="s">
        <v>11</v>
      </c>
      <c r="E4365" s="204" t="s">
        <v>10546</v>
      </c>
      <c r="F4365" s="49" t="s">
        <v>847</v>
      </c>
      <c r="G4365" s="203">
        <v>1</v>
      </c>
      <c r="H4365" s="203" t="s">
        <v>10547</v>
      </c>
      <c r="I4365" s="205" t="s">
        <v>1453</v>
      </c>
      <c r="J4365" s="206"/>
      <c r="K4365" s="203">
        <v>38</v>
      </c>
      <c r="L4365" s="207" t="s">
        <v>827</v>
      </c>
      <c r="M4365" s="208" t="s">
        <v>1425</v>
      </c>
      <c r="N4365" s="209">
        <f t="shared" si="0"/>
        <v>2025</v>
      </c>
      <c r="O4365" s="210">
        <f t="shared" si="1"/>
        <v>12</v>
      </c>
      <c r="P4365" s="211" t="str">
        <f>IFERROR(VLOOKUP(F4365,연간집계!D:E,2,FALSE),"")</f>
        <v>스탠다드 포토북 8*11 (하드/무광)</v>
      </c>
    </row>
    <row r="4366" spans="1:16" ht="12.75">
      <c r="A4366" s="201">
        <v>46015.346886574072</v>
      </c>
      <c r="B4366" s="202">
        <v>46015</v>
      </c>
      <c r="C4366" s="203" t="s">
        <v>10548</v>
      </c>
      <c r="D4366" s="203" t="s">
        <v>11</v>
      </c>
      <c r="E4366" s="204" t="s">
        <v>10549</v>
      </c>
      <c r="F4366" s="49" t="s">
        <v>1284</v>
      </c>
      <c r="G4366" s="203">
        <v>10</v>
      </c>
      <c r="H4366" s="203" t="s">
        <v>7759</v>
      </c>
      <c r="I4366" s="205" t="s">
        <v>5442</v>
      </c>
      <c r="J4366" s="206"/>
      <c r="K4366" s="203">
        <v>26</v>
      </c>
      <c r="L4366" s="207" t="s">
        <v>827</v>
      </c>
      <c r="M4366" s="208" t="s">
        <v>1481</v>
      </c>
      <c r="N4366" s="209">
        <f t="shared" si="0"/>
        <v>2025</v>
      </c>
      <c r="O4366" s="210">
        <f t="shared" si="1"/>
        <v>12</v>
      </c>
      <c r="P4366" s="211" t="str">
        <f>IFERROR(VLOOKUP(F4366,연간집계!D:E,2,FALSE),"")</f>
        <v>PCMS_스탠다드캘린더</v>
      </c>
    </row>
    <row r="4367" spans="1:16" ht="12.75">
      <c r="A4367" s="201">
        <v>46015.352754629632</v>
      </c>
      <c r="B4367" s="202">
        <v>46015</v>
      </c>
      <c r="C4367" s="203" t="s">
        <v>10550</v>
      </c>
      <c r="D4367" s="203" t="s">
        <v>11</v>
      </c>
      <c r="E4367" s="204" t="s">
        <v>10551</v>
      </c>
      <c r="F4367" s="49" t="s">
        <v>1269</v>
      </c>
      <c r="G4367" s="203">
        <v>4</v>
      </c>
      <c r="H4367" s="203" t="s">
        <v>10552</v>
      </c>
      <c r="I4367" s="205" t="s">
        <v>8641</v>
      </c>
      <c r="J4367" s="206"/>
      <c r="K4367" s="203">
        <v>26</v>
      </c>
      <c r="L4367" s="207" t="s">
        <v>828</v>
      </c>
      <c r="M4367" s="208" t="s">
        <v>1449</v>
      </c>
      <c r="N4367" s="209">
        <f t="shared" si="0"/>
        <v>2025</v>
      </c>
      <c r="O4367" s="210">
        <f t="shared" si="1"/>
        <v>12</v>
      </c>
      <c r="P4367" s="211" t="str">
        <f>IFERROR(VLOOKUP(F4367,연간집계!D:E,2,FALSE),"")</f>
        <v>PCMS_미니캘린더</v>
      </c>
    </row>
    <row r="4368" spans="1:16" ht="12.75">
      <c r="A4368" s="201">
        <v>46015.370717592596</v>
      </c>
      <c r="B4368" s="202">
        <v>46015</v>
      </c>
      <c r="C4368" s="203" t="s">
        <v>10553</v>
      </c>
      <c r="D4368" s="203" t="s">
        <v>11</v>
      </c>
      <c r="E4368" s="204" t="s">
        <v>10554</v>
      </c>
      <c r="F4368" s="49" t="s">
        <v>1287</v>
      </c>
      <c r="G4368" s="203">
        <v>90</v>
      </c>
      <c r="H4368" s="203" t="s">
        <v>10555</v>
      </c>
      <c r="I4368" s="205" t="s">
        <v>1440</v>
      </c>
      <c r="J4368" s="206"/>
      <c r="K4368" s="203">
        <v>26</v>
      </c>
      <c r="L4368" s="207" t="s">
        <v>827</v>
      </c>
      <c r="M4368" s="208" t="s">
        <v>1514</v>
      </c>
      <c r="N4368" s="209">
        <f t="shared" si="0"/>
        <v>2025</v>
      </c>
      <c r="O4368" s="210">
        <f t="shared" si="1"/>
        <v>12</v>
      </c>
      <c r="P4368" s="211" t="str">
        <f>IFERROR(VLOOKUP(F4368,연간집계!D:E,2,FALSE),"")</f>
        <v>PCMS_우드스탠드캘린더</v>
      </c>
    </row>
    <row r="4369" spans="1:16" ht="12.75">
      <c r="A4369" s="201">
        <v>46015.379745370374</v>
      </c>
      <c r="B4369" s="202">
        <v>46015</v>
      </c>
      <c r="C4369" s="203" t="s">
        <v>10556</v>
      </c>
      <c r="D4369" s="203" t="s">
        <v>11</v>
      </c>
      <c r="E4369" s="204" t="s">
        <v>10557</v>
      </c>
      <c r="F4369" s="49" t="s">
        <v>1043</v>
      </c>
      <c r="G4369" s="203">
        <v>3</v>
      </c>
      <c r="H4369" s="203" t="s">
        <v>10474</v>
      </c>
      <c r="I4369" s="205" t="s">
        <v>1440</v>
      </c>
      <c r="J4369" s="206"/>
      <c r="K4369" s="203">
        <v>100</v>
      </c>
      <c r="L4369" s="207" t="s">
        <v>827</v>
      </c>
      <c r="M4369" s="208" t="s">
        <v>1449</v>
      </c>
      <c r="N4369" s="209">
        <f t="shared" si="0"/>
        <v>2025</v>
      </c>
      <c r="O4369" s="210">
        <f t="shared" si="1"/>
        <v>12</v>
      </c>
      <c r="P4369" s="211" t="str">
        <f>IFERROR(VLOOKUP(F4369,연간집계!D:E,2,FALSE),"")</f>
        <v>프리북 198 (하드)</v>
      </c>
    </row>
    <row r="4370" spans="1:16" ht="12.75">
      <c r="A4370" s="201">
        <v>46015.379826388889</v>
      </c>
      <c r="B4370" s="202">
        <v>46015</v>
      </c>
      <c r="C4370" s="203" t="s">
        <v>10558</v>
      </c>
      <c r="D4370" s="203" t="s">
        <v>11</v>
      </c>
      <c r="E4370" s="204" t="s">
        <v>10559</v>
      </c>
      <c r="F4370" s="49" t="s">
        <v>849</v>
      </c>
      <c r="G4370" s="203">
        <v>1</v>
      </c>
      <c r="H4370" s="203" t="s">
        <v>2073</v>
      </c>
      <c r="I4370" s="205" t="s">
        <v>1510</v>
      </c>
      <c r="J4370" s="206"/>
      <c r="K4370" s="203">
        <v>80</v>
      </c>
      <c r="L4370" s="207" t="s">
        <v>827</v>
      </c>
      <c r="M4370" s="208" t="s">
        <v>1497</v>
      </c>
      <c r="N4370" s="209">
        <f t="shared" si="0"/>
        <v>2025</v>
      </c>
      <c r="O4370" s="210">
        <f t="shared" si="1"/>
        <v>12</v>
      </c>
      <c r="P4370" s="211" t="str">
        <f>IFERROR(VLOOKUP(F4370,연간집계!D:E,2,FALSE),"")</f>
        <v>스탠다드 포토북 8*11 (하드/유광)</v>
      </c>
    </row>
    <row r="4371" spans="1:16" ht="12.75">
      <c r="A4371" s="201">
        <v>46015.385868055557</v>
      </c>
      <c r="B4371" s="202">
        <v>46015</v>
      </c>
      <c r="C4371" s="203" t="s">
        <v>10560</v>
      </c>
      <c r="D4371" s="203" t="s">
        <v>11</v>
      </c>
      <c r="E4371" s="204" t="s">
        <v>10561</v>
      </c>
      <c r="F4371" s="49" t="s">
        <v>880</v>
      </c>
      <c r="G4371" s="203">
        <v>1</v>
      </c>
      <c r="H4371" s="203" t="s">
        <v>6390</v>
      </c>
      <c r="I4371" s="205" t="s">
        <v>2144</v>
      </c>
      <c r="J4371" s="208" t="s">
        <v>8303</v>
      </c>
      <c r="K4371" s="203">
        <v>78</v>
      </c>
      <c r="L4371" s="207" t="s">
        <v>827</v>
      </c>
      <c r="M4371" s="208" t="s">
        <v>1425</v>
      </c>
      <c r="N4371" s="209">
        <f t="shared" si="0"/>
        <v>2025</v>
      </c>
      <c r="O4371" s="210">
        <f t="shared" si="1"/>
        <v>12</v>
      </c>
      <c r="P4371" s="211" t="str">
        <f>IFERROR(VLOOKUP(F4371,연간집계!D:E,2,FALSE),"")</f>
        <v>레코드북 150</v>
      </c>
    </row>
    <row r="4372" spans="1:16" ht="12.75">
      <c r="A4372" s="201">
        <v>46015.397696759261</v>
      </c>
      <c r="B4372" s="202">
        <v>46015</v>
      </c>
      <c r="C4372" s="203" t="s">
        <v>10562</v>
      </c>
      <c r="D4372" s="203" t="s">
        <v>11</v>
      </c>
      <c r="E4372" s="204" t="s">
        <v>10563</v>
      </c>
      <c r="F4372" s="49" t="s">
        <v>245</v>
      </c>
      <c r="G4372" s="203">
        <v>1</v>
      </c>
      <c r="H4372" s="203" t="s">
        <v>10564</v>
      </c>
      <c r="I4372" s="205" t="s">
        <v>1440</v>
      </c>
      <c r="J4372" s="208" t="s">
        <v>1767</v>
      </c>
      <c r="K4372" s="203">
        <v>40</v>
      </c>
      <c r="L4372" s="207" t="s">
        <v>827</v>
      </c>
      <c r="M4372" s="208" t="s">
        <v>1497</v>
      </c>
      <c r="N4372" s="209">
        <f t="shared" si="0"/>
        <v>2025</v>
      </c>
      <c r="O4372" s="210">
        <f t="shared" si="1"/>
        <v>12</v>
      </c>
      <c r="P4372" s="211" t="str">
        <f>IFERROR(VLOOKUP(F4372,연간집계!D:E,2,FALSE),"")</f>
        <v>시크북(북) 280 (로만브라운/38p)</v>
      </c>
    </row>
    <row r="4373" spans="1:16" ht="12.75">
      <c r="A4373" s="201">
        <v>46015.397719907407</v>
      </c>
      <c r="B4373" s="202">
        <v>46015</v>
      </c>
      <c r="C4373" s="203" t="s">
        <v>10565</v>
      </c>
      <c r="D4373" s="203" t="s">
        <v>11</v>
      </c>
      <c r="E4373" s="204" t="s">
        <v>10563</v>
      </c>
      <c r="F4373" s="49" t="s">
        <v>245</v>
      </c>
      <c r="G4373" s="203">
        <v>1</v>
      </c>
      <c r="H4373" s="203" t="s">
        <v>10564</v>
      </c>
      <c r="I4373" s="205" t="s">
        <v>1440</v>
      </c>
      <c r="J4373" s="208" t="s">
        <v>1767</v>
      </c>
      <c r="K4373" s="203">
        <v>40</v>
      </c>
      <c r="L4373" s="207" t="s">
        <v>827</v>
      </c>
      <c r="M4373" s="208" t="s">
        <v>1497</v>
      </c>
      <c r="N4373" s="209">
        <f t="shared" si="0"/>
        <v>2025</v>
      </c>
      <c r="O4373" s="210">
        <f t="shared" si="1"/>
        <v>12</v>
      </c>
      <c r="P4373" s="211" t="str">
        <f>IFERROR(VLOOKUP(F4373,연간집계!D:E,2,FALSE),"")</f>
        <v>시크북(북) 280 (로만브라운/38p)</v>
      </c>
    </row>
    <row r="4374" spans="1:16" ht="12.75">
      <c r="A4374" s="201">
        <v>46015.397731481484</v>
      </c>
      <c r="B4374" s="202">
        <v>46015</v>
      </c>
      <c r="C4374" s="203" t="s">
        <v>10566</v>
      </c>
      <c r="D4374" s="203" t="s">
        <v>11</v>
      </c>
      <c r="E4374" s="204" t="s">
        <v>10563</v>
      </c>
      <c r="F4374" s="49" t="s">
        <v>245</v>
      </c>
      <c r="G4374" s="203">
        <v>1</v>
      </c>
      <c r="H4374" s="203" t="s">
        <v>10564</v>
      </c>
      <c r="I4374" s="205" t="s">
        <v>1440</v>
      </c>
      <c r="J4374" s="208" t="s">
        <v>1767</v>
      </c>
      <c r="K4374" s="203">
        <v>40</v>
      </c>
      <c r="L4374" s="207" t="s">
        <v>827</v>
      </c>
      <c r="M4374" s="208" t="s">
        <v>1497</v>
      </c>
      <c r="N4374" s="209">
        <f t="shared" si="0"/>
        <v>2025</v>
      </c>
      <c r="O4374" s="210">
        <f t="shared" si="1"/>
        <v>12</v>
      </c>
      <c r="P4374" s="211" t="str">
        <f>IFERROR(VLOOKUP(F4374,연간집계!D:E,2,FALSE),"")</f>
        <v>시크북(북) 280 (로만브라운/38p)</v>
      </c>
    </row>
    <row r="4375" spans="1:16" ht="12.75">
      <c r="A4375" s="201">
        <v>46015.397743055553</v>
      </c>
      <c r="B4375" s="202">
        <v>46015</v>
      </c>
      <c r="C4375" s="203" t="s">
        <v>10567</v>
      </c>
      <c r="D4375" s="203" t="s">
        <v>11</v>
      </c>
      <c r="E4375" s="204" t="s">
        <v>10563</v>
      </c>
      <c r="F4375" s="49" t="s">
        <v>245</v>
      </c>
      <c r="G4375" s="203">
        <v>1</v>
      </c>
      <c r="H4375" s="203" t="s">
        <v>10564</v>
      </c>
      <c r="I4375" s="205" t="s">
        <v>1440</v>
      </c>
      <c r="J4375" s="208" t="s">
        <v>1767</v>
      </c>
      <c r="K4375" s="203">
        <v>40</v>
      </c>
      <c r="L4375" s="207" t="s">
        <v>827</v>
      </c>
      <c r="M4375" s="208" t="s">
        <v>1497</v>
      </c>
      <c r="N4375" s="209">
        <f t="shared" si="0"/>
        <v>2025</v>
      </c>
      <c r="O4375" s="210">
        <f t="shared" si="1"/>
        <v>12</v>
      </c>
      <c r="P4375" s="211" t="str">
        <f>IFERROR(VLOOKUP(F4375,연간집계!D:E,2,FALSE),"")</f>
        <v>시크북(북) 280 (로만브라운/38p)</v>
      </c>
    </row>
    <row r="4376" spans="1:16" ht="12.75">
      <c r="A4376" s="201">
        <v>46015.39775462963</v>
      </c>
      <c r="B4376" s="202">
        <v>46015</v>
      </c>
      <c r="C4376" s="203" t="s">
        <v>10568</v>
      </c>
      <c r="D4376" s="203" t="s">
        <v>11</v>
      </c>
      <c r="E4376" s="204" t="s">
        <v>10563</v>
      </c>
      <c r="F4376" s="49" t="s">
        <v>245</v>
      </c>
      <c r="G4376" s="203">
        <v>1</v>
      </c>
      <c r="H4376" s="203" t="s">
        <v>10564</v>
      </c>
      <c r="I4376" s="205" t="s">
        <v>1440</v>
      </c>
      <c r="J4376" s="208" t="s">
        <v>1767</v>
      </c>
      <c r="K4376" s="203">
        <v>40</v>
      </c>
      <c r="L4376" s="207" t="s">
        <v>827</v>
      </c>
      <c r="M4376" s="208" t="s">
        <v>1497</v>
      </c>
      <c r="N4376" s="209">
        <f t="shared" si="0"/>
        <v>2025</v>
      </c>
      <c r="O4376" s="210">
        <f t="shared" si="1"/>
        <v>12</v>
      </c>
      <c r="P4376" s="211" t="str">
        <f>IFERROR(VLOOKUP(F4376,연간집계!D:E,2,FALSE),"")</f>
        <v>시크북(북) 280 (로만브라운/38p)</v>
      </c>
    </row>
    <row r="4377" spans="1:16" ht="12.75">
      <c r="A4377" s="201">
        <v>46015.397766203707</v>
      </c>
      <c r="B4377" s="202">
        <v>46015</v>
      </c>
      <c r="C4377" s="203" t="s">
        <v>10569</v>
      </c>
      <c r="D4377" s="203" t="s">
        <v>11</v>
      </c>
      <c r="E4377" s="204" t="s">
        <v>10563</v>
      </c>
      <c r="F4377" s="49" t="s">
        <v>245</v>
      </c>
      <c r="G4377" s="203">
        <v>2</v>
      </c>
      <c r="H4377" s="203" t="s">
        <v>10564</v>
      </c>
      <c r="I4377" s="205" t="s">
        <v>1440</v>
      </c>
      <c r="J4377" s="208" t="s">
        <v>1767</v>
      </c>
      <c r="K4377" s="203">
        <v>40</v>
      </c>
      <c r="L4377" s="207" t="s">
        <v>827</v>
      </c>
      <c r="M4377" s="208" t="s">
        <v>1497</v>
      </c>
      <c r="N4377" s="209">
        <f t="shared" si="0"/>
        <v>2025</v>
      </c>
      <c r="O4377" s="210">
        <f t="shared" si="1"/>
        <v>12</v>
      </c>
      <c r="P4377" s="211" t="str">
        <f>IFERROR(VLOOKUP(F4377,연간집계!D:E,2,FALSE),"")</f>
        <v>시크북(북) 280 (로만브라운/38p)</v>
      </c>
    </row>
    <row r="4378" spans="1:16" ht="12.75">
      <c r="A4378" s="201">
        <v>46015.424189814818</v>
      </c>
      <c r="B4378" s="202">
        <v>46015</v>
      </c>
      <c r="C4378" s="203" t="s">
        <v>10570</v>
      </c>
      <c r="D4378" s="203" t="s">
        <v>11</v>
      </c>
      <c r="E4378" s="204" t="s">
        <v>10571</v>
      </c>
      <c r="F4378" s="49" t="s">
        <v>1056</v>
      </c>
      <c r="G4378" s="203">
        <v>1</v>
      </c>
      <c r="H4378" s="203" t="s">
        <v>10041</v>
      </c>
      <c r="I4378" s="205" t="s">
        <v>1440</v>
      </c>
      <c r="J4378" s="206"/>
      <c r="K4378" s="203">
        <v>160</v>
      </c>
      <c r="L4378" s="207" t="s">
        <v>827</v>
      </c>
      <c r="M4378" s="208" t="s">
        <v>1436</v>
      </c>
      <c r="N4378" s="209">
        <f t="shared" si="0"/>
        <v>2025</v>
      </c>
      <c r="O4378" s="210">
        <f t="shared" si="1"/>
        <v>12</v>
      </c>
      <c r="P4378" s="211" t="str">
        <f>IFERROR(VLOOKUP(F4378,연간집계!D:E,2,FALSE),"")</f>
        <v>프리북 150 (소프트)</v>
      </c>
    </row>
    <row r="4379" spans="1:16" ht="12.75">
      <c r="A4379" s="201">
        <v>46015.439131944448</v>
      </c>
      <c r="B4379" s="202">
        <v>46015</v>
      </c>
      <c r="C4379" s="203" t="s">
        <v>10572</v>
      </c>
      <c r="D4379" s="203" t="s">
        <v>11</v>
      </c>
      <c r="E4379" s="204" t="s">
        <v>10573</v>
      </c>
      <c r="F4379" s="49" t="s">
        <v>838</v>
      </c>
      <c r="G4379" s="203">
        <v>1</v>
      </c>
      <c r="H4379" s="203" t="s">
        <v>10574</v>
      </c>
      <c r="I4379" s="205" t="s">
        <v>1440</v>
      </c>
      <c r="J4379" s="206"/>
      <c r="K4379" s="203">
        <v>24</v>
      </c>
      <c r="L4379" s="207" t="s">
        <v>827</v>
      </c>
      <c r="M4379" s="208" t="s">
        <v>1449</v>
      </c>
      <c r="N4379" s="209">
        <f t="shared" si="0"/>
        <v>2025</v>
      </c>
      <c r="O4379" s="210">
        <f t="shared" si="1"/>
        <v>12</v>
      </c>
      <c r="P4379" s="211" t="str">
        <f>IFERROR(VLOOKUP(F4379,연간집계!D:E,2,FALSE),"")</f>
        <v>스탠다드 포토북 6*8 (하드/무광)</v>
      </c>
    </row>
    <row r="4380" spans="1:16" ht="12.75">
      <c r="A4380" s="201">
        <v>46015.457094907404</v>
      </c>
      <c r="B4380" s="202">
        <v>46015</v>
      </c>
      <c r="C4380" s="203" t="s">
        <v>10575</v>
      </c>
      <c r="D4380" s="203" t="s">
        <v>11</v>
      </c>
      <c r="E4380" s="204" t="s">
        <v>10576</v>
      </c>
      <c r="F4380" s="49" t="s">
        <v>847</v>
      </c>
      <c r="G4380" s="203">
        <v>5</v>
      </c>
      <c r="H4380" s="203" t="s">
        <v>287</v>
      </c>
      <c r="I4380" s="205" t="s">
        <v>8608</v>
      </c>
      <c r="J4380" s="206"/>
      <c r="K4380" s="203">
        <v>38</v>
      </c>
      <c r="L4380" s="207" t="s">
        <v>827</v>
      </c>
      <c r="M4380" s="203" t="s">
        <v>5021</v>
      </c>
      <c r="N4380" s="209">
        <f t="shared" si="0"/>
        <v>2025</v>
      </c>
      <c r="O4380" s="210">
        <f t="shared" si="1"/>
        <v>12</v>
      </c>
      <c r="P4380" s="211" t="str">
        <f>IFERROR(VLOOKUP(F4380,연간집계!D:E,2,FALSE),"")</f>
        <v>스탠다드 포토북 8*11 (하드/무광)</v>
      </c>
    </row>
    <row r="4381" spans="1:16" ht="12.75">
      <c r="A4381" s="201">
        <v>46015.460277777776</v>
      </c>
      <c r="B4381" s="202">
        <v>46015</v>
      </c>
      <c r="C4381" s="203" t="s">
        <v>10577</v>
      </c>
      <c r="D4381" s="203" t="s">
        <v>11</v>
      </c>
      <c r="E4381" s="204" t="s">
        <v>10578</v>
      </c>
      <c r="F4381" s="49" t="s">
        <v>1043</v>
      </c>
      <c r="G4381" s="203">
        <v>1</v>
      </c>
      <c r="H4381" s="203" t="s">
        <v>10579</v>
      </c>
      <c r="I4381" s="205" t="s">
        <v>1440</v>
      </c>
      <c r="J4381" s="206"/>
      <c r="K4381" s="203">
        <v>46</v>
      </c>
      <c r="L4381" s="207" t="s">
        <v>827</v>
      </c>
      <c r="M4381" s="208" t="s">
        <v>1436</v>
      </c>
      <c r="N4381" s="209">
        <f t="shared" si="0"/>
        <v>2025</v>
      </c>
      <c r="O4381" s="210">
        <f t="shared" si="1"/>
        <v>12</v>
      </c>
      <c r="P4381" s="211" t="str">
        <f>IFERROR(VLOOKUP(F4381,연간집계!D:E,2,FALSE),"")</f>
        <v>프리북 198 (하드)</v>
      </c>
    </row>
    <row r="4382" spans="1:16" ht="12.75">
      <c r="A4382" s="201">
        <v>46015.460300925923</v>
      </c>
      <c r="B4382" s="202">
        <v>46015</v>
      </c>
      <c r="C4382" s="203" t="s">
        <v>10580</v>
      </c>
      <c r="D4382" s="203" t="s">
        <v>11</v>
      </c>
      <c r="E4382" s="204" t="s">
        <v>10578</v>
      </c>
      <c r="F4382" s="49" t="s">
        <v>1043</v>
      </c>
      <c r="G4382" s="203">
        <v>1</v>
      </c>
      <c r="H4382" s="203" t="s">
        <v>10579</v>
      </c>
      <c r="I4382" s="205" t="s">
        <v>1440</v>
      </c>
      <c r="J4382" s="206"/>
      <c r="K4382" s="203">
        <v>46</v>
      </c>
      <c r="L4382" s="207" t="s">
        <v>827</v>
      </c>
      <c r="M4382" s="208" t="s">
        <v>1436</v>
      </c>
      <c r="N4382" s="209">
        <f t="shared" si="0"/>
        <v>2025</v>
      </c>
      <c r="O4382" s="210">
        <f t="shared" si="1"/>
        <v>12</v>
      </c>
      <c r="P4382" s="211" t="str">
        <f>IFERROR(VLOOKUP(F4382,연간집계!D:E,2,FALSE),"")</f>
        <v>프리북 198 (하드)</v>
      </c>
    </row>
    <row r="4383" spans="1:16" ht="12.75">
      <c r="A4383" s="201">
        <v>46015.460312499999</v>
      </c>
      <c r="B4383" s="202">
        <v>46015</v>
      </c>
      <c r="C4383" s="203" t="s">
        <v>10581</v>
      </c>
      <c r="D4383" s="203" t="s">
        <v>11</v>
      </c>
      <c r="E4383" s="204" t="s">
        <v>10578</v>
      </c>
      <c r="F4383" s="49" t="s">
        <v>1043</v>
      </c>
      <c r="G4383" s="203">
        <v>1</v>
      </c>
      <c r="H4383" s="203" t="s">
        <v>10579</v>
      </c>
      <c r="I4383" s="205" t="s">
        <v>1440</v>
      </c>
      <c r="J4383" s="206"/>
      <c r="K4383" s="203">
        <v>44</v>
      </c>
      <c r="L4383" s="207" t="s">
        <v>827</v>
      </c>
      <c r="M4383" s="208" t="s">
        <v>1436</v>
      </c>
      <c r="N4383" s="209">
        <f t="shared" si="0"/>
        <v>2025</v>
      </c>
      <c r="O4383" s="210">
        <f t="shared" si="1"/>
        <v>12</v>
      </c>
      <c r="P4383" s="211" t="str">
        <f>IFERROR(VLOOKUP(F4383,연간집계!D:E,2,FALSE),"")</f>
        <v>프리북 198 (하드)</v>
      </c>
    </row>
    <row r="4384" spans="1:16" ht="12.75">
      <c r="A4384" s="201">
        <v>46015.469224537039</v>
      </c>
      <c r="B4384" s="202">
        <v>46015</v>
      </c>
      <c r="C4384" s="203" t="s">
        <v>10582</v>
      </c>
      <c r="D4384" s="203" t="s">
        <v>11</v>
      </c>
      <c r="E4384" s="204" t="s">
        <v>10583</v>
      </c>
      <c r="F4384" s="49" t="s">
        <v>847</v>
      </c>
      <c r="G4384" s="203">
        <v>1</v>
      </c>
      <c r="H4384" s="203" t="s">
        <v>10584</v>
      </c>
      <c r="I4384" s="205" t="s">
        <v>1453</v>
      </c>
      <c r="J4384" s="206"/>
      <c r="K4384" s="203">
        <v>42</v>
      </c>
      <c r="L4384" s="207" t="s">
        <v>827</v>
      </c>
      <c r="M4384" s="208" t="s">
        <v>1445</v>
      </c>
      <c r="N4384" s="209">
        <f t="shared" si="0"/>
        <v>2025</v>
      </c>
      <c r="O4384" s="210">
        <f t="shared" si="1"/>
        <v>12</v>
      </c>
      <c r="P4384" s="211" t="str">
        <f>IFERROR(VLOOKUP(F4384,연간집계!D:E,2,FALSE),"")</f>
        <v>스탠다드 포토북 8*11 (하드/무광)</v>
      </c>
    </row>
    <row r="4385" spans="1:16" ht="12.75">
      <c r="A4385" s="201">
        <v>46015.472453703704</v>
      </c>
      <c r="B4385" s="202">
        <v>46015</v>
      </c>
      <c r="C4385" s="203" t="s">
        <v>10585</v>
      </c>
      <c r="D4385" s="203" t="s">
        <v>11</v>
      </c>
      <c r="E4385" s="204" t="s">
        <v>10586</v>
      </c>
      <c r="F4385" s="49" t="s">
        <v>1284</v>
      </c>
      <c r="G4385" s="203">
        <v>2</v>
      </c>
      <c r="H4385" s="203" t="s">
        <v>9258</v>
      </c>
      <c r="I4385" s="205" t="s">
        <v>5016</v>
      </c>
      <c r="J4385" s="206"/>
      <c r="K4385" s="203">
        <v>26</v>
      </c>
      <c r="L4385" s="207" t="s">
        <v>827</v>
      </c>
      <c r="M4385" s="208" t="s">
        <v>1629</v>
      </c>
      <c r="N4385" s="209">
        <f t="shared" si="0"/>
        <v>2025</v>
      </c>
      <c r="O4385" s="210">
        <f t="shared" si="1"/>
        <v>12</v>
      </c>
      <c r="P4385" s="211" t="str">
        <f>IFERROR(VLOOKUP(F4385,연간집계!D:E,2,FALSE),"")</f>
        <v>PCMS_스탠다드캘린더</v>
      </c>
    </row>
    <row r="4386" spans="1:16" ht="12.75">
      <c r="A4386" s="201">
        <v>46015.493333333332</v>
      </c>
      <c r="B4386" s="202">
        <v>46015</v>
      </c>
      <c r="C4386" s="203" t="s">
        <v>10587</v>
      </c>
      <c r="D4386" s="203" t="s">
        <v>11</v>
      </c>
      <c r="E4386" s="204" t="s">
        <v>10588</v>
      </c>
      <c r="F4386" s="49" t="s">
        <v>1284</v>
      </c>
      <c r="G4386" s="203">
        <v>3</v>
      </c>
      <c r="H4386" s="203" t="s">
        <v>8360</v>
      </c>
      <c r="I4386" s="205" t="s">
        <v>5016</v>
      </c>
      <c r="J4386" s="206"/>
      <c r="K4386" s="203">
        <v>26</v>
      </c>
      <c r="L4386" s="207" t="s">
        <v>827</v>
      </c>
      <c r="M4386" s="208" t="s">
        <v>1514</v>
      </c>
      <c r="N4386" s="209">
        <f t="shared" si="0"/>
        <v>2025</v>
      </c>
      <c r="O4386" s="210">
        <f t="shared" si="1"/>
        <v>12</v>
      </c>
      <c r="P4386" s="211" t="str">
        <f>IFERROR(VLOOKUP(F4386,연간집계!D:E,2,FALSE),"")</f>
        <v>PCMS_스탠다드캘린더</v>
      </c>
    </row>
    <row r="4387" spans="1:16" ht="12.75">
      <c r="A4387" s="201">
        <v>46015.499224537038</v>
      </c>
      <c r="B4387" s="202">
        <v>46015</v>
      </c>
      <c r="C4387" s="203" t="s">
        <v>10589</v>
      </c>
      <c r="D4387" s="203" t="s">
        <v>11</v>
      </c>
      <c r="E4387" s="204" t="s">
        <v>10590</v>
      </c>
      <c r="F4387" s="49" t="s">
        <v>849</v>
      </c>
      <c r="G4387" s="203">
        <v>3</v>
      </c>
      <c r="H4387" s="203" t="s">
        <v>10591</v>
      </c>
      <c r="I4387" s="205" t="s">
        <v>1440</v>
      </c>
      <c r="J4387" s="206"/>
      <c r="K4387" s="203">
        <f>24+56</f>
        <v>80</v>
      </c>
      <c r="L4387" s="207" t="s">
        <v>827</v>
      </c>
      <c r="M4387" s="208" t="s">
        <v>1436</v>
      </c>
      <c r="N4387" s="209">
        <f t="shared" si="0"/>
        <v>2025</v>
      </c>
      <c r="O4387" s="210">
        <f t="shared" si="1"/>
        <v>12</v>
      </c>
      <c r="P4387" s="211" t="str">
        <f>IFERROR(VLOOKUP(F4387,연간집계!D:E,2,FALSE),"")</f>
        <v>스탠다드 포토북 8*11 (하드/유광)</v>
      </c>
    </row>
    <row r="4388" spans="1:16" ht="12.75">
      <c r="A4388" s="201">
        <v>46015.508055555554</v>
      </c>
      <c r="B4388" s="202">
        <v>46015</v>
      </c>
      <c r="C4388" s="203" t="s">
        <v>10592</v>
      </c>
      <c r="D4388" s="203" t="s">
        <v>11</v>
      </c>
      <c r="E4388" s="204" t="s">
        <v>10593</v>
      </c>
      <c r="F4388" s="49" t="s">
        <v>834</v>
      </c>
      <c r="G4388" s="203">
        <v>6</v>
      </c>
      <c r="H4388" s="203" t="s">
        <v>8495</v>
      </c>
      <c r="I4388" s="205" t="s">
        <v>1440</v>
      </c>
      <c r="J4388" s="206"/>
      <c r="K4388" s="203">
        <v>24</v>
      </c>
      <c r="L4388" s="207" t="s">
        <v>827</v>
      </c>
      <c r="M4388" s="208" t="s">
        <v>1612</v>
      </c>
      <c r="N4388" s="209">
        <f t="shared" si="0"/>
        <v>2025</v>
      </c>
      <c r="O4388" s="210">
        <f t="shared" si="1"/>
        <v>12</v>
      </c>
      <c r="P4388" s="211" t="str">
        <f>IFERROR(VLOOKUP(F4388,연간집계!D:E,2,FALSE),"")</f>
        <v>스탠다드 포토북 6*8 (소프트/무광)</v>
      </c>
    </row>
    <row r="4389" spans="1:16" ht="12.75">
      <c r="A4389" s="201">
        <v>46015.508067129631</v>
      </c>
      <c r="B4389" s="202">
        <v>46015</v>
      </c>
      <c r="C4389" s="203" t="s">
        <v>10594</v>
      </c>
      <c r="D4389" s="203" t="s">
        <v>11</v>
      </c>
      <c r="E4389" s="204" t="s">
        <v>10593</v>
      </c>
      <c r="F4389" s="49" t="s">
        <v>834</v>
      </c>
      <c r="G4389" s="203">
        <v>4</v>
      </c>
      <c r="H4389" s="203" t="s">
        <v>8495</v>
      </c>
      <c r="I4389" s="205" t="s">
        <v>1440</v>
      </c>
      <c r="J4389" s="206"/>
      <c r="K4389" s="203">
        <v>24</v>
      </c>
      <c r="L4389" s="207" t="s">
        <v>827</v>
      </c>
      <c r="M4389" s="208" t="s">
        <v>1612</v>
      </c>
      <c r="N4389" s="209">
        <f t="shared" si="0"/>
        <v>2025</v>
      </c>
      <c r="O4389" s="210">
        <f t="shared" si="1"/>
        <v>12</v>
      </c>
      <c r="P4389" s="211" t="str">
        <f>IFERROR(VLOOKUP(F4389,연간집계!D:E,2,FALSE),"")</f>
        <v>스탠다드 포토북 6*8 (소프트/무광)</v>
      </c>
    </row>
    <row r="4390" spans="1:16" ht="12.75">
      <c r="A4390" s="201">
        <v>46015.5080787037</v>
      </c>
      <c r="B4390" s="202">
        <v>46015</v>
      </c>
      <c r="C4390" s="203" t="s">
        <v>10595</v>
      </c>
      <c r="D4390" s="203" t="s">
        <v>11</v>
      </c>
      <c r="E4390" s="204" t="s">
        <v>10593</v>
      </c>
      <c r="F4390" s="49" t="s">
        <v>834</v>
      </c>
      <c r="G4390" s="203">
        <v>5</v>
      </c>
      <c r="H4390" s="203" t="s">
        <v>8495</v>
      </c>
      <c r="I4390" s="205" t="s">
        <v>1440</v>
      </c>
      <c r="J4390" s="206"/>
      <c r="K4390" s="203">
        <v>24</v>
      </c>
      <c r="L4390" s="207" t="s">
        <v>827</v>
      </c>
      <c r="M4390" s="208" t="s">
        <v>1612</v>
      </c>
      <c r="N4390" s="209">
        <f t="shared" si="0"/>
        <v>2025</v>
      </c>
      <c r="O4390" s="210">
        <f t="shared" si="1"/>
        <v>12</v>
      </c>
      <c r="P4390" s="211" t="str">
        <f>IFERROR(VLOOKUP(F4390,연간집계!D:E,2,FALSE),"")</f>
        <v>스탠다드 포토북 6*8 (소프트/무광)</v>
      </c>
    </row>
    <row r="4391" spans="1:16" ht="12.75">
      <c r="A4391" s="201">
        <v>46015.52008101852</v>
      </c>
      <c r="B4391" s="202">
        <v>46015</v>
      </c>
      <c r="C4391" s="203" t="s">
        <v>10596</v>
      </c>
      <c r="D4391" s="203" t="s">
        <v>11</v>
      </c>
      <c r="E4391" s="204" t="s">
        <v>10597</v>
      </c>
      <c r="F4391" s="49" t="s">
        <v>1076</v>
      </c>
      <c r="G4391" s="203">
        <v>30</v>
      </c>
      <c r="H4391" s="203" t="s">
        <v>10598</v>
      </c>
      <c r="I4391" s="205" t="s">
        <v>1440</v>
      </c>
      <c r="J4391" s="203" t="s">
        <v>4458</v>
      </c>
      <c r="K4391" s="203">
        <v>60</v>
      </c>
      <c r="L4391" s="207" t="s">
        <v>827</v>
      </c>
      <c r="M4391" s="203" t="s">
        <v>5021</v>
      </c>
      <c r="N4391" s="209">
        <f t="shared" si="0"/>
        <v>2025</v>
      </c>
      <c r="O4391" s="210">
        <f t="shared" si="1"/>
        <v>12</v>
      </c>
      <c r="P4391" s="211" t="str">
        <f>IFERROR(VLOOKUP(F4391,연간집계!D:E,2,FALSE),"")</f>
        <v>레더북 (다크네이비)</v>
      </c>
    </row>
    <row r="4392" spans="1:16" ht="12.75">
      <c r="A4392" s="201">
        <v>46015.523287037038</v>
      </c>
      <c r="B4392" s="202">
        <v>46015</v>
      </c>
      <c r="C4392" s="203" t="s">
        <v>10599</v>
      </c>
      <c r="D4392" s="203" t="s">
        <v>11</v>
      </c>
      <c r="E4392" s="204" t="s">
        <v>10600</v>
      </c>
      <c r="F4392" s="49" t="s">
        <v>1284</v>
      </c>
      <c r="G4392" s="203">
        <v>2</v>
      </c>
      <c r="H4392" s="203" t="s">
        <v>9778</v>
      </c>
      <c r="I4392" s="205" t="s">
        <v>4631</v>
      </c>
      <c r="J4392" s="206"/>
      <c r="K4392" s="203">
        <v>26</v>
      </c>
      <c r="L4392" s="207" t="s">
        <v>828</v>
      </c>
      <c r="M4392" s="208" t="s">
        <v>1471</v>
      </c>
      <c r="N4392" s="209">
        <f t="shared" si="0"/>
        <v>2025</v>
      </c>
      <c r="O4392" s="210">
        <f t="shared" si="1"/>
        <v>12</v>
      </c>
      <c r="P4392" s="211" t="str">
        <f>IFERROR(VLOOKUP(F4392,연간집계!D:E,2,FALSE),"")</f>
        <v>PCMS_스탠다드캘린더</v>
      </c>
    </row>
    <row r="4393" spans="1:16" ht="12.75">
      <c r="A4393" s="201">
        <v>46015.546817129631</v>
      </c>
      <c r="B4393" s="202">
        <v>46015</v>
      </c>
      <c r="C4393" s="203" t="s">
        <v>10601</v>
      </c>
      <c r="D4393" s="203" t="s">
        <v>11</v>
      </c>
      <c r="E4393" s="204" t="s">
        <v>10602</v>
      </c>
      <c r="F4393" s="49" t="s">
        <v>838</v>
      </c>
      <c r="G4393" s="203">
        <v>7</v>
      </c>
      <c r="H4393" s="203" t="s">
        <v>9284</v>
      </c>
      <c r="I4393" s="205" t="s">
        <v>1440</v>
      </c>
      <c r="J4393" s="206"/>
      <c r="K4393" s="203">
        <v>34</v>
      </c>
      <c r="L4393" s="207" t="s">
        <v>827</v>
      </c>
      <c r="M4393" s="208" t="s">
        <v>1612</v>
      </c>
      <c r="N4393" s="209">
        <f t="shared" si="0"/>
        <v>2025</v>
      </c>
      <c r="O4393" s="210">
        <f t="shared" si="1"/>
        <v>12</v>
      </c>
      <c r="P4393" s="211" t="str">
        <f>IFERROR(VLOOKUP(F4393,연간집계!D:E,2,FALSE),"")</f>
        <v>스탠다드 포토북 6*8 (하드/무광)</v>
      </c>
    </row>
    <row r="4394" spans="1:16" ht="12.75">
      <c r="A4394" s="201">
        <v>46015.546840277777</v>
      </c>
      <c r="B4394" s="202">
        <v>46015</v>
      </c>
      <c r="C4394" s="203" t="s">
        <v>10603</v>
      </c>
      <c r="D4394" s="203" t="s">
        <v>11</v>
      </c>
      <c r="E4394" s="204" t="s">
        <v>10602</v>
      </c>
      <c r="F4394" s="49" t="s">
        <v>838</v>
      </c>
      <c r="G4394" s="203">
        <v>9</v>
      </c>
      <c r="H4394" s="203" t="s">
        <v>9284</v>
      </c>
      <c r="I4394" s="205" t="s">
        <v>1440</v>
      </c>
      <c r="J4394" s="206"/>
      <c r="K4394" s="203">
        <v>34</v>
      </c>
      <c r="L4394" s="207" t="s">
        <v>827</v>
      </c>
      <c r="M4394" s="208" t="s">
        <v>1612</v>
      </c>
      <c r="N4394" s="209">
        <f t="shared" si="0"/>
        <v>2025</v>
      </c>
      <c r="O4394" s="210">
        <f t="shared" si="1"/>
        <v>12</v>
      </c>
      <c r="P4394" s="211" t="str">
        <f>IFERROR(VLOOKUP(F4394,연간집계!D:E,2,FALSE),"")</f>
        <v>스탠다드 포토북 6*8 (하드/무광)</v>
      </c>
    </row>
    <row r="4395" spans="1:16" ht="12.75">
      <c r="A4395" s="201">
        <v>46015.546851851854</v>
      </c>
      <c r="B4395" s="202">
        <v>46015</v>
      </c>
      <c r="C4395" s="203" t="s">
        <v>10604</v>
      </c>
      <c r="D4395" s="203" t="s">
        <v>11</v>
      </c>
      <c r="E4395" s="204" t="s">
        <v>10602</v>
      </c>
      <c r="F4395" s="49" t="s">
        <v>838</v>
      </c>
      <c r="G4395" s="203">
        <v>9</v>
      </c>
      <c r="H4395" s="203" t="s">
        <v>9284</v>
      </c>
      <c r="I4395" s="205" t="s">
        <v>1440</v>
      </c>
      <c r="J4395" s="206"/>
      <c r="K4395" s="203">
        <v>34</v>
      </c>
      <c r="L4395" s="207" t="s">
        <v>827</v>
      </c>
      <c r="M4395" s="208" t="s">
        <v>1612</v>
      </c>
      <c r="N4395" s="209">
        <f t="shared" si="0"/>
        <v>2025</v>
      </c>
      <c r="O4395" s="210">
        <f t="shared" si="1"/>
        <v>12</v>
      </c>
      <c r="P4395" s="211" t="str">
        <f>IFERROR(VLOOKUP(F4395,연간집계!D:E,2,FALSE),"")</f>
        <v>스탠다드 포토북 6*8 (하드/무광)</v>
      </c>
    </row>
    <row r="4396" spans="1:16" ht="12.75">
      <c r="A4396" s="201">
        <v>46015.546863425923</v>
      </c>
      <c r="B4396" s="202">
        <v>46015</v>
      </c>
      <c r="C4396" s="203" t="s">
        <v>10605</v>
      </c>
      <c r="D4396" s="203" t="s">
        <v>11</v>
      </c>
      <c r="E4396" s="204" t="s">
        <v>10602</v>
      </c>
      <c r="F4396" s="49" t="s">
        <v>838</v>
      </c>
      <c r="G4396" s="203">
        <v>6</v>
      </c>
      <c r="H4396" s="203" t="s">
        <v>9284</v>
      </c>
      <c r="I4396" s="205" t="s">
        <v>1440</v>
      </c>
      <c r="J4396" s="206"/>
      <c r="K4396" s="203">
        <v>32</v>
      </c>
      <c r="L4396" s="207" t="s">
        <v>827</v>
      </c>
      <c r="M4396" s="208" t="s">
        <v>1612</v>
      </c>
      <c r="N4396" s="209">
        <f t="shared" si="0"/>
        <v>2025</v>
      </c>
      <c r="O4396" s="210">
        <f t="shared" si="1"/>
        <v>12</v>
      </c>
      <c r="P4396" s="211" t="str">
        <f>IFERROR(VLOOKUP(F4396,연간집계!D:E,2,FALSE),"")</f>
        <v>스탠다드 포토북 6*8 (하드/무광)</v>
      </c>
    </row>
    <row r="4397" spans="1:16" ht="12.75">
      <c r="A4397" s="201">
        <v>46015.546875</v>
      </c>
      <c r="B4397" s="202">
        <v>46015</v>
      </c>
      <c r="C4397" s="203" t="s">
        <v>10606</v>
      </c>
      <c r="D4397" s="203" t="s">
        <v>11</v>
      </c>
      <c r="E4397" s="204" t="s">
        <v>10602</v>
      </c>
      <c r="F4397" s="49" t="s">
        <v>838</v>
      </c>
      <c r="G4397" s="203">
        <v>6</v>
      </c>
      <c r="H4397" s="203" t="s">
        <v>9284</v>
      </c>
      <c r="I4397" s="205" t="s">
        <v>1440</v>
      </c>
      <c r="J4397" s="206"/>
      <c r="K4397" s="203">
        <v>34</v>
      </c>
      <c r="L4397" s="207" t="s">
        <v>827</v>
      </c>
      <c r="M4397" s="208" t="s">
        <v>1612</v>
      </c>
      <c r="N4397" s="209">
        <f t="shared" si="0"/>
        <v>2025</v>
      </c>
      <c r="O4397" s="210">
        <f t="shared" si="1"/>
        <v>12</v>
      </c>
      <c r="P4397" s="211" t="str">
        <f>IFERROR(VLOOKUP(F4397,연간집계!D:E,2,FALSE),"")</f>
        <v>스탠다드 포토북 6*8 (하드/무광)</v>
      </c>
    </row>
    <row r="4398" spans="1:16" ht="12.75">
      <c r="A4398" s="201">
        <v>46015.546886574077</v>
      </c>
      <c r="B4398" s="202">
        <v>46015</v>
      </c>
      <c r="C4398" s="203" t="s">
        <v>10607</v>
      </c>
      <c r="D4398" s="203" t="s">
        <v>11</v>
      </c>
      <c r="E4398" s="204" t="s">
        <v>10602</v>
      </c>
      <c r="F4398" s="49" t="s">
        <v>983</v>
      </c>
      <c r="G4398" s="203">
        <v>38</v>
      </c>
      <c r="H4398" s="203" t="s">
        <v>9284</v>
      </c>
      <c r="I4398" s="205" t="s">
        <v>1483</v>
      </c>
      <c r="J4398" s="206"/>
      <c r="K4398" s="203">
        <v>36</v>
      </c>
      <c r="L4398" s="207" t="s">
        <v>827</v>
      </c>
      <c r="M4398" s="203" t="s">
        <v>5021</v>
      </c>
      <c r="N4398" s="209">
        <f t="shared" si="0"/>
        <v>2025</v>
      </c>
      <c r="O4398" s="210">
        <f t="shared" si="1"/>
        <v>12</v>
      </c>
      <c r="P4398" s="211" t="str">
        <f>IFERROR(VLOOKUP(F4398,연간집계!D:E,2,FALSE),"")</f>
        <v>졸업북 (무광)</v>
      </c>
    </row>
    <row r="4399" spans="1:16" ht="12.75">
      <c r="A4399" s="201">
        <v>46015.552789351852</v>
      </c>
      <c r="B4399" s="202">
        <v>46015</v>
      </c>
      <c r="C4399" s="203" t="s">
        <v>10608</v>
      </c>
      <c r="D4399" s="203" t="s">
        <v>11</v>
      </c>
      <c r="E4399" s="204" t="s">
        <v>10609</v>
      </c>
      <c r="F4399" s="49" t="s">
        <v>1269</v>
      </c>
      <c r="G4399" s="203">
        <v>1</v>
      </c>
      <c r="H4399" s="203" t="s">
        <v>10610</v>
      </c>
      <c r="I4399" s="205" t="s">
        <v>5723</v>
      </c>
      <c r="J4399" s="206"/>
      <c r="K4399" s="203">
        <v>26</v>
      </c>
      <c r="L4399" s="207" t="s">
        <v>827</v>
      </c>
      <c r="M4399" s="208" t="s">
        <v>1481</v>
      </c>
      <c r="N4399" s="209">
        <f t="shared" si="0"/>
        <v>2025</v>
      </c>
      <c r="O4399" s="210">
        <f t="shared" si="1"/>
        <v>12</v>
      </c>
      <c r="P4399" s="211" t="str">
        <f>IFERROR(VLOOKUP(F4399,연간집계!D:E,2,FALSE),"")</f>
        <v>PCMS_미니캘린더</v>
      </c>
    </row>
    <row r="4400" spans="1:16" ht="12.75">
      <c r="A4400" s="201">
        <v>46015.552800925929</v>
      </c>
      <c r="B4400" s="202">
        <v>46015</v>
      </c>
      <c r="C4400" s="203" t="s">
        <v>10611</v>
      </c>
      <c r="D4400" s="203" t="s">
        <v>11</v>
      </c>
      <c r="E4400" s="204" t="s">
        <v>10609</v>
      </c>
      <c r="F4400" s="49" t="s">
        <v>1269</v>
      </c>
      <c r="G4400" s="203">
        <v>1</v>
      </c>
      <c r="H4400" s="203" t="s">
        <v>10610</v>
      </c>
      <c r="I4400" s="205" t="s">
        <v>5723</v>
      </c>
      <c r="J4400" s="206"/>
      <c r="K4400" s="203">
        <v>26</v>
      </c>
      <c r="L4400" s="207" t="s">
        <v>827</v>
      </c>
      <c r="M4400" s="208" t="s">
        <v>1481</v>
      </c>
      <c r="N4400" s="209">
        <f t="shared" si="0"/>
        <v>2025</v>
      </c>
      <c r="O4400" s="210">
        <f t="shared" si="1"/>
        <v>12</v>
      </c>
      <c r="P4400" s="211" t="str">
        <f>IFERROR(VLOOKUP(F4400,연간집계!D:E,2,FALSE),"")</f>
        <v>PCMS_미니캘린더</v>
      </c>
    </row>
    <row r="4401" spans="1:16" ht="12.75">
      <c r="A4401" s="201">
        <v>46015.552812499998</v>
      </c>
      <c r="B4401" s="202">
        <v>46015</v>
      </c>
      <c r="C4401" s="203" t="s">
        <v>10612</v>
      </c>
      <c r="D4401" s="203" t="s">
        <v>11</v>
      </c>
      <c r="E4401" s="204" t="s">
        <v>10609</v>
      </c>
      <c r="F4401" s="49" t="s">
        <v>1269</v>
      </c>
      <c r="G4401" s="203">
        <v>1</v>
      </c>
      <c r="H4401" s="203" t="s">
        <v>10610</v>
      </c>
      <c r="I4401" s="205" t="s">
        <v>5723</v>
      </c>
      <c r="J4401" s="206"/>
      <c r="K4401" s="203">
        <v>26</v>
      </c>
      <c r="L4401" s="207" t="s">
        <v>827</v>
      </c>
      <c r="M4401" s="208" t="s">
        <v>1481</v>
      </c>
      <c r="N4401" s="209">
        <f t="shared" si="0"/>
        <v>2025</v>
      </c>
      <c r="O4401" s="210">
        <f t="shared" si="1"/>
        <v>12</v>
      </c>
      <c r="P4401" s="211" t="str">
        <f>IFERROR(VLOOKUP(F4401,연간집계!D:E,2,FALSE),"")</f>
        <v>PCMS_미니캘린더</v>
      </c>
    </row>
    <row r="4402" spans="1:16" ht="12.75">
      <c r="A4402" s="201">
        <v>46015.552824074075</v>
      </c>
      <c r="B4402" s="202">
        <v>46015</v>
      </c>
      <c r="C4402" s="203" t="s">
        <v>10613</v>
      </c>
      <c r="D4402" s="203" t="s">
        <v>11</v>
      </c>
      <c r="E4402" s="204" t="s">
        <v>10609</v>
      </c>
      <c r="F4402" s="49" t="s">
        <v>1269</v>
      </c>
      <c r="G4402" s="203">
        <v>1</v>
      </c>
      <c r="H4402" s="203" t="s">
        <v>10610</v>
      </c>
      <c r="I4402" s="205" t="s">
        <v>5723</v>
      </c>
      <c r="J4402" s="206"/>
      <c r="K4402" s="203">
        <v>26</v>
      </c>
      <c r="L4402" s="207" t="s">
        <v>827</v>
      </c>
      <c r="M4402" s="208" t="s">
        <v>1481</v>
      </c>
      <c r="N4402" s="209">
        <f t="shared" si="0"/>
        <v>2025</v>
      </c>
      <c r="O4402" s="210">
        <f t="shared" si="1"/>
        <v>12</v>
      </c>
      <c r="P4402" s="211" t="str">
        <f>IFERROR(VLOOKUP(F4402,연간집계!D:E,2,FALSE),"")</f>
        <v>PCMS_미니캘린더</v>
      </c>
    </row>
    <row r="4403" spans="1:16" ht="12.75">
      <c r="A4403" s="201">
        <v>46015.552835648145</v>
      </c>
      <c r="B4403" s="202">
        <v>46015</v>
      </c>
      <c r="C4403" s="203" t="s">
        <v>10614</v>
      </c>
      <c r="D4403" s="203" t="s">
        <v>11</v>
      </c>
      <c r="E4403" s="204" t="s">
        <v>10609</v>
      </c>
      <c r="F4403" s="49" t="s">
        <v>1269</v>
      </c>
      <c r="G4403" s="203">
        <v>1</v>
      </c>
      <c r="H4403" s="203" t="s">
        <v>10610</v>
      </c>
      <c r="I4403" s="205" t="s">
        <v>5723</v>
      </c>
      <c r="J4403" s="206"/>
      <c r="K4403" s="203">
        <v>26</v>
      </c>
      <c r="L4403" s="207" t="s">
        <v>827</v>
      </c>
      <c r="M4403" s="208" t="s">
        <v>1481</v>
      </c>
      <c r="N4403" s="209">
        <f t="shared" si="0"/>
        <v>2025</v>
      </c>
      <c r="O4403" s="210">
        <f t="shared" si="1"/>
        <v>12</v>
      </c>
      <c r="P4403" s="211" t="str">
        <f>IFERROR(VLOOKUP(F4403,연간집계!D:E,2,FALSE),"")</f>
        <v>PCMS_미니캘린더</v>
      </c>
    </row>
    <row r="4404" spans="1:16" ht="12.75">
      <c r="A4404" s="201">
        <v>46015.552847222221</v>
      </c>
      <c r="B4404" s="202">
        <v>46015</v>
      </c>
      <c r="C4404" s="203" t="s">
        <v>10615</v>
      </c>
      <c r="D4404" s="203" t="s">
        <v>11</v>
      </c>
      <c r="E4404" s="204" t="s">
        <v>10609</v>
      </c>
      <c r="F4404" s="49" t="s">
        <v>1269</v>
      </c>
      <c r="G4404" s="203">
        <v>1</v>
      </c>
      <c r="H4404" s="203" t="s">
        <v>10610</v>
      </c>
      <c r="I4404" s="205" t="s">
        <v>5723</v>
      </c>
      <c r="J4404" s="206"/>
      <c r="K4404" s="203">
        <v>26</v>
      </c>
      <c r="L4404" s="207" t="s">
        <v>827</v>
      </c>
      <c r="M4404" s="208" t="s">
        <v>1481</v>
      </c>
      <c r="N4404" s="209">
        <f t="shared" si="0"/>
        <v>2025</v>
      </c>
      <c r="O4404" s="210">
        <f t="shared" si="1"/>
        <v>12</v>
      </c>
      <c r="P4404" s="211" t="str">
        <f>IFERROR(VLOOKUP(F4404,연간집계!D:E,2,FALSE),"")</f>
        <v>PCMS_미니캘린더</v>
      </c>
    </row>
    <row r="4405" spans="1:16" ht="12.75">
      <c r="A4405" s="201">
        <v>46015.552858796298</v>
      </c>
      <c r="B4405" s="202">
        <v>46015</v>
      </c>
      <c r="C4405" s="203" t="s">
        <v>10616</v>
      </c>
      <c r="D4405" s="203" t="s">
        <v>11</v>
      </c>
      <c r="E4405" s="204" t="s">
        <v>10609</v>
      </c>
      <c r="F4405" s="49" t="s">
        <v>1269</v>
      </c>
      <c r="G4405" s="203">
        <v>1</v>
      </c>
      <c r="H4405" s="203" t="s">
        <v>10610</v>
      </c>
      <c r="I4405" s="205" t="s">
        <v>5723</v>
      </c>
      <c r="J4405" s="206"/>
      <c r="K4405" s="203">
        <v>26</v>
      </c>
      <c r="L4405" s="207" t="s">
        <v>827</v>
      </c>
      <c r="M4405" s="208" t="s">
        <v>1481</v>
      </c>
      <c r="N4405" s="209">
        <f t="shared" si="0"/>
        <v>2025</v>
      </c>
      <c r="O4405" s="210">
        <f t="shared" si="1"/>
        <v>12</v>
      </c>
      <c r="P4405" s="211" t="str">
        <f>IFERROR(VLOOKUP(F4405,연간집계!D:E,2,FALSE),"")</f>
        <v>PCMS_미니캘린더</v>
      </c>
    </row>
    <row r="4406" spans="1:16" ht="12.75">
      <c r="A4406" s="201">
        <v>46015.552870370368</v>
      </c>
      <c r="B4406" s="202">
        <v>46015</v>
      </c>
      <c r="C4406" s="203" t="s">
        <v>10617</v>
      </c>
      <c r="D4406" s="203" t="s">
        <v>11</v>
      </c>
      <c r="E4406" s="204" t="s">
        <v>10609</v>
      </c>
      <c r="F4406" s="49" t="s">
        <v>1269</v>
      </c>
      <c r="G4406" s="203">
        <v>1</v>
      </c>
      <c r="H4406" s="203" t="s">
        <v>10610</v>
      </c>
      <c r="I4406" s="205" t="s">
        <v>5723</v>
      </c>
      <c r="J4406" s="206"/>
      <c r="K4406" s="203">
        <v>26</v>
      </c>
      <c r="L4406" s="207" t="s">
        <v>827</v>
      </c>
      <c r="M4406" s="208" t="s">
        <v>1481</v>
      </c>
      <c r="N4406" s="209">
        <f t="shared" si="0"/>
        <v>2025</v>
      </c>
      <c r="O4406" s="210">
        <f t="shared" si="1"/>
        <v>12</v>
      </c>
      <c r="P4406" s="211" t="str">
        <f>IFERROR(VLOOKUP(F4406,연간집계!D:E,2,FALSE),"")</f>
        <v>PCMS_미니캘린더</v>
      </c>
    </row>
    <row r="4407" spans="1:16" ht="12.75">
      <c r="A4407" s="201">
        <v>46015.552881944444</v>
      </c>
      <c r="B4407" s="202">
        <v>46015</v>
      </c>
      <c r="C4407" s="203" t="s">
        <v>10618</v>
      </c>
      <c r="D4407" s="203" t="s">
        <v>11</v>
      </c>
      <c r="E4407" s="204" t="s">
        <v>10609</v>
      </c>
      <c r="F4407" s="49" t="s">
        <v>1269</v>
      </c>
      <c r="G4407" s="203">
        <v>1</v>
      </c>
      <c r="H4407" s="203" t="s">
        <v>10610</v>
      </c>
      <c r="I4407" s="205" t="s">
        <v>5723</v>
      </c>
      <c r="J4407" s="206"/>
      <c r="K4407" s="203">
        <v>26</v>
      </c>
      <c r="L4407" s="207" t="s">
        <v>827</v>
      </c>
      <c r="M4407" s="208" t="s">
        <v>1481</v>
      </c>
      <c r="N4407" s="209">
        <f t="shared" si="0"/>
        <v>2025</v>
      </c>
      <c r="O4407" s="210">
        <f t="shared" si="1"/>
        <v>12</v>
      </c>
      <c r="P4407" s="211" t="str">
        <f>IFERROR(VLOOKUP(F4407,연간집계!D:E,2,FALSE),"")</f>
        <v>PCMS_미니캘린더</v>
      </c>
    </row>
    <row r="4408" spans="1:16" ht="12.75">
      <c r="A4408" s="201">
        <v>46015.552905092591</v>
      </c>
      <c r="B4408" s="202">
        <v>46015</v>
      </c>
      <c r="C4408" s="203" t="s">
        <v>10619</v>
      </c>
      <c r="D4408" s="203" t="s">
        <v>11</v>
      </c>
      <c r="E4408" s="204" t="s">
        <v>10609</v>
      </c>
      <c r="F4408" s="49" t="s">
        <v>1269</v>
      </c>
      <c r="G4408" s="203">
        <v>1</v>
      </c>
      <c r="H4408" s="203" t="s">
        <v>10610</v>
      </c>
      <c r="I4408" s="205" t="s">
        <v>5723</v>
      </c>
      <c r="J4408" s="206"/>
      <c r="K4408" s="203">
        <v>26</v>
      </c>
      <c r="L4408" s="207" t="s">
        <v>827</v>
      </c>
      <c r="M4408" s="208" t="s">
        <v>1481</v>
      </c>
      <c r="N4408" s="209">
        <f t="shared" si="0"/>
        <v>2025</v>
      </c>
      <c r="O4408" s="210">
        <f t="shared" si="1"/>
        <v>12</v>
      </c>
      <c r="P4408" s="211" t="str">
        <f>IFERROR(VLOOKUP(F4408,연간집계!D:E,2,FALSE),"")</f>
        <v>PCMS_미니캘린더</v>
      </c>
    </row>
    <row r="4409" spans="1:16" ht="12.75">
      <c r="A4409" s="201">
        <v>46015.552916666667</v>
      </c>
      <c r="B4409" s="202">
        <v>46015</v>
      </c>
      <c r="C4409" s="203" t="s">
        <v>10620</v>
      </c>
      <c r="D4409" s="203" t="s">
        <v>11</v>
      </c>
      <c r="E4409" s="204" t="s">
        <v>10609</v>
      </c>
      <c r="F4409" s="49" t="s">
        <v>1269</v>
      </c>
      <c r="G4409" s="203">
        <v>1</v>
      </c>
      <c r="H4409" s="203" t="s">
        <v>10610</v>
      </c>
      <c r="I4409" s="205" t="s">
        <v>5723</v>
      </c>
      <c r="J4409" s="206"/>
      <c r="K4409" s="203">
        <v>26</v>
      </c>
      <c r="L4409" s="207" t="s">
        <v>827</v>
      </c>
      <c r="M4409" s="208" t="s">
        <v>1481</v>
      </c>
      <c r="N4409" s="209">
        <f t="shared" si="0"/>
        <v>2025</v>
      </c>
      <c r="O4409" s="210">
        <f t="shared" si="1"/>
        <v>12</v>
      </c>
      <c r="P4409" s="211" t="str">
        <f>IFERROR(VLOOKUP(F4409,연간집계!D:E,2,FALSE),"")</f>
        <v>PCMS_미니캘린더</v>
      </c>
    </row>
    <row r="4410" spans="1:16" ht="12.75">
      <c r="A4410" s="201">
        <v>46015.552928240744</v>
      </c>
      <c r="B4410" s="202">
        <v>46015</v>
      </c>
      <c r="C4410" s="203" t="s">
        <v>10621</v>
      </c>
      <c r="D4410" s="203" t="s">
        <v>11</v>
      </c>
      <c r="E4410" s="204" t="s">
        <v>10609</v>
      </c>
      <c r="F4410" s="49" t="s">
        <v>1269</v>
      </c>
      <c r="G4410" s="203">
        <v>1</v>
      </c>
      <c r="H4410" s="203" t="s">
        <v>10610</v>
      </c>
      <c r="I4410" s="205" t="s">
        <v>5723</v>
      </c>
      <c r="J4410" s="206"/>
      <c r="K4410" s="203">
        <v>26</v>
      </c>
      <c r="L4410" s="207" t="s">
        <v>827</v>
      </c>
      <c r="M4410" s="208" t="s">
        <v>1481</v>
      </c>
      <c r="N4410" s="209">
        <f t="shared" si="0"/>
        <v>2025</v>
      </c>
      <c r="O4410" s="210">
        <f t="shared" si="1"/>
        <v>12</v>
      </c>
      <c r="P4410" s="211" t="str">
        <f>IFERROR(VLOOKUP(F4410,연간집계!D:E,2,FALSE),"")</f>
        <v>PCMS_미니캘린더</v>
      </c>
    </row>
    <row r="4411" spans="1:16" ht="12.75">
      <c r="A4411" s="201">
        <v>46015.552939814814</v>
      </c>
      <c r="B4411" s="202">
        <v>46015</v>
      </c>
      <c r="C4411" s="203" t="s">
        <v>10622</v>
      </c>
      <c r="D4411" s="203" t="s">
        <v>11</v>
      </c>
      <c r="E4411" s="204" t="s">
        <v>10609</v>
      </c>
      <c r="F4411" s="49" t="s">
        <v>1269</v>
      </c>
      <c r="G4411" s="203">
        <v>1</v>
      </c>
      <c r="H4411" s="203" t="s">
        <v>10610</v>
      </c>
      <c r="I4411" s="205" t="s">
        <v>5723</v>
      </c>
      <c r="J4411" s="206"/>
      <c r="K4411" s="203">
        <v>26</v>
      </c>
      <c r="L4411" s="207" t="s">
        <v>827</v>
      </c>
      <c r="M4411" s="208" t="s">
        <v>1481</v>
      </c>
      <c r="N4411" s="209">
        <f t="shared" si="0"/>
        <v>2025</v>
      </c>
      <c r="O4411" s="210">
        <f t="shared" si="1"/>
        <v>12</v>
      </c>
      <c r="P4411" s="211" t="str">
        <f>IFERROR(VLOOKUP(F4411,연간집계!D:E,2,FALSE),"")</f>
        <v>PCMS_미니캘린더</v>
      </c>
    </row>
    <row r="4412" spans="1:16" ht="12.75">
      <c r="A4412" s="201">
        <v>46015.552951388891</v>
      </c>
      <c r="B4412" s="202">
        <v>46015</v>
      </c>
      <c r="C4412" s="203" t="s">
        <v>10623</v>
      </c>
      <c r="D4412" s="203" t="s">
        <v>11</v>
      </c>
      <c r="E4412" s="204" t="s">
        <v>10609</v>
      </c>
      <c r="F4412" s="49" t="s">
        <v>1269</v>
      </c>
      <c r="G4412" s="203">
        <v>1</v>
      </c>
      <c r="H4412" s="203" t="s">
        <v>10610</v>
      </c>
      <c r="I4412" s="205" t="s">
        <v>5723</v>
      </c>
      <c r="J4412" s="206"/>
      <c r="K4412" s="203">
        <v>26</v>
      </c>
      <c r="L4412" s="207" t="s">
        <v>827</v>
      </c>
      <c r="M4412" s="208" t="s">
        <v>1481</v>
      </c>
      <c r="N4412" s="209">
        <f t="shared" si="0"/>
        <v>2025</v>
      </c>
      <c r="O4412" s="210">
        <f t="shared" si="1"/>
        <v>12</v>
      </c>
      <c r="P4412" s="211" t="str">
        <f>IFERROR(VLOOKUP(F4412,연간집계!D:E,2,FALSE),"")</f>
        <v>PCMS_미니캘린더</v>
      </c>
    </row>
    <row r="4413" spans="1:16" ht="12.75">
      <c r="A4413" s="201">
        <v>46015.55296296296</v>
      </c>
      <c r="B4413" s="202">
        <v>46015</v>
      </c>
      <c r="C4413" s="203" t="s">
        <v>10624</v>
      </c>
      <c r="D4413" s="203" t="s">
        <v>11</v>
      </c>
      <c r="E4413" s="204" t="s">
        <v>10609</v>
      </c>
      <c r="F4413" s="49" t="s">
        <v>1269</v>
      </c>
      <c r="G4413" s="203">
        <v>1</v>
      </c>
      <c r="H4413" s="203" t="s">
        <v>10610</v>
      </c>
      <c r="I4413" s="205" t="s">
        <v>5723</v>
      </c>
      <c r="J4413" s="206"/>
      <c r="K4413" s="203">
        <v>26</v>
      </c>
      <c r="L4413" s="207" t="s">
        <v>827</v>
      </c>
      <c r="M4413" s="208" t="s">
        <v>1481</v>
      </c>
      <c r="N4413" s="209">
        <f t="shared" si="0"/>
        <v>2025</v>
      </c>
      <c r="O4413" s="210">
        <f t="shared" si="1"/>
        <v>12</v>
      </c>
      <c r="P4413" s="211" t="str">
        <f>IFERROR(VLOOKUP(F4413,연간집계!D:E,2,FALSE),"")</f>
        <v>PCMS_미니캘린더</v>
      </c>
    </row>
    <row r="4414" spans="1:16" ht="12.75">
      <c r="A4414" s="201">
        <v>46015.552974537037</v>
      </c>
      <c r="B4414" s="202">
        <v>46015</v>
      </c>
      <c r="C4414" s="203" t="s">
        <v>10625</v>
      </c>
      <c r="D4414" s="203" t="s">
        <v>11</v>
      </c>
      <c r="E4414" s="204" t="s">
        <v>10609</v>
      </c>
      <c r="F4414" s="49" t="s">
        <v>1269</v>
      </c>
      <c r="G4414" s="203">
        <v>1</v>
      </c>
      <c r="H4414" s="203" t="s">
        <v>10610</v>
      </c>
      <c r="I4414" s="205" t="s">
        <v>5723</v>
      </c>
      <c r="J4414" s="206"/>
      <c r="K4414" s="203">
        <v>26</v>
      </c>
      <c r="L4414" s="207" t="s">
        <v>827</v>
      </c>
      <c r="M4414" s="208" t="s">
        <v>1481</v>
      </c>
      <c r="N4414" s="209">
        <f t="shared" si="0"/>
        <v>2025</v>
      </c>
      <c r="O4414" s="210">
        <f t="shared" si="1"/>
        <v>12</v>
      </c>
      <c r="P4414" s="211" t="str">
        <f>IFERROR(VLOOKUP(F4414,연간집계!D:E,2,FALSE),"")</f>
        <v>PCMS_미니캘린더</v>
      </c>
    </row>
    <row r="4415" spans="1:16" ht="12.75">
      <c r="A4415" s="201">
        <v>46015.552986111114</v>
      </c>
      <c r="B4415" s="202">
        <v>46015</v>
      </c>
      <c r="C4415" s="203" t="s">
        <v>10626</v>
      </c>
      <c r="D4415" s="203" t="s">
        <v>11</v>
      </c>
      <c r="E4415" s="204" t="s">
        <v>10609</v>
      </c>
      <c r="F4415" s="49" t="s">
        <v>1269</v>
      </c>
      <c r="G4415" s="203">
        <v>1</v>
      </c>
      <c r="H4415" s="203" t="s">
        <v>10610</v>
      </c>
      <c r="I4415" s="205" t="s">
        <v>5723</v>
      </c>
      <c r="J4415" s="206"/>
      <c r="K4415" s="203">
        <v>26</v>
      </c>
      <c r="L4415" s="207" t="s">
        <v>827</v>
      </c>
      <c r="M4415" s="208" t="s">
        <v>1481</v>
      </c>
      <c r="N4415" s="209">
        <f t="shared" si="0"/>
        <v>2025</v>
      </c>
      <c r="O4415" s="210">
        <f t="shared" si="1"/>
        <v>12</v>
      </c>
      <c r="P4415" s="211" t="str">
        <f>IFERROR(VLOOKUP(F4415,연간집계!D:E,2,FALSE),"")</f>
        <v>PCMS_미니캘린더</v>
      </c>
    </row>
    <row r="4416" spans="1:16" ht="12.75">
      <c r="A4416" s="201">
        <v>46015.552997685183</v>
      </c>
      <c r="B4416" s="202">
        <v>46015</v>
      </c>
      <c r="C4416" s="203" t="s">
        <v>10627</v>
      </c>
      <c r="D4416" s="203" t="s">
        <v>11</v>
      </c>
      <c r="E4416" s="204" t="s">
        <v>10609</v>
      </c>
      <c r="F4416" s="49" t="s">
        <v>1269</v>
      </c>
      <c r="G4416" s="203">
        <v>1</v>
      </c>
      <c r="H4416" s="203" t="s">
        <v>10610</v>
      </c>
      <c r="I4416" s="205" t="s">
        <v>5723</v>
      </c>
      <c r="J4416" s="206"/>
      <c r="K4416" s="203">
        <v>26</v>
      </c>
      <c r="L4416" s="207" t="s">
        <v>827</v>
      </c>
      <c r="M4416" s="208" t="s">
        <v>1481</v>
      </c>
      <c r="N4416" s="209">
        <f t="shared" si="0"/>
        <v>2025</v>
      </c>
      <c r="O4416" s="210">
        <f t="shared" si="1"/>
        <v>12</v>
      </c>
      <c r="P4416" s="211" t="str">
        <f>IFERROR(VLOOKUP(F4416,연간집계!D:E,2,FALSE),"")</f>
        <v>PCMS_미니캘린더</v>
      </c>
    </row>
    <row r="4417" spans="1:16" ht="12.75">
      <c r="A4417" s="201">
        <v>46015.55300925926</v>
      </c>
      <c r="B4417" s="202">
        <v>46015</v>
      </c>
      <c r="C4417" s="203" t="s">
        <v>10628</v>
      </c>
      <c r="D4417" s="203" t="s">
        <v>11</v>
      </c>
      <c r="E4417" s="204" t="s">
        <v>10609</v>
      </c>
      <c r="F4417" s="49" t="s">
        <v>1269</v>
      </c>
      <c r="G4417" s="203">
        <v>1</v>
      </c>
      <c r="H4417" s="203" t="s">
        <v>10610</v>
      </c>
      <c r="I4417" s="205" t="s">
        <v>5723</v>
      </c>
      <c r="J4417" s="206"/>
      <c r="K4417" s="203">
        <v>26</v>
      </c>
      <c r="L4417" s="207" t="s">
        <v>827</v>
      </c>
      <c r="M4417" s="208" t="s">
        <v>1481</v>
      </c>
      <c r="N4417" s="209">
        <f t="shared" si="0"/>
        <v>2025</v>
      </c>
      <c r="O4417" s="210">
        <f t="shared" si="1"/>
        <v>12</v>
      </c>
      <c r="P4417" s="211" t="str">
        <f>IFERROR(VLOOKUP(F4417,연간집계!D:E,2,FALSE),"")</f>
        <v>PCMS_미니캘린더</v>
      </c>
    </row>
    <row r="4418" spans="1:16" ht="12.75">
      <c r="A4418" s="201">
        <v>46015.553020833337</v>
      </c>
      <c r="B4418" s="202">
        <v>46015</v>
      </c>
      <c r="C4418" s="203" t="s">
        <v>10629</v>
      </c>
      <c r="D4418" s="203" t="s">
        <v>11</v>
      </c>
      <c r="E4418" s="204" t="s">
        <v>10609</v>
      </c>
      <c r="F4418" s="49" t="s">
        <v>1269</v>
      </c>
      <c r="G4418" s="203">
        <v>1</v>
      </c>
      <c r="H4418" s="203" t="s">
        <v>10610</v>
      </c>
      <c r="I4418" s="205" t="s">
        <v>5723</v>
      </c>
      <c r="J4418" s="206"/>
      <c r="K4418" s="203">
        <v>26</v>
      </c>
      <c r="L4418" s="207" t="s">
        <v>827</v>
      </c>
      <c r="M4418" s="208" t="s">
        <v>1481</v>
      </c>
      <c r="N4418" s="209">
        <f t="shared" si="0"/>
        <v>2025</v>
      </c>
      <c r="O4418" s="210">
        <f t="shared" si="1"/>
        <v>12</v>
      </c>
      <c r="P4418" s="211" t="str">
        <f>IFERROR(VLOOKUP(F4418,연간집계!D:E,2,FALSE),"")</f>
        <v>PCMS_미니캘린더</v>
      </c>
    </row>
    <row r="4419" spans="1:16" ht="12.75">
      <c r="A4419" s="201">
        <v>46015.553032407406</v>
      </c>
      <c r="B4419" s="202">
        <v>46015</v>
      </c>
      <c r="C4419" s="203" t="s">
        <v>10630</v>
      </c>
      <c r="D4419" s="203" t="s">
        <v>11</v>
      </c>
      <c r="E4419" s="204" t="s">
        <v>10609</v>
      </c>
      <c r="F4419" s="49" t="s">
        <v>1269</v>
      </c>
      <c r="G4419" s="203">
        <v>1</v>
      </c>
      <c r="H4419" s="203" t="s">
        <v>10610</v>
      </c>
      <c r="I4419" s="205" t="s">
        <v>5723</v>
      </c>
      <c r="J4419" s="206"/>
      <c r="K4419" s="203">
        <v>26</v>
      </c>
      <c r="L4419" s="207" t="s">
        <v>827</v>
      </c>
      <c r="M4419" s="208" t="s">
        <v>1481</v>
      </c>
      <c r="N4419" s="209">
        <f t="shared" si="0"/>
        <v>2025</v>
      </c>
      <c r="O4419" s="210">
        <f t="shared" si="1"/>
        <v>12</v>
      </c>
      <c r="P4419" s="211" t="str">
        <f>IFERROR(VLOOKUP(F4419,연간집계!D:E,2,FALSE),"")</f>
        <v>PCMS_미니캘린더</v>
      </c>
    </row>
    <row r="4420" spans="1:16" ht="12.75">
      <c r="A4420" s="201">
        <v>46015.553043981483</v>
      </c>
      <c r="B4420" s="202">
        <v>46015</v>
      </c>
      <c r="C4420" s="203" t="s">
        <v>10631</v>
      </c>
      <c r="D4420" s="203" t="s">
        <v>11</v>
      </c>
      <c r="E4420" s="204" t="s">
        <v>10609</v>
      </c>
      <c r="F4420" s="49" t="s">
        <v>1269</v>
      </c>
      <c r="G4420" s="203">
        <v>1</v>
      </c>
      <c r="H4420" s="203" t="s">
        <v>10610</v>
      </c>
      <c r="I4420" s="205" t="s">
        <v>5723</v>
      </c>
      <c r="J4420" s="206"/>
      <c r="K4420" s="203">
        <v>26</v>
      </c>
      <c r="L4420" s="207" t="s">
        <v>827</v>
      </c>
      <c r="M4420" s="208" t="s">
        <v>1481</v>
      </c>
      <c r="N4420" s="209">
        <f t="shared" si="0"/>
        <v>2025</v>
      </c>
      <c r="O4420" s="210">
        <f t="shared" si="1"/>
        <v>12</v>
      </c>
      <c r="P4420" s="211" t="str">
        <f>IFERROR(VLOOKUP(F4420,연간집계!D:E,2,FALSE),"")</f>
        <v>PCMS_미니캘린더</v>
      </c>
    </row>
    <row r="4421" spans="1:16" ht="12.75">
      <c r="A4421" s="201">
        <v>46015.553055555552</v>
      </c>
      <c r="B4421" s="202">
        <v>46015</v>
      </c>
      <c r="C4421" s="203" t="s">
        <v>10632</v>
      </c>
      <c r="D4421" s="203" t="s">
        <v>11</v>
      </c>
      <c r="E4421" s="204" t="s">
        <v>10609</v>
      </c>
      <c r="F4421" s="49" t="s">
        <v>1269</v>
      </c>
      <c r="G4421" s="203">
        <v>1</v>
      </c>
      <c r="H4421" s="203" t="s">
        <v>10610</v>
      </c>
      <c r="I4421" s="205" t="s">
        <v>5723</v>
      </c>
      <c r="J4421" s="206"/>
      <c r="K4421" s="203">
        <v>26</v>
      </c>
      <c r="L4421" s="207" t="s">
        <v>827</v>
      </c>
      <c r="M4421" s="208" t="s">
        <v>1481</v>
      </c>
      <c r="N4421" s="209">
        <f t="shared" si="0"/>
        <v>2025</v>
      </c>
      <c r="O4421" s="210">
        <f t="shared" si="1"/>
        <v>12</v>
      </c>
      <c r="P4421" s="211" t="str">
        <f>IFERROR(VLOOKUP(F4421,연간집계!D:E,2,FALSE),"")</f>
        <v>PCMS_미니캘린더</v>
      </c>
    </row>
    <row r="4422" spans="1:16" ht="12.75">
      <c r="A4422" s="201">
        <v>46015.553067129629</v>
      </c>
      <c r="B4422" s="202">
        <v>46015</v>
      </c>
      <c r="C4422" s="203" t="s">
        <v>10633</v>
      </c>
      <c r="D4422" s="203" t="s">
        <v>11</v>
      </c>
      <c r="E4422" s="204" t="s">
        <v>10609</v>
      </c>
      <c r="F4422" s="49" t="s">
        <v>1269</v>
      </c>
      <c r="G4422" s="203">
        <v>1</v>
      </c>
      <c r="H4422" s="203" t="s">
        <v>10610</v>
      </c>
      <c r="I4422" s="205" t="s">
        <v>5723</v>
      </c>
      <c r="J4422" s="206"/>
      <c r="K4422" s="203">
        <v>26</v>
      </c>
      <c r="L4422" s="207" t="s">
        <v>827</v>
      </c>
      <c r="M4422" s="208" t="s">
        <v>1481</v>
      </c>
      <c r="N4422" s="209">
        <f t="shared" si="0"/>
        <v>2025</v>
      </c>
      <c r="O4422" s="210">
        <f t="shared" si="1"/>
        <v>12</v>
      </c>
      <c r="P4422" s="211" t="str">
        <f>IFERROR(VLOOKUP(F4422,연간집계!D:E,2,FALSE),"")</f>
        <v>PCMS_미니캘린더</v>
      </c>
    </row>
    <row r="4423" spans="1:16" ht="12.75">
      <c r="A4423" s="201">
        <v>46015.553078703706</v>
      </c>
      <c r="B4423" s="202">
        <v>46015</v>
      </c>
      <c r="C4423" s="203" t="s">
        <v>10634</v>
      </c>
      <c r="D4423" s="203" t="s">
        <v>11</v>
      </c>
      <c r="E4423" s="204" t="s">
        <v>10609</v>
      </c>
      <c r="F4423" s="49" t="s">
        <v>1269</v>
      </c>
      <c r="G4423" s="203">
        <v>1</v>
      </c>
      <c r="H4423" s="203" t="s">
        <v>10610</v>
      </c>
      <c r="I4423" s="205" t="s">
        <v>5723</v>
      </c>
      <c r="J4423" s="206"/>
      <c r="K4423" s="203">
        <v>26</v>
      </c>
      <c r="L4423" s="207" t="s">
        <v>827</v>
      </c>
      <c r="M4423" s="208" t="s">
        <v>1481</v>
      </c>
      <c r="N4423" s="209">
        <f t="shared" si="0"/>
        <v>2025</v>
      </c>
      <c r="O4423" s="210">
        <f t="shared" si="1"/>
        <v>12</v>
      </c>
      <c r="P4423" s="211" t="str">
        <f>IFERROR(VLOOKUP(F4423,연간집계!D:E,2,FALSE),"")</f>
        <v>PCMS_미니캘린더</v>
      </c>
    </row>
    <row r="4424" spans="1:16" ht="12.75">
      <c r="A4424" s="201">
        <v>46015.553090277775</v>
      </c>
      <c r="B4424" s="202">
        <v>46015</v>
      </c>
      <c r="C4424" s="203" t="s">
        <v>10635</v>
      </c>
      <c r="D4424" s="203" t="s">
        <v>11</v>
      </c>
      <c r="E4424" s="204" t="s">
        <v>10609</v>
      </c>
      <c r="F4424" s="49" t="s">
        <v>1269</v>
      </c>
      <c r="G4424" s="203">
        <v>1</v>
      </c>
      <c r="H4424" s="203" t="s">
        <v>10610</v>
      </c>
      <c r="I4424" s="205" t="s">
        <v>5723</v>
      </c>
      <c r="J4424" s="206"/>
      <c r="K4424" s="203">
        <v>26</v>
      </c>
      <c r="L4424" s="207" t="s">
        <v>827</v>
      </c>
      <c r="M4424" s="208" t="s">
        <v>1481</v>
      </c>
      <c r="N4424" s="209">
        <f t="shared" si="0"/>
        <v>2025</v>
      </c>
      <c r="O4424" s="210">
        <f t="shared" si="1"/>
        <v>12</v>
      </c>
      <c r="P4424" s="211" t="str">
        <f>IFERROR(VLOOKUP(F4424,연간집계!D:E,2,FALSE),"")</f>
        <v>PCMS_미니캘린더</v>
      </c>
    </row>
    <row r="4425" spans="1:16" ht="12.75">
      <c r="A4425" s="201">
        <v>46015.553101851852</v>
      </c>
      <c r="B4425" s="202">
        <v>46015</v>
      </c>
      <c r="C4425" s="203" t="s">
        <v>10636</v>
      </c>
      <c r="D4425" s="203" t="s">
        <v>11</v>
      </c>
      <c r="E4425" s="204" t="s">
        <v>10609</v>
      </c>
      <c r="F4425" s="49" t="s">
        <v>1269</v>
      </c>
      <c r="G4425" s="203">
        <v>1</v>
      </c>
      <c r="H4425" s="203" t="s">
        <v>10610</v>
      </c>
      <c r="I4425" s="205" t="s">
        <v>5723</v>
      </c>
      <c r="J4425" s="206"/>
      <c r="K4425" s="203">
        <v>26</v>
      </c>
      <c r="L4425" s="207" t="s">
        <v>827</v>
      </c>
      <c r="M4425" s="208" t="s">
        <v>1481</v>
      </c>
      <c r="N4425" s="209">
        <f t="shared" si="0"/>
        <v>2025</v>
      </c>
      <c r="O4425" s="210">
        <f t="shared" si="1"/>
        <v>12</v>
      </c>
      <c r="P4425" s="211" t="str">
        <f>IFERROR(VLOOKUP(F4425,연간집계!D:E,2,FALSE),"")</f>
        <v>PCMS_미니캘린더</v>
      </c>
    </row>
    <row r="4426" spans="1:16" ht="12.75">
      <c r="A4426" s="201">
        <v>46015.553113425929</v>
      </c>
      <c r="B4426" s="202">
        <v>46015</v>
      </c>
      <c r="C4426" s="203" t="s">
        <v>10637</v>
      </c>
      <c r="D4426" s="203" t="s">
        <v>11</v>
      </c>
      <c r="E4426" s="204" t="s">
        <v>10609</v>
      </c>
      <c r="F4426" s="49" t="s">
        <v>1269</v>
      </c>
      <c r="G4426" s="203">
        <v>1</v>
      </c>
      <c r="H4426" s="203" t="s">
        <v>10610</v>
      </c>
      <c r="I4426" s="205" t="s">
        <v>5723</v>
      </c>
      <c r="J4426" s="206"/>
      <c r="K4426" s="203">
        <v>26</v>
      </c>
      <c r="L4426" s="207" t="s">
        <v>827</v>
      </c>
      <c r="M4426" s="208" t="s">
        <v>1481</v>
      </c>
      <c r="N4426" s="209">
        <f t="shared" si="0"/>
        <v>2025</v>
      </c>
      <c r="O4426" s="210">
        <f t="shared" si="1"/>
        <v>12</v>
      </c>
      <c r="P4426" s="211" t="str">
        <f>IFERROR(VLOOKUP(F4426,연간집계!D:E,2,FALSE),"")</f>
        <v>PCMS_미니캘린더</v>
      </c>
    </row>
    <row r="4427" spans="1:16" ht="12.75">
      <c r="A4427" s="201">
        <v>46015.553124999999</v>
      </c>
      <c r="B4427" s="202">
        <v>46015</v>
      </c>
      <c r="C4427" s="203" t="s">
        <v>10638</v>
      </c>
      <c r="D4427" s="203" t="s">
        <v>11</v>
      </c>
      <c r="E4427" s="204" t="s">
        <v>10609</v>
      </c>
      <c r="F4427" s="49" t="s">
        <v>1269</v>
      </c>
      <c r="G4427" s="203">
        <v>1</v>
      </c>
      <c r="H4427" s="203" t="s">
        <v>10610</v>
      </c>
      <c r="I4427" s="205" t="s">
        <v>5723</v>
      </c>
      <c r="J4427" s="206"/>
      <c r="K4427" s="203">
        <v>26</v>
      </c>
      <c r="L4427" s="207" t="s">
        <v>827</v>
      </c>
      <c r="M4427" s="208" t="s">
        <v>1481</v>
      </c>
      <c r="N4427" s="209">
        <f t="shared" si="0"/>
        <v>2025</v>
      </c>
      <c r="O4427" s="210">
        <f t="shared" si="1"/>
        <v>12</v>
      </c>
      <c r="P4427" s="211" t="str">
        <f>IFERROR(VLOOKUP(F4427,연간집계!D:E,2,FALSE),"")</f>
        <v>PCMS_미니캘린더</v>
      </c>
    </row>
    <row r="4428" spans="1:16" ht="12.75">
      <c r="A4428" s="201">
        <v>46015.553136574075</v>
      </c>
      <c r="B4428" s="202">
        <v>46015</v>
      </c>
      <c r="C4428" s="203" t="s">
        <v>10639</v>
      </c>
      <c r="D4428" s="203" t="s">
        <v>11</v>
      </c>
      <c r="E4428" s="204" t="s">
        <v>10609</v>
      </c>
      <c r="F4428" s="49" t="s">
        <v>1269</v>
      </c>
      <c r="G4428" s="203">
        <v>1</v>
      </c>
      <c r="H4428" s="203" t="s">
        <v>10610</v>
      </c>
      <c r="I4428" s="205" t="s">
        <v>5723</v>
      </c>
      <c r="J4428" s="206"/>
      <c r="K4428" s="203">
        <v>26</v>
      </c>
      <c r="L4428" s="207" t="s">
        <v>827</v>
      </c>
      <c r="M4428" s="208" t="s">
        <v>1481</v>
      </c>
      <c r="N4428" s="209">
        <f t="shared" si="0"/>
        <v>2025</v>
      </c>
      <c r="O4428" s="210">
        <f t="shared" si="1"/>
        <v>12</v>
      </c>
      <c r="P4428" s="211" t="str">
        <f>IFERROR(VLOOKUP(F4428,연간집계!D:E,2,FALSE),"")</f>
        <v>PCMS_미니캘린더</v>
      </c>
    </row>
    <row r="4429" spans="1:16" ht="12.75">
      <c r="A4429" s="201">
        <v>46015.553148148145</v>
      </c>
      <c r="B4429" s="202">
        <v>46015</v>
      </c>
      <c r="C4429" s="203" t="s">
        <v>10640</v>
      </c>
      <c r="D4429" s="203" t="s">
        <v>11</v>
      </c>
      <c r="E4429" s="204" t="s">
        <v>10609</v>
      </c>
      <c r="F4429" s="49" t="s">
        <v>1269</v>
      </c>
      <c r="G4429" s="203">
        <v>1</v>
      </c>
      <c r="H4429" s="203" t="s">
        <v>10610</v>
      </c>
      <c r="I4429" s="205" t="s">
        <v>5723</v>
      </c>
      <c r="J4429" s="206"/>
      <c r="K4429" s="203">
        <v>26</v>
      </c>
      <c r="L4429" s="207" t="s">
        <v>827</v>
      </c>
      <c r="M4429" s="208" t="s">
        <v>1481</v>
      </c>
      <c r="N4429" s="209">
        <f t="shared" si="0"/>
        <v>2025</v>
      </c>
      <c r="O4429" s="210">
        <f t="shared" si="1"/>
        <v>12</v>
      </c>
      <c r="P4429" s="211" t="str">
        <f>IFERROR(VLOOKUP(F4429,연간집계!D:E,2,FALSE),"")</f>
        <v>PCMS_미니캘린더</v>
      </c>
    </row>
    <row r="4430" spans="1:16" ht="12.75">
      <c r="A4430" s="201">
        <v>46015.553159722222</v>
      </c>
      <c r="B4430" s="202">
        <v>46015</v>
      </c>
      <c r="C4430" s="203" t="s">
        <v>10641</v>
      </c>
      <c r="D4430" s="203" t="s">
        <v>11</v>
      </c>
      <c r="E4430" s="204" t="s">
        <v>10609</v>
      </c>
      <c r="F4430" s="49" t="s">
        <v>1269</v>
      </c>
      <c r="G4430" s="203">
        <v>1</v>
      </c>
      <c r="H4430" s="203" t="s">
        <v>10610</v>
      </c>
      <c r="I4430" s="205" t="s">
        <v>5723</v>
      </c>
      <c r="J4430" s="206"/>
      <c r="K4430" s="203">
        <v>26</v>
      </c>
      <c r="L4430" s="207" t="s">
        <v>827</v>
      </c>
      <c r="M4430" s="208" t="s">
        <v>1481</v>
      </c>
      <c r="N4430" s="209">
        <f t="shared" si="0"/>
        <v>2025</v>
      </c>
      <c r="O4430" s="210">
        <f t="shared" si="1"/>
        <v>12</v>
      </c>
      <c r="P4430" s="211" t="str">
        <f>IFERROR(VLOOKUP(F4430,연간집계!D:E,2,FALSE),"")</f>
        <v>PCMS_미니캘린더</v>
      </c>
    </row>
    <row r="4431" spans="1:16" ht="12.75">
      <c r="A4431" s="201">
        <v>46015.553171296298</v>
      </c>
      <c r="B4431" s="202">
        <v>46015</v>
      </c>
      <c r="C4431" s="203" t="s">
        <v>10642</v>
      </c>
      <c r="D4431" s="203" t="s">
        <v>11</v>
      </c>
      <c r="E4431" s="204" t="s">
        <v>10609</v>
      </c>
      <c r="F4431" s="49" t="s">
        <v>1269</v>
      </c>
      <c r="G4431" s="203">
        <v>1</v>
      </c>
      <c r="H4431" s="203" t="s">
        <v>10610</v>
      </c>
      <c r="I4431" s="205" t="s">
        <v>5723</v>
      </c>
      <c r="J4431" s="206"/>
      <c r="K4431" s="203">
        <v>26</v>
      </c>
      <c r="L4431" s="207" t="s">
        <v>827</v>
      </c>
      <c r="M4431" s="208" t="s">
        <v>1481</v>
      </c>
      <c r="N4431" s="209">
        <f t="shared" si="0"/>
        <v>2025</v>
      </c>
      <c r="O4431" s="210">
        <f t="shared" si="1"/>
        <v>12</v>
      </c>
      <c r="P4431" s="211" t="str">
        <f>IFERROR(VLOOKUP(F4431,연간집계!D:E,2,FALSE),"")</f>
        <v>PCMS_미니캘린더</v>
      </c>
    </row>
    <row r="4432" spans="1:16" ht="12.75">
      <c r="A4432" s="201">
        <v>46015.553182870368</v>
      </c>
      <c r="B4432" s="202">
        <v>46015</v>
      </c>
      <c r="C4432" s="203" t="s">
        <v>10643</v>
      </c>
      <c r="D4432" s="203" t="s">
        <v>11</v>
      </c>
      <c r="E4432" s="204" t="s">
        <v>10609</v>
      </c>
      <c r="F4432" s="49" t="s">
        <v>1269</v>
      </c>
      <c r="G4432" s="203">
        <v>1</v>
      </c>
      <c r="H4432" s="203" t="s">
        <v>10610</v>
      </c>
      <c r="I4432" s="205" t="s">
        <v>5723</v>
      </c>
      <c r="J4432" s="206"/>
      <c r="K4432" s="203">
        <v>26</v>
      </c>
      <c r="L4432" s="207" t="s">
        <v>827</v>
      </c>
      <c r="M4432" s="208" t="s">
        <v>1481</v>
      </c>
      <c r="N4432" s="209">
        <f t="shared" si="0"/>
        <v>2025</v>
      </c>
      <c r="O4432" s="210">
        <f t="shared" si="1"/>
        <v>12</v>
      </c>
      <c r="P4432" s="211" t="str">
        <f>IFERROR(VLOOKUP(F4432,연간집계!D:E,2,FALSE),"")</f>
        <v>PCMS_미니캘린더</v>
      </c>
    </row>
    <row r="4433" spans="1:16" ht="12.75">
      <c r="A4433" s="201">
        <v>46015.553194444445</v>
      </c>
      <c r="B4433" s="202">
        <v>46015</v>
      </c>
      <c r="C4433" s="203" t="s">
        <v>10644</v>
      </c>
      <c r="D4433" s="203" t="s">
        <v>11</v>
      </c>
      <c r="E4433" s="204" t="s">
        <v>10609</v>
      </c>
      <c r="F4433" s="49" t="s">
        <v>1269</v>
      </c>
      <c r="G4433" s="203">
        <v>1</v>
      </c>
      <c r="H4433" s="203" t="s">
        <v>10610</v>
      </c>
      <c r="I4433" s="205" t="s">
        <v>5723</v>
      </c>
      <c r="J4433" s="206"/>
      <c r="K4433" s="203">
        <v>26</v>
      </c>
      <c r="L4433" s="207" t="s">
        <v>827</v>
      </c>
      <c r="M4433" s="208" t="s">
        <v>1481</v>
      </c>
      <c r="N4433" s="209">
        <f t="shared" si="0"/>
        <v>2025</v>
      </c>
      <c r="O4433" s="210">
        <f t="shared" si="1"/>
        <v>12</v>
      </c>
      <c r="P4433" s="211" t="str">
        <f>IFERROR(VLOOKUP(F4433,연간집계!D:E,2,FALSE),"")</f>
        <v>PCMS_미니캘린더</v>
      </c>
    </row>
    <row r="4434" spans="1:16" ht="12.75">
      <c r="A4434" s="201">
        <v>46015.553206018521</v>
      </c>
      <c r="B4434" s="202">
        <v>46015</v>
      </c>
      <c r="C4434" s="203" t="s">
        <v>10645</v>
      </c>
      <c r="D4434" s="203" t="s">
        <v>11</v>
      </c>
      <c r="E4434" s="204" t="s">
        <v>10609</v>
      </c>
      <c r="F4434" s="49" t="s">
        <v>1269</v>
      </c>
      <c r="G4434" s="203">
        <v>1</v>
      </c>
      <c r="H4434" s="203" t="s">
        <v>10610</v>
      </c>
      <c r="I4434" s="205" t="s">
        <v>5723</v>
      </c>
      <c r="J4434" s="206"/>
      <c r="K4434" s="203">
        <v>26</v>
      </c>
      <c r="L4434" s="207" t="s">
        <v>827</v>
      </c>
      <c r="M4434" s="208" t="s">
        <v>1481</v>
      </c>
      <c r="N4434" s="209">
        <f t="shared" si="0"/>
        <v>2025</v>
      </c>
      <c r="O4434" s="210">
        <f t="shared" si="1"/>
        <v>12</v>
      </c>
      <c r="P4434" s="211" t="str">
        <f>IFERROR(VLOOKUP(F4434,연간집계!D:E,2,FALSE),"")</f>
        <v>PCMS_미니캘린더</v>
      </c>
    </row>
    <row r="4435" spans="1:16" ht="12.75">
      <c r="A4435" s="201">
        <v>46015.553217592591</v>
      </c>
      <c r="B4435" s="202">
        <v>46015</v>
      </c>
      <c r="C4435" s="203" t="s">
        <v>10646</v>
      </c>
      <c r="D4435" s="203" t="s">
        <v>11</v>
      </c>
      <c r="E4435" s="204" t="s">
        <v>10609</v>
      </c>
      <c r="F4435" s="49" t="s">
        <v>1269</v>
      </c>
      <c r="G4435" s="203">
        <v>1</v>
      </c>
      <c r="H4435" s="203" t="s">
        <v>10610</v>
      </c>
      <c r="I4435" s="205" t="s">
        <v>5723</v>
      </c>
      <c r="J4435" s="206"/>
      <c r="K4435" s="203">
        <v>26</v>
      </c>
      <c r="L4435" s="207" t="s">
        <v>827</v>
      </c>
      <c r="M4435" s="208" t="s">
        <v>1481</v>
      </c>
      <c r="N4435" s="209">
        <f t="shared" si="0"/>
        <v>2025</v>
      </c>
      <c r="O4435" s="210">
        <f t="shared" si="1"/>
        <v>12</v>
      </c>
      <c r="P4435" s="211" t="str">
        <f>IFERROR(VLOOKUP(F4435,연간집계!D:E,2,FALSE),"")</f>
        <v>PCMS_미니캘린더</v>
      </c>
    </row>
    <row r="4436" spans="1:16" ht="12.75">
      <c r="A4436" s="201">
        <v>46015.553229166668</v>
      </c>
      <c r="B4436" s="202">
        <v>46015</v>
      </c>
      <c r="C4436" s="203" t="s">
        <v>10647</v>
      </c>
      <c r="D4436" s="203" t="s">
        <v>11</v>
      </c>
      <c r="E4436" s="204" t="s">
        <v>10609</v>
      </c>
      <c r="F4436" s="49" t="s">
        <v>1269</v>
      </c>
      <c r="G4436" s="203">
        <v>1</v>
      </c>
      <c r="H4436" s="203" t="s">
        <v>10610</v>
      </c>
      <c r="I4436" s="205" t="s">
        <v>5723</v>
      </c>
      <c r="J4436" s="206"/>
      <c r="K4436" s="203">
        <v>26</v>
      </c>
      <c r="L4436" s="207" t="s">
        <v>827</v>
      </c>
      <c r="M4436" s="208" t="s">
        <v>1481</v>
      </c>
      <c r="N4436" s="209">
        <f t="shared" si="0"/>
        <v>2025</v>
      </c>
      <c r="O4436" s="210">
        <f t="shared" si="1"/>
        <v>12</v>
      </c>
      <c r="P4436" s="211" t="str">
        <f>IFERROR(VLOOKUP(F4436,연간집계!D:E,2,FALSE),"")</f>
        <v>PCMS_미니캘린더</v>
      </c>
    </row>
    <row r="4437" spans="1:16" ht="12.75">
      <c r="A4437" s="201">
        <v>46015.553240740737</v>
      </c>
      <c r="B4437" s="202">
        <v>46015</v>
      </c>
      <c r="C4437" s="203" t="s">
        <v>10648</v>
      </c>
      <c r="D4437" s="203" t="s">
        <v>11</v>
      </c>
      <c r="E4437" s="204" t="s">
        <v>10609</v>
      </c>
      <c r="F4437" s="49" t="s">
        <v>1269</v>
      </c>
      <c r="G4437" s="203">
        <v>1</v>
      </c>
      <c r="H4437" s="203" t="s">
        <v>10610</v>
      </c>
      <c r="I4437" s="205" t="s">
        <v>5723</v>
      </c>
      <c r="J4437" s="206"/>
      <c r="K4437" s="203">
        <v>26</v>
      </c>
      <c r="L4437" s="207" t="s">
        <v>827</v>
      </c>
      <c r="M4437" s="208" t="s">
        <v>1481</v>
      </c>
      <c r="N4437" s="209">
        <f t="shared" si="0"/>
        <v>2025</v>
      </c>
      <c r="O4437" s="210">
        <f t="shared" si="1"/>
        <v>12</v>
      </c>
      <c r="P4437" s="211" t="str">
        <f>IFERROR(VLOOKUP(F4437,연간집계!D:E,2,FALSE),"")</f>
        <v>PCMS_미니캘린더</v>
      </c>
    </row>
    <row r="4438" spans="1:16" ht="12.75">
      <c r="A4438" s="201">
        <v>46015.553252314814</v>
      </c>
      <c r="B4438" s="202">
        <v>46015</v>
      </c>
      <c r="C4438" s="203" t="s">
        <v>10649</v>
      </c>
      <c r="D4438" s="203" t="s">
        <v>11</v>
      </c>
      <c r="E4438" s="204" t="s">
        <v>10609</v>
      </c>
      <c r="F4438" s="49" t="s">
        <v>1269</v>
      </c>
      <c r="G4438" s="203">
        <v>1</v>
      </c>
      <c r="H4438" s="203" t="s">
        <v>10610</v>
      </c>
      <c r="I4438" s="205" t="s">
        <v>5723</v>
      </c>
      <c r="J4438" s="206"/>
      <c r="K4438" s="203">
        <v>26</v>
      </c>
      <c r="L4438" s="207" t="s">
        <v>827</v>
      </c>
      <c r="M4438" s="208" t="s">
        <v>1481</v>
      </c>
      <c r="N4438" s="209">
        <f t="shared" si="0"/>
        <v>2025</v>
      </c>
      <c r="O4438" s="210">
        <f t="shared" si="1"/>
        <v>12</v>
      </c>
      <c r="P4438" s="211" t="str">
        <f>IFERROR(VLOOKUP(F4438,연간집계!D:E,2,FALSE),"")</f>
        <v>PCMS_미니캘린더</v>
      </c>
    </row>
    <row r="4439" spans="1:16" ht="12.75">
      <c r="A4439" s="201">
        <v>46015.553263888891</v>
      </c>
      <c r="B4439" s="202">
        <v>46015</v>
      </c>
      <c r="C4439" s="203" t="s">
        <v>10650</v>
      </c>
      <c r="D4439" s="203" t="s">
        <v>11</v>
      </c>
      <c r="E4439" s="204" t="s">
        <v>10609</v>
      </c>
      <c r="F4439" s="49" t="s">
        <v>1269</v>
      </c>
      <c r="G4439" s="203">
        <v>1</v>
      </c>
      <c r="H4439" s="203" t="s">
        <v>10610</v>
      </c>
      <c r="I4439" s="205" t="s">
        <v>5723</v>
      </c>
      <c r="J4439" s="206"/>
      <c r="K4439" s="203">
        <v>26</v>
      </c>
      <c r="L4439" s="207" t="s">
        <v>827</v>
      </c>
      <c r="M4439" s="208" t="s">
        <v>1481</v>
      </c>
      <c r="N4439" s="209">
        <f t="shared" si="0"/>
        <v>2025</v>
      </c>
      <c r="O4439" s="210">
        <f t="shared" si="1"/>
        <v>12</v>
      </c>
      <c r="P4439" s="211" t="str">
        <f>IFERROR(VLOOKUP(F4439,연간집계!D:E,2,FALSE),"")</f>
        <v>PCMS_미니캘린더</v>
      </c>
    </row>
    <row r="4440" spans="1:16" ht="12.75">
      <c r="A4440" s="201">
        <v>46015.55327546296</v>
      </c>
      <c r="B4440" s="202">
        <v>46015</v>
      </c>
      <c r="C4440" s="203" t="s">
        <v>10651</v>
      </c>
      <c r="D4440" s="203" t="s">
        <v>11</v>
      </c>
      <c r="E4440" s="204" t="s">
        <v>10609</v>
      </c>
      <c r="F4440" s="49" t="s">
        <v>1269</v>
      </c>
      <c r="G4440" s="203">
        <v>1</v>
      </c>
      <c r="H4440" s="203" t="s">
        <v>10610</v>
      </c>
      <c r="I4440" s="205" t="s">
        <v>5723</v>
      </c>
      <c r="J4440" s="206"/>
      <c r="K4440" s="203">
        <v>26</v>
      </c>
      <c r="L4440" s="207" t="s">
        <v>827</v>
      </c>
      <c r="M4440" s="208" t="s">
        <v>1481</v>
      </c>
      <c r="N4440" s="209">
        <f t="shared" si="0"/>
        <v>2025</v>
      </c>
      <c r="O4440" s="210">
        <f t="shared" si="1"/>
        <v>12</v>
      </c>
      <c r="P4440" s="211" t="str">
        <f>IFERROR(VLOOKUP(F4440,연간집계!D:E,2,FALSE),"")</f>
        <v>PCMS_미니캘린더</v>
      </c>
    </row>
    <row r="4441" spans="1:16" ht="12.75">
      <c r="A4441" s="201">
        <v>46015.577002314814</v>
      </c>
      <c r="B4441" s="202">
        <v>46015</v>
      </c>
      <c r="C4441" s="203" t="s">
        <v>10652</v>
      </c>
      <c r="D4441" s="203" t="s">
        <v>11</v>
      </c>
      <c r="E4441" s="204" t="s">
        <v>10653</v>
      </c>
      <c r="F4441" s="49" t="s">
        <v>1274</v>
      </c>
      <c r="G4441" s="203">
        <v>4</v>
      </c>
      <c r="H4441" s="203" t="s">
        <v>10654</v>
      </c>
      <c r="I4441" s="205" t="s">
        <v>5624</v>
      </c>
      <c r="J4441" s="206"/>
      <c r="K4441" s="203">
        <v>26</v>
      </c>
      <c r="L4441" s="207" t="s">
        <v>827</v>
      </c>
      <c r="M4441" s="208" t="s">
        <v>1851</v>
      </c>
      <c r="N4441" s="209">
        <f t="shared" si="0"/>
        <v>2025</v>
      </c>
      <c r="O4441" s="210">
        <f t="shared" si="1"/>
        <v>12</v>
      </c>
      <c r="P4441" s="211" t="str">
        <f>IFERROR(VLOOKUP(F4441,연간집계!D:E,2,FALSE),"")</f>
        <v>PCMS_비트윈캘린더</v>
      </c>
    </row>
    <row r="4442" spans="1:16" ht="12.75">
      <c r="A4442" s="201">
        <v>46015.580069444448</v>
      </c>
      <c r="B4442" s="202">
        <v>46015</v>
      </c>
      <c r="C4442" s="203" t="s">
        <v>10655</v>
      </c>
      <c r="D4442" s="203" t="s">
        <v>11</v>
      </c>
      <c r="E4442" s="204" t="s">
        <v>10656</v>
      </c>
      <c r="F4442" s="49" t="s">
        <v>856</v>
      </c>
      <c r="G4442" s="203">
        <v>1</v>
      </c>
      <c r="H4442" s="203" t="s">
        <v>10657</v>
      </c>
      <c r="I4442" s="205" t="s">
        <v>10658</v>
      </c>
      <c r="J4442" s="206"/>
      <c r="K4442" s="203">
        <v>24</v>
      </c>
      <c r="L4442" s="207" t="s">
        <v>827</v>
      </c>
      <c r="M4442" s="203" t="s">
        <v>5021</v>
      </c>
      <c r="N4442" s="209">
        <f t="shared" si="0"/>
        <v>2025</v>
      </c>
      <c r="O4442" s="210">
        <f t="shared" si="1"/>
        <v>12</v>
      </c>
      <c r="P4442" s="211" t="str">
        <f>IFERROR(VLOOKUP(F4442,연간집계!D:E,2,FALSE),"")</f>
        <v>스탠다드 포토북 8*8 (하드/무광)</v>
      </c>
    </row>
    <row r="4443" spans="1:16" ht="12.75">
      <c r="A4443" s="201">
        <v>46015.580081018517</v>
      </c>
      <c r="B4443" s="202">
        <v>46015</v>
      </c>
      <c r="C4443" s="203" t="s">
        <v>10659</v>
      </c>
      <c r="D4443" s="203" t="s">
        <v>11</v>
      </c>
      <c r="E4443" s="204" t="s">
        <v>10656</v>
      </c>
      <c r="F4443" s="49" t="s">
        <v>856</v>
      </c>
      <c r="G4443" s="203">
        <v>1</v>
      </c>
      <c r="H4443" s="203" t="s">
        <v>10657</v>
      </c>
      <c r="I4443" s="205" t="s">
        <v>10658</v>
      </c>
      <c r="J4443" s="206"/>
      <c r="K4443" s="203">
        <v>30</v>
      </c>
      <c r="L4443" s="207" t="s">
        <v>827</v>
      </c>
      <c r="M4443" s="203" t="s">
        <v>5021</v>
      </c>
      <c r="N4443" s="209">
        <f t="shared" si="0"/>
        <v>2025</v>
      </c>
      <c r="O4443" s="210">
        <f t="shared" si="1"/>
        <v>12</v>
      </c>
      <c r="P4443" s="211" t="str">
        <f>IFERROR(VLOOKUP(F4443,연간집계!D:E,2,FALSE),"")</f>
        <v>스탠다드 포토북 8*8 (하드/무광)</v>
      </c>
    </row>
    <row r="4444" spans="1:16" ht="12.75">
      <c r="A4444" s="201">
        <v>46015.580092592594</v>
      </c>
      <c r="B4444" s="202">
        <v>46015</v>
      </c>
      <c r="C4444" s="203" t="s">
        <v>10660</v>
      </c>
      <c r="D4444" s="203" t="s">
        <v>11</v>
      </c>
      <c r="E4444" s="204" t="s">
        <v>10656</v>
      </c>
      <c r="F4444" s="49" t="s">
        <v>856</v>
      </c>
      <c r="G4444" s="203">
        <v>1</v>
      </c>
      <c r="H4444" s="203" t="s">
        <v>10657</v>
      </c>
      <c r="I4444" s="205" t="s">
        <v>10658</v>
      </c>
      <c r="J4444" s="206"/>
      <c r="K4444" s="203">
        <v>30</v>
      </c>
      <c r="L4444" s="207" t="s">
        <v>827</v>
      </c>
      <c r="M4444" s="203" t="s">
        <v>5021</v>
      </c>
      <c r="N4444" s="209">
        <f t="shared" si="0"/>
        <v>2025</v>
      </c>
      <c r="O4444" s="210">
        <f t="shared" si="1"/>
        <v>12</v>
      </c>
      <c r="P4444" s="211" t="str">
        <f>IFERROR(VLOOKUP(F4444,연간집계!D:E,2,FALSE),"")</f>
        <v>스탠다드 포토북 8*8 (하드/무광)</v>
      </c>
    </row>
    <row r="4445" spans="1:16" ht="12.75">
      <c r="A4445" s="201">
        <v>46015.580104166664</v>
      </c>
      <c r="B4445" s="202">
        <v>46015</v>
      </c>
      <c r="C4445" s="203" t="s">
        <v>10661</v>
      </c>
      <c r="D4445" s="203" t="s">
        <v>11</v>
      </c>
      <c r="E4445" s="204" t="s">
        <v>10662</v>
      </c>
      <c r="F4445" s="49" t="s">
        <v>985</v>
      </c>
      <c r="G4445" s="203">
        <v>9</v>
      </c>
      <c r="H4445" s="203" t="s">
        <v>10663</v>
      </c>
      <c r="I4445" s="205" t="s">
        <v>6892</v>
      </c>
      <c r="J4445" s="206"/>
      <c r="K4445" s="203">
        <v>30</v>
      </c>
      <c r="L4445" s="207" t="s">
        <v>827</v>
      </c>
      <c r="M4445" s="203" t="s">
        <v>5021</v>
      </c>
      <c r="N4445" s="209">
        <f t="shared" si="0"/>
        <v>2025</v>
      </c>
      <c r="O4445" s="210">
        <f t="shared" si="1"/>
        <v>12</v>
      </c>
      <c r="P4445" s="211" t="str">
        <f>IFERROR(VLOOKUP(F4445,연간집계!D:E,2,FALSE),"")</f>
        <v>졸업북 (유광)</v>
      </c>
    </row>
    <row r="4446" spans="1:16" ht="12.75">
      <c r="A4446" s="201">
        <v>46015.613900462966</v>
      </c>
      <c r="B4446" s="202">
        <v>46015</v>
      </c>
      <c r="C4446" s="203" t="s">
        <v>10664</v>
      </c>
      <c r="D4446" s="203" t="s">
        <v>11</v>
      </c>
      <c r="E4446" s="204" t="s">
        <v>10665</v>
      </c>
      <c r="F4446" s="49" t="s">
        <v>1027</v>
      </c>
      <c r="G4446" s="203">
        <v>1</v>
      </c>
      <c r="H4446" s="203" t="s">
        <v>10666</v>
      </c>
      <c r="I4446" s="208" t="s">
        <v>1455</v>
      </c>
      <c r="J4446" s="208" t="s">
        <v>1455</v>
      </c>
      <c r="K4446" s="203">
        <v>80</v>
      </c>
      <c r="L4446" s="207" t="s">
        <v>827</v>
      </c>
      <c r="M4446" s="208" t="s">
        <v>1436</v>
      </c>
      <c r="N4446" s="209">
        <f t="shared" si="0"/>
        <v>2025</v>
      </c>
      <c r="O4446" s="210">
        <f t="shared" si="1"/>
        <v>12</v>
      </c>
      <c r="P4446" s="211" t="str">
        <f>IFERROR(VLOOKUP(F4446,연간집계!D:E,2,FALSE),"")</f>
        <v>트래블북 198 (쿠션하드/78p)</v>
      </c>
    </row>
    <row r="4447" spans="1:16" ht="12.75">
      <c r="A4447" s="201">
        <v>46015.649756944447</v>
      </c>
      <c r="B4447" s="202">
        <v>46015</v>
      </c>
      <c r="C4447" s="203" t="s">
        <v>10667</v>
      </c>
      <c r="D4447" s="203" t="s">
        <v>11</v>
      </c>
      <c r="E4447" s="204" t="s">
        <v>10668</v>
      </c>
      <c r="F4447" s="49" t="s">
        <v>838</v>
      </c>
      <c r="G4447" s="203">
        <v>1</v>
      </c>
      <c r="H4447" s="203" t="s">
        <v>369</v>
      </c>
      <c r="I4447" s="205" t="s">
        <v>2751</v>
      </c>
      <c r="J4447" s="206"/>
      <c r="K4447" s="203">
        <v>80</v>
      </c>
      <c r="L4447" s="207" t="s">
        <v>827</v>
      </c>
      <c r="M4447" s="208" t="s">
        <v>1612</v>
      </c>
      <c r="N4447" s="209">
        <f t="shared" si="0"/>
        <v>2025</v>
      </c>
      <c r="O4447" s="210">
        <f t="shared" si="1"/>
        <v>12</v>
      </c>
      <c r="P4447" s="211" t="str">
        <f>IFERROR(VLOOKUP(F4447,연간집계!D:E,2,FALSE),"")</f>
        <v>스탠다드 포토북 6*8 (하드/무광)</v>
      </c>
    </row>
    <row r="4448" spans="1:16" ht="12.75">
      <c r="A4448" s="201">
        <v>46015.649780092594</v>
      </c>
      <c r="B4448" s="202">
        <v>46015</v>
      </c>
      <c r="C4448" s="203" t="s">
        <v>10669</v>
      </c>
      <c r="D4448" s="203" t="s">
        <v>11</v>
      </c>
      <c r="E4448" s="204" t="s">
        <v>10668</v>
      </c>
      <c r="F4448" s="49" t="s">
        <v>847</v>
      </c>
      <c r="G4448" s="203">
        <v>1</v>
      </c>
      <c r="H4448" s="203" t="s">
        <v>369</v>
      </c>
      <c r="I4448" s="205" t="s">
        <v>9793</v>
      </c>
      <c r="J4448" s="206"/>
      <c r="K4448" s="203">
        <v>60</v>
      </c>
      <c r="L4448" s="207" t="s">
        <v>827</v>
      </c>
      <c r="M4448" s="208" t="s">
        <v>1612</v>
      </c>
      <c r="N4448" s="209">
        <f t="shared" si="0"/>
        <v>2025</v>
      </c>
      <c r="O4448" s="210">
        <f t="shared" si="1"/>
        <v>12</v>
      </c>
      <c r="P4448" s="211" t="str">
        <f>IFERROR(VLOOKUP(F4448,연간집계!D:E,2,FALSE),"")</f>
        <v>스탠다드 포토북 8*11 (하드/무광)</v>
      </c>
    </row>
    <row r="4449" spans="1:16" ht="12.75">
      <c r="A4449" s="201">
        <v>46015.649791666663</v>
      </c>
      <c r="B4449" s="202">
        <v>46015</v>
      </c>
      <c r="C4449" s="203" t="s">
        <v>10670</v>
      </c>
      <c r="D4449" s="203" t="s">
        <v>11</v>
      </c>
      <c r="E4449" s="204" t="s">
        <v>10668</v>
      </c>
      <c r="F4449" s="49" t="s">
        <v>847</v>
      </c>
      <c r="G4449" s="203">
        <v>1</v>
      </c>
      <c r="H4449" s="203" t="s">
        <v>369</v>
      </c>
      <c r="I4449" s="205" t="s">
        <v>9793</v>
      </c>
      <c r="J4449" s="206"/>
      <c r="K4449" s="203">
        <v>62</v>
      </c>
      <c r="L4449" s="207" t="s">
        <v>827</v>
      </c>
      <c r="M4449" s="208" t="s">
        <v>1612</v>
      </c>
      <c r="N4449" s="209">
        <f t="shared" si="0"/>
        <v>2025</v>
      </c>
      <c r="O4449" s="210">
        <f t="shared" si="1"/>
        <v>12</v>
      </c>
      <c r="P4449" s="211" t="str">
        <f>IFERROR(VLOOKUP(F4449,연간집계!D:E,2,FALSE),"")</f>
        <v>스탠다드 포토북 8*11 (하드/무광)</v>
      </c>
    </row>
    <row r="4450" spans="1:16" ht="12.75">
      <c r="A4450" s="201">
        <v>46015.64980324074</v>
      </c>
      <c r="B4450" s="202">
        <v>46015</v>
      </c>
      <c r="C4450" s="203" t="s">
        <v>10671</v>
      </c>
      <c r="D4450" s="203" t="s">
        <v>11</v>
      </c>
      <c r="E4450" s="204" t="s">
        <v>10668</v>
      </c>
      <c r="F4450" s="49" t="s">
        <v>847</v>
      </c>
      <c r="G4450" s="203">
        <v>1</v>
      </c>
      <c r="H4450" s="203" t="s">
        <v>369</v>
      </c>
      <c r="I4450" s="205" t="s">
        <v>9793</v>
      </c>
      <c r="J4450" s="206"/>
      <c r="K4450" s="203">
        <v>60</v>
      </c>
      <c r="L4450" s="207" t="s">
        <v>827</v>
      </c>
      <c r="M4450" s="208" t="s">
        <v>1612</v>
      </c>
      <c r="N4450" s="209">
        <f t="shared" si="0"/>
        <v>2025</v>
      </c>
      <c r="O4450" s="210">
        <f t="shared" si="1"/>
        <v>12</v>
      </c>
      <c r="P4450" s="211" t="str">
        <f>IFERROR(VLOOKUP(F4450,연간집계!D:E,2,FALSE),"")</f>
        <v>스탠다드 포토북 8*11 (하드/무광)</v>
      </c>
    </row>
    <row r="4451" spans="1:16" ht="12.75">
      <c r="A4451" s="201">
        <v>46015.649814814817</v>
      </c>
      <c r="B4451" s="202">
        <v>46015</v>
      </c>
      <c r="C4451" s="203" t="s">
        <v>10672</v>
      </c>
      <c r="D4451" s="203" t="s">
        <v>11</v>
      </c>
      <c r="E4451" s="204" t="s">
        <v>10668</v>
      </c>
      <c r="F4451" s="49" t="s">
        <v>847</v>
      </c>
      <c r="G4451" s="203">
        <v>1</v>
      </c>
      <c r="H4451" s="203" t="s">
        <v>369</v>
      </c>
      <c r="I4451" s="205" t="s">
        <v>9793</v>
      </c>
      <c r="J4451" s="206"/>
      <c r="K4451" s="203">
        <v>60</v>
      </c>
      <c r="L4451" s="207" t="s">
        <v>827</v>
      </c>
      <c r="M4451" s="208" t="s">
        <v>1612</v>
      </c>
      <c r="N4451" s="209">
        <f t="shared" si="0"/>
        <v>2025</v>
      </c>
      <c r="O4451" s="210">
        <f t="shared" si="1"/>
        <v>12</v>
      </c>
      <c r="P4451" s="211" t="str">
        <f>IFERROR(VLOOKUP(F4451,연간집계!D:E,2,FALSE),"")</f>
        <v>스탠다드 포토북 8*11 (하드/무광)</v>
      </c>
    </row>
    <row r="4452" spans="1:16" ht="12.75">
      <c r="A4452" s="201">
        <v>46015.649826388886</v>
      </c>
      <c r="B4452" s="202">
        <v>46015</v>
      </c>
      <c r="C4452" s="203" t="s">
        <v>10673</v>
      </c>
      <c r="D4452" s="203" t="s">
        <v>11</v>
      </c>
      <c r="E4452" s="204" t="s">
        <v>10668</v>
      </c>
      <c r="F4452" s="49" t="s">
        <v>847</v>
      </c>
      <c r="G4452" s="203">
        <v>1</v>
      </c>
      <c r="H4452" s="203" t="s">
        <v>369</v>
      </c>
      <c r="I4452" s="205" t="s">
        <v>9793</v>
      </c>
      <c r="J4452" s="206"/>
      <c r="K4452" s="203">
        <v>62</v>
      </c>
      <c r="L4452" s="207" t="s">
        <v>827</v>
      </c>
      <c r="M4452" s="208" t="s">
        <v>1612</v>
      </c>
      <c r="N4452" s="209">
        <f t="shared" si="0"/>
        <v>2025</v>
      </c>
      <c r="O4452" s="210">
        <f t="shared" si="1"/>
        <v>12</v>
      </c>
      <c r="P4452" s="211" t="str">
        <f>IFERROR(VLOOKUP(F4452,연간집계!D:E,2,FALSE),"")</f>
        <v>스탠다드 포토북 8*11 (하드/무광)</v>
      </c>
    </row>
    <row r="4453" spans="1:16" ht="12.75">
      <c r="A4453" s="201">
        <v>46015.649837962963</v>
      </c>
      <c r="B4453" s="202">
        <v>46015</v>
      </c>
      <c r="C4453" s="203" t="s">
        <v>10674</v>
      </c>
      <c r="D4453" s="203" t="s">
        <v>11</v>
      </c>
      <c r="E4453" s="204" t="s">
        <v>10668</v>
      </c>
      <c r="F4453" s="49" t="s">
        <v>838</v>
      </c>
      <c r="G4453" s="203">
        <v>1</v>
      </c>
      <c r="H4453" s="203" t="s">
        <v>369</v>
      </c>
      <c r="I4453" s="205" t="s">
        <v>9793</v>
      </c>
      <c r="J4453" s="206"/>
      <c r="K4453" s="203">
        <v>80</v>
      </c>
      <c r="L4453" s="207" t="s">
        <v>827</v>
      </c>
      <c r="M4453" s="208" t="s">
        <v>1612</v>
      </c>
      <c r="N4453" s="209">
        <f t="shared" si="0"/>
        <v>2025</v>
      </c>
      <c r="O4453" s="210">
        <f t="shared" si="1"/>
        <v>12</v>
      </c>
      <c r="P4453" s="211" t="str">
        <f>IFERROR(VLOOKUP(F4453,연간집계!D:E,2,FALSE),"")</f>
        <v>스탠다드 포토북 6*8 (하드/무광)</v>
      </c>
    </row>
    <row r="4454" spans="1:16" ht="12.75">
      <c r="A4454" s="201">
        <v>46015.64984953704</v>
      </c>
      <c r="B4454" s="202">
        <v>46015</v>
      </c>
      <c r="C4454" s="203" t="s">
        <v>10675</v>
      </c>
      <c r="D4454" s="203" t="s">
        <v>11</v>
      </c>
      <c r="E4454" s="204" t="s">
        <v>10668</v>
      </c>
      <c r="F4454" s="49" t="s">
        <v>847</v>
      </c>
      <c r="G4454" s="203">
        <v>1</v>
      </c>
      <c r="H4454" s="203" t="s">
        <v>369</v>
      </c>
      <c r="I4454" s="205" t="s">
        <v>2751</v>
      </c>
      <c r="J4454" s="206"/>
      <c r="K4454" s="203">
        <v>68</v>
      </c>
      <c r="L4454" s="207" t="s">
        <v>827</v>
      </c>
      <c r="M4454" s="208" t="s">
        <v>1612</v>
      </c>
      <c r="N4454" s="209">
        <f t="shared" si="0"/>
        <v>2025</v>
      </c>
      <c r="O4454" s="210">
        <f t="shared" si="1"/>
        <v>12</v>
      </c>
      <c r="P4454" s="211" t="str">
        <f>IFERROR(VLOOKUP(F4454,연간집계!D:E,2,FALSE),"")</f>
        <v>스탠다드 포토북 8*11 (하드/무광)</v>
      </c>
    </row>
    <row r="4455" spans="1:16" ht="12.75">
      <c r="A4455" s="201">
        <v>46015.658796296295</v>
      </c>
      <c r="B4455" s="202">
        <v>46015</v>
      </c>
      <c r="C4455" s="203" t="s">
        <v>10676</v>
      </c>
      <c r="D4455" s="203" t="s">
        <v>11</v>
      </c>
      <c r="E4455" s="204" t="s">
        <v>10677</v>
      </c>
      <c r="F4455" s="49" t="s">
        <v>887</v>
      </c>
      <c r="G4455" s="203">
        <v>1</v>
      </c>
      <c r="H4455" s="203" t="s">
        <v>10678</v>
      </c>
      <c r="I4455" s="205" t="s">
        <v>1440</v>
      </c>
      <c r="J4455" s="206"/>
      <c r="K4455" s="203">
        <v>52</v>
      </c>
      <c r="L4455" s="207" t="s">
        <v>827</v>
      </c>
      <c r="M4455" s="208" t="s">
        <v>1436</v>
      </c>
      <c r="N4455" s="209">
        <f t="shared" si="0"/>
        <v>2025</v>
      </c>
      <c r="O4455" s="210">
        <f t="shared" si="1"/>
        <v>12</v>
      </c>
      <c r="P4455" s="211" t="str">
        <f>IFERROR(VLOOKUP(F4455,연간집계!D:E,2,FALSE),"")</f>
        <v>마이트립북 198</v>
      </c>
    </row>
    <row r="4456" spans="1:16" ht="12.75">
      <c r="A4456" s="201">
        <v>46015.661817129629</v>
      </c>
      <c r="B4456" s="202">
        <v>46015</v>
      </c>
      <c r="C4456" s="203" t="s">
        <v>10679</v>
      </c>
      <c r="D4456" s="203" t="s">
        <v>11</v>
      </c>
      <c r="E4456" s="204" t="s">
        <v>10680</v>
      </c>
      <c r="F4456" s="49" t="s">
        <v>843</v>
      </c>
      <c r="G4456" s="203">
        <v>35</v>
      </c>
      <c r="H4456" s="203" t="s">
        <v>10681</v>
      </c>
      <c r="I4456" s="205" t="s">
        <v>1716</v>
      </c>
      <c r="J4456" s="206"/>
      <c r="K4456" s="203">
        <v>46</v>
      </c>
      <c r="L4456" s="207" t="s">
        <v>827</v>
      </c>
      <c r="M4456" s="208" t="s">
        <v>1612</v>
      </c>
      <c r="N4456" s="209">
        <f t="shared" si="0"/>
        <v>2025</v>
      </c>
      <c r="O4456" s="210">
        <f t="shared" si="1"/>
        <v>12</v>
      </c>
      <c r="P4456" s="211" t="str">
        <f>IFERROR(VLOOKUP(F4456,연간집계!D:E,2,FALSE),"")</f>
        <v>스탠다드 포토북 8*11 (소프트/무광)</v>
      </c>
    </row>
    <row r="4457" spans="1:16" ht="12.75">
      <c r="A4457" s="201">
        <v>46015.661851851852</v>
      </c>
      <c r="B4457" s="202">
        <v>46015</v>
      </c>
      <c r="C4457" s="203" t="s">
        <v>10682</v>
      </c>
      <c r="D4457" s="203" t="s">
        <v>11</v>
      </c>
      <c r="E4457" s="204" t="s">
        <v>10683</v>
      </c>
      <c r="F4457" s="49" t="s">
        <v>1281</v>
      </c>
      <c r="G4457" s="203">
        <v>5</v>
      </c>
      <c r="H4457" s="203" t="s">
        <v>9533</v>
      </c>
      <c r="I4457" s="205" t="s">
        <v>4943</v>
      </c>
      <c r="J4457" s="206"/>
      <c r="K4457" s="203">
        <v>26</v>
      </c>
      <c r="L4457" s="207" t="s">
        <v>827</v>
      </c>
      <c r="M4457" s="208" t="s">
        <v>1471</v>
      </c>
      <c r="N4457" s="209">
        <f t="shared" si="0"/>
        <v>2025</v>
      </c>
      <c r="O4457" s="210">
        <f t="shared" si="1"/>
        <v>12</v>
      </c>
      <c r="P4457" s="211" t="str">
        <f>IFERROR(VLOOKUP(F4457,연간집계!D:E,2,FALSE),"")</f>
        <v>PCMS_빅캘린더</v>
      </c>
    </row>
    <row r="4458" spans="1:16" ht="12.75">
      <c r="A4458" s="201">
        <v>46015.661863425928</v>
      </c>
      <c r="B4458" s="202">
        <v>46015</v>
      </c>
      <c r="C4458" s="203" t="s">
        <v>10684</v>
      </c>
      <c r="D4458" s="203" t="s">
        <v>11</v>
      </c>
      <c r="E4458" s="204" t="s">
        <v>10685</v>
      </c>
      <c r="F4458" s="49" t="s">
        <v>856</v>
      </c>
      <c r="G4458" s="203">
        <v>5</v>
      </c>
      <c r="H4458" s="203" t="s">
        <v>10686</v>
      </c>
      <c r="I4458" s="205" t="s">
        <v>4340</v>
      </c>
      <c r="J4458" s="206"/>
      <c r="K4458" s="203">
        <v>74</v>
      </c>
      <c r="L4458" s="207" t="s">
        <v>827</v>
      </c>
      <c r="M4458" s="208" t="s">
        <v>1612</v>
      </c>
      <c r="N4458" s="209">
        <f t="shared" si="0"/>
        <v>2025</v>
      </c>
      <c r="O4458" s="210">
        <f t="shared" si="1"/>
        <v>12</v>
      </c>
      <c r="P4458" s="211" t="str">
        <f>IFERROR(VLOOKUP(F4458,연간집계!D:E,2,FALSE),"")</f>
        <v>스탠다드 포토북 8*8 (하드/무광)</v>
      </c>
    </row>
    <row r="4459" spans="1:16" ht="12.75">
      <c r="A4459" s="201">
        <v>46015.673692129632</v>
      </c>
      <c r="B4459" s="202">
        <v>46015</v>
      </c>
      <c r="C4459" s="203" t="s">
        <v>10687</v>
      </c>
      <c r="D4459" s="203" t="s">
        <v>11</v>
      </c>
      <c r="E4459" s="204" t="s">
        <v>10688</v>
      </c>
      <c r="F4459" s="49" t="s">
        <v>838</v>
      </c>
      <c r="G4459" s="203">
        <v>1</v>
      </c>
      <c r="H4459" s="203" t="s">
        <v>4123</v>
      </c>
      <c r="I4459" s="205" t="s">
        <v>1453</v>
      </c>
      <c r="J4459" s="206"/>
      <c r="K4459" s="203">
        <v>26</v>
      </c>
      <c r="L4459" s="207" t="s">
        <v>827</v>
      </c>
      <c r="M4459" s="208" t="s">
        <v>1436</v>
      </c>
      <c r="N4459" s="209">
        <f t="shared" si="0"/>
        <v>2025</v>
      </c>
      <c r="O4459" s="210">
        <f t="shared" si="1"/>
        <v>12</v>
      </c>
      <c r="P4459" s="211" t="str">
        <f>IFERROR(VLOOKUP(F4459,연간집계!D:E,2,FALSE),"")</f>
        <v>스탠다드 포토북 6*8 (하드/무광)</v>
      </c>
    </row>
    <row r="4460" spans="1:16" ht="12.75">
      <c r="A4460" s="201">
        <v>46015.673703703702</v>
      </c>
      <c r="B4460" s="202">
        <v>46015</v>
      </c>
      <c r="C4460" s="203" t="s">
        <v>10689</v>
      </c>
      <c r="D4460" s="203" t="s">
        <v>11</v>
      </c>
      <c r="E4460" s="204" t="s">
        <v>10688</v>
      </c>
      <c r="F4460" s="49" t="s">
        <v>838</v>
      </c>
      <c r="G4460" s="203">
        <v>1</v>
      </c>
      <c r="H4460" s="203" t="s">
        <v>4123</v>
      </c>
      <c r="I4460" s="205" t="s">
        <v>1453</v>
      </c>
      <c r="J4460" s="206"/>
      <c r="K4460" s="203">
        <v>66</v>
      </c>
      <c r="L4460" s="207" t="s">
        <v>827</v>
      </c>
      <c r="M4460" s="208" t="s">
        <v>1436</v>
      </c>
      <c r="N4460" s="209">
        <f t="shared" si="0"/>
        <v>2025</v>
      </c>
      <c r="O4460" s="210">
        <f t="shared" si="1"/>
        <v>12</v>
      </c>
      <c r="P4460" s="211" t="str">
        <f>IFERROR(VLOOKUP(F4460,연간집계!D:E,2,FALSE),"")</f>
        <v>스탠다드 포토북 6*8 (하드/무광)</v>
      </c>
    </row>
    <row r="4461" spans="1:16" ht="12.75">
      <c r="A4461" s="201">
        <v>46015.688645833332</v>
      </c>
      <c r="B4461" s="202">
        <v>46015</v>
      </c>
      <c r="C4461" s="203" t="s">
        <v>10690</v>
      </c>
      <c r="D4461" s="203" t="s">
        <v>11</v>
      </c>
      <c r="E4461" s="204" t="s">
        <v>10691</v>
      </c>
      <c r="F4461" s="49" t="s">
        <v>42</v>
      </c>
      <c r="G4461" s="203">
        <v>1</v>
      </c>
      <c r="H4461" s="203" t="s">
        <v>4333</v>
      </c>
      <c r="I4461" s="205" t="s">
        <v>1440</v>
      </c>
      <c r="J4461" s="206"/>
      <c r="K4461" s="203">
        <v>60</v>
      </c>
      <c r="L4461" s="207" t="s">
        <v>827</v>
      </c>
      <c r="M4461" s="208" t="s">
        <v>1514</v>
      </c>
      <c r="N4461" s="209">
        <f t="shared" si="0"/>
        <v>2025</v>
      </c>
      <c r="O4461" s="210">
        <f t="shared" si="1"/>
        <v>12</v>
      </c>
      <c r="P4461" s="211" t="str">
        <f>IFERROR(VLOOKUP(F4461,연간집계!D:E,2,FALSE),"")</f>
        <v>플라이트북 210</v>
      </c>
    </row>
    <row r="4462" spans="1:16" ht="12.75">
      <c r="A4462" s="201">
        <v>46015.753530092596</v>
      </c>
      <c r="B4462" s="202">
        <v>46015</v>
      </c>
      <c r="C4462" s="203" t="s">
        <v>10692</v>
      </c>
      <c r="D4462" s="203" t="s">
        <v>11</v>
      </c>
      <c r="E4462" s="204" t="s">
        <v>10693</v>
      </c>
      <c r="F4462" s="49" t="s">
        <v>1284</v>
      </c>
      <c r="G4462" s="203">
        <v>1</v>
      </c>
      <c r="H4462" s="203" t="s">
        <v>7184</v>
      </c>
      <c r="I4462" s="205" t="s">
        <v>5016</v>
      </c>
      <c r="J4462" s="206"/>
      <c r="K4462" s="203">
        <v>26</v>
      </c>
      <c r="L4462" s="207" t="s">
        <v>827</v>
      </c>
      <c r="M4462" s="208" t="s">
        <v>1436</v>
      </c>
      <c r="N4462" s="209">
        <f t="shared" si="0"/>
        <v>2025</v>
      </c>
      <c r="O4462" s="210">
        <f t="shared" si="1"/>
        <v>12</v>
      </c>
      <c r="P4462" s="211" t="str">
        <f>IFERROR(VLOOKUP(F4462,연간집계!D:E,2,FALSE),"")</f>
        <v>PCMS_스탠다드캘린더</v>
      </c>
    </row>
    <row r="4463" spans="1:16" ht="12.75">
      <c r="A4463" s="201">
        <v>46015.841793981483</v>
      </c>
      <c r="B4463" s="202">
        <v>46015</v>
      </c>
      <c r="C4463" s="203" t="s">
        <v>10694</v>
      </c>
      <c r="D4463" s="203" t="s">
        <v>11</v>
      </c>
      <c r="E4463" s="204" t="s">
        <v>10695</v>
      </c>
      <c r="F4463" s="49" t="s">
        <v>847</v>
      </c>
      <c r="G4463" s="203">
        <v>1</v>
      </c>
      <c r="H4463" s="203" t="s">
        <v>10696</v>
      </c>
      <c r="I4463" s="205" t="s">
        <v>1453</v>
      </c>
      <c r="J4463" s="206"/>
      <c r="K4463" s="203">
        <v>78</v>
      </c>
      <c r="L4463" s="207" t="s">
        <v>827</v>
      </c>
      <c r="M4463" s="208" t="s">
        <v>1436</v>
      </c>
      <c r="N4463" s="209">
        <f t="shared" si="0"/>
        <v>2025</v>
      </c>
      <c r="O4463" s="210">
        <f t="shared" si="1"/>
        <v>12</v>
      </c>
      <c r="P4463" s="211" t="str">
        <f>IFERROR(VLOOKUP(F4463,연간집계!D:E,2,FALSE),"")</f>
        <v>스탠다드 포토북 8*11 (하드/무광)</v>
      </c>
    </row>
    <row r="4464" spans="1:16" ht="12.75">
      <c r="A4464" s="201">
        <v>46015.865266203706</v>
      </c>
      <c r="B4464" s="202">
        <v>46015</v>
      </c>
      <c r="C4464" s="203" t="s">
        <v>10697</v>
      </c>
      <c r="D4464" s="203" t="s">
        <v>11</v>
      </c>
      <c r="E4464" s="204" t="s">
        <v>10698</v>
      </c>
      <c r="F4464" s="49" t="s">
        <v>1281</v>
      </c>
      <c r="G4464" s="203">
        <v>4</v>
      </c>
      <c r="H4464" s="203" t="s">
        <v>1997</v>
      </c>
      <c r="I4464" s="205" t="s">
        <v>2297</v>
      </c>
      <c r="J4464" s="206"/>
      <c r="K4464" s="203">
        <v>26</v>
      </c>
      <c r="L4464" s="207" t="s">
        <v>827</v>
      </c>
      <c r="M4464" s="208" t="s">
        <v>1460</v>
      </c>
      <c r="N4464" s="209">
        <f t="shared" si="0"/>
        <v>2025</v>
      </c>
      <c r="O4464" s="210">
        <f t="shared" si="1"/>
        <v>12</v>
      </c>
      <c r="P4464" s="211" t="str">
        <f>IFERROR(VLOOKUP(F4464,연간집계!D:E,2,FALSE),"")</f>
        <v>PCMS_빅캘린더</v>
      </c>
    </row>
    <row r="4465" spans="1:16" ht="12.75">
      <c r="A4465" s="201">
        <v>46015.868217592593</v>
      </c>
      <c r="B4465" s="202">
        <v>46015</v>
      </c>
      <c r="C4465" s="203" t="s">
        <v>10699</v>
      </c>
      <c r="D4465" s="203" t="s">
        <v>11</v>
      </c>
      <c r="E4465" s="204" t="s">
        <v>10700</v>
      </c>
      <c r="F4465" s="49" t="s">
        <v>1058</v>
      </c>
      <c r="G4465" s="203">
        <v>1</v>
      </c>
      <c r="H4465" s="203" t="s">
        <v>10701</v>
      </c>
      <c r="I4465" s="205" t="s">
        <v>1440</v>
      </c>
      <c r="J4465" s="206"/>
      <c r="K4465" s="203">
        <v>160</v>
      </c>
      <c r="L4465" s="207" t="s">
        <v>827</v>
      </c>
      <c r="M4465" s="208" t="s">
        <v>1436</v>
      </c>
      <c r="N4465" s="209">
        <f t="shared" si="0"/>
        <v>2025</v>
      </c>
      <c r="O4465" s="210">
        <f t="shared" si="1"/>
        <v>12</v>
      </c>
      <c r="P4465" s="211" t="str">
        <f>IFERROR(VLOOKUP(F4465,연간집계!D:E,2,FALSE),"")</f>
        <v>프리북 150 (하드)</v>
      </c>
    </row>
    <row r="4466" spans="1:16" ht="12.75">
      <c r="A4466" s="201">
        <v>46015.86822916667</v>
      </c>
      <c r="B4466" s="202">
        <v>46015</v>
      </c>
      <c r="C4466" s="203" t="s">
        <v>10702</v>
      </c>
      <c r="D4466" s="203" t="s">
        <v>11</v>
      </c>
      <c r="E4466" s="204" t="s">
        <v>10700</v>
      </c>
      <c r="F4466" s="49" t="s">
        <v>1058</v>
      </c>
      <c r="G4466" s="203">
        <v>1</v>
      </c>
      <c r="H4466" s="203" t="s">
        <v>10701</v>
      </c>
      <c r="I4466" s="205" t="s">
        <v>1440</v>
      </c>
      <c r="J4466" s="206"/>
      <c r="K4466" s="203">
        <v>160</v>
      </c>
      <c r="L4466" s="207" t="s">
        <v>827</v>
      </c>
      <c r="M4466" s="208" t="s">
        <v>1436</v>
      </c>
      <c r="N4466" s="209">
        <f t="shared" si="0"/>
        <v>2025</v>
      </c>
      <c r="O4466" s="210">
        <f t="shared" si="1"/>
        <v>12</v>
      </c>
      <c r="P4466" s="211" t="str">
        <f>IFERROR(VLOOKUP(F4466,연간집계!D:E,2,FALSE),"")</f>
        <v>프리북 150 (하드)</v>
      </c>
    </row>
    <row r="4467" spans="1:16" ht="12.75">
      <c r="A4467" s="201">
        <v>46015.874097222222</v>
      </c>
      <c r="B4467" s="202">
        <v>46015</v>
      </c>
      <c r="C4467" s="203" t="s">
        <v>10703</v>
      </c>
      <c r="D4467" s="203" t="s">
        <v>11</v>
      </c>
      <c r="E4467" s="204" t="s">
        <v>10704</v>
      </c>
      <c r="F4467" s="49" t="s">
        <v>1051</v>
      </c>
      <c r="G4467" s="203">
        <v>1</v>
      </c>
      <c r="H4467" s="203" t="s">
        <v>4911</v>
      </c>
      <c r="I4467" s="205" t="s">
        <v>1440</v>
      </c>
      <c r="J4467" s="206"/>
      <c r="K4467" s="203">
        <v>62</v>
      </c>
      <c r="L4467" s="207" t="s">
        <v>827</v>
      </c>
      <c r="M4467" s="208" t="s">
        <v>1471</v>
      </c>
      <c r="N4467" s="209">
        <f t="shared" si="0"/>
        <v>2025</v>
      </c>
      <c r="O4467" s="210">
        <f t="shared" si="1"/>
        <v>12</v>
      </c>
      <c r="P4467" s="211" t="str">
        <f>IFERROR(VLOOKUP(F4467,연간집계!D:E,2,FALSE),"")</f>
        <v>프리북A4 (하드)</v>
      </c>
    </row>
    <row r="4468" spans="1:16" ht="12.75">
      <c r="A4468" s="201">
        <v>46015.87704861111</v>
      </c>
      <c r="B4468" s="202">
        <v>46015</v>
      </c>
      <c r="C4468" s="203" t="s">
        <v>10705</v>
      </c>
      <c r="D4468" s="203" t="s">
        <v>11</v>
      </c>
      <c r="E4468" s="204" t="s">
        <v>10706</v>
      </c>
      <c r="F4468" s="49" t="s">
        <v>1284</v>
      </c>
      <c r="G4468" s="203">
        <v>1</v>
      </c>
      <c r="H4468" s="203" t="s">
        <v>10707</v>
      </c>
      <c r="I4468" s="205" t="s">
        <v>1842</v>
      </c>
      <c r="J4468" s="206"/>
      <c r="K4468" s="203">
        <v>26</v>
      </c>
      <c r="L4468" s="207" t="s">
        <v>827</v>
      </c>
      <c r="M4468" s="208" t="s">
        <v>1514</v>
      </c>
      <c r="N4468" s="209">
        <f t="shared" si="0"/>
        <v>2025</v>
      </c>
      <c r="O4468" s="210">
        <f t="shared" si="1"/>
        <v>12</v>
      </c>
      <c r="P4468" s="211" t="str">
        <f>IFERROR(VLOOKUP(F4468,연간집계!D:E,2,FALSE),"")</f>
        <v>PCMS_스탠다드캘린더</v>
      </c>
    </row>
    <row r="4469" spans="1:16" ht="12.75">
      <c r="A4469" s="201">
        <v>46015.877060185187</v>
      </c>
      <c r="B4469" s="202">
        <v>46015</v>
      </c>
      <c r="C4469" s="203" t="s">
        <v>10708</v>
      </c>
      <c r="D4469" s="203" t="s">
        <v>11</v>
      </c>
      <c r="E4469" s="204" t="s">
        <v>10706</v>
      </c>
      <c r="F4469" s="49" t="s">
        <v>1284</v>
      </c>
      <c r="G4469" s="203">
        <v>1</v>
      </c>
      <c r="H4469" s="203" t="s">
        <v>10707</v>
      </c>
      <c r="I4469" s="205" t="s">
        <v>1842</v>
      </c>
      <c r="J4469" s="206"/>
      <c r="K4469" s="203">
        <v>26</v>
      </c>
      <c r="L4469" s="207" t="s">
        <v>827</v>
      </c>
      <c r="M4469" s="208" t="s">
        <v>1514</v>
      </c>
      <c r="N4469" s="209">
        <f t="shared" si="0"/>
        <v>2025</v>
      </c>
      <c r="O4469" s="210">
        <f t="shared" si="1"/>
        <v>12</v>
      </c>
      <c r="P4469" s="211" t="str">
        <f>IFERROR(VLOOKUP(F4469,연간집계!D:E,2,FALSE),"")</f>
        <v>PCMS_스탠다드캘린더</v>
      </c>
    </row>
    <row r="4470" spans="1:16" ht="12.75">
      <c r="A4470" s="201">
        <v>46015.88590277778</v>
      </c>
      <c r="B4470" s="202">
        <v>46015</v>
      </c>
      <c r="C4470" s="203" t="s">
        <v>10709</v>
      </c>
      <c r="D4470" s="203" t="s">
        <v>11</v>
      </c>
      <c r="E4470" s="204" t="s">
        <v>10710</v>
      </c>
      <c r="F4470" s="49" t="s">
        <v>1299</v>
      </c>
      <c r="G4470" s="203">
        <v>2</v>
      </c>
      <c r="H4470" s="203" t="s">
        <v>10711</v>
      </c>
      <c r="I4470" s="205" t="s">
        <v>5190</v>
      </c>
      <c r="J4470" s="206"/>
      <c r="K4470" s="203">
        <v>15</v>
      </c>
      <c r="L4470" s="207" t="s">
        <v>827</v>
      </c>
      <c r="M4470" s="208" t="s">
        <v>1471</v>
      </c>
      <c r="N4470" s="209">
        <f t="shared" si="0"/>
        <v>2025</v>
      </c>
      <c r="O4470" s="210">
        <f t="shared" si="1"/>
        <v>12</v>
      </c>
      <c r="P4470" s="211" t="str">
        <f>IFERROR(VLOOKUP(F4470,연간집계!D:E,2,FALSE),"")</f>
        <v>PCMS_우드월캘린더</v>
      </c>
    </row>
    <row r="4471" spans="1:16" ht="12.75">
      <c r="A4471" s="201">
        <v>46015.885914351849</v>
      </c>
      <c r="B4471" s="202">
        <v>46015</v>
      </c>
      <c r="C4471" s="203" t="s">
        <v>10712</v>
      </c>
      <c r="D4471" s="203" t="s">
        <v>11</v>
      </c>
      <c r="E4471" s="204" t="s">
        <v>10713</v>
      </c>
      <c r="F4471" s="49" t="s">
        <v>1247</v>
      </c>
      <c r="G4471" s="203">
        <v>1</v>
      </c>
      <c r="H4471" s="203" t="s">
        <v>9214</v>
      </c>
      <c r="I4471" s="205" t="s">
        <v>1510</v>
      </c>
      <c r="J4471" s="206"/>
      <c r="K4471" s="203">
        <v>24</v>
      </c>
      <c r="L4471" s="207" t="s">
        <v>828</v>
      </c>
      <c r="M4471" s="208" t="s">
        <v>1436</v>
      </c>
      <c r="N4471" s="209">
        <f t="shared" si="0"/>
        <v>2025</v>
      </c>
      <c r="O4471" s="210">
        <f t="shared" si="1"/>
        <v>12</v>
      </c>
      <c r="P4471" s="211" t="str">
        <f>IFERROR(VLOOKUP(F4471,연간집계!D:E,2,FALSE),"")</f>
        <v>모바일 포토북 197 (여행)</v>
      </c>
    </row>
    <row r="4472" spans="1:16" ht="12.75">
      <c r="A4472" s="201">
        <v>46015.88894675926</v>
      </c>
      <c r="B4472" s="202">
        <v>46015</v>
      </c>
      <c r="C4472" s="203" t="s">
        <v>10714</v>
      </c>
      <c r="D4472" s="203" t="s">
        <v>11</v>
      </c>
      <c r="E4472" s="204" t="s">
        <v>10715</v>
      </c>
      <c r="F4472" s="49" t="s">
        <v>885</v>
      </c>
      <c r="G4472" s="203">
        <v>1</v>
      </c>
      <c r="H4472" s="203" t="s">
        <v>7681</v>
      </c>
      <c r="I4472" s="205" t="s">
        <v>5354</v>
      </c>
      <c r="J4472" s="206"/>
      <c r="K4472" s="203">
        <v>70</v>
      </c>
      <c r="L4472" s="207" t="s">
        <v>827</v>
      </c>
      <c r="M4472" s="208" t="s">
        <v>1436</v>
      </c>
      <c r="N4472" s="209">
        <f t="shared" si="0"/>
        <v>2025</v>
      </c>
      <c r="O4472" s="210">
        <f t="shared" si="1"/>
        <v>12</v>
      </c>
      <c r="P4472" s="211" t="str">
        <f>IFERROR(VLOOKUP(F4472,연간집계!D:E,2,FALSE),"")</f>
        <v>마이트립북 150</v>
      </c>
    </row>
    <row r="4473" spans="1:16" ht="12.75">
      <c r="A4473" s="201">
        <v>46015.888958333337</v>
      </c>
      <c r="B4473" s="202">
        <v>46015</v>
      </c>
      <c r="C4473" s="203" t="s">
        <v>10716</v>
      </c>
      <c r="D4473" s="203" t="s">
        <v>11</v>
      </c>
      <c r="E4473" s="204" t="s">
        <v>10715</v>
      </c>
      <c r="F4473" s="49" t="s">
        <v>1031</v>
      </c>
      <c r="G4473" s="203">
        <v>1</v>
      </c>
      <c r="H4473" s="203" t="s">
        <v>7681</v>
      </c>
      <c r="I4473" s="205" t="s">
        <v>1501</v>
      </c>
      <c r="J4473" s="208" t="s">
        <v>1545</v>
      </c>
      <c r="K4473" s="203">
        <v>80</v>
      </c>
      <c r="L4473" s="207" t="s">
        <v>827</v>
      </c>
      <c r="M4473" s="208" t="s">
        <v>1436</v>
      </c>
      <c r="N4473" s="209">
        <f t="shared" si="0"/>
        <v>2025</v>
      </c>
      <c r="O4473" s="210">
        <f t="shared" si="1"/>
        <v>12</v>
      </c>
      <c r="P4473" s="211" t="str">
        <f>IFERROR(VLOOKUP(F4473,연간집계!D:E,2,FALSE),"")</f>
        <v>트래블북 198 (소프트/78p)</v>
      </c>
    </row>
    <row r="4474" spans="1:16" ht="12.75">
      <c r="A4474" s="201">
        <v>46015.903634259259</v>
      </c>
      <c r="B4474" s="202">
        <v>46015</v>
      </c>
      <c r="C4474" s="203" t="s">
        <v>10717</v>
      </c>
      <c r="D4474" s="203" t="s">
        <v>11</v>
      </c>
      <c r="E4474" s="204" t="s">
        <v>10718</v>
      </c>
      <c r="F4474" s="49" t="s">
        <v>1043</v>
      </c>
      <c r="G4474" s="203">
        <v>2</v>
      </c>
      <c r="H4474" s="203" t="s">
        <v>10474</v>
      </c>
      <c r="I4474" s="205" t="s">
        <v>1440</v>
      </c>
      <c r="J4474" s="206"/>
      <c r="K4474" s="203">
        <v>100</v>
      </c>
      <c r="L4474" s="207" t="s">
        <v>827</v>
      </c>
      <c r="M4474" s="208" t="s">
        <v>1471</v>
      </c>
      <c r="N4474" s="209">
        <f t="shared" si="0"/>
        <v>2025</v>
      </c>
      <c r="O4474" s="210">
        <f t="shared" si="1"/>
        <v>12</v>
      </c>
      <c r="P4474" s="211" t="str">
        <f>IFERROR(VLOOKUP(F4474,연간집계!D:E,2,FALSE),"")</f>
        <v>프리북 198 (하드)</v>
      </c>
    </row>
    <row r="4475" spans="1:16" ht="12.75">
      <c r="A4475" s="201">
        <v>46015.994710648149</v>
      </c>
      <c r="B4475" s="202">
        <v>46015</v>
      </c>
      <c r="C4475" s="203" t="s">
        <v>10719</v>
      </c>
      <c r="D4475" s="203" t="s">
        <v>11</v>
      </c>
      <c r="E4475" s="204" t="s">
        <v>10720</v>
      </c>
      <c r="F4475" s="49" t="s">
        <v>1299</v>
      </c>
      <c r="G4475" s="203">
        <v>1</v>
      </c>
      <c r="H4475" s="203" t="s">
        <v>10721</v>
      </c>
      <c r="I4475" s="205" t="s">
        <v>5190</v>
      </c>
      <c r="J4475" s="206"/>
      <c r="K4475" s="203">
        <v>15</v>
      </c>
      <c r="L4475" s="207" t="s">
        <v>827</v>
      </c>
      <c r="M4475" s="208" t="s">
        <v>1471</v>
      </c>
      <c r="N4475" s="209">
        <f t="shared" si="0"/>
        <v>2025</v>
      </c>
      <c r="O4475" s="210">
        <f t="shared" si="1"/>
        <v>12</v>
      </c>
      <c r="P4475" s="211" t="str">
        <f>IFERROR(VLOOKUP(F4475,연간집계!D:E,2,FALSE),"")</f>
        <v>PCMS_우드월캘린더</v>
      </c>
    </row>
    <row r="4476" spans="1:16" ht="12.75">
      <c r="A4476" s="201">
        <v>46016.009432870371</v>
      </c>
      <c r="B4476" s="202">
        <v>46016</v>
      </c>
      <c r="C4476" s="203" t="s">
        <v>10722</v>
      </c>
      <c r="D4476" s="203" t="s">
        <v>11</v>
      </c>
      <c r="E4476" s="204" t="s">
        <v>10723</v>
      </c>
      <c r="F4476" s="49" t="s">
        <v>1247</v>
      </c>
      <c r="G4476" s="203">
        <v>1</v>
      </c>
      <c r="H4476" s="203" t="s">
        <v>8997</v>
      </c>
      <c r="I4476" s="205" t="s">
        <v>1556</v>
      </c>
      <c r="J4476" s="206"/>
      <c r="K4476" s="203">
        <v>24</v>
      </c>
      <c r="L4476" s="207" t="s">
        <v>828</v>
      </c>
      <c r="M4476" s="208" t="s">
        <v>1436</v>
      </c>
      <c r="N4476" s="209">
        <f t="shared" si="0"/>
        <v>2025</v>
      </c>
      <c r="O4476" s="210">
        <f t="shared" si="1"/>
        <v>12</v>
      </c>
      <c r="P4476" s="211" t="str">
        <f>IFERROR(VLOOKUP(F4476,연간집계!D:E,2,FALSE),"")</f>
        <v>모바일 포토북 197 (여행)</v>
      </c>
    </row>
    <row r="4477" spans="1:16" ht="12.75">
      <c r="A4477" s="201">
        <v>46016.167824074073</v>
      </c>
      <c r="B4477" s="202">
        <v>46016</v>
      </c>
      <c r="C4477" s="203" t="s">
        <v>10724</v>
      </c>
      <c r="D4477" s="203" t="s">
        <v>11</v>
      </c>
      <c r="E4477" s="204" t="s">
        <v>10725</v>
      </c>
      <c r="F4477" s="49" t="s">
        <v>1284</v>
      </c>
      <c r="G4477" s="203">
        <v>3</v>
      </c>
      <c r="H4477" s="203" t="s">
        <v>2348</v>
      </c>
      <c r="I4477" s="205" t="s">
        <v>5016</v>
      </c>
      <c r="J4477" s="206"/>
      <c r="K4477" s="203">
        <v>26</v>
      </c>
      <c r="L4477" s="207" t="s">
        <v>828</v>
      </c>
      <c r="M4477" s="208" t="s">
        <v>1436</v>
      </c>
      <c r="N4477" s="209">
        <f t="shared" si="0"/>
        <v>2025</v>
      </c>
      <c r="O4477" s="210">
        <f t="shared" si="1"/>
        <v>12</v>
      </c>
      <c r="P4477" s="211" t="str">
        <f>IFERROR(VLOOKUP(F4477,연간집계!D:E,2,FALSE),"")</f>
        <v>PCMS_스탠다드캘린더</v>
      </c>
    </row>
    <row r="4478" spans="1:16" ht="12.75">
      <c r="A4478" s="201">
        <v>46016.311585648145</v>
      </c>
      <c r="B4478" s="202">
        <v>46016</v>
      </c>
      <c r="C4478" s="203" t="s">
        <v>10726</v>
      </c>
      <c r="D4478" s="203" t="s">
        <v>11</v>
      </c>
      <c r="E4478" s="204" t="s">
        <v>10727</v>
      </c>
      <c r="F4478" s="49" t="s">
        <v>1046</v>
      </c>
      <c r="G4478" s="203">
        <v>1</v>
      </c>
      <c r="H4478" s="203" t="s">
        <v>10728</v>
      </c>
      <c r="I4478" s="205" t="s">
        <v>1566</v>
      </c>
      <c r="J4478" s="206"/>
      <c r="K4478" s="203">
        <v>40</v>
      </c>
      <c r="L4478" s="207" t="s">
        <v>827</v>
      </c>
      <c r="M4478" s="208" t="s">
        <v>1436</v>
      </c>
      <c r="N4478" s="209">
        <f t="shared" si="0"/>
        <v>2025</v>
      </c>
      <c r="O4478" s="210">
        <f t="shared" si="1"/>
        <v>12</v>
      </c>
      <c r="P4478" s="211" t="str">
        <f>IFERROR(VLOOKUP(F4478,연간집계!D:E,2,FALSE),"")</f>
        <v>프리북와이드 (소프트)</v>
      </c>
    </row>
    <row r="4479" spans="1:16" ht="12.75">
      <c r="A4479" s="201">
        <v>46016.329201388886</v>
      </c>
      <c r="B4479" s="202">
        <v>46016</v>
      </c>
      <c r="C4479" s="203" t="s">
        <v>10729</v>
      </c>
      <c r="D4479" s="203" t="s">
        <v>11</v>
      </c>
      <c r="E4479" s="204" t="s">
        <v>10730</v>
      </c>
      <c r="F4479" s="49" t="s">
        <v>1043</v>
      </c>
      <c r="G4479" s="203">
        <v>1</v>
      </c>
      <c r="H4479" s="203" t="s">
        <v>10474</v>
      </c>
      <c r="I4479" s="205" t="s">
        <v>1440</v>
      </c>
      <c r="J4479" s="206"/>
      <c r="K4479" s="203">
        <v>100</v>
      </c>
      <c r="L4479" s="207" t="s">
        <v>827</v>
      </c>
      <c r="M4479" s="208" t="s">
        <v>1471</v>
      </c>
      <c r="N4479" s="209">
        <f t="shared" si="0"/>
        <v>2025</v>
      </c>
      <c r="O4479" s="210">
        <f t="shared" si="1"/>
        <v>12</v>
      </c>
      <c r="P4479" s="211" t="str">
        <f>IFERROR(VLOOKUP(F4479,연간집계!D:E,2,FALSE),"")</f>
        <v>프리북 198 (하드)</v>
      </c>
    </row>
    <row r="4480" spans="1:16" ht="12.75">
      <c r="A4480" s="201">
        <v>46016.417268518519</v>
      </c>
      <c r="B4480" s="202">
        <v>46016</v>
      </c>
      <c r="C4480" s="203" t="s">
        <v>10731</v>
      </c>
      <c r="D4480" s="203" t="s">
        <v>11</v>
      </c>
      <c r="E4480" s="204" t="s">
        <v>10732</v>
      </c>
      <c r="F4480" s="49" t="s">
        <v>1058</v>
      </c>
      <c r="G4480" s="203">
        <v>1</v>
      </c>
      <c r="H4480" s="203" t="s">
        <v>6025</v>
      </c>
      <c r="I4480" s="205" t="s">
        <v>1501</v>
      </c>
      <c r="J4480" s="206"/>
      <c r="K4480" s="203">
        <v>120</v>
      </c>
      <c r="L4480" s="207" t="s">
        <v>827</v>
      </c>
      <c r="M4480" s="208" t="s">
        <v>1436</v>
      </c>
      <c r="N4480" s="209">
        <f t="shared" si="0"/>
        <v>2025</v>
      </c>
      <c r="O4480" s="210">
        <f t="shared" si="1"/>
        <v>12</v>
      </c>
      <c r="P4480" s="211" t="str">
        <f>IFERROR(VLOOKUP(F4480,연간집계!D:E,2,FALSE),"")</f>
        <v>프리북 150 (하드)</v>
      </c>
    </row>
    <row r="4481" spans="1:16" ht="12.75">
      <c r="A4481" s="201">
        <v>46016.417291666665</v>
      </c>
      <c r="B4481" s="202">
        <v>46016</v>
      </c>
      <c r="C4481" s="203" t="s">
        <v>10733</v>
      </c>
      <c r="D4481" s="203" t="s">
        <v>11</v>
      </c>
      <c r="E4481" s="204" t="s">
        <v>10732</v>
      </c>
      <c r="F4481" s="49" t="s">
        <v>1058</v>
      </c>
      <c r="G4481" s="203">
        <v>1</v>
      </c>
      <c r="H4481" s="203" t="s">
        <v>6025</v>
      </c>
      <c r="I4481" s="205" t="s">
        <v>1501</v>
      </c>
      <c r="J4481" s="206"/>
      <c r="K4481" s="203">
        <v>120</v>
      </c>
      <c r="L4481" s="207" t="s">
        <v>827</v>
      </c>
      <c r="M4481" s="208" t="s">
        <v>1436</v>
      </c>
      <c r="N4481" s="209">
        <f t="shared" si="0"/>
        <v>2025</v>
      </c>
      <c r="O4481" s="210">
        <f t="shared" si="1"/>
        <v>12</v>
      </c>
      <c r="P4481" s="211" t="str">
        <f>IFERROR(VLOOKUP(F4481,연간집계!D:E,2,FALSE),"")</f>
        <v>프리북 150 (하드)</v>
      </c>
    </row>
    <row r="4482" spans="1:16" ht="12.75">
      <c r="A4482" s="201">
        <v>46016.417303240742</v>
      </c>
      <c r="B4482" s="202">
        <v>46016</v>
      </c>
      <c r="C4482" s="203" t="s">
        <v>10734</v>
      </c>
      <c r="D4482" s="203" t="s">
        <v>11</v>
      </c>
      <c r="E4482" s="204" t="s">
        <v>10732</v>
      </c>
      <c r="F4482" s="49" t="s">
        <v>1281</v>
      </c>
      <c r="G4482" s="203">
        <v>1</v>
      </c>
      <c r="H4482" s="203" t="s">
        <v>6025</v>
      </c>
      <c r="I4482" s="205" t="s">
        <v>2297</v>
      </c>
      <c r="J4482" s="206"/>
      <c r="K4482" s="203">
        <v>26</v>
      </c>
      <c r="L4482" s="207" t="s">
        <v>827</v>
      </c>
      <c r="M4482" s="208" t="s">
        <v>1436</v>
      </c>
      <c r="N4482" s="209">
        <f t="shared" si="0"/>
        <v>2025</v>
      </c>
      <c r="O4482" s="210">
        <f t="shared" si="1"/>
        <v>12</v>
      </c>
      <c r="P4482" s="211" t="str">
        <f>IFERROR(VLOOKUP(F4482,연간집계!D:E,2,FALSE),"")</f>
        <v>PCMS_빅캘린더</v>
      </c>
    </row>
    <row r="4483" spans="1:16" ht="12.75">
      <c r="A4483" s="201">
        <v>46016.417314814818</v>
      </c>
      <c r="B4483" s="202">
        <v>46016</v>
      </c>
      <c r="C4483" s="203" t="s">
        <v>10735</v>
      </c>
      <c r="D4483" s="203" t="s">
        <v>11</v>
      </c>
      <c r="E4483" s="204" t="s">
        <v>10732</v>
      </c>
      <c r="F4483" s="49" t="s">
        <v>1281</v>
      </c>
      <c r="G4483" s="203">
        <v>1</v>
      </c>
      <c r="H4483" s="203" t="s">
        <v>6025</v>
      </c>
      <c r="I4483" s="205" t="s">
        <v>2297</v>
      </c>
      <c r="J4483" s="206"/>
      <c r="K4483" s="203">
        <v>26</v>
      </c>
      <c r="L4483" s="207" t="s">
        <v>827</v>
      </c>
      <c r="M4483" s="208" t="s">
        <v>1436</v>
      </c>
      <c r="N4483" s="209">
        <f t="shared" si="0"/>
        <v>2025</v>
      </c>
      <c r="O4483" s="210">
        <f t="shared" si="1"/>
        <v>12</v>
      </c>
      <c r="P4483" s="211" t="str">
        <f>IFERROR(VLOOKUP(F4483,연간집계!D:E,2,FALSE),"")</f>
        <v>PCMS_빅캘린더</v>
      </c>
    </row>
    <row r="4484" spans="1:16" ht="12.75">
      <c r="A4484" s="201">
        <v>46016.46435185185</v>
      </c>
      <c r="B4484" s="202">
        <v>46016</v>
      </c>
      <c r="C4484" s="203" t="s">
        <v>10736</v>
      </c>
      <c r="D4484" s="203" t="s">
        <v>11</v>
      </c>
      <c r="E4484" s="204" t="s">
        <v>10737</v>
      </c>
      <c r="F4484" s="49" t="s">
        <v>1284</v>
      </c>
      <c r="G4484" s="203">
        <v>2</v>
      </c>
      <c r="H4484" s="203" t="s">
        <v>10738</v>
      </c>
      <c r="I4484" s="205" t="s">
        <v>4631</v>
      </c>
      <c r="J4484" s="206"/>
      <c r="K4484" s="203">
        <v>26</v>
      </c>
      <c r="L4484" s="207" t="s">
        <v>827</v>
      </c>
      <c r="M4484" s="208" t="s">
        <v>1541</v>
      </c>
      <c r="N4484" s="209">
        <f t="shared" si="0"/>
        <v>2025</v>
      </c>
      <c r="O4484" s="210">
        <f t="shared" si="1"/>
        <v>12</v>
      </c>
      <c r="P4484" s="211" t="str">
        <f>IFERROR(VLOOKUP(F4484,연간집계!D:E,2,FALSE),"")</f>
        <v>PCMS_스탠다드캘린더</v>
      </c>
    </row>
    <row r="4485" spans="1:16" ht="12.75">
      <c r="A4485" s="201">
        <v>46016.482071759259</v>
      </c>
      <c r="B4485" s="202">
        <v>46016</v>
      </c>
      <c r="C4485" s="203" t="s">
        <v>10739</v>
      </c>
      <c r="D4485" s="203" t="s">
        <v>11</v>
      </c>
      <c r="E4485" s="204" t="s">
        <v>10740</v>
      </c>
      <c r="F4485" s="49" t="s">
        <v>1299</v>
      </c>
      <c r="G4485" s="203">
        <v>1</v>
      </c>
      <c r="H4485" s="203" t="s">
        <v>10741</v>
      </c>
      <c r="I4485" s="205" t="s">
        <v>5190</v>
      </c>
      <c r="J4485" s="206"/>
      <c r="K4485" s="203">
        <v>15</v>
      </c>
      <c r="L4485" s="207" t="s">
        <v>827</v>
      </c>
      <c r="M4485" s="208" t="s">
        <v>1436</v>
      </c>
      <c r="N4485" s="209">
        <f t="shared" si="0"/>
        <v>2025</v>
      </c>
      <c r="O4485" s="210">
        <f t="shared" si="1"/>
        <v>12</v>
      </c>
      <c r="P4485" s="211" t="str">
        <f>IFERROR(VLOOKUP(F4485,연간집계!D:E,2,FALSE),"")</f>
        <v>PCMS_우드월캘린더</v>
      </c>
    </row>
    <row r="4486" spans="1:16" ht="12.75">
      <c r="A4486" s="201">
        <v>46016.482083333336</v>
      </c>
      <c r="B4486" s="202">
        <v>46016</v>
      </c>
      <c r="C4486" s="203" t="s">
        <v>10742</v>
      </c>
      <c r="D4486" s="203" t="s">
        <v>11</v>
      </c>
      <c r="E4486" s="204" t="s">
        <v>10743</v>
      </c>
      <c r="F4486" s="49" t="s">
        <v>1299</v>
      </c>
      <c r="G4486" s="203">
        <v>2</v>
      </c>
      <c r="H4486" s="203" t="s">
        <v>10741</v>
      </c>
      <c r="I4486" s="205" t="s">
        <v>5190</v>
      </c>
      <c r="J4486" s="206"/>
      <c r="K4486" s="203">
        <v>15</v>
      </c>
      <c r="L4486" s="207" t="s">
        <v>827</v>
      </c>
      <c r="M4486" s="208" t="s">
        <v>1436</v>
      </c>
      <c r="N4486" s="209">
        <f t="shared" si="0"/>
        <v>2025</v>
      </c>
      <c r="O4486" s="210">
        <f t="shared" si="1"/>
        <v>12</v>
      </c>
      <c r="P4486" s="211" t="str">
        <f>IFERROR(VLOOKUP(F4486,연간집계!D:E,2,FALSE),"")</f>
        <v>PCMS_우드월캘린더</v>
      </c>
    </row>
    <row r="4487" spans="1:16" ht="12.75">
      <c r="A4487" s="201">
        <v>46016.499803240738</v>
      </c>
      <c r="B4487" s="202">
        <v>46016</v>
      </c>
      <c r="C4487" s="203" t="s">
        <v>10744</v>
      </c>
      <c r="D4487" s="203" t="s">
        <v>11</v>
      </c>
      <c r="E4487" s="204" t="s">
        <v>10745</v>
      </c>
      <c r="F4487" s="49" t="s">
        <v>1281</v>
      </c>
      <c r="G4487" s="203">
        <v>1</v>
      </c>
      <c r="H4487" s="203" t="s">
        <v>3497</v>
      </c>
      <c r="I4487" s="205" t="s">
        <v>2297</v>
      </c>
      <c r="J4487" s="206"/>
      <c r="K4487" s="203">
        <v>26</v>
      </c>
      <c r="L4487" s="207" t="s">
        <v>827</v>
      </c>
      <c r="M4487" s="208" t="s">
        <v>1851</v>
      </c>
      <c r="N4487" s="209">
        <f t="shared" si="0"/>
        <v>2025</v>
      </c>
      <c r="O4487" s="210">
        <f t="shared" si="1"/>
        <v>12</v>
      </c>
      <c r="P4487" s="211" t="str">
        <f>IFERROR(VLOOKUP(F4487,연간집계!D:E,2,FALSE),"")</f>
        <v>PCMS_빅캘린더</v>
      </c>
    </row>
    <row r="4488" spans="1:16" ht="12.75">
      <c r="A4488" s="201">
        <v>46016.499814814815</v>
      </c>
      <c r="B4488" s="202">
        <v>46016</v>
      </c>
      <c r="C4488" s="203" t="s">
        <v>10746</v>
      </c>
      <c r="D4488" s="203" t="s">
        <v>11</v>
      </c>
      <c r="E4488" s="204" t="s">
        <v>10745</v>
      </c>
      <c r="F4488" s="49" t="s">
        <v>1281</v>
      </c>
      <c r="G4488" s="203">
        <v>1</v>
      </c>
      <c r="H4488" s="203" t="s">
        <v>3497</v>
      </c>
      <c r="I4488" s="205" t="s">
        <v>2297</v>
      </c>
      <c r="J4488" s="206"/>
      <c r="K4488" s="203">
        <v>26</v>
      </c>
      <c r="L4488" s="207" t="s">
        <v>827</v>
      </c>
      <c r="M4488" s="208" t="s">
        <v>1851</v>
      </c>
      <c r="N4488" s="209">
        <f t="shared" si="0"/>
        <v>2025</v>
      </c>
      <c r="O4488" s="210">
        <f t="shared" si="1"/>
        <v>12</v>
      </c>
      <c r="P4488" s="211" t="str">
        <f>IFERROR(VLOOKUP(F4488,연간집계!D:E,2,FALSE),"")</f>
        <v>PCMS_빅캘린더</v>
      </c>
    </row>
    <row r="4489" spans="1:16" ht="12.75">
      <c r="A4489" s="201">
        <v>46016.499826388892</v>
      </c>
      <c r="B4489" s="202">
        <v>46016</v>
      </c>
      <c r="C4489" s="203" t="s">
        <v>10747</v>
      </c>
      <c r="D4489" s="203" t="s">
        <v>11</v>
      </c>
      <c r="E4489" s="204" t="s">
        <v>10745</v>
      </c>
      <c r="F4489" s="49" t="s">
        <v>1281</v>
      </c>
      <c r="G4489" s="203">
        <v>1</v>
      </c>
      <c r="H4489" s="203" t="s">
        <v>3497</v>
      </c>
      <c r="I4489" s="205" t="s">
        <v>2297</v>
      </c>
      <c r="J4489" s="206"/>
      <c r="K4489" s="203">
        <v>26</v>
      </c>
      <c r="L4489" s="207" t="s">
        <v>827</v>
      </c>
      <c r="M4489" s="208" t="s">
        <v>1851</v>
      </c>
      <c r="N4489" s="209">
        <f t="shared" si="0"/>
        <v>2025</v>
      </c>
      <c r="O4489" s="210">
        <f t="shared" si="1"/>
        <v>12</v>
      </c>
      <c r="P4489" s="211" t="str">
        <f>IFERROR(VLOOKUP(F4489,연간집계!D:E,2,FALSE),"")</f>
        <v>PCMS_빅캘린더</v>
      </c>
    </row>
    <row r="4490" spans="1:16" ht="12.75">
      <c r="A4490" s="201">
        <v>46016.532175925924</v>
      </c>
      <c r="B4490" s="202">
        <v>46016</v>
      </c>
      <c r="C4490" s="203" t="s">
        <v>10748</v>
      </c>
      <c r="D4490" s="203" t="s">
        <v>11</v>
      </c>
      <c r="E4490" s="204" t="s">
        <v>10749</v>
      </c>
      <c r="F4490" s="49" t="s">
        <v>838</v>
      </c>
      <c r="G4490" s="203">
        <v>1</v>
      </c>
      <c r="H4490" s="203" t="s">
        <v>10750</v>
      </c>
      <c r="I4490" s="205" t="s">
        <v>1676</v>
      </c>
      <c r="J4490" s="206"/>
      <c r="K4490" s="203">
        <v>60</v>
      </c>
      <c r="L4490" s="207" t="s">
        <v>827</v>
      </c>
      <c r="M4490" s="208" t="s">
        <v>1436</v>
      </c>
      <c r="N4490" s="209">
        <f t="shared" si="0"/>
        <v>2025</v>
      </c>
      <c r="O4490" s="210">
        <f t="shared" si="1"/>
        <v>12</v>
      </c>
      <c r="P4490" s="211" t="str">
        <f>IFERROR(VLOOKUP(F4490,연간집계!D:E,2,FALSE),"")</f>
        <v>스탠다드 포토북 6*8 (하드/무광)</v>
      </c>
    </row>
    <row r="4491" spans="1:16" ht="12.75">
      <c r="A4491" s="201">
        <v>46016.546863425923</v>
      </c>
      <c r="B4491" s="202">
        <v>46016</v>
      </c>
      <c r="C4491" s="203" t="s">
        <v>10751</v>
      </c>
      <c r="D4491" s="203" t="s">
        <v>11</v>
      </c>
      <c r="E4491" s="204" t="s">
        <v>10752</v>
      </c>
      <c r="F4491" s="49" t="s">
        <v>885</v>
      </c>
      <c r="G4491" s="203">
        <v>1</v>
      </c>
      <c r="H4491" s="203" t="s">
        <v>10753</v>
      </c>
      <c r="I4491" s="205" t="s">
        <v>1440</v>
      </c>
      <c r="J4491" s="206"/>
      <c r="K4491" s="203">
        <v>84</v>
      </c>
      <c r="L4491" s="207" t="s">
        <v>827</v>
      </c>
      <c r="M4491" s="208" t="s">
        <v>1436</v>
      </c>
      <c r="N4491" s="209">
        <f t="shared" si="0"/>
        <v>2025</v>
      </c>
      <c r="O4491" s="210">
        <f t="shared" si="1"/>
        <v>12</v>
      </c>
      <c r="P4491" s="211" t="str">
        <f>IFERROR(VLOOKUP(F4491,연간집계!D:E,2,FALSE),"")</f>
        <v>마이트립북 150</v>
      </c>
    </row>
    <row r="4492" spans="1:16" ht="12.75">
      <c r="A4492" s="201">
        <v>46016.570335648146</v>
      </c>
      <c r="B4492" s="202">
        <v>46016</v>
      </c>
      <c r="C4492" s="203" t="s">
        <v>10754</v>
      </c>
      <c r="D4492" s="203" t="s">
        <v>11</v>
      </c>
      <c r="E4492" s="204" t="s">
        <v>10755</v>
      </c>
      <c r="F4492" s="49" t="s">
        <v>1056</v>
      </c>
      <c r="G4492" s="203">
        <v>1</v>
      </c>
      <c r="H4492" s="203" t="s">
        <v>2230</v>
      </c>
      <c r="I4492" s="205" t="s">
        <v>1440</v>
      </c>
      <c r="J4492" s="206"/>
      <c r="K4492" s="203">
        <v>138</v>
      </c>
      <c r="L4492" s="207" t="s">
        <v>827</v>
      </c>
      <c r="M4492" s="208" t="s">
        <v>1471</v>
      </c>
      <c r="N4492" s="209">
        <f t="shared" si="0"/>
        <v>2025</v>
      </c>
      <c r="O4492" s="210">
        <f t="shared" si="1"/>
        <v>12</v>
      </c>
      <c r="P4492" s="211" t="str">
        <f>IFERROR(VLOOKUP(F4492,연간집계!D:E,2,FALSE),"")</f>
        <v>프리북 150 (소프트)</v>
      </c>
    </row>
    <row r="4493" spans="1:16" ht="12.75">
      <c r="A4493" s="201">
        <v>46016.608472222222</v>
      </c>
      <c r="B4493" s="202">
        <v>46016</v>
      </c>
      <c r="C4493" s="203" t="s">
        <v>10756</v>
      </c>
      <c r="D4493" s="203" t="s">
        <v>11</v>
      </c>
      <c r="E4493" s="204" t="s">
        <v>10757</v>
      </c>
      <c r="F4493" s="49" t="s">
        <v>1284</v>
      </c>
      <c r="G4493" s="203">
        <v>3</v>
      </c>
      <c r="H4493" s="203" t="s">
        <v>10758</v>
      </c>
      <c r="I4493" s="205" t="s">
        <v>5534</v>
      </c>
      <c r="J4493" s="206"/>
      <c r="K4493" s="203">
        <v>26</v>
      </c>
      <c r="L4493" s="207" t="s">
        <v>827</v>
      </c>
      <c r="M4493" s="208" t="s">
        <v>1436</v>
      </c>
      <c r="N4493" s="209">
        <f t="shared" si="0"/>
        <v>2025</v>
      </c>
      <c r="O4493" s="210">
        <f t="shared" si="1"/>
        <v>12</v>
      </c>
      <c r="P4493" s="211" t="str">
        <f>IFERROR(VLOOKUP(F4493,연간집계!D:E,2,FALSE),"")</f>
        <v>PCMS_스탠다드캘린더</v>
      </c>
    </row>
    <row r="4494" spans="1:16" ht="12.75">
      <c r="A4494" s="201">
        <v>46016.608483796299</v>
      </c>
      <c r="B4494" s="202">
        <v>46016</v>
      </c>
      <c r="C4494" s="203" t="s">
        <v>10759</v>
      </c>
      <c r="D4494" s="203" t="s">
        <v>11</v>
      </c>
      <c r="E4494" s="204" t="s">
        <v>10760</v>
      </c>
      <c r="F4494" s="49" t="s">
        <v>1056</v>
      </c>
      <c r="G4494" s="203">
        <v>1</v>
      </c>
      <c r="H4494" s="203" t="s">
        <v>4206</v>
      </c>
      <c r="I4494" s="205" t="s">
        <v>1440</v>
      </c>
      <c r="J4494" s="206"/>
      <c r="K4494" s="203">
        <v>108</v>
      </c>
      <c r="L4494" s="207" t="s">
        <v>827</v>
      </c>
      <c r="M4494" s="208" t="s">
        <v>1436</v>
      </c>
      <c r="N4494" s="209">
        <f t="shared" si="0"/>
        <v>2025</v>
      </c>
      <c r="O4494" s="210">
        <f t="shared" si="1"/>
        <v>12</v>
      </c>
      <c r="P4494" s="211" t="str">
        <f>IFERROR(VLOOKUP(F4494,연간집계!D:E,2,FALSE),"")</f>
        <v>프리북 150 (소프트)</v>
      </c>
    </row>
    <row r="4495" spans="1:16" ht="12.75">
      <c r="A4495" s="201">
        <v>46016.623206018521</v>
      </c>
      <c r="B4495" s="202">
        <v>46016</v>
      </c>
      <c r="C4495" s="203" t="s">
        <v>10761</v>
      </c>
      <c r="D4495" s="203" t="s">
        <v>11</v>
      </c>
      <c r="E4495" s="204" t="s">
        <v>10762</v>
      </c>
      <c r="F4495" s="49" t="s">
        <v>1266</v>
      </c>
      <c r="G4495" s="203">
        <v>6</v>
      </c>
      <c r="H4495" s="203" t="s">
        <v>10763</v>
      </c>
      <c r="I4495" s="205" t="s">
        <v>2297</v>
      </c>
      <c r="J4495" s="206"/>
      <c r="K4495" s="203">
        <v>26</v>
      </c>
      <c r="L4495" s="207" t="s">
        <v>827</v>
      </c>
      <c r="M4495" s="208" t="s">
        <v>1471</v>
      </c>
      <c r="N4495" s="209">
        <f t="shared" si="0"/>
        <v>2025</v>
      </c>
      <c r="O4495" s="210">
        <f t="shared" si="1"/>
        <v>12</v>
      </c>
      <c r="P4495" s="211" t="str">
        <f>IFERROR(VLOOKUP(F4495,연간집계!D:E,2,FALSE),"")</f>
        <v>PCMS_롱캘린더</v>
      </c>
    </row>
    <row r="4496" spans="1:16" ht="12.75">
      <c r="A4496" s="201">
        <v>46016.643750000003</v>
      </c>
      <c r="B4496" s="202">
        <v>46016</v>
      </c>
      <c r="C4496" s="203" t="s">
        <v>10764</v>
      </c>
      <c r="D4496" s="203" t="s">
        <v>11</v>
      </c>
      <c r="E4496" s="204" t="s">
        <v>10765</v>
      </c>
      <c r="F4496" s="49" t="s">
        <v>1284</v>
      </c>
      <c r="G4496" s="203">
        <v>2</v>
      </c>
      <c r="H4496" s="203" t="s">
        <v>10766</v>
      </c>
      <c r="I4496" s="205" t="s">
        <v>6642</v>
      </c>
      <c r="J4496" s="206"/>
      <c r="K4496" s="203">
        <v>26</v>
      </c>
      <c r="L4496" s="207" t="s">
        <v>827</v>
      </c>
      <c r="M4496" s="208" t="s">
        <v>1471</v>
      </c>
      <c r="N4496" s="209">
        <f t="shared" si="0"/>
        <v>2025</v>
      </c>
      <c r="O4496" s="210">
        <f t="shared" si="1"/>
        <v>12</v>
      </c>
      <c r="P4496" s="211" t="str">
        <f>IFERROR(VLOOKUP(F4496,연간집계!D:E,2,FALSE),"")</f>
        <v>PCMS_스탠다드캘린더</v>
      </c>
    </row>
    <row r="4497" spans="1:16" ht="12.75">
      <c r="A4497" s="201">
        <v>46016.708437499998</v>
      </c>
      <c r="B4497" s="202">
        <v>46016</v>
      </c>
      <c r="C4497" s="203" t="s">
        <v>10767</v>
      </c>
      <c r="D4497" s="203" t="s">
        <v>11</v>
      </c>
      <c r="E4497" s="204" t="s">
        <v>10768</v>
      </c>
      <c r="F4497" s="49" t="s">
        <v>1274</v>
      </c>
      <c r="G4497" s="203">
        <v>1</v>
      </c>
      <c r="H4497" s="203" t="s">
        <v>10769</v>
      </c>
      <c r="I4497" s="205" t="s">
        <v>1842</v>
      </c>
      <c r="J4497" s="206"/>
      <c r="K4497" s="203">
        <v>26</v>
      </c>
      <c r="L4497" s="207" t="s">
        <v>828</v>
      </c>
      <c r="M4497" s="208" t="s">
        <v>1436</v>
      </c>
      <c r="N4497" s="209">
        <f t="shared" si="0"/>
        <v>2025</v>
      </c>
      <c r="O4497" s="210">
        <f t="shared" si="1"/>
        <v>12</v>
      </c>
      <c r="P4497" s="211" t="str">
        <f>IFERROR(VLOOKUP(F4497,연간집계!D:E,2,FALSE),"")</f>
        <v>PCMS_비트윈캘린더</v>
      </c>
    </row>
    <row r="4498" spans="1:16" ht="12.75">
      <c r="A4498" s="201">
        <v>46016.708449074074</v>
      </c>
      <c r="B4498" s="202">
        <v>46016</v>
      </c>
      <c r="C4498" s="203" t="s">
        <v>10770</v>
      </c>
      <c r="D4498" s="203" t="s">
        <v>11</v>
      </c>
      <c r="E4498" s="204" t="s">
        <v>10768</v>
      </c>
      <c r="F4498" s="49" t="s">
        <v>1291</v>
      </c>
      <c r="G4498" s="203">
        <v>1</v>
      </c>
      <c r="H4498" s="203" t="s">
        <v>10769</v>
      </c>
      <c r="I4498" s="205" t="s">
        <v>1840</v>
      </c>
      <c r="J4498" s="206"/>
      <c r="K4498" s="203">
        <v>14</v>
      </c>
      <c r="L4498" s="207" t="s">
        <v>828</v>
      </c>
      <c r="M4498" s="208" t="s">
        <v>1436</v>
      </c>
      <c r="N4498" s="209">
        <f t="shared" si="0"/>
        <v>2025</v>
      </c>
      <c r="O4498" s="210">
        <f t="shared" si="1"/>
        <v>12</v>
      </c>
      <c r="P4498" s="211" t="str">
        <f>IFERROR(VLOOKUP(F4498,연간집계!D:E,2,FALSE),"")</f>
        <v>PCMS_벽걸이1단캘린더</v>
      </c>
    </row>
    <row r="4499" spans="1:16" ht="12.75">
      <c r="A4499" s="201">
        <v>46016.708460648151</v>
      </c>
      <c r="B4499" s="202">
        <v>46016</v>
      </c>
      <c r="C4499" s="203" t="s">
        <v>10771</v>
      </c>
      <c r="D4499" s="203" t="s">
        <v>11</v>
      </c>
      <c r="E4499" s="204" t="s">
        <v>10768</v>
      </c>
      <c r="F4499" s="49" t="s">
        <v>1274</v>
      </c>
      <c r="G4499" s="203">
        <v>1</v>
      </c>
      <c r="H4499" s="203" t="s">
        <v>10769</v>
      </c>
      <c r="I4499" s="205" t="s">
        <v>1842</v>
      </c>
      <c r="J4499" s="206"/>
      <c r="K4499" s="203">
        <v>26</v>
      </c>
      <c r="L4499" s="207" t="s">
        <v>828</v>
      </c>
      <c r="M4499" s="208" t="s">
        <v>1436</v>
      </c>
      <c r="N4499" s="209">
        <f t="shared" si="0"/>
        <v>2025</v>
      </c>
      <c r="O4499" s="210">
        <f t="shared" si="1"/>
        <v>12</v>
      </c>
      <c r="P4499" s="211" t="str">
        <f>IFERROR(VLOOKUP(F4499,연간집계!D:E,2,FALSE),"")</f>
        <v>PCMS_비트윈캘린더</v>
      </c>
    </row>
    <row r="4500" spans="1:16" ht="12.75">
      <c r="A4500" s="201">
        <v>46016.711481481485</v>
      </c>
      <c r="B4500" s="202">
        <v>46016</v>
      </c>
      <c r="C4500" s="203" t="s">
        <v>10772</v>
      </c>
      <c r="D4500" s="203" t="s">
        <v>11</v>
      </c>
      <c r="E4500" s="204" t="s">
        <v>10773</v>
      </c>
      <c r="F4500" s="49" t="s">
        <v>1274</v>
      </c>
      <c r="G4500" s="203">
        <v>1</v>
      </c>
      <c r="H4500" s="203" t="s">
        <v>10769</v>
      </c>
      <c r="I4500" s="205" t="s">
        <v>1842</v>
      </c>
      <c r="J4500" s="206"/>
      <c r="K4500" s="203">
        <v>26</v>
      </c>
      <c r="L4500" s="207" t="s">
        <v>827</v>
      </c>
      <c r="M4500" s="208" t="s">
        <v>1436</v>
      </c>
      <c r="N4500" s="209">
        <f t="shared" si="0"/>
        <v>2025</v>
      </c>
      <c r="O4500" s="210">
        <f t="shared" si="1"/>
        <v>12</v>
      </c>
      <c r="P4500" s="211" t="str">
        <f>IFERROR(VLOOKUP(F4500,연간집계!D:E,2,FALSE),"")</f>
        <v>PCMS_비트윈캘린더</v>
      </c>
    </row>
    <row r="4501" spans="1:16" ht="12.75">
      <c r="A4501" s="201">
        <v>46016.711504629631</v>
      </c>
      <c r="B4501" s="202">
        <v>46016</v>
      </c>
      <c r="C4501" s="203" t="s">
        <v>10774</v>
      </c>
      <c r="D4501" s="203" t="s">
        <v>11</v>
      </c>
      <c r="E4501" s="204" t="s">
        <v>10773</v>
      </c>
      <c r="F4501" s="49" t="s">
        <v>1291</v>
      </c>
      <c r="G4501" s="203">
        <v>1</v>
      </c>
      <c r="H4501" s="203" t="s">
        <v>10769</v>
      </c>
      <c r="I4501" s="205" t="s">
        <v>1840</v>
      </c>
      <c r="J4501" s="206"/>
      <c r="K4501" s="203">
        <v>14</v>
      </c>
      <c r="L4501" s="207" t="s">
        <v>827</v>
      </c>
      <c r="M4501" s="208" t="s">
        <v>1436</v>
      </c>
      <c r="N4501" s="209">
        <f t="shared" si="0"/>
        <v>2025</v>
      </c>
      <c r="O4501" s="210">
        <f t="shared" si="1"/>
        <v>12</v>
      </c>
      <c r="P4501" s="211" t="str">
        <f>IFERROR(VLOOKUP(F4501,연간집계!D:E,2,FALSE),"")</f>
        <v>PCMS_벽걸이1단캘린더</v>
      </c>
    </row>
    <row r="4502" spans="1:16" ht="12.75">
      <c r="A4502" s="201">
        <v>46016.720393518517</v>
      </c>
      <c r="B4502" s="202">
        <v>46016</v>
      </c>
      <c r="C4502" s="203" t="s">
        <v>10775</v>
      </c>
      <c r="D4502" s="203" t="s">
        <v>11</v>
      </c>
      <c r="E4502" s="204" t="s">
        <v>10776</v>
      </c>
      <c r="F4502" s="49" t="s">
        <v>1269</v>
      </c>
      <c r="G4502" s="203">
        <v>1</v>
      </c>
      <c r="H4502" s="203" t="s">
        <v>4054</v>
      </c>
      <c r="I4502" s="205" t="s">
        <v>5442</v>
      </c>
      <c r="J4502" s="206"/>
      <c r="K4502" s="203">
        <v>26</v>
      </c>
      <c r="L4502" s="207" t="s">
        <v>827</v>
      </c>
      <c r="M4502" s="208" t="s">
        <v>2216</v>
      </c>
      <c r="N4502" s="209">
        <f t="shared" si="0"/>
        <v>2025</v>
      </c>
      <c r="O4502" s="210">
        <f t="shared" si="1"/>
        <v>12</v>
      </c>
      <c r="P4502" s="211" t="str">
        <f>IFERROR(VLOOKUP(F4502,연간집계!D:E,2,FALSE),"")</f>
        <v>PCMS_미니캘린더</v>
      </c>
    </row>
    <row r="4503" spans="1:16" ht="12.75">
      <c r="A4503" s="201">
        <v>46016.720416666663</v>
      </c>
      <c r="B4503" s="202">
        <v>46016</v>
      </c>
      <c r="C4503" s="203" t="s">
        <v>10777</v>
      </c>
      <c r="D4503" s="203" t="s">
        <v>11</v>
      </c>
      <c r="E4503" s="204" t="s">
        <v>10776</v>
      </c>
      <c r="F4503" s="49" t="s">
        <v>1349</v>
      </c>
      <c r="G4503" s="203">
        <v>1</v>
      </c>
      <c r="H4503" s="203" t="s">
        <v>4054</v>
      </c>
      <c r="I4503" s="205" t="s">
        <v>4540</v>
      </c>
      <c r="J4503" s="206"/>
      <c r="K4503" s="203">
        <v>1</v>
      </c>
      <c r="L4503" s="207" t="s">
        <v>827</v>
      </c>
      <c r="M4503" s="208" t="s">
        <v>2216</v>
      </c>
      <c r="N4503" s="209">
        <f t="shared" si="0"/>
        <v>2025</v>
      </c>
      <c r="O4503" s="210">
        <f t="shared" si="1"/>
        <v>12</v>
      </c>
      <c r="P4503" s="211" t="str">
        <f>IFERROR(VLOOKUP(F4503,연간집계!D:E,2,FALSE),"")</f>
        <v>스마트톡</v>
      </c>
    </row>
    <row r="4504" spans="1:16" ht="12.75">
      <c r="A4504" s="201">
        <v>46016.726354166669</v>
      </c>
      <c r="B4504" s="202">
        <v>46016</v>
      </c>
      <c r="C4504" s="203" t="s">
        <v>10778</v>
      </c>
      <c r="D4504" s="203" t="s">
        <v>11</v>
      </c>
      <c r="E4504" s="204" t="s">
        <v>10779</v>
      </c>
      <c r="F4504" s="49" t="s">
        <v>890</v>
      </c>
      <c r="G4504" s="203">
        <v>1</v>
      </c>
      <c r="H4504" s="203" t="s">
        <v>10780</v>
      </c>
      <c r="I4504" s="205" t="s">
        <v>1440</v>
      </c>
      <c r="J4504" s="208" t="s">
        <v>1664</v>
      </c>
      <c r="K4504" s="203">
        <v>48</v>
      </c>
      <c r="L4504" s="207" t="s">
        <v>827</v>
      </c>
      <c r="M4504" s="208" t="s">
        <v>1541</v>
      </c>
      <c r="N4504" s="209">
        <f t="shared" si="0"/>
        <v>2025</v>
      </c>
      <c r="O4504" s="210">
        <f t="shared" si="1"/>
        <v>12</v>
      </c>
      <c r="P4504" s="211" t="str">
        <f>IFERROR(VLOOKUP(F4504,연간집계!D:E,2,FALSE),"")</f>
        <v>메모리북</v>
      </c>
    </row>
    <row r="4505" spans="1:16" ht="12.75">
      <c r="A4505" s="201">
        <v>46016.732314814813</v>
      </c>
      <c r="B4505" s="202">
        <v>46016</v>
      </c>
      <c r="C4505" s="203" t="s">
        <v>10781</v>
      </c>
      <c r="D4505" s="203" t="s">
        <v>11</v>
      </c>
      <c r="E4505" s="204" t="s">
        <v>10782</v>
      </c>
      <c r="F4505" s="49" t="s">
        <v>1051</v>
      </c>
      <c r="G4505" s="203">
        <v>1</v>
      </c>
      <c r="H4505" s="203" t="s">
        <v>9884</v>
      </c>
      <c r="I4505" s="205" t="s">
        <v>1440</v>
      </c>
      <c r="J4505" s="206"/>
      <c r="K4505" s="203">
        <v>100</v>
      </c>
      <c r="L4505" s="207" t="s">
        <v>827</v>
      </c>
      <c r="M4505" s="208" t="s">
        <v>1645</v>
      </c>
      <c r="N4505" s="209">
        <f t="shared" si="0"/>
        <v>2025</v>
      </c>
      <c r="O4505" s="210">
        <f t="shared" si="1"/>
        <v>12</v>
      </c>
      <c r="P4505" s="211" t="str">
        <f>IFERROR(VLOOKUP(F4505,연간집계!D:E,2,FALSE),"")</f>
        <v>프리북A4 (하드)</v>
      </c>
    </row>
    <row r="4506" spans="1:16" ht="12.75">
      <c r="A4506" s="201">
        <v>46016.735266203701</v>
      </c>
      <c r="B4506" s="202">
        <v>46016</v>
      </c>
      <c r="C4506" s="203" t="s">
        <v>10783</v>
      </c>
      <c r="D4506" s="203" t="s">
        <v>11</v>
      </c>
      <c r="E4506" s="204" t="s">
        <v>10784</v>
      </c>
      <c r="F4506" s="49" t="s">
        <v>1281</v>
      </c>
      <c r="G4506" s="203">
        <v>10</v>
      </c>
      <c r="H4506" s="203" t="s">
        <v>4175</v>
      </c>
      <c r="I4506" s="205" t="s">
        <v>6642</v>
      </c>
      <c r="J4506" s="206"/>
      <c r="K4506" s="203">
        <v>26</v>
      </c>
      <c r="L4506" s="207" t="s">
        <v>827</v>
      </c>
      <c r="M4506" s="208" t="s">
        <v>1471</v>
      </c>
      <c r="N4506" s="209">
        <f t="shared" si="0"/>
        <v>2025</v>
      </c>
      <c r="O4506" s="210">
        <f t="shared" si="1"/>
        <v>12</v>
      </c>
      <c r="P4506" s="211" t="str">
        <f>IFERROR(VLOOKUP(F4506,연간집계!D:E,2,FALSE),"")</f>
        <v>PCMS_빅캘린더</v>
      </c>
    </row>
    <row r="4507" spans="1:16" ht="12.75">
      <c r="A4507" s="201">
        <v>46016.746990740743</v>
      </c>
      <c r="B4507" s="202">
        <v>46016</v>
      </c>
      <c r="C4507" s="203" t="s">
        <v>10785</v>
      </c>
      <c r="D4507" s="203" t="s">
        <v>11</v>
      </c>
      <c r="E4507" s="204" t="s">
        <v>10786</v>
      </c>
      <c r="F4507" s="49" t="s">
        <v>1046</v>
      </c>
      <c r="G4507" s="203">
        <v>1</v>
      </c>
      <c r="H4507" s="203" t="s">
        <v>10787</v>
      </c>
      <c r="I4507" s="205" t="s">
        <v>1566</v>
      </c>
      <c r="J4507" s="206"/>
      <c r="K4507" s="203">
        <v>40</v>
      </c>
      <c r="L4507" s="207" t="s">
        <v>827</v>
      </c>
      <c r="M4507" s="208" t="s">
        <v>1436</v>
      </c>
      <c r="N4507" s="209">
        <f t="shared" si="0"/>
        <v>2025</v>
      </c>
      <c r="O4507" s="210">
        <f t="shared" si="1"/>
        <v>12</v>
      </c>
      <c r="P4507" s="211" t="str">
        <f>IFERROR(VLOOKUP(F4507,연간집계!D:E,2,FALSE),"")</f>
        <v>프리북와이드 (소프트)</v>
      </c>
    </row>
    <row r="4508" spans="1:16" ht="12.75">
      <c r="A4508" s="201">
        <v>46016.75582175926</v>
      </c>
      <c r="B4508" s="202">
        <v>46016</v>
      </c>
      <c r="C4508" s="203" t="s">
        <v>10788</v>
      </c>
      <c r="D4508" s="203" t="s">
        <v>11</v>
      </c>
      <c r="E4508" s="204" t="s">
        <v>10789</v>
      </c>
      <c r="F4508" s="49" t="s">
        <v>1296</v>
      </c>
      <c r="G4508" s="203">
        <v>1</v>
      </c>
      <c r="H4508" s="203" t="s">
        <v>10790</v>
      </c>
      <c r="I4508" s="205" t="s">
        <v>5190</v>
      </c>
      <c r="J4508" s="206"/>
      <c r="K4508" s="203">
        <v>26</v>
      </c>
      <c r="L4508" s="207" t="s">
        <v>827</v>
      </c>
      <c r="M4508" s="208" t="s">
        <v>1514</v>
      </c>
      <c r="N4508" s="209">
        <f t="shared" si="0"/>
        <v>2025</v>
      </c>
      <c r="O4508" s="210">
        <f t="shared" si="1"/>
        <v>12</v>
      </c>
      <c r="P4508" s="211" t="str">
        <f>IFERROR(VLOOKUP(F4508,연간집계!D:E,2,FALSE),"")</f>
        <v>PCMS_벽걸이2단캘린더</v>
      </c>
    </row>
    <row r="4509" spans="1:16" ht="12.75">
      <c r="A4509" s="201">
        <v>46016.758773148147</v>
      </c>
      <c r="B4509" s="202">
        <v>46016</v>
      </c>
      <c r="C4509" s="203" t="s">
        <v>10791</v>
      </c>
      <c r="D4509" s="203" t="s">
        <v>11</v>
      </c>
      <c r="E4509" s="204" t="s">
        <v>10792</v>
      </c>
      <c r="F4509" s="49" t="s">
        <v>1299</v>
      </c>
      <c r="G4509" s="203">
        <v>1</v>
      </c>
      <c r="H4509" s="203" t="s">
        <v>10793</v>
      </c>
      <c r="I4509" s="205" t="s">
        <v>1840</v>
      </c>
      <c r="J4509" s="206"/>
      <c r="K4509" s="203">
        <v>15</v>
      </c>
      <c r="L4509" s="207" t="s">
        <v>827</v>
      </c>
      <c r="M4509" s="208" t="s">
        <v>1541</v>
      </c>
      <c r="N4509" s="209">
        <f t="shared" si="0"/>
        <v>2025</v>
      </c>
      <c r="O4509" s="210">
        <f t="shared" si="1"/>
        <v>12</v>
      </c>
      <c r="P4509" s="211" t="str">
        <f>IFERROR(VLOOKUP(F4509,연간집계!D:E,2,FALSE),"")</f>
        <v>PCMS_우드월캘린더</v>
      </c>
    </row>
    <row r="4510" spans="1:16" ht="12.75">
      <c r="A4510" s="201">
        <v>46016.758784722224</v>
      </c>
      <c r="B4510" s="202">
        <v>46016</v>
      </c>
      <c r="C4510" s="203" t="s">
        <v>10794</v>
      </c>
      <c r="D4510" s="203" t="s">
        <v>11</v>
      </c>
      <c r="E4510" s="204" t="s">
        <v>10795</v>
      </c>
      <c r="F4510" s="49" t="s">
        <v>1269</v>
      </c>
      <c r="G4510" s="203">
        <v>1</v>
      </c>
      <c r="H4510" s="203" t="s">
        <v>10796</v>
      </c>
      <c r="I4510" s="205" t="s">
        <v>5016</v>
      </c>
      <c r="J4510" s="206"/>
      <c r="K4510" s="203">
        <v>26</v>
      </c>
      <c r="L4510" s="207" t="s">
        <v>827</v>
      </c>
      <c r="M4510" s="208" t="s">
        <v>1481</v>
      </c>
      <c r="N4510" s="209">
        <f t="shared" si="0"/>
        <v>2025</v>
      </c>
      <c r="O4510" s="210">
        <f t="shared" si="1"/>
        <v>12</v>
      </c>
      <c r="P4510" s="211" t="str">
        <f>IFERROR(VLOOKUP(F4510,연간집계!D:E,2,FALSE),"")</f>
        <v>PCMS_미니캘린더</v>
      </c>
    </row>
    <row r="4511" spans="1:16" ht="12.75">
      <c r="A4511" s="201">
        <v>46016.794039351851</v>
      </c>
      <c r="B4511" s="202">
        <v>46016</v>
      </c>
      <c r="C4511" s="203" t="s">
        <v>10797</v>
      </c>
      <c r="D4511" s="203" t="s">
        <v>11</v>
      </c>
      <c r="E4511" s="204" t="s">
        <v>10798</v>
      </c>
      <c r="F4511" s="49" t="s">
        <v>1051</v>
      </c>
      <c r="G4511" s="203">
        <v>1</v>
      </c>
      <c r="H4511" s="203" t="s">
        <v>9884</v>
      </c>
      <c r="I4511" s="205" t="s">
        <v>1440</v>
      </c>
      <c r="J4511" s="206"/>
      <c r="K4511" s="203">
        <v>100</v>
      </c>
      <c r="L4511" s="207" t="s">
        <v>827</v>
      </c>
      <c r="M4511" s="208" t="s">
        <v>1645</v>
      </c>
      <c r="N4511" s="209">
        <f t="shared" si="0"/>
        <v>2025</v>
      </c>
      <c r="O4511" s="210">
        <f t="shared" si="1"/>
        <v>12</v>
      </c>
      <c r="P4511" s="211" t="str">
        <f>IFERROR(VLOOKUP(F4511,연간집계!D:E,2,FALSE),"")</f>
        <v>프리북A4 (하드)</v>
      </c>
    </row>
    <row r="4512" spans="1:16" ht="12.75">
      <c r="A4512" s="201">
        <v>46016.802858796298</v>
      </c>
      <c r="B4512" s="202">
        <v>46016</v>
      </c>
      <c r="C4512" s="203" t="s">
        <v>10799</v>
      </c>
      <c r="D4512" s="203" t="s">
        <v>11</v>
      </c>
      <c r="E4512" s="204" t="s">
        <v>10800</v>
      </c>
      <c r="F4512" s="49" t="s">
        <v>1053</v>
      </c>
      <c r="G4512" s="203">
        <v>1</v>
      </c>
      <c r="H4512" s="203" t="s">
        <v>10801</v>
      </c>
      <c r="I4512" s="205" t="s">
        <v>1440</v>
      </c>
      <c r="J4512" s="206"/>
      <c r="K4512" s="203">
        <v>60</v>
      </c>
      <c r="L4512" s="207" t="s">
        <v>827</v>
      </c>
      <c r="M4512" s="208" t="s">
        <v>1436</v>
      </c>
      <c r="N4512" s="209">
        <f t="shared" si="0"/>
        <v>2025</v>
      </c>
      <c r="O4512" s="210">
        <f t="shared" si="1"/>
        <v>12</v>
      </c>
      <c r="P4512" s="211" t="str">
        <f>IFERROR(VLOOKUP(F4512,연간집계!D:E,2,FALSE),"")</f>
        <v>프리북A4 (소프트)</v>
      </c>
    </row>
    <row r="4513" spans="1:16" ht="12.75">
      <c r="A4513" s="201">
        <v>46016.802870370368</v>
      </c>
      <c r="B4513" s="202">
        <v>46016</v>
      </c>
      <c r="C4513" s="203" t="s">
        <v>10802</v>
      </c>
      <c r="D4513" s="203" t="s">
        <v>11</v>
      </c>
      <c r="E4513" s="204" t="s">
        <v>10800</v>
      </c>
      <c r="F4513" s="49" t="s">
        <v>1053</v>
      </c>
      <c r="G4513" s="203">
        <v>1</v>
      </c>
      <c r="H4513" s="203" t="s">
        <v>10801</v>
      </c>
      <c r="I4513" s="205" t="s">
        <v>1440</v>
      </c>
      <c r="J4513" s="206"/>
      <c r="K4513" s="203">
        <v>66</v>
      </c>
      <c r="L4513" s="207" t="s">
        <v>827</v>
      </c>
      <c r="M4513" s="208" t="s">
        <v>1436</v>
      </c>
      <c r="N4513" s="209">
        <f t="shared" si="0"/>
        <v>2025</v>
      </c>
      <c r="O4513" s="210">
        <f t="shared" si="1"/>
        <v>12</v>
      </c>
      <c r="P4513" s="211" t="str">
        <f>IFERROR(VLOOKUP(F4513,연간집계!D:E,2,FALSE),"")</f>
        <v>프리북A4 (소프트)</v>
      </c>
    </row>
    <row r="4514" spans="1:16" ht="12.75">
      <c r="A4514" s="201">
        <v>46016.802881944444</v>
      </c>
      <c r="B4514" s="202">
        <v>46016</v>
      </c>
      <c r="C4514" s="203" t="s">
        <v>10803</v>
      </c>
      <c r="D4514" s="203" t="s">
        <v>11</v>
      </c>
      <c r="E4514" s="204" t="s">
        <v>10800</v>
      </c>
      <c r="F4514" s="49" t="s">
        <v>1031</v>
      </c>
      <c r="G4514" s="203">
        <v>1</v>
      </c>
      <c r="H4514" s="203" t="s">
        <v>10801</v>
      </c>
      <c r="I4514" s="208" t="s">
        <v>1455</v>
      </c>
      <c r="J4514" s="208" t="s">
        <v>1455</v>
      </c>
      <c r="K4514" s="203">
        <v>80</v>
      </c>
      <c r="L4514" s="207" t="s">
        <v>827</v>
      </c>
      <c r="M4514" s="208" t="s">
        <v>1436</v>
      </c>
      <c r="N4514" s="209">
        <f t="shared" si="0"/>
        <v>2025</v>
      </c>
      <c r="O4514" s="210">
        <f t="shared" si="1"/>
        <v>12</v>
      </c>
      <c r="P4514" s="211" t="str">
        <f>IFERROR(VLOOKUP(F4514,연간집계!D:E,2,FALSE),"")</f>
        <v>트래블북 198 (소프트/78p)</v>
      </c>
    </row>
    <row r="4515" spans="1:16" ht="12.75">
      <c r="A4515" s="201">
        <v>46016.802905092591</v>
      </c>
      <c r="B4515" s="202">
        <v>46016</v>
      </c>
      <c r="C4515" s="203" t="s">
        <v>10804</v>
      </c>
      <c r="D4515" s="203" t="s">
        <v>11</v>
      </c>
      <c r="E4515" s="204" t="s">
        <v>10805</v>
      </c>
      <c r="F4515" s="49" t="s">
        <v>1043</v>
      </c>
      <c r="G4515" s="203">
        <v>2</v>
      </c>
      <c r="H4515" s="203" t="s">
        <v>10474</v>
      </c>
      <c r="I4515" s="205" t="s">
        <v>1440</v>
      </c>
      <c r="J4515" s="206"/>
      <c r="K4515" s="203">
        <v>100</v>
      </c>
      <c r="L4515" s="207" t="s">
        <v>827</v>
      </c>
      <c r="M4515" s="208" t="s">
        <v>1471</v>
      </c>
      <c r="N4515" s="209">
        <f t="shared" si="0"/>
        <v>2025</v>
      </c>
      <c r="O4515" s="210">
        <f t="shared" si="1"/>
        <v>12</v>
      </c>
      <c r="P4515" s="211" t="str">
        <f>IFERROR(VLOOKUP(F4515,연간집계!D:E,2,FALSE),"")</f>
        <v>프리북 198 (하드)</v>
      </c>
    </row>
    <row r="4516" spans="1:16" ht="12.75">
      <c r="A4516" s="201">
        <v>46016.805856481478</v>
      </c>
      <c r="B4516" s="202">
        <v>46016</v>
      </c>
      <c r="C4516" s="203" t="s">
        <v>10806</v>
      </c>
      <c r="D4516" s="203" t="s">
        <v>11</v>
      </c>
      <c r="E4516" s="204" t="s">
        <v>10807</v>
      </c>
      <c r="F4516" s="49" t="s">
        <v>1056</v>
      </c>
      <c r="G4516" s="203">
        <v>1</v>
      </c>
      <c r="H4516" s="203" t="s">
        <v>10808</v>
      </c>
      <c r="I4516" s="205" t="s">
        <v>2661</v>
      </c>
      <c r="J4516" s="206"/>
      <c r="K4516" s="203">
        <v>158</v>
      </c>
      <c r="L4516" s="207" t="s">
        <v>827</v>
      </c>
      <c r="M4516" s="208" t="s">
        <v>1471</v>
      </c>
      <c r="N4516" s="209">
        <f t="shared" si="0"/>
        <v>2025</v>
      </c>
      <c r="O4516" s="210">
        <f t="shared" si="1"/>
        <v>12</v>
      </c>
      <c r="P4516" s="211" t="str">
        <f>IFERROR(VLOOKUP(F4516,연간집계!D:E,2,FALSE),"")</f>
        <v>프리북 150 (소프트)</v>
      </c>
    </row>
    <row r="4517" spans="1:16" ht="12.75">
      <c r="A4517" s="201">
        <v>46016.808796296296</v>
      </c>
      <c r="B4517" s="202">
        <v>46016</v>
      </c>
      <c r="C4517" s="203" t="s">
        <v>10809</v>
      </c>
      <c r="D4517" s="203" t="s">
        <v>11</v>
      </c>
      <c r="E4517" s="204" t="s">
        <v>10810</v>
      </c>
      <c r="F4517" s="49" t="s">
        <v>1299</v>
      </c>
      <c r="G4517" s="203">
        <v>3</v>
      </c>
      <c r="H4517" s="203" t="s">
        <v>10811</v>
      </c>
      <c r="I4517" s="205" t="s">
        <v>10812</v>
      </c>
      <c r="J4517" s="206"/>
      <c r="K4517" s="203">
        <v>15</v>
      </c>
      <c r="L4517" s="207" t="s">
        <v>827</v>
      </c>
      <c r="M4517" s="208" t="s">
        <v>1436</v>
      </c>
      <c r="N4517" s="209">
        <f t="shared" si="0"/>
        <v>2025</v>
      </c>
      <c r="O4517" s="210">
        <f t="shared" si="1"/>
        <v>12</v>
      </c>
      <c r="P4517" s="211" t="str">
        <f>IFERROR(VLOOKUP(F4517,연간집계!D:E,2,FALSE),"")</f>
        <v>PCMS_우드월캘린더</v>
      </c>
    </row>
    <row r="4518" spans="1:16" ht="12.75">
      <c r="A4518" s="201">
        <v>46016.81790509259</v>
      </c>
      <c r="B4518" s="202">
        <v>46016</v>
      </c>
      <c r="C4518" s="203" t="s">
        <v>10813</v>
      </c>
      <c r="D4518" s="203" t="s">
        <v>11</v>
      </c>
      <c r="E4518" s="204" t="s">
        <v>10814</v>
      </c>
      <c r="F4518" s="49" t="s">
        <v>1204</v>
      </c>
      <c r="G4518" s="203">
        <v>4</v>
      </c>
      <c r="H4518" s="203" t="s">
        <v>10815</v>
      </c>
      <c r="I4518" s="205" t="s">
        <v>2085</v>
      </c>
      <c r="J4518" s="208" t="s">
        <v>1756</v>
      </c>
      <c r="K4518" s="203">
        <v>42</v>
      </c>
      <c r="L4518" s="207" t="s">
        <v>827</v>
      </c>
      <c r="M4518" s="208" t="s">
        <v>1851</v>
      </c>
      <c r="N4518" s="209">
        <f t="shared" si="0"/>
        <v>2025</v>
      </c>
      <c r="O4518" s="210">
        <f t="shared" si="1"/>
        <v>12</v>
      </c>
      <c r="P4518" s="211" t="str">
        <f>IFERROR(VLOOKUP(F4518,연간집계!D:E,2,FALSE),"")</f>
        <v>히스토리북_블랙</v>
      </c>
    </row>
    <row r="4519" spans="1:16" ht="12.75">
      <c r="A4519" s="201">
        <v>46016.832592592589</v>
      </c>
      <c r="B4519" s="202">
        <v>46016</v>
      </c>
      <c r="C4519" s="203" t="s">
        <v>10816</v>
      </c>
      <c r="D4519" s="203" t="s">
        <v>11</v>
      </c>
      <c r="E4519" s="204" t="s">
        <v>10817</v>
      </c>
      <c r="F4519" s="49" t="s">
        <v>838</v>
      </c>
      <c r="G4519" s="203">
        <v>1</v>
      </c>
      <c r="H4519" s="203" t="s">
        <v>10818</v>
      </c>
      <c r="I4519" s="205" t="s">
        <v>1440</v>
      </c>
      <c r="J4519" s="206"/>
      <c r="K4519" s="203">
        <v>24</v>
      </c>
      <c r="L4519" s="207" t="s">
        <v>827</v>
      </c>
      <c r="M4519" s="208" t="s">
        <v>1851</v>
      </c>
      <c r="N4519" s="209">
        <f t="shared" si="0"/>
        <v>2025</v>
      </c>
      <c r="O4519" s="210">
        <f t="shared" si="1"/>
        <v>12</v>
      </c>
      <c r="P4519" s="211" t="str">
        <f>IFERROR(VLOOKUP(F4519,연간집계!D:E,2,FALSE),"")</f>
        <v>스탠다드 포토북 6*8 (하드/무광)</v>
      </c>
    </row>
    <row r="4520" spans="1:16" ht="12.75">
      <c r="A4520" s="201">
        <v>46016.832604166666</v>
      </c>
      <c r="B4520" s="202">
        <v>46016</v>
      </c>
      <c r="C4520" s="203" t="s">
        <v>10819</v>
      </c>
      <c r="D4520" s="203" t="s">
        <v>11</v>
      </c>
      <c r="E4520" s="204" t="s">
        <v>10817</v>
      </c>
      <c r="F4520" s="49" t="s">
        <v>1299</v>
      </c>
      <c r="G4520" s="203">
        <v>1</v>
      </c>
      <c r="H4520" s="203" t="s">
        <v>10818</v>
      </c>
      <c r="I4520" s="205" t="s">
        <v>1840</v>
      </c>
      <c r="J4520" s="206"/>
      <c r="K4520" s="203">
        <v>15</v>
      </c>
      <c r="L4520" s="207" t="s">
        <v>827</v>
      </c>
      <c r="M4520" s="208" t="s">
        <v>1541</v>
      </c>
      <c r="N4520" s="209">
        <f t="shared" si="0"/>
        <v>2025</v>
      </c>
      <c r="O4520" s="210">
        <f t="shared" si="1"/>
        <v>12</v>
      </c>
      <c r="P4520" s="211" t="str">
        <f>IFERROR(VLOOKUP(F4520,연간집계!D:E,2,FALSE),"")</f>
        <v>PCMS_우드월캘린더</v>
      </c>
    </row>
    <row r="4521" spans="1:16" ht="12.75">
      <c r="A4521" s="201">
        <v>46016.835775462961</v>
      </c>
      <c r="B4521" s="202">
        <v>46016</v>
      </c>
      <c r="C4521" s="203" t="s">
        <v>10820</v>
      </c>
      <c r="D4521" s="203" t="s">
        <v>11</v>
      </c>
      <c r="E4521" s="204" t="s">
        <v>10821</v>
      </c>
      <c r="F4521" s="49" t="s">
        <v>1284</v>
      </c>
      <c r="G4521" s="203">
        <v>3</v>
      </c>
      <c r="H4521" s="203" t="s">
        <v>9829</v>
      </c>
      <c r="I4521" s="205" t="s">
        <v>1501</v>
      </c>
      <c r="J4521" s="206"/>
      <c r="K4521" s="203">
        <v>26</v>
      </c>
      <c r="L4521" s="207" t="s">
        <v>827</v>
      </c>
      <c r="M4521" s="208" t="s">
        <v>1497</v>
      </c>
      <c r="N4521" s="209">
        <f t="shared" si="0"/>
        <v>2025</v>
      </c>
      <c r="O4521" s="210">
        <f t="shared" si="1"/>
        <v>12</v>
      </c>
      <c r="P4521" s="211" t="str">
        <f>IFERROR(VLOOKUP(F4521,연간집계!D:E,2,FALSE),"")</f>
        <v>PCMS_스탠다드캘린더</v>
      </c>
    </row>
    <row r="4522" spans="1:16" ht="12.75">
      <c r="A4522" s="201">
        <v>46016.879895833335</v>
      </c>
      <c r="B4522" s="202">
        <v>46016</v>
      </c>
      <c r="C4522" s="203" t="s">
        <v>10822</v>
      </c>
      <c r="D4522" s="203" t="s">
        <v>11</v>
      </c>
      <c r="E4522" s="204" t="s">
        <v>10823</v>
      </c>
      <c r="F4522" s="49" t="s">
        <v>1269</v>
      </c>
      <c r="G4522" s="203">
        <v>1</v>
      </c>
      <c r="H4522" s="203" t="s">
        <v>10801</v>
      </c>
      <c r="I4522" s="205" t="s">
        <v>5016</v>
      </c>
      <c r="J4522" s="206"/>
      <c r="K4522" s="203">
        <v>26</v>
      </c>
      <c r="L4522" s="207" t="s">
        <v>827</v>
      </c>
      <c r="M4522" s="208" t="s">
        <v>1436</v>
      </c>
      <c r="N4522" s="209">
        <f t="shared" si="0"/>
        <v>2025</v>
      </c>
      <c r="O4522" s="210">
        <f t="shared" si="1"/>
        <v>12</v>
      </c>
      <c r="P4522" s="211" t="str">
        <f>IFERROR(VLOOKUP(F4522,연간집계!D:E,2,FALSE),"")</f>
        <v>PCMS_미니캘린더</v>
      </c>
    </row>
    <row r="4523" spans="1:16" ht="12.75">
      <c r="A4523" s="201">
        <v>46016.941562499997</v>
      </c>
      <c r="B4523" s="202">
        <v>46016</v>
      </c>
      <c r="C4523" s="203" t="s">
        <v>10824</v>
      </c>
      <c r="D4523" s="203" t="s">
        <v>11</v>
      </c>
      <c r="E4523" s="204" t="s">
        <v>10825</v>
      </c>
      <c r="F4523" s="49" t="s">
        <v>1284</v>
      </c>
      <c r="G4523" s="203">
        <v>1</v>
      </c>
      <c r="H4523" s="203" t="s">
        <v>10707</v>
      </c>
      <c r="I4523" s="205" t="s">
        <v>1842</v>
      </c>
      <c r="J4523" s="206"/>
      <c r="K4523" s="203">
        <v>26</v>
      </c>
      <c r="L4523" s="207" t="s">
        <v>827</v>
      </c>
      <c r="M4523" s="208" t="s">
        <v>1514</v>
      </c>
      <c r="N4523" s="209">
        <f t="shared" si="0"/>
        <v>2025</v>
      </c>
      <c r="O4523" s="210">
        <f t="shared" si="1"/>
        <v>12</v>
      </c>
      <c r="P4523" s="211" t="str">
        <f>IFERROR(VLOOKUP(F4523,연간집계!D:E,2,FALSE),"")</f>
        <v>PCMS_스탠다드캘린더</v>
      </c>
    </row>
    <row r="4524" spans="1:16" ht="12.75">
      <c r="A4524" s="201">
        <v>46016.947453703702</v>
      </c>
      <c r="B4524" s="202">
        <v>46016</v>
      </c>
      <c r="C4524" s="203" t="s">
        <v>10826</v>
      </c>
      <c r="D4524" s="203" t="s">
        <v>11</v>
      </c>
      <c r="E4524" s="204" t="s">
        <v>10827</v>
      </c>
      <c r="F4524" s="49" t="s">
        <v>1266</v>
      </c>
      <c r="G4524" s="203">
        <v>5</v>
      </c>
      <c r="H4524" s="203" t="s">
        <v>10828</v>
      </c>
      <c r="I4524" s="205" t="s">
        <v>1842</v>
      </c>
      <c r="J4524" s="206"/>
      <c r="K4524" s="203">
        <v>26</v>
      </c>
      <c r="L4524" s="207" t="s">
        <v>827</v>
      </c>
      <c r="M4524" s="208" t="s">
        <v>1514</v>
      </c>
      <c r="N4524" s="209">
        <f t="shared" si="0"/>
        <v>2025</v>
      </c>
      <c r="O4524" s="210">
        <f t="shared" si="1"/>
        <v>12</v>
      </c>
      <c r="P4524" s="211" t="str">
        <f>IFERROR(VLOOKUP(F4524,연간집계!D:E,2,FALSE),"")</f>
        <v>PCMS_롱캘린더</v>
      </c>
    </row>
    <row r="4525" spans="1:16" ht="12.75">
      <c r="A4525" s="201">
        <v>46016.976782407408</v>
      </c>
      <c r="B4525" s="202">
        <v>46016</v>
      </c>
      <c r="C4525" s="203" t="s">
        <v>10829</v>
      </c>
      <c r="D4525" s="203" t="s">
        <v>11</v>
      </c>
      <c r="E4525" s="204" t="s">
        <v>10830</v>
      </c>
      <c r="F4525" s="49" t="s">
        <v>1284</v>
      </c>
      <c r="G4525" s="203">
        <v>3</v>
      </c>
      <c r="H4525" s="203" t="s">
        <v>10831</v>
      </c>
      <c r="I4525" s="205" t="s">
        <v>5016</v>
      </c>
      <c r="J4525" s="206"/>
      <c r="K4525" s="203">
        <v>26</v>
      </c>
      <c r="L4525" s="207" t="s">
        <v>827</v>
      </c>
      <c r="M4525" s="208" t="s">
        <v>1471</v>
      </c>
      <c r="N4525" s="209">
        <f t="shared" si="0"/>
        <v>2025</v>
      </c>
      <c r="O4525" s="210">
        <f t="shared" si="1"/>
        <v>12</v>
      </c>
      <c r="P4525" s="211" t="str">
        <f>IFERROR(VLOOKUP(F4525,연간집계!D:E,2,FALSE),"")</f>
        <v>PCMS_스탠다드캘린더</v>
      </c>
    </row>
    <row r="4526" spans="1:16" ht="12.75">
      <c r="A4526" s="201">
        <v>46016.988530092596</v>
      </c>
      <c r="B4526" s="202">
        <v>46016</v>
      </c>
      <c r="C4526" s="203" t="s">
        <v>10832</v>
      </c>
      <c r="D4526" s="203" t="s">
        <v>11</v>
      </c>
      <c r="E4526" s="204" t="s">
        <v>10833</v>
      </c>
      <c r="F4526" s="49" t="s">
        <v>847</v>
      </c>
      <c r="G4526" s="203">
        <v>1</v>
      </c>
      <c r="H4526" s="203" t="s">
        <v>10834</v>
      </c>
      <c r="I4526" s="205" t="s">
        <v>1455</v>
      </c>
      <c r="J4526" s="206"/>
      <c r="K4526" s="203">
        <v>52</v>
      </c>
      <c r="L4526" s="207" t="s">
        <v>827</v>
      </c>
      <c r="M4526" s="208" t="s">
        <v>1436</v>
      </c>
      <c r="N4526" s="209">
        <f t="shared" si="0"/>
        <v>2025</v>
      </c>
      <c r="O4526" s="210">
        <f t="shared" si="1"/>
        <v>12</v>
      </c>
      <c r="P4526" s="211" t="str">
        <f>IFERROR(VLOOKUP(F4526,연간집계!D:E,2,FALSE),"")</f>
        <v>스탠다드 포토북 8*11 (하드/무광)</v>
      </c>
    </row>
    <row r="4527" spans="1:16" ht="12.75">
      <c r="A4527" s="201">
        <v>46016.994421296295</v>
      </c>
      <c r="B4527" s="202">
        <v>46016</v>
      </c>
      <c r="C4527" s="203" t="s">
        <v>10835</v>
      </c>
      <c r="D4527" s="203" t="s">
        <v>11</v>
      </c>
      <c r="E4527" s="204" t="s">
        <v>10836</v>
      </c>
      <c r="F4527" s="49" t="s">
        <v>890</v>
      </c>
      <c r="G4527" s="203">
        <v>1</v>
      </c>
      <c r="H4527" s="203" t="s">
        <v>10837</v>
      </c>
      <c r="I4527" s="205" t="s">
        <v>1506</v>
      </c>
      <c r="J4527" s="208" t="s">
        <v>2810</v>
      </c>
      <c r="K4527" s="203">
        <v>64</v>
      </c>
      <c r="L4527" s="207" t="s">
        <v>827</v>
      </c>
      <c r="M4527" s="208" t="s">
        <v>1436</v>
      </c>
      <c r="N4527" s="209">
        <f t="shared" si="0"/>
        <v>2025</v>
      </c>
      <c r="O4527" s="210">
        <f t="shared" si="1"/>
        <v>12</v>
      </c>
      <c r="P4527" s="211" t="str">
        <f>IFERROR(VLOOKUP(F4527,연간집계!D:E,2,FALSE),"")</f>
        <v>메모리북</v>
      </c>
    </row>
    <row r="4528" spans="1:16" ht="12.75">
      <c r="A4528" s="201">
        <v>46017.076608796298</v>
      </c>
      <c r="B4528" s="202">
        <v>46017</v>
      </c>
      <c r="C4528" s="203" t="s">
        <v>10838</v>
      </c>
      <c r="D4528" s="203" t="s">
        <v>11</v>
      </c>
      <c r="E4528" s="204" t="s">
        <v>10839</v>
      </c>
      <c r="F4528" s="49" t="s">
        <v>1243</v>
      </c>
      <c r="G4528" s="203">
        <v>4</v>
      </c>
      <c r="H4528" s="203" t="s">
        <v>10840</v>
      </c>
      <c r="I4528" s="205" t="s">
        <v>1510</v>
      </c>
      <c r="J4528" s="206"/>
      <c r="K4528" s="203">
        <v>24</v>
      </c>
      <c r="L4528" s="207" t="s">
        <v>828</v>
      </c>
      <c r="M4528" s="208" t="s">
        <v>1436</v>
      </c>
      <c r="N4528" s="209">
        <f t="shared" si="0"/>
        <v>2025</v>
      </c>
      <c r="O4528" s="210">
        <f t="shared" si="1"/>
        <v>12</v>
      </c>
      <c r="P4528" s="211" t="str">
        <f>IFERROR(VLOOKUP(F4528,연간집계!D:E,2,FALSE),"")</f>
        <v>모바일 포토북 150 (여행)</v>
      </c>
    </row>
    <row r="4529" spans="1:16" ht="12.75">
      <c r="A4529" s="201">
        <v>46017.106469907405</v>
      </c>
      <c r="B4529" s="202">
        <v>46017</v>
      </c>
      <c r="C4529" s="203" t="s">
        <v>10841</v>
      </c>
      <c r="D4529" s="203" t="s">
        <v>11</v>
      </c>
      <c r="E4529" s="204" t="s">
        <v>10842</v>
      </c>
      <c r="F4529" s="49" t="s">
        <v>1274</v>
      </c>
      <c r="G4529" s="203">
        <v>1</v>
      </c>
      <c r="H4529" s="203" t="s">
        <v>10843</v>
      </c>
      <c r="I4529" s="205" t="s">
        <v>1501</v>
      </c>
      <c r="J4529" s="206"/>
      <c r="K4529" s="203">
        <v>26</v>
      </c>
      <c r="L4529" s="207" t="s">
        <v>827</v>
      </c>
      <c r="M4529" s="208" t="s">
        <v>1541</v>
      </c>
      <c r="N4529" s="209">
        <f t="shared" si="0"/>
        <v>2025</v>
      </c>
      <c r="O4529" s="210">
        <f t="shared" si="1"/>
        <v>12</v>
      </c>
      <c r="P4529" s="211" t="str">
        <f>IFERROR(VLOOKUP(F4529,연간집계!D:E,2,FALSE),"")</f>
        <v>PCMS_비트윈캘린더</v>
      </c>
    </row>
    <row r="4530" spans="1:16" ht="12.75">
      <c r="A4530" s="201">
        <v>46017.156342592592</v>
      </c>
      <c r="B4530" s="202">
        <v>46017</v>
      </c>
      <c r="C4530" s="203" t="s">
        <v>10844</v>
      </c>
      <c r="D4530" s="203" t="s">
        <v>11</v>
      </c>
      <c r="E4530" s="204" t="s">
        <v>10845</v>
      </c>
      <c r="F4530" s="49" t="s">
        <v>834</v>
      </c>
      <c r="G4530" s="203">
        <v>1</v>
      </c>
      <c r="H4530" s="203" t="s">
        <v>10846</v>
      </c>
      <c r="I4530" s="205" t="s">
        <v>1984</v>
      </c>
      <c r="J4530" s="206"/>
      <c r="K4530" s="203">
        <v>24</v>
      </c>
      <c r="L4530" s="207" t="s">
        <v>827</v>
      </c>
      <c r="M4530" s="208" t="s">
        <v>4034</v>
      </c>
      <c r="N4530" s="209">
        <f t="shared" si="0"/>
        <v>2025</v>
      </c>
      <c r="O4530" s="210">
        <f t="shared" si="1"/>
        <v>12</v>
      </c>
      <c r="P4530" s="211" t="str">
        <f>IFERROR(VLOOKUP(F4530,연간집계!D:E,2,FALSE),"")</f>
        <v>스탠다드 포토북 6*8 (소프트/무광)</v>
      </c>
    </row>
    <row r="4531" spans="1:16" ht="12.75">
      <c r="A4531" s="201">
        <v>46017.156354166669</v>
      </c>
      <c r="B4531" s="202">
        <v>46017</v>
      </c>
      <c r="C4531" s="203" t="s">
        <v>10847</v>
      </c>
      <c r="D4531" s="203" t="s">
        <v>11</v>
      </c>
      <c r="E4531" s="204" t="s">
        <v>10845</v>
      </c>
      <c r="F4531" s="49" t="s">
        <v>834</v>
      </c>
      <c r="G4531" s="203">
        <v>1</v>
      </c>
      <c r="H4531" s="203" t="s">
        <v>10846</v>
      </c>
      <c r="I4531" s="205" t="s">
        <v>1984</v>
      </c>
      <c r="J4531" s="206"/>
      <c r="K4531" s="203">
        <v>24</v>
      </c>
      <c r="L4531" s="207" t="s">
        <v>827</v>
      </c>
      <c r="M4531" s="208" t="s">
        <v>4034</v>
      </c>
      <c r="N4531" s="209">
        <f t="shared" si="0"/>
        <v>2025</v>
      </c>
      <c r="O4531" s="210">
        <f t="shared" si="1"/>
        <v>12</v>
      </c>
      <c r="P4531" s="211" t="str">
        <f>IFERROR(VLOOKUP(F4531,연간집계!D:E,2,FALSE),"")</f>
        <v>스탠다드 포토북 6*8 (소프트/무광)</v>
      </c>
    </row>
    <row r="4532" spans="1:16" ht="12.75">
      <c r="A4532" s="201">
        <v>46017.156365740739</v>
      </c>
      <c r="B4532" s="202">
        <v>46017</v>
      </c>
      <c r="C4532" s="203" t="s">
        <v>10848</v>
      </c>
      <c r="D4532" s="203" t="s">
        <v>11</v>
      </c>
      <c r="E4532" s="204" t="s">
        <v>10845</v>
      </c>
      <c r="F4532" s="49" t="s">
        <v>834</v>
      </c>
      <c r="G4532" s="203">
        <v>1</v>
      </c>
      <c r="H4532" s="203" t="s">
        <v>10846</v>
      </c>
      <c r="I4532" s="205" t="s">
        <v>1984</v>
      </c>
      <c r="J4532" s="206"/>
      <c r="K4532" s="203">
        <v>24</v>
      </c>
      <c r="L4532" s="207" t="s">
        <v>827</v>
      </c>
      <c r="M4532" s="208" t="s">
        <v>4034</v>
      </c>
      <c r="N4532" s="209">
        <f t="shared" si="0"/>
        <v>2025</v>
      </c>
      <c r="O4532" s="210">
        <f t="shared" si="1"/>
        <v>12</v>
      </c>
      <c r="P4532" s="211" t="str">
        <f>IFERROR(VLOOKUP(F4532,연간집계!D:E,2,FALSE),"")</f>
        <v>스탠다드 포토북 6*8 (소프트/무광)</v>
      </c>
    </row>
    <row r="4533" spans="1:16" ht="12.75">
      <c r="A4533" s="201">
        <v>46017.156377314815</v>
      </c>
      <c r="B4533" s="202">
        <v>46017</v>
      </c>
      <c r="C4533" s="203" t="s">
        <v>10849</v>
      </c>
      <c r="D4533" s="203" t="s">
        <v>11</v>
      </c>
      <c r="E4533" s="204" t="s">
        <v>10845</v>
      </c>
      <c r="F4533" s="49" t="s">
        <v>834</v>
      </c>
      <c r="G4533" s="203">
        <v>1</v>
      </c>
      <c r="H4533" s="203" t="s">
        <v>10846</v>
      </c>
      <c r="I4533" s="205" t="s">
        <v>1984</v>
      </c>
      <c r="J4533" s="206"/>
      <c r="K4533" s="203">
        <v>24</v>
      </c>
      <c r="L4533" s="207" t="s">
        <v>827</v>
      </c>
      <c r="M4533" s="208" t="s">
        <v>4034</v>
      </c>
      <c r="N4533" s="209">
        <f t="shared" si="0"/>
        <v>2025</v>
      </c>
      <c r="O4533" s="210">
        <f t="shared" si="1"/>
        <v>12</v>
      </c>
      <c r="P4533" s="211" t="str">
        <f>IFERROR(VLOOKUP(F4533,연간집계!D:E,2,FALSE),"")</f>
        <v>스탠다드 포토북 6*8 (소프트/무광)</v>
      </c>
    </row>
    <row r="4534" spans="1:16" ht="12.75">
      <c r="A4534" s="201">
        <v>46017.156388888892</v>
      </c>
      <c r="B4534" s="202">
        <v>46017</v>
      </c>
      <c r="C4534" s="203" t="s">
        <v>10850</v>
      </c>
      <c r="D4534" s="203" t="s">
        <v>11</v>
      </c>
      <c r="E4534" s="204" t="s">
        <v>10845</v>
      </c>
      <c r="F4534" s="49" t="s">
        <v>834</v>
      </c>
      <c r="G4534" s="203">
        <v>1</v>
      </c>
      <c r="H4534" s="203" t="s">
        <v>10846</v>
      </c>
      <c r="I4534" s="205" t="s">
        <v>1984</v>
      </c>
      <c r="J4534" s="206"/>
      <c r="K4534" s="203">
        <v>24</v>
      </c>
      <c r="L4534" s="207" t="s">
        <v>827</v>
      </c>
      <c r="M4534" s="208" t="s">
        <v>4034</v>
      </c>
      <c r="N4534" s="209">
        <f t="shared" si="0"/>
        <v>2025</v>
      </c>
      <c r="O4534" s="210">
        <f t="shared" si="1"/>
        <v>12</v>
      </c>
      <c r="P4534" s="211" t="str">
        <f>IFERROR(VLOOKUP(F4534,연간집계!D:E,2,FALSE),"")</f>
        <v>스탠다드 포토북 6*8 (소프트/무광)</v>
      </c>
    </row>
    <row r="4535" spans="1:16" ht="12.75">
      <c r="A4535" s="201">
        <v>46017.391041666669</v>
      </c>
      <c r="B4535" s="202">
        <v>46017</v>
      </c>
      <c r="C4535" s="203" t="s">
        <v>10851</v>
      </c>
      <c r="D4535" s="203" t="s">
        <v>11</v>
      </c>
      <c r="E4535" s="204" t="s">
        <v>10852</v>
      </c>
      <c r="F4535" s="49" t="s">
        <v>1284</v>
      </c>
      <c r="G4535" s="203">
        <v>10</v>
      </c>
      <c r="H4535" s="203" t="s">
        <v>10853</v>
      </c>
      <c r="I4535" s="205" t="s">
        <v>5442</v>
      </c>
      <c r="J4535" s="206"/>
      <c r="K4535" s="203">
        <v>26</v>
      </c>
      <c r="L4535" s="207" t="s">
        <v>827</v>
      </c>
      <c r="M4535" s="208" t="s">
        <v>1612</v>
      </c>
      <c r="N4535" s="209">
        <f t="shared" si="0"/>
        <v>2025</v>
      </c>
      <c r="O4535" s="210">
        <f t="shared" si="1"/>
        <v>12</v>
      </c>
      <c r="P4535" s="211" t="str">
        <f>IFERROR(VLOOKUP(F4535,연간집계!D:E,2,FALSE),"")</f>
        <v>PCMS_스탠다드캘린더</v>
      </c>
    </row>
    <row r="4536" spans="1:16" ht="12.75">
      <c r="A4536" s="201">
        <v>46017.396932870368</v>
      </c>
      <c r="B4536" s="202">
        <v>46017</v>
      </c>
      <c r="C4536" s="203" t="s">
        <v>10854</v>
      </c>
      <c r="D4536" s="203" t="s">
        <v>11</v>
      </c>
      <c r="E4536" s="204" t="s">
        <v>10855</v>
      </c>
      <c r="F4536" s="49" t="s">
        <v>1284</v>
      </c>
      <c r="G4536" s="203">
        <v>4</v>
      </c>
      <c r="H4536" s="203" t="s">
        <v>8567</v>
      </c>
      <c r="I4536" s="205" t="s">
        <v>4182</v>
      </c>
      <c r="J4536" s="206"/>
      <c r="K4536" s="203">
        <v>26</v>
      </c>
      <c r="L4536" s="207" t="s">
        <v>827</v>
      </c>
      <c r="M4536" s="208" t="s">
        <v>1481</v>
      </c>
      <c r="N4536" s="209">
        <f t="shared" si="0"/>
        <v>2025</v>
      </c>
      <c r="O4536" s="210">
        <f t="shared" si="1"/>
        <v>12</v>
      </c>
      <c r="P4536" s="211" t="str">
        <f>IFERROR(VLOOKUP(F4536,연간집계!D:E,2,FALSE),"")</f>
        <v>PCMS_스탠다드캘린더</v>
      </c>
    </row>
    <row r="4537" spans="1:16" ht="12.75">
      <c r="A4537" s="201">
        <v>46017.408796296295</v>
      </c>
      <c r="B4537" s="202">
        <v>46017</v>
      </c>
      <c r="C4537" s="203" t="s">
        <v>10856</v>
      </c>
      <c r="D4537" s="203" t="s">
        <v>11</v>
      </c>
      <c r="E4537" s="204" t="s">
        <v>10857</v>
      </c>
      <c r="F4537" s="49" t="s">
        <v>983</v>
      </c>
      <c r="G4537" s="203">
        <v>5</v>
      </c>
      <c r="H4537" s="203" t="s">
        <v>2684</v>
      </c>
      <c r="I4537" s="205" t="s">
        <v>1483</v>
      </c>
      <c r="J4537" s="206"/>
      <c r="K4537" s="203">
        <v>28</v>
      </c>
      <c r="L4537" s="207" t="s">
        <v>827</v>
      </c>
      <c r="M4537" s="208" t="s">
        <v>1425</v>
      </c>
      <c r="N4537" s="209">
        <f t="shared" si="0"/>
        <v>2025</v>
      </c>
      <c r="O4537" s="210">
        <f t="shared" si="1"/>
        <v>12</v>
      </c>
      <c r="P4537" s="211" t="str">
        <f>IFERROR(VLOOKUP(F4537,연간집계!D:E,2,FALSE),"")</f>
        <v>졸업북 (무광)</v>
      </c>
    </row>
    <row r="4538" spans="1:16" ht="12.75">
      <c r="A4538" s="201">
        <v>46017.417627314811</v>
      </c>
      <c r="B4538" s="202">
        <v>46017</v>
      </c>
      <c r="C4538" s="203" t="s">
        <v>10858</v>
      </c>
      <c r="D4538" s="203" t="s">
        <v>11</v>
      </c>
      <c r="E4538" s="204" t="s">
        <v>10859</v>
      </c>
      <c r="F4538" s="49" t="s">
        <v>1291</v>
      </c>
      <c r="G4538" s="203">
        <v>1</v>
      </c>
      <c r="H4538" s="203" t="s">
        <v>10860</v>
      </c>
      <c r="I4538" s="205" t="s">
        <v>5156</v>
      </c>
      <c r="J4538" s="206"/>
      <c r="K4538" s="203">
        <v>14</v>
      </c>
      <c r="L4538" s="207" t="s">
        <v>827</v>
      </c>
      <c r="M4538" s="208" t="s">
        <v>1436</v>
      </c>
      <c r="N4538" s="209">
        <f t="shared" si="0"/>
        <v>2025</v>
      </c>
      <c r="O4538" s="210">
        <f t="shared" si="1"/>
        <v>12</v>
      </c>
      <c r="P4538" s="211" t="str">
        <f>IFERROR(VLOOKUP(F4538,연간집계!D:E,2,FALSE),"")</f>
        <v>PCMS_벽걸이1단캘린더</v>
      </c>
    </row>
    <row r="4539" spans="1:16" ht="12.75">
      <c r="A4539" s="201">
        <v>46017.420590277776</v>
      </c>
      <c r="B4539" s="202">
        <v>46017</v>
      </c>
      <c r="C4539" s="203" t="s">
        <v>10861</v>
      </c>
      <c r="D4539" s="203" t="s">
        <v>11</v>
      </c>
      <c r="E4539" s="204" t="s">
        <v>10862</v>
      </c>
      <c r="F4539" s="49" t="s">
        <v>1266</v>
      </c>
      <c r="G4539" s="203">
        <v>1</v>
      </c>
      <c r="H4539" s="203" t="s">
        <v>10860</v>
      </c>
      <c r="I4539" s="205" t="s">
        <v>1842</v>
      </c>
      <c r="J4539" s="206"/>
      <c r="K4539" s="203">
        <v>26</v>
      </c>
      <c r="L4539" s="207" t="s">
        <v>827</v>
      </c>
      <c r="M4539" s="208" t="s">
        <v>1436</v>
      </c>
      <c r="N4539" s="209">
        <f t="shared" si="0"/>
        <v>2025</v>
      </c>
      <c r="O4539" s="210">
        <f t="shared" si="1"/>
        <v>12</v>
      </c>
      <c r="P4539" s="211" t="str">
        <f>IFERROR(VLOOKUP(F4539,연간집계!D:E,2,FALSE),"")</f>
        <v>PCMS_롱캘린더</v>
      </c>
    </row>
    <row r="4540" spans="1:16" ht="12.75">
      <c r="A4540" s="201">
        <v>46017.420613425929</v>
      </c>
      <c r="B4540" s="202">
        <v>46017</v>
      </c>
      <c r="C4540" s="203" t="s">
        <v>10863</v>
      </c>
      <c r="D4540" s="203" t="s">
        <v>11</v>
      </c>
      <c r="E4540" s="204" t="s">
        <v>10864</v>
      </c>
      <c r="F4540" s="49" t="s">
        <v>834</v>
      </c>
      <c r="G4540" s="203">
        <v>1</v>
      </c>
      <c r="H4540" s="203" t="s">
        <v>9741</v>
      </c>
      <c r="I4540" s="205" t="s">
        <v>1440</v>
      </c>
      <c r="J4540" s="206"/>
      <c r="K4540" s="203">
        <v>24</v>
      </c>
      <c r="L4540" s="207" t="s">
        <v>827</v>
      </c>
      <c r="M4540" s="208" t="s">
        <v>1497</v>
      </c>
      <c r="N4540" s="209">
        <f t="shared" si="0"/>
        <v>2025</v>
      </c>
      <c r="O4540" s="210">
        <f t="shared" si="1"/>
        <v>12</v>
      </c>
      <c r="P4540" s="211" t="str">
        <f>IFERROR(VLOOKUP(F4540,연간집계!D:E,2,FALSE),"")</f>
        <v>스탠다드 포토북 6*8 (소프트/무광)</v>
      </c>
    </row>
    <row r="4541" spans="1:16" ht="12.75">
      <c r="A4541" s="201">
        <v>46017.432372685187</v>
      </c>
      <c r="B4541" s="202">
        <v>46017</v>
      </c>
      <c r="C4541" s="203" t="s">
        <v>10865</v>
      </c>
      <c r="D4541" s="203" t="s">
        <v>11</v>
      </c>
      <c r="E4541" s="204" t="s">
        <v>10866</v>
      </c>
      <c r="F4541" s="49" t="s">
        <v>1269</v>
      </c>
      <c r="G4541" s="203">
        <v>21</v>
      </c>
      <c r="H4541" s="203" t="s">
        <v>10867</v>
      </c>
      <c r="I4541" s="205" t="s">
        <v>5156</v>
      </c>
      <c r="J4541" s="206"/>
      <c r="K4541" s="203">
        <v>26</v>
      </c>
      <c r="L4541" s="207" t="s">
        <v>827</v>
      </c>
      <c r="M4541" s="208" t="s">
        <v>1612</v>
      </c>
      <c r="N4541" s="209">
        <f t="shared" si="0"/>
        <v>2025</v>
      </c>
      <c r="O4541" s="210">
        <f t="shared" si="1"/>
        <v>12</v>
      </c>
      <c r="P4541" s="211" t="str">
        <f>IFERROR(VLOOKUP(F4541,연간집계!D:E,2,FALSE),"")</f>
        <v>PCMS_미니캘린더</v>
      </c>
    </row>
    <row r="4542" spans="1:16" ht="12.75">
      <c r="A4542" s="201">
        <v>46017.447245370371</v>
      </c>
      <c r="B4542" s="202">
        <v>46017</v>
      </c>
      <c r="C4542" s="203" t="s">
        <v>10868</v>
      </c>
      <c r="D4542" s="203" t="s">
        <v>11</v>
      </c>
      <c r="E4542" s="204" t="s">
        <v>10869</v>
      </c>
      <c r="F4542" s="49" t="s">
        <v>1284</v>
      </c>
      <c r="G4542" s="203">
        <v>26</v>
      </c>
      <c r="H4542" s="203" t="s">
        <v>10853</v>
      </c>
      <c r="I4542" s="205" t="s">
        <v>5442</v>
      </c>
      <c r="J4542" s="206"/>
      <c r="K4542" s="203">
        <v>26</v>
      </c>
      <c r="L4542" s="207" t="s">
        <v>827</v>
      </c>
      <c r="M4542" s="208" t="s">
        <v>1612</v>
      </c>
      <c r="N4542" s="209">
        <f t="shared" si="0"/>
        <v>2025</v>
      </c>
      <c r="O4542" s="210">
        <f t="shared" si="1"/>
        <v>12</v>
      </c>
      <c r="P4542" s="211" t="str">
        <f>IFERROR(VLOOKUP(F4542,연간집계!D:E,2,FALSE),"")</f>
        <v>PCMS_스탠다드캘린더</v>
      </c>
    </row>
    <row r="4543" spans="1:16" ht="12.75">
      <c r="A4543" s="201">
        <v>46017.456145833334</v>
      </c>
      <c r="B4543" s="202">
        <v>46017</v>
      </c>
      <c r="C4543" s="203" t="s">
        <v>10870</v>
      </c>
      <c r="D4543" s="203" t="s">
        <v>11</v>
      </c>
      <c r="E4543" s="204" t="s">
        <v>10871</v>
      </c>
      <c r="F4543" s="49" t="s">
        <v>1392</v>
      </c>
      <c r="G4543" s="203">
        <v>4</v>
      </c>
      <c r="H4543" s="203" t="s">
        <v>616</v>
      </c>
      <c r="I4543" s="205" t="s">
        <v>1440</v>
      </c>
      <c r="J4543" s="206"/>
      <c r="K4543" s="203">
        <v>1</v>
      </c>
      <c r="L4543" s="207" t="s">
        <v>827</v>
      </c>
      <c r="M4543" s="208" t="s">
        <v>1497</v>
      </c>
      <c r="N4543" s="209">
        <f t="shared" si="0"/>
        <v>2025</v>
      </c>
      <c r="O4543" s="210">
        <f t="shared" si="1"/>
        <v>12</v>
      </c>
      <c r="P4543" s="211" t="str">
        <f>IFERROR(VLOOKUP(F4543,연간집계!D:E,2,FALSE),"")</f>
        <v>포토노트 150</v>
      </c>
    </row>
    <row r="4544" spans="1:16" ht="12.75">
      <c r="A4544" s="201">
        <v>46017.462280092594</v>
      </c>
      <c r="B4544" s="202">
        <v>46017</v>
      </c>
      <c r="C4544" s="203" t="s">
        <v>10872</v>
      </c>
      <c r="D4544" s="203" t="s">
        <v>11</v>
      </c>
      <c r="E4544" s="204" t="s">
        <v>10873</v>
      </c>
      <c r="F4544" s="49" t="s">
        <v>1266</v>
      </c>
      <c r="G4544" s="203">
        <v>1</v>
      </c>
      <c r="H4544" s="203" t="s">
        <v>9395</v>
      </c>
      <c r="I4544" s="205" t="s">
        <v>1842</v>
      </c>
      <c r="J4544" s="206"/>
      <c r="K4544" s="203">
        <v>26</v>
      </c>
      <c r="L4544" s="207" t="s">
        <v>827</v>
      </c>
      <c r="M4544" s="208" t="s">
        <v>1629</v>
      </c>
      <c r="N4544" s="209">
        <f t="shared" si="0"/>
        <v>2025</v>
      </c>
      <c r="O4544" s="210">
        <f t="shared" si="1"/>
        <v>12</v>
      </c>
      <c r="P4544" s="211" t="str">
        <f>IFERROR(VLOOKUP(F4544,연간집계!D:E,2,FALSE),"")</f>
        <v>PCMS_롱캘린더</v>
      </c>
    </row>
    <row r="4545" spans="1:16" ht="12.75">
      <c r="A4545" s="201">
        <v>46017.471238425926</v>
      </c>
      <c r="B4545" s="202">
        <v>46017</v>
      </c>
      <c r="C4545" s="203" t="s">
        <v>10874</v>
      </c>
      <c r="D4545" s="203" t="s">
        <v>11</v>
      </c>
      <c r="E4545" s="204" t="s">
        <v>10875</v>
      </c>
      <c r="F4545" s="49" t="s">
        <v>1284</v>
      </c>
      <c r="G4545" s="203">
        <v>2</v>
      </c>
      <c r="H4545" s="203" t="s">
        <v>10876</v>
      </c>
      <c r="I4545" s="205" t="s">
        <v>5016</v>
      </c>
      <c r="J4545" s="206"/>
      <c r="K4545" s="203">
        <v>26</v>
      </c>
      <c r="L4545" s="207" t="s">
        <v>827</v>
      </c>
      <c r="M4545" s="208" t="s">
        <v>1436</v>
      </c>
      <c r="N4545" s="209">
        <f t="shared" si="0"/>
        <v>2025</v>
      </c>
      <c r="O4545" s="210">
        <f t="shared" si="1"/>
        <v>12</v>
      </c>
      <c r="P4545" s="211" t="str">
        <f>IFERROR(VLOOKUP(F4545,연간집계!D:E,2,FALSE),"")</f>
        <v>PCMS_스탠다드캘린더</v>
      </c>
    </row>
    <row r="4546" spans="1:16" ht="12.75">
      <c r="A4546" s="201">
        <v>46017.474247685182</v>
      </c>
      <c r="B4546" s="202">
        <v>46017</v>
      </c>
      <c r="C4546" s="203" t="s">
        <v>10877</v>
      </c>
      <c r="D4546" s="203" t="s">
        <v>11</v>
      </c>
      <c r="E4546" s="204" t="s">
        <v>10878</v>
      </c>
      <c r="F4546" s="49" t="s">
        <v>1284</v>
      </c>
      <c r="G4546" s="203">
        <v>31</v>
      </c>
      <c r="H4546" s="203" t="s">
        <v>10879</v>
      </c>
      <c r="I4546" s="205" t="s">
        <v>4186</v>
      </c>
      <c r="J4546" s="206"/>
      <c r="K4546" s="203">
        <v>26</v>
      </c>
      <c r="L4546" s="207" t="s">
        <v>827</v>
      </c>
      <c r="M4546" s="208" t="s">
        <v>1612</v>
      </c>
      <c r="N4546" s="209">
        <f t="shared" si="0"/>
        <v>2025</v>
      </c>
      <c r="O4546" s="210">
        <f t="shared" si="1"/>
        <v>12</v>
      </c>
      <c r="P4546" s="211" t="str">
        <f>IFERROR(VLOOKUP(F4546,연간집계!D:E,2,FALSE),"")</f>
        <v>PCMS_스탠다드캘린더</v>
      </c>
    </row>
    <row r="4547" spans="1:16" ht="12.75">
      <c r="A4547" s="201">
        <v>46017.477199074077</v>
      </c>
      <c r="B4547" s="202">
        <v>46017</v>
      </c>
      <c r="C4547" s="203" t="s">
        <v>10880</v>
      </c>
      <c r="D4547" s="203" t="s">
        <v>11</v>
      </c>
      <c r="E4547" s="204" t="s">
        <v>10881</v>
      </c>
      <c r="F4547" s="49" t="s">
        <v>1269</v>
      </c>
      <c r="G4547" s="203">
        <v>30</v>
      </c>
      <c r="H4547" s="203" t="s">
        <v>10882</v>
      </c>
      <c r="I4547" s="205" t="s">
        <v>5016</v>
      </c>
      <c r="J4547" s="206"/>
      <c r="K4547" s="203">
        <v>26</v>
      </c>
      <c r="L4547" s="207" t="s">
        <v>828</v>
      </c>
      <c r="M4547" s="203" t="s">
        <v>5021</v>
      </c>
      <c r="N4547" s="209">
        <f t="shared" si="0"/>
        <v>2025</v>
      </c>
      <c r="O4547" s="210">
        <f t="shared" si="1"/>
        <v>12</v>
      </c>
      <c r="P4547" s="211" t="str">
        <f>IFERROR(VLOOKUP(F4547,연간집계!D:E,2,FALSE),"")</f>
        <v>PCMS_미니캘린더</v>
      </c>
    </row>
    <row r="4548" spans="1:16" ht="12.75">
      <c r="A4548" s="201">
        <v>46017.480150462965</v>
      </c>
      <c r="B4548" s="202">
        <v>46017</v>
      </c>
      <c r="C4548" s="203" t="s">
        <v>10883</v>
      </c>
      <c r="D4548" s="203" t="s">
        <v>11</v>
      </c>
      <c r="E4548" s="204" t="s">
        <v>10884</v>
      </c>
      <c r="F4548" s="49" t="s">
        <v>38</v>
      </c>
      <c r="G4548" s="203">
        <v>5</v>
      </c>
      <c r="H4548" s="203" t="s">
        <v>10885</v>
      </c>
      <c r="I4548" s="205" t="s">
        <v>1440</v>
      </c>
      <c r="J4548" s="206"/>
      <c r="K4548" s="203">
        <v>50</v>
      </c>
      <c r="L4548" s="207" t="s">
        <v>827</v>
      </c>
      <c r="M4548" s="208" t="s">
        <v>1497</v>
      </c>
      <c r="N4548" s="209">
        <f t="shared" si="0"/>
        <v>2025</v>
      </c>
      <c r="O4548" s="210">
        <f t="shared" si="1"/>
        <v>12</v>
      </c>
      <c r="P4548" s="211" t="str">
        <f>IFERROR(VLOOKUP(F4548,연간집계!D:E,2,FALSE),"")</f>
        <v>플라이트북 248</v>
      </c>
    </row>
    <row r="4549" spans="1:16" ht="12.75">
      <c r="A4549" s="201">
        <v>46017.480162037034</v>
      </c>
      <c r="B4549" s="202">
        <v>46017</v>
      </c>
      <c r="C4549" s="203" t="s">
        <v>10886</v>
      </c>
      <c r="D4549" s="203" t="s">
        <v>11</v>
      </c>
      <c r="E4549" s="204" t="s">
        <v>10887</v>
      </c>
      <c r="F4549" s="49" t="s">
        <v>1296</v>
      </c>
      <c r="G4549" s="203">
        <v>1</v>
      </c>
      <c r="H4549" s="203" t="s">
        <v>2484</v>
      </c>
      <c r="I4549" s="205" t="s">
        <v>5190</v>
      </c>
      <c r="J4549" s="206"/>
      <c r="K4549" s="203">
        <v>26</v>
      </c>
      <c r="L4549" s="207" t="s">
        <v>827</v>
      </c>
      <c r="M4549" s="208" t="s">
        <v>1436</v>
      </c>
      <c r="N4549" s="209">
        <f t="shared" si="0"/>
        <v>2025</v>
      </c>
      <c r="O4549" s="210">
        <f t="shared" si="1"/>
        <v>12</v>
      </c>
      <c r="P4549" s="211" t="str">
        <f>IFERROR(VLOOKUP(F4549,연간집계!D:E,2,FALSE),"")</f>
        <v>PCMS_벽걸이2단캘린더</v>
      </c>
    </row>
    <row r="4550" spans="1:16" ht="12.75">
      <c r="A4550" s="201">
        <v>46017.49491898148</v>
      </c>
      <c r="B4550" s="202">
        <v>46017</v>
      </c>
      <c r="C4550" s="203" t="s">
        <v>10888</v>
      </c>
      <c r="D4550" s="203" t="s">
        <v>11</v>
      </c>
      <c r="E4550" s="204" t="s">
        <v>10889</v>
      </c>
      <c r="F4550" s="49" t="s">
        <v>856</v>
      </c>
      <c r="G4550" s="203">
        <v>4</v>
      </c>
      <c r="H4550" s="203" t="s">
        <v>10890</v>
      </c>
      <c r="I4550" s="205" t="s">
        <v>5118</v>
      </c>
      <c r="J4550" s="206"/>
      <c r="K4550" s="203">
        <v>28</v>
      </c>
      <c r="L4550" s="207" t="s">
        <v>827</v>
      </c>
      <c r="M4550" s="203" t="s">
        <v>5021</v>
      </c>
      <c r="N4550" s="209">
        <f t="shared" si="0"/>
        <v>2025</v>
      </c>
      <c r="O4550" s="210">
        <f t="shared" si="1"/>
        <v>12</v>
      </c>
      <c r="P4550" s="211" t="str">
        <f>IFERROR(VLOOKUP(F4550,연간집계!D:E,2,FALSE),"")</f>
        <v>스탠다드 포토북 8*8 (하드/무광)</v>
      </c>
    </row>
    <row r="4551" spans="1:16" ht="12.75">
      <c r="A4551" s="201">
        <v>46017.494930555556</v>
      </c>
      <c r="B4551" s="202">
        <v>46017</v>
      </c>
      <c r="C4551" s="203" t="s">
        <v>10891</v>
      </c>
      <c r="D4551" s="203" t="s">
        <v>11</v>
      </c>
      <c r="E4551" s="204" t="s">
        <v>10889</v>
      </c>
      <c r="F4551" s="49" t="s">
        <v>856</v>
      </c>
      <c r="G4551" s="203">
        <v>14</v>
      </c>
      <c r="H4551" s="203" t="s">
        <v>10890</v>
      </c>
      <c r="I4551" s="205" t="s">
        <v>5118</v>
      </c>
      <c r="J4551" s="206"/>
      <c r="K4551" s="203">
        <v>28</v>
      </c>
      <c r="L4551" s="207" t="s">
        <v>827</v>
      </c>
      <c r="M4551" s="203" t="s">
        <v>5021</v>
      </c>
      <c r="N4551" s="209">
        <f t="shared" si="0"/>
        <v>2025</v>
      </c>
      <c r="O4551" s="210">
        <f t="shared" si="1"/>
        <v>12</v>
      </c>
      <c r="P4551" s="211" t="str">
        <f>IFERROR(VLOOKUP(F4551,연간집계!D:E,2,FALSE),"")</f>
        <v>스탠다드 포토북 8*8 (하드/무광)</v>
      </c>
    </row>
    <row r="4552" spans="1:16" ht="12.75">
      <c r="A4552" s="201">
        <v>46017.515486111108</v>
      </c>
      <c r="B4552" s="202">
        <v>46017</v>
      </c>
      <c r="C4552" s="203" t="s">
        <v>10892</v>
      </c>
      <c r="D4552" s="203" t="s">
        <v>11</v>
      </c>
      <c r="E4552" s="204" t="s">
        <v>10893</v>
      </c>
      <c r="F4552" s="49" t="s">
        <v>972</v>
      </c>
      <c r="G4552" s="203">
        <v>1</v>
      </c>
      <c r="H4552" s="203" t="s">
        <v>8302</v>
      </c>
      <c r="I4552" s="205" t="s">
        <v>1970</v>
      </c>
      <c r="J4552" s="208" t="s">
        <v>10894</v>
      </c>
      <c r="K4552" s="203">
        <v>80</v>
      </c>
      <c r="L4552" s="207" t="s">
        <v>827</v>
      </c>
      <c r="M4552" s="208" t="s">
        <v>1436</v>
      </c>
      <c r="N4552" s="209">
        <f t="shared" si="0"/>
        <v>2025</v>
      </c>
      <c r="O4552" s="210">
        <f t="shared" si="1"/>
        <v>12</v>
      </c>
      <c r="P4552" s="211" t="str">
        <f>IFERROR(VLOOKUP(F4552,연간집계!D:E,2,FALSE),"")</f>
        <v>시티북 198 (쿠션하드/78p)</v>
      </c>
    </row>
    <row r="4553" spans="1:16" ht="12.75">
      <c r="A4553" s="201">
        <v>46017.515497685185</v>
      </c>
      <c r="B4553" s="202">
        <v>46017</v>
      </c>
      <c r="C4553" s="203" t="s">
        <v>10895</v>
      </c>
      <c r="D4553" s="203" t="s">
        <v>11</v>
      </c>
      <c r="E4553" s="204" t="s">
        <v>10893</v>
      </c>
      <c r="F4553" s="49" t="s">
        <v>1027</v>
      </c>
      <c r="G4553" s="203">
        <v>1</v>
      </c>
      <c r="H4553" s="203" t="s">
        <v>8302</v>
      </c>
      <c r="I4553" s="208" t="s">
        <v>3783</v>
      </c>
      <c r="J4553" s="208" t="s">
        <v>3783</v>
      </c>
      <c r="K4553" s="203">
        <v>80</v>
      </c>
      <c r="L4553" s="207" t="s">
        <v>827</v>
      </c>
      <c r="M4553" s="208" t="s">
        <v>1436</v>
      </c>
      <c r="N4553" s="209">
        <f t="shared" si="0"/>
        <v>2025</v>
      </c>
      <c r="O4553" s="210">
        <f t="shared" si="1"/>
        <v>12</v>
      </c>
      <c r="P4553" s="211" t="str">
        <f>IFERROR(VLOOKUP(F4553,연간집계!D:E,2,FALSE),"")</f>
        <v>트래블북 198 (쿠션하드/78p)</v>
      </c>
    </row>
    <row r="4554" spans="1:16" ht="12.75">
      <c r="A4554" s="201">
        <v>46017.515509259261</v>
      </c>
      <c r="B4554" s="202">
        <v>46017</v>
      </c>
      <c r="C4554" s="203" t="s">
        <v>10896</v>
      </c>
      <c r="D4554" s="203" t="s">
        <v>11</v>
      </c>
      <c r="E4554" s="204" t="s">
        <v>10893</v>
      </c>
      <c r="F4554" s="49" t="s">
        <v>972</v>
      </c>
      <c r="G4554" s="203">
        <v>1</v>
      </c>
      <c r="H4554" s="203" t="s">
        <v>8302</v>
      </c>
      <c r="I4554" s="205" t="s">
        <v>2836</v>
      </c>
      <c r="J4554" s="208" t="s">
        <v>2836</v>
      </c>
      <c r="K4554" s="203">
        <v>80</v>
      </c>
      <c r="L4554" s="207" t="s">
        <v>827</v>
      </c>
      <c r="M4554" s="208" t="s">
        <v>1436</v>
      </c>
      <c r="N4554" s="209">
        <f t="shared" si="0"/>
        <v>2025</v>
      </c>
      <c r="O4554" s="210">
        <f t="shared" si="1"/>
        <v>12</v>
      </c>
      <c r="P4554" s="211" t="str">
        <f>IFERROR(VLOOKUP(F4554,연간집계!D:E,2,FALSE),"")</f>
        <v>시티북 198 (쿠션하드/78p)</v>
      </c>
    </row>
    <row r="4555" spans="1:16" ht="12.75">
      <c r="A4555" s="201">
        <v>46017.515520833331</v>
      </c>
      <c r="B4555" s="202">
        <v>46017</v>
      </c>
      <c r="C4555" s="203" t="s">
        <v>10897</v>
      </c>
      <c r="D4555" s="203" t="s">
        <v>11</v>
      </c>
      <c r="E4555" s="204" t="s">
        <v>10893</v>
      </c>
      <c r="F4555" s="49" t="s">
        <v>972</v>
      </c>
      <c r="G4555" s="203">
        <v>1</v>
      </c>
      <c r="H4555" s="203" t="s">
        <v>8302</v>
      </c>
      <c r="I4555" s="205" t="s">
        <v>1970</v>
      </c>
      <c r="J4555" s="208" t="s">
        <v>1970</v>
      </c>
      <c r="K4555" s="203">
        <v>80</v>
      </c>
      <c r="L4555" s="207" t="s">
        <v>827</v>
      </c>
      <c r="M4555" s="208" t="s">
        <v>1436</v>
      </c>
      <c r="N4555" s="209">
        <f t="shared" si="0"/>
        <v>2025</v>
      </c>
      <c r="O4555" s="210">
        <f t="shared" si="1"/>
        <v>12</v>
      </c>
      <c r="P4555" s="211" t="str">
        <f>IFERROR(VLOOKUP(F4555,연간집계!D:E,2,FALSE),"")</f>
        <v>시티북 198 (쿠션하드/78p)</v>
      </c>
    </row>
    <row r="4556" spans="1:16" ht="12.75">
      <c r="A4556" s="201">
        <v>46017.521412037036</v>
      </c>
      <c r="B4556" s="202">
        <v>46017</v>
      </c>
      <c r="C4556" s="203" t="s">
        <v>10898</v>
      </c>
      <c r="D4556" s="203" t="s">
        <v>11</v>
      </c>
      <c r="E4556" s="204" t="s">
        <v>10899</v>
      </c>
      <c r="F4556" s="49" t="s">
        <v>1056</v>
      </c>
      <c r="G4556" s="203">
        <v>1</v>
      </c>
      <c r="H4556" s="203" t="s">
        <v>10900</v>
      </c>
      <c r="I4556" s="205" t="s">
        <v>1440</v>
      </c>
      <c r="J4556" s="206"/>
      <c r="K4556" s="203">
        <v>160</v>
      </c>
      <c r="L4556" s="207" t="s">
        <v>827</v>
      </c>
      <c r="M4556" s="208" t="s">
        <v>1436</v>
      </c>
      <c r="N4556" s="209">
        <f t="shared" si="0"/>
        <v>2025</v>
      </c>
      <c r="O4556" s="210">
        <f t="shared" si="1"/>
        <v>12</v>
      </c>
      <c r="P4556" s="211" t="str">
        <f>IFERROR(VLOOKUP(F4556,연간집계!D:E,2,FALSE),"")</f>
        <v>프리북 150 (소프트)</v>
      </c>
    </row>
    <row r="4557" spans="1:16" ht="12.75">
      <c r="A4557" s="201">
        <v>46017.527291666665</v>
      </c>
      <c r="B4557" s="202">
        <v>46017</v>
      </c>
      <c r="C4557" s="203" t="s">
        <v>10901</v>
      </c>
      <c r="D4557" s="203" t="s">
        <v>11</v>
      </c>
      <c r="E4557" s="204" t="s">
        <v>10902</v>
      </c>
      <c r="F4557" s="49" t="s">
        <v>1232</v>
      </c>
      <c r="G4557" s="203">
        <v>1</v>
      </c>
      <c r="H4557" s="203" t="s">
        <v>10903</v>
      </c>
      <c r="I4557" s="205" t="s">
        <v>1440</v>
      </c>
      <c r="J4557" s="208" t="s">
        <v>1444</v>
      </c>
      <c r="K4557" s="203">
        <v>30</v>
      </c>
      <c r="L4557" s="207" t="s">
        <v>827</v>
      </c>
      <c r="M4557" s="208" t="s">
        <v>1460</v>
      </c>
      <c r="N4557" s="209">
        <f t="shared" si="0"/>
        <v>2025</v>
      </c>
      <c r="O4557" s="210">
        <f t="shared" si="1"/>
        <v>12</v>
      </c>
      <c r="P4557" s="211" t="str">
        <f>IFERROR(VLOOKUP(F4557,연간집계!D:E,2,FALSE),"")</f>
        <v>셀프스튜디오앨범 14*10 (무광)</v>
      </c>
    </row>
    <row r="4558" spans="1:16" ht="12.75">
      <c r="A4558" s="201">
        <v>46017.533171296294</v>
      </c>
      <c r="B4558" s="202">
        <v>46017</v>
      </c>
      <c r="C4558" s="203" t="s">
        <v>10904</v>
      </c>
      <c r="D4558" s="203" t="s">
        <v>11</v>
      </c>
      <c r="E4558" s="204" t="s">
        <v>10905</v>
      </c>
      <c r="F4558" s="49" t="s">
        <v>1041</v>
      </c>
      <c r="G4558" s="203">
        <v>1</v>
      </c>
      <c r="H4558" s="203" t="s">
        <v>8306</v>
      </c>
      <c r="I4558" s="205" t="s">
        <v>1440</v>
      </c>
      <c r="J4558" s="206"/>
      <c r="K4558" s="203">
        <v>100</v>
      </c>
      <c r="L4558" s="207" t="s">
        <v>827</v>
      </c>
      <c r="M4558" s="208" t="s">
        <v>1436</v>
      </c>
      <c r="N4558" s="209">
        <f t="shared" si="0"/>
        <v>2025</v>
      </c>
      <c r="O4558" s="210">
        <f t="shared" si="1"/>
        <v>12</v>
      </c>
      <c r="P4558" s="211" t="str">
        <f>IFERROR(VLOOKUP(F4558,연간집계!D:E,2,FALSE),"")</f>
        <v>프리북 198 (소프트)</v>
      </c>
    </row>
    <row r="4559" spans="1:16" ht="12.75">
      <c r="A4559" s="201">
        <v>46017.533182870371</v>
      </c>
      <c r="B4559" s="202">
        <v>46017</v>
      </c>
      <c r="C4559" s="203" t="s">
        <v>10906</v>
      </c>
      <c r="D4559" s="203" t="s">
        <v>11</v>
      </c>
      <c r="E4559" s="204" t="s">
        <v>10905</v>
      </c>
      <c r="F4559" s="49" t="s">
        <v>1041</v>
      </c>
      <c r="G4559" s="203">
        <v>1</v>
      </c>
      <c r="H4559" s="203" t="s">
        <v>8306</v>
      </c>
      <c r="I4559" s="205" t="s">
        <v>1440</v>
      </c>
      <c r="J4559" s="206"/>
      <c r="K4559" s="203">
        <v>100</v>
      </c>
      <c r="L4559" s="207" t="s">
        <v>827</v>
      </c>
      <c r="M4559" s="208" t="s">
        <v>1436</v>
      </c>
      <c r="N4559" s="209">
        <f t="shared" si="0"/>
        <v>2025</v>
      </c>
      <c r="O4559" s="210">
        <f t="shared" si="1"/>
        <v>12</v>
      </c>
      <c r="P4559" s="211" t="str">
        <f>IFERROR(VLOOKUP(F4559,연간집계!D:E,2,FALSE),"")</f>
        <v>프리북 198 (소프트)</v>
      </c>
    </row>
    <row r="4560" spans="1:16" ht="12.75">
      <c r="A4560" s="201">
        <v>46017.577233796299</v>
      </c>
      <c r="B4560" s="202">
        <v>46017</v>
      </c>
      <c r="C4560" s="203" t="s">
        <v>10907</v>
      </c>
      <c r="D4560" s="203" t="s">
        <v>11</v>
      </c>
      <c r="E4560" s="204" t="s">
        <v>10908</v>
      </c>
      <c r="F4560" s="49" t="s">
        <v>1281</v>
      </c>
      <c r="G4560" s="203">
        <v>1</v>
      </c>
      <c r="H4560" s="203" t="s">
        <v>10909</v>
      </c>
      <c r="I4560" s="205" t="s">
        <v>2297</v>
      </c>
      <c r="J4560" s="206"/>
      <c r="K4560" s="203">
        <v>26</v>
      </c>
      <c r="L4560" s="207" t="s">
        <v>827</v>
      </c>
      <c r="M4560" s="208" t="s">
        <v>1449</v>
      </c>
      <c r="N4560" s="209">
        <f t="shared" si="0"/>
        <v>2025</v>
      </c>
      <c r="O4560" s="210">
        <f t="shared" si="1"/>
        <v>12</v>
      </c>
      <c r="P4560" s="211" t="str">
        <f>IFERROR(VLOOKUP(F4560,연간집계!D:E,2,FALSE),"")</f>
        <v>PCMS_빅캘린더</v>
      </c>
    </row>
    <row r="4561" spans="1:16" ht="12.75">
      <c r="A4561" s="201">
        <v>46017.580185185187</v>
      </c>
      <c r="B4561" s="202">
        <v>46017</v>
      </c>
      <c r="C4561" s="203" t="s">
        <v>10910</v>
      </c>
      <c r="D4561" s="203" t="s">
        <v>11</v>
      </c>
      <c r="E4561" s="204" t="s">
        <v>10911</v>
      </c>
      <c r="F4561" s="49" t="s">
        <v>1027</v>
      </c>
      <c r="G4561" s="203">
        <v>1</v>
      </c>
      <c r="H4561" s="203" t="s">
        <v>10912</v>
      </c>
      <c r="I4561" s="205" t="s">
        <v>2896</v>
      </c>
      <c r="J4561" s="208" t="s">
        <v>3238</v>
      </c>
      <c r="K4561" s="203">
        <v>80</v>
      </c>
      <c r="L4561" s="207" t="s">
        <v>827</v>
      </c>
      <c r="M4561" s="208" t="s">
        <v>1436</v>
      </c>
      <c r="N4561" s="209">
        <f t="shared" si="0"/>
        <v>2025</v>
      </c>
      <c r="O4561" s="210">
        <f t="shared" si="1"/>
        <v>12</v>
      </c>
      <c r="P4561" s="211" t="str">
        <f>IFERROR(VLOOKUP(#REF!,연간집계!D:E,2,FALSE),"")</f>
        <v/>
      </c>
    </row>
    <row r="4562" spans="1:16" ht="12.75">
      <c r="A4562" s="201">
        <v>46017.586064814815</v>
      </c>
      <c r="B4562" s="202">
        <v>46017</v>
      </c>
      <c r="C4562" s="203" t="s">
        <v>10913</v>
      </c>
      <c r="D4562" s="203" t="s">
        <v>11</v>
      </c>
      <c r="E4562" s="204" t="s">
        <v>10914</v>
      </c>
      <c r="F4562" s="49" t="s">
        <v>861</v>
      </c>
      <c r="G4562" s="203">
        <v>5</v>
      </c>
      <c r="H4562" s="203" t="s">
        <v>10915</v>
      </c>
      <c r="I4562" s="205" t="s">
        <v>1453</v>
      </c>
      <c r="J4562" s="206"/>
      <c r="K4562" s="203">
        <v>24</v>
      </c>
      <c r="L4562" s="207" t="s">
        <v>827</v>
      </c>
      <c r="M4562" s="208" t="s">
        <v>1497</v>
      </c>
      <c r="N4562" s="209">
        <f t="shared" si="0"/>
        <v>2025</v>
      </c>
      <c r="O4562" s="210">
        <f t="shared" si="1"/>
        <v>12</v>
      </c>
      <c r="P4562" s="211" t="str">
        <f>IFERROR(VLOOKUP(F4561,연간집계!D:E,2,FALSE),"")</f>
        <v>트래블북 198 (쿠션하드/78p)</v>
      </c>
    </row>
    <row r="4563" spans="1:16" ht="12.75">
      <c r="A4563" s="201">
        <v>46017.586076388892</v>
      </c>
      <c r="B4563" s="202">
        <v>46017</v>
      </c>
      <c r="C4563" s="203" t="s">
        <v>10916</v>
      </c>
      <c r="D4563" s="203" t="s">
        <v>11</v>
      </c>
      <c r="E4563" s="204" t="s">
        <v>10914</v>
      </c>
      <c r="F4563" s="49" t="s">
        <v>861</v>
      </c>
      <c r="G4563" s="203">
        <v>1</v>
      </c>
      <c r="H4563" s="203" t="s">
        <v>10915</v>
      </c>
      <c r="I4563" s="205" t="s">
        <v>1453</v>
      </c>
      <c r="J4563" s="206"/>
      <c r="K4563" s="203">
        <v>24</v>
      </c>
      <c r="L4563" s="207" t="s">
        <v>827</v>
      </c>
      <c r="M4563" s="208" t="s">
        <v>1497</v>
      </c>
      <c r="N4563" s="209">
        <f t="shared" si="0"/>
        <v>2025</v>
      </c>
      <c r="O4563" s="210">
        <f t="shared" si="1"/>
        <v>12</v>
      </c>
      <c r="P4563" s="211" t="str">
        <f>IFERROR(VLOOKUP(F4563,연간집계!D:E,2,FALSE),"")</f>
        <v>스탠다드 포토북 8*6 (소프트/무광)</v>
      </c>
    </row>
    <row r="4564" spans="1:16" ht="12.75">
      <c r="A4564" s="201">
        <v>46017.586087962962</v>
      </c>
      <c r="B4564" s="202">
        <v>46017</v>
      </c>
      <c r="C4564" s="203" t="s">
        <v>10917</v>
      </c>
      <c r="D4564" s="203" t="s">
        <v>11</v>
      </c>
      <c r="E4564" s="204" t="s">
        <v>10914</v>
      </c>
      <c r="F4564" s="49" t="s">
        <v>861</v>
      </c>
      <c r="G4564" s="203">
        <v>1</v>
      </c>
      <c r="H4564" s="203" t="s">
        <v>10915</v>
      </c>
      <c r="I4564" s="205" t="s">
        <v>1453</v>
      </c>
      <c r="J4564" s="206"/>
      <c r="K4564" s="203">
        <v>24</v>
      </c>
      <c r="L4564" s="207" t="s">
        <v>827</v>
      </c>
      <c r="M4564" s="208" t="s">
        <v>1497</v>
      </c>
      <c r="N4564" s="209">
        <f t="shared" si="0"/>
        <v>2025</v>
      </c>
      <c r="O4564" s="210">
        <f t="shared" si="1"/>
        <v>12</v>
      </c>
      <c r="P4564" s="211" t="str">
        <f>IFERROR(VLOOKUP(F4564,연간집계!D:E,2,FALSE),"")</f>
        <v>스탠다드 포토북 8*6 (소프트/무광)</v>
      </c>
    </row>
    <row r="4565" spans="1:16" ht="12.75">
      <c r="A4565" s="201">
        <v>46017.586099537039</v>
      </c>
      <c r="B4565" s="202">
        <v>46017</v>
      </c>
      <c r="C4565" s="203" t="s">
        <v>10918</v>
      </c>
      <c r="D4565" s="203" t="s">
        <v>11</v>
      </c>
      <c r="E4565" s="204" t="s">
        <v>10914</v>
      </c>
      <c r="F4565" s="49" t="s">
        <v>861</v>
      </c>
      <c r="G4565" s="203">
        <v>1</v>
      </c>
      <c r="H4565" s="203" t="s">
        <v>10915</v>
      </c>
      <c r="I4565" s="205" t="s">
        <v>1453</v>
      </c>
      <c r="J4565" s="206"/>
      <c r="K4565" s="203">
        <v>24</v>
      </c>
      <c r="L4565" s="207" t="s">
        <v>827</v>
      </c>
      <c r="M4565" s="208" t="s">
        <v>1497</v>
      </c>
      <c r="N4565" s="209">
        <f t="shared" si="0"/>
        <v>2025</v>
      </c>
      <c r="O4565" s="210">
        <f t="shared" si="1"/>
        <v>12</v>
      </c>
      <c r="P4565" s="211" t="str">
        <f>IFERROR(VLOOKUP(F4565,연간집계!D:E,2,FALSE),"")</f>
        <v>스탠다드 포토북 8*6 (소프트/무광)</v>
      </c>
    </row>
    <row r="4566" spans="1:16" ht="12.75">
      <c r="A4566" s="201">
        <v>46017.586111111108</v>
      </c>
      <c r="B4566" s="202">
        <v>46017</v>
      </c>
      <c r="C4566" s="203" t="s">
        <v>10919</v>
      </c>
      <c r="D4566" s="203" t="s">
        <v>11</v>
      </c>
      <c r="E4566" s="204" t="s">
        <v>10914</v>
      </c>
      <c r="F4566" s="49" t="s">
        <v>861</v>
      </c>
      <c r="G4566" s="203">
        <v>1</v>
      </c>
      <c r="H4566" s="203" t="s">
        <v>10915</v>
      </c>
      <c r="I4566" s="205" t="s">
        <v>1453</v>
      </c>
      <c r="J4566" s="206"/>
      <c r="K4566" s="203">
        <v>24</v>
      </c>
      <c r="L4566" s="207" t="s">
        <v>827</v>
      </c>
      <c r="M4566" s="208" t="s">
        <v>1497</v>
      </c>
      <c r="N4566" s="209">
        <f t="shared" si="0"/>
        <v>2025</v>
      </c>
      <c r="O4566" s="210">
        <f t="shared" si="1"/>
        <v>12</v>
      </c>
      <c r="P4566" s="211" t="str">
        <f>IFERROR(VLOOKUP(F4566,연간집계!D:E,2,FALSE),"")</f>
        <v>스탠다드 포토북 8*6 (소프트/무광)</v>
      </c>
    </row>
    <row r="4567" spans="1:16" ht="12.75">
      <c r="A4567" s="201">
        <v>46017.586122685185</v>
      </c>
      <c r="B4567" s="202">
        <v>46017</v>
      </c>
      <c r="C4567" s="203" t="s">
        <v>10920</v>
      </c>
      <c r="D4567" s="203" t="s">
        <v>11</v>
      </c>
      <c r="E4567" s="204" t="s">
        <v>10914</v>
      </c>
      <c r="F4567" s="49" t="s">
        <v>861</v>
      </c>
      <c r="G4567" s="203">
        <v>1</v>
      </c>
      <c r="H4567" s="203" t="s">
        <v>10915</v>
      </c>
      <c r="I4567" s="205" t="s">
        <v>1453</v>
      </c>
      <c r="J4567" s="206"/>
      <c r="K4567" s="203">
        <v>24</v>
      </c>
      <c r="L4567" s="207" t="s">
        <v>827</v>
      </c>
      <c r="M4567" s="208" t="s">
        <v>1497</v>
      </c>
      <c r="N4567" s="209">
        <f t="shared" si="0"/>
        <v>2025</v>
      </c>
      <c r="O4567" s="210">
        <f t="shared" si="1"/>
        <v>12</v>
      </c>
      <c r="P4567" s="211" t="str">
        <f>IFERROR(VLOOKUP(F4567,연간집계!D:E,2,FALSE),"")</f>
        <v>스탠다드 포토북 8*6 (소프트/무광)</v>
      </c>
    </row>
    <row r="4568" spans="1:16" ht="12.75">
      <c r="A4568" s="201">
        <v>46017.586134259262</v>
      </c>
      <c r="B4568" s="202">
        <v>46017</v>
      </c>
      <c r="C4568" s="203" t="s">
        <v>10921</v>
      </c>
      <c r="D4568" s="203" t="s">
        <v>11</v>
      </c>
      <c r="E4568" s="204" t="s">
        <v>10914</v>
      </c>
      <c r="F4568" s="49" t="s">
        <v>861</v>
      </c>
      <c r="G4568" s="203">
        <v>1</v>
      </c>
      <c r="H4568" s="203" t="s">
        <v>10915</v>
      </c>
      <c r="I4568" s="205" t="s">
        <v>1453</v>
      </c>
      <c r="J4568" s="206"/>
      <c r="K4568" s="203">
        <v>24</v>
      </c>
      <c r="L4568" s="207" t="s">
        <v>827</v>
      </c>
      <c r="M4568" s="208" t="s">
        <v>1497</v>
      </c>
      <c r="N4568" s="209">
        <f t="shared" si="0"/>
        <v>2025</v>
      </c>
      <c r="O4568" s="210">
        <f t="shared" si="1"/>
        <v>12</v>
      </c>
      <c r="P4568" s="211" t="str">
        <f>IFERROR(VLOOKUP(F4568,연간집계!D:E,2,FALSE),"")</f>
        <v>스탠다드 포토북 8*6 (소프트/무광)</v>
      </c>
    </row>
    <row r="4569" spans="1:16" ht="12.75">
      <c r="A4569" s="201">
        <v>46017.586145833331</v>
      </c>
      <c r="B4569" s="202">
        <v>46017</v>
      </c>
      <c r="C4569" s="203" t="s">
        <v>10922</v>
      </c>
      <c r="D4569" s="203" t="s">
        <v>11</v>
      </c>
      <c r="E4569" s="204" t="s">
        <v>10914</v>
      </c>
      <c r="F4569" s="49" t="s">
        <v>861</v>
      </c>
      <c r="G4569" s="203">
        <v>1</v>
      </c>
      <c r="H4569" s="203" t="s">
        <v>10915</v>
      </c>
      <c r="I4569" s="205" t="s">
        <v>1453</v>
      </c>
      <c r="J4569" s="206"/>
      <c r="K4569" s="203">
        <v>24</v>
      </c>
      <c r="L4569" s="207" t="s">
        <v>827</v>
      </c>
      <c r="M4569" s="208" t="s">
        <v>1497</v>
      </c>
      <c r="N4569" s="209">
        <f t="shared" si="0"/>
        <v>2025</v>
      </c>
      <c r="O4569" s="210">
        <f t="shared" si="1"/>
        <v>12</v>
      </c>
      <c r="P4569" s="211" t="str">
        <f>IFERROR(VLOOKUP(F4569,연간집계!D:E,2,FALSE),"")</f>
        <v>스탠다드 포토북 8*6 (소프트/무광)</v>
      </c>
    </row>
    <row r="4570" spans="1:16" ht="12.75">
      <c r="A4570" s="201">
        <v>46017.59202546296</v>
      </c>
      <c r="B4570" s="202">
        <v>46017</v>
      </c>
      <c r="C4570" s="203" t="s">
        <v>10923</v>
      </c>
      <c r="D4570" s="203" t="s">
        <v>11</v>
      </c>
      <c r="E4570" s="204" t="s">
        <v>10924</v>
      </c>
      <c r="F4570" s="49" t="s">
        <v>1284</v>
      </c>
      <c r="G4570" s="203">
        <v>1</v>
      </c>
      <c r="H4570" s="203" t="s">
        <v>10925</v>
      </c>
      <c r="I4570" s="205" t="s">
        <v>4182</v>
      </c>
      <c r="J4570" s="206"/>
      <c r="K4570" s="203">
        <v>26</v>
      </c>
      <c r="L4570" s="207" t="s">
        <v>827</v>
      </c>
      <c r="M4570" s="208" t="s">
        <v>1436</v>
      </c>
      <c r="N4570" s="209">
        <f t="shared" si="0"/>
        <v>2025</v>
      </c>
      <c r="O4570" s="210">
        <f t="shared" si="1"/>
        <v>12</v>
      </c>
      <c r="P4570" s="211" t="str">
        <f>IFERROR(VLOOKUP(F4570,연간집계!D:E,2,FALSE),"")</f>
        <v>PCMS_스탠다드캘린더</v>
      </c>
    </row>
    <row r="4571" spans="1:16" ht="12.75">
      <c r="A4571" s="201">
        <v>46017.618854166663</v>
      </c>
      <c r="B4571" s="202">
        <v>46017</v>
      </c>
      <c r="C4571" s="203" t="s">
        <v>10926</v>
      </c>
      <c r="D4571" s="203" t="s">
        <v>11</v>
      </c>
      <c r="E4571" s="204" t="s">
        <v>10927</v>
      </c>
      <c r="F4571" s="49" t="s">
        <v>880</v>
      </c>
      <c r="G4571" s="203">
        <v>1</v>
      </c>
      <c r="H4571" s="203" t="s">
        <v>6281</v>
      </c>
      <c r="I4571" s="205" t="s">
        <v>1672</v>
      </c>
      <c r="J4571" s="208" t="s">
        <v>8303</v>
      </c>
      <c r="K4571" s="203">
        <v>58</v>
      </c>
      <c r="L4571" s="207" t="s">
        <v>827</v>
      </c>
      <c r="M4571" s="208" t="s">
        <v>1502</v>
      </c>
      <c r="N4571" s="209">
        <f t="shared" si="0"/>
        <v>2025</v>
      </c>
      <c r="O4571" s="210">
        <f t="shared" si="1"/>
        <v>12</v>
      </c>
      <c r="P4571" s="211" t="str">
        <f>IFERROR(VLOOKUP(F4571,연간집계!D:E,2,FALSE),"")</f>
        <v>레코드북 150</v>
      </c>
    </row>
    <row r="4572" spans="1:16" ht="12.75">
      <c r="A4572" s="201">
        <v>46017.627847222226</v>
      </c>
      <c r="B4572" s="202">
        <v>46017</v>
      </c>
      <c r="C4572" s="203" t="s">
        <v>10928</v>
      </c>
      <c r="D4572" s="203" t="s">
        <v>11</v>
      </c>
      <c r="E4572" s="204" t="s">
        <v>10929</v>
      </c>
      <c r="F4572" s="49" t="s">
        <v>1281</v>
      </c>
      <c r="G4572" s="203">
        <v>4</v>
      </c>
      <c r="H4572" s="203" t="s">
        <v>10930</v>
      </c>
      <c r="I4572" s="205" t="s">
        <v>1842</v>
      </c>
      <c r="J4572" s="206"/>
      <c r="K4572" s="203">
        <v>26</v>
      </c>
      <c r="L4572" s="207" t="s">
        <v>827</v>
      </c>
      <c r="M4572" s="208" t="s">
        <v>1449</v>
      </c>
      <c r="N4572" s="209">
        <f t="shared" si="0"/>
        <v>2025</v>
      </c>
      <c r="O4572" s="210">
        <f t="shared" si="1"/>
        <v>12</v>
      </c>
      <c r="P4572" s="211" t="str">
        <f>IFERROR(VLOOKUP(F4572,연간집계!D:E,2,FALSE),"")</f>
        <v>PCMS_빅캘린더</v>
      </c>
    </row>
    <row r="4573" spans="1:16" ht="12.75">
      <c r="A4573" s="201">
        <v>46017.633888888886</v>
      </c>
      <c r="B4573" s="202">
        <v>46017</v>
      </c>
      <c r="C4573" s="203" t="s">
        <v>10931</v>
      </c>
      <c r="D4573" s="203" t="s">
        <v>11</v>
      </c>
      <c r="E4573" s="204" t="s">
        <v>10932</v>
      </c>
      <c r="F4573" s="49" t="s">
        <v>1296</v>
      </c>
      <c r="G4573" s="203">
        <v>11</v>
      </c>
      <c r="H4573" s="203" t="s">
        <v>7606</v>
      </c>
      <c r="I4573" s="205" t="s">
        <v>5190</v>
      </c>
      <c r="J4573" s="206"/>
      <c r="K4573" s="203">
        <v>26</v>
      </c>
      <c r="L4573" s="207" t="s">
        <v>827</v>
      </c>
      <c r="M4573" s="208" t="s">
        <v>1425</v>
      </c>
      <c r="N4573" s="209">
        <f t="shared" si="0"/>
        <v>2025</v>
      </c>
      <c r="O4573" s="210">
        <f t="shared" si="1"/>
        <v>12</v>
      </c>
      <c r="P4573" s="211" t="str">
        <f>IFERROR(VLOOKUP(F4573,연간집계!D:E,2,FALSE),"")</f>
        <v>PCMS_벽걸이2단캘린더</v>
      </c>
    </row>
    <row r="4574" spans="1:16" ht="12.75">
      <c r="A4574" s="201">
        <v>46017.63994212963</v>
      </c>
      <c r="B4574" s="202">
        <v>46017</v>
      </c>
      <c r="C4574" s="203" t="s">
        <v>10933</v>
      </c>
      <c r="D4574" s="203" t="s">
        <v>11</v>
      </c>
      <c r="E4574" s="204" t="s">
        <v>10934</v>
      </c>
      <c r="F4574" s="49" t="s">
        <v>885</v>
      </c>
      <c r="G4574" s="203">
        <v>1</v>
      </c>
      <c r="H4574" s="203" t="s">
        <v>10935</v>
      </c>
      <c r="I4574" s="205" t="s">
        <v>1586</v>
      </c>
      <c r="J4574" s="206"/>
      <c r="K4574" s="203">
        <v>52</v>
      </c>
      <c r="L4574" s="207" t="s">
        <v>827</v>
      </c>
      <c r="M4574" s="208" t="s">
        <v>1436</v>
      </c>
      <c r="N4574" s="209">
        <f t="shared" si="0"/>
        <v>2025</v>
      </c>
      <c r="O4574" s="210">
        <f t="shared" si="1"/>
        <v>12</v>
      </c>
      <c r="P4574" s="211" t="str">
        <f>IFERROR(VLOOKUP(F4574,연간집계!D:E,2,FALSE),"")</f>
        <v>마이트립북 150</v>
      </c>
    </row>
    <row r="4575" spans="1:16" ht="12.75">
      <c r="A4575" s="201">
        <v>46017.639953703707</v>
      </c>
      <c r="B4575" s="202">
        <v>46017</v>
      </c>
      <c r="C4575" s="203" t="s">
        <v>10936</v>
      </c>
      <c r="D4575" s="203" t="s">
        <v>11</v>
      </c>
      <c r="E4575" s="204" t="s">
        <v>10934</v>
      </c>
      <c r="F4575" s="49" t="s">
        <v>1311</v>
      </c>
      <c r="G4575" s="203">
        <v>5</v>
      </c>
      <c r="H4575" s="203" t="s">
        <v>10935</v>
      </c>
      <c r="I4575" s="205" t="s">
        <v>4256</v>
      </c>
      <c r="J4575" s="208" t="s">
        <v>1444</v>
      </c>
      <c r="K4575" s="203">
        <v>1</v>
      </c>
      <c r="L4575" s="207" t="s">
        <v>827</v>
      </c>
      <c r="M4575" s="208" t="s">
        <v>1436</v>
      </c>
      <c r="N4575" s="209">
        <f t="shared" si="0"/>
        <v>2025</v>
      </c>
      <c r="O4575" s="210">
        <f t="shared" si="1"/>
        <v>12</v>
      </c>
      <c r="P4575" s="211" t="str">
        <f>IFERROR(VLOOKUP(F4575,연간집계!D:E,2,FALSE),"")</f>
        <v>심플액자 203_블랙</v>
      </c>
    </row>
    <row r="4576" spans="1:16" ht="12.75">
      <c r="A4576" s="201">
        <v>46017.645868055559</v>
      </c>
      <c r="B4576" s="202">
        <v>46017</v>
      </c>
      <c r="C4576" s="203" t="s">
        <v>10937</v>
      </c>
      <c r="D4576" s="203" t="s">
        <v>11</v>
      </c>
      <c r="E4576" s="204" t="s">
        <v>10938</v>
      </c>
      <c r="F4576" s="49" t="s">
        <v>1296</v>
      </c>
      <c r="G4576" s="203">
        <v>1</v>
      </c>
      <c r="H4576" s="203" t="s">
        <v>10939</v>
      </c>
      <c r="I4576" s="205" t="s">
        <v>5190</v>
      </c>
      <c r="J4576" s="206"/>
      <c r="K4576" s="203">
        <v>26</v>
      </c>
      <c r="L4576" s="207" t="s">
        <v>827</v>
      </c>
      <c r="M4576" s="208" t="s">
        <v>1449</v>
      </c>
      <c r="N4576" s="209">
        <f t="shared" si="0"/>
        <v>2025</v>
      </c>
      <c r="O4576" s="210">
        <f t="shared" si="1"/>
        <v>12</v>
      </c>
      <c r="P4576" s="211" t="str">
        <f>IFERROR(VLOOKUP(F4576,연간집계!D:E,2,FALSE),"")</f>
        <v>PCMS_벽걸이2단캘린더</v>
      </c>
    </row>
    <row r="4577" spans="1:16" ht="12.75">
      <c r="A4577" s="201">
        <v>46017.648819444446</v>
      </c>
      <c r="B4577" s="202">
        <v>46017</v>
      </c>
      <c r="C4577" s="203" t="s">
        <v>10940</v>
      </c>
      <c r="D4577" s="203" t="s">
        <v>11</v>
      </c>
      <c r="E4577" s="204" t="s">
        <v>10941</v>
      </c>
      <c r="F4577" s="49" t="s">
        <v>847</v>
      </c>
      <c r="G4577" s="203">
        <v>1</v>
      </c>
      <c r="H4577" s="203" t="s">
        <v>10942</v>
      </c>
      <c r="I4577" s="205" t="s">
        <v>1440</v>
      </c>
      <c r="J4577" s="206"/>
      <c r="K4577" s="203">
        <v>46</v>
      </c>
      <c r="L4577" s="207" t="s">
        <v>827</v>
      </c>
      <c r="M4577" s="208" t="s">
        <v>1471</v>
      </c>
      <c r="N4577" s="209">
        <f t="shared" si="0"/>
        <v>2025</v>
      </c>
      <c r="O4577" s="210">
        <f t="shared" si="1"/>
        <v>12</v>
      </c>
      <c r="P4577" s="211" t="str">
        <f>IFERROR(VLOOKUP(F4577,연간집계!D:E,2,FALSE),"")</f>
        <v>스탠다드 포토북 8*11 (하드/무광)</v>
      </c>
    </row>
    <row r="4578" spans="1:16" ht="12.75">
      <c r="A4578" s="201">
        <v>46017.663506944446</v>
      </c>
      <c r="B4578" s="202">
        <v>46017</v>
      </c>
      <c r="C4578" s="203" t="s">
        <v>10943</v>
      </c>
      <c r="D4578" s="203" t="s">
        <v>11</v>
      </c>
      <c r="E4578" s="204" t="s">
        <v>10944</v>
      </c>
      <c r="F4578" s="49" t="s">
        <v>1296</v>
      </c>
      <c r="G4578" s="203">
        <v>1</v>
      </c>
      <c r="H4578" s="203" t="s">
        <v>10164</v>
      </c>
      <c r="I4578" s="205" t="s">
        <v>5190</v>
      </c>
      <c r="J4578" s="206"/>
      <c r="K4578" s="203">
        <v>26</v>
      </c>
      <c r="L4578" s="207" t="s">
        <v>827</v>
      </c>
      <c r="M4578" s="208" t="s">
        <v>1436</v>
      </c>
      <c r="N4578" s="209">
        <f t="shared" si="0"/>
        <v>2025</v>
      </c>
      <c r="O4578" s="210">
        <f t="shared" si="1"/>
        <v>12</v>
      </c>
      <c r="P4578" s="211" t="str">
        <f>IFERROR(VLOOKUP(F4578,연간집계!D:E,2,FALSE),"")</f>
        <v>PCMS_벽걸이2단캘린더</v>
      </c>
    </row>
    <row r="4579" spans="1:16" ht="12.75">
      <c r="A4579" s="201">
        <v>46017.678182870368</v>
      </c>
      <c r="B4579" s="202">
        <v>46017</v>
      </c>
      <c r="C4579" s="203" t="s">
        <v>10945</v>
      </c>
      <c r="D4579" s="203" t="s">
        <v>11</v>
      </c>
      <c r="E4579" s="204" t="s">
        <v>10946</v>
      </c>
      <c r="F4579" s="49" t="s">
        <v>847</v>
      </c>
      <c r="G4579" s="203">
        <v>1</v>
      </c>
      <c r="H4579" s="203" t="s">
        <v>10947</v>
      </c>
      <c r="I4579" s="205" t="s">
        <v>1510</v>
      </c>
      <c r="J4579" s="206"/>
      <c r="K4579" s="203">
        <v>72</v>
      </c>
      <c r="L4579" s="207" t="s">
        <v>827</v>
      </c>
      <c r="M4579" s="208" t="s">
        <v>1436</v>
      </c>
      <c r="N4579" s="209">
        <f t="shared" si="0"/>
        <v>2025</v>
      </c>
      <c r="O4579" s="210">
        <f t="shared" si="1"/>
        <v>12</v>
      </c>
      <c r="P4579" s="211" t="str">
        <f>IFERROR(VLOOKUP(F4579,연간집계!D:E,2,FALSE),"")</f>
        <v>스탠다드 포토북 8*11 (하드/무광)</v>
      </c>
    </row>
    <row r="4580" spans="1:16" ht="12.75">
      <c r="A4580" s="201">
        <v>46017.678194444445</v>
      </c>
      <c r="B4580" s="202">
        <v>46017</v>
      </c>
      <c r="C4580" s="203" t="s">
        <v>10948</v>
      </c>
      <c r="D4580" s="203" t="s">
        <v>11</v>
      </c>
      <c r="E4580" s="204" t="s">
        <v>10949</v>
      </c>
      <c r="F4580" s="49" t="s">
        <v>876</v>
      </c>
      <c r="G4580" s="203">
        <v>1</v>
      </c>
      <c r="H4580" s="203" t="s">
        <v>10950</v>
      </c>
      <c r="I4580" s="205" t="s">
        <v>5118</v>
      </c>
      <c r="J4580" s="206"/>
      <c r="K4580" s="203">
        <v>24</v>
      </c>
      <c r="L4580" s="207" t="s">
        <v>827</v>
      </c>
      <c r="M4580" s="203" t="s">
        <v>5021</v>
      </c>
      <c r="N4580" s="209">
        <f t="shared" si="0"/>
        <v>2025</v>
      </c>
      <c r="O4580" s="210">
        <f t="shared" si="1"/>
        <v>12</v>
      </c>
      <c r="P4580" s="211" t="str">
        <f>IFERROR(VLOOKUP(F4580,연간집계!D:E,2,FALSE),"")</f>
        <v>스탠다드 포토북 11*8 (하드/유광)</v>
      </c>
    </row>
    <row r="4581" spans="1:16" ht="12.75">
      <c r="A4581" s="201">
        <v>46017.678217592591</v>
      </c>
      <c r="B4581" s="202">
        <v>46017</v>
      </c>
      <c r="C4581" s="203" t="s">
        <v>10951</v>
      </c>
      <c r="D4581" s="203" t="s">
        <v>11</v>
      </c>
      <c r="E4581" s="204" t="s">
        <v>10952</v>
      </c>
      <c r="F4581" s="49" t="s">
        <v>880</v>
      </c>
      <c r="G4581" s="203">
        <v>5</v>
      </c>
      <c r="H4581" s="203" t="s">
        <v>10953</v>
      </c>
      <c r="I4581" s="205" t="s">
        <v>1453</v>
      </c>
      <c r="J4581" s="208" t="s">
        <v>9459</v>
      </c>
      <c r="K4581" s="203">
        <v>58</v>
      </c>
      <c r="L4581" s="207" t="s">
        <v>827</v>
      </c>
      <c r="M4581" s="208" t="s">
        <v>1612</v>
      </c>
      <c r="N4581" s="209">
        <f t="shared" si="0"/>
        <v>2025</v>
      </c>
      <c r="O4581" s="210">
        <f t="shared" si="1"/>
        <v>12</v>
      </c>
      <c r="P4581" s="211" t="str">
        <f>IFERROR(VLOOKUP(F4581,연간집계!D:E,2,FALSE),"")</f>
        <v>레코드북 150</v>
      </c>
    </row>
    <row r="4582" spans="1:16" ht="12.75">
      <c r="A4582" s="201">
        <v>46017.681180555555</v>
      </c>
      <c r="B4582" s="202">
        <v>46017</v>
      </c>
      <c r="C4582" s="203" t="s">
        <v>10954</v>
      </c>
      <c r="D4582" s="203" t="s">
        <v>11</v>
      </c>
      <c r="E4582" s="204" t="s">
        <v>10955</v>
      </c>
      <c r="F4582" s="49" t="s">
        <v>882</v>
      </c>
      <c r="G4582" s="203">
        <v>11</v>
      </c>
      <c r="H4582" s="203" t="s">
        <v>10956</v>
      </c>
      <c r="I4582" s="205" t="s">
        <v>1453</v>
      </c>
      <c r="J4582" s="208" t="s">
        <v>9459</v>
      </c>
      <c r="K4582" s="203">
        <v>58</v>
      </c>
      <c r="L4582" s="207" t="s">
        <v>827</v>
      </c>
      <c r="M4582" s="208" t="s">
        <v>1612</v>
      </c>
      <c r="N4582" s="209">
        <f t="shared" si="0"/>
        <v>2025</v>
      </c>
      <c r="O4582" s="210">
        <f t="shared" si="1"/>
        <v>12</v>
      </c>
      <c r="P4582" s="211" t="str">
        <f>IFERROR(VLOOKUP(F4582,연간집계!D:E,2,FALSE),"")</f>
        <v>레코드북 198</v>
      </c>
    </row>
    <row r="4583" spans="1:16" ht="12.75">
      <c r="A4583" s="201">
        <v>46017.681192129632</v>
      </c>
      <c r="B4583" s="202">
        <v>46017</v>
      </c>
      <c r="C4583" s="203" t="s">
        <v>10957</v>
      </c>
      <c r="D4583" s="203" t="s">
        <v>11</v>
      </c>
      <c r="E4583" s="204" t="s">
        <v>10958</v>
      </c>
      <c r="F4583" s="49" t="s">
        <v>880</v>
      </c>
      <c r="G4583" s="203">
        <v>6</v>
      </c>
      <c r="H4583" s="203" t="s">
        <v>10959</v>
      </c>
      <c r="I4583" s="205" t="s">
        <v>1453</v>
      </c>
      <c r="J4583" s="208" t="s">
        <v>8593</v>
      </c>
      <c r="K4583" s="203">
        <v>58</v>
      </c>
      <c r="L4583" s="207" t="s">
        <v>827</v>
      </c>
      <c r="M4583" s="208" t="s">
        <v>1612</v>
      </c>
      <c r="N4583" s="209">
        <f t="shared" si="0"/>
        <v>2025</v>
      </c>
      <c r="O4583" s="210">
        <f t="shared" si="1"/>
        <v>12</v>
      </c>
      <c r="P4583" s="211" t="str">
        <f>IFERROR(VLOOKUP(F4583,연간집계!D:E,2,FALSE),"")</f>
        <v>레코드북 150</v>
      </c>
    </row>
    <row r="4584" spans="1:16" ht="12.75">
      <c r="A4584" s="201">
        <v>46017.681203703702</v>
      </c>
      <c r="B4584" s="202">
        <v>46017</v>
      </c>
      <c r="C4584" s="203" t="s">
        <v>10960</v>
      </c>
      <c r="D4584" s="203" t="s">
        <v>11</v>
      </c>
      <c r="E4584" s="204" t="s">
        <v>10961</v>
      </c>
      <c r="F4584" s="49" t="s">
        <v>880</v>
      </c>
      <c r="G4584" s="203">
        <v>7</v>
      </c>
      <c r="H4584" s="203" t="s">
        <v>10962</v>
      </c>
      <c r="I4584" s="205" t="s">
        <v>1453</v>
      </c>
      <c r="J4584" s="208" t="s">
        <v>8593</v>
      </c>
      <c r="K4584" s="203">
        <v>58</v>
      </c>
      <c r="L4584" s="207" t="s">
        <v>827</v>
      </c>
      <c r="M4584" s="208" t="s">
        <v>1612</v>
      </c>
      <c r="N4584" s="209">
        <f t="shared" si="0"/>
        <v>2025</v>
      </c>
      <c r="O4584" s="210">
        <f t="shared" si="1"/>
        <v>12</v>
      </c>
      <c r="P4584" s="211" t="str">
        <f>IFERROR(VLOOKUP(F4584,연간집계!D:E,2,FALSE),"")</f>
        <v>레코드북 150</v>
      </c>
    </row>
    <row r="4585" spans="1:16" ht="12.75">
      <c r="A4585" s="201">
        <v>46017.681215277778</v>
      </c>
      <c r="B4585" s="202">
        <v>46015</v>
      </c>
      <c r="C4585" s="203" t="s">
        <v>10963</v>
      </c>
      <c r="D4585" s="203" t="s">
        <v>11</v>
      </c>
      <c r="E4585" s="204" t="s">
        <v>10964</v>
      </c>
      <c r="F4585" s="49" t="s">
        <v>880</v>
      </c>
      <c r="G4585" s="203">
        <v>11</v>
      </c>
      <c r="H4585" s="203" t="s">
        <v>10965</v>
      </c>
      <c r="I4585" s="205" t="s">
        <v>1453</v>
      </c>
      <c r="J4585" s="208" t="s">
        <v>10966</v>
      </c>
      <c r="K4585" s="203">
        <v>60</v>
      </c>
      <c r="L4585" s="207" t="s">
        <v>827</v>
      </c>
      <c r="M4585" s="208" t="s">
        <v>1612</v>
      </c>
      <c r="N4585" s="209">
        <f t="shared" si="0"/>
        <v>2025</v>
      </c>
      <c r="O4585" s="210">
        <f t="shared" si="1"/>
        <v>12</v>
      </c>
      <c r="P4585" s="211" t="str">
        <f>IFERROR(VLOOKUP(F4585,연간집계!D:E,2,FALSE),"")</f>
        <v>레코드북 150</v>
      </c>
    </row>
    <row r="4586" spans="1:16" ht="12.75">
      <c r="A4586" s="201">
        <v>46017.681238425925</v>
      </c>
      <c r="B4586" s="202">
        <v>46014</v>
      </c>
      <c r="C4586" s="203" t="s">
        <v>10967</v>
      </c>
      <c r="D4586" s="203" t="s">
        <v>11</v>
      </c>
      <c r="E4586" s="204" t="s">
        <v>10968</v>
      </c>
      <c r="F4586" s="49" t="s">
        <v>880</v>
      </c>
      <c r="G4586" s="203">
        <v>6</v>
      </c>
      <c r="H4586" s="203" t="s">
        <v>10969</v>
      </c>
      <c r="I4586" s="205" t="s">
        <v>1453</v>
      </c>
      <c r="J4586" s="208" t="s">
        <v>10966</v>
      </c>
      <c r="K4586" s="203">
        <v>58</v>
      </c>
      <c r="L4586" s="207" t="s">
        <v>827</v>
      </c>
      <c r="M4586" s="208" t="s">
        <v>1612</v>
      </c>
      <c r="N4586" s="209">
        <f t="shared" si="0"/>
        <v>2025</v>
      </c>
      <c r="O4586" s="210">
        <f t="shared" si="1"/>
        <v>12</v>
      </c>
      <c r="P4586" s="211" t="str">
        <f>IFERROR(VLOOKUP(F4586,연간집계!D:E,2,FALSE),"")</f>
        <v>레코드북 150</v>
      </c>
    </row>
    <row r="4587" spans="1:16" ht="12.75">
      <c r="A4587" s="201">
        <v>46017.692997685182</v>
      </c>
      <c r="B4587" s="202">
        <v>46017</v>
      </c>
      <c r="C4587" s="203" t="s">
        <v>10970</v>
      </c>
      <c r="D4587" s="203" t="s">
        <v>11</v>
      </c>
      <c r="E4587" s="204" t="s">
        <v>10971</v>
      </c>
      <c r="F4587" s="49" t="s">
        <v>1291</v>
      </c>
      <c r="G4587" s="203">
        <v>1</v>
      </c>
      <c r="H4587" s="203" t="s">
        <v>10860</v>
      </c>
      <c r="I4587" s="205" t="s">
        <v>1840</v>
      </c>
      <c r="J4587" s="206"/>
      <c r="K4587" s="203">
        <v>14</v>
      </c>
      <c r="L4587" s="207" t="s">
        <v>827</v>
      </c>
      <c r="M4587" s="208" t="s">
        <v>1436</v>
      </c>
      <c r="N4587" s="209">
        <f t="shared" si="0"/>
        <v>2025</v>
      </c>
      <c r="O4587" s="210">
        <f t="shared" si="1"/>
        <v>12</v>
      </c>
      <c r="P4587" s="211" t="str">
        <f>IFERROR(VLOOKUP(F4587,연간집계!D:E,2,FALSE),"")</f>
        <v>PCMS_벽걸이1단캘린더</v>
      </c>
    </row>
    <row r="4588" spans="1:16" ht="12.75">
      <c r="A4588" s="201">
        <v>46017.693009259259</v>
      </c>
      <c r="B4588" s="202">
        <v>46017</v>
      </c>
      <c r="C4588" s="203" t="s">
        <v>10972</v>
      </c>
      <c r="D4588" s="203" t="s">
        <v>11</v>
      </c>
      <c r="E4588" s="204" t="s">
        <v>10971</v>
      </c>
      <c r="F4588" s="49" t="s">
        <v>1296</v>
      </c>
      <c r="G4588" s="203">
        <v>1</v>
      </c>
      <c r="H4588" s="203" t="s">
        <v>10860</v>
      </c>
      <c r="I4588" s="205" t="s">
        <v>1840</v>
      </c>
      <c r="J4588" s="206"/>
      <c r="K4588" s="203">
        <v>26</v>
      </c>
      <c r="L4588" s="207" t="s">
        <v>827</v>
      </c>
      <c r="M4588" s="208" t="s">
        <v>1436</v>
      </c>
      <c r="N4588" s="209">
        <f t="shared" si="0"/>
        <v>2025</v>
      </c>
      <c r="O4588" s="210">
        <f t="shared" si="1"/>
        <v>12</v>
      </c>
      <c r="P4588" s="211" t="str">
        <f>IFERROR(VLOOKUP(F4588,연간집계!D:E,2,FALSE),"")</f>
        <v>PCMS_벽걸이2단캘린더</v>
      </c>
    </row>
    <row r="4589" spans="1:16" ht="12.75">
      <c r="A4589" s="201">
        <v>46017.704756944448</v>
      </c>
      <c r="B4589" s="202">
        <v>46017</v>
      </c>
      <c r="C4589" s="203" t="s">
        <v>10973</v>
      </c>
      <c r="D4589" s="203" t="s">
        <v>11</v>
      </c>
      <c r="E4589" s="204" t="s">
        <v>10974</v>
      </c>
      <c r="F4589" s="49" t="s">
        <v>838</v>
      </c>
      <c r="G4589" s="203">
        <v>1</v>
      </c>
      <c r="H4589" s="203" t="s">
        <v>393</v>
      </c>
      <c r="I4589" s="205" t="s">
        <v>1440</v>
      </c>
      <c r="J4589" s="206"/>
      <c r="K4589" s="203">
        <v>34</v>
      </c>
      <c r="L4589" s="207" t="s">
        <v>827</v>
      </c>
      <c r="M4589" s="208" t="s">
        <v>1541</v>
      </c>
      <c r="N4589" s="209">
        <f t="shared" si="0"/>
        <v>2025</v>
      </c>
      <c r="O4589" s="210">
        <f t="shared" si="1"/>
        <v>12</v>
      </c>
      <c r="P4589" s="211" t="str">
        <f>IFERROR(VLOOKUP(F4589,연간집계!D:E,2,FALSE),"")</f>
        <v>스탠다드 포토북 6*8 (하드/무광)</v>
      </c>
    </row>
    <row r="4590" spans="1:16" ht="12.75">
      <c r="A4590" s="201">
        <v>46017.719467592593</v>
      </c>
      <c r="B4590" s="202">
        <v>46017</v>
      </c>
      <c r="C4590" s="203" t="s">
        <v>10975</v>
      </c>
      <c r="D4590" s="203" t="s">
        <v>11</v>
      </c>
      <c r="E4590" s="204" t="s">
        <v>10976</v>
      </c>
      <c r="F4590" s="49" t="s">
        <v>1284</v>
      </c>
      <c r="G4590" s="203">
        <v>3</v>
      </c>
      <c r="H4590" s="203" t="s">
        <v>10977</v>
      </c>
      <c r="I4590" s="205" t="s">
        <v>1549</v>
      </c>
      <c r="J4590" s="206"/>
      <c r="K4590" s="203">
        <v>26</v>
      </c>
      <c r="L4590" s="207" t="s">
        <v>827</v>
      </c>
      <c r="M4590" s="208" t="s">
        <v>1481</v>
      </c>
      <c r="N4590" s="209">
        <f t="shared" si="0"/>
        <v>2025</v>
      </c>
      <c r="O4590" s="210">
        <f t="shared" si="1"/>
        <v>12</v>
      </c>
      <c r="P4590" s="211" t="str">
        <f>IFERROR(VLOOKUP(F4590,연간집계!D:E,2,FALSE),"")</f>
        <v>PCMS_스탠다드캘린더</v>
      </c>
    </row>
    <row r="4591" spans="1:16" ht="12.75">
      <c r="A4591" s="201">
        <v>46017.745995370373</v>
      </c>
      <c r="B4591" s="202">
        <v>46017</v>
      </c>
      <c r="C4591" s="203" t="s">
        <v>10978</v>
      </c>
      <c r="D4591" s="203" t="s">
        <v>11</v>
      </c>
      <c r="E4591" s="204" t="s">
        <v>10979</v>
      </c>
      <c r="F4591" s="49" t="s">
        <v>1018</v>
      </c>
      <c r="G4591" s="203">
        <v>9</v>
      </c>
      <c r="H4591" s="203" t="s">
        <v>10980</v>
      </c>
      <c r="I4591" s="205" t="s">
        <v>1455</v>
      </c>
      <c r="J4591" s="208" t="s">
        <v>1545</v>
      </c>
      <c r="K4591" s="203">
        <v>80</v>
      </c>
      <c r="L4591" s="207" t="s">
        <v>827</v>
      </c>
      <c r="M4591" s="208" t="s">
        <v>1497</v>
      </c>
      <c r="N4591" s="209">
        <f t="shared" si="0"/>
        <v>2025</v>
      </c>
      <c r="O4591" s="210">
        <f t="shared" si="1"/>
        <v>12</v>
      </c>
      <c r="P4591" s="211" t="str">
        <f>IFERROR(VLOOKUP(F4591,연간집계!D:E,2,FALSE),"")</f>
        <v>트래블북 A5 (쿠션하드/78p)</v>
      </c>
    </row>
    <row r="4592" spans="1:16" ht="12.75">
      <c r="A4592" s="201">
        <v>46017.751979166664</v>
      </c>
      <c r="B4592" s="202">
        <v>46017</v>
      </c>
      <c r="C4592" s="203" t="s">
        <v>10981</v>
      </c>
      <c r="D4592" s="203" t="s">
        <v>11</v>
      </c>
      <c r="E4592" s="204" t="s">
        <v>10982</v>
      </c>
      <c r="F4592" s="49" t="s">
        <v>1284</v>
      </c>
      <c r="G4592" s="203">
        <v>2</v>
      </c>
      <c r="H4592" s="203" t="s">
        <v>10983</v>
      </c>
      <c r="I4592" s="205" t="s">
        <v>5016</v>
      </c>
      <c r="J4592" s="206"/>
      <c r="K4592" s="203">
        <v>26</v>
      </c>
      <c r="L4592" s="207" t="s">
        <v>828</v>
      </c>
      <c r="M4592" s="208" t="s">
        <v>1541</v>
      </c>
      <c r="N4592" s="209">
        <f t="shared" si="0"/>
        <v>2025</v>
      </c>
      <c r="O4592" s="210">
        <f t="shared" si="1"/>
        <v>12</v>
      </c>
      <c r="P4592" s="211" t="str">
        <f>IFERROR(VLOOKUP(F4592,연간집계!D:E,2,FALSE),"")</f>
        <v>PCMS_스탠다드캘린더</v>
      </c>
    </row>
    <row r="4593" spans="1:16" ht="12.75">
      <c r="A4593" s="201">
        <v>46017.778993055559</v>
      </c>
      <c r="B4593" s="202">
        <v>46017</v>
      </c>
      <c r="C4593" s="203" t="s">
        <v>10984</v>
      </c>
      <c r="D4593" s="203" t="s">
        <v>11</v>
      </c>
      <c r="E4593" s="204" t="s">
        <v>10985</v>
      </c>
      <c r="F4593" s="49" t="s">
        <v>1299</v>
      </c>
      <c r="G4593" s="203">
        <v>14</v>
      </c>
      <c r="H4593" s="203" t="s">
        <v>10986</v>
      </c>
      <c r="I4593" s="205" t="s">
        <v>5190</v>
      </c>
      <c r="J4593" s="206"/>
      <c r="K4593" s="203">
        <v>15</v>
      </c>
      <c r="L4593" s="207" t="s">
        <v>828</v>
      </c>
      <c r="M4593" s="208" t="s">
        <v>1497</v>
      </c>
      <c r="N4593" s="209">
        <f t="shared" si="0"/>
        <v>2025</v>
      </c>
      <c r="O4593" s="210">
        <f t="shared" si="1"/>
        <v>12</v>
      </c>
      <c r="P4593" s="211" t="str">
        <f>IFERROR(VLOOKUP(F4593,연간집계!D:E,2,FALSE),"")</f>
        <v>PCMS_우드월캘린더</v>
      </c>
    </row>
    <row r="4594" spans="1:16" ht="12.75">
      <c r="A4594" s="201">
        <v>46017.833171296297</v>
      </c>
      <c r="B4594" s="202">
        <v>46017</v>
      </c>
      <c r="C4594" s="203" t="s">
        <v>10987</v>
      </c>
      <c r="D4594" s="203" t="s">
        <v>11</v>
      </c>
      <c r="E4594" s="204" t="s">
        <v>10988</v>
      </c>
      <c r="F4594" s="49" t="s">
        <v>852</v>
      </c>
      <c r="G4594" s="203">
        <v>1</v>
      </c>
      <c r="H4594" s="203" t="s">
        <v>10989</v>
      </c>
      <c r="I4594" s="205" t="s">
        <v>1676</v>
      </c>
      <c r="J4594" s="206"/>
      <c r="K4594" s="203">
        <v>24</v>
      </c>
      <c r="L4594" s="207" t="s">
        <v>827</v>
      </c>
      <c r="M4594" s="208" t="s">
        <v>4034</v>
      </c>
      <c r="N4594" s="209">
        <f t="shared" si="0"/>
        <v>2025</v>
      </c>
      <c r="O4594" s="210">
        <f t="shared" si="1"/>
        <v>12</v>
      </c>
      <c r="P4594" s="211" t="str">
        <f>IFERROR(VLOOKUP(F4594,연간집계!D:E,2,FALSE),"")</f>
        <v>스탠다드 포토북 8*8 (소프트/무광)</v>
      </c>
    </row>
    <row r="4595" spans="1:16" ht="12.75">
      <c r="A4595" s="201">
        <v>46017.833182870374</v>
      </c>
      <c r="B4595" s="202">
        <v>46017</v>
      </c>
      <c r="C4595" s="203" t="s">
        <v>10990</v>
      </c>
      <c r="D4595" s="203" t="s">
        <v>11</v>
      </c>
      <c r="E4595" s="204" t="s">
        <v>10988</v>
      </c>
      <c r="F4595" s="49" t="s">
        <v>852</v>
      </c>
      <c r="G4595" s="203">
        <v>1</v>
      </c>
      <c r="H4595" s="203" t="s">
        <v>10989</v>
      </c>
      <c r="I4595" s="205" t="s">
        <v>1676</v>
      </c>
      <c r="J4595" s="206"/>
      <c r="K4595" s="203">
        <v>24</v>
      </c>
      <c r="L4595" s="207" t="s">
        <v>827</v>
      </c>
      <c r="M4595" s="208" t="s">
        <v>4034</v>
      </c>
      <c r="N4595" s="209">
        <f t="shared" si="0"/>
        <v>2025</v>
      </c>
      <c r="O4595" s="210">
        <f t="shared" si="1"/>
        <v>12</v>
      </c>
      <c r="P4595" s="211" t="str">
        <f>IFERROR(VLOOKUP(F4595,연간집계!D:E,2,FALSE),"")</f>
        <v>스탠다드 포토북 8*8 (소프트/무광)</v>
      </c>
    </row>
    <row r="4596" spans="1:16" ht="12.75">
      <c r="A4596" s="201">
        <v>46017.833194444444</v>
      </c>
      <c r="B4596" s="202">
        <v>46017</v>
      </c>
      <c r="C4596" s="203" t="s">
        <v>10991</v>
      </c>
      <c r="D4596" s="203" t="s">
        <v>11</v>
      </c>
      <c r="E4596" s="204" t="s">
        <v>10988</v>
      </c>
      <c r="F4596" s="49" t="s">
        <v>852</v>
      </c>
      <c r="G4596" s="203">
        <v>1</v>
      </c>
      <c r="H4596" s="203" t="s">
        <v>10989</v>
      </c>
      <c r="I4596" s="205" t="s">
        <v>1676</v>
      </c>
      <c r="J4596" s="206"/>
      <c r="K4596" s="203">
        <v>24</v>
      </c>
      <c r="L4596" s="207" t="s">
        <v>827</v>
      </c>
      <c r="M4596" s="208" t="s">
        <v>4034</v>
      </c>
      <c r="N4596" s="209">
        <f t="shared" si="0"/>
        <v>2025</v>
      </c>
      <c r="O4596" s="210">
        <f t="shared" si="1"/>
        <v>12</v>
      </c>
      <c r="P4596" s="211" t="str">
        <f>IFERROR(VLOOKUP(F4596,연간집계!D:E,2,FALSE),"")</f>
        <v>스탠다드 포토북 8*8 (소프트/무광)</v>
      </c>
    </row>
    <row r="4597" spans="1:16" ht="12.75">
      <c r="A4597" s="201">
        <v>46017.844942129632</v>
      </c>
      <c r="B4597" s="202">
        <v>46017</v>
      </c>
      <c r="C4597" s="203" t="s">
        <v>10992</v>
      </c>
      <c r="D4597" s="203" t="s">
        <v>11</v>
      </c>
      <c r="E4597" s="204" t="s">
        <v>10993</v>
      </c>
      <c r="F4597" s="49" t="s">
        <v>1299</v>
      </c>
      <c r="G4597" s="203">
        <v>2</v>
      </c>
      <c r="H4597" s="203" t="s">
        <v>5218</v>
      </c>
      <c r="I4597" s="205" t="s">
        <v>5190</v>
      </c>
      <c r="J4597" s="206"/>
      <c r="K4597" s="203">
        <v>15</v>
      </c>
      <c r="L4597" s="207" t="s">
        <v>827</v>
      </c>
      <c r="M4597" s="208" t="s">
        <v>1514</v>
      </c>
      <c r="N4597" s="209">
        <f t="shared" si="0"/>
        <v>2025</v>
      </c>
      <c r="O4597" s="210">
        <f t="shared" si="1"/>
        <v>12</v>
      </c>
      <c r="P4597" s="211" t="str">
        <f>IFERROR(VLOOKUP(F4597,연간집계!D:E,2,FALSE),"")</f>
        <v>PCMS_우드월캘린더</v>
      </c>
    </row>
    <row r="4598" spans="1:16" ht="12.75">
      <c r="A4598" s="201">
        <v>46017.894837962966</v>
      </c>
      <c r="B4598" s="202">
        <v>46017</v>
      </c>
      <c r="C4598" s="203" t="s">
        <v>10994</v>
      </c>
      <c r="D4598" s="203" t="s">
        <v>11</v>
      </c>
      <c r="E4598" s="204" t="s">
        <v>10995</v>
      </c>
      <c r="F4598" s="49" t="s">
        <v>1284</v>
      </c>
      <c r="G4598" s="203">
        <v>3</v>
      </c>
      <c r="H4598" s="203" t="s">
        <v>10996</v>
      </c>
      <c r="I4598" s="205" t="s">
        <v>4186</v>
      </c>
      <c r="J4598" s="206"/>
      <c r="K4598" s="203">
        <v>26</v>
      </c>
      <c r="L4598" s="207" t="s">
        <v>828</v>
      </c>
      <c r="M4598" s="208" t="s">
        <v>1449</v>
      </c>
      <c r="N4598" s="209">
        <f t="shared" si="0"/>
        <v>2025</v>
      </c>
      <c r="O4598" s="210">
        <f t="shared" si="1"/>
        <v>12</v>
      </c>
      <c r="P4598" s="211" t="str">
        <f>IFERROR(VLOOKUP(F4598,연간집계!D:E,2,FALSE),"")</f>
        <v>PCMS_스탠다드캘린더</v>
      </c>
    </row>
    <row r="4599" spans="1:16" ht="12.75">
      <c r="A4599" s="201">
        <v>46017.903668981482</v>
      </c>
      <c r="B4599" s="202">
        <v>46017</v>
      </c>
      <c r="C4599" s="203" t="s">
        <v>10997</v>
      </c>
      <c r="D4599" s="203" t="s">
        <v>11</v>
      </c>
      <c r="E4599" s="204" t="s">
        <v>10998</v>
      </c>
      <c r="F4599" s="49" t="s">
        <v>1284</v>
      </c>
      <c r="G4599" s="203">
        <v>1</v>
      </c>
      <c r="H4599" s="203" t="s">
        <v>10999</v>
      </c>
      <c r="I4599" s="205" t="s">
        <v>5016</v>
      </c>
      <c r="J4599" s="206"/>
      <c r="K4599" s="203">
        <v>26</v>
      </c>
      <c r="L4599" s="207" t="s">
        <v>828</v>
      </c>
      <c r="M4599" s="208" t="s">
        <v>1541</v>
      </c>
      <c r="N4599" s="209">
        <f t="shared" si="0"/>
        <v>2025</v>
      </c>
      <c r="O4599" s="210">
        <f t="shared" si="1"/>
        <v>12</v>
      </c>
      <c r="P4599" s="211" t="str">
        <f>IFERROR(VLOOKUP(F4599,연간집계!D:E,2,FALSE),"")</f>
        <v>PCMS_스탠다드캘린더</v>
      </c>
    </row>
    <row r="4600" spans="1:16" ht="12.75">
      <c r="A4600" s="201">
        <v>46017.903680555559</v>
      </c>
      <c r="B4600" s="202">
        <v>46017</v>
      </c>
      <c r="C4600" s="203" t="s">
        <v>11000</v>
      </c>
      <c r="D4600" s="203" t="s">
        <v>11</v>
      </c>
      <c r="E4600" s="204" t="s">
        <v>10998</v>
      </c>
      <c r="F4600" s="49" t="s">
        <v>1243</v>
      </c>
      <c r="G4600" s="203">
        <v>2</v>
      </c>
      <c r="H4600" s="203" t="s">
        <v>10999</v>
      </c>
      <c r="I4600" s="205" t="s">
        <v>1455</v>
      </c>
      <c r="J4600" s="206"/>
      <c r="K4600" s="203">
        <v>28</v>
      </c>
      <c r="L4600" s="207" t="s">
        <v>828</v>
      </c>
      <c r="M4600" s="208" t="s">
        <v>1493</v>
      </c>
      <c r="N4600" s="209">
        <f t="shared" si="0"/>
        <v>2025</v>
      </c>
      <c r="O4600" s="210">
        <f t="shared" si="1"/>
        <v>12</v>
      </c>
      <c r="P4600" s="211" t="str">
        <f>IFERROR(VLOOKUP(F4600,연간집계!D:E,2,FALSE),"")</f>
        <v>모바일 포토북 150 (여행)</v>
      </c>
    </row>
    <row r="4601" spans="1:16" ht="12.75">
      <c r="A4601" s="201">
        <v>46017.903692129628</v>
      </c>
      <c r="B4601" s="202">
        <v>46017</v>
      </c>
      <c r="C4601" s="203" t="s">
        <v>11001</v>
      </c>
      <c r="D4601" s="203" t="s">
        <v>11</v>
      </c>
      <c r="E4601" s="204" t="s">
        <v>10998</v>
      </c>
      <c r="F4601" s="49" t="s">
        <v>1247</v>
      </c>
      <c r="G4601" s="203">
        <v>1</v>
      </c>
      <c r="H4601" s="203" t="s">
        <v>10999</v>
      </c>
      <c r="I4601" s="205" t="s">
        <v>1676</v>
      </c>
      <c r="J4601" s="206"/>
      <c r="K4601" s="203">
        <v>36</v>
      </c>
      <c r="L4601" s="207" t="s">
        <v>828</v>
      </c>
      <c r="M4601" s="208" t="s">
        <v>1493</v>
      </c>
      <c r="N4601" s="209">
        <f t="shared" si="0"/>
        <v>2025</v>
      </c>
      <c r="O4601" s="210">
        <f t="shared" si="1"/>
        <v>12</v>
      </c>
      <c r="P4601" s="211" t="str">
        <f>IFERROR(VLOOKUP(F4601,연간집계!D:E,2,FALSE),"")</f>
        <v>모바일 포토북 197 (여행)</v>
      </c>
    </row>
    <row r="4602" spans="1:16" ht="12.75">
      <c r="A4602" s="201">
        <v>46017.921284722222</v>
      </c>
      <c r="B4602" s="202">
        <v>46017</v>
      </c>
      <c r="C4602" s="203" t="s">
        <v>11002</v>
      </c>
      <c r="D4602" s="203" t="s">
        <v>11</v>
      </c>
      <c r="E4602" s="204" t="s">
        <v>11003</v>
      </c>
      <c r="F4602" s="49" t="s">
        <v>1347</v>
      </c>
      <c r="G4602" s="203">
        <v>1</v>
      </c>
      <c r="H4602" s="203" t="s">
        <v>11004</v>
      </c>
      <c r="I4602" s="205" t="s">
        <v>1440</v>
      </c>
      <c r="J4602" s="208" t="s">
        <v>1480</v>
      </c>
      <c r="K4602" s="203">
        <v>1</v>
      </c>
      <c r="L4602" s="207" t="s">
        <v>827</v>
      </c>
      <c r="M4602" s="208" t="s">
        <v>1481</v>
      </c>
      <c r="N4602" s="209">
        <f t="shared" si="0"/>
        <v>2025</v>
      </c>
      <c r="O4602" s="210">
        <f t="shared" si="1"/>
        <v>12</v>
      </c>
      <c r="P4602" s="211" t="str">
        <f>IFERROR(VLOOKUP(F4602,연간집계!D:E,2,FALSE),"")</f>
        <v>아크릴키링</v>
      </c>
    </row>
    <row r="4603" spans="1:16" ht="12.75">
      <c r="A4603" s="201">
        <v>46017.921296296299</v>
      </c>
      <c r="B4603" s="202">
        <v>46017</v>
      </c>
      <c r="C4603" s="203" t="s">
        <v>11005</v>
      </c>
      <c r="D4603" s="203" t="s">
        <v>11</v>
      </c>
      <c r="E4603" s="204" t="s">
        <v>11003</v>
      </c>
      <c r="F4603" s="49" t="s">
        <v>1347</v>
      </c>
      <c r="G4603" s="203">
        <v>1</v>
      </c>
      <c r="H4603" s="203" t="s">
        <v>11004</v>
      </c>
      <c r="I4603" s="205" t="s">
        <v>1440</v>
      </c>
      <c r="J4603" s="208" t="s">
        <v>7288</v>
      </c>
      <c r="K4603" s="203">
        <v>1</v>
      </c>
      <c r="L4603" s="207" t="s">
        <v>827</v>
      </c>
      <c r="M4603" s="208" t="s">
        <v>1481</v>
      </c>
      <c r="N4603" s="209">
        <f t="shared" si="0"/>
        <v>2025</v>
      </c>
      <c r="O4603" s="210">
        <f t="shared" si="1"/>
        <v>12</v>
      </c>
      <c r="P4603" s="211" t="str">
        <f>IFERROR(VLOOKUP(F4603,연간집계!D:E,2,FALSE),"")</f>
        <v>아크릴키링</v>
      </c>
    </row>
    <row r="4604" spans="1:16" ht="12.75">
      <c r="A4604" s="201">
        <v>46017.921307870369</v>
      </c>
      <c r="B4604" s="202">
        <v>46017</v>
      </c>
      <c r="C4604" s="203" t="s">
        <v>11006</v>
      </c>
      <c r="D4604" s="203" t="s">
        <v>11</v>
      </c>
      <c r="E4604" s="204" t="s">
        <v>11003</v>
      </c>
      <c r="F4604" s="49" t="s">
        <v>1347</v>
      </c>
      <c r="G4604" s="203">
        <v>1</v>
      </c>
      <c r="H4604" s="203" t="s">
        <v>11004</v>
      </c>
      <c r="I4604" s="205" t="s">
        <v>1440</v>
      </c>
      <c r="J4604" s="208" t="s">
        <v>6098</v>
      </c>
      <c r="K4604" s="203">
        <v>1</v>
      </c>
      <c r="L4604" s="207" t="s">
        <v>827</v>
      </c>
      <c r="M4604" s="208" t="s">
        <v>1481</v>
      </c>
      <c r="N4604" s="209">
        <f t="shared" si="0"/>
        <v>2025</v>
      </c>
      <c r="O4604" s="210">
        <f t="shared" si="1"/>
        <v>12</v>
      </c>
      <c r="P4604" s="211" t="str">
        <f>IFERROR(VLOOKUP(F4604,연간집계!D:E,2,FALSE),"")</f>
        <v>아크릴키링</v>
      </c>
    </row>
    <row r="4605" spans="1:16" ht="12.75">
      <c r="A4605" s="201">
        <v>46017.921319444446</v>
      </c>
      <c r="B4605" s="202">
        <v>46017</v>
      </c>
      <c r="C4605" s="203" t="s">
        <v>11007</v>
      </c>
      <c r="D4605" s="203" t="s">
        <v>11</v>
      </c>
      <c r="E4605" s="204" t="s">
        <v>11003</v>
      </c>
      <c r="F4605" s="49" t="s">
        <v>1347</v>
      </c>
      <c r="G4605" s="203">
        <v>1</v>
      </c>
      <c r="H4605" s="203" t="s">
        <v>11004</v>
      </c>
      <c r="I4605" s="205" t="s">
        <v>1440</v>
      </c>
      <c r="J4605" s="205" t="s">
        <v>1628</v>
      </c>
      <c r="K4605" s="203">
        <v>1</v>
      </c>
      <c r="L4605" s="207" t="s">
        <v>827</v>
      </c>
      <c r="M4605" s="208" t="s">
        <v>1481</v>
      </c>
      <c r="N4605" s="209">
        <f t="shared" si="0"/>
        <v>2025</v>
      </c>
      <c r="O4605" s="210">
        <f t="shared" si="1"/>
        <v>12</v>
      </c>
      <c r="P4605" s="211" t="str">
        <f>IFERROR(VLOOKUP(F4605,연간집계!D:E,2,FALSE),"")</f>
        <v>아크릴키링</v>
      </c>
    </row>
    <row r="4606" spans="1:16" ht="12.75">
      <c r="A4606" s="201">
        <v>46018.035856481481</v>
      </c>
      <c r="B4606" s="202">
        <v>46018</v>
      </c>
      <c r="C4606" s="203" t="s">
        <v>11008</v>
      </c>
      <c r="D4606" s="203" t="s">
        <v>11</v>
      </c>
      <c r="E4606" s="204" t="s">
        <v>11009</v>
      </c>
      <c r="F4606" s="49" t="s">
        <v>1269</v>
      </c>
      <c r="G4606" s="203">
        <v>20</v>
      </c>
      <c r="H4606" s="203" t="s">
        <v>11010</v>
      </c>
      <c r="I4606" s="205" t="s">
        <v>5016</v>
      </c>
      <c r="J4606" s="206"/>
      <c r="K4606" s="203">
        <v>26</v>
      </c>
      <c r="L4606" s="207" t="s">
        <v>827</v>
      </c>
      <c r="M4606" s="208" t="s">
        <v>1497</v>
      </c>
      <c r="N4606" s="209">
        <f t="shared" si="0"/>
        <v>2025</v>
      </c>
      <c r="O4606" s="210">
        <f t="shared" si="1"/>
        <v>12</v>
      </c>
      <c r="P4606" s="211" t="str">
        <f>IFERROR(VLOOKUP(F4606,연간집계!D:E,2,FALSE),"")</f>
        <v>PCMS_미니캘린더</v>
      </c>
    </row>
    <row r="4607" spans="1:16" ht="12.75">
      <c r="A4607" s="201">
        <v>46018.071203703701</v>
      </c>
      <c r="B4607" s="202">
        <v>46018</v>
      </c>
      <c r="C4607" s="203" t="s">
        <v>11011</v>
      </c>
      <c r="D4607" s="203" t="s">
        <v>11</v>
      </c>
      <c r="E4607" s="204" t="s">
        <v>11012</v>
      </c>
      <c r="F4607" s="49" t="s">
        <v>1291</v>
      </c>
      <c r="G4607" s="203">
        <v>1</v>
      </c>
      <c r="H4607" s="203" t="s">
        <v>11013</v>
      </c>
      <c r="I4607" s="205" t="s">
        <v>1840</v>
      </c>
      <c r="J4607" s="206"/>
      <c r="K4607" s="203">
        <v>14</v>
      </c>
      <c r="L4607" s="207" t="s">
        <v>827</v>
      </c>
      <c r="M4607" s="208" t="s">
        <v>1436</v>
      </c>
      <c r="N4607" s="209">
        <f t="shared" si="0"/>
        <v>2025</v>
      </c>
      <c r="O4607" s="210">
        <f t="shared" si="1"/>
        <v>12</v>
      </c>
      <c r="P4607" s="211" t="str">
        <f>IFERROR(VLOOKUP(F4607,연간집계!D:E,2,FALSE),"")</f>
        <v>PCMS_벽걸이1단캘린더</v>
      </c>
    </row>
    <row r="4608" spans="1:16" ht="12.75">
      <c r="A4608" s="201">
        <v>46018.071215277778</v>
      </c>
      <c r="B4608" s="202">
        <v>46018</v>
      </c>
      <c r="C4608" s="203" t="s">
        <v>11014</v>
      </c>
      <c r="D4608" s="203" t="s">
        <v>11</v>
      </c>
      <c r="E4608" s="204" t="s">
        <v>11012</v>
      </c>
      <c r="F4608" s="49" t="s">
        <v>1291</v>
      </c>
      <c r="G4608" s="203">
        <v>1</v>
      </c>
      <c r="H4608" s="203" t="s">
        <v>11013</v>
      </c>
      <c r="I4608" s="205" t="s">
        <v>5190</v>
      </c>
      <c r="J4608" s="206"/>
      <c r="K4608" s="203">
        <v>14</v>
      </c>
      <c r="L4608" s="207" t="s">
        <v>827</v>
      </c>
      <c r="M4608" s="208" t="s">
        <v>1449</v>
      </c>
      <c r="N4608" s="209">
        <f t="shared" si="0"/>
        <v>2025</v>
      </c>
      <c r="O4608" s="210">
        <f t="shared" si="1"/>
        <v>12</v>
      </c>
      <c r="P4608" s="211" t="str">
        <f>IFERROR(VLOOKUP(F4608,연간집계!D:E,2,FALSE),"")</f>
        <v>PCMS_벽걸이1단캘린더</v>
      </c>
    </row>
    <row r="4609" spans="1:16" ht="12.75">
      <c r="A4609" s="201">
        <v>46018.127106481479</v>
      </c>
      <c r="B4609" s="202">
        <v>46018</v>
      </c>
      <c r="C4609" s="203" t="s">
        <v>11015</v>
      </c>
      <c r="D4609" s="203" t="s">
        <v>11</v>
      </c>
      <c r="E4609" s="204" t="s">
        <v>11016</v>
      </c>
      <c r="F4609" s="49" t="s">
        <v>1243</v>
      </c>
      <c r="G4609" s="203">
        <v>2</v>
      </c>
      <c r="H4609" s="203" t="s">
        <v>715</v>
      </c>
      <c r="I4609" s="205" t="s">
        <v>1453</v>
      </c>
      <c r="J4609" s="206"/>
      <c r="K4609" s="203">
        <v>44</v>
      </c>
      <c r="L4609" s="207" t="s">
        <v>828</v>
      </c>
      <c r="M4609" s="208" t="s">
        <v>1471</v>
      </c>
      <c r="N4609" s="209">
        <f t="shared" si="0"/>
        <v>2025</v>
      </c>
      <c r="O4609" s="210">
        <f t="shared" si="1"/>
        <v>12</v>
      </c>
      <c r="P4609" s="211" t="str">
        <f>IFERROR(VLOOKUP(F4609,연간집계!D:E,2,FALSE),"")</f>
        <v>모바일 포토북 150 (여행)</v>
      </c>
    </row>
    <row r="4610" spans="1:16" ht="12.75">
      <c r="A4610" s="201">
        <v>46018.391157407408</v>
      </c>
      <c r="B4610" s="202">
        <v>46018</v>
      </c>
      <c r="C4610" s="203" t="s">
        <v>11017</v>
      </c>
      <c r="D4610" s="203" t="s">
        <v>11</v>
      </c>
      <c r="E4610" s="204" t="s">
        <v>11018</v>
      </c>
      <c r="F4610" s="49" t="s">
        <v>1318</v>
      </c>
      <c r="G4610" s="203">
        <v>3</v>
      </c>
      <c r="H4610" s="203" t="s">
        <v>10183</v>
      </c>
      <c r="I4610" s="205" t="s">
        <v>4256</v>
      </c>
      <c r="J4610" s="208" t="s">
        <v>1787</v>
      </c>
      <c r="K4610" s="203">
        <v>1</v>
      </c>
      <c r="L4610" s="207" t="s">
        <v>827</v>
      </c>
      <c r="M4610" s="208" t="s">
        <v>1493</v>
      </c>
      <c r="N4610" s="209">
        <f t="shared" si="0"/>
        <v>2025</v>
      </c>
      <c r="O4610" s="210">
        <f t="shared" si="1"/>
        <v>12</v>
      </c>
      <c r="P4610" s="211" t="str">
        <f>IFERROR(VLOOKUP(F4610,연간집계!D:E,2,FALSE),"")</f>
        <v>원목액자 203_브라운</v>
      </c>
    </row>
    <row r="4611" spans="1:16" ht="12.75">
      <c r="A4611" s="201">
        <v>46018.458611111113</v>
      </c>
      <c r="B4611" s="202">
        <v>46018</v>
      </c>
      <c r="C4611" s="203" t="s">
        <v>11019</v>
      </c>
      <c r="D4611" s="203" t="s">
        <v>11</v>
      </c>
      <c r="E4611" s="204" t="s">
        <v>11020</v>
      </c>
      <c r="F4611" s="49" t="s">
        <v>42</v>
      </c>
      <c r="G4611" s="203">
        <v>1</v>
      </c>
      <c r="H4611" s="203" t="s">
        <v>11021</v>
      </c>
      <c r="I4611" s="205" t="s">
        <v>1440</v>
      </c>
      <c r="J4611" s="206"/>
      <c r="K4611" s="203">
        <v>48</v>
      </c>
      <c r="L4611" s="207" t="s">
        <v>827</v>
      </c>
      <c r="M4611" s="208" t="s">
        <v>1436</v>
      </c>
      <c r="N4611" s="209">
        <f t="shared" si="0"/>
        <v>2025</v>
      </c>
      <c r="O4611" s="210">
        <f t="shared" si="1"/>
        <v>12</v>
      </c>
      <c r="P4611" s="211" t="str">
        <f>IFERROR(VLOOKUP(F4611,연간집계!D:E,2,FALSE),"")</f>
        <v>플라이트북 210</v>
      </c>
    </row>
    <row r="4612" spans="1:16" ht="12.75">
      <c r="A4612" s="201">
        <v>46018.458622685182</v>
      </c>
      <c r="B4612" s="202">
        <v>46018</v>
      </c>
      <c r="C4612" s="203" t="s">
        <v>11022</v>
      </c>
      <c r="D4612" s="203" t="s">
        <v>11</v>
      </c>
      <c r="E4612" s="204" t="s">
        <v>11020</v>
      </c>
      <c r="F4612" s="49" t="s">
        <v>42</v>
      </c>
      <c r="G4612" s="203">
        <v>1</v>
      </c>
      <c r="H4612" s="203" t="s">
        <v>11021</v>
      </c>
      <c r="I4612" s="205" t="s">
        <v>1440</v>
      </c>
      <c r="J4612" s="206"/>
      <c r="K4612" s="203">
        <v>48</v>
      </c>
      <c r="L4612" s="207" t="s">
        <v>827</v>
      </c>
      <c r="M4612" s="208" t="s">
        <v>1436</v>
      </c>
      <c r="N4612" s="209">
        <f t="shared" si="0"/>
        <v>2025</v>
      </c>
      <c r="O4612" s="210">
        <f t="shared" si="1"/>
        <v>12</v>
      </c>
      <c r="P4612" s="211" t="str">
        <f>IFERROR(VLOOKUP(F4612,연간집계!D:E,2,FALSE),"")</f>
        <v>플라이트북 210</v>
      </c>
    </row>
    <row r="4613" spans="1:16" ht="12.75">
      <c r="A4613" s="201">
        <v>46018.473298611112</v>
      </c>
      <c r="B4613" s="202">
        <v>46018</v>
      </c>
      <c r="C4613" s="203" t="s">
        <v>11023</v>
      </c>
      <c r="D4613" s="203" t="s">
        <v>11</v>
      </c>
      <c r="E4613" s="204" t="s">
        <v>11024</v>
      </c>
      <c r="F4613" s="49" t="s">
        <v>1299</v>
      </c>
      <c r="G4613" s="203">
        <v>5</v>
      </c>
      <c r="H4613" s="203" t="s">
        <v>11025</v>
      </c>
      <c r="I4613" s="205" t="s">
        <v>1840</v>
      </c>
      <c r="J4613" s="206"/>
      <c r="K4613" s="203">
        <v>15</v>
      </c>
      <c r="L4613" s="207" t="s">
        <v>827</v>
      </c>
      <c r="M4613" s="208" t="s">
        <v>1449</v>
      </c>
      <c r="N4613" s="209">
        <f t="shared" si="0"/>
        <v>2025</v>
      </c>
      <c r="O4613" s="210">
        <f t="shared" si="1"/>
        <v>12</v>
      </c>
      <c r="P4613" s="211" t="str">
        <f>IFERROR(VLOOKUP(F4613,연간집계!D:E,2,FALSE),"")</f>
        <v>PCMS_우드월캘린더</v>
      </c>
    </row>
    <row r="4614" spans="1:16" ht="12.75">
      <c r="A4614" s="201">
        <v>46018.487974537034</v>
      </c>
      <c r="B4614" s="202">
        <v>46018</v>
      </c>
      <c r="C4614" s="203" t="s">
        <v>11026</v>
      </c>
      <c r="D4614" s="203" t="s">
        <v>11</v>
      </c>
      <c r="E4614" s="204" t="s">
        <v>11027</v>
      </c>
      <c r="F4614" s="49" t="s">
        <v>1291</v>
      </c>
      <c r="G4614" s="203">
        <v>3</v>
      </c>
      <c r="H4614" s="203" t="s">
        <v>7753</v>
      </c>
      <c r="I4614" s="205" t="s">
        <v>1840</v>
      </c>
      <c r="J4614" s="206"/>
      <c r="K4614" s="203">
        <v>14</v>
      </c>
      <c r="L4614" s="207" t="s">
        <v>827</v>
      </c>
      <c r="M4614" s="208" t="s">
        <v>1425</v>
      </c>
      <c r="N4614" s="209">
        <f t="shared" si="0"/>
        <v>2025</v>
      </c>
      <c r="O4614" s="210">
        <f t="shared" si="1"/>
        <v>12</v>
      </c>
      <c r="P4614" s="211" t="str">
        <f>IFERROR(VLOOKUP(F4614,연간집계!D:E,2,FALSE),"")</f>
        <v>PCMS_벽걸이1단캘린더</v>
      </c>
    </row>
    <row r="4615" spans="1:16" ht="12.75">
      <c r="A4615" s="201">
        <v>46018.487986111111</v>
      </c>
      <c r="B4615" s="202">
        <v>46018</v>
      </c>
      <c r="C4615" s="203" t="s">
        <v>11028</v>
      </c>
      <c r="D4615" s="203" t="s">
        <v>11</v>
      </c>
      <c r="E4615" s="204" t="s">
        <v>11029</v>
      </c>
      <c r="F4615" s="49" t="s">
        <v>1359</v>
      </c>
      <c r="G4615" s="203">
        <v>10</v>
      </c>
      <c r="H4615" s="203" t="s">
        <v>79</v>
      </c>
      <c r="I4615" s="205" t="s">
        <v>1440</v>
      </c>
      <c r="J4615" s="206"/>
      <c r="K4615" s="203">
        <v>10</v>
      </c>
      <c r="L4615" s="207" t="s">
        <v>827</v>
      </c>
      <c r="M4615" s="208" t="s">
        <v>1514</v>
      </c>
      <c r="N4615" s="209">
        <f t="shared" si="0"/>
        <v>2025</v>
      </c>
      <c r="O4615" s="210">
        <f t="shared" si="1"/>
        <v>12</v>
      </c>
      <c r="P4615" s="211" t="str">
        <f>IFERROR(VLOOKUP(F4615,연간집계!D:E,2,FALSE),"")</f>
        <v>PCMS_엽서 174</v>
      </c>
    </row>
    <row r="4616" spans="1:16" ht="12.75">
      <c r="A4616" s="201">
        <v>46018.50854166667</v>
      </c>
      <c r="B4616" s="202">
        <v>46018</v>
      </c>
      <c r="C4616" s="203" t="s">
        <v>11030</v>
      </c>
      <c r="D4616" s="203" t="s">
        <v>11</v>
      </c>
      <c r="E4616" s="204" t="s">
        <v>11031</v>
      </c>
      <c r="F4616" s="49" t="s">
        <v>852</v>
      </c>
      <c r="G4616" s="203">
        <v>1</v>
      </c>
      <c r="H4616" s="203" t="s">
        <v>619</v>
      </c>
      <c r="I4616" s="205" t="s">
        <v>1453</v>
      </c>
      <c r="J4616" s="206"/>
      <c r="K4616" s="203">
        <v>30</v>
      </c>
      <c r="L4616" s="207" t="s">
        <v>827</v>
      </c>
      <c r="M4616" s="208" t="s">
        <v>1493</v>
      </c>
      <c r="N4616" s="209">
        <f t="shared" si="0"/>
        <v>2025</v>
      </c>
      <c r="O4616" s="210">
        <f t="shared" si="1"/>
        <v>12</v>
      </c>
      <c r="P4616" s="211" t="str">
        <f>IFERROR(VLOOKUP(F4616,연간집계!D:E,2,FALSE),"")</f>
        <v>스탠다드 포토북 8*8 (소프트/무광)</v>
      </c>
    </row>
    <row r="4617" spans="1:16" ht="12.75">
      <c r="A4617" s="201">
        <v>46018.532048611109</v>
      </c>
      <c r="B4617" s="202">
        <v>46018</v>
      </c>
      <c r="C4617" s="203" t="s">
        <v>11032</v>
      </c>
      <c r="D4617" s="203" t="s">
        <v>11</v>
      </c>
      <c r="E4617" s="204" t="s">
        <v>11033</v>
      </c>
      <c r="F4617" s="49" t="s">
        <v>852</v>
      </c>
      <c r="G4617" s="203">
        <v>7</v>
      </c>
      <c r="H4617" s="203" t="s">
        <v>619</v>
      </c>
      <c r="I4617" s="205" t="s">
        <v>1453</v>
      </c>
      <c r="J4617" s="206"/>
      <c r="K4617" s="203">
        <v>30</v>
      </c>
      <c r="L4617" s="207" t="s">
        <v>827</v>
      </c>
      <c r="M4617" s="208" t="s">
        <v>1493</v>
      </c>
      <c r="N4617" s="209">
        <f t="shared" si="0"/>
        <v>2025</v>
      </c>
      <c r="O4617" s="210">
        <f t="shared" si="1"/>
        <v>12</v>
      </c>
      <c r="P4617" s="211" t="str">
        <f>IFERROR(VLOOKUP(F4617,연간집계!D:E,2,FALSE),"")</f>
        <v>스탠다드 포토북 8*8 (소프트/무광)</v>
      </c>
    </row>
    <row r="4618" spans="1:16" ht="12.75">
      <c r="A4618" s="201">
        <v>46018.625960648147</v>
      </c>
      <c r="B4618" s="202">
        <v>46018</v>
      </c>
      <c r="C4618" s="203" t="s">
        <v>11034</v>
      </c>
      <c r="D4618" s="203" t="s">
        <v>11</v>
      </c>
      <c r="E4618" s="204" t="s">
        <v>11035</v>
      </c>
      <c r="F4618" s="49" t="s">
        <v>1266</v>
      </c>
      <c r="G4618" s="203">
        <v>7</v>
      </c>
      <c r="H4618" s="203" t="s">
        <v>10169</v>
      </c>
      <c r="I4618" s="205" t="s">
        <v>1842</v>
      </c>
      <c r="J4618" s="206"/>
      <c r="K4618" s="203">
        <v>26</v>
      </c>
      <c r="L4618" s="207" t="s">
        <v>828</v>
      </c>
      <c r="M4618" s="208" t="s">
        <v>1629</v>
      </c>
      <c r="N4618" s="209">
        <f t="shared" si="0"/>
        <v>2025</v>
      </c>
      <c r="O4618" s="210">
        <f t="shared" si="1"/>
        <v>12</v>
      </c>
      <c r="P4618" s="211" t="str">
        <f>IFERROR(VLOOKUP(F4618,연간집계!D:E,2,FALSE),"")</f>
        <v>PCMS_롱캘린더</v>
      </c>
    </row>
    <row r="4619" spans="1:16" ht="12.75">
      <c r="A4619" s="201">
        <v>46018.625983796293</v>
      </c>
      <c r="B4619" s="202">
        <v>46018</v>
      </c>
      <c r="C4619" s="203" t="s">
        <v>11036</v>
      </c>
      <c r="D4619" s="203" t="s">
        <v>11</v>
      </c>
      <c r="E4619" s="204" t="s">
        <v>11037</v>
      </c>
      <c r="F4619" s="49" t="s">
        <v>1284</v>
      </c>
      <c r="G4619" s="203">
        <v>1</v>
      </c>
      <c r="H4619" s="203" t="s">
        <v>11038</v>
      </c>
      <c r="I4619" s="205" t="s">
        <v>1549</v>
      </c>
      <c r="J4619" s="206"/>
      <c r="K4619" s="203">
        <v>26</v>
      </c>
      <c r="L4619" s="207" t="s">
        <v>827</v>
      </c>
      <c r="M4619" s="208" t="s">
        <v>1481</v>
      </c>
      <c r="N4619" s="209">
        <f t="shared" si="0"/>
        <v>2025</v>
      </c>
      <c r="O4619" s="210">
        <f t="shared" si="1"/>
        <v>12</v>
      </c>
      <c r="P4619" s="211" t="str">
        <f>IFERROR(VLOOKUP(F4619,연간집계!D:E,2,FALSE),"")</f>
        <v>PCMS_스탠다드캘린더</v>
      </c>
    </row>
    <row r="4620" spans="1:16" ht="12.75">
      <c r="A4620" s="201">
        <v>46018.62599537037</v>
      </c>
      <c r="B4620" s="202">
        <v>46018</v>
      </c>
      <c r="C4620" s="203" t="s">
        <v>11039</v>
      </c>
      <c r="D4620" s="203" t="s">
        <v>11</v>
      </c>
      <c r="E4620" s="204" t="s">
        <v>11037</v>
      </c>
      <c r="F4620" s="49" t="s">
        <v>1284</v>
      </c>
      <c r="G4620" s="203">
        <v>1</v>
      </c>
      <c r="H4620" s="203" t="s">
        <v>11038</v>
      </c>
      <c r="I4620" s="205" t="s">
        <v>1549</v>
      </c>
      <c r="J4620" s="206"/>
      <c r="K4620" s="203">
        <v>26</v>
      </c>
      <c r="L4620" s="207" t="s">
        <v>827</v>
      </c>
      <c r="M4620" s="208" t="s">
        <v>1481</v>
      </c>
      <c r="N4620" s="209">
        <f t="shared" si="0"/>
        <v>2025</v>
      </c>
      <c r="O4620" s="210">
        <f t="shared" si="1"/>
        <v>12</v>
      </c>
      <c r="P4620" s="211" t="str">
        <f>IFERROR(VLOOKUP(F4620,연간집계!D:E,2,FALSE),"")</f>
        <v>PCMS_스탠다드캘린더</v>
      </c>
    </row>
    <row r="4621" spans="1:16" ht="12.75">
      <c r="A4621" s="201">
        <v>46018.626006944447</v>
      </c>
      <c r="B4621" s="202">
        <v>46018</v>
      </c>
      <c r="C4621" s="203" t="s">
        <v>11040</v>
      </c>
      <c r="D4621" s="203" t="s">
        <v>11</v>
      </c>
      <c r="E4621" s="204" t="s">
        <v>11037</v>
      </c>
      <c r="F4621" s="49" t="s">
        <v>1284</v>
      </c>
      <c r="G4621" s="203">
        <v>1</v>
      </c>
      <c r="H4621" s="203" t="s">
        <v>11038</v>
      </c>
      <c r="I4621" s="205" t="s">
        <v>1549</v>
      </c>
      <c r="J4621" s="206"/>
      <c r="K4621" s="203">
        <v>26</v>
      </c>
      <c r="L4621" s="207" t="s">
        <v>827</v>
      </c>
      <c r="M4621" s="208" t="s">
        <v>1481</v>
      </c>
      <c r="N4621" s="209">
        <f t="shared" si="0"/>
        <v>2025</v>
      </c>
      <c r="O4621" s="210">
        <f t="shared" si="1"/>
        <v>12</v>
      </c>
      <c r="P4621" s="211" t="str">
        <f>IFERROR(VLOOKUP(F4621,연간집계!D:E,2,FALSE),"")</f>
        <v>PCMS_스탠다드캘린더</v>
      </c>
    </row>
    <row r="4622" spans="1:16" ht="12.75">
      <c r="A4622" s="201">
        <v>46018.626018518517</v>
      </c>
      <c r="B4622" s="202">
        <v>46018</v>
      </c>
      <c r="C4622" s="203" t="s">
        <v>11041</v>
      </c>
      <c r="D4622" s="203" t="s">
        <v>11</v>
      </c>
      <c r="E4622" s="204" t="s">
        <v>11037</v>
      </c>
      <c r="F4622" s="49" t="s">
        <v>1284</v>
      </c>
      <c r="G4622" s="203">
        <v>1</v>
      </c>
      <c r="H4622" s="203" t="s">
        <v>11038</v>
      </c>
      <c r="I4622" s="205" t="s">
        <v>1549</v>
      </c>
      <c r="J4622" s="206"/>
      <c r="K4622" s="203">
        <v>26</v>
      </c>
      <c r="L4622" s="207" t="s">
        <v>827</v>
      </c>
      <c r="M4622" s="208" t="s">
        <v>1481</v>
      </c>
      <c r="N4622" s="209">
        <f t="shared" si="0"/>
        <v>2025</v>
      </c>
      <c r="O4622" s="210">
        <f t="shared" si="1"/>
        <v>12</v>
      </c>
      <c r="P4622" s="211" t="str">
        <f>IFERROR(VLOOKUP(F4622,연간집계!D:E,2,FALSE),"")</f>
        <v>PCMS_스탠다드캘린더</v>
      </c>
    </row>
    <row r="4623" spans="1:16" ht="12.75">
      <c r="A4623" s="201">
        <v>46018.626030092593</v>
      </c>
      <c r="B4623" s="202">
        <v>46018</v>
      </c>
      <c r="C4623" s="203" t="s">
        <v>11042</v>
      </c>
      <c r="D4623" s="203" t="s">
        <v>11</v>
      </c>
      <c r="E4623" s="204" t="s">
        <v>11037</v>
      </c>
      <c r="F4623" s="49" t="s">
        <v>1284</v>
      </c>
      <c r="G4623" s="203">
        <v>1</v>
      </c>
      <c r="H4623" s="203" t="s">
        <v>11038</v>
      </c>
      <c r="I4623" s="205" t="s">
        <v>1549</v>
      </c>
      <c r="J4623" s="206"/>
      <c r="K4623" s="203">
        <v>26</v>
      </c>
      <c r="L4623" s="207" t="s">
        <v>827</v>
      </c>
      <c r="M4623" s="208" t="s">
        <v>1481</v>
      </c>
      <c r="N4623" s="209">
        <f t="shared" si="0"/>
        <v>2025</v>
      </c>
      <c r="O4623" s="210">
        <f t="shared" si="1"/>
        <v>12</v>
      </c>
      <c r="P4623" s="211" t="str">
        <f>IFERROR(VLOOKUP(F4623,연간집계!D:E,2,FALSE),"")</f>
        <v>PCMS_스탠다드캘린더</v>
      </c>
    </row>
    <row r="4624" spans="1:16" ht="12.75">
      <c r="A4624" s="201">
        <v>46018.62604166667</v>
      </c>
      <c r="B4624" s="202">
        <v>46018</v>
      </c>
      <c r="C4624" s="203" t="s">
        <v>11043</v>
      </c>
      <c r="D4624" s="203" t="s">
        <v>11</v>
      </c>
      <c r="E4624" s="204" t="s">
        <v>11037</v>
      </c>
      <c r="F4624" s="49" t="s">
        <v>1284</v>
      </c>
      <c r="G4624" s="203">
        <v>1</v>
      </c>
      <c r="H4624" s="203" t="s">
        <v>11038</v>
      </c>
      <c r="I4624" s="205" t="s">
        <v>1549</v>
      </c>
      <c r="J4624" s="206"/>
      <c r="K4624" s="203">
        <v>26</v>
      </c>
      <c r="L4624" s="207" t="s">
        <v>827</v>
      </c>
      <c r="M4624" s="208" t="s">
        <v>1481</v>
      </c>
      <c r="N4624" s="209">
        <f t="shared" si="0"/>
        <v>2025</v>
      </c>
      <c r="O4624" s="210">
        <f t="shared" si="1"/>
        <v>12</v>
      </c>
      <c r="P4624" s="211" t="str">
        <f>IFERROR(VLOOKUP(F4624,연간집계!D:E,2,FALSE),"")</f>
        <v>PCMS_스탠다드캘린더</v>
      </c>
    </row>
    <row r="4625" spans="1:16" ht="12.75">
      <c r="A4625" s="201">
        <v>46018.62605324074</v>
      </c>
      <c r="B4625" s="202">
        <v>46018</v>
      </c>
      <c r="C4625" s="203" t="s">
        <v>11044</v>
      </c>
      <c r="D4625" s="203" t="s">
        <v>11</v>
      </c>
      <c r="E4625" s="204" t="s">
        <v>11037</v>
      </c>
      <c r="F4625" s="49" t="s">
        <v>1284</v>
      </c>
      <c r="G4625" s="203">
        <v>1</v>
      </c>
      <c r="H4625" s="203" t="s">
        <v>11038</v>
      </c>
      <c r="I4625" s="205" t="s">
        <v>1549</v>
      </c>
      <c r="J4625" s="206"/>
      <c r="K4625" s="203">
        <v>26</v>
      </c>
      <c r="L4625" s="207" t="s">
        <v>827</v>
      </c>
      <c r="M4625" s="208" t="s">
        <v>1481</v>
      </c>
      <c r="N4625" s="209">
        <f t="shared" si="0"/>
        <v>2025</v>
      </c>
      <c r="O4625" s="210">
        <f t="shared" si="1"/>
        <v>12</v>
      </c>
      <c r="P4625" s="211" t="str">
        <f>IFERROR(VLOOKUP(F4625,연간집계!D:E,2,FALSE),"")</f>
        <v>PCMS_스탠다드캘린더</v>
      </c>
    </row>
    <row r="4626" spans="1:16" ht="12.75">
      <c r="A4626" s="201">
        <v>46018.626064814816</v>
      </c>
      <c r="B4626" s="202">
        <v>46018</v>
      </c>
      <c r="C4626" s="203" t="s">
        <v>11045</v>
      </c>
      <c r="D4626" s="203" t="s">
        <v>11</v>
      </c>
      <c r="E4626" s="204" t="s">
        <v>11037</v>
      </c>
      <c r="F4626" s="49" t="s">
        <v>1284</v>
      </c>
      <c r="G4626" s="203">
        <v>1</v>
      </c>
      <c r="H4626" s="203" t="s">
        <v>11038</v>
      </c>
      <c r="I4626" s="205" t="s">
        <v>1549</v>
      </c>
      <c r="J4626" s="206"/>
      <c r="K4626" s="203">
        <v>26</v>
      </c>
      <c r="L4626" s="207" t="s">
        <v>827</v>
      </c>
      <c r="M4626" s="208" t="s">
        <v>1481</v>
      </c>
      <c r="N4626" s="209">
        <f t="shared" si="0"/>
        <v>2025</v>
      </c>
      <c r="O4626" s="210">
        <f t="shared" si="1"/>
        <v>12</v>
      </c>
      <c r="P4626" s="211" t="str">
        <f>IFERROR(VLOOKUP(F4626,연간집계!D:E,2,FALSE),"")</f>
        <v>PCMS_스탠다드캘린더</v>
      </c>
    </row>
    <row r="4627" spans="1:16" ht="12.75">
      <c r="A4627" s="201">
        <v>46018.626076388886</v>
      </c>
      <c r="B4627" s="202">
        <v>46018</v>
      </c>
      <c r="C4627" s="203" t="s">
        <v>11046</v>
      </c>
      <c r="D4627" s="203" t="s">
        <v>11</v>
      </c>
      <c r="E4627" s="204" t="s">
        <v>11037</v>
      </c>
      <c r="F4627" s="49" t="s">
        <v>1284</v>
      </c>
      <c r="G4627" s="203">
        <v>1</v>
      </c>
      <c r="H4627" s="203" t="s">
        <v>11038</v>
      </c>
      <c r="I4627" s="205" t="s">
        <v>1549</v>
      </c>
      <c r="J4627" s="206"/>
      <c r="K4627" s="203">
        <v>26</v>
      </c>
      <c r="L4627" s="207" t="s">
        <v>827</v>
      </c>
      <c r="M4627" s="208" t="s">
        <v>1481</v>
      </c>
      <c r="N4627" s="209">
        <f t="shared" si="0"/>
        <v>2025</v>
      </c>
      <c r="O4627" s="210">
        <f t="shared" si="1"/>
        <v>12</v>
      </c>
      <c r="P4627" s="211" t="str">
        <f>IFERROR(VLOOKUP(F4627,연간집계!D:E,2,FALSE),"")</f>
        <v>PCMS_스탠다드캘린더</v>
      </c>
    </row>
    <row r="4628" spans="1:16" ht="12.75">
      <c r="A4628" s="201">
        <v>46018.626087962963</v>
      </c>
      <c r="B4628" s="202">
        <v>46018</v>
      </c>
      <c r="C4628" s="203" t="s">
        <v>11047</v>
      </c>
      <c r="D4628" s="203" t="s">
        <v>11</v>
      </c>
      <c r="E4628" s="204" t="s">
        <v>11037</v>
      </c>
      <c r="F4628" s="49" t="s">
        <v>1284</v>
      </c>
      <c r="G4628" s="203">
        <v>1</v>
      </c>
      <c r="H4628" s="203" t="s">
        <v>11038</v>
      </c>
      <c r="I4628" s="205" t="s">
        <v>1549</v>
      </c>
      <c r="J4628" s="206"/>
      <c r="K4628" s="203">
        <v>26</v>
      </c>
      <c r="L4628" s="207" t="s">
        <v>827</v>
      </c>
      <c r="M4628" s="208" t="s">
        <v>1481</v>
      </c>
      <c r="N4628" s="209">
        <f t="shared" si="0"/>
        <v>2025</v>
      </c>
      <c r="O4628" s="210">
        <f t="shared" si="1"/>
        <v>12</v>
      </c>
      <c r="P4628" s="211" t="str">
        <f>IFERROR(VLOOKUP(F4628,연간집계!D:E,2,FALSE),"")</f>
        <v>PCMS_스탠다드캘린더</v>
      </c>
    </row>
    <row r="4629" spans="1:16" ht="12.75">
      <c r="A4629" s="201">
        <v>46018.626099537039</v>
      </c>
      <c r="B4629" s="202">
        <v>46018</v>
      </c>
      <c r="C4629" s="203" t="s">
        <v>11048</v>
      </c>
      <c r="D4629" s="203" t="s">
        <v>11</v>
      </c>
      <c r="E4629" s="204" t="s">
        <v>11037</v>
      </c>
      <c r="F4629" s="49" t="s">
        <v>1284</v>
      </c>
      <c r="G4629" s="203">
        <v>1</v>
      </c>
      <c r="H4629" s="203" t="s">
        <v>11038</v>
      </c>
      <c r="I4629" s="205" t="s">
        <v>1549</v>
      </c>
      <c r="J4629" s="206"/>
      <c r="K4629" s="203">
        <v>26</v>
      </c>
      <c r="L4629" s="207" t="s">
        <v>827</v>
      </c>
      <c r="M4629" s="208" t="s">
        <v>1481</v>
      </c>
      <c r="N4629" s="209">
        <f t="shared" si="0"/>
        <v>2025</v>
      </c>
      <c r="O4629" s="210">
        <f t="shared" si="1"/>
        <v>12</v>
      </c>
      <c r="P4629" s="211" t="str">
        <f>IFERROR(VLOOKUP(F4629,연간집계!D:E,2,FALSE),"")</f>
        <v>PCMS_스탠다드캘린더</v>
      </c>
    </row>
    <row r="4630" spans="1:16" ht="12.75">
      <c r="A4630" s="201">
        <v>46018.626111111109</v>
      </c>
      <c r="B4630" s="202">
        <v>46018</v>
      </c>
      <c r="C4630" s="203" t="s">
        <v>11049</v>
      </c>
      <c r="D4630" s="203" t="s">
        <v>11</v>
      </c>
      <c r="E4630" s="204" t="s">
        <v>11037</v>
      </c>
      <c r="F4630" s="49" t="s">
        <v>1284</v>
      </c>
      <c r="G4630" s="203">
        <v>2</v>
      </c>
      <c r="H4630" s="203" t="s">
        <v>11038</v>
      </c>
      <c r="I4630" s="205" t="s">
        <v>1549</v>
      </c>
      <c r="J4630" s="206"/>
      <c r="K4630" s="203">
        <v>26</v>
      </c>
      <c r="L4630" s="207" t="s">
        <v>827</v>
      </c>
      <c r="M4630" s="208" t="s">
        <v>1481</v>
      </c>
      <c r="N4630" s="209">
        <f t="shared" si="0"/>
        <v>2025</v>
      </c>
      <c r="O4630" s="210">
        <f t="shared" si="1"/>
        <v>12</v>
      </c>
      <c r="P4630" s="211" t="str">
        <f>IFERROR(VLOOKUP(F4630,연간집계!D:E,2,FALSE),"")</f>
        <v>PCMS_스탠다드캘린더</v>
      </c>
    </row>
    <row r="4631" spans="1:16" ht="12.75">
      <c r="A4631" s="201">
        <v>46018.626122685186</v>
      </c>
      <c r="B4631" s="202">
        <v>46018</v>
      </c>
      <c r="C4631" s="203" t="s">
        <v>11050</v>
      </c>
      <c r="D4631" s="203" t="s">
        <v>11</v>
      </c>
      <c r="E4631" s="204" t="s">
        <v>11037</v>
      </c>
      <c r="F4631" s="49" t="s">
        <v>1284</v>
      </c>
      <c r="G4631" s="203">
        <v>1</v>
      </c>
      <c r="H4631" s="203" t="s">
        <v>11038</v>
      </c>
      <c r="I4631" s="205" t="s">
        <v>1549</v>
      </c>
      <c r="J4631" s="206"/>
      <c r="K4631" s="203">
        <v>26</v>
      </c>
      <c r="L4631" s="207" t="s">
        <v>827</v>
      </c>
      <c r="M4631" s="208" t="s">
        <v>1481</v>
      </c>
      <c r="N4631" s="209">
        <f t="shared" si="0"/>
        <v>2025</v>
      </c>
      <c r="O4631" s="210">
        <f t="shared" si="1"/>
        <v>12</v>
      </c>
      <c r="P4631" s="211" t="str">
        <f>IFERROR(VLOOKUP(F4631,연간집계!D:E,2,FALSE),"")</f>
        <v>PCMS_스탠다드캘린더</v>
      </c>
    </row>
    <row r="4632" spans="1:16" ht="12.75">
      <c r="A4632" s="201">
        <v>46018.626134259262</v>
      </c>
      <c r="B4632" s="202">
        <v>46018</v>
      </c>
      <c r="C4632" s="203" t="s">
        <v>11051</v>
      </c>
      <c r="D4632" s="203" t="s">
        <v>11</v>
      </c>
      <c r="E4632" s="204" t="s">
        <v>11037</v>
      </c>
      <c r="F4632" s="49" t="s">
        <v>1284</v>
      </c>
      <c r="G4632" s="203">
        <v>1</v>
      </c>
      <c r="H4632" s="203" t="s">
        <v>11038</v>
      </c>
      <c r="I4632" s="205" t="s">
        <v>1549</v>
      </c>
      <c r="J4632" s="206"/>
      <c r="K4632" s="203">
        <v>26</v>
      </c>
      <c r="L4632" s="207" t="s">
        <v>827</v>
      </c>
      <c r="M4632" s="208" t="s">
        <v>1481</v>
      </c>
      <c r="N4632" s="209">
        <f t="shared" si="0"/>
        <v>2025</v>
      </c>
      <c r="O4632" s="210">
        <f t="shared" si="1"/>
        <v>12</v>
      </c>
      <c r="P4632" s="211" t="str">
        <f>IFERROR(VLOOKUP(F4632,연간집계!D:E,2,FALSE),"")</f>
        <v>PCMS_스탠다드캘린더</v>
      </c>
    </row>
    <row r="4633" spans="1:16" ht="12.75">
      <c r="A4633" s="201">
        <v>46018.626145833332</v>
      </c>
      <c r="B4633" s="202">
        <v>46018</v>
      </c>
      <c r="C4633" s="203" t="s">
        <v>11052</v>
      </c>
      <c r="D4633" s="203" t="s">
        <v>11</v>
      </c>
      <c r="E4633" s="204" t="s">
        <v>11037</v>
      </c>
      <c r="F4633" s="49" t="s">
        <v>1284</v>
      </c>
      <c r="G4633" s="203">
        <v>1</v>
      </c>
      <c r="H4633" s="203" t="s">
        <v>11038</v>
      </c>
      <c r="I4633" s="205" t="s">
        <v>1549</v>
      </c>
      <c r="J4633" s="206"/>
      <c r="K4633" s="203">
        <v>26</v>
      </c>
      <c r="L4633" s="207" t="s">
        <v>827</v>
      </c>
      <c r="M4633" s="208" t="s">
        <v>1481</v>
      </c>
      <c r="N4633" s="209">
        <f t="shared" si="0"/>
        <v>2025</v>
      </c>
      <c r="O4633" s="210">
        <f t="shared" si="1"/>
        <v>12</v>
      </c>
      <c r="P4633" s="211" t="str">
        <f>IFERROR(VLOOKUP(F4633,연간집계!D:E,2,FALSE),"")</f>
        <v>PCMS_스탠다드캘린더</v>
      </c>
    </row>
    <row r="4634" spans="1:16" ht="12.75">
      <c r="A4634" s="201">
        <v>46018.676111111112</v>
      </c>
      <c r="B4634" s="202">
        <v>46018</v>
      </c>
      <c r="C4634" s="203" t="s">
        <v>11053</v>
      </c>
      <c r="D4634" s="203" t="s">
        <v>11</v>
      </c>
      <c r="E4634" s="204" t="s">
        <v>11054</v>
      </c>
      <c r="F4634" s="49" t="s">
        <v>1299</v>
      </c>
      <c r="G4634" s="203">
        <v>1</v>
      </c>
      <c r="H4634" s="203" t="s">
        <v>11055</v>
      </c>
      <c r="I4634" s="205" t="s">
        <v>5190</v>
      </c>
      <c r="J4634" s="206"/>
      <c r="K4634" s="203">
        <v>15</v>
      </c>
      <c r="L4634" s="207" t="s">
        <v>828</v>
      </c>
      <c r="M4634" s="208" t="s">
        <v>1541</v>
      </c>
      <c r="N4634" s="209">
        <f t="shared" si="0"/>
        <v>2025</v>
      </c>
      <c r="O4634" s="210">
        <f t="shared" si="1"/>
        <v>12</v>
      </c>
      <c r="P4634" s="211" t="str">
        <f>IFERROR(VLOOKUP(F4634,연간집계!D:E,2,FALSE),"")</f>
        <v>PCMS_우드월캘린더</v>
      </c>
    </row>
    <row r="4635" spans="1:16" ht="12.75">
      <c r="A4635" s="201">
        <v>46018.687847222223</v>
      </c>
      <c r="B4635" s="202">
        <v>46018</v>
      </c>
      <c r="C4635" s="203" t="s">
        <v>11056</v>
      </c>
      <c r="D4635" s="203" t="s">
        <v>11</v>
      </c>
      <c r="E4635" s="204" t="s">
        <v>11057</v>
      </c>
      <c r="F4635" s="49" t="s">
        <v>1296</v>
      </c>
      <c r="G4635" s="203">
        <v>7</v>
      </c>
      <c r="H4635" s="203" t="s">
        <v>11058</v>
      </c>
      <c r="I4635" s="205" t="s">
        <v>5190</v>
      </c>
      <c r="J4635" s="206"/>
      <c r="K4635" s="203">
        <v>26</v>
      </c>
      <c r="L4635" s="207" t="s">
        <v>827</v>
      </c>
      <c r="M4635" s="208" t="s">
        <v>1449</v>
      </c>
      <c r="N4635" s="209">
        <f t="shared" si="0"/>
        <v>2025</v>
      </c>
      <c r="O4635" s="210">
        <f t="shared" si="1"/>
        <v>12</v>
      </c>
      <c r="P4635" s="211" t="str">
        <f>IFERROR(VLOOKUP(F4635,연간집계!D:E,2,FALSE),"")</f>
        <v>PCMS_벽걸이2단캘린더</v>
      </c>
    </row>
    <row r="4636" spans="1:16" ht="12.75">
      <c r="A4636" s="201">
        <v>46018.702511574076</v>
      </c>
      <c r="B4636" s="202">
        <v>46018</v>
      </c>
      <c r="C4636" s="203" t="s">
        <v>11059</v>
      </c>
      <c r="D4636" s="203" t="s">
        <v>11</v>
      </c>
      <c r="E4636" s="204" t="s">
        <v>11060</v>
      </c>
      <c r="F4636" s="49" t="s">
        <v>1281</v>
      </c>
      <c r="G4636" s="203">
        <v>2</v>
      </c>
      <c r="H4636" s="203" t="s">
        <v>11061</v>
      </c>
      <c r="I4636" s="205" t="s">
        <v>2297</v>
      </c>
      <c r="J4636" s="206"/>
      <c r="K4636" s="203">
        <v>26</v>
      </c>
      <c r="L4636" s="207" t="s">
        <v>828</v>
      </c>
      <c r="M4636" s="208" t="s">
        <v>1541</v>
      </c>
      <c r="N4636" s="209">
        <f t="shared" si="0"/>
        <v>2025</v>
      </c>
      <c r="O4636" s="210">
        <f t="shared" si="1"/>
        <v>12</v>
      </c>
      <c r="P4636" s="211" t="str">
        <f>IFERROR(VLOOKUP(F4636,연간집계!D:E,2,FALSE),"")</f>
        <v>PCMS_빅캘린더</v>
      </c>
    </row>
    <row r="4637" spans="1:16" ht="12.75">
      <c r="A4637" s="201">
        <v>46018.705462962964</v>
      </c>
      <c r="B4637" s="202">
        <v>46018</v>
      </c>
      <c r="C4637" s="203" t="s">
        <v>11062</v>
      </c>
      <c r="D4637" s="203" t="s">
        <v>11</v>
      </c>
      <c r="E4637" s="204" t="s">
        <v>11063</v>
      </c>
      <c r="F4637" s="49" t="s">
        <v>1291</v>
      </c>
      <c r="G4637" s="203">
        <v>1</v>
      </c>
      <c r="H4637" s="203" t="s">
        <v>11064</v>
      </c>
      <c r="I4637" s="205" t="s">
        <v>1840</v>
      </c>
      <c r="J4637" s="206"/>
      <c r="K4637" s="203">
        <v>14</v>
      </c>
      <c r="L4637" s="207" t="s">
        <v>827</v>
      </c>
      <c r="M4637" s="208" t="s">
        <v>1471</v>
      </c>
      <c r="N4637" s="209">
        <f t="shared" si="0"/>
        <v>2025</v>
      </c>
      <c r="O4637" s="210">
        <f t="shared" si="1"/>
        <v>12</v>
      </c>
      <c r="P4637" s="211" t="str">
        <f>IFERROR(VLOOKUP(F4637,연간집계!D:E,2,FALSE),"")</f>
        <v>PCMS_벽걸이1단캘린더</v>
      </c>
    </row>
    <row r="4638" spans="1:16" ht="12.75">
      <c r="A4638" s="201">
        <v>46018.708402777775</v>
      </c>
      <c r="B4638" s="202">
        <v>46018</v>
      </c>
      <c r="C4638" s="203" t="s">
        <v>11065</v>
      </c>
      <c r="D4638" s="203" t="s">
        <v>11</v>
      </c>
      <c r="E4638" s="204" t="s">
        <v>11066</v>
      </c>
      <c r="F4638" s="49" t="s">
        <v>1284</v>
      </c>
      <c r="G4638" s="203">
        <v>8</v>
      </c>
      <c r="H4638" s="203" t="s">
        <v>10369</v>
      </c>
      <c r="I4638" s="205" t="s">
        <v>1440</v>
      </c>
      <c r="J4638" s="206"/>
      <c r="K4638" s="203">
        <v>26</v>
      </c>
      <c r="L4638" s="207" t="s">
        <v>827</v>
      </c>
      <c r="M4638" s="208" t="s">
        <v>1645</v>
      </c>
      <c r="N4638" s="209">
        <f t="shared" si="0"/>
        <v>2025</v>
      </c>
      <c r="O4638" s="210">
        <f t="shared" si="1"/>
        <v>12</v>
      </c>
      <c r="P4638" s="211" t="str">
        <f>IFERROR(VLOOKUP(F4638,연간집계!D:E,2,FALSE),"")</f>
        <v>PCMS_스탠다드캘린더</v>
      </c>
    </row>
    <row r="4639" spans="1:16" ht="12.75">
      <c r="A4639" s="201">
        <v>46018.796446759261</v>
      </c>
      <c r="B4639" s="202">
        <v>46018</v>
      </c>
      <c r="C4639" s="203" t="s">
        <v>11067</v>
      </c>
      <c r="D4639" s="203" t="s">
        <v>11</v>
      </c>
      <c r="E4639" s="204" t="s">
        <v>11068</v>
      </c>
      <c r="F4639" s="49" t="s">
        <v>1254</v>
      </c>
      <c r="G4639" s="203">
        <v>1</v>
      </c>
      <c r="H4639" s="203" t="s">
        <v>11069</v>
      </c>
      <c r="I4639" s="205" t="s">
        <v>1572</v>
      </c>
      <c r="J4639" s="206"/>
      <c r="K4639" s="203">
        <v>48</v>
      </c>
      <c r="L4639" s="207" t="s">
        <v>828</v>
      </c>
      <c r="M4639" s="208" t="s">
        <v>1493</v>
      </c>
      <c r="N4639" s="209">
        <f t="shared" si="0"/>
        <v>2025</v>
      </c>
      <c r="O4639" s="210">
        <f t="shared" si="1"/>
        <v>12</v>
      </c>
      <c r="P4639" s="211" t="str">
        <f>IFERROR(VLOOKUP(F4639,연간집계!D:E,2,FALSE),"")</f>
        <v>모바일 포토북 197 (단체/모임)</v>
      </c>
    </row>
    <row r="4640" spans="1:16" ht="12.75">
      <c r="A4640" s="201">
        <v>46018.796458333331</v>
      </c>
      <c r="B4640" s="202">
        <v>46018</v>
      </c>
      <c r="C4640" s="203" t="s">
        <v>11070</v>
      </c>
      <c r="D4640" s="203" t="s">
        <v>11</v>
      </c>
      <c r="E4640" s="204" t="s">
        <v>11068</v>
      </c>
      <c r="F4640" s="49" t="s">
        <v>1254</v>
      </c>
      <c r="G4640" s="203">
        <v>1</v>
      </c>
      <c r="H4640" s="203" t="s">
        <v>11069</v>
      </c>
      <c r="I4640" s="205" t="s">
        <v>1572</v>
      </c>
      <c r="J4640" s="206"/>
      <c r="K4640" s="203">
        <v>48</v>
      </c>
      <c r="L4640" s="207" t="s">
        <v>828</v>
      </c>
      <c r="M4640" s="208" t="s">
        <v>1493</v>
      </c>
      <c r="N4640" s="209">
        <f t="shared" si="0"/>
        <v>2025</v>
      </c>
      <c r="O4640" s="210">
        <f t="shared" si="1"/>
        <v>12</v>
      </c>
      <c r="P4640" s="211" t="str">
        <f>IFERROR(VLOOKUP(F4640,연간집계!D:E,2,FALSE),"")</f>
        <v>모바일 포토북 197 (단체/모임)</v>
      </c>
    </row>
    <row r="4641" spans="1:16" ht="12.75">
      <c r="A4641" s="201">
        <v>46018.837592592594</v>
      </c>
      <c r="B4641" s="202">
        <v>46018</v>
      </c>
      <c r="C4641" s="203" t="s">
        <v>11071</v>
      </c>
      <c r="D4641" s="203" t="s">
        <v>11</v>
      </c>
      <c r="E4641" s="204" t="s">
        <v>11072</v>
      </c>
      <c r="F4641" s="49" t="s">
        <v>1247</v>
      </c>
      <c r="G4641" s="203">
        <v>1</v>
      </c>
      <c r="H4641" s="203" t="s">
        <v>6767</v>
      </c>
      <c r="I4641" s="205" t="s">
        <v>1435</v>
      </c>
      <c r="J4641" s="206"/>
      <c r="K4641" s="203">
        <v>24</v>
      </c>
      <c r="L4641" s="207" t="s">
        <v>828</v>
      </c>
      <c r="M4641" s="208" t="s">
        <v>1449</v>
      </c>
      <c r="N4641" s="209">
        <f t="shared" si="0"/>
        <v>2025</v>
      </c>
      <c r="O4641" s="210">
        <f t="shared" si="1"/>
        <v>12</v>
      </c>
      <c r="P4641" s="211" t="str">
        <f>IFERROR(VLOOKUP(F4641,연간집계!D:E,2,FALSE),"")</f>
        <v>모바일 포토북 197 (여행)</v>
      </c>
    </row>
    <row r="4642" spans="1:16" ht="12.75">
      <c r="A4642" s="201">
        <v>46018.837604166663</v>
      </c>
      <c r="B4642" s="202">
        <v>46018</v>
      </c>
      <c r="C4642" s="203" t="s">
        <v>11073</v>
      </c>
      <c r="D4642" s="203" t="s">
        <v>11</v>
      </c>
      <c r="E4642" s="204" t="s">
        <v>11072</v>
      </c>
      <c r="F4642" s="49" t="s">
        <v>1245</v>
      </c>
      <c r="G4642" s="203">
        <v>1</v>
      </c>
      <c r="H4642" s="203" t="s">
        <v>6767</v>
      </c>
      <c r="I4642" s="205" t="s">
        <v>1435</v>
      </c>
      <c r="J4642" s="206"/>
      <c r="K4642" s="203">
        <v>24</v>
      </c>
      <c r="L4642" s="207" t="s">
        <v>828</v>
      </c>
      <c r="M4642" s="208" t="s">
        <v>1449</v>
      </c>
      <c r="N4642" s="209">
        <f t="shared" si="0"/>
        <v>2025</v>
      </c>
      <c r="O4642" s="210">
        <f t="shared" si="1"/>
        <v>12</v>
      </c>
      <c r="P4642" s="211" t="str">
        <f>IFERROR(VLOOKUP(F4642,연간집계!D:E,2,FALSE),"")</f>
        <v>모바일 포토북 198 (여행)</v>
      </c>
    </row>
    <row r="4643" spans="1:16" ht="12.75">
      <c r="A4643" s="201">
        <v>46018.840555555558</v>
      </c>
      <c r="B4643" s="202">
        <v>46018</v>
      </c>
      <c r="C4643" s="203" t="s">
        <v>11074</v>
      </c>
      <c r="D4643" s="203" t="s">
        <v>11</v>
      </c>
      <c r="E4643" s="204" t="s">
        <v>11075</v>
      </c>
      <c r="F4643" s="49" t="s">
        <v>1311</v>
      </c>
      <c r="G4643" s="203">
        <v>1</v>
      </c>
      <c r="H4643" s="203" t="s">
        <v>11076</v>
      </c>
      <c r="I4643" s="205" t="s">
        <v>5787</v>
      </c>
      <c r="J4643" s="208" t="s">
        <v>3344</v>
      </c>
      <c r="K4643" s="203">
        <v>1</v>
      </c>
      <c r="L4643" s="207" t="s">
        <v>827</v>
      </c>
      <c r="M4643" s="208" t="s">
        <v>1481</v>
      </c>
      <c r="N4643" s="209">
        <f t="shared" si="0"/>
        <v>2025</v>
      </c>
      <c r="O4643" s="210">
        <f t="shared" si="1"/>
        <v>12</v>
      </c>
      <c r="P4643" s="211" t="str">
        <f>IFERROR(VLOOKUP(F4643,연간집계!D:E,2,FALSE),"")</f>
        <v>심플액자 203_블랙</v>
      </c>
    </row>
    <row r="4644" spans="1:16" ht="12.75">
      <c r="A4644" s="201">
        <v>46018.861192129632</v>
      </c>
      <c r="B4644" s="202">
        <v>46018</v>
      </c>
      <c r="C4644" s="203" t="s">
        <v>11077</v>
      </c>
      <c r="D4644" s="203" t="s">
        <v>11</v>
      </c>
      <c r="E4644" s="204" t="s">
        <v>11078</v>
      </c>
      <c r="F4644" s="49" t="s">
        <v>880</v>
      </c>
      <c r="G4644" s="203">
        <v>1</v>
      </c>
      <c r="H4644" s="203" t="s">
        <v>11079</v>
      </c>
      <c r="I4644" s="205" t="s">
        <v>1440</v>
      </c>
      <c r="J4644" s="208" t="s">
        <v>10966</v>
      </c>
      <c r="K4644" s="203">
        <v>58</v>
      </c>
      <c r="L4644" s="207" t="s">
        <v>827</v>
      </c>
      <c r="M4644" s="208" t="s">
        <v>1502</v>
      </c>
      <c r="N4644" s="209">
        <f t="shared" si="0"/>
        <v>2025</v>
      </c>
      <c r="O4644" s="210">
        <f t="shared" si="1"/>
        <v>12</v>
      </c>
      <c r="P4644" s="211" t="str">
        <f>IFERROR(VLOOKUP(F4644,연간집계!D:E,2,FALSE),"")</f>
        <v>레코드북 150</v>
      </c>
    </row>
    <row r="4645" spans="1:16" ht="12.75">
      <c r="A4645" s="201">
        <v>46018.867071759261</v>
      </c>
      <c r="B4645" s="202">
        <v>46018</v>
      </c>
      <c r="C4645" s="203" t="s">
        <v>11080</v>
      </c>
      <c r="D4645" s="203" t="s">
        <v>11</v>
      </c>
      <c r="E4645" s="204" t="s">
        <v>11081</v>
      </c>
      <c r="F4645" s="49" t="s">
        <v>1245</v>
      </c>
      <c r="G4645" s="203">
        <v>1</v>
      </c>
      <c r="H4645" s="203" t="s">
        <v>6767</v>
      </c>
      <c r="I4645" s="205" t="s">
        <v>1435</v>
      </c>
      <c r="J4645" s="206"/>
      <c r="K4645" s="203">
        <v>24</v>
      </c>
      <c r="L4645" s="207" t="s">
        <v>828</v>
      </c>
      <c r="M4645" s="208" t="s">
        <v>1436</v>
      </c>
      <c r="N4645" s="209">
        <f t="shared" si="0"/>
        <v>2025</v>
      </c>
      <c r="O4645" s="210">
        <f t="shared" si="1"/>
        <v>12</v>
      </c>
      <c r="P4645" s="211" t="str">
        <f>IFERROR(VLOOKUP(F4645,연간집계!D:E,2,FALSE),"")</f>
        <v>모바일 포토북 198 (여행)</v>
      </c>
    </row>
    <row r="4646" spans="1:16" ht="12.75">
      <c r="A4646" s="201">
        <v>46018.870023148149</v>
      </c>
      <c r="B4646" s="202">
        <v>46018</v>
      </c>
      <c r="C4646" s="203" t="s">
        <v>11082</v>
      </c>
      <c r="D4646" s="203" t="s">
        <v>11</v>
      </c>
      <c r="E4646" s="204" t="s">
        <v>11083</v>
      </c>
      <c r="F4646" s="49" t="s">
        <v>1247</v>
      </c>
      <c r="G4646" s="203">
        <v>1</v>
      </c>
      <c r="H4646" s="203" t="s">
        <v>3808</v>
      </c>
      <c r="I4646" s="205" t="s">
        <v>1435</v>
      </c>
      <c r="J4646" s="206"/>
      <c r="K4646" s="203">
        <v>24</v>
      </c>
      <c r="L4646" s="207" t="s">
        <v>828</v>
      </c>
      <c r="M4646" s="208" t="s">
        <v>1851</v>
      </c>
      <c r="N4646" s="209">
        <f t="shared" si="0"/>
        <v>2025</v>
      </c>
      <c r="O4646" s="210">
        <f t="shared" si="1"/>
        <v>12</v>
      </c>
      <c r="P4646" s="211" t="str">
        <f>IFERROR(VLOOKUP(F4646,연간집계!D:E,2,FALSE),"")</f>
        <v>모바일 포토북 197 (여행)</v>
      </c>
    </row>
    <row r="4647" spans="1:16" ht="12.75">
      <c r="A4647" s="201">
        <v>46018.893518518518</v>
      </c>
      <c r="B4647" s="202">
        <v>46018</v>
      </c>
      <c r="C4647" s="203" t="s">
        <v>11084</v>
      </c>
      <c r="D4647" s="203" t="s">
        <v>11</v>
      </c>
      <c r="E4647" s="204" t="s">
        <v>11085</v>
      </c>
      <c r="F4647" s="49" t="s">
        <v>1245</v>
      </c>
      <c r="G4647" s="203">
        <v>1</v>
      </c>
      <c r="H4647" s="203" t="s">
        <v>11086</v>
      </c>
      <c r="I4647" s="205" t="s">
        <v>1435</v>
      </c>
      <c r="J4647" s="206"/>
      <c r="K4647" s="203">
        <v>24</v>
      </c>
      <c r="L4647" s="207" t="s">
        <v>828</v>
      </c>
      <c r="M4647" s="208" t="s">
        <v>1645</v>
      </c>
      <c r="N4647" s="209">
        <f t="shared" si="0"/>
        <v>2025</v>
      </c>
      <c r="O4647" s="210">
        <f t="shared" si="1"/>
        <v>12</v>
      </c>
      <c r="P4647" s="211" t="str">
        <f>IFERROR(VLOOKUP(F4647,연간집계!D:E,2,FALSE),"")</f>
        <v>모바일 포토북 198 (여행)</v>
      </c>
    </row>
    <row r="4648" spans="1:16" ht="12.75">
      <c r="A4648" s="201">
        <v>46018.911157407405</v>
      </c>
      <c r="B4648" s="202">
        <v>46018</v>
      </c>
      <c r="C4648" s="203" t="s">
        <v>11087</v>
      </c>
      <c r="D4648" s="203" t="s">
        <v>11</v>
      </c>
      <c r="E4648" s="204" t="s">
        <v>11088</v>
      </c>
      <c r="F4648" s="49" t="s">
        <v>852</v>
      </c>
      <c r="G4648" s="203">
        <v>1</v>
      </c>
      <c r="H4648" s="203" t="s">
        <v>11089</v>
      </c>
      <c r="I4648" s="205" t="s">
        <v>1455</v>
      </c>
      <c r="J4648" s="206"/>
      <c r="K4648" s="203">
        <v>38</v>
      </c>
      <c r="L4648" s="207" t="s">
        <v>827</v>
      </c>
      <c r="M4648" s="208" t="s">
        <v>1493</v>
      </c>
      <c r="N4648" s="209">
        <f t="shared" si="0"/>
        <v>2025</v>
      </c>
      <c r="O4648" s="210">
        <f t="shared" si="1"/>
        <v>12</v>
      </c>
      <c r="P4648" s="211" t="str">
        <f>IFERROR(VLOOKUP(F4648,연간집계!D:E,2,FALSE),"")</f>
        <v>스탠다드 포토북 8*8 (소프트/무광)</v>
      </c>
    </row>
    <row r="4649" spans="1:16" ht="12.75">
      <c r="A4649" s="201">
        <v>46018.911168981482</v>
      </c>
      <c r="B4649" s="202">
        <v>46018</v>
      </c>
      <c r="C4649" s="203" t="s">
        <v>11090</v>
      </c>
      <c r="D4649" s="203" t="s">
        <v>11</v>
      </c>
      <c r="E4649" s="204" t="s">
        <v>11088</v>
      </c>
      <c r="F4649" s="49" t="s">
        <v>834</v>
      </c>
      <c r="G4649" s="203">
        <v>1</v>
      </c>
      <c r="H4649" s="203" t="s">
        <v>11089</v>
      </c>
      <c r="I4649" s="205" t="s">
        <v>1676</v>
      </c>
      <c r="J4649" s="206"/>
      <c r="K4649" s="203">
        <v>24</v>
      </c>
      <c r="L4649" s="207" t="s">
        <v>827</v>
      </c>
      <c r="M4649" s="208" t="s">
        <v>1493</v>
      </c>
      <c r="N4649" s="209">
        <f t="shared" si="0"/>
        <v>2025</v>
      </c>
      <c r="O4649" s="210">
        <f t="shared" si="1"/>
        <v>12</v>
      </c>
      <c r="P4649" s="211" t="str">
        <f>IFERROR(VLOOKUP(F4649,연간집계!D:E,2,FALSE),"")</f>
        <v>스탠다드 포토북 6*8 (소프트/무광)</v>
      </c>
    </row>
    <row r="4650" spans="1:16" ht="12.75">
      <c r="A4650" s="201">
        <v>46018.911180555559</v>
      </c>
      <c r="B4650" s="202">
        <v>46018</v>
      </c>
      <c r="C4650" s="203" t="s">
        <v>11091</v>
      </c>
      <c r="D4650" s="203" t="s">
        <v>11</v>
      </c>
      <c r="E4650" s="204" t="s">
        <v>11088</v>
      </c>
      <c r="F4650" s="49" t="s">
        <v>834</v>
      </c>
      <c r="G4650" s="203">
        <v>2</v>
      </c>
      <c r="H4650" s="203" t="s">
        <v>11089</v>
      </c>
      <c r="I4650" s="205" t="s">
        <v>1435</v>
      </c>
      <c r="J4650" s="206"/>
      <c r="K4650" s="203">
        <v>24</v>
      </c>
      <c r="L4650" s="207" t="s">
        <v>827</v>
      </c>
      <c r="M4650" s="208" t="s">
        <v>1493</v>
      </c>
      <c r="N4650" s="209">
        <f t="shared" si="0"/>
        <v>2025</v>
      </c>
      <c r="O4650" s="210">
        <f t="shared" si="1"/>
        <v>12</v>
      </c>
      <c r="P4650" s="211" t="str">
        <f>IFERROR(VLOOKUP(F4650,연간집계!D:E,2,FALSE),"")</f>
        <v>스탠다드 포토북 6*8 (소프트/무광)</v>
      </c>
    </row>
    <row r="4651" spans="1:16" ht="12.75">
      <c r="A4651" s="201">
        <v>46018.914120370369</v>
      </c>
      <c r="B4651" s="202">
        <v>46018</v>
      </c>
      <c r="C4651" s="203" t="s">
        <v>11092</v>
      </c>
      <c r="D4651" s="203" t="s">
        <v>11</v>
      </c>
      <c r="E4651" s="204" t="s">
        <v>11093</v>
      </c>
      <c r="F4651" s="49" t="s">
        <v>1281</v>
      </c>
      <c r="G4651" s="203">
        <v>2</v>
      </c>
      <c r="H4651" s="203" t="s">
        <v>11094</v>
      </c>
      <c r="I4651" s="205" t="s">
        <v>1501</v>
      </c>
      <c r="J4651" s="206"/>
      <c r="K4651" s="203">
        <v>26</v>
      </c>
      <c r="L4651" s="207" t="s">
        <v>827</v>
      </c>
      <c r="M4651" s="208" t="s">
        <v>1436</v>
      </c>
      <c r="N4651" s="209">
        <f t="shared" si="0"/>
        <v>2025</v>
      </c>
      <c r="O4651" s="210">
        <f t="shared" si="1"/>
        <v>12</v>
      </c>
      <c r="P4651" s="211" t="str">
        <f>IFERROR(VLOOKUP(F4651,연간집계!D:E,2,FALSE),"")</f>
        <v>PCMS_빅캘린더</v>
      </c>
    </row>
    <row r="4652" spans="1:16" ht="12.75">
      <c r="A4652" s="201">
        <v>46018.94935185185</v>
      </c>
      <c r="B4652" s="202">
        <v>46018</v>
      </c>
      <c r="C4652" s="203" t="s">
        <v>11095</v>
      </c>
      <c r="D4652" s="203" t="s">
        <v>11</v>
      </c>
      <c r="E4652" s="204" t="s">
        <v>11096</v>
      </c>
      <c r="F4652" s="49" t="s">
        <v>1284</v>
      </c>
      <c r="G4652" s="203">
        <v>3</v>
      </c>
      <c r="H4652" s="203" t="s">
        <v>444</v>
      </c>
      <c r="I4652" s="205" t="s">
        <v>5016</v>
      </c>
      <c r="J4652" s="206"/>
      <c r="K4652" s="203">
        <v>26</v>
      </c>
      <c r="L4652" s="207" t="s">
        <v>827</v>
      </c>
      <c r="M4652" s="208" t="s">
        <v>1514</v>
      </c>
      <c r="N4652" s="209">
        <f t="shared" si="0"/>
        <v>2025</v>
      </c>
      <c r="O4652" s="210">
        <f t="shared" si="1"/>
        <v>12</v>
      </c>
      <c r="P4652" s="211" t="str">
        <f>IFERROR(VLOOKUP(F4652,연간집계!D:E,2,FALSE),"")</f>
        <v>PCMS_스탠다드캘린더</v>
      </c>
    </row>
    <row r="4653" spans="1:16" ht="12.75">
      <c r="A4653" s="201">
        <v>46018.984548611108</v>
      </c>
      <c r="B4653" s="202">
        <v>46018</v>
      </c>
      <c r="C4653" s="203" t="s">
        <v>11097</v>
      </c>
      <c r="D4653" s="203" t="s">
        <v>11</v>
      </c>
      <c r="E4653" s="204" t="s">
        <v>11098</v>
      </c>
      <c r="F4653" s="49" t="s">
        <v>1269</v>
      </c>
      <c r="G4653" s="203">
        <v>4</v>
      </c>
      <c r="H4653" s="203" t="s">
        <v>11099</v>
      </c>
      <c r="I4653" s="205" t="s">
        <v>1440</v>
      </c>
      <c r="J4653" s="206"/>
      <c r="K4653" s="203">
        <v>26</v>
      </c>
      <c r="L4653" s="207" t="s">
        <v>827</v>
      </c>
      <c r="M4653" s="208" t="s">
        <v>1497</v>
      </c>
      <c r="N4653" s="209">
        <f t="shared" si="0"/>
        <v>2025</v>
      </c>
      <c r="O4653" s="210">
        <f t="shared" si="1"/>
        <v>12</v>
      </c>
      <c r="P4653" s="211" t="str">
        <f>IFERROR(VLOOKUP(F4653,연간집계!D:E,2,FALSE),"")</f>
        <v>PCMS_미니캘린더</v>
      </c>
    </row>
    <row r="4654" spans="1:16" ht="12.75">
      <c r="A4654" s="201">
        <v>46019.093275462961</v>
      </c>
      <c r="B4654" s="202">
        <v>46019</v>
      </c>
      <c r="C4654" s="203" t="s">
        <v>11100</v>
      </c>
      <c r="D4654" s="203" t="s">
        <v>11</v>
      </c>
      <c r="E4654" s="204" t="s">
        <v>11101</v>
      </c>
      <c r="F4654" s="49" t="s">
        <v>1284</v>
      </c>
      <c r="G4654" s="203">
        <v>1</v>
      </c>
      <c r="H4654" s="203" t="s">
        <v>9829</v>
      </c>
      <c r="I4654" s="205" t="s">
        <v>1501</v>
      </c>
      <c r="J4654" s="206"/>
      <c r="K4654" s="203">
        <v>26</v>
      </c>
      <c r="L4654" s="207" t="s">
        <v>827</v>
      </c>
      <c r="M4654" s="208" t="s">
        <v>1493</v>
      </c>
      <c r="N4654" s="209">
        <f t="shared" si="0"/>
        <v>2025</v>
      </c>
      <c r="O4654" s="210">
        <f t="shared" si="1"/>
        <v>12</v>
      </c>
      <c r="P4654" s="211" t="str">
        <f>IFERROR(VLOOKUP(F4654,연간집계!D:E,2,FALSE),"")</f>
        <v>PCMS_스탠다드캘린더</v>
      </c>
    </row>
    <row r="4655" spans="1:16" ht="12.75">
      <c r="A4655" s="201">
        <v>46019.093298611115</v>
      </c>
      <c r="B4655" s="202">
        <v>46019</v>
      </c>
      <c r="C4655" s="203" t="s">
        <v>11102</v>
      </c>
      <c r="D4655" s="203" t="s">
        <v>11</v>
      </c>
      <c r="E4655" s="204" t="s">
        <v>11101</v>
      </c>
      <c r="F4655" s="49" t="s">
        <v>1284</v>
      </c>
      <c r="G4655" s="203">
        <v>1</v>
      </c>
      <c r="H4655" s="203" t="s">
        <v>9829</v>
      </c>
      <c r="I4655" s="205" t="s">
        <v>1501</v>
      </c>
      <c r="J4655" s="206"/>
      <c r="K4655" s="203">
        <v>26</v>
      </c>
      <c r="L4655" s="207" t="s">
        <v>827</v>
      </c>
      <c r="M4655" s="208" t="s">
        <v>1493</v>
      </c>
      <c r="N4655" s="209">
        <f t="shared" si="0"/>
        <v>2025</v>
      </c>
      <c r="O4655" s="210">
        <f t="shared" si="1"/>
        <v>12</v>
      </c>
      <c r="P4655" s="211" t="str">
        <f>IFERROR(VLOOKUP(F4655,연간집계!D:E,2,FALSE),"")</f>
        <v>PCMS_스탠다드캘린더</v>
      </c>
    </row>
    <row r="4656" spans="1:16" ht="12.75">
      <c r="A4656" s="201">
        <v>46019.093310185184</v>
      </c>
      <c r="B4656" s="202">
        <v>46019</v>
      </c>
      <c r="C4656" s="203" t="s">
        <v>11103</v>
      </c>
      <c r="D4656" s="203" t="s">
        <v>11</v>
      </c>
      <c r="E4656" s="204" t="s">
        <v>11101</v>
      </c>
      <c r="F4656" s="49" t="s">
        <v>1284</v>
      </c>
      <c r="G4656" s="203">
        <v>1</v>
      </c>
      <c r="H4656" s="203" t="s">
        <v>9829</v>
      </c>
      <c r="I4656" s="205" t="s">
        <v>1501</v>
      </c>
      <c r="J4656" s="206"/>
      <c r="K4656" s="203">
        <v>26</v>
      </c>
      <c r="L4656" s="207" t="s">
        <v>827</v>
      </c>
      <c r="M4656" s="208" t="s">
        <v>1493</v>
      </c>
      <c r="N4656" s="209">
        <f t="shared" si="0"/>
        <v>2025</v>
      </c>
      <c r="O4656" s="210">
        <f t="shared" si="1"/>
        <v>12</v>
      </c>
      <c r="P4656" s="211" t="str">
        <f>IFERROR(VLOOKUP(F4656,연간집계!D:E,2,FALSE),"")</f>
        <v>PCMS_스탠다드캘린더</v>
      </c>
    </row>
    <row r="4657" spans="1:16" ht="12.75">
      <c r="A4657" s="201">
        <v>46019.093321759261</v>
      </c>
      <c r="B4657" s="202">
        <v>46019</v>
      </c>
      <c r="C4657" s="203" t="s">
        <v>11104</v>
      </c>
      <c r="D4657" s="203" t="s">
        <v>11</v>
      </c>
      <c r="E4657" s="204" t="s">
        <v>11101</v>
      </c>
      <c r="F4657" s="49" t="s">
        <v>845</v>
      </c>
      <c r="G4657" s="203">
        <v>1</v>
      </c>
      <c r="H4657" s="203" t="s">
        <v>9829</v>
      </c>
      <c r="I4657" s="205" t="s">
        <v>1501</v>
      </c>
      <c r="J4657" s="206"/>
      <c r="K4657" s="203">
        <v>34</v>
      </c>
      <c r="L4657" s="207" t="s">
        <v>827</v>
      </c>
      <c r="M4657" s="208" t="s">
        <v>1493</v>
      </c>
      <c r="N4657" s="209">
        <f t="shared" si="0"/>
        <v>2025</v>
      </c>
      <c r="O4657" s="210">
        <f t="shared" si="1"/>
        <v>12</v>
      </c>
      <c r="P4657" s="211" t="str">
        <f>IFERROR(VLOOKUP(F4657,연간집계!D:E,2,FALSE),"")</f>
        <v>스탠다드 포토북 8*11 (소프트/유광)</v>
      </c>
    </row>
    <row r="4658" spans="1:16" ht="12.75">
      <c r="A4658" s="201">
        <v>46019.093333333331</v>
      </c>
      <c r="B4658" s="202">
        <v>46019</v>
      </c>
      <c r="C4658" s="203" t="s">
        <v>11105</v>
      </c>
      <c r="D4658" s="203" t="s">
        <v>11</v>
      </c>
      <c r="E4658" s="204" t="s">
        <v>11101</v>
      </c>
      <c r="F4658" s="49" t="s">
        <v>845</v>
      </c>
      <c r="G4658" s="203">
        <v>1</v>
      </c>
      <c r="H4658" s="203" t="s">
        <v>9829</v>
      </c>
      <c r="I4658" s="205" t="s">
        <v>1501</v>
      </c>
      <c r="J4658" s="206"/>
      <c r="K4658" s="203">
        <v>32</v>
      </c>
      <c r="L4658" s="207" t="s">
        <v>827</v>
      </c>
      <c r="M4658" s="208" t="s">
        <v>1493</v>
      </c>
      <c r="N4658" s="209">
        <f t="shared" si="0"/>
        <v>2025</v>
      </c>
      <c r="O4658" s="210">
        <f t="shared" si="1"/>
        <v>12</v>
      </c>
      <c r="P4658" s="211" t="str">
        <f>IFERROR(VLOOKUP(F4658,연간집계!D:E,2,FALSE),"")</f>
        <v>스탠다드 포토북 8*11 (소프트/유광)</v>
      </c>
    </row>
    <row r="4659" spans="1:16" ht="12.75">
      <c r="A4659" s="201">
        <v>46019.093344907407</v>
      </c>
      <c r="B4659" s="202">
        <v>46019</v>
      </c>
      <c r="C4659" s="203" t="s">
        <v>11106</v>
      </c>
      <c r="D4659" s="203" t="s">
        <v>11</v>
      </c>
      <c r="E4659" s="204" t="s">
        <v>11101</v>
      </c>
      <c r="F4659" s="49" t="s">
        <v>845</v>
      </c>
      <c r="G4659" s="203">
        <v>1</v>
      </c>
      <c r="H4659" s="203" t="s">
        <v>9829</v>
      </c>
      <c r="I4659" s="205" t="s">
        <v>1501</v>
      </c>
      <c r="J4659" s="206"/>
      <c r="K4659" s="203">
        <v>32</v>
      </c>
      <c r="L4659" s="207" t="s">
        <v>827</v>
      </c>
      <c r="M4659" s="208" t="s">
        <v>1493</v>
      </c>
      <c r="N4659" s="209">
        <f t="shared" si="0"/>
        <v>2025</v>
      </c>
      <c r="O4659" s="210">
        <f t="shared" si="1"/>
        <v>12</v>
      </c>
      <c r="P4659" s="211" t="str">
        <f>IFERROR(VLOOKUP(F4659,연간집계!D:E,2,FALSE),"")</f>
        <v>스탠다드 포토북 8*11 (소프트/유광)</v>
      </c>
    </row>
    <row r="4660" spans="1:16" ht="12.75">
      <c r="A4660" s="201">
        <v>46019.154814814814</v>
      </c>
      <c r="B4660" s="202">
        <v>46019</v>
      </c>
      <c r="C4660" s="203" t="s">
        <v>11107</v>
      </c>
      <c r="D4660" s="203" t="s">
        <v>11</v>
      </c>
      <c r="E4660" s="204" t="s">
        <v>11108</v>
      </c>
      <c r="F4660" s="49" t="s">
        <v>838</v>
      </c>
      <c r="G4660" s="203">
        <v>3</v>
      </c>
      <c r="H4660" s="203" t="s">
        <v>4411</v>
      </c>
      <c r="I4660" s="205" t="s">
        <v>1440</v>
      </c>
      <c r="J4660" s="206"/>
      <c r="K4660" s="203">
        <v>38</v>
      </c>
      <c r="L4660" s="207" t="s">
        <v>827</v>
      </c>
      <c r="M4660" s="208" t="s">
        <v>1436</v>
      </c>
      <c r="N4660" s="209">
        <f t="shared" si="0"/>
        <v>2025</v>
      </c>
      <c r="O4660" s="210">
        <f t="shared" si="1"/>
        <v>12</v>
      </c>
      <c r="P4660" s="211" t="str">
        <f>IFERROR(VLOOKUP(F4660,연간집계!D:E,2,FALSE),"")</f>
        <v>스탠다드 포토북 6*8 (하드/무광)</v>
      </c>
    </row>
    <row r="4661" spans="1:16" ht="12.75">
      <c r="A4661" s="201">
        <v>46019.187048611115</v>
      </c>
      <c r="B4661" s="202">
        <v>46019</v>
      </c>
      <c r="C4661" s="203" t="s">
        <v>11109</v>
      </c>
      <c r="D4661" s="203" t="s">
        <v>11</v>
      </c>
      <c r="E4661" s="204" t="s">
        <v>11110</v>
      </c>
      <c r="F4661" s="49" t="s">
        <v>1284</v>
      </c>
      <c r="G4661" s="203">
        <v>6</v>
      </c>
      <c r="H4661" s="203" t="s">
        <v>11111</v>
      </c>
      <c r="I4661" s="205" t="s">
        <v>1808</v>
      </c>
      <c r="J4661" s="206"/>
      <c r="K4661" s="203">
        <v>26</v>
      </c>
      <c r="L4661" s="207" t="s">
        <v>827</v>
      </c>
      <c r="M4661" s="208" t="s">
        <v>1449</v>
      </c>
      <c r="N4661" s="209">
        <f t="shared" si="0"/>
        <v>2025</v>
      </c>
      <c r="O4661" s="210">
        <f t="shared" si="1"/>
        <v>12</v>
      </c>
      <c r="P4661" s="211" t="str">
        <f>IFERROR(VLOOKUP(F4661,연간집계!D:E,2,FALSE),"")</f>
        <v>PCMS_스탠다드캘린더</v>
      </c>
    </row>
    <row r="4662" spans="1:16" ht="12.75">
      <c r="A4662" s="201">
        <v>46019.427187499998</v>
      </c>
      <c r="B4662" s="202">
        <v>46019</v>
      </c>
      <c r="C4662" s="203" t="s">
        <v>11112</v>
      </c>
      <c r="D4662" s="203" t="s">
        <v>11</v>
      </c>
      <c r="E4662" s="204" t="s">
        <v>11113</v>
      </c>
      <c r="F4662" s="49" t="s">
        <v>1304</v>
      </c>
      <c r="G4662" s="203">
        <v>1</v>
      </c>
      <c r="H4662" s="203" t="s">
        <v>4488</v>
      </c>
      <c r="I4662" s="205" t="s">
        <v>1440</v>
      </c>
      <c r="J4662" s="208" t="s">
        <v>1850</v>
      </c>
      <c r="K4662" s="203">
        <v>1</v>
      </c>
      <c r="L4662" s="207" t="s">
        <v>827</v>
      </c>
      <c r="M4662" s="208" t="s">
        <v>1436</v>
      </c>
      <c r="N4662" s="209">
        <f t="shared" si="0"/>
        <v>2025</v>
      </c>
      <c r="O4662" s="210">
        <f t="shared" si="1"/>
        <v>12</v>
      </c>
      <c r="P4662" s="211" t="str">
        <f>IFERROR(VLOOKUP(F4662,연간집계!D:E,2,FALSE),"")</f>
        <v>PCMS_우드스탠드아크릴액자</v>
      </c>
    </row>
    <row r="4663" spans="1:16" ht="12.75">
      <c r="A4663" s="201">
        <v>46019.482812499999</v>
      </c>
      <c r="B4663" s="202">
        <v>46019</v>
      </c>
      <c r="C4663" s="203" t="s">
        <v>11114</v>
      </c>
      <c r="D4663" s="203" t="s">
        <v>11</v>
      </c>
      <c r="E4663" s="204" t="s">
        <v>11115</v>
      </c>
      <c r="F4663" s="49" t="s">
        <v>1284</v>
      </c>
      <c r="G4663" s="203">
        <v>1</v>
      </c>
      <c r="H4663" s="203" t="s">
        <v>10113</v>
      </c>
      <c r="I4663" s="205" t="s">
        <v>5534</v>
      </c>
      <c r="J4663" s="206"/>
      <c r="K4663" s="203">
        <v>26</v>
      </c>
      <c r="L4663" s="207" t="s">
        <v>827</v>
      </c>
      <c r="M4663" s="208" t="s">
        <v>1471</v>
      </c>
      <c r="N4663" s="209">
        <f t="shared" si="0"/>
        <v>2025</v>
      </c>
      <c r="O4663" s="210">
        <f t="shared" si="1"/>
        <v>12</v>
      </c>
      <c r="P4663" s="211" t="str">
        <f>IFERROR(VLOOKUP(F4663,연간집계!D:E,2,FALSE),"")</f>
        <v>PCMS_스탠다드캘린더</v>
      </c>
    </row>
    <row r="4664" spans="1:16" ht="12.75">
      <c r="A4664" s="201">
        <v>46019.485752314817</v>
      </c>
      <c r="B4664" s="202">
        <v>46019</v>
      </c>
      <c r="C4664" s="203" t="s">
        <v>11116</v>
      </c>
      <c r="D4664" s="203" t="s">
        <v>11</v>
      </c>
      <c r="E4664" s="204" t="s">
        <v>11117</v>
      </c>
      <c r="F4664" s="49" t="s">
        <v>843</v>
      </c>
      <c r="G4664" s="203">
        <v>1</v>
      </c>
      <c r="H4664" s="203" t="s">
        <v>11118</v>
      </c>
      <c r="I4664" s="205" t="s">
        <v>1440</v>
      </c>
      <c r="J4664" s="206"/>
      <c r="K4664" s="203">
        <v>60</v>
      </c>
      <c r="L4664" s="207" t="s">
        <v>827</v>
      </c>
      <c r="M4664" s="208" t="s">
        <v>1436</v>
      </c>
      <c r="N4664" s="209">
        <f t="shared" si="0"/>
        <v>2025</v>
      </c>
      <c r="O4664" s="210">
        <f t="shared" si="1"/>
        <v>12</v>
      </c>
      <c r="P4664" s="211" t="str">
        <f>IFERROR(VLOOKUP(F4664,연간집계!D:E,2,FALSE),"")</f>
        <v>스탠다드 포토북 8*11 (소프트/무광)</v>
      </c>
    </row>
    <row r="4665" spans="1:16" ht="12.75">
      <c r="A4665" s="201">
        <v>46019.485763888886</v>
      </c>
      <c r="B4665" s="202">
        <v>46019</v>
      </c>
      <c r="C4665" s="203" t="s">
        <v>11119</v>
      </c>
      <c r="D4665" s="203" t="s">
        <v>11</v>
      </c>
      <c r="E4665" s="204" t="s">
        <v>11117</v>
      </c>
      <c r="F4665" s="49" t="s">
        <v>843</v>
      </c>
      <c r="G4665" s="203">
        <v>1</v>
      </c>
      <c r="H4665" s="203" t="s">
        <v>11118</v>
      </c>
      <c r="I4665" s="205" t="s">
        <v>1440</v>
      </c>
      <c r="J4665" s="206"/>
      <c r="K4665" s="203">
        <v>50</v>
      </c>
      <c r="L4665" s="207" t="s">
        <v>827</v>
      </c>
      <c r="M4665" s="208" t="s">
        <v>1436</v>
      </c>
      <c r="N4665" s="209">
        <f t="shared" si="0"/>
        <v>2025</v>
      </c>
      <c r="O4665" s="210">
        <f t="shared" si="1"/>
        <v>12</v>
      </c>
      <c r="P4665" s="211" t="str">
        <f>IFERROR(VLOOKUP(F4665,연간집계!D:E,2,FALSE),"")</f>
        <v>스탠다드 포토북 8*11 (소프트/무광)</v>
      </c>
    </row>
    <row r="4666" spans="1:16" ht="12.75">
      <c r="A4666" s="201">
        <v>46019.614652777775</v>
      </c>
      <c r="B4666" s="202">
        <v>46019</v>
      </c>
      <c r="C4666" s="203" t="s">
        <v>11120</v>
      </c>
      <c r="D4666" s="203" t="s">
        <v>11</v>
      </c>
      <c r="E4666" s="204" t="s">
        <v>11121</v>
      </c>
      <c r="F4666" s="49" t="s">
        <v>847</v>
      </c>
      <c r="G4666" s="203">
        <v>3</v>
      </c>
      <c r="H4666" s="203" t="s">
        <v>11122</v>
      </c>
      <c r="I4666" s="205" t="s">
        <v>1453</v>
      </c>
      <c r="J4666" s="206"/>
      <c r="K4666" s="203">
        <v>36</v>
      </c>
      <c r="L4666" s="207" t="s">
        <v>827</v>
      </c>
      <c r="M4666" s="208" t="s">
        <v>1645</v>
      </c>
      <c r="N4666" s="209">
        <f t="shared" si="0"/>
        <v>2025</v>
      </c>
      <c r="O4666" s="210">
        <f t="shared" si="1"/>
        <v>12</v>
      </c>
      <c r="P4666" s="211" t="str">
        <f>IFERROR(VLOOKUP(F4666,연간집계!D:E,2,FALSE),"")</f>
        <v>스탠다드 포토북 8*11 (하드/무광)</v>
      </c>
    </row>
    <row r="4667" spans="1:16" ht="12.75">
      <c r="A4667" s="201">
        <v>46019.626388888886</v>
      </c>
      <c r="B4667" s="202">
        <v>46019</v>
      </c>
      <c r="C4667" s="203" t="s">
        <v>11123</v>
      </c>
      <c r="D4667" s="203" t="s">
        <v>11</v>
      </c>
      <c r="E4667" s="204" t="s">
        <v>11124</v>
      </c>
      <c r="F4667" s="49" t="s">
        <v>1284</v>
      </c>
      <c r="G4667" s="203">
        <v>2</v>
      </c>
      <c r="H4667" s="203" t="s">
        <v>8806</v>
      </c>
      <c r="I4667" s="205" t="s">
        <v>6786</v>
      </c>
      <c r="J4667" s="206"/>
      <c r="K4667" s="203">
        <v>26</v>
      </c>
      <c r="L4667" s="207" t="s">
        <v>827</v>
      </c>
      <c r="M4667" s="208" t="s">
        <v>1449</v>
      </c>
      <c r="N4667" s="209">
        <f t="shared" si="0"/>
        <v>2025</v>
      </c>
      <c r="O4667" s="210">
        <f t="shared" si="1"/>
        <v>12</v>
      </c>
      <c r="P4667" s="211" t="str">
        <f>IFERROR(VLOOKUP(F4667,연간집계!D:E,2,FALSE),"")</f>
        <v>PCMS_스탠다드캘린더</v>
      </c>
    </row>
    <row r="4668" spans="1:16" ht="12.75">
      <c r="A4668" s="201">
        <v>46019.664467592593</v>
      </c>
      <c r="B4668" s="202">
        <v>46019</v>
      </c>
      <c r="C4668" s="203" t="s">
        <v>11125</v>
      </c>
      <c r="D4668" s="203" t="s">
        <v>11</v>
      </c>
      <c r="E4668" s="204" t="s">
        <v>11126</v>
      </c>
      <c r="F4668" s="49" t="s">
        <v>1051</v>
      </c>
      <c r="G4668" s="203">
        <v>1</v>
      </c>
      <c r="H4668" s="203" t="s">
        <v>572</v>
      </c>
      <c r="I4668" s="205" t="s">
        <v>1440</v>
      </c>
      <c r="J4668" s="206"/>
      <c r="K4668" s="203">
        <v>98</v>
      </c>
      <c r="L4668" s="207" t="s">
        <v>827</v>
      </c>
      <c r="M4668" s="208" t="s">
        <v>1436</v>
      </c>
      <c r="N4668" s="209">
        <f t="shared" si="0"/>
        <v>2025</v>
      </c>
      <c r="O4668" s="210">
        <f t="shared" si="1"/>
        <v>12</v>
      </c>
      <c r="P4668" s="211" t="str">
        <f>IFERROR(VLOOKUP(F4668,연간집계!D:E,2,FALSE),"")</f>
        <v>프리북A4 (하드)</v>
      </c>
    </row>
    <row r="4669" spans="1:16" ht="12.75">
      <c r="A4669" s="201">
        <v>46019.670324074075</v>
      </c>
      <c r="B4669" s="202">
        <v>46019</v>
      </c>
      <c r="C4669" s="203" t="s">
        <v>11127</v>
      </c>
      <c r="D4669" s="203" t="s">
        <v>11</v>
      </c>
      <c r="E4669" s="204" t="s">
        <v>11128</v>
      </c>
      <c r="F4669" s="49" t="s">
        <v>834</v>
      </c>
      <c r="G4669" s="203">
        <v>2</v>
      </c>
      <c r="H4669" s="203" t="s">
        <v>11129</v>
      </c>
      <c r="I4669" s="205" t="s">
        <v>1440</v>
      </c>
      <c r="J4669" s="206"/>
      <c r="K4669" s="203">
        <v>64</v>
      </c>
      <c r="L4669" s="207" t="s">
        <v>827</v>
      </c>
      <c r="M4669" s="208" t="s">
        <v>1436</v>
      </c>
      <c r="N4669" s="209">
        <f t="shared" si="0"/>
        <v>2025</v>
      </c>
      <c r="O4669" s="210">
        <f t="shared" si="1"/>
        <v>12</v>
      </c>
      <c r="P4669" s="211" t="str">
        <f>IFERROR(VLOOKUP(F4669,연간집계!D:E,2,FALSE),"")</f>
        <v>스탠다드 포토북 6*8 (소프트/무광)</v>
      </c>
    </row>
    <row r="4670" spans="1:16" ht="12.75">
      <c r="A4670" s="201">
        <v>46019.676192129627</v>
      </c>
      <c r="B4670" s="202">
        <v>46019</v>
      </c>
      <c r="C4670" s="203" t="s">
        <v>11130</v>
      </c>
      <c r="D4670" s="203" t="s">
        <v>11</v>
      </c>
      <c r="E4670" s="204" t="s">
        <v>11131</v>
      </c>
      <c r="F4670" s="49" t="s">
        <v>1056</v>
      </c>
      <c r="G4670" s="203">
        <v>1</v>
      </c>
      <c r="H4670" s="203" t="s">
        <v>10900</v>
      </c>
      <c r="I4670" s="205" t="s">
        <v>1440</v>
      </c>
      <c r="J4670" s="206"/>
      <c r="K4670" s="203">
        <v>160</v>
      </c>
      <c r="L4670" s="207" t="s">
        <v>827</v>
      </c>
      <c r="M4670" s="208" t="s">
        <v>1436</v>
      </c>
      <c r="N4670" s="209">
        <f t="shared" si="0"/>
        <v>2025</v>
      </c>
      <c r="O4670" s="210">
        <f t="shared" si="1"/>
        <v>12</v>
      </c>
      <c r="P4670" s="211" t="str">
        <f>IFERROR(VLOOKUP(F4670,연간집계!D:E,2,FALSE),"")</f>
        <v>프리북 150 (소프트)</v>
      </c>
    </row>
    <row r="4671" spans="1:16" ht="12.75">
      <c r="A4671" s="201">
        <v>46019.682071759256</v>
      </c>
      <c r="B4671" s="202">
        <v>46019</v>
      </c>
      <c r="C4671" s="203" t="s">
        <v>11132</v>
      </c>
      <c r="D4671" s="203" t="s">
        <v>11</v>
      </c>
      <c r="E4671" s="204" t="s">
        <v>11133</v>
      </c>
      <c r="F4671" s="49" t="s">
        <v>1291</v>
      </c>
      <c r="G4671" s="203">
        <v>1</v>
      </c>
      <c r="H4671" s="203" t="s">
        <v>8675</v>
      </c>
      <c r="I4671" s="205" t="s">
        <v>2594</v>
      </c>
      <c r="J4671" s="206"/>
      <c r="K4671" s="203">
        <v>14</v>
      </c>
      <c r="L4671" s="207" t="s">
        <v>827</v>
      </c>
      <c r="M4671" s="208" t="s">
        <v>1471</v>
      </c>
      <c r="N4671" s="209">
        <f t="shared" si="0"/>
        <v>2025</v>
      </c>
      <c r="O4671" s="210">
        <f t="shared" si="1"/>
        <v>12</v>
      </c>
      <c r="P4671" s="211" t="str">
        <f>IFERROR(VLOOKUP(F4671,연간집계!D:E,2,FALSE),"")</f>
        <v>PCMS_벽걸이1단캘린더</v>
      </c>
    </row>
    <row r="4672" spans="1:16" ht="12.75">
      <c r="A4672" s="201">
        <v>46019.702569444446</v>
      </c>
      <c r="B4672" s="202">
        <v>46019</v>
      </c>
      <c r="C4672" s="203" t="s">
        <v>11134</v>
      </c>
      <c r="D4672" s="203" t="s">
        <v>11</v>
      </c>
      <c r="E4672" s="204" t="s">
        <v>11135</v>
      </c>
      <c r="F4672" s="49" t="s">
        <v>1284</v>
      </c>
      <c r="G4672" s="203">
        <v>13</v>
      </c>
      <c r="H4672" s="203" t="s">
        <v>11136</v>
      </c>
      <c r="I4672" s="205" t="s">
        <v>5016</v>
      </c>
      <c r="J4672" s="206"/>
      <c r="K4672" s="203">
        <v>26</v>
      </c>
      <c r="L4672" s="207" t="s">
        <v>827</v>
      </c>
      <c r="M4672" s="208" t="s">
        <v>1629</v>
      </c>
      <c r="N4672" s="209">
        <f t="shared" si="0"/>
        <v>2025</v>
      </c>
      <c r="O4672" s="210">
        <f t="shared" si="1"/>
        <v>12</v>
      </c>
      <c r="P4672" s="211" t="str">
        <f>IFERROR(VLOOKUP(F4672,연간집계!D:E,2,FALSE),"")</f>
        <v>PCMS_스탠다드캘린더</v>
      </c>
    </row>
    <row r="4673" spans="1:16" ht="12.75">
      <c r="A4673" s="201">
        <v>46019.705509259256</v>
      </c>
      <c r="B4673" s="202">
        <v>46019</v>
      </c>
      <c r="C4673" s="203" t="s">
        <v>11137</v>
      </c>
      <c r="D4673" s="203" t="s">
        <v>11</v>
      </c>
      <c r="E4673" s="204" t="s">
        <v>11138</v>
      </c>
      <c r="F4673" s="49" t="s">
        <v>1296</v>
      </c>
      <c r="G4673" s="203">
        <v>3</v>
      </c>
      <c r="H4673" s="203" t="s">
        <v>11139</v>
      </c>
      <c r="I4673" s="205" t="s">
        <v>1840</v>
      </c>
      <c r="J4673" s="206"/>
      <c r="K4673" s="203">
        <v>26</v>
      </c>
      <c r="L4673" s="207" t="s">
        <v>827</v>
      </c>
      <c r="M4673" s="208" t="s">
        <v>1471</v>
      </c>
      <c r="N4673" s="209">
        <f t="shared" si="0"/>
        <v>2025</v>
      </c>
      <c r="O4673" s="210">
        <f t="shared" si="1"/>
        <v>12</v>
      </c>
      <c r="P4673" s="211" t="str">
        <f>IFERROR(VLOOKUP(F4673,연간집계!D:E,2,FALSE),"")</f>
        <v>PCMS_벽걸이2단캘린더</v>
      </c>
    </row>
    <row r="4674" spans="1:16" ht="12.75">
      <c r="A4674" s="201">
        <v>46019.752430555556</v>
      </c>
      <c r="B4674" s="202">
        <v>46019</v>
      </c>
      <c r="C4674" s="203" t="s">
        <v>11140</v>
      </c>
      <c r="D4674" s="203" t="s">
        <v>11</v>
      </c>
      <c r="E4674" s="204" t="s">
        <v>11141</v>
      </c>
      <c r="F4674" s="49" t="s">
        <v>1247</v>
      </c>
      <c r="G4674" s="203">
        <v>1</v>
      </c>
      <c r="H4674" s="203" t="s">
        <v>6767</v>
      </c>
      <c r="I4674" s="205" t="s">
        <v>1435</v>
      </c>
      <c r="J4674" s="206"/>
      <c r="K4674" s="203">
        <v>24</v>
      </c>
      <c r="L4674" s="207" t="s">
        <v>828</v>
      </c>
      <c r="M4674" s="208" t="s">
        <v>1436</v>
      </c>
      <c r="N4674" s="209">
        <f t="shared" si="0"/>
        <v>2025</v>
      </c>
      <c r="O4674" s="210">
        <f t="shared" si="1"/>
        <v>12</v>
      </c>
      <c r="P4674" s="211" t="str">
        <f>IFERROR(VLOOKUP(F4674,연간집계!D:E,2,FALSE),"")</f>
        <v>모바일 포토북 197 (여행)</v>
      </c>
    </row>
    <row r="4675" spans="1:16" ht="12.75">
      <c r="A4675" s="201">
        <v>46019.802268518521</v>
      </c>
      <c r="B4675" s="202">
        <v>46019</v>
      </c>
      <c r="C4675" s="203" t="s">
        <v>11142</v>
      </c>
      <c r="D4675" s="203" t="s">
        <v>11</v>
      </c>
      <c r="E4675" s="204" t="s">
        <v>11143</v>
      </c>
      <c r="F4675" s="49" t="s">
        <v>1284</v>
      </c>
      <c r="G4675" s="203">
        <v>1</v>
      </c>
      <c r="H4675" s="203" t="s">
        <v>11144</v>
      </c>
      <c r="I4675" s="205" t="s">
        <v>5016</v>
      </c>
      <c r="J4675" s="206"/>
      <c r="K4675" s="203">
        <v>26</v>
      </c>
      <c r="L4675" s="207" t="s">
        <v>827</v>
      </c>
      <c r="M4675" s="208" t="s">
        <v>4034</v>
      </c>
      <c r="N4675" s="209">
        <f t="shared" si="0"/>
        <v>2025</v>
      </c>
      <c r="O4675" s="210">
        <f t="shared" si="1"/>
        <v>12</v>
      </c>
      <c r="P4675" s="211" t="str">
        <f>IFERROR(VLOOKUP(F4675,연간집계!D:E,2,FALSE),"")</f>
        <v>PCMS_스탠다드캘린더</v>
      </c>
    </row>
    <row r="4676" spans="1:16" ht="12.75">
      <c r="A4676" s="201">
        <v>46019.80228009259</v>
      </c>
      <c r="B4676" s="202">
        <v>46019</v>
      </c>
      <c r="C4676" s="203" t="s">
        <v>11145</v>
      </c>
      <c r="D4676" s="203" t="s">
        <v>11</v>
      </c>
      <c r="E4676" s="204" t="s">
        <v>11143</v>
      </c>
      <c r="F4676" s="49" t="s">
        <v>1284</v>
      </c>
      <c r="G4676" s="203">
        <v>1</v>
      </c>
      <c r="H4676" s="203" t="s">
        <v>11144</v>
      </c>
      <c r="I4676" s="205" t="s">
        <v>5016</v>
      </c>
      <c r="J4676" s="206"/>
      <c r="K4676" s="203">
        <v>26</v>
      </c>
      <c r="L4676" s="207" t="s">
        <v>827</v>
      </c>
      <c r="M4676" s="208" t="s">
        <v>4034</v>
      </c>
      <c r="N4676" s="209">
        <f t="shared" si="0"/>
        <v>2025</v>
      </c>
      <c r="O4676" s="210">
        <f t="shared" si="1"/>
        <v>12</v>
      </c>
      <c r="P4676" s="211" t="str">
        <f>IFERROR(VLOOKUP(F4676,연간집계!D:E,2,FALSE),"")</f>
        <v>PCMS_스탠다드캘린더</v>
      </c>
    </row>
    <row r="4677" spans="1:16" ht="12.75">
      <c r="A4677" s="201">
        <v>46019.802291666667</v>
      </c>
      <c r="B4677" s="202">
        <v>46019</v>
      </c>
      <c r="C4677" s="203" t="s">
        <v>11146</v>
      </c>
      <c r="D4677" s="203" t="s">
        <v>11</v>
      </c>
      <c r="E4677" s="204" t="s">
        <v>11143</v>
      </c>
      <c r="F4677" s="49" t="s">
        <v>1284</v>
      </c>
      <c r="G4677" s="203">
        <v>3</v>
      </c>
      <c r="H4677" s="203" t="s">
        <v>11144</v>
      </c>
      <c r="I4677" s="205" t="s">
        <v>5016</v>
      </c>
      <c r="J4677" s="206"/>
      <c r="K4677" s="203">
        <v>26</v>
      </c>
      <c r="L4677" s="207" t="s">
        <v>827</v>
      </c>
      <c r="M4677" s="208" t="s">
        <v>4034</v>
      </c>
      <c r="N4677" s="209">
        <f t="shared" si="0"/>
        <v>2025</v>
      </c>
      <c r="O4677" s="210">
        <f t="shared" si="1"/>
        <v>12</v>
      </c>
      <c r="P4677" s="211" t="str">
        <f>IFERROR(VLOOKUP(F4677,연간집계!D:E,2,FALSE),"")</f>
        <v>PCMS_스탠다드캘린더</v>
      </c>
    </row>
    <row r="4678" spans="1:16" ht="12.75">
      <c r="A4678" s="201">
        <v>46019.802303240744</v>
      </c>
      <c r="B4678" s="202">
        <v>46019</v>
      </c>
      <c r="C4678" s="203" t="s">
        <v>11147</v>
      </c>
      <c r="D4678" s="203" t="s">
        <v>11</v>
      </c>
      <c r="E4678" s="204" t="s">
        <v>11143</v>
      </c>
      <c r="F4678" s="49" t="s">
        <v>1284</v>
      </c>
      <c r="G4678" s="203">
        <v>1</v>
      </c>
      <c r="H4678" s="203" t="s">
        <v>11144</v>
      </c>
      <c r="I4678" s="205" t="s">
        <v>5016</v>
      </c>
      <c r="J4678" s="206"/>
      <c r="K4678" s="203">
        <v>26</v>
      </c>
      <c r="L4678" s="207" t="s">
        <v>827</v>
      </c>
      <c r="M4678" s="208" t="s">
        <v>4034</v>
      </c>
      <c r="N4678" s="209">
        <f t="shared" si="0"/>
        <v>2025</v>
      </c>
      <c r="O4678" s="210">
        <f t="shared" si="1"/>
        <v>12</v>
      </c>
      <c r="P4678" s="211" t="str">
        <f>IFERROR(VLOOKUP(F4678,연간집계!D:E,2,FALSE),"")</f>
        <v>PCMS_스탠다드캘린더</v>
      </c>
    </row>
    <row r="4679" spans="1:16" ht="12.75">
      <c r="A4679" s="201">
        <v>46019.805254629631</v>
      </c>
      <c r="B4679" s="202">
        <v>46019</v>
      </c>
      <c r="C4679" s="203" t="s">
        <v>11148</v>
      </c>
      <c r="D4679" s="203" t="s">
        <v>11</v>
      </c>
      <c r="E4679" s="204" t="s">
        <v>11149</v>
      </c>
      <c r="F4679" s="49" t="s">
        <v>1281</v>
      </c>
      <c r="G4679" s="203">
        <v>2</v>
      </c>
      <c r="H4679" s="203" t="s">
        <v>7489</v>
      </c>
      <c r="I4679" s="205" t="s">
        <v>2297</v>
      </c>
      <c r="J4679" s="206"/>
      <c r="K4679" s="203">
        <v>26</v>
      </c>
      <c r="L4679" s="207" t="s">
        <v>828</v>
      </c>
      <c r="M4679" s="208" t="s">
        <v>1481</v>
      </c>
      <c r="N4679" s="209">
        <f t="shared" si="0"/>
        <v>2025</v>
      </c>
      <c r="O4679" s="210">
        <f t="shared" si="1"/>
        <v>12</v>
      </c>
      <c r="P4679" s="211" t="str">
        <f>IFERROR(VLOOKUP(F4679,연간집계!D:E,2,FALSE),"")</f>
        <v>PCMS_빅캘린더</v>
      </c>
    </row>
    <row r="4680" spans="1:16" ht="12.75">
      <c r="A4680" s="201">
        <v>46019.825740740744</v>
      </c>
      <c r="B4680" s="202">
        <v>46019</v>
      </c>
      <c r="C4680" s="203" t="s">
        <v>11150</v>
      </c>
      <c r="D4680" s="203" t="s">
        <v>11</v>
      </c>
      <c r="E4680" s="204" t="s">
        <v>11151</v>
      </c>
      <c r="F4680" s="49" t="s">
        <v>1247</v>
      </c>
      <c r="G4680" s="203">
        <v>1</v>
      </c>
      <c r="H4680" s="203" t="s">
        <v>5986</v>
      </c>
      <c r="I4680" s="205" t="s">
        <v>1556</v>
      </c>
      <c r="J4680" s="206"/>
      <c r="K4680" s="203">
        <v>28</v>
      </c>
      <c r="L4680" s="207" t="s">
        <v>828</v>
      </c>
      <c r="M4680" s="208" t="s">
        <v>1645</v>
      </c>
      <c r="N4680" s="209">
        <f t="shared" si="0"/>
        <v>2025</v>
      </c>
      <c r="O4680" s="210">
        <f t="shared" si="1"/>
        <v>12</v>
      </c>
      <c r="P4680" s="211" t="str">
        <f>IFERROR(VLOOKUP(F4680,연간집계!D:E,2,FALSE),"")</f>
        <v>모바일 포토북 197 (여행)</v>
      </c>
    </row>
    <row r="4681" spans="1:16" ht="12.75">
      <c r="A4681" s="201">
        <v>46019.825752314813</v>
      </c>
      <c r="B4681" s="202">
        <v>46019</v>
      </c>
      <c r="C4681" s="203" t="s">
        <v>11152</v>
      </c>
      <c r="D4681" s="203" t="s">
        <v>11</v>
      </c>
      <c r="E4681" s="204" t="s">
        <v>11151</v>
      </c>
      <c r="F4681" s="49" t="s">
        <v>1247</v>
      </c>
      <c r="G4681" s="203">
        <v>1</v>
      </c>
      <c r="H4681" s="203" t="s">
        <v>5986</v>
      </c>
      <c r="I4681" s="205" t="s">
        <v>1556</v>
      </c>
      <c r="J4681" s="206"/>
      <c r="K4681" s="203">
        <v>30</v>
      </c>
      <c r="L4681" s="207" t="s">
        <v>828</v>
      </c>
      <c r="M4681" s="208" t="s">
        <v>1645</v>
      </c>
      <c r="N4681" s="209">
        <f t="shared" si="0"/>
        <v>2025</v>
      </c>
      <c r="O4681" s="210">
        <f t="shared" si="1"/>
        <v>12</v>
      </c>
      <c r="P4681" s="211" t="str">
        <f>IFERROR(VLOOKUP(F4681,연간집계!D:E,2,FALSE),"")</f>
        <v>모바일 포토북 197 (여행)</v>
      </c>
    </row>
    <row r="4682" spans="1:16" ht="12.75">
      <c r="A4682" s="201">
        <v>46019.831620370373</v>
      </c>
      <c r="B4682" s="202">
        <v>46019</v>
      </c>
      <c r="C4682" s="203" t="s">
        <v>11153</v>
      </c>
      <c r="D4682" s="203" t="s">
        <v>11</v>
      </c>
      <c r="E4682" s="204" t="s">
        <v>11154</v>
      </c>
      <c r="F4682" s="49" t="s">
        <v>1296</v>
      </c>
      <c r="G4682" s="203">
        <v>1</v>
      </c>
      <c r="H4682" s="203" t="s">
        <v>11155</v>
      </c>
      <c r="I4682" s="205" t="s">
        <v>5190</v>
      </c>
      <c r="J4682" s="206"/>
      <c r="K4682" s="203">
        <v>26</v>
      </c>
      <c r="L4682" s="207" t="s">
        <v>827</v>
      </c>
      <c r="M4682" s="208" t="s">
        <v>1471</v>
      </c>
      <c r="N4682" s="209">
        <f t="shared" si="0"/>
        <v>2025</v>
      </c>
      <c r="O4682" s="210">
        <f t="shared" si="1"/>
        <v>12</v>
      </c>
      <c r="P4682" s="211" t="str">
        <f>IFERROR(VLOOKUP(F4682,연간집계!D:E,2,FALSE),"")</f>
        <v>PCMS_벽걸이2단캘린더</v>
      </c>
    </row>
    <row r="4683" spans="1:16" ht="12.75">
      <c r="A4683" s="201">
        <v>46019.857997685183</v>
      </c>
      <c r="B4683" s="202">
        <v>46019</v>
      </c>
      <c r="C4683" s="203" t="s">
        <v>11156</v>
      </c>
      <c r="D4683" s="203" t="s">
        <v>11</v>
      </c>
      <c r="E4683" s="204" t="s">
        <v>11157</v>
      </c>
      <c r="F4683" s="49" t="s">
        <v>1284</v>
      </c>
      <c r="G4683" s="203">
        <v>3</v>
      </c>
      <c r="H4683" s="203" t="s">
        <v>9696</v>
      </c>
      <c r="I4683" s="205" t="s">
        <v>4631</v>
      </c>
      <c r="J4683" s="206"/>
      <c r="K4683" s="203">
        <v>26</v>
      </c>
      <c r="L4683" s="207" t="s">
        <v>827</v>
      </c>
      <c r="M4683" s="208" t="s">
        <v>1436</v>
      </c>
      <c r="N4683" s="209">
        <f t="shared" si="0"/>
        <v>2025</v>
      </c>
      <c r="O4683" s="210">
        <f t="shared" si="1"/>
        <v>12</v>
      </c>
      <c r="P4683" s="211" t="str">
        <f>IFERROR(VLOOKUP(F4683,연간집계!D:E,2,FALSE),"")</f>
        <v>PCMS_스탠다드캘린더</v>
      </c>
    </row>
    <row r="4684" spans="1:16" ht="12.75">
      <c r="A4684" s="201">
        <v>46019.913715277777</v>
      </c>
      <c r="B4684" s="202">
        <v>46019</v>
      </c>
      <c r="C4684" s="203" t="s">
        <v>11158</v>
      </c>
      <c r="D4684" s="203" t="s">
        <v>11</v>
      </c>
      <c r="E4684" s="204" t="s">
        <v>11159</v>
      </c>
      <c r="F4684" s="49" t="s">
        <v>1296</v>
      </c>
      <c r="G4684" s="203">
        <v>3</v>
      </c>
      <c r="H4684" s="203" t="s">
        <v>11160</v>
      </c>
      <c r="I4684" s="205" t="s">
        <v>1840</v>
      </c>
      <c r="J4684" s="206"/>
      <c r="K4684" s="203">
        <v>26</v>
      </c>
      <c r="L4684" s="207" t="s">
        <v>827</v>
      </c>
      <c r="M4684" s="208" t="s">
        <v>1471</v>
      </c>
      <c r="N4684" s="209">
        <f t="shared" si="0"/>
        <v>2025</v>
      </c>
      <c r="O4684" s="210">
        <f t="shared" si="1"/>
        <v>12</v>
      </c>
      <c r="P4684" s="211" t="str">
        <f>IFERROR(VLOOKUP(F4684,연간집계!D:E,2,FALSE),"")</f>
        <v>PCMS_벽걸이2단캘린더</v>
      </c>
    </row>
    <row r="4685" spans="1:16" ht="12.75">
      <c r="A4685" s="201">
        <v>46019.928414351853</v>
      </c>
      <c r="B4685" s="202">
        <v>46019</v>
      </c>
      <c r="C4685" s="203" t="s">
        <v>11161</v>
      </c>
      <c r="D4685" s="203" t="s">
        <v>11</v>
      </c>
      <c r="E4685" s="204" t="s">
        <v>11162</v>
      </c>
      <c r="F4685" s="49" t="s">
        <v>874</v>
      </c>
      <c r="G4685" s="203">
        <v>2</v>
      </c>
      <c r="H4685" s="203" t="s">
        <v>11163</v>
      </c>
      <c r="I4685" s="205" t="s">
        <v>1440</v>
      </c>
      <c r="J4685" s="206"/>
      <c r="K4685" s="203">
        <v>60</v>
      </c>
      <c r="L4685" s="207" t="s">
        <v>827</v>
      </c>
      <c r="M4685" s="208" t="s">
        <v>1514</v>
      </c>
      <c r="N4685" s="209">
        <f t="shared" si="0"/>
        <v>2025</v>
      </c>
      <c r="O4685" s="210">
        <f t="shared" si="1"/>
        <v>12</v>
      </c>
      <c r="P4685" s="211" t="str">
        <f>IFERROR(VLOOKUP(F4685,연간집계!D:E,2,FALSE),"")</f>
        <v>스탠다드 포토북 11*8 (하드/무광)</v>
      </c>
    </row>
    <row r="4686" spans="1:16" ht="12.75">
      <c r="A4686" s="201">
        <v>46019.928437499999</v>
      </c>
      <c r="B4686" s="202">
        <v>46019</v>
      </c>
      <c r="C4686" s="203" t="s">
        <v>11164</v>
      </c>
      <c r="D4686" s="203" t="s">
        <v>11</v>
      </c>
      <c r="E4686" s="204" t="s">
        <v>11162</v>
      </c>
      <c r="F4686" s="49" t="s">
        <v>874</v>
      </c>
      <c r="G4686" s="203">
        <v>2</v>
      </c>
      <c r="H4686" s="203" t="s">
        <v>11163</v>
      </c>
      <c r="I4686" s="205" t="s">
        <v>1440</v>
      </c>
      <c r="J4686" s="206"/>
      <c r="K4686" s="203">
        <v>50</v>
      </c>
      <c r="L4686" s="207" t="s">
        <v>827</v>
      </c>
      <c r="M4686" s="208" t="s">
        <v>1514</v>
      </c>
      <c r="N4686" s="209">
        <f t="shared" si="0"/>
        <v>2025</v>
      </c>
      <c r="O4686" s="210">
        <f t="shared" si="1"/>
        <v>12</v>
      </c>
      <c r="P4686" s="211" t="str">
        <f>IFERROR(VLOOKUP(F4686,연간집계!D:E,2,FALSE),"")</f>
        <v>스탠다드 포토북 11*8 (하드/무광)</v>
      </c>
    </row>
    <row r="4687" spans="1:16" ht="12.75">
      <c r="A4687" s="201">
        <v>46019.94604166667</v>
      </c>
      <c r="B4687" s="202">
        <v>46019</v>
      </c>
      <c r="C4687" s="203" t="s">
        <v>11165</v>
      </c>
      <c r="D4687" s="203" t="s">
        <v>11</v>
      </c>
      <c r="E4687" s="204" t="s">
        <v>11166</v>
      </c>
      <c r="F4687" s="49" t="s">
        <v>1284</v>
      </c>
      <c r="G4687" s="203">
        <v>1</v>
      </c>
      <c r="H4687" s="203" t="s">
        <v>11167</v>
      </c>
      <c r="I4687" s="205" t="s">
        <v>5534</v>
      </c>
      <c r="J4687" s="206"/>
      <c r="K4687" s="203">
        <v>26</v>
      </c>
      <c r="L4687" s="207" t="s">
        <v>828</v>
      </c>
      <c r="M4687" s="208" t="s">
        <v>1471</v>
      </c>
      <c r="N4687" s="209">
        <f t="shared" si="0"/>
        <v>2025</v>
      </c>
      <c r="O4687" s="210">
        <f t="shared" si="1"/>
        <v>12</v>
      </c>
      <c r="P4687" s="211" t="str">
        <f>IFERROR(VLOOKUP(F4687,연간집계!D:E,2,FALSE),"")</f>
        <v>PCMS_스탠다드캘린더</v>
      </c>
    </row>
    <row r="4688" spans="1:16" ht="12.75">
      <c r="A4688" s="201">
        <v>46019.946053240739</v>
      </c>
      <c r="B4688" s="202">
        <v>46019</v>
      </c>
      <c r="C4688" s="203" t="s">
        <v>11168</v>
      </c>
      <c r="D4688" s="203" t="s">
        <v>11</v>
      </c>
      <c r="E4688" s="204" t="s">
        <v>11166</v>
      </c>
      <c r="F4688" s="49" t="s">
        <v>1284</v>
      </c>
      <c r="G4688" s="203">
        <v>1</v>
      </c>
      <c r="H4688" s="203" t="s">
        <v>11167</v>
      </c>
      <c r="I4688" s="205" t="s">
        <v>5534</v>
      </c>
      <c r="J4688" s="206"/>
      <c r="K4688" s="203">
        <v>26</v>
      </c>
      <c r="L4688" s="207" t="s">
        <v>828</v>
      </c>
      <c r="M4688" s="208" t="s">
        <v>1471</v>
      </c>
      <c r="N4688" s="209">
        <f t="shared" si="0"/>
        <v>2025</v>
      </c>
      <c r="O4688" s="210">
        <f t="shared" si="1"/>
        <v>12</v>
      </c>
      <c r="P4688" s="211" t="str">
        <f>IFERROR(VLOOKUP(F4688,연간집계!D:E,2,FALSE),"")</f>
        <v>PCMS_스탠다드캘린더</v>
      </c>
    </row>
    <row r="4689" spans="1:16" ht="12.75">
      <c r="A4689" s="201">
        <v>46019.951932870368</v>
      </c>
      <c r="B4689" s="202">
        <v>46019</v>
      </c>
      <c r="C4689" s="203" t="s">
        <v>11169</v>
      </c>
      <c r="D4689" s="203" t="s">
        <v>11</v>
      </c>
      <c r="E4689" s="204" t="s">
        <v>11170</v>
      </c>
      <c r="F4689" s="49" t="s">
        <v>1284</v>
      </c>
      <c r="G4689" s="203">
        <v>1</v>
      </c>
      <c r="H4689" s="203" t="s">
        <v>11171</v>
      </c>
      <c r="I4689" s="205" t="s">
        <v>1842</v>
      </c>
      <c r="J4689" s="206"/>
      <c r="K4689" s="203">
        <v>26</v>
      </c>
      <c r="L4689" s="207" t="s">
        <v>827</v>
      </c>
      <c r="M4689" s="208" t="s">
        <v>1436</v>
      </c>
      <c r="N4689" s="209">
        <f t="shared" si="0"/>
        <v>2025</v>
      </c>
      <c r="O4689" s="210">
        <f t="shared" si="1"/>
        <v>12</v>
      </c>
      <c r="P4689" s="211" t="str">
        <f>IFERROR(VLOOKUP(F4689,연간집계!D:E,2,FALSE),"")</f>
        <v>PCMS_스탠다드캘린더</v>
      </c>
    </row>
    <row r="4690" spans="1:16" ht="12.75">
      <c r="A4690" s="201">
        <v>46019.963680555556</v>
      </c>
      <c r="B4690" s="202">
        <v>46019</v>
      </c>
      <c r="C4690" s="203" t="s">
        <v>11172</v>
      </c>
      <c r="D4690" s="203" t="s">
        <v>11</v>
      </c>
      <c r="E4690" s="204" t="s">
        <v>11173</v>
      </c>
      <c r="F4690" s="49" t="s">
        <v>847</v>
      </c>
      <c r="G4690" s="203">
        <v>1</v>
      </c>
      <c r="H4690" s="203" t="s">
        <v>4826</v>
      </c>
      <c r="I4690" s="205" t="s">
        <v>1440</v>
      </c>
      <c r="J4690" s="206"/>
      <c r="K4690" s="203">
        <v>30</v>
      </c>
      <c r="L4690" s="207" t="s">
        <v>827</v>
      </c>
      <c r="M4690" s="208" t="s">
        <v>1436</v>
      </c>
      <c r="N4690" s="209">
        <f t="shared" si="0"/>
        <v>2025</v>
      </c>
      <c r="O4690" s="210">
        <f t="shared" si="1"/>
        <v>12</v>
      </c>
      <c r="P4690" s="211" t="str">
        <f>IFERROR(VLOOKUP(F4690,연간집계!D:E,2,FALSE),"")</f>
        <v>스탠다드 포토북 8*11 (하드/무광)</v>
      </c>
    </row>
    <row r="4691" spans="1:16" ht="12.75">
      <c r="A4691" s="201">
        <v>46020.013622685183</v>
      </c>
      <c r="B4691" s="202">
        <v>46020</v>
      </c>
      <c r="C4691" s="203" t="s">
        <v>11174</v>
      </c>
      <c r="D4691" s="203" t="s">
        <v>11</v>
      </c>
      <c r="E4691" s="204" t="s">
        <v>11175</v>
      </c>
      <c r="F4691" s="49" t="s">
        <v>1284</v>
      </c>
      <c r="G4691" s="203">
        <v>5</v>
      </c>
      <c r="H4691" s="203" t="s">
        <v>11176</v>
      </c>
      <c r="I4691" s="205" t="s">
        <v>4182</v>
      </c>
      <c r="J4691" s="206"/>
      <c r="K4691" s="203">
        <v>26</v>
      </c>
      <c r="L4691" s="207" t="s">
        <v>827</v>
      </c>
      <c r="M4691" s="208" t="s">
        <v>1449</v>
      </c>
      <c r="N4691" s="209">
        <f t="shared" si="0"/>
        <v>2025</v>
      </c>
      <c r="O4691" s="210">
        <f t="shared" si="1"/>
        <v>12</v>
      </c>
      <c r="P4691" s="211" t="str">
        <f>IFERROR(VLOOKUP(F4691,연간집계!D:E,2,FALSE),"")</f>
        <v>PCMS_스탠다드캘린더</v>
      </c>
    </row>
    <row r="4692" spans="1:16" ht="12.75">
      <c r="A4692" s="201">
        <v>46020.0547337963</v>
      </c>
      <c r="B4692" s="202">
        <v>46020</v>
      </c>
      <c r="C4692" s="203" t="s">
        <v>11177</v>
      </c>
      <c r="D4692" s="203" t="s">
        <v>11</v>
      </c>
      <c r="E4692" s="204" t="s">
        <v>11178</v>
      </c>
      <c r="F4692" s="49" t="s">
        <v>1347</v>
      </c>
      <c r="G4692" s="203">
        <v>10</v>
      </c>
      <c r="H4692" s="203" t="s">
        <v>2215</v>
      </c>
      <c r="I4692" s="205" t="s">
        <v>1440</v>
      </c>
      <c r="J4692" s="205" t="s">
        <v>1628</v>
      </c>
      <c r="K4692" s="203">
        <v>1</v>
      </c>
      <c r="L4692" s="207" t="s">
        <v>827</v>
      </c>
      <c r="M4692" s="208" t="s">
        <v>2216</v>
      </c>
      <c r="N4692" s="209">
        <f t="shared" si="0"/>
        <v>2025</v>
      </c>
      <c r="O4692" s="210">
        <f t="shared" si="1"/>
        <v>12</v>
      </c>
      <c r="P4692" s="211" t="str">
        <f>IFERROR(VLOOKUP(F4692,연간집계!D:E,2,FALSE),"")</f>
        <v>아크릴키링</v>
      </c>
    </row>
    <row r="4693" spans="1:16" ht="12.75">
      <c r="A4693" s="201">
        <v>46020.104641203703</v>
      </c>
      <c r="B4693" s="202">
        <v>46020</v>
      </c>
      <c r="C4693" s="203" t="s">
        <v>11179</v>
      </c>
      <c r="D4693" s="203" t="s">
        <v>11</v>
      </c>
      <c r="E4693" s="204" t="s">
        <v>11180</v>
      </c>
      <c r="F4693" s="49" t="s">
        <v>1274</v>
      </c>
      <c r="G4693" s="203">
        <v>4</v>
      </c>
      <c r="H4693" s="203" t="s">
        <v>11181</v>
      </c>
      <c r="I4693" s="205" t="s">
        <v>1842</v>
      </c>
      <c r="J4693" s="206"/>
      <c r="K4693" s="203">
        <v>26</v>
      </c>
      <c r="L4693" s="207" t="s">
        <v>827</v>
      </c>
      <c r="M4693" s="208" t="s">
        <v>1449</v>
      </c>
      <c r="N4693" s="209">
        <f t="shared" si="0"/>
        <v>2025</v>
      </c>
      <c r="O4693" s="210">
        <f t="shared" si="1"/>
        <v>12</v>
      </c>
      <c r="P4693" s="211" t="str">
        <f>IFERROR(VLOOKUP(F4693,연간집계!D:E,2,FALSE),"")</f>
        <v>PCMS_비트윈캘린더</v>
      </c>
    </row>
    <row r="4694" spans="1:16" ht="12.75">
      <c r="A4694" s="201">
        <v>46020.345729166664</v>
      </c>
      <c r="B4694" s="202">
        <v>46020</v>
      </c>
      <c r="C4694" s="203" t="s">
        <v>11182</v>
      </c>
      <c r="D4694" s="203" t="s">
        <v>11</v>
      </c>
      <c r="E4694" s="204" t="s">
        <v>11183</v>
      </c>
      <c r="F4694" s="49" t="s">
        <v>1029</v>
      </c>
      <c r="G4694" s="203">
        <v>1</v>
      </c>
      <c r="H4694" s="203" t="s">
        <v>11184</v>
      </c>
      <c r="I4694" s="205" t="s">
        <v>1440</v>
      </c>
      <c r="J4694" s="208" t="s">
        <v>1455</v>
      </c>
      <c r="K4694" s="203">
        <v>48</v>
      </c>
      <c r="L4694" s="207" t="s">
        <v>827</v>
      </c>
      <c r="M4694" s="208" t="s">
        <v>1493</v>
      </c>
      <c r="N4694" s="209">
        <f t="shared" si="0"/>
        <v>2025</v>
      </c>
      <c r="O4694" s="210">
        <f t="shared" si="1"/>
        <v>12</v>
      </c>
      <c r="P4694" s="211" t="str">
        <f>IFERROR(VLOOKUP(F4694,연간집계!D:E,2,FALSE),"")</f>
        <v>트래블북 198 (쿠션하드/46p)</v>
      </c>
    </row>
    <row r="4695" spans="1:16" ht="12.75">
      <c r="A4695" s="201">
        <v>46020.354537037034</v>
      </c>
      <c r="B4695" s="202">
        <v>46020</v>
      </c>
      <c r="C4695" s="203" t="s">
        <v>11185</v>
      </c>
      <c r="D4695" s="203" t="s">
        <v>11</v>
      </c>
      <c r="E4695" s="204" t="s">
        <v>11186</v>
      </c>
      <c r="F4695" s="49" t="s">
        <v>1284</v>
      </c>
      <c r="G4695" s="203">
        <v>3</v>
      </c>
      <c r="H4695" s="203" t="s">
        <v>11187</v>
      </c>
      <c r="I4695" s="205" t="s">
        <v>1808</v>
      </c>
      <c r="J4695" s="206"/>
      <c r="K4695" s="203">
        <v>26</v>
      </c>
      <c r="L4695" s="207" t="s">
        <v>828</v>
      </c>
      <c r="M4695" s="208" t="s">
        <v>1629</v>
      </c>
      <c r="N4695" s="209">
        <f t="shared" si="0"/>
        <v>2025</v>
      </c>
      <c r="O4695" s="210">
        <f t="shared" si="1"/>
        <v>12</v>
      </c>
      <c r="P4695" s="211" t="str">
        <f>IFERROR(VLOOKUP(F4695,연간집계!D:E,2,FALSE),"")</f>
        <v>PCMS_스탠다드캘린더</v>
      </c>
    </row>
    <row r="4696" spans="1:16" ht="12.75">
      <c r="A4696" s="201">
        <v>46020.366296296299</v>
      </c>
      <c r="B4696" s="202">
        <v>46020</v>
      </c>
      <c r="C4696" s="203" t="s">
        <v>11188</v>
      </c>
      <c r="D4696" s="203" t="s">
        <v>11</v>
      </c>
      <c r="E4696" s="204" t="s">
        <v>11189</v>
      </c>
      <c r="F4696" s="49" t="s">
        <v>1243</v>
      </c>
      <c r="G4696" s="203">
        <v>1</v>
      </c>
      <c r="H4696" s="203" t="s">
        <v>11190</v>
      </c>
      <c r="I4696" s="205" t="s">
        <v>1453</v>
      </c>
      <c r="J4696" s="206"/>
      <c r="K4696" s="203">
        <v>42</v>
      </c>
      <c r="L4696" s="207" t="s">
        <v>828</v>
      </c>
      <c r="M4696" s="208" t="s">
        <v>1471</v>
      </c>
      <c r="N4696" s="209">
        <f t="shared" si="0"/>
        <v>2025</v>
      </c>
      <c r="O4696" s="210">
        <f t="shared" si="1"/>
        <v>12</v>
      </c>
      <c r="P4696" s="211" t="str">
        <f>IFERROR(VLOOKUP(F4696,연간집계!D:E,2,FALSE),"")</f>
        <v>모바일 포토북 150 (여행)</v>
      </c>
    </row>
    <row r="4697" spans="1:16" ht="12.75">
      <c r="A4697" s="201">
        <v>46020.381296296298</v>
      </c>
      <c r="B4697" s="202">
        <v>46019</v>
      </c>
      <c r="C4697" s="203" t="s">
        <v>11191</v>
      </c>
      <c r="D4697" s="203" t="s">
        <v>11</v>
      </c>
      <c r="E4697" s="204" t="s">
        <v>11192</v>
      </c>
      <c r="F4697" s="49" t="s">
        <v>924</v>
      </c>
      <c r="G4697" s="203">
        <v>1</v>
      </c>
      <c r="H4697" s="203" t="s">
        <v>1522</v>
      </c>
      <c r="I4697" s="205" t="s">
        <v>6143</v>
      </c>
      <c r="J4697" s="206"/>
      <c r="K4697" s="203">
        <v>16</v>
      </c>
      <c r="L4697" s="207" t="s">
        <v>827</v>
      </c>
      <c r="M4697" s="208" t="s">
        <v>1449</v>
      </c>
      <c r="N4697" s="209">
        <f t="shared" si="0"/>
        <v>2025</v>
      </c>
      <c r="O4697" s="210">
        <f t="shared" si="1"/>
        <v>12</v>
      </c>
      <c r="P4697" s="211" t="str">
        <f>IFERROR(VLOOKUP(F4697,연간집계!D:E,2,FALSE),"")</f>
        <v>베이비진 210 (14p)</v>
      </c>
    </row>
    <row r="4698" spans="1:16" ht="12.75">
      <c r="A4698" s="201">
        <v>46020.381377314814</v>
      </c>
      <c r="B4698" s="202">
        <v>46019</v>
      </c>
      <c r="C4698" s="203" t="s">
        <v>11193</v>
      </c>
      <c r="D4698" s="203" t="s">
        <v>11</v>
      </c>
      <c r="E4698" s="204" t="s">
        <v>11192</v>
      </c>
      <c r="F4698" s="49" t="s">
        <v>924</v>
      </c>
      <c r="G4698" s="203">
        <v>1</v>
      </c>
      <c r="H4698" s="203" t="s">
        <v>1522</v>
      </c>
      <c r="I4698" s="205" t="s">
        <v>6143</v>
      </c>
      <c r="J4698" s="206"/>
      <c r="K4698" s="203">
        <v>16</v>
      </c>
      <c r="L4698" s="207" t="s">
        <v>827</v>
      </c>
      <c r="M4698" s="208" t="s">
        <v>1449</v>
      </c>
      <c r="N4698" s="209">
        <f t="shared" si="0"/>
        <v>2025</v>
      </c>
      <c r="O4698" s="210">
        <f t="shared" si="1"/>
        <v>12</v>
      </c>
      <c r="P4698" s="211" t="str">
        <f>IFERROR(VLOOKUP(F4698,연간집계!D:E,2,FALSE),"")</f>
        <v>베이비진 210 (14p)</v>
      </c>
    </row>
    <row r="4699" spans="1:16" ht="12.75">
      <c r="A4699" s="201">
        <v>46020.381435185183</v>
      </c>
      <c r="B4699" s="202">
        <v>46019</v>
      </c>
      <c r="C4699" s="203" t="s">
        <v>11194</v>
      </c>
      <c r="D4699" s="203" t="s">
        <v>11</v>
      </c>
      <c r="E4699" s="204" t="s">
        <v>11192</v>
      </c>
      <c r="F4699" s="49" t="s">
        <v>924</v>
      </c>
      <c r="G4699" s="203">
        <v>1</v>
      </c>
      <c r="H4699" s="203" t="s">
        <v>1522</v>
      </c>
      <c r="I4699" s="205" t="s">
        <v>6143</v>
      </c>
      <c r="J4699" s="206"/>
      <c r="K4699" s="203">
        <v>16</v>
      </c>
      <c r="L4699" s="207" t="s">
        <v>827</v>
      </c>
      <c r="M4699" s="208" t="s">
        <v>1449</v>
      </c>
      <c r="N4699" s="209">
        <f t="shared" si="0"/>
        <v>2025</v>
      </c>
      <c r="O4699" s="210">
        <f t="shared" si="1"/>
        <v>12</v>
      </c>
      <c r="P4699" s="211" t="str">
        <f>IFERROR(VLOOKUP(F4699,연간집계!D:E,2,FALSE),"")</f>
        <v>베이비진 210 (14p)</v>
      </c>
    </row>
    <row r="4700" spans="1:16" ht="12.75">
      <c r="A4700" s="201">
        <v>46020.381458333337</v>
      </c>
      <c r="B4700" s="202">
        <v>46019</v>
      </c>
      <c r="C4700" s="203" t="s">
        <v>11195</v>
      </c>
      <c r="D4700" s="203" t="s">
        <v>11</v>
      </c>
      <c r="E4700" s="204" t="s">
        <v>11192</v>
      </c>
      <c r="F4700" s="49" t="s">
        <v>924</v>
      </c>
      <c r="G4700" s="203">
        <v>1</v>
      </c>
      <c r="H4700" s="203" t="s">
        <v>1522</v>
      </c>
      <c r="I4700" s="205" t="s">
        <v>6143</v>
      </c>
      <c r="J4700" s="206"/>
      <c r="K4700" s="203">
        <v>16</v>
      </c>
      <c r="L4700" s="207" t="s">
        <v>827</v>
      </c>
      <c r="M4700" s="208" t="s">
        <v>1449</v>
      </c>
      <c r="N4700" s="209">
        <f t="shared" si="0"/>
        <v>2025</v>
      </c>
      <c r="O4700" s="210">
        <f t="shared" si="1"/>
        <v>12</v>
      </c>
      <c r="P4700" s="211" t="str">
        <f>IFERROR(VLOOKUP(F4700,연간집계!D:E,2,FALSE),"")</f>
        <v>베이비진 210 (14p)</v>
      </c>
    </row>
    <row r="4701" spans="1:16" ht="12.75">
      <c r="A4701" s="201">
        <v>46020.381481481483</v>
      </c>
      <c r="B4701" s="202">
        <v>46019</v>
      </c>
      <c r="C4701" s="203" t="s">
        <v>11196</v>
      </c>
      <c r="D4701" s="203" t="s">
        <v>11</v>
      </c>
      <c r="E4701" s="204" t="s">
        <v>11192</v>
      </c>
      <c r="F4701" s="49" t="s">
        <v>924</v>
      </c>
      <c r="G4701" s="203">
        <v>1</v>
      </c>
      <c r="H4701" s="203" t="s">
        <v>1522</v>
      </c>
      <c r="I4701" s="205" t="s">
        <v>6143</v>
      </c>
      <c r="J4701" s="206"/>
      <c r="K4701" s="203">
        <v>16</v>
      </c>
      <c r="L4701" s="207" t="s">
        <v>827</v>
      </c>
      <c r="M4701" s="208" t="s">
        <v>1449</v>
      </c>
      <c r="N4701" s="209">
        <f t="shared" si="0"/>
        <v>2025</v>
      </c>
      <c r="O4701" s="210">
        <f t="shared" si="1"/>
        <v>12</v>
      </c>
      <c r="P4701" s="211" t="str">
        <f>IFERROR(VLOOKUP(F4701,연간집계!D:E,2,FALSE),"")</f>
        <v>베이비진 210 (14p)</v>
      </c>
    </row>
    <row r="4702" spans="1:16" ht="12.75">
      <c r="A4702" s="201">
        <v>46020.381504629629</v>
      </c>
      <c r="B4702" s="202">
        <v>46019</v>
      </c>
      <c r="C4702" s="203" t="s">
        <v>11197</v>
      </c>
      <c r="D4702" s="203" t="s">
        <v>11</v>
      </c>
      <c r="E4702" s="204" t="s">
        <v>11192</v>
      </c>
      <c r="F4702" s="49" t="s">
        <v>924</v>
      </c>
      <c r="G4702" s="203">
        <v>1</v>
      </c>
      <c r="H4702" s="203" t="s">
        <v>1522</v>
      </c>
      <c r="I4702" s="205" t="s">
        <v>6143</v>
      </c>
      <c r="J4702" s="206"/>
      <c r="K4702" s="203">
        <v>16</v>
      </c>
      <c r="L4702" s="207" t="s">
        <v>827</v>
      </c>
      <c r="M4702" s="208" t="s">
        <v>1449</v>
      </c>
      <c r="N4702" s="209">
        <f t="shared" si="0"/>
        <v>2025</v>
      </c>
      <c r="O4702" s="210">
        <f t="shared" si="1"/>
        <v>12</v>
      </c>
      <c r="P4702" s="211" t="str">
        <f>IFERROR(VLOOKUP(F4702,연간집계!D:E,2,FALSE),"")</f>
        <v>베이비진 210 (14p)</v>
      </c>
    </row>
    <row r="4703" spans="1:16" ht="12.75">
      <c r="A4703" s="201">
        <v>46020.381527777776</v>
      </c>
      <c r="B4703" s="202">
        <v>46019</v>
      </c>
      <c r="C4703" s="203" t="s">
        <v>11198</v>
      </c>
      <c r="D4703" s="203" t="s">
        <v>11</v>
      </c>
      <c r="E4703" s="204" t="s">
        <v>11192</v>
      </c>
      <c r="F4703" s="49" t="s">
        <v>924</v>
      </c>
      <c r="G4703" s="203">
        <v>1</v>
      </c>
      <c r="H4703" s="203" t="s">
        <v>1522</v>
      </c>
      <c r="I4703" s="205" t="s">
        <v>6143</v>
      </c>
      <c r="J4703" s="206"/>
      <c r="K4703" s="203">
        <v>16</v>
      </c>
      <c r="L4703" s="207" t="s">
        <v>827</v>
      </c>
      <c r="M4703" s="208" t="s">
        <v>1449</v>
      </c>
      <c r="N4703" s="209">
        <f t="shared" si="0"/>
        <v>2025</v>
      </c>
      <c r="O4703" s="210">
        <f t="shared" si="1"/>
        <v>12</v>
      </c>
      <c r="P4703" s="211" t="str">
        <f>IFERROR(VLOOKUP(F4703,연간집계!D:E,2,FALSE),"")</f>
        <v>베이비진 210 (14p)</v>
      </c>
    </row>
    <row r="4704" spans="1:16" ht="12.75">
      <c r="A4704" s="201">
        <v>46020.381597222222</v>
      </c>
      <c r="B4704" s="202">
        <v>46019</v>
      </c>
      <c r="C4704" s="203" t="s">
        <v>11199</v>
      </c>
      <c r="D4704" s="203" t="s">
        <v>11</v>
      </c>
      <c r="E4704" s="204" t="s">
        <v>11192</v>
      </c>
      <c r="F4704" s="49" t="s">
        <v>924</v>
      </c>
      <c r="G4704" s="203">
        <v>1</v>
      </c>
      <c r="H4704" s="203" t="s">
        <v>1522</v>
      </c>
      <c r="I4704" s="205" t="s">
        <v>6143</v>
      </c>
      <c r="J4704" s="206"/>
      <c r="K4704" s="203">
        <v>16</v>
      </c>
      <c r="L4704" s="207" t="s">
        <v>827</v>
      </c>
      <c r="M4704" s="208" t="s">
        <v>1449</v>
      </c>
      <c r="N4704" s="209">
        <f t="shared" si="0"/>
        <v>2025</v>
      </c>
      <c r="O4704" s="210">
        <f t="shared" si="1"/>
        <v>12</v>
      </c>
      <c r="P4704" s="211" t="str">
        <f>IFERROR(VLOOKUP(F4704,연간집계!D:E,2,FALSE),"")</f>
        <v>베이비진 210 (14p)</v>
      </c>
    </row>
    <row r="4705" spans="1:16" ht="12.75">
      <c r="A4705" s="201">
        <v>46020.381620370368</v>
      </c>
      <c r="B4705" s="202">
        <v>46019</v>
      </c>
      <c r="C4705" s="203" t="s">
        <v>11200</v>
      </c>
      <c r="D4705" s="203" t="s">
        <v>11</v>
      </c>
      <c r="E4705" s="204" t="s">
        <v>11192</v>
      </c>
      <c r="F4705" s="49" t="s">
        <v>924</v>
      </c>
      <c r="G4705" s="203">
        <v>1</v>
      </c>
      <c r="H4705" s="203" t="s">
        <v>1522</v>
      </c>
      <c r="I4705" s="205" t="s">
        <v>6143</v>
      </c>
      <c r="J4705" s="206"/>
      <c r="K4705" s="203">
        <v>16</v>
      </c>
      <c r="L4705" s="207" t="s">
        <v>827</v>
      </c>
      <c r="M4705" s="208" t="s">
        <v>1449</v>
      </c>
      <c r="N4705" s="209">
        <f t="shared" si="0"/>
        <v>2025</v>
      </c>
      <c r="O4705" s="210">
        <f t="shared" si="1"/>
        <v>12</v>
      </c>
      <c r="P4705" s="211" t="str">
        <f>IFERROR(VLOOKUP(F4705,연간집계!D:E,2,FALSE),"")</f>
        <v>베이비진 210 (14p)</v>
      </c>
    </row>
    <row r="4706" spans="1:16" ht="12.75">
      <c r="A4706" s="201">
        <v>46020.381655092591</v>
      </c>
      <c r="B4706" s="202">
        <v>46019</v>
      </c>
      <c r="C4706" s="203" t="s">
        <v>11201</v>
      </c>
      <c r="D4706" s="203" t="s">
        <v>11</v>
      </c>
      <c r="E4706" s="204" t="s">
        <v>11192</v>
      </c>
      <c r="F4706" s="49" t="s">
        <v>924</v>
      </c>
      <c r="G4706" s="203">
        <v>1</v>
      </c>
      <c r="H4706" s="203" t="s">
        <v>1522</v>
      </c>
      <c r="I4706" s="205" t="s">
        <v>6143</v>
      </c>
      <c r="J4706" s="206"/>
      <c r="K4706" s="203">
        <v>16</v>
      </c>
      <c r="L4706" s="207" t="s">
        <v>827</v>
      </c>
      <c r="M4706" s="208" t="s">
        <v>1449</v>
      </c>
      <c r="N4706" s="209">
        <f t="shared" si="0"/>
        <v>2025</v>
      </c>
      <c r="O4706" s="210">
        <f t="shared" si="1"/>
        <v>12</v>
      </c>
      <c r="P4706" s="211" t="str">
        <f>IFERROR(VLOOKUP(F4706,연간집계!D:E,2,FALSE),"")</f>
        <v>베이비진 210 (14p)</v>
      </c>
    </row>
    <row r="4707" spans="1:16" ht="12.75">
      <c r="A4707" s="201">
        <v>46020.381689814814</v>
      </c>
      <c r="B4707" s="202">
        <v>46019</v>
      </c>
      <c r="C4707" s="203" t="s">
        <v>11202</v>
      </c>
      <c r="D4707" s="203" t="s">
        <v>11</v>
      </c>
      <c r="E4707" s="204" t="s">
        <v>11192</v>
      </c>
      <c r="F4707" s="49" t="s">
        <v>924</v>
      </c>
      <c r="G4707" s="203">
        <v>1</v>
      </c>
      <c r="H4707" s="203" t="s">
        <v>1522</v>
      </c>
      <c r="I4707" s="205" t="s">
        <v>6143</v>
      </c>
      <c r="J4707" s="206"/>
      <c r="K4707" s="203">
        <v>16</v>
      </c>
      <c r="L4707" s="207" t="s">
        <v>827</v>
      </c>
      <c r="M4707" s="208" t="s">
        <v>1449</v>
      </c>
      <c r="N4707" s="209">
        <f t="shared" si="0"/>
        <v>2025</v>
      </c>
      <c r="O4707" s="210">
        <f t="shared" si="1"/>
        <v>12</v>
      </c>
      <c r="P4707" s="211" t="str">
        <f>IFERROR(VLOOKUP(F4707,연간집계!D:E,2,FALSE),"")</f>
        <v>베이비진 210 (14p)</v>
      </c>
    </row>
    <row r="4708" spans="1:16" ht="12.75">
      <c r="A4708" s="201">
        <v>46020.381724537037</v>
      </c>
      <c r="B4708" s="202">
        <v>46019</v>
      </c>
      <c r="C4708" s="203" t="s">
        <v>11203</v>
      </c>
      <c r="D4708" s="203" t="s">
        <v>11</v>
      </c>
      <c r="E4708" s="204" t="s">
        <v>11192</v>
      </c>
      <c r="F4708" s="49" t="s">
        <v>924</v>
      </c>
      <c r="G4708" s="203">
        <v>1</v>
      </c>
      <c r="H4708" s="203" t="s">
        <v>1522</v>
      </c>
      <c r="I4708" s="205" t="s">
        <v>6143</v>
      </c>
      <c r="J4708" s="206"/>
      <c r="K4708" s="203">
        <v>16</v>
      </c>
      <c r="L4708" s="207" t="s">
        <v>827</v>
      </c>
      <c r="M4708" s="208" t="s">
        <v>1449</v>
      </c>
      <c r="N4708" s="209">
        <f t="shared" si="0"/>
        <v>2025</v>
      </c>
      <c r="O4708" s="210">
        <f t="shared" si="1"/>
        <v>12</v>
      </c>
      <c r="P4708" s="211" t="str">
        <f>IFERROR(VLOOKUP(F4708,연간집계!D:E,2,FALSE),"")</f>
        <v>베이비진 210 (14p)</v>
      </c>
    </row>
    <row r="4709" spans="1:16" ht="12.75">
      <c r="A4709" s="201">
        <v>46020.38175925926</v>
      </c>
      <c r="B4709" s="202">
        <v>46019</v>
      </c>
      <c r="C4709" s="203" t="s">
        <v>11204</v>
      </c>
      <c r="D4709" s="203" t="s">
        <v>11</v>
      </c>
      <c r="E4709" s="204" t="s">
        <v>11192</v>
      </c>
      <c r="F4709" s="49" t="s">
        <v>924</v>
      </c>
      <c r="G4709" s="203">
        <v>1</v>
      </c>
      <c r="H4709" s="203" t="s">
        <v>1522</v>
      </c>
      <c r="I4709" s="205" t="s">
        <v>6143</v>
      </c>
      <c r="J4709" s="206"/>
      <c r="K4709" s="203">
        <v>16</v>
      </c>
      <c r="L4709" s="207" t="s">
        <v>827</v>
      </c>
      <c r="M4709" s="208" t="s">
        <v>1449</v>
      </c>
      <c r="N4709" s="209">
        <f t="shared" si="0"/>
        <v>2025</v>
      </c>
      <c r="O4709" s="210">
        <f t="shared" si="1"/>
        <v>12</v>
      </c>
      <c r="P4709" s="211" t="str">
        <f>IFERROR(VLOOKUP(F4709,연간집계!D:E,2,FALSE),"")</f>
        <v>베이비진 210 (14p)</v>
      </c>
    </row>
    <row r="4710" spans="1:16" ht="12.75">
      <c r="A4710" s="201">
        <v>46020.403703703705</v>
      </c>
      <c r="B4710" s="202">
        <v>46020</v>
      </c>
      <c r="C4710" s="203" t="s">
        <v>11205</v>
      </c>
      <c r="D4710" s="203" t="s">
        <v>11</v>
      </c>
      <c r="E4710" s="204" t="s">
        <v>11206</v>
      </c>
      <c r="F4710" s="49" t="s">
        <v>1266</v>
      </c>
      <c r="G4710" s="203">
        <v>4</v>
      </c>
      <c r="H4710" s="203" t="s">
        <v>3670</v>
      </c>
      <c r="I4710" s="205" t="s">
        <v>1842</v>
      </c>
      <c r="J4710" s="206"/>
      <c r="K4710" s="203">
        <v>26</v>
      </c>
      <c r="L4710" s="207" t="s">
        <v>827</v>
      </c>
      <c r="M4710" s="208" t="s">
        <v>1514</v>
      </c>
      <c r="N4710" s="209">
        <f t="shared" si="0"/>
        <v>2025</v>
      </c>
      <c r="O4710" s="210">
        <f t="shared" si="1"/>
        <v>12</v>
      </c>
      <c r="P4710" s="211" t="str">
        <f>IFERROR(VLOOKUP(F4710,연간집계!D:E,2,FALSE),"")</f>
        <v>PCMS_롱캘린더</v>
      </c>
    </row>
    <row r="4711" spans="1:16" ht="12.75">
      <c r="A4711" s="201">
        <v>46020.433807870373</v>
      </c>
      <c r="B4711" s="202">
        <v>46020</v>
      </c>
      <c r="C4711" s="203" t="s">
        <v>11207</v>
      </c>
      <c r="D4711" s="203" t="s">
        <v>11</v>
      </c>
      <c r="E4711" s="204" t="s">
        <v>11208</v>
      </c>
      <c r="F4711" s="49" t="s">
        <v>1281</v>
      </c>
      <c r="G4711" s="203">
        <v>1</v>
      </c>
      <c r="H4711" s="203" t="s">
        <v>11209</v>
      </c>
      <c r="I4711" s="205" t="s">
        <v>2297</v>
      </c>
      <c r="J4711" s="206"/>
      <c r="K4711" s="203">
        <v>26</v>
      </c>
      <c r="L4711" s="207" t="s">
        <v>828</v>
      </c>
      <c r="M4711" s="208" t="s">
        <v>1449</v>
      </c>
      <c r="N4711" s="209">
        <f t="shared" si="0"/>
        <v>2025</v>
      </c>
      <c r="O4711" s="210">
        <f t="shared" si="1"/>
        <v>12</v>
      </c>
      <c r="P4711" s="211" t="str">
        <f>IFERROR(VLOOKUP(F4711,연간집계!D:E,2,FALSE),"")</f>
        <v>PCMS_빅캘린더</v>
      </c>
    </row>
    <row r="4712" spans="1:16" ht="12.75">
      <c r="A4712" s="201">
        <v>46020.433819444443</v>
      </c>
      <c r="B4712" s="202">
        <v>46020</v>
      </c>
      <c r="C4712" s="203" t="s">
        <v>11210</v>
      </c>
      <c r="D4712" s="203" t="s">
        <v>11</v>
      </c>
      <c r="E4712" s="204" t="s">
        <v>11208</v>
      </c>
      <c r="F4712" s="49" t="s">
        <v>1281</v>
      </c>
      <c r="G4712" s="203">
        <v>1</v>
      </c>
      <c r="H4712" s="203" t="s">
        <v>11209</v>
      </c>
      <c r="I4712" s="205" t="s">
        <v>2297</v>
      </c>
      <c r="J4712" s="206"/>
      <c r="K4712" s="203">
        <v>26</v>
      </c>
      <c r="L4712" s="207" t="s">
        <v>828</v>
      </c>
      <c r="M4712" s="208" t="s">
        <v>1449</v>
      </c>
      <c r="N4712" s="209">
        <f t="shared" si="0"/>
        <v>2025</v>
      </c>
      <c r="O4712" s="210">
        <f t="shared" si="1"/>
        <v>12</v>
      </c>
      <c r="P4712" s="211" t="str">
        <f>IFERROR(VLOOKUP(F4712,연간집계!D:E,2,FALSE),"")</f>
        <v>PCMS_빅캘린더</v>
      </c>
    </row>
    <row r="4713" spans="1:16" ht="12.75">
      <c r="A4713" s="201">
        <v>46020.433831018519</v>
      </c>
      <c r="B4713" s="202">
        <v>46020</v>
      </c>
      <c r="C4713" s="203" t="s">
        <v>11211</v>
      </c>
      <c r="D4713" s="203" t="s">
        <v>11</v>
      </c>
      <c r="E4713" s="204" t="s">
        <v>11208</v>
      </c>
      <c r="F4713" s="49" t="s">
        <v>1281</v>
      </c>
      <c r="G4713" s="203">
        <v>1</v>
      </c>
      <c r="H4713" s="203" t="s">
        <v>11209</v>
      </c>
      <c r="I4713" s="205" t="s">
        <v>2297</v>
      </c>
      <c r="J4713" s="206"/>
      <c r="K4713" s="203">
        <v>26</v>
      </c>
      <c r="L4713" s="207" t="s">
        <v>828</v>
      </c>
      <c r="M4713" s="208" t="s">
        <v>1449</v>
      </c>
      <c r="N4713" s="209">
        <f t="shared" si="0"/>
        <v>2025</v>
      </c>
      <c r="O4713" s="210">
        <f t="shared" si="1"/>
        <v>12</v>
      </c>
      <c r="P4713" s="211" t="str">
        <f>IFERROR(VLOOKUP(F4713,연간집계!D:E,2,FALSE),"")</f>
        <v>PCMS_빅캘린더</v>
      </c>
    </row>
    <row r="4714" spans="1:16" ht="12.75">
      <c r="A4714" s="201">
        <v>46020.433842592596</v>
      </c>
      <c r="B4714" s="202">
        <v>46020</v>
      </c>
      <c r="C4714" s="203" t="s">
        <v>11212</v>
      </c>
      <c r="D4714" s="203" t="s">
        <v>11</v>
      </c>
      <c r="E4714" s="204" t="s">
        <v>11208</v>
      </c>
      <c r="F4714" s="49" t="s">
        <v>1291</v>
      </c>
      <c r="G4714" s="203">
        <v>1</v>
      </c>
      <c r="H4714" s="203" t="s">
        <v>11209</v>
      </c>
      <c r="I4714" s="205" t="s">
        <v>6763</v>
      </c>
      <c r="J4714" s="206"/>
      <c r="K4714" s="203">
        <v>14</v>
      </c>
      <c r="L4714" s="207" t="s">
        <v>828</v>
      </c>
      <c r="M4714" s="208" t="s">
        <v>1449</v>
      </c>
      <c r="N4714" s="209">
        <f t="shared" si="0"/>
        <v>2025</v>
      </c>
      <c r="O4714" s="210">
        <f t="shared" si="1"/>
        <v>12</v>
      </c>
      <c r="P4714" s="211" t="str">
        <f>IFERROR(VLOOKUP(F4714,연간집계!D:E,2,FALSE),"")</f>
        <v>PCMS_벽걸이1단캘린더</v>
      </c>
    </row>
    <row r="4715" spans="1:16" ht="12.75">
      <c r="A4715" s="201">
        <v>46020.433854166666</v>
      </c>
      <c r="B4715" s="202">
        <v>46020</v>
      </c>
      <c r="C4715" s="203" t="s">
        <v>11213</v>
      </c>
      <c r="D4715" s="203" t="s">
        <v>11</v>
      </c>
      <c r="E4715" s="204" t="s">
        <v>11208</v>
      </c>
      <c r="F4715" s="49" t="s">
        <v>1291</v>
      </c>
      <c r="G4715" s="203">
        <v>1</v>
      </c>
      <c r="H4715" s="203" t="s">
        <v>11209</v>
      </c>
      <c r="I4715" s="205" t="s">
        <v>6763</v>
      </c>
      <c r="J4715" s="206"/>
      <c r="K4715" s="203">
        <v>14</v>
      </c>
      <c r="L4715" s="207" t="s">
        <v>828</v>
      </c>
      <c r="M4715" s="208" t="s">
        <v>1449</v>
      </c>
      <c r="N4715" s="209">
        <f t="shared" si="0"/>
        <v>2025</v>
      </c>
      <c r="O4715" s="210">
        <f t="shared" si="1"/>
        <v>12</v>
      </c>
      <c r="P4715" s="211" t="str">
        <f>IFERROR(VLOOKUP(F4715,연간집계!D:E,2,FALSE),"")</f>
        <v>PCMS_벽걸이1단캘린더</v>
      </c>
    </row>
    <row r="4716" spans="1:16" ht="12.75">
      <c r="A4716" s="201">
        <v>46020.433865740742</v>
      </c>
      <c r="B4716" s="202">
        <v>46020</v>
      </c>
      <c r="C4716" s="203" t="s">
        <v>11214</v>
      </c>
      <c r="D4716" s="203" t="s">
        <v>11</v>
      </c>
      <c r="E4716" s="204" t="s">
        <v>11208</v>
      </c>
      <c r="F4716" s="49" t="s">
        <v>1291</v>
      </c>
      <c r="G4716" s="203">
        <v>1</v>
      </c>
      <c r="H4716" s="203" t="s">
        <v>11209</v>
      </c>
      <c r="I4716" s="205" t="s">
        <v>6763</v>
      </c>
      <c r="J4716" s="206"/>
      <c r="K4716" s="203">
        <v>14</v>
      </c>
      <c r="L4716" s="207" t="s">
        <v>828</v>
      </c>
      <c r="M4716" s="208" t="s">
        <v>1449</v>
      </c>
      <c r="N4716" s="209">
        <f t="shared" si="0"/>
        <v>2025</v>
      </c>
      <c r="O4716" s="210">
        <f t="shared" si="1"/>
        <v>12</v>
      </c>
      <c r="P4716" s="211" t="str">
        <f>IFERROR(VLOOKUP(F4716,연간집계!D:E,2,FALSE),"")</f>
        <v>PCMS_벽걸이1단캘린더</v>
      </c>
    </row>
    <row r="4717" spans="1:16" ht="12.75">
      <c r="A4717" s="201">
        <v>46020.440046296295</v>
      </c>
      <c r="B4717" s="202">
        <v>46020</v>
      </c>
      <c r="C4717" s="203" t="s">
        <v>11215</v>
      </c>
      <c r="D4717" s="203" t="s">
        <v>11</v>
      </c>
      <c r="E4717" s="204" t="s">
        <v>11216</v>
      </c>
      <c r="F4717" s="49" t="s">
        <v>1284</v>
      </c>
      <c r="G4717" s="203">
        <v>2</v>
      </c>
      <c r="H4717" s="203" t="s">
        <v>9984</v>
      </c>
      <c r="I4717" s="205" t="s">
        <v>6763</v>
      </c>
      <c r="J4717" s="206"/>
      <c r="K4717" s="203">
        <v>26</v>
      </c>
      <c r="L4717" s="207" t="s">
        <v>827</v>
      </c>
      <c r="M4717" s="208" t="s">
        <v>1481</v>
      </c>
      <c r="N4717" s="209">
        <f t="shared" si="0"/>
        <v>2025</v>
      </c>
      <c r="O4717" s="210">
        <f t="shared" si="1"/>
        <v>12</v>
      </c>
      <c r="P4717" s="211" t="str">
        <f>IFERROR(VLOOKUP(F4717,연간집계!D:E,2,FALSE),"")</f>
        <v>PCMS_스탠다드캘린더</v>
      </c>
    </row>
    <row r="4718" spans="1:16" ht="12.75">
      <c r="A4718" s="201">
        <v>46020.440057870372</v>
      </c>
      <c r="B4718" s="202">
        <v>46020</v>
      </c>
      <c r="C4718" s="203" t="s">
        <v>11217</v>
      </c>
      <c r="D4718" s="203" t="s">
        <v>11</v>
      </c>
      <c r="E4718" s="204" t="s">
        <v>11216</v>
      </c>
      <c r="F4718" s="49" t="s">
        <v>1281</v>
      </c>
      <c r="G4718" s="203">
        <v>2</v>
      </c>
      <c r="H4718" s="203" t="s">
        <v>9984</v>
      </c>
      <c r="I4718" s="205" t="s">
        <v>5624</v>
      </c>
      <c r="J4718" s="206"/>
      <c r="K4718" s="203">
        <v>26</v>
      </c>
      <c r="L4718" s="207" t="s">
        <v>827</v>
      </c>
      <c r="M4718" s="208" t="s">
        <v>1481</v>
      </c>
      <c r="N4718" s="209">
        <f t="shared" si="0"/>
        <v>2025</v>
      </c>
      <c r="O4718" s="210">
        <f t="shared" si="1"/>
        <v>12</v>
      </c>
      <c r="P4718" s="211" t="str">
        <f>IFERROR(VLOOKUP(F4718,연간집계!D:E,2,FALSE),"")</f>
        <v>PCMS_빅캘린더</v>
      </c>
    </row>
    <row r="4719" spans="1:16" ht="12.75">
      <c r="A4719" s="201">
        <v>46020.44672453704</v>
      </c>
      <c r="B4719" s="202">
        <v>46019</v>
      </c>
      <c r="C4719" s="203" t="s">
        <v>11218</v>
      </c>
      <c r="D4719" s="203" t="s">
        <v>11</v>
      </c>
      <c r="E4719" s="204" t="s">
        <v>11219</v>
      </c>
      <c r="F4719" s="49" t="s">
        <v>856</v>
      </c>
      <c r="G4719" s="203">
        <v>1</v>
      </c>
      <c r="H4719" s="203" t="s">
        <v>11220</v>
      </c>
      <c r="I4719" s="205" t="s">
        <v>1440</v>
      </c>
      <c r="J4719" s="206"/>
      <c r="K4719" s="203">
        <v>24</v>
      </c>
      <c r="L4719" s="207" t="s">
        <v>827</v>
      </c>
      <c r="M4719" s="208" t="s">
        <v>1541</v>
      </c>
      <c r="N4719" s="209">
        <f t="shared" si="0"/>
        <v>2025</v>
      </c>
      <c r="O4719" s="210">
        <f t="shared" si="1"/>
        <v>12</v>
      </c>
      <c r="P4719" s="211" t="str">
        <f>IFERROR(VLOOKUP(F4719,연간집계!D:E,2,FALSE),"")</f>
        <v>스탠다드 포토북 8*8 (하드/무광)</v>
      </c>
    </row>
    <row r="4720" spans="1:16" ht="12.75">
      <c r="A4720" s="201">
        <v>46020.44971064815</v>
      </c>
      <c r="B4720" s="202">
        <v>46020</v>
      </c>
      <c r="C4720" s="203" t="s">
        <v>11221</v>
      </c>
      <c r="D4720" s="203" t="s">
        <v>11</v>
      </c>
      <c r="E4720" s="204" t="s">
        <v>11222</v>
      </c>
      <c r="F4720" s="49" t="s">
        <v>838</v>
      </c>
      <c r="G4720" s="203">
        <v>1</v>
      </c>
      <c r="H4720" s="203" t="s">
        <v>5463</v>
      </c>
      <c r="I4720" s="205" t="s">
        <v>1440</v>
      </c>
      <c r="J4720" s="206"/>
      <c r="K4720" s="203">
        <v>24</v>
      </c>
      <c r="L4720" s="207" t="s">
        <v>827</v>
      </c>
      <c r="M4720" s="208" t="s">
        <v>1645</v>
      </c>
      <c r="N4720" s="209">
        <f t="shared" si="0"/>
        <v>2025</v>
      </c>
      <c r="O4720" s="210">
        <f t="shared" si="1"/>
        <v>12</v>
      </c>
      <c r="P4720" s="211" t="str">
        <f>IFERROR(VLOOKUP(F4720,연간집계!D:E,2,FALSE),"")</f>
        <v>스탠다드 포토북 6*8 (하드/무광)</v>
      </c>
    </row>
    <row r="4721" spans="1:16" ht="12.75">
      <c r="A4721" s="201">
        <v>46020.44972222222</v>
      </c>
      <c r="B4721" s="202">
        <v>46020</v>
      </c>
      <c r="C4721" s="203" t="s">
        <v>11223</v>
      </c>
      <c r="D4721" s="203" t="s">
        <v>11</v>
      </c>
      <c r="E4721" s="204" t="s">
        <v>11224</v>
      </c>
      <c r="F4721" s="49" t="s">
        <v>1299</v>
      </c>
      <c r="G4721" s="203">
        <v>6</v>
      </c>
      <c r="H4721" s="203" t="s">
        <v>11225</v>
      </c>
      <c r="I4721" s="205" t="s">
        <v>5190</v>
      </c>
      <c r="J4721" s="206"/>
      <c r="K4721" s="203">
        <v>15</v>
      </c>
      <c r="L4721" s="207" t="s">
        <v>827</v>
      </c>
      <c r="M4721" s="208" t="s">
        <v>1514</v>
      </c>
      <c r="N4721" s="209">
        <f t="shared" si="0"/>
        <v>2025</v>
      </c>
      <c r="O4721" s="210">
        <f t="shared" si="1"/>
        <v>12</v>
      </c>
      <c r="P4721" s="211" t="str">
        <f>IFERROR(VLOOKUP(F4721,연간집계!D:E,2,FALSE),"")</f>
        <v>PCMS_우드월캘린더</v>
      </c>
    </row>
    <row r="4722" spans="1:16" ht="12.75">
      <c r="A4722" s="201">
        <v>46020.449733796297</v>
      </c>
      <c r="B4722" s="202">
        <v>46020</v>
      </c>
      <c r="C4722" s="203" t="s">
        <v>11226</v>
      </c>
      <c r="D4722" s="203" t="s">
        <v>11</v>
      </c>
      <c r="E4722" s="204" t="s">
        <v>11224</v>
      </c>
      <c r="F4722" s="49" t="s">
        <v>1287</v>
      </c>
      <c r="G4722" s="203">
        <v>7</v>
      </c>
      <c r="H4722" s="203" t="s">
        <v>11225</v>
      </c>
      <c r="I4722" s="205" t="s">
        <v>2297</v>
      </c>
      <c r="J4722" s="206"/>
      <c r="K4722" s="203">
        <v>26</v>
      </c>
      <c r="L4722" s="207" t="s">
        <v>827</v>
      </c>
      <c r="M4722" s="208" t="s">
        <v>1514</v>
      </c>
      <c r="N4722" s="209">
        <f t="shared" si="0"/>
        <v>2025</v>
      </c>
      <c r="O4722" s="210">
        <f t="shared" si="1"/>
        <v>12</v>
      </c>
      <c r="P4722" s="211" t="str">
        <f>IFERROR(VLOOKUP(F4722,연간집계!D:E,2,FALSE),"")</f>
        <v>PCMS_우드스탠드캘린더</v>
      </c>
    </row>
    <row r="4723" spans="1:16" ht="12.75">
      <c r="A4723" s="201">
        <v>46020.452777777777</v>
      </c>
      <c r="B4723" s="202">
        <v>46020</v>
      </c>
      <c r="C4723" s="203" t="s">
        <v>11227</v>
      </c>
      <c r="D4723" s="203" t="s">
        <v>11</v>
      </c>
      <c r="E4723" s="204" t="s">
        <v>11228</v>
      </c>
      <c r="F4723" s="49" t="s">
        <v>1078</v>
      </c>
      <c r="G4723" s="203">
        <v>1</v>
      </c>
      <c r="H4723" s="203" t="s">
        <v>1963</v>
      </c>
      <c r="I4723" s="205" t="s">
        <v>1440</v>
      </c>
      <c r="J4723" s="208" t="s">
        <v>1977</v>
      </c>
      <c r="K4723" s="203">
        <v>60</v>
      </c>
      <c r="L4723" s="207" t="s">
        <v>827</v>
      </c>
      <c r="M4723" s="208" t="s">
        <v>1436</v>
      </c>
      <c r="N4723" s="209">
        <f t="shared" si="0"/>
        <v>2025</v>
      </c>
      <c r="O4723" s="210">
        <f t="shared" si="1"/>
        <v>12</v>
      </c>
      <c r="P4723" s="211" t="str">
        <f>IFERROR(VLOOKUP(F4723,연간집계!D:E,2,FALSE),"")</f>
        <v>레더북 (카멜브라운)</v>
      </c>
    </row>
    <row r="4724" spans="1:16" ht="12.75">
      <c r="A4724" s="201">
        <v>46020.46837962963</v>
      </c>
      <c r="B4724" s="202">
        <v>46020</v>
      </c>
      <c r="C4724" s="203" t="s">
        <v>11229</v>
      </c>
      <c r="D4724" s="203" t="s">
        <v>11</v>
      </c>
      <c r="E4724" s="204" t="s">
        <v>11230</v>
      </c>
      <c r="F4724" s="49" t="s">
        <v>838</v>
      </c>
      <c r="G4724" s="203">
        <v>1</v>
      </c>
      <c r="H4724" s="203" t="s">
        <v>11231</v>
      </c>
      <c r="I4724" s="205" t="s">
        <v>1984</v>
      </c>
      <c r="J4724" s="206"/>
      <c r="K4724" s="203">
        <v>24</v>
      </c>
      <c r="L4724" s="207" t="s">
        <v>827</v>
      </c>
      <c r="M4724" s="208" t="s">
        <v>1449</v>
      </c>
      <c r="N4724" s="209">
        <f t="shared" si="0"/>
        <v>2025</v>
      </c>
      <c r="O4724" s="210">
        <f t="shared" si="1"/>
        <v>12</v>
      </c>
      <c r="P4724" s="211" t="str">
        <f>IFERROR(VLOOKUP(F4724,연간집계!D:E,2,FALSE),"")</f>
        <v>스탠다드 포토북 6*8 (하드/무광)</v>
      </c>
    </row>
    <row r="4725" spans="1:16" ht="12.75">
      <c r="A4725" s="201">
        <v>46020.486145833333</v>
      </c>
      <c r="B4725" s="202">
        <v>46020</v>
      </c>
      <c r="C4725" s="203" t="s">
        <v>11232</v>
      </c>
      <c r="D4725" s="203" t="s">
        <v>11</v>
      </c>
      <c r="E4725" s="204" t="s">
        <v>11233</v>
      </c>
      <c r="F4725" s="49" t="s">
        <v>847</v>
      </c>
      <c r="G4725" s="203">
        <v>10</v>
      </c>
      <c r="H4725" s="203" t="s">
        <v>11234</v>
      </c>
      <c r="I4725" s="205" t="s">
        <v>1440</v>
      </c>
      <c r="J4725" s="206"/>
      <c r="K4725" s="203">
        <v>80</v>
      </c>
      <c r="L4725" s="207" t="s">
        <v>827</v>
      </c>
      <c r="M4725" s="203" t="s">
        <v>5021</v>
      </c>
      <c r="N4725" s="209">
        <f t="shared" si="0"/>
        <v>2025</v>
      </c>
      <c r="O4725" s="210">
        <f t="shared" si="1"/>
        <v>12</v>
      </c>
      <c r="P4725" s="211" t="str">
        <f>IFERROR(VLOOKUP(F4725,연간집계!D:E,2,FALSE),"")</f>
        <v>스탠다드 포토북 8*11 (하드/무광)</v>
      </c>
    </row>
    <row r="4726" spans="1:16" ht="12.75">
      <c r="A4726" s="201">
        <v>46020.486157407409</v>
      </c>
      <c r="B4726" s="202">
        <v>46020</v>
      </c>
      <c r="C4726" s="203" t="s">
        <v>11235</v>
      </c>
      <c r="D4726" s="203" t="s">
        <v>11</v>
      </c>
      <c r="E4726" s="204" t="s">
        <v>11236</v>
      </c>
      <c r="F4726" s="49" t="s">
        <v>856</v>
      </c>
      <c r="G4726" s="203">
        <v>1</v>
      </c>
      <c r="H4726" s="203" t="s">
        <v>9329</v>
      </c>
      <c r="I4726" s="205" t="s">
        <v>1440</v>
      </c>
      <c r="J4726" s="206"/>
      <c r="K4726" s="203">
        <v>34</v>
      </c>
      <c r="L4726" s="207" t="s">
        <v>827</v>
      </c>
      <c r="M4726" s="208" t="s">
        <v>1471</v>
      </c>
      <c r="N4726" s="209">
        <f t="shared" si="0"/>
        <v>2025</v>
      </c>
      <c r="O4726" s="210">
        <f t="shared" si="1"/>
        <v>12</v>
      </c>
      <c r="P4726" s="211" t="str">
        <f>IFERROR(VLOOKUP(F4726,연간집계!D:E,2,FALSE),"")</f>
        <v>스탠다드 포토북 8*8 (하드/무광)</v>
      </c>
    </row>
    <row r="4727" spans="1:16" ht="12.75">
      <c r="A4727" s="201">
        <v>46020.492210648146</v>
      </c>
      <c r="B4727" s="202">
        <v>46020</v>
      </c>
      <c r="C4727" s="203" t="s">
        <v>11237</v>
      </c>
      <c r="D4727" s="203" t="s">
        <v>11</v>
      </c>
      <c r="E4727" s="204" t="s">
        <v>11238</v>
      </c>
      <c r="F4727" s="49" t="s">
        <v>1284</v>
      </c>
      <c r="G4727" s="203">
        <v>82</v>
      </c>
      <c r="H4727" s="203" t="s">
        <v>11239</v>
      </c>
      <c r="I4727" s="205" t="s">
        <v>1842</v>
      </c>
      <c r="J4727" s="206"/>
      <c r="K4727" s="203">
        <v>26</v>
      </c>
      <c r="L4727" s="207" t="s">
        <v>827</v>
      </c>
      <c r="M4727" s="208" t="s">
        <v>1425</v>
      </c>
      <c r="N4727" s="209">
        <f t="shared" si="0"/>
        <v>2025</v>
      </c>
      <c r="O4727" s="210">
        <f t="shared" si="1"/>
        <v>12</v>
      </c>
      <c r="P4727" s="211" t="str">
        <f>IFERROR(VLOOKUP(F4727,연간집계!D:E,2,FALSE),"")</f>
        <v>PCMS_스탠다드캘린더</v>
      </c>
    </row>
    <row r="4728" spans="1:16" ht="12.75">
      <c r="A4728" s="201">
        <v>46020.495219907411</v>
      </c>
      <c r="B4728" s="202">
        <v>46020</v>
      </c>
      <c r="C4728" s="203" t="s">
        <v>11240</v>
      </c>
      <c r="D4728" s="203" t="s">
        <v>11</v>
      </c>
      <c r="E4728" s="204" t="s">
        <v>11241</v>
      </c>
      <c r="F4728" s="49" t="s">
        <v>1284</v>
      </c>
      <c r="G4728" s="203">
        <v>5</v>
      </c>
      <c r="H4728" s="203" t="s">
        <v>11242</v>
      </c>
      <c r="I4728" s="205" t="s">
        <v>7993</v>
      </c>
      <c r="J4728" s="206"/>
      <c r="K4728" s="203">
        <v>26</v>
      </c>
      <c r="L4728" s="207" t="s">
        <v>827</v>
      </c>
      <c r="M4728" s="208" t="s">
        <v>4034</v>
      </c>
      <c r="N4728" s="209">
        <f t="shared" si="0"/>
        <v>2025</v>
      </c>
      <c r="O4728" s="210">
        <f t="shared" si="1"/>
        <v>12</v>
      </c>
      <c r="P4728" s="211" t="str">
        <f>IFERROR(VLOOKUP(F4728,연간집계!D:E,2,FALSE),"")</f>
        <v>PCMS_스탠다드캘린더</v>
      </c>
    </row>
    <row r="4729" spans="1:16" ht="12.75">
      <c r="A4729" s="201">
        <v>46020.495243055557</v>
      </c>
      <c r="B4729" s="202">
        <v>46020</v>
      </c>
      <c r="C4729" s="203" t="s">
        <v>11243</v>
      </c>
      <c r="D4729" s="203" t="s">
        <v>11</v>
      </c>
      <c r="E4729" s="204" t="s">
        <v>11244</v>
      </c>
      <c r="F4729" s="49" t="s">
        <v>1364</v>
      </c>
      <c r="G4729" s="203">
        <v>1</v>
      </c>
      <c r="H4729" s="203" t="s">
        <v>11245</v>
      </c>
      <c r="I4729" s="205" t="s">
        <v>1440</v>
      </c>
      <c r="J4729" s="206"/>
      <c r="K4729" s="203">
        <v>7</v>
      </c>
      <c r="L4729" s="207" t="s">
        <v>827</v>
      </c>
      <c r="M4729" s="208" t="s">
        <v>3592</v>
      </c>
      <c r="N4729" s="209">
        <f t="shared" si="0"/>
        <v>2025</v>
      </c>
      <c r="O4729" s="210">
        <f t="shared" si="1"/>
        <v>12</v>
      </c>
      <c r="P4729" s="211" t="str">
        <f>IFERROR(VLOOKUP(F4729,연간집계!D:E,2,FALSE),"")</f>
        <v>PCMS_포스터 210 (유광)</v>
      </c>
    </row>
    <row r="4730" spans="1:16" ht="12.75">
      <c r="A4730" s="201">
        <v>46020.518506944441</v>
      </c>
      <c r="B4730" s="202">
        <v>46020</v>
      </c>
      <c r="C4730" s="203" t="s">
        <v>11246</v>
      </c>
      <c r="D4730" s="203" t="s">
        <v>11</v>
      </c>
      <c r="E4730" s="204" t="s">
        <v>11247</v>
      </c>
      <c r="F4730" s="49" t="s">
        <v>1304</v>
      </c>
      <c r="G4730" s="203">
        <v>28</v>
      </c>
      <c r="H4730" s="203" t="s">
        <v>10598</v>
      </c>
      <c r="I4730" s="205" t="s">
        <v>1440</v>
      </c>
      <c r="J4730" s="208" t="s">
        <v>1850</v>
      </c>
      <c r="K4730" s="203">
        <v>1</v>
      </c>
      <c r="L4730" s="207" t="s">
        <v>827</v>
      </c>
      <c r="M4730" s="208" t="s">
        <v>1612</v>
      </c>
      <c r="N4730" s="209">
        <f t="shared" si="0"/>
        <v>2025</v>
      </c>
      <c r="O4730" s="210">
        <f t="shared" si="1"/>
        <v>12</v>
      </c>
      <c r="P4730" s="211" t="str">
        <f>IFERROR(VLOOKUP(F4730,연간집계!D:E,2,FALSE),"")</f>
        <v>PCMS_우드스탠드아크릴액자</v>
      </c>
    </row>
    <row r="4731" spans="1:16" ht="12.75">
      <c r="A4731" s="201">
        <v>46020.539097222223</v>
      </c>
      <c r="B4731" s="202">
        <v>46020</v>
      </c>
      <c r="C4731" s="203" t="s">
        <v>11248</v>
      </c>
      <c r="D4731" s="203" t="s">
        <v>11</v>
      </c>
      <c r="E4731" s="204" t="s">
        <v>11249</v>
      </c>
      <c r="F4731" s="49" t="s">
        <v>1281</v>
      </c>
      <c r="G4731" s="203">
        <v>1</v>
      </c>
      <c r="H4731" s="203" t="s">
        <v>11250</v>
      </c>
      <c r="I4731" s="205" t="s">
        <v>2297</v>
      </c>
      <c r="J4731" s="206"/>
      <c r="K4731" s="203">
        <v>26</v>
      </c>
      <c r="L4731" s="207" t="s">
        <v>827</v>
      </c>
      <c r="M4731" s="208" t="s">
        <v>1612</v>
      </c>
      <c r="N4731" s="209">
        <f t="shared" si="0"/>
        <v>2025</v>
      </c>
      <c r="O4731" s="210">
        <f t="shared" si="1"/>
        <v>12</v>
      </c>
      <c r="P4731" s="211" t="str">
        <f>IFERROR(VLOOKUP(F4731,연간집계!D:E,2,FALSE),"")</f>
        <v>PCMS_빅캘린더</v>
      </c>
    </row>
    <row r="4732" spans="1:16" ht="12.75">
      <c r="A4732" s="201">
        <v>46020.5391087963</v>
      </c>
      <c r="B4732" s="202">
        <v>46020</v>
      </c>
      <c r="C4732" s="203" t="s">
        <v>11251</v>
      </c>
      <c r="D4732" s="203" t="s">
        <v>11</v>
      </c>
      <c r="E4732" s="204" t="s">
        <v>11249</v>
      </c>
      <c r="F4732" s="49" t="s">
        <v>1281</v>
      </c>
      <c r="G4732" s="203">
        <v>1</v>
      </c>
      <c r="H4732" s="203" t="s">
        <v>11250</v>
      </c>
      <c r="I4732" s="205" t="s">
        <v>2297</v>
      </c>
      <c r="J4732" s="206"/>
      <c r="K4732" s="203">
        <v>26</v>
      </c>
      <c r="L4732" s="207" t="s">
        <v>827</v>
      </c>
      <c r="M4732" s="208" t="s">
        <v>1612</v>
      </c>
      <c r="N4732" s="209">
        <f t="shared" si="0"/>
        <v>2025</v>
      </c>
      <c r="O4732" s="210">
        <f t="shared" si="1"/>
        <v>12</v>
      </c>
      <c r="P4732" s="211" t="str">
        <f>IFERROR(VLOOKUP(F4732,연간집계!D:E,2,FALSE),"")</f>
        <v>PCMS_빅캘린더</v>
      </c>
    </row>
    <row r="4733" spans="1:16" ht="12.75">
      <c r="A4733" s="201">
        <v>46020.539120370369</v>
      </c>
      <c r="B4733" s="202">
        <v>46020</v>
      </c>
      <c r="C4733" s="203" t="s">
        <v>11252</v>
      </c>
      <c r="D4733" s="203" t="s">
        <v>11</v>
      </c>
      <c r="E4733" s="204" t="s">
        <v>11249</v>
      </c>
      <c r="F4733" s="49" t="s">
        <v>1281</v>
      </c>
      <c r="G4733" s="203">
        <v>1</v>
      </c>
      <c r="H4733" s="203" t="s">
        <v>11250</v>
      </c>
      <c r="I4733" s="205" t="s">
        <v>2297</v>
      </c>
      <c r="J4733" s="206"/>
      <c r="K4733" s="203">
        <v>26</v>
      </c>
      <c r="L4733" s="207" t="s">
        <v>827</v>
      </c>
      <c r="M4733" s="208" t="s">
        <v>1612</v>
      </c>
      <c r="N4733" s="209">
        <f t="shared" si="0"/>
        <v>2025</v>
      </c>
      <c r="O4733" s="210">
        <f t="shared" si="1"/>
        <v>12</v>
      </c>
      <c r="P4733" s="211" t="str">
        <f>IFERROR(VLOOKUP(F4733,연간집계!D:E,2,FALSE),"")</f>
        <v>PCMS_빅캘린더</v>
      </c>
    </row>
    <row r="4734" spans="1:16" ht="12.75">
      <c r="A4734" s="201">
        <v>46020.539131944446</v>
      </c>
      <c r="B4734" s="202">
        <v>46020</v>
      </c>
      <c r="C4734" s="203" t="s">
        <v>11253</v>
      </c>
      <c r="D4734" s="203" t="s">
        <v>11</v>
      </c>
      <c r="E4734" s="204" t="s">
        <v>11249</v>
      </c>
      <c r="F4734" s="49" t="s">
        <v>1281</v>
      </c>
      <c r="G4734" s="203">
        <v>1</v>
      </c>
      <c r="H4734" s="203" t="s">
        <v>11250</v>
      </c>
      <c r="I4734" s="205" t="s">
        <v>2297</v>
      </c>
      <c r="J4734" s="206"/>
      <c r="K4734" s="203">
        <v>26</v>
      </c>
      <c r="L4734" s="207" t="s">
        <v>827</v>
      </c>
      <c r="M4734" s="208" t="s">
        <v>1612</v>
      </c>
      <c r="N4734" s="209">
        <f t="shared" si="0"/>
        <v>2025</v>
      </c>
      <c r="O4734" s="210">
        <f t="shared" si="1"/>
        <v>12</v>
      </c>
      <c r="P4734" s="211" t="str">
        <f>IFERROR(VLOOKUP(F4734,연간집계!D:E,2,FALSE),"")</f>
        <v>PCMS_빅캘린더</v>
      </c>
    </row>
    <row r="4735" spans="1:16" ht="12.75">
      <c r="A4735" s="201">
        <v>46020.539143518516</v>
      </c>
      <c r="B4735" s="202">
        <v>46020</v>
      </c>
      <c r="C4735" s="203" t="s">
        <v>11254</v>
      </c>
      <c r="D4735" s="203" t="s">
        <v>11</v>
      </c>
      <c r="E4735" s="204" t="s">
        <v>11249</v>
      </c>
      <c r="F4735" s="49" t="s">
        <v>1281</v>
      </c>
      <c r="G4735" s="203">
        <v>1</v>
      </c>
      <c r="H4735" s="203" t="s">
        <v>11250</v>
      </c>
      <c r="I4735" s="205" t="s">
        <v>2297</v>
      </c>
      <c r="J4735" s="206"/>
      <c r="K4735" s="203">
        <v>26</v>
      </c>
      <c r="L4735" s="207" t="s">
        <v>827</v>
      </c>
      <c r="M4735" s="208" t="s">
        <v>1612</v>
      </c>
      <c r="N4735" s="209">
        <f t="shared" si="0"/>
        <v>2025</v>
      </c>
      <c r="O4735" s="210">
        <f t="shared" si="1"/>
        <v>12</v>
      </c>
      <c r="P4735" s="211" t="str">
        <f>IFERROR(VLOOKUP(F4735,연간집계!D:E,2,FALSE),"")</f>
        <v>PCMS_빅캘린더</v>
      </c>
    </row>
    <row r="4736" spans="1:16" ht="12.75">
      <c r="A4736" s="201">
        <v>46020.539155092592</v>
      </c>
      <c r="B4736" s="202">
        <v>46020</v>
      </c>
      <c r="C4736" s="203" t="s">
        <v>11255</v>
      </c>
      <c r="D4736" s="203" t="s">
        <v>11</v>
      </c>
      <c r="E4736" s="204" t="s">
        <v>11249</v>
      </c>
      <c r="F4736" s="49" t="s">
        <v>1281</v>
      </c>
      <c r="G4736" s="203">
        <v>1</v>
      </c>
      <c r="H4736" s="203" t="s">
        <v>11250</v>
      </c>
      <c r="I4736" s="205" t="s">
        <v>2297</v>
      </c>
      <c r="J4736" s="206"/>
      <c r="K4736" s="203">
        <v>26</v>
      </c>
      <c r="L4736" s="207" t="s">
        <v>827</v>
      </c>
      <c r="M4736" s="208" t="s">
        <v>1612</v>
      </c>
      <c r="N4736" s="209">
        <f t="shared" si="0"/>
        <v>2025</v>
      </c>
      <c r="O4736" s="210">
        <f t="shared" si="1"/>
        <v>12</v>
      </c>
      <c r="P4736" s="211" t="str">
        <f>IFERROR(VLOOKUP(F4736,연간집계!D:E,2,FALSE),"")</f>
        <v>PCMS_빅캘린더</v>
      </c>
    </row>
    <row r="4737" spans="1:16" ht="12.75">
      <c r="A4737" s="201">
        <v>46020.539166666669</v>
      </c>
      <c r="B4737" s="202">
        <v>46020</v>
      </c>
      <c r="C4737" s="203" t="s">
        <v>11256</v>
      </c>
      <c r="D4737" s="203" t="s">
        <v>11</v>
      </c>
      <c r="E4737" s="204" t="s">
        <v>11249</v>
      </c>
      <c r="F4737" s="49" t="s">
        <v>847</v>
      </c>
      <c r="G4737" s="203">
        <v>7</v>
      </c>
      <c r="H4737" s="203" t="s">
        <v>11250</v>
      </c>
      <c r="I4737" s="205" t="s">
        <v>2932</v>
      </c>
      <c r="J4737" s="206"/>
      <c r="K4737" s="203">
        <v>56</v>
      </c>
      <c r="L4737" s="207" t="s">
        <v>827</v>
      </c>
      <c r="M4737" s="208" t="s">
        <v>1612</v>
      </c>
      <c r="N4737" s="209">
        <f t="shared" si="0"/>
        <v>2025</v>
      </c>
      <c r="O4737" s="210">
        <f t="shared" si="1"/>
        <v>12</v>
      </c>
      <c r="P4737" s="211" t="str">
        <f>IFERROR(VLOOKUP(F4737,연간집계!D:E,2,FALSE),"")</f>
        <v>스탠다드 포토북 8*11 (하드/무광)</v>
      </c>
    </row>
    <row r="4738" spans="1:16" ht="12.75">
      <c r="A4738" s="201">
        <v>46020.542199074072</v>
      </c>
      <c r="B4738" s="202">
        <v>46020</v>
      </c>
      <c r="C4738" s="203" t="s">
        <v>11257</v>
      </c>
      <c r="D4738" s="203" t="s">
        <v>11</v>
      </c>
      <c r="E4738" s="204" t="s">
        <v>11258</v>
      </c>
      <c r="F4738" s="49" t="s">
        <v>1284</v>
      </c>
      <c r="G4738" s="203">
        <v>1</v>
      </c>
      <c r="H4738" s="203" t="s">
        <v>11259</v>
      </c>
      <c r="I4738" s="205" t="s">
        <v>1842</v>
      </c>
      <c r="J4738" s="206"/>
      <c r="K4738" s="203">
        <v>26</v>
      </c>
      <c r="L4738" s="207" t="s">
        <v>827</v>
      </c>
      <c r="M4738" s="208" t="s">
        <v>1629</v>
      </c>
      <c r="N4738" s="209">
        <f t="shared" si="0"/>
        <v>2025</v>
      </c>
      <c r="O4738" s="210">
        <f t="shared" si="1"/>
        <v>12</v>
      </c>
      <c r="P4738" s="211" t="str">
        <f>IFERROR(VLOOKUP(F4738,연간집계!D:E,2,FALSE),"")</f>
        <v>PCMS_스탠다드캘린더</v>
      </c>
    </row>
    <row r="4739" spans="1:16" ht="12.75">
      <c r="A4739" s="201">
        <v>46020.554594907408</v>
      </c>
      <c r="B4739" s="202">
        <v>46020</v>
      </c>
      <c r="C4739" s="203" t="s">
        <v>11260</v>
      </c>
      <c r="D4739" s="203" t="s">
        <v>11</v>
      </c>
      <c r="E4739" s="204" t="s">
        <v>11261</v>
      </c>
      <c r="F4739" s="49" t="s">
        <v>1284</v>
      </c>
      <c r="G4739" s="203">
        <v>2</v>
      </c>
      <c r="H4739" s="203" t="s">
        <v>11259</v>
      </c>
      <c r="I4739" s="205" t="s">
        <v>1842</v>
      </c>
      <c r="J4739" s="206"/>
      <c r="K4739" s="203">
        <v>26</v>
      </c>
      <c r="L4739" s="207" t="s">
        <v>827</v>
      </c>
      <c r="M4739" s="208" t="s">
        <v>1629</v>
      </c>
      <c r="N4739" s="209">
        <f t="shared" si="0"/>
        <v>2025</v>
      </c>
      <c r="O4739" s="210">
        <f t="shared" si="1"/>
        <v>12</v>
      </c>
      <c r="P4739" s="211" t="str">
        <f>IFERROR(VLOOKUP(F4739,연간집계!D:E,2,FALSE),"")</f>
        <v>PCMS_스탠다드캘린더</v>
      </c>
    </row>
    <row r="4740" spans="1:16" ht="12.75">
      <c r="A4740" s="201">
        <v>46020.557650462964</v>
      </c>
      <c r="B4740" s="202">
        <v>46020</v>
      </c>
      <c r="C4740" s="203" t="s">
        <v>11262</v>
      </c>
      <c r="D4740" s="203" t="s">
        <v>11</v>
      </c>
      <c r="E4740" s="204" t="s">
        <v>11263</v>
      </c>
      <c r="F4740" s="49" t="s">
        <v>1284</v>
      </c>
      <c r="G4740" s="203">
        <v>2</v>
      </c>
      <c r="H4740" s="203" t="s">
        <v>11259</v>
      </c>
      <c r="I4740" s="205" t="s">
        <v>1842</v>
      </c>
      <c r="J4740" s="206"/>
      <c r="K4740" s="203">
        <v>26</v>
      </c>
      <c r="L4740" s="207" t="s">
        <v>827</v>
      </c>
      <c r="M4740" s="208" t="s">
        <v>1629</v>
      </c>
      <c r="N4740" s="209">
        <f t="shared" si="0"/>
        <v>2025</v>
      </c>
      <c r="O4740" s="210">
        <f t="shared" si="1"/>
        <v>12</v>
      </c>
      <c r="P4740" s="211" t="str">
        <f>IFERROR(VLOOKUP(F4740,연간집계!D:E,2,FALSE),"")</f>
        <v>PCMS_스탠다드캘린더</v>
      </c>
    </row>
    <row r="4741" spans="1:16" ht="12.75">
      <c r="A4741" s="201">
        <v>46020.563657407409</v>
      </c>
      <c r="B4741" s="202">
        <v>46020</v>
      </c>
      <c r="C4741" s="203" t="s">
        <v>11264</v>
      </c>
      <c r="D4741" s="203" t="s">
        <v>11</v>
      </c>
      <c r="E4741" s="204" t="s">
        <v>11265</v>
      </c>
      <c r="F4741" s="49" t="s">
        <v>856</v>
      </c>
      <c r="G4741" s="203">
        <v>1</v>
      </c>
      <c r="H4741" s="203" t="s">
        <v>1626</v>
      </c>
      <c r="I4741" s="205" t="s">
        <v>4340</v>
      </c>
      <c r="J4741" s="206"/>
      <c r="K4741" s="203">
        <v>46</v>
      </c>
      <c r="L4741" s="207" t="s">
        <v>827</v>
      </c>
      <c r="M4741" s="208" t="s">
        <v>1612</v>
      </c>
      <c r="N4741" s="209">
        <f t="shared" si="0"/>
        <v>2025</v>
      </c>
      <c r="O4741" s="210">
        <f t="shared" si="1"/>
        <v>12</v>
      </c>
      <c r="P4741" s="211" t="str">
        <f>IFERROR(VLOOKUP(F4741,연간집계!D:E,2,FALSE),"")</f>
        <v>스탠다드 포토북 8*8 (하드/무광)</v>
      </c>
    </row>
    <row r="4742" spans="1:16" ht="12.75">
      <c r="A4742" s="201">
        <v>46020.563668981478</v>
      </c>
      <c r="B4742" s="202">
        <v>46020</v>
      </c>
      <c r="C4742" s="203" t="s">
        <v>11266</v>
      </c>
      <c r="D4742" s="203" t="s">
        <v>11</v>
      </c>
      <c r="E4742" s="204" t="s">
        <v>11265</v>
      </c>
      <c r="F4742" s="49" t="s">
        <v>856</v>
      </c>
      <c r="G4742" s="203">
        <v>1</v>
      </c>
      <c r="H4742" s="203" t="s">
        <v>1626</v>
      </c>
      <c r="I4742" s="205" t="s">
        <v>4340</v>
      </c>
      <c r="J4742" s="206"/>
      <c r="K4742" s="203">
        <v>46</v>
      </c>
      <c r="L4742" s="207" t="s">
        <v>827</v>
      </c>
      <c r="M4742" s="208" t="s">
        <v>1612</v>
      </c>
      <c r="N4742" s="209">
        <f t="shared" si="0"/>
        <v>2025</v>
      </c>
      <c r="O4742" s="210">
        <f t="shared" si="1"/>
        <v>12</v>
      </c>
      <c r="P4742" s="211" t="str">
        <f>IFERROR(VLOOKUP(F4742,연간집계!D:E,2,FALSE),"")</f>
        <v>스탠다드 포토북 8*8 (하드/무광)</v>
      </c>
    </row>
    <row r="4743" spans="1:16" ht="12.75">
      <c r="A4743" s="201">
        <v>46020.563692129632</v>
      </c>
      <c r="B4743" s="202">
        <v>46020</v>
      </c>
      <c r="C4743" s="203" t="s">
        <v>11267</v>
      </c>
      <c r="D4743" s="203" t="s">
        <v>11</v>
      </c>
      <c r="E4743" s="204" t="s">
        <v>11268</v>
      </c>
      <c r="F4743" s="49" t="s">
        <v>1284</v>
      </c>
      <c r="G4743" s="203">
        <v>2</v>
      </c>
      <c r="H4743" s="203" t="s">
        <v>11269</v>
      </c>
      <c r="I4743" s="205" t="s">
        <v>5016</v>
      </c>
      <c r="J4743" s="206"/>
      <c r="K4743" s="203">
        <v>26</v>
      </c>
      <c r="L4743" s="207" t="s">
        <v>827</v>
      </c>
      <c r="M4743" s="208" t="s">
        <v>1541</v>
      </c>
      <c r="N4743" s="209">
        <f t="shared" si="0"/>
        <v>2025</v>
      </c>
      <c r="O4743" s="210">
        <f t="shared" si="1"/>
        <v>12</v>
      </c>
      <c r="P4743" s="211" t="str">
        <f>IFERROR(VLOOKUP(F4743,연간집계!D:E,2,FALSE),"")</f>
        <v>PCMS_스탠다드캘린더</v>
      </c>
    </row>
    <row r="4744" spans="1:16" ht="12.75">
      <c r="A4744" s="201">
        <v>46020.572812500002</v>
      </c>
      <c r="B4744" s="202">
        <v>46020</v>
      </c>
      <c r="C4744" s="203" t="s">
        <v>11270</v>
      </c>
      <c r="D4744" s="203" t="s">
        <v>11</v>
      </c>
      <c r="E4744" s="204" t="s">
        <v>11271</v>
      </c>
      <c r="F4744" s="49" t="s">
        <v>1284</v>
      </c>
      <c r="G4744" s="203">
        <v>1</v>
      </c>
      <c r="H4744" s="203" t="s">
        <v>11259</v>
      </c>
      <c r="I4744" s="205" t="s">
        <v>1842</v>
      </c>
      <c r="J4744" s="206"/>
      <c r="K4744" s="203">
        <v>26</v>
      </c>
      <c r="L4744" s="207" t="s">
        <v>827</v>
      </c>
      <c r="M4744" s="208" t="s">
        <v>1629</v>
      </c>
      <c r="N4744" s="209">
        <f t="shared" si="0"/>
        <v>2025</v>
      </c>
      <c r="O4744" s="210">
        <f t="shared" si="1"/>
        <v>12</v>
      </c>
      <c r="P4744" s="211" t="str">
        <f>IFERROR(VLOOKUP(F4744,연간집계!D:E,2,FALSE),"")</f>
        <v>PCMS_스탠다드캘린더</v>
      </c>
    </row>
    <row r="4745" spans="1:16" ht="12.75">
      <c r="A4745" s="201">
        <v>46020.576122685183</v>
      </c>
      <c r="B4745" s="202">
        <v>46020</v>
      </c>
      <c r="C4745" s="203" t="s">
        <v>11272</v>
      </c>
      <c r="D4745" s="203" t="s">
        <v>11</v>
      </c>
      <c r="E4745" s="204" t="s">
        <v>11273</v>
      </c>
      <c r="F4745" s="49" t="s">
        <v>1284</v>
      </c>
      <c r="G4745" s="203">
        <v>5</v>
      </c>
      <c r="H4745" s="203" t="s">
        <v>11259</v>
      </c>
      <c r="I4745" s="205" t="s">
        <v>1842</v>
      </c>
      <c r="J4745" s="206"/>
      <c r="K4745" s="203">
        <v>26</v>
      </c>
      <c r="L4745" s="207" t="s">
        <v>827</v>
      </c>
      <c r="M4745" s="208" t="s">
        <v>1629</v>
      </c>
      <c r="N4745" s="209">
        <f t="shared" si="0"/>
        <v>2025</v>
      </c>
      <c r="O4745" s="210">
        <f t="shared" si="1"/>
        <v>12</v>
      </c>
      <c r="P4745" s="211" t="str">
        <f>IFERROR(VLOOKUP(F4745,연간집계!D:E,2,FALSE),"")</f>
        <v>PCMS_스탠다드캘린더</v>
      </c>
    </row>
    <row r="4746" spans="1:16" ht="12.75">
      <c r="A4746" s="201">
        <v>46020.579074074078</v>
      </c>
      <c r="B4746" s="202">
        <v>46020</v>
      </c>
      <c r="C4746" s="203" t="s">
        <v>11274</v>
      </c>
      <c r="D4746" s="203" t="s">
        <v>11</v>
      </c>
      <c r="E4746" s="204" t="s">
        <v>11275</v>
      </c>
      <c r="F4746" s="49" t="s">
        <v>1284</v>
      </c>
      <c r="G4746" s="203">
        <v>1</v>
      </c>
      <c r="H4746" s="203" t="s">
        <v>11259</v>
      </c>
      <c r="I4746" s="205" t="s">
        <v>1842</v>
      </c>
      <c r="J4746" s="206"/>
      <c r="K4746" s="203">
        <v>26</v>
      </c>
      <c r="L4746" s="207" t="s">
        <v>827</v>
      </c>
      <c r="M4746" s="208" t="s">
        <v>1629</v>
      </c>
      <c r="N4746" s="209">
        <f t="shared" si="0"/>
        <v>2025</v>
      </c>
      <c r="O4746" s="210">
        <f t="shared" si="1"/>
        <v>12</v>
      </c>
      <c r="P4746" s="211" t="str">
        <f>IFERROR(VLOOKUP(F4746,연간집계!D:E,2,FALSE),"")</f>
        <v>PCMS_스탠다드캘린더</v>
      </c>
    </row>
    <row r="4747" spans="1:16" ht="12.75">
      <c r="A4747" s="201">
        <v>46020.579097222224</v>
      </c>
      <c r="B4747" s="202">
        <v>46020</v>
      </c>
      <c r="C4747" s="203" t="s">
        <v>11276</v>
      </c>
      <c r="D4747" s="203" t="s">
        <v>11</v>
      </c>
      <c r="E4747" s="204" t="s">
        <v>11277</v>
      </c>
      <c r="F4747" s="49" t="s">
        <v>1329</v>
      </c>
      <c r="G4747" s="203">
        <v>1</v>
      </c>
      <c r="H4747" s="203" t="s">
        <v>11278</v>
      </c>
      <c r="I4747" s="205" t="s">
        <v>1440</v>
      </c>
      <c r="J4747" s="205" t="s">
        <v>1992</v>
      </c>
      <c r="K4747" s="203">
        <v>1</v>
      </c>
      <c r="L4747" s="207" t="s">
        <v>827</v>
      </c>
      <c r="M4747" s="208" t="s">
        <v>1471</v>
      </c>
      <c r="N4747" s="209">
        <f t="shared" si="0"/>
        <v>2025</v>
      </c>
      <c r="O4747" s="210">
        <f t="shared" si="1"/>
        <v>12</v>
      </c>
      <c r="P4747" s="211" t="str">
        <f>IFERROR(VLOOKUP(F4747,연간집계!D:E,2,FALSE),"")</f>
        <v>아크릴액자 A3 (세로)</v>
      </c>
    </row>
    <row r="4748" spans="1:16" ht="12.75">
      <c r="A4748" s="201">
        <v>46020.582060185188</v>
      </c>
      <c r="B4748" s="202">
        <v>46020</v>
      </c>
      <c r="C4748" s="203" t="s">
        <v>11279</v>
      </c>
      <c r="D4748" s="203" t="s">
        <v>11</v>
      </c>
      <c r="E4748" s="204" t="s">
        <v>11280</v>
      </c>
      <c r="F4748" s="49" t="s">
        <v>1284</v>
      </c>
      <c r="G4748" s="203">
        <v>1</v>
      </c>
      <c r="H4748" s="203" t="s">
        <v>11259</v>
      </c>
      <c r="I4748" s="205" t="s">
        <v>1842</v>
      </c>
      <c r="J4748" s="206"/>
      <c r="K4748" s="203">
        <v>26</v>
      </c>
      <c r="L4748" s="207" t="s">
        <v>827</v>
      </c>
      <c r="M4748" s="208" t="s">
        <v>1629</v>
      </c>
      <c r="N4748" s="209">
        <f t="shared" si="0"/>
        <v>2025</v>
      </c>
      <c r="O4748" s="210">
        <f t="shared" si="1"/>
        <v>12</v>
      </c>
      <c r="P4748" s="211" t="str">
        <f>IFERROR(VLOOKUP(F4748,연간집계!D:E,2,FALSE),"")</f>
        <v>PCMS_스탠다드캘린더</v>
      </c>
    </row>
    <row r="4749" spans="1:16" ht="12.75">
      <c r="A4749" s="201">
        <v>46020.582071759258</v>
      </c>
      <c r="B4749" s="202">
        <v>46020</v>
      </c>
      <c r="C4749" s="203" t="s">
        <v>11281</v>
      </c>
      <c r="D4749" s="203" t="s">
        <v>11</v>
      </c>
      <c r="E4749" s="204" t="s">
        <v>11282</v>
      </c>
      <c r="F4749" s="49" t="s">
        <v>1284</v>
      </c>
      <c r="G4749" s="203">
        <v>1</v>
      </c>
      <c r="H4749" s="203" t="s">
        <v>11259</v>
      </c>
      <c r="I4749" s="205" t="s">
        <v>1842</v>
      </c>
      <c r="J4749" s="206"/>
      <c r="K4749" s="203">
        <v>26</v>
      </c>
      <c r="L4749" s="207" t="s">
        <v>827</v>
      </c>
      <c r="M4749" s="208" t="s">
        <v>1629</v>
      </c>
      <c r="N4749" s="209">
        <f t="shared" si="0"/>
        <v>2025</v>
      </c>
      <c r="O4749" s="210">
        <f t="shared" si="1"/>
        <v>12</v>
      </c>
      <c r="P4749" s="211" t="str">
        <f>IFERROR(VLOOKUP(F4749,연간집계!D:E,2,FALSE),"")</f>
        <v>PCMS_스탠다드캘린더</v>
      </c>
    </row>
    <row r="4750" spans="1:16" ht="12.75">
      <c r="A4750" s="201">
        <v>46020.585034722222</v>
      </c>
      <c r="B4750" s="202">
        <v>46020</v>
      </c>
      <c r="C4750" s="203" t="s">
        <v>11283</v>
      </c>
      <c r="D4750" s="203" t="s">
        <v>11</v>
      </c>
      <c r="E4750" s="204" t="s">
        <v>11284</v>
      </c>
      <c r="F4750" s="49" t="s">
        <v>1284</v>
      </c>
      <c r="G4750" s="203">
        <v>1</v>
      </c>
      <c r="H4750" s="203" t="s">
        <v>11259</v>
      </c>
      <c r="I4750" s="205" t="s">
        <v>1842</v>
      </c>
      <c r="J4750" s="206"/>
      <c r="K4750" s="203">
        <v>26</v>
      </c>
      <c r="L4750" s="207" t="s">
        <v>827</v>
      </c>
      <c r="M4750" s="208" t="s">
        <v>1629</v>
      </c>
      <c r="N4750" s="209">
        <f t="shared" si="0"/>
        <v>2025</v>
      </c>
      <c r="O4750" s="210">
        <f t="shared" si="1"/>
        <v>12</v>
      </c>
      <c r="P4750" s="211" t="str">
        <f>IFERROR(VLOOKUP(F4750,연간집계!D:E,2,FALSE),"")</f>
        <v>PCMS_스탠다드캘린더</v>
      </c>
    </row>
    <row r="4751" spans="1:16" ht="12.75">
      <c r="A4751" s="201">
        <v>46020.585046296299</v>
      </c>
      <c r="B4751" s="202">
        <v>46020</v>
      </c>
      <c r="C4751" s="203" t="s">
        <v>11285</v>
      </c>
      <c r="D4751" s="203" t="s">
        <v>11</v>
      </c>
      <c r="E4751" s="204" t="s">
        <v>11286</v>
      </c>
      <c r="F4751" s="49" t="s">
        <v>1284</v>
      </c>
      <c r="G4751" s="203">
        <v>1</v>
      </c>
      <c r="H4751" s="203" t="s">
        <v>11259</v>
      </c>
      <c r="I4751" s="205" t="s">
        <v>1842</v>
      </c>
      <c r="J4751" s="206"/>
      <c r="K4751" s="203">
        <v>26</v>
      </c>
      <c r="L4751" s="207" t="s">
        <v>827</v>
      </c>
      <c r="M4751" s="208" t="s">
        <v>1629</v>
      </c>
      <c r="N4751" s="209">
        <f t="shared" si="0"/>
        <v>2025</v>
      </c>
      <c r="O4751" s="210">
        <f t="shared" si="1"/>
        <v>12</v>
      </c>
      <c r="P4751" s="211" t="str">
        <f>IFERROR(VLOOKUP(F4751,연간집계!D:E,2,FALSE),"")</f>
        <v>PCMS_스탠다드캘린더</v>
      </c>
    </row>
    <row r="4752" spans="1:16" ht="12.75">
      <c r="A4752" s="201">
        <v>46020.588020833333</v>
      </c>
      <c r="B4752" s="202">
        <v>46020</v>
      </c>
      <c r="C4752" s="203" t="s">
        <v>11287</v>
      </c>
      <c r="D4752" s="203" t="s">
        <v>11</v>
      </c>
      <c r="E4752" s="204" t="s">
        <v>11288</v>
      </c>
      <c r="F4752" s="49" t="s">
        <v>1284</v>
      </c>
      <c r="G4752" s="203">
        <v>1</v>
      </c>
      <c r="H4752" s="203" t="s">
        <v>11259</v>
      </c>
      <c r="I4752" s="205" t="s">
        <v>1842</v>
      </c>
      <c r="J4752" s="206"/>
      <c r="K4752" s="203">
        <v>26</v>
      </c>
      <c r="L4752" s="207" t="s">
        <v>827</v>
      </c>
      <c r="M4752" s="208" t="s">
        <v>1629</v>
      </c>
      <c r="N4752" s="209">
        <f t="shared" si="0"/>
        <v>2025</v>
      </c>
      <c r="O4752" s="210">
        <f t="shared" si="1"/>
        <v>12</v>
      </c>
      <c r="P4752" s="211" t="str">
        <f>IFERROR(VLOOKUP(F4752,연간집계!D:E,2,FALSE),"")</f>
        <v>PCMS_스탠다드캘린더</v>
      </c>
    </row>
    <row r="4753" spans="1:16" ht="12.75">
      <c r="A4753" s="201">
        <v>46020.59097222222</v>
      </c>
      <c r="B4753" s="202">
        <v>46020</v>
      </c>
      <c r="C4753" s="203" t="s">
        <v>11289</v>
      </c>
      <c r="D4753" s="203" t="s">
        <v>11</v>
      </c>
      <c r="E4753" s="204" t="s">
        <v>11290</v>
      </c>
      <c r="F4753" s="49" t="s">
        <v>1284</v>
      </c>
      <c r="G4753" s="203">
        <v>1</v>
      </c>
      <c r="H4753" s="203" t="s">
        <v>11259</v>
      </c>
      <c r="I4753" s="205" t="s">
        <v>1842</v>
      </c>
      <c r="J4753" s="206"/>
      <c r="K4753" s="203">
        <v>26</v>
      </c>
      <c r="L4753" s="207" t="s">
        <v>827</v>
      </c>
      <c r="M4753" s="208" t="s">
        <v>1629</v>
      </c>
      <c r="N4753" s="209">
        <f t="shared" si="0"/>
        <v>2025</v>
      </c>
      <c r="O4753" s="210">
        <f t="shared" si="1"/>
        <v>12</v>
      </c>
      <c r="P4753" s="211" t="str">
        <f>IFERROR(VLOOKUP(F4753,연간집계!D:E,2,FALSE),"")</f>
        <v>PCMS_스탠다드캘린더</v>
      </c>
    </row>
    <row r="4754" spans="1:16" ht="12.75">
      <c r="A4754" s="201">
        <v>46020.593912037039</v>
      </c>
      <c r="B4754" s="202">
        <v>46020</v>
      </c>
      <c r="C4754" s="203" t="s">
        <v>11291</v>
      </c>
      <c r="D4754" s="203" t="s">
        <v>11</v>
      </c>
      <c r="E4754" s="204" t="s">
        <v>11292</v>
      </c>
      <c r="F4754" s="49" t="s">
        <v>1284</v>
      </c>
      <c r="G4754" s="203">
        <v>1</v>
      </c>
      <c r="H4754" s="203" t="s">
        <v>11259</v>
      </c>
      <c r="I4754" s="205" t="s">
        <v>1842</v>
      </c>
      <c r="J4754" s="206"/>
      <c r="K4754" s="203">
        <v>26</v>
      </c>
      <c r="L4754" s="207" t="s">
        <v>827</v>
      </c>
      <c r="M4754" s="208" t="s">
        <v>1629</v>
      </c>
      <c r="N4754" s="209">
        <f t="shared" si="0"/>
        <v>2025</v>
      </c>
      <c r="O4754" s="210">
        <f t="shared" si="1"/>
        <v>12</v>
      </c>
      <c r="P4754" s="211" t="str">
        <f>IFERROR(VLOOKUP(F4754,연간집계!D:E,2,FALSE),"")</f>
        <v>PCMS_스탠다드캘린더</v>
      </c>
    </row>
    <row r="4755" spans="1:16" ht="12.75">
      <c r="A4755" s="201">
        <v>46020.593923611108</v>
      </c>
      <c r="B4755" s="202">
        <v>46020</v>
      </c>
      <c r="C4755" s="203" t="s">
        <v>11293</v>
      </c>
      <c r="D4755" s="203" t="s">
        <v>11</v>
      </c>
      <c r="E4755" s="204" t="s">
        <v>11294</v>
      </c>
      <c r="F4755" s="49" t="s">
        <v>1284</v>
      </c>
      <c r="G4755" s="203">
        <v>1</v>
      </c>
      <c r="H4755" s="203" t="s">
        <v>11259</v>
      </c>
      <c r="I4755" s="205" t="s">
        <v>1842</v>
      </c>
      <c r="J4755" s="206"/>
      <c r="K4755" s="203">
        <v>26</v>
      </c>
      <c r="L4755" s="207" t="s">
        <v>827</v>
      </c>
      <c r="M4755" s="208" t="s">
        <v>1629</v>
      </c>
      <c r="N4755" s="209">
        <f t="shared" si="0"/>
        <v>2025</v>
      </c>
      <c r="O4755" s="210">
        <f t="shared" si="1"/>
        <v>12</v>
      </c>
      <c r="P4755" s="211" t="str">
        <f>IFERROR(VLOOKUP(F4755,연간집계!D:E,2,FALSE),"")</f>
        <v>PCMS_스탠다드캘린더</v>
      </c>
    </row>
    <row r="4756" spans="1:16" ht="12.75">
      <c r="A4756" s="201">
        <v>46020.599803240744</v>
      </c>
      <c r="B4756" s="202">
        <v>46020</v>
      </c>
      <c r="C4756" s="203" t="s">
        <v>11295</v>
      </c>
      <c r="D4756" s="203" t="s">
        <v>11</v>
      </c>
      <c r="E4756" s="204" t="s">
        <v>11296</v>
      </c>
      <c r="F4756" s="49" t="s">
        <v>1284</v>
      </c>
      <c r="G4756" s="203">
        <v>1</v>
      </c>
      <c r="H4756" s="203" t="s">
        <v>11259</v>
      </c>
      <c r="I4756" s="205" t="s">
        <v>1842</v>
      </c>
      <c r="J4756" s="206"/>
      <c r="K4756" s="203">
        <v>26</v>
      </c>
      <c r="L4756" s="207" t="s">
        <v>827</v>
      </c>
      <c r="M4756" s="208" t="s">
        <v>1629</v>
      </c>
      <c r="N4756" s="209">
        <f t="shared" si="0"/>
        <v>2025</v>
      </c>
      <c r="O4756" s="210">
        <f t="shared" si="1"/>
        <v>12</v>
      </c>
      <c r="P4756" s="211" t="str">
        <f>IFERROR(VLOOKUP(F4756,연간집계!D:E,2,FALSE),"")</f>
        <v>PCMS_스탠다드캘린더</v>
      </c>
    </row>
    <row r="4757" spans="1:16" ht="12.75">
      <c r="A4757" s="201">
        <v>46020.599826388891</v>
      </c>
      <c r="B4757" s="202">
        <v>46020</v>
      </c>
      <c r="C4757" s="203" t="s">
        <v>11297</v>
      </c>
      <c r="D4757" s="203" t="s">
        <v>11</v>
      </c>
      <c r="E4757" s="204" t="s">
        <v>11298</v>
      </c>
      <c r="F4757" s="49" t="s">
        <v>1284</v>
      </c>
      <c r="G4757" s="203">
        <v>3</v>
      </c>
      <c r="H4757" s="203" t="s">
        <v>11259</v>
      </c>
      <c r="I4757" s="205" t="s">
        <v>1842</v>
      </c>
      <c r="J4757" s="206"/>
      <c r="K4757" s="203">
        <v>26</v>
      </c>
      <c r="L4757" s="207" t="s">
        <v>827</v>
      </c>
      <c r="M4757" s="208" t="s">
        <v>1629</v>
      </c>
      <c r="N4757" s="209">
        <f t="shared" si="0"/>
        <v>2025</v>
      </c>
      <c r="O4757" s="210">
        <f t="shared" si="1"/>
        <v>12</v>
      </c>
      <c r="P4757" s="211" t="str">
        <f>IFERROR(VLOOKUP(F4757,연간집계!D:E,2,FALSE),"")</f>
        <v>PCMS_스탠다드캘린더</v>
      </c>
    </row>
    <row r="4758" spans="1:16" ht="12.75">
      <c r="A4758" s="201">
        <v>46020.608657407407</v>
      </c>
      <c r="B4758" s="202">
        <v>46020</v>
      </c>
      <c r="C4758" s="203" t="s">
        <v>11299</v>
      </c>
      <c r="D4758" s="203" t="s">
        <v>11</v>
      </c>
      <c r="E4758" s="204" t="s">
        <v>11300</v>
      </c>
      <c r="F4758" s="49" t="s">
        <v>1284</v>
      </c>
      <c r="G4758" s="203">
        <v>1</v>
      </c>
      <c r="H4758" s="203" t="s">
        <v>11259</v>
      </c>
      <c r="I4758" s="205" t="s">
        <v>1842</v>
      </c>
      <c r="J4758" s="206"/>
      <c r="K4758" s="203">
        <v>26</v>
      </c>
      <c r="L4758" s="207" t="s">
        <v>827</v>
      </c>
      <c r="M4758" s="208" t="s">
        <v>1629</v>
      </c>
      <c r="N4758" s="209">
        <f t="shared" si="0"/>
        <v>2025</v>
      </c>
      <c r="O4758" s="210">
        <f t="shared" si="1"/>
        <v>12</v>
      </c>
      <c r="P4758" s="211" t="str">
        <f>IFERROR(VLOOKUP(F4758,연간집계!D:E,2,FALSE),"")</f>
        <v>PCMS_스탠다드캘린더</v>
      </c>
    </row>
    <row r="4759" spans="1:16" ht="12.75">
      <c r="A4759" s="201">
        <v>46020.611655092594</v>
      </c>
      <c r="B4759" s="202">
        <v>46020</v>
      </c>
      <c r="C4759" s="203" t="s">
        <v>11301</v>
      </c>
      <c r="D4759" s="203" t="s">
        <v>11</v>
      </c>
      <c r="E4759" s="204" t="s">
        <v>11302</v>
      </c>
      <c r="F4759" s="49" t="s">
        <v>1284</v>
      </c>
      <c r="G4759" s="203">
        <v>1</v>
      </c>
      <c r="H4759" s="203" t="s">
        <v>11259</v>
      </c>
      <c r="I4759" s="205" t="s">
        <v>1842</v>
      </c>
      <c r="J4759" s="206"/>
      <c r="K4759" s="203">
        <v>26</v>
      </c>
      <c r="L4759" s="207" t="s">
        <v>827</v>
      </c>
      <c r="M4759" s="208" t="s">
        <v>1629</v>
      </c>
      <c r="N4759" s="209">
        <f t="shared" si="0"/>
        <v>2025</v>
      </c>
      <c r="O4759" s="210">
        <f t="shared" si="1"/>
        <v>12</v>
      </c>
      <c r="P4759" s="211" t="str">
        <f>IFERROR(VLOOKUP(F4759,연간집계!D:E,2,FALSE),"")</f>
        <v>PCMS_스탠다드캘린더</v>
      </c>
    </row>
    <row r="4760" spans="1:16" ht="12.75">
      <c r="A4760" s="201">
        <v>46020.617615740739</v>
      </c>
      <c r="B4760" s="202">
        <v>46020</v>
      </c>
      <c r="C4760" s="203" t="s">
        <v>11303</v>
      </c>
      <c r="D4760" s="203" t="s">
        <v>11</v>
      </c>
      <c r="E4760" s="204" t="s">
        <v>11304</v>
      </c>
      <c r="F4760" s="49" t="s">
        <v>1281</v>
      </c>
      <c r="G4760" s="203">
        <v>7</v>
      </c>
      <c r="H4760" s="203" t="s">
        <v>11305</v>
      </c>
      <c r="I4760" s="205" t="s">
        <v>2297</v>
      </c>
      <c r="J4760" s="206"/>
      <c r="K4760" s="203">
        <v>26</v>
      </c>
      <c r="L4760" s="207" t="s">
        <v>827</v>
      </c>
      <c r="M4760" s="208" t="s">
        <v>1481</v>
      </c>
      <c r="N4760" s="209">
        <f t="shared" si="0"/>
        <v>2025</v>
      </c>
      <c r="O4760" s="210">
        <f t="shared" si="1"/>
        <v>12</v>
      </c>
      <c r="P4760" s="211" t="str">
        <f>IFERROR(VLOOKUP(F4760,연간집계!D:E,2,FALSE),"")</f>
        <v>PCMS_빅캘린더</v>
      </c>
    </row>
    <row r="4761" spans="1:16" ht="12.75">
      <c r="A4761" s="201">
        <v>46020.617638888885</v>
      </c>
      <c r="B4761" s="202">
        <v>46020</v>
      </c>
      <c r="C4761" s="203" t="s">
        <v>11306</v>
      </c>
      <c r="D4761" s="203" t="s">
        <v>11</v>
      </c>
      <c r="E4761" s="204" t="s">
        <v>11307</v>
      </c>
      <c r="F4761" s="49" t="s">
        <v>1245</v>
      </c>
      <c r="G4761" s="203">
        <v>1</v>
      </c>
      <c r="H4761" s="203" t="s">
        <v>11308</v>
      </c>
      <c r="I4761" s="205" t="s">
        <v>1676</v>
      </c>
      <c r="J4761" s="206"/>
      <c r="K4761" s="203">
        <v>24</v>
      </c>
      <c r="L4761" s="207" t="s">
        <v>828</v>
      </c>
      <c r="M4761" s="208" t="s">
        <v>1445</v>
      </c>
      <c r="N4761" s="209">
        <f t="shared" si="0"/>
        <v>2025</v>
      </c>
      <c r="O4761" s="210">
        <f t="shared" si="1"/>
        <v>12</v>
      </c>
      <c r="P4761" s="211" t="str">
        <f>IFERROR(VLOOKUP(F4761,연간집계!D:E,2,FALSE),"")</f>
        <v>모바일 포토북 198 (여행)</v>
      </c>
    </row>
    <row r="4762" spans="1:16" ht="12.75">
      <c r="A4762" s="201">
        <v>46020.638287037036</v>
      </c>
      <c r="B4762" s="202">
        <v>46020</v>
      </c>
      <c r="C4762" s="203" t="s">
        <v>11309</v>
      </c>
      <c r="D4762" s="203" t="s">
        <v>11</v>
      </c>
      <c r="E4762" s="204" t="s">
        <v>11310</v>
      </c>
      <c r="F4762" s="49" t="s">
        <v>1058</v>
      </c>
      <c r="G4762" s="203">
        <v>1</v>
      </c>
      <c r="H4762" s="203" t="s">
        <v>11311</v>
      </c>
      <c r="I4762" s="205" t="s">
        <v>1501</v>
      </c>
      <c r="J4762" s="206"/>
      <c r="K4762" s="203">
        <v>136</v>
      </c>
      <c r="L4762" s="207" t="s">
        <v>827</v>
      </c>
      <c r="M4762" s="208" t="s">
        <v>1436</v>
      </c>
      <c r="N4762" s="209">
        <f t="shared" si="0"/>
        <v>2025</v>
      </c>
      <c r="O4762" s="210">
        <f t="shared" si="1"/>
        <v>12</v>
      </c>
      <c r="P4762" s="211" t="str">
        <f>IFERROR(VLOOKUP(F4762,연간집계!D:E,2,FALSE),"")</f>
        <v>프리북 150 (하드)</v>
      </c>
    </row>
    <row r="4763" spans="1:16" ht="12.75">
      <c r="A4763" s="201">
        <v>46020.69127314815</v>
      </c>
      <c r="B4763" s="202">
        <v>46020</v>
      </c>
      <c r="C4763" s="203" t="s">
        <v>11312</v>
      </c>
      <c r="D4763" s="203" t="s">
        <v>11</v>
      </c>
      <c r="E4763" s="204" t="s">
        <v>11313</v>
      </c>
      <c r="F4763" s="49" t="s">
        <v>1243</v>
      </c>
      <c r="G4763" s="203">
        <v>1</v>
      </c>
      <c r="H4763" s="203" t="s">
        <v>7771</v>
      </c>
      <c r="I4763" s="205" t="s">
        <v>1510</v>
      </c>
      <c r="J4763" s="206"/>
      <c r="K4763" s="203">
        <v>24</v>
      </c>
      <c r="L4763" s="207" t="s">
        <v>828</v>
      </c>
      <c r="M4763" s="208" t="s">
        <v>1436</v>
      </c>
      <c r="N4763" s="209">
        <f t="shared" si="0"/>
        <v>2025</v>
      </c>
      <c r="O4763" s="210">
        <f t="shared" si="1"/>
        <v>12</v>
      </c>
      <c r="P4763" s="211" t="str">
        <f>IFERROR(VLOOKUP(F4763,연간집계!D:E,2,FALSE),"")</f>
        <v>모바일 포토북 150 (여행)</v>
      </c>
    </row>
    <row r="4764" spans="1:16" ht="12.75">
      <c r="A4764" s="201">
        <v>46020.700150462966</v>
      </c>
      <c r="B4764" s="202">
        <v>46020</v>
      </c>
      <c r="C4764" s="203" t="s">
        <v>11314</v>
      </c>
      <c r="D4764" s="203" t="s">
        <v>11</v>
      </c>
      <c r="E4764" s="204" t="s">
        <v>11315</v>
      </c>
      <c r="F4764" s="49" t="s">
        <v>847</v>
      </c>
      <c r="G4764" s="203">
        <v>5</v>
      </c>
      <c r="H4764" s="203" t="s">
        <v>11316</v>
      </c>
      <c r="I4764" s="205" t="s">
        <v>1570</v>
      </c>
      <c r="J4764" s="206"/>
      <c r="K4764" s="203">
        <v>44</v>
      </c>
      <c r="L4764" s="207" t="s">
        <v>827</v>
      </c>
      <c r="M4764" s="208" t="s">
        <v>1497</v>
      </c>
      <c r="N4764" s="209">
        <f t="shared" si="0"/>
        <v>2025</v>
      </c>
      <c r="O4764" s="210">
        <f t="shared" si="1"/>
        <v>12</v>
      </c>
      <c r="P4764" s="211" t="str">
        <f>IFERROR(VLOOKUP(F4764,연간집계!D:E,2,FALSE),"")</f>
        <v>스탠다드 포토북 8*11 (하드/무광)</v>
      </c>
    </row>
    <row r="4765" spans="1:16" ht="12.75">
      <c r="A4765" s="201">
        <v>46020.700173611112</v>
      </c>
      <c r="B4765" s="202">
        <v>46020</v>
      </c>
      <c r="C4765" s="203" t="s">
        <v>11317</v>
      </c>
      <c r="D4765" s="203" t="s">
        <v>11</v>
      </c>
      <c r="E4765" s="204" t="s">
        <v>11318</v>
      </c>
      <c r="F4765" s="49" t="s">
        <v>1269</v>
      </c>
      <c r="G4765" s="203">
        <v>2</v>
      </c>
      <c r="H4765" s="203" t="s">
        <v>11319</v>
      </c>
      <c r="I4765" s="205" t="s">
        <v>5016</v>
      </c>
      <c r="J4765" s="206"/>
      <c r="K4765" s="203">
        <v>26</v>
      </c>
      <c r="L4765" s="207" t="s">
        <v>827</v>
      </c>
      <c r="M4765" s="208" t="s">
        <v>1471</v>
      </c>
      <c r="N4765" s="209">
        <f t="shared" si="0"/>
        <v>2025</v>
      </c>
      <c r="O4765" s="210">
        <f t="shared" si="1"/>
        <v>12</v>
      </c>
      <c r="P4765" s="211" t="str">
        <f>IFERROR(VLOOKUP(F4765,연간집계!D:E,2,FALSE),"")</f>
        <v>PCMS_미니캘린더</v>
      </c>
    </row>
    <row r="4766" spans="1:16" ht="12.75">
      <c r="A4766" s="201">
        <v>46020.700185185182</v>
      </c>
      <c r="B4766" s="202">
        <v>46020</v>
      </c>
      <c r="C4766" s="203" t="s">
        <v>11320</v>
      </c>
      <c r="D4766" s="203" t="s">
        <v>11</v>
      </c>
      <c r="E4766" s="204" t="s">
        <v>11318</v>
      </c>
      <c r="F4766" s="49" t="s">
        <v>1269</v>
      </c>
      <c r="G4766" s="203">
        <v>2</v>
      </c>
      <c r="H4766" s="203" t="s">
        <v>11319</v>
      </c>
      <c r="I4766" s="205" t="s">
        <v>5016</v>
      </c>
      <c r="J4766" s="206"/>
      <c r="K4766" s="203">
        <v>26</v>
      </c>
      <c r="L4766" s="207" t="s">
        <v>827</v>
      </c>
      <c r="M4766" s="208" t="s">
        <v>1471</v>
      </c>
      <c r="N4766" s="209">
        <f t="shared" si="0"/>
        <v>2025</v>
      </c>
      <c r="O4766" s="210">
        <f t="shared" si="1"/>
        <v>12</v>
      </c>
      <c r="P4766" s="211" t="str">
        <f>IFERROR(VLOOKUP(F4766,연간집계!D:E,2,FALSE),"")</f>
        <v>PCMS_미니캘린더</v>
      </c>
    </row>
    <row r="4767" spans="1:16" ht="12.75">
      <c r="A4767" s="201">
        <v>46020.700196759259</v>
      </c>
      <c r="B4767" s="202">
        <v>46020</v>
      </c>
      <c r="C4767" s="203" t="s">
        <v>11321</v>
      </c>
      <c r="D4767" s="203" t="s">
        <v>11</v>
      </c>
      <c r="E4767" s="204" t="s">
        <v>11318</v>
      </c>
      <c r="F4767" s="49" t="s">
        <v>1269</v>
      </c>
      <c r="G4767" s="203">
        <v>2</v>
      </c>
      <c r="H4767" s="203" t="s">
        <v>11319</v>
      </c>
      <c r="I4767" s="205" t="s">
        <v>5016</v>
      </c>
      <c r="J4767" s="206"/>
      <c r="K4767" s="203">
        <v>26</v>
      </c>
      <c r="L4767" s="207" t="s">
        <v>827</v>
      </c>
      <c r="M4767" s="208" t="s">
        <v>1471</v>
      </c>
      <c r="N4767" s="209">
        <f t="shared" si="0"/>
        <v>2025</v>
      </c>
      <c r="O4767" s="210">
        <f t="shared" si="1"/>
        <v>12</v>
      </c>
      <c r="P4767" s="211" t="str">
        <f>IFERROR(VLOOKUP(F4767,연간집계!D:E,2,FALSE),"")</f>
        <v>PCMS_미니캘린더</v>
      </c>
    </row>
    <row r="4768" spans="1:16" ht="12.75">
      <c r="A4768" s="201">
        <v>46020.700208333335</v>
      </c>
      <c r="B4768" s="202">
        <v>46020</v>
      </c>
      <c r="C4768" s="203" t="s">
        <v>11322</v>
      </c>
      <c r="D4768" s="203" t="s">
        <v>11</v>
      </c>
      <c r="E4768" s="204" t="s">
        <v>11318</v>
      </c>
      <c r="F4768" s="49" t="s">
        <v>1269</v>
      </c>
      <c r="G4768" s="203">
        <v>2</v>
      </c>
      <c r="H4768" s="203" t="s">
        <v>11319</v>
      </c>
      <c r="I4768" s="205" t="s">
        <v>5016</v>
      </c>
      <c r="J4768" s="206"/>
      <c r="K4768" s="203">
        <v>26</v>
      </c>
      <c r="L4768" s="207" t="s">
        <v>827</v>
      </c>
      <c r="M4768" s="208" t="s">
        <v>1471</v>
      </c>
      <c r="N4768" s="209">
        <f t="shared" si="0"/>
        <v>2025</v>
      </c>
      <c r="O4768" s="210">
        <f t="shared" si="1"/>
        <v>12</v>
      </c>
      <c r="P4768" s="211" t="str">
        <f>IFERROR(VLOOKUP(F4768,연간집계!D:E,2,FALSE),"")</f>
        <v>PCMS_미니캘린더</v>
      </c>
    </row>
    <row r="4769" spans="1:16" ht="12.75">
      <c r="A4769" s="201">
        <v>46020.706122685187</v>
      </c>
      <c r="B4769" s="202">
        <v>46020</v>
      </c>
      <c r="C4769" s="203" t="s">
        <v>11323</v>
      </c>
      <c r="D4769" s="203" t="s">
        <v>11</v>
      </c>
      <c r="E4769" s="204" t="s">
        <v>11324</v>
      </c>
      <c r="F4769" s="49" t="s">
        <v>1284</v>
      </c>
      <c r="G4769" s="203">
        <v>1</v>
      </c>
      <c r="H4769" s="203" t="s">
        <v>11325</v>
      </c>
      <c r="I4769" s="205" t="s">
        <v>6642</v>
      </c>
      <c r="J4769" s="206"/>
      <c r="K4769" s="203">
        <v>26</v>
      </c>
      <c r="L4769" s="207" t="s">
        <v>827</v>
      </c>
      <c r="M4769" s="208" t="s">
        <v>1471</v>
      </c>
      <c r="N4769" s="209">
        <f t="shared" si="0"/>
        <v>2025</v>
      </c>
      <c r="O4769" s="210">
        <f t="shared" si="1"/>
        <v>12</v>
      </c>
      <c r="P4769" s="211" t="str">
        <f>IFERROR(VLOOKUP(F4769,연간집계!D:E,2,FALSE),"")</f>
        <v>PCMS_스탠다드캘린더</v>
      </c>
    </row>
    <row r="4770" spans="1:16" ht="12.75">
      <c r="A4770" s="201">
        <v>46020.709062499998</v>
      </c>
      <c r="B4770" s="202">
        <v>46020</v>
      </c>
      <c r="C4770" s="203" t="s">
        <v>11326</v>
      </c>
      <c r="D4770" s="203" t="s">
        <v>11</v>
      </c>
      <c r="E4770" s="204" t="s">
        <v>11327</v>
      </c>
      <c r="F4770" s="49" t="s">
        <v>1284</v>
      </c>
      <c r="G4770" s="203">
        <v>1</v>
      </c>
      <c r="H4770" s="203" t="s">
        <v>11325</v>
      </c>
      <c r="I4770" s="205" t="s">
        <v>6642</v>
      </c>
      <c r="J4770" s="206"/>
      <c r="K4770" s="203">
        <v>26</v>
      </c>
      <c r="L4770" s="207" t="s">
        <v>827</v>
      </c>
      <c r="M4770" s="208" t="s">
        <v>1471</v>
      </c>
      <c r="N4770" s="209">
        <f t="shared" si="0"/>
        <v>2025</v>
      </c>
      <c r="O4770" s="210">
        <f t="shared" si="1"/>
        <v>12</v>
      </c>
      <c r="P4770" s="211" t="str">
        <f>IFERROR(VLOOKUP(F4770,연간집계!D:E,2,FALSE),"")</f>
        <v>PCMS_스탠다드캘린더</v>
      </c>
    </row>
    <row r="4771" spans="1:16" ht="12.75">
      <c r="A4771" s="201">
        <v>46020.720891203702</v>
      </c>
      <c r="B4771" s="202">
        <v>46020</v>
      </c>
      <c r="C4771" s="203" t="s">
        <v>11328</v>
      </c>
      <c r="D4771" s="203" t="s">
        <v>11</v>
      </c>
      <c r="E4771" s="204" t="s">
        <v>11329</v>
      </c>
      <c r="F4771" s="49" t="s">
        <v>13</v>
      </c>
      <c r="G4771" s="203">
        <v>1</v>
      </c>
      <c r="H4771" s="203" t="s">
        <v>2205</v>
      </c>
      <c r="I4771" s="205" t="s">
        <v>1440</v>
      </c>
      <c r="J4771" s="206"/>
      <c r="K4771" s="203">
        <v>60</v>
      </c>
      <c r="L4771" s="207" t="s">
        <v>827</v>
      </c>
      <c r="M4771" s="208" t="s">
        <v>1436</v>
      </c>
      <c r="N4771" s="209">
        <f t="shared" si="0"/>
        <v>2025</v>
      </c>
      <c r="O4771" s="210">
        <f t="shared" si="1"/>
        <v>12</v>
      </c>
      <c r="P4771" s="211" t="str">
        <f>IFERROR(VLOOKUP(F4771,연간집계!D:E,2,FALSE),"")</f>
        <v>러브데이북 (모던그레이/기본)</v>
      </c>
    </row>
    <row r="4772" spans="1:16" ht="12.75">
      <c r="A4772" s="201">
        <v>46020.733217592591</v>
      </c>
      <c r="B4772" s="202">
        <v>46020</v>
      </c>
      <c r="C4772" s="203" t="s">
        <v>11330</v>
      </c>
      <c r="D4772" s="203" t="s">
        <v>11</v>
      </c>
      <c r="E4772" s="204" t="s">
        <v>11331</v>
      </c>
      <c r="F4772" s="49" t="s">
        <v>1284</v>
      </c>
      <c r="G4772" s="203">
        <v>7</v>
      </c>
      <c r="H4772" s="203" t="s">
        <v>11332</v>
      </c>
      <c r="I4772" s="205" t="s">
        <v>8430</v>
      </c>
      <c r="J4772" s="206"/>
      <c r="K4772" s="203">
        <v>26</v>
      </c>
      <c r="L4772" s="207" t="s">
        <v>827</v>
      </c>
      <c r="M4772" s="208" t="s">
        <v>1449</v>
      </c>
      <c r="N4772" s="209">
        <f t="shared" si="0"/>
        <v>2025</v>
      </c>
      <c r="O4772" s="210">
        <f t="shared" si="1"/>
        <v>12</v>
      </c>
      <c r="P4772" s="211" t="str">
        <f>IFERROR(VLOOKUP(F4772,연간집계!D:E,2,FALSE),"")</f>
        <v>PCMS_스탠다드캘린더</v>
      </c>
    </row>
    <row r="4773" spans="1:16" ht="12.75">
      <c r="A4773" s="201">
        <v>46020.800775462965</v>
      </c>
      <c r="B4773" s="202">
        <v>46020</v>
      </c>
      <c r="C4773" s="203" t="s">
        <v>11333</v>
      </c>
      <c r="D4773" s="203" t="s">
        <v>11</v>
      </c>
      <c r="E4773" s="204" t="s">
        <v>11334</v>
      </c>
      <c r="F4773" s="49" t="s">
        <v>1269</v>
      </c>
      <c r="G4773" s="203">
        <v>14</v>
      </c>
      <c r="H4773" s="203" t="s">
        <v>11335</v>
      </c>
      <c r="I4773" s="205" t="s">
        <v>5016</v>
      </c>
      <c r="J4773" s="206"/>
      <c r="K4773" s="203">
        <v>26</v>
      </c>
      <c r="L4773" s="207" t="s">
        <v>827</v>
      </c>
      <c r="M4773" s="208" t="s">
        <v>1612</v>
      </c>
      <c r="N4773" s="209">
        <f t="shared" si="0"/>
        <v>2025</v>
      </c>
      <c r="O4773" s="210">
        <f t="shared" si="1"/>
        <v>12</v>
      </c>
      <c r="P4773" s="211" t="str">
        <f>IFERROR(VLOOKUP(F4773,연간집계!D:E,2,FALSE),"")</f>
        <v>PCMS_미니캘린더</v>
      </c>
    </row>
    <row r="4774" spans="1:16" ht="12.75">
      <c r="A4774" s="201">
        <v>46020.833090277774</v>
      </c>
      <c r="B4774" s="202">
        <v>46020</v>
      </c>
      <c r="C4774" s="203" t="s">
        <v>11336</v>
      </c>
      <c r="D4774" s="203" t="s">
        <v>11</v>
      </c>
      <c r="E4774" s="204" t="s">
        <v>11337</v>
      </c>
      <c r="F4774" s="49" t="s">
        <v>847</v>
      </c>
      <c r="G4774" s="203">
        <v>1</v>
      </c>
      <c r="H4774" s="203" t="s">
        <v>7790</v>
      </c>
      <c r="I4774" s="205" t="s">
        <v>1440</v>
      </c>
      <c r="J4774" s="206"/>
      <c r="K4774" s="203">
        <v>58</v>
      </c>
      <c r="L4774" s="207" t="s">
        <v>827</v>
      </c>
      <c r="M4774" s="208" t="s">
        <v>1645</v>
      </c>
      <c r="N4774" s="209">
        <f t="shared" si="0"/>
        <v>2025</v>
      </c>
      <c r="O4774" s="210">
        <f t="shared" si="1"/>
        <v>12</v>
      </c>
      <c r="P4774" s="211" t="str">
        <f>IFERROR(VLOOKUP(F4774,연간집계!D:E,2,FALSE),"")</f>
        <v>스탠다드 포토북 8*11 (하드/무광)</v>
      </c>
    </row>
    <row r="4775" spans="1:16" ht="12.75">
      <c r="A4775" s="201">
        <v>46020.838969907411</v>
      </c>
      <c r="B4775" s="202">
        <v>46020</v>
      </c>
      <c r="C4775" s="203" t="s">
        <v>11338</v>
      </c>
      <c r="D4775" s="203" t="s">
        <v>11</v>
      </c>
      <c r="E4775" s="204" t="s">
        <v>11339</v>
      </c>
      <c r="F4775" s="49" t="s">
        <v>1281</v>
      </c>
      <c r="G4775" s="203">
        <v>3</v>
      </c>
      <c r="H4775" s="203" t="s">
        <v>11340</v>
      </c>
      <c r="I4775" s="205" t="s">
        <v>2297</v>
      </c>
      <c r="J4775" s="206"/>
      <c r="K4775" s="203">
        <v>26</v>
      </c>
      <c r="L4775" s="207" t="s">
        <v>828</v>
      </c>
      <c r="M4775" s="208" t="s">
        <v>1449</v>
      </c>
      <c r="N4775" s="209">
        <f t="shared" si="0"/>
        <v>2025</v>
      </c>
      <c r="O4775" s="210">
        <f t="shared" si="1"/>
        <v>12</v>
      </c>
      <c r="P4775" s="211" t="str">
        <f>IFERROR(VLOOKUP(F4775,연간집계!D:E,2,FALSE),"")</f>
        <v>PCMS_빅캘린더</v>
      </c>
    </row>
    <row r="4776" spans="1:16" ht="12.75">
      <c r="A4776" s="201">
        <v>46020.83898148148</v>
      </c>
      <c r="B4776" s="202">
        <v>46020</v>
      </c>
      <c r="C4776" s="203" t="s">
        <v>11341</v>
      </c>
      <c r="D4776" s="203" t="s">
        <v>11</v>
      </c>
      <c r="E4776" s="204" t="s">
        <v>11339</v>
      </c>
      <c r="F4776" s="49" t="s">
        <v>1299</v>
      </c>
      <c r="G4776" s="203">
        <v>1</v>
      </c>
      <c r="H4776" s="203" t="s">
        <v>11340</v>
      </c>
      <c r="I4776" s="205" t="s">
        <v>5190</v>
      </c>
      <c r="J4776" s="206"/>
      <c r="K4776" s="203">
        <v>15</v>
      </c>
      <c r="L4776" s="207" t="s">
        <v>828</v>
      </c>
      <c r="M4776" s="208" t="s">
        <v>1449</v>
      </c>
      <c r="N4776" s="209">
        <f t="shared" si="0"/>
        <v>2025</v>
      </c>
      <c r="O4776" s="210">
        <f t="shared" si="1"/>
        <v>12</v>
      </c>
      <c r="P4776" s="211" t="str">
        <f>IFERROR(VLOOKUP(F4776,연간집계!D:E,2,FALSE),"")</f>
        <v>PCMS_우드월캘린더</v>
      </c>
    </row>
    <row r="4777" spans="1:16" ht="12.75">
      <c r="A4777" s="201">
        <v>46020.844918981478</v>
      </c>
      <c r="B4777" s="202">
        <v>46020</v>
      </c>
      <c r="C4777" s="203" t="s">
        <v>11342</v>
      </c>
      <c r="D4777" s="203" t="s">
        <v>11</v>
      </c>
      <c r="E4777" s="204" t="s">
        <v>11343</v>
      </c>
      <c r="F4777" s="49" t="s">
        <v>42</v>
      </c>
      <c r="G4777" s="203">
        <v>1</v>
      </c>
      <c r="H4777" s="203" t="s">
        <v>11344</v>
      </c>
      <c r="I4777" s="205" t="s">
        <v>1440</v>
      </c>
      <c r="J4777" s="206"/>
      <c r="K4777" s="203">
        <v>42</v>
      </c>
      <c r="L4777" s="207" t="s">
        <v>827</v>
      </c>
      <c r="M4777" s="208" t="s">
        <v>1436</v>
      </c>
      <c r="N4777" s="209">
        <f t="shared" si="0"/>
        <v>2025</v>
      </c>
      <c r="O4777" s="210">
        <f t="shared" si="1"/>
        <v>12</v>
      </c>
      <c r="P4777" s="211" t="str">
        <f>IFERROR(VLOOKUP(F4777,연간집계!D:E,2,FALSE),"")</f>
        <v>플라이트북 210</v>
      </c>
    </row>
    <row r="4778" spans="1:16" ht="12.75">
      <c r="A4778" s="201">
        <v>46020.868518518517</v>
      </c>
      <c r="B4778" s="202">
        <v>46020</v>
      </c>
      <c r="C4778" s="203" t="s">
        <v>11345</v>
      </c>
      <c r="D4778" s="203" t="s">
        <v>11</v>
      </c>
      <c r="E4778" s="204" t="s">
        <v>11346</v>
      </c>
      <c r="F4778" s="49" t="s">
        <v>1284</v>
      </c>
      <c r="G4778" s="203">
        <v>1</v>
      </c>
      <c r="H4778" s="203" t="s">
        <v>11347</v>
      </c>
      <c r="I4778" s="205" t="s">
        <v>8838</v>
      </c>
      <c r="J4778" s="206"/>
      <c r="K4778" s="203">
        <v>26</v>
      </c>
      <c r="L4778" s="207" t="s">
        <v>828</v>
      </c>
      <c r="M4778" s="208" t="s">
        <v>1541</v>
      </c>
      <c r="N4778" s="209">
        <f t="shared" si="0"/>
        <v>2025</v>
      </c>
      <c r="O4778" s="210">
        <f t="shared" si="1"/>
        <v>12</v>
      </c>
      <c r="P4778" s="211" t="str">
        <f>IFERROR(VLOOKUP(F4778,연간집계!D:E,2,FALSE),"")</f>
        <v>PCMS_스탠다드캘린더</v>
      </c>
    </row>
    <row r="4779" spans="1:16" ht="12.75">
      <c r="A4779" s="201">
        <v>46020.874652777777</v>
      </c>
      <c r="B4779" s="202">
        <v>46020</v>
      </c>
      <c r="C4779" s="203" t="s">
        <v>11348</v>
      </c>
      <c r="D4779" s="203" t="s">
        <v>11</v>
      </c>
      <c r="E4779" s="204" t="s">
        <v>11349</v>
      </c>
      <c r="F4779" s="49" t="s">
        <v>1274</v>
      </c>
      <c r="G4779" s="203">
        <v>1</v>
      </c>
      <c r="H4779" s="203" t="s">
        <v>11350</v>
      </c>
      <c r="I4779" s="205" t="s">
        <v>1842</v>
      </c>
      <c r="J4779" s="206"/>
      <c r="K4779" s="203">
        <v>26</v>
      </c>
      <c r="L4779" s="207" t="s">
        <v>828</v>
      </c>
      <c r="M4779" s="208" t="s">
        <v>1449</v>
      </c>
      <c r="N4779" s="209">
        <f t="shared" si="0"/>
        <v>2025</v>
      </c>
      <c r="O4779" s="210">
        <f t="shared" si="1"/>
        <v>12</v>
      </c>
      <c r="P4779" s="211" t="str">
        <f>IFERROR(VLOOKUP(F4779,연간집계!D:E,2,FALSE),"")</f>
        <v>PCMS_비트윈캘린더</v>
      </c>
    </row>
    <row r="4780" spans="1:16" ht="12.75">
      <c r="A4780" s="201">
        <v>46020.874675925923</v>
      </c>
      <c r="B4780" s="202">
        <v>46020</v>
      </c>
      <c r="C4780" s="203" t="s">
        <v>11351</v>
      </c>
      <c r="D4780" s="203" t="s">
        <v>11</v>
      </c>
      <c r="E4780" s="204" t="s">
        <v>11352</v>
      </c>
      <c r="F4780" s="49" t="s">
        <v>1274</v>
      </c>
      <c r="G4780" s="203">
        <v>1</v>
      </c>
      <c r="H4780" s="203" t="s">
        <v>11350</v>
      </c>
      <c r="I4780" s="205" t="s">
        <v>1842</v>
      </c>
      <c r="J4780" s="206"/>
      <c r="K4780" s="203">
        <v>26</v>
      </c>
      <c r="L4780" s="207" t="s">
        <v>828</v>
      </c>
      <c r="M4780" s="208" t="s">
        <v>1449</v>
      </c>
      <c r="N4780" s="209">
        <f t="shared" si="0"/>
        <v>2025</v>
      </c>
      <c r="O4780" s="210">
        <f t="shared" si="1"/>
        <v>12</v>
      </c>
      <c r="P4780" s="211" t="str">
        <f>IFERROR(VLOOKUP(F4780,연간집계!D:E,2,FALSE),"")</f>
        <v>PCMS_비트윈캘린더</v>
      </c>
    </row>
    <row r="4781" spans="1:16" ht="12.75">
      <c r="A4781" s="201">
        <v>46020.886597222219</v>
      </c>
      <c r="B4781" s="202">
        <v>46020</v>
      </c>
      <c r="C4781" s="203" t="s">
        <v>11353</v>
      </c>
      <c r="D4781" s="203" t="s">
        <v>11</v>
      </c>
      <c r="E4781" s="204" t="s">
        <v>11354</v>
      </c>
      <c r="F4781" s="49" t="s">
        <v>885</v>
      </c>
      <c r="G4781" s="203">
        <v>2</v>
      </c>
      <c r="H4781" s="203" t="s">
        <v>11355</v>
      </c>
      <c r="I4781" s="205" t="s">
        <v>1440</v>
      </c>
      <c r="J4781" s="206"/>
      <c r="K4781" s="203">
        <v>84</v>
      </c>
      <c r="L4781" s="207" t="s">
        <v>827</v>
      </c>
      <c r="M4781" s="208" t="s">
        <v>1436</v>
      </c>
      <c r="N4781" s="209">
        <f t="shared" si="0"/>
        <v>2025</v>
      </c>
      <c r="O4781" s="210">
        <f t="shared" si="1"/>
        <v>12</v>
      </c>
      <c r="P4781" s="211" t="str">
        <f>IFERROR(VLOOKUP(F4781,연간집계!D:E,2,FALSE),"")</f>
        <v>마이트립북 150</v>
      </c>
    </row>
    <row r="4782" spans="1:16" ht="12.75">
      <c r="A4782" s="201">
        <v>46020.910219907404</v>
      </c>
      <c r="B4782" s="202">
        <v>46020</v>
      </c>
      <c r="C4782" s="203" t="s">
        <v>11356</v>
      </c>
      <c r="D4782" s="203" t="s">
        <v>11</v>
      </c>
      <c r="E4782" s="204" t="s">
        <v>11357</v>
      </c>
      <c r="F4782" s="49" t="s">
        <v>861</v>
      </c>
      <c r="G4782" s="203">
        <v>1</v>
      </c>
      <c r="H4782" s="203" t="s">
        <v>11358</v>
      </c>
      <c r="I4782" s="205" t="s">
        <v>1440</v>
      </c>
      <c r="J4782" s="206"/>
      <c r="K4782" s="203">
        <v>24</v>
      </c>
      <c r="L4782" s="207" t="s">
        <v>827</v>
      </c>
      <c r="M4782" s="208" t="s">
        <v>1436</v>
      </c>
      <c r="N4782" s="209">
        <f t="shared" si="0"/>
        <v>2025</v>
      </c>
      <c r="O4782" s="210">
        <f t="shared" si="1"/>
        <v>12</v>
      </c>
      <c r="P4782" s="211" t="str">
        <f>IFERROR(VLOOKUP(F4782,연간집계!D:E,2,FALSE),"")</f>
        <v>스탠다드 포토북 8*6 (소프트/무광)</v>
      </c>
    </row>
    <row r="4783" spans="1:16" ht="12.75">
      <c r="A4783" s="201">
        <v>46020.922118055554</v>
      </c>
      <c r="B4783" s="202">
        <v>46020</v>
      </c>
      <c r="C4783" s="203" t="s">
        <v>11359</v>
      </c>
      <c r="D4783" s="203" t="s">
        <v>11</v>
      </c>
      <c r="E4783" s="204" t="s">
        <v>11360</v>
      </c>
      <c r="F4783" s="49" t="s">
        <v>1291</v>
      </c>
      <c r="G4783" s="203">
        <v>1</v>
      </c>
      <c r="H4783" s="203" t="s">
        <v>11361</v>
      </c>
      <c r="I4783" s="205" t="s">
        <v>5190</v>
      </c>
      <c r="J4783" s="206"/>
      <c r="K4783" s="203">
        <v>14</v>
      </c>
      <c r="L4783" s="207" t="s">
        <v>828</v>
      </c>
      <c r="M4783" s="208" t="s">
        <v>1629</v>
      </c>
      <c r="N4783" s="209">
        <f t="shared" si="0"/>
        <v>2025</v>
      </c>
      <c r="O4783" s="210">
        <f t="shared" si="1"/>
        <v>12</v>
      </c>
      <c r="P4783" s="211" t="str">
        <f>IFERROR(VLOOKUP(F4783,연간집계!D:E,2,FALSE),"")</f>
        <v>PCMS_벽걸이1단캘린더</v>
      </c>
    </row>
    <row r="4784" spans="1:16" ht="12.75">
      <c r="A4784" s="201">
        <v>46020.9221412037</v>
      </c>
      <c r="B4784" s="202">
        <v>46020</v>
      </c>
      <c r="C4784" s="203" t="s">
        <v>11362</v>
      </c>
      <c r="D4784" s="203" t="s">
        <v>11</v>
      </c>
      <c r="E4784" s="204" t="s">
        <v>11363</v>
      </c>
      <c r="F4784" s="49" t="s">
        <v>1284</v>
      </c>
      <c r="G4784" s="203">
        <v>4</v>
      </c>
      <c r="H4784" s="203" t="s">
        <v>11364</v>
      </c>
      <c r="I4784" s="205" t="s">
        <v>1501</v>
      </c>
      <c r="J4784" s="206"/>
      <c r="K4784" s="203">
        <v>26</v>
      </c>
      <c r="L4784" s="207" t="s">
        <v>827</v>
      </c>
      <c r="M4784" s="208" t="s">
        <v>1471</v>
      </c>
      <c r="N4784" s="209">
        <f t="shared" si="0"/>
        <v>2025</v>
      </c>
      <c r="O4784" s="210">
        <f t="shared" si="1"/>
        <v>12</v>
      </c>
      <c r="P4784" s="211" t="str">
        <f>IFERROR(VLOOKUP(F4784,연간집계!D:E,2,FALSE),"")</f>
        <v>PCMS_스탠다드캘린더</v>
      </c>
    </row>
    <row r="4785" spans="1:16" ht="12.75">
      <c r="A4785" s="201">
        <v>46020.922152777777</v>
      </c>
      <c r="B4785" s="202">
        <v>46020</v>
      </c>
      <c r="C4785" s="203" t="s">
        <v>11365</v>
      </c>
      <c r="D4785" s="203" t="s">
        <v>11</v>
      </c>
      <c r="E4785" s="204" t="s">
        <v>11366</v>
      </c>
      <c r="F4785" s="49" t="s">
        <v>838</v>
      </c>
      <c r="G4785" s="203">
        <v>1</v>
      </c>
      <c r="H4785" s="203" t="s">
        <v>11367</v>
      </c>
      <c r="I4785" s="205" t="s">
        <v>1984</v>
      </c>
      <c r="J4785" s="206"/>
      <c r="K4785" s="203">
        <v>74</v>
      </c>
      <c r="L4785" s="207" t="s">
        <v>827</v>
      </c>
      <c r="M4785" s="208" t="s">
        <v>1449</v>
      </c>
      <c r="N4785" s="209">
        <f t="shared" si="0"/>
        <v>2025</v>
      </c>
      <c r="O4785" s="210">
        <f t="shared" si="1"/>
        <v>12</v>
      </c>
      <c r="P4785" s="211" t="str">
        <f>IFERROR(VLOOKUP(F4785,연간집계!D:E,2,FALSE),"")</f>
        <v>스탠다드 포토북 6*8 (하드/무광)</v>
      </c>
    </row>
    <row r="4786" spans="1:16" ht="12.75">
      <c r="A4786" s="201">
        <v>46020.933958333335</v>
      </c>
      <c r="B4786" s="202">
        <v>46020</v>
      </c>
      <c r="C4786" s="203" t="s">
        <v>11368</v>
      </c>
      <c r="D4786" s="203" t="s">
        <v>11</v>
      </c>
      <c r="E4786" s="204" t="s">
        <v>11369</v>
      </c>
      <c r="F4786" s="49" t="s">
        <v>1058</v>
      </c>
      <c r="G4786" s="203">
        <v>1</v>
      </c>
      <c r="H4786" s="203" t="s">
        <v>11370</v>
      </c>
      <c r="I4786" s="205" t="s">
        <v>2661</v>
      </c>
      <c r="J4786" s="206"/>
      <c r="K4786" s="203">
        <v>160</v>
      </c>
      <c r="L4786" s="207" t="s">
        <v>827</v>
      </c>
      <c r="M4786" s="208" t="s">
        <v>1436</v>
      </c>
      <c r="N4786" s="209">
        <f t="shared" si="0"/>
        <v>2025</v>
      </c>
      <c r="O4786" s="210">
        <f t="shared" si="1"/>
        <v>12</v>
      </c>
      <c r="P4786" s="211" t="str">
        <f>IFERROR(VLOOKUP(F4786,연간집계!D:E,2,FALSE),"")</f>
        <v>프리북 150 (하드)</v>
      </c>
    </row>
    <row r="4787" spans="1:16" ht="12.75">
      <c r="A4787" s="201">
        <v>46020.980914351851</v>
      </c>
      <c r="B4787" s="202">
        <v>46020</v>
      </c>
      <c r="C4787" s="203" t="s">
        <v>11371</v>
      </c>
      <c r="D4787" s="203" t="s">
        <v>11</v>
      </c>
      <c r="E4787" s="204" t="s">
        <v>11372</v>
      </c>
      <c r="F4787" s="49" t="s">
        <v>849</v>
      </c>
      <c r="G4787" s="203">
        <v>1</v>
      </c>
      <c r="H4787" s="203" t="s">
        <v>5218</v>
      </c>
      <c r="I4787" s="205" t="s">
        <v>1440</v>
      </c>
      <c r="J4787" s="206"/>
      <c r="K4787" s="203">
        <v>44</v>
      </c>
      <c r="L4787" s="207" t="s">
        <v>827</v>
      </c>
      <c r="M4787" s="208" t="s">
        <v>1436</v>
      </c>
      <c r="N4787" s="209">
        <f t="shared" si="0"/>
        <v>2025</v>
      </c>
      <c r="O4787" s="210">
        <f t="shared" si="1"/>
        <v>12</v>
      </c>
      <c r="P4787" s="211" t="str">
        <f>IFERROR(VLOOKUP(F4787,연간집계!D:E,2,FALSE),"")</f>
        <v>스탠다드 포토북 8*11 (하드/유광)</v>
      </c>
    </row>
    <row r="4788" spans="1:16" ht="12.75">
      <c r="A4788" s="201">
        <v>46020.983865740738</v>
      </c>
      <c r="B4788" s="202">
        <v>46020</v>
      </c>
      <c r="C4788" s="203" t="s">
        <v>11373</v>
      </c>
      <c r="D4788" s="203" t="s">
        <v>11</v>
      </c>
      <c r="E4788" s="204" t="s">
        <v>11374</v>
      </c>
      <c r="F4788" s="49" t="s">
        <v>1245</v>
      </c>
      <c r="G4788" s="203">
        <v>1</v>
      </c>
      <c r="H4788" s="203" t="s">
        <v>11375</v>
      </c>
      <c r="I4788" s="205" t="s">
        <v>1556</v>
      </c>
      <c r="J4788" s="206"/>
      <c r="K4788" s="203">
        <v>24</v>
      </c>
      <c r="L4788" s="207" t="s">
        <v>828</v>
      </c>
      <c r="M4788" s="208" t="s">
        <v>1436</v>
      </c>
      <c r="N4788" s="209">
        <f t="shared" si="0"/>
        <v>2025</v>
      </c>
      <c r="O4788" s="210">
        <f t="shared" si="1"/>
        <v>12</v>
      </c>
      <c r="P4788" s="211" t="str">
        <f>IFERROR(VLOOKUP(F4788,연간집계!D:E,2,FALSE),"")</f>
        <v>모바일 포토북 198 (여행)</v>
      </c>
    </row>
    <row r="4789" spans="1:16" ht="12.75">
      <c r="A4789" s="201">
        <v>46020.983877314815</v>
      </c>
      <c r="B4789" s="202">
        <v>46020</v>
      </c>
      <c r="C4789" s="203" t="s">
        <v>11376</v>
      </c>
      <c r="D4789" s="203" t="s">
        <v>11</v>
      </c>
      <c r="E4789" s="204" t="s">
        <v>11374</v>
      </c>
      <c r="F4789" s="49" t="s">
        <v>1284</v>
      </c>
      <c r="G4789" s="203">
        <v>1</v>
      </c>
      <c r="H4789" s="203" t="s">
        <v>11375</v>
      </c>
      <c r="I4789" s="205" t="s">
        <v>5016</v>
      </c>
      <c r="J4789" s="206"/>
      <c r="K4789" s="203">
        <v>26</v>
      </c>
      <c r="L4789" s="207" t="s">
        <v>827</v>
      </c>
      <c r="M4789" s="208" t="s">
        <v>1436</v>
      </c>
      <c r="N4789" s="209">
        <f t="shared" si="0"/>
        <v>2025</v>
      </c>
      <c r="O4789" s="210">
        <f t="shared" si="1"/>
        <v>12</v>
      </c>
      <c r="P4789" s="211" t="str">
        <f>IFERROR(VLOOKUP(F4789,연간집계!D:E,2,FALSE),"")</f>
        <v>PCMS_스탠다드캘린더</v>
      </c>
    </row>
    <row r="4790" spans="1:16" ht="12.75">
      <c r="A4790" s="201">
        <v>46020.992708333331</v>
      </c>
      <c r="B4790" s="202">
        <v>46020</v>
      </c>
      <c r="C4790" s="203" t="s">
        <v>11377</v>
      </c>
      <c r="D4790" s="203" t="s">
        <v>11</v>
      </c>
      <c r="E4790" s="204" t="s">
        <v>11378</v>
      </c>
      <c r="F4790" s="49" t="s">
        <v>1299</v>
      </c>
      <c r="G4790" s="203">
        <v>1</v>
      </c>
      <c r="H4790" s="203" t="s">
        <v>1680</v>
      </c>
      <c r="I4790" s="205" t="s">
        <v>5190</v>
      </c>
      <c r="J4790" s="206"/>
      <c r="K4790" s="203">
        <v>15</v>
      </c>
      <c r="L4790" s="207" t="s">
        <v>828</v>
      </c>
      <c r="M4790" s="208" t="s">
        <v>1449</v>
      </c>
      <c r="N4790" s="209">
        <f t="shared" si="0"/>
        <v>2025</v>
      </c>
      <c r="O4790" s="210">
        <f t="shared" si="1"/>
        <v>12</v>
      </c>
      <c r="P4790" s="211" t="str">
        <f>IFERROR(VLOOKUP(F4790,연간집계!D:E,2,FALSE),"")</f>
        <v>PCMS_우드월캘린더</v>
      </c>
    </row>
    <row r="4791" spans="1:16" ht="12.75">
      <c r="A4791" s="201">
        <v>46021.010509259257</v>
      </c>
      <c r="B4791" s="202">
        <v>46021</v>
      </c>
      <c r="C4791" s="203" t="s">
        <v>11379</v>
      </c>
      <c r="D4791" s="203" t="s">
        <v>11</v>
      </c>
      <c r="E4791" s="204" t="s">
        <v>11380</v>
      </c>
      <c r="F4791" s="49" t="s">
        <v>1284</v>
      </c>
      <c r="G4791" s="203">
        <v>1</v>
      </c>
      <c r="H4791" s="203" t="s">
        <v>11381</v>
      </c>
      <c r="I4791" s="205" t="s">
        <v>4943</v>
      </c>
      <c r="J4791" s="206"/>
      <c r="K4791" s="203">
        <v>26</v>
      </c>
      <c r="L4791" s="207" t="s">
        <v>827</v>
      </c>
      <c r="M4791" s="208" t="s">
        <v>1449</v>
      </c>
      <c r="N4791" s="209">
        <f t="shared" si="0"/>
        <v>2025</v>
      </c>
      <c r="O4791" s="210">
        <f t="shared" si="1"/>
        <v>12</v>
      </c>
      <c r="P4791" s="211" t="str">
        <f>IFERROR(VLOOKUP(F4791,연간집계!D:E,2,FALSE),"")</f>
        <v>PCMS_스탠다드캘린더</v>
      </c>
    </row>
    <row r="4792" spans="1:16" ht="12.75">
      <c r="A4792" s="201">
        <v>46021.013460648152</v>
      </c>
      <c r="B4792" s="202">
        <v>46021</v>
      </c>
      <c r="C4792" s="203" t="s">
        <v>11382</v>
      </c>
      <c r="D4792" s="203" t="s">
        <v>11</v>
      </c>
      <c r="E4792" s="204" t="s">
        <v>11383</v>
      </c>
      <c r="F4792" s="49" t="s">
        <v>1376</v>
      </c>
      <c r="G4792" s="203">
        <v>1</v>
      </c>
      <c r="H4792" s="203" t="s">
        <v>11384</v>
      </c>
      <c r="I4792" s="205" t="s">
        <v>11385</v>
      </c>
      <c r="J4792" s="206"/>
      <c r="K4792" s="203">
        <v>1</v>
      </c>
      <c r="L4792" s="207" t="s">
        <v>827</v>
      </c>
      <c r="M4792" s="208" t="s">
        <v>1658</v>
      </c>
      <c r="N4792" s="209">
        <f t="shared" si="0"/>
        <v>2025</v>
      </c>
      <c r="O4792" s="210">
        <f t="shared" si="1"/>
        <v>12</v>
      </c>
      <c r="P4792" s="211" t="str">
        <f>IFERROR(VLOOKUP(F4792,연간집계!D:E,2,FALSE),"")</f>
        <v>증명사진 (유광)</v>
      </c>
    </row>
    <row r="4793" spans="1:16" ht="12.75">
      <c r="A4793" s="201">
        <v>46021.013472222221</v>
      </c>
      <c r="B4793" s="202">
        <v>46021</v>
      </c>
      <c r="C4793" s="203" t="s">
        <v>11386</v>
      </c>
      <c r="D4793" s="203" t="s">
        <v>11</v>
      </c>
      <c r="E4793" s="204" t="s">
        <v>11383</v>
      </c>
      <c r="F4793" s="49" t="s">
        <v>1284</v>
      </c>
      <c r="G4793" s="203">
        <v>1</v>
      </c>
      <c r="H4793" s="203" t="s">
        <v>11384</v>
      </c>
      <c r="I4793" s="205" t="s">
        <v>5016</v>
      </c>
      <c r="J4793" s="206"/>
      <c r="K4793" s="203">
        <v>26</v>
      </c>
      <c r="L4793" s="207" t="s">
        <v>827</v>
      </c>
      <c r="M4793" s="208" t="s">
        <v>1541</v>
      </c>
      <c r="N4793" s="209">
        <f t="shared" si="0"/>
        <v>2025</v>
      </c>
      <c r="O4793" s="210">
        <f t="shared" si="1"/>
        <v>12</v>
      </c>
      <c r="P4793" s="211" t="str">
        <f>IFERROR(VLOOKUP(F4793,연간집계!D:E,2,FALSE),"")</f>
        <v>PCMS_스탠다드캘린더</v>
      </c>
    </row>
    <row r="4794" spans="1:16" ht="12.75">
      <c r="A4794" s="201">
        <v>46021.013495370367</v>
      </c>
      <c r="B4794" s="202">
        <v>46021</v>
      </c>
      <c r="C4794" s="203" t="s">
        <v>11387</v>
      </c>
      <c r="D4794" s="203" t="s">
        <v>11</v>
      </c>
      <c r="E4794" s="204" t="s">
        <v>11388</v>
      </c>
      <c r="F4794" s="49" t="s">
        <v>1284</v>
      </c>
      <c r="G4794" s="203">
        <v>4</v>
      </c>
      <c r="H4794" s="203" t="s">
        <v>6762</v>
      </c>
      <c r="I4794" s="205" t="s">
        <v>1842</v>
      </c>
      <c r="J4794" s="206"/>
      <c r="K4794" s="203">
        <v>26</v>
      </c>
      <c r="L4794" s="207" t="s">
        <v>827</v>
      </c>
      <c r="M4794" s="208" t="s">
        <v>1514</v>
      </c>
      <c r="N4794" s="209">
        <f t="shared" si="0"/>
        <v>2025</v>
      </c>
      <c r="O4794" s="210">
        <f t="shared" si="1"/>
        <v>12</v>
      </c>
      <c r="P4794" s="211" t="str">
        <f>IFERROR(VLOOKUP(F4794,연간집계!D:E,2,FALSE),"")</f>
        <v>PCMS_스탠다드캘린더</v>
      </c>
    </row>
    <row r="4795" spans="1:16" ht="12.75">
      <c r="A4795" s="201">
        <v>46021.013506944444</v>
      </c>
      <c r="B4795" s="202">
        <v>46021</v>
      </c>
      <c r="C4795" s="203" t="s">
        <v>11389</v>
      </c>
      <c r="D4795" s="203" t="s">
        <v>11</v>
      </c>
      <c r="E4795" s="204" t="s">
        <v>11388</v>
      </c>
      <c r="F4795" s="49" t="s">
        <v>1281</v>
      </c>
      <c r="G4795" s="203">
        <v>1</v>
      </c>
      <c r="H4795" s="203" t="s">
        <v>6762</v>
      </c>
      <c r="I4795" s="205" t="s">
        <v>2297</v>
      </c>
      <c r="J4795" s="206"/>
      <c r="K4795" s="203">
        <v>26</v>
      </c>
      <c r="L4795" s="207" t="s">
        <v>827</v>
      </c>
      <c r="M4795" s="208" t="s">
        <v>1514</v>
      </c>
      <c r="N4795" s="209">
        <f t="shared" si="0"/>
        <v>2025</v>
      </c>
      <c r="O4795" s="210">
        <f t="shared" si="1"/>
        <v>12</v>
      </c>
      <c r="P4795" s="211" t="str">
        <f>IFERROR(VLOOKUP(F4795,연간집계!D:E,2,FALSE),"")</f>
        <v>PCMS_빅캘린더</v>
      </c>
    </row>
    <row r="4796" spans="1:16" ht="12.75">
      <c r="A4796" s="201">
        <v>46021.054664351854</v>
      </c>
      <c r="B4796" s="202">
        <v>46021</v>
      </c>
      <c r="C4796" s="203" t="s">
        <v>11390</v>
      </c>
      <c r="D4796" s="203" t="s">
        <v>11</v>
      </c>
      <c r="E4796" s="204" t="s">
        <v>11391</v>
      </c>
      <c r="F4796" s="49" t="s">
        <v>1291</v>
      </c>
      <c r="G4796" s="203">
        <v>1</v>
      </c>
      <c r="H4796" s="203" t="s">
        <v>11392</v>
      </c>
      <c r="I4796" s="205" t="s">
        <v>1840</v>
      </c>
      <c r="J4796" s="206"/>
      <c r="K4796" s="203">
        <v>14</v>
      </c>
      <c r="L4796" s="207" t="s">
        <v>827</v>
      </c>
      <c r="M4796" s="208" t="s">
        <v>1645</v>
      </c>
      <c r="N4796" s="209">
        <f t="shared" si="0"/>
        <v>2025</v>
      </c>
      <c r="O4796" s="210">
        <f t="shared" si="1"/>
        <v>12</v>
      </c>
      <c r="P4796" s="211" t="str">
        <f>IFERROR(VLOOKUP(F4796,연간집계!D:E,2,FALSE),"")</f>
        <v>PCMS_벽걸이1단캘린더</v>
      </c>
    </row>
    <row r="4797" spans="1:16" ht="12.75">
      <c r="A4797" s="201">
        <v>46021.054675925923</v>
      </c>
      <c r="B4797" s="202">
        <v>46021</v>
      </c>
      <c r="C4797" s="203" t="s">
        <v>11393</v>
      </c>
      <c r="D4797" s="203" t="s">
        <v>11</v>
      </c>
      <c r="E4797" s="204" t="s">
        <v>11391</v>
      </c>
      <c r="F4797" s="49" t="s">
        <v>1291</v>
      </c>
      <c r="G4797" s="203">
        <v>1</v>
      </c>
      <c r="H4797" s="203" t="s">
        <v>11392</v>
      </c>
      <c r="I4797" s="205" t="s">
        <v>5190</v>
      </c>
      <c r="J4797" s="206"/>
      <c r="K4797" s="203">
        <v>14</v>
      </c>
      <c r="L4797" s="207" t="s">
        <v>827</v>
      </c>
      <c r="M4797" s="208" t="s">
        <v>1645</v>
      </c>
      <c r="N4797" s="209">
        <f t="shared" si="0"/>
        <v>2025</v>
      </c>
      <c r="O4797" s="210">
        <f t="shared" si="1"/>
        <v>12</v>
      </c>
      <c r="P4797" s="211" t="str">
        <f>IFERROR(VLOOKUP(F4797,연간집계!D:E,2,FALSE),"")</f>
        <v>PCMS_벽걸이1단캘린더</v>
      </c>
    </row>
    <row r="4798" spans="1:16" ht="12.75">
      <c r="A4798" s="201">
        <v>46021.148622685185</v>
      </c>
      <c r="B4798" s="202">
        <v>46021</v>
      </c>
      <c r="C4798" s="203" t="s">
        <v>11394</v>
      </c>
      <c r="D4798" s="203" t="s">
        <v>11</v>
      </c>
      <c r="E4798" s="204" t="s">
        <v>11395</v>
      </c>
      <c r="F4798" s="49" t="s">
        <v>1266</v>
      </c>
      <c r="G4798" s="203">
        <v>3</v>
      </c>
      <c r="H4798" s="203" t="s">
        <v>7434</v>
      </c>
      <c r="I4798" s="205" t="s">
        <v>1842</v>
      </c>
      <c r="J4798" s="206"/>
      <c r="K4798" s="203">
        <v>26</v>
      </c>
      <c r="L4798" s="207" t="s">
        <v>827</v>
      </c>
      <c r="M4798" s="208" t="s">
        <v>1645</v>
      </c>
      <c r="N4798" s="209">
        <f t="shared" si="0"/>
        <v>2025</v>
      </c>
      <c r="O4798" s="210">
        <f t="shared" si="1"/>
        <v>12</v>
      </c>
      <c r="P4798" s="211" t="str">
        <f>IFERROR(VLOOKUP(F4798,연간집계!D:E,2,FALSE),"")</f>
        <v>PCMS_롱캘린더</v>
      </c>
    </row>
    <row r="4799" spans="1:16" ht="12.75">
      <c r="A4799" s="201">
        <v>46021.148634259262</v>
      </c>
      <c r="B4799" s="202">
        <v>46021</v>
      </c>
      <c r="C4799" s="203" t="s">
        <v>11396</v>
      </c>
      <c r="D4799" s="203" t="s">
        <v>11</v>
      </c>
      <c r="E4799" s="204" t="s">
        <v>11395</v>
      </c>
      <c r="F4799" s="49" t="s">
        <v>1291</v>
      </c>
      <c r="G4799" s="203">
        <v>1</v>
      </c>
      <c r="H4799" s="203" t="s">
        <v>7434</v>
      </c>
      <c r="I4799" s="205" t="s">
        <v>2594</v>
      </c>
      <c r="J4799" s="206"/>
      <c r="K4799" s="203">
        <v>14</v>
      </c>
      <c r="L4799" s="207" t="s">
        <v>827</v>
      </c>
      <c r="M4799" s="208" t="s">
        <v>1645</v>
      </c>
      <c r="N4799" s="209">
        <f t="shared" si="0"/>
        <v>2025</v>
      </c>
      <c r="O4799" s="210">
        <f t="shared" si="1"/>
        <v>12</v>
      </c>
      <c r="P4799" s="211" t="str">
        <f>IFERROR(VLOOKUP(F4799,연간집계!D:E,2,FALSE),"")</f>
        <v>PCMS_벽걸이1단캘린더</v>
      </c>
    </row>
    <row r="4800" spans="1:16" ht="12.75">
      <c r="A4800" s="201">
        <v>46021.266076388885</v>
      </c>
      <c r="B4800" s="202">
        <v>46021</v>
      </c>
      <c r="C4800" s="203" t="s">
        <v>11397</v>
      </c>
      <c r="D4800" s="203" t="s">
        <v>11</v>
      </c>
      <c r="E4800" s="204" t="s">
        <v>11398</v>
      </c>
      <c r="F4800" s="49" t="s">
        <v>843</v>
      </c>
      <c r="G4800" s="203">
        <v>24</v>
      </c>
      <c r="H4800" s="203" t="s">
        <v>11399</v>
      </c>
      <c r="I4800" s="205" t="s">
        <v>5118</v>
      </c>
      <c r="J4800" s="206"/>
      <c r="K4800" s="203">
        <v>24</v>
      </c>
      <c r="L4800" s="207" t="s">
        <v>827</v>
      </c>
      <c r="M4800" s="208" t="s">
        <v>1612</v>
      </c>
      <c r="N4800" s="209">
        <f t="shared" si="0"/>
        <v>2025</v>
      </c>
      <c r="O4800" s="210">
        <f t="shared" si="1"/>
        <v>12</v>
      </c>
      <c r="P4800" s="211" t="str">
        <f>IFERROR(VLOOKUP(F4800,연간집계!D:E,2,FALSE),"")</f>
        <v>스탠다드 포토북 8*11 (소프트/무광)</v>
      </c>
    </row>
    <row r="4801" spans="1:16" ht="12.75">
      <c r="A4801" s="201">
        <v>46021.292511574073</v>
      </c>
      <c r="B4801" s="202">
        <v>46021</v>
      </c>
      <c r="C4801" s="203" t="s">
        <v>11400</v>
      </c>
      <c r="D4801" s="203" t="s">
        <v>11</v>
      </c>
      <c r="E4801" s="204" t="s">
        <v>11401</v>
      </c>
      <c r="F4801" s="49" t="s">
        <v>1291</v>
      </c>
      <c r="G4801" s="203">
        <v>2</v>
      </c>
      <c r="H4801" s="203" t="s">
        <v>11402</v>
      </c>
      <c r="I4801" s="205" t="s">
        <v>2594</v>
      </c>
      <c r="J4801" s="206"/>
      <c r="K4801" s="203">
        <v>14</v>
      </c>
      <c r="L4801" s="207" t="s">
        <v>827</v>
      </c>
      <c r="M4801" s="208" t="s">
        <v>1436</v>
      </c>
      <c r="N4801" s="209">
        <f t="shared" si="0"/>
        <v>2025</v>
      </c>
      <c r="O4801" s="210">
        <f t="shared" si="1"/>
        <v>12</v>
      </c>
      <c r="P4801" s="211" t="str">
        <f>IFERROR(VLOOKUP(F4801,연간집계!D:E,2,FALSE),"")</f>
        <v>PCMS_벽걸이1단캘린더</v>
      </c>
    </row>
    <row r="4802" spans="1:16" ht="12.75">
      <c r="A4802" s="201">
        <v>46021.292523148149</v>
      </c>
      <c r="B4802" s="202">
        <v>46021</v>
      </c>
      <c r="C4802" s="203" t="s">
        <v>11403</v>
      </c>
      <c r="D4802" s="203" t="s">
        <v>11</v>
      </c>
      <c r="E4802" s="204" t="s">
        <v>11401</v>
      </c>
      <c r="F4802" s="49" t="s">
        <v>1266</v>
      </c>
      <c r="G4802" s="203">
        <v>2</v>
      </c>
      <c r="H4802" s="203" t="s">
        <v>11402</v>
      </c>
      <c r="I4802" s="205" t="s">
        <v>1842</v>
      </c>
      <c r="J4802" s="206"/>
      <c r="K4802" s="203">
        <v>26</v>
      </c>
      <c r="L4802" s="207" t="s">
        <v>827</v>
      </c>
      <c r="M4802" s="208" t="s">
        <v>1436</v>
      </c>
      <c r="N4802" s="209">
        <f t="shared" si="0"/>
        <v>2025</v>
      </c>
      <c r="O4802" s="210">
        <f t="shared" si="1"/>
        <v>12</v>
      </c>
      <c r="P4802" s="211" t="str">
        <f>IFERROR(VLOOKUP(F4802,연간집계!D:E,2,FALSE),"")</f>
        <v>PCMS_롱캘린더</v>
      </c>
    </row>
    <row r="4803" spans="1:16" ht="12.75">
      <c r="A4803" s="201">
        <v>46021.342418981483</v>
      </c>
      <c r="B4803" s="202">
        <v>46021</v>
      </c>
      <c r="C4803" s="203" t="s">
        <v>11404</v>
      </c>
      <c r="D4803" s="203" t="s">
        <v>11</v>
      </c>
      <c r="E4803" s="204" t="s">
        <v>11405</v>
      </c>
      <c r="F4803" s="49" t="s">
        <v>1048</v>
      </c>
      <c r="G4803" s="203">
        <v>1</v>
      </c>
      <c r="H4803" s="203" t="s">
        <v>1830</v>
      </c>
      <c r="I4803" s="205" t="s">
        <v>1440</v>
      </c>
      <c r="J4803" s="206"/>
      <c r="K4803" s="203">
        <v>80</v>
      </c>
      <c r="L4803" s="207" t="s">
        <v>827</v>
      </c>
      <c r="M4803" s="208" t="s">
        <v>1436</v>
      </c>
      <c r="N4803" s="209">
        <f t="shared" si="0"/>
        <v>2025</v>
      </c>
      <c r="O4803" s="210">
        <f t="shared" si="1"/>
        <v>12</v>
      </c>
      <c r="P4803" s="211" t="str">
        <f>IFERROR(VLOOKUP(F4803,연간집계!D:E,2,FALSE),"")</f>
        <v>프리북와이드 (하드)</v>
      </c>
    </row>
    <row r="4804" spans="1:16" ht="12.75">
      <c r="A4804" s="201">
        <v>46021.342430555553</v>
      </c>
      <c r="B4804" s="202">
        <v>46021</v>
      </c>
      <c r="C4804" s="203" t="s">
        <v>11406</v>
      </c>
      <c r="D4804" s="203" t="s">
        <v>11</v>
      </c>
      <c r="E4804" s="204" t="s">
        <v>11405</v>
      </c>
      <c r="F4804" s="49" t="s">
        <v>1048</v>
      </c>
      <c r="G4804" s="203">
        <v>1</v>
      </c>
      <c r="H4804" s="203" t="s">
        <v>1830</v>
      </c>
      <c r="I4804" s="205" t="s">
        <v>1440</v>
      </c>
      <c r="J4804" s="206"/>
      <c r="K4804" s="203">
        <v>80</v>
      </c>
      <c r="L4804" s="207" t="s">
        <v>827</v>
      </c>
      <c r="M4804" s="208" t="s">
        <v>1436</v>
      </c>
      <c r="N4804" s="209">
        <f t="shared" si="0"/>
        <v>2025</v>
      </c>
      <c r="O4804" s="210">
        <f t="shared" si="1"/>
        <v>12</v>
      </c>
      <c r="P4804" s="211" t="str">
        <f>IFERROR(VLOOKUP(F4804,연간집계!D:E,2,FALSE),"")</f>
        <v>프리북와이드 (하드)</v>
      </c>
    </row>
    <row r="4805" spans="1:16" ht="12.75">
      <c r="A4805" s="201">
        <v>46021.342442129629</v>
      </c>
      <c r="B4805" s="202">
        <v>46021</v>
      </c>
      <c r="C4805" s="203" t="s">
        <v>11407</v>
      </c>
      <c r="D4805" s="203" t="s">
        <v>11</v>
      </c>
      <c r="E4805" s="204" t="s">
        <v>11405</v>
      </c>
      <c r="F4805" s="49" t="s">
        <v>1048</v>
      </c>
      <c r="G4805" s="203">
        <v>1</v>
      </c>
      <c r="H4805" s="203" t="s">
        <v>1830</v>
      </c>
      <c r="I4805" s="205" t="s">
        <v>1440</v>
      </c>
      <c r="J4805" s="206"/>
      <c r="K4805" s="203">
        <v>80</v>
      </c>
      <c r="L4805" s="207" t="s">
        <v>827</v>
      </c>
      <c r="M4805" s="208" t="s">
        <v>1436</v>
      </c>
      <c r="N4805" s="209">
        <f t="shared" si="0"/>
        <v>2025</v>
      </c>
      <c r="O4805" s="210">
        <f t="shared" si="1"/>
        <v>12</v>
      </c>
      <c r="P4805" s="211" t="str">
        <f>IFERROR(VLOOKUP(F4805,연간집계!D:E,2,FALSE),"")</f>
        <v>프리북와이드 (하드)</v>
      </c>
    </row>
    <row r="4806" spans="1:16" ht="12.75">
      <c r="A4806" s="201">
        <v>46021.342453703706</v>
      </c>
      <c r="B4806" s="202">
        <v>46021</v>
      </c>
      <c r="C4806" s="203" t="s">
        <v>11408</v>
      </c>
      <c r="D4806" s="203" t="s">
        <v>11</v>
      </c>
      <c r="E4806" s="204" t="s">
        <v>11405</v>
      </c>
      <c r="F4806" s="49" t="s">
        <v>1048</v>
      </c>
      <c r="G4806" s="203">
        <v>1</v>
      </c>
      <c r="H4806" s="203" t="s">
        <v>1830</v>
      </c>
      <c r="I4806" s="205" t="s">
        <v>1440</v>
      </c>
      <c r="J4806" s="206"/>
      <c r="K4806" s="203">
        <v>80</v>
      </c>
      <c r="L4806" s="207" t="s">
        <v>827</v>
      </c>
      <c r="M4806" s="208" t="s">
        <v>1436</v>
      </c>
      <c r="N4806" s="209">
        <f t="shared" si="0"/>
        <v>2025</v>
      </c>
      <c r="O4806" s="210">
        <f t="shared" si="1"/>
        <v>12</v>
      </c>
      <c r="P4806" s="211" t="str">
        <f>IFERROR(VLOOKUP(F4806,연간집계!D:E,2,FALSE),"")</f>
        <v>프리북와이드 (하드)</v>
      </c>
    </row>
    <row r="4807" spans="1:16" ht="12.75">
      <c r="A4807" s="201">
        <v>46021.422569444447</v>
      </c>
      <c r="B4807" s="202">
        <v>46021</v>
      </c>
      <c r="C4807" s="203" t="s">
        <v>11409</v>
      </c>
      <c r="D4807" s="203" t="s">
        <v>11</v>
      </c>
      <c r="E4807" s="204" t="s">
        <v>11410</v>
      </c>
      <c r="F4807" s="49" t="s">
        <v>985</v>
      </c>
      <c r="G4807" s="203">
        <v>1</v>
      </c>
      <c r="H4807" s="203" t="s">
        <v>369</v>
      </c>
      <c r="I4807" s="205" t="s">
        <v>8008</v>
      </c>
      <c r="J4807" s="206"/>
      <c r="K4807" s="203">
        <v>36</v>
      </c>
      <c r="L4807" s="207" t="s">
        <v>827</v>
      </c>
      <c r="M4807" s="208" t="s">
        <v>1612</v>
      </c>
      <c r="N4807" s="209">
        <f t="shared" si="0"/>
        <v>2025</v>
      </c>
      <c r="O4807" s="210">
        <f t="shared" si="1"/>
        <v>12</v>
      </c>
      <c r="P4807" s="211" t="str">
        <f>IFERROR(VLOOKUP(F4807,연간집계!D:E,2,FALSE),"")</f>
        <v>졸업북 (유광)</v>
      </c>
    </row>
    <row r="4808" spans="1:16" ht="12.75">
      <c r="A4808" s="201">
        <v>46021.422581018516</v>
      </c>
      <c r="B4808" s="202">
        <v>46021</v>
      </c>
      <c r="C4808" s="203" t="s">
        <v>11411</v>
      </c>
      <c r="D4808" s="203" t="s">
        <v>11</v>
      </c>
      <c r="E4808" s="204" t="s">
        <v>11410</v>
      </c>
      <c r="F4808" s="49" t="s">
        <v>985</v>
      </c>
      <c r="G4808" s="203">
        <v>1</v>
      </c>
      <c r="H4808" s="203" t="s">
        <v>369</v>
      </c>
      <c r="I4808" s="205" t="s">
        <v>8008</v>
      </c>
      <c r="J4808" s="206"/>
      <c r="K4808" s="203">
        <v>36</v>
      </c>
      <c r="L4808" s="207" t="s">
        <v>827</v>
      </c>
      <c r="M4808" s="208" t="s">
        <v>1612</v>
      </c>
      <c r="N4808" s="209">
        <f t="shared" si="0"/>
        <v>2025</v>
      </c>
      <c r="O4808" s="210">
        <f t="shared" si="1"/>
        <v>12</v>
      </c>
      <c r="P4808" s="211" t="str">
        <f>IFERROR(VLOOKUP(F4808,연간집계!D:E,2,FALSE),"")</f>
        <v>졸업북 (유광)</v>
      </c>
    </row>
    <row r="4809" spans="1:16" ht="12.75">
      <c r="A4809" s="201">
        <v>46021.422592592593</v>
      </c>
      <c r="B4809" s="202">
        <v>46021</v>
      </c>
      <c r="C4809" s="203" t="s">
        <v>11412</v>
      </c>
      <c r="D4809" s="203" t="s">
        <v>11</v>
      </c>
      <c r="E4809" s="204" t="s">
        <v>11410</v>
      </c>
      <c r="F4809" s="49" t="s">
        <v>985</v>
      </c>
      <c r="G4809" s="203">
        <v>1</v>
      </c>
      <c r="H4809" s="203" t="s">
        <v>369</v>
      </c>
      <c r="I4809" s="205" t="s">
        <v>8008</v>
      </c>
      <c r="J4809" s="206"/>
      <c r="K4809" s="203">
        <v>36</v>
      </c>
      <c r="L4809" s="207" t="s">
        <v>827</v>
      </c>
      <c r="M4809" s="208" t="s">
        <v>1612</v>
      </c>
      <c r="N4809" s="209">
        <f t="shared" si="0"/>
        <v>2025</v>
      </c>
      <c r="O4809" s="210">
        <f t="shared" si="1"/>
        <v>12</v>
      </c>
      <c r="P4809" s="211" t="str">
        <f>IFERROR(VLOOKUP(F4809,연간집계!D:E,2,FALSE),"")</f>
        <v>졸업북 (유광)</v>
      </c>
    </row>
    <row r="4810" spans="1:16" ht="12.75">
      <c r="A4810" s="201">
        <v>46021.42260416667</v>
      </c>
      <c r="B4810" s="202">
        <v>46021</v>
      </c>
      <c r="C4810" s="203" t="s">
        <v>11413</v>
      </c>
      <c r="D4810" s="203" t="s">
        <v>11</v>
      </c>
      <c r="E4810" s="204" t="s">
        <v>11410</v>
      </c>
      <c r="F4810" s="49" t="s">
        <v>985</v>
      </c>
      <c r="G4810" s="203">
        <v>1</v>
      </c>
      <c r="H4810" s="203" t="s">
        <v>369</v>
      </c>
      <c r="I4810" s="205" t="s">
        <v>8008</v>
      </c>
      <c r="J4810" s="206"/>
      <c r="K4810" s="203">
        <v>36</v>
      </c>
      <c r="L4810" s="207" t="s">
        <v>827</v>
      </c>
      <c r="M4810" s="208" t="s">
        <v>1612</v>
      </c>
      <c r="N4810" s="209">
        <f t="shared" si="0"/>
        <v>2025</v>
      </c>
      <c r="O4810" s="210">
        <f t="shared" si="1"/>
        <v>12</v>
      </c>
      <c r="P4810" s="211" t="str">
        <f>IFERROR(VLOOKUP(F4810,연간집계!D:E,2,FALSE),"")</f>
        <v>졸업북 (유광)</v>
      </c>
    </row>
    <row r="4811" spans="1:16" ht="12.75">
      <c r="A4811" s="201">
        <v>46021.422615740739</v>
      </c>
      <c r="B4811" s="202">
        <v>46021</v>
      </c>
      <c r="C4811" s="203" t="s">
        <v>11414</v>
      </c>
      <c r="D4811" s="203" t="s">
        <v>11</v>
      </c>
      <c r="E4811" s="204" t="s">
        <v>11410</v>
      </c>
      <c r="F4811" s="49" t="s">
        <v>985</v>
      </c>
      <c r="G4811" s="203">
        <v>1</v>
      </c>
      <c r="H4811" s="203" t="s">
        <v>369</v>
      </c>
      <c r="I4811" s="205" t="s">
        <v>8008</v>
      </c>
      <c r="J4811" s="206"/>
      <c r="K4811" s="203">
        <v>36</v>
      </c>
      <c r="L4811" s="207" t="s">
        <v>827</v>
      </c>
      <c r="M4811" s="208" t="s">
        <v>1612</v>
      </c>
      <c r="N4811" s="209">
        <f t="shared" si="0"/>
        <v>2025</v>
      </c>
      <c r="O4811" s="210">
        <f t="shared" si="1"/>
        <v>12</v>
      </c>
      <c r="P4811" s="211" t="str">
        <f>IFERROR(VLOOKUP(F4811,연간집계!D:E,2,FALSE),"")</f>
        <v>졸업북 (유광)</v>
      </c>
    </row>
    <row r="4812" spans="1:16" ht="12.75">
      <c r="A4812" s="201">
        <v>46021.422627314816</v>
      </c>
      <c r="B4812" s="202">
        <v>46021</v>
      </c>
      <c r="C4812" s="203" t="s">
        <v>11415</v>
      </c>
      <c r="D4812" s="203" t="s">
        <v>11</v>
      </c>
      <c r="E4812" s="204" t="s">
        <v>11410</v>
      </c>
      <c r="F4812" s="49" t="s">
        <v>985</v>
      </c>
      <c r="G4812" s="203">
        <v>1</v>
      </c>
      <c r="H4812" s="203" t="s">
        <v>369</v>
      </c>
      <c r="I4812" s="205" t="s">
        <v>8008</v>
      </c>
      <c r="J4812" s="206"/>
      <c r="K4812" s="203">
        <v>36</v>
      </c>
      <c r="L4812" s="207" t="s">
        <v>827</v>
      </c>
      <c r="M4812" s="208" t="s">
        <v>1612</v>
      </c>
      <c r="N4812" s="209">
        <f t="shared" si="0"/>
        <v>2025</v>
      </c>
      <c r="O4812" s="210">
        <f t="shared" si="1"/>
        <v>12</v>
      </c>
      <c r="P4812" s="211" t="str">
        <f>IFERROR(VLOOKUP(F4812,연간집계!D:E,2,FALSE),"")</f>
        <v>졸업북 (유광)</v>
      </c>
    </row>
    <row r="4813" spans="1:16" ht="12.75">
      <c r="A4813" s="201">
        <v>46021.437488425923</v>
      </c>
      <c r="B4813" s="202">
        <v>46021</v>
      </c>
      <c r="C4813" s="203" t="s">
        <v>11416</v>
      </c>
      <c r="D4813" s="203" t="s">
        <v>11</v>
      </c>
      <c r="E4813" s="204" t="s">
        <v>11417</v>
      </c>
      <c r="F4813" s="49" t="s">
        <v>1274</v>
      </c>
      <c r="G4813" s="203">
        <v>2</v>
      </c>
      <c r="H4813" s="203" t="s">
        <v>11350</v>
      </c>
      <c r="I4813" s="205" t="s">
        <v>1842</v>
      </c>
      <c r="J4813" s="206"/>
      <c r="K4813" s="203">
        <v>26</v>
      </c>
      <c r="L4813" s="207" t="s">
        <v>828</v>
      </c>
      <c r="M4813" s="208" t="s">
        <v>1449</v>
      </c>
      <c r="N4813" s="209">
        <f t="shared" si="0"/>
        <v>2025</v>
      </c>
      <c r="O4813" s="210">
        <f t="shared" si="1"/>
        <v>12</v>
      </c>
      <c r="P4813" s="211" t="str">
        <f>IFERROR(VLOOKUP(F4813,연간집계!D:E,2,FALSE),"")</f>
        <v>PCMS_비트윈캘린더</v>
      </c>
    </row>
    <row r="4814" spans="1:16" ht="12.75">
      <c r="A4814" s="201">
        <v>46021.452326388891</v>
      </c>
      <c r="B4814" s="202">
        <v>46021</v>
      </c>
      <c r="C4814" s="203" t="s">
        <v>11418</v>
      </c>
      <c r="D4814" s="203" t="s">
        <v>11</v>
      </c>
      <c r="E4814" s="204" t="s">
        <v>11419</v>
      </c>
      <c r="F4814" s="49" t="s">
        <v>1284</v>
      </c>
      <c r="G4814" s="203">
        <v>7</v>
      </c>
      <c r="H4814" s="203" t="s">
        <v>11420</v>
      </c>
      <c r="I4814" s="205" t="s">
        <v>1501</v>
      </c>
      <c r="J4814" s="206"/>
      <c r="K4814" s="203">
        <v>26</v>
      </c>
      <c r="L4814" s="207" t="s">
        <v>827</v>
      </c>
      <c r="M4814" s="208" t="s">
        <v>1449</v>
      </c>
      <c r="N4814" s="209">
        <f t="shared" si="0"/>
        <v>2025</v>
      </c>
      <c r="O4814" s="210">
        <f t="shared" si="1"/>
        <v>12</v>
      </c>
      <c r="P4814" s="211" t="str">
        <f>IFERROR(VLOOKUP(F4814,연간집계!D:E,2,FALSE),"")</f>
        <v>PCMS_스탠다드캘린더</v>
      </c>
    </row>
    <row r="4815" spans="1:16" ht="12.75">
      <c r="A4815" s="201">
        <v>46021.487754629627</v>
      </c>
      <c r="B4815" s="202">
        <v>46020</v>
      </c>
      <c r="C4815" s="203" t="s">
        <v>11421</v>
      </c>
      <c r="D4815" s="203" t="s">
        <v>11</v>
      </c>
      <c r="E4815" s="204" t="s">
        <v>11422</v>
      </c>
      <c r="F4815" s="49" t="s">
        <v>1284</v>
      </c>
      <c r="G4815" s="203">
        <v>50</v>
      </c>
      <c r="H4815" s="203" t="s">
        <v>11423</v>
      </c>
      <c r="I4815" s="205" t="s">
        <v>5016</v>
      </c>
      <c r="J4815" s="206"/>
      <c r="K4815" s="203">
        <v>26</v>
      </c>
      <c r="L4815" s="207" t="s">
        <v>827</v>
      </c>
      <c r="M4815" s="208" t="s">
        <v>1497</v>
      </c>
      <c r="N4815" s="209">
        <f t="shared" si="0"/>
        <v>2025</v>
      </c>
      <c r="O4815" s="210">
        <f t="shared" si="1"/>
        <v>12</v>
      </c>
      <c r="P4815" s="211" t="str">
        <f>IFERROR(VLOOKUP(F4815,연간집계!D:E,2,FALSE),"")</f>
        <v>PCMS_스탠다드캘린더</v>
      </c>
    </row>
    <row r="4816" spans="1:16" ht="12.75">
      <c r="A4816" s="201">
        <v>46021.490810185183</v>
      </c>
      <c r="B4816" s="202">
        <v>46021</v>
      </c>
      <c r="C4816" s="203" t="s">
        <v>11424</v>
      </c>
      <c r="D4816" s="203" t="s">
        <v>11</v>
      </c>
      <c r="E4816" s="204" t="s">
        <v>11425</v>
      </c>
      <c r="F4816" s="49" t="s">
        <v>856</v>
      </c>
      <c r="G4816" s="203">
        <v>1</v>
      </c>
      <c r="H4816" s="203" t="s">
        <v>5411</v>
      </c>
      <c r="I4816" s="205" t="s">
        <v>1984</v>
      </c>
      <c r="J4816" s="206"/>
      <c r="K4816" s="203">
        <v>76</v>
      </c>
      <c r="L4816" s="207" t="s">
        <v>827</v>
      </c>
      <c r="M4816" s="208" t="s">
        <v>1449</v>
      </c>
      <c r="N4816" s="209">
        <f t="shared" si="0"/>
        <v>2025</v>
      </c>
      <c r="O4816" s="210">
        <f t="shared" si="1"/>
        <v>12</v>
      </c>
      <c r="P4816" s="211" t="str">
        <f>IFERROR(VLOOKUP(F4816,연간집계!D:E,2,FALSE),"")</f>
        <v>스탠다드 포토북 8*8 (하드/무광)</v>
      </c>
    </row>
    <row r="4817" spans="1:16" ht="12.75">
      <c r="A4817" s="201">
        <v>46021.496782407405</v>
      </c>
      <c r="B4817" s="202">
        <v>46021</v>
      </c>
      <c r="C4817" s="203" t="s">
        <v>11426</v>
      </c>
      <c r="D4817" s="203" t="s">
        <v>11</v>
      </c>
      <c r="E4817" s="204" t="s">
        <v>11427</v>
      </c>
      <c r="F4817" s="49" t="s">
        <v>1284</v>
      </c>
      <c r="G4817" s="203">
        <v>4</v>
      </c>
      <c r="H4817" s="203" t="s">
        <v>11428</v>
      </c>
      <c r="I4817" s="205" t="s">
        <v>5016</v>
      </c>
      <c r="J4817" s="206"/>
      <c r="K4817" s="203">
        <v>26</v>
      </c>
      <c r="L4817" s="207" t="s">
        <v>827</v>
      </c>
      <c r="M4817" s="208" t="s">
        <v>1481</v>
      </c>
      <c r="N4817" s="209">
        <f t="shared" si="0"/>
        <v>2025</v>
      </c>
      <c r="O4817" s="210">
        <f t="shared" si="1"/>
        <v>12</v>
      </c>
      <c r="P4817" s="211" t="str">
        <f>IFERROR(VLOOKUP(F4817,연간집계!D:E,2,FALSE),"")</f>
        <v>PCMS_스탠다드캘린더</v>
      </c>
    </row>
    <row r="4818" spans="1:16" ht="12.75">
      <c r="A4818" s="201">
        <v>46021.502754629626</v>
      </c>
      <c r="B4818" s="202">
        <v>46021</v>
      </c>
      <c r="C4818" s="203" t="s">
        <v>11429</v>
      </c>
      <c r="D4818" s="203" t="s">
        <v>11</v>
      </c>
      <c r="E4818" s="204" t="s">
        <v>11430</v>
      </c>
      <c r="F4818" s="49" t="s">
        <v>890</v>
      </c>
      <c r="G4818" s="203">
        <v>1</v>
      </c>
      <c r="H4818" s="203" t="s">
        <v>2325</v>
      </c>
      <c r="I4818" s="205" t="s">
        <v>1566</v>
      </c>
      <c r="J4818" s="208" t="s">
        <v>2810</v>
      </c>
      <c r="K4818" s="203">
        <v>60</v>
      </c>
      <c r="L4818" s="207" t="s">
        <v>827</v>
      </c>
      <c r="M4818" s="208" t="s">
        <v>1502</v>
      </c>
      <c r="N4818" s="209">
        <f t="shared" si="0"/>
        <v>2025</v>
      </c>
      <c r="O4818" s="210">
        <f t="shared" si="1"/>
        <v>12</v>
      </c>
      <c r="P4818" s="211" t="str">
        <f>IFERROR(VLOOKUP(F4818,연간집계!D:E,2,FALSE),"")</f>
        <v>메모리북</v>
      </c>
    </row>
    <row r="4819" spans="1:16" ht="12.75">
      <c r="A4819" s="201">
        <v>46021.508831018517</v>
      </c>
      <c r="B4819" s="202">
        <v>46021</v>
      </c>
      <c r="C4819" s="203" t="s">
        <v>11431</v>
      </c>
      <c r="D4819" s="203" t="s">
        <v>11</v>
      </c>
      <c r="E4819" s="204" t="s">
        <v>11432</v>
      </c>
      <c r="F4819" s="49" t="s">
        <v>838</v>
      </c>
      <c r="G4819" s="203">
        <v>1</v>
      </c>
      <c r="H4819" s="203" t="s">
        <v>4590</v>
      </c>
      <c r="I4819" s="205" t="s">
        <v>1570</v>
      </c>
      <c r="J4819" s="206"/>
      <c r="K4819" s="203">
        <v>40</v>
      </c>
      <c r="L4819" s="207" t="s">
        <v>827</v>
      </c>
      <c r="M4819" s="208" t="s">
        <v>1436</v>
      </c>
      <c r="N4819" s="209">
        <f t="shared" si="0"/>
        <v>2025</v>
      </c>
      <c r="O4819" s="210">
        <f t="shared" si="1"/>
        <v>12</v>
      </c>
      <c r="P4819" s="211" t="str">
        <f>IFERROR(VLOOKUP(F4819,연간집계!D:E,2,FALSE),"")</f>
        <v>스탠다드 포토북 6*8 (하드/무광)</v>
      </c>
    </row>
    <row r="4820" spans="1:16" ht="12.75">
      <c r="A4820" s="201">
        <v>46021.50885416667</v>
      </c>
      <c r="B4820" s="202">
        <v>46021</v>
      </c>
      <c r="C4820" s="203" t="s">
        <v>11433</v>
      </c>
      <c r="D4820" s="203" t="s">
        <v>11</v>
      </c>
      <c r="E4820" s="204" t="s">
        <v>11432</v>
      </c>
      <c r="F4820" s="49" t="s">
        <v>838</v>
      </c>
      <c r="G4820" s="203">
        <v>1</v>
      </c>
      <c r="H4820" s="203" t="s">
        <v>4590</v>
      </c>
      <c r="I4820" s="205" t="s">
        <v>1570</v>
      </c>
      <c r="J4820" s="206"/>
      <c r="K4820" s="203">
        <v>38</v>
      </c>
      <c r="L4820" s="207" t="s">
        <v>827</v>
      </c>
      <c r="M4820" s="208" t="s">
        <v>1436</v>
      </c>
      <c r="N4820" s="209">
        <f t="shared" si="0"/>
        <v>2025</v>
      </c>
      <c r="O4820" s="210">
        <f t="shared" si="1"/>
        <v>12</v>
      </c>
      <c r="P4820" s="211" t="str">
        <f>IFERROR(VLOOKUP(F4820,연간집계!D:E,2,FALSE),"")</f>
        <v>스탠다드 포토북 6*8 (하드/무광)</v>
      </c>
    </row>
    <row r="4821" spans="1:16" ht="12.75">
      <c r="A4821" s="201">
        <v>46021.50886574074</v>
      </c>
      <c r="B4821" s="202">
        <v>46021</v>
      </c>
      <c r="C4821" s="203" t="s">
        <v>11434</v>
      </c>
      <c r="D4821" s="203" t="s">
        <v>11</v>
      </c>
      <c r="E4821" s="204" t="s">
        <v>11432</v>
      </c>
      <c r="F4821" s="49" t="s">
        <v>838</v>
      </c>
      <c r="G4821" s="203">
        <v>1</v>
      </c>
      <c r="H4821" s="203" t="s">
        <v>4590</v>
      </c>
      <c r="I4821" s="205" t="s">
        <v>1570</v>
      </c>
      <c r="J4821" s="206"/>
      <c r="K4821" s="203">
        <v>38</v>
      </c>
      <c r="L4821" s="207" t="s">
        <v>827</v>
      </c>
      <c r="M4821" s="208" t="s">
        <v>1436</v>
      </c>
      <c r="N4821" s="209">
        <f t="shared" si="0"/>
        <v>2025</v>
      </c>
      <c r="O4821" s="210">
        <f t="shared" si="1"/>
        <v>12</v>
      </c>
      <c r="P4821" s="211" t="str">
        <f>IFERROR(VLOOKUP(F4821,연간집계!D:E,2,FALSE),"")</f>
        <v>스탠다드 포토북 6*8 (하드/무광)</v>
      </c>
    </row>
    <row r="4822" spans="1:16" ht="12.75">
      <c r="A4822" s="201">
        <v>46021.508877314816</v>
      </c>
      <c r="B4822" s="202">
        <v>46021</v>
      </c>
      <c r="C4822" s="203" t="s">
        <v>11435</v>
      </c>
      <c r="D4822" s="203" t="s">
        <v>11</v>
      </c>
      <c r="E4822" s="204" t="s">
        <v>11432</v>
      </c>
      <c r="F4822" s="49" t="s">
        <v>838</v>
      </c>
      <c r="G4822" s="203">
        <v>1</v>
      </c>
      <c r="H4822" s="203" t="s">
        <v>4590</v>
      </c>
      <c r="I4822" s="205" t="s">
        <v>1570</v>
      </c>
      <c r="J4822" s="206"/>
      <c r="K4822" s="203">
        <v>38</v>
      </c>
      <c r="L4822" s="207" t="s">
        <v>827</v>
      </c>
      <c r="M4822" s="208" t="s">
        <v>1436</v>
      </c>
      <c r="N4822" s="209">
        <f t="shared" si="0"/>
        <v>2025</v>
      </c>
      <c r="O4822" s="210">
        <f t="shared" si="1"/>
        <v>12</v>
      </c>
      <c r="P4822" s="211" t="str">
        <f>IFERROR(VLOOKUP(F4822,연간집계!D:E,2,FALSE),"")</f>
        <v>스탠다드 포토북 6*8 (하드/무광)</v>
      </c>
    </row>
    <row r="4823" spans="1:16" ht="12.75">
      <c r="A4823" s="201">
        <v>46021.544178240743</v>
      </c>
      <c r="B4823" s="202">
        <v>46021</v>
      </c>
      <c r="C4823" s="203" t="s">
        <v>11436</v>
      </c>
      <c r="D4823" s="203" t="s">
        <v>11</v>
      </c>
      <c r="E4823" s="204" t="s">
        <v>11437</v>
      </c>
      <c r="F4823" s="49" t="s">
        <v>838</v>
      </c>
      <c r="G4823" s="203">
        <v>1</v>
      </c>
      <c r="H4823" s="203" t="s">
        <v>11367</v>
      </c>
      <c r="I4823" s="205" t="s">
        <v>1440</v>
      </c>
      <c r="J4823" s="206"/>
      <c r="K4823" s="203">
        <v>74</v>
      </c>
      <c r="L4823" s="207" t="s">
        <v>827</v>
      </c>
      <c r="M4823" s="208" t="s">
        <v>1449</v>
      </c>
      <c r="N4823" s="209">
        <f t="shared" si="0"/>
        <v>2025</v>
      </c>
      <c r="O4823" s="210">
        <f t="shared" si="1"/>
        <v>12</v>
      </c>
      <c r="P4823" s="211" t="str">
        <f>IFERROR(VLOOKUP(F4823,연간집계!D:E,2,FALSE),"")</f>
        <v>스탠다드 포토북 6*8 (하드/무광)</v>
      </c>
    </row>
    <row r="4824" spans="1:16" ht="12.75">
      <c r="A4824" s="201">
        <v>46021.547199074077</v>
      </c>
      <c r="B4824" s="202">
        <v>46021</v>
      </c>
      <c r="C4824" s="203" t="s">
        <v>11438</v>
      </c>
      <c r="D4824" s="203" t="s">
        <v>11</v>
      </c>
      <c r="E4824" s="204" t="s">
        <v>11439</v>
      </c>
      <c r="F4824" s="49" t="s">
        <v>1284</v>
      </c>
      <c r="G4824" s="203">
        <v>1</v>
      </c>
      <c r="H4824" s="203" t="s">
        <v>11440</v>
      </c>
      <c r="I4824" s="205" t="s">
        <v>5016</v>
      </c>
      <c r="J4824" s="206"/>
      <c r="K4824" s="203">
        <v>26</v>
      </c>
      <c r="L4824" s="207" t="s">
        <v>827</v>
      </c>
      <c r="M4824" s="208" t="s">
        <v>1541</v>
      </c>
      <c r="N4824" s="209">
        <f t="shared" si="0"/>
        <v>2025</v>
      </c>
      <c r="O4824" s="210">
        <f t="shared" si="1"/>
        <v>12</v>
      </c>
      <c r="P4824" s="211" t="str">
        <f>IFERROR(VLOOKUP(F4824,연간집계!D:E,2,FALSE),"")</f>
        <v>PCMS_스탠다드캘린더</v>
      </c>
    </row>
    <row r="4825" spans="1:16" ht="12.75">
      <c r="A4825" s="201">
        <v>46021.55023148148</v>
      </c>
      <c r="B4825" s="202">
        <v>46021</v>
      </c>
      <c r="C4825" s="203" t="s">
        <v>11441</v>
      </c>
      <c r="D4825" s="203" t="s">
        <v>11</v>
      </c>
      <c r="E4825" s="204" t="s">
        <v>11442</v>
      </c>
      <c r="F4825" s="49" t="s">
        <v>1347</v>
      </c>
      <c r="G4825" s="203">
        <v>1</v>
      </c>
      <c r="H4825" s="203" t="s">
        <v>11443</v>
      </c>
      <c r="I4825" s="205" t="s">
        <v>1440</v>
      </c>
      <c r="J4825" s="208" t="s">
        <v>1480</v>
      </c>
      <c r="K4825" s="203">
        <v>1</v>
      </c>
      <c r="L4825" s="207" t="s">
        <v>828</v>
      </c>
      <c r="M4825" s="208" t="s">
        <v>1471</v>
      </c>
      <c r="N4825" s="209">
        <f t="shared" si="0"/>
        <v>2025</v>
      </c>
      <c r="O4825" s="210">
        <f t="shared" si="1"/>
        <v>12</v>
      </c>
      <c r="P4825" s="211" t="str">
        <f>IFERROR(VLOOKUP(F4825,연간집계!D:E,2,FALSE),"")</f>
        <v>아크릴키링</v>
      </c>
    </row>
    <row r="4826" spans="1:16" ht="12.75">
      <c r="A4826" s="201">
        <v>46021.59170138889</v>
      </c>
      <c r="B4826" s="202">
        <v>46021</v>
      </c>
      <c r="C4826" s="203" t="s">
        <v>11444</v>
      </c>
      <c r="D4826" s="203" t="s">
        <v>11</v>
      </c>
      <c r="E4826" s="204" t="s">
        <v>11445</v>
      </c>
      <c r="F4826" s="49" t="s">
        <v>847</v>
      </c>
      <c r="G4826" s="203">
        <v>7</v>
      </c>
      <c r="H4826" s="203" t="s">
        <v>11446</v>
      </c>
      <c r="I4826" s="205" t="s">
        <v>5118</v>
      </c>
      <c r="J4826" s="206"/>
      <c r="K4826" s="203">
        <v>30</v>
      </c>
      <c r="L4826" s="207" t="s">
        <v>827</v>
      </c>
      <c r="M4826" s="203" t="s">
        <v>5021</v>
      </c>
      <c r="N4826" s="209">
        <f t="shared" si="0"/>
        <v>2025</v>
      </c>
      <c r="O4826" s="210">
        <f t="shared" si="1"/>
        <v>12</v>
      </c>
      <c r="P4826" s="211" t="str">
        <f>IFERROR(VLOOKUP(F4826,연간집계!D:E,2,FALSE),"")</f>
        <v>스탠다드 포토북 8*11 (하드/무광)</v>
      </c>
    </row>
    <row r="4827" spans="1:16" ht="12.75">
      <c r="A4827" s="201">
        <v>46021.618275462963</v>
      </c>
      <c r="B4827" s="202">
        <v>46021</v>
      </c>
      <c r="C4827" s="203" t="s">
        <v>11447</v>
      </c>
      <c r="D4827" s="203" t="s">
        <v>11</v>
      </c>
      <c r="E4827" s="204" t="s">
        <v>11448</v>
      </c>
      <c r="F4827" s="49" t="s">
        <v>843</v>
      </c>
      <c r="G4827" s="203">
        <v>1</v>
      </c>
      <c r="H4827" s="203" t="s">
        <v>11449</v>
      </c>
      <c r="I4827" s="205" t="s">
        <v>1566</v>
      </c>
      <c r="J4827" s="206"/>
      <c r="K4827" s="203">
        <v>26</v>
      </c>
      <c r="L4827" s="207" t="s">
        <v>827</v>
      </c>
      <c r="M4827" s="208" t="s">
        <v>1436</v>
      </c>
      <c r="N4827" s="209">
        <f t="shared" si="0"/>
        <v>2025</v>
      </c>
      <c r="O4827" s="210">
        <f t="shared" si="1"/>
        <v>12</v>
      </c>
      <c r="P4827" s="211" t="str">
        <f>IFERROR(VLOOKUP(F4827,연간집계!D:E,2,FALSE),"")</f>
        <v>스탠다드 포토북 8*11 (소프트/무광)</v>
      </c>
    </row>
    <row r="4828" spans="1:16" ht="12.75">
      <c r="A4828" s="201">
        <v>46021.618287037039</v>
      </c>
      <c r="B4828" s="202">
        <v>46021</v>
      </c>
      <c r="C4828" s="203" t="s">
        <v>11450</v>
      </c>
      <c r="D4828" s="203" t="s">
        <v>11</v>
      </c>
      <c r="E4828" s="204" t="s">
        <v>11448</v>
      </c>
      <c r="F4828" s="49" t="s">
        <v>843</v>
      </c>
      <c r="G4828" s="203">
        <v>1</v>
      </c>
      <c r="H4828" s="203" t="s">
        <v>11449</v>
      </c>
      <c r="I4828" s="205" t="s">
        <v>1707</v>
      </c>
      <c r="J4828" s="206"/>
      <c r="K4828" s="203">
        <v>24</v>
      </c>
      <c r="L4828" s="207" t="s">
        <v>827</v>
      </c>
      <c r="M4828" s="208" t="s">
        <v>1436</v>
      </c>
      <c r="N4828" s="209">
        <f t="shared" si="0"/>
        <v>2025</v>
      </c>
      <c r="O4828" s="210">
        <f t="shared" si="1"/>
        <v>12</v>
      </c>
      <c r="P4828" s="211" t="str">
        <f>IFERROR(VLOOKUP(F4828,연간집계!D:E,2,FALSE),"")</f>
        <v>스탠다드 포토북 8*11 (소프트/무광)</v>
      </c>
    </row>
    <row r="4829" spans="1:16" ht="12.75">
      <c r="A4829" s="201">
        <v>46021.644907407404</v>
      </c>
      <c r="B4829" s="202">
        <v>46021</v>
      </c>
      <c r="C4829" s="203" t="s">
        <v>11451</v>
      </c>
      <c r="D4829" s="203" t="s">
        <v>11</v>
      </c>
      <c r="E4829" s="204" t="s">
        <v>11452</v>
      </c>
      <c r="F4829" s="49" t="s">
        <v>1299</v>
      </c>
      <c r="G4829" s="203">
        <v>1</v>
      </c>
      <c r="H4829" s="203" t="s">
        <v>11453</v>
      </c>
      <c r="I4829" s="205" t="s">
        <v>5190</v>
      </c>
      <c r="J4829" s="206"/>
      <c r="K4829" s="203">
        <v>15</v>
      </c>
      <c r="L4829" s="207" t="s">
        <v>827</v>
      </c>
      <c r="M4829" s="208" t="s">
        <v>1541</v>
      </c>
      <c r="N4829" s="209">
        <f t="shared" si="0"/>
        <v>2025</v>
      </c>
      <c r="O4829" s="210">
        <f t="shared" si="1"/>
        <v>12</v>
      </c>
      <c r="P4829" s="211" t="str">
        <f>IFERROR(VLOOKUP(F4829,연간집계!D:E,2,FALSE),"")</f>
        <v>PCMS_우드월캘린더</v>
      </c>
    </row>
    <row r="4830" spans="1:16" ht="12.75">
      <c r="A4830" s="201">
        <v>46021.653726851851</v>
      </c>
      <c r="B4830" s="202">
        <v>46021</v>
      </c>
      <c r="C4830" s="203" t="s">
        <v>11454</v>
      </c>
      <c r="D4830" s="203" t="s">
        <v>11</v>
      </c>
      <c r="E4830" s="204" t="s">
        <v>11455</v>
      </c>
      <c r="F4830" s="49" t="s">
        <v>838</v>
      </c>
      <c r="G4830" s="203">
        <v>2</v>
      </c>
      <c r="H4830" s="203" t="s">
        <v>2348</v>
      </c>
      <c r="I4830" s="205" t="s">
        <v>1440</v>
      </c>
      <c r="J4830" s="206"/>
      <c r="K4830" s="203">
        <v>26</v>
      </c>
      <c r="L4830" s="207" t="s">
        <v>827</v>
      </c>
      <c r="M4830" s="208" t="s">
        <v>1541</v>
      </c>
      <c r="N4830" s="209">
        <f t="shared" si="0"/>
        <v>2025</v>
      </c>
      <c r="O4830" s="210">
        <f t="shared" si="1"/>
        <v>12</v>
      </c>
      <c r="P4830" s="211" t="str">
        <f>IFERROR(VLOOKUP(F4830,연간집계!D:E,2,FALSE),"")</f>
        <v>스탠다드 포토북 6*8 (하드/무광)</v>
      </c>
    </row>
    <row r="4831" spans="1:16" ht="12.75">
      <c r="A4831" s="201">
        <v>46021.674340277779</v>
      </c>
      <c r="B4831" s="202">
        <v>46021</v>
      </c>
      <c r="C4831" s="203" t="s">
        <v>11456</v>
      </c>
      <c r="D4831" s="203" t="s">
        <v>11</v>
      </c>
      <c r="E4831" s="204" t="s">
        <v>11457</v>
      </c>
      <c r="F4831" s="49" t="s">
        <v>874</v>
      </c>
      <c r="G4831" s="203">
        <v>1</v>
      </c>
      <c r="H4831" s="203" t="s">
        <v>11458</v>
      </c>
      <c r="I4831" s="205" t="s">
        <v>1570</v>
      </c>
      <c r="J4831" s="206"/>
      <c r="K4831" s="203">
        <v>30</v>
      </c>
      <c r="L4831" s="207" t="s">
        <v>827</v>
      </c>
      <c r="M4831" s="208" t="s">
        <v>1425</v>
      </c>
      <c r="N4831" s="209">
        <f t="shared" si="0"/>
        <v>2025</v>
      </c>
      <c r="O4831" s="210">
        <f t="shared" si="1"/>
        <v>12</v>
      </c>
      <c r="P4831" s="211" t="str">
        <f>IFERROR(VLOOKUP(F4831,연간집계!D:E,2,FALSE),"")</f>
        <v>스탠다드 포토북 11*8 (하드/무광)</v>
      </c>
    </row>
    <row r="4832" spans="1:16" ht="12.75">
      <c r="A4832" s="201">
        <v>46021.674351851849</v>
      </c>
      <c r="B4832" s="202">
        <v>46021</v>
      </c>
      <c r="C4832" s="203" t="s">
        <v>11459</v>
      </c>
      <c r="D4832" s="203" t="s">
        <v>11</v>
      </c>
      <c r="E4832" s="204" t="s">
        <v>11457</v>
      </c>
      <c r="F4832" s="49" t="s">
        <v>874</v>
      </c>
      <c r="G4832" s="203">
        <v>1</v>
      </c>
      <c r="H4832" s="203" t="s">
        <v>11458</v>
      </c>
      <c r="I4832" s="205" t="s">
        <v>1570</v>
      </c>
      <c r="J4832" s="206"/>
      <c r="K4832" s="203">
        <v>30</v>
      </c>
      <c r="L4832" s="207" t="s">
        <v>827</v>
      </c>
      <c r="M4832" s="208" t="s">
        <v>1425</v>
      </c>
      <c r="N4832" s="209">
        <f t="shared" si="0"/>
        <v>2025</v>
      </c>
      <c r="O4832" s="210">
        <f t="shared" si="1"/>
        <v>12</v>
      </c>
      <c r="P4832" s="211" t="str">
        <f>IFERROR(VLOOKUP(F4832,연간집계!D:E,2,FALSE),"")</f>
        <v>스탠다드 포토북 11*8 (하드/무광)</v>
      </c>
    </row>
    <row r="4833" spans="1:16" ht="12.75">
      <c r="A4833" s="201">
        <v>46021.674363425926</v>
      </c>
      <c r="B4833" s="202">
        <v>46021</v>
      </c>
      <c r="C4833" s="203" t="s">
        <v>11460</v>
      </c>
      <c r="D4833" s="203" t="s">
        <v>11</v>
      </c>
      <c r="E4833" s="204" t="s">
        <v>11457</v>
      </c>
      <c r="F4833" s="49" t="s">
        <v>874</v>
      </c>
      <c r="G4833" s="203">
        <v>1</v>
      </c>
      <c r="H4833" s="203" t="s">
        <v>11458</v>
      </c>
      <c r="I4833" s="205" t="s">
        <v>1570</v>
      </c>
      <c r="J4833" s="206"/>
      <c r="K4833" s="203">
        <v>30</v>
      </c>
      <c r="L4833" s="207" t="s">
        <v>827</v>
      </c>
      <c r="M4833" s="208" t="s">
        <v>1425</v>
      </c>
      <c r="N4833" s="209">
        <f t="shared" si="0"/>
        <v>2025</v>
      </c>
      <c r="O4833" s="210">
        <f t="shared" si="1"/>
        <v>12</v>
      </c>
      <c r="P4833" s="211" t="str">
        <f>IFERROR(VLOOKUP(F4833,연간집계!D:E,2,FALSE),"")</f>
        <v>스탠다드 포토북 11*8 (하드/무광)</v>
      </c>
    </row>
    <row r="4834" spans="1:16" ht="12.75">
      <c r="A4834" s="201">
        <v>46021.674375000002</v>
      </c>
      <c r="B4834" s="202">
        <v>46021</v>
      </c>
      <c r="C4834" s="203" t="s">
        <v>11461</v>
      </c>
      <c r="D4834" s="203" t="s">
        <v>11</v>
      </c>
      <c r="E4834" s="204" t="s">
        <v>11457</v>
      </c>
      <c r="F4834" s="49" t="s">
        <v>874</v>
      </c>
      <c r="G4834" s="203">
        <v>1</v>
      </c>
      <c r="H4834" s="203" t="s">
        <v>11458</v>
      </c>
      <c r="I4834" s="205" t="s">
        <v>1570</v>
      </c>
      <c r="J4834" s="206"/>
      <c r="K4834" s="203">
        <v>30</v>
      </c>
      <c r="L4834" s="207" t="s">
        <v>827</v>
      </c>
      <c r="M4834" s="208" t="s">
        <v>1425</v>
      </c>
      <c r="N4834" s="209">
        <f t="shared" si="0"/>
        <v>2025</v>
      </c>
      <c r="O4834" s="210">
        <f t="shared" si="1"/>
        <v>12</v>
      </c>
      <c r="P4834" s="211" t="str">
        <f>IFERROR(VLOOKUP(F4834,연간집계!D:E,2,FALSE),"")</f>
        <v>스탠다드 포토북 11*8 (하드/무광)</v>
      </c>
    </row>
    <row r="4835" spans="1:16" ht="12.75">
      <c r="A4835" s="201">
        <v>46021.674386574072</v>
      </c>
      <c r="B4835" s="202">
        <v>46021</v>
      </c>
      <c r="C4835" s="203" t="s">
        <v>11462</v>
      </c>
      <c r="D4835" s="203" t="s">
        <v>11</v>
      </c>
      <c r="E4835" s="204" t="s">
        <v>11457</v>
      </c>
      <c r="F4835" s="49" t="s">
        <v>874</v>
      </c>
      <c r="G4835" s="203">
        <v>1</v>
      </c>
      <c r="H4835" s="203" t="s">
        <v>11458</v>
      </c>
      <c r="I4835" s="205" t="s">
        <v>1570</v>
      </c>
      <c r="J4835" s="206"/>
      <c r="K4835" s="203">
        <v>30</v>
      </c>
      <c r="L4835" s="207" t="s">
        <v>827</v>
      </c>
      <c r="M4835" s="208" t="s">
        <v>1425</v>
      </c>
      <c r="N4835" s="209">
        <f t="shared" si="0"/>
        <v>2025</v>
      </c>
      <c r="O4835" s="210">
        <f t="shared" si="1"/>
        <v>12</v>
      </c>
      <c r="P4835" s="211" t="str">
        <f>IFERROR(VLOOKUP(F4835,연간집계!D:E,2,FALSE),"")</f>
        <v>스탠다드 포토북 11*8 (하드/무광)</v>
      </c>
    </row>
    <row r="4836" spans="1:16" ht="12.75">
      <c r="A4836" s="201">
        <v>46021.674398148149</v>
      </c>
      <c r="B4836" s="202">
        <v>46021</v>
      </c>
      <c r="C4836" s="203" t="s">
        <v>11463</v>
      </c>
      <c r="D4836" s="203" t="s">
        <v>11</v>
      </c>
      <c r="E4836" s="204" t="s">
        <v>11457</v>
      </c>
      <c r="F4836" s="49" t="s">
        <v>874</v>
      </c>
      <c r="G4836" s="203">
        <v>1</v>
      </c>
      <c r="H4836" s="203" t="s">
        <v>11458</v>
      </c>
      <c r="I4836" s="205" t="s">
        <v>1570</v>
      </c>
      <c r="J4836" s="206"/>
      <c r="K4836" s="203">
        <v>30</v>
      </c>
      <c r="L4836" s="207" t="s">
        <v>827</v>
      </c>
      <c r="M4836" s="208" t="s">
        <v>1425</v>
      </c>
      <c r="N4836" s="209">
        <f t="shared" si="0"/>
        <v>2025</v>
      </c>
      <c r="O4836" s="210">
        <f t="shared" si="1"/>
        <v>12</v>
      </c>
      <c r="P4836" s="211" t="str">
        <f>IFERROR(VLOOKUP(F4836,연간집계!D:E,2,FALSE),"")</f>
        <v>스탠다드 포토북 11*8 (하드/무광)</v>
      </c>
    </row>
    <row r="4837" spans="1:16" ht="12.75">
      <c r="A4837" s="201">
        <v>46021.674409722225</v>
      </c>
      <c r="B4837" s="202">
        <v>46021</v>
      </c>
      <c r="C4837" s="203" t="s">
        <v>11464</v>
      </c>
      <c r="D4837" s="203" t="s">
        <v>11</v>
      </c>
      <c r="E4837" s="204" t="s">
        <v>11457</v>
      </c>
      <c r="F4837" s="49" t="s">
        <v>874</v>
      </c>
      <c r="G4837" s="203">
        <v>1</v>
      </c>
      <c r="H4837" s="203" t="s">
        <v>11458</v>
      </c>
      <c r="I4837" s="205" t="s">
        <v>1570</v>
      </c>
      <c r="J4837" s="206"/>
      <c r="K4837" s="203">
        <v>30</v>
      </c>
      <c r="L4837" s="207" t="s">
        <v>827</v>
      </c>
      <c r="M4837" s="208" t="s">
        <v>1425</v>
      </c>
      <c r="N4837" s="209">
        <f t="shared" si="0"/>
        <v>2025</v>
      </c>
      <c r="O4837" s="210">
        <f t="shared" si="1"/>
        <v>12</v>
      </c>
      <c r="P4837" s="211" t="str">
        <f>IFERROR(VLOOKUP(F4837,연간집계!D:E,2,FALSE),"")</f>
        <v>스탠다드 포토북 11*8 (하드/무광)</v>
      </c>
    </row>
    <row r="4838" spans="1:16" ht="12.75">
      <c r="A4838" s="201">
        <v>46021.674421296295</v>
      </c>
      <c r="B4838" s="202">
        <v>46021</v>
      </c>
      <c r="C4838" s="203" t="s">
        <v>11465</v>
      </c>
      <c r="D4838" s="203" t="s">
        <v>11</v>
      </c>
      <c r="E4838" s="204" t="s">
        <v>11457</v>
      </c>
      <c r="F4838" s="49" t="s">
        <v>874</v>
      </c>
      <c r="G4838" s="203">
        <v>1</v>
      </c>
      <c r="H4838" s="203" t="s">
        <v>11458</v>
      </c>
      <c r="I4838" s="205" t="s">
        <v>1570</v>
      </c>
      <c r="J4838" s="206"/>
      <c r="K4838" s="203">
        <v>30</v>
      </c>
      <c r="L4838" s="207" t="s">
        <v>827</v>
      </c>
      <c r="M4838" s="208" t="s">
        <v>1425</v>
      </c>
      <c r="N4838" s="209">
        <f t="shared" si="0"/>
        <v>2025</v>
      </c>
      <c r="O4838" s="210">
        <f t="shared" si="1"/>
        <v>12</v>
      </c>
      <c r="P4838" s="211" t="str">
        <f>IFERROR(VLOOKUP(F4838,연간집계!D:E,2,FALSE),"")</f>
        <v>스탠다드 포토북 11*8 (하드/무광)</v>
      </c>
    </row>
    <row r="4839" spans="1:16" ht="12.75">
      <c r="A4839" s="201">
        <v>46021.674432870372</v>
      </c>
      <c r="B4839" s="202">
        <v>46021</v>
      </c>
      <c r="C4839" s="203" t="s">
        <v>11466</v>
      </c>
      <c r="D4839" s="203" t="s">
        <v>11</v>
      </c>
      <c r="E4839" s="204" t="s">
        <v>11457</v>
      </c>
      <c r="F4839" s="49" t="s">
        <v>874</v>
      </c>
      <c r="G4839" s="203">
        <v>1</v>
      </c>
      <c r="H4839" s="203" t="s">
        <v>11458</v>
      </c>
      <c r="I4839" s="205" t="s">
        <v>1570</v>
      </c>
      <c r="J4839" s="206"/>
      <c r="K4839" s="203">
        <v>30</v>
      </c>
      <c r="L4839" s="207" t="s">
        <v>827</v>
      </c>
      <c r="M4839" s="208" t="s">
        <v>1425</v>
      </c>
      <c r="N4839" s="209">
        <f t="shared" si="0"/>
        <v>2025</v>
      </c>
      <c r="O4839" s="210">
        <f t="shared" si="1"/>
        <v>12</v>
      </c>
      <c r="P4839" s="211" t="str">
        <f>IFERROR(VLOOKUP(F4839,연간집계!D:E,2,FALSE),"")</f>
        <v>스탠다드 포토북 11*8 (하드/무광)</v>
      </c>
    </row>
    <row r="4840" spans="1:16" ht="12.75">
      <c r="A4840" s="201">
        <v>46021.674444444441</v>
      </c>
      <c r="B4840" s="202">
        <v>46021</v>
      </c>
      <c r="C4840" s="203" t="s">
        <v>11467</v>
      </c>
      <c r="D4840" s="203" t="s">
        <v>11</v>
      </c>
      <c r="E4840" s="204" t="s">
        <v>11457</v>
      </c>
      <c r="F4840" s="49" t="s">
        <v>874</v>
      </c>
      <c r="G4840" s="203">
        <v>1</v>
      </c>
      <c r="H4840" s="203" t="s">
        <v>11458</v>
      </c>
      <c r="I4840" s="205" t="s">
        <v>1570</v>
      </c>
      <c r="J4840" s="206"/>
      <c r="K4840" s="203">
        <v>30</v>
      </c>
      <c r="L4840" s="207" t="s">
        <v>827</v>
      </c>
      <c r="M4840" s="208" t="s">
        <v>1425</v>
      </c>
      <c r="N4840" s="209">
        <f t="shared" si="0"/>
        <v>2025</v>
      </c>
      <c r="O4840" s="210">
        <f t="shared" si="1"/>
        <v>12</v>
      </c>
      <c r="P4840" s="211" t="str">
        <f>IFERROR(VLOOKUP(F4840,연간집계!D:E,2,FALSE),"")</f>
        <v>스탠다드 포토북 11*8 (하드/무광)</v>
      </c>
    </row>
    <row r="4841" spans="1:16" ht="12.75">
      <c r="A4841" s="201">
        <v>46021.674456018518</v>
      </c>
      <c r="B4841" s="202">
        <v>46021</v>
      </c>
      <c r="C4841" s="203" t="s">
        <v>11468</v>
      </c>
      <c r="D4841" s="203" t="s">
        <v>11</v>
      </c>
      <c r="E4841" s="204" t="s">
        <v>11457</v>
      </c>
      <c r="F4841" s="49" t="s">
        <v>874</v>
      </c>
      <c r="G4841" s="203">
        <v>1</v>
      </c>
      <c r="H4841" s="203" t="s">
        <v>11458</v>
      </c>
      <c r="I4841" s="205" t="s">
        <v>1570</v>
      </c>
      <c r="J4841" s="206"/>
      <c r="K4841" s="203">
        <v>30</v>
      </c>
      <c r="L4841" s="207" t="s">
        <v>827</v>
      </c>
      <c r="M4841" s="208" t="s">
        <v>1425</v>
      </c>
      <c r="N4841" s="209">
        <f t="shared" si="0"/>
        <v>2025</v>
      </c>
      <c r="O4841" s="210">
        <f t="shared" si="1"/>
        <v>12</v>
      </c>
      <c r="P4841" s="211" t="str">
        <f>IFERROR(VLOOKUP(F4841,연간집계!D:E,2,FALSE),"")</f>
        <v>스탠다드 포토북 11*8 (하드/무광)</v>
      </c>
    </row>
    <row r="4842" spans="1:16" ht="12.75">
      <c r="A4842" s="201">
        <v>46021.674467592595</v>
      </c>
      <c r="B4842" s="202">
        <v>46021</v>
      </c>
      <c r="C4842" s="203" t="s">
        <v>11469</v>
      </c>
      <c r="D4842" s="203" t="s">
        <v>11</v>
      </c>
      <c r="E4842" s="204" t="s">
        <v>11457</v>
      </c>
      <c r="F4842" s="49" t="s">
        <v>874</v>
      </c>
      <c r="G4842" s="203">
        <v>1</v>
      </c>
      <c r="H4842" s="203" t="s">
        <v>11458</v>
      </c>
      <c r="I4842" s="205" t="s">
        <v>1570</v>
      </c>
      <c r="J4842" s="206"/>
      <c r="K4842" s="203">
        <v>30</v>
      </c>
      <c r="L4842" s="207" t="s">
        <v>827</v>
      </c>
      <c r="M4842" s="208" t="s">
        <v>1425</v>
      </c>
      <c r="N4842" s="209">
        <f t="shared" si="0"/>
        <v>2025</v>
      </c>
      <c r="O4842" s="210">
        <f t="shared" si="1"/>
        <v>12</v>
      </c>
      <c r="P4842" s="211" t="str">
        <f>IFERROR(VLOOKUP(F4842,연간집계!D:E,2,FALSE),"")</f>
        <v>스탠다드 포토북 11*8 (하드/무광)</v>
      </c>
    </row>
    <row r="4843" spans="1:16" ht="12.75">
      <c r="A4843" s="201">
        <v>46021.674479166664</v>
      </c>
      <c r="B4843" s="202">
        <v>46021</v>
      </c>
      <c r="C4843" s="203" t="s">
        <v>11470</v>
      </c>
      <c r="D4843" s="203" t="s">
        <v>11</v>
      </c>
      <c r="E4843" s="204" t="s">
        <v>11457</v>
      </c>
      <c r="F4843" s="49" t="s">
        <v>874</v>
      </c>
      <c r="G4843" s="203">
        <v>1</v>
      </c>
      <c r="H4843" s="203" t="s">
        <v>11458</v>
      </c>
      <c r="I4843" s="205" t="s">
        <v>1570</v>
      </c>
      <c r="J4843" s="206"/>
      <c r="K4843" s="203">
        <v>30</v>
      </c>
      <c r="L4843" s="207" t="s">
        <v>827</v>
      </c>
      <c r="M4843" s="208" t="s">
        <v>1425</v>
      </c>
      <c r="N4843" s="209">
        <f t="shared" si="0"/>
        <v>2025</v>
      </c>
      <c r="O4843" s="210">
        <f t="shared" si="1"/>
        <v>12</v>
      </c>
      <c r="P4843" s="211" t="str">
        <f>IFERROR(VLOOKUP(F4843,연간집계!D:E,2,FALSE),"")</f>
        <v>스탠다드 포토북 11*8 (하드/무광)</v>
      </c>
    </row>
    <row r="4844" spans="1:16" ht="12.75">
      <c r="A4844" s="201">
        <v>46021.674490740741</v>
      </c>
      <c r="B4844" s="202">
        <v>46021</v>
      </c>
      <c r="C4844" s="203" t="s">
        <v>11471</v>
      </c>
      <c r="D4844" s="203" t="s">
        <v>11</v>
      </c>
      <c r="E4844" s="204" t="s">
        <v>11457</v>
      </c>
      <c r="F4844" s="49" t="s">
        <v>874</v>
      </c>
      <c r="G4844" s="203">
        <v>1</v>
      </c>
      <c r="H4844" s="203" t="s">
        <v>11458</v>
      </c>
      <c r="I4844" s="205" t="s">
        <v>1570</v>
      </c>
      <c r="J4844" s="206"/>
      <c r="K4844" s="203">
        <v>30</v>
      </c>
      <c r="L4844" s="207" t="s">
        <v>827</v>
      </c>
      <c r="M4844" s="208" t="s">
        <v>1425</v>
      </c>
      <c r="N4844" s="209">
        <f t="shared" si="0"/>
        <v>2025</v>
      </c>
      <c r="O4844" s="210">
        <f t="shared" si="1"/>
        <v>12</v>
      </c>
      <c r="P4844" s="211" t="str">
        <f>IFERROR(VLOOKUP(F4844,연간집계!D:E,2,FALSE),"")</f>
        <v>스탠다드 포토북 11*8 (하드/무광)</v>
      </c>
    </row>
    <row r="4845" spans="1:16" ht="12.75">
      <c r="A4845" s="201">
        <v>46021.674502314818</v>
      </c>
      <c r="B4845" s="202">
        <v>46021</v>
      </c>
      <c r="C4845" s="203" t="s">
        <v>11472</v>
      </c>
      <c r="D4845" s="203" t="s">
        <v>11</v>
      </c>
      <c r="E4845" s="204" t="s">
        <v>11457</v>
      </c>
      <c r="F4845" s="49" t="s">
        <v>874</v>
      </c>
      <c r="G4845" s="203">
        <v>1</v>
      </c>
      <c r="H4845" s="203" t="s">
        <v>11458</v>
      </c>
      <c r="I4845" s="205" t="s">
        <v>1570</v>
      </c>
      <c r="J4845" s="206"/>
      <c r="K4845" s="203">
        <v>30</v>
      </c>
      <c r="L4845" s="207" t="s">
        <v>827</v>
      </c>
      <c r="M4845" s="208" t="s">
        <v>1425</v>
      </c>
      <c r="N4845" s="209">
        <f t="shared" si="0"/>
        <v>2025</v>
      </c>
      <c r="O4845" s="210">
        <f t="shared" si="1"/>
        <v>12</v>
      </c>
      <c r="P4845" s="211" t="str">
        <f>IFERROR(VLOOKUP(F4845,연간집계!D:E,2,FALSE),"")</f>
        <v>스탠다드 포토북 11*8 (하드/무광)</v>
      </c>
    </row>
    <row r="4846" spans="1:16" ht="12.75">
      <c r="A4846" s="201">
        <v>46021.674513888887</v>
      </c>
      <c r="B4846" s="202">
        <v>46021</v>
      </c>
      <c r="C4846" s="203" t="s">
        <v>11473</v>
      </c>
      <c r="D4846" s="203" t="s">
        <v>11</v>
      </c>
      <c r="E4846" s="204" t="s">
        <v>11457</v>
      </c>
      <c r="F4846" s="49" t="s">
        <v>874</v>
      </c>
      <c r="G4846" s="203">
        <v>1</v>
      </c>
      <c r="H4846" s="203" t="s">
        <v>11458</v>
      </c>
      <c r="I4846" s="205" t="s">
        <v>1570</v>
      </c>
      <c r="J4846" s="206"/>
      <c r="K4846" s="203">
        <v>30</v>
      </c>
      <c r="L4846" s="207" t="s">
        <v>827</v>
      </c>
      <c r="M4846" s="208" t="s">
        <v>1425</v>
      </c>
      <c r="N4846" s="209">
        <f t="shared" si="0"/>
        <v>2025</v>
      </c>
      <c r="O4846" s="210">
        <f t="shared" si="1"/>
        <v>12</v>
      </c>
      <c r="P4846" s="211" t="str">
        <f>IFERROR(VLOOKUP(F4846,연간집계!D:E,2,FALSE),"")</f>
        <v>스탠다드 포토북 11*8 (하드/무광)</v>
      </c>
    </row>
    <row r="4847" spans="1:16" ht="12.75">
      <c r="A4847" s="201">
        <v>46021.674525462964</v>
      </c>
      <c r="B4847" s="202">
        <v>46021</v>
      </c>
      <c r="C4847" s="203" t="s">
        <v>11474</v>
      </c>
      <c r="D4847" s="203" t="s">
        <v>11</v>
      </c>
      <c r="E4847" s="204" t="s">
        <v>11457</v>
      </c>
      <c r="F4847" s="49" t="s">
        <v>874</v>
      </c>
      <c r="G4847" s="203">
        <v>1</v>
      </c>
      <c r="H4847" s="203" t="s">
        <v>11458</v>
      </c>
      <c r="I4847" s="205" t="s">
        <v>1570</v>
      </c>
      <c r="J4847" s="206"/>
      <c r="K4847" s="203">
        <v>30</v>
      </c>
      <c r="L4847" s="207" t="s">
        <v>827</v>
      </c>
      <c r="M4847" s="208" t="s">
        <v>1425</v>
      </c>
      <c r="N4847" s="209">
        <f t="shared" si="0"/>
        <v>2025</v>
      </c>
      <c r="O4847" s="210">
        <f t="shared" si="1"/>
        <v>12</v>
      </c>
      <c r="P4847" s="211" t="str">
        <f>IFERROR(VLOOKUP(F4847,연간집계!D:E,2,FALSE),"")</f>
        <v>스탠다드 포토북 11*8 (하드/무광)</v>
      </c>
    </row>
    <row r="4848" spans="1:16" ht="12.75">
      <c r="A4848" s="201">
        <v>46021.674537037034</v>
      </c>
      <c r="B4848" s="202">
        <v>46021</v>
      </c>
      <c r="C4848" s="203" t="s">
        <v>11475</v>
      </c>
      <c r="D4848" s="203" t="s">
        <v>11</v>
      </c>
      <c r="E4848" s="204" t="s">
        <v>11457</v>
      </c>
      <c r="F4848" s="49" t="s">
        <v>874</v>
      </c>
      <c r="G4848" s="203">
        <v>1</v>
      </c>
      <c r="H4848" s="203" t="s">
        <v>11458</v>
      </c>
      <c r="I4848" s="205" t="s">
        <v>1570</v>
      </c>
      <c r="J4848" s="206"/>
      <c r="K4848" s="203">
        <v>30</v>
      </c>
      <c r="L4848" s="207" t="s">
        <v>827</v>
      </c>
      <c r="M4848" s="208" t="s">
        <v>1425</v>
      </c>
      <c r="N4848" s="209">
        <f t="shared" si="0"/>
        <v>2025</v>
      </c>
      <c r="O4848" s="210">
        <f t="shared" si="1"/>
        <v>12</v>
      </c>
      <c r="P4848" s="211" t="str">
        <f>IFERROR(VLOOKUP(F4848,연간집계!D:E,2,FALSE),"")</f>
        <v>스탠다드 포토북 11*8 (하드/무광)</v>
      </c>
    </row>
    <row r="4849" spans="1:16" ht="12.75">
      <c r="A4849" s="201">
        <v>46021.67454861111</v>
      </c>
      <c r="B4849" s="202">
        <v>46021</v>
      </c>
      <c r="C4849" s="203" t="s">
        <v>11476</v>
      </c>
      <c r="D4849" s="203" t="s">
        <v>11</v>
      </c>
      <c r="E4849" s="204" t="s">
        <v>11457</v>
      </c>
      <c r="F4849" s="49" t="s">
        <v>874</v>
      </c>
      <c r="G4849" s="203">
        <v>1</v>
      </c>
      <c r="H4849" s="203" t="s">
        <v>11458</v>
      </c>
      <c r="I4849" s="205" t="s">
        <v>1570</v>
      </c>
      <c r="J4849" s="206"/>
      <c r="K4849" s="203">
        <v>30</v>
      </c>
      <c r="L4849" s="207" t="s">
        <v>827</v>
      </c>
      <c r="M4849" s="208" t="s">
        <v>1425</v>
      </c>
      <c r="N4849" s="209">
        <f t="shared" si="0"/>
        <v>2025</v>
      </c>
      <c r="O4849" s="210">
        <f t="shared" si="1"/>
        <v>12</v>
      </c>
      <c r="P4849" s="211" t="str">
        <f>IFERROR(VLOOKUP(F4849,연간집계!D:E,2,FALSE),"")</f>
        <v>스탠다드 포토북 11*8 (하드/무광)</v>
      </c>
    </row>
    <row r="4850" spans="1:16" ht="12.75">
      <c r="A4850" s="201">
        <v>46021.674560185187</v>
      </c>
      <c r="B4850" s="202">
        <v>46021</v>
      </c>
      <c r="C4850" s="203" t="s">
        <v>11477</v>
      </c>
      <c r="D4850" s="203" t="s">
        <v>11</v>
      </c>
      <c r="E4850" s="204" t="s">
        <v>11457</v>
      </c>
      <c r="F4850" s="49" t="s">
        <v>874</v>
      </c>
      <c r="G4850" s="203">
        <v>1</v>
      </c>
      <c r="H4850" s="203" t="s">
        <v>11458</v>
      </c>
      <c r="I4850" s="205" t="s">
        <v>1570</v>
      </c>
      <c r="J4850" s="206"/>
      <c r="K4850" s="203">
        <v>30</v>
      </c>
      <c r="L4850" s="207" t="s">
        <v>827</v>
      </c>
      <c r="M4850" s="208" t="s">
        <v>1425</v>
      </c>
      <c r="N4850" s="209">
        <f t="shared" si="0"/>
        <v>2025</v>
      </c>
      <c r="O4850" s="210">
        <f t="shared" si="1"/>
        <v>12</v>
      </c>
      <c r="P4850" s="211" t="str">
        <f>IFERROR(VLOOKUP(F4850,연간집계!D:E,2,FALSE),"")</f>
        <v>스탠다드 포토북 11*8 (하드/무광)</v>
      </c>
    </row>
    <row r="4851" spans="1:16" ht="12.75">
      <c r="A4851" s="201">
        <v>46021.674571759257</v>
      </c>
      <c r="B4851" s="202">
        <v>46021</v>
      </c>
      <c r="C4851" s="203" t="s">
        <v>11478</v>
      </c>
      <c r="D4851" s="203" t="s">
        <v>11</v>
      </c>
      <c r="E4851" s="204" t="s">
        <v>11457</v>
      </c>
      <c r="F4851" s="49" t="s">
        <v>874</v>
      </c>
      <c r="G4851" s="203">
        <v>1</v>
      </c>
      <c r="H4851" s="203" t="s">
        <v>11458</v>
      </c>
      <c r="I4851" s="205" t="s">
        <v>1570</v>
      </c>
      <c r="J4851" s="206"/>
      <c r="K4851" s="203">
        <v>30</v>
      </c>
      <c r="L4851" s="207" t="s">
        <v>827</v>
      </c>
      <c r="M4851" s="208" t="s">
        <v>1425</v>
      </c>
      <c r="N4851" s="209">
        <f t="shared" si="0"/>
        <v>2025</v>
      </c>
      <c r="O4851" s="210">
        <f t="shared" si="1"/>
        <v>12</v>
      </c>
      <c r="P4851" s="211" t="str">
        <f>IFERROR(VLOOKUP(F4851,연간집계!D:E,2,FALSE),"")</f>
        <v>스탠다드 포토북 11*8 (하드/무광)</v>
      </c>
    </row>
    <row r="4852" spans="1:16" ht="12.75">
      <c r="A4852" s="201">
        <v>46021.674583333333</v>
      </c>
      <c r="B4852" s="202">
        <v>46021</v>
      </c>
      <c r="C4852" s="203" t="s">
        <v>11479</v>
      </c>
      <c r="D4852" s="203" t="s">
        <v>11</v>
      </c>
      <c r="E4852" s="204" t="s">
        <v>11457</v>
      </c>
      <c r="F4852" s="49" t="s">
        <v>874</v>
      </c>
      <c r="G4852" s="203">
        <v>1</v>
      </c>
      <c r="H4852" s="203" t="s">
        <v>11458</v>
      </c>
      <c r="I4852" s="205" t="s">
        <v>1570</v>
      </c>
      <c r="J4852" s="206"/>
      <c r="K4852" s="203">
        <v>30</v>
      </c>
      <c r="L4852" s="207" t="s">
        <v>827</v>
      </c>
      <c r="M4852" s="208" t="s">
        <v>1425</v>
      </c>
      <c r="N4852" s="209">
        <f t="shared" si="0"/>
        <v>2025</v>
      </c>
      <c r="O4852" s="210">
        <f t="shared" si="1"/>
        <v>12</v>
      </c>
      <c r="P4852" s="211" t="str">
        <f>IFERROR(VLOOKUP(F4852,연간집계!D:E,2,FALSE),"")</f>
        <v>스탠다드 포토북 11*8 (하드/무광)</v>
      </c>
    </row>
    <row r="4853" spans="1:16" ht="12.75">
      <c r="A4853" s="201">
        <v>46021.67459490741</v>
      </c>
      <c r="B4853" s="202">
        <v>46021</v>
      </c>
      <c r="C4853" s="203" t="s">
        <v>11480</v>
      </c>
      <c r="D4853" s="203" t="s">
        <v>11</v>
      </c>
      <c r="E4853" s="204" t="s">
        <v>11457</v>
      </c>
      <c r="F4853" s="49" t="s">
        <v>874</v>
      </c>
      <c r="G4853" s="203">
        <v>1</v>
      </c>
      <c r="H4853" s="203" t="s">
        <v>11458</v>
      </c>
      <c r="I4853" s="205" t="s">
        <v>1570</v>
      </c>
      <c r="J4853" s="206"/>
      <c r="K4853" s="203">
        <v>30</v>
      </c>
      <c r="L4853" s="207" t="s">
        <v>827</v>
      </c>
      <c r="M4853" s="208" t="s">
        <v>1425</v>
      </c>
      <c r="N4853" s="209">
        <f t="shared" si="0"/>
        <v>2025</v>
      </c>
      <c r="O4853" s="210">
        <f t="shared" si="1"/>
        <v>12</v>
      </c>
      <c r="P4853" s="211" t="str">
        <f>IFERROR(VLOOKUP(F4853,연간집계!D:E,2,FALSE),"")</f>
        <v>스탠다드 포토북 11*8 (하드/무광)</v>
      </c>
    </row>
    <row r="4854" spans="1:16" ht="12.75">
      <c r="A4854" s="201">
        <v>46021.67460648148</v>
      </c>
      <c r="B4854" s="202">
        <v>46021</v>
      </c>
      <c r="C4854" s="203" t="s">
        <v>11481</v>
      </c>
      <c r="D4854" s="203" t="s">
        <v>11</v>
      </c>
      <c r="E4854" s="204" t="s">
        <v>11457</v>
      </c>
      <c r="F4854" s="49" t="s">
        <v>874</v>
      </c>
      <c r="G4854" s="203">
        <v>1</v>
      </c>
      <c r="H4854" s="203" t="s">
        <v>11458</v>
      </c>
      <c r="I4854" s="205" t="s">
        <v>1570</v>
      </c>
      <c r="J4854" s="206"/>
      <c r="K4854" s="203">
        <v>30</v>
      </c>
      <c r="L4854" s="207" t="s">
        <v>827</v>
      </c>
      <c r="M4854" s="208" t="s">
        <v>1425</v>
      </c>
      <c r="N4854" s="209">
        <f t="shared" si="0"/>
        <v>2025</v>
      </c>
      <c r="O4854" s="210">
        <f t="shared" si="1"/>
        <v>12</v>
      </c>
      <c r="P4854" s="211" t="str">
        <f>IFERROR(VLOOKUP(F4854,연간집계!D:E,2,FALSE),"")</f>
        <v>스탠다드 포토북 11*8 (하드/무광)</v>
      </c>
    </row>
    <row r="4855" spans="1:16" ht="12.75">
      <c r="A4855" s="201">
        <v>46021.677557870367</v>
      </c>
      <c r="B4855" s="202">
        <v>46021</v>
      </c>
      <c r="C4855" s="203" t="s">
        <v>11482</v>
      </c>
      <c r="D4855" s="203" t="s">
        <v>11</v>
      </c>
      <c r="E4855" s="204" t="s">
        <v>11483</v>
      </c>
      <c r="F4855" s="49" t="s">
        <v>838</v>
      </c>
      <c r="G4855" s="203">
        <v>1</v>
      </c>
      <c r="H4855" s="203" t="s">
        <v>11484</v>
      </c>
      <c r="I4855" s="205" t="s">
        <v>1455</v>
      </c>
      <c r="J4855" s="206"/>
      <c r="K4855" s="203">
        <v>24</v>
      </c>
      <c r="L4855" s="207" t="s">
        <v>827</v>
      </c>
      <c r="M4855" s="208" t="s">
        <v>1436</v>
      </c>
      <c r="N4855" s="209">
        <f t="shared" si="0"/>
        <v>2025</v>
      </c>
      <c r="O4855" s="210">
        <f t="shared" si="1"/>
        <v>12</v>
      </c>
      <c r="P4855" s="211" t="str">
        <f>IFERROR(VLOOKUP(F4855,연간집계!D:E,2,FALSE),"")</f>
        <v>스탠다드 포토북 6*8 (하드/무광)</v>
      </c>
    </row>
    <row r="4856" spans="1:16" ht="12.75">
      <c r="A4856" s="201">
        <v>46021.680520833332</v>
      </c>
      <c r="B4856" s="202">
        <v>46021</v>
      </c>
      <c r="C4856" s="203" t="s">
        <v>11485</v>
      </c>
      <c r="D4856" s="203" t="s">
        <v>11</v>
      </c>
      <c r="E4856" s="204" t="s">
        <v>11486</v>
      </c>
      <c r="F4856" s="49" t="s">
        <v>1048</v>
      </c>
      <c r="G4856" s="203">
        <v>1</v>
      </c>
      <c r="H4856" s="203" t="s">
        <v>701</v>
      </c>
      <c r="I4856" s="205" t="s">
        <v>1440</v>
      </c>
      <c r="J4856" s="206"/>
      <c r="K4856" s="203">
        <v>44</v>
      </c>
      <c r="L4856" s="207" t="s">
        <v>827</v>
      </c>
      <c r="M4856" s="208" t="s">
        <v>1436</v>
      </c>
      <c r="N4856" s="209">
        <f t="shared" si="0"/>
        <v>2025</v>
      </c>
      <c r="O4856" s="210">
        <f t="shared" si="1"/>
        <v>12</v>
      </c>
      <c r="P4856" s="211" t="str">
        <f>IFERROR(VLOOKUP(F4856,연간집계!D:E,2,FALSE),"")</f>
        <v>프리북와이드 (하드)</v>
      </c>
    </row>
    <row r="4857" spans="1:16" ht="12.75">
      <c r="A4857" s="201">
        <v>46021.692361111112</v>
      </c>
      <c r="B4857" s="202">
        <v>46021</v>
      </c>
      <c r="C4857" s="203" t="s">
        <v>11487</v>
      </c>
      <c r="D4857" s="203" t="s">
        <v>11</v>
      </c>
      <c r="E4857" s="204" t="s">
        <v>11488</v>
      </c>
      <c r="F4857" s="49" t="s">
        <v>1291</v>
      </c>
      <c r="G4857" s="203">
        <v>1</v>
      </c>
      <c r="H4857" s="203" t="s">
        <v>11489</v>
      </c>
      <c r="I4857" s="205" t="s">
        <v>5190</v>
      </c>
      <c r="J4857" s="206"/>
      <c r="K4857" s="203">
        <v>14</v>
      </c>
      <c r="L4857" s="207" t="s">
        <v>827</v>
      </c>
      <c r="M4857" s="208" t="s">
        <v>1471</v>
      </c>
      <c r="N4857" s="209">
        <f t="shared" si="0"/>
        <v>2025</v>
      </c>
      <c r="O4857" s="210">
        <f t="shared" si="1"/>
        <v>12</v>
      </c>
      <c r="P4857" s="211" t="str">
        <f>IFERROR(VLOOKUP(F4857,연간집계!D:E,2,FALSE),"")</f>
        <v>PCMS_벽걸이1단캘린더</v>
      </c>
    </row>
    <row r="4858" spans="1:16" ht="12.75">
      <c r="A4858" s="201">
        <v>46021.695405092592</v>
      </c>
      <c r="B4858" s="202">
        <v>46021</v>
      </c>
      <c r="C4858" s="203" t="s">
        <v>11490</v>
      </c>
      <c r="D4858" s="203" t="s">
        <v>11</v>
      </c>
      <c r="E4858" s="204" t="s">
        <v>11491</v>
      </c>
      <c r="F4858" s="49" t="s">
        <v>849</v>
      </c>
      <c r="G4858" s="203">
        <v>1</v>
      </c>
      <c r="H4858" s="203" t="s">
        <v>1857</v>
      </c>
      <c r="I4858" s="205" t="s">
        <v>1440</v>
      </c>
      <c r="J4858" s="206"/>
      <c r="K4858" s="203">
        <v>80</v>
      </c>
      <c r="L4858" s="207" t="s">
        <v>827</v>
      </c>
      <c r="M4858" s="208" t="s">
        <v>1471</v>
      </c>
      <c r="N4858" s="209">
        <f t="shared" si="0"/>
        <v>2025</v>
      </c>
      <c r="O4858" s="210">
        <f t="shared" si="1"/>
        <v>12</v>
      </c>
      <c r="P4858" s="211" t="str">
        <f>IFERROR(VLOOKUP(F4858,연간집계!D:E,2,FALSE),"")</f>
        <v>스탠다드 포토북 8*11 (하드/유광)</v>
      </c>
    </row>
    <row r="4859" spans="1:16" ht="12.75">
      <c r="A4859" s="201">
        <v>46021.710543981484</v>
      </c>
      <c r="B4859" s="202">
        <v>46021</v>
      </c>
      <c r="C4859" s="203" t="s">
        <v>11492</v>
      </c>
      <c r="D4859" s="203" t="s">
        <v>11</v>
      </c>
      <c r="E4859" s="204" t="s">
        <v>11493</v>
      </c>
      <c r="F4859" s="49" t="s">
        <v>890</v>
      </c>
      <c r="G4859" s="203">
        <v>1</v>
      </c>
      <c r="H4859" s="203" t="s">
        <v>11494</v>
      </c>
      <c r="I4859" s="205" t="s">
        <v>1566</v>
      </c>
      <c r="J4859" s="208" t="s">
        <v>1664</v>
      </c>
      <c r="K4859" s="203">
        <v>48</v>
      </c>
      <c r="L4859" s="207" t="s">
        <v>827</v>
      </c>
      <c r="M4859" s="208" t="s">
        <v>1645</v>
      </c>
      <c r="N4859" s="209">
        <f t="shared" si="0"/>
        <v>2025</v>
      </c>
      <c r="O4859" s="210">
        <f t="shared" si="1"/>
        <v>12</v>
      </c>
      <c r="P4859" s="211" t="str">
        <f>IFERROR(VLOOKUP(F4859,연간집계!D:E,2,FALSE),"")</f>
        <v>메모리북</v>
      </c>
    </row>
    <row r="4860" spans="1:16" ht="12.75">
      <c r="A4860" s="201">
        <v>46021.713576388887</v>
      </c>
      <c r="B4860" s="202">
        <v>46021</v>
      </c>
      <c r="C4860" s="203" t="s">
        <v>11495</v>
      </c>
      <c r="D4860" s="203" t="s">
        <v>11</v>
      </c>
      <c r="E4860" s="204" t="s">
        <v>11496</v>
      </c>
      <c r="F4860" s="49" t="s">
        <v>1048</v>
      </c>
      <c r="G4860" s="203">
        <v>1</v>
      </c>
      <c r="H4860" s="203" t="s">
        <v>701</v>
      </c>
      <c r="I4860" s="205" t="s">
        <v>1440</v>
      </c>
      <c r="J4860" s="206"/>
      <c r="K4860" s="203">
        <v>44</v>
      </c>
      <c r="L4860" s="207" t="s">
        <v>827</v>
      </c>
      <c r="M4860" s="208" t="s">
        <v>1436</v>
      </c>
      <c r="N4860" s="209">
        <f t="shared" si="0"/>
        <v>2025</v>
      </c>
      <c r="O4860" s="210">
        <f t="shared" si="1"/>
        <v>12</v>
      </c>
      <c r="P4860" s="211" t="str">
        <f>IFERROR(VLOOKUP(F4860,연간집계!D:E,2,FALSE),"")</f>
        <v>프리북와이드 (하드)</v>
      </c>
    </row>
    <row r="4861" spans="1:16" ht="12.75">
      <c r="A4861" s="201">
        <v>46021.713587962964</v>
      </c>
      <c r="B4861" s="202">
        <v>46021</v>
      </c>
      <c r="C4861" s="203" t="s">
        <v>11497</v>
      </c>
      <c r="D4861" s="203" t="s">
        <v>11</v>
      </c>
      <c r="E4861" s="204" t="s">
        <v>11496</v>
      </c>
      <c r="F4861" s="49" t="s">
        <v>1048</v>
      </c>
      <c r="G4861" s="203">
        <v>1</v>
      </c>
      <c r="H4861" s="203" t="s">
        <v>701</v>
      </c>
      <c r="I4861" s="205" t="s">
        <v>1440</v>
      </c>
      <c r="J4861" s="206"/>
      <c r="K4861" s="203">
        <v>42</v>
      </c>
      <c r="L4861" s="207" t="s">
        <v>827</v>
      </c>
      <c r="M4861" s="208" t="s">
        <v>1436</v>
      </c>
      <c r="N4861" s="209">
        <f t="shared" si="0"/>
        <v>2025</v>
      </c>
      <c r="O4861" s="210">
        <f t="shared" si="1"/>
        <v>12</v>
      </c>
      <c r="P4861" s="211" t="str">
        <f>IFERROR(VLOOKUP(F4861,연간집계!D:E,2,FALSE),"")</f>
        <v>프리북와이드 (하드)</v>
      </c>
    </row>
    <row r="4862" spans="1:16" ht="12.75">
      <c r="A4862" s="201">
        <v>46021.725428240738</v>
      </c>
      <c r="B4862" s="202">
        <v>46021</v>
      </c>
      <c r="C4862" s="203" t="s">
        <v>11498</v>
      </c>
      <c r="D4862" s="203" t="s">
        <v>11</v>
      </c>
      <c r="E4862" s="204" t="s">
        <v>11499</v>
      </c>
      <c r="F4862" s="49" t="s">
        <v>892</v>
      </c>
      <c r="G4862" s="203">
        <v>1</v>
      </c>
      <c r="H4862" s="203" t="s">
        <v>11494</v>
      </c>
      <c r="I4862" s="205" t="s">
        <v>1440</v>
      </c>
      <c r="J4862" s="206"/>
      <c r="K4862" s="203">
        <v>40</v>
      </c>
      <c r="L4862" s="207" t="s">
        <v>827</v>
      </c>
      <c r="M4862" s="208" t="s">
        <v>1493</v>
      </c>
      <c r="N4862" s="209">
        <f t="shared" si="0"/>
        <v>2025</v>
      </c>
      <c r="O4862" s="210">
        <f t="shared" si="1"/>
        <v>12</v>
      </c>
      <c r="P4862" s="211" t="str">
        <f>IFERROR(VLOOKUP(F4862,연간집계!D:E,2,FALSE),"")</f>
        <v>모임북</v>
      </c>
    </row>
    <row r="4863" spans="1:16" ht="12.75">
      <c r="A4863" s="201">
        <v>46021.728368055556</v>
      </c>
      <c r="B4863" s="202">
        <v>46021</v>
      </c>
      <c r="C4863" s="203" t="s">
        <v>11500</v>
      </c>
      <c r="D4863" s="203" t="s">
        <v>11</v>
      </c>
      <c r="E4863" s="204" t="s">
        <v>11501</v>
      </c>
      <c r="F4863" s="49" t="s">
        <v>890</v>
      </c>
      <c r="G4863" s="203">
        <v>1</v>
      </c>
      <c r="H4863" s="203" t="s">
        <v>11494</v>
      </c>
      <c r="I4863" s="205" t="s">
        <v>1440</v>
      </c>
      <c r="J4863" s="208" t="s">
        <v>1664</v>
      </c>
      <c r="K4863" s="203">
        <v>48</v>
      </c>
      <c r="L4863" s="207" t="s">
        <v>827</v>
      </c>
      <c r="M4863" s="208" t="s">
        <v>1645</v>
      </c>
      <c r="N4863" s="209">
        <f t="shared" si="0"/>
        <v>2025</v>
      </c>
      <c r="O4863" s="210">
        <f t="shared" si="1"/>
        <v>12</v>
      </c>
      <c r="P4863" s="211" t="str">
        <f>IFERROR(VLOOKUP(F4863,연간집계!D:E,2,FALSE),"")</f>
        <v>메모리북</v>
      </c>
    </row>
    <row r="4864" spans="1:16" ht="12.75">
      <c r="A4864" s="201">
        <v>46021.728379629632</v>
      </c>
      <c r="B4864" s="202">
        <v>46021</v>
      </c>
      <c r="C4864" s="203" t="s">
        <v>11502</v>
      </c>
      <c r="D4864" s="203" t="s">
        <v>11</v>
      </c>
      <c r="E4864" s="204" t="s">
        <v>11501</v>
      </c>
      <c r="F4864" s="49" t="s">
        <v>892</v>
      </c>
      <c r="G4864" s="203">
        <v>1</v>
      </c>
      <c r="H4864" s="203" t="s">
        <v>11494</v>
      </c>
      <c r="I4864" s="205" t="s">
        <v>1440</v>
      </c>
      <c r="J4864" s="206"/>
      <c r="K4864" s="203">
        <v>40</v>
      </c>
      <c r="L4864" s="207" t="s">
        <v>827</v>
      </c>
      <c r="M4864" s="208" t="s">
        <v>1645</v>
      </c>
      <c r="N4864" s="209">
        <f t="shared" si="0"/>
        <v>2025</v>
      </c>
      <c r="O4864" s="210">
        <f t="shared" si="1"/>
        <v>12</v>
      </c>
      <c r="P4864" s="211" t="str">
        <f>IFERROR(VLOOKUP(F4864,연간집계!D:E,2,FALSE),"")</f>
        <v>모임북</v>
      </c>
    </row>
    <row r="4865" spans="1:16" ht="12.75">
      <c r="A4865" s="201">
        <v>46021.749039351853</v>
      </c>
      <c r="B4865" s="202">
        <v>46021</v>
      </c>
      <c r="C4865" s="203" t="s">
        <v>11503</v>
      </c>
      <c r="D4865" s="203" t="s">
        <v>11</v>
      </c>
      <c r="E4865" s="204" t="s">
        <v>11504</v>
      </c>
      <c r="F4865" s="49" t="s">
        <v>1284</v>
      </c>
      <c r="G4865" s="203">
        <v>1</v>
      </c>
      <c r="H4865" s="203" t="s">
        <v>11505</v>
      </c>
      <c r="I4865" s="205" t="s">
        <v>1840</v>
      </c>
      <c r="J4865" s="206"/>
      <c r="K4865" s="203">
        <v>26</v>
      </c>
      <c r="L4865" s="207" t="s">
        <v>827</v>
      </c>
      <c r="M4865" s="208" t="s">
        <v>1471</v>
      </c>
      <c r="N4865" s="209">
        <f t="shared" si="0"/>
        <v>2025</v>
      </c>
      <c r="O4865" s="210">
        <f t="shared" si="1"/>
        <v>12</v>
      </c>
      <c r="P4865" s="211" t="str">
        <f>IFERROR(VLOOKUP(F4865,연간집계!D:E,2,FALSE),"")</f>
        <v>PCMS_스탠다드캘린더</v>
      </c>
    </row>
    <row r="4866" spans="1:16" ht="12.75">
      <c r="A4866" s="201">
        <v>46021.749050925922</v>
      </c>
      <c r="B4866" s="202">
        <v>46021</v>
      </c>
      <c r="C4866" s="203" t="s">
        <v>11506</v>
      </c>
      <c r="D4866" s="203" t="s">
        <v>11</v>
      </c>
      <c r="E4866" s="204" t="s">
        <v>11504</v>
      </c>
      <c r="F4866" s="49" t="s">
        <v>1284</v>
      </c>
      <c r="G4866" s="203">
        <v>1</v>
      </c>
      <c r="H4866" s="203" t="s">
        <v>11505</v>
      </c>
      <c r="I4866" s="205" t="s">
        <v>1840</v>
      </c>
      <c r="J4866" s="206"/>
      <c r="K4866" s="203">
        <v>26</v>
      </c>
      <c r="L4866" s="207" t="s">
        <v>827</v>
      </c>
      <c r="M4866" s="208" t="s">
        <v>1471</v>
      </c>
      <c r="N4866" s="209">
        <f t="shared" si="0"/>
        <v>2025</v>
      </c>
      <c r="O4866" s="210">
        <f t="shared" si="1"/>
        <v>12</v>
      </c>
      <c r="P4866" s="211" t="str">
        <f>IFERROR(VLOOKUP(F4866,연간집계!D:E,2,FALSE),"")</f>
        <v>PCMS_스탠다드캘린더</v>
      </c>
    </row>
    <row r="4867" spans="1:16" ht="12.75">
      <c r="A4867" s="201">
        <v>46021.749062499999</v>
      </c>
      <c r="B4867" s="202">
        <v>46021</v>
      </c>
      <c r="C4867" s="203" t="s">
        <v>11507</v>
      </c>
      <c r="D4867" s="203" t="s">
        <v>11</v>
      </c>
      <c r="E4867" s="204" t="s">
        <v>11504</v>
      </c>
      <c r="F4867" s="49" t="s">
        <v>1291</v>
      </c>
      <c r="G4867" s="203">
        <v>2</v>
      </c>
      <c r="H4867" s="203" t="s">
        <v>11505</v>
      </c>
      <c r="I4867" s="205" t="s">
        <v>1840</v>
      </c>
      <c r="J4867" s="206"/>
      <c r="K4867" s="203">
        <v>14</v>
      </c>
      <c r="L4867" s="207" t="s">
        <v>827</v>
      </c>
      <c r="M4867" s="208" t="s">
        <v>1471</v>
      </c>
      <c r="N4867" s="209">
        <f t="shared" si="0"/>
        <v>2025</v>
      </c>
      <c r="O4867" s="210">
        <f t="shared" si="1"/>
        <v>12</v>
      </c>
      <c r="P4867" s="211" t="str">
        <f>IFERROR(VLOOKUP(F4867,연간집계!D:E,2,FALSE),"")</f>
        <v>PCMS_벽걸이1단캘린더</v>
      </c>
    </row>
    <row r="4868" spans="1:16" ht="12.75">
      <c r="A4868" s="201">
        <v>46021.75271990741</v>
      </c>
      <c r="B4868" s="202">
        <v>46021</v>
      </c>
      <c r="C4868" s="203" t="s">
        <v>11508</v>
      </c>
      <c r="D4868" s="203" t="s">
        <v>11</v>
      </c>
      <c r="E4868" s="204" t="s">
        <v>11509</v>
      </c>
      <c r="F4868" s="49" t="s">
        <v>838</v>
      </c>
      <c r="G4868" s="203">
        <v>1</v>
      </c>
      <c r="H4868" s="203" t="s">
        <v>11494</v>
      </c>
      <c r="I4868" s="205" t="s">
        <v>1506</v>
      </c>
      <c r="J4868" s="206"/>
      <c r="K4868" s="203">
        <v>24</v>
      </c>
      <c r="L4868" s="207" t="s">
        <v>827</v>
      </c>
      <c r="M4868" s="208" t="s">
        <v>1645</v>
      </c>
      <c r="N4868" s="209">
        <f t="shared" si="0"/>
        <v>2025</v>
      </c>
      <c r="O4868" s="210">
        <f t="shared" si="1"/>
        <v>12</v>
      </c>
      <c r="P4868" s="211" t="str">
        <f>IFERROR(VLOOKUP(F4868,연간집계!D:E,2,FALSE),"")</f>
        <v>스탠다드 포토북 6*8 (하드/무광)</v>
      </c>
    </row>
    <row r="4869" spans="1:16" ht="12.75">
      <c r="A4869" s="201">
        <v>46021.75577546296</v>
      </c>
      <c r="B4869" s="202">
        <v>46021</v>
      </c>
      <c r="C4869" s="203" t="s">
        <v>11510</v>
      </c>
      <c r="D4869" s="203" t="s">
        <v>11</v>
      </c>
      <c r="E4869" s="204" t="s">
        <v>11511</v>
      </c>
      <c r="F4869" s="49" t="s">
        <v>1281</v>
      </c>
      <c r="G4869" s="203">
        <v>90</v>
      </c>
      <c r="H4869" s="203" t="s">
        <v>2012</v>
      </c>
      <c r="I4869" s="205" t="s">
        <v>2297</v>
      </c>
      <c r="J4869" s="206"/>
      <c r="K4869" s="203">
        <v>26</v>
      </c>
      <c r="L4869" s="207" t="s">
        <v>827</v>
      </c>
      <c r="M4869" s="208" t="s">
        <v>3592</v>
      </c>
      <c r="N4869" s="209">
        <f t="shared" si="0"/>
        <v>2025</v>
      </c>
      <c r="O4869" s="210">
        <f t="shared" si="1"/>
        <v>12</v>
      </c>
      <c r="P4869" s="211" t="str">
        <f>IFERROR(VLOOKUP(F4869,연간집계!D:E,2,FALSE),"")</f>
        <v>PCMS_빅캘린더</v>
      </c>
    </row>
    <row r="4870" spans="1:16" ht="12.75">
      <c r="A4870" s="201">
        <v>46021.755810185183</v>
      </c>
      <c r="B4870" s="202">
        <v>46021</v>
      </c>
      <c r="C4870" s="203" t="s">
        <v>11512</v>
      </c>
      <c r="D4870" s="203" t="s">
        <v>11</v>
      </c>
      <c r="E4870" s="204" t="s">
        <v>11513</v>
      </c>
      <c r="F4870" s="49" t="s">
        <v>1058</v>
      </c>
      <c r="G4870" s="203">
        <v>1</v>
      </c>
      <c r="H4870" s="203" t="s">
        <v>11514</v>
      </c>
      <c r="I4870" s="205" t="s">
        <v>1440</v>
      </c>
      <c r="J4870" s="206"/>
      <c r="K4870" s="203">
        <v>160</v>
      </c>
      <c r="L4870" s="207" t="s">
        <v>827</v>
      </c>
      <c r="M4870" s="208" t="s">
        <v>1493</v>
      </c>
      <c r="N4870" s="209">
        <f t="shared" si="0"/>
        <v>2025</v>
      </c>
      <c r="O4870" s="210">
        <f t="shared" si="1"/>
        <v>12</v>
      </c>
      <c r="P4870" s="211" t="str">
        <f>IFERROR(VLOOKUP(F4870,연간집계!D:E,2,FALSE),"")</f>
        <v>프리북 150 (하드)</v>
      </c>
    </row>
    <row r="4871" spans="1:16" ht="12.75">
      <c r="A4871" s="201">
        <v>46021.755833333336</v>
      </c>
      <c r="B4871" s="202">
        <v>46021</v>
      </c>
      <c r="C4871" s="203" t="s">
        <v>11515</v>
      </c>
      <c r="D4871" s="203" t="s">
        <v>11</v>
      </c>
      <c r="E4871" s="204" t="s">
        <v>11513</v>
      </c>
      <c r="F4871" s="49" t="s">
        <v>1058</v>
      </c>
      <c r="G4871" s="203">
        <v>1</v>
      </c>
      <c r="H4871" s="203" t="s">
        <v>11514</v>
      </c>
      <c r="I4871" s="205" t="s">
        <v>1440</v>
      </c>
      <c r="J4871" s="206"/>
      <c r="K4871" s="203">
        <v>160</v>
      </c>
      <c r="L4871" s="207" t="s">
        <v>827</v>
      </c>
      <c r="M4871" s="208" t="s">
        <v>1493</v>
      </c>
      <c r="N4871" s="209">
        <f t="shared" si="0"/>
        <v>2025</v>
      </c>
      <c r="O4871" s="210">
        <f t="shared" si="1"/>
        <v>12</v>
      </c>
      <c r="P4871" s="211" t="str">
        <f>IFERROR(VLOOKUP(F4871,연간집계!D:E,2,FALSE),"")</f>
        <v>프리북 150 (하드)</v>
      </c>
    </row>
    <row r="4872" spans="1:16" ht="12.75">
      <c r="A4872" s="201">
        <v>46021.755844907406</v>
      </c>
      <c r="B4872" s="202">
        <v>46021</v>
      </c>
      <c r="C4872" s="203" t="s">
        <v>11516</v>
      </c>
      <c r="D4872" s="203" t="s">
        <v>11</v>
      </c>
      <c r="E4872" s="204" t="s">
        <v>11513</v>
      </c>
      <c r="F4872" s="49" t="s">
        <v>1058</v>
      </c>
      <c r="G4872" s="203">
        <v>1</v>
      </c>
      <c r="H4872" s="203" t="s">
        <v>11514</v>
      </c>
      <c r="I4872" s="205" t="s">
        <v>1440</v>
      </c>
      <c r="J4872" s="206"/>
      <c r="K4872" s="203">
        <v>160</v>
      </c>
      <c r="L4872" s="207" t="s">
        <v>827</v>
      </c>
      <c r="M4872" s="208" t="s">
        <v>1493</v>
      </c>
      <c r="N4872" s="209">
        <f t="shared" si="0"/>
        <v>2025</v>
      </c>
      <c r="O4872" s="210">
        <f t="shared" si="1"/>
        <v>12</v>
      </c>
      <c r="P4872" s="211" t="str">
        <f>IFERROR(VLOOKUP(F4872,연간집계!D:E,2,FALSE),"")</f>
        <v>프리북 150 (하드)</v>
      </c>
    </row>
    <row r="4873" spans="1:16" ht="12.75">
      <c r="A4873" s="201">
        <v>46021.755856481483</v>
      </c>
      <c r="B4873" s="202">
        <v>46021</v>
      </c>
      <c r="C4873" s="203" t="s">
        <v>11517</v>
      </c>
      <c r="D4873" s="203" t="s">
        <v>11</v>
      </c>
      <c r="E4873" s="204" t="s">
        <v>11513</v>
      </c>
      <c r="F4873" s="49" t="s">
        <v>1058</v>
      </c>
      <c r="G4873" s="203">
        <v>1</v>
      </c>
      <c r="H4873" s="203" t="s">
        <v>11514</v>
      </c>
      <c r="I4873" s="205" t="s">
        <v>1440</v>
      </c>
      <c r="J4873" s="206"/>
      <c r="K4873" s="203">
        <v>160</v>
      </c>
      <c r="L4873" s="207" t="s">
        <v>827</v>
      </c>
      <c r="M4873" s="208" t="s">
        <v>1493</v>
      </c>
      <c r="N4873" s="209">
        <f t="shared" si="0"/>
        <v>2025</v>
      </c>
      <c r="O4873" s="210">
        <f t="shared" si="1"/>
        <v>12</v>
      </c>
      <c r="P4873" s="211" t="str">
        <f>IFERROR(VLOOKUP(F4873,연간집계!D:E,2,FALSE),"")</f>
        <v>프리북 150 (하드)</v>
      </c>
    </row>
    <row r="4874" spans="1:16" ht="12.75">
      <c r="A4874" s="201">
        <v>46021.755868055552</v>
      </c>
      <c r="B4874" s="202">
        <v>46021</v>
      </c>
      <c r="C4874" s="203" t="s">
        <v>11518</v>
      </c>
      <c r="D4874" s="203" t="s">
        <v>11</v>
      </c>
      <c r="E4874" s="204" t="s">
        <v>11513</v>
      </c>
      <c r="F4874" s="49" t="s">
        <v>1058</v>
      </c>
      <c r="G4874" s="203">
        <v>1</v>
      </c>
      <c r="H4874" s="203" t="s">
        <v>11514</v>
      </c>
      <c r="I4874" s="205" t="s">
        <v>1440</v>
      </c>
      <c r="J4874" s="206"/>
      <c r="K4874" s="203">
        <v>160</v>
      </c>
      <c r="L4874" s="207" t="s">
        <v>827</v>
      </c>
      <c r="M4874" s="208" t="s">
        <v>1493</v>
      </c>
      <c r="N4874" s="209">
        <f t="shared" si="0"/>
        <v>2025</v>
      </c>
      <c r="O4874" s="210">
        <f t="shared" si="1"/>
        <v>12</v>
      </c>
      <c r="P4874" s="211" t="str">
        <f>IFERROR(VLOOKUP(F4874,연간집계!D:E,2,FALSE),"")</f>
        <v>프리북 150 (하드)</v>
      </c>
    </row>
    <row r="4875" spans="1:16" ht="12.75">
      <c r="A4875" s="201">
        <v>46021.755879629629</v>
      </c>
      <c r="B4875" s="202">
        <v>46021</v>
      </c>
      <c r="C4875" s="203" t="s">
        <v>11519</v>
      </c>
      <c r="D4875" s="203" t="s">
        <v>11</v>
      </c>
      <c r="E4875" s="204" t="s">
        <v>11513</v>
      </c>
      <c r="F4875" s="49" t="s">
        <v>1058</v>
      </c>
      <c r="G4875" s="203">
        <v>1</v>
      </c>
      <c r="H4875" s="203" t="s">
        <v>11514</v>
      </c>
      <c r="I4875" s="205" t="s">
        <v>1440</v>
      </c>
      <c r="J4875" s="206"/>
      <c r="K4875" s="203">
        <v>160</v>
      </c>
      <c r="L4875" s="207" t="s">
        <v>827</v>
      </c>
      <c r="M4875" s="208" t="s">
        <v>1493</v>
      </c>
      <c r="N4875" s="209">
        <f t="shared" si="0"/>
        <v>2025</v>
      </c>
      <c r="O4875" s="210">
        <f t="shared" si="1"/>
        <v>12</v>
      </c>
      <c r="P4875" s="211" t="str">
        <f>IFERROR(VLOOKUP(F4875,연간집계!D:E,2,FALSE),"")</f>
        <v>프리북 150 (하드)</v>
      </c>
    </row>
    <row r="4876" spans="1:16" ht="12.75">
      <c r="A4876" s="201">
        <v>46021.755891203706</v>
      </c>
      <c r="B4876" s="202">
        <v>46021</v>
      </c>
      <c r="C4876" s="203" t="s">
        <v>11520</v>
      </c>
      <c r="D4876" s="203" t="s">
        <v>11</v>
      </c>
      <c r="E4876" s="204" t="s">
        <v>11513</v>
      </c>
      <c r="F4876" s="49" t="s">
        <v>1058</v>
      </c>
      <c r="G4876" s="203">
        <v>1</v>
      </c>
      <c r="H4876" s="203" t="s">
        <v>11514</v>
      </c>
      <c r="I4876" s="205" t="s">
        <v>1440</v>
      </c>
      <c r="J4876" s="206"/>
      <c r="K4876" s="203">
        <v>160</v>
      </c>
      <c r="L4876" s="207" t="s">
        <v>827</v>
      </c>
      <c r="M4876" s="208" t="s">
        <v>1493</v>
      </c>
      <c r="N4876" s="209">
        <f t="shared" si="0"/>
        <v>2025</v>
      </c>
      <c r="O4876" s="210">
        <f t="shared" si="1"/>
        <v>12</v>
      </c>
      <c r="P4876" s="211" t="str">
        <f>IFERROR(VLOOKUP(F4876,연간집계!D:E,2,FALSE),"")</f>
        <v>프리북 150 (하드)</v>
      </c>
    </row>
    <row r="4877" spans="1:16" ht="12.75">
      <c r="A4877" s="201">
        <v>46021.755902777775</v>
      </c>
      <c r="B4877" s="202">
        <v>46021</v>
      </c>
      <c r="C4877" s="203" t="s">
        <v>11521</v>
      </c>
      <c r="D4877" s="203" t="s">
        <v>11</v>
      </c>
      <c r="E4877" s="204" t="s">
        <v>11513</v>
      </c>
      <c r="F4877" s="49" t="s">
        <v>1058</v>
      </c>
      <c r="G4877" s="203">
        <v>1</v>
      </c>
      <c r="H4877" s="203" t="s">
        <v>11514</v>
      </c>
      <c r="I4877" s="205" t="s">
        <v>1440</v>
      </c>
      <c r="J4877" s="206"/>
      <c r="K4877" s="203">
        <v>160</v>
      </c>
      <c r="L4877" s="207" t="s">
        <v>827</v>
      </c>
      <c r="M4877" s="208" t="s">
        <v>1493</v>
      </c>
      <c r="N4877" s="209">
        <f t="shared" si="0"/>
        <v>2025</v>
      </c>
      <c r="O4877" s="210">
        <f t="shared" si="1"/>
        <v>12</v>
      </c>
      <c r="P4877" s="211" t="str">
        <f>IFERROR(VLOOKUP(F4877,연간집계!D:E,2,FALSE),"")</f>
        <v>프리북 150 (하드)</v>
      </c>
    </row>
    <row r="4878" spans="1:16" ht="12.75">
      <c r="A4878" s="201">
        <v>46021.755914351852</v>
      </c>
      <c r="B4878" s="202">
        <v>46021</v>
      </c>
      <c r="C4878" s="203" t="s">
        <v>11522</v>
      </c>
      <c r="D4878" s="203" t="s">
        <v>11</v>
      </c>
      <c r="E4878" s="204" t="s">
        <v>11513</v>
      </c>
      <c r="F4878" s="49" t="s">
        <v>1058</v>
      </c>
      <c r="G4878" s="203">
        <v>1</v>
      </c>
      <c r="H4878" s="203" t="s">
        <v>11514</v>
      </c>
      <c r="I4878" s="205" t="s">
        <v>1440</v>
      </c>
      <c r="J4878" s="206"/>
      <c r="K4878" s="203">
        <v>160</v>
      </c>
      <c r="L4878" s="207" t="s">
        <v>827</v>
      </c>
      <c r="M4878" s="208" t="s">
        <v>1493</v>
      </c>
      <c r="N4878" s="209">
        <f t="shared" si="0"/>
        <v>2025</v>
      </c>
      <c r="O4878" s="210">
        <f t="shared" si="1"/>
        <v>12</v>
      </c>
      <c r="P4878" s="211" t="str">
        <f>IFERROR(VLOOKUP(F4878,연간집계!D:E,2,FALSE),"")</f>
        <v>프리북 150 (하드)</v>
      </c>
    </row>
    <row r="4879" spans="1:16" ht="12.75">
      <c r="A4879" s="201">
        <v>46021.803090277775</v>
      </c>
      <c r="B4879" s="202">
        <v>46021</v>
      </c>
      <c r="C4879" s="203" t="s">
        <v>11523</v>
      </c>
      <c r="D4879" s="203" t="s">
        <v>11</v>
      </c>
      <c r="E4879" s="204" t="s">
        <v>11524</v>
      </c>
      <c r="F4879" s="49" t="s">
        <v>1036</v>
      </c>
      <c r="G4879" s="203">
        <v>1</v>
      </c>
      <c r="H4879" s="203" t="s">
        <v>11525</v>
      </c>
      <c r="I4879" s="205" t="s">
        <v>1954</v>
      </c>
      <c r="J4879" s="206"/>
      <c r="K4879" s="203">
        <v>52</v>
      </c>
      <c r="L4879" s="207" t="s">
        <v>827</v>
      </c>
      <c r="M4879" s="208" t="s">
        <v>1541</v>
      </c>
      <c r="N4879" s="209">
        <f t="shared" si="0"/>
        <v>2025</v>
      </c>
      <c r="O4879" s="210">
        <f t="shared" si="1"/>
        <v>12</v>
      </c>
      <c r="P4879" s="211" t="str">
        <f>IFERROR(VLOOKUP(F4879,연간집계!D:E,2,FALSE),"")</f>
        <v>포토로그북 (바인더)</v>
      </c>
    </row>
    <row r="4880" spans="1:16" ht="12.75">
      <c r="A4880" s="201">
        <v>46021.814965277779</v>
      </c>
      <c r="B4880" s="202">
        <v>46021</v>
      </c>
      <c r="C4880" s="203" t="s">
        <v>11526</v>
      </c>
      <c r="D4880" s="203" t="s">
        <v>11</v>
      </c>
      <c r="E4880" s="204" t="s">
        <v>11527</v>
      </c>
      <c r="F4880" s="49" t="s">
        <v>838</v>
      </c>
      <c r="G4880" s="203">
        <v>1</v>
      </c>
      <c r="H4880" s="203" t="s">
        <v>634</v>
      </c>
      <c r="I4880" s="205" t="s">
        <v>2297</v>
      </c>
      <c r="J4880" s="206"/>
      <c r="K4880" s="203">
        <v>24</v>
      </c>
      <c r="L4880" s="207" t="s">
        <v>827</v>
      </c>
      <c r="M4880" s="208" t="s">
        <v>1541</v>
      </c>
      <c r="N4880" s="209">
        <f t="shared" si="0"/>
        <v>2025</v>
      </c>
      <c r="O4880" s="210">
        <f t="shared" si="1"/>
        <v>12</v>
      </c>
      <c r="P4880" s="211" t="str">
        <f>IFERROR(VLOOKUP(F4880,연간집계!D:E,2,FALSE),"")</f>
        <v>스탠다드 포토북 6*8 (하드/무광)</v>
      </c>
    </row>
    <row r="4881" spans="1:16" ht="12.75">
      <c r="A4881" s="201">
        <v>46021.844444444447</v>
      </c>
      <c r="B4881" s="202">
        <v>46021</v>
      </c>
      <c r="C4881" s="203" t="s">
        <v>11528</v>
      </c>
      <c r="D4881" s="203" t="s">
        <v>11</v>
      </c>
      <c r="E4881" s="204" t="s">
        <v>11529</v>
      </c>
      <c r="F4881" s="49" t="s">
        <v>1266</v>
      </c>
      <c r="G4881" s="203">
        <v>1</v>
      </c>
      <c r="H4881" s="203" t="s">
        <v>11530</v>
      </c>
      <c r="I4881" s="205" t="s">
        <v>1842</v>
      </c>
      <c r="J4881" s="206"/>
      <c r="K4881" s="203">
        <v>26</v>
      </c>
      <c r="L4881" s="207" t="s">
        <v>827</v>
      </c>
      <c r="M4881" s="208" t="s">
        <v>1541</v>
      </c>
      <c r="N4881" s="209">
        <f t="shared" si="0"/>
        <v>2025</v>
      </c>
      <c r="O4881" s="210">
        <f t="shared" si="1"/>
        <v>12</v>
      </c>
      <c r="P4881" s="211" t="str">
        <f>IFERROR(VLOOKUP(F4881,연간집계!D:E,2,FALSE),"")</f>
        <v>PCMS_롱캘린더</v>
      </c>
    </row>
    <row r="4882" spans="1:16" ht="12.75">
      <c r="A4882" s="201">
        <v>46021.853715277779</v>
      </c>
      <c r="B4882" s="202">
        <v>46021</v>
      </c>
      <c r="C4882" s="203" t="s">
        <v>11531</v>
      </c>
      <c r="D4882" s="203" t="s">
        <v>11</v>
      </c>
      <c r="E4882" s="204" t="s">
        <v>11532</v>
      </c>
      <c r="F4882" s="49" t="s">
        <v>1296</v>
      </c>
      <c r="G4882" s="203">
        <v>1</v>
      </c>
      <c r="H4882" s="203" t="s">
        <v>10728</v>
      </c>
      <c r="I4882" s="205" t="s">
        <v>5442</v>
      </c>
      <c r="J4882" s="206"/>
      <c r="K4882" s="203">
        <v>26</v>
      </c>
      <c r="L4882" s="207" t="s">
        <v>827</v>
      </c>
      <c r="M4882" s="208" t="s">
        <v>1471</v>
      </c>
      <c r="N4882" s="209">
        <f t="shared" si="0"/>
        <v>2025</v>
      </c>
      <c r="O4882" s="210">
        <f t="shared" si="1"/>
        <v>12</v>
      </c>
      <c r="P4882" s="211" t="str">
        <f>IFERROR(VLOOKUP(F4882,연간집계!D:E,2,FALSE),"")</f>
        <v>PCMS_벽걸이2단캘린더</v>
      </c>
    </row>
    <row r="4883" spans="1:16" ht="12.75">
      <c r="A4883" s="201">
        <v>46021.853726851848</v>
      </c>
      <c r="B4883" s="202">
        <v>46021</v>
      </c>
      <c r="C4883" s="203" t="s">
        <v>11533</v>
      </c>
      <c r="D4883" s="203" t="s">
        <v>11</v>
      </c>
      <c r="E4883" s="204" t="s">
        <v>11532</v>
      </c>
      <c r="F4883" s="49" t="s">
        <v>858</v>
      </c>
      <c r="G4883" s="203">
        <v>1</v>
      </c>
      <c r="H4883" s="203" t="s">
        <v>10728</v>
      </c>
      <c r="I4883" s="205" t="s">
        <v>1440</v>
      </c>
      <c r="J4883" s="206"/>
      <c r="K4883" s="203">
        <v>80</v>
      </c>
      <c r="L4883" s="207" t="s">
        <v>827</v>
      </c>
      <c r="M4883" s="208" t="s">
        <v>1471</v>
      </c>
      <c r="N4883" s="209">
        <f t="shared" si="0"/>
        <v>2025</v>
      </c>
      <c r="O4883" s="210">
        <f t="shared" si="1"/>
        <v>12</v>
      </c>
      <c r="P4883" s="211" t="str">
        <f>IFERROR(VLOOKUP(F4883,연간집계!D:E,2,FALSE),"")</f>
        <v>스탠다드 포토북 8*8 (하드/유광)</v>
      </c>
    </row>
    <row r="4884" spans="1:16" ht="12.75">
      <c r="A4884" s="201">
        <v>46021.912581018521</v>
      </c>
      <c r="B4884" s="202">
        <v>46021</v>
      </c>
      <c r="C4884" s="203" t="s">
        <v>11534</v>
      </c>
      <c r="D4884" s="203" t="s">
        <v>11</v>
      </c>
      <c r="E4884" s="204" t="s">
        <v>11535</v>
      </c>
      <c r="F4884" s="49" t="s">
        <v>1284</v>
      </c>
      <c r="G4884" s="203">
        <v>4</v>
      </c>
      <c r="H4884" s="203" t="s">
        <v>11536</v>
      </c>
      <c r="I4884" s="205" t="s">
        <v>5016</v>
      </c>
      <c r="J4884" s="206"/>
      <c r="K4884" s="203">
        <v>26</v>
      </c>
      <c r="L4884" s="207" t="s">
        <v>827</v>
      </c>
      <c r="M4884" s="208" t="s">
        <v>1497</v>
      </c>
      <c r="N4884" s="209">
        <f t="shared" si="0"/>
        <v>2025</v>
      </c>
      <c r="O4884" s="210">
        <f t="shared" si="1"/>
        <v>12</v>
      </c>
      <c r="P4884" s="211" t="str">
        <f>IFERROR(VLOOKUP(F4884,연간집계!D:E,2,FALSE),"")</f>
        <v>PCMS_스탠다드캘린더</v>
      </c>
    </row>
    <row r="4885" spans="1:16" ht="12.75">
      <c r="A4885" s="201">
        <v>46021.933206018519</v>
      </c>
      <c r="B4885" s="202">
        <v>46021</v>
      </c>
      <c r="C4885" s="203" t="s">
        <v>11537</v>
      </c>
      <c r="D4885" s="203" t="s">
        <v>11</v>
      </c>
      <c r="E4885" s="204" t="s">
        <v>11538</v>
      </c>
      <c r="F4885" s="49" t="s">
        <v>1299</v>
      </c>
      <c r="G4885" s="203">
        <v>3</v>
      </c>
      <c r="H4885" s="203" t="s">
        <v>11539</v>
      </c>
      <c r="I4885" s="205" t="s">
        <v>1840</v>
      </c>
      <c r="J4885" s="206"/>
      <c r="K4885" s="203">
        <v>15</v>
      </c>
      <c r="L4885" s="207" t="s">
        <v>827</v>
      </c>
      <c r="M4885" s="208" t="s">
        <v>1449</v>
      </c>
      <c r="N4885" s="209">
        <f t="shared" si="0"/>
        <v>2025</v>
      </c>
      <c r="O4885" s="210">
        <f t="shared" si="1"/>
        <v>12</v>
      </c>
      <c r="P4885" s="211" t="str">
        <f>IFERROR(VLOOKUP(F4885,연간집계!D:E,2,FALSE),"")</f>
        <v>PCMS_우드월캘린더</v>
      </c>
    </row>
    <row r="4886" spans="1:16" ht="12.75">
      <c r="A4886" s="201">
        <v>46021.933217592596</v>
      </c>
      <c r="B4886" s="202">
        <v>46021</v>
      </c>
      <c r="C4886" s="203" t="s">
        <v>11540</v>
      </c>
      <c r="D4886" s="203" t="s">
        <v>11</v>
      </c>
      <c r="E4886" s="204" t="s">
        <v>11538</v>
      </c>
      <c r="F4886" s="49" t="s">
        <v>1299</v>
      </c>
      <c r="G4886" s="203">
        <v>1</v>
      </c>
      <c r="H4886" s="203" t="s">
        <v>11539</v>
      </c>
      <c r="I4886" s="205" t="s">
        <v>6763</v>
      </c>
      <c r="J4886" s="206"/>
      <c r="K4886" s="203">
        <v>15</v>
      </c>
      <c r="L4886" s="207" t="s">
        <v>827</v>
      </c>
      <c r="M4886" s="208" t="s">
        <v>1449</v>
      </c>
      <c r="N4886" s="209">
        <f t="shared" si="0"/>
        <v>2025</v>
      </c>
      <c r="O4886" s="210">
        <f t="shared" si="1"/>
        <v>12</v>
      </c>
      <c r="P4886" s="211" t="str">
        <f>IFERROR(VLOOKUP(F4886,연간집계!D:E,2,FALSE),"")</f>
        <v>PCMS_우드월캘린더</v>
      </c>
    </row>
    <row r="4887" spans="1:16" ht="12.75">
      <c r="A4887" s="201">
        <v>46021.933229166665</v>
      </c>
      <c r="B4887" s="202">
        <v>46021</v>
      </c>
      <c r="C4887" s="203" t="s">
        <v>11541</v>
      </c>
      <c r="D4887" s="203" t="s">
        <v>11</v>
      </c>
      <c r="E4887" s="204" t="s">
        <v>11542</v>
      </c>
      <c r="F4887" s="49" t="s">
        <v>890</v>
      </c>
      <c r="G4887" s="203">
        <v>1</v>
      </c>
      <c r="H4887" s="203" t="s">
        <v>11543</v>
      </c>
      <c r="I4887" s="205" t="s">
        <v>2220</v>
      </c>
      <c r="J4887" s="208" t="s">
        <v>2928</v>
      </c>
      <c r="K4887" s="203">
        <v>64</v>
      </c>
      <c r="L4887" s="207" t="s">
        <v>827</v>
      </c>
      <c r="M4887" s="208" t="s">
        <v>1471</v>
      </c>
      <c r="N4887" s="209">
        <f t="shared" si="0"/>
        <v>2025</v>
      </c>
      <c r="O4887" s="210">
        <f t="shared" si="1"/>
        <v>12</v>
      </c>
      <c r="P4887" s="211" t="str">
        <f>IFERROR(VLOOKUP(F4887,연간집계!D:E,2,FALSE),"")</f>
        <v>메모리북</v>
      </c>
    </row>
    <row r="4888" spans="1:16" ht="12.75">
      <c r="A4888" s="201">
        <v>46021.933240740742</v>
      </c>
      <c r="B4888" s="202">
        <v>46021</v>
      </c>
      <c r="C4888" s="203" t="s">
        <v>11544</v>
      </c>
      <c r="D4888" s="203" t="s">
        <v>11</v>
      </c>
      <c r="E4888" s="204" t="s">
        <v>11542</v>
      </c>
      <c r="F4888" s="49" t="s">
        <v>890</v>
      </c>
      <c r="G4888" s="203">
        <v>1</v>
      </c>
      <c r="H4888" s="203" t="s">
        <v>11543</v>
      </c>
      <c r="I4888" s="205" t="s">
        <v>1506</v>
      </c>
      <c r="J4888" s="208" t="s">
        <v>1664</v>
      </c>
      <c r="K4888" s="203">
        <v>54</v>
      </c>
      <c r="L4888" s="207" t="s">
        <v>827</v>
      </c>
      <c r="M4888" s="208" t="s">
        <v>1471</v>
      </c>
      <c r="N4888" s="209">
        <f t="shared" si="0"/>
        <v>2025</v>
      </c>
      <c r="O4888" s="210">
        <f t="shared" si="1"/>
        <v>12</v>
      </c>
      <c r="P4888" s="211" t="str">
        <f>IFERROR(VLOOKUP(F4888,연간집계!D:E,2,FALSE),"")</f>
        <v>메모리북</v>
      </c>
    </row>
    <row r="4889" spans="1:16" ht="12.75">
      <c r="A4889" s="201">
        <v>46021.933252314811</v>
      </c>
      <c r="B4889" s="202">
        <v>46021</v>
      </c>
      <c r="C4889" s="203" t="s">
        <v>11545</v>
      </c>
      <c r="D4889" s="203" t="s">
        <v>11</v>
      </c>
      <c r="E4889" s="204" t="s">
        <v>11542</v>
      </c>
      <c r="F4889" s="49" t="s">
        <v>838</v>
      </c>
      <c r="G4889" s="203">
        <v>1</v>
      </c>
      <c r="H4889" s="203" t="s">
        <v>11543</v>
      </c>
      <c r="I4889" s="205" t="s">
        <v>1453</v>
      </c>
      <c r="J4889" s="206"/>
      <c r="K4889" s="203">
        <v>34</v>
      </c>
      <c r="L4889" s="207" t="s">
        <v>827</v>
      </c>
      <c r="M4889" s="208" t="s">
        <v>1471</v>
      </c>
      <c r="N4889" s="209">
        <f t="shared" si="0"/>
        <v>2025</v>
      </c>
      <c r="O4889" s="210">
        <f t="shared" si="1"/>
        <v>12</v>
      </c>
      <c r="P4889" s="211" t="str">
        <f>IFERROR(VLOOKUP(F4889,연간집계!D:E,2,FALSE),"")</f>
        <v>스탠다드 포토북 6*8 (하드/무광)</v>
      </c>
    </row>
    <row r="4890" spans="1:16" ht="12.75">
      <c r="A4890" s="201">
        <v>46021.933263888888</v>
      </c>
      <c r="B4890" s="202">
        <v>46021</v>
      </c>
      <c r="C4890" s="203" t="s">
        <v>11546</v>
      </c>
      <c r="D4890" s="203" t="s">
        <v>11</v>
      </c>
      <c r="E4890" s="204" t="s">
        <v>11542</v>
      </c>
      <c r="F4890" s="49" t="s">
        <v>838</v>
      </c>
      <c r="G4890" s="203">
        <v>1</v>
      </c>
      <c r="H4890" s="203" t="s">
        <v>11543</v>
      </c>
      <c r="I4890" s="205" t="s">
        <v>1435</v>
      </c>
      <c r="J4890" s="206"/>
      <c r="K4890" s="203">
        <v>24</v>
      </c>
      <c r="L4890" s="207" t="s">
        <v>827</v>
      </c>
      <c r="M4890" s="208" t="s">
        <v>1471</v>
      </c>
      <c r="N4890" s="209">
        <f t="shared" si="0"/>
        <v>2025</v>
      </c>
      <c r="O4890" s="210">
        <f t="shared" si="1"/>
        <v>12</v>
      </c>
      <c r="P4890" s="211" t="str">
        <f>IFERROR(VLOOKUP(F4890,연간집계!D:E,2,FALSE),"")</f>
        <v>스탠다드 포토북 6*8 (하드/무광)</v>
      </c>
    </row>
    <row r="4891" spans="1:16" ht="12.75">
      <c r="A4891" s="201">
        <v>46021.989155092589</v>
      </c>
      <c r="B4891" s="202">
        <v>46021</v>
      </c>
      <c r="C4891" s="203" t="s">
        <v>11547</v>
      </c>
      <c r="D4891" s="203" t="s">
        <v>11</v>
      </c>
      <c r="E4891" s="204" t="s">
        <v>11548</v>
      </c>
      <c r="F4891" s="49" t="s">
        <v>1269</v>
      </c>
      <c r="G4891" s="203">
        <v>4</v>
      </c>
      <c r="H4891" s="203" t="s">
        <v>11549</v>
      </c>
      <c r="I4891" s="205" t="s">
        <v>1440</v>
      </c>
      <c r="J4891" s="206"/>
      <c r="K4891" s="203">
        <v>26</v>
      </c>
      <c r="L4891" s="207" t="s">
        <v>827</v>
      </c>
      <c r="M4891" s="208" t="s">
        <v>1629</v>
      </c>
      <c r="N4891" s="209">
        <f t="shared" si="0"/>
        <v>2025</v>
      </c>
      <c r="O4891" s="210">
        <f t="shared" si="1"/>
        <v>12</v>
      </c>
      <c r="P4891" s="211" t="str">
        <f>IFERROR(VLOOKUP(F4891,연간집계!D:E,2,FALSE),"")</f>
        <v>PCMS_미니캘린더</v>
      </c>
    </row>
    <row r="4892" spans="1:16" ht="12.75">
      <c r="A4892" s="201">
        <v>46021.997986111113</v>
      </c>
      <c r="B4892" s="202">
        <v>46021</v>
      </c>
      <c r="C4892" s="203" t="s">
        <v>11550</v>
      </c>
      <c r="D4892" s="203" t="s">
        <v>11</v>
      </c>
      <c r="E4892" s="204" t="s">
        <v>11551</v>
      </c>
      <c r="F4892" s="49" t="s">
        <v>1274</v>
      </c>
      <c r="G4892" s="203">
        <v>10</v>
      </c>
      <c r="H4892" s="203" t="s">
        <v>11552</v>
      </c>
      <c r="I4892" s="205" t="s">
        <v>1842</v>
      </c>
      <c r="J4892" s="206"/>
      <c r="K4892" s="203">
        <v>26</v>
      </c>
      <c r="L4892" s="207" t="s">
        <v>827</v>
      </c>
      <c r="M4892" s="208" t="s">
        <v>1449</v>
      </c>
      <c r="N4892" s="209">
        <f t="shared" si="0"/>
        <v>2025</v>
      </c>
      <c r="O4892" s="210">
        <f t="shared" si="1"/>
        <v>12</v>
      </c>
      <c r="P4892" s="211" t="str">
        <f>IFERROR(VLOOKUP(F4892,연간집계!D:E,2,FALSE),"")</f>
        <v>PCMS_비트윈캘린더</v>
      </c>
    </row>
    <row r="4893" spans="1:16" ht="12.75">
      <c r="A4893" s="201">
        <v>46022.003877314812</v>
      </c>
      <c r="B4893" s="202">
        <v>46022</v>
      </c>
      <c r="C4893" s="203" t="s">
        <v>11553</v>
      </c>
      <c r="D4893" s="203" t="s">
        <v>11</v>
      </c>
      <c r="E4893" s="204" t="s">
        <v>11554</v>
      </c>
      <c r="F4893" s="49" t="s">
        <v>1284</v>
      </c>
      <c r="G4893" s="203">
        <v>1</v>
      </c>
      <c r="H4893" s="203" t="s">
        <v>11555</v>
      </c>
      <c r="I4893" s="205" t="s">
        <v>4631</v>
      </c>
      <c r="J4893" s="206"/>
      <c r="K4893" s="203">
        <v>26</v>
      </c>
      <c r="L4893" s="207" t="s">
        <v>828</v>
      </c>
      <c r="M4893" s="208" t="s">
        <v>1541</v>
      </c>
      <c r="N4893" s="209">
        <f t="shared" si="0"/>
        <v>2025</v>
      </c>
      <c r="O4893" s="210">
        <f t="shared" si="1"/>
        <v>12</v>
      </c>
      <c r="P4893" s="211" t="str">
        <f>IFERROR(VLOOKUP(F4893,연간집계!D:E,2,FALSE),"")</f>
        <v>PCMS_스탠다드캘린더</v>
      </c>
    </row>
    <row r="4894" spans="1:16" ht="12.75">
      <c r="A4894" s="201">
        <v>46022.003888888888</v>
      </c>
      <c r="B4894" s="202">
        <v>46022</v>
      </c>
      <c r="C4894" s="203" t="s">
        <v>11556</v>
      </c>
      <c r="D4894" s="203" t="s">
        <v>11</v>
      </c>
      <c r="E4894" s="204" t="s">
        <v>11554</v>
      </c>
      <c r="F4894" s="49" t="s">
        <v>1284</v>
      </c>
      <c r="G4894" s="203">
        <v>1</v>
      </c>
      <c r="H4894" s="203" t="s">
        <v>11555</v>
      </c>
      <c r="I4894" s="205" t="s">
        <v>1808</v>
      </c>
      <c r="J4894" s="206"/>
      <c r="K4894" s="203">
        <v>26</v>
      </c>
      <c r="L4894" s="207" t="s">
        <v>828</v>
      </c>
      <c r="M4894" s="208" t="s">
        <v>1541</v>
      </c>
      <c r="N4894" s="209">
        <f t="shared" si="0"/>
        <v>2025</v>
      </c>
      <c r="O4894" s="210">
        <f t="shared" si="1"/>
        <v>12</v>
      </c>
      <c r="P4894" s="211" t="str">
        <f>IFERROR(VLOOKUP(F4894,연간집계!D:E,2,FALSE),"")</f>
        <v>PCMS_스탠다드캘린더</v>
      </c>
    </row>
    <row r="4895" spans="1:16" ht="12.75">
      <c r="A4895" s="201">
        <v>46022.003900462965</v>
      </c>
      <c r="B4895" s="202">
        <v>46022</v>
      </c>
      <c r="C4895" s="203" t="s">
        <v>11557</v>
      </c>
      <c r="D4895" s="203" t="s">
        <v>11</v>
      </c>
      <c r="E4895" s="204" t="s">
        <v>11554</v>
      </c>
      <c r="F4895" s="49" t="s">
        <v>1281</v>
      </c>
      <c r="G4895" s="203">
        <v>1</v>
      </c>
      <c r="H4895" s="203" t="s">
        <v>11555</v>
      </c>
      <c r="I4895" s="205" t="s">
        <v>2297</v>
      </c>
      <c r="J4895" s="206"/>
      <c r="K4895" s="203">
        <v>26</v>
      </c>
      <c r="L4895" s="207" t="s">
        <v>828</v>
      </c>
      <c r="M4895" s="208" t="s">
        <v>1541</v>
      </c>
      <c r="N4895" s="209">
        <f t="shared" si="0"/>
        <v>2025</v>
      </c>
      <c r="O4895" s="210">
        <f t="shared" si="1"/>
        <v>12</v>
      </c>
      <c r="P4895" s="211" t="str">
        <f>IFERROR(VLOOKUP(F4895,연간집계!D:E,2,FALSE),"")</f>
        <v>PCMS_빅캘린더</v>
      </c>
    </row>
    <row r="4896" spans="1:16" ht="12.75">
      <c r="A4896" s="201">
        <v>46022.0156712963</v>
      </c>
      <c r="B4896" s="202">
        <v>46022</v>
      </c>
      <c r="C4896" s="203" t="s">
        <v>11558</v>
      </c>
      <c r="D4896" s="203" t="s">
        <v>11</v>
      </c>
      <c r="E4896" s="204" t="s">
        <v>11559</v>
      </c>
      <c r="F4896" s="49" t="s">
        <v>836</v>
      </c>
      <c r="G4896" s="203">
        <v>1</v>
      </c>
      <c r="H4896" s="203" t="s">
        <v>5975</v>
      </c>
      <c r="I4896" s="205" t="s">
        <v>1440</v>
      </c>
      <c r="J4896" s="206"/>
      <c r="K4896" s="203">
        <v>36</v>
      </c>
      <c r="L4896" s="207" t="s">
        <v>827</v>
      </c>
      <c r="M4896" s="208" t="s">
        <v>1471</v>
      </c>
      <c r="N4896" s="209">
        <f t="shared" si="0"/>
        <v>2025</v>
      </c>
      <c r="O4896" s="210">
        <f t="shared" si="1"/>
        <v>12</v>
      </c>
      <c r="P4896" s="211" t="str">
        <f>IFERROR(VLOOKUP(F4896,연간집계!D:E,2,FALSE),"")</f>
        <v>스탠다드 포토북 6*8 (소프트/유광)</v>
      </c>
    </row>
    <row r="4897" spans="1:16" ht="12.75">
      <c r="A4897" s="201">
        <v>46022.015682870369</v>
      </c>
      <c r="B4897" s="202">
        <v>46022</v>
      </c>
      <c r="C4897" s="203" t="s">
        <v>11560</v>
      </c>
      <c r="D4897" s="203" t="s">
        <v>11</v>
      </c>
      <c r="E4897" s="204" t="s">
        <v>11559</v>
      </c>
      <c r="F4897" s="49" t="s">
        <v>1296</v>
      </c>
      <c r="G4897" s="203">
        <v>1</v>
      </c>
      <c r="H4897" s="203" t="s">
        <v>5975</v>
      </c>
      <c r="I4897" s="205" t="s">
        <v>5190</v>
      </c>
      <c r="J4897" s="206"/>
      <c r="K4897" s="203">
        <v>26</v>
      </c>
      <c r="L4897" s="207" t="s">
        <v>827</v>
      </c>
      <c r="M4897" s="208" t="s">
        <v>1471</v>
      </c>
      <c r="N4897" s="209">
        <f t="shared" si="0"/>
        <v>2025</v>
      </c>
      <c r="O4897" s="210">
        <f t="shared" si="1"/>
        <v>12</v>
      </c>
      <c r="P4897" s="211" t="str">
        <f>IFERROR(VLOOKUP(F4897,연간집계!D:E,2,FALSE),"")</f>
        <v>PCMS_벽걸이2단캘린더</v>
      </c>
    </row>
    <row r="4898" spans="1:16" ht="12.75">
      <c r="A4898" s="201">
        <v>46022.039236111108</v>
      </c>
      <c r="B4898" s="202">
        <v>46022</v>
      </c>
      <c r="C4898" s="203" t="s">
        <v>11561</v>
      </c>
      <c r="D4898" s="203" t="s">
        <v>11</v>
      </c>
      <c r="E4898" s="204" t="s">
        <v>11562</v>
      </c>
      <c r="F4898" s="49" t="s">
        <v>1053</v>
      </c>
      <c r="G4898" s="203">
        <v>1</v>
      </c>
      <c r="H4898" s="203" t="s">
        <v>5827</v>
      </c>
      <c r="I4898" s="205" t="s">
        <v>1440</v>
      </c>
      <c r="J4898" s="206"/>
      <c r="K4898" s="203">
        <v>68</v>
      </c>
      <c r="L4898" s="207" t="s">
        <v>827</v>
      </c>
      <c r="M4898" s="208" t="s">
        <v>1436</v>
      </c>
      <c r="N4898" s="209">
        <f t="shared" si="0"/>
        <v>2025</v>
      </c>
      <c r="O4898" s="210">
        <f t="shared" si="1"/>
        <v>12</v>
      </c>
      <c r="P4898" s="211" t="str">
        <f>IFERROR(VLOOKUP(F4898,연간집계!D:E,2,FALSE),"")</f>
        <v>프리북A4 (소프트)</v>
      </c>
    </row>
    <row r="4899" spans="1:16" ht="12.75">
      <c r="A4899" s="201">
        <v>46022.039247685185</v>
      </c>
      <c r="B4899" s="202">
        <v>46022</v>
      </c>
      <c r="C4899" s="203" t="s">
        <v>11563</v>
      </c>
      <c r="D4899" s="203" t="s">
        <v>11</v>
      </c>
      <c r="E4899" s="204" t="s">
        <v>11562</v>
      </c>
      <c r="F4899" s="49" t="s">
        <v>1046</v>
      </c>
      <c r="G4899" s="203">
        <v>1</v>
      </c>
      <c r="H4899" s="203" t="s">
        <v>5827</v>
      </c>
      <c r="I4899" s="205" t="s">
        <v>1566</v>
      </c>
      <c r="J4899" s="206"/>
      <c r="K4899" s="203">
        <v>40</v>
      </c>
      <c r="L4899" s="207" t="s">
        <v>827</v>
      </c>
      <c r="M4899" s="208" t="s">
        <v>1436</v>
      </c>
      <c r="N4899" s="209">
        <f t="shared" si="0"/>
        <v>2025</v>
      </c>
      <c r="O4899" s="210">
        <f t="shared" si="1"/>
        <v>12</v>
      </c>
      <c r="P4899" s="211" t="str">
        <f>IFERROR(VLOOKUP(F4899,연간집계!D:E,2,FALSE),"")</f>
        <v>프리북와이드 (소프트)</v>
      </c>
    </row>
    <row r="4900" spans="1:16" ht="12.75">
      <c r="A4900" s="201">
        <v>46022.059837962966</v>
      </c>
      <c r="B4900" s="202">
        <v>46022</v>
      </c>
      <c r="C4900" s="203" t="s">
        <v>11564</v>
      </c>
      <c r="D4900" s="203" t="s">
        <v>11</v>
      </c>
      <c r="E4900" s="204" t="s">
        <v>11565</v>
      </c>
      <c r="F4900" s="49" t="s">
        <v>856</v>
      </c>
      <c r="G4900" s="203">
        <v>1</v>
      </c>
      <c r="H4900" s="203" t="s">
        <v>11566</v>
      </c>
      <c r="I4900" s="205" t="s">
        <v>2144</v>
      </c>
      <c r="J4900" s="206"/>
      <c r="K4900" s="203">
        <v>24</v>
      </c>
      <c r="L4900" s="207" t="s">
        <v>827</v>
      </c>
      <c r="M4900" s="208" t="s">
        <v>1471</v>
      </c>
      <c r="N4900" s="209">
        <f t="shared" si="0"/>
        <v>2025</v>
      </c>
      <c r="O4900" s="210">
        <f t="shared" si="1"/>
        <v>12</v>
      </c>
      <c r="P4900" s="211" t="str">
        <f>IFERROR(VLOOKUP(F4900,연간집계!D:E,2,FALSE),"")</f>
        <v>스탠다드 포토북 8*8 (하드/무광)</v>
      </c>
    </row>
    <row r="4901" spans="1:16" ht="12.75">
      <c r="A4901" s="201">
        <v>46022.059849537036</v>
      </c>
      <c r="B4901" s="202">
        <v>46022</v>
      </c>
      <c r="C4901" s="203" t="s">
        <v>11567</v>
      </c>
      <c r="D4901" s="203" t="s">
        <v>11</v>
      </c>
      <c r="E4901" s="204" t="s">
        <v>11565</v>
      </c>
      <c r="F4901" s="49" t="s">
        <v>1281</v>
      </c>
      <c r="G4901" s="203">
        <v>1</v>
      </c>
      <c r="H4901" s="203" t="s">
        <v>11566</v>
      </c>
      <c r="I4901" s="205" t="s">
        <v>2297</v>
      </c>
      <c r="J4901" s="206"/>
      <c r="K4901" s="203">
        <v>26</v>
      </c>
      <c r="L4901" s="207" t="s">
        <v>827</v>
      </c>
      <c r="M4901" s="208" t="s">
        <v>1541</v>
      </c>
      <c r="N4901" s="209">
        <f t="shared" si="0"/>
        <v>2025</v>
      </c>
      <c r="O4901" s="210">
        <f t="shared" si="1"/>
        <v>12</v>
      </c>
      <c r="P4901" s="211" t="str">
        <f>IFERROR(VLOOKUP(F4901,연간집계!D:E,2,FALSE),"")</f>
        <v>PCMS_빅캘린더</v>
      </c>
    </row>
    <row r="4902" spans="1:16" ht="12.75">
      <c r="A4902" s="201">
        <v>46022.14806712963</v>
      </c>
      <c r="B4902" s="202">
        <v>46022</v>
      </c>
      <c r="C4902" s="203" t="s">
        <v>11568</v>
      </c>
      <c r="D4902" s="203" t="s">
        <v>11</v>
      </c>
      <c r="E4902" s="204" t="s">
        <v>11569</v>
      </c>
      <c r="F4902" s="49" t="s">
        <v>1402</v>
      </c>
      <c r="G4902" s="203">
        <v>1</v>
      </c>
      <c r="H4902" s="203" t="s">
        <v>11570</v>
      </c>
      <c r="I4902" s="205" t="s">
        <v>7234</v>
      </c>
      <c r="J4902" s="206"/>
      <c r="K4902" s="203">
        <v>144</v>
      </c>
      <c r="L4902" s="207" t="s">
        <v>827</v>
      </c>
      <c r="M4902" s="208" t="s">
        <v>1436</v>
      </c>
      <c r="N4902" s="209">
        <f t="shared" si="0"/>
        <v>2025</v>
      </c>
      <c r="O4902" s="210">
        <f t="shared" si="1"/>
        <v>12</v>
      </c>
      <c r="P4902" s="211" t="str">
        <f>IFERROR(VLOOKUP(F4902,연간집계!D:E,2,FALSE),"")</f>
        <v>커스텀다이어리</v>
      </c>
    </row>
    <row r="4903" spans="1:16" ht="12.75">
      <c r="A4903" s="201">
        <v>46022.162766203706</v>
      </c>
      <c r="B4903" s="202">
        <v>46022</v>
      </c>
      <c r="C4903" s="203" t="s">
        <v>11571</v>
      </c>
      <c r="D4903" s="203" t="s">
        <v>11</v>
      </c>
      <c r="E4903" s="204" t="s">
        <v>11572</v>
      </c>
      <c r="F4903" s="49" t="s">
        <v>1236</v>
      </c>
      <c r="G4903" s="203">
        <v>1</v>
      </c>
      <c r="H4903" s="203" t="s">
        <v>3467</v>
      </c>
      <c r="I4903" s="205" t="s">
        <v>2370</v>
      </c>
      <c r="J4903" s="206"/>
      <c r="K4903" s="203">
        <v>24</v>
      </c>
      <c r="L4903" s="207" t="s">
        <v>828</v>
      </c>
      <c r="M4903" s="208" t="s">
        <v>1449</v>
      </c>
      <c r="N4903" s="209">
        <f t="shared" si="0"/>
        <v>2025</v>
      </c>
      <c r="O4903" s="210">
        <f t="shared" si="1"/>
        <v>12</v>
      </c>
      <c r="P4903" s="211" t="str">
        <f>IFERROR(VLOOKUP(F4903,연간집계!D:E,2,FALSE),"")</f>
        <v>모바일 포토북 150 (베이비)</v>
      </c>
    </row>
    <row r="4904" spans="1:16" ht="12.75">
      <c r="A4904" s="201">
        <v>46022.165775462963</v>
      </c>
      <c r="B4904" s="202">
        <v>46022</v>
      </c>
      <c r="C4904" s="203" t="s">
        <v>11573</v>
      </c>
      <c r="D4904" s="203" t="s">
        <v>11</v>
      </c>
      <c r="E4904" s="204" t="s">
        <v>11574</v>
      </c>
      <c r="F4904" s="49" t="s">
        <v>1284</v>
      </c>
      <c r="G4904" s="203">
        <v>1</v>
      </c>
      <c r="H4904" s="203" t="s">
        <v>11575</v>
      </c>
      <c r="I4904" s="205" t="s">
        <v>5016</v>
      </c>
      <c r="J4904" s="206"/>
      <c r="K4904" s="203">
        <v>26</v>
      </c>
      <c r="L4904" s="207" t="s">
        <v>828</v>
      </c>
      <c r="M4904" s="208" t="s">
        <v>1481</v>
      </c>
      <c r="N4904" s="209">
        <f t="shared" si="0"/>
        <v>2025</v>
      </c>
      <c r="O4904" s="210">
        <f t="shared" si="1"/>
        <v>12</v>
      </c>
      <c r="P4904" s="211" t="str">
        <f>IFERROR(VLOOKUP(F4904,연간집계!D:E,2,FALSE),"")</f>
        <v>PCMS_스탠다드캘린더</v>
      </c>
    </row>
    <row r="4905" spans="1:16" ht="12.75">
      <c r="A4905" s="201">
        <v>46022.195219907408</v>
      </c>
      <c r="B4905" s="202">
        <v>46022</v>
      </c>
      <c r="C4905" s="203" t="s">
        <v>11576</v>
      </c>
      <c r="D4905" s="203" t="s">
        <v>11</v>
      </c>
      <c r="E4905" s="204" t="s">
        <v>11577</v>
      </c>
      <c r="F4905" s="49" t="s">
        <v>1284</v>
      </c>
      <c r="G4905" s="203">
        <v>3</v>
      </c>
      <c r="H4905" s="203" t="s">
        <v>11578</v>
      </c>
      <c r="I4905" s="205" t="s">
        <v>6786</v>
      </c>
      <c r="J4905" s="206"/>
      <c r="K4905" s="203">
        <v>26</v>
      </c>
      <c r="L4905" s="207" t="s">
        <v>828</v>
      </c>
      <c r="M4905" s="208" t="s">
        <v>1449</v>
      </c>
      <c r="N4905" s="209">
        <f t="shared" si="0"/>
        <v>2025</v>
      </c>
      <c r="O4905" s="210">
        <f t="shared" si="1"/>
        <v>12</v>
      </c>
      <c r="P4905" s="211" t="str">
        <f>IFERROR(VLOOKUP(F4905,연간집계!D:E,2,FALSE),"")</f>
        <v>PCMS_스탠다드캘린더</v>
      </c>
    </row>
    <row r="4906" spans="1:16" ht="12.75">
      <c r="A4906" s="201">
        <v>46022.366805555554</v>
      </c>
      <c r="B4906" s="202">
        <v>46022</v>
      </c>
      <c r="C4906" s="203" t="s">
        <v>11579</v>
      </c>
      <c r="D4906" s="203" t="s">
        <v>11</v>
      </c>
      <c r="E4906" s="204" t="s">
        <v>11580</v>
      </c>
      <c r="F4906" s="49" t="s">
        <v>856</v>
      </c>
      <c r="G4906" s="203">
        <v>1</v>
      </c>
      <c r="H4906" s="203" t="s">
        <v>10372</v>
      </c>
      <c r="I4906" s="205" t="s">
        <v>1453</v>
      </c>
      <c r="J4906" s="206"/>
      <c r="K4906" s="203">
        <v>24</v>
      </c>
      <c r="L4906" s="207" t="s">
        <v>827</v>
      </c>
      <c r="M4906" s="208" t="s">
        <v>1497</v>
      </c>
      <c r="N4906" s="209">
        <f t="shared" si="0"/>
        <v>2025</v>
      </c>
      <c r="O4906" s="210">
        <f t="shared" si="1"/>
        <v>12</v>
      </c>
      <c r="P4906" s="211" t="str">
        <f>IFERROR(VLOOKUP(F4906,연간집계!D:E,2,FALSE),"")</f>
        <v>스탠다드 포토북 8*8 (하드/무광)</v>
      </c>
    </row>
    <row r="4907" spans="1:16" ht="12.75">
      <c r="A4907" s="201">
        <v>46022.375671296293</v>
      </c>
      <c r="B4907" s="202">
        <v>46022</v>
      </c>
      <c r="C4907" s="203" t="s">
        <v>11581</v>
      </c>
      <c r="D4907" s="203" t="s">
        <v>11</v>
      </c>
      <c r="E4907" s="204" t="s">
        <v>11582</v>
      </c>
      <c r="F4907" s="49" t="s">
        <v>1076</v>
      </c>
      <c r="G4907" s="203">
        <v>9</v>
      </c>
      <c r="H4907" s="203" t="s">
        <v>11583</v>
      </c>
      <c r="I4907" s="205" t="s">
        <v>1440</v>
      </c>
      <c r="J4907" s="203" t="s">
        <v>4458</v>
      </c>
      <c r="K4907" s="203">
        <v>44</v>
      </c>
      <c r="L4907" s="207" t="s">
        <v>827</v>
      </c>
      <c r="M4907" s="203" t="s">
        <v>5021</v>
      </c>
      <c r="N4907" s="209">
        <f t="shared" si="0"/>
        <v>2025</v>
      </c>
      <c r="O4907" s="210">
        <f t="shared" si="1"/>
        <v>12</v>
      </c>
      <c r="P4907" s="211" t="str">
        <f>IFERROR(VLOOKUP(F4907,연간집계!D:E,2,FALSE),"")</f>
        <v>레더북 (다크네이비)</v>
      </c>
    </row>
    <row r="4908" spans="1:16" ht="12.75">
      <c r="A4908" s="201">
        <v>46022.402291666665</v>
      </c>
      <c r="B4908" s="202">
        <v>46022</v>
      </c>
      <c r="C4908" s="203" t="s">
        <v>11584</v>
      </c>
      <c r="D4908" s="203" t="s">
        <v>11</v>
      </c>
      <c r="E4908" s="204" t="s">
        <v>11585</v>
      </c>
      <c r="F4908" s="49" t="s">
        <v>1402</v>
      </c>
      <c r="G4908" s="203">
        <v>1</v>
      </c>
      <c r="H4908" s="203" t="s">
        <v>11586</v>
      </c>
      <c r="I4908" s="205" t="s">
        <v>7234</v>
      </c>
      <c r="J4908" s="206"/>
      <c r="K4908" s="203">
        <v>144</v>
      </c>
      <c r="L4908" s="207" t="s">
        <v>827</v>
      </c>
      <c r="M4908" s="208" t="s">
        <v>1471</v>
      </c>
      <c r="N4908" s="209">
        <f t="shared" si="0"/>
        <v>2025</v>
      </c>
      <c r="O4908" s="210">
        <f t="shared" si="1"/>
        <v>12</v>
      </c>
      <c r="P4908" s="211" t="str">
        <f>IFERROR(VLOOKUP(F4908,연간집계!D:E,2,FALSE),"")</f>
        <v>커스텀다이어리</v>
      </c>
    </row>
    <row r="4909" spans="1:16" ht="12.75">
      <c r="A4909" s="201">
        <v>46022.411458333336</v>
      </c>
      <c r="B4909" s="202">
        <v>46022</v>
      </c>
      <c r="C4909" s="203" t="s">
        <v>11587</v>
      </c>
      <c r="D4909" s="203" t="s">
        <v>11</v>
      </c>
      <c r="E4909" s="204" t="s">
        <v>11588</v>
      </c>
      <c r="F4909" s="49" t="s">
        <v>1284</v>
      </c>
      <c r="G4909" s="203">
        <v>3</v>
      </c>
      <c r="H4909" s="203" t="s">
        <v>2484</v>
      </c>
      <c r="I4909" s="205" t="s">
        <v>2297</v>
      </c>
      <c r="J4909" s="206"/>
      <c r="K4909" s="203">
        <v>26</v>
      </c>
      <c r="L4909" s="207" t="s">
        <v>828</v>
      </c>
      <c r="M4909" s="208" t="s">
        <v>1449</v>
      </c>
      <c r="N4909" s="209">
        <f t="shared" si="0"/>
        <v>2025</v>
      </c>
      <c r="O4909" s="210">
        <f t="shared" si="1"/>
        <v>12</v>
      </c>
      <c r="P4909" s="211" t="str">
        <f>IFERROR(VLOOKUP(F4909,연간집계!D:E,2,FALSE),"")</f>
        <v>PCMS_스탠다드캘린더</v>
      </c>
    </row>
    <row r="4910" spans="1:16" ht="12.75">
      <c r="A4910" s="201">
        <v>46022.420393518521</v>
      </c>
      <c r="B4910" s="202">
        <v>46022</v>
      </c>
      <c r="C4910" s="203" t="s">
        <v>11589</v>
      </c>
      <c r="D4910" s="203" t="s">
        <v>11</v>
      </c>
      <c r="E4910" s="204" t="s">
        <v>11590</v>
      </c>
      <c r="F4910" s="49" t="s">
        <v>852</v>
      </c>
      <c r="G4910" s="203">
        <v>1</v>
      </c>
      <c r="H4910" s="203" t="s">
        <v>1626</v>
      </c>
      <c r="I4910" s="205" t="s">
        <v>1455</v>
      </c>
      <c r="J4910" s="206"/>
      <c r="K4910" s="203">
        <v>34</v>
      </c>
      <c r="L4910" s="207" t="s">
        <v>827</v>
      </c>
      <c r="M4910" s="208" t="s">
        <v>1436</v>
      </c>
      <c r="N4910" s="209">
        <f t="shared" si="0"/>
        <v>2025</v>
      </c>
      <c r="O4910" s="210">
        <f t="shared" si="1"/>
        <v>12</v>
      </c>
      <c r="P4910" s="211" t="str">
        <f>IFERROR(VLOOKUP(F4910,연간집계!D:E,2,FALSE),"")</f>
        <v>스탠다드 포토북 8*8 (소프트/무광)</v>
      </c>
    </row>
    <row r="4911" spans="1:16" ht="12.75">
      <c r="A4911" s="201">
        <v>46022.449895833335</v>
      </c>
      <c r="B4911" s="202">
        <v>46022</v>
      </c>
      <c r="C4911" s="203" t="s">
        <v>11591</v>
      </c>
      <c r="D4911" s="203" t="s">
        <v>11</v>
      </c>
      <c r="E4911" s="204" t="s">
        <v>11592</v>
      </c>
      <c r="F4911" s="49" t="s">
        <v>840</v>
      </c>
      <c r="G4911" s="203">
        <v>1</v>
      </c>
      <c r="H4911" s="203" t="s">
        <v>2762</v>
      </c>
      <c r="I4911" s="205" t="s">
        <v>1440</v>
      </c>
      <c r="J4911" s="206"/>
      <c r="K4911" s="203">
        <v>24</v>
      </c>
      <c r="L4911" s="207" t="s">
        <v>827</v>
      </c>
      <c r="M4911" s="208" t="s">
        <v>1436</v>
      </c>
      <c r="N4911" s="209">
        <f t="shared" si="0"/>
        <v>2025</v>
      </c>
      <c r="O4911" s="210">
        <f t="shared" si="1"/>
        <v>12</v>
      </c>
      <c r="P4911" s="211" t="str">
        <f>IFERROR(VLOOKUP(F4911,연간집계!D:E,2,FALSE),"")</f>
        <v>스탠다드 포토북 6*8 (하드/유광)</v>
      </c>
    </row>
    <row r="4912" spans="1:16" ht="12.75">
      <c r="A4912" s="201">
        <v>46022.46466435185</v>
      </c>
      <c r="B4912" s="202">
        <v>46022</v>
      </c>
      <c r="C4912" s="203" t="s">
        <v>11593</v>
      </c>
      <c r="D4912" s="203" t="s">
        <v>11</v>
      </c>
      <c r="E4912" s="204" t="s">
        <v>11594</v>
      </c>
      <c r="F4912" s="49" t="s">
        <v>1058</v>
      </c>
      <c r="G4912" s="203">
        <v>1</v>
      </c>
      <c r="H4912" s="203" t="s">
        <v>323</v>
      </c>
      <c r="I4912" s="205" t="s">
        <v>1566</v>
      </c>
      <c r="J4912" s="206"/>
      <c r="K4912" s="203">
        <v>120</v>
      </c>
      <c r="L4912" s="207" t="s">
        <v>827</v>
      </c>
      <c r="M4912" s="208" t="s">
        <v>1541</v>
      </c>
      <c r="N4912" s="209">
        <f t="shared" si="0"/>
        <v>2025</v>
      </c>
      <c r="O4912" s="210">
        <f t="shared" si="1"/>
        <v>12</v>
      </c>
      <c r="P4912" s="211" t="str">
        <f>IFERROR(VLOOKUP(F4912,연간집계!D:E,2,FALSE),"")</f>
        <v>프리북 150 (하드)</v>
      </c>
    </row>
    <row r="4913" spans="1:16" ht="12.75">
      <c r="A4913" s="201">
        <v>46022.482372685183</v>
      </c>
      <c r="B4913" s="202">
        <v>46022</v>
      </c>
      <c r="C4913" s="203" t="s">
        <v>11595</v>
      </c>
      <c r="D4913" s="203" t="s">
        <v>11</v>
      </c>
      <c r="E4913" s="204" t="s">
        <v>11596</v>
      </c>
      <c r="F4913" s="49" t="s">
        <v>1266</v>
      </c>
      <c r="G4913" s="203">
        <v>4</v>
      </c>
      <c r="H4913" s="203" t="s">
        <v>11597</v>
      </c>
      <c r="I4913" s="205" t="s">
        <v>1842</v>
      </c>
      <c r="J4913" s="206"/>
      <c r="K4913" s="203">
        <v>26</v>
      </c>
      <c r="L4913" s="207" t="s">
        <v>827</v>
      </c>
      <c r="M4913" s="208" t="s">
        <v>1471</v>
      </c>
      <c r="N4913" s="209">
        <f t="shared" si="0"/>
        <v>2025</v>
      </c>
      <c r="O4913" s="210">
        <f t="shared" si="1"/>
        <v>12</v>
      </c>
      <c r="P4913" s="211" t="str">
        <f>IFERROR(VLOOKUP(F4913,연간집계!D:E,2,FALSE),"")</f>
        <v>PCMS_롱캘린더</v>
      </c>
    </row>
    <row r="4914" spans="1:16" ht="12.75">
      <c r="A4914" s="201">
        <v>46022.488263888888</v>
      </c>
      <c r="B4914" s="202">
        <v>46022</v>
      </c>
      <c r="C4914" s="203" t="s">
        <v>11598</v>
      </c>
      <c r="D4914" s="203" t="s">
        <v>11</v>
      </c>
      <c r="E4914" s="204" t="s">
        <v>11599</v>
      </c>
      <c r="F4914" s="49" t="s">
        <v>31</v>
      </c>
      <c r="G4914" s="203">
        <v>1</v>
      </c>
      <c r="H4914" s="203" t="s">
        <v>11600</v>
      </c>
      <c r="I4914" s="205" t="s">
        <v>1440</v>
      </c>
      <c r="J4914" s="208" t="s">
        <v>1767</v>
      </c>
      <c r="K4914" s="203">
        <v>60</v>
      </c>
      <c r="L4914" s="207" t="s">
        <v>827</v>
      </c>
      <c r="M4914" s="208" t="s">
        <v>1436</v>
      </c>
      <c r="N4914" s="209">
        <f t="shared" si="0"/>
        <v>2025</v>
      </c>
      <c r="O4914" s="210">
        <f t="shared" si="1"/>
        <v>12</v>
      </c>
      <c r="P4914" s="211" t="str">
        <f>IFERROR(VLOOKUP(F4914,연간집계!D:E,2,FALSE),"")</f>
        <v>시크북(북) 210 (로만브라운/58p)</v>
      </c>
    </row>
    <row r="4915" spans="1:16" ht="12.75">
      <c r="A4915" s="201">
        <v>46022.488275462965</v>
      </c>
      <c r="B4915" s="202">
        <v>46022</v>
      </c>
      <c r="C4915" s="203" t="s">
        <v>11601</v>
      </c>
      <c r="D4915" s="203" t="s">
        <v>11</v>
      </c>
      <c r="E4915" s="204" t="s">
        <v>11599</v>
      </c>
      <c r="F4915" s="49" t="s">
        <v>31</v>
      </c>
      <c r="G4915" s="203">
        <v>1</v>
      </c>
      <c r="H4915" s="203" t="s">
        <v>11600</v>
      </c>
      <c r="I4915" s="205" t="s">
        <v>1440</v>
      </c>
      <c r="J4915" s="208" t="s">
        <v>1767</v>
      </c>
      <c r="K4915" s="203">
        <v>60</v>
      </c>
      <c r="L4915" s="207" t="s">
        <v>827</v>
      </c>
      <c r="M4915" s="208" t="s">
        <v>1436</v>
      </c>
      <c r="N4915" s="209">
        <f t="shared" si="0"/>
        <v>2025</v>
      </c>
      <c r="O4915" s="210">
        <f t="shared" si="1"/>
        <v>12</v>
      </c>
      <c r="P4915" s="211" t="str">
        <f>IFERROR(VLOOKUP(F4915,연간집계!D:E,2,FALSE),"")</f>
        <v>시크북(북) 210 (로만브라운/58p)</v>
      </c>
    </row>
    <row r="4916" spans="1:16" ht="12.75">
      <c r="A4916" s="201">
        <v>46022.488287037035</v>
      </c>
      <c r="B4916" s="202">
        <v>46022</v>
      </c>
      <c r="C4916" s="203" t="s">
        <v>11602</v>
      </c>
      <c r="D4916" s="203" t="s">
        <v>11</v>
      </c>
      <c r="E4916" s="204" t="s">
        <v>11599</v>
      </c>
      <c r="F4916" s="49" t="s">
        <v>31</v>
      </c>
      <c r="G4916" s="203">
        <v>1</v>
      </c>
      <c r="H4916" s="203" t="s">
        <v>11600</v>
      </c>
      <c r="I4916" s="205" t="s">
        <v>1440</v>
      </c>
      <c r="J4916" s="208" t="s">
        <v>1767</v>
      </c>
      <c r="K4916" s="203">
        <v>60</v>
      </c>
      <c r="L4916" s="207" t="s">
        <v>827</v>
      </c>
      <c r="M4916" s="208" t="s">
        <v>1436</v>
      </c>
      <c r="N4916" s="209">
        <f t="shared" si="0"/>
        <v>2025</v>
      </c>
      <c r="O4916" s="210">
        <f t="shared" si="1"/>
        <v>12</v>
      </c>
      <c r="P4916" s="211" t="str">
        <f>IFERROR(VLOOKUP(F4916,연간집계!D:E,2,FALSE),"")</f>
        <v>시크북(북) 210 (로만브라운/58p)</v>
      </c>
    </row>
    <row r="4917" spans="1:16" ht="12.75">
      <c r="A4917" s="201">
        <v>46022.508912037039</v>
      </c>
      <c r="B4917" s="202">
        <v>46022</v>
      </c>
      <c r="C4917" s="203" t="s">
        <v>11603</v>
      </c>
      <c r="D4917" s="203" t="s">
        <v>11</v>
      </c>
      <c r="E4917" s="204" t="s">
        <v>11604</v>
      </c>
      <c r="F4917" s="49" t="s">
        <v>1284</v>
      </c>
      <c r="G4917" s="203">
        <v>1</v>
      </c>
      <c r="H4917" s="203" t="s">
        <v>11605</v>
      </c>
      <c r="I4917" s="205" t="s">
        <v>5723</v>
      </c>
      <c r="J4917" s="206"/>
      <c r="K4917" s="203">
        <v>26</v>
      </c>
      <c r="L4917" s="207" t="s">
        <v>827</v>
      </c>
      <c r="M4917" s="208" t="s">
        <v>1612</v>
      </c>
      <c r="N4917" s="209">
        <f t="shared" si="0"/>
        <v>2025</v>
      </c>
      <c r="O4917" s="210">
        <f t="shared" si="1"/>
        <v>12</v>
      </c>
      <c r="P4917" s="211" t="str">
        <f>IFERROR(VLOOKUP(F4917,연간집계!D:E,2,FALSE),"")</f>
        <v>PCMS_스탠다드캘린더</v>
      </c>
    </row>
    <row r="4918" spans="1:16" ht="12.75">
      <c r="A4918" s="201">
        <v>46022.508923611109</v>
      </c>
      <c r="B4918" s="202">
        <v>46022</v>
      </c>
      <c r="C4918" s="203" t="s">
        <v>11606</v>
      </c>
      <c r="D4918" s="203" t="s">
        <v>11</v>
      </c>
      <c r="E4918" s="204" t="s">
        <v>11604</v>
      </c>
      <c r="F4918" s="49" t="s">
        <v>1284</v>
      </c>
      <c r="G4918" s="203">
        <v>1</v>
      </c>
      <c r="H4918" s="203" t="s">
        <v>11605</v>
      </c>
      <c r="I4918" s="205" t="s">
        <v>5723</v>
      </c>
      <c r="J4918" s="206"/>
      <c r="K4918" s="203">
        <v>26</v>
      </c>
      <c r="L4918" s="207" t="s">
        <v>827</v>
      </c>
      <c r="M4918" s="208" t="s">
        <v>1612</v>
      </c>
      <c r="N4918" s="209">
        <f t="shared" si="0"/>
        <v>2025</v>
      </c>
      <c r="O4918" s="210">
        <f t="shared" si="1"/>
        <v>12</v>
      </c>
      <c r="P4918" s="211" t="str">
        <f>IFERROR(VLOOKUP(F4918,연간집계!D:E,2,FALSE),"")</f>
        <v>PCMS_스탠다드캘린더</v>
      </c>
    </row>
    <row r="4919" spans="1:16" ht="12.75">
      <c r="A4919" s="201">
        <v>46022.508935185186</v>
      </c>
      <c r="B4919" s="202">
        <v>46022</v>
      </c>
      <c r="C4919" s="203" t="s">
        <v>11607</v>
      </c>
      <c r="D4919" s="203" t="s">
        <v>11</v>
      </c>
      <c r="E4919" s="204" t="s">
        <v>11604</v>
      </c>
      <c r="F4919" s="49" t="s">
        <v>1284</v>
      </c>
      <c r="G4919" s="203">
        <v>1</v>
      </c>
      <c r="H4919" s="203" t="s">
        <v>11605</v>
      </c>
      <c r="I4919" s="205" t="s">
        <v>5723</v>
      </c>
      <c r="J4919" s="206"/>
      <c r="K4919" s="203">
        <v>26</v>
      </c>
      <c r="L4919" s="207" t="s">
        <v>827</v>
      </c>
      <c r="M4919" s="208" t="s">
        <v>1612</v>
      </c>
      <c r="N4919" s="209">
        <f t="shared" si="0"/>
        <v>2025</v>
      </c>
      <c r="O4919" s="210">
        <f t="shared" si="1"/>
        <v>12</v>
      </c>
      <c r="P4919" s="211" t="str">
        <f>IFERROR(VLOOKUP(F4919,연간집계!D:E,2,FALSE),"")</f>
        <v>PCMS_스탠다드캘린더</v>
      </c>
    </row>
    <row r="4920" spans="1:16" ht="12.75">
      <c r="A4920" s="201">
        <v>46022.508946759262</v>
      </c>
      <c r="B4920" s="202">
        <v>46022</v>
      </c>
      <c r="C4920" s="203" t="s">
        <v>11608</v>
      </c>
      <c r="D4920" s="203" t="s">
        <v>11</v>
      </c>
      <c r="E4920" s="204" t="s">
        <v>11604</v>
      </c>
      <c r="F4920" s="49" t="s">
        <v>1284</v>
      </c>
      <c r="G4920" s="203">
        <v>1</v>
      </c>
      <c r="H4920" s="203" t="s">
        <v>11605</v>
      </c>
      <c r="I4920" s="205" t="s">
        <v>5723</v>
      </c>
      <c r="J4920" s="206"/>
      <c r="K4920" s="203">
        <v>26</v>
      </c>
      <c r="L4920" s="207" t="s">
        <v>827</v>
      </c>
      <c r="M4920" s="208" t="s">
        <v>1612</v>
      </c>
      <c r="N4920" s="209">
        <f t="shared" si="0"/>
        <v>2025</v>
      </c>
      <c r="O4920" s="210">
        <f t="shared" si="1"/>
        <v>12</v>
      </c>
      <c r="P4920" s="211" t="str">
        <f>IFERROR(VLOOKUP(F4920,연간집계!D:E,2,FALSE),"")</f>
        <v>PCMS_스탠다드캘린더</v>
      </c>
    </row>
    <row r="4921" spans="1:16" ht="12.75">
      <c r="A4921" s="201">
        <v>46022.508958333332</v>
      </c>
      <c r="B4921" s="202">
        <v>46022</v>
      </c>
      <c r="C4921" s="203" t="s">
        <v>11609</v>
      </c>
      <c r="D4921" s="203" t="s">
        <v>11</v>
      </c>
      <c r="E4921" s="204" t="s">
        <v>11604</v>
      </c>
      <c r="F4921" s="49" t="s">
        <v>1284</v>
      </c>
      <c r="G4921" s="203">
        <v>1</v>
      </c>
      <c r="H4921" s="203" t="s">
        <v>11605</v>
      </c>
      <c r="I4921" s="205" t="s">
        <v>5723</v>
      </c>
      <c r="J4921" s="206"/>
      <c r="K4921" s="203">
        <v>26</v>
      </c>
      <c r="L4921" s="207" t="s">
        <v>827</v>
      </c>
      <c r="M4921" s="208" t="s">
        <v>1612</v>
      </c>
      <c r="N4921" s="209">
        <f t="shared" si="0"/>
        <v>2025</v>
      </c>
      <c r="O4921" s="210">
        <f t="shared" si="1"/>
        <v>12</v>
      </c>
      <c r="P4921" s="211" t="str">
        <f>IFERROR(VLOOKUP(F4921,연간집계!D:E,2,FALSE),"")</f>
        <v>PCMS_스탠다드캘린더</v>
      </c>
    </row>
    <row r="4922" spans="1:16" ht="12.75">
      <c r="A4922" s="201">
        <v>46022.508969907409</v>
      </c>
      <c r="B4922" s="202">
        <v>46022</v>
      </c>
      <c r="C4922" s="203" t="s">
        <v>11610</v>
      </c>
      <c r="D4922" s="203" t="s">
        <v>11</v>
      </c>
      <c r="E4922" s="204" t="s">
        <v>11604</v>
      </c>
      <c r="F4922" s="49" t="s">
        <v>1284</v>
      </c>
      <c r="G4922" s="203">
        <v>1</v>
      </c>
      <c r="H4922" s="203" t="s">
        <v>11605</v>
      </c>
      <c r="I4922" s="205" t="s">
        <v>5723</v>
      </c>
      <c r="J4922" s="206"/>
      <c r="K4922" s="203">
        <v>26</v>
      </c>
      <c r="L4922" s="207" t="s">
        <v>827</v>
      </c>
      <c r="M4922" s="208" t="s">
        <v>1612</v>
      </c>
      <c r="N4922" s="209">
        <f t="shared" si="0"/>
        <v>2025</v>
      </c>
      <c r="O4922" s="210">
        <f t="shared" si="1"/>
        <v>12</v>
      </c>
      <c r="P4922" s="211" t="str">
        <f>IFERROR(VLOOKUP(F4922,연간집계!D:E,2,FALSE),"")</f>
        <v>PCMS_스탠다드캘린더</v>
      </c>
    </row>
    <row r="4923" spans="1:16" ht="12.75">
      <c r="A4923" s="201">
        <v>46022.529594907406</v>
      </c>
      <c r="B4923" s="202">
        <v>46022</v>
      </c>
      <c r="C4923" s="203" t="s">
        <v>11611</v>
      </c>
      <c r="D4923" s="203" t="s">
        <v>11</v>
      </c>
      <c r="E4923" s="204" t="s">
        <v>11612</v>
      </c>
      <c r="F4923" s="49" t="s">
        <v>1284</v>
      </c>
      <c r="G4923" s="203">
        <v>1</v>
      </c>
      <c r="H4923" s="203" t="s">
        <v>11613</v>
      </c>
      <c r="I4923" s="205" t="s">
        <v>5016</v>
      </c>
      <c r="J4923" s="206"/>
      <c r="K4923" s="203">
        <v>26</v>
      </c>
      <c r="L4923" s="207" t="s">
        <v>828</v>
      </c>
      <c r="M4923" s="208" t="s">
        <v>1541</v>
      </c>
      <c r="N4923" s="209">
        <f t="shared" si="0"/>
        <v>2025</v>
      </c>
      <c r="O4923" s="210">
        <f t="shared" si="1"/>
        <v>12</v>
      </c>
      <c r="P4923" s="211" t="str">
        <f>IFERROR(VLOOKUP(F4923,연간집계!D:E,2,FALSE),"")</f>
        <v>PCMS_스탠다드캘린더</v>
      </c>
    </row>
    <row r="4924" spans="1:16" ht="12.75">
      <c r="A4924" s="201">
        <v>46022.538437499999</v>
      </c>
      <c r="B4924" s="202">
        <v>46022</v>
      </c>
      <c r="C4924" s="203" t="s">
        <v>11614</v>
      </c>
      <c r="D4924" s="203" t="s">
        <v>11</v>
      </c>
      <c r="E4924" s="204" t="s">
        <v>11615</v>
      </c>
      <c r="F4924" s="49" t="s">
        <v>1274</v>
      </c>
      <c r="G4924" s="203">
        <v>10</v>
      </c>
      <c r="H4924" s="203" t="s">
        <v>11187</v>
      </c>
      <c r="I4924" s="205" t="s">
        <v>1842</v>
      </c>
      <c r="J4924" s="206"/>
      <c r="K4924" s="203">
        <v>26</v>
      </c>
      <c r="L4924" s="207" t="s">
        <v>828</v>
      </c>
      <c r="M4924" s="208" t="s">
        <v>1629</v>
      </c>
      <c r="N4924" s="209">
        <f t="shared" si="0"/>
        <v>2025</v>
      </c>
      <c r="O4924" s="210">
        <f t="shared" si="1"/>
        <v>12</v>
      </c>
      <c r="P4924" s="211" t="str">
        <f>IFERROR(VLOOKUP(F4924,연간집계!D:E,2,FALSE),"")</f>
        <v>PCMS_비트윈캘린더</v>
      </c>
    </row>
    <row r="4925" spans="1:16" ht="12.75">
      <c r="A4925" s="201">
        <v>46022.541400462964</v>
      </c>
      <c r="B4925" s="202">
        <v>46022</v>
      </c>
      <c r="C4925" s="203" t="s">
        <v>11616</v>
      </c>
      <c r="D4925" s="203" t="s">
        <v>11</v>
      </c>
      <c r="E4925" s="204" t="s">
        <v>11617</v>
      </c>
      <c r="F4925" s="49" t="s">
        <v>1269</v>
      </c>
      <c r="G4925" s="203">
        <v>6</v>
      </c>
      <c r="H4925" s="203" t="s">
        <v>10867</v>
      </c>
      <c r="I4925" s="205" t="s">
        <v>5016</v>
      </c>
      <c r="J4925" s="206"/>
      <c r="K4925" s="203">
        <v>26</v>
      </c>
      <c r="L4925" s="207" t="s">
        <v>827</v>
      </c>
      <c r="M4925" s="203" t="s">
        <v>5021</v>
      </c>
      <c r="N4925" s="209">
        <f t="shared" si="0"/>
        <v>2025</v>
      </c>
      <c r="O4925" s="210">
        <f t="shared" si="1"/>
        <v>12</v>
      </c>
      <c r="P4925" s="211" t="str">
        <f>IFERROR(VLOOKUP(F4925,연간집계!D:E,2,FALSE),"")</f>
        <v>PCMS_미니캘린더</v>
      </c>
    </row>
    <row r="4926" spans="1:16" ht="12.75">
      <c r="A4926" s="201">
        <v>46022.553182870368</v>
      </c>
      <c r="B4926" s="202">
        <v>46022</v>
      </c>
      <c r="C4926" s="203" t="s">
        <v>11618</v>
      </c>
      <c r="D4926" s="203" t="s">
        <v>11</v>
      </c>
      <c r="E4926" s="204" t="s">
        <v>11619</v>
      </c>
      <c r="F4926" s="49" t="s">
        <v>1245</v>
      </c>
      <c r="G4926" s="203">
        <v>1</v>
      </c>
      <c r="H4926" s="203" t="s">
        <v>11620</v>
      </c>
      <c r="I4926" s="205" t="s">
        <v>1556</v>
      </c>
      <c r="J4926" s="206"/>
      <c r="K4926" s="203">
        <v>24</v>
      </c>
      <c r="L4926" s="207" t="s">
        <v>828</v>
      </c>
      <c r="M4926" s="208" t="s">
        <v>1436</v>
      </c>
      <c r="N4926" s="209">
        <f t="shared" si="0"/>
        <v>2025</v>
      </c>
      <c r="O4926" s="210">
        <f t="shared" si="1"/>
        <v>12</v>
      </c>
      <c r="P4926" s="211" t="str">
        <f>IFERROR(VLOOKUP(F4926,연간집계!D:E,2,FALSE),"")</f>
        <v>모바일 포토북 198 (여행)</v>
      </c>
    </row>
    <row r="4927" spans="1:16" ht="12.75">
      <c r="A4927" s="201">
        <v>46022.553194444445</v>
      </c>
      <c r="B4927" s="202">
        <v>46022</v>
      </c>
      <c r="C4927" s="203" t="s">
        <v>11621</v>
      </c>
      <c r="D4927" s="203" t="s">
        <v>11</v>
      </c>
      <c r="E4927" s="204" t="s">
        <v>11619</v>
      </c>
      <c r="F4927" s="49" t="s">
        <v>1245</v>
      </c>
      <c r="G4927" s="203">
        <v>1</v>
      </c>
      <c r="H4927" s="203" t="s">
        <v>11620</v>
      </c>
      <c r="I4927" s="205" t="s">
        <v>1453</v>
      </c>
      <c r="J4927" s="206"/>
      <c r="K4927" s="203">
        <v>24</v>
      </c>
      <c r="L4927" s="207" t="s">
        <v>828</v>
      </c>
      <c r="M4927" s="208" t="s">
        <v>1436</v>
      </c>
      <c r="N4927" s="209">
        <f t="shared" si="0"/>
        <v>2025</v>
      </c>
      <c r="O4927" s="210">
        <f t="shared" si="1"/>
        <v>12</v>
      </c>
      <c r="P4927" s="211" t="str">
        <f>IFERROR(VLOOKUP(F4927,연간집계!D:E,2,FALSE),"")</f>
        <v>모바일 포토북 198 (여행)</v>
      </c>
    </row>
    <row r="4928" spans="1:16" ht="12.75">
      <c r="A4928" s="201">
        <v>46022.553206018521</v>
      </c>
      <c r="B4928" s="202">
        <v>46022</v>
      </c>
      <c r="C4928" s="203" t="s">
        <v>11622</v>
      </c>
      <c r="D4928" s="203" t="s">
        <v>11</v>
      </c>
      <c r="E4928" s="204" t="s">
        <v>11619</v>
      </c>
      <c r="F4928" s="49" t="s">
        <v>1245</v>
      </c>
      <c r="G4928" s="203">
        <v>1</v>
      </c>
      <c r="H4928" s="203" t="s">
        <v>11620</v>
      </c>
      <c r="I4928" s="205" t="s">
        <v>1455</v>
      </c>
      <c r="J4928" s="206"/>
      <c r="K4928" s="203">
        <v>24</v>
      </c>
      <c r="L4928" s="207" t="s">
        <v>828</v>
      </c>
      <c r="M4928" s="208" t="s">
        <v>1436</v>
      </c>
      <c r="N4928" s="209">
        <f t="shared" si="0"/>
        <v>2025</v>
      </c>
      <c r="O4928" s="210">
        <f t="shared" si="1"/>
        <v>12</v>
      </c>
      <c r="P4928" s="211" t="str">
        <f>IFERROR(VLOOKUP(F4928,연간집계!D:E,2,FALSE),"")</f>
        <v>모바일 포토북 198 (여행)</v>
      </c>
    </row>
    <row r="4929" spans="1:16" ht="12.75">
      <c r="A4929" s="201">
        <v>46022.556157407409</v>
      </c>
      <c r="B4929" s="202">
        <v>46022</v>
      </c>
      <c r="C4929" s="203" t="s">
        <v>11623</v>
      </c>
      <c r="D4929" s="203" t="s">
        <v>11</v>
      </c>
      <c r="E4929" s="204" t="s">
        <v>11624</v>
      </c>
      <c r="F4929" s="49" t="s">
        <v>1226</v>
      </c>
      <c r="G4929" s="203">
        <v>1</v>
      </c>
      <c r="H4929" s="203" t="s">
        <v>817</v>
      </c>
      <c r="I4929" s="205" t="s">
        <v>1440</v>
      </c>
      <c r="J4929" s="208" t="s">
        <v>7348</v>
      </c>
      <c r="K4929" s="203">
        <v>10</v>
      </c>
      <c r="L4929" s="207" t="s">
        <v>827</v>
      </c>
      <c r="M4929" s="208" t="s">
        <v>1436</v>
      </c>
      <c r="N4929" s="209">
        <f t="shared" si="0"/>
        <v>2025</v>
      </c>
      <c r="O4929" s="210">
        <f t="shared" si="1"/>
        <v>12</v>
      </c>
      <c r="P4929" s="211" t="str">
        <f>IFERROR(VLOOKUP(F4929,연간집계!D:E,2,FALSE),"")</f>
        <v>셀프스튜디오앨범 10*10</v>
      </c>
    </row>
    <row r="4930" spans="1:16" ht="12.75">
      <c r="A4930" s="201">
        <v>46022.579687500001</v>
      </c>
      <c r="B4930" s="202">
        <v>46022</v>
      </c>
      <c r="C4930" s="203" t="s">
        <v>11625</v>
      </c>
      <c r="D4930" s="203" t="s">
        <v>11</v>
      </c>
      <c r="E4930" s="204" t="s">
        <v>11626</v>
      </c>
      <c r="F4930" s="49" t="s">
        <v>1291</v>
      </c>
      <c r="G4930" s="203">
        <v>1</v>
      </c>
      <c r="H4930" s="203" t="s">
        <v>11627</v>
      </c>
      <c r="I4930" s="205" t="s">
        <v>1840</v>
      </c>
      <c r="J4930" s="206"/>
      <c r="K4930" s="203">
        <v>14</v>
      </c>
      <c r="L4930" s="207" t="s">
        <v>827</v>
      </c>
      <c r="M4930" s="208" t="s">
        <v>1471</v>
      </c>
      <c r="N4930" s="209">
        <f t="shared" si="0"/>
        <v>2025</v>
      </c>
      <c r="O4930" s="210">
        <f t="shared" si="1"/>
        <v>12</v>
      </c>
      <c r="P4930" s="211" t="str">
        <f>IFERROR(VLOOKUP(F4930,연간집계!D:E,2,FALSE),"")</f>
        <v>PCMS_벽걸이1단캘린더</v>
      </c>
    </row>
    <row r="4931" spans="1:16" ht="12.75">
      <c r="A4931" s="201">
        <v>46022.579699074071</v>
      </c>
      <c r="B4931" s="202">
        <v>46022</v>
      </c>
      <c r="C4931" s="203" t="s">
        <v>11628</v>
      </c>
      <c r="D4931" s="203" t="s">
        <v>11</v>
      </c>
      <c r="E4931" s="204" t="s">
        <v>11629</v>
      </c>
      <c r="F4931" s="49" t="s">
        <v>1284</v>
      </c>
      <c r="G4931" s="203">
        <v>11</v>
      </c>
      <c r="H4931" s="203" t="s">
        <v>11187</v>
      </c>
      <c r="I4931" s="205" t="s">
        <v>4182</v>
      </c>
      <c r="J4931" s="206"/>
      <c r="K4931" s="203">
        <v>26</v>
      </c>
      <c r="L4931" s="207" t="s">
        <v>828</v>
      </c>
      <c r="M4931" s="208" t="s">
        <v>1629</v>
      </c>
      <c r="N4931" s="209">
        <f t="shared" si="0"/>
        <v>2025</v>
      </c>
      <c r="O4931" s="210">
        <f t="shared" si="1"/>
        <v>12</v>
      </c>
      <c r="P4931" s="211" t="str">
        <f>IFERROR(VLOOKUP(F4931,연간집계!D:E,2,FALSE),"")</f>
        <v>PCMS_스탠다드캘린더</v>
      </c>
    </row>
    <row r="4932" spans="1:16" ht="12.75">
      <c r="A4932" s="201">
        <v>46022.598333333335</v>
      </c>
      <c r="B4932" s="202">
        <v>46022</v>
      </c>
      <c r="C4932" s="203" t="s">
        <v>11630</v>
      </c>
      <c r="D4932" s="203" t="s">
        <v>11</v>
      </c>
      <c r="E4932" s="204" t="s">
        <v>11631</v>
      </c>
      <c r="F4932" s="49" t="s">
        <v>1284</v>
      </c>
      <c r="G4932" s="203">
        <v>1</v>
      </c>
      <c r="H4932" s="203" t="s">
        <v>1585</v>
      </c>
      <c r="I4932" s="205" t="s">
        <v>6642</v>
      </c>
      <c r="J4932" s="206"/>
      <c r="K4932" s="203">
        <v>26</v>
      </c>
      <c r="L4932" s="207" t="s">
        <v>827</v>
      </c>
      <c r="M4932" s="208" t="s">
        <v>1541</v>
      </c>
      <c r="N4932" s="209">
        <f t="shared" si="0"/>
        <v>2025</v>
      </c>
      <c r="O4932" s="210">
        <f t="shared" si="1"/>
        <v>12</v>
      </c>
      <c r="P4932" s="211" t="str">
        <f>IFERROR(VLOOKUP(F4932,연간집계!D:E,2,FALSE),"")</f>
        <v>PCMS_스탠다드캘린더</v>
      </c>
    </row>
    <row r="4933" spans="1:16" ht="12.75">
      <c r="A4933" s="201">
        <v>46022.610289351855</v>
      </c>
      <c r="B4933" s="202">
        <v>46022</v>
      </c>
      <c r="C4933" s="203" t="s">
        <v>11632</v>
      </c>
      <c r="D4933" s="203" t="s">
        <v>11</v>
      </c>
      <c r="E4933" s="204" t="s">
        <v>11633</v>
      </c>
      <c r="F4933" s="49" t="s">
        <v>1226</v>
      </c>
      <c r="G4933" s="203">
        <v>1</v>
      </c>
      <c r="H4933" s="203" t="s">
        <v>817</v>
      </c>
      <c r="I4933" s="205" t="s">
        <v>1440</v>
      </c>
      <c r="J4933" s="208" t="s">
        <v>7348</v>
      </c>
      <c r="K4933" s="203">
        <v>10</v>
      </c>
      <c r="L4933" s="207" t="s">
        <v>827</v>
      </c>
      <c r="M4933" s="208" t="s">
        <v>1436</v>
      </c>
      <c r="N4933" s="209">
        <f t="shared" si="0"/>
        <v>2025</v>
      </c>
      <c r="O4933" s="210">
        <f t="shared" si="1"/>
        <v>12</v>
      </c>
      <c r="P4933" s="211" t="str">
        <f>IFERROR(VLOOKUP(F4933,연간집계!D:E,2,FALSE),"")</f>
        <v>셀프스튜디오앨범 10*10</v>
      </c>
    </row>
    <row r="4934" spans="1:16" ht="12.75">
      <c r="A4934" s="201">
        <v>46022.625069444446</v>
      </c>
      <c r="B4934" s="202">
        <v>46022</v>
      </c>
      <c r="C4934" s="203" t="s">
        <v>11634</v>
      </c>
      <c r="D4934" s="203" t="s">
        <v>11</v>
      </c>
      <c r="E4934" s="204" t="s">
        <v>11635</v>
      </c>
      <c r="F4934" s="49" t="s">
        <v>847</v>
      </c>
      <c r="G4934" s="203">
        <v>1</v>
      </c>
      <c r="H4934" s="203" t="s">
        <v>2187</v>
      </c>
      <c r="I4934" s="205" t="s">
        <v>1440</v>
      </c>
      <c r="J4934" s="206"/>
      <c r="K4934" s="203">
        <v>72</v>
      </c>
      <c r="L4934" s="207" t="s">
        <v>827</v>
      </c>
      <c r="M4934" s="208" t="s">
        <v>1436</v>
      </c>
      <c r="N4934" s="209">
        <f t="shared" si="0"/>
        <v>2025</v>
      </c>
      <c r="O4934" s="210">
        <f t="shared" si="1"/>
        <v>12</v>
      </c>
      <c r="P4934" s="211" t="str">
        <f>IFERROR(VLOOKUP(F4934,연간집계!D:E,2,FALSE),"")</f>
        <v>스탠다드 포토북 8*11 (하드/무광)</v>
      </c>
    </row>
    <row r="4935" spans="1:16" ht="12.75">
      <c r="A4935" s="201">
        <v>46022.625092592592</v>
      </c>
      <c r="B4935" s="202">
        <v>46021</v>
      </c>
      <c r="C4935" s="203" t="s">
        <v>11636</v>
      </c>
      <c r="D4935" s="203" t="s">
        <v>11</v>
      </c>
      <c r="E4935" s="204" t="s">
        <v>11637</v>
      </c>
      <c r="F4935" s="49" t="s">
        <v>1274</v>
      </c>
      <c r="G4935" s="203">
        <v>1</v>
      </c>
      <c r="H4935" s="203" t="s">
        <v>10540</v>
      </c>
      <c r="I4935" s="205" t="s">
        <v>1842</v>
      </c>
      <c r="J4935" s="206"/>
      <c r="K4935" s="203">
        <v>26</v>
      </c>
      <c r="L4935" s="207" t="s">
        <v>827</v>
      </c>
      <c r="M4935" s="208" t="s">
        <v>4034</v>
      </c>
      <c r="N4935" s="209">
        <f t="shared" si="0"/>
        <v>2025</v>
      </c>
      <c r="O4935" s="210">
        <f t="shared" si="1"/>
        <v>12</v>
      </c>
      <c r="P4935" s="211" t="str">
        <f>IFERROR(VLOOKUP(F4935,연간집계!D:E,2,FALSE),"")</f>
        <v>PCMS_비트윈캘린더</v>
      </c>
    </row>
    <row r="4936" spans="1:16" ht="12.75">
      <c r="A4936" s="201">
        <v>46022.625104166669</v>
      </c>
      <c r="B4936" s="202">
        <v>46021</v>
      </c>
      <c r="C4936" s="203" t="s">
        <v>11638</v>
      </c>
      <c r="D4936" s="203" t="s">
        <v>11</v>
      </c>
      <c r="E4936" s="204" t="s">
        <v>11637</v>
      </c>
      <c r="F4936" s="49" t="s">
        <v>1274</v>
      </c>
      <c r="G4936" s="203">
        <v>1</v>
      </c>
      <c r="H4936" s="203" t="s">
        <v>10540</v>
      </c>
      <c r="I4936" s="205" t="s">
        <v>1842</v>
      </c>
      <c r="J4936" s="206"/>
      <c r="K4936" s="203">
        <v>26</v>
      </c>
      <c r="L4936" s="207" t="s">
        <v>827</v>
      </c>
      <c r="M4936" s="208" t="s">
        <v>4034</v>
      </c>
      <c r="N4936" s="209">
        <f t="shared" si="0"/>
        <v>2025</v>
      </c>
      <c r="O4936" s="210">
        <f t="shared" si="1"/>
        <v>12</v>
      </c>
      <c r="P4936" s="211" t="str">
        <f>IFERROR(VLOOKUP(F4936,연간집계!D:E,2,FALSE),"")</f>
        <v>PCMS_비트윈캘린더</v>
      </c>
    </row>
    <row r="4937" spans="1:16" ht="12.75">
      <c r="A4937" s="201">
        <v>46022.625115740739</v>
      </c>
      <c r="B4937" s="202">
        <v>46021</v>
      </c>
      <c r="C4937" s="203" t="s">
        <v>11639</v>
      </c>
      <c r="D4937" s="203" t="s">
        <v>11</v>
      </c>
      <c r="E4937" s="204" t="s">
        <v>11637</v>
      </c>
      <c r="F4937" s="49" t="s">
        <v>1274</v>
      </c>
      <c r="G4937" s="203">
        <v>1</v>
      </c>
      <c r="H4937" s="203" t="s">
        <v>10540</v>
      </c>
      <c r="I4937" s="205" t="s">
        <v>1842</v>
      </c>
      <c r="J4937" s="206"/>
      <c r="K4937" s="203">
        <v>26</v>
      </c>
      <c r="L4937" s="207" t="s">
        <v>827</v>
      </c>
      <c r="M4937" s="208" t="s">
        <v>4034</v>
      </c>
      <c r="N4937" s="209">
        <f t="shared" si="0"/>
        <v>2025</v>
      </c>
      <c r="O4937" s="210">
        <f t="shared" si="1"/>
        <v>12</v>
      </c>
      <c r="P4937" s="211" t="str">
        <f>IFERROR(VLOOKUP(F4937,연간집계!D:E,2,FALSE),"")</f>
        <v>PCMS_비트윈캘린더</v>
      </c>
    </row>
    <row r="4938" spans="1:16" ht="12.75">
      <c r="A4938" s="201">
        <v>46022.625127314815</v>
      </c>
      <c r="B4938" s="202">
        <v>46021</v>
      </c>
      <c r="C4938" s="203" t="s">
        <v>11640</v>
      </c>
      <c r="D4938" s="203" t="s">
        <v>11</v>
      </c>
      <c r="E4938" s="204" t="s">
        <v>11637</v>
      </c>
      <c r="F4938" s="49" t="s">
        <v>1274</v>
      </c>
      <c r="G4938" s="203">
        <v>1</v>
      </c>
      <c r="H4938" s="203" t="s">
        <v>10540</v>
      </c>
      <c r="I4938" s="205" t="s">
        <v>1842</v>
      </c>
      <c r="J4938" s="206"/>
      <c r="K4938" s="203">
        <v>26</v>
      </c>
      <c r="L4938" s="207" t="s">
        <v>827</v>
      </c>
      <c r="M4938" s="208" t="s">
        <v>4034</v>
      </c>
      <c r="N4938" s="209">
        <f t="shared" si="0"/>
        <v>2025</v>
      </c>
      <c r="O4938" s="210">
        <f t="shared" si="1"/>
        <v>12</v>
      </c>
      <c r="P4938" s="211" t="str">
        <f>IFERROR(VLOOKUP(F4938,연간집계!D:E,2,FALSE),"")</f>
        <v>PCMS_비트윈캘린더</v>
      </c>
    </row>
    <row r="4939" spans="1:16" ht="12.75">
      <c r="A4939" s="201">
        <v>46022.625138888892</v>
      </c>
      <c r="B4939" s="202">
        <v>46021</v>
      </c>
      <c r="C4939" s="203" t="s">
        <v>11641</v>
      </c>
      <c r="D4939" s="203" t="s">
        <v>11</v>
      </c>
      <c r="E4939" s="204" t="s">
        <v>11637</v>
      </c>
      <c r="F4939" s="49" t="s">
        <v>1274</v>
      </c>
      <c r="G4939" s="203">
        <v>1</v>
      </c>
      <c r="H4939" s="203" t="s">
        <v>10540</v>
      </c>
      <c r="I4939" s="205" t="s">
        <v>1842</v>
      </c>
      <c r="J4939" s="206"/>
      <c r="K4939" s="203">
        <v>26</v>
      </c>
      <c r="L4939" s="207" t="s">
        <v>827</v>
      </c>
      <c r="M4939" s="208" t="s">
        <v>4034</v>
      </c>
      <c r="N4939" s="209">
        <f t="shared" si="0"/>
        <v>2025</v>
      </c>
      <c r="O4939" s="210">
        <f t="shared" si="1"/>
        <v>12</v>
      </c>
      <c r="P4939" s="211" t="str">
        <f>IFERROR(VLOOKUP(F4939,연간집계!D:E,2,FALSE),"")</f>
        <v>PCMS_비트윈캘린더</v>
      </c>
    </row>
    <row r="4940" spans="1:16" ht="12.75">
      <c r="A4940" s="201">
        <v>46022.625162037039</v>
      </c>
      <c r="B4940" s="202">
        <v>46021</v>
      </c>
      <c r="C4940" s="203" t="s">
        <v>11642</v>
      </c>
      <c r="D4940" s="203" t="s">
        <v>11</v>
      </c>
      <c r="E4940" s="204" t="s">
        <v>11637</v>
      </c>
      <c r="F4940" s="49" t="s">
        <v>1274</v>
      </c>
      <c r="G4940" s="203">
        <v>1</v>
      </c>
      <c r="H4940" s="203" t="s">
        <v>10540</v>
      </c>
      <c r="I4940" s="205" t="s">
        <v>1842</v>
      </c>
      <c r="J4940" s="206"/>
      <c r="K4940" s="203">
        <v>26</v>
      </c>
      <c r="L4940" s="207" t="s">
        <v>827</v>
      </c>
      <c r="M4940" s="208" t="s">
        <v>4034</v>
      </c>
      <c r="N4940" s="209">
        <f t="shared" si="0"/>
        <v>2025</v>
      </c>
      <c r="O4940" s="210">
        <f t="shared" si="1"/>
        <v>12</v>
      </c>
      <c r="P4940" s="211" t="str">
        <f>IFERROR(VLOOKUP(F4940,연간집계!D:E,2,FALSE),"")</f>
        <v>PCMS_비트윈캘린더</v>
      </c>
    </row>
    <row r="4941" spans="1:16" ht="12.75">
      <c r="A4941" s="201">
        <v>46022.625173611108</v>
      </c>
      <c r="B4941" s="202">
        <v>46021</v>
      </c>
      <c r="C4941" s="203" t="s">
        <v>11643</v>
      </c>
      <c r="D4941" s="203" t="s">
        <v>11</v>
      </c>
      <c r="E4941" s="204" t="s">
        <v>11637</v>
      </c>
      <c r="F4941" s="49" t="s">
        <v>1274</v>
      </c>
      <c r="G4941" s="203">
        <v>1</v>
      </c>
      <c r="H4941" s="203" t="s">
        <v>10540</v>
      </c>
      <c r="I4941" s="205" t="s">
        <v>1842</v>
      </c>
      <c r="J4941" s="206"/>
      <c r="K4941" s="203">
        <v>26</v>
      </c>
      <c r="L4941" s="207" t="s">
        <v>827</v>
      </c>
      <c r="M4941" s="208" t="s">
        <v>4034</v>
      </c>
      <c r="N4941" s="209">
        <f t="shared" si="0"/>
        <v>2025</v>
      </c>
      <c r="O4941" s="210">
        <f t="shared" si="1"/>
        <v>12</v>
      </c>
      <c r="P4941" s="211" t="str">
        <f>IFERROR(VLOOKUP(F4941,연간집계!D:E,2,FALSE),"")</f>
        <v>PCMS_비트윈캘린더</v>
      </c>
    </row>
    <row r="4942" spans="1:16" ht="12.75">
      <c r="A4942" s="201">
        <v>46022.625185185185</v>
      </c>
      <c r="B4942" s="202">
        <v>46021</v>
      </c>
      <c r="C4942" s="203" t="s">
        <v>11644</v>
      </c>
      <c r="D4942" s="203" t="s">
        <v>11</v>
      </c>
      <c r="E4942" s="204" t="s">
        <v>11637</v>
      </c>
      <c r="F4942" s="49" t="s">
        <v>1274</v>
      </c>
      <c r="G4942" s="203">
        <v>1</v>
      </c>
      <c r="H4942" s="203" t="s">
        <v>10540</v>
      </c>
      <c r="I4942" s="205" t="s">
        <v>1842</v>
      </c>
      <c r="J4942" s="206"/>
      <c r="K4942" s="203">
        <v>26</v>
      </c>
      <c r="L4942" s="207" t="s">
        <v>827</v>
      </c>
      <c r="M4942" s="208" t="s">
        <v>4034</v>
      </c>
      <c r="N4942" s="209">
        <f t="shared" si="0"/>
        <v>2025</v>
      </c>
      <c r="O4942" s="210">
        <f t="shared" si="1"/>
        <v>12</v>
      </c>
      <c r="P4942" s="211" t="str">
        <f>IFERROR(VLOOKUP(F4942,연간집계!D:E,2,FALSE),"")</f>
        <v>PCMS_비트윈캘린더</v>
      </c>
    </row>
    <row r="4943" spans="1:16" ht="12.75">
      <c r="A4943" s="201">
        <v>46022.625196759262</v>
      </c>
      <c r="B4943" s="202">
        <v>46021</v>
      </c>
      <c r="C4943" s="203" t="s">
        <v>11645</v>
      </c>
      <c r="D4943" s="203" t="s">
        <v>11</v>
      </c>
      <c r="E4943" s="204" t="s">
        <v>11637</v>
      </c>
      <c r="F4943" s="49" t="s">
        <v>1274</v>
      </c>
      <c r="G4943" s="203">
        <v>1</v>
      </c>
      <c r="H4943" s="203" t="s">
        <v>10540</v>
      </c>
      <c r="I4943" s="205" t="s">
        <v>1842</v>
      </c>
      <c r="J4943" s="206"/>
      <c r="K4943" s="203">
        <v>26</v>
      </c>
      <c r="L4943" s="207" t="s">
        <v>827</v>
      </c>
      <c r="M4943" s="208" t="s">
        <v>4034</v>
      </c>
      <c r="N4943" s="209">
        <f t="shared" si="0"/>
        <v>2025</v>
      </c>
      <c r="O4943" s="210">
        <f t="shared" si="1"/>
        <v>12</v>
      </c>
      <c r="P4943" s="211" t="str">
        <f>IFERROR(VLOOKUP(F4943,연간집계!D:E,2,FALSE),"")</f>
        <v>PCMS_비트윈캘린더</v>
      </c>
    </row>
    <row r="4944" spans="1:16" ht="12.75">
      <c r="A4944" s="201">
        <v>46022.625208333331</v>
      </c>
      <c r="B4944" s="202">
        <v>46021</v>
      </c>
      <c r="C4944" s="203" t="s">
        <v>11646</v>
      </c>
      <c r="D4944" s="203" t="s">
        <v>11</v>
      </c>
      <c r="E4944" s="204" t="s">
        <v>11637</v>
      </c>
      <c r="F4944" s="49" t="s">
        <v>1274</v>
      </c>
      <c r="G4944" s="203">
        <v>1</v>
      </c>
      <c r="H4944" s="203" t="s">
        <v>10540</v>
      </c>
      <c r="I4944" s="205" t="s">
        <v>1842</v>
      </c>
      <c r="J4944" s="206"/>
      <c r="K4944" s="203">
        <v>26</v>
      </c>
      <c r="L4944" s="207" t="s">
        <v>827</v>
      </c>
      <c r="M4944" s="208" t="s">
        <v>4034</v>
      </c>
      <c r="N4944" s="209">
        <f t="shared" si="0"/>
        <v>2025</v>
      </c>
      <c r="O4944" s="210">
        <f t="shared" si="1"/>
        <v>12</v>
      </c>
      <c r="P4944" s="211" t="str">
        <f>IFERROR(VLOOKUP(F4944,연간집계!D:E,2,FALSE),"")</f>
        <v>PCMS_비트윈캘린더</v>
      </c>
    </row>
    <row r="4945" spans="1:16" ht="12.75">
      <c r="A4945" s="201">
        <v>46022.625219907408</v>
      </c>
      <c r="B4945" s="202">
        <v>46021</v>
      </c>
      <c r="C4945" s="203" t="s">
        <v>11647</v>
      </c>
      <c r="D4945" s="203" t="s">
        <v>11</v>
      </c>
      <c r="E4945" s="204" t="s">
        <v>11637</v>
      </c>
      <c r="F4945" s="49" t="s">
        <v>1274</v>
      </c>
      <c r="G4945" s="203">
        <v>1</v>
      </c>
      <c r="H4945" s="203" t="s">
        <v>10540</v>
      </c>
      <c r="I4945" s="205" t="s">
        <v>1842</v>
      </c>
      <c r="J4945" s="206"/>
      <c r="K4945" s="203">
        <v>26</v>
      </c>
      <c r="L4945" s="207" t="s">
        <v>827</v>
      </c>
      <c r="M4945" s="208" t="s">
        <v>4034</v>
      </c>
      <c r="N4945" s="209">
        <f t="shared" si="0"/>
        <v>2025</v>
      </c>
      <c r="O4945" s="210">
        <f t="shared" si="1"/>
        <v>12</v>
      </c>
      <c r="P4945" s="211" t="str">
        <f>IFERROR(VLOOKUP(F4945,연간집계!D:E,2,FALSE),"")</f>
        <v>PCMS_비트윈캘린더</v>
      </c>
    </row>
    <row r="4946" spans="1:16" ht="12.75">
      <c r="A4946" s="201">
        <v>46022.625231481485</v>
      </c>
      <c r="B4946" s="202">
        <v>46021</v>
      </c>
      <c r="C4946" s="203" t="s">
        <v>11648</v>
      </c>
      <c r="D4946" s="203" t="s">
        <v>11</v>
      </c>
      <c r="E4946" s="204" t="s">
        <v>11637</v>
      </c>
      <c r="F4946" s="49" t="s">
        <v>1274</v>
      </c>
      <c r="G4946" s="203">
        <v>1</v>
      </c>
      <c r="H4946" s="203" t="s">
        <v>10540</v>
      </c>
      <c r="I4946" s="205" t="s">
        <v>1842</v>
      </c>
      <c r="J4946" s="206"/>
      <c r="K4946" s="203">
        <v>26</v>
      </c>
      <c r="L4946" s="207" t="s">
        <v>827</v>
      </c>
      <c r="M4946" s="208" t="s">
        <v>4034</v>
      </c>
      <c r="N4946" s="209">
        <f t="shared" si="0"/>
        <v>2025</v>
      </c>
      <c r="O4946" s="210">
        <f t="shared" si="1"/>
        <v>12</v>
      </c>
      <c r="P4946" s="211" t="str">
        <f>IFERROR(VLOOKUP(F4946,연간집계!D:E,2,FALSE),"")</f>
        <v>PCMS_비트윈캘린더</v>
      </c>
    </row>
    <row r="4947" spans="1:16" ht="12.75">
      <c r="A4947" s="201">
        <v>46022.625243055554</v>
      </c>
      <c r="B4947" s="202">
        <v>46021</v>
      </c>
      <c r="C4947" s="203" t="s">
        <v>11649</v>
      </c>
      <c r="D4947" s="203" t="s">
        <v>11</v>
      </c>
      <c r="E4947" s="204" t="s">
        <v>11637</v>
      </c>
      <c r="F4947" s="49" t="s">
        <v>1274</v>
      </c>
      <c r="G4947" s="203">
        <v>1</v>
      </c>
      <c r="H4947" s="203" t="s">
        <v>10540</v>
      </c>
      <c r="I4947" s="205" t="s">
        <v>1842</v>
      </c>
      <c r="J4947" s="206"/>
      <c r="K4947" s="203">
        <v>26</v>
      </c>
      <c r="L4947" s="207" t="s">
        <v>827</v>
      </c>
      <c r="M4947" s="208" t="s">
        <v>4034</v>
      </c>
      <c r="N4947" s="209">
        <f t="shared" si="0"/>
        <v>2025</v>
      </c>
      <c r="O4947" s="210">
        <f t="shared" si="1"/>
        <v>12</v>
      </c>
      <c r="P4947" s="211" t="str">
        <f>IFERROR(VLOOKUP(F4947,연간집계!D:E,2,FALSE),"")</f>
        <v>PCMS_비트윈캘린더</v>
      </c>
    </row>
    <row r="4948" spans="1:16" ht="12.75">
      <c r="A4948" s="201">
        <v>46022.625254629631</v>
      </c>
      <c r="B4948" s="202">
        <v>46021</v>
      </c>
      <c r="C4948" s="203" t="s">
        <v>11650</v>
      </c>
      <c r="D4948" s="203" t="s">
        <v>11</v>
      </c>
      <c r="E4948" s="204" t="s">
        <v>11637</v>
      </c>
      <c r="F4948" s="49" t="s">
        <v>1274</v>
      </c>
      <c r="G4948" s="203">
        <v>1</v>
      </c>
      <c r="H4948" s="203" t="s">
        <v>10540</v>
      </c>
      <c r="I4948" s="205" t="s">
        <v>1842</v>
      </c>
      <c r="J4948" s="206"/>
      <c r="K4948" s="203">
        <v>26</v>
      </c>
      <c r="L4948" s="207" t="s">
        <v>827</v>
      </c>
      <c r="M4948" s="208" t="s">
        <v>4034</v>
      </c>
      <c r="N4948" s="209">
        <f t="shared" si="0"/>
        <v>2025</v>
      </c>
      <c r="O4948" s="210">
        <f t="shared" si="1"/>
        <v>12</v>
      </c>
      <c r="P4948" s="211" t="str">
        <f>IFERROR(VLOOKUP(F4948,연간집계!D:E,2,FALSE),"")</f>
        <v>PCMS_비트윈캘린더</v>
      </c>
    </row>
    <row r="4949" spans="1:16" ht="12.75">
      <c r="A4949" s="201">
        <v>46022.6252662037</v>
      </c>
      <c r="B4949" s="202">
        <v>46021</v>
      </c>
      <c r="C4949" s="203" t="s">
        <v>11651</v>
      </c>
      <c r="D4949" s="203" t="s">
        <v>11</v>
      </c>
      <c r="E4949" s="204" t="s">
        <v>11637</v>
      </c>
      <c r="F4949" s="49" t="s">
        <v>1274</v>
      </c>
      <c r="G4949" s="203">
        <v>1</v>
      </c>
      <c r="H4949" s="203" t="s">
        <v>10540</v>
      </c>
      <c r="I4949" s="205" t="s">
        <v>1842</v>
      </c>
      <c r="J4949" s="206"/>
      <c r="K4949" s="203">
        <v>26</v>
      </c>
      <c r="L4949" s="207" t="s">
        <v>827</v>
      </c>
      <c r="M4949" s="208" t="s">
        <v>4034</v>
      </c>
      <c r="N4949" s="209">
        <f t="shared" si="0"/>
        <v>2025</v>
      </c>
      <c r="O4949" s="210">
        <f t="shared" si="1"/>
        <v>12</v>
      </c>
      <c r="P4949" s="211" t="str">
        <f>IFERROR(VLOOKUP(F4949,연간집계!D:E,2,FALSE),"")</f>
        <v>PCMS_비트윈캘린더</v>
      </c>
    </row>
    <row r="4950" spans="1:16" ht="12.75">
      <c r="A4950" s="201">
        <v>46022.625277777777</v>
      </c>
      <c r="B4950" s="202">
        <v>46021</v>
      </c>
      <c r="C4950" s="203" t="s">
        <v>11652</v>
      </c>
      <c r="D4950" s="203" t="s">
        <v>11</v>
      </c>
      <c r="E4950" s="204" t="s">
        <v>11637</v>
      </c>
      <c r="F4950" s="49" t="s">
        <v>1274</v>
      </c>
      <c r="G4950" s="203">
        <v>1</v>
      </c>
      <c r="H4950" s="203" t="s">
        <v>10540</v>
      </c>
      <c r="I4950" s="205" t="s">
        <v>1842</v>
      </c>
      <c r="J4950" s="206"/>
      <c r="K4950" s="203">
        <v>26</v>
      </c>
      <c r="L4950" s="207" t="s">
        <v>827</v>
      </c>
      <c r="M4950" s="208" t="s">
        <v>4034</v>
      </c>
      <c r="N4950" s="209">
        <f t="shared" si="0"/>
        <v>2025</v>
      </c>
      <c r="O4950" s="210">
        <f t="shared" si="1"/>
        <v>12</v>
      </c>
      <c r="P4950" s="211" t="str">
        <f>IFERROR(VLOOKUP(F4950,연간집계!D:E,2,FALSE),"")</f>
        <v>PCMS_비트윈캘린더</v>
      </c>
    </row>
    <row r="4951" spans="1:16" ht="12.75">
      <c r="A4951" s="201">
        <v>46022.628275462965</v>
      </c>
      <c r="B4951" s="202">
        <v>46022</v>
      </c>
      <c r="C4951" s="203" t="s">
        <v>11653</v>
      </c>
      <c r="D4951" s="203" t="s">
        <v>11</v>
      </c>
      <c r="E4951" s="204" t="s">
        <v>11654</v>
      </c>
      <c r="F4951" s="49" t="s">
        <v>1284</v>
      </c>
      <c r="G4951" s="203">
        <v>2</v>
      </c>
      <c r="H4951" s="203" t="s">
        <v>7756</v>
      </c>
      <c r="I4951" s="205" t="s">
        <v>4943</v>
      </c>
      <c r="J4951" s="206"/>
      <c r="K4951" s="203">
        <v>26</v>
      </c>
      <c r="L4951" s="207" t="s">
        <v>827</v>
      </c>
      <c r="M4951" s="208" t="s">
        <v>1514</v>
      </c>
      <c r="N4951" s="209">
        <f t="shared" si="0"/>
        <v>2025</v>
      </c>
      <c r="O4951" s="210">
        <f t="shared" si="1"/>
        <v>12</v>
      </c>
      <c r="P4951" s="211" t="str">
        <f>IFERROR(VLOOKUP(F4951,연간집계!D:E,2,FALSE),"")</f>
        <v>PCMS_스탠다드캘린더</v>
      </c>
    </row>
    <row r="4952" spans="1:16" ht="12.75">
      <c r="A4952" s="201">
        <v>46022.634236111109</v>
      </c>
      <c r="B4952" s="202">
        <v>46021</v>
      </c>
      <c r="C4952" s="203" t="s">
        <v>11655</v>
      </c>
      <c r="D4952" s="203" t="s">
        <v>11</v>
      </c>
      <c r="E4952" s="204" t="s">
        <v>11656</v>
      </c>
      <c r="F4952" s="49" t="s">
        <v>856</v>
      </c>
      <c r="G4952" s="203">
        <v>1</v>
      </c>
      <c r="H4952" s="203" t="s">
        <v>11657</v>
      </c>
      <c r="I4952" s="205" t="s">
        <v>5118</v>
      </c>
      <c r="J4952" s="206"/>
      <c r="K4952" s="203">
        <v>24</v>
      </c>
      <c r="L4952" s="207" t="s">
        <v>827</v>
      </c>
      <c r="M4952" s="208" t="s">
        <v>2261</v>
      </c>
      <c r="N4952" s="209">
        <f t="shared" si="0"/>
        <v>2025</v>
      </c>
      <c r="O4952" s="210">
        <f t="shared" si="1"/>
        <v>12</v>
      </c>
      <c r="P4952" s="211" t="str">
        <f>IFERROR(VLOOKUP(F4952,연간집계!D:E,2,FALSE),"")</f>
        <v>스탠다드 포토북 8*8 (하드/무광)</v>
      </c>
    </row>
    <row r="4953" spans="1:16" ht="12.75">
      <c r="A4953" s="201">
        <v>46022.634247685186</v>
      </c>
      <c r="B4953" s="202">
        <v>46021</v>
      </c>
      <c r="C4953" s="203" t="s">
        <v>11658</v>
      </c>
      <c r="D4953" s="203" t="s">
        <v>11</v>
      </c>
      <c r="E4953" s="204" t="s">
        <v>11656</v>
      </c>
      <c r="F4953" s="49" t="s">
        <v>856</v>
      </c>
      <c r="G4953" s="203">
        <v>1</v>
      </c>
      <c r="H4953" s="203" t="s">
        <v>11657</v>
      </c>
      <c r="I4953" s="205" t="s">
        <v>5118</v>
      </c>
      <c r="J4953" s="206"/>
      <c r="K4953" s="203">
        <v>24</v>
      </c>
      <c r="L4953" s="207" t="s">
        <v>827</v>
      </c>
      <c r="M4953" s="208" t="s">
        <v>2261</v>
      </c>
      <c r="N4953" s="209">
        <f t="shared" si="0"/>
        <v>2025</v>
      </c>
      <c r="O4953" s="210">
        <f t="shared" si="1"/>
        <v>12</v>
      </c>
      <c r="P4953" s="211" t="str">
        <f>IFERROR(VLOOKUP(F4953,연간집계!D:E,2,FALSE),"")</f>
        <v>스탠다드 포토북 8*8 (하드/무광)</v>
      </c>
    </row>
    <row r="4954" spans="1:16" ht="12.75">
      <c r="A4954" s="201">
        <v>46022.666655092595</v>
      </c>
      <c r="B4954" s="202">
        <v>46022</v>
      </c>
      <c r="C4954" s="203" t="s">
        <v>11659</v>
      </c>
      <c r="D4954" s="203" t="s">
        <v>11</v>
      </c>
      <c r="E4954" s="204" t="s">
        <v>11660</v>
      </c>
      <c r="F4954" s="49" t="s">
        <v>856</v>
      </c>
      <c r="G4954" s="203">
        <v>1</v>
      </c>
      <c r="H4954" s="203" t="s">
        <v>10447</v>
      </c>
      <c r="I4954" s="205" t="s">
        <v>3392</v>
      </c>
      <c r="J4954" s="206"/>
      <c r="K4954" s="203">
        <v>42</v>
      </c>
      <c r="L4954" s="207" t="s">
        <v>827</v>
      </c>
      <c r="M4954" s="208" t="s">
        <v>2261</v>
      </c>
      <c r="N4954" s="209">
        <f t="shared" si="0"/>
        <v>2025</v>
      </c>
      <c r="O4954" s="210">
        <f t="shared" si="1"/>
        <v>12</v>
      </c>
      <c r="P4954" s="211" t="str">
        <f>IFERROR(VLOOKUP(F4954,연간집계!D:E,2,FALSE),"")</f>
        <v>스탠다드 포토북 8*8 (하드/무광)</v>
      </c>
    </row>
    <row r="4955" spans="1:16" ht="12.75">
      <c r="A4955" s="201">
        <v>46022.666666666664</v>
      </c>
      <c r="B4955" s="202">
        <v>46022</v>
      </c>
      <c r="C4955" s="203" t="s">
        <v>11661</v>
      </c>
      <c r="D4955" s="203" t="s">
        <v>11</v>
      </c>
      <c r="E4955" s="204" t="s">
        <v>11662</v>
      </c>
      <c r="F4955" s="49" t="s">
        <v>1311</v>
      </c>
      <c r="G4955" s="203">
        <v>1</v>
      </c>
      <c r="H4955" s="203" t="s">
        <v>11663</v>
      </c>
      <c r="I4955" s="205" t="s">
        <v>6353</v>
      </c>
      <c r="J4955" s="208" t="s">
        <v>3344</v>
      </c>
      <c r="K4955" s="203">
        <v>1</v>
      </c>
      <c r="L4955" s="207" t="s">
        <v>827</v>
      </c>
      <c r="M4955" s="208" t="s">
        <v>1449</v>
      </c>
      <c r="N4955" s="209">
        <f t="shared" si="0"/>
        <v>2025</v>
      </c>
      <c r="O4955" s="210">
        <f t="shared" si="1"/>
        <v>12</v>
      </c>
      <c r="P4955" s="211" t="str">
        <f>IFERROR(VLOOKUP(F4955,연간집계!D:E,2,FALSE),"")</f>
        <v>심플액자 203_블랙</v>
      </c>
    </row>
    <row r="4956" spans="1:16" ht="12.75">
      <c r="A4956" s="201">
        <v>46022.737500000003</v>
      </c>
      <c r="B4956" s="202">
        <v>46022</v>
      </c>
      <c r="C4956" s="203" t="s">
        <v>11664</v>
      </c>
      <c r="D4956" s="203" t="s">
        <v>11</v>
      </c>
      <c r="E4956" s="204" t="s">
        <v>11665</v>
      </c>
      <c r="F4956" s="49" t="s">
        <v>1299</v>
      </c>
      <c r="G4956" s="203">
        <v>1</v>
      </c>
      <c r="H4956" s="203" t="s">
        <v>11666</v>
      </c>
      <c r="I4956" s="205" t="s">
        <v>5190</v>
      </c>
      <c r="J4956" s="206"/>
      <c r="K4956" s="203">
        <v>15</v>
      </c>
      <c r="L4956" s="207" t="s">
        <v>827</v>
      </c>
      <c r="M4956" s="208" t="s">
        <v>1481</v>
      </c>
      <c r="N4956" s="209">
        <f t="shared" si="0"/>
        <v>2025</v>
      </c>
      <c r="O4956" s="210">
        <f t="shared" si="1"/>
        <v>12</v>
      </c>
      <c r="P4956" s="211" t="str">
        <f>IFERROR(VLOOKUP(F4956,연간집계!D:E,2,FALSE),"")</f>
        <v>PCMS_우드월캘린더</v>
      </c>
    </row>
    <row r="4957" spans="1:16" ht="12.75">
      <c r="A4957" s="201">
        <v>46022.737534722219</v>
      </c>
      <c r="B4957" s="202">
        <v>46022</v>
      </c>
      <c r="C4957" s="203" t="s">
        <v>11667</v>
      </c>
      <c r="D4957" s="203" t="s">
        <v>11</v>
      </c>
      <c r="E4957" s="204" t="s">
        <v>11668</v>
      </c>
      <c r="F4957" s="49" t="s">
        <v>1051</v>
      </c>
      <c r="G4957" s="203">
        <v>3</v>
      </c>
      <c r="H4957" s="203" t="s">
        <v>79</v>
      </c>
      <c r="I4957" s="205" t="s">
        <v>1440</v>
      </c>
      <c r="J4957" s="206"/>
      <c r="K4957" s="203">
        <v>100</v>
      </c>
      <c r="L4957" s="207" t="s">
        <v>827</v>
      </c>
      <c r="M4957" s="208" t="s">
        <v>1471</v>
      </c>
      <c r="N4957" s="209">
        <f t="shared" si="0"/>
        <v>2025</v>
      </c>
      <c r="O4957" s="210">
        <f t="shared" si="1"/>
        <v>12</v>
      </c>
      <c r="P4957" s="211" t="str">
        <f>IFERROR(VLOOKUP(F4957,연간집계!D:E,2,FALSE),"")</f>
        <v>프리북A4 (하드)</v>
      </c>
    </row>
    <row r="4958" spans="1:16" ht="12.75">
      <c r="A4958" s="201">
        <v>46022.764189814814</v>
      </c>
      <c r="B4958" s="202">
        <v>46022</v>
      </c>
      <c r="C4958" s="203" t="s">
        <v>11669</v>
      </c>
      <c r="D4958" s="203" t="s">
        <v>11</v>
      </c>
      <c r="E4958" s="204" t="s">
        <v>11670</v>
      </c>
      <c r="F4958" s="49" t="s">
        <v>1291</v>
      </c>
      <c r="G4958" s="203">
        <v>2</v>
      </c>
      <c r="H4958" s="203" t="s">
        <v>4320</v>
      </c>
      <c r="I4958" s="205" t="s">
        <v>1840</v>
      </c>
      <c r="J4958" s="206"/>
      <c r="K4958" s="203">
        <v>14</v>
      </c>
      <c r="L4958" s="207" t="s">
        <v>827</v>
      </c>
      <c r="M4958" s="208" t="s">
        <v>1449</v>
      </c>
      <c r="N4958" s="209">
        <f t="shared" si="0"/>
        <v>2025</v>
      </c>
      <c r="O4958" s="210">
        <f t="shared" si="1"/>
        <v>12</v>
      </c>
      <c r="P4958" s="211" t="str">
        <f>IFERROR(VLOOKUP(F4958,연간집계!D:E,2,FALSE),"")</f>
        <v>PCMS_벽걸이1단캘린더</v>
      </c>
    </row>
    <row r="4959" spans="1:16" ht="12.75">
      <c r="A4959" s="201">
        <v>46022.764201388891</v>
      </c>
      <c r="B4959" s="202">
        <v>46022</v>
      </c>
      <c r="C4959" s="203" t="s">
        <v>11671</v>
      </c>
      <c r="D4959" s="203" t="s">
        <v>11</v>
      </c>
      <c r="E4959" s="204" t="s">
        <v>11670</v>
      </c>
      <c r="F4959" s="49" t="s">
        <v>1291</v>
      </c>
      <c r="G4959" s="203">
        <v>2</v>
      </c>
      <c r="H4959" s="203" t="s">
        <v>4320</v>
      </c>
      <c r="I4959" s="205" t="s">
        <v>1840</v>
      </c>
      <c r="J4959" s="206"/>
      <c r="K4959" s="203">
        <v>14</v>
      </c>
      <c r="L4959" s="207" t="s">
        <v>827</v>
      </c>
      <c r="M4959" s="208" t="s">
        <v>1449</v>
      </c>
      <c r="N4959" s="209">
        <f t="shared" si="0"/>
        <v>2025</v>
      </c>
      <c r="O4959" s="210">
        <f t="shared" si="1"/>
        <v>12</v>
      </c>
      <c r="P4959" s="211" t="str">
        <f>IFERROR(VLOOKUP(F4959,연간집계!D:E,2,FALSE),"")</f>
        <v>PCMS_벽걸이1단캘린더</v>
      </c>
    </row>
    <row r="4960" spans="1:16" ht="12.75">
      <c r="A4960" s="201">
        <v>46022.76421296296</v>
      </c>
      <c r="B4960" s="202">
        <v>46022</v>
      </c>
      <c r="C4960" s="203" t="s">
        <v>11672</v>
      </c>
      <c r="D4960" s="203" t="s">
        <v>11</v>
      </c>
      <c r="E4960" s="204" t="s">
        <v>11670</v>
      </c>
      <c r="F4960" s="49" t="s">
        <v>1291</v>
      </c>
      <c r="G4960" s="203">
        <v>1</v>
      </c>
      <c r="H4960" s="203" t="s">
        <v>4320</v>
      </c>
      <c r="I4960" s="205" t="s">
        <v>1840</v>
      </c>
      <c r="J4960" s="206"/>
      <c r="K4960" s="203">
        <v>14</v>
      </c>
      <c r="L4960" s="207" t="s">
        <v>827</v>
      </c>
      <c r="M4960" s="208" t="s">
        <v>1436</v>
      </c>
      <c r="N4960" s="209">
        <f t="shared" si="0"/>
        <v>2025</v>
      </c>
      <c r="O4960" s="210">
        <f t="shared" si="1"/>
        <v>12</v>
      </c>
      <c r="P4960" s="211" t="str">
        <f>IFERROR(VLOOKUP(F4960,연간집계!D:E,2,FALSE),"")</f>
        <v>PCMS_벽걸이1단캘린더</v>
      </c>
    </row>
    <row r="4961" spans="1:16" ht="12.75">
      <c r="A4961" s="201">
        <v>46022.767164351855</v>
      </c>
      <c r="B4961" s="202">
        <v>46021</v>
      </c>
      <c r="C4961" s="203" t="s">
        <v>11673</v>
      </c>
      <c r="D4961" s="203" t="s">
        <v>11</v>
      </c>
      <c r="E4961" s="204" t="s">
        <v>11674</v>
      </c>
      <c r="F4961" s="49" t="s">
        <v>967</v>
      </c>
      <c r="G4961" s="203">
        <v>5</v>
      </c>
      <c r="H4961" s="203" t="s">
        <v>6785</v>
      </c>
      <c r="I4961" s="205" t="s">
        <v>2474</v>
      </c>
      <c r="J4961" s="208" t="s">
        <v>2474</v>
      </c>
      <c r="K4961" s="203">
        <v>80</v>
      </c>
      <c r="L4961" s="207" t="s">
        <v>827</v>
      </c>
      <c r="M4961" s="208" t="s">
        <v>1493</v>
      </c>
      <c r="N4961" s="209">
        <f t="shared" si="0"/>
        <v>2025</v>
      </c>
      <c r="O4961" s="210">
        <f t="shared" si="1"/>
        <v>12</v>
      </c>
      <c r="P4961" s="211" t="str">
        <f>IFERROR(VLOOKUP(F4961,연간집계!D:E,2,FALSE),"")</f>
        <v>시티북 210 (소프트/78p)</v>
      </c>
    </row>
    <row r="4962" spans="1:16" ht="12.75">
      <c r="A4962" s="201">
        <v>46022.808275462965</v>
      </c>
      <c r="B4962" s="202">
        <v>46022</v>
      </c>
      <c r="C4962" s="203" t="s">
        <v>11675</v>
      </c>
      <c r="D4962" s="203" t="s">
        <v>11</v>
      </c>
      <c r="E4962" s="204" t="s">
        <v>11676</v>
      </c>
      <c r="F4962" s="49" t="s">
        <v>1018</v>
      </c>
      <c r="G4962" s="203">
        <v>1</v>
      </c>
      <c r="H4962" s="203" t="s">
        <v>11677</v>
      </c>
      <c r="I4962" s="208" t="s">
        <v>1455</v>
      </c>
      <c r="J4962" s="208" t="s">
        <v>1455</v>
      </c>
      <c r="K4962" s="203">
        <v>80</v>
      </c>
      <c r="L4962" s="207" t="s">
        <v>827</v>
      </c>
      <c r="M4962" s="208" t="s">
        <v>1436</v>
      </c>
      <c r="N4962" s="209">
        <f t="shared" si="0"/>
        <v>2025</v>
      </c>
      <c r="O4962" s="210">
        <f t="shared" si="1"/>
        <v>12</v>
      </c>
      <c r="P4962" s="211" t="str">
        <f>IFERROR(VLOOKUP(F4962,연간집계!D:E,2,FALSE),"")</f>
        <v>트래블북 A5 (쿠션하드/78p)</v>
      </c>
    </row>
    <row r="4963" spans="1:16" ht="12.75">
      <c r="A4963" s="201">
        <v>46022.808287037034</v>
      </c>
      <c r="B4963" s="202">
        <v>46022</v>
      </c>
      <c r="C4963" s="203" t="s">
        <v>11678</v>
      </c>
      <c r="D4963" s="203" t="s">
        <v>11</v>
      </c>
      <c r="E4963" s="204" t="s">
        <v>11676</v>
      </c>
      <c r="F4963" s="49" t="s">
        <v>963</v>
      </c>
      <c r="G4963" s="203">
        <v>1</v>
      </c>
      <c r="H4963" s="203" t="s">
        <v>11677</v>
      </c>
      <c r="I4963" s="208" t="s">
        <v>11679</v>
      </c>
      <c r="J4963" s="208" t="s">
        <v>11679</v>
      </c>
      <c r="K4963" s="203">
        <v>80</v>
      </c>
      <c r="L4963" s="207" t="s">
        <v>827</v>
      </c>
      <c r="M4963" s="208" t="s">
        <v>1436</v>
      </c>
      <c r="N4963" s="209">
        <f t="shared" si="0"/>
        <v>2025</v>
      </c>
      <c r="O4963" s="210">
        <f t="shared" si="1"/>
        <v>12</v>
      </c>
      <c r="P4963" s="211" t="str">
        <f>IFERROR(VLOOKUP(F4963,연간집계!D:E,2,FALSE),"")</f>
        <v>시티북 210 (쿠션하드/78p)</v>
      </c>
    </row>
    <row r="4964" spans="1:16" ht="12.75">
      <c r="A4964" s="201">
        <v>46022.817094907405</v>
      </c>
      <c r="B4964" s="202">
        <v>46022</v>
      </c>
      <c r="C4964" s="203" t="s">
        <v>11680</v>
      </c>
      <c r="D4964" s="203" t="s">
        <v>11</v>
      </c>
      <c r="E4964" s="204" t="s">
        <v>11681</v>
      </c>
      <c r="F4964" s="49" t="s">
        <v>1266</v>
      </c>
      <c r="G4964" s="203">
        <v>4</v>
      </c>
      <c r="H4964" s="203" t="s">
        <v>11682</v>
      </c>
      <c r="I4964" s="205" t="s">
        <v>2297</v>
      </c>
      <c r="J4964" s="206"/>
      <c r="K4964" s="203">
        <v>26</v>
      </c>
      <c r="L4964" s="207" t="s">
        <v>828</v>
      </c>
      <c r="M4964" s="208" t="s">
        <v>1629</v>
      </c>
      <c r="N4964" s="209">
        <f t="shared" si="0"/>
        <v>2025</v>
      </c>
      <c r="O4964" s="210">
        <f t="shared" si="1"/>
        <v>12</v>
      </c>
      <c r="P4964" s="211" t="str">
        <f>IFERROR(VLOOKUP(F4964,연간집계!D:E,2,FALSE),"")</f>
        <v>PCMS_롱캘린더</v>
      </c>
    </row>
    <row r="4965" spans="1:16" ht="12.75">
      <c r="A4965" s="201">
        <v>46022.831782407404</v>
      </c>
      <c r="B4965" s="202">
        <v>46022</v>
      </c>
      <c r="C4965" s="203" t="s">
        <v>11683</v>
      </c>
      <c r="D4965" s="203" t="s">
        <v>11</v>
      </c>
      <c r="E4965" s="204" t="s">
        <v>11684</v>
      </c>
      <c r="F4965" s="49" t="s">
        <v>870</v>
      </c>
      <c r="G4965" s="203">
        <v>1</v>
      </c>
      <c r="H4965" s="203" t="s">
        <v>3086</v>
      </c>
      <c r="I4965" s="205" t="s">
        <v>1556</v>
      </c>
      <c r="J4965" s="206"/>
      <c r="K4965" s="203">
        <v>56</v>
      </c>
      <c r="L4965" s="207" t="s">
        <v>827</v>
      </c>
      <c r="M4965" s="208" t="s">
        <v>1436</v>
      </c>
      <c r="N4965" s="209">
        <f t="shared" si="0"/>
        <v>2025</v>
      </c>
      <c r="O4965" s="210">
        <f t="shared" si="1"/>
        <v>12</v>
      </c>
      <c r="P4965" s="211" t="str">
        <f>IFERROR(VLOOKUP(F4965,연간집계!D:E,2,FALSE),"")</f>
        <v>스탠다드 포토북 11*8 (소프트/무광)</v>
      </c>
    </row>
    <row r="4966" spans="1:16" ht="12.75">
      <c r="A4966" s="201">
        <v>46022.855266203704</v>
      </c>
      <c r="B4966" s="202">
        <v>46022</v>
      </c>
      <c r="C4966" s="203" t="s">
        <v>11685</v>
      </c>
      <c r="D4966" s="203" t="s">
        <v>11</v>
      </c>
      <c r="E4966" s="204" t="s">
        <v>11686</v>
      </c>
      <c r="F4966" s="49" t="s">
        <v>983</v>
      </c>
      <c r="G4966" s="203">
        <v>1</v>
      </c>
      <c r="H4966" s="203" t="s">
        <v>11687</v>
      </c>
      <c r="I4966" s="205" t="s">
        <v>1440</v>
      </c>
      <c r="J4966" s="206"/>
      <c r="K4966" s="203">
        <v>24</v>
      </c>
      <c r="L4966" s="207" t="s">
        <v>827</v>
      </c>
      <c r="M4966" s="203" t="s">
        <v>5021</v>
      </c>
      <c r="N4966" s="209">
        <f t="shared" si="0"/>
        <v>2025</v>
      </c>
      <c r="O4966" s="210">
        <f t="shared" si="1"/>
        <v>12</v>
      </c>
      <c r="P4966" s="211" t="str">
        <f>IFERROR(VLOOKUP(F4966,연간집계!D:E,2,FALSE),"")</f>
        <v>졸업북 (무광)</v>
      </c>
    </row>
    <row r="4967" spans="1:16" ht="12.75">
      <c r="A4967" s="201">
        <v>46022.85527777778</v>
      </c>
      <c r="B4967" s="202">
        <v>46022</v>
      </c>
      <c r="C4967" s="203" t="s">
        <v>11688</v>
      </c>
      <c r="D4967" s="203" t="s">
        <v>11</v>
      </c>
      <c r="E4967" s="204" t="s">
        <v>11686</v>
      </c>
      <c r="F4967" s="49" t="s">
        <v>983</v>
      </c>
      <c r="G4967" s="203">
        <v>1</v>
      </c>
      <c r="H4967" s="203" t="s">
        <v>11687</v>
      </c>
      <c r="I4967" s="205" t="s">
        <v>1440</v>
      </c>
      <c r="J4967" s="206"/>
      <c r="K4967" s="203">
        <v>24</v>
      </c>
      <c r="L4967" s="207" t="s">
        <v>827</v>
      </c>
      <c r="M4967" s="203" t="s">
        <v>5021</v>
      </c>
      <c r="N4967" s="209">
        <f t="shared" si="0"/>
        <v>2025</v>
      </c>
      <c r="O4967" s="210">
        <f t="shared" si="1"/>
        <v>12</v>
      </c>
      <c r="P4967" s="211" t="str">
        <f>IFERROR(VLOOKUP(F4967,연간집계!D:E,2,FALSE),"")</f>
        <v>졸업북 (무광)</v>
      </c>
    </row>
    <row r="4968" spans="1:16" ht="12.75">
      <c r="A4968" s="201">
        <v>46022.85528935185</v>
      </c>
      <c r="B4968" s="202">
        <v>46022</v>
      </c>
      <c r="C4968" s="203" t="s">
        <v>11689</v>
      </c>
      <c r="D4968" s="203" t="s">
        <v>11</v>
      </c>
      <c r="E4968" s="204" t="s">
        <v>11686</v>
      </c>
      <c r="F4968" s="49" t="s">
        <v>983</v>
      </c>
      <c r="G4968" s="203">
        <v>1</v>
      </c>
      <c r="H4968" s="203" t="s">
        <v>11687</v>
      </c>
      <c r="I4968" s="205" t="s">
        <v>1440</v>
      </c>
      <c r="J4968" s="206"/>
      <c r="K4968" s="203">
        <v>24</v>
      </c>
      <c r="L4968" s="207" t="s">
        <v>827</v>
      </c>
      <c r="M4968" s="203" t="s">
        <v>5021</v>
      </c>
      <c r="N4968" s="209">
        <f t="shared" si="0"/>
        <v>2025</v>
      </c>
      <c r="O4968" s="210">
        <f t="shared" si="1"/>
        <v>12</v>
      </c>
      <c r="P4968" s="211" t="str">
        <f>IFERROR(VLOOKUP(F4968,연간집계!D:E,2,FALSE),"")</f>
        <v>졸업북 (무광)</v>
      </c>
    </row>
    <row r="4969" spans="1:16" ht="12.75">
      <c r="A4969" s="201">
        <v>46022.855312500003</v>
      </c>
      <c r="B4969" s="202">
        <v>46022</v>
      </c>
      <c r="C4969" s="203" t="s">
        <v>11690</v>
      </c>
      <c r="D4969" s="203" t="s">
        <v>11</v>
      </c>
      <c r="E4969" s="204" t="s">
        <v>11691</v>
      </c>
      <c r="F4969" s="49" t="s">
        <v>1299</v>
      </c>
      <c r="G4969" s="203">
        <v>1</v>
      </c>
      <c r="H4969" s="203" t="s">
        <v>11692</v>
      </c>
      <c r="I4969" s="205" t="s">
        <v>1840</v>
      </c>
      <c r="J4969" s="206"/>
      <c r="K4969" s="203">
        <v>15</v>
      </c>
      <c r="L4969" s="207" t="s">
        <v>828</v>
      </c>
      <c r="M4969" s="208" t="s">
        <v>1449</v>
      </c>
      <c r="N4969" s="209">
        <f t="shared" si="0"/>
        <v>2025</v>
      </c>
      <c r="O4969" s="210">
        <f t="shared" si="1"/>
        <v>12</v>
      </c>
      <c r="P4969" s="211" t="str">
        <f>IFERROR(VLOOKUP(F4969,연간집계!D:E,2,FALSE),"")</f>
        <v>PCMS_우드월캘린더</v>
      </c>
    </row>
    <row r="4970" spans="1:16" ht="12.75">
      <c r="A4970" s="201">
        <v>46022.887615740743</v>
      </c>
      <c r="B4970" s="202">
        <v>46022</v>
      </c>
      <c r="C4970" s="203" t="s">
        <v>11693</v>
      </c>
      <c r="D4970" s="203" t="s">
        <v>11</v>
      </c>
      <c r="E4970" s="204" t="s">
        <v>11694</v>
      </c>
      <c r="F4970" s="49" t="s">
        <v>847</v>
      </c>
      <c r="G4970" s="203">
        <v>1</v>
      </c>
      <c r="H4970" s="203" t="s">
        <v>2187</v>
      </c>
      <c r="I4970" s="205" t="s">
        <v>1570</v>
      </c>
      <c r="J4970" s="206"/>
      <c r="K4970" s="203">
        <v>80</v>
      </c>
      <c r="L4970" s="207" t="s">
        <v>827</v>
      </c>
      <c r="M4970" s="208" t="s">
        <v>1436</v>
      </c>
      <c r="N4970" s="209">
        <f t="shared" si="0"/>
        <v>2025</v>
      </c>
      <c r="O4970" s="210">
        <f t="shared" si="1"/>
        <v>12</v>
      </c>
      <c r="P4970" s="211" t="str">
        <f>IFERROR(VLOOKUP(F4970,연간집계!D:E,2,FALSE),"")</f>
        <v>스탠다드 포토북 8*11 (하드/무광)</v>
      </c>
    </row>
    <row r="4971" spans="1:16" ht="12.75">
      <c r="A4971" s="201">
        <v>46022.89644675926</v>
      </c>
      <c r="B4971" s="202">
        <v>46022</v>
      </c>
      <c r="C4971" s="203" t="s">
        <v>11695</v>
      </c>
      <c r="D4971" s="203" t="s">
        <v>11</v>
      </c>
      <c r="E4971" s="204" t="s">
        <v>11696</v>
      </c>
      <c r="F4971" s="49" t="s">
        <v>1284</v>
      </c>
      <c r="G4971" s="203">
        <v>7</v>
      </c>
      <c r="H4971" s="203" t="s">
        <v>11697</v>
      </c>
      <c r="I4971" s="205" t="s">
        <v>1549</v>
      </c>
      <c r="J4971" s="206"/>
      <c r="K4971" s="203">
        <v>26</v>
      </c>
      <c r="L4971" s="207" t="s">
        <v>827</v>
      </c>
      <c r="M4971" s="208" t="s">
        <v>1449</v>
      </c>
      <c r="N4971" s="209">
        <f t="shared" si="0"/>
        <v>2025</v>
      </c>
      <c r="O4971" s="210">
        <f t="shared" si="1"/>
        <v>12</v>
      </c>
      <c r="P4971" s="211" t="str">
        <f>IFERROR(VLOOKUP(F4971,연간집계!D:E,2,FALSE),"")</f>
        <v>PCMS_스탠다드캘린더</v>
      </c>
    </row>
    <row r="4972" spans="1:16" ht="12.75">
      <c r="A4972" s="201">
        <v>46022.919953703706</v>
      </c>
      <c r="B4972" s="202">
        <v>46022</v>
      </c>
      <c r="C4972" s="203" t="s">
        <v>11698</v>
      </c>
      <c r="D4972" s="203" t="s">
        <v>11</v>
      </c>
      <c r="E4972" s="204" t="s">
        <v>11699</v>
      </c>
      <c r="F4972" s="49" t="s">
        <v>1299</v>
      </c>
      <c r="G4972" s="203">
        <v>1</v>
      </c>
      <c r="H4972" s="203" t="s">
        <v>11700</v>
      </c>
      <c r="I4972" s="205" t="s">
        <v>5156</v>
      </c>
      <c r="J4972" s="206"/>
      <c r="K4972" s="203">
        <v>15</v>
      </c>
      <c r="L4972" s="207" t="s">
        <v>827</v>
      </c>
      <c r="M4972" s="208" t="s">
        <v>1436</v>
      </c>
      <c r="N4972" s="209">
        <f t="shared" si="0"/>
        <v>2025</v>
      </c>
      <c r="O4972" s="210">
        <f t="shared" si="1"/>
        <v>12</v>
      </c>
      <c r="P4972" s="211" t="str">
        <f>IFERROR(VLOOKUP(F4972,연간집계!D:E,2,FALSE),"")</f>
        <v>PCMS_우드월캘린더</v>
      </c>
    </row>
    <row r="4973" spans="1:16" ht="12.75">
      <c r="A4973" s="201">
        <v>46022.919965277775</v>
      </c>
      <c r="B4973" s="202">
        <v>46022</v>
      </c>
      <c r="C4973" s="203" t="s">
        <v>11701</v>
      </c>
      <c r="D4973" s="203" t="s">
        <v>11</v>
      </c>
      <c r="E4973" s="204" t="s">
        <v>11699</v>
      </c>
      <c r="F4973" s="49" t="s">
        <v>1291</v>
      </c>
      <c r="G4973" s="203">
        <v>1</v>
      </c>
      <c r="H4973" s="203" t="s">
        <v>11700</v>
      </c>
      <c r="I4973" s="205" t="s">
        <v>1840</v>
      </c>
      <c r="J4973" s="206"/>
      <c r="K4973" s="203">
        <v>14</v>
      </c>
      <c r="L4973" s="207" t="s">
        <v>827</v>
      </c>
      <c r="M4973" s="208" t="s">
        <v>1436</v>
      </c>
      <c r="N4973" s="209">
        <f t="shared" si="0"/>
        <v>2025</v>
      </c>
      <c r="O4973" s="210">
        <f t="shared" si="1"/>
        <v>12</v>
      </c>
      <c r="P4973" s="211" t="str">
        <f>IFERROR(VLOOKUP(F4973,연간집계!D:E,2,FALSE),"")</f>
        <v>PCMS_벽걸이1단캘린더</v>
      </c>
    </row>
    <row r="4974" spans="1:16" ht="12.75">
      <c r="A4974" s="201">
        <v>46022.922905092593</v>
      </c>
      <c r="B4974" s="202">
        <v>46022</v>
      </c>
      <c r="C4974" s="203" t="s">
        <v>11702</v>
      </c>
      <c r="D4974" s="203" t="s">
        <v>11</v>
      </c>
      <c r="E4974" s="204" t="s">
        <v>11703</v>
      </c>
      <c r="F4974" s="49" t="s">
        <v>1284</v>
      </c>
      <c r="G4974" s="203">
        <v>1</v>
      </c>
      <c r="H4974" s="203" t="s">
        <v>9419</v>
      </c>
      <c r="I4974" s="205" t="s">
        <v>1842</v>
      </c>
      <c r="J4974" s="206"/>
      <c r="K4974" s="203">
        <v>26</v>
      </c>
      <c r="L4974" s="207" t="s">
        <v>828</v>
      </c>
      <c r="M4974" s="208" t="s">
        <v>1436</v>
      </c>
      <c r="N4974" s="209">
        <f t="shared" si="0"/>
        <v>2025</v>
      </c>
      <c r="O4974" s="210">
        <f t="shared" si="1"/>
        <v>12</v>
      </c>
      <c r="P4974" s="211" t="str">
        <f>IFERROR(VLOOKUP(F4974,연간집계!D:E,2,FALSE),"")</f>
        <v>PCMS_스탠다드캘린더</v>
      </c>
    </row>
    <row r="4975" spans="1:16" ht="12.75">
      <c r="A4975" s="201">
        <v>46022.934652777774</v>
      </c>
      <c r="B4975" s="202">
        <v>46022</v>
      </c>
      <c r="C4975" s="203" t="s">
        <v>11704</v>
      </c>
      <c r="D4975" s="203" t="s">
        <v>11</v>
      </c>
      <c r="E4975" s="204" t="s">
        <v>11705</v>
      </c>
      <c r="F4975" s="49" t="s">
        <v>1299</v>
      </c>
      <c r="G4975" s="203">
        <v>1</v>
      </c>
      <c r="H4975" s="203" t="s">
        <v>11706</v>
      </c>
      <c r="I4975" s="205" t="s">
        <v>5190</v>
      </c>
      <c r="J4975" s="206"/>
      <c r="K4975" s="203">
        <v>15</v>
      </c>
      <c r="L4975" s="207" t="s">
        <v>827</v>
      </c>
      <c r="M4975" s="208" t="s">
        <v>1471</v>
      </c>
      <c r="N4975" s="209">
        <f t="shared" si="0"/>
        <v>2025</v>
      </c>
      <c r="O4975" s="210">
        <f t="shared" si="1"/>
        <v>12</v>
      </c>
      <c r="P4975" s="211" t="str">
        <f>IFERROR(VLOOKUP(F4975,연간집계!D:E,2,FALSE),"")</f>
        <v>PCMS_우드월캘린더</v>
      </c>
    </row>
    <row r="4976" spans="1:16" ht="12.75">
      <c r="A4976" s="201">
        <v>46022.937604166669</v>
      </c>
      <c r="B4976" s="202">
        <v>46022</v>
      </c>
      <c r="C4976" s="203" t="s">
        <v>11707</v>
      </c>
      <c r="D4976" s="203" t="s">
        <v>11</v>
      </c>
      <c r="E4976" s="204" t="s">
        <v>11708</v>
      </c>
      <c r="F4976" s="49" t="s">
        <v>1053</v>
      </c>
      <c r="G4976" s="203">
        <v>1</v>
      </c>
      <c r="H4976" s="203" t="s">
        <v>4826</v>
      </c>
      <c r="I4976" s="205" t="s">
        <v>1440</v>
      </c>
      <c r="J4976" s="206"/>
      <c r="K4976" s="203">
        <v>96</v>
      </c>
      <c r="L4976" s="207" t="s">
        <v>827</v>
      </c>
      <c r="M4976" s="208" t="s">
        <v>1449</v>
      </c>
      <c r="N4976" s="209">
        <f t="shared" si="0"/>
        <v>2025</v>
      </c>
      <c r="O4976" s="210">
        <f t="shared" si="1"/>
        <v>12</v>
      </c>
      <c r="P4976" s="211" t="str">
        <f>IFERROR(VLOOKUP(F4976,연간집계!D:E,2,FALSE),"")</f>
        <v>프리북A4 (소프트)</v>
      </c>
    </row>
    <row r="4977" spans="1:16" ht="12.75">
      <c r="A4977" s="201">
        <v>46022.955231481479</v>
      </c>
      <c r="B4977" s="202">
        <v>46022</v>
      </c>
      <c r="C4977" s="203" t="s">
        <v>11709</v>
      </c>
      <c r="D4977" s="203" t="s">
        <v>11</v>
      </c>
      <c r="E4977" s="204" t="s">
        <v>11710</v>
      </c>
      <c r="F4977" s="49" t="s">
        <v>1274</v>
      </c>
      <c r="G4977" s="203">
        <v>15</v>
      </c>
      <c r="H4977" s="203" t="s">
        <v>4248</v>
      </c>
      <c r="I4977" s="205" t="s">
        <v>5016</v>
      </c>
      <c r="J4977" s="206"/>
      <c r="K4977" s="203">
        <v>26</v>
      </c>
      <c r="L4977" s="207" t="s">
        <v>827</v>
      </c>
      <c r="M4977" s="208" t="s">
        <v>1629</v>
      </c>
      <c r="N4977" s="209">
        <f t="shared" si="0"/>
        <v>2025</v>
      </c>
      <c r="O4977" s="210">
        <f t="shared" si="1"/>
        <v>12</v>
      </c>
      <c r="P4977" s="211" t="str">
        <f>IFERROR(VLOOKUP(F4977,연간집계!D:E,2,FALSE),"")</f>
        <v>PCMS_비트윈캘린더</v>
      </c>
    </row>
    <row r="4978" spans="1:16" ht="12.75">
      <c r="A4978" s="201">
        <v>46022.958171296297</v>
      </c>
      <c r="B4978" s="202">
        <v>46022</v>
      </c>
      <c r="C4978" s="203" t="s">
        <v>11711</v>
      </c>
      <c r="D4978" s="203" t="s">
        <v>11</v>
      </c>
      <c r="E4978" s="204" t="s">
        <v>11712</v>
      </c>
      <c r="F4978" s="49" t="s">
        <v>1247</v>
      </c>
      <c r="G4978" s="203">
        <v>1</v>
      </c>
      <c r="H4978" s="203" t="s">
        <v>2795</v>
      </c>
      <c r="I4978" s="205" t="s">
        <v>1556</v>
      </c>
      <c r="J4978" s="206"/>
      <c r="K4978" s="203">
        <v>24</v>
      </c>
      <c r="L4978" s="207" t="s">
        <v>828</v>
      </c>
      <c r="M4978" s="208" t="s">
        <v>1471</v>
      </c>
      <c r="N4978" s="209">
        <f t="shared" si="0"/>
        <v>2025</v>
      </c>
      <c r="O4978" s="210">
        <f t="shared" si="1"/>
        <v>12</v>
      </c>
      <c r="P4978" s="211" t="str">
        <f>IFERROR(VLOOKUP(F4978,연간집계!D:E,2,FALSE),"")</f>
        <v>모바일 포토북 197 (여행)</v>
      </c>
    </row>
    <row r="4979" spans="1:16" ht="12.75">
      <c r="A4979" s="201">
        <v>46022.97284722222</v>
      </c>
      <c r="B4979" s="202">
        <v>46022</v>
      </c>
      <c r="C4979" s="203" t="s">
        <v>11713</v>
      </c>
      <c r="D4979" s="203" t="s">
        <v>11</v>
      </c>
      <c r="E4979" s="204" t="s">
        <v>11714</v>
      </c>
      <c r="F4979" s="49" t="s">
        <v>1291</v>
      </c>
      <c r="G4979" s="203">
        <v>1</v>
      </c>
      <c r="H4979" s="203" t="s">
        <v>6203</v>
      </c>
      <c r="I4979" s="205" t="s">
        <v>1840</v>
      </c>
      <c r="J4979" s="206"/>
      <c r="K4979" s="203">
        <v>14</v>
      </c>
      <c r="L4979" s="207" t="s">
        <v>827</v>
      </c>
      <c r="M4979" s="208" t="s">
        <v>1436</v>
      </c>
      <c r="N4979" s="209">
        <f t="shared" si="0"/>
        <v>2025</v>
      </c>
      <c r="O4979" s="210">
        <f t="shared" si="1"/>
        <v>12</v>
      </c>
      <c r="P4979" s="211" t="str">
        <f>IFERROR(VLOOKUP(F4979,연간집계!D:E,2,FALSE),"")</f>
        <v>PCMS_벽걸이1단캘린더</v>
      </c>
    </row>
    <row r="4980" spans="1:16" ht="12.75">
      <c r="A4980" s="201">
        <v>46022.972858796296</v>
      </c>
      <c r="B4980" s="202">
        <v>46022</v>
      </c>
      <c r="C4980" s="203" t="s">
        <v>11715</v>
      </c>
      <c r="D4980" s="203" t="s">
        <v>11</v>
      </c>
      <c r="E4980" s="204" t="s">
        <v>11714</v>
      </c>
      <c r="F4980" s="49" t="s">
        <v>1299</v>
      </c>
      <c r="G4980" s="203">
        <v>1</v>
      </c>
      <c r="H4980" s="203" t="s">
        <v>6203</v>
      </c>
      <c r="I4980" s="205" t="s">
        <v>5156</v>
      </c>
      <c r="J4980" s="206"/>
      <c r="K4980" s="203">
        <v>15</v>
      </c>
      <c r="L4980" s="207" t="s">
        <v>827</v>
      </c>
      <c r="M4980" s="208" t="s">
        <v>1436</v>
      </c>
      <c r="N4980" s="209">
        <f t="shared" si="0"/>
        <v>2025</v>
      </c>
      <c r="O4980" s="210">
        <f t="shared" si="1"/>
        <v>12</v>
      </c>
      <c r="P4980" s="211" t="str">
        <f>IFERROR(VLOOKUP(F4980,연간집계!D:E,2,FALSE),"")</f>
        <v>PCMS_우드월캘린더</v>
      </c>
    </row>
    <row r="4981" spans="1:16" ht="12.75">
      <c r="A4981" s="201">
        <v>46022.972870370373</v>
      </c>
      <c r="B4981" s="202">
        <v>46022</v>
      </c>
      <c r="C4981" s="203" t="s">
        <v>11716</v>
      </c>
      <c r="D4981" s="203" t="s">
        <v>11</v>
      </c>
      <c r="E4981" s="204" t="s">
        <v>11714</v>
      </c>
      <c r="F4981" s="49" t="s">
        <v>1299</v>
      </c>
      <c r="G4981" s="203">
        <v>1</v>
      </c>
      <c r="H4981" s="203" t="s">
        <v>6203</v>
      </c>
      <c r="I4981" s="205" t="s">
        <v>5156</v>
      </c>
      <c r="J4981" s="206"/>
      <c r="K4981" s="203">
        <v>15</v>
      </c>
      <c r="L4981" s="207" t="s">
        <v>827</v>
      </c>
      <c r="M4981" s="208" t="s">
        <v>1436</v>
      </c>
      <c r="N4981" s="209">
        <f t="shared" si="0"/>
        <v>2025</v>
      </c>
      <c r="O4981" s="210">
        <f t="shared" si="1"/>
        <v>12</v>
      </c>
      <c r="P4981" s="211" t="str">
        <f>IFERROR(VLOOKUP(F4981,연간집계!D:E,2,FALSE),"")</f>
        <v>PCMS_우드월캘린더</v>
      </c>
    </row>
    <row r="4982" spans="1:16" ht="12.75">
      <c r="A4982" s="201">
        <v>46022.972881944443</v>
      </c>
      <c r="B4982" s="202">
        <v>46022</v>
      </c>
      <c r="C4982" s="203" t="s">
        <v>11717</v>
      </c>
      <c r="D4982" s="203" t="s">
        <v>11</v>
      </c>
      <c r="E4982" s="204" t="s">
        <v>11714</v>
      </c>
      <c r="F4982" s="49" t="s">
        <v>1284</v>
      </c>
      <c r="G4982" s="203">
        <v>1</v>
      </c>
      <c r="H4982" s="203" t="s">
        <v>6203</v>
      </c>
      <c r="I4982" s="205" t="s">
        <v>1842</v>
      </c>
      <c r="J4982" s="206"/>
      <c r="K4982" s="203">
        <v>26</v>
      </c>
      <c r="L4982" s="207" t="s">
        <v>827</v>
      </c>
      <c r="M4982" s="208" t="s">
        <v>1436</v>
      </c>
      <c r="N4982" s="209">
        <f t="shared" si="0"/>
        <v>2025</v>
      </c>
      <c r="O4982" s="210">
        <f t="shared" si="1"/>
        <v>12</v>
      </c>
      <c r="P4982" s="211" t="str">
        <f>IFERROR(VLOOKUP(F4982,연간집계!D:E,2,FALSE),"")</f>
        <v>PCMS_스탠다드캘린더</v>
      </c>
    </row>
    <row r="4983" spans="1:16" ht="12.75">
      <c r="A4983" s="201">
        <v>46022.972893518519</v>
      </c>
      <c r="B4983" s="202">
        <v>46022</v>
      </c>
      <c r="C4983" s="203" t="s">
        <v>11718</v>
      </c>
      <c r="D4983" s="203" t="s">
        <v>11</v>
      </c>
      <c r="E4983" s="204" t="s">
        <v>11714</v>
      </c>
      <c r="F4983" s="49" t="s">
        <v>1284</v>
      </c>
      <c r="G4983" s="203">
        <v>1</v>
      </c>
      <c r="H4983" s="203" t="s">
        <v>6203</v>
      </c>
      <c r="I4983" s="205" t="s">
        <v>1842</v>
      </c>
      <c r="J4983" s="206"/>
      <c r="K4983" s="203">
        <v>26</v>
      </c>
      <c r="L4983" s="207" t="s">
        <v>827</v>
      </c>
      <c r="M4983" s="208" t="s">
        <v>1436</v>
      </c>
      <c r="N4983" s="209">
        <f t="shared" si="0"/>
        <v>2025</v>
      </c>
      <c r="O4983" s="210">
        <f t="shared" si="1"/>
        <v>12</v>
      </c>
      <c r="P4983" s="211" t="str">
        <f>IFERROR(VLOOKUP(F4983,연간집계!D:E,2,FALSE),"")</f>
        <v>PCMS_스탠다드캘린더</v>
      </c>
    </row>
    <row r="4984" spans="1:16" ht="12.75">
      <c r="A4984" s="201">
        <v>46022.972905092596</v>
      </c>
      <c r="B4984" s="202">
        <v>46022</v>
      </c>
      <c r="C4984" s="203" t="s">
        <v>11719</v>
      </c>
      <c r="D4984" s="203" t="s">
        <v>11</v>
      </c>
      <c r="E4984" s="204" t="s">
        <v>11714</v>
      </c>
      <c r="F4984" s="49" t="s">
        <v>1284</v>
      </c>
      <c r="G4984" s="203">
        <v>1</v>
      </c>
      <c r="H4984" s="203" t="s">
        <v>6203</v>
      </c>
      <c r="I4984" s="205" t="s">
        <v>1842</v>
      </c>
      <c r="J4984" s="206"/>
      <c r="K4984" s="203">
        <v>26</v>
      </c>
      <c r="L4984" s="207" t="s">
        <v>827</v>
      </c>
      <c r="M4984" s="208" t="s">
        <v>1436</v>
      </c>
      <c r="N4984" s="209">
        <f t="shared" si="0"/>
        <v>2025</v>
      </c>
      <c r="O4984" s="210">
        <f t="shared" si="1"/>
        <v>12</v>
      </c>
      <c r="P4984" s="211" t="str">
        <f>IFERROR(VLOOKUP(F4984,연간집계!D:E,2,FALSE),"")</f>
        <v>PCMS_스탠다드캘린더</v>
      </c>
    </row>
    <row r="4985" spans="1:16" ht="12.75">
      <c r="A4985" s="201">
        <v>46022.972916666666</v>
      </c>
      <c r="B4985" s="202">
        <v>46022</v>
      </c>
      <c r="C4985" s="203" t="s">
        <v>11720</v>
      </c>
      <c r="D4985" s="203" t="s">
        <v>11</v>
      </c>
      <c r="E4985" s="204" t="s">
        <v>11714</v>
      </c>
      <c r="F4985" s="49" t="s">
        <v>1284</v>
      </c>
      <c r="G4985" s="203">
        <v>1</v>
      </c>
      <c r="H4985" s="203" t="s">
        <v>6203</v>
      </c>
      <c r="I4985" s="205" t="s">
        <v>1842</v>
      </c>
      <c r="J4985" s="206"/>
      <c r="K4985" s="203">
        <v>26</v>
      </c>
      <c r="L4985" s="207" t="s">
        <v>827</v>
      </c>
      <c r="M4985" s="208" t="s">
        <v>1436</v>
      </c>
      <c r="N4985" s="209">
        <f t="shared" si="0"/>
        <v>2025</v>
      </c>
      <c r="O4985" s="210">
        <f t="shared" si="1"/>
        <v>12</v>
      </c>
      <c r="P4985" s="211" t="str">
        <f>IFERROR(VLOOKUP(F4985,연간집계!D:E,2,FALSE),"")</f>
        <v>PCMS_스탠다드캘린더</v>
      </c>
    </row>
    <row r="4986" spans="1:16" ht="12.75">
      <c r="A4986" s="201">
        <v>46023.025763888887</v>
      </c>
      <c r="B4986" s="202">
        <v>46022</v>
      </c>
      <c r="C4986" s="203" t="s">
        <v>11721</v>
      </c>
      <c r="D4986" s="203" t="s">
        <v>11</v>
      </c>
      <c r="E4986" s="204" t="s">
        <v>11722</v>
      </c>
      <c r="F4986" s="49" t="s">
        <v>1243</v>
      </c>
      <c r="G4986" s="203">
        <v>1</v>
      </c>
      <c r="H4986" s="203" t="s">
        <v>11723</v>
      </c>
      <c r="I4986" s="205" t="s">
        <v>1453</v>
      </c>
      <c r="J4986" s="206"/>
      <c r="K4986" s="203">
        <v>32</v>
      </c>
      <c r="L4986" s="207" t="s">
        <v>828</v>
      </c>
      <c r="M4986" s="208" t="s">
        <v>1541</v>
      </c>
      <c r="N4986" s="209">
        <f t="shared" si="0"/>
        <v>2026</v>
      </c>
      <c r="O4986" s="210">
        <f t="shared" si="1"/>
        <v>1</v>
      </c>
      <c r="P4986" s="211" t="str">
        <f>IFERROR(VLOOKUP(F4986,연간집계!D:E,2,FALSE),"")</f>
        <v>모바일 포토북 150 (여행)</v>
      </c>
    </row>
    <row r="4987" spans="1:16" ht="12.75">
      <c r="A4987" s="201">
        <v>46023.034583333334</v>
      </c>
      <c r="B4987" s="202">
        <v>46023</v>
      </c>
      <c r="C4987" s="203" t="s">
        <v>11724</v>
      </c>
      <c r="D4987" s="203" t="s">
        <v>11</v>
      </c>
      <c r="E4987" s="204" t="s">
        <v>11725</v>
      </c>
      <c r="F4987" s="49" t="s">
        <v>1284</v>
      </c>
      <c r="G4987" s="203">
        <v>10</v>
      </c>
      <c r="H4987" s="203" t="s">
        <v>11726</v>
      </c>
      <c r="I4987" s="205" t="s">
        <v>5534</v>
      </c>
      <c r="J4987" s="206"/>
      <c r="K4987" s="203">
        <v>26</v>
      </c>
      <c r="L4987" s="207" t="s">
        <v>827</v>
      </c>
      <c r="M4987" s="208" t="s">
        <v>1460</v>
      </c>
      <c r="N4987" s="209">
        <f t="shared" si="0"/>
        <v>2026</v>
      </c>
      <c r="O4987" s="210">
        <f t="shared" si="1"/>
        <v>1</v>
      </c>
      <c r="P4987" s="211" t="str">
        <f>IFERROR(VLOOKUP(F4987,연간집계!D:E,2,FALSE),"")</f>
        <v>PCMS_스탠다드캘린더</v>
      </c>
    </row>
    <row r="4988" spans="1:16" ht="12.75">
      <c r="A4988" s="201">
        <v>46023.066874999997</v>
      </c>
      <c r="B4988" s="202">
        <v>46023</v>
      </c>
      <c r="C4988" s="203" t="s">
        <v>11727</v>
      </c>
      <c r="D4988" s="203" t="s">
        <v>11</v>
      </c>
      <c r="E4988" s="204" t="s">
        <v>11728</v>
      </c>
      <c r="F4988" s="49" t="s">
        <v>1299</v>
      </c>
      <c r="G4988" s="203">
        <v>3</v>
      </c>
      <c r="H4988" s="203" t="s">
        <v>11729</v>
      </c>
      <c r="I4988" s="205" t="s">
        <v>6763</v>
      </c>
      <c r="J4988" s="206"/>
      <c r="K4988" s="203">
        <v>15</v>
      </c>
      <c r="L4988" s="207" t="s">
        <v>827</v>
      </c>
      <c r="M4988" s="208" t="s">
        <v>1629</v>
      </c>
      <c r="N4988" s="209">
        <f t="shared" si="0"/>
        <v>2026</v>
      </c>
      <c r="O4988" s="210">
        <f t="shared" si="1"/>
        <v>1</v>
      </c>
      <c r="P4988" s="211" t="str">
        <f>IFERROR(VLOOKUP(F4988,연간집계!D:E,2,FALSE),"")</f>
        <v>PCMS_우드월캘린더</v>
      </c>
    </row>
    <row r="4989" spans="1:16" ht="12.75">
      <c r="A4989" s="201">
        <v>46023.069814814815</v>
      </c>
      <c r="B4989" s="202">
        <v>46023</v>
      </c>
      <c r="C4989" s="203" t="s">
        <v>11730</v>
      </c>
      <c r="D4989" s="203" t="s">
        <v>11</v>
      </c>
      <c r="E4989" s="204" t="s">
        <v>11731</v>
      </c>
      <c r="F4989" s="49" t="s">
        <v>1284</v>
      </c>
      <c r="G4989" s="203">
        <v>3</v>
      </c>
      <c r="H4989" s="203" t="s">
        <v>11732</v>
      </c>
      <c r="I4989" s="205" t="s">
        <v>1501</v>
      </c>
      <c r="J4989" s="206"/>
      <c r="K4989" s="203">
        <v>26</v>
      </c>
      <c r="L4989" s="207" t="s">
        <v>827</v>
      </c>
      <c r="M4989" s="208" t="s">
        <v>1629</v>
      </c>
      <c r="N4989" s="209">
        <f t="shared" si="0"/>
        <v>2026</v>
      </c>
      <c r="O4989" s="210">
        <f t="shared" si="1"/>
        <v>1</v>
      </c>
      <c r="P4989" s="211" t="str">
        <f>IFERROR(VLOOKUP(F4989,연간집계!D:E,2,FALSE),"")</f>
        <v>PCMS_스탠다드캘린더</v>
      </c>
    </row>
    <row r="4990" spans="1:16" ht="12.75">
      <c r="A4990" s="201">
        <v>46023.084479166668</v>
      </c>
      <c r="B4990" s="202">
        <v>46023</v>
      </c>
      <c r="C4990" s="203" t="s">
        <v>11733</v>
      </c>
      <c r="D4990" s="203" t="s">
        <v>11</v>
      </c>
      <c r="E4990" s="204" t="s">
        <v>11734</v>
      </c>
      <c r="F4990" s="49" t="s">
        <v>1043</v>
      </c>
      <c r="G4990" s="203">
        <v>1</v>
      </c>
      <c r="H4990" s="203" t="s">
        <v>11735</v>
      </c>
      <c r="I4990" s="205" t="s">
        <v>1440</v>
      </c>
      <c r="J4990" s="206"/>
      <c r="K4990" s="203">
        <v>100</v>
      </c>
      <c r="L4990" s="207" t="s">
        <v>827</v>
      </c>
      <c r="M4990" s="208" t="s">
        <v>1436</v>
      </c>
      <c r="N4990" s="209">
        <f t="shared" si="0"/>
        <v>2026</v>
      </c>
      <c r="O4990" s="210">
        <f t="shared" si="1"/>
        <v>1</v>
      </c>
      <c r="P4990" s="211" t="str">
        <f>IFERROR(VLOOKUP(F4990,연간집계!D:E,2,FALSE),"")</f>
        <v>프리북 198 (하드)</v>
      </c>
    </row>
    <row r="4991" spans="1:16" ht="12.75">
      <c r="A4991" s="201">
        <v>46023.278171296297</v>
      </c>
      <c r="B4991" s="202">
        <v>46023</v>
      </c>
      <c r="C4991" s="203" t="s">
        <v>11736</v>
      </c>
      <c r="D4991" s="203" t="s">
        <v>11</v>
      </c>
      <c r="E4991" s="204" t="s">
        <v>11737</v>
      </c>
      <c r="F4991" s="49" t="s">
        <v>1247</v>
      </c>
      <c r="G4991" s="203">
        <v>1</v>
      </c>
      <c r="H4991" s="203" t="s">
        <v>8631</v>
      </c>
      <c r="I4991" s="205" t="s">
        <v>1556</v>
      </c>
      <c r="J4991" s="206"/>
      <c r="K4991" s="203">
        <v>24</v>
      </c>
      <c r="L4991" s="207" t="s">
        <v>828</v>
      </c>
      <c r="M4991" s="208" t="s">
        <v>1497</v>
      </c>
      <c r="N4991" s="209">
        <f t="shared" si="0"/>
        <v>2026</v>
      </c>
      <c r="O4991" s="210">
        <f t="shared" si="1"/>
        <v>1</v>
      </c>
      <c r="P4991" s="211" t="str">
        <f>IFERROR(VLOOKUP(F4991,연간집계!D:E,2,FALSE),"")</f>
        <v>모바일 포토북 197 (여행)</v>
      </c>
    </row>
    <row r="4992" spans="1:16" ht="12.75">
      <c r="A4992" s="201">
        <v>46023.278182870374</v>
      </c>
      <c r="B4992" s="202">
        <v>46023</v>
      </c>
      <c r="C4992" s="203" t="s">
        <v>11738</v>
      </c>
      <c r="D4992" s="203" t="s">
        <v>11</v>
      </c>
      <c r="E4992" s="204" t="s">
        <v>11737</v>
      </c>
      <c r="F4992" s="49" t="s">
        <v>1247</v>
      </c>
      <c r="G4992" s="203">
        <v>1</v>
      </c>
      <c r="H4992" s="203" t="s">
        <v>8631</v>
      </c>
      <c r="I4992" s="205" t="s">
        <v>1556</v>
      </c>
      <c r="J4992" s="206"/>
      <c r="K4992" s="203">
        <v>24</v>
      </c>
      <c r="L4992" s="207" t="s">
        <v>828</v>
      </c>
      <c r="M4992" s="208" t="s">
        <v>1497</v>
      </c>
      <c r="N4992" s="209">
        <f t="shared" si="0"/>
        <v>2026</v>
      </c>
      <c r="O4992" s="210">
        <f t="shared" si="1"/>
        <v>1</v>
      </c>
      <c r="P4992" s="211" t="str">
        <f>IFERROR(VLOOKUP(F4992,연간집계!D:E,2,FALSE),"")</f>
        <v>모바일 포토북 197 (여행)</v>
      </c>
    </row>
    <row r="4993" spans="1:16" ht="12.75">
      <c r="A4993" s="201">
        <v>46023.34275462963</v>
      </c>
      <c r="B4993" s="202">
        <v>46023</v>
      </c>
      <c r="C4993" s="203" t="s">
        <v>11739</v>
      </c>
      <c r="D4993" s="203" t="s">
        <v>11</v>
      </c>
      <c r="E4993" s="204" t="s">
        <v>11740</v>
      </c>
      <c r="F4993" s="49" t="s">
        <v>865</v>
      </c>
      <c r="G4993" s="203">
        <v>2</v>
      </c>
      <c r="H4993" s="203" t="s">
        <v>11163</v>
      </c>
      <c r="I4993" s="205" t="s">
        <v>1440</v>
      </c>
      <c r="J4993" s="206"/>
      <c r="K4993" s="203">
        <v>28</v>
      </c>
      <c r="L4993" s="207" t="s">
        <v>827</v>
      </c>
      <c r="M4993" s="208" t="s">
        <v>1514</v>
      </c>
      <c r="N4993" s="209">
        <f t="shared" si="0"/>
        <v>2026</v>
      </c>
      <c r="O4993" s="210">
        <f t="shared" si="1"/>
        <v>1</v>
      </c>
      <c r="P4993" s="211" t="str">
        <f>IFERROR(VLOOKUP(F4993,연간집계!D:E,2,FALSE),"")</f>
        <v>스탠다드 포토북 8*6 (하드/무광)</v>
      </c>
    </row>
    <row r="4994" spans="1:16" ht="12.75">
      <c r="A4994" s="201">
        <v>46023.342766203707</v>
      </c>
      <c r="B4994" s="202">
        <v>46023</v>
      </c>
      <c r="C4994" s="203" t="s">
        <v>11741</v>
      </c>
      <c r="D4994" s="203" t="s">
        <v>11</v>
      </c>
      <c r="E4994" s="204" t="s">
        <v>11740</v>
      </c>
      <c r="F4994" s="49" t="s">
        <v>865</v>
      </c>
      <c r="G4994" s="203">
        <v>2</v>
      </c>
      <c r="H4994" s="203" t="s">
        <v>11163</v>
      </c>
      <c r="I4994" s="205" t="s">
        <v>1440</v>
      </c>
      <c r="J4994" s="206"/>
      <c r="K4994" s="203">
        <v>36</v>
      </c>
      <c r="L4994" s="207" t="s">
        <v>827</v>
      </c>
      <c r="M4994" s="208" t="s">
        <v>1514</v>
      </c>
      <c r="N4994" s="209">
        <f t="shared" si="0"/>
        <v>2026</v>
      </c>
      <c r="O4994" s="210">
        <f t="shared" si="1"/>
        <v>1</v>
      </c>
      <c r="P4994" s="211" t="str">
        <f>IFERROR(VLOOKUP(F4994,연간집계!D:E,2,FALSE),"")</f>
        <v>스탠다드 포토북 8*6 (하드/무광)</v>
      </c>
    </row>
    <row r="4995" spans="1:16" ht="12.75">
      <c r="A4995" s="201">
        <v>46023.380949074075</v>
      </c>
      <c r="B4995" s="202">
        <v>46023</v>
      </c>
      <c r="C4995" s="203" t="s">
        <v>11742</v>
      </c>
      <c r="D4995" s="203" t="s">
        <v>11</v>
      </c>
      <c r="E4995" s="204" t="s">
        <v>11743</v>
      </c>
      <c r="F4995" s="49" t="s">
        <v>1281</v>
      </c>
      <c r="G4995" s="203">
        <v>5</v>
      </c>
      <c r="H4995" s="203" t="s">
        <v>11744</v>
      </c>
      <c r="I4995" s="205" t="s">
        <v>2297</v>
      </c>
      <c r="J4995" s="206"/>
      <c r="K4995" s="203">
        <v>26</v>
      </c>
      <c r="L4995" s="207" t="s">
        <v>827</v>
      </c>
      <c r="M4995" s="208" t="s">
        <v>1436</v>
      </c>
      <c r="N4995" s="209">
        <f t="shared" si="0"/>
        <v>2026</v>
      </c>
      <c r="O4995" s="210">
        <f t="shared" si="1"/>
        <v>1</v>
      </c>
      <c r="P4995" s="211" t="str">
        <f>IFERROR(VLOOKUP(F4995,연간집계!D:E,2,FALSE),"")</f>
        <v>PCMS_빅캘린더</v>
      </c>
    </row>
    <row r="4996" spans="1:16" ht="12.75">
      <c r="A4996" s="201">
        <v>46023.395648148151</v>
      </c>
      <c r="B4996" s="202">
        <v>46023</v>
      </c>
      <c r="C4996" s="203" t="s">
        <v>11745</v>
      </c>
      <c r="D4996" s="203" t="s">
        <v>11</v>
      </c>
      <c r="E4996" s="204" t="s">
        <v>11746</v>
      </c>
      <c r="F4996" s="49" t="s">
        <v>840</v>
      </c>
      <c r="G4996" s="203">
        <v>1</v>
      </c>
      <c r="H4996" s="203" t="s">
        <v>11747</v>
      </c>
      <c r="I4996" s="205" t="s">
        <v>1453</v>
      </c>
      <c r="J4996" s="206"/>
      <c r="K4996" s="203">
        <v>38</v>
      </c>
      <c r="L4996" s="207" t="s">
        <v>827</v>
      </c>
      <c r="M4996" s="208" t="s">
        <v>1497</v>
      </c>
      <c r="N4996" s="209">
        <f t="shared" si="0"/>
        <v>2026</v>
      </c>
      <c r="O4996" s="210">
        <f t="shared" si="1"/>
        <v>1</v>
      </c>
      <c r="P4996" s="211" t="str">
        <f>IFERROR(VLOOKUP(F4996,연간집계!D:E,2,FALSE),"")</f>
        <v>스탠다드 포토북 6*8 (하드/유광)</v>
      </c>
    </row>
    <row r="4997" spans="1:16" ht="12.75">
      <c r="A4997" s="201">
        <v>46023.430844907409</v>
      </c>
      <c r="B4997" s="202">
        <v>46023</v>
      </c>
      <c r="C4997" s="203" t="s">
        <v>11748</v>
      </c>
      <c r="D4997" s="203" t="s">
        <v>11</v>
      </c>
      <c r="E4997" s="204" t="s">
        <v>11749</v>
      </c>
      <c r="F4997" s="49" t="s">
        <v>1245</v>
      </c>
      <c r="G4997" s="203">
        <v>1</v>
      </c>
      <c r="H4997" s="203" t="s">
        <v>670</v>
      </c>
      <c r="I4997" s="205" t="s">
        <v>1455</v>
      </c>
      <c r="J4997" s="206"/>
      <c r="K4997" s="203">
        <v>24</v>
      </c>
      <c r="L4997" s="207" t="s">
        <v>828</v>
      </c>
      <c r="M4997" s="208" t="s">
        <v>1436</v>
      </c>
      <c r="N4997" s="209">
        <f t="shared" si="0"/>
        <v>2026</v>
      </c>
      <c r="O4997" s="210">
        <f t="shared" si="1"/>
        <v>1</v>
      </c>
      <c r="P4997" s="211" t="str">
        <f>IFERROR(VLOOKUP(F4997,연간집계!D:E,2,FALSE),"")</f>
        <v>모바일 포토북 198 (여행)</v>
      </c>
    </row>
    <row r="4998" spans="1:16" ht="12.75">
      <c r="A4998" s="201">
        <v>46023.436747685184</v>
      </c>
      <c r="B4998" s="202">
        <v>46023</v>
      </c>
      <c r="C4998" s="203" t="s">
        <v>11750</v>
      </c>
      <c r="D4998" s="203" t="s">
        <v>11</v>
      </c>
      <c r="E4998" s="204" t="s">
        <v>11751</v>
      </c>
      <c r="F4998" s="49" t="s">
        <v>1243</v>
      </c>
      <c r="G4998" s="203">
        <v>1</v>
      </c>
      <c r="H4998" s="203" t="s">
        <v>5129</v>
      </c>
      <c r="I4998" s="205" t="s">
        <v>1556</v>
      </c>
      <c r="J4998" s="206"/>
      <c r="K4998" s="203">
        <v>24</v>
      </c>
      <c r="L4998" s="207" t="s">
        <v>828</v>
      </c>
      <c r="M4998" s="208" t="s">
        <v>1445</v>
      </c>
      <c r="N4998" s="209">
        <f t="shared" si="0"/>
        <v>2026</v>
      </c>
      <c r="O4998" s="210">
        <f t="shared" si="1"/>
        <v>1</v>
      </c>
      <c r="P4998" s="211" t="str">
        <f>IFERROR(VLOOKUP(F4998,연간집계!D:E,2,FALSE),"")</f>
        <v>모바일 포토북 150 (여행)</v>
      </c>
    </row>
    <row r="4999" spans="1:16" ht="12.75">
      <c r="A4999" s="201">
        <v>46023.457314814812</v>
      </c>
      <c r="B4999" s="202">
        <v>46023</v>
      </c>
      <c r="C4999" s="203" t="s">
        <v>11752</v>
      </c>
      <c r="D4999" s="203" t="s">
        <v>11</v>
      </c>
      <c r="E4999" s="204" t="s">
        <v>11753</v>
      </c>
      <c r="F4999" s="49" t="s">
        <v>1284</v>
      </c>
      <c r="G4999" s="203">
        <v>4</v>
      </c>
      <c r="H4999" s="203" t="s">
        <v>11754</v>
      </c>
      <c r="I4999" s="205" t="s">
        <v>5016</v>
      </c>
      <c r="J4999" s="206"/>
      <c r="K4999" s="203">
        <v>26</v>
      </c>
      <c r="L4999" s="207" t="s">
        <v>827</v>
      </c>
      <c r="M4999" s="208" t="s">
        <v>1436</v>
      </c>
      <c r="N4999" s="209">
        <f t="shared" si="0"/>
        <v>2026</v>
      </c>
      <c r="O4999" s="210">
        <f t="shared" si="1"/>
        <v>1</v>
      </c>
      <c r="P4999" s="211" t="str">
        <f>IFERROR(VLOOKUP(F4999,연간집계!D:E,2,FALSE),"")</f>
        <v>PCMS_스탠다드캘린더</v>
      </c>
    </row>
    <row r="5000" spans="1:16" ht="12.75">
      <c r="A5000" s="201">
        <v>46023.460289351853</v>
      </c>
      <c r="B5000" s="202">
        <v>46023</v>
      </c>
      <c r="C5000" s="203" t="s">
        <v>11755</v>
      </c>
      <c r="D5000" s="203" t="s">
        <v>11</v>
      </c>
      <c r="E5000" s="204" t="s">
        <v>11756</v>
      </c>
      <c r="F5000" s="49" t="s">
        <v>1266</v>
      </c>
      <c r="G5000" s="203">
        <v>1</v>
      </c>
      <c r="H5000" s="203" t="s">
        <v>3851</v>
      </c>
      <c r="I5000" s="205" t="s">
        <v>1842</v>
      </c>
      <c r="J5000" s="206"/>
      <c r="K5000" s="203">
        <v>26</v>
      </c>
      <c r="L5000" s="207" t="s">
        <v>827</v>
      </c>
      <c r="M5000" s="208" t="s">
        <v>1449</v>
      </c>
      <c r="N5000" s="209">
        <f t="shared" si="0"/>
        <v>2026</v>
      </c>
      <c r="O5000" s="210">
        <f t="shared" si="1"/>
        <v>1</v>
      </c>
      <c r="P5000" s="211" t="str">
        <f>IFERROR(VLOOKUP(F5000,연간집계!D:E,2,FALSE),"")</f>
        <v>PCMS_롱캘린더</v>
      </c>
    </row>
    <row r="5001" spans="1:16" ht="12.75">
      <c r="A5001" s="201">
        <v>46023.460300925923</v>
      </c>
      <c r="B5001" s="202">
        <v>46023</v>
      </c>
      <c r="C5001" s="203" t="s">
        <v>11757</v>
      </c>
      <c r="D5001" s="203" t="s">
        <v>11</v>
      </c>
      <c r="E5001" s="204" t="s">
        <v>11756</v>
      </c>
      <c r="F5001" s="49" t="s">
        <v>1299</v>
      </c>
      <c r="G5001" s="203">
        <v>2</v>
      </c>
      <c r="H5001" s="203" t="s">
        <v>3851</v>
      </c>
      <c r="I5001" s="205" t="s">
        <v>5190</v>
      </c>
      <c r="J5001" s="206"/>
      <c r="K5001" s="203">
        <v>15</v>
      </c>
      <c r="L5001" s="207" t="s">
        <v>827</v>
      </c>
      <c r="M5001" s="208" t="s">
        <v>1449</v>
      </c>
      <c r="N5001" s="209">
        <f t="shared" si="0"/>
        <v>2026</v>
      </c>
      <c r="O5001" s="210">
        <f t="shared" si="1"/>
        <v>1</v>
      </c>
      <c r="P5001" s="211" t="str">
        <f>IFERROR(VLOOKUP(F5001,연간집계!D:E,2,FALSE),"")</f>
        <v>PCMS_우드월캘린더</v>
      </c>
    </row>
    <row r="5002" spans="1:16" ht="12.75">
      <c r="A5002" s="201">
        <v>46023.460324074076</v>
      </c>
      <c r="B5002" s="202">
        <v>46023</v>
      </c>
      <c r="C5002" s="203" t="s">
        <v>11758</v>
      </c>
      <c r="D5002" s="203" t="s">
        <v>11</v>
      </c>
      <c r="E5002" s="204" t="s">
        <v>11759</v>
      </c>
      <c r="F5002" s="49" t="s">
        <v>1243</v>
      </c>
      <c r="G5002" s="203">
        <v>1</v>
      </c>
      <c r="H5002" s="203" t="s">
        <v>11760</v>
      </c>
      <c r="I5002" s="205" t="s">
        <v>1455</v>
      </c>
      <c r="J5002" s="206"/>
      <c r="K5002" s="203">
        <v>24</v>
      </c>
      <c r="L5002" s="207" t="s">
        <v>828</v>
      </c>
      <c r="M5002" s="208" t="s">
        <v>1436</v>
      </c>
      <c r="N5002" s="209">
        <f t="shared" si="0"/>
        <v>2026</v>
      </c>
      <c r="O5002" s="210">
        <f t="shared" si="1"/>
        <v>1</v>
      </c>
      <c r="P5002" s="211" t="str">
        <f>IFERROR(VLOOKUP(F5002,연간집계!D:E,2,FALSE),"")</f>
        <v>모바일 포토북 150 (여행)</v>
      </c>
    </row>
    <row r="5003" spans="1:16" ht="12.75">
      <c r="A5003" s="201">
        <v>46023.469131944446</v>
      </c>
      <c r="B5003" s="202">
        <v>46023</v>
      </c>
      <c r="C5003" s="203" t="s">
        <v>11761</v>
      </c>
      <c r="D5003" s="203" t="s">
        <v>11</v>
      </c>
      <c r="E5003" s="204" t="s">
        <v>11762</v>
      </c>
      <c r="F5003" s="49" t="s">
        <v>1243</v>
      </c>
      <c r="G5003" s="203">
        <v>1</v>
      </c>
      <c r="H5003" s="203" t="s">
        <v>670</v>
      </c>
      <c r="I5003" s="205" t="s">
        <v>1676</v>
      </c>
      <c r="J5003" s="206"/>
      <c r="K5003" s="203">
        <v>24</v>
      </c>
      <c r="L5003" s="207" t="s">
        <v>828</v>
      </c>
      <c r="M5003" s="208" t="s">
        <v>1436</v>
      </c>
      <c r="N5003" s="209">
        <f t="shared" si="0"/>
        <v>2026</v>
      </c>
      <c r="O5003" s="210">
        <f t="shared" si="1"/>
        <v>1</v>
      </c>
      <c r="P5003" s="211" t="str">
        <f>IFERROR(VLOOKUP(F5003,연간집계!D:E,2,FALSE),"")</f>
        <v>모바일 포토북 150 (여행)</v>
      </c>
    </row>
    <row r="5004" spans="1:16" ht="12.75">
      <c r="A5004" s="201">
        <v>46023.516122685185</v>
      </c>
      <c r="B5004" s="202">
        <v>46023</v>
      </c>
      <c r="C5004" s="203" t="s">
        <v>11763</v>
      </c>
      <c r="D5004" s="203" t="s">
        <v>11</v>
      </c>
      <c r="E5004" s="204" t="s">
        <v>11764</v>
      </c>
      <c r="F5004" s="49" t="s">
        <v>1274</v>
      </c>
      <c r="G5004" s="203">
        <v>8</v>
      </c>
      <c r="H5004" s="203" t="s">
        <v>11765</v>
      </c>
      <c r="I5004" s="205" t="s">
        <v>4186</v>
      </c>
      <c r="J5004" s="206"/>
      <c r="K5004" s="203">
        <v>26</v>
      </c>
      <c r="L5004" s="207" t="s">
        <v>828</v>
      </c>
      <c r="M5004" s="208" t="s">
        <v>1471</v>
      </c>
      <c r="N5004" s="209">
        <f t="shared" si="0"/>
        <v>2026</v>
      </c>
      <c r="O5004" s="210">
        <f t="shared" si="1"/>
        <v>1</v>
      </c>
      <c r="P5004" s="211" t="str">
        <f>IFERROR(VLOOKUP(F5004,연간집계!D:E,2,FALSE),"")</f>
        <v>PCMS_비트윈캘린더</v>
      </c>
    </row>
    <row r="5005" spans="1:16" ht="12.75">
      <c r="A5005" s="201">
        <v>46023.522013888891</v>
      </c>
      <c r="B5005" s="202">
        <v>46023</v>
      </c>
      <c r="C5005" s="203" t="s">
        <v>11766</v>
      </c>
      <c r="D5005" s="203" t="s">
        <v>11</v>
      </c>
      <c r="E5005" s="204" t="s">
        <v>11767</v>
      </c>
      <c r="F5005" s="49" t="s">
        <v>1284</v>
      </c>
      <c r="G5005" s="203">
        <v>4</v>
      </c>
      <c r="H5005" s="203" t="s">
        <v>11768</v>
      </c>
      <c r="I5005" s="205" t="s">
        <v>2297</v>
      </c>
      <c r="J5005" s="206"/>
      <c r="K5005" s="203">
        <v>26</v>
      </c>
      <c r="L5005" s="207" t="s">
        <v>827</v>
      </c>
      <c r="M5005" s="208" t="s">
        <v>1493</v>
      </c>
      <c r="N5005" s="209">
        <f t="shared" si="0"/>
        <v>2026</v>
      </c>
      <c r="O5005" s="210">
        <f t="shared" si="1"/>
        <v>1</v>
      </c>
      <c r="P5005" s="211" t="str">
        <f>IFERROR(VLOOKUP(F5005,연간집계!D:E,2,FALSE),"")</f>
        <v>PCMS_스탠다드캘린더</v>
      </c>
    </row>
    <row r="5006" spans="1:16" ht="12.75">
      <c r="A5006" s="201">
        <v>46023.530925925923</v>
      </c>
      <c r="B5006" s="202">
        <v>46023</v>
      </c>
      <c r="C5006" s="203" t="s">
        <v>11769</v>
      </c>
      <c r="D5006" s="203" t="s">
        <v>11</v>
      </c>
      <c r="E5006" s="204" t="s">
        <v>11770</v>
      </c>
      <c r="F5006" s="49" t="s">
        <v>1284</v>
      </c>
      <c r="G5006" s="203">
        <v>6</v>
      </c>
      <c r="H5006" s="203" t="s">
        <v>11771</v>
      </c>
      <c r="I5006" s="205" t="s">
        <v>5016</v>
      </c>
      <c r="J5006" s="206"/>
      <c r="K5006" s="203">
        <v>26</v>
      </c>
      <c r="L5006" s="207" t="s">
        <v>827</v>
      </c>
      <c r="M5006" s="208" t="s">
        <v>1449</v>
      </c>
      <c r="N5006" s="209">
        <f t="shared" si="0"/>
        <v>2026</v>
      </c>
      <c r="O5006" s="210">
        <f t="shared" si="1"/>
        <v>1</v>
      </c>
      <c r="P5006" s="211" t="str">
        <f>IFERROR(VLOOKUP(F5006,연간집계!D:E,2,FALSE),"")</f>
        <v>PCMS_스탠다드캘린더</v>
      </c>
    </row>
    <row r="5007" spans="1:16" ht="12.75">
      <c r="A5007" s="201">
        <v>46023.586701388886</v>
      </c>
      <c r="B5007" s="202">
        <v>46023</v>
      </c>
      <c r="C5007" s="203" t="s">
        <v>11772</v>
      </c>
      <c r="D5007" s="203" t="s">
        <v>11</v>
      </c>
      <c r="E5007" s="204" t="s">
        <v>11773</v>
      </c>
      <c r="F5007" s="49" t="s">
        <v>1284</v>
      </c>
      <c r="G5007" s="203">
        <v>1</v>
      </c>
      <c r="H5007" s="203" t="s">
        <v>3066</v>
      </c>
      <c r="I5007" s="205" t="s">
        <v>4631</v>
      </c>
      <c r="J5007" s="206"/>
      <c r="K5007" s="203">
        <v>26</v>
      </c>
      <c r="L5007" s="207" t="s">
        <v>827</v>
      </c>
      <c r="M5007" s="208" t="s">
        <v>1471</v>
      </c>
      <c r="N5007" s="209">
        <f t="shared" si="0"/>
        <v>2026</v>
      </c>
      <c r="O5007" s="210">
        <f t="shared" si="1"/>
        <v>1</v>
      </c>
      <c r="P5007" s="211" t="str">
        <f>IFERROR(VLOOKUP(F5007,연간집계!D:E,2,FALSE),"")</f>
        <v>PCMS_스탠다드캘린더</v>
      </c>
    </row>
    <row r="5008" spans="1:16" ht="12.75">
      <c r="A5008" s="201">
        <v>46023.595509259256</v>
      </c>
      <c r="B5008" s="202">
        <v>46023</v>
      </c>
      <c r="C5008" s="203" t="s">
        <v>11774</v>
      </c>
      <c r="D5008" s="203" t="s">
        <v>11</v>
      </c>
      <c r="E5008" s="204" t="s">
        <v>11775</v>
      </c>
      <c r="F5008" s="49" t="s">
        <v>865</v>
      </c>
      <c r="G5008" s="203">
        <v>1</v>
      </c>
      <c r="H5008" s="203" t="s">
        <v>11163</v>
      </c>
      <c r="I5008" s="205" t="s">
        <v>1440</v>
      </c>
      <c r="J5008" s="206"/>
      <c r="K5008" s="203">
        <v>52</v>
      </c>
      <c r="L5008" s="207" t="s">
        <v>827</v>
      </c>
      <c r="M5008" s="208" t="s">
        <v>1471</v>
      </c>
      <c r="N5008" s="209">
        <f t="shared" si="0"/>
        <v>2026</v>
      </c>
      <c r="O5008" s="210">
        <f t="shared" si="1"/>
        <v>1</v>
      </c>
      <c r="P5008" s="211" t="str">
        <f>IFERROR(VLOOKUP(F5008,연간집계!D:E,2,FALSE),"")</f>
        <v>스탠다드 포토북 8*6 (하드/무광)</v>
      </c>
    </row>
    <row r="5009" spans="1:16" ht="12.75">
      <c r="A5009" s="201">
        <v>46023.689479166664</v>
      </c>
      <c r="B5009" s="202">
        <v>46023</v>
      </c>
      <c r="C5009" s="203" t="s">
        <v>11776</v>
      </c>
      <c r="D5009" s="203" t="s">
        <v>11</v>
      </c>
      <c r="E5009" s="204" t="s">
        <v>11777</v>
      </c>
      <c r="F5009" s="49" t="s">
        <v>1058</v>
      </c>
      <c r="G5009" s="203">
        <v>2</v>
      </c>
      <c r="H5009" s="203" t="s">
        <v>11778</v>
      </c>
      <c r="I5009" s="205" t="s">
        <v>1440</v>
      </c>
      <c r="J5009" s="206"/>
      <c r="K5009" s="203">
        <v>112</v>
      </c>
      <c r="L5009" s="207" t="s">
        <v>827</v>
      </c>
      <c r="M5009" s="208" t="s">
        <v>1471</v>
      </c>
      <c r="N5009" s="209">
        <f t="shared" si="0"/>
        <v>2026</v>
      </c>
      <c r="O5009" s="210">
        <f t="shared" si="1"/>
        <v>1</v>
      </c>
      <c r="P5009" s="211" t="str">
        <f>IFERROR(VLOOKUP(F5009,연간집계!D:E,2,FALSE),"")</f>
        <v>프리북 150 (하드)</v>
      </c>
    </row>
    <row r="5010" spans="1:16" ht="12.75">
      <c r="A5010" s="201">
        <v>46023.692430555559</v>
      </c>
      <c r="B5010" s="202">
        <v>46023</v>
      </c>
      <c r="C5010" s="203" t="s">
        <v>11779</v>
      </c>
      <c r="D5010" s="203" t="s">
        <v>11</v>
      </c>
      <c r="E5010" s="204" t="s">
        <v>11780</v>
      </c>
      <c r="F5010" s="49" t="s">
        <v>1247</v>
      </c>
      <c r="G5010" s="203">
        <v>1</v>
      </c>
      <c r="H5010" s="203" t="s">
        <v>11069</v>
      </c>
      <c r="I5010" s="205" t="s">
        <v>1556</v>
      </c>
      <c r="J5010" s="206"/>
      <c r="K5010" s="203">
        <v>48</v>
      </c>
      <c r="L5010" s="207" t="s">
        <v>828</v>
      </c>
      <c r="M5010" s="208" t="s">
        <v>1471</v>
      </c>
      <c r="N5010" s="209">
        <f t="shared" si="0"/>
        <v>2026</v>
      </c>
      <c r="O5010" s="210">
        <f t="shared" si="1"/>
        <v>1</v>
      </c>
      <c r="P5010" s="211" t="str">
        <f>IFERROR(VLOOKUP(F5010,연간집계!D:E,2,FALSE),"")</f>
        <v>모바일 포토북 197 (여행)</v>
      </c>
    </row>
    <row r="5011" spans="1:16" ht="12.75">
      <c r="A5011" s="201">
        <v>46023.698321759257</v>
      </c>
      <c r="B5011" s="202">
        <v>46023</v>
      </c>
      <c r="C5011" s="203" t="s">
        <v>11781</v>
      </c>
      <c r="D5011" s="203" t="s">
        <v>11</v>
      </c>
      <c r="E5011" s="204" t="s">
        <v>11782</v>
      </c>
      <c r="F5011" s="49" t="s">
        <v>974</v>
      </c>
      <c r="G5011" s="203">
        <v>1</v>
      </c>
      <c r="H5011" s="203" t="s">
        <v>11783</v>
      </c>
      <c r="I5011" s="208" t="s">
        <v>2226</v>
      </c>
      <c r="J5011" s="208" t="s">
        <v>2226</v>
      </c>
      <c r="K5011" s="203">
        <v>48</v>
      </c>
      <c r="L5011" s="207" t="s">
        <v>827</v>
      </c>
      <c r="M5011" s="208" t="s">
        <v>1436</v>
      </c>
      <c r="N5011" s="209">
        <f t="shared" si="0"/>
        <v>2026</v>
      </c>
      <c r="O5011" s="210">
        <f t="shared" si="1"/>
        <v>1</v>
      </c>
      <c r="P5011" s="211" t="str">
        <f>IFERROR(VLOOKUP(F5011,연간집계!D:E,2,FALSE),"")</f>
        <v>시티북 198 (쿠션하드/46p)</v>
      </c>
    </row>
    <row r="5012" spans="1:16" ht="12.75">
      <c r="A5012" s="201">
        <v>46023.724780092591</v>
      </c>
      <c r="B5012" s="202">
        <v>46023</v>
      </c>
      <c r="C5012" s="203" t="s">
        <v>11784</v>
      </c>
      <c r="D5012" s="203" t="s">
        <v>11</v>
      </c>
      <c r="E5012" s="204" t="s">
        <v>11785</v>
      </c>
      <c r="F5012" s="49" t="s">
        <v>967</v>
      </c>
      <c r="G5012" s="203">
        <v>1</v>
      </c>
      <c r="H5012" s="203" t="s">
        <v>11786</v>
      </c>
      <c r="I5012" s="205" t="s">
        <v>11787</v>
      </c>
      <c r="J5012" s="208" t="s">
        <v>2905</v>
      </c>
      <c r="K5012" s="203">
        <v>80</v>
      </c>
      <c r="L5012" s="207" t="s">
        <v>827</v>
      </c>
      <c r="M5012" s="208" t="s">
        <v>1436</v>
      </c>
      <c r="N5012" s="209">
        <f t="shared" si="0"/>
        <v>2026</v>
      </c>
      <c r="O5012" s="210">
        <f t="shared" si="1"/>
        <v>1</v>
      </c>
      <c r="P5012" s="211" t="str">
        <f>IFERROR(VLOOKUP(F5012,연간집계!D:E,2,FALSE),"")</f>
        <v>시티북 210 (소프트/78p)</v>
      </c>
    </row>
    <row r="5013" spans="1:16" ht="12.75">
      <c r="A5013" s="201">
        <v>46023.724791666667</v>
      </c>
      <c r="B5013" s="202">
        <v>46023</v>
      </c>
      <c r="C5013" s="203" t="s">
        <v>11788</v>
      </c>
      <c r="D5013" s="203" t="s">
        <v>11</v>
      </c>
      <c r="E5013" s="204" t="s">
        <v>11785</v>
      </c>
      <c r="F5013" s="49" t="s">
        <v>967</v>
      </c>
      <c r="G5013" s="203">
        <v>1</v>
      </c>
      <c r="H5013" s="203" t="s">
        <v>11786</v>
      </c>
      <c r="I5013" s="205" t="s">
        <v>1748</v>
      </c>
      <c r="J5013" s="208" t="s">
        <v>1749</v>
      </c>
      <c r="K5013" s="203">
        <v>80</v>
      </c>
      <c r="L5013" s="207" t="s">
        <v>827</v>
      </c>
      <c r="M5013" s="208" t="s">
        <v>1436</v>
      </c>
      <c r="N5013" s="209">
        <f t="shared" si="0"/>
        <v>2026</v>
      </c>
      <c r="O5013" s="210">
        <f t="shared" si="1"/>
        <v>1</v>
      </c>
      <c r="P5013" s="211" t="str">
        <f>IFERROR(VLOOKUP(F5013,연간집계!D:E,2,FALSE),"")</f>
        <v>시티북 210 (소프트/78p)</v>
      </c>
    </row>
    <row r="5014" spans="1:16" ht="12.75">
      <c r="A5014" s="201">
        <v>46023.733611111114</v>
      </c>
      <c r="B5014" s="202">
        <v>46023</v>
      </c>
      <c r="C5014" s="203" t="s">
        <v>11789</v>
      </c>
      <c r="D5014" s="203" t="s">
        <v>11</v>
      </c>
      <c r="E5014" s="204" t="s">
        <v>11790</v>
      </c>
      <c r="F5014" s="49" t="s">
        <v>1299</v>
      </c>
      <c r="G5014" s="203">
        <v>3</v>
      </c>
      <c r="H5014" s="203" t="s">
        <v>11791</v>
      </c>
      <c r="I5014" s="205" t="s">
        <v>5190</v>
      </c>
      <c r="J5014" s="206"/>
      <c r="K5014" s="203">
        <v>15</v>
      </c>
      <c r="L5014" s="207" t="s">
        <v>827</v>
      </c>
      <c r="M5014" s="208" t="s">
        <v>1436</v>
      </c>
      <c r="N5014" s="209">
        <f t="shared" si="0"/>
        <v>2026</v>
      </c>
      <c r="O5014" s="210">
        <f t="shared" si="1"/>
        <v>1</v>
      </c>
      <c r="P5014" s="211" t="str">
        <f>IFERROR(VLOOKUP(F5014,연간집계!D:E,2,FALSE),"")</f>
        <v>PCMS_우드월캘린더</v>
      </c>
    </row>
    <row r="5015" spans="1:16" ht="12.75">
      <c r="A5015" s="201">
        <v>46023.742430555554</v>
      </c>
      <c r="B5015" s="202">
        <v>46023</v>
      </c>
      <c r="C5015" s="203" t="s">
        <v>11792</v>
      </c>
      <c r="D5015" s="203" t="s">
        <v>11</v>
      </c>
      <c r="E5015" s="204" t="s">
        <v>11793</v>
      </c>
      <c r="F5015" s="49" t="s">
        <v>74</v>
      </c>
      <c r="G5015" s="203">
        <v>1</v>
      </c>
      <c r="H5015" s="203" t="s">
        <v>698</v>
      </c>
      <c r="I5015" s="205" t="s">
        <v>1440</v>
      </c>
      <c r="J5015" s="208" t="s">
        <v>1444</v>
      </c>
      <c r="K5015" s="203">
        <v>60</v>
      </c>
      <c r="L5015" s="207" t="s">
        <v>827</v>
      </c>
      <c r="M5015" s="208" t="s">
        <v>1436</v>
      </c>
      <c r="N5015" s="209">
        <f t="shared" si="0"/>
        <v>2026</v>
      </c>
      <c r="O5015" s="210">
        <f t="shared" si="1"/>
        <v>1</v>
      </c>
      <c r="P5015" s="211" t="str">
        <f>IFERROR(VLOOKUP(F5015,연간집계!D:E,2,FALSE),"")</f>
        <v>포토그랩스pro 210</v>
      </c>
    </row>
    <row r="5016" spans="1:16" ht="12.75">
      <c r="A5016" s="201">
        <v>46023.754224537035</v>
      </c>
      <c r="B5016" s="202">
        <v>46023</v>
      </c>
      <c r="C5016" s="203" t="s">
        <v>11794</v>
      </c>
      <c r="D5016" s="203" t="s">
        <v>11</v>
      </c>
      <c r="E5016" s="204" t="s">
        <v>11795</v>
      </c>
      <c r="F5016" s="49" t="s">
        <v>838</v>
      </c>
      <c r="G5016" s="203">
        <v>1</v>
      </c>
      <c r="H5016" s="203" t="s">
        <v>11796</v>
      </c>
      <c r="I5016" s="205" t="s">
        <v>1984</v>
      </c>
      <c r="J5016" s="206"/>
      <c r="K5016" s="203">
        <v>24</v>
      </c>
      <c r="L5016" s="207" t="s">
        <v>827</v>
      </c>
      <c r="M5016" s="208" t="s">
        <v>1502</v>
      </c>
      <c r="N5016" s="209">
        <f t="shared" si="0"/>
        <v>2026</v>
      </c>
      <c r="O5016" s="210">
        <f t="shared" si="1"/>
        <v>1</v>
      </c>
      <c r="P5016" s="211" t="str">
        <f>IFERROR(VLOOKUP(F5016,연간집계!D:E,2,FALSE),"")</f>
        <v>스탠다드 포토북 6*8 (하드/무광)</v>
      </c>
    </row>
    <row r="5017" spans="1:16" ht="12.75">
      <c r="A5017" s="201">
        <v>46023.757175925923</v>
      </c>
      <c r="B5017" s="202">
        <v>46023</v>
      </c>
      <c r="C5017" s="203" t="s">
        <v>11797</v>
      </c>
      <c r="D5017" s="203" t="s">
        <v>11</v>
      </c>
      <c r="E5017" s="204" t="s">
        <v>11798</v>
      </c>
      <c r="F5017" s="49" t="s">
        <v>838</v>
      </c>
      <c r="G5017" s="203">
        <v>1</v>
      </c>
      <c r="H5017" s="203" t="s">
        <v>11799</v>
      </c>
      <c r="I5017" s="205" t="s">
        <v>2085</v>
      </c>
      <c r="J5017" s="206"/>
      <c r="K5017" s="203">
        <v>50</v>
      </c>
      <c r="L5017" s="207" t="s">
        <v>827</v>
      </c>
      <c r="M5017" s="208" t="s">
        <v>1436</v>
      </c>
      <c r="N5017" s="209">
        <f t="shared" si="0"/>
        <v>2026</v>
      </c>
      <c r="O5017" s="210">
        <f t="shared" si="1"/>
        <v>1</v>
      </c>
      <c r="P5017" s="211" t="str">
        <f>IFERROR(VLOOKUP(F5017,연간집계!D:E,2,FALSE),"")</f>
        <v>스탠다드 포토북 6*8 (하드/무광)</v>
      </c>
    </row>
    <row r="5018" spans="1:16" ht="12.75">
      <c r="A5018" s="201">
        <v>46023.76599537037</v>
      </c>
      <c r="B5018" s="202">
        <v>46023</v>
      </c>
      <c r="C5018" s="203" t="s">
        <v>11800</v>
      </c>
      <c r="D5018" s="203" t="s">
        <v>11</v>
      </c>
      <c r="E5018" s="204" t="s">
        <v>11801</v>
      </c>
      <c r="F5018" s="49" t="s">
        <v>1299</v>
      </c>
      <c r="G5018" s="203">
        <v>1</v>
      </c>
      <c r="H5018" s="203" t="s">
        <v>11802</v>
      </c>
      <c r="I5018" s="205" t="s">
        <v>5190</v>
      </c>
      <c r="J5018" s="206"/>
      <c r="K5018" s="203">
        <v>15</v>
      </c>
      <c r="L5018" s="207" t="s">
        <v>827</v>
      </c>
      <c r="M5018" s="208" t="s">
        <v>1449</v>
      </c>
      <c r="N5018" s="209">
        <f t="shared" si="0"/>
        <v>2026</v>
      </c>
      <c r="O5018" s="210">
        <f t="shared" si="1"/>
        <v>1</v>
      </c>
      <c r="P5018" s="211" t="str">
        <f>IFERROR(VLOOKUP(F5018,연간집계!D:E,2,FALSE),"")</f>
        <v>PCMS_우드월캘린더</v>
      </c>
    </row>
    <row r="5019" spans="1:16" ht="12.75">
      <c r="A5019" s="201">
        <v>46023.766006944446</v>
      </c>
      <c r="B5019" s="202">
        <v>46023</v>
      </c>
      <c r="C5019" s="203" t="s">
        <v>11803</v>
      </c>
      <c r="D5019" s="203" t="s">
        <v>11</v>
      </c>
      <c r="E5019" s="204" t="s">
        <v>11804</v>
      </c>
      <c r="F5019" s="49" t="s">
        <v>1299</v>
      </c>
      <c r="G5019" s="203">
        <v>2</v>
      </c>
      <c r="H5019" s="203" t="s">
        <v>11802</v>
      </c>
      <c r="I5019" s="205" t="s">
        <v>5190</v>
      </c>
      <c r="J5019" s="206"/>
      <c r="K5019" s="203">
        <v>15</v>
      </c>
      <c r="L5019" s="207" t="s">
        <v>827</v>
      </c>
      <c r="M5019" s="208" t="s">
        <v>1449</v>
      </c>
      <c r="N5019" s="209">
        <f t="shared" si="0"/>
        <v>2026</v>
      </c>
      <c r="O5019" s="210">
        <f t="shared" si="1"/>
        <v>1</v>
      </c>
      <c r="P5019" s="211" t="str">
        <f>IFERROR(VLOOKUP(F5019,연간집계!D:E,2,FALSE),"")</f>
        <v>PCMS_우드월캘린더</v>
      </c>
    </row>
    <row r="5020" spans="1:16" ht="12.75">
      <c r="A5020" s="201">
        <v>46023.810115740744</v>
      </c>
      <c r="B5020" s="202">
        <v>46023</v>
      </c>
      <c r="C5020" s="203" t="s">
        <v>11805</v>
      </c>
      <c r="D5020" s="203" t="s">
        <v>11</v>
      </c>
      <c r="E5020" s="204" t="s">
        <v>11806</v>
      </c>
      <c r="F5020" s="49" t="s">
        <v>838</v>
      </c>
      <c r="G5020" s="203">
        <v>1</v>
      </c>
      <c r="H5020" s="203" t="s">
        <v>11807</v>
      </c>
      <c r="I5020" s="205" t="s">
        <v>1453</v>
      </c>
      <c r="J5020" s="206"/>
      <c r="K5020" s="203">
        <v>52</v>
      </c>
      <c r="L5020" s="207" t="s">
        <v>827</v>
      </c>
      <c r="M5020" s="208" t="s">
        <v>1497</v>
      </c>
      <c r="N5020" s="209">
        <f t="shared" si="0"/>
        <v>2026</v>
      </c>
      <c r="O5020" s="210">
        <f t="shared" si="1"/>
        <v>1</v>
      </c>
      <c r="P5020" s="211" t="str">
        <f>IFERROR(VLOOKUP(F5020,연간집계!D:E,2,FALSE),"")</f>
        <v>스탠다드 포토북 6*8 (하드/무광)</v>
      </c>
    </row>
    <row r="5021" spans="1:16" ht="12.75">
      <c r="A5021" s="201">
        <v>46023.813067129631</v>
      </c>
      <c r="B5021" s="202">
        <v>46023</v>
      </c>
      <c r="C5021" s="203" t="s">
        <v>11808</v>
      </c>
      <c r="D5021" s="203" t="s">
        <v>11</v>
      </c>
      <c r="E5021" s="204" t="s">
        <v>11809</v>
      </c>
      <c r="F5021" s="49" t="s">
        <v>847</v>
      </c>
      <c r="G5021" s="203">
        <v>1</v>
      </c>
      <c r="H5021" s="203" t="s">
        <v>11810</v>
      </c>
      <c r="I5021" s="205" t="s">
        <v>1440</v>
      </c>
      <c r="J5021" s="206"/>
      <c r="K5021" s="203">
        <v>54</v>
      </c>
      <c r="L5021" s="207" t="s">
        <v>827</v>
      </c>
      <c r="M5021" s="208" t="s">
        <v>1436</v>
      </c>
      <c r="N5021" s="209">
        <f t="shared" si="0"/>
        <v>2026</v>
      </c>
      <c r="O5021" s="210">
        <f t="shared" si="1"/>
        <v>1</v>
      </c>
      <c r="P5021" s="211" t="str">
        <f>IFERROR(VLOOKUP(F5021,연간집계!D:E,2,FALSE),"")</f>
        <v>스탠다드 포토북 8*11 (하드/무광)</v>
      </c>
    </row>
    <row r="5022" spans="1:16" ht="12.75">
      <c r="A5022" s="201">
        <v>46023.813078703701</v>
      </c>
      <c r="B5022" s="202">
        <v>46023</v>
      </c>
      <c r="C5022" s="203" t="s">
        <v>11811</v>
      </c>
      <c r="D5022" s="203" t="s">
        <v>11</v>
      </c>
      <c r="E5022" s="204" t="s">
        <v>11809</v>
      </c>
      <c r="F5022" s="49" t="s">
        <v>847</v>
      </c>
      <c r="G5022" s="203">
        <v>1</v>
      </c>
      <c r="H5022" s="203" t="s">
        <v>11810</v>
      </c>
      <c r="I5022" s="205" t="s">
        <v>1440</v>
      </c>
      <c r="J5022" s="206"/>
      <c r="K5022" s="203">
        <v>58</v>
      </c>
      <c r="L5022" s="207" t="s">
        <v>827</v>
      </c>
      <c r="M5022" s="208" t="s">
        <v>1436</v>
      </c>
      <c r="N5022" s="209">
        <f t="shared" si="0"/>
        <v>2026</v>
      </c>
      <c r="O5022" s="210">
        <f t="shared" si="1"/>
        <v>1</v>
      </c>
      <c r="P5022" s="211" t="str">
        <f>IFERROR(VLOOKUP(F5022,연간집계!D:E,2,FALSE),"")</f>
        <v>스탠다드 포토북 8*11 (하드/무광)</v>
      </c>
    </row>
    <row r="5023" spans="1:16" ht="12.75">
      <c r="A5023" s="201">
        <v>46023.813090277778</v>
      </c>
      <c r="B5023" s="202">
        <v>46023</v>
      </c>
      <c r="C5023" s="203" t="s">
        <v>11812</v>
      </c>
      <c r="D5023" s="203" t="s">
        <v>11</v>
      </c>
      <c r="E5023" s="204" t="s">
        <v>11813</v>
      </c>
      <c r="F5023" s="49" t="s">
        <v>1240</v>
      </c>
      <c r="G5023" s="203">
        <v>1</v>
      </c>
      <c r="H5023" s="203" t="s">
        <v>7771</v>
      </c>
      <c r="I5023" s="205" t="s">
        <v>1676</v>
      </c>
      <c r="J5023" s="206"/>
      <c r="K5023" s="203">
        <v>24</v>
      </c>
      <c r="L5023" s="207" t="s">
        <v>828</v>
      </c>
      <c r="M5023" s="208" t="s">
        <v>1449</v>
      </c>
      <c r="N5023" s="209">
        <f t="shared" si="0"/>
        <v>2026</v>
      </c>
      <c r="O5023" s="210">
        <f t="shared" si="1"/>
        <v>1</v>
      </c>
      <c r="P5023" s="211" t="str">
        <f>IFERROR(VLOOKUP(F5023,연간집계!D:E,2,FALSE),"")</f>
        <v>모바일 포토북 197 (베이비)</v>
      </c>
    </row>
    <row r="5024" spans="1:16" ht="12.75">
      <c r="A5024" s="201">
        <v>46023.845486111109</v>
      </c>
      <c r="B5024" s="202">
        <v>46023</v>
      </c>
      <c r="C5024" s="203" t="s">
        <v>11814</v>
      </c>
      <c r="D5024" s="203" t="s">
        <v>11</v>
      </c>
      <c r="E5024" s="204" t="s">
        <v>11815</v>
      </c>
      <c r="F5024" s="49" t="s">
        <v>874</v>
      </c>
      <c r="G5024" s="203">
        <v>1</v>
      </c>
      <c r="H5024" s="203" t="s">
        <v>11816</v>
      </c>
      <c r="I5024" s="205" t="s">
        <v>1440</v>
      </c>
      <c r="J5024" s="206"/>
      <c r="K5024" s="203">
        <v>28</v>
      </c>
      <c r="L5024" s="207" t="s">
        <v>827</v>
      </c>
      <c r="M5024" s="208" t="s">
        <v>1460</v>
      </c>
      <c r="N5024" s="209">
        <f t="shared" si="0"/>
        <v>2026</v>
      </c>
      <c r="O5024" s="210">
        <f t="shared" si="1"/>
        <v>1</v>
      </c>
      <c r="P5024" s="211" t="str">
        <f>IFERROR(VLOOKUP(F5024,연간집계!D:E,2,FALSE),"")</f>
        <v>스탠다드 포토북 11*8 (하드/무광)</v>
      </c>
    </row>
    <row r="5025" spans="1:16" ht="12.75">
      <c r="A5025" s="201">
        <v>46023.84847222222</v>
      </c>
      <c r="B5025" s="202">
        <v>46023</v>
      </c>
      <c r="C5025" s="203" t="s">
        <v>11817</v>
      </c>
      <c r="D5025" s="203" t="s">
        <v>11</v>
      </c>
      <c r="E5025" s="204" t="s">
        <v>11818</v>
      </c>
      <c r="F5025" s="49" t="s">
        <v>1291</v>
      </c>
      <c r="G5025" s="203">
        <v>1</v>
      </c>
      <c r="H5025" s="203" t="s">
        <v>11819</v>
      </c>
      <c r="I5025" s="205" t="s">
        <v>1840</v>
      </c>
      <c r="J5025" s="206"/>
      <c r="K5025" s="203">
        <v>14</v>
      </c>
      <c r="L5025" s="207" t="s">
        <v>827</v>
      </c>
      <c r="M5025" s="208" t="s">
        <v>1471</v>
      </c>
      <c r="N5025" s="209">
        <f t="shared" si="0"/>
        <v>2026</v>
      </c>
      <c r="O5025" s="210">
        <f t="shared" si="1"/>
        <v>1</v>
      </c>
      <c r="P5025" s="211" t="str">
        <f>IFERROR(VLOOKUP(F5025,연간집계!D:E,2,FALSE),"")</f>
        <v>PCMS_벽걸이1단캘린더</v>
      </c>
    </row>
    <row r="5026" spans="1:16" ht="12.75">
      <c r="A5026" s="201">
        <v>46023.866099537037</v>
      </c>
      <c r="B5026" s="202">
        <v>46023</v>
      </c>
      <c r="C5026" s="203" t="s">
        <v>11820</v>
      </c>
      <c r="D5026" s="203" t="s">
        <v>11</v>
      </c>
      <c r="E5026" s="204" t="s">
        <v>11821</v>
      </c>
      <c r="F5026" s="49" t="s">
        <v>1284</v>
      </c>
      <c r="G5026" s="203">
        <v>4</v>
      </c>
      <c r="H5026" s="203" t="s">
        <v>11822</v>
      </c>
      <c r="I5026" s="205" t="s">
        <v>5016</v>
      </c>
      <c r="J5026" s="206"/>
      <c r="K5026" s="203">
        <v>26</v>
      </c>
      <c r="L5026" s="207" t="s">
        <v>828</v>
      </c>
      <c r="M5026" s="208" t="s">
        <v>1449</v>
      </c>
      <c r="N5026" s="209">
        <f t="shared" si="0"/>
        <v>2026</v>
      </c>
      <c r="O5026" s="210">
        <f t="shared" si="1"/>
        <v>1</v>
      </c>
      <c r="P5026" s="211" t="str">
        <f>IFERROR(VLOOKUP(F5026,연간집계!D:E,2,FALSE),"")</f>
        <v>PCMS_스탠다드캘린더</v>
      </c>
    </row>
    <row r="5027" spans="1:16" ht="12.75">
      <c r="A5027" s="201">
        <v>46023.866111111114</v>
      </c>
      <c r="B5027" s="202">
        <v>46023</v>
      </c>
      <c r="C5027" s="203" t="s">
        <v>11823</v>
      </c>
      <c r="D5027" s="203" t="s">
        <v>11</v>
      </c>
      <c r="E5027" s="204" t="s">
        <v>11824</v>
      </c>
      <c r="F5027" s="49" t="s">
        <v>1048</v>
      </c>
      <c r="G5027" s="203">
        <v>2</v>
      </c>
      <c r="H5027" s="203" t="s">
        <v>10815</v>
      </c>
      <c r="I5027" s="205" t="s">
        <v>1566</v>
      </c>
      <c r="J5027" s="206"/>
      <c r="K5027" s="203">
        <v>56</v>
      </c>
      <c r="L5027" s="207" t="s">
        <v>827</v>
      </c>
      <c r="M5027" s="208" t="s">
        <v>1436</v>
      </c>
      <c r="N5027" s="209">
        <f t="shared" si="0"/>
        <v>2026</v>
      </c>
      <c r="O5027" s="210">
        <f t="shared" si="1"/>
        <v>1</v>
      </c>
      <c r="P5027" s="211" t="str">
        <f>IFERROR(VLOOKUP(F5027,연간집계!D:E,2,FALSE),"")</f>
        <v>프리북와이드 (하드)</v>
      </c>
    </row>
    <row r="5028" spans="1:16" ht="12.75">
      <c r="A5028" s="201">
        <v>46023.874918981484</v>
      </c>
      <c r="B5028" s="202">
        <v>46023</v>
      </c>
      <c r="C5028" s="203" t="s">
        <v>11825</v>
      </c>
      <c r="D5028" s="203" t="s">
        <v>11</v>
      </c>
      <c r="E5028" s="204" t="s">
        <v>11826</v>
      </c>
      <c r="F5028" s="49" t="s">
        <v>1245</v>
      </c>
      <c r="G5028" s="203">
        <v>1</v>
      </c>
      <c r="H5028" s="203" t="s">
        <v>11347</v>
      </c>
      <c r="I5028" s="205" t="s">
        <v>1556</v>
      </c>
      <c r="J5028" s="206"/>
      <c r="K5028" s="203">
        <v>24</v>
      </c>
      <c r="L5028" s="207" t="s">
        <v>828</v>
      </c>
      <c r="M5028" s="208" t="s">
        <v>1436</v>
      </c>
      <c r="N5028" s="209">
        <f t="shared" si="0"/>
        <v>2026</v>
      </c>
      <c r="O5028" s="210">
        <f t="shared" si="1"/>
        <v>1</v>
      </c>
      <c r="P5028" s="211" t="str">
        <f>IFERROR(VLOOKUP(F5028,연간집계!D:E,2,FALSE),"")</f>
        <v>모바일 포토북 198 (여행)</v>
      </c>
    </row>
    <row r="5029" spans="1:16" ht="12.75">
      <c r="A5029" s="201">
        <v>46023.883750000001</v>
      </c>
      <c r="B5029" s="202">
        <v>46023</v>
      </c>
      <c r="C5029" s="203" t="s">
        <v>11827</v>
      </c>
      <c r="D5029" s="203" t="s">
        <v>11</v>
      </c>
      <c r="E5029" s="204" t="s">
        <v>11828</v>
      </c>
      <c r="F5029" s="49" t="s">
        <v>890</v>
      </c>
      <c r="G5029" s="203">
        <v>1</v>
      </c>
      <c r="H5029" s="203" t="s">
        <v>11829</v>
      </c>
      <c r="I5029" s="205" t="s">
        <v>1440</v>
      </c>
      <c r="J5029" s="208" t="s">
        <v>2810</v>
      </c>
      <c r="K5029" s="203">
        <v>48</v>
      </c>
      <c r="L5029" s="207" t="s">
        <v>827</v>
      </c>
      <c r="M5029" s="208" t="s">
        <v>1541</v>
      </c>
      <c r="N5029" s="209">
        <f t="shared" si="0"/>
        <v>2026</v>
      </c>
      <c r="O5029" s="210">
        <f t="shared" si="1"/>
        <v>1</v>
      </c>
      <c r="P5029" s="211" t="str">
        <f>IFERROR(VLOOKUP(F5029,연간집계!D:E,2,FALSE),"")</f>
        <v>메모리북</v>
      </c>
    </row>
    <row r="5030" spans="1:16" ht="12.75">
      <c r="A5030" s="201">
        <v>46023.88962962963</v>
      </c>
      <c r="B5030" s="202">
        <v>46023</v>
      </c>
      <c r="C5030" s="203" t="s">
        <v>11830</v>
      </c>
      <c r="D5030" s="203" t="s">
        <v>11</v>
      </c>
      <c r="E5030" s="204" t="s">
        <v>11831</v>
      </c>
      <c r="F5030" s="49" t="s">
        <v>1299</v>
      </c>
      <c r="G5030" s="203">
        <v>1</v>
      </c>
      <c r="H5030" s="203" t="s">
        <v>11832</v>
      </c>
      <c r="I5030" s="205" t="s">
        <v>5190</v>
      </c>
      <c r="J5030" s="206"/>
      <c r="K5030" s="203">
        <v>15</v>
      </c>
      <c r="L5030" s="207" t="s">
        <v>828</v>
      </c>
      <c r="M5030" s="208" t="s">
        <v>1541</v>
      </c>
      <c r="N5030" s="209">
        <f t="shared" si="0"/>
        <v>2026</v>
      </c>
      <c r="O5030" s="210">
        <f t="shared" si="1"/>
        <v>1</v>
      </c>
      <c r="P5030" s="211" t="str">
        <f>IFERROR(VLOOKUP(F5030,연간집계!D:E,2,FALSE),"")</f>
        <v>PCMS_우드월캘린더</v>
      </c>
    </row>
    <row r="5031" spans="1:16" ht="12.75">
      <c r="A5031" s="201">
        <v>46023.889652777776</v>
      </c>
      <c r="B5031" s="202">
        <v>46023</v>
      </c>
      <c r="C5031" s="203" t="s">
        <v>11833</v>
      </c>
      <c r="D5031" s="203" t="s">
        <v>11</v>
      </c>
      <c r="E5031" s="204" t="s">
        <v>11834</v>
      </c>
      <c r="F5031" s="49" t="s">
        <v>1058</v>
      </c>
      <c r="G5031" s="203">
        <v>1</v>
      </c>
      <c r="H5031" s="203" t="s">
        <v>11370</v>
      </c>
      <c r="I5031" s="205" t="s">
        <v>1440</v>
      </c>
      <c r="J5031" s="206"/>
      <c r="K5031" s="203">
        <v>160</v>
      </c>
      <c r="L5031" s="207" t="s">
        <v>827</v>
      </c>
      <c r="M5031" s="208" t="s">
        <v>1436</v>
      </c>
      <c r="N5031" s="209">
        <f t="shared" si="0"/>
        <v>2026</v>
      </c>
      <c r="O5031" s="210">
        <f t="shared" si="1"/>
        <v>1</v>
      </c>
      <c r="P5031" s="211" t="str">
        <f>IFERROR(VLOOKUP(F5031,연간집계!D:E,2,FALSE),"")</f>
        <v>프리북 150 (하드)</v>
      </c>
    </row>
    <row r="5032" spans="1:16" ht="12.75">
      <c r="A5032" s="201">
        <v>46023.901435185187</v>
      </c>
      <c r="B5032" s="202">
        <v>46023</v>
      </c>
      <c r="C5032" s="203" t="s">
        <v>11835</v>
      </c>
      <c r="D5032" s="203" t="s">
        <v>11</v>
      </c>
      <c r="E5032" s="204" t="s">
        <v>11836</v>
      </c>
      <c r="F5032" s="49" t="s">
        <v>1058</v>
      </c>
      <c r="G5032" s="203">
        <v>1</v>
      </c>
      <c r="H5032" s="203" t="s">
        <v>11837</v>
      </c>
      <c r="I5032" s="205" t="s">
        <v>1440</v>
      </c>
      <c r="J5032" s="206"/>
      <c r="K5032" s="203">
        <v>160</v>
      </c>
      <c r="L5032" s="207" t="s">
        <v>827</v>
      </c>
      <c r="M5032" s="208" t="s">
        <v>1471</v>
      </c>
      <c r="N5032" s="209">
        <f t="shared" si="0"/>
        <v>2026</v>
      </c>
      <c r="O5032" s="210">
        <f t="shared" si="1"/>
        <v>1</v>
      </c>
      <c r="P5032" s="211" t="str">
        <f>IFERROR(VLOOKUP(F5032,연간집계!D:E,2,FALSE),"")</f>
        <v>프리북 150 (하드)</v>
      </c>
    </row>
    <row r="5033" spans="1:16" ht="12.75">
      <c r="A5033" s="201">
        <v>46023.927881944444</v>
      </c>
      <c r="B5033" s="202">
        <v>46023</v>
      </c>
      <c r="C5033" s="203" t="s">
        <v>11838</v>
      </c>
      <c r="D5033" s="203" t="s">
        <v>11</v>
      </c>
      <c r="E5033" s="204" t="s">
        <v>11839</v>
      </c>
      <c r="F5033" s="49" t="s">
        <v>1281</v>
      </c>
      <c r="G5033" s="203">
        <v>1</v>
      </c>
      <c r="H5033" s="203" t="s">
        <v>11840</v>
      </c>
      <c r="I5033" s="205" t="s">
        <v>4943</v>
      </c>
      <c r="J5033" s="206"/>
      <c r="K5033" s="203">
        <v>26</v>
      </c>
      <c r="L5033" s="207" t="s">
        <v>827</v>
      </c>
      <c r="M5033" s="208" t="s">
        <v>1460</v>
      </c>
      <c r="N5033" s="209">
        <f t="shared" si="0"/>
        <v>2026</v>
      </c>
      <c r="O5033" s="210">
        <f t="shared" si="1"/>
        <v>1</v>
      </c>
      <c r="P5033" s="211" t="str">
        <f>IFERROR(VLOOKUP(F5033,연간집계!D:E,2,FALSE),"")</f>
        <v>PCMS_빅캘린더</v>
      </c>
    </row>
    <row r="5034" spans="1:16" ht="12.75">
      <c r="A5034" s="201">
        <v>46023.927893518521</v>
      </c>
      <c r="B5034" s="202">
        <v>46023</v>
      </c>
      <c r="C5034" s="203" t="s">
        <v>11841</v>
      </c>
      <c r="D5034" s="203" t="s">
        <v>11</v>
      </c>
      <c r="E5034" s="204" t="s">
        <v>11839</v>
      </c>
      <c r="F5034" s="49" t="s">
        <v>1269</v>
      </c>
      <c r="G5034" s="203">
        <v>7</v>
      </c>
      <c r="H5034" s="203" t="s">
        <v>11840</v>
      </c>
      <c r="I5034" s="205" t="s">
        <v>5016</v>
      </c>
      <c r="J5034" s="206"/>
      <c r="K5034" s="203">
        <v>26</v>
      </c>
      <c r="L5034" s="207" t="s">
        <v>827</v>
      </c>
      <c r="M5034" s="208" t="s">
        <v>1460</v>
      </c>
      <c r="N5034" s="209">
        <f t="shared" si="0"/>
        <v>2026</v>
      </c>
      <c r="O5034" s="210">
        <f t="shared" si="1"/>
        <v>1</v>
      </c>
      <c r="P5034" s="211" t="str">
        <f>IFERROR(VLOOKUP(F5034,연간집계!D:E,2,FALSE),"")</f>
        <v>PCMS_미니캘린더</v>
      </c>
    </row>
    <row r="5035" spans="1:16" ht="12.75">
      <c r="A5035" s="201">
        <v>46023.936712962961</v>
      </c>
      <c r="B5035" s="202">
        <v>46023</v>
      </c>
      <c r="C5035" s="203" t="s">
        <v>11842</v>
      </c>
      <c r="D5035" s="203" t="s">
        <v>11</v>
      </c>
      <c r="E5035" s="204" t="s">
        <v>11843</v>
      </c>
      <c r="F5035" s="49" t="s">
        <v>1043</v>
      </c>
      <c r="G5035" s="203">
        <v>2</v>
      </c>
      <c r="H5035" s="203" t="s">
        <v>5431</v>
      </c>
      <c r="I5035" s="205" t="s">
        <v>1440</v>
      </c>
      <c r="J5035" s="206"/>
      <c r="K5035" s="203">
        <v>96</v>
      </c>
      <c r="L5035" s="207" t="s">
        <v>827</v>
      </c>
      <c r="M5035" s="208" t="s">
        <v>1436</v>
      </c>
      <c r="N5035" s="209">
        <f t="shared" si="0"/>
        <v>2026</v>
      </c>
      <c r="O5035" s="210">
        <f t="shared" si="1"/>
        <v>1</v>
      </c>
      <c r="P5035" s="211" t="str">
        <f>IFERROR(VLOOKUP(F5035,연간집계!D:E,2,FALSE),"")</f>
        <v>프리북 198 (하드)</v>
      </c>
    </row>
    <row r="5036" spans="1:16" ht="12.75">
      <c r="A5036" s="201">
        <v>46023.939652777779</v>
      </c>
      <c r="B5036" s="202">
        <v>46023</v>
      </c>
      <c r="C5036" s="203" t="s">
        <v>11844</v>
      </c>
      <c r="D5036" s="203" t="s">
        <v>11</v>
      </c>
      <c r="E5036" s="204" t="s">
        <v>11845</v>
      </c>
      <c r="F5036" s="49" t="s">
        <v>1373</v>
      </c>
      <c r="G5036" s="203">
        <v>1</v>
      </c>
      <c r="H5036" s="203" t="s">
        <v>11846</v>
      </c>
      <c r="I5036" s="205" t="s">
        <v>1440</v>
      </c>
      <c r="J5036" s="206"/>
      <c r="K5036" s="203">
        <v>4</v>
      </c>
      <c r="L5036" s="207" t="s">
        <v>827</v>
      </c>
      <c r="M5036" s="208" t="s">
        <v>1645</v>
      </c>
      <c r="N5036" s="209">
        <f t="shared" si="0"/>
        <v>2026</v>
      </c>
      <c r="O5036" s="210">
        <f t="shared" si="1"/>
        <v>1</v>
      </c>
      <c r="P5036" s="211" t="str">
        <f>IFERROR(VLOOKUP(F5036,연간집계!D:E,2,FALSE),"")</f>
        <v>PCMS_슬로건 430</v>
      </c>
    </row>
    <row r="5037" spans="1:16" ht="12.75">
      <c r="A5037" s="201">
        <v>46023.939675925925</v>
      </c>
      <c r="B5037" s="202">
        <v>46023</v>
      </c>
      <c r="C5037" s="203" t="s">
        <v>11847</v>
      </c>
      <c r="D5037" s="203" t="s">
        <v>11</v>
      </c>
      <c r="E5037" s="204" t="s">
        <v>11848</v>
      </c>
      <c r="F5037" s="49" t="s">
        <v>1281</v>
      </c>
      <c r="G5037" s="203">
        <v>3</v>
      </c>
      <c r="H5037" s="203" t="s">
        <v>11849</v>
      </c>
      <c r="I5037" s="205" t="s">
        <v>2297</v>
      </c>
      <c r="J5037" s="206"/>
      <c r="K5037" s="203">
        <v>26</v>
      </c>
      <c r="L5037" s="207" t="s">
        <v>827</v>
      </c>
      <c r="M5037" s="208" t="s">
        <v>1436</v>
      </c>
      <c r="N5037" s="209">
        <f t="shared" si="0"/>
        <v>2026</v>
      </c>
      <c r="O5037" s="210">
        <f t="shared" si="1"/>
        <v>1</v>
      </c>
      <c r="P5037" s="211" t="str">
        <f>IFERROR(VLOOKUP(F5037,연간집계!D:E,2,FALSE),"")</f>
        <v>PCMS_빅캘린더</v>
      </c>
    </row>
    <row r="5038" spans="1:16" ht="12.75">
      <c r="A5038" s="201">
        <v>46023.966122685182</v>
      </c>
      <c r="B5038" s="202">
        <v>46023</v>
      </c>
      <c r="C5038" s="203" t="s">
        <v>11850</v>
      </c>
      <c r="D5038" s="203" t="s">
        <v>11</v>
      </c>
      <c r="E5038" s="204" t="s">
        <v>11851</v>
      </c>
      <c r="F5038" s="49" t="s">
        <v>18</v>
      </c>
      <c r="G5038" s="203">
        <v>1</v>
      </c>
      <c r="H5038" s="203" t="s">
        <v>10536</v>
      </c>
      <c r="I5038" s="205" t="s">
        <v>1459</v>
      </c>
      <c r="J5038" s="208" t="s">
        <v>1787</v>
      </c>
      <c r="K5038" s="203">
        <v>50</v>
      </c>
      <c r="L5038" s="207" t="s">
        <v>827</v>
      </c>
      <c r="M5038" s="208" t="s">
        <v>1502</v>
      </c>
      <c r="N5038" s="209">
        <f t="shared" si="0"/>
        <v>2026</v>
      </c>
      <c r="O5038" s="210">
        <f t="shared" si="1"/>
        <v>1</v>
      </c>
      <c r="P5038" s="211" t="str">
        <f>IFERROR(VLOOKUP(F5038,연간집계!D:E,2,FALSE),"")</f>
        <v>포토그랩스 276</v>
      </c>
    </row>
    <row r="5039" spans="1:16" ht="12.75">
      <c r="A5039" s="201">
        <v>46023.966134259259</v>
      </c>
      <c r="B5039" s="202">
        <v>46023</v>
      </c>
      <c r="C5039" s="203" t="s">
        <v>11852</v>
      </c>
      <c r="D5039" s="203" t="s">
        <v>11</v>
      </c>
      <c r="E5039" s="204" t="s">
        <v>11851</v>
      </c>
      <c r="F5039" s="49" t="s">
        <v>18</v>
      </c>
      <c r="G5039" s="203">
        <v>1</v>
      </c>
      <c r="H5039" s="203" t="s">
        <v>10536</v>
      </c>
      <c r="I5039" s="205" t="s">
        <v>1459</v>
      </c>
      <c r="J5039" s="208" t="s">
        <v>1787</v>
      </c>
      <c r="K5039" s="203">
        <v>60</v>
      </c>
      <c r="L5039" s="207" t="s">
        <v>827</v>
      </c>
      <c r="M5039" s="208" t="s">
        <v>1502</v>
      </c>
      <c r="N5039" s="209">
        <f t="shared" si="0"/>
        <v>2026</v>
      </c>
      <c r="O5039" s="210">
        <f t="shared" si="1"/>
        <v>1</v>
      </c>
      <c r="P5039" s="211" t="str">
        <f>IFERROR(VLOOKUP(F5039,연간집계!D:E,2,FALSE),"")</f>
        <v>포토그랩스 276</v>
      </c>
    </row>
    <row r="5040" spans="1:16" ht="12.75">
      <c r="A5040" s="201">
        <v>46023.966145833336</v>
      </c>
      <c r="B5040" s="202">
        <v>46023</v>
      </c>
      <c r="C5040" s="203" t="s">
        <v>11853</v>
      </c>
      <c r="D5040" s="203" t="s">
        <v>11</v>
      </c>
      <c r="E5040" s="204" t="s">
        <v>11851</v>
      </c>
      <c r="F5040" s="49" t="s">
        <v>18</v>
      </c>
      <c r="G5040" s="203">
        <v>1</v>
      </c>
      <c r="H5040" s="203" t="s">
        <v>10536</v>
      </c>
      <c r="I5040" s="205" t="s">
        <v>1459</v>
      </c>
      <c r="J5040" s="208" t="s">
        <v>1787</v>
      </c>
      <c r="K5040" s="203">
        <v>50</v>
      </c>
      <c r="L5040" s="207" t="s">
        <v>827</v>
      </c>
      <c r="M5040" s="208" t="s">
        <v>1502</v>
      </c>
      <c r="N5040" s="209">
        <f t="shared" si="0"/>
        <v>2026</v>
      </c>
      <c r="O5040" s="210">
        <f t="shared" si="1"/>
        <v>1</v>
      </c>
      <c r="P5040" s="211" t="str">
        <f>IFERROR(VLOOKUP(F5040,연간집계!D:E,2,FALSE),"")</f>
        <v>포토그랩스 276</v>
      </c>
    </row>
    <row r="5041" spans="1:16" ht="12.75">
      <c r="A5041" s="201">
        <v>46023.992685185185</v>
      </c>
      <c r="B5041" s="202">
        <v>46023</v>
      </c>
      <c r="C5041" s="203" t="s">
        <v>11854</v>
      </c>
      <c r="D5041" s="203" t="s">
        <v>11</v>
      </c>
      <c r="E5041" s="204" t="s">
        <v>11855</v>
      </c>
      <c r="F5041" s="49" t="s">
        <v>1266</v>
      </c>
      <c r="G5041" s="203">
        <v>20</v>
      </c>
      <c r="H5041" s="203" t="s">
        <v>6777</v>
      </c>
      <c r="I5041" s="205" t="s">
        <v>2297</v>
      </c>
      <c r="J5041" s="206"/>
      <c r="K5041" s="203">
        <v>26</v>
      </c>
      <c r="L5041" s="207" t="s">
        <v>827</v>
      </c>
      <c r="M5041" s="208" t="s">
        <v>1514</v>
      </c>
      <c r="N5041" s="209">
        <f t="shared" si="0"/>
        <v>2026</v>
      </c>
      <c r="O5041" s="210">
        <f t="shared" si="1"/>
        <v>1</v>
      </c>
      <c r="P5041" s="211" t="str">
        <f>IFERROR(VLOOKUP(F5041,연간집계!D:E,2,FALSE),"")</f>
        <v>PCMS_롱캘린더</v>
      </c>
    </row>
    <row r="5042" spans="1:16" ht="12.75">
      <c r="A5042" s="201">
        <v>46023.998553240737</v>
      </c>
      <c r="B5042" s="202">
        <v>46023</v>
      </c>
      <c r="C5042" s="203" t="s">
        <v>11856</v>
      </c>
      <c r="D5042" s="203" t="s">
        <v>11</v>
      </c>
      <c r="E5042" s="204" t="s">
        <v>11857</v>
      </c>
      <c r="F5042" s="49" t="s">
        <v>1291</v>
      </c>
      <c r="G5042" s="203">
        <v>1</v>
      </c>
      <c r="H5042" s="203" t="s">
        <v>11858</v>
      </c>
      <c r="I5042" s="205" t="s">
        <v>1840</v>
      </c>
      <c r="J5042" s="206"/>
      <c r="K5042" s="203">
        <v>14</v>
      </c>
      <c r="L5042" s="207" t="s">
        <v>827</v>
      </c>
      <c r="M5042" s="208" t="s">
        <v>1629</v>
      </c>
      <c r="N5042" s="209">
        <f t="shared" si="0"/>
        <v>2026</v>
      </c>
      <c r="O5042" s="210">
        <f t="shared" si="1"/>
        <v>1</v>
      </c>
      <c r="P5042" s="211" t="str">
        <f>IFERROR(VLOOKUP(F5042,연간집계!D:E,2,FALSE),"")</f>
        <v>PCMS_벽걸이1단캘린더</v>
      </c>
    </row>
    <row r="5043" spans="1:16" ht="12.75">
      <c r="A5043" s="201">
        <v>46024.030787037038</v>
      </c>
      <c r="B5043" s="202">
        <v>46024</v>
      </c>
      <c r="C5043" s="203" t="s">
        <v>11859</v>
      </c>
      <c r="D5043" s="203" t="s">
        <v>11</v>
      </c>
      <c r="E5043" s="204" t="s">
        <v>11860</v>
      </c>
      <c r="F5043" s="49" t="s">
        <v>1051</v>
      </c>
      <c r="G5043" s="203">
        <v>1</v>
      </c>
      <c r="H5043" s="203" t="s">
        <v>11861</v>
      </c>
      <c r="I5043" s="205" t="s">
        <v>1440</v>
      </c>
      <c r="J5043" s="206"/>
      <c r="K5043" s="203">
        <v>100</v>
      </c>
      <c r="L5043" s="207" t="s">
        <v>827</v>
      </c>
      <c r="M5043" s="208" t="s">
        <v>1471</v>
      </c>
      <c r="N5043" s="209">
        <f t="shared" si="0"/>
        <v>2026</v>
      </c>
      <c r="O5043" s="210">
        <f t="shared" si="1"/>
        <v>1</v>
      </c>
      <c r="P5043" s="211" t="str">
        <f>IFERROR(VLOOKUP(F5043,연간집계!D:E,2,FALSE),"")</f>
        <v>프리북A4 (하드)</v>
      </c>
    </row>
    <row r="5044" spans="1:16" ht="12.75">
      <c r="A5044" s="201">
        <v>46024.03670138889</v>
      </c>
      <c r="B5044" s="202">
        <v>46024</v>
      </c>
      <c r="C5044" s="203" t="s">
        <v>11862</v>
      </c>
      <c r="D5044" s="203" t="s">
        <v>11</v>
      </c>
      <c r="E5044" s="204" t="s">
        <v>11863</v>
      </c>
      <c r="F5044" s="49" t="s">
        <v>1284</v>
      </c>
      <c r="G5044" s="203">
        <v>2</v>
      </c>
      <c r="H5044" s="203" t="s">
        <v>2449</v>
      </c>
      <c r="I5044" s="205" t="s">
        <v>2297</v>
      </c>
      <c r="J5044" s="206"/>
      <c r="K5044" s="203">
        <v>26</v>
      </c>
      <c r="L5044" s="207" t="s">
        <v>827</v>
      </c>
      <c r="M5044" s="208" t="s">
        <v>1471</v>
      </c>
      <c r="N5044" s="209">
        <f t="shared" si="0"/>
        <v>2026</v>
      </c>
      <c r="O5044" s="210">
        <f t="shared" si="1"/>
        <v>1</v>
      </c>
      <c r="P5044" s="211" t="str">
        <f>IFERROR(VLOOKUP(F5044,연간집계!D:E,2,FALSE),"")</f>
        <v>PCMS_스탠다드캘린더</v>
      </c>
    </row>
    <row r="5045" spans="1:16" ht="12.75">
      <c r="A5045" s="201">
        <v>46024.071863425925</v>
      </c>
      <c r="B5045" s="202">
        <v>46024</v>
      </c>
      <c r="C5045" s="203" t="s">
        <v>11864</v>
      </c>
      <c r="D5045" s="203" t="s">
        <v>11</v>
      </c>
      <c r="E5045" s="204" t="s">
        <v>11865</v>
      </c>
      <c r="F5045" s="49" t="s">
        <v>1281</v>
      </c>
      <c r="G5045" s="203">
        <v>2</v>
      </c>
      <c r="H5045" s="203" t="s">
        <v>11866</v>
      </c>
      <c r="I5045" s="205" t="s">
        <v>2297</v>
      </c>
      <c r="J5045" s="206"/>
      <c r="K5045" s="203">
        <v>26</v>
      </c>
      <c r="L5045" s="207" t="s">
        <v>827</v>
      </c>
      <c r="M5045" s="208" t="s">
        <v>1541</v>
      </c>
      <c r="N5045" s="209">
        <f t="shared" si="0"/>
        <v>2026</v>
      </c>
      <c r="O5045" s="210">
        <f t="shared" si="1"/>
        <v>1</v>
      </c>
      <c r="P5045" s="211" t="str">
        <f>IFERROR(VLOOKUP(F5045,연간집계!D:E,2,FALSE),"")</f>
        <v>PCMS_빅캘린더</v>
      </c>
    </row>
    <row r="5046" spans="1:16" ht="12.75">
      <c r="A5046" s="201">
        <v>46024.095335648148</v>
      </c>
      <c r="B5046" s="202">
        <v>46024</v>
      </c>
      <c r="C5046" s="203" t="s">
        <v>11867</v>
      </c>
      <c r="D5046" s="203" t="s">
        <v>11</v>
      </c>
      <c r="E5046" s="204" t="s">
        <v>11868</v>
      </c>
      <c r="F5046" s="49" t="s">
        <v>1284</v>
      </c>
      <c r="G5046" s="203">
        <v>2</v>
      </c>
      <c r="H5046" s="203" t="s">
        <v>11869</v>
      </c>
      <c r="I5046" s="205" t="s">
        <v>2297</v>
      </c>
      <c r="J5046" s="206"/>
      <c r="K5046" s="203">
        <v>26</v>
      </c>
      <c r="L5046" s="207" t="s">
        <v>828</v>
      </c>
      <c r="M5046" s="208" t="s">
        <v>1541</v>
      </c>
      <c r="N5046" s="209">
        <f t="shared" si="0"/>
        <v>2026</v>
      </c>
      <c r="O5046" s="210">
        <f t="shared" si="1"/>
        <v>1</v>
      </c>
      <c r="P5046" s="211" t="str">
        <f>IFERROR(VLOOKUP(F5046,연간집계!D:E,2,FALSE),"")</f>
        <v>PCMS_스탠다드캘린더</v>
      </c>
    </row>
    <row r="5047" spans="1:16" ht="12.75">
      <c r="A5047" s="201">
        <v>46024.20957175926</v>
      </c>
      <c r="B5047" s="202">
        <v>46024</v>
      </c>
      <c r="C5047" s="203" t="s">
        <v>11870</v>
      </c>
      <c r="D5047" s="203" t="s">
        <v>11</v>
      </c>
      <c r="E5047" s="204" t="s">
        <v>11871</v>
      </c>
      <c r="F5047" s="49" t="s">
        <v>1284</v>
      </c>
      <c r="G5047" s="203">
        <v>1</v>
      </c>
      <c r="H5047" s="203" t="s">
        <v>11872</v>
      </c>
      <c r="I5047" s="205" t="s">
        <v>1440</v>
      </c>
      <c r="J5047" s="206"/>
      <c r="K5047" s="203">
        <v>26</v>
      </c>
      <c r="L5047" s="207" t="s">
        <v>827</v>
      </c>
      <c r="M5047" s="208" t="s">
        <v>2216</v>
      </c>
      <c r="N5047" s="209">
        <f t="shared" si="0"/>
        <v>2026</v>
      </c>
      <c r="O5047" s="210">
        <f t="shared" si="1"/>
        <v>1</v>
      </c>
      <c r="P5047" s="211" t="str">
        <f>IFERROR(VLOOKUP(F5047,연간집계!D:E,2,FALSE),"")</f>
        <v>PCMS_스탠다드캘린더</v>
      </c>
    </row>
    <row r="5048" spans="1:16" ht="12.75">
      <c r="A5048" s="201">
        <v>46024.406006944446</v>
      </c>
      <c r="B5048" s="202">
        <v>46024</v>
      </c>
      <c r="C5048" s="203" t="s">
        <v>11873</v>
      </c>
      <c r="D5048" s="203" t="s">
        <v>11</v>
      </c>
      <c r="E5048" s="204" t="s">
        <v>11874</v>
      </c>
      <c r="F5048" s="49" t="s">
        <v>1299</v>
      </c>
      <c r="G5048" s="203">
        <v>1</v>
      </c>
      <c r="H5048" s="203" t="s">
        <v>11875</v>
      </c>
      <c r="I5048" s="205" t="s">
        <v>1840</v>
      </c>
      <c r="J5048" s="206"/>
      <c r="K5048" s="203">
        <v>15</v>
      </c>
      <c r="L5048" s="207" t="s">
        <v>827</v>
      </c>
      <c r="M5048" s="208" t="s">
        <v>1471</v>
      </c>
      <c r="N5048" s="209">
        <f t="shared" si="0"/>
        <v>2026</v>
      </c>
      <c r="O5048" s="210">
        <f t="shared" si="1"/>
        <v>1</v>
      </c>
      <c r="P5048" s="211" t="str">
        <f>IFERROR(VLOOKUP(F5048,연간집계!D:E,2,FALSE),"")</f>
        <v>PCMS_우드월캘린더</v>
      </c>
    </row>
    <row r="5049" spans="1:16" ht="12.75">
      <c r="A5049" s="201">
        <v>46024.406018518515</v>
      </c>
      <c r="B5049" s="202">
        <v>46024</v>
      </c>
      <c r="C5049" s="203" t="s">
        <v>11876</v>
      </c>
      <c r="D5049" s="203" t="s">
        <v>11</v>
      </c>
      <c r="E5049" s="204" t="s">
        <v>11877</v>
      </c>
      <c r="F5049" s="49" t="s">
        <v>1281</v>
      </c>
      <c r="G5049" s="203">
        <v>2</v>
      </c>
      <c r="H5049" s="203" t="s">
        <v>3218</v>
      </c>
      <c r="I5049" s="205" t="s">
        <v>1280</v>
      </c>
      <c r="J5049" s="206"/>
      <c r="K5049" s="203">
        <v>26</v>
      </c>
      <c r="L5049" s="207" t="s">
        <v>828</v>
      </c>
      <c r="M5049" s="208" t="s">
        <v>1436</v>
      </c>
      <c r="N5049" s="209">
        <f t="shared" si="0"/>
        <v>2026</v>
      </c>
      <c r="O5049" s="210">
        <f t="shared" si="1"/>
        <v>1</v>
      </c>
      <c r="P5049" s="211" t="str">
        <f>IFERROR(VLOOKUP(F5049,연간집계!D:E,2,FALSE),"")</f>
        <v>PCMS_빅캘린더</v>
      </c>
    </row>
    <row r="5050" spans="1:16" ht="12.75">
      <c r="A5050" s="201">
        <v>46024.40896990741</v>
      </c>
      <c r="B5050" s="202">
        <v>46024</v>
      </c>
      <c r="C5050" s="203" t="s">
        <v>11878</v>
      </c>
      <c r="D5050" s="203" t="s">
        <v>11</v>
      </c>
      <c r="E5050" s="204" t="s">
        <v>11879</v>
      </c>
      <c r="F5050" s="49" t="s">
        <v>1299</v>
      </c>
      <c r="G5050" s="203">
        <v>1</v>
      </c>
      <c r="H5050" s="203" t="s">
        <v>11875</v>
      </c>
      <c r="I5050" s="205" t="s">
        <v>1840</v>
      </c>
      <c r="J5050" s="206"/>
      <c r="K5050" s="203">
        <v>15</v>
      </c>
      <c r="L5050" s="207" t="s">
        <v>827</v>
      </c>
      <c r="M5050" s="208" t="s">
        <v>1471</v>
      </c>
      <c r="N5050" s="209">
        <f t="shared" si="0"/>
        <v>2026</v>
      </c>
      <c r="O5050" s="210">
        <f t="shared" si="1"/>
        <v>1</v>
      </c>
      <c r="P5050" s="211" t="str">
        <f>IFERROR(VLOOKUP(F5050,연간집계!D:E,2,FALSE),"")</f>
        <v>PCMS_우드월캘린더</v>
      </c>
    </row>
    <row r="5051" spans="1:16" ht="12.75">
      <c r="A5051" s="201">
        <v>46024.40898148148</v>
      </c>
      <c r="B5051" s="202">
        <v>46024</v>
      </c>
      <c r="C5051" s="203" t="s">
        <v>11880</v>
      </c>
      <c r="D5051" s="203" t="s">
        <v>11</v>
      </c>
      <c r="E5051" s="204" t="s">
        <v>11881</v>
      </c>
      <c r="F5051" s="49" t="s">
        <v>1299</v>
      </c>
      <c r="G5051" s="203">
        <v>1</v>
      </c>
      <c r="H5051" s="203" t="s">
        <v>11875</v>
      </c>
      <c r="I5051" s="205" t="s">
        <v>1840</v>
      </c>
      <c r="J5051" s="206"/>
      <c r="K5051" s="203">
        <v>15</v>
      </c>
      <c r="L5051" s="207" t="s">
        <v>827</v>
      </c>
      <c r="M5051" s="208" t="s">
        <v>1471</v>
      </c>
      <c r="N5051" s="209">
        <f t="shared" si="0"/>
        <v>2026</v>
      </c>
      <c r="O5051" s="210">
        <f t="shared" si="1"/>
        <v>1</v>
      </c>
      <c r="P5051" s="211" t="str">
        <f>IFERROR(VLOOKUP(F5051,연간집계!D:E,2,FALSE),"")</f>
        <v>PCMS_우드월캘린더</v>
      </c>
    </row>
    <row r="5052" spans="1:16" ht="12.75">
      <c r="A5052" s="201">
        <v>46024.423680555556</v>
      </c>
      <c r="B5052" s="202">
        <v>46024</v>
      </c>
      <c r="C5052" s="203" t="s">
        <v>11882</v>
      </c>
      <c r="D5052" s="203" t="s">
        <v>11</v>
      </c>
      <c r="E5052" s="204" t="s">
        <v>11883</v>
      </c>
      <c r="F5052" s="49" t="s">
        <v>1299</v>
      </c>
      <c r="G5052" s="203">
        <v>1</v>
      </c>
      <c r="H5052" s="203" t="s">
        <v>11884</v>
      </c>
      <c r="I5052" s="205" t="s">
        <v>1840</v>
      </c>
      <c r="J5052" s="206"/>
      <c r="K5052" s="203">
        <v>15</v>
      </c>
      <c r="L5052" s="207" t="s">
        <v>827</v>
      </c>
      <c r="M5052" s="208" t="s">
        <v>1436</v>
      </c>
      <c r="N5052" s="209">
        <f t="shared" si="0"/>
        <v>2026</v>
      </c>
      <c r="O5052" s="210">
        <f t="shared" si="1"/>
        <v>1</v>
      </c>
      <c r="P5052" s="211" t="str">
        <f>IFERROR(VLOOKUP(F5052,연간집계!D:E,2,FALSE),"")</f>
        <v>PCMS_우드월캘린더</v>
      </c>
    </row>
    <row r="5053" spans="1:16" ht="12.75">
      <c r="A5053" s="201">
        <v>46024.429594907408</v>
      </c>
      <c r="B5053" s="202">
        <v>46024</v>
      </c>
      <c r="C5053" s="203" t="s">
        <v>11885</v>
      </c>
      <c r="D5053" s="203" t="s">
        <v>11</v>
      </c>
      <c r="E5053" s="204" t="s">
        <v>11886</v>
      </c>
      <c r="F5053" s="49" t="s">
        <v>1036</v>
      </c>
      <c r="G5053" s="203">
        <v>1</v>
      </c>
      <c r="H5053" s="203" t="s">
        <v>11887</v>
      </c>
      <c r="I5053" s="205" t="s">
        <v>1440</v>
      </c>
      <c r="J5053" s="206"/>
      <c r="K5053" s="203">
        <v>52</v>
      </c>
      <c r="L5053" s="207" t="s">
        <v>827</v>
      </c>
      <c r="M5053" s="208" t="s">
        <v>1436</v>
      </c>
      <c r="N5053" s="209">
        <f t="shared" si="0"/>
        <v>2026</v>
      </c>
      <c r="O5053" s="210">
        <f t="shared" si="1"/>
        <v>1</v>
      </c>
      <c r="P5053" s="211" t="str">
        <f>IFERROR(VLOOKUP(F5053,연간집계!D:E,2,FALSE),"")</f>
        <v>포토로그북 (바인더)</v>
      </c>
    </row>
    <row r="5054" spans="1:16" ht="12.75">
      <c r="A5054" s="201">
        <v>46024.447222222225</v>
      </c>
      <c r="B5054" s="202">
        <v>46024</v>
      </c>
      <c r="C5054" s="203" t="s">
        <v>11888</v>
      </c>
      <c r="D5054" s="203" t="s">
        <v>11</v>
      </c>
      <c r="E5054" s="204" t="s">
        <v>11889</v>
      </c>
      <c r="F5054" s="49" t="s">
        <v>1266</v>
      </c>
      <c r="G5054" s="203">
        <v>4</v>
      </c>
      <c r="H5054" s="203" t="s">
        <v>11890</v>
      </c>
      <c r="I5054" s="205" t="s">
        <v>1842</v>
      </c>
      <c r="J5054" s="206"/>
      <c r="K5054" s="203">
        <v>26</v>
      </c>
      <c r="L5054" s="207" t="s">
        <v>827</v>
      </c>
      <c r="M5054" s="208" t="s">
        <v>1481</v>
      </c>
      <c r="N5054" s="209">
        <f t="shared" si="0"/>
        <v>2026</v>
      </c>
      <c r="O5054" s="210">
        <f t="shared" si="1"/>
        <v>1</v>
      </c>
      <c r="P5054" s="211" t="str">
        <f>IFERROR(VLOOKUP(F5054,연간집계!D:E,2,FALSE),"")</f>
        <v>PCMS_롱캘린더</v>
      </c>
    </row>
    <row r="5055" spans="1:16" ht="12.75">
      <c r="A5055" s="201">
        <v>46024.476643518516</v>
      </c>
      <c r="B5055" s="202">
        <v>46024</v>
      </c>
      <c r="C5055" s="203" t="s">
        <v>11891</v>
      </c>
      <c r="D5055" s="203" t="s">
        <v>11</v>
      </c>
      <c r="E5055" s="204" t="s">
        <v>11892</v>
      </c>
      <c r="F5055" s="49" t="s">
        <v>1287</v>
      </c>
      <c r="G5055" s="203">
        <v>1</v>
      </c>
      <c r="H5055" s="203" t="s">
        <v>10555</v>
      </c>
      <c r="I5055" s="205" t="s">
        <v>1440</v>
      </c>
      <c r="J5055" s="206"/>
      <c r="K5055" s="203">
        <v>26</v>
      </c>
      <c r="L5055" s="207" t="s">
        <v>827</v>
      </c>
      <c r="M5055" s="208" t="s">
        <v>1514</v>
      </c>
      <c r="N5055" s="209">
        <f t="shared" si="0"/>
        <v>2026</v>
      </c>
      <c r="O5055" s="210">
        <f t="shared" si="1"/>
        <v>1</v>
      </c>
      <c r="P5055" s="211" t="str">
        <f>IFERROR(VLOOKUP(F5055,연간집계!D:E,2,FALSE),"")</f>
        <v>PCMS_우드스탠드캘린더</v>
      </c>
    </row>
    <row r="5056" spans="1:16" ht="12.75">
      <c r="A5056" s="201">
        <v>46024.497233796297</v>
      </c>
      <c r="B5056" s="202">
        <v>46024</v>
      </c>
      <c r="C5056" s="203" t="s">
        <v>11893</v>
      </c>
      <c r="D5056" s="203" t="s">
        <v>11</v>
      </c>
      <c r="E5056" s="204" t="s">
        <v>11894</v>
      </c>
      <c r="F5056" s="49" t="s">
        <v>1243</v>
      </c>
      <c r="G5056" s="203">
        <v>1</v>
      </c>
      <c r="H5056" s="203" t="s">
        <v>11895</v>
      </c>
      <c r="I5056" s="205" t="s">
        <v>1510</v>
      </c>
      <c r="J5056" s="206"/>
      <c r="K5056" s="203">
        <v>24</v>
      </c>
      <c r="L5056" s="207" t="s">
        <v>828</v>
      </c>
      <c r="M5056" s="208" t="s">
        <v>1436</v>
      </c>
      <c r="N5056" s="209">
        <f t="shared" si="0"/>
        <v>2026</v>
      </c>
      <c r="O5056" s="210">
        <f t="shared" si="1"/>
        <v>1</v>
      </c>
      <c r="P5056" s="211" t="str">
        <f>IFERROR(VLOOKUP(F5056,연간집계!D:E,2,FALSE),"")</f>
        <v>모바일 포토북 150 (여행)</v>
      </c>
    </row>
    <row r="5057" spans="1:16" ht="12.75">
      <c r="A5057" s="201">
        <v>46024.503136574072</v>
      </c>
      <c r="B5057" s="202">
        <v>46024</v>
      </c>
      <c r="C5057" s="203" t="s">
        <v>11896</v>
      </c>
      <c r="D5057" s="203" t="s">
        <v>11</v>
      </c>
      <c r="E5057" s="204" t="s">
        <v>11897</v>
      </c>
      <c r="F5057" s="49" t="s">
        <v>1284</v>
      </c>
      <c r="G5057" s="203">
        <v>7</v>
      </c>
      <c r="H5057" s="203" t="s">
        <v>11898</v>
      </c>
      <c r="I5057" s="205" t="s">
        <v>4186</v>
      </c>
      <c r="J5057" s="206"/>
      <c r="K5057" s="203">
        <v>26</v>
      </c>
      <c r="L5057" s="207" t="s">
        <v>827</v>
      </c>
      <c r="M5057" s="208" t="s">
        <v>1436</v>
      </c>
      <c r="N5057" s="209">
        <f t="shared" si="0"/>
        <v>2026</v>
      </c>
      <c r="O5057" s="210">
        <f t="shared" si="1"/>
        <v>1</v>
      </c>
      <c r="P5057" s="211" t="str">
        <f>IFERROR(VLOOKUP(F5057,연간집계!D:E,2,FALSE),"")</f>
        <v>PCMS_스탠다드캘린더</v>
      </c>
    </row>
    <row r="5058" spans="1:16" ht="12.75">
      <c r="A5058" s="201">
        <v>46024.503159722219</v>
      </c>
      <c r="B5058" s="202">
        <v>46024</v>
      </c>
      <c r="C5058" s="203" t="s">
        <v>11899</v>
      </c>
      <c r="D5058" s="203" t="s">
        <v>11</v>
      </c>
      <c r="E5058" s="204" t="s">
        <v>11900</v>
      </c>
      <c r="F5058" s="49" t="s">
        <v>856</v>
      </c>
      <c r="G5058" s="203">
        <v>14</v>
      </c>
      <c r="H5058" s="203" t="s">
        <v>11901</v>
      </c>
      <c r="I5058" s="205" t="s">
        <v>5118</v>
      </c>
      <c r="J5058" s="206"/>
      <c r="K5058" s="203">
        <v>38</v>
      </c>
      <c r="L5058" s="207" t="s">
        <v>827</v>
      </c>
      <c r="M5058" s="203" t="s">
        <v>5021</v>
      </c>
      <c r="N5058" s="209">
        <f t="shared" si="0"/>
        <v>2026</v>
      </c>
      <c r="O5058" s="210">
        <f t="shared" si="1"/>
        <v>1</v>
      </c>
      <c r="P5058" s="211" t="str">
        <f>IFERROR(VLOOKUP(F5058,연간집계!D:E,2,FALSE),"")</f>
        <v>스탠다드 포토북 8*8 (하드/무광)</v>
      </c>
    </row>
    <row r="5059" spans="1:16" ht="12.75">
      <c r="A5059" s="201">
        <v>46024.529548611114</v>
      </c>
      <c r="B5059" s="202">
        <v>46024</v>
      </c>
      <c r="C5059" s="203" t="s">
        <v>11902</v>
      </c>
      <c r="D5059" s="203" t="s">
        <v>11</v>
      </c>
      <c r="E5059" s="204" t="s">
        <v>11903</v>
      </c>
      <c r="F5059" s="49" t="s">
        <v>1299</v>
      </c>
      <c r="G5059" s="203">
        <v>1</v>
      </c>
      <c r="H5059" s="203" t="s">
        <v>2615</v>
      </c>
      <c r="I5059" s="205" t="s">
        <v>10812</v>
      </c>
      <c r="J5059" s="206"/>
      <c r="K5059" s="203">
        <v>15</v>
      </c>
      <c r="L5059" s="207" t="s">
        <v>827</v>
      </c>
      <c r="M5059" s="208" t="s">
        <v>1436</v>
      </c>
      <c r="N5059" s="209">
        <f t="shared" si="0"/>
        <v>2026</v>
      </c>
      <c r="O5059" s="210">
        <f t="shared" si="1"/>
        <v>1</v>
      </c>
      <c r="P5059" s="211" t="str">
        <f>IFERROR(VLOOKUP(F5059,연간집계!D:E,2,FALSE),"")</f>
        <v>PCMS_우드월캘린더</v>
      </c>
    </row>
    <row r="5060" spans="1:16" ht="12.75">
      <c r="A5060" s="201">
        <v>46024.603414351855</v>
      </c>
      <c r="B5060" s="202">
        <v>46024</v>
      </c>
      <c r="C5060" s="203" t="s">
        <v>11904</v>
      </c>
      <c r="D5060" s="203" t="s">
        <v>11</v>
      </c>
      <c r="E5060" s="204" t="s">
        <v>11905</v>
      </c>
      <c r="F5060" s="49" t="s">
        <v>1245</v>
      </c>
      <c r="G5060" s="203">
        <v>1</v>
      </c>
      <c r="H5060" s="203" t="s">
        <v>11906</v>
      </c>
      <c r="I5060" s="205" t="s">
        <v>1455</v>
      </c>
      <c r="J5060" s="206"/>
      <c r="K5060" s="203">
        <v>24</v>
      </c>
      <c r="L5060" s="207" t="s">
        <v>828</v>
      </c>
      <c r="M5060" s="208" t="s">
        <v>1471</v>
      </c>
      <c r="N5060" s="209">
        <f t="shared" si="0"/>
        <v>2026</v>
      </c>
      <c r="O5060" s="210">
        <f t="shared" si="1"/>
        <v>1</v>
      </c>
      <c r="P5060" s="211" t="str">
        <f>IFERROR(VLOOKUP(F5060,연간집계!D:E,2,FALSE),"")</f>
        <v>모바일 포토북 198 (여행)</v>
      </c>
    </row>
    <row r="5061" spans="1:16" ht="12.75">
      <c r="A5061" s="201">
        <v>46024.603425925925</v>
      </c>
      <c r="B5061" s="202">
        <v>46024</v>
      </c>
      <c r="C5061" s="203" t="s">
        <v>11907</v>
      </c>
      <c r="D5061" s="203" t="s">
        <v>11</v>
      </c>
      <c r="E5061" s="204" t="s">
        <v>11905</v>
      </c>
      <c r="F5061" s="49" t="s">
        <v>1284</v>
      </c>
      <c r="G5061" s="203">
        <v>1</v>
      </c>
      <c r="H5061" s="203" t="s">
        <v>11906</v>
      </c>
      <c r="I5061" s="205" t="s">
        <v>5534</v>
      </c>
      <c r="J5061" s="206"/>
      <c r="K5061" s="203">
        <v>26</v>
      </c>
      <c r="L5061" s="207" t="s">
        <v>828</v>
      </c>
      <c r="M5061" s="208" t="s">
        <v>1471</v>
      </c>
      <c r="N5061" s="209">
        <f t="shared" si="0"/>
        <v>2026</v>
      </c>
      <c r="O5061" s="210">
        <f t="shared" si="1"/>
        <v>1</v>
      </c>
      <c r="P5061" s="211" t="str">
        <f>IFERROR(VLOOKUP(F5061,연간집계!D:E,2,FALSE),"")</f>
        <v>PCMS_스탠다드캘린더</v>
      </c>
    </row>
    <row r="5062" spans="1:16" ht="12.75">
      <c r="A5062" s="201">
        <v>46024.609432870369</v>
      </c>
      <c r="B5062" s="202">
        <v>46024</v>
      </c>
      <c r="C5062" s="203" t="s">
        <v>11908</v>
      </c>
      <c r="D5062" s="203" t="s">
        <v>11</v>
      </c>
      <c r="E5062" s="204" t="s">
        <v>11909</v>
      </c>
      <c r="F5062" s="49" t="s">
        <v>1281</v>
      </c>
      <c r="G5062" s="203">
        <v>2</v>
      </c>
      <c r="H5062" s="203" t="s">
        <v>11910</v>
      </c>
      <c r="I5062" s="205" t="s">
        <v>2297</v>
      </c>
      <c r="J5062" s="206"/>
      <c r="K5062" s="203">
        <v>26</v>
      </c>
      <c r="L5062" s="207" t="s">
        <v>828</v>
      </c>
      <c r="M5062" s="208" t="s">
        <v>1502</v>
      </c>
      <c r="N5062" s="209">
        <f t="shared" si="0"/>
        <v>2026</v>
      </c>
      <c r="O5062" s="210">
        <f t="shared" si="1"/>
        <v>1</v>
      </c>
      <c r="P5062" s="211" t="str">
        <f>IFERROR(VLOOKUP(F5062,연간집계!D:E,2,FALSE),"")</f>
        <v>PCMS_빅캘린더</v>
      </c>
    </row>
    <row r="5063" spans="1:16" ht="12.75">
      <c r="A5063" s="201">
        <v>46024.61246527778</v>
      </c>
      <c r="B5063" s="202">
        <v>46024</v>
      </c>
      <c r="C5063" s="203" t="s">
        <v>11911</v>
      </c>
      <c r="D5063" s="203" t="s">
        <v>11</v>
      </c>
      <c r="E5063" s="204" t="s">
        <v>11912</v>
      </c>
      <c r="F5063" s="49" t="s">
        <v>1284</v>
      </c>
      <c r="G5063" s="203">
        <v>1</v>
      </c>
      <c r="H5063" s="203" t="s">
        <v>11913</v>
      </c>
      <c r="I5063" s="205" t="s">
        <v>2297</v>
      </c>
      <c r="J5063" s="206"/>
      <c r="K5063" s="203">
        <v>26</v>
      </c>
      <c r="L5063" s="207" t="s">
        <v>827</v>
      </c>
      <c r="M5063" s="208" t="s">
        <v>1481</v>
      </c>
      <c r="N5063" s="209">
        <f t="shared" si="0"/>
        <v>2026</v>
      </c>
      <c r="O5063" s="210">
        <f t="shared" si="1"/>
        <v>1</v>
      </c>
      <c r="P5063" s="211" t="str">
        <f>IFERROR(VLOOKUP(F5063,연간집계!D:E,2,FALSE),"")</f>
        <v>PCMS_스탠다드캘린더</v>
      </c>
    </row>
    <row r="5064" spans="1:16" ht="12.75">
      <c r="A5064" s="201">
        <v>46024.612476851849</v>
      </c>
      <c r="B5064" s="202">
        <v>46024</v>
      </c>
      <c r="C5064" s="203" t="s">
        <v>11914</v>
      </c>
      <c r="D5064" s="203" t="s">
        <v>11</v>
      </c>
      <c r="E5064" s="204" t="s">
        <v>11912</v>
      </c>
      <c r="F5064" s="49" t="s">
        <v>892</v>
      </c>
      <c r="G5064" s="203">
        <v>1</v>
      </c>
      <c r="H5064" s="203" t="s">
        <v>11913</v>
      </c>
      <c r="I5064" s="205" t="s">
        <v>1440</v>
      </c>
      <c r="J5064" s="206"/>
      <c r="K5064" s="203">
        <v>40</v>
      </c>
      <c r="L5064" s="207" t="s">
        <v>827</v>
      </c>
      <c r="M5064" s="208" t="s">
        <v>1612</v>
      </c>
      <c r="N5064" s="209">
        <f t="shared" si="0"/>
        <v>2026</v>
      </c>
      <c r="O5064" s="210">
        <f t="shared" si="1"/>
        <v>1</v>
      </c>
      <c r="P5064" s="211" t="str">
        <f>IFERROR(VLOOKUP(F5064,연간집계!D:E,2,FALSE),"")</f>
        <v>모임북</v>
      </c>
    </row>
    <row r="5065" spans="1:16" ht="12.75">
      <c r="A5065" s="201">
        <v>46024.612488425926</v>
      </c>
      <c r="B5065" s="202">
        <v>46024</v>
      </c>
      <c r="C5065" s="203" t="s">
        <v>11915</v>
      </c>
      <c r="D5065" s="203" t="s">
        <v>11</v>
      </c>
      <c r="E5065" s="204" t="s">
        <v>11912</v>
      </c>
      <c r="F5065" s="49" t="s">
        <v>1281</v>
      </c>
      <c r="G5065" s="203">
        <v>1</v>
      </c>
      <c r="H5065" s="203" t="s">
        <v>11913</v>
      </c>
      <c r="I5065" s="205" t="s">
        <v>2297</v>
      </c>
      <c r="J5065" s="206"/>
      <c r="K5065" s="203">
        <v>26</v>
      </c>
      <c r="L5065" s="207" t="s">
        <v>827</v>
      </c>
      <c r="M5065" s="208" t="s">
        <v>1471</v>
      </c>
      <c r="N5065" s="209">
        <f t="shared" si="0"/>
        <v>2026</v>
      </c>
      <c r="O5065" s="210">
        <f t="shared" si="1"/>
        <v>1</v>
      </c>
      <c r="P5065" s="211" t="str">
        <f>IFERROR(VLOOKUP(F5065,연간집계!D:E,2,FALSE),"")</f>
        <v>PCMS_빅캘린더</v>
      </c>
    </row>
    <row r="5066" spans="1:16" ht="12.75">
      <c r="A5066" s="201">
        <v>46024.630185185182</v>
      </c>
      <c r="B5066" s="202">
        <v>46024</v>
      </c>
      <c r="C5066" s="203" t="s">
        <v>11916</v>
      </c>
      <c r="D5066" s="203" t="s">
        <v>11</v>
      </c>
      <c r="E5066" s="204" t="s">
        <v>11917</v>
      </c>
      <c r="F5066" s="49" t="s">
        <v>1407</v>
      </c>
      <c r="G5066" s="203">
        <v>1</v>
      </c>
      <c r="H5066" s="203" t="s">
        <v>11918</v>
      </c>
      <c r="I5066" s="205" t="s">
        <v>10103</v>
      </c>
      <c r="J5066" s="206"/>
      <c r="K5066" s="203">
        <v>162</v>
      </c>
      <c r="L5066" s="207" t="s">
        <v>827</v>
      </c>
      <c r="M5066" s="208" t="s">
        <v>1471</v>
      </c>
      <c r="N5066" s="209">
        <f t="shared" si="0"/>
        <v>2026</v>
      </c>
      <c r="O5066" s="210">
        <f t="shared" si="1"/>
        <v>1</v>
      </c>
      <c r="P5066" s="211" t="str">
        <f>IFERROR(VLOOKUP(F5066,연간집계!D:E,2,FALSE),"")</f>
        <v>포토다이어리 S2</v>
      </c>
    </row>
    <row r="5067" spans="1:16" ht="12.75">
      <c r="A5067" s="201">
        <v>46024.639074074075</v>
      </c>
      <c r="B5067" s="202">
        <v>46024</v>
      </c>
      <c r="C5067" s="203" t="s">
        <v>11919</v>
      </c>
      <c r="D5067" s="203" t="s">
        <v>11</v>
      </c>
      <c r="E5067" s="204" t="s">
        <v>11920</v>
      </c>
      <c r="F5067" s="49" t="s">
        <v>1031</v>
      </c>
      <c r="G5067" s="203">
        <v>1</v>
      </c>
      <c r="H5067" s="203" t="s">
        <v>11921</v>
      </c>
      <c r="I5067" s="205" t="s">
        <v>1736</v>
      </c>
      <c r="J5067" s="208" t="s">
        <v>3783</v>
      </c>
      <c r="K5067" s="203">
        <v>80</v>
      </c>
      <c r="L5067" s="207" t="s">
        <v>827</v>
      </c>
      <c r="M5067" s="208" t="s">
        <v>1436</v>
      </c>
      <c r="N5067" s="209">
        <f t="shared" si="0"/>
        <v>2026</v>
      </c>
      <c r="O5067" s="210">
        <f t="shared" si="1"/>
        <v>1</v>
      </c>
      <c r="P5067" s="211" t="str">
        <f>IFERROR(VLOOKUP(F5067,연간집계!D:E,2,FALSE),"")</f>
        <v>트래블북 198 (소프트/78p)</v>
      </c>
    </row>
    <row r="5068" spans="1:16" ht="12.75">
      <c r="A5068" s="201">
        <v>46024.639085648145</v>
      </c>
      <c r="B5068" s="202">
        <v>46023</v>
      </c>
      <c r="C5068" s="203" t="s">
        <v>11922</v>
      </c>
      <c r="D5068" s="203" t="s">
        <v>11</v>
      </c>
      <c r="E5068" s="204" t="s">
        <v>11923</v>
      </c>
      <c r="F5068" s="49" t="s">
        <v>1257</v>
      </c>
      <c r="G5068" s="203">
        <v>1</v>
      </c>
      <c r="H5068" s="203" t="s">
        <v>7434</v>
      </c>
      <c r="I5068" s="205" t="s">
        <v>2297</v>
      </c>
      <c r="J5068" s="206"/>
      <c r="K5068" s="203">
        <v>24</v>
      </c>
      <c r="L5068" s="207" t="s">
        <v>828</v>
      </c>
      <c r="M5068" s="208" t="s">
        <v>1541</v>
      </c>
      <c r="N5068" s="209">
        <f t="shared" si="0"/>
        <v>2026</v>
      </c>
      <c r="O5068" s="210">
        <f t="shared" si="1"/>
        <v>1</v>
      </c>
      <c r="P5068" s="211" t="str">
        <f>IFERROR(VLOOKUP(F5068,연간집계!D:E,2,FALSE),"")</f>
        <v>모바일 포토북 150 (커플)</v>
      </c>
    </row>
    <row r="5069" spans="1:16" ht="12.75">
      <c r="A5069" s="201">
        <v>46024.639143518521</v>
      </c>
      <c r="B5069" s="202">
        <v>46023</v>
      </c>
      <c r="C5069" s="203" t="s">
        <v>11924</v>
      </c>
      <c r="D5069" s="203" t="s">
        <v>11</v>
      </c>
      <c r="E5069" s="204" t="s">
        <v>11923</v>
      </c>
      <c r="F5069" s="49" t="s">
        <v>1236</v>
      </c>
      <c r="G5069" s="203">
        <v>1</v>
      </c>
      <c r="H5069" s="203" t="s">
        <v>7434</v>
      </c>
      <c r="I5069" s="205" t="s">
        <v>1506</v>
      </c>
      <c r="J5069" s="206"/>
      <c r="K5069" s="203">
        <v>24</v>
      </c>
      <c r="L5069" s="207" t="s">
        <v>828</v>
      </c>
      <c r="M5069" s="208" t="s">
        <v>1541</v>
      </c>
      <c r="N5069" s="209">
        <f t="shared" si="0"/>
        <v>2026</v>
      </c>
      <c r="O5069" s="210">
        <f t="shared" si="1"/>
        <v>1</v>
      </c>
      <c r="P5069" s="211" t="str">
        <f>IFERROR(VLOOKUP(F5069,연간집계!D:E,2,FALSE),"")</f>
        <v>모바일 포토북 150 (베이비)</v>
      </c>
    </row>
    <row r="5070" spans="1:16" ht="12.75">
      <c r="A5070" s="201">
        <v>46024.650983796295</v>
      </c>
      <c r="B5070" s="202">
        <v>46024</v>
      </c>
      <c r="C5070" s="203" t="s">
        <v>11925</v>
      </c>
      <c r="D5070" s="203" t="s">
        <v>11</v>
      </c>
      <c r="E5070" s="204" t="s">
        <v>11926</v>
      </c>
      <c r="F5070" s="49" t="s">
        <v>1269</v>
      </c>
      <c r="G5070" s="203">
        <v>3</v>
      </c>
      <c r="H5070" s="203" t="s">
        <v>10876</v>
      </c>
      <c r="I5070" s="205" t="s">
        <v>5016</v>
      </c>
      <c r="J5070" s="206"/>
      <c r="K5070" s="203">
        <v>26</v>
      </c>
      <c r="L5070" s="207" t="s">
        <v>827</v>
      </c>
      <c r="M5070" s="208" t="s">
        <v>1449</v>
      </c>
      <c r="N5070" s="209">
        <f t="shared" si="0"/>
        <v>2026</v>
      </c>
      <c r="O5070" s="210">
        <f t="shared" si="1"/>
        <v>1</v>
      </c>
      <c r="P5070" s="211" t="str">
        <f>IFERROR(VLOOKUP(F5070,연간집계!D:E,2,FALSE),"")</f>
        <v>PCMS_미니캘린더</v>
      </c>
    </row>
    <row r="5071" spans="1:16" ht="12.75">
      <c r="A5071" s="201">
        <v>46024.666018518517</v>
      </c>
      <c r="B5071" s="202">
        <v>46024</v>
      </c>
      <c r="C5071" s="203" t="s">
        <v>11927</v>
      </c>
      <c r="D5071" s="203" t="s">
        <v>11</v>
      </c>
      <c r="E5071" s="204" t="s">
        <v>11928</v>
      </c>
      <c r="F5071" s="49" t="s">
        <v>1284</v>
      </c>
      <c r="G5071" s="203">
        <v>3</v>
      </c>
      <c r="H5071" s="203" t="s">
        <v>7756</v>
      </c>
      <c r="I5071" s="205" t="s">
        <v>4943</v>
      </c>
      <c r="J5071" s="206"/>
      <c r="K5071" s="203">
        <v>26</v>
      </c>
      <c r="L5071" s="207" t="s">
        <v>828</v>
      </c>
      <c r="M5071" s="208" t="s">
        <v>1436</v>
      </c>
      <c r="N5071" s="209">
        <f t="shared" si="0"/>
        <v>2026</v>
      </c>
      <c r="O5071" s="210">
        <f t="shared" si="1"/>
        <v>1</v>
      </c>
      <c r="P5071" s="211" t="str">
        <f>IFERROR(VLOOKUP(F5071,연간집계!D:E,2,FALSE),"")</f>
        <v>PCMS_스탠다드캘린더</v>
      </c>
    </row>
    <row r="5072" spans="1:16" ht="12.75">
      <c r="A5072" s="201">
        <v>46024.68074074074</v>
      </c>
      <c r="B5072" s="202">
        <v>46024</v>
      </c>
      <c r="C5072" s="203" t="s">
        <v>11929</v>
      </c>
      <c r="D5072" s="203" t="s">
        <v>11</v>
      </c>
      <c r="E5072" s="204" t="s">
        <v>11930</v>
      </c>
      <c r="F5072" s="49" t="s">
        <v>64</v>
      </c>
      <c r="G5072" s="203">
        <v>1</v>
      </c>
      <c r="H5072" s="203" t="s">
        <v>441</v>
      </c>
      <c r="I5072" s="205" t="s">
        <v>1440</v>
      </c>
      <c r="J5072" s="206"/>
      <c r="K5072" s="203">
        <v>58</v>
      </c>
      <c r="L5072" s="207" t="s">
        <v>827</v>
      </c>
      <c r="M5072" s="208" t="s">
        <v>1497</v>
      </c>
      <c r="N5072" s="209">
        <f t="shared" si="0"/>
        <v>2026</v>
      </c>
      <c r="O5072" s="210">
        <f t="shared" si="1"/>
        <v>1</v>
      </c>
      <c r="P5072" s="211" t="str">
        <f>IFERROR(VLOOKUP(F5072,연간집계!D:E,2,FALSE),"")</f>
        <v>플라이트북 276</v>
      </c>
    </row>
    <row r="5073" spans="1:16" ht="12.75">
      <c r="A5073" s="201">
        <v>46024.710173611114</v>
      </c>
      <c r="B5073" s="202">
        <v>46024</v>
      </c>
      <c r="C5073" s="203" t="s">
        <v>11931</v>
      </c>
      <c r="D5073" s="203" t="s">
        <v>11</v>
      </c>
      <c r="E5073" s="204" t="s">
        <v>11932</v>
      </c>
      <c r="F5073" s="49" t="s">
        <v>887</v>
      </c>
      <c r="G5073" s="203">
        <v>1</v>
      </c>
      <c r="H5073" s="203" t="s">
        <v>11933</v>
      </c>
      <c r="I5073" s="205" t="s">
        <v>1510</v>
      </c>
      <c r="J5073" s="206"/>
      <c r="K5073" s="203">
        <v>52</v>
      </c>
      <c r="L5073" s="207" t="s">
        <v>827</v>
      </c>
      <c r="M5073" s="208" t="s">
        <v>1436</v>
      </c>
      <c r="N5073" s="209">
        <f t="shared" si="0"/>
        <v>2026</v>
      </c>
      <c r="O5073" s="210">
        <f t="shared" si="1"/>
        <v>1</v>
      </c>
      <c r="P5073" s="211" t="str">
        <f>IFERROR(VLOOKUP(F5073,연간집계!D:E,2,FALSE),"")</f>
        <v>마이트립북 198</v>
      </c>
    </row>
    <row r="5074" spans="1:16" ht="12.75">
      <c r="A5074" s="201">
        <v>46024.736550925925</v>
      </c>
      <c r="B5074" s="202">
        <v>46024</v>
      </c>
      <c r="C5074" s="203" t="s">
        <v>11934</v>
      </c>
      <c r="D5074" s="203" t="s">
        <v>11</v>
      </c>
      <c r="E5074" s="204" t="s">
        <v>11935</v>
      </c>
      <c r="F5074" s="49" t="s">
        <v>847</v>
      </c>
      <c r="G5074" s="203">
        <v>1</v>
      </c>
      <c r="H5074" s="203" t="s">
        <v>11936</v>
      </c>
      <c r="I5074" s="205" t="s">
        <v>5118</v>
      </c>
      <c r="J5074" s="206"/>
      <c r="K5074" s="203">
        <v>26</v>
      </c>
      <c r="L5074" s="207" t="s">
        <v>827</v>
      </c>
      <c r="M5074" s="203" t="s">
        <v>5021</v>
      </c>
      <c r="N5074" s="209">
        <f t="shared" si="0"/>
        <v>2026</v>
      </c>
      <c r="O5074" s="210">
        <f t="shared" si="1"/>
        <v>1</v>
      </c>
      <c r="P5074" s="211" t="str">
        <f>IFERROR(VLOOKUP(F5074,연간집계!D:E,2,FALSE),"")</f>
        <v>스탠다드 포토북 8*11 (하드/무광)</v>
      </c>
    </row>
    <row r="5075" spans="1:16" ht="12.75">
      <c r="A5075" s="201">
        <v>46024.736562500002</v>
      </c>
      <c r="B5075" s="202">
        <v>46024</v>
      </c>
      <c r="C5075" s="203" t="s">
        <v>11937</v>
      </c>
      <c r="D5075" s="203" t="s">
        <v>11</v>
      </c>
      <c r="E5075" s="204" t="s">
        <v>11935</v>
      </c>
      <c r="F5075" s="49" t="s">
        <v>1247</v>
      </c>
      <c r="G5075" s="203">
        <v>1</v>
      </c>
      <c r="H5075" s="203" t="s">
        <v>11936</v>
      </c>
      <c r="I5075" s="205" t="s">
        <v>1453</v>
      </c>
      <c r="J5075" s="206"/>
      <c r="K5075" s="203">
        <v>24</v>
      </c>
      <c r="L5075" s="207" t="s">
        <v>828</v>
      </c>
      <c r="M5075" s="208" t="s">
        <v>1436</v>
      </c>
      <c r="N5075" s="209">
        <f t="shared" si="0"/>
        <v>2026</v>
      </c>
      <c r="O5075" s="210">
        <f t="shared" si="1"/>
        <v>1</v>
      </c>
      <c r="P5075" s="211" t="str">
        <f>IFERROR(VLOOKUP(F5075,연간집계!D:E,2,FALSE),"")</f>
        <v>모바일 포토북 197 (여행)</v>
      </c>
    </row>
    <row r="5076" spans="1:16" ht="12.75">
      <c r="A5076" s="201">
        <v>46024.756643518522</v>
      </c>
      <c r="B5076" s="202">
        <v>46024</v>
      </c>
      <c r="C5076" s="203" t="s">
        <v>11938</v>
      </c>
      <c r="D5076" s="203" t="s">
        <v>11</v>
      </c>
      <c r="E5076" s="204" t="s">
        <v>11939</v>
      </c>
      <c r="F5076" s="49" t="s">
        <v>1074</v>
      </c>
      <c r="G5076" s="203">
        <v>5</v>
      </c>
      <c r="H5076" s="203" t="s">
        <v>11940</v>
      </c>
      <c r="I5076" s="205" t="s">
        <v>1483</v>
      </c>
      <c r="J5076" s="208" t="s">
        <v>1791</v>
      </c>
      <c r="K5076" s="203">
        <v>40</v>
      </c>
      <c r="L5076" s="207" t="s">
        <v>827</v>
      </c>
      <c r="M5076" s="203" t="s">
        <v>5021</v>
      </c>
      <c r="N5076" s="209">
        <f t="shared" si="0"/>
        <v>2026</v>
      </c>
      <c r="O5076" s="210">
        <f t="shared" si="1"/>
        <v>1</v>
      </c>
      <c r="P5076" s="211" t="str">
        <f>IFERROR(VLOOKUP(F5076,연간집계!D:E,2,FALSE),"")</f>
        <v>레더북 (로얄와인)</v>
      </c>
    </row>
    <row r="5077" spans="1:16" ht="12.75">
      <c r="A5077" s="201">
        <v>46024.756655092591</v>
      </c>
      <c r="B5077" s="202">
        <v>46024</v>
      </c>
      <c r="C5077" s="203" t="s">
        <v>11941</v>
      </c>
      <c r="D5077" s="203" t="s">
        <v>11</v>
      </c>
      <c r="E5077" s="204" t="s">
        <v>11939</v>
      </c>
      <c r="F5077" s="49" t="s">
        <v>1072</v>
      </c>
      <c r="G5077" s="203">
        <v>13</v>
      </c>
      <c r="H5077" s="203" t="s">
        <v>11940</v>
      </c>
      <c r="I5077" s="205" t="s">
        <v>1483</v>
      </c>
      <c r="J5077" s="208" t="s">
        <v>1974</v>
      </c>
      <c r="K5077" s="203">
        <v>42</v>
      </c>
      <c r="L5077" s="207" t="s">
        <v>827</v>
      </c>
      <c r="M5077" s="203" t="s">
        <v>5021</v>
      </c>
      <c r="N5077" s="209">
        <f t="shared" si="0"/>
        <v>2026</v>
      </c>
      <c r="O5077" s="210">
        <f t="shared" si="1"/>
        <v>1</v>
      </c>
      <c r="P5077" s="211" t="str">
        <f>IFERROR(VLOOKUP(F5077,연간집계!D:E,2,FALSE),"")</f>
        <v>레더북 (딥그린)</v>
      </c>
    </row>
    <row r="5078" spans="1:16" ht="12.75">
      <c r="A5078" s="201">
        <v>46024.756666666668</v>
      </c>
      <c r="B5078" s="202">
        <v>46024</v>
      </c>
      <c r="C5078" s="203" t="s">
        <v>11942</v>
      </c>
      <c r="D5078" s="203" t="s">
        <v>11</v>
      </c>
      <c r="E5078" s="204" t="s">
        <v>11939</v>
      </c>
      <c r="F5078" s="49" t="s">
        <v>1076</v>
      </c>
      <c r="G5078" s="203">
        <v>5</v>
      </c>
      <c r="H5078" s="203" t="s">
        <v>11940</v>
      </c>
      <c r="I5078" s="205" t="s">
        <v>1483</v>
      </c>
      <c r="J5078" s="203" t="s">
        <v>4458</v>
      </c>
      <c r="K5078" s="203">
        <v>40</v>
      </c>
      <c r="L5078" s="207" t="s">
        <v>827</v>
      </c>
      <c r="M5078" s="203" t="s">
        <v>5021</v>
      </c>
      <c r="N5078" s="209">
        <f t="shared" si="0"/>
        <v>2026</v>
      </c>
      <c r="O5078" s="210">
        <f t="shared" si="1"/>
        <v>1</v>
      </c>
      <c r="P5078" s="211" t="str">
        <f>IFERROR(VLOOKUP(F5078,연간집계!D:E,2,FALSE),"")</f>
        <v>레더북 (다크네이비)</v>
      </c>
    </row>
    <row r="5079" spans="1:16" ht="12.75">
      <c r="A5079" s="201">
        <v>46024.815451388888</v>
      </c>
      <c r="B5079" s="202">
        <v>46024</v>
      </c>
      <c r="C5079" s="203" t="s">
        <v>11943</v>
      </c>
      <c r="D5079" s="203" t="s">
        <v>11</v>
      </c>
      <c r="E5079" s="204" t="s">
        <v>11944</v>
      </c>
      <c r="F5079" s="49" t="s">
        <v>1296</v>
      </c>
      <c r="G5079" s="203">
        <v>8</v>
      </c>
      <c r="H5079" s="203" t="s">
        <v>10164</v>
      </c>
      <c r="I5079" s="205" t="s">
        <v>5190</v>
      </c>
      <c r="J5079" s="206"/>
      <c r="K5079" s="203">
        <v>26</v>
      </c>
      <c r="L5079" s="207" t="s">
        <v>827</v>
      </c>
      <c r="M5079" s="208" t="s">
        <v>1514</v>
      </c>
      <c r="N5079" s="209">
        <f t="shared" si="0"/>
        <v>2026</v>
      </c>
      <c r="O5079" s="210">
        <f t="shared" si="1"/>
        <v>1</v>
      </c>
      <c r="P5079" s="211" t="str">
        <f>IFERROR(VLOOKUP(F5079,연간집계!D:E,2,FALSE),"")</f>
        <v>PCMS_벽걸이2단캘린더</v>
      </c>
    </row>
    <row r="5080" spans="1:16" ht="12.75">
      <c r="A5080" s="201">
        <v>46024.86822916667</v>
      </c>
      <c r="B5080" s="202">
        <v>46024</v>
      </c>
      <c r="C5080" s="203" t="s">
        <v>11945</v>
      </c>
      <c r="D5080" s="203" t="s">
        <v>11</v>
      </c>
      <c r="E5080" s="204" t="s">
        <v>11946</v>
      </c>
      <c r="F5080" s="49" t="s">
        <v>834</v>
      </c>
      <c r="G5080" s="203">
        <v>3</v>
      </c>
      <c r="H5080" s="203" t="s">
        <v>11947</v>
      </c>
      <c r="I5080" s="205" t="s">
        <v>1440</v>
      </c>
      <c r="J5080" s="206"/>
      <c r="K5080" s="203">
        <v>24</v>
      </c>
      <c r="L5080" s="207" t="s">
        <v>827</v>
      </c>
      <c r="M5080" s="208" t="s">
        <v>3117</v>
      </c>
      <c r="N5080" s="209">
        <f t="shared" si="0"/>
        <v>2026</v>
      </c>
      <c r="O5080" s="210">
        <f t="shared" si="1"/>
        <v>1</v>
      </c>
      <c r="P5080" s="211" t="str">
        <f>IFERROR(VLOOKUP(F5080,연간집계!D:E,2,FALSE),"")</f>
        <v>스탠다드 포토북 6*8 (소프트/무광)</v>
      </c>
    </row>
    <row r="5081" spans="1:16" ht="12.75">
      <c r="A5081" s="201">
        <v>46024.86824074074</v>
      </c>
      <c r="B5081" s="202">
        <v>46024</v>
      </c>
      <c r="C5081" s="203" t="s">
        <v>11948</v>
      </c>
      <c r="D5081" s="203" t="s">
        <v>11</v>
      </c>
      <c r="E5081" s="204" t="s">
        <v>11946</v>
      </c>
      <c r="F5081" s="49" t="s">
        <v>834</v>
      </c>
      <c r="G5081" s="203">
        <v>3</v>
      </c>
      <c r="H5081" s="203" t="s">
        <v>11947</v>
      </c>
      <c r="I5081" s="205" t="s">
        <v>1440</v>
      </c>
      <c r="J5081" s="206"/>
      <c r="K5081" s="203">
        <v>24</v>
      </c>
      <c r="L5081" s="207" t="s">
        <v>827</v>
      </c>
      <c r="M5081" s="208" t="s">
        <v>3117</v>
      </c>
      <c r="N5081" s="209">
        <f t="shared" si="0"/>
        <v>2026</v>
      </c>
      <c r="O5081" s="210">
        <f t="shared" si="1"/>
        <v>1</v>
      </c>
      <c r="P5081" s="211" t="str">
        <f>IFERROR(VLOOKUP(F5081,연간집계!D:E,2,FALSE),"")</f>
        <v>스탠다드 포토북 6*8 (소프트/무광)</v>
      </c>
    </row>
    <row r="5082" spans="1:16" ht="12.75">
      <c r="A5082" s="201">
        <v>46024.885925925926</v>
      </c>
      <c r="B5082" s="202">
        <v>46024</v>
      </c>
      <c r="C5082" s="203" t="s">
        <v>11949</v>
      </c>
      <c r="D5082" s="203" t="s">
        <v>11</v>
      </c>
      <c r="E5082" s="204" t="s">
        <v>11950</v>
      </c>
      <c r="F5082" s="49" t="s">
        <v>1204</v>
      </c>
      <c r="G5082" s="203">
        <v>1</v>
      </c>
      <c r="H5082" s="203" t="s">
        <v>433</v>
      </c>
      <c r="I5082" s="205" t="s">
        <v>1440</v>
      </c>
      <c r="J5082" s="208" t="s">
        <v>1756</v>
      </c>
      <c r="K5082" s="203">
        <v>40</v>
      </c>
      <c r="L5082" s="207" t="s">
        <v>827</v>
      </c>
      <c r="M5082" s="208" t="s">
        <v>1436</v>
      </c>
      <c r="N5082" s="209">
        <f t="shared" si="0"/>
        <v>2026</v>
      </c>
      <c r="O5082" s="210">
        <f t="shared" si="1"/>
        <v>1</v>
      </c>
      <c r="P5082" s="211" t="str">
        <f>IFERROR(VLOOKUP(F5082,연간집계!D:E,2,FALSE),"")</f>
        <v>히스토리북_블랙</v>
      </c>
    </row>
    <row r="5083" spans="1:16" ht="12.75">
      <c r="A5083" s="201">
        <v>46024.897662037038</v>
      </c>
      <c r="B5083" s="202">
        <v>46024</v>
      </c>
      <c r="C5083" s="203" t="s">
        <v>11951</v>
      </c>
      <c r="D5083" s="203" t="s">
        <v>11</v>
      </c>
      <c r="E5083" s="204" t="s">
        <v>11952</v>
      </c>
      <c r="F5083" s="49" t="s">
        <v>856</v>
      </c>
      <c r="G5083" s="203">
        <v>1</v>
      </c>
      <c r="H5083" s="203" t="s">
        <v>11953</v>
      </c>
      <c r="I5083" s="205" t="s">
        <v>1440</v>
      </c>
      <c r="J5083" s="206"/>
      <c r="K5083" s="203">
        <v>62</v>
      </c>
      <c r="L5083" s="207" t="s">
        <v>827</v>
      </c>
      <c r="M5083" s="208" t="s">
        <v>1645</v>
      </c>
      <c r="N5083" s="209">
        <f t="shared" si="0"/>
        <v>2026</v>
      </c>
      <c r="O5083" s="210">
        <f t="shared" si="1"/>
        <v>1</v>
      </c>
      <c r="P5083" s="211" t="str">
        <f>IFERROR(VLOOKUP(F5083,연간집계!D:E,2,FALSE),"")</f>
        <v>스탠다드 포토북 8*8 (하드/무광)</v>
      </c>
    </row>
    <row r="5084" spans="1:16" ht="12.75">
      <c r="A5084" s="201">
        <v>46024.897673611114</v>
      </c>
      <c r="B5084" s="202">
        <v>46024</v>
      </c>
      <c r="C5084" s="203" t="s">
        <v>11954</v>
      </c>
      <c r="D5084" s="203" t="s">
        <v>11</v>
      </c>
      <c r="E5084" s="204" t="s">
        <v>11952</v>
      </c>
      <c r="F5084" s="49" t="s">
        <v>856</v>
      </c>
      <c r="G5084" s="203">
        <v>1</v>
      </c>
      <c r="H5084" s="203" t="s">
        <v>11953</v>
      </c>
      <c r="I5084" s="205" t="s">
        <v>1440</v>
      </c>
      <c r="J5084" s="206"/>
      <c r="K5084" s="203">
        <v>64</v>
      </c>
      <c r="L5084" s="207" t="s">
        <v>827</v>
      </c>
      <c r="M5084" s="208" t="s">
        <v>1502</v>
      </c>
      <c r="N5084" s="209">
        <f t="shared" si="0"/>
        <v>2026</v>
      </c>
      <c r="O5084" s="210">
        <f t="shared" si="1"/>
        <v>1</v>
      </c>
      <c r="P5084" s="211" t="str">
        <f>IFERROR(VLOOKUP(F5084,연간집계!D:E,2,FALSE),"")</f>
        <v>스탠다드 포토북 8*8 (하드/무광)</v>
      </c>
    </row>
    <row r="5085" spans="1:16" ht="12.75">
      <c r="A5085" s="201">
        <v>46024.909409722219</v>
      </c>
      <c r="B5085" s="202">
        <v>46024</v>
      </c>
      <c r="C5085" s="203" t="s">
        <v>11955</v>
      </c>
      <c r="D5085" s="203" t="s">
        <v>11</v>
      </c>
      <c r="E5085" s="204" t="s">
        <v>11956</v>
      </c>
      <c r="F5085" s="49" t="s">
        <v>1274</v>
      </c>
      <c r="G5085" s="203">
        <v>1</v>
      </c>
      <c r="H5085" s="203" t="s">
        <v>11957</v>
      </c>
      <c r="I5085" s="205" t="s">
        <v>1501</v>
      </c>
      <c r="J5085" s="206"/>
      <c r="K5085" s="203">
        <v>26</v>
      </c>
      <c r="L5085" s="207" t="s">
        <v>827</v>
      </c>
      <c r="M5085" s="208" t="s">
        <v>1541</v>
      </c>
      <c r="N5085" s="209">
        <f t="shared" si="0"/>
        <v>2026</v>
      </c>
      <c r="O5085" s="210">
        <f t="shared" si="1"/>
        <v>1</v>
      </c>
      <c r="P5085" s="211" t="str">
        <f>IFERROR(VLOOKUP(F5085,연간집계!D:E,2,FALSE),"")</f>
        <v>PCMS_비트윈캘린더</v>
      </c>
    </row>
    <row r="5086" spans="1:16" ht="12.75">
      <c r="A5086" s="201">
        <v>46024.912349537037</v>
      </c>
      <c r="B5086" s="202">
        <v>46024</v>
      </c>
      <c r="C5086" s="203" t="s">
        <v>11958</v>
      </c>
      <c r="D5086" s="203" t="s">
        <v>11</v>
      </c>
      <c r="E5086" s="204" t="s">
        <v>11959</v>
      </c>
      <c r="F5086" s="49" t="s">
        <v>1299</v>
      </c>
      <c r="G5086" s="203">
        <v>1</v>
      </c>
      <c r="H5086" s="203" t="s">
        <v>2161</v>
      </c>
      <c r="I5086" s="205" t="s">
        <v>6763</v>
      </c>
      <c r="J5086" s="206"/>
      <c r="K5086" s="203">
        <v>15</v>
      </c>
      <c r="L5086" s="207" t="s">
        <v>827</v>
      </c>
      <c r="M5086" s="208" t="s">
        <v>1471</v>
      </c>
      <c r="N5086" s="209">
        <f t="shared" si="0"/>
        <v>2026</v>
      </c>
      <c r="O5086" s="210">
        <f t="shared" si="1"/>
        <v>1</v>
      </c>
      <c r="P5086" s="211" t="str">
        <f>IFERROR(VLOOKUP(F5086,연간집계!D:E,2,FALSE),"")</f>
        <v>PCMS_우드월캘린더</v>
      </c>
    </row>
    <row r="5087" spans="1:16" ht="12.75">
      <c r="A5087" s="201">
        <v>46024.918229166666</v>
      </c>
      <c r="B5087" s="202">
        <v>46024</v>
      </c>
      <c r="C5087" s="203" t="s">
        <v>11960</v>
      </c>
      <c r="D5087" s="203" t="s">
        <v>11</v>
      </c>
      <c r="E5087" s="204" t="s">
        <v>11961</v>
      </c>
      <c r="F5087" s="49" t="s">
        <v>856</v>
      </c>
      <c r="G5087" s="203">
        <v>1</v>
      </c>
      <c r="H5087" s="203" t="s">
        <v>11962</v>
      </c>
      <c r="I5087" s="205" t="s">
        <v>1707</v>
      </c>
      <c r="J5087" s="206"/>
      <c r="K5087" s="203">
        <v>32</v>
      </c>
      <c r="L5087" s="207" t="s">
        <v>827</v>
      </c>
      <c r="M5087" s="208" t="s">
        <v>1493</v>
      </c>
      <c r="N5087" s="209">
        <f t="shared" si="0"/>
        <v>2026</v>
      </c>
      <c r="O5087" s="210">
        <f t="shared" si="1"/>
        <v>1</v>
      </c>
      <c r="P5087" s="211" t="str">
        <f>IFERROR(VLOOKUP(F5087,연간집계!D:E,2,FALSE),"")</f>
        <v>스탠다드 포토북 8*8 (하드/무광)</v>
      </c>
    </row>
    <row r="5088" spans="1:16" ht="12.75">
      <c r="A5088" s="201">
        <v>46024.929965277777</v>
      </c>
      <c r="B5088" s="202">
        <v>46024</v>
      </c>
      <c r="C5088" s="203" t="s">
        <v>11963</v>
      </c>
      <c r="D5088" s="203" t="s">
        <v>11</v>
      </c>
      <c r="E5088" s="204" t="s">
        <v>11964</v>
      </c>
      <c r="F5088" s="49" t="s">
        <v>1247</v>
      </c>
      <c r="G5088" s="203">
        <v>2</v>
      </c>
      <c r="H5088" s="203" t="s">
        <v>11965</v>
      </c>
      <c r="I5088" s="205" t="s">
        <v>1435</v>
      </c>
      <c r="J5088" s="206"/>
      <c r="K5088" s="203">
        <v>24</v>
      </c>
      <c r="L5088" s="207" t="s">
        <v>828</v>
      </c>
      <c r="M5088" s="208" t="s">
        <v>1645</v>
      </c>
      <c r="N5088" s="209">
        <f t="shared" si="0"/>
        <v>2026</v>
      </c>
      <c r="O5088" s="210">
        <f t="shared" si="1"/>
        <v>1</v>
      </c>
      <c r="P5088" s="211" t="str">
        <f>IFERROR(VLOOKUP(F5088,연간집계!D:E,2,FALSE),"")</f>
        <v>모바일 포토북 197 (여행)</v>
      </c>
    </row>
    <row r="5089" spans="1:16" ht="12.75">
      <c r="A5089" s="201">
        <v>46024.932905092595</v>
      </c>
      <c r="B5089" s="202">
        <v>46024</v>
      </c>
      <c r="C5089" s="203" t="s">
        <v>11966</v>
      </c>
      <c r="D5089" s="203" t="s">
        <v>11</v>
      </c>
      <c r="E5089" s="204" t="s">
        <v>11967</v>
      </c>
      <c r="F5089" s="49" t="s">
        <v>1274</v>
      </c>
      <c r="G5089" s="203">
        <v>1</v>
      </c>
      <c r="H5089" s="203" t="s">
        <v>11968</v>
      </c>
      <c r="I5089" s="205" t="s">
        <v>1842</v>
      </c>
      <c r="J5089" s="206"/>
      <c r="K5089" s="203">
        <v>26</v>
      </c>
      <c r="L5089" s="207" t="s">
        <v>828</v>
      </c>
      <c r="M5089" s="208" t="s">
        <v>1436</v>
      </c>
      <c r="N5089" s="209">
        <f t="shared" si="0"/>
        <v>2026</v>
      </c>
      <c r="O5089" s="210">
        <f t="shared" si="1"/>
        <v>1</v>
      </c>
      <c r="P5089" s="211" t="str">
        <f>IFERROR(VLOOKUP(F5089,연간집계!D:E,2,FALSE),"")</f>
        <v>PCMS_비트윈캘린더</v>
      </c>
    </row>
    <row r="5090" spans="1:16" ht="12.75">
      <c r="A5090" s="201">
        <v>46024.935856481483</v>
      </c>
      <c r="B5090" s="202">
        <v>46024</v>
      </c>
      <c r="C5090" s="203" t="s">
        <v>11969</v>
      </c>
      <c r="D5090" s="203" t="s">
        <v>11</v>
      </c>
      <c r="E5090" s="204" t="s">
        <v>11970</v>
      </c>
      <c r="F5090" s="49" t="s">
        <v>1284</v>
      </c>
      <c r="G5090" s="203">
        <v>1</v>
      </c>
      <c r="H5090" s="203" t="s">
        <v>11971</v>
      </c>
      <c r="I5090" s="205" t="s">
        <v>2297</v>
      </c>
      <c r="J5090" s="206"/>
      <c r="K5090" s="203">
        <v>26</v>
      </c>
      <c r="L5090" s="207" t="s">
        <v>827</v>
      </c>
      <c r="M5090" s="208" t="s">
        <v>1449</v>
      </c>
      <c r="N5090" s="209">
        <f t="shared" si="0"/>
        <v>2026</v>
      </c>
      <c r="O5090" s="210">
        <f t="shared" si="1"/>
        <v>1</v>
      </c>
      <c r="P5090" s="211" t="str">
        <f>IFERROR(VLOOKUP(F5090,연간집계!D:E,2,FALSE),"")</f>
        <v>PCMS_스탠다드캘린더</v>
      </c>
    </row>
    <row r="5091" spans="1:16" ht="12.75">
      <c r="A5091" s="201">
        <v>46024.935868055552</v>
      </c>
      <c r="B5091" s="202">
        <v>46024</v>
      </c>
      <c r="C5091" s="203" t="s">
        <v>11972</v>
      </c>
      <c r="D5091" s="203" t="s">
        <v>11</v>
      </c>
      <c r="E5091" s="204" t="s">
        <v>11970</v>
      </c>
      <c r="F5091" s="49" t="s">
        <v>1284</v>
      </c>
      <c r="G5091" s="203">
        <v>1</v>
      </c>
      <c r="H5091" s="203" t="s">
        <v>11971</v>
      </c>
      <c r="I5091" s="205" t="s">
        <v>2297</v>
      </c>
      <c r="J5091" s="206"/>
      <c r="K5091" s="203">
        <v>26</v>
      </c>
      <c r="L5091" s="207" t="s">
        <v>827</v>
      </c>
      <c r="M5091" s="208" t="s">
        <v>1449</v>
      </c>
      <c r="N5091" s="209">
        <f t="shared" si="0"/>
        <v>2026</v>
      </c>
      <c r="O5091" s="210">
        <f t="shared" si="1"/>
        <v>1</v>
      </c>
      <c r="P5091" s="211" t="str">
        <f>IFERROR(VLOOKUP(F5091,연간집계!D:E,2,FALSE),"")</f>
        <v>PCMS_스탠다드캘린더</v>
      </c>
    </row>
    <row r="5092" spans="1:16" ht="12.75">
      <c r="A5092" s="201">
        <v>46024.935879629629</v>
      </c>
      <c r="B5092" s="202">
        <v>46024</v>
      </c>
      <c r="C5092" s="203" t="s">
        <v>11973</v>
      </c>
      <c r="D5092" s="203" t="s">
        <v>11</v>
      </c>
      <c r="E5092" s="204" t="s">
        <v>11970</v>
      </c>
      <c r="F5092" s="49" t="s">
        <v>1284</v>
      </c>
      <c r="G5092" s="203">
        <v>1</v>
      </c>
      <c r="H5092" s="203" t="s">
        <v>11971</v>
      </c>
      <c r="I5092" s="205" t="s">
        <v>2297</v>
      </c>
      <c r="J5092" s="206"/>
      <c r="K5092" s="203">
        <v>26</v>
      </c>
      <c r="L5092" s="207" t="s">
        <v>827</v>
      </c>
      <c r="M5092" s="208" t="s">
        <v>1449</v>
      </c>
      <c r="N5092" s="209">
        <f t="shared" si="0"/>
        <v>2026</v>
      </c>
      <c r="O5092" s="210">
        <f t="shared" si="1"/>
        <v>1</v>
      </c>
      <c r="P5092" s="211" t="str">
        <f>IFERROR(VLOOKUP(F5092,연간집계!D:E,2,FALSE),"")</f>
        <v>PCMS_스탠다드캘린더</v>
      </c>
    </row>
    <row r="5093" spans="1:16" ht="12.75">
      <c r="A5093" s="201">
        <v>46024.985671296294</v>
      </c>
      <c r="B5093" s="202">
        <v>46024</v>
      </c>
      <c r="C5093" s="203" t="s">
        <v>11974</v>
      </c>
      <c r="D5093" s="203" t="s">
        <v>11</v>
      </c>
      <c r="E5093" s="204" t="s">
        <v>11975</v>
      </c>
      <c r="F5093" s="49" t="s">
        <v>1304</v>
      </c>
      <c r="G5093" s="203">
        <v>1</v>
      </c>
      <c r="H5093" s="203" t="s">
        <v>11965</v>
      </c>
      <c r="I5093" s="205" t="s">
        <v>1440</v>
      </c>
      <c r="J5093" s="208" t="s">
        <v>1850</v>
      </c>
      <c r="K5093" s="203">
        <v>1</v>
      </c>
      <c r="L5093" s="207" t="s">
        <v>828</v>
      </c>
      <c r="M5093" s="208" t="s">
        <v>1645</v>
      </c>
      <c r="N5093" s="209">
        <f t="shared" si="0"/>
        <v>2026</v>
      </c>
      <c r="O5093" s="210">
        <f t="shared" si="1"/>
        <v>1</v>
      </c>
      <c r="P5093" s="211" t="str">
        <f>IFERROR(VLOOKUP(F5093,연간집계!D:E,2,FALSE),"")</f>
        <v>PCMS_우드스탠드아크릴액자</v>
      </c>
    </row>
    <row r="5094" spans="1:16" ht="12.75">
      <c r="A5094" s="201">
        <v>46024.985682870371</v>
      </c>
      <c r="B5094" s="202">
        <v>46024</v>
      </c>
      <c r="C5094" s="203" t="s">
        <v>11976</v>
      </c>
      <c r="D5094" s="203" t="s">
        <v>11</v>
      </c>
      <c r="E5094" s="204" t="s">
        <v>11975</v>
      </c>
      <c r="F5094" s="49" t="s">
        <v>1304</v>
      </c>
      <c r="G5094" s="203">
        <v>1</v>
      </c>
      <c r="H5094" s="203" t="s">
        <v>11965</v>
      </c>
      <c r="I5094" s="205" t="s">
        <v>1440</v>
      </c>
      <c r="J5094" s="208" t="s">
        <v>1850</v>
      </c>
      <c r="K5094" s="203">
        <v>1</v>
      </c>
      <c r="L5094" s="207" t="s">
        <v>828</v>
      </c>
      <c r="M5094" s="208" t="s">
        <v>1645</v>
      </c>
      <c r="N5094" s="209">
        <f t="shared" si="0"/>
        <v>2026</v>
      </c>
      <c r="O5094" s="210">
        <f t="shared" si="1"/>
        <v>1</v>
      </c>
      <c r="P5094" s="211" t="str">
        <f>IFERROR(VLOOKUP(F5094,연간집계!D:E,2,FALSE),"")</f>
        <v>PCMS_우드스탠드아크릴액자</v>
      </c>
    </row>
    <row r="5095" spans="1:16" ht="12.75">
      <c r="A5095" s="201">
        <v>46024.985694444447</v>
      </c>
      <c r="B5095" s="202">
        <v>46024</v>
      </c>
      <c r="C5095" s="203" t="s">
        <v>11977</v>
      </c>
      <c r="D5095" s="203" t="s">
        <v>11</v>
      </c>
      <c r="E5095" s="204" t="s">
        <v>11975</v>
      </c>
      <c r="F5095" s="49" t="s">
        <v>1304</v>
      </c>
      <c r="G5095" s="203">
        <v>1</v>
      </c>
      <c r="H5095" s="203" t="s">
        <v>11965</v>
      </c>
      <c r="I5095" s="205" t="s">
        <v>1440</v>
      </c>
      <c r="J5095" s="208" t="s">
        <v>1850</v>
      </c>
      <c r="K5095" s="203">
        <v>1</v>
      </c>
      <c r="L5095" s="207" t="s">
        <v>828</v>
      </c>
      <c r="M5095" s="208" t="s">
        <v>1645</v>
      </c>
      <c r="N5095" s="209">
        <f t="shared" si="0"/>
        <v>2026</v>
      </c>
      <c r="O5095" s="210">
        <f t="shared" si="1"/>
        <v>1</v>
      </c>
      <c r="P5095" s="211" t="str">
        <f>IFERROR(VLOOKUP(F5095,연간집계!D:E,2,FALSE),"")</f>
        <v>PCMS_우드스탠드아크릴액자</v>
      </c>
    </row>
    <row r="5096" spans="1:16" ht="12.75">
      <c r="A5096" s="201">
        <v>46024.991574074076</v>
      </c>
      <c r="B5096" s="202">
        <v>46024</v>
      </c>
      <c r="C5096" s="203" t="s">
        <v>11978</v>
      </c>
      <c r="D5096" s="203" t="s">
        <v>11</v>
      </c>
      <c r="E5096" s="204" t="s">
        <v>11979</v>
      </c>
      <c r="F5096" s="49" t="s">
        <v>1281</v>
      </c>
      <c r="G5096" s="203">
        <v>5</v>
      </c>
      <c r="H5096" s="203" t="s">
        <v>9064</v>
      </c>
      <c r="I5096" s="205" t="s">
        <v>2297</v>
      </c>
      <c r="J5096" s="206"/>
      <c r="K5096" s="203">
        <v>26</v>
      </c>
      <c r="L5096" s="207" t="s">
        <v>827</v>
      </c>
      <c r="M5096" s="208" t="s">
        <v>1449</v>
      </c>
      <c r="N5096" s="209">
        <f t="shared" si="0"/>
        <v>2026</v>
      </c>
      <c r="O5096" s="210">
        <f t="shared" si="1"/>
        <v>1</v>
      </c>
      <c r="P5096" s="211" t="str">
        <f>IFERROR(VLOOKUP(F5096,연간집계!D:E,2,FALSE),"")</f>
        <v>PCMS_빅캘린더</v>
      </c>
    </row>
    <row r="5097" spans="1:16" ht="12.75">
      <c r="A5097" s="201">
        <v>46025.006238425929</v>
      </c>
      <c r="B5097" s="202">
        <v>46025</v>
      </c>
      <c r="C5097" s="203" t="s">
        <v>11980</v>
      </c>
      <c r="D5097" s="203" t="s">
        <v>11</v>
      </c>
      <c r="E5097" s="204" t="s">
        <v>11981</v>
      </c>
      <c r="F5097" s="49" t="s">
        <v>838</v>
      </c>
      <c r="G5097" s="203">
        <v>1</v>
      </c>
      <c r="H5097" s="203" t="s">
        <v>11982</v>
      </c>
      <c r="I5097" s="205" t="s">
        <v>1440</v>
      </c>
      <c r="J5097" s="206"/>
      <c r="K5097" s="203">
        <v>34</v>
      </c>
      <c r="L5097" s="207" t="s">
        <v>827</v>
      </c>
      <c r="M5097" s="208" t="s">
        <v>1471</v>
      </c>
      <c r="N5097" s="209">
        <f t="shared" si="0"/>
        <v>2026</v>
      </c>
      <c r="O5097" s="210">
        <f t="shared" si="1"/>
        <v>1</v>
      </c>
      <c r="P5097" s="211" t="str">
        <f>IFERROR(VLOOKUP(F5097,연간집계!D:E,2,FALSE),"")</f>
        <v>스탠다드 포토북 6*8 (하드/무광)</v>
      </c>
    </row>
    <row r="5098" spans="1:16" ht="12.75">
      <c r="A5098" s="201">
        <v>46025.015046296299</v>
      </c>
      <c r="B5098" s="202">
        <v>46025</v>
      </c>
      <c r="C5098" s="203" t="s">
        <v>11983</v>
      </c>
      <c r="D5098" s="203" t="s">
        <v>11</v>
      </c>
      <c r="E5098" s="204" t="s">
        <v>11984</v>
      </c>
      <c r="F5098" s="49" t="s">
        <v>1296</v>
      </c>
      <c r="G5098" s="203">
        <v>1</v>
      </c>
      <c r="H5098" s="203" t="s">
        <v>11985</v>
      </c>
      <c r="I5098" s="205" t="s">
        <v>5190</v>
      </c>
      <c r="J5098" s="206"/>
      <c r="K5098" s="203">
        <v>26</v>
      </c>
      <c r="L5098" s="207" t="s">
        <v>827</v>
      </c>
      <c r="M5098" s="208" t="s">
        <v>1471</v>
      </c>
      <c r="N5098" s="209">
        <f t="shared" si="0"/>
        <v>2026</v>
      </c>
      <c r="O5098" s="210">
        <f t="shared" si="1"/>
        <v>1</v>
      </c>
      <c r="P5098" s="211" t="str">
        <f>IFERROR(VLOOKUP(F5098,연간집계!D:E,2,FALSE),"")</f>
        <v>PCMS_벽걸이2단캘린더</v>
      </c>
    </row>
    <row r="5099" spans="1:16" ht="12.75">
      <c r="A5099" s="201">
        <v>46025.038483796299</v>
      </c>
      <c r="B5099" s="202">
        <v>46025</v>
      </c>
      <c r="C5099" s="203" t="s">
        <v>11986</v>
      </c>
      <c r="D5099" s="203" t="s">
        <v>11</v>
      </c>
      <c r="E5099" s="204" t="s">
        <v>11987</v>
      </c>
      <c r="F5099" s="49" t="s">
        <v>880</v>
      </c>
      <c r="G5099" s="203">
        <v>1</v>
      </c>
      <c r="H5099" s="203" t="s">
        <v>11988</v>
      </c>
      <c r="I5099" s="205" t="s">
        <v>1672</v>
      </c>
      <c r="J5099" s="208" t="s">
        <v>9459</v>
      </c>
      <c r="K5099" s="203">
        <v>78</v>
      </c>
      <c r="L5099" s="207" t="s">
        <v>827</v>
      </c>
      <c r="M5099" s="208" t="s">
        <v>1471</v>
      </c>
      <c r="N5099" s="209">
        <f t="shared" si="0"/>
        <v>2026</v>
      </c>
      <c r="O5099" s="210">
        <f t="shared" si="1"/>
        <v>1</v>
      </c>
      <c r="P5099" s="211" t="str">
        <f>IFERROR(VLOOKUP(F5099,연간집계!D:E,2,FALSE),"")</f>
        <v>레코드북 150</v>
      </c>
    </row>
    <row r="5100" spans="1:16" ht="12.75">
      <c r="A5100" s="201">
        <v>46025.200231481482</v>
      </c>
      <c r="B5100" s="202">
        <v>46025</v>
      </c>
      <c r="C5100" s="203" t="s">
        <v>11989</v>
      </c>
      <c r="D5100" s="203" t="s">
        <v>11</v>
      </c>
      <c r="E5100" s="204" t="s">
        <v>11990</v>
      </c>
      <c r="F5100" s="49" t="s">
        <v>1269</v>
      </c>
      <c r="G5100" s="203">
        <v>1</v>
      </c>
      <c r="H5100" s="203" t="s">
        <v>11991</v>
      </c>
      <c r="I5100" s="205" t="s">
        <v>5016</v>
      </c>
      <c r="J5100" s="206"/>
      <c r="K5100" s="203">
        <v>26</v>
      </c>
      <c r="L5100" s="207" t="s">
        <v>827</v>
      </c>
      <c r="M5100" s="208" t="s">
        <v>1541</v>
      </c>
      <c r="N5100" s="209">
        <f t="shared" si="0"/>
        <v>2026</v>
      </c>
      <c r="O5100" s="210">
        <f t="shared" si="1"/>
        <v>1</v>
      </c>
      <c r="P5100" s="211" t="str">
        <f>IFERROR(VLOOKUP(F5100,연간집계!D:E,2,FALSE),"")</f>
        <v>PCMS_미니캘린더</v>
      </c>
    </row>
    <row r="5101" spans="1:16" ht="12.75">
      <c r="A5101" s="201">
        <v>46025.396990740737</v>
      </c>
      <c r="B5101" s="202">
        <v>46025</v>
      </c>
      <c r="C5101" s="203" t="s">
        <v>11992</v>
      </c>
      <c r="D5101" s="203" t="s">
        <v>11</v>
      </c>
      <c r="E5101" s="204" t="s">
        <v>11993</v>
      </c>
      <c r="F5101" s="49" t="s">
        <v>1043</v>
      </c>
      <c r="G5101" s="203">
        <v>1</v>
      </c>
      <c r="H5101" s="203" t="s">
        <v>10474</v>
      </c>
      <c r="I5101" s="205" t="s">
        <v>1440</v>
      </c>
      <c r="J5101" s="206"/>
      <c r="K5101" s="203">
        <v>100</v>
      </c>
      <c r="L5101" s="207" t="s">
        <v>827</v>
      </c>
      <c r="M5101" s="208" t="s">
        <v>1471</v>
      </c>
      <c r="N5101" s="209">
        <f t="shared" si="0"/>
        <v>2026</v>
      </c>
      <c r="O5101" s="210">
        <f t="shared" si="1"/>
        <v>1</v>
      </c>
      <c r="P5101" s="211" t="str">
        <f>IFERROR(VLOOKUP(F5101,연간집계!D:E,2,FALSE),"")</f>
        <v>프리북 198 (하드)</v>
      </c>
    </row>
    <row r="5102" spans="1:16" ht="12.75">
      <c r="A5102" s="201">
        <v>46025.397002314814</v>
      </c>
      <c r="B5102" s="202">
        <v>46025</v>
      </c>
      <c r="C5102" s="203" t="s">
        <v>11994</v>
      </c>
      <c r="D5102" s="203" t="s">
        <v>11</v>
      </c>
      <c r="E5102" s="204" t="s">
        <v>11995</v>
      </c>
      <c r="F5102" s="49" t="s">
        <v>1043</v>
      </c>
      <c r="G5102" s="203">
        <v>3</v>
      </c>
      <c r="H5102" s="203" t="s">
        <v>10474</v>
      </c>
      <c r="I5102" s="205" t="s">
        <v>1440</v>
      </c>
      <c r="J5102" s="206"/>
      <c r="K5102" s="203">
        <v>100</v>
      </c>
      <c r="L5102" s="207" t="s">
        <v>827</v>
      </c>
      <c r="M5102" s="208" t="s">
        <v>1471</v>
      </c>
      <c r="N5102" s="209">
        <f t="shared" si="0"/>
        <v>2026</v>
      </c>
      <c r="O5102" s="210">
        <f t="shared" si="1"/>
        <v>1</v>
      </c>
      <c r="P5102" s="211" t="str">
        <f>IFERROR(VLOOKUP(F5102,연간집계!D:E,2,FALSE),"")</f>
        <v>프리북 198 (하드)</v>
      </c>
    </row>
    <row r="5103" spans="1:16" ht="12.75">
      <c r="A5103" s="201">
        <v>46025.397013888891</v>
      </c>
      <c r="B5103" s="202">
        <v>46025</v>
      </c>
      <c r="C5103" s="203" t="s">
        <v>11996</v>
      </c>
      <c r="D5103" s="203" t="s">
        <v>11</v>
      </c>
      <c r="E5103" s="204" t="s">
        <v>11997</v>
      </c>
      <c r="F5103" s="49" t="s">
        <v>1043</v>
      </c>
      <c r="G5103" s="203">
        <v>2</v>
      </c>
      <c r="H5103" s="203" t="s">
        <v>10474</v>
      </c>
      <c r="I5103" s="205" t="s">
        <v>1440</v>
      </c>
      <c r="J5103" s="206"/>
      <c r="K5103" s="203">
        <v>100</v>
      </c>
      <c r="L5103" s="207" t="s">
        <v>827</v>
      </c>
      <c r="M5103" s="208" t="s">
        <v>1471</v>
      </c>
      <c r="N5103" s="209">
        <f t="shared" si="0"/>
        <v>2026</v>
      </c>
      <c r="O5103" s="210">
        <f t="shared" si="1"/>
        <v>1</v>
      </c>
      <c r="P5103" s="211" t="str">
        <f>IFERROR(VLOOKUP(F5103,연간집계!D:E,2,FALSE),"")</f>
        <v>프리북 198 (하드)</v>
      </c>
    </row>
    <row r="5104" spans="1:16" ht="12.75">
      <c r="A5104" s="201">
        <v>46025.405810185184</v>
      </c>
      <c r="B5104" s="202">
        <v>46025</v>
      </c>
      <c r="C5104" s="203" t="s">
        <v>11998</v>
      </c>
      <c r="D5104" s="203" t="s">
        <v>11</v>
      </c>
      <c r="E5104" s="204" t="s">
        <v>11999</v>
      </c>
      <c r="F5104" s="49" t="s">
        <v>1204</v>
      </c>
      <c r="G5104" s="203">
        <v>1</v>
      </c>
      <c r="H5104" s="203" t="s">
        <v>428</v>
      </c>
      <c r="I5104" s="205" t="s">
        <v>1440</v>
      </c>
      <c r="J5104" s="208" t="s">
        <v>1787</v>
      </c>
      <c r="K5104" s="203">
        <v>56</v>
      </c>
      <c r="L5104" s="207" t="s">
        <v>827</v>
      </c>
      <c r="M5104" s="208" t="s">
        <v>1436</v>
      </c>
      <c r="N5104" s="209">
        <f t="shared" si="0"/>
        <v>2026</v>
      </c>
      <c r="O5104" s="210">
        <f t="shared" si="1"/>
        <v>1</v>
      </c>
      <c r="P5104" s="211" t="str">
        <f>IFERROR(VLOOKUP(F5104,연간집계!D:E,2,FALSE),"")</f>
        <v>히스토리북_블랙</v>
      </c>
    </row>
    <row r="5105" spans="1:16" ht="12.75">
      <c r="A5105" s="201">
        <v>46025.470266203702</v>
      </c>
      <c r="B5105" s="202">
        <v>46025</v>
      </c>
      <c r="C5105" s="203" t="s">
        <v>12000</v>
      </c>
      <c r="D5105" s="203" t="s">
        <v>11</v>
      </c>
      <c r="E5105" s="204" t="s">
        <v>12001</v>
      </c>
      <c r="F5105" s="49" t="s">
        <v>1347</v>
      </c>
      <c r="G5105" s="203">
        <v>1</v>
      </c>
      <c r="H5105" s="203" t="s">
        <v>12002</v>
      </c>
      <c r="I5105" s="205" t="s">
        <v>1440</v>
      </c>
      <c r="J5105" s="205" t="s">
        <v>1628</v>
      </c>
      <c r="K5105" s="203">
        <v>1</v>
      </c>
      <c r="L5105" s="207" t="s">
        <v>828</v>
      </c>
      <c r="M5105" s="208" t="s">
        <v>1471</v>
      </c>
      <c r="N5105" s="209">
        <f t="shared" si="0"/>
        <v>2026</v>
      </c>
      <c r="O5105" s="210">
        <f t="shared" si="1"/>
        <v>1</v>
      </c>
      <c r="P5105" s="211" t="str">
        <f>IFERROR(VLOOKUP(F5105,연간집계!D:E,2,FALSE),"")</f>
        <v>아크릴키링</v>
      </c>
    </row>
    <row r="5106" spans="1:16" ht="12.75">
      <c r="A5106" s="201">
        <v>46025.470277777778</v>
      </c>
      <c r="B5106" s="202">
        <v>46025</v>
      </c>
      <c r="C5106" s="203" t="s">
        <v>12003</v>
      </c>
      <c r="D5106" s="203" t="s">
        <v>11</v>
      </c>
      <c r="E5106" s="204" t="s">
        <v>12001</v>
      </c>
      <c r="F5106" s="49" t="s">
        <v>1347</v>
      </c>
      <c r="G5106" s="203">
        <v>1</v>
      </c>
      <c r="H5106" s="203" t="s">
        <v>12002</v>
      </c>
      <c r="I5106" s="205" t="s">
        <v>1440</v>
      </c>
      <c r="J5106" s="205" t="s">
        <v>1628</v>
      </c>
      <c r="K5106" s="203">
        <v>1</v>
      </c>
      <c r="L5106" s="207" t="s">
        <v>828</v>
      </c>
      <c r="M5106" s="208" t="s">
        <v>1471</v>
      </c>
      <c r="N5106" s="209">
        <f t="shared" si="0"/>
        <v>2026</v>
      </c>
      <c r="O5106" s="210">
        <f t="shared" si="1"/>
        <v>1</v>
      </c>
      <c r="P5106" s="211" t="str">
        <f>IFERROR(VLOOKUP(F5106,연간집계!D:E,2,FALSE),"")</f>
        <v>아크릴키링</v>
      </c>
    </row>
    <row r="5107" spans="1:16" ht="12.75">
      <c r="A5107" s="201">
        <v>46025.517256944448</v>
      </c>
      <c r="B5107" s="202">
        <v>46025</v>
      </c>
      <c r="C5107" s="203" t="s">
        <v>12004</v>
      </c>
      <c r="D5107" s="203" t="s">
        <v>11</v>
      </c>
      <c r="E5107" s="204" t="s">
        <v>12005</v>
      </c>
      <c r="F5107" s="49" t="s">
        <v>1274</v>
      </c>
      <c r="G5107" s="203">
        <v>3</v>
      </c>
      <c r="H5107" s="203" t="s">
        <v>12006</v>
      </c>
      <c r="I5107" s="205" t="s">
        <v>4186</v>
      </c>
      <c r="J5107" s="206"/>
      <c r="K5107" s="203">
        <v>26</v>
      </c>
      <c r="L5107" s="207" t="s">
        <v>828</v>
      </c>
      <c r="M5107" s="208" t="s">
        <v>1436</v>
      </c>
      <c r="N5107" s="209">
        <f t="shared" si="0"/>
        <v>2026</v>
      </c>
      <c r="O5107" s="210">
        <f t="shared" si="1"/>
        <v>1</v>
      </c>
      <c r="P5107" s="211" t="str">
        <f>IFERROR(VLOOKUP(F5107,연간집계!D:E,2,FALSE),"")</f>
        <v>PCMS_비트윈캘린더</v>
      </c>
    </row>
    <row r="5108" spans="1:16" ht="12.75">
      <c r="A5108" s="201">
        <v>46025.517268518517</v>
      </c>
      <c r="B5108" s="202">
        <v>46025</v>
      </c>
      <c r="C5108" s="203" t="s">
        <v>12007</v>
      </c>
      <c r="D5108" s="203" t="s">
        <v>11</v>
      </c>
      <c r="E5108" s="204" t="s">
        <v>12005</v>
      </c>
      <c r="F5108" s="49" t="s">
        <v>1269</v>
      </c>
      <c r="G5108" s="203">
        <v>1</v>
      </c>
      <c r="H5108" s="203" t="s">
        <v>12006</v>
      </c>
      <c r="I5108" s="205" t="s">
        <v>5016</v>
      </c>
      <c r="J5108" s="206"/>
      <c r="K5108" s="203">
        <v>26</v>
      </c>
      <c r="L5108" s="207" t="s">
        <v>828</v>
      </c>
      <c r="M5108" s="208" t="s">
        <v>1436</v>
      </c>
      <c r="N5108" s="209">
        <f t="shared" si="0"/>
        <v>2026</v>
      </c>
      <c r="O5108" s="210">
        <f t="shared" si="1"/>
        <v>1</v>
      </c>
      <c r="P5108" s="211" t="str">
        <f>IFERROR(VLOOKUP(F5108,연간집계!D:E,2,FALSE),"")</f>
        <v>PCMS_미니캘린더</v>
      </c>
    </row>
    <row r="5109" spans="1:16" ht="12.75">
      <c r="A5109" s="201">
        <v>46025.558379629627</v>
      </c>
      <c r="B5109" s="202">
        <v>46025</v>
      </c>
      <c r="C5109" s="203" t="s">
        <v>12008</v>
      </c>
      <c r="D5109" s="203" t="s">
        <v>11</v>
      </c>
      <c r="E5109" s="204" t="s">
        <v>12009</v>
      </c>
      <c r="F5109" s="49" t="s">
        <v>1284</v>
      </c>
      <c r="G5109" s="203">
        <v>1</v>
      </c>
      <c r="H5109" s="203" t="s">
        <v>12010</v>
      </c>
      <c r="I5109" s="205" t="s">
        <v>2297</v>
      </c>
      <c r="J5109" s="206"/>
      <c r="K5109" s="203">
        <v>26</v>
      </c>
      <c r="L5109" s="207" t="s">
        <v>827</v>
      </c>
      <c r="M5109" s="208" t="s">
        <v>1471</v>
      </c>
      <c r="N5109" s="209">
        <f t="shared" si="0"/>
        <v>2026</v>
      </c>
      <c r="O5109" s="210">
        <f t="shared" si="1"/>
        <v>1</v>
      </c>
      <c r="P5109" s="211" t="str">
        <f>IFERROR(VLOOKUP(F5109,연간집계!D:E,2,FALSE),"")</f>
        <v>PCMS_스탠다드캘린더</v>
      </c>
    </row>
    <row r="5110" spans="1:16" ht="12.75">
      <c r="A5110" s="201">
        <v>46025.558391203704</v>
      </c>
      <c r="B5110" s="202">
        <v>46025</v>
      </c>
      <c r="C5110" s="203" t="s">
        <v>12011</v>
      </c>
      <c r="D5110" s="203" t="s">
        <v>11</v>
      </c>
      <c r="E5110" s="204" t="s">
        <v>12009</v>
      </c>
      <c r="F5110" s="49" t="s">
        <v>1284</v>
      </c>
      <c r="G5110" s="203">
        <v>2</v>
      </c>
      <c r="H5110" s="203" t="s">
        <v>12010</v>
      </c>
      <c r="I5110" s="205" t="s">
        <v>2297</v>
      </c>
      <c r="J5110" s="206"/>
      <c r="K5110" s="203">
        <v>26</v>
      </c>
      <c r="L5110" s="207" t="s">
        <v>827</v>
      </c>
      <c r="M5110" s="208" t="s">
        <v>1471</v>
      </c>
      <c r="N5110" s="209">
        <f t="shared" si="0"/>
        <v>2026</v>
      </c>
      <c r="O5110" s="210">
        <f t="shared" si="1"/>
        <v>1</v>
      </c>
      <c r="P5110" s="211" t="str">
        <f>IFERROR(VLOOKUP(F5110,연간집계!D:E,2,FALSE),"")</f>
        <v>PCMS_스탠다드캘린더</v>
      </c>
    </row>
    <row r="5111" spans="1:16" ht="12.75">
      <c r="A5111" s="201">
        <v>46025.55840277778</v>
      </c>
      <c r="B5111" s="202">
        <v>46025</v>
      </c>
      <c r="C5111" s="203" t="s">
        <v>12012</v>
      </c>
      <c r="D5111" s="203" t="s">
        <v>11</v>
      </c>
      <c r="E5111" s="204" t="s">
        <v>12009</v>
      </c>
      <c r="F5111" s="49" t="s">
        <v>1284</v>
      </c>
      <c r="G5111" s="203">
        <v>1</v>
      </c>
      <c r="H5111" s="203" t="s">
        <v>12010</v>
      </c>
      <c r="I5111" s="205" t="s">
        <v>2297</v>
      </c>
      <c r="J5111" s="206"/>
      <c r="K5111" s="203">
        <v>26</v>
      </c>
      <c r="L5111" s="207" t="s">
        <v>827</v>
      </c>
      <c r="M5111" s="208" t="s">
        <v>1471</v>
      </c>
      <c r="N5111" s="209">
        <f t="shared" si="0"/>
        <v>2026</v>
      </c>
      <c r="O5111" s="210">
        <f t="shared" si="1"/>
        <v>1</v>
      </c>
      <c r="P5111" s="211" t="str">
        <f>IFERROR(VLOOKUP(F5111,연간집계!D:E,2,FALSE),"")</f>
        <v>PCMS_스탠다드캘린더</v>
      </c>
    </row>
    <row r="5112" spans="1:16" ht="12.75">
      <c r="A5112" s="201">
        <v>46025.564282407409</v>
      </c>
      <c r="B5112" s="202">
        <v>46025</v>
      </c>
      <c r="C5112" s="203" t="s">
        <v>12013</v>
      </c>
      <c r="D5112" s="203" t="s">
        <v>11</v>
      </c>
      <c r="E5112" s="204" t="s">
        <v>12014</v>
      </c>
      <c r="F5112" s="49" t="s">
        <v>852</v>
      </c>
      <c r="G5112" s="203">
        <v>1</v>
      </c>
      <c r="H5112" s="203" t="s">
        <v>12015</v>
      </c>
      <c r="I5112" s="205" t="s">
        <v>1501</v>
      </c>
      <c r="J5112" s="206"/>
      <c r="K5112" s="203">
        <v>74</v>
      </c>
      <c r="L5112" s="207" t="s">
        <v>827</v>
      </c>
      <c r="M5112" s="208" t="s">
        <v>1471</v>
      </c>
      <c r="N5112" s="209">
        <f t="shared" si="0"/>
        <v>2026</v>
      </c>
      <c r="O5112" s="210">
        <f t="shared" si="1"/>
        <v>1</v>
      </c>
      <c r="P5112" s="211" t="str">
        <f>IFERROR(VLOOKUP(F5112,연간집계!D:E,2,FALSE),"")</f>
        <v>스탠다드 포토북 8*8 (소프트/무광)</v>
      </c>
    </row>
    <row r="5113" spans="1:16" ht="12.75">
      <c r="A5113" s="201">
        <v>46025.576006944444</v>
      </c>
      <c r="B5113" s="202">
        <v>46025</v>
      </c>
      <c r="C5113" s="203" t="s">
        <v>12016</v>
      </c>
      <c r="D5113" s="203" t="s">
        <v>11</v>
      </c>
      <c r="E5113" s="204" t="s">
        <v>12017</v>
      </c>
      <c r="F5113" s="49" t="s">
        <v>1296</v>
      </c>
      <c r="G5113" s="203">
        <v>1</v>
      </c>
      <c r="H5113" s="203" t="s">
        <v>12018</v>
      </c>
      <c r="I5113" s="205" t="s">
        <v>2594</v>
      </c>
      <c r="J5113" s="206"/>
      <c r="K5113" s="203">
        <v>26</v>
      </c>
      <c r="L5113" s="207" t="s">
        <v>828</v>
      </c>
      <c r="M5113" s="208" t="s">
        <v>1449</v>
      </c>
      <c r="N5113" s="209">
        <f t="shared" si="0"/>
        <v>2026</v>
      </c>
      <c r="O5113" s="210">
        <f t="shared" si="1"/>
        <v>1</v>
      </c>
      <c r="P5113" s="211" t="str">
        <f>IFERROR(VLOOKUP(F5113,연간집계!D:E,2,FALSE),"")</f>
        <v>PCMS_벽걸이2단캘린더</v>
      </c>
    </row>
    <row r="5114" spans="1:16" ht="12.75">
      <c r="A5114" s="201">
        <v>46025.584814814814</v>
      </c>
      <c r="B5114" s="202">
        <v>46025</v>
      </c>
      <c r="C5114" s="203" t="s">
        <v>12019</v>
      </c>
      <c r="D5114" s="203" t="s">
        <v>11</v>
      </c>
      <c r="E5114" s="204" t="s">
        <v>12020</v>
      </c>
      <c r="F5114" s="49" t="s">
        <v>1299</v>
      </c>
      <c r="G5114" s="203">
        <v>1</v>
      </c>
      <c r="H5114" s="203" t="s">
        <v>10721</v>
      </c>
      <c r="I5114" s="205" t="s">
        <v>5156</v>
      </c>
      <c r="J5114" s="206"/>
      <c r="K5114" s="203">
        <v>15</v>
      </c>
      <c r="L5114" s="207" t="s">
        <v>827</v>
      </c>
      <c r="M5114" s="208" t="s">
        <v>1449</v>
      </c>
      <c r="N5114" s="209">
        <f t="shared" si="0"/>
        <v>2026</v>
      </c>
      <c r="O5114" s="210">
        <f t="shared" si="1"/>
        <v>1</v>
      </c>
      <c r="P5114" s="211" t="str">
        <f>IFERROR(VLOOKUP(F5114,연간집계!D:E,2,FALSE),"")</f>
        <v>PCMS_우드월캘린더</v>
      </c>
    </row>
    <row r="5115" spans="1:16" ht="12.75">
      <c r="A5115" s="201">
        <v>46025.605358796296</v>
      </c>
      <c r="B5115" s="202">
        <v>46025</v>
      </c>
      <c r="C5115" s="203" t="s">
        <v>12021</v>
      </c>
      <c r="D5115" s="203" t="s">
        <v>11</v>
      </c>
      <c r="E5115" s="204" t="s">
        <v>12022</v>
      </c>
      <c r="F5115" s="49" t="s">
        <v>1033</v>
      </c>
      <c r="G5115" s="203">
        <v>1</v>
      </c>
      <c r="H5115" s="203" t="s">
        <v>12023</v>
      </c>
      <c r="I5115" s="205" t="s">
        <v>1455</v>
      </c>
      <c r="J5115" s="208" t="s">
        <v>1435</v>
      </c>
      <c r="K5115" s="203">
        <v>48</v>
      </c>
      <c r="L5115" s="207" t="s">
        <v>827</v>
      </c>
      <c r="M5115" s="208" t="s">
        <v>1436</v>
      </c>
      <c r="N5115" s="209">
        <f t="shared" si="0"/>
        <v>2026</v>
      </c>
      <c r="O5115" s="210">
        <f t="shared" si="1"/>
        <v>1</v>
      </c>
      <c r="P5115" s="211" t="str">
        <f>IFERROR(VLOOKUP(F5115,연간집계!D:E,2,FALSE),"")</f>
        <v>트래블북 198 (소프트/46p)</v>
      </c>
    </row>
    <row r="5116" spans="1:16" ht="12.75">
      <c r="A5116" s="201">
        <v>46025.71665509259</v>
      </c>
      <c r="B5116" s="202">
        <v>46025</v>
      </c>
      <c r="C5116" s="203" t="s">
        <v>12024</v>
      </c>
      <c r="D5116" s="203" t="s">
        <v>11</v>
      </c>
      <c r="E5116" s="204" t="s">
        <v>12025</v>
      </c>
      <c r="F5116" s="49" t="s">
        <v>1284</v>
      </c>
      <c r="G5116" s="203">
        <v>3</v>
      </c>
      <c r="H5116" s="203" t="s">
        <v>433</v>
      </c>
      <c r="I5116" s="205" t="s">
        <v>5016</v>
      </c>
      <c r="J5116" s="206"/>
      <c r="K5116" s="203">
        <v>26</v>
      </c>
      <c r="L5116" s="207" t="s">
        <v>827</v>
      </c>
      <c r="M5116" s="208" t="s">
        <v>1436</v>
      </c>
      <c r="N5116" s="209">
        <f t="shared" si="0"/>
        <v>2026</v>
      </c>
      <c r="O5116" s="210">
        <f t="shared" si="1"/>
        <v>1</v>
      </c>
      <c r="P5116" s="211" t="str">
        <f>IFERROR(VLOOKUP(F5116,연간집계!D:E,2,FALSE),"")</f>
        <v>PCMS_스탠다드캘린더</v>
      </c>
    </row>
    <row r="5117" spans="1:16" ht="12.75">
      <c r="A5117" s="201">
        <v>46025.728391203702</v>
      </c>
      <c r="B5117" s="202">
        <v>46025</v>
      </c>
      <c r="C5117" s="203" t="s">
        <v>12026</v>
      </c>
      <c r="D5117" s="203" t="s">
        <v>11</v>
      </c>
      <c r="E5117" s="204" t="s">
        <v>12027</v>
      </c>
      <c r="F5117" s="49" t="s">
        <v>1284</v>
      </c>
      <c r="G5117" s="203">
        <v>10</v>
      </c>
      <c r="H5117" s="203" t="s">
        <v>12028</v>
      </c>
      <c r="I5117" s="205" t="s">
        <v>5016</v>
      </c>
      <c r="J5117" s="206"/>
      <c r="K5117" s="203">
        <v>26</v>
      </c>
      <c r="L5117" s="207" t="s">
        <v>827</v>
      </c>
      <c r="M5117" s="208" t="s">
        <v>1449</v>
      </c>
      <c r="N5117" s="209">
        <f t="shared" si="0"/>
        <v>2026</v>
      </c>
      <c r="O5117" s="210">
        <f t="shared" si="1"/>
        <v>1</v>
      </c>
      <c r="P5117" s="211" t="str">
        <f>IFERROR(VLOOKUP(F5117,연간집계!D:E,2,FALSE),"")</f>
        <v>PCMS_스탠다드캘린더</v>
      </c>
    </row>
    <row r="5118" spans="1:16" ht="12.75">
      <c r="A5118" s="201">
        <v>46025.745995370373</v>
      </c>
      <c r="B5118" s="202">
        <v>46025</v>
      </c>
      <c r="C5118" s="203" t="s">
        <v>12029</v>
      </c>
      <c r="D5118" s="203" t="s">
        <v>11</v>
      </c>
      <c r="E5118" s="204" t="s">
        <v>12030</v>
      </c>
      <c r="F5118" s="49" t="s">
        <v>838</v>
      </c>
      <c r="G5118" s="203">
        <v>1</v>
      </c>
      <c r="H5118" s="203" t="s">
        <v>433</v>
      </c>
      <c r="I5118" s="205" t="s">
        <v>1566</v>
      </c>
      <c r="J5118" s="206"/>
      <c r="K5118" s="203">
        <v>24</v>
      </c>
      <c r="L5118" s="207" t="s">
        <v>827</v>
      </c>
      <c r="M5118" s="208" t="s">
        <v>1436</v>
      </c>
      <c r="N5118" s="209">
        <f t="shared" si="0"/>
        <v>2026</v>
      </c>
      <c r="O5118" s="210">
        <f t="shared" si="1"/>
        <v>1</v>
      </c>
      <c r="P5118" s="211" t="str">
        <f>IFERROR(VLOOKUP(F5118,연간집계!D:E,2,FALSE),"")</f>
        <v>스탠다드 포토북 6*8 (하드/무광)</v>
      </c>
    </row>
    <row r="5119" spans="1:16" ht="12.75">
      <c r="A5119" s="201">
        <v>46025.746006944442</v>
      </c>
      <c r="B5119" s="202">
        <v>46025</v>
      </c>
      <c r="C5119" s="203" t="s">
        <v>12031</v>
      </c>
      <c r="D5119" s="203" t="s">
        <v>11</v>
      </c>
      <c r="E5119" s="204" t="s">
        <v>12032</v>
      </c>
      <c r="F5119" s="49" t="s">
        <v>1287</v>
      </c>
      <c r="G5119" s="203">
        <v>1</v>
      </c>
      <c r="H5119" s="203" t="s">
        <v>2178</v>
      </c>
      <c r="I5119" s="205" t="s">
        <v>2297</v>
      </c>
      <c r="J5119" s="206"/>
      <c r="K5119" s="203">
        <v>26</v>
      </c>
      <c r="L5119" s="207" t="s">
        <v>827</v>
      </c>
      <c r="M5119" s="208" t="s">
        <v>1541</v>
      </c>
      <c r="N5119" s="209">
        <f t="shared" si="0"/>
        <v>2026</v>
      </c>
      <c r="O5119" s="210">
        <f t="shared" si="1"/>
        <v>1</v>
      </c>
      <c r="P5119" s="211" t="str">
        <f>IFERROR(VLOOKUP(F5119,연간집계!D:E,2,FALSE),"")</f>
        <v>PCMS_우드스탠드캘린더</v>
      </c>
    </row>
    <row r="5120" spans="1:16" ht="12.75">
      <c r="A5120" s="201">
        <v>46025.754803240743</v>
      </c>
      <c r="B5120" s="202">
        <v>46025</v>
      </c>
      <c r="C5120" s="203" t="s">
        <v>12033</v>
      </c>
      <c r="D5120" s="203" t="s">
        <v>11</v>
      </c>
      <c r="E5120" s="204" t="s">
        <v>12034</v>
      </c>
      <c r="F5120" s="49" t="s">
        <v>963</v>
      </c>
      <c r="G5120" s="203">
        <v>4</v>
      </c>
      <c r="H5120" s="203" t="s">
        <v>9168</v>
      </c>
      <c r="I5120" s="205" t="s">
        <v>1440</v>
      </c>
      <c r="J5120" s="208" t="s">
        <v>1748</v>
      </c>
      <c r="K5120" s="203">
        <v>80</v>
      </c>
      <c r="L5120" s="207" t="s">
        <v>827</v>
      </c>
      <c r="M5120" s="208" t="s">
        <v>1493</v>
      </c>
      <c r="N5120" s="209">
        <f t="shared" si="0"/>
        <v>2026</v>
      </c>
      <c r="O5120" s="210">
        <f t="shared" si="1"/>
        <v>1</v>
      </c>
      <c r="P5120" s="211" t="str">
        <f>IFERROR(VLOOKUP(F5120,연간집계!D:E,2,FALSE),"")</f>
        <v>시티북 210 (쿠션하드/78p)</v>
      </c>
    </row>
    <row r="5121" spans="1:16" ht="12.75">
      <c r="A5121" s="201">
        <v>46025.763622685183</v>
      </c>
      <c r="B5121" s="202">
        <v>46025</v>
      </c>
      <c r="C5121" s="203" t="s">
        <v>12035</v>
      </c>
      <c r="D5121" s="203" t="s">
        <v>11</v>
      </c>
      <c r="E5121" s="204" t="s">
        <v>12036</v>
      </c>
      <c r="F5121" s="49" t="s">
        <v>1284</v>
      </c>
      <c r="G5121" s="203">
        <v>4</v>
      </c>
      <c r="H5121" s="203" t="s">
        <v>12037</v>
      </c>
      <c r="I5121" s="205" t="s">
        <v>1842</v>
      </c>
      <c r="J5121" s="206"/>
      <c r="K5121" s="203">
        <v>26</v>
      </c>
      <c r="L5121" s="207" t="s">
        <v>827</v>
      </c>
      <c r="M5121" s="208" t="s">
        <v>1436</v>
      </c>
      <c r="N5121" s="209">
        <f t="shared" si="0"/>
        <v>2026</v>
      </c>
      <c r="O5121" s="210">
        <f t="shared" si="1"/>
        <v>1</v>
      </c>
      <c r="P5121" s="211" t="str">
        <f>IFERROR(VLOOKUP(F5121,연간집계!D:E,2,FALSE),"")</f>
        <v>PCMS_스탠다드캘린더</v>
      </c>
    </row>
    <row r="5122" spans="1:16" ht="12.75">
      <c r="A5122" s="201">
        <v>46025.784131944441</v>
      </c>
      <c r="B5122" s="202">
        <v>46025</v>
      </c>
      <c r="C5122" s="203" t="s">
        <v>12038</v>
      </c>
      <c r="D5122" s="203" t="s">
        <v>11</v>
      </c>
      <c r="E5122" s="204" t="s">
        <v>12039</v>
      </c>
      <c r="F5122" s="49" t="s">
        <v>847</v>
      </c>
      <c r="G5122" s="203">
        <v>1</v>
      </c>
      <c r="H5122" s="203" t="s">
        <v>2187</v>
      </c>
      <c r="I5122" s="205" t="s">
        <v>1570</v>
      </c>
      <c r="J5122" s="206"/>
      <c r="K5122" s="203">
        <v>80</v>
      </c>
      <c r="L5122" s="207" t="s">
        <v>827</v>
      </c>
      <c r="M5122" s="208" t="s">
        <v>1436</v>
      </c>
      <c r="N5122" s="209">
        <f t="shared" si="0"/>
        <v>2026</v>
      </c>
      <c r="O5122" s="210">
        <f t="shared" si="1"/>
        <v>1</v>
      </c>
      <c r="P5122" s="211" t="str">
        <f>IFERROR(VLOOKUP(F5122,연간집계!D:E,2,FALSE),"")</f>
        <v>스탠다드 포토북 8*11 (하드/무광)</v>
      </c>
    </row>
    <row r="5123" spans="1:16" ht="12.75">
      <c r="A5123" s="201">
        <v>46025.930613425924</v>
      </c>
      <c r="B5123" s="202">
        <v>46025</v>
      </c>
      <c r="C5123" s="203" t="s">
        <v>12040</v>
      </c>
      <c r="D5123" s="203" t="s">
        <v>11</v>
      </c>
      <c r="E5123" s="204" t="s">
        <v>12041</v>
      </c>
      <c r="F5123" s="49" t="s">
        <v>1204</v>
      </c>
      <c r="G5123" s="203">
        <v>1</v>
      </c>
      <c r="H5123" s="203" t="s">
        <v>12042</v>
      </c>
      <c r="I5123" s="205" t="s">
        <v>1440</v>
      </c>
      <c r="J5123" s="208" t="s">
        <v>1756</v>
      </c>
      <c r="K5123" s="203">
        <v>40</v>
      </c>
      <c r="L5123" s="207" t="s">
        <v>827</v>
      </c>
      <c r="M5123" s="208" t="s">
        <v>1645</v>
      </c>
      <c r="N5123" s="209">
        <f t="shared" si="0"/>
        <v>2026</v>
      </c>
      <c r="O5123" s="210">
        <f t="shared" si="1"/>
        <v>1</v>
      </c>
      <c r="P5123" s="211" t="str">
        <f>IFERROR(VLOOKUP(F5123,연간집계!D:E,2,FALSE),"")</f>
        <v>히스토리북_블랙</v>
      </c>
    </row>
    <row r="5124" spans="1:16" ht="12.75">
      <c r="A5124" s="201">
        <v>46025.956979166665</v>
      </c>
      <c r="B5124" s="202">
        <v>46025</v>
      </c>
      <c r="C5124" s="203" t="s">
        <v>12043</v>
      </c>
      <c r="D5124" s="203" t="s">
        <v>11</v>
      </c>
      <c r="E5124" s="204" t="s">
        <v>12044</v>
      </c>
      <c r="F5124" s="49" t="s">
        <v>1284</v>
      </c>
      <c r="G5124" s="203">
        <v>5</v>
      </c>
      <c r="H5124" s="203" t="s">
        <v>12045</v>
      </c>
      <c r="I5124" s="205" t="s">
        <v>1440</v>
      </c>
      <c r="J5124" s="206"/>
      <c r="K5124" s="203">
        <v>26</v>
      </c>
      <c r="L5124" s="207" t="s">
        <v>827</v>
      </c>
      <c r="M5124" s="208" t="s">
        <v>1481</v>
      </c>
      <c r="N5124" s="209">
        <f t="shared" si="0"/>
        <v>2026</v>
      </c>
      <c r="O5124" s="210">
        <f t="shared" si="1"/>
        <v>1</v>
      </c>
      <c r="P5124" s="211" t="str">
        <f>IFERROR(VLOOKUP(F5124,연간집계!D:E,2,FALSE),"")</f>
        <v>PCMS_스탠다드캘린더</v>
      </c>
    </row>
    <row r="5125" spans="1:16" ht="12.75">
      <c r="A5125" s="201">
        <v>46025.9687037037</v>
      </c>
      <c r="B5125" s="202">
        <v>46025</v>
      </c>
      <c r="C5125" s="203" t="s">
        <v>12046</v>
      </c>
      <c r="D5125" s="203" t="s">
        <v>11</v>
      </c>
      <c r="E5125" s="204" t="s">
        <v>12047</v>
      </c>
      <c r="F5125" s="49" t="s">
        <v>1291</v>
      </c>
      <c r="G5125" s="203">
        <v>1</v>
      </c>
      <c r="H5125" s="203" t="s">
        <v>12048</v>
      </c>
      <c r="I5125" s="205" t="s">
        <v>1840</v>
      </c>
      <c r="J5125" s="206"/>
      <c r="K5125" s="203">
        <v>14</v>
      </c>
      <c r="L5125" s="207" t="s">
        <v>827</v>
      </c>
      <c r="M5125" s="208" t="s">
        <v>1471</v>
      </c>
      <c r="N5125" s="209">
        <f t="shared" si="0"/>
        <v>2026</v>
      </c>
      <c r="O5125" s="210">
        <f t="shared" si="1"/>
        <v>1</v>
      </c>
      <c r="P5125" s="211" t="str">
        <f>IFERROR(VLOOKUP(F5125,연간집계!D:E,2,FALSE),"")</f>
        <v>PCMS_벽걸이1단캘린더</v>
      </c>
    </row>
    <row r="5126" spans="1:16" ht="12.75">
      <c r="A5126" s="201">
        <v>46025.992175925923</v>
      </c>
      <c r="B5126" s="202">
        <v>46025</v>
      </c>
      <c r="C5126" s="203" t="s">
        <v>12049</v>
      </c>
      <c r="D5126" s="203" t="s">
        <v>11</v>
      </c>
      <c r="E5126" s="204" t="s">
        <v>12050</v>
      </c>
      <c r="F5126" s="49" t="s">
        <v>1274</v>
      </c>
      <c r="G5126" s="203">
        <v>5</v>
      </c>
      <c r="H5126" s="203" t="s">
        <v>12051</v>
      </c>
      <c r="I5126" s="205" t="s">
        <v>1842</v>
      </c>
      <c r="J5126" s="206"/>
      <c r="K5126" s="203">
        <v>26</v>
      </c>
      <c r="L5126" s="207" t="s">
        <v>828</v>
      </c>
      <c r="M5126" s="208" t="s">
        <v>1514</v>
      </c>
      <c r="N5126" s="209">
        <f t="shared" si="0"/>
        <v>2026</v>
      </c>
      <c r="O5126" s="210">
        <f t="shared" si="1"/>
        <v>1</v>
      </c>
      <c r="P5126" s="211" t="str">
        <f>IFERROR(VLOOKUP(F5126,연간집계!D:E,2,FALSE),"")</f>
        <v>PCMS_비트윈캘린더</v>
      </c>
    </row>
    <row r="5127" spans="1:16" ht="12.75">
      <c r="A5127" s="201">
        <v>46026.012685185182</v>
      </c>
      <c r="B5127" s="202">
        <v>46026</v>
      </c>
      <c r="C5127" s="203" t="s">
        <v>12052</v>
      </c>
      <c r="D5127" s="203" t="s">
        <v>11</v>
      </c>
      <c r="E5127" s="204" t="s">
        <v>12053</v>
      </c>
      <c r="F5127" s="49" t="s">
        <v>1204</v>
      </c>
      <c r="G5127" s="203">
        <v>3</v>
      </c>
      <c r="H5127" s="203" t="s">
        <v>12054</v>
      </c>
      <c r="I5127" s="205" t="s">
        <v>1440</v>
      </c>
      <c r="J5127" s="208" t="s">
        <v>1756</v>
      </c>
      <c r="K5127" s="203">
        <v>40</v>
      </c>
      <c r="L5127" s="207" t="s">
        <v>827</v>
      </c>
      <c r="M5127" s="208" t="s">
        <v>1645</v>
      </c>
      <c r="N5127" s="209">
        <f t="shared" si="0"/>
        <v>2026</v>
      </c>
      <c r="O5127" s="210">
        <f t="shared" si="1"/>
        <v>1</v>
      </c>
      <c r="P5127" s="211" t="str">
        <f>IFERROR(VLOOKUP(F5127,연간집계!D:E,2,FALSE),"")</f>
        <v>히스토리북_블랙</v>
      </c>
    </row>
    <row r="5128" spans="1:16" ht="12.75">
      <c r="A5128" s="201">
        <v>46026.024421296293</v>
      </c>
      <c r="B5128" s="202">
        <v>46026</v>
      </c>
      <c r="C5128" s="203" t="s">
        <v>12055</v>
      </c>
      <c r="D5128" s="203" t="s">
        <v>11</v>
      </c>
      <c r="E5128" s="204" t="s">
        <v>12056</v>
      </c>
      <c r="F5128" s="49" t="s">
        <v>1299</v>
      </c>
      <c r="G5128" s="203">
        <v>1</v>
      </c>
      <c r="H5128" s="203" t="s">
        <v>12057</v>
      </c>
      <c r="I5128" s="205" t="s">
        <v>5190</v>
      </c>
      <c r="J5128" s="206"/>
      <c r="K5128" s="203">
        <v>15</v>
      </c>
      <c r="L5128" s="207" t="s">
        <v>827</v>
      </c>
      <c r="M5128" s="208" t="s">
        <v>1449</v>
      </c>
      <c r="N5128" s="209">
        <f t="shared" si="0"/>
        <v>2026</v>
      </c>
      <c r="O5128" s="210">
        <f t="shared" si="1"/>
        <v>1</v>
      </c>
      <c r="P5128" s="211" t="str">
        <f>IFERROR(VLOOKUP(F5128,연간집계!D:E,2,FALSE),"")</f>
        <v>PCMS_우드월캘린더</v>
      </c>
    </row>
    <row r="5129" spans="1:16" ht="12.75">
      <c r="A5129" s="201">
        <v>46026.299733796295</v>
      </c>
      <c r="B5129" s="202">
        <v>46026</v>
      </c>
      <c r="C5129" s="203" t="s">
        <v>12058</v>
      </c>
      <c r="D5129" s="203" t="s">
        <v>11</v>
      </c>
      <c r="E5129" s="204" t="s">
        <v>12059</v>
      </c>
      <c r="F5129" s="49" t="s">
        <v>1058</v>
      </c>
      <c r="G5129" s="203">
        <v>1</v>
      </c>
      <c r="H5129" s="203" t="s">
        <v>12060</v>
      </c>
      <c r="I5129" s="205" t="s">
        <v>1440</v>
      </c>
      <c r="J5129" s="206"/>
      <c r="K5129" s="203">
        <v>144</v>
      </c>
      <c r="L5129" s="207" t="s">
        <v>827</v>
      </c>
      <c r="M5129" s="208" t="s">
        <v>1471</v>
      </c>
      <c r="N5129" s="209">
        <f t="shared" si="0"/>
        <v>2026</v>
      </c>
      <c r="O5129" s="210">
        <f t="shared" si="1"/>
        <v>1</v>
      </c>
      <c r="P5129" s="211" t="str">
        <f>IFERROR(VLOOKUP(F5129,연간집계!D:E,2,FALSE),"")</f>
        <v>프리북 150 (하드)</v>
      </c>
    </row>
    <row r="5130" spans="1:16" ht="12.75">
      <c r="A5130" s="201">
        <v>46026.387928240743</v>
      </c>
      <c r="B5130" s="202">
        <v>46026</v>
      </c>
      <c r="C5130" s="203" t="s">
        <v>12061</v>
      </c>
      <c r="D5130" s="203" t="s">
        <v>11</v>
      </c>
      <c r="E5130" s="204" t="s">
        <v>12062</v>
      </c>
      <c r="F5130" s="49" t="s">
        <v>1204</v>
      </c>
      <c r="G5130" s="203">
        <v>1</v>
      </c>
      <c r="H5130" s="203" t="s">
        <v>9468</v>
      </c>
      <c r="I5130" s="205" t="s">
        <v>7946</v>
      </c>
      <c r="J5130" s="208" t="s">
        <v>1756</v>
      </c>
      <c r="K5130" s="203">
        <v>40</v>
      </c>
      <c r="L5130" s="207" t="s">
        <v>827</v>
      </c>
      <c r="M5130" s="208" t="s">
        <v>1481</v>
      </c>
      <c r="N5130" s="209">
        <f t="shared" si="0"/>
        <v>2026</v>
      </c>
      <c r="O5130" s="210">
        <f t="shared" si="1"/>
        <v>1</v>
      </c>
      <c r="P5130" s="211" t="str">
        <f>IFERROR(VLOOKUP(F5130,연간집계!D:E,2,FALSE),"")</f>
        <v>히스토리북_블랙</v>
      </c>
    </row>
    <row r="5131" spans="1:16" ht="12.75">
      <c r="A5131" s="201">
        <v>46026.464178240742</v>
      </c>
      <c r="B5131" s="202">
        <v>46026</v>
      </c>
      <c r="C5131" s="203" t="s">
        <v>12063</v>
      </c>
      <c r="D5131" s="203" t="s">
        <v>11</v>
      </c>
      <c r="E5131" s="204" t="s">
        <v>12064</v>
      </c>
      <c r="F5131" s="49" t="s">
        <v>1291</v>
      </c>
      <c r="G5131" s="203">
        <v>1</v>
      </c>
      <c r="H5131" s="203" t="s">
        <v>12065</v>
      </c>
      <c r="I5131" s="205" t="s">
        <v>2594</v>
      </c>
      <c r="J5131" s="206"/>
      <c r="K5131" s="203">
        <v>14</v>
      </c>
      <c r="L5131" s="207" t="s">
        <v>828</v>
      </c>
      <c r="M5131" s="208" t="s">
        <v>1436</v>
      </c>
      <c r="N5131" s="209">
        <f t="shared" si="0"/>
        <v>2026</v>
      </c>
      <c r="O5131" s="210">
        <f t="shared" si="1"/>
        <v>1</v>
      </c>
      <c r="P5131" s="211" t="str">
        <f>IFERROR(VLOOKUP(F5131,연간집계!D:E,2,FALSE),"")</f>
        <v>PCMS_벽걸이1단캘린더</v>
      </c>
    </row>
    <row r="5132" spans="1:16" ht="12.75">
      <c r="A5132" s="201">
        <v>46026.487916666665</v>
      </c>
      <c r="B5132" s="202">
        <v>46026</v>
      </c>
      <c r="C5132" s="203" t="s">
        <v>12066</v>
      </c>
      <c r="D5132" s="203" t="s">
        <v>11</v>
      </c>
      <c r="E5132" s="204" t="s">
        <v>12067</v>
      </c>
      <c r="F5132" s="49" t="s">
        <v>847</v>
      </c>
      <c r="G5132" s="203">
        <v>4</v>
      </c>
      <c r="H5132" s="203" t="s">
        <v>12068</v>
      </c>
      <c r="I5132" s="205" t="s">
        <v>1440</v>
      </c>
      <c r="J5132" s="206"/>
      <c r="K5132" s="203">
        <v>66</v>
      </c>
      <c r="L5132" s="207" t="s">
        <v>827</v>
      </c>
      <c r="M5132" s="208" t="s">
        <v>1436</v>
      </c>
      <c r="N5132" s="209">
        <f t="shared" si="0"/>
        <v>2026</v>
      </c>
      <c r="O5132" s="210">
        <f t="shared" si="1"/>
        <v>1</v>
      </c>
      <c r="P5132" s="211" t="str">
        <f>IFERROR(VLOOKUP(F5132,연간집계!D:E,2,FALSE),"")</f>
        <v>스탠다드 포토북 8*11 (하드/무광)</v>
      </c>
    </row>
    <row r="5133" spans="1:16" ht="12.75">
      <c r="A5133" s="201">
        <v>46026.493784722225</v>
      </c>
      <c r="B5133" s="202">
        <v>46026</v>
      </c>
      <c r="C5133" s="203" t="s">
        <v>12069</v>
      </c>
      <c r="D5133" s="203" t="s">
        <v>11</v>
      </c>
      <c r="E5133" s="204" t="s">
        <v>12070</v>
      </c>
      <c r="F5133" s="49" t="s">
        <v>1284</v>
      </c>
      <c r="G5133" s="203">
        <v>1</v>
      </c>
      <c r="H5133" s="203" t="s">
        <v>12071</v>
      </c>
      <c r="I5133" s="205" t="s">
        <v>5016</v>
      </c>
      <c r="J5133" s="206"/>
      <c r="K5133" s="203">
        <v>26</v>
      </c>
      <c r="L5133" s="207" t="s">
        <v>827</v>
      </c>
      <c r="M5133" s="208" t="s">
        <v>1436</v>
      </c>
      <c r="N5133" s="209">
        <f t="shared" si="0"/>
        <v>2026</v>
      </c>
      <c r="O5133" s="210">
        <f t="shared" si="1"/>
        <v>1</v>
      </c>
      <c r="P5133" s="211" t="str">
        <f>IFERROR(VLOOKUP(F5133,연간집계!D:E,2,FALSE),"")</f>
        <v>PCMS_스탠다드캘린더</v>
      </c>
    </row>
    <row r="5134" spans="1:16" ht="12.75">
      <c r="A5134" s="201">
        <v>46026.493796296294</v>
      </c>
      <c r="B5134" s="202">
        <v>46026</v>
      </c>
      <c r="C5134" s="203" t="s">
        <v>12072</v>
      </c>
      <c r="D5134" s="203" t="s">
        <v>11</v>
      </c>
      <c r="E5134" s="204" t="s">
        <v>12073</v>
      </c>
      <c r="F5134" s="49" t="s">
        <v>1284</v>
      </c>
      <c r="G5134" s="203">
        <v>1</v>
      </c>
      <c r="H5134" s="203" t="s">
        <v>12071</v>
      </c>
      <c r="I5134" s="205" t="s">
        <v>5016</v>
      </c>
      <c r="J5134" s="206"/>
      <c r="K5134" s="203">
        <v>26</v>
      </c>
      <c r="L5134" s="207" t="s">
        <v>827</v>
      </c>
      <c r="M5134" s="208" t="s">
        <v>1436</v>
      </c>
      <c r="N5134" s="209">
        <f t="shared" si="0"/>
        <v>2026</v>
      </c>
      <c r="O5134" s="210">
        <f t="shared" si="1"/>
        <v>1</v>
      </c>
      <c r="P5134" s="211" t="str">
        <f>IFERROR(VLOOKUP(F5134,연간집계!D:E,2,FALSE),"")</f>
        <v>PCMS_스탠다드캘린더</v>
      </c>
    </row>
    <row r="5135" spans="1:16" ht="12.75">
      <c r="A5135" s="201">
        <v>46026.514305555553</v>
      </c>
      <c r="B5135" s="202">
        <v>46026</v>
      </c>
      <c r="C5135" s="203" t="s">
        <v>12074</v>
      </c>
      <c r="D5135" s="203" t="s">
        <v>11</v>
      </c>
      <c r="E5135" s="204" t="s">
        <v>12075</v>
      </c>
      <c r="F5135" s="49" t="s">
        <v>1284</v>
      </c>
      <c r="G5135" s="203">
        <v>2</v>
      </c>
      <c r="H5135" s="203" t="s">
        <v>12076</v>
      </c>
      <c r="I5135" s="205" t="s">
        <v>4943</v>
      </c>
      <c r="J5135" s="206"/>
      <c r="K5135" s="203">
        <v>26</v>
      </c>
      <c r="L5135" s="207" t="s">
        <v>827</v>
      </c>
      <c r="M5135" s="208" t="s">
        <v>2216</v>
      </c>
      <c r="N5135" s="209">
        <f t="shared" si="0"/>
        <v>2026</v>
      </c>
      <c r="O5135" s="210">
        <f t="shared" si="1"/>
        <v>1</v>
      </c>
      <c r="P5135" s="211" t="str">
        <f>IFERROR(VLOOKUP(F5135,연간집계!D:E,2,FALSE),"")</f>
        <v>PCMS_스탠다드캘린더</v>
      </c>
    </row>
    <row r="5136" spans="1:16" ht="12.75">
      <c r="A5136" s="201">
        <v>46026.517245370371</v>
      </c>
      <c r="B5136" s="202">
        <v>46026</v>
      </c>
      <c r="C5136" s="203" t="s">
        <v>12077</v>
      </c>
      <c r="D5136" s="203" t="s">
        <v>11</v>
      </c>
      <c r="E5136" s="204" t="s">
        <v>12078</v>
      </c>
      <c r="F5136" s="49" t="s">
        <v>838</v>
      </c>
      <c r="G5136" s="203">
        <v>1</v>
      </c>
      <c r="H5136" s="203" t="s">
        <v>12079</v>
      </c>
      <c r="I5136" s="205" t="s">
        <v>1676</v>
      </c>
      <c r="J5136" s="206"/>
      <c r="K5136" s="203">
        <v>24</v>
      </c>
      <c r="L5136" s="207" t="s">
        <v>827</v>
      </c>
      <c r="M5136" s="208" t="s">
        <v>1449</v>
      </c>
      <c r="N5136" s="209">
        <f t="shared" si="0"/>
        <v>2026</v>
      </c>
      <c r="O5136" s="210">
        <f t="shared" si="1"/>
        <v>1</v>
      </c>
      <c r="P5136" s="211" t="str">
        <f>IFERROR(VLOOKUP(F5136,연간집계!D:E,2,FALSE),"")</f>
        <v>스탠다드 포토북 6*8 (하드/무광)</v>
      </c>
    </row>
    <row r="5137" spans="1:16" ht="12.75">
      <c r="A5137" s="201">
        <v>46026.567025462966</v>
      </c>
      <c r="B5137" s="202">
        <v>46026</v>
      </c>
      <c r="C5137" s="203" t="s">
        <v>12080</v>
      </c>
      <c r="D5137" s="203" t="s">
        <v>11</v>
      </c>
      <c r="E5137" s="204" t="s">
        <v>12081</v>
      </c>
      <c r="F5137" s="49" t="s">
        <v>1368</v>
      </c>
      <c r="G5137" s="203">
        <v>10</v>
      </c>
      <c r="H5137" s="203" t="s">
        <v>12082</v>
      </c>
      <c r="I5137" s="205" t="s">
        <v>1440</v>
      </c>
      <c r="J5137" s="206"/>
      <c r="K5137" s="203">
        <v>1</v>
      </c>
      <c r="L5137" s="207" t="s">
        <v>827</v>
      </c>
      <c r="M5137" s="208" t="s">
        <v>1436</v>
      </c>
      <c r="N5137" s="209">
        <f t="shared" si="0"/>
        <v>2026</v>
      </c>
      <c r="O5137" s="210">
        <f t="shared" si="1"/>
        <v>1</v>
      </c>
      <c r="P5137" s="211" t="str">
        <f>IFERROR(VLOOKUP(F5137,연간집계!D:E,2,FALSE),"")</f>
        <v>PCMS_포스터 297 (유광)</v>
      </c>
    </row>
    <row r="5138" spans="1:16" ht="12.75">
      <c r="A5138" s="201">
        <v>46026.575891203705</v>
      </c>
      <c r="B5138" s="202">
        <v>46026</v>
      </c>
      <c r="C5138" s="203" t="s">
        <v>12083</v>
      </c>
      <c r="D5138" s="203" t="s">
        <v>11</v>
      </c>
      <c r="E5138" s="204" t="s">
        <v>12084</v>
      </c>
      <c r="F5138" s="49" t="s">
        <v>1281</v>
      </c>
      <c r="G5138" s="203">
        <v>1</v>
      </c>
      <c r="H5138" s="203" t="s">
        <v>12085</v>
      </c>
      <c r="I5138" s="205" t="s">
        <v>5016</v>
      </c>
      <c r="J5138" s="206"/>
      <c r="K5138" s="203">
        <v>26</v>
      </c>
      <c r="L5138" s="207" t="s">
        <v>827</v>
      </c>
      <c r="M5138" s="208" t="s">
        <v>1449</v>
      </c>
      <c r="N5138" s="209">
        <f t="shared" si="0"/>
        <v>2026</v>
      </c>
      <c r="O5138" s="210">
        <f t="shared" si="1"/>
        <v>1</v>
      </c>
      <c r="P5138" s="211" t="str">
        <f>IFERROR(VLOOKUP(F5138,연간집계!D:E,2,FALSE),"")</f>
        <v>PCMS_빅캘린더</v>
      </c>
    </row>
    <row r="5139" spans="1:16" ht="12.75">
      <c r="A5139" s="201">
        <v>46026.575902777775</v>
      </c>
      <c r="B5139" s="202">
        <v>46026</v>
      </c>
      <c r="C5139" s="203" t="s">
        <v>12086</v>
      </c>
      <c r="D5139" s="203" t="s">
        <v>11</v>
      </c>
      <c r="E5139" s="204" t="s">
        <v>12084</v>
      </c>
      <c r="F5139" s="49" t="s">
        <v>1281</v>
      </c>
      <c r="G5139" s="203">
        <v>1</v>
      </c>
      <c r="H5139" s="203" t="s">
        <v>12085</v>
      </c>
      <c r="I5139" s="205" t="s">
        <v>5016</v>
      </c>
      <c r="J5139" s="206"/>
      <c r="K5139" s="203">
        <v>26</v>
      </c>
      <c r="L5139" s="207" t="s">
        <v>827</v>
      </c>
      <c r="M5139" s="208" t="s">
        <v>1449</v>
      </c>
      <c r="N5139" s="209">
        <f t="shared" si="0"/>
        <v>2026</v>
      </c>
      <c r="O5139" s="210">
        <f t="shared" si="1"/>
        <v>1</v>
      </c>
      <c r="P5139" s="211" t="str">
        <f>IFERROR(VLOOKUP(F5139,연간집계!D:E,2,FALSE),"")</f>
        <v>PCMS_빅캘린더</v>
      </c>
    </row>
    <row r="5140" spans="1:16" ht="12.75">
      <c r="A5140" s="201">
        <v>46026.578842592593</v>
      </c>
      <c r="B5140" s="202">
        <v>46026</v>
      </c>
      <c r="C5140" s="203" t="s">
        <v>12087</v>
      </c>
      <c r="D5140" s="203" t="s">
        <v>11</v>
      </c>
      <c r="E5140" s="204" t="s">
        <v>12088</v>
      </c>
      <c r="F5140" s="49" t="s">
        <v>865</v>
      </c>
      <c r="G5140" s="203">
        <v>1</v>
      </c>
      <c r="H5140" s="203" t="s">
        <v>3929</v>
      </c>
      <c r="I5140" s="205" t="s">
        <v>1440</v>
      </c>
      <c r="J5140" s="206"/>
      <c r="K5140" s="203">
        <v>66</v>
      </c>
      <c r="L5140" s="207" t="s">
        <v>827</v>
      </c>
      <c r="M5140" s="208" t="s">
        <v>1471</v>
      </c>
      <c r="N5140" s="209">
        <f t="shared" si="0"/>
        <v>2026</v>
      </c>
      <c r="O5140" s="210">
        <f t="shared" si="1"/>
        <v>1</v>
      </c>
      <c r="P5140" s="211" t="str">
        <f>IFERROR(VLOOKUP(F5140,연간집계!D:E,2,FALSE),"")</f>
        <v>스탠다드 포토북 8*6 (하드/무광)</v>
      </c>
    </row>
    <row r="5141" spans="1:16" ht="12.75">
      <c r="A5141" s="201">
        <v>46026.578865740739</v>
      </c>
      <c r="B5141" s="202">
        <v>46026</v>
      </c>
      <c r="C5141" s="203" t="s">
        <v>12089</v>
      </c>
      <c r="D5141" s="203" t="s">
        <v>11</v>
      </c>
      <c r="E5141" s="204" t="s">
        <v>12090</v>
      </c>
      <c r="F5141" s="49" t="s">
        <v>972</v>
      </c>
      <c r="G5141" s="203">
        <v>1</v>
      </c>
      <c r="H5141" s="203" t="s">
        <v>3714</v>
      </c>
      <c r="I5141" s="205" t="s">
        <v>1440</v>
      </c>
      <c r="J5141" s="208" t="s">
        <v>1748</v>
      </c>
      <c r="K5141" s="203">
        <v>80</v>
      </c>
      <c r="L5141" s="207" t="s">
        <v>827</v>
      </c>
      <c r="M5141" s="208" t="s">
        <v>1436</v>
      </c>
      <c r="N5141" s="209">
        <f t="shared" si="0"/>
        <v>2026</v>
      </c>
      <c r="O5141" s="210">
        <f t="shared" si="1"/>
        <v>1</v>
      </c>
      <c r="P5141" s="211" t="str">
        <f>IFERROR(VLOOKUP(F5141,연간집계!D:E,2,FALSE),"")</f>
        <v>시티북 198 (쿠션하드/78p)</v>
      </c>
    </row>
    <row r="5142" spans="1:16" ht="12.75">
      <c r="A5142" s="201">
        <v>46026.581805555557</v>
      </c>
      <c r="B5142" s="202">
        <v>46026</v>
      </c>
      <c r="C5142" s="203" t="s">
        <v>12091</v>
      </c>
      <c r="D5142" s="203" t="s">
        <v>11</v>
      </c>
      <c r="E5142" s="204" t="s">
        <v>12092</v>
      </c>
      <c r="F5142" s="49" t="s">
        <v>1281</v>
      </c>
      <c r="G5142" s="203">
        <v>1</v>
      </c>
      <c r="H5142" s="203" t="s">
        <v>2636</v>
      </c>
      <c r="I5142" s="205" t="s">
        <v>2297</v>
      </c>
      <c r="J5142" s="206"/>
      <c r="K5142" s="203">
        <v>26</v>
      </c>
      <c r="L5142" s="207" t="s">
        <v>828</v>
      </c>
      <c r="M5142" s="208" t="s">
        <v>1436</v>
      </c>
      <c r="N5142" s="209">
        <f t="shared" si="0"/>
        <v>2026</v>
      </c>
      <c r="O5142" s="210">
        <f t="shared" si="1"/>
        <v>1</v>
      </c>
      <c r="P5142" s="211" t="str">
        <f>IFERROR(VLOOKUP(F5142,연간집계!D:E,2,FALSE),"")</f>
        <v>PCMS_빅캘린더</v>
      </c>
    </row>
    <row r="5143" spans="1:16" ht="12.75">
      <c r="A5143" s="201">
        <v>46026.611307870371</v>
      </c>
      <c r="B5143" s="202">
        <v>46026</v>
      </c>
      <c r="C5143" s="203" t="s">
        <v>12093</v>
      </c>
      <c r="D5143" s="203" t="s">
        <v>11</v>
      </c>
      <c r="E5143" s="204" t="s">
        <v>12094</v>
      </c>
      <c r="F5143" s="49" t="s">
        <v>42</v>
      </c>
      <c r="G5143" s="203">
        <v>2</v>
      </c>
      <c r="H5143" s="203" t="s">
        <v>12095</v>
      </c>
      <c r="I5143" s="205" t="s">
        <v>1440</v>
      </c>
      <c r="J5143" s="206"/>
      <c r="K5143" s="203">
        <v>50</v>
      </c>
      <c r="L5143" s="207" t="s">
        <v>827</v>
      </c>
      <c r="M5143" s="208" t="s">
        <v>1449</v>
      </c>
      <c r="N5143" s="209">
        <f t="shared" si="0"/>
        <v>2026</v>
      </c>
      <c r="O5143" s="210">
        <f t="shared" si="1"/>
        <v>1</v>
      </c>
      <c r="P5143" s="211" t="str">
        <f>IFERROR(VLOOKUP(F5143,연간집계!D:E,2,FALSE),"")</f>
        <v>플라이트북 210</v>
      </c>
    </row>
    <row r="5144" spans="1:16" ht="12.75">
      <c r="A5144" s="201">
        <v>46026.643553240741</v>
      </c>
      <c r="B5144" s="202">
        <v>46026</v>
      </c>
      <c r="C5144" s="203" t="s">
        <v>12096</v>
      </c>
      <c r="D5144" s="203" t="s">
        <v>11</v>
      </c>
      <c r="E5144" s="204" t="s">
        <v>12097</v>
      </c>
      <c r="F5144" s="49" t="s">
        <v>1299</v>
      </c>
      <c r="G5144" s="203">
        <v>5</v>
      </c>
      <c r="H5144" s="203" t="s">
        <v>12098</v>
      </c>
      <c r="I5144" s="205" t="s">
        <v>5156</v>
      </c>
      <c r="J5144" s="206"/>
      <c r="K5144" s="203">
        <v>15</v>
      </c>
      <c r="L5144" s="207" t="s">
        <v>827</v>
      </c>
      <c r="M5144" s="208" t="s">
        <v>1449</v>
      </c>
      <c r="N5144" s="209">
        <f t="shared" si="0"/>
        <v>2026</v>
      </c>
      <c r="O5144" s="210">
        <f t="shared" si="1"/>
        <v>1</v>
      </c>
      <c r="P5144" s="211" t="str">
        <f>IFERROR(VLOOKUP(F5144,연간집계!D:E,2,FALSE),"")</f>
        <v>PCMS_우드월캘린더</v>
      </c>
    </row>
    <row r="5145" spans="1:16" ht="12.75">
      <c r="A5145" s="201">
        <v>46026.661145833335</v>
      </c>
      <c r="B5145" s="202">
        <v>46026</v>
      </c>
      <c r="C5145" s="203" t="s">
        <v>12099</v>
      </c>
      <c r="D5145" s="203" t="s">
        <v>11</v>
      </c>
      <c r="E5145" s="204" t="s">
        <v>12100</v>
      </c>
      <c r="F5145" s="49" t="s">
        <v>1296</v>
      </c>
      <c r="G5145" s="203">
        <v>3</v>
      </c>
      <c r="H5145" s="203" t="s">
        <v>12101</v>
      </c>
      <c r="I5145" s="205" t="s">
        <v>2594</v>
      </c>
      <c r="J5145" s="206"/>
      <c r="K5145" s="203">
        <v>26</v>
      </c>
      <c r="L5145" s="207" t="s">
        <v>827</v>
      </c>
      <c r="M5145" s="208" t="s">
        <v>1471</v>
      </c>
      <c r="N5145" s="209">
        <f t="shared" si="0"/>
        <v>2026</v>
      </c>
      <c r="O5145" s="210">
        <f t="shared" si="1"/>
        <v>1</v>
      </c>
      <c r="P5145" s="211" t="str">
        <f>IFERROR(VLOOKUP(F5145,연간집계!D:E,2,FALSE),"")</f>
        <v>PCMS_벽걸이2단캘린더</v>
      </c>
    </row>
    <row r="5146" spans="1:16" ht="12.75">
      <c r="A5146" s="201">
        <v>46026.687557870369</v>
      </c>
      <c r="B5146" s="202">
        <v>46026</v>
      </c>
      <c r="C5146" s="203" t="s">
        <v>12102</v>
      </c>
      <c r="D5146" s="203" t="s">
        <v>11</v>
      </c>
      <c r="E5146" s="204" t="s">
        <v>12103</v>
      </c>
      <c r="F5146" s="49" t="s">
        <v>1296</v>
      </c>
      <c r="G5146" s="203">
        <v>4</v>
      </c>
      <c r="H5146" s="203" t="s">
        <v>12104</v>
      </c>
      <c r="I5146" s="205" t="s">
        <v>5190</v>
      </c>
      <c r="J5146" s="206"/>
      <c r="K5146" s="203">
        <v>26</v>
      </c>
      <c r="L5146" s="207" t="s">
        <v>827</v>
      </c>
      <c r="M5146" s="208" t="s">
        <v>1471</v>
      </c>
      <c r="N5146" s="209">
        <f t="shared" si="0"/>
        <v>2026</v>
      </c>
      <c r="O5146" s="210">
        <f t="shared" si="1"/>
        <v>1</v>
      </c>
      <c r="P5146" s="211" t="str">
        <f>IFERROR(VLOOKUP(F5146,연간집계!D:E,2,FALSE),"")</f>
        <v>PCMS_벽걸이2단캘린더</v>
      </c>
    </row>
    <row r="5147" spans="1:16" ht="12.75">
      <c r="A5147" s="201">
        <v>46026.693460648145</v>
      </c>
      <c r="B5147" s="202">
        <v>46026</v>
      </c>
      <c r="C5147" s="203" t="s">
        <v>12105</v>
      </c>
      <c r="D5147" s="203" t="s">
        <v>11</v>
      </c>
      <c r="E5147" s="204" t="s">
        <v>12106</v>
      </c>
      <c r="F5147" s="49" t="s">
        <v>963</v>
      </c>
      <c r="G5147" s="203">
        <v>1</v>
      </c>
      <c r="H5147" s="203" t="s">
        <v>3314</v>
      </c>
      <c r="I5147" s="205" t="s">
        <v>1440</v>
      </c>
      <c r="J5147" s="208" t="s">
        <v>3784</v>
      </c>
      <c r="K5147" s="203">
        <v>80</v>
      </c>
      <c r="L5147" s="207" t="s">
        <v>827</v>
      </c>
      <c r="M5147" s="208" t="s">
        <v>1436</v>
      </c>
      <c r="N5147" s="209">
        <f t="shared" si="0"/>
        <v>2026</v>
      </c>
      <c r="O5147" s="210">
        <f t="shared" si="1"/>
        <v>1</v>
      </c>
      <c r="P5147" s="211" t="str">
        <f>IFERROR(VLOOKUP(F5147,연간집계!D:E,2,FALSE),"")</f>
        <v>시티북 210 (쿠션하드/78p)</v>
      </c>
    </row>
    <row r="5148" spans="1:16" ht="12.75">
      <c r="A5148" s="201">
        <v>46026.725729166668</v>
      </c>
      <c r="B5148" s="202">
        <v>46026</v>
      </c>
      <c r="C5148" s="203" t="s">
        <v>12107</v>
      </c>
      <c r="D5148" s="203" t="s">
        <v>11</v>
      </c>
      <c r="E5148" s="204" t="s">
        <v>12108</v>
      </c>
      <c r="F5148" s="49" t="s">
        <v>870</v>
      </c>
      <c r="G5148" s="203">
        <v>1</v>
      </c>
      <c r="H5148" s="203" t="s">
        <v>12109</v>
      </c>
      <c r="I5148" s="205" t="s">
        <v>1501</v>
      </c>
      <c r="J5148" s="206"/>
      <c r="K5148" s="203">
        <v>78</v>
      </c>
      <c r="L5148" s="207" t="s">
        <v>827</v>
      </c>
      <c r="M5148" s="208" t="s">
        <v>1436</v>
      </c>
      <c r="N5148" s="209">
        <f t="shared" si="0"/>
        <v>2026</v>
      </c>
      <c r="O5148" s="210">
        <f t="shared" si="1"/>
        <v>1</v>
      </c>
      <c r="P5148" s="211" t="str">
        <f>IFERROR(VLOOKUP(F5148,연간집계!D:E,2,FALSE),"")</f>
        <v>스탠다드 포토북 11*8 (소프트/무광)</v>
      </c>
    </row>
    <row r="5149" spans="1:16" ht="12.75">
      <c r="A5149" s="201">
        <v>46026.734525462962</v>
      </c>
      <c r="B5149" s="202">
        <v>46026</v>
      </c>
      <c r="C5149" s="203" t="s">
        <v>12110</v>
      </c>
      <c r="D5149" s="203" t="s">
        <v>11</v>
      </c>
      <c r="E5149" s="204" t="s">
        <v>12111</v>
      </c>
      <c r="F5149" s="49" t="s">
        <v>890</v>
      </c>
      <c r="G5149" s="203">
        <v>2</v>
      </c>
      <c r="H5149" s="203" t="s">
        <v>12112</v>
      </c>
      <c r="I5149" s="205" t="s">
        <v>2220</v>
      </c>
      <c r="J5149" s="208" t="s">
        <v>2928</v>
      </c>
      <c r="K5149" s="203">
        <v>48</v>
      </c>
      <c r="L5149" s="207" t="s">
        <v>827</v>
      </c>
      <c r="M5149" s="208" t="s">
        <v>1471</v>
      </c>
      <c r="N5149" s="209">
        <f t="shared" si="0"/>
        <v>2026</v>
      </c>
      <c r="O5149" s="210">
        <f t="shared" si="1"/>
        <v>1</v>
      </c>
      <c r="P5149" s="211" t="str">
        <f>IFERROR(VLOOKUP(F5149,연간집계!D:E,2,FALSE),"")</f>
        <v>메모리북</v>
      </c>
    </row>
    <row r="5150" spans="1:16" ht="12.75">
      <c r="A5150" s="201">
        <v>46026.734548611108</v>
      </c>
      <c r="B5150" s="202">
        <v>46026</v>
      </c>
      <c r="C5150" s="203" t="s">
        <v>12113</v>
      </c>
      <c r="D5150" s="203" t="s">
        <v>11</v>
      </c>
      <c r="E5150" s="204" t="s">
        <v>12114</v>
      </c>
      <c r="F5150" s="49" t="s">
        <v>974</v>
      </c>
      <c r="G5150" s="203">
        <v>1</v>
      </c>
      <c r="H5150" s="203" t="s">
        <v>11783</v>
      </c>
      <c r="I5150" s="205" t="s">
        <v>1748</v>
      </c>
      <c r="J5150" s="208" t="s">
        <v>1748</v>
      </c>
      <c r="K5150" s="203">
        <v>48</v>
      </c>
      <c r="L5150" s="207" t="s">
        <v>827</v>
      </c>
      <c r="M5150" s="208" t="s">
        <v>1436</v>
      </c>
      <c r="N5150" s="209">
        <f t="shared" si="0"/>
        <v>2026</v>
      </c>
      <c r="O5150" s="210">
        <f t="shared" si="1"/>
        <v>1</v>
      </c>
      <c r="P5150" s="211" t="str">
        <f>IFERROR(VLOOKUP(F5150,연간집계!D:E,2,FALSE),"")</f>
        <v>시티북 198 (쿠션하드/46p)</v>
      </c>
    </row>
    <row r="5151" spans="1:16" ht="12.75">
      <c r="A5151" s="201">
        <v>46026.746331018519</v>
      </c>
      <c r="B5151" s="202">
        <v>46026</v>
      </c>
      <c r="C5151" s="203" t="s">
        <v>12115</v>
      </c>
      <c r="D5151" s="203" t="s">
        <v>11</v>
      </c>
      <c r="E5151" s="204" t="s">
        <v>12116</v>
      </c>
      <c r="F5151" s="49" t="s">
        <v>1284</v>
      </c>
      <c r="G5151" s="203">
        <v>8</v>
      </c>
      <c r="H5151" s="203" t="s">
        <v>12117</v>
      </c>
      <c r="I5151" s="205" t="s">
        <v>8430</v>
      </c>
      <c r="J5151" s="206"/>
      <c r="K5151" s="203">
        <v>26</v>
      </c>
      <c r="L5151" s="207" t="s">
        <v>827</v>
      </c>
      <c r="M5151" s="208" t="s">
        <v>1449</v>
      </c>
      <c r="N5151" s="209">
        <f t="shared" si="0"/>
        <v>2026</v>
      </c>
      <c r="O5151" s="210">
        <f t="shared" si="1"/>
        <v>1</v>
      </c>
      <c r="P5151" s="211" t="str">
        <f>IFERROR(VLOOKUP(F5151,연간집계!D:E,2,FALSE),"")</f>
        <v>PCMS_스탠다드캘린더</v>
      </c>
    </row>
    <row r="5152" spans="1:16" ht="12.75">
      <c r="A5152" s="201">
        <v>46026.769930555558</v>
      </c>
      <c r="B5152" s="202">
        <v>46026</v>
      </c>
      <c r="C5152" s="203" t="s">
        <v>12118</v>
      </c>
      <c r="D5152" s="203" t="s">
        <v>11</v>
      </c>
      <c r="E5152" s="204" t="s">
        <v>12119</v>
      </c>
      <c r="F5152" s="49" t="s">
        <v>1247</v>
      </c>
      <c r="G5152" s="203">
        <v>1</v>
      </c>
      <c r="H5152" s="203" t="s">
        <v>7625</v>
      </c>
      <c r="I5152" s="205" t="s">
        <v>1556</v>
      </c>
      <c r="J5152" s="206"/>
      <c r="K5152" s="203">
        <v>28</v>
      </c>
      <c r="L5152" s="207" t="s">
        <v>828</v>
      </c>
      <c r="M5152" s="208" t="s">
        <v>1436</v>
      </c>
      <c r="N5152" s="209">
        <f t="shared" si="0"/>
        <v>2026</v>
      </c>
      <c r="O5152" s="210">
        <f t="shared" si="1"/>
        <v>1</v>
      </c>
      <c r="P5152" s="211" t="str">
        <f>IFERROR(VLOOKUP(F5152,연간집계!D:E,2,FALSE),"")</f>
        <v>모바일 포토북 197 (여행)</v>
      </c>
    </row>
    <row r="5153" spans="1:16" ht="12.75">
      <c r="A5153" s="201">
        <v>46026.772870370369</v>
      </c>
      <c r="B5153" s="202">
        <v>46026</v>
      </c>
      <c r="C5153" s="203" t="s">
        <v>12120</v>
      </c>
      <c r="D5153" s="203" t="s">
        <v>11</v>
      </c>
      <c r="E5153" s="204" t="s">
        <v>12121</v>
      </c>
      <c r="F5153" s="49" t="s">
        <v>1284</v>
      </c>
      <c r="G5153" s="203">
        <v>3</v>
      </c>
      <c r="H5153" s="203" t="s">
        <v>12122</v>
      </c>
      <c r="I5153" s="205" t="s">
        <v>2297</v>
      </c>
      <c r="J5153" s="206"/>
      <c r="K5153" s="203">
        <v>26</v>
      </c>
      <c r="L5153" s="207" t="s">
        <v>828</v>
      </c>
      <c r="M5153" s="208" t="s">
        <v>1449</v>
      </c>
      <c r="N5153" s="209">
        <f t="shared" si="0"/>
        <v>2026</v>
      </c>
      <c r="O5153" s="210">
        <f t="shared" si="1"/>
        <v>1</v>
      </c>
      <c r="P5153" s="211" t="str">
        <f>IFERROR(VLOOKUP(F5153,연간집계!D:E,2,FALSE),"")</f>
        <v>PCMS_스탠다드캘린더</v>
      </c>
    </row>
    <row r="5154" spans="1:16" ht="12.75">
      <c r="A5154" s="201">
        <v>46026.810949074075</v>
      </c>
      <c r="B5154" s="202">
        <v>46026</v>
      </c>
      <c r="C5154" s="203" t="s">
        <v>12123</v>
      </c>
      <c r="D5154" s="203" t="s">
        <v>11</v>
      </c>
      <c r="E5154" s="204" t="s">
        <v>12124</v>
      </c>
      <c r="F5154" s="49" t="s">
        <v>847</v>
      </c>
      <c r="G5154" s="203">
        <v>4</v>
      </c>
      <c r="H5154" s="203" t="s">
        <v>12125</v>
      </c>
      <c r="I5154" s="205" t="s">
        <v>1440</v>
      </c>
      <c r="J5154" s="206"/>
      <c r="K5154" s="203">
        <v>60</v>
      </c>
      <c r="L5154" s="207" t="s">
        <v>827</v>
      </c>
      <c r="M5154" s="208" t="s">
        <v>1471</v>
      </c>
      <c r="N5154" s="209">
        <f t="shared" si="0"/>
        <v>2026</v>
      </c>
      <c r="O5154" s="210">
        <f t="shared" si="1"/>
        <v>1</v>
      </c>
      <c r="P5154" s="211" t="str">
        <f>IFERROR(VLOOKUP(F5154,연간집계!D:E,2,FALSE),"")</f>
        <v>스탠다드 포토북 8*11 (하드/무광)</v>
      </c>
    </row>
    <row r="5155" spans="1:16" ht="12.75">
      <c r="A5155" s="201">
        <v>46026.82267361111</v>
      </c>
      <c r="B5155" s="202">
        <v>46026</v>
      </c>
      <c r="C5155" s="203" t="s">
        <v>12126</v>
      </c>
      <c r="D5155" s="203" t="s">
        <v>11</v>
      </c>
      <c r="E5155" s="204" t="s">
        <v>12127</v>
      </c>
      <c r="F5155" s="49" t="s">
        <v>1281</v>
      </c>
      <c r="G5155" s="203">
        <v>1</v>
      </c>
      <c r="H5155" s="203" t="s">
        <v>12128</v>
      </c>
      <c r="I5155" s="205" t="s">
        <v>2297</v>
      </c>
      <c r="J5155" s="206"/>
      <c r="K5155" s="203">
        <v>26</v>
      </c>
      <c r="L5155" s="207" t="s">
        <v>827</v>
      </c>
      <c r="M5155" s="208" t="s">
        <v>1541</v>
      </c>
      <c r="N5155" s="209">
        <f t="shared" si="0"/>
        <v>2026</v>
      </c>
      <c r="O5155" s="210">
        <f t="shared" si="1"/>
        <v>1</v>
      </c>
      <c r="P5155" s="211" t="str">
        <f>IFERROR(VLOOKUP(F5155,연간집계!D:E,2,FALSE),"")</f>
        <v>PCMS_빅캘린더</v>
      </c>
    </row>
    <row r="5156" spans="1:16" ht="12.75">
      <c r="A5156" s="201">
        <v>46026.837326388886</v>
      </c>
      <c r="B5156" s="202">
        <v>46026</v>
      </c>
      <c r="C5156" s="203" t="s">
        <v>12129</v>
      </c>
      <c r="D5156" s="203" t="s">
        <v>11</v>
      </c>
      <c r="E5156" s="204" t="s">
        <v>12130</v>
      </c>
      <c r="F5156" s="49" t="s">
        <v>1281</v>
      </c>
      <c r="G5156" s="203">
        <v>2</v>
      </c>
      <c r="H5156" s="203" t="s">
        <v>12131</v>
      </c>
      <c r="I5156" s="205" t="s">
        <v>2297</v>
      </c>
      <c r="J5156" s="206"/>
      <c r="K5156" s="203">
        <v>26</v>
      </c>
      <c r="L5156" s="207" t="s">
        <v>827</v>
      </c>
      <c r="M5156" s="208" t="s">
        <v>1471</v>
      </c>
      <c r="N5156" s="209">
        <f t="shared" si="0"/>
        <v>2026</v>
      </c>
      <c r="O5156" s="210">
        <f t="shared" si="1"/>
        <v>1</v>
      </c>
      <c r="P5156" s="211" t="str">
        <f>IFERROR(VLOOKUP(F5156,연간집계!D:E,2,FALSE),"")</f>
        <v>PCMS_빅캘린더</v>
      </c>
    </row>
    <row r="5157" spans="1:16" ht="12.75">
      <c r="A5157" s="201">
        <v>46026.866689814815</v>
      </c>
      <c r="B5157" s="202">
        <v>46026</v>
      </c>
      <c r="C5157" s="203" t="s">
        <v>12132</v>
      </c>
      <c r="D5157" s="203" t="s">
        <v>11</v>
      </c>
      <c r="E5157" s="204" t="s">
        <v>12133</v>
      </c>
      <c r="F5157" s="49" t="s">
        <v>1041</v>
      </c>
      <c r="G5157" s="203">
        <v>1</v>
      </c>
      <c r="H5157" s="203" t="s">
        <v>12134</v>
      </c>
      <c r="I5157" s="205" t="s">
        <v>1440</v>
      </c>
      <c r="J5157" s="206"/>
      <c r="K5157" s="203">
        <v>62</v>
      </c>
      <c r="L5157" s="207" t="s">
        <v>827</v>
      </c>
      <c r="M5157" s="208" t="s">
        <v>1436</v>
      </c>
      <c r="N5157" s="209">
        <f t="shared" si="0"/>
        <v>2026</v>
      </c>
      <c r="O5157" s="210">
        <f t="shared" si="1"/>
        <v>1</v>
      </c>
      <c r="P5157" s="211" t="str">
        <f>IFERROR(VLOOKUP(F5157,연간집계!D:E,2,FALSE),"")</f>
        <v>프리북 198 (소프트)</v>
      </c>
    </row>
    <row r="5158" spans="1:16" ht="12.75">
      <c r="A5158" s="201">
        <v>46026.866701388892</v>
      </c>
      <c r="B5158" s="202">
        <v>46026</v>
      </c>
      <c r="C5158" s="203" t="s">
        <v>12135</v>
      </c>
      <c r="D5158" s="203" t="s">
        <v>11</v>
      </c>
      <c r="E5158" s="204" t="s">
        <v>12133</v>
      </c>
      <c r="F5158" s="49" t="s">
        <v>1041</v>
      </c>
      <c r="G5158" s="203">
        <v>1</v>
      </c>
      <c r="H5158" s="203" t="s">
        <v>12134</v>
      </c>
      <c r="I5158" s="205" t="s">
        <v>1440</v>
      </c>
      <c r="J5158" s="206"/>
      <c r="K5158" s="203">
        <v>68</v>
      </c>
      <c r="L5158" s="207" t="s">
        <v>827</v>
      </c>
      <c r="M5158" s="208" t="s">
        <v>1436</v>
      </c>
      <c r="N5158" s="209">
        <f t="shared" si="0"/>
        <v>2026</v>
      </c>
      <c r="O5158" s="210">
        <f t="shared" si="1"/>
        <v>1</v>
      </c>
      <c r="P5158" s="211" t="str">
        <f>IFERROR(VLOOKUP(F5158,연간집계!D:E,2,FALSE),"")</f>
        <v>프리북 198 (소프트)</v>
      </c>
    </row>
    <row r="5159" spans="1:16" ht="12.75">
      <c r="A5159" s="201">
        <v>46026.881469907406</v>
      </c>
      <c r="B5159" s="202">
        <v>46026</v>
      </c>
      <c r="C5159" s="203" t="s">
        <v>12136</v>
      </c>
      <c r="D5159" s="203" t="s">
        <v>11</v>
      </c>
      <c r="E5159" s="204" t="s">
        <v>12137</v>
      </c>
      <c r="F5159" s="49" t="s">
        <v>1018</v>
      </c>
      <c r="G5159" s="203">
        <v>1</v>
      </c>
      <c r="H5159" s="203" t="s">
        <v>6818</v>
      </c>
      <c r="I5159" s="208" t="s">
        <v>1545</v>
      </c>
      <c r="J5159" s="208" t="s">
        <v>1545</v>
      </c>
      <c r="K5159" s="203">
        <v>80</v>
      </c>
      <c r="L5159" s="207" t="s">
        <v>827</v>
      </c>
      <c r="M5159" s="208" t="s">
        <v>1436</v>
      </c>
      <c r="N5159" s="209">
        <f t="shared" si="0"/>
        <v>2026</v>
      </c>
      <c r="O5159" s="210">
        <f t="shared" si="1"/>
        <v>1</v>
      </c>
      <c r="P5159" s="211" t="str">
        <f>IFERROR(VLOOKUP(F5159,연간집계!D:E,2,FALSE),"")</f>
        <v>트래블북 A5 (쿠션하드/78p)</v>
      </c>
    </row>
    <row r="5160" spans="1:16" ht="12.75">
      <c r="A5160" s="201">
        <v>46026.890277777777</v>
      </c>
      <c r="B5160" s="202">
        <v>46026</v>
      </c>
      <c r="C5160" s="203" t="s">
        <v>12138</v>
      </c>
      <c r="D5160" s="203" t="s">
        <v>11</v>
      </c>
      <c r="E5160" s="204" t="s">
        <v>12139</v>
      </c>
      <c r="F5160" s="49" t="s">
        <v>1269</v>
      </c>
      <c r="G5160" s="203">
        <v>2</v>
      </c>
      <c r="H5160" s="203" t="s">
        <v>12140</v>
      </c>
      <c r="I5160" s="205" t="s">
        <v>5442</v>
      </c>
      <c r="J5160" s="206"/>
      <c r="K5160" s="203">
        <v>26</v>
      </c>
      <c r="L5160" s="207" t="s">
        <v>828</v>
      </c>
      <c r="M5160" s="208" t="s">
        <v>1541</v>
      </c>
      <c r="N5160" s="209">
        <f t="shared" si="0"/>
        <v>2026</v>
      </c>
      <c r="O5160" s="210">
        <f t="shared" si="1"/>
        <v>1</v>
      </c>
      <c r="P5160" s="211" t="str">
        <f>IFERROR(VLOOKUP(F5160,연간집계!D:E,2,FALSE),"")</f>
        <v>PCMS_미니캘린더</v>
      </c>
    </row>
    <row r="5161" spans="1:16" ht="12.75">
      <c r="A5161" s="201">
        <v>46026.907858796294</v>
      </c>
      <c r="B5161" s="202">
        <v>46026</v>
      </c>
      <c r="C5161" s="203" t="s">
        <v>12141</v>
      </c>
      <c r="D5161" s="203" t="s">
        <v>11</v>
      </c>
      <c r="E5161" s="204" t="s">
        <v>12142</v>
      </c>
      <c r="F5161" s="49" t="s">
        <v>1266</v>
      </c>
      <c r="G5161" s="203">
        <v>17</v>
      </c>
      <c r="H5161" s="203" t="s">
        <v>12143</v>
      </c>
      <c r="I5161" s="205" t="s">
        <v>5624</v>
      </c>
      <c r="J5161" s="206"/>
      <c r="K5161" s="203">
        <v>26</v>
      </c>
      <c r="L5161" s="207" t="s">
        <v>827</v>
      </c>
      <c r="M5161" s="208" t="s">
        <v>1645</v>
      </c>
      <c r="N5161" s="209">
        <f t="shared" si="0"/>
        <v>2026</v>
      </c>
      <c r="O5161" s="210">
        <f t="shared" si="1"/>
        <v>1</v>
      </c>
      <c r="P5161" s="211" t="str">
        <f>IFERROR(VLOOKUP(F5161,연간집계!D:E,2,FALSE),"")</f>
        <v>PCMS_롱캘린더</v>
      </c>
    </row>
    <row r="5162" spans="1:16" ht="12.75">
      <c r="A5162" s="201">
        <v>46026.931331018517</v>
      </c>
      <c r="B5162" s="202">
        <v>46026</v>
      </c>
      <c r="C5162" s="203" t="s">
        <v>12144</v>
      </c>
      <c r="D5162" s="203" t="s">
        <v>11</v>
      </c>
      <c r="E5162" s="204" t="s">
        <v>12145</v>
      </c>
      <c r="F5162" s="49" t="s">
        <v>838</v>
      </c>
      <c r="G5162" s="203">
        <v>1</v>
      </c>
      <c r="H5162" s="203" t="s">
        <v>12146</v>
      </c>
      <c r="I5162" s="205" t="s">
        <v>1954</v>
      </c>
      <c r="J5162" s="206"/>
      <c r="K5162" s="203">
        <v>58</v>
      </c>
      <c r="L5162" s="207" t="s">
        <v>827</v>
      </c>
      <c r="M5162" s="208" t="s">
        <v>1541</v>
      </c>
      <c r="N5162" s="209">
        <f t="shared" si="0"/>
        <v>2026</v>
      </c>
      <c r="O5162" s="210">
        <f t="shared" si="1"/>
        <v>1</v>
      </c>
      <c r="P5162" s="211" t="str">
        <f>IFERROR(VLOOKUP(F5162,연간집계!D:E,2,FALSE),"")</f>
        <v>스탠다드 포토북 6*8 (하드/무광)</v>
      </c>
    </row>
    <row r="5163" spans="1:16" ht="12.75">
      <c r="A5163" s="201">
        <v>46026.934305555558</v>
      </c>
      <c r="B5163" s="202">
        <v>46026</v>
      </c>
      <c r="C5163" s="203" t="s">
        <v>12147</v>
      </c>
      <c r="D5163" s="203" t="s">
        <v>11</v>
      </c>
      <c r="E5163" s="204" t="s">
        <v>12148</v>
      </c>
      <c r="F5163" s="49" t="s">
        <v>847</v>
      </c>
      <c r="G5163" s="203">
        <v>2</v>
      </c>
      <c r="H5163" s="203" t="s">
        <v>12149</v>
      </c>
      <c r="I5163" s="205" t="s">
        <v>1453</v>
      </c>
      <c r="J5163" s="206"/>
      <c r="K5163" s="203">
        <v>24</v>
      </c>
      <c r="L5163" s="207" t="s">
        <v>827</v>
      </c>
      <c r="M5163" s="208" t="s">
        <v>1436</v>
      </c>
      <c r="N5163" s="209">
        <f t="shared" si="0"/>
        <v>2026</v>
      </c>
      <c r="O5163" s="210">
        <f t="shared" si="1"/>
        <v>1</v>
      </c>
      <c r="P5163" s="211" t="str">
        <f>IFERROR(VLOOKUP(F5163,연간집계!D:E,2,FALSE),"")</f>
        <v>스탠다드 포토북 8*11 (하드/무광)</v>
      </c>
    </row>
    <row r="5164" spans="1:16" ht="12.75">
      <c r="A5164" s="201">
        <v>46026.969444444447</v>
      </c>
      <c r="B5164" s="202">
        <v>46026</v>
      </c>
      <c r="C5164" s="203" t="s">
        <v>12150</v>
      </c>
      <c r="D5164" s="203" t="s">
        <v>11</v>
      </c>
      <c r="E5164" s="204" t="s">
        <v>12151</v>
      </c>
      <c r="F5164" s="49" t="s">
        <v>885</v>
      </c>
      <c r="G5164" s="203">
        <v>1</v>
      </c>
      <c r="H5164" s="203" t="s">
        <v>12152</v>
      </c>
      <c r="I5164" s="205" t="s">
        <v>1501</v>
      </c>
      <c r="J5164" s="206"/>
      <c r="K5164" s="203">
        <v>84</v>
      </c>
      <c r="L5164" s="207" t="s">
        <v>827</v>
      </c>
      <c r="M5164" s="208" t="s">
        <v>1436</v>
      </c>
      <c r="N5164" s="209">
        <f t="shared" si="0"/>
        <v>2026</v>
      </c>
      <c r="O5164" s="210">
        <f t="shared" si="1"/>
        <v>1</v>
      </c>
      <c r="P5164" s="211" t="str">
        <f>IFERROR(VLOOKUP(F5164,연간집계!D:E,2,FALSE),"")</f>
        <v>마이트립북 150</v>
      </c>
    </row>
    <row r="5165" spans="1:16" ht="12.75">
      <c r="A5165" s="201">
        <v>46026.969456018516</v>
      </c>
      <c r="B5165" s="202">
        <v>46026</v>
      </c>
      <c r="C5165" s="203" t="s">
        <v>12153</v>
      </c>
      <c r="D5165" s="203" t="s">
        <v>11</v>
      </c>
      <c r="E5165" s="204" t="s">
        <v>12151</v>
      </c>
      <c r="F5165" s="49" t="s">
        <v>885</v>
      </c>
      <c r="G5165" s="203">
        <v>1</v>
      </c>
      <c r="H5165" s="203" t="s">
        <v>12152</v>
      </c>
      <c r="I5165" s="205" t="s">
        <v>1501</v>
      </c>
      <c r="J5165" s="206"/>
      <c r="K5165" s="203">
        <v>76</v>
      </c>
      <c r="L5165" s="207" t="s">
        <v>827</v>
      </c>
      <c r="M5165" s="208" t="s">
        <v>1436</v>
      </c>
      <c r="N5165" s="209">
        <f t="shared" si="0"/>
        <v>2026</v>
      </c>
      <c r="O5165" s="210">
        <f t="shared" si="1"/>
        <v>1</v>
      </c>
      <c r="P5165" s="211" t="str">
        <f>IFERROR(VLOOKUP(F5165,연간집계!D:E,2,FALSE),"")</f>
        <v>마이트립북 150</v>
      </c>
    </row>
    <row r="5166" spans="1:16" ht="12.75">
      <c r="A5166" s="201">
        <v>46026.995798611111</v>
      </c>
      <c r="B5166" s="202">
        <v>46026</v>
      </c>
      <c r="C5166" s="203" t="s">
        <v>12154</v>
      </c>
      <c r="D5166" s="203" t="s">
        <v>11</v>
      </c>
      <c r="E5166" s="204" t="s">
        <v>12155</v>
      </c>
      <c r="F5166" s="49" t="s">
        <v>847</v>
      </c>
      <c r="G5166" s="203">
        <v>1</v>
      </c>
      <c r="H5166" s="203" t="s">
        <v>12156</v>
      </c>
      <c r="I5166" s="205" t="s">
        <v>1440</v>
      </c>
      <c r="J5166" s="206"/>
      <c r="K5166" s="203">
        <v>28</v>
      </c>
      <c r="L5166" s="207" t="s">
        <v>827</v>
      </c>
      <c r="M5166" s="208" t="s">
        <v>1471</v>
      </c>
      <c r="N5166" s="209">
        <f t="shared" si="0"/>
        <v>2026</v>
      </c>
      <c r="O5166" s="210">
        <f t="shared" si="1"/>
        <v>1</v>
      </c>
      <c r="P5166" s="211" t="str">
        <f>IFERROR(VLOOKUP(F5166,연간집계!D:E,2,FALSE),"")</f>
        <v>스탠다드 포토북 8*11 (하드/무광)</v>
      </c>
    </row>
    <row r="5167" spans="1:16" ht="12.75">
      <c r="A5167" s="201">
        <v>46027.001666666663</v>
      </c>
      <c r="B5167" s="202">
        <v>46027</v>
      </c>
      <c r="C5167" s="203" t="s">
        <v>12157</v>
      </c>
      <c r="D5167" s="203" t="s">
        <v>11</v>
      </c>
      <c r="E5167" s="204" t="s">
        <v>12158</v>
      </c>
      <c r="F5167" s="49" t="s">
        <v>880</v>
      </c>
      <c r="G5167" s="203">
        <v>1</v>
      </c>
      <c r="H5167" s="203" t="s">
        <v>12159</v>
      </c>
      <c r="I5167" s="205" t="s">
        <v>3636</v>
      </c>
      <c r="J5167" s="208" t="s">
        <v>7348</v>
      </c>
      <c r="K5167" s="203">
        <v>78</v>
      </c>
      <c r="L5167" s="207" t="s">
        <v>827</v>
      </c>
      <c r="M5167" s="208" t="s">
        <v>1502</v>
      </c>
      <c r="N5167" s="209">
        <f t="shared" si="0"/>
        <v>2026</v>
      </c>
      <c r="O5167" s="210">
        <f t="shared" si="1"/>
        <v>1</v>
      </c>
      <c r="P5167" s="211" t="str">
        <f>IFERROR(VLOOKUP(F5167,연간집계!D:E,2,FALSE),"")</f>
        <v>레코드북 150</v>
      </c>
    </row>
    <row r="5168" spans="1:16" ht="12.75">
      <c r="A5168" s="201">
        <v>46027.367835648147</v>
      </c>
      <c r="B5168" s="202">
        <v>46027</v>
      </c>
      <c r="C5168" s="203" t="s">
        <v>12160</v>
      </c>
      <c r="D5168" s="203" t="s">
        <v>11</v>
      </c>
      <c r="E5168" s="204" t="s">
        <v>12161</v>
      </c>
      <c r="F5168" s="49" t="s">
        <v>1291</v>
      </c>
      <c r="G5168" s="203">
        <v>2</v>
      </c>
      <c r="H5168" s="203" t="s">
        <v>12162</v>
      </c>
      <c r="I5168" s="205" t="s">
        <v>5190</v>
      </c>
      <c r="J5168" s="206"/>
      <c r="K5168" s="203">
        <v>14</v>
      </c>
      <c r="L5168" s="207" t="s">
        <v>827</v>
      </c>
      <c r="M5168" s="208" t="s">
        <v>1471</v>
      </c>
      <c r="N5168" s="209">
        <f t="shared" si="0"/>
        <v>2026</v>
      </c>
      <c r="O5168" s="210">
        <f t="shared" si="1"/>
        <v>1</v>
      </c>
      <c r="P5168" s="211" t="str">
        <f>IFERROR(VLOOKUP(F5168,연간집계!D:E,2,FALSE),"")</f>
        <v>PCMS_벽걸이1단캘린더</v>
      </c>
    </row>
    <row r="5169" spans="1:16" ht="12.75">
      <c r="A5169" s="201">
        <v>46027.376643518517</v>
      </c>
      <c r="B5169" s="202">
        <v>46026</v>
      </c>
      <c r="C5169" s="203" t="s">
        <v>12163</v>
      </c>
      <c r="D5169" s="203" t="s">
        <v>11</v>
      </c>
      <c r="E5169" s="204" t="s">
        <v>12164</v>
      </c>
      <c r="F5169" s="49" t="s">
        <v>924</v>
      </c>
      <c r="G5169" s="203">
        <v>1</v>
      </c>
      <c r="H5169" s="203" t="s">
        <v>1522</v>
      </c>
      <c r="I5169" s="205" t="s">
        <v>6143</v>
      </c>
      <c r="J5169" s="206"/>
      <c r="K5169" s="203">
        <v>16</v>
      </c>
      <c r="L5169" s="207" t="s">
        <v>827</v>
      </c>
      <c r="M5169" s="208" t="s">
        <v>1449</v>
      </c>
      <c r="N5169" s="209">
        <f t="shared" si="0"/>
        <v>2026</v>
      </c>
      <c r="O5169" s="210">
        <f t="shared" si="1"/>
        <v>1</v>
      </c>
      <c r="P5169" s="211" t="str">
        <f>IFERROR(VLOOKUP(F5169,연간집계!D:E,2,FALSE),"")</f>
        <v>베이비진 210 (14p)</v>
      </c>
    </row>
    <row r="5170" spans="1:16" ht="12.75">
      <c r="A5170" s="201">
        <v>46027.376666666663</v>
      </c>
      <c r="B5170" s="202">
        <v>46026</v>
      </c>
      <c r="C5170" s="203" t="s">
        <v>12165</v>
      </c>
      <c r="D5170" s="203" t="s">
        <v>11</v>
      </c>
      <c r="E5170" s="204" t="s">
        <v>12164</v>
      </c>
      <c r="F5170" s="49" t="s">
        <v>924</v>
      </c>
      <c r="G5170" s="203">
        <v>1</v>
      </c>
      <c r="H5170" s="203" t="s">
        <v>1522</v>
      </c>
      <c r="I5170" s="205" t="s">
        <v>6143</v>
      </c>
      <c r="J5170" s="206"/>
      <c r="K5170" s="203">
        <v>16</v>
      </c>
      <c r="L5170" s="207" t="s">
        <v>827</v>
      </c>
      <c r="M5170" s="208" t="s">
        <v>1449</v>
      </c>
      <c r="N5170" s="209">
        <f t="shared" si="0"/>
        <v>2026</v>
      </c>
      <c r="O5170" s="210">
        <f t="shared" si="1"/>
        <v>1</v>
      </c>
      <c r="P5170" s="211" t="str">
        <f>IFERROR(VLOOKUP(F5170,연간집계!D:E,2,FALSE),"")</f>
        <v>베이비진 210 (14p)</v>
      </c>
    </row>
    <row r="5171" spans="1:16" ht="12.75">
      <c r="A5171" s="201">
        <v>46027.37667824074</v>
      </c>
      <c r="B5171" s="202">
        <v>46026</v>
      </c>
      <c r="C5171" s="203" t="s">
        <v>12166</v>
      </c>
      <c r="D5171" s="203" t="s">
        <v>11</v>
      </c>
      <c r="E5171" s="204" t="s">
        <v>12164</v>
      </c>
      <c r="F5171" s="49" t="s">
        <v>924</v>
      </c>
      <c r="G5171" s="203">
        <v>1</v>
      </c>
      <c r="H5171" s="203" t="s">
        <v>1522</v>
      </c>
      <c r="I5171" s="205" t="s">
        <v>6143</v>
      </c>
      <c r="J5171" s="206"/>
      <c r="K5171" s="203">
        <v>16</v>
      </c>
      <c r="L5171" s="207" t="s">
        <v>827</v>
      </c>
      <c r="M5171" s="208" t="s">
        <v>1449</v>
      </c>
      <c r="N5171" s="209">
        <f t="shared" si="0"/>
        <v>2026</v>
      </c>
      <c r="O5171" s="210">
        <f t="shared" si="1"/>
        <v>1</v>
      </c>
      <c r="P5171" s="211" t="str">
        <f>IFERROR(VLOOKUP(F5171,연간집계!D:E,2,FALSE),"")</f>
        <v>베이비진 210 (14p)</v>
      </c>
    </row>
    <row r="5172" spans="1:16" ht="12.75">
      <c r="A5172" s="201">
        <v>46027.376689814817</v>
      </c>
      <c r="B5172" s="202">
        <v>46026</v>
      </c>
      <c r="C5172" s="203" t="s">
        <v>12167</v>
      </c>
      <c r="D5172" s="203" t="s">
        <v>11</v>
      </c>
      <c r="E5172" s="204" t="s">
        <v>12164</v>
      </c>
      <c r="F5172" s="49" t="s">
        <v>924</v>
      </c>
      <c r="G5172" s="203">
        <v>1</v>
      </c>
      <c r="H5172" s="203" t="s">
        <v>1522</v>
      </c>
      <c r="I5172" s="205" t="s">
        <v>6143</v>
      </c>
      <c r="J5172" s="206"/>
      <c r="K5172" s="203">
        <v>16</v>
      </c>
      <c r="L5172" s="207" t="s">
        <v>827</v>
      </c>
      <c r="M5172" s="208" t="s">
        <v>1449</v>
      </c>
      <c r="N5172" s="209">
        <f t="shared" si="0"/>
        <v>2026</v>
      </c>
      <c r="O5172" s="210">
        <f t="shared" si="1"/>
        <v>1</v>
      </c>
      <c r="P5172" s="211" t="str">
        <f>IFERROR(VLOOKUP(F5172,연간집계!D:E,2,FALSE),"")</f>
        <v>베이비진 210 (14p)</v>
      </c>
    </row>
    <row r="5173" spans="1:16" ht="12.75">
      <c r="A5173" s="201">
        <v>46027.376701388886</v>
      </c>
      <c r="B5173" s="202">
        <v>46026</v>
      </c>
      <c r="C5173" s="203" t="s">
        <v>12168</v>
      </c>
      <c r="D5173" s="203" t="s">
        <v>11</v>
      </c>
      <c r="E5173" s="204" t="s">
        <v>12164</v>
      </c>
      <c r="F5173" s="49" t="s">
        <v>924</v>
      </c>
      <c r="G5173" s="203">
        <v>1</v>
      </c>
      <c r="H5173" s="203" t="s">
        <v>1522</v>
      </c>
      <c r="I5173" s="205" t="s">
        <v>6143</v>
      </c>
      <c r="J5173" s="206"/>
      <c r="K5173" s="203">
        <v>16</v>
      </c>
      <c r="L5173" s="207" t="s">
        <v>827</v>
      </c>
      <c r="M5173" s="208" t="s">
        <v>1449</v>
      </c>
      <c r="N5173" s="209">
        <f t="shared" si="0"/>
        <v>2026</v>
      </c>
      <c r="O5173" s="210">
        <f t="shared" si="1"/>
        <v>1</v>
      </c>
      <c r="P5173" s="211" t="str">
        <f>IFERROR(VLOOKUP(F5173,연간집계!D:E,2,FALSE),"")</f>
        <v>베이비진 210 (14p)</v>
      </c>
    </row>
    <row r="5174" spans="1:16" ht="12.75">
      <c r="A5174" s="201">
        <v>46027.376712962963</v>
      </c>
      <c r="B5174" s="202">
        <v>46026</v>
      </c>
      <c r="C5174" s="203" t="s">
        <v>12169</v>
      </c>
      <c r="D5174" s="203" t="s">
        <v>11</v>
      </c>
      <c r="E5174" s="204" t="s">
        <v>12164</v>
      </c>
      <c r="F5174" s="49" t="s">
        <v>924</v>
      </c>
      <c r="G5174" s="203">
        <v>1</v>
      </c>
      <c r="H5174" s="203" t="s">
        <v>1522</v>
      </c>
      <c r="I5174" s="205" t="s">
        <v>6143</v>
      </c>
      <c r="J5174" s="206"/>
      <c r="K5174" s="203">
        <v>16</v>
      </c>
      <c r="L5174" s="207" t="s">
        <v>827</v>
      </c>
      <c r="M5174" s="208" t="s">
        <v>1449</v>
      </c>
      <c r="N5174" s="209">
        <f t="shared" si="0"/>
        <v>2026</v>
      </c>
      <c r="O5174" s="210">
        <f t="shared" si="1"/>
        <v>1</v>
      </c>
      <c r="P5174" s="211" t="str">
        <f>IFERROR(VLOOKUP(F5174,연간집계!D:E,2,FALSE),"")</f>
        <v>베이비진 210 (14p)</v>
      </c>
    </row>
    <row r="5175" spans="1:16" ht="12.75">
      <c r="A5175" s="201">
        <v>46027.37672453704</v>
      </c>
      <c r="B5175" s="202">
        <v>46026</v>
      </c>
      <c r="C5175" s="203" t="s">
        <v>12170</v>
      </c>
      <c r="D5175" s="203" t="s">
        <v>11</v>
      </c>
      <c r="E5175" s="204" t="s">
        <v>12164</v>
      </c>
      <c r="F5175" s="49" t="s">
        <v>924</v>
      </c>
      <c r="G5175" s="203">
        <v>1</v>
      </c>
      <c r="H5175" s="203" t="s">
        <v>1522</v>
      </c>
      <c r="I5175" s="205" t="s">
        <v>6143</v>
      </c>
      <c r="J5175" s="206"/>
      <c r="K5175" s="203">
        <v>16</v>
      </c>
      <c r="L5175" s="207" t="s">
        <v>827</v>
      </c>
      <c r="M5175" s="208" t="s">
        <v>1449</v>
      </c>
      <c r="N5175" s="209">
        <f t="shared" si="0"/>
        <v>2026</v>
      </c>
      <c r="O5175" s="210">
        <f t="shared" si="1"/>
        <v>1</v>
      </c>
      <c r="P5175" s="211" t="str">
        <f>IFERROR(VLOOKUP(F5175,연간집계!D:E,2,FALSE),"")</f>
        <v>베이비진 210 (14p)</v>
      </c>
    </row>
    <row r="5176" spans="1:16" ht="12.75">
      <c r="A5176" s="201">
        <v>46027.376736111109</v>
      </c>
      <c r="B5176" s="202">
        <v>46026</v>
      </c>
      <c r="C5176" s="203" t="s">
        <v>12171</v>
      </c>
      <c r="D5176" s="203" t="s">
        <v>11</v>
      </c>
      <c r="E5176" s="204" t="s">
        <v>12164</v>
      </c>
      <c r="F5176" s="49" t="s">
        <v>924</v>
      </c>
      <c r="G5176" s="203">
        <v>1</v>
      </c>
      <c r="H5176" s="203" t="s">
        <v>1522</v>
      </c>
      <c r="I5176" s="205" t="s">
        <v>6143</v>
      </c>
      <c r="J5176" s="206"/>
      <c r="K5176" s="203">
        <v>16</v>
      </c>
      <c r="L5176" s="207" t="s">
        <v>827</v>
      </c>
      <c r="M5176" s="208" t="s">
        <v>1449</v>
      </c>
      <c r="N5176" s="209">
        <f t="shared" si="0"/>
        <v>2026</v>
      </c>
      <c r="O5176" s="210">
        <f t="shared" si="1"/>
        <v>1</v>
      </c>
      <c r="P5176" s="211" t="str">
        <f>IFERROR(VLOOKUP(F5176,연간집계!D:E,2,FALSE),"")</f>
        <v>베이비진 210 (14p)</v>
      </c>
    </row>
    <row r="5177" spans="1:16" ht="12.75">
      <c r="A5177" s="201">
        <v>46027.376747685186</v>
      </c>
      <c r="B5177" s="202">
        <v>46026</v>
      </c>
      <c r="C5177" s="203" t="s">
        <v>12172</v>
      </c>
      <c r="D5177" s="203" t="s">
        <v>11</v>
      </c>
      <c r="E5177" s="204" t="s">
        <v>12164</v>
      </c>
      <c r="F5177" s="49" t="s">
        <v>924</v>
      </c>
      <c r="G5177" s="203">
        <v>1</v>
      </c>
      <c r="H5177" s="203" t="s">
        <v>1522</v>
      </c>
      <c r="I5177" s="205" t="s">
        <v>6143</v>
      </c>
      <c r="J5177" s="206"/>
      <c r="K5177" s="203">
        <v>16</v>
      </c>
      <c r="L5177" s="207" t="s">
        <v>827</v>
      </c>
      <c r="M5177" s="208" t="s">
        <v>1449</v>
      </c>
      <c r="N5177" s="209">
        <f t="shared" si="0"/>
        <v>2026</v>
      </c>
      <c r="O5177" s="210">
        <f t="shared" si="1"/>
        <v>1</v>
      </c>
      <c r="P5177" s="211" t="str">
        <f>IFERROR(VLOOKUP(F5177,연간집계!D:E,2,FALSE),"")</f>
        <v>베이비진 210 (14p)</v>
      </c>
    </row>
    <row r="5178" spans="1:16" ht="12.75">
      <c r="A5178" s="201">
        <v>46027.376759259256</v>
      </c>
      <c r="B5178" s="202">
        <v>46026</v>
      </c>
      <c r="C5178" s="203" t="s">
        <v>12173</v>
      </c>
      <c r="D5178" s="203" t="s">
        <v>11</v>
      </c>
      <c r="E5178" s="204" t="s">
        <v>12164</v>
      </c>
      <c r="F5178" s="49" t="s">
        <v>924</v>
      </c>
      <c r="G5178" s="203">
        <v>1</v>
      </c>
      <c r="H5178" s="203" t="s">
        <v>1522</v>
      </c>
      <c r="I5178" s="205" t="s">
        <v>6143</v>
      </c>
      <c r="J5178" s="206"/>
      <c r="K5178" s="203">
        <v>16</v>
      </c>
      <c r="L5178" s="207" t="s">
        <v>827</v>
      </c>
      <c r="M5178" s="208" t="s">
        <v>1449</v>
      </c>
      <c r="N5178" s="209">
        <f t="shared" si="0"/>
        <v>2026</v>
      </c>
      <c r="O5178" s="210">
        <f t="shared" si="1"/>
        <v>1</v>
      </c>
      <c r="P5178" s="211" t="str">
        <f>IFERROR(VLOOKUP(F5178,연간집계!D:E,2,FALSE),"")</f>
        <v>베이비진 210 (14p)</v>
      </c>
    </row>
    <row r="5179" spans="1:16" ht="12.75">
      <c r="A5179" s="201">
        <v>46027.376770833333</v>
      </c>
      <c r="B5179" s="202">
        <v>46026</v>
      </c>
      <c r="C5179" s="203" t="s">
        <v>12174</v>
      </c>
      <c r="D5179" s="203" t="s">
        <v>11</v>
      </c>
      <c r="E5179" s="204" t="s">
        <v>12164</v>
      </c>
      <c r="F5179" s="49" t="s">
        <v>924</v>
      </c>
      <c r="G5179" s="203">
        <v>1</v>
      </c>
      <c r="H5179" s="203" t="s">
        <v>1522</v>
      </c>
      <c r="I5179" s="205" t="s">
        <v>6143</v>
      </c>
      <c r="J5179" s="206"/>
      <c r="K5179" s="203">
        <v>16</v>
      </c>
      <c r="L5179" s="207" t="s">
        <v>827</v>
      </c>
      <c r="M5179" s="208" t="s">
        <v>1449</v>
      </c>
      <c r="N5179" s="209">
        <f t="shared" si="0"/>
        <v>2026</v>
      </c>
      <c r="O5179" s="210">
        <f t="shared" si="1"/>
        <v>1</v>
      </c>
      <c r="P5179" s="211" t="str">
        <f>IFERROR(VLOOKUP(F5179,연간집계!D:E,2,FALSE),"")</f>
        <v>베이비진 210 (14p)</v>
      </c>
    </row>
    <row r="5180" spans="1:16" ht="12.75">
      <c r="A5180" s="201">
        <v>46027.389004629629</v>
      </c>
      <c r="B5180" s="202">
        <v>46027</v>
      </c>
      <c r="C5180" s="203" t="s">
        <v>12175</v>
      </c>
      <c r="D5180" s="203" t="s">
        <v>11</v>
      </c>
      <c r="E5180" s="204" t="s">
        <v>12176</v>
      </c>
      <c r="F5180" s="49" t="s">
        <v>1284</v>
      </c>
      <c r="G5180" s="203">
        <v>1</v>
      </c>
      <c r="H5180" s="203" t="s">
        <v>12177</v>
      </c>
      <c r="I5180" s="205" t="s">
        <v>5016</v>
      </c>
      <c r="J5180" s="206"/>
      <c r="K5180" s="203">
        <v>26</v>
      </c>
      <c r="L5180" s="207" t="s">
        <v>827</v>
      </c>
      <c r="M5180" s="208" t="s">
        <v>1497</v>
      </c>
      <c r="N5180" s="209">
        <f t="shared" si="0"/>
        <v>2026</v>
      </c>
      <c r="O5180" s="210">
        <f t="shared" si="1"/>
        <v>1</v>
      </c>
      <c r="P5180" s="211" t="str">
        <f>IFERROR(VLOOKUP(F5180,연간집계!D:E,2,FALSE),"")</f>
        <v>PCMS_스탠다드캘린더</v>
      </c>
    </row>
    <row r="5181" spans="1:16" ht="12.75">
      <c r="A5181" s="201">
        <v>46027.398101851853</v>
      </c>
      <c r="B5181" s="202">
        <v>46027</v>
      </c>
      <c r="C5181" s="203" t="s">
        <v>12178</v>
      </c>
      <c r="D5181" s="203" t="s">
        <v>11</v>
      </c>
      <c r="E5181" s="204" t="s">
        <v>12179</v>
      </c>
      <c r="F5181" s="49" t="s">
        <v>1281</v>
      </c>
      <c r="G5181" s="203">
        <v>5</v>
      </c>
      <c r="H5181" s="203" t="s">
        <v>11305</v>
      </c>
      <c r="I5181" s="205" t="s">
        <v>2297</v>
      </c>
      <c r="J5181" s="206"/>
      <c r="K5181" s="203">
        <v>26</v>
      </c>
      <c r="L5181" s="207" t="s">
        <v>827</v>
      </c>
      <c r="M5181" s="208" t="s">
        <v>1481</v>
      </c>
      <c r="N5181" s="209">
        <f t="shared" si="0"/>
        <v>2026</v>
      </c>
      <c r="O5181" s="210">
        <f t="shared" si="1"/>
        <v>1</v>
      </c>
      <c r="P5181" s="211" t="str">
        <f>IFERROR(VLOOKUP(F5181,연간집계!D:E,2,FALSE),"")</f>
        <v>PCMS_빅캘린더</v>
      </c>
    </row>
    <row r="5182" spans="1:16" ht="12.75">
      <c r="A5182" s="201">
        <v>46027.404270833336</v>
      </c>
      <c r="B5182" s="202">
        <v>46027</v>
      </c>
      <c r="C5182" s="203" t="s">
        <v>12180</v>
      </c>
      <c r="D5182" s="203" t="s">
        <v>11</v>
      </c>
      <c r="E5182" s="204" t="s">
        <v>12181</v>
      </c>
      <c r="F5182" s="49" t="s">
        <v>1299</v>
      </c>
      <c r="G5182" s="203">
        <v>2</v>
      </c>
      <c r="H5182" s="203" t="s">
        <v>12182</v>
      </c>
      <c r="I5182" s="205" t="s">
        <v>1840</v>
      </c>
      <c r="J5182" s="206"/>
      <c r="K5182" s="203">
        <v>15</v>
      </c>
      <c r="L5182" s="207" t="s">
        <v>828</v>
      </c>
      <c r="M5182" s="208" t="s">
        <v>1449</v>
      </c>
      <c r="N5182" s="209">
        <f t="shared" si="0"/>
        <v>2026</v>
      </c>
      <c r="O5182" s="210">
        <f t="shared" si="1"/>
        <v>1</v>
      </c>
      <c r="P5182" s="211" t="str">
        <f>IFERROR(VLOOKUP(F5182,연간집계!D:E,2,FALSE),"")</f>
        <v>PCMS_우드월캘린더</v>
      </c>
    </row>
    <row r="5183" spans="1:16" ht="12.75">
      <c r="A5183" s="201">
        <v>46027.407395833332</v>
      </c>
      <c r="B5183" s="202">
        <v>46027</v>
      </c>
      <c r="C5183" s="203" t="s">
        <v>12183</v>
      </c>
      <c r="D5183" s="203" t="s">
        <v>11</v>
      </c>
      <c r="E5183" s="204" t="s">
        <v>12184</v>
      </c>
      <c r="F5183" s="49" t="s">
        <v>840</v>
      </c>
      <c r="G5183" s="203">
        <v>2</v>
      </c>
      <c r="H5183" s="203" t="s">
        <v>12185</v>
      </c>
      <c r="I5183" s="205" t="s">
        <v>1440</v>
      </c>
      <c r="J5183" s="206"/>
      <c r="K5183" s="203">
        <v>30</v>
      </c>
      <c r="L5183" s="207" t="s">
        <v>827</v>
      </c>
      <c r="M5183" s="208" t="s">
        <v>1514</v>
      </c>
      <c r="N5183" s="209">
        <f t="shared" si="0"/>
        <v>2026</v>
      </c>
      <c r="O5183" s="210">
        <f t="shared" si="1"/>
        <v>1</v>
      </c>
      <c r="P5183" s="211" t="str">
        <f>IFERROR(VLOOKUP(F5183,연간집계!D:E,2,FALSE),"")</f>
        <v>스탠다드 포토북 6*8 (하드/유광)</v>
      </c>
    </row>
    <row r="5184" spans="1:16" ht="12.75">
      <c r="A5184" s="201">
        <v>46027.419386574074</v>
      </c>
      <c r="B5184" s="202">
        <v>46027</v>
      </c>
      <c r="C5184" s="203" t="s">
        <v>12186</v>
      </c>
      <c r="D5184" s="203" t="s">
        <v>11</v>
      </c>
      <c r="E5184" s="204" t="s">
        <v>12187</v>
      </c>
      <c r="F5184" s="49" t="s">
        <v>1003</v>
      </c>
      <c r="G5184" s="203">
        <v>1</v>
      </c>
      <c r="H5184" s="203" t="s">
        <v>12188</v>
      </c>
      <c r="I5184" s="205" t="s">
        <v>3828</v>
      </c>
      <c r="J5184" s="206"/>
      <c r="K5184" s="203">
        <v>72</v>
      </c>
      <c r="L5184" s="207" t="s">
        <v>827</v>
      </c>
      <c r="M5184" s="208" t="s">
        <v>1449</v>
      </c>
      <c r="N5184" s="209">
        <f t="shared" si="0"/>
        <v>2026</v>
      </c>
      <c r="O5184" s="210">
        <f t="shared" si="1"/>
        <v>1</v>
      </c>
      <c r="P5184" s="211" t="str">
        <f>IFERROR(VLOOKUP(F5184,연간집계!D:E,2,FALSE),"")</f>
        <v>키즈북 197 (소프트/70p)</v>
      </c>
    </row>
    <row r="5185" spans="1:16" ht="12.75">
      <c r="A5185" s="201">
        <v>46027.419398148151</v>
      </c>
      <c r="B5185" s="202">
        <v>46027</v>
      </c>
      <c r="C5185" s="203" t="s">
        <v>12189</v>
      </c>
      <c r="D5185" s="203" t="s">
        <v>11</v>
      </c>
      <c r="E5185" s="204" t="s">
        <v>12187</v>
      </c>
      <c r="F5185" s="49" t="s">
        <v>1003</v>
      </c>
      <c r="G5185" s="203">
        <v>1</v>
      </c>
      <c r="H5185" s="203" t="s">
        <v>12188</v>
      </c>
      <c r="I5185" s="205" t="s">
        <v>5457</v>
      </c>
      <c r="J5185" s="206"/>
      <c r="K5185" s="203">
        <v>72</v>
      </c>
      <c r="L5185" s="207" t="s">
        <v>827</v>
      </c>
      <c r="M5185" s="208" t="s">
        <v>1449</v>
      </c>
      <c r="N5185" s="209">
        <f t="shared" si="0"/>
        <v>2026</v>
      </c>
      <c r="O5185" s="210">
        <f t="shared" si="1"/>
        <v>1</v>
      </c>
      <c r="P5185" s="211" t="str">
        <f>IFERROR(VLOOKUP(F5185,연간집계!D:E,2,FALSE),"")</f>
        <v>키즈북 197 (소프트/70p)</v>
      </c>
    </row>
    <row r="5186" spans="1:16" ht="12.75">
      <c r="A5186" s="201">
        <v>46027.419409722221</v>
      </c>
      <c r="B5186" s="202">
        <v>46027</v>
      </c>
      <c r="C5186" s="203" t="s">
        <v>12190</v>
      </c>
      <c r="D5186" s="203" t="s">
        <v>11</v>
      </c>
      <c r="E5186" s="204" t="s">
        <v>12187</v>
      </c>
      <c r="F5186" s="49" t="s">
        <v>1003</v>
      </c>
      <c r="G5186" s="203">
        <v>1</v>
      </c>
      <c r="H5186" s="203" t="s">
        <v>12188</v>
      </c>
      <c r="I5186" s="205" t="s">
        <v>12191</v>
      </c>
      <c r="J5186" s="206"/>
      <c r="K5186" s="203">
        <v>72</v>
      </c>
      <c r="L5186" s="207" t="s">
        <v>827</v>
      </c>
      <c r="M5186" s="208" t="s">
        <v>1449</v>
      </c>
      <c r="N5186" s="209">
        <f t="shared" si="0"/>
        <v>2026</v>
      </c>
      <c r="O5186" s="210">
        <f t="shared" si="1"/>
        <v>1</v>
      </c>
      <c r="P5186" s="211" t="str">
        <f>IFERROR(VLOOKUP(F5186,연간집계!D:E,2,FALSE),"")</f>
        <v>키즈북 197 (소프트/70p)</v>
      </c>
    </row>
    <row r="5187" spans="1:16" ht="12.75">
      <c r="A5187" s="201">
        <v>46027.422500000001</v>
      </c>
      <c r="B5187" s="202">
        <v>46027</v>
      </c>
      <c r="C5187" s="203" t="s">
        <v>12192</v>
      </c>
      <c r="D5187" s="203" t="s">
        <v>11</v>
      </c>
      <c r="E5187" s="204" t="s">
        <v>12193</v>
      </c>
      <c r="F5187" s="49" t="s">
        <v>1284</v>
      </c>
      <c r="G5187" s="203">
        <v>2</v>
      </c>
      <c r="H5187" s="203" t="s">
        <v>9741</v>
      </c>
      <c r="I5187" s="205" t="s">
        <v>2297</v>
      </c>
      <c r="J5187" s="206"/>
      <c r="K5187" s="203">
        <v>26</v>
      </c>
      <c r="L5187" s="207" t="s">
        <v>827</v>
      </c>
      <c r="M5187" s="208" t="s">
        <v>1629</v>
      </c>
      <c r="N5187" s="209">
        <f t="shared" si="0"/>
        <v>2026</v>
      </c>
      <c r="O5187" s="210">
        <f t="shared" si="1"/>
        <v>1</v>
      </c>
      <c r="P5187" s="211" t="str">
        <f>IFERROR(VLOOKUP(F5187,연간집계!D:E,2,FALSE),"")</f>
        <v>PCMS_스탠다드캘린더</v>
      </c>
    </row>
    <row r="5188" spans="1:16" ht="12.75">
      <c r="A5188" s="201">
        <v>46027.440520833334</v>
      </c>
      <c r="B5188" s="202">
        <v>46027</v>
      </c>
      <c r="C5188" s="203" t="s">
        <v>12194</v>
      </c>
      <c r="D5188" s="203" t="s">
        <v>11</v>
      </c>
      <c r="E5188" s="204" t="s">
        <v>12195</v>
      </c>
      <c r="F5188" s="49" t="s">
        <v>1274</v>
      </c>
      <c r="G5188" s="203">
        <v>1</v>
      </c>
      <c r="H5188" s="203" t="s">
        <v>9687</v>
      </c>
      <c r="I5188" s="205" t="s">
        <v>6642</v>
      </c>
      <c r="J5188" s="206"/>
      <c r="K5188" s="203">
        <v>26</v>
      </c>
      <c r="L5188" s="207" t="s">
        <v>827</v>
      </c>
      <c r="M5188" s="208" t="s">
        <v>1541</v>
      </c>
      <c r="N5188" s="209">
        <f t="shared" si="0"/>
        <v>2026</v>
      </c>
      <c r="O5188" s="210">
        <f t="shared" si="1"/>
        <v>1</v>
      </c>
      <c r="P5188" s="211" t="str">
        <f>IFERROR(VLOOKUP(F5188,연간집계!D:E,2,FALSE),"")</f>
        <v>PCMS_비트윈캘린더</v>
      </c>
    </row>
    <row r="5189" spans="1:16" ht="12.75">
      <c r="A5189" s="201">
        <v>46027.440532407411</v>
      </c>
      <c r="B5189" s="202">
        <v>46022</v>
      </c>
      <c r="C5189" s="203" t="s">
        <v>12196</v>
      </c>
      <c r="D5189" s="203" t="s">
        <v>11</v>
      </c>
      <c r="E5189" s="204" t="s">
        <v>12197</v>
      </c>
      <c r="F5189" s="49" t="s">
        <v>1074</v>
      </c>
      <c r="G5189" s="203">
        <v>1</v>
      </c>
      <c r="H5189" s="203" t="s">
        <v>12198</v>
      </c>
      <c r="I5189" s="205" t="s">
        <v>1483</v>
      </c>
      <c r="J5189" s="208" t="s">
        <v>1791</v>
      </c>
      <c r="K5189" s="203">
        <v>42</v>
      </c>
      <c r="L5189" s="207" t="s">
        <v>827</v>
      </c>
      <c r="M5189" s="203" t="s">
        <v>5021</v>
      </c>
      <c r="N5189" s="209">
        <f t="shared" si="0"/>
        <v>2026</v>
      </c>
      <c r="O5189" s="210">
        <f t="shared" si="1"/>
        <v>1</v>
      </c>
      <c r="P5189" s="211" t="str">
        <f>IFERROR(VLOOKUP(F5189,연간집계!D:E,2,FALSE),"")</f>
        <v>레더북 (로얄와인)</v>
      </c>
    </row>
    <row r="5190" spans="1:16" ht="12.75">
      <c r="A5190" s="201">
        <v>46027.44054398148</v>
      </c>
      <c r="B5190" s="202">
        <v>46022</v>
      </c>
      <c r="C5190" s="203" t="s">
        <v>12199</v>
      </c>
      <c r="D5190" s="203" t="s">
        <v>11</v>
      </c>
      <c r="E5190" s="204" t="s">
        <v>12200</v>
      </c>
      <c r="F5190" s="49" t="s">
        <v>1076</v>
      </c>
      <c r="G5190" s="203">
        <v>1</v>
      </c>
      <c r="H5190" s="203" t="s">
        <v>12198</v>
      </c>
      <c r="I5190" s="205" t="s">
        <v>1483</v>
      </c>
      <c r="J5190" s="203" t="s">
        <v>4458</v>
      </c>
      <c r="K5190" s="203">
        <v>60</v>
      </c>
      <c r="L5190" s="207" t="s">
        <v>827</v>
      </c>
      <c r="M5190" s="203" t="s">
        <v>5021</v>
      </c>
      <c r="N5190" s="209">
        <f t="shared" si="0"/>
        <v>2026</v>
      </c>
      <c r="O5190" s="210">
        <f t="shared" si="1"/>
        <v>1</v>
      </c>
      <c r="P5190" s="211" t="str">
        <f>IFERROR(VLOOKUP(F5190,연간집계!D:E,2,FALSE),"")</f>
        <v>레더북 (다크네이비)</v>
      </c>
    </row>
    <row r="5191" spans="1:16" ht="12.75">
      <c r="A5191" s="201">
        <v>46027.440555555557</v>
      </c>
      <c r="B5191" s="202">
        <v>46022</v>
      </c>
      <c r="C5191" s="203" t="s">
        <v>12201</v>
      </c>
      <c r="D5191" s="203" t="s">
        <v>11</v>
      </c>
      <c r="E5191" s="204" t="s">
        <v>12200</v>
      </c>
      <c r="F5191" s="49" t="s">
        <v>1074</v>
      </c>
      <c r="G5191" s="203">
        <v>1</v>
      </c>
      <c r="H5191" s="203" t="s">
        <v>12198</v>
      </c>
      <c r="I5191" s="205" t="s">
        <v>1483</v>
      </c>
      <c r="J5191" s="208" t="s">
        <v>1791</v>
      </c>
      <c r="K5191" s="203">
        <v>60</v>
      </c>
      <c r="L5191" s="207" t="s">
        <v>827</v>
      </c>
      <c r="M5191" s="203" t="s">
        <v>5021</v>
      </c>
      <c r="N5191" s="209">
        <f t="shared" si="0"/>
        <v>2026</v>
      </c>
      <c r="O5191" s="210">
        <f t="shared" si="1"/>
        <v>1</v>
      </c>
      <c r="P5191" s="211" t="str">
        <f>IFERROR(VLOOKUP(F5191,연간집계!D:E,2,FALSE),"")</f>
        <v>레더북 (로얄와인)</v>
      </c>
    </row>
    <row r="5192" spans="1:16" ht="12.75">
      <c r="A5192" s="201">
        <v>46027.464201388888</v>
      </c>
      <c r="B5192" s="202">
        <v>46027</v>
      </c>
      <c r="C5192" s="203" t="s">
        <v>12202</v>
      </c>
      <c r="D5192" s="203" t="s">
        <v>11</v>
      </c>
      <c r="E5192" s="204" t="s">
        <v>12203</v>
      </c>
      <c r="F5192" s="49" t="s">
        <v>885</v>
      </c>
      <c r="G5192" s="203">
        <v>1</v>
      </c>
      <c r="H5192" s="203" t="s">
        <v>6537</v>
      </c>
      <c r="I5192" s="205" t="s">
        <v>1501</v>
      </c>
      <c r="J5192" s="206"/>
      <c r="K5192" s="203">
        <v>52</v>
      </c>
      <c r="L5192" s="207" t="s">
        <v>827</v>
      </c>
      <c r="M5192" s="208" t="s">
        <v>1436</v>
      </c>
      <c r="N5192" s="209">
        <f t="shared" si="0"/>
        <v>2026</v>
      </c>
      <c r="O5192" s="210">
        <f t="shared" si="1"/>
        <v>1</v>
      </c>
      <c r="P5192" s="211" t="str">
        <f>IFERROR(VLOOKUP(F5192,연간집계!D:E,2,FALSE),"")</f>
        <v>마이트립북 150</v>
      </c>
    </row>
    <row r="5193" spans="1:16" ht="12.75">
      <c r="A5193" s="201">
        <v>46027.467210648145</v>
      </c>
      <c r="B5193" s="202">
        <v>46027</v>
      </c>
      <c r="C5193" s="203" t="s">
        <v>12204</v>
      </c>
      <c r="D5193" s="203" t="s">
        <v>11</v>
      </c>
      <c r="E5193" s="204" t="s">
        <v>12205</v>
      </c>
      <c r="F5193" s="49" t="s">
        <v>1311</v>
      </c>
      <c r="G5193" s="203">
        <v>1</v>
      </c>
      <c r="H5193" s="203" t="s">
        <v>11076</v>
      </c>
      <c r="I5193" s="205" t="s">
        <v>4256</v>
      </c>
      <c r="J5193" s="208" t="s">
        <v>1444</v>
      </c>
      <c r="K5193" s="203">
        <v>1</v>
      </c>
      <c r="L5193" s="207" t="s">
        <v>827</v>
      </c>
      <c r="M5193" s="208" t="s">
        <v>1436</v>
      </c>
      <c r="N5193" s="209">
        <f t="shared" si="0"/>
        <v>2026</v>
      </c>
      <c r="O5193" s="210">
        <f t="shared" si="1"/>
        <v>1</v>
      </c>
      <c r="P5193" s="211" t="str">
        <f>IFERROR(VLOOKUP(F5193,연간집계!D:E,2,FALSE),"")</f>
        <v>심플액자 203_블랙</v>
      </c>
    </row>
    <row r="5194" spans="1:16" ht="12.75">
      <c r="A5194" s="201">
        <v>46027.479027777779</v>
      </c>
      <c r="B5194" s="202">
        <v>46027</v>
      </c>
      <c r="C5194" s="203" t="s">
        <v>12206</v>
      </c>
      <c r="D5194" s="203" t="s">
        <v>11</v>
      </c>
      <c r="E5194" s="204" t="s">
        <v>12207</v>
      </c>
      <c r="F5194" s="49" t="s">
        <v>1281</v>
      </c>
      <c r="G5194" s="203">
        <v>10</v>
      </c>
      <c r="H5194" s="203" t="s">
        <v>8244</v>
      </c>
      <c r="I5194" s="205" t="s">
        <v>2297</v>
      </c>
      <c r="J5194" s="206"/>
      <c r="K5194" s="203">
        <v>26</v>
      </c>
      <c r="L5194" s="207" t="s">
        <v>827</v>
      </c>
      <c r="M5194" s="208" t="s">
        <v>1514</v>
      </c>
      <c r="N5194" s="209">
        <f t="shared" si="0"/>
        <v>2026</v>
      </c>
      <c r="O5194" s="210">
        <f t="shared" si="1"/>
        <v>1</v>
      </c>
      <c r="P5194" s="211" t="str">
        <f>IFERROR(VLOOKUP(F5194,연간집계!D:E,2,FALSE),"")</f>
        <v>PCMS_빅캘린더</v>
      </c>
    </row>
    <row r="5195" spans="1:16" ht="12.75">
      <c r="A5195" s="201">
        <v>46027.479074074072</v>
      </c>
      <c r="B5195" s="202">
        <v>46026</v>
      </c>
      <c r="C5195" s="203" t="s">
        <v>12208</v>
      </c>
      <c r="D5195" s="203" t="s">
        <v>11</v>
      </c>
      <c r="E5195" s="204" t="s">
        <v>12209</v>
      </c>
      <c r="F5195" s="49" t="s">
        <v>1043</v>
      </c>
      <c r="G5195" s="203">
        <v>3</v>
      </c>
      <c r="H5195" s="203" t="s">
        <v>10474</v>
      </c>
      <c r="I5195" s="205" t="s">
        <v>2283</v>
      </c>
      <c r="J5195" s="206"/>
      <c r="K5195" s="203">
        <v>100</v>
      </c>
      <c r="L5195" s="207" t="s">
        <v>827</v>
      </c>
      <c r="M5195" s="208" t="s">
        <v>1471</v>
      </c>
      <c r="N5195" s="209">
        <f t="shared" si="0"/>
        <v>2026</v>
      </c>
      <c r="O5195" s="210">
        <f t="shared" si="1"/>
        <v>1</v>
      </c>
      <c r="P5195" s="211" t="str">
        <f>IFERROR(VLOOKUP(F5195,연간집계!D:E,2,FALSE),"")</f>
        <v>프리북 198 (하드)</v>
      </c>
    </row>
    <row r="5196" spans="1:16" ht="12.75">
      <c r="A5196" s="201">
        <v>46027.479085648149</v>
      </c>
      <c r="B5196" s="202">
        <v>46025</v>
      </c>
      <c r="C5196" s="203" t="s">
        <v>12210</v>
      </c>
      <c r="D5196" s="203" t="s">
        <v>11</v>
      </c>
      <c r="E5196" s="204" t="s">
        <v>12211</v>
      </c>
      <c r="F5196" s="49" t="s">
        <v>1043</v>
      </c>
      <c r="G5196" s="203">
        <v>3</v>
      </c>
      <c r="H5196" s="203" t="s">
        <v>10474</v>
      </c>
      <c r="I5196" s="205" t="s">
        <v>2283</v>
      </c>
      <c r="J5196" s="206"/>
      <c r="K5196" s="203">
        <v>100</v>
      </c>
      <c r="L5196" s="207" t="s">
        <v>827</v>
      </c>
      <c r="M5196" s="208" t="s">
        <v>1471</v>
      </c>
      <c r="N5196" s="209">
        <f t="shared" si="0"/>
        <v>2026</v>
      </c>
      <c r="O5196" s="210">
        <f t="shared" si="1"/>
        <v>1</v>
      </c>
      <c r="P5196" s="211" t="str">
        <f>IFERROR(VLOOKUP(F5196,연간집계!D:E,2,FALSE),"")</f>
        <v>프리북 198 (하드)</v>
      </c>
    </row>
    <row r="5197" spans="1:16" ht="12.75">
      <c r="A5197" s="201">
        <v>46027.482152777775</v>
      </c>
      <c r="B5197" s="202">
        <v>46027</v>
      </c>
      <c r="C5197" s="203" t="s">
        <v>12212</v>
      </c>
      <c r="D5197" s="203" t="s">
        <v>11</v>
      </c>
      <c r="E5197" s="204" t="s">
        <v>12213</v>
      </c>
      <c r="F5197" s="49" t="s">
        <v>1284</v>
      </c>
      <c r="G5197" s="203">
        <v>12</v>
      </c>
      <c r="H5197" s="203" t="s">
        <v>12214</v>
      </c>
      <c r="I5197" s="205" t="s">
        <v>5016</v>
      </c>
      <c r="J5197" s="206"/>
      <c r="K5197" s="203">
        <v>26</v>
      </c>
      <c r="L5197" s="207" t="s">
        <v>827</v>
      </c>
      <c r="M5197" s="208" t="s">
        <v>1612</v>
      </c>
      <c r="N5197" s="209">
        <f t="shared" si="0"/>
        <v>2026</v>
      </c>
      <c r="O5197" s="210">
        <f t="shared" si="1"/>
        <v>1</v>
      </c>
      <c r="P5197" s="211" t="str">
        <f>IFERROR(VLOOKUP(F5197,연간집계!D:E,2,FALSE),"")</f>
        <v>PCMS_스탠다드캘린더</v>
      </c>
    </row>
    <row r="5198" spans="1:16" ht="12.75">
      <c r="A5198" s="201">
        <v>46027.482222222221</v>
      </c>
      <c r="B5198" s="202">
        <v>46027</v>
      </c>
      <c r="C5198" s="203" t="s">
        <v>12215</v>
      </c>
      <c r="D5198" s="203" t="s">
        <v>11</v>
      </c>
      <c r="E5198" s="204" t="s">
        <v>12213</v>
      </c>
      <c r="F5198" s="49" t="s">
        <v>852</v>
      </c>
      <c r="G5198" s="203">
        <v>1</v>
      </c>
      <c r="H5198" s="203" t="s">
        <v>12214</v>
      </c>
      <c r="I5198" s="205" t="s">
        <v>5118</v>
      </c>
      <c r="J5198" s="206"/>
      <c r="K5198" s="203">
        <v>24</v>
      </c>
      <c r="L5198" s="207" t="s">
        <v>827</v>
      </c>
      <c r="M5198" s="208" t="s">
        <v>1612</v>
      </c>
      <c r="N5198" s="209">
        <f t="shared" si="0"/>
        <v>2026</v>
      </c>
      <c r="O5198" s="210">
        <f t="shared" si="1"/>
        <v>1</v>
      </c>
      <c r="P5198" s="211" t="str">
        <f>IFERROR(VLOOKUP(F5198,연간집계!D:E,2,FALSE),"")</f>
        <v>스탠다드 포토북 8*8 (소프트/무광)</v>
      </c>
    </row>
    <row r="5199" spans="1:16" ht="12.75">
      <c r="A5199" s="201">
        <v>46027.482233796298</v>
      </c>
      <c r="B5199" s="202">
        <v>46027</v>
      </c>
      <c r="C5199" s="203" t="s">
        <v>12216</v>
      </c>
      <c r="D5199" s="203" t="s">
        <v>11</v>
      </c>
      <c r="E5199" s="204" t="s">
        <v>12213</v>
      </c>
      <c r="F5199" s="49" t="s">
        <v>852</v>
      </c>
      <c r="G5199" s="203">
        <v>1</v>
      </c>
      <c r="H5199" s="203" t="s">
        <v>12214</v>
      </c>
      <c r="I5199" s="205" t="s">
        <v>5118</v>
      </c>
      <c r="J5199" s="206"/>
      <c r="K5199" s="203">
        <v>24</v>
      </c>
      <c r="L5199" s="207" t="s">
        <v>827</v>
      </c>
      <c r="M5199" s="208" t="s">
        <v>1612</v>
      </c>
      <c r="N5199" s="209">
        <f t="shared" si="0"/>
        <v>2026</v>
      </c>
      <c r="O5199" s="210">
        <f t="shared" si="1"/>
        <v>1</v>
      </c>
      <c r="P5199" s="211" t="str">
        <f>IFERROR(VLOOKUP(F5199,연간집계!D:E,2,FALSE),"")</f>
        <v>스탠다드 포토북 8*8 (소프트/무광)</v>
      </c>
    </row>
    <row r="5200" spans="1:16" ht="12.75">
      <c r="A5200" s="201">
        <v>46027.482245370367</v>
      </c>
      <c r="B5200" s="202">
        <v>46027</v>
      </c>
      <c r="C5200" s="203" t="s">
        <v>12217</v>
      </c>
      <c r="D5200" s="203" t="s">
        <v>11</v>
      </c>
      <c r="E5200" s="204" t="s">
        <v>12213</v>
      </c>
      <c r="F5200" s="49" t="s">
        <v>852</v>
      </c>
      <c r="G5200" s="203">
        <v>1</v>
      </c>
      <c r="H5200" s="203" t="s">
        <v>12214</v>
      </c>
      <c r="I5200" s="205" t="s">
        <v>5118</v>
      </c>
      <c r="J5200" s="206"/>
      <c r="K5200" s="203">
        <v>24</v>
      </c>
      <c r="L5200" s="207" t="s">
        <v>827</v>
      </c>
      <c r="M5200" s="208" t="s">
        <v>1612</v>
      </c>
      <c r="N5200" s="209">
        <f t="shared" si="0"/>
        <v>2026</v>
      </c>
      <c r="O5200" s="210">
        <f t="shared" si="1"/>
        <v>1</v>
      </c>
      <c r="P5200" s="211" t="str">
        <f>IFERROR(VLOOKUP(F5200,연간집계!D:E,2,FALSE),"")</f>
        <v>스탠다드 포토북 8*8 (소프트/무광)</v>
      </c>
    </row>
    <row r="5201" spans="1:16" ht="12.75">
      <c r="A5201" s="201">
        <v>46027.482256944444</v>
      </c>
      <c r="B5201" s="202">
        <v>46027</v>
      </c>
      <c r="C5201" s="203" t="s">
        <v>12218</v>
      </c>
      <c r="D5201" s="203" t="s">
        <v>11</v>
      </c>
      <c r="E5201" s="204" t="s">
        <v>12213</v>
      </c>
      <c r="F5201" s="49" t="s">
        <v>852</v>
      </c>
      <c r="G5201" s="203">
        <v>1</v>
      </c>
      <c r="H5201" s="203" t="s">
        <v>12214</v>
      </c>
      <c r="I5201" s="205" t="s">
        <v>5118</v>
      </c>
      <c r="J5201" s="206"/>
      <c r="K5201" s="203">
        <v>24</v>
      </c>
      <c r="L5201" s="207" t="s">
        <v>827</v>
      </c>
      <c r="M5201" s="208" t="s">
        <v>1612</v>
      </c>
      <c r="N5201" s="209">
        <f t="shared" si="0"/>
        <v>2026</v>
      </c>
      <c r="O5201" s="210">
        <f t="shared" si="1"/>
        <v>1</v>
      </c>
      <c r="P5201" s="211" t="str">
        <f>IFERROR(VLOOKUP(F5201,연간집계!D:E,2,FALSE),"")</f>
        <v>스탠다드 포토북 8*8 (소프트/무광)</v>
      </c>
    </row>
    <row r="5202" spans="1:16" ht="12.75">
      <c r="A5202" s="201">
        <v>46027.482268518521</v>
      </c>
      <c r="B5202" s="202">
        <v>46027</v>
      </c>
      <c r="C5202" s="203" t="s">
        <v>12219</v>
      </c>
      <c r="D5202" s="203" t="s">
        <v>11</v>
      </c>
      <c r="E5202" s="204" t="s">
        <v>12213</v>
      </c>
      <c r="F5202" s="49" t="s">
        <v>838</v>
      </c>
      <c r="G5202" s="203">
        <v>1</v>
      </c>
      <c r="H5202" s="203" t="s">
        <v>12214</v>
      </c>
      <c r="I5202" s="205" t="s">
        <v>5118</v>
      </c>
      <c r="J5202" s="206"/>
      <c r="K5202" s="203">
        <v>24</v>
      </c>
      <c r="L5202" s="207" t="s">
        <v>827</v>
      </c>
      <c r="M5202" s="208" t="s">
        <v>1612</v>
      </c>
      <c r="N5202" s="209">
        <f t="shared" si="0"/>
        <v>2026</v>
      </c>
      <c r="O5202" s="210">
        <f t="shared" si="1"/>
        <v>1</v>
      </c>
      <c r="P5202" s="211" t="str">
        <f>IFERROR(VLOOKUP(F5202,연간집계!D:E,2,FALSE),"")</f>
        <v>스탠다드 포토북 6*8 (하드/무광)</v>
      </c>
    </row>
    <row r="5203" spans="1:16" ht="12.75">
      <c r="A5203" s="201">
        <v>46027.48228009259</v>
      </c>
      <c r="B5203" s="202">
        <v>46027</v>
      </c>
      <c r="C5203" s="203" t="s">
        <v>12220</v>
      </c>
      <c r="D5203" s="203" t="s">
        <v>11</v>
      </c>
      <c r="E5203" s="204" t="s">
        <v>12213</v>
      </c>
      <c r="F5203" s="49" t="s">
        <v>861</v>
      </c>
      <c r="G5203" s="203">
        <v>1</v>
      </c>
      <c r="H5203" s="203" t="s">
        <v>12214</v>
      </c>
      <c r="I5203" s="205" t="s">
        <v>5118</v>
      </c>
      <c r="J5203" s="206"/>
      <c r="K5203" s="203">
        <v>30</v>
      </c>
      <c r="L5203" s="207" t="s">
        <v>827</v>
      </c>
      <c r="M5203" s="208" t="s">
        <v>1612</v>
      </c>
      <c r="N5203" s="209">
        <f t="shared" si="0"/>
        <v>2026</v>
      </c>
      <c r="O5203" s="210">
        <f t="shared" si="1"/>
        <v>1</v>
      </c>
      <c r="P5203" s="211" t="str">
        <f>IFERROR(VLOOKUP(F5203,연간집계!D:E,2,FALSE),"")</f>
        <v>스탠다드 포토북 8*6 (소프트/무광)</v>
      </c>
    </row>
    <row r="5204" spans="1:16" ht="12.75">
      <c r="A5204" s="201">
        <v>46027.494108796294</v>
      </c>
      <c r="B5204" s="202">
        <v>46026</v>
      </c>
      <c r="C5204" s="203" t="s">
        <v>12221</v>
      </c>
      <c r="D5204" s="203" t="s">
        <v>11</v>
      </c>
      <c r="E5204" s="204" t="s">
        <v>12222</v>
      </c>
      <c r="F5204" s="49" t="s">
        <v>847</v>
      </c>
      <c r="G5204" s="203">
        <v>12</v>
      </c>
      <c r="H5204" s="203" t="s">
        <v>12223</v>
      </c>
      <c r="I5204" s="205" t="s">
        <v>1570</v>
      </c>
      <c r="J5204" s="206"/>
      <c r="K5204" s="203">
        <v>62</v>
      </c>
      <c r="L5204" s="207" t="s">
        <v>827</v>
      </c>
      <c r="M5204" s="208" t="s">
        <v>1493</v>
      </c>
      <c r="N5204" s="209">
        <f t="shared" si="0"/>
        <v>2026</v>
      </c>
      <c r="O5204" s="210">
        <f t="shared" si="1"/>
        <v>1</v>
      </c>
      <c r="P5204" s="211" t="str">
        <f>IFERROR(VLOOKUP(F5204,연간집계!D:E,2,FALSE),"")</f>
        <v>스탠다드 포토북 8*11 (하드/무광)</v>
      </c>
    </row>
    <row r="5205" spans="1:16" ht="12.75">
      <c r="A5205" s="201">
        <v>46027.546875</v>
      </c>
      <c r="B5205" s="202">
        <v>46027</v>
      </c>
      <c r="C5205" s="203" t="s">
        <v>12224</v>
      </c>
      <c r="D5205" s="203" t="s">
        <v>11</v>
      </c>
      <c r="E5205" s="204" t="s">
        <v>12225</v>
      </c>
      <c r="F5205" s="49" t="s">
        <v>1284</v>
      </c>
      <c r="G5205" s="203">
        <v>1</v>
      </c>
      <c r="H5205" s="203" t="s">
        <v>3317</v>
      </c>
      <c r="I5205" s="205" t="s">
        <v>1549</v>
      </c>
      <c r="J5205" s="206"/>
      <c r="K5205" s="203">
        <v>26</v>
      </c>
      <c r="L5205" s="207" t="s">
        <v>827</v>
      </c>
      <c r="M5205" s="208" t="s">
        <v>1449</v>
      </c>
      <c r="N5205" s="209">
        <f t="shared" si="0"/>
        <v>2026</v>
      </c>
      <c r="O5205" s="210">
        <f t="shared" si="1"/>
        <v>1</v>
      </c>
      <c r="P5205" s="211" t="str">
        <f>IFERROR(VLOOKUP(F5205,연간집계!D:E,2,FALSE),"")</f>
        <v>PCMS_스탠다드캘린더</v>
      </c>
    </row>
    <row r="5206" spans="1:16" ht="12.75">
      <c r="A5206" s="201">
        <v>46027.611481481479</v>
      </c>
      <c r="B5206" s="202">
        <v>46027</v>
      </c>
      <c r="C5206" s="203" t="s">
        <v>12226</v>
      </c>
      <c r="D5206" s="203" t="s">
        <v>11</v>
      </c>
      <c r="E5206" s="204" t="s">
        <v>12227</v>
      </c>
      <c r="F5206" s="49" t="s">
        <v>1284</v>
      </c>
      <c r="G5206" s="203">
        <v>7</v>
      </c>
      <c r="H5206" s="203" t="s">
        <v>12228</v>
      </c>
      <c r="I5206" s="205" t="s">
        <v>4631</v>
      </c>
      <c r="J5206" s="206"/>
      <c r="K5206" s="203">
        <v>26</v>
      </c>
      <c r="L5206" s="207" t="s">
        <v>827</v>
      </c>
      <c r="M5206" s="208" t="s">
        <v>1471</v>
      </c>
      <c r="N5206" s="209">
        <f t="shared" si="0"/>
        <v>2026</v>
      </c>
      <c r="O5206" s="210">
        <f t="shared" si="1"/>
        <v>1</v>
      </c>
      <c r="P5206" s="211" t="str">
        <f>IFERROR(VLOOKUP(F5206,연간집계!D:E,2,FALSE),"")</f>
        <v>PCMS_스탠다드캘린더</v>
      </c>
    </row>
    <row r="5207" spans="1:16" ht="12.75">
      <c r="A5207" s="201">
        <v>46027.614502314813</v>
      </c>
      <c r="B5207" s="202">
        <v>46027</v>
      </c>
      <c r="C5207" s="203" t="s">
        <v>12229</v>
      </c>
      <c r="D5207" s="203" t="s">
        <v>11</v>
      </c>
      <c r="E5207" s="204" t="s">
        <v>12230</v>
      </c>
      <c r="F5207" s="49" t="s">
        <v>1051</v>
      </c>
      <c r="G5207" s="203">
        <v>1</v>
      </c>
      <c r="H5207" s="203" t="s">
        <v>6600</v>
      </c>
      <c r="I5207" s="205" t="s">
        <v>1440</v>
      </c>
      <c r="J5207" s="206"/>
      <c r="K5207" s="203">
        <v>98</v>
      </c>
      <c r="L5207" s="207" t="s">
        <v>827</v>
      </c>
      <c r="M5207" s="208" t="s">
        <v>1436</v>
      </c>
      <c r="N5207" s="209">
        <f t="shared" si="0"/>
        <v>2026</v>
      </c>
      <c r="O5207" s="210">
        <f t="shared" si="1"/>
        <v>1</v>
      </c>
      <c r="P5207" s="211" t="str">
        <f>IFERROR(VLOOKUP(F5207,연간집계!D:E,2,FALSE),"")</f>
        <v>프리북A4 (하드)</v>
      </c>
    </row>
    <row r="5208" spans="1:16" ht="12.75">
      <c r="A5208" s="201">
        <v>46027.617442129631</v>
      </c>
      <c r="B5208" s="202">
        <v>46027</v>
      </c>
      <c r="C5208" s="203" t="s">
        <v>12231</v>
      </c>
      <c r="D5208" s="203" t="s">
        <v>11</v>
      </c>
      <c r="E5208" s="204" t="s">
        <v>12232</v>
      </c>
      <c r="F5208" s="49" t="s">
        <v>1051</v>
      </c>
      <c r="G5208" s="203">
        <v>1</v>
      </c>
      <c r="H5208" s="203" t="s">
        <v>6600</v>
      </c>
      <c r="I5208" s="205" t="s">
        <v>1440</v>
      </c>
      <c r="J5208" s="206"/>
      <c r="K5208" s="203">
        <v>100</v>
      </c>
      <c r="L5208" s="207" t="s">
        <v>827</v>
      </c>
      <c r="M5208" s="208" t="s">
        <v>1436</v>
      </c>
      <c r="N5208" s="209">
        <f t="shared" si="0"/>
        <v>2026</v>
      </c>
      <c r="O5208" s="210">
        <f t="shared" si="1"/>
        <v>1</v>
      </c>
      <c r="P5208" s="211" t="str">
        <f>IFERROR(VLOOKUP(F5208,연간집계!D:E,2,FALSE),"")</f>
        <v>프리북A4 (하드)</v>
      </c>
    </row>
    <row r="5209" spans="1:16" ht="12.75">
      <c r="A5209" s="201">
        <v>46027.6174537037</v>
      </c>
      <c r="B5209" s="202">
        <v>46027</v>
      </c>
      <c r="C5209" s="203" t="s">
        <v>12233</v>
      </c>
      <c r="D5209" s="203" t="s">
        <v>11</v>
      </c>
      <c r="E5209" s="204" t="s">
        <v>12234</v>
      </c>
      <c r="F5209" s="49" t="s">
        <v>849</v>
      </c>
      <c r="G5209" s="203">
        <v>1</v>
      </c>
      <c r="H5209" s="203" t="s">
        <v>12235</v>
      </c>
      <c r="I5209" s="205" t="s">
        <v>1453</v>
      </c>
      <c r="J5209" s="206"/>
      <c r="K5209" s="203">
        <v>36</v>
      </c>
      <c r="L5209" s="207" t="s">
        <v>827</v>
      </c>
      <c r="M5209" s="208" t="s">
        <v>4034</v>
      </c>
      <c r="N5209" s="209">
        <f t="shared" si="0"/>
        <v>2026</v>
      </c>
      <c r="O5209" s="210">
        <f t="shared" si="1"/>
        <v>1</v>
      </c>
      <c r="P5209" s="211" t="str">
        <f>IFERROR(VLOOKUP(F5209,연간집계!D:E,2,FALSE),"")</f>
        <v>스탠다드 포토북 8*11 (하드/유광)</v>
      </c>
    </row>
    <row r="5210" spans="1:16" ht="12.75">
      <c r="A5210" s="201">
        <v>46027.620486111111</v>
      </c>
      <c r="B5210" s="202">
        <v>46027</v>
      </c>
      <c r="C5210" s="203" t="s">
        <v>12236</v>
      </c>
      <c r="D5210" s="203" t="s">
        <v>11</v>
      </c>
      <c r="E5210" s="204" t="s">
        <v>12237</v>
      </c>
      <c r="F5210" s="49" t="s">
        <v>969</v>
      </c>
      <c r="G5210" s="203">
        <v>1</v>
      </c>
      <c r="H5210" s="203" t="s">
        <v>12238</v>
      </c>
      <c r="I5210" s="208" t="s">
        <v>12239</v>
      </c>
      <c r="J5210" s="208" t="s">
        <v>12239</v>
      </c>
      <c r="K5210" s="203">
        <v>48</v>
      </c>
      <c r="L5210" s="207" t="s">
        <v>827</v>
      </c>
      <c r="M5210" s="208" t="s">
        <v>1436</v>
      </c>
      <c r="N5210" s="209">
        <f t="shared" si="0"/>
        <v>2026</v>
      </c>
      <c r="O5210" s="210">
        <f t="shared" si="1"/>
        <v>1</v>
      </c>
      <c r="P5210" s="211" t="str">
        <f>IFERROR(VLOOKUP(F5210,연간집계!D:E,2,FALSE),"")</f>
        <v>시티북 210 (소프트/46p)</v>
      </c>
    </row>
    <row r="5211" spans="1:16" ht="12.75">
      <c r="A5211" s="201">
        <v>46027.620497685188</v>
      </c>
      <c r="B5211" s="202">
        <v>46027</v>
      </c>
      <c r="C5211" s="203" t="s">
        <v>12240</v>
      </c>
      <c r="D5211" s="203" t="s">
        <v>11</v>
      </c>
      <c r="E5211" s="204" t="s">
        <v>12237</v>
      </c>
      <c r="F5211" s="49" t="s">
        <v>969</v>
      </c>
      <c r="G5211" s="203">
        <v>1</v>
      </c>
      <c r="H5211" s="203" t="s">
        <v>12238</v>
      </c>
      <c r="I5211" s="208" t="s">
        <v>12239</v>
      </c>
      <c r="J5211" s="208" t="s">
        <v>12239</v>
      </c>
      <c r="K5211" s="203">
        <v>80</v>
      </c>
      <c r="L5211" s="207" t="s">
        <v>827</v>
      </c>
      <c r="M5211" s="208" t="s">
        <v>1436</v>
      </c>
      <c r="N5211" s="209">
        <f t="shared" si="0"/>
        <v>2026</v>
      </c>
      <c r="O5211" s="210">
        <f t="shared" si="1"/>
        <v>1</v>
      </c>
      <c r="P5211" s="211" t="str">
        <f>IFERROR(VLOOKUP(F5211,연간집계!D:E,2,FALSE),"")</f>
        <v>시티북 210 (소프트/46p)</v>
      </c>
    </row>
    <row r="5212" spans="1:16" ht="12.75">
      <c r="A5212" s="201">
        <v>46027.623506944445</v>
      </c>
      <c r="B5212" s="202">
        <v>46027</v>
      </c>
      <c r="C5212" s="203" t="s">
        <v>12241</v>
      </c>
      <c r="D5212" s="203" t="s">
        <v>11</v>
      </c>
      <c r="E5212" s="204" t="s">
        <v>12242</v>
      </c>
      <c r="F5212" s="49" t="s">
        <v>1284</v>
      </c>
      <c r="G5212" s="203">
        <v>3</v>
      </c>
      <c r="H5212" s="203" t="s">
        <v>12243</v>
      </c>
      <c r="I5212" s="205" t="s">
        <v>5304</v>
      </c>
      <c r="J5212" s="206"/>
      <c r="K5212" s="203">
        <v>26</v>
      </c>
      <c r="L5212" s="207" t="s">
        <v>827</v>
      </c>
      <c r="M5212" s="208" t="s">
        <v>1481</v>
      </c>
      <c r="N5212" s="209">
        <f t="shared" si="0"/>
        <v>2026</v>
      </c>
      <c r="O5212" s="210">
        <f t="shared" si="1"/>
        <v>1</v>
      </c>
      <c r="P5212" s="211" t="str">
        <f>IFERROR(VLOOKUP(F5212,연간집계!D:E,2,FALSE),"")</f>
        <v>PCMS_스탠다드캘린더</v>
      </c>
    </row>
    <row r="5213" spans="1:16" ht="12.75">
      <c r="A5213" s="201">
        <v>46027.623530092591</v>
      </c>
      <c r="B5213" s="202">
        <v>46027</v>
      </c>
      <c r="C5213" s="203" t="s">
        <v>12244</v>
      </c>
      <c r="D5213" s="203" t="s">
        <v>11</v>
      </c>
      <c r="E5213" s="204" t="s">
        <v>12245</v>
      </c>
      <c r="F5213" s="49" t="s">
        <v>1036</v>
      </c>
      <c r="G5213" s="203">
        <v>1</v>
      </c>
      <c r="H5213" s="203" t="s">
        <v>12246</v>
      </c>
      <c r="I5213" s="205" t="s">
        <v>2370</v>
      </c>
      <c r="J5213" s="206"/>
      <c r="K5213" s="203">
        <v>88</v>
      </c>
      <c r="L5213" s="207" t="s">
        <v>827</v>
      </c>
      <c r="M5213" s="208" t="s">
        <v>1449</v>
      </c>
      <c r="N5213" s="209">
        <f t="shared" si="0"/>
        <v>2026</v>
      </c>
      <c r="O5213" s="210">
        <f t="shared" si="1"/>
        <v>1</v>
      </c>
      <c r="P5213" s="211" t="str">
        <f>IFERROR(VLOOKUP(F5213,연간집계!D:E,2,FALSE),"")</f>
        <v>포토로그북 (바인더)</v>
      </c>
    </row>
    <row r="5214" spans="1:16" ht="12.75">
      <c r="A5214" s="201">
        <v>46027.623541666668</v>
      </c>
      <c r="B5214" s="202">
        <v>46027</v>
      </c>
      <c r="C5214" s="203" t="s">
        <v>12247</v>
      </c>
      <c r="D5214" s="203" t="s">
        <v>11</v>
      </c>
      <c r="E5214" s="204" t="s">
        <v>12248</v>
      </c>
      <c r="F5214" s="49" t="s">
        <v>847</v>
      </c>
      <c r="G5214" s="203">
        <v>1</v>
      </c>
      <c r="H5214" s="203" t="s">
        <v>11965</v>
      </c>
      <c r="I5214" s="205" t="s">
        <v>1716</v>
      </c>
      <c r="J5214" s="206"/>
      <c r="K5214" s="203">
        <v>24</v>
      </c>
      <c r="L5214" s="207" t="s">
        <v>827</v>
      </c>
      <c r="M5214" s="208" t="s">
        <v>1497</v>
      </c>
      <c r="N5214" s="209">
        <f t="shared" si="0"/>
        <v>2026</v>
      </c>
      <c r="O5214" s="210">
        <f t="shared" si="1"/>
        <v>1</v>
      </c>
      <c r="P5214" s="211" t="str">
        <f>IFERROR(VLOOKUP(F5214,연간집계!D:E,2,FALSE),"")</f>
        <v>스탠다드 포토북 8*11 (하드/무광)</v>
      </c>
    </row>
    <row r="5215" spans="1:16" ht="12.75">
      <c r="A5215" s="201">
        <v>46027.626481481479</v>
      </c>
      <c r="B5215" s="202">
        <v>46027</v>
      </c>
      <c r="C5215" s="203" t="s">
        <v>12249</v>
      </c>
      <c r="D5215" s="203" t="s">
        <v>11</v>
      </c>
      <c r="E5215" s="204" t="s">
        <v>12250</v>
      </c>
      <c r="F5215" s="49" t="s">
        <v>847</v>
      </c>
      <c r="G5215" s="203">
        <v>1</v>
      </c>
      <c r="H5215" s="203" t="s">
        <v>11965</v>
      </c>
      <c r="I5215" s="205" t="s">
        <v>1716</v>
      </c>
      <c r="J5215" s="206"/>
      <c r="K5215" s="203">
        <v>24</v>
      </c>
      <c r="L5215" s="207" t="s">
        <v>827</v>
      </c>
      <c r="M5215" s="208" t="s">
        <v>1497</v>
      </c>
      <c r="N5215" s="209">
        <f t="shared" si="0"/>
        <v>2026</v>
      </c>
      <c r="O5215" s="210">
        <f t="shared" si="1"/>
        <v>1</v>
      </c>
      <c r="P5215" s="211" t="str">
        <f>IFERROR(VLOOKUP(F5215,연간집계!D:E,2,FALSE),"")</f>
        <v>스탠다드 포토북 8*11 (하드/무광)</v>
      </c>
    </row>
    <row r="5216" spans="1:16" ht="12.75">
      <c r="A5216" s="201">
        <v>46027.629432870373</v>
      </c>
      <c r="B5216" s="202">
        <v>46027</v>
      </c>
      <c r="C5216" s="203" t="s">
        <v>12251</v>
      </c>
      <c r="D5216" s="203" t="s">
        <v>11</v>
      </c>
      <c r="E5216" s="204" t="s">
        <v>12252</v>
      </c>
      <c r="F5216" s="49" t="s">
        <v>847</v>
      </c>
      <c r="G5216" s="203">
        <v>1</v>
      </c>
      <c r="H5216" s="203" t="s">
        <v>11965</v>
      </c>
      <c r="I5216" s="205" t="s">
        <v>1716</v>
      </c>
      <c r="J5216" s="206"/>
      <c r="K5216" s="203">
        <v>24</v>
      </c>
      <c r="L5216" s="207" t="s">
        <v>827</v>
      </c>
      <c r="M5216" s="208" t="s">
        <v>1497</v>
      </c>
      <c r="N5216" s="209">
        <f t="shared" si="0"/>
        <v>2026</v>
      </c>
      <c r="O5216" s="210">
        <f t="shared" si="1"/>
        <v>1</v>
      </c>
      <c r="P5216" s="211" t="str">
        <f>IFERROR(VLOOKUP(F5216,연간집계!D:E,2,FALSE),"")</f>
        <v>스탠다드 포토북 8*11 (하드/무광)</v>
      </c>
    </row>
    <row r="5217" spans="1:16" ht="12.75">
      <c r="A5217" s="201">
        <v>46027.632395833331</v>
      </c>
      <c r="B5217" s="202">
        <v>46027</v>
      </c>
      <c r="C5217" s="203" t="s">
        <v>12253</v>
      </c>
      <c r="D5217" s="203" t="s">
        <v>11</v>
      </c>
      <c r="E5217" s="204" t="s">
        <v>12254</v>
      </c>
      <c r="F5217" s="49" t="s">
        <v>847</v>
      </c>
      <c r="G5217" s="203">
        <v>1</v>
      </c>
      <c r="H5217" s="203" t="s">
        <v>11965</v>
      </c>
      <c r="I5217" s="205" t="s">
        <v>1716</v>
      </c>
      <c r="J5217" s="206"/>
      <c r="K5217" s="203">
        <v>24</v>
      </c>
      <c r="L5217" s="207" t="s">
        <v>827</v>
      </c>
      <c r="M5217" s="208" t="s">
        <v>1497</v>
      </c>
      <c r="N5217" s="209">
        <f t="shared" si="0"/>
        <v>2026</v>
      </c>
      <c r="O5217" s="210">
        <f t="shared" si="1"/>
        <v>1</v>
      </c>
      <c r="P5217" s="211" t="str">
        <f>IFERROR(VLOOKUP(F5217,연간집계!D:E,2,FALSE),"")</f>
        <v>스탠다드 포토북 8*11 (하드/무광)</v>
      </c>
    </row>
    <row r="5218" spans="1:16" ht="12.75">
      <c r="A5218" s="201">
        <v>46027.632407407407</v>
      </c>
      <c r="B5218" s="202">
        <v>46027</v>
      </c>
      <c r="C5218" s="203" t="s">
        <v>12255</v>
      </c>
      <c r="D5218" s="203" t="s">
        <v>11</v>
      </c>
      <c r="E5218" s="204" t="s">
        <v>12256</v>
      </c>
      <c r="F5218" s="49" t="s">
        <v>847</v>
      </c>
      <c r="G5218" s="203">
        <v>1</v>
      </c>
      <c r="H5218" s="203" t="s">
        <v>11965</v>
      </c>
      <c r="I5218" s="205" t="s">
        <v>1716</v>
      </c>
      <c r="J5218" s="206"/>
      <c r="K5218" s="203">
        <v>24</v>
      </c>
      <c r="L5218" s="207" t="s">
        <v>827</v>
      </c>
      <c r="M5218" s="208" t="s">
        <v>1497</v>
      </c>
      <c r="N5218" s="209">
        <f t="shared" si="0"/>
        <v>2026</v>
      </c>
      <c r="O5218" s="210">
        <f t="shared" si="1"/>
        <v>1</v>
      </c>
      <c r="P5218" s="211" t="str">
        <f>IFERROR(VLOOKUP(F5218,연간집계!D:E,2,FALSE),"")</f>
        <v>스탠다드 포토북 8*11 (하드/무광)</v>
      </c>
    </row>
    <row r="5219" spans="1:16" ht="12.75">
      <c r="A5219" s="201">
        <v>46027.635358796295</v>
      </c>
      <c r="B5219" s="202">
        <v>46027</v>
      </c>
      <c r="C5219" s="203" t="s">
        <v>12257</v>
      </c>
      <c r="D5219" s="203" t="s">
        <v>11</v>
      </c>
      <c r="E5219" s="204" t="s">
        <v>12258</v>
      </c>
      <c r="F5219" s="49" t="s">
        <v>847</v>
      </c>
      <c r="G5219" s="203">
        <v>1</v>
      </c>
      <c r="H5219" s="203" t="s">
        <v>11965</v>
      </c>
      <c r="I5219" s="205" t="s">
        <v>1716</v>
      </c>
      <c r="J5219" s="206"/>
      <c r="K5219" s="203">
        <v>24</v>
      </c>
      <c r="L5219" s="207" t="s">
        <v>827</v>
      </c>
      <c r="M5219" s="208" t="s">
        <v>1497</v>
      </c>
      <c r="N5219" s="209">
        <f t="shared" si="0"/>
        <v>2026</v>
      </c>
      <c r="O5219" s="210">
        <f t="shared" si="1"/>
        <v>1</v>
      </c>
      <c r="P5219" s="211" t="str">
        <f>IFERROR(VLOOKUP(F5219,연간집계!D:E,2,FALSE),"")</f>
        <v>스탠다드 포토북 8*11 (하드/무광)</v>
      </c>
    </row>
    <row r="5220" spans="1:16" ht="12.75">
      <c r="A5220" s="201">
        <v>46027.638310185182</v>
      </c>
      <c r="B5220" s="202">
        <v>46027</v>
      </c>
      <c r="C5220" s="203" t="s">
        <v>12259</v>
      </c>
      <c r="D5220" s="203" t="s">
        <v>11</v>
      </c>
      <c r="E5220" s="204" t="s">
        <v>12260</v>
      </c>
      <c r="F5220" s="49" t="s">
        <v>847</v>
      </c>
      <c r="G5220" s="203">
        <v>1</v>
      </c>
      <c r="H5220" s="203" t="s">
        <v>11965</v>
      </c>
      <c r="I5220" s="205" t="s">
        <v>1716</v>
      </c>
      <c r="J5220" s="206"/>
      <c r="K5220" s="203">
        <v>26</v>
      </c>
      <c r="L5220" s="207" t="s">
        <v>827</v>
      </c>
      <c r="M5220" s="208" t="s">
        <v>1497</v>
      </c>
      <c r="N5220" s="209">
        <f t="shared" si="0"/>
        <v>2026</v>
      </c>
      <c r="O5220" s="210">
        <f t="shared" si="1"/>
        <v>1</v>
      </c>
      <c r="P5220" s="211" t="str">
        <f>IFERROR(VLOOKUP(F5220,연간집계!D:E,2,FALSE),"")</f>
        <v>스탠다드 포토북 8*11 (하드/무광)</v>
      </c>
    </row>
    <row r="5221" spans="1:16" ht="12.75">
      <c r="A5221" s="201">
        <v>46027.638356481482</v>
      </c>
      <c r="B5221" s="202">
        <v>46027</v>
      </c>
      <c r="C5221" s="203" t="s">
        <v>12261</v>
      </c>
      <c r="D5221" s="203" t="s">
        <v>11</v>
      </c>
      <c r="E5221" s="204" t="s">
        <v>12262</v>
      </c>
      <c r="F5221" s="49" t="s">
        <v>847</v>
      </c>
      <c r="G5221" s="203">
        <v>1</v>
      </c>
      <c r="H5221" s="203" t="s">
        <v>11965</v>
      </c>
      <c r="I5221" s="205" t="s">
        <v>1716</v>
      </c>
      <c r="J5221" s="206"/>
      <c r="K5221" s="203">
        <v>24</v>
      </c>
      <c r="L5221" s="207" t="s">
        <v>827</v>
      </c>
      <c r="M5221" s="208" t="s">
        <v>1497</v>
      </c>
      <c r="N5221" s="209">
        <f t="shared" si="0"/>
        <v>2026</v>
      </c>
      <c r="O5221" s="210">
        <f t="shared" si="1"/>
        <v>1</v>
      </c>
      <c r="P5221" s="211" t="str">
        <f>IFERROR(VLOOKUP(F5221,연간집계!D:E,2,FALSE),"")</f>
        <v>스탠다드 포토북 8*11 (하드/무광)</v>
      </c>
    </row>
    <row r="5222" spans="1:16" ht="12.75">
      <c r="A5222" s="201">
        <v>46027.638379629629</v>
      </c>
      <c r="B5222" s="202">
        <v>46027</v>
      </c>
      <c r="C5222" s="203" t="s">
        <v>12263</v>
      </c>
      <c r="D5222" s="203" t="s">
        <v>11</v>
      </c>
      <c r="E5222" s="204" t="s">
        <v>12264</v>
      </c>
      <c r="F5222" s="49" t="s">
        <v>1204</v>
      </c>
      <c r="G5222" s="203">
        <v>1</v>
      </c>
      <c r="H5222" s="203" t="s">
        <v>2419</v>
      </c>
      <c r="I5222" s="205" t="s">
        <v>1440</v>
      </c>
      <c r="J5222" s="208" t="s">
        <v>1444</v>
      </c>
      <c r="K5222" s="203">
        <v>46</v>
      </c>
      <c r="L5222" s="207" t="s">
        <v>827</v>
      </c>
      <c r="M5222" s="208" t="s">
        <v>1436</v>
      </c>
      <c r="N5222" s="209">
        <f t="shared" si="0"/>
        <v>2026</v>
      </c>
      <c r="O5222" s="210">
        <f t="shared" si="1"/>
        <v>1</v>
      </c>
      <c r="P5222" s="211" t="str">
        <f>IFERROR(VLOOKUP(F5222,연간집계!D:E,2,FALSE),"")</f>
        <v>히스토리북_블랙</v>
      </c>
    </row>
    <row r="5223" spans="1:16" ht="12.75">
      <c r="A5223" s="201">
        <v>46027.650104166663</v>
      </c>
      <c r="B5223" s="202">
        <v>46027</v>
      </c>
      <c r="C5223" s="203" t="s">
        <v>12265</v>
      </c>
      <c r="D5223" s="203" t="s">
        <v>11</v>
      </c>
      <c r="E5223" s="204" t="s">
        <v>12266</v>
      </c>
      <c r="F5223" s="49" t="s">
        <v>847</v>
      </c>
      <c r="G5223" s="203">
        <v>1</v>
      </c>
      <c r="H5223" s="203" t="s">
        <v>11965</v>
      </c>
      <c r="I5223" s="205" t="s">
        <v>1716</v>
      </c>
      <c r="J5223" s="206"/>
      <c r="K5223" s="203">
        <v>24</v>
      </c>
      <c r="L5223" s="207" t="s">
        <v>827</v>
      </c>
      <c r="M5223" s="208" t="s">
        <v>1497</v>
      </c>
      <c r="N5223" s="209">
        <f t="shared" si="0"/>
        <v>2026</v>
      </c>
      <c r="O5223" s="210">
        <f t="shared" si="1"/>
        <v>1</v>
      </c>
      <c r="P5223" s="211" t="str">
        <f>IFERROR(VLOOKUP(F5223,연간집계!D:E,2,FALSE),"")</f>
        <v>스탠다드 포토북 8*11 (하드/무광)</v>
      </c>
    </row>
    <row r="5224" spans="1:16" ht="12.75">
      <c r="A5224" s="201">
        <v>46027.653055555558</v>
      </c>
      <c r="B5224" s="202">
        <v>46027</v>
      </c>
      <c r="C5224" s="203" t="s">
        <v>12267</v>
      </c>
      <c r="D5224" s="203" t="s">
        <v>11</v>
      </c>
      <c r="E5224" s="204" t="s">
        <v>12268</v>
      </c>
      <c r="F5224" s="49" t="s">
        <v>847</v>
      </c>
      <c r="G5224" s="203">
        <v>1</v>
      </c>
      <c r="H5224" s="203" t="s">
        <v>11965</v>
      </c>
      <c r="I5224" s="205" t="s">
        <v>1716</v>
      </c>
      <c r="J5224" s="206"/>
      <c r="K5224" s="203">
        <v>24</v>
      </c>
      <c r="L5224" s="207" t="s">
        <v>827</v>
      </c>
      <c r="M5224" s="208" t="s">
        <v>1497</v>
      </c>
      <c r="N5224" s="209">
        <f t="shared" si="0"/>
        <v>2026</v>
      </c>
      <c r="O5224" s="210">
        <f t="shared" si="1"/>
        <v>1</v>
      </c>
      <c r="P5224" s="211" t="str">
        <f>IFERROR(VLOOKUP(F5224,연간집계!D:E,2,FALSE),"")</f>
        <v>스탠다드 포토북 8*11 (하드/무광)</v>
      </c>
    </row>
    <row r="5225" spans="1:16" ht="12.75">
      <c r="A5225" s="201">
        <v>46027.653078703705</v>
      </c>
      <c r="B5225" s="202">
        <v>46027</v>
      </c>
      <c r="C5225" s="203" t="s">
        <v>12269</v>
      </c>
      <c r="D5225" s="203" t="s">
        <v>11</v>
      </c>
      <c r="E5225" s="204" t="s">
        <v>12270</v>
      </c>
      <c r="F5225" s="49" t="s">
        <v>847</v>
      </c>
      <c r="G5225" s="203">
        <v>1</v>
      </c>
      <c r="H5225" s="203" t="s">
        <v>11965</v>
      </c>
      <c r="I5225" s="205" t="s">
        <v>1716</v>
      </c>
      <c r="J5225" s="206"/>
      <c r="K5225" s="203">
        <v>24</v>
      </c>
      <c r="L5225" s="207" t="s">
        <v>827</v>
      </c>
      <c r="M5225" s="208" t="s">
        <v>1497</v>
      </c>
      <c r="N5225" s="209">
        <f t="shared" si="0"/>
        <v>2026</v>
      </c>
      <c r="O5225" s="210">
        <f t="shared" si="1"/>
        <v>1</v>
      </c>
      <c r="P5225" s="211" t="str">
        <f>IFERROR(VLOOKUP(F5225,연간집계!D:E,2,FALSE),"")</f>
        <v>스탠다드 포토북 8*11 (하드/무광)</v>
      </c>
    </row>
    <row r="5226" spans="1:16" ht="12.75">
      <c r="A5226" s="201">
        <v>46027.656018518515</v>
      </c>
      <c r="B5226" s="202">
        <v>46027</v>
      </c>
      <c r="C5226" s="203" t="s">
        <v>12271</v>
      </c>
      <c r="D5226" s="203" t="s">
        <v>11</v>
      </c>
      <c r="E5226" s="204" t="s">
        <v>12272</v>
      </c>
      <c r="F5226" s="49" t="s">
        <v>847</v>
      </c>
      <c r="G5226" s="203">
        <v>1</v>
      </c>
      <c r="H5226" s="203" t="s">
        <v>11965</v>
      </c>
      <c r="I5226" s="205" t="s">
        <v>1716</v>
      </c>
      <c r="J5226" s="206"/>
      <c r="K5226" s="203">
        <v>24</v>
      </c>
      <c r="L5226" s="207" t="s">
        <v>827</v>
      </c>
      <c r="M5226" s="208" t="s">
        <v>1497</v>
      </c>
      <c r="N5226" s="209">
        <f t="shared" si="0"/>
        <v>2026</v>
      </c>
      <c r="O5226" s="210">
        <f t="shared" si="1"/>
        <v>1</v>
      </c>
      <c r="P5226" s="211" t="str">
        <f>IFERROR(VLOOKUP(F5226,연간집계!D:E,2,FALSE),"")</f>
        <v>스탠다드 포토북 8*11 (하드/무광)</v>
      </c>
    </row>
    <row r="5227" spans="1:16" ht="12.75">
      <c r="A5227" s="201">
        <v>46027.656076388892</v>
      </c>
      <c r="B5227" s="202">
        <v>46027</v>
      </c>
      <c r="C5227" s="203" t="s">
        <v>12273</v>
      </c>
      <c r="D5227" s="203" t="s">
        <v>11</v>
      </c>
      <c r="E5227" s="204" t="s">
        <v>12274</v>
      </c>
      <c r="F5227" s="49" t="s">
        <v>193</v>
      </c>
      <c r="G5227" s="203">
        <v>1</v>
      </c>
      <c r="H5227" s="203" t="s">
        <v>2419</v>
      </c>
      <c r="I5227" s="205" t="s">
        <v>1459</v>
      </c>
      <c r="J5227" s="208" t="s">
        <v>1444</v>
      </c>
      <c r="K5227" s="203">
        <v>60</v>
      </c>
      <c r="L5227" s="207" t="s">
        <v>827</v>
      </c>
      <c r="M5227" s="208" t="s">
        <v>1645</v>
      </c>
      <c r="N5227" s="209">
        <f t="shared" si="0"/>
        <v>2026</v>
      </c>
      <c r="O5227" s="210">
        <f t="shared" si="1"/>
        <v>1</v>
      </c>
      <c r="P5227" s="211" t="str">
        <f>IFERROR(VLOOKUP(F5227,연간집계!D:E,2,FALSE),"")</f>
        <v>포토그랩스pro 248</v>
      </c>
    </row>
    <row r="5228" spans="1:16" ht="12.75">
      <c r="A5228" s="201">
        <v>46027.656087962961</v>
      </c>
      <c r="B5228" s="202">
        <v>46027</v>
      </c>
      <c r="C5228" s="203" t="s">
        <v>12275</v>
      </c>
      <c r="D5228" s="203" t="s">
        <v>11</v>
      </c>
      <c r="E5228" s="204" t="s">
        <v>12276</v>
      </c>
      <c r="F5228" s="49" t="s">
        <v>847</v>
      </c>
      <c r="G5228" s="203">
        <v>1</v>
      </c>
      <c r="H5228" s="203" t="s">
        <v>1615</v>
      </c>
      <c r="I5228" s="205" t="s">
        <v>1440</v>
      </c>
      <c r="J5228" s="206"/>
      <c r="K5228" s="203">
        <v>78</v>
      </c>
      <c r="L5228" s="207" t="s">
        <v>827</v>
      </c>
      <c r="M5228" s="208" t="s">
        <v>1436</v>
      </c>
      <c r="N5228" s="209">
        <f t="shared" si="0"/>
        <v>2026</v>
      </c>
      <c r="O5228" s="210">
        <f t="shared" si="1"/>
        <v>1</v>
      </c>
      <c r="P5228" s="211" t="str">
        <f>IFERROR(VLOOKUP(F5228,연간집계!D:E,2,FALSE),"")</f>
        <v>스탠다드 포토북 8*11 (하드/무광)</v>
      </c>
    </row>
    <row r="5229" spans="1:16" ht="12.75">
      <c r="A5229" s="201">
        <v>46027.664930555555</v>
      </c>
      <c r="B5229" s="202">
        <v>46027</v>
      </c>
      <c r="C5229" s="203" t="s">
        <v>12277</v>
      </c>
      <c r="D5229" s="203" t="s">
        <v>11</v>
      </c>
      <c r="E5229" s="204" t="s">
        <v>12278</v>
      </c>
      <c r="F5229" s="49" t="s">
        <v>849</v>
      </c>
      <c r="G5229" s="203">
        <v>1</v>
      </c>
      <c r="H5229" s="203" t="s">
        <v>3175</v>
      </c>
      <c r="I5229" s="205" t="s">
        <v>2297</v>
      </c>
      <c r="J5229" s="206"/>
      <c r="K5229" s="203">
        <v>52</v>
      </c>
      <c r="L5229" s="207" t="s">
        <v>827</v>
      </c>
      <c r="M5229" s="208" t="s">
        <v>1436</v>
      </c>
      <c r="N5229" s="209">
        <f t="shared" si="0"/>
        <v>2026</v>
      </c>
      <c r="O5229" s="210">
        <f t="shared" si="1"/>
        <v>1</v>
      </c>
      <c r="P5229" s="211" t="str">
        <f>IFERROR(VLOOKUP(F5229,연간집계!D:E,2,FALSE),"")</f>
        <v>스탠다드 포토북 8*11 (하드/유광)</v>
      </c>
    </row>
    <row r="5230" spans="1:16" ht="12.75">
      <c r="A5230" s="201">
        <v>46027.664953703701</v>
      </c>
      <c r="B5230" s="202">
        <v>46027</v>
      </c>
      <c r="C5230" s="203" t="s">
        <v>12279</v>
      </c>
      <c r="D5230" s="203" t="s">
        <v>11</v>
      </c>
      <c r="E5230" s="204" t="s">
        <v>12280</v>
      </c>
      <c r="F5230" s="49" t="s">
        <v>838</v>
      </c>
      <c r="G5230" s="203">
        <v>1</v>
      </c>
      <c r="H5230" s="203" t="s">
        <v>12281</v>
      </c>
      <c r="I5230" s="205" t="s">
        <v>5118</v>
      </c>
      <c r="J5230" s="206"/>
      <c r="K5230" s="203">
        <v>34</v>
      </c>
      <c r="L5230" s="207" t="s">
        <v>827</v>
      </c>
      <c r="M5230" s="208" t="s">
        <v>1425</v>
      </c>
      <c r="N5230" s="209">
        <f t="shared" si="0"/>
        <v>2026</v>
      </c>
      <c r="O5230" s="210">
        <f t="shared" si="1"/>
        <v>1</v>
      </c>
      <c r="P5230" s="211" t="str">
        <f>IFERROR(VLOOKUP(F5230,연간집계!D:E,2,FALSE),"")</f>
        <v>스탠다드 포토북 6*8 (하드/무광)</v>
      </c>
    </row>
    <row r="5231" spans="1:16" ht="12.75">
      <c r="A5231" s="201">
        <v>46027.664965277778</v>
      </c>
      <c r="B5231" s="202">
        <v>46027</v>
      </c>
      <c r="C5231" s="203" t="s">
        <v>12282</v>
      </c>
      <c r="D5231" s="203" t="s">
        <v>11</v>
      </c>
      <c r="E5231" s="204" t="s">
        <v>12280</v>
      </c>
      <c r="F5231" s="49" t="s">
        <v>838</v>
      </c>
      <c r="G5231" s="203">
        <v>1</v>
      </c>
      <c r="H5231" s="203" t="s">
        <v>12281</v>
      </c>
      <c r="I5231" s="205" t="s">
        <v>5118</v>
      </c>
      <c r="J5231" s="206"/>
      <c r="K5231" s="203">
        <v>34</v>
      </c>
      <c r="L5231" s="207" t="s">
        <v>827</v>
      </c>
      <c r="M5231" s="208" t="s">
        <v>1425</v>
      </c>
      <c r="N5231" s="209">
        <f t="shared" si="0"/>
        <v>2026</v>
      </c>
      <c r="O5231" s="210">
        <f t="shared" si="1"/>
        <v>1</v>
      </c>
      <c r="P5231" s="211" t="str">
        <f>IFERROR(VLOOKUP(F5231,연간집계!D:E,2,FALSE),"")</f>
        <v>스탠다드 포토북 6*8 (하드/무광)</v>
      </c>
    </row>
    <row r="5232" spans="1:16" ht="12.75">
      <c r="A5232" s="201">
        <v>46027.667951388888</v>
      </c>
      <c r="B5232" s="202">
        <v>46027</v>
      </c>
      <c r="C5232" s="203" t="s">
        <v>12283</v>
      </c>
      <c r="D5232" s="203" t="s">
        <v>11</v>
      </c>
      <c r="E5232" s="204" t="s">
        <v>12284</v>
      </c>
      <c r="F5232" s="49" t="s">
        <v>1245</v>
      </c>
      <c r="G5232" s="203">
        <v>2</v>
      </c>
      <c r="H5232" s="203" t="s">
        <v>12285</v>
      </c>
      <c r="I5232" s="205" t="s">
        <v>1556</v>
      </c>
      <c r="J5232" s="206"/>
      <c r="K5232" s="203">
        <v>24</v>
      </c>
      <c r="L5232" s="207" t="s">
        <v>828</v>
      </c>
      <c r="M5232" s="208" t="s">
        <v>1436</v>
      </c>
      <c r="N5232" s="209">
        <f t="shared" si="0"/>
        <v>2026</v>
      </c>
      <c r="O5232" s="210">
        <f t="shared" si="1"/>
        <v>1</v>
      </c>
      <c r="P5232" s="211" t="str">
        <f>IFERROR(VLOOKUP(F5232,연간집계!D:E,2,FALSE),"")</f>
        <v>모바일 포토북 198 (여행)</v>
      </c>
    </row>
    <row r="5233" spans="1:16" ht="12.75">
      <c r="A5233" s="201">
        <v>46027.676782407405</v>
      </c>
      <c r="B5233" s="202">
        <v>46027</v>
      </c>
      <c r="C5233" s="203" t="s">
        <v>12286</v>
      </c>
      <c r="D5233" s="203" t="s">
        <v>11</v>
      </c>
      <c r="E5233" s="204" t="s">
        <v>12287</v>
      </c>
      <c r="F5233" s="49" t="s">
        <v>1031</v>
      </c>
      <c r="G5233" s="203">
        <v>2</v>
      </c>
      <c r="H5233" s="203" t="s">
        <v>12288</v>
      </c>
      <c r="I5233" s="205" t="s">
        <v>3554</v>
      </c>
      <c r="J5233" s="208" t="s">
        <v>3783</v>
      </c>
      <c r="K5233" s="203">
        <v>80</v>
      </c>
      <c r="L5233" s="207" t="s">
        <v>827</v>
      </c>
      <c r="M5233" s="208" t="s">
        <v>1436</v>
      </c>
      <c r="N5233" s="209">
        <f t="shared" si="0"/>
        <v>2026</v>
      </c>
      <c r="O5233" s="210">
        <f t="shared" si="1"/>
        <v>1</v>
      </c>
      <c r="P5233" s="211" t="str">
        <f>IFERROR(VLOOKUP(F5233,연간집계!D:E,2,FALSE),"")</f>
        <v>트래블북 198 (소프트/78p)</v>
      </c>
    </row>
    <row r="5234" spans="1:16" ht="12.75">
      <c r="A5234" s="201">
        <v>46027.73542824074</v>
      </c>
      <c r="B5234" s="202">
        <v>46027</v>
      </c>
      <c r="C5234" s="203" t="s">
        <v>12289</v>
      </c>
      <c r="D5234" s="203" t="s">
        <v>11</v>
      </c>
      <c r="E5234" s="204" t="s">
        <v>12290</v>
      </c>
      <c r="F5234" s="49" t="s">
        <v>874</v>
      </c>
      <c r="G5234" s="203">
        <v>1</v>
      </c>
      <c r="H5234" s="203" t="s">
        <v>12291</v>
      </c>
      <c r="I5234" s="205" t="s">
        <v>1440</v>
      </c>
      <c r="J5234" s="206"/>
      <c r="K5234" s="203">
        <v>24</v>
      </c>
      <c r="L5234" s="207" t="s">
        <v>827</v>
      </c>
      <c r="M5234" s="208" t="s">
        <v>1425</v>
      </c>
      <c r="N5234" s="209">
        <f t="shared" si="0"/>
        <v>2026</v>
      </c>
      <c r="O5234" s="210">
        <f t="shared" si="1"/>
        <v>1</v>
      </c>
      <c r="P5234" s="211" t="str">
        <f>IFERROR(VLOOKUP(F5234,연간집계!D:E,2,FALSE),"")</f>
        <v>스탠다드 포토북 11*8 (하드/무광)</v>
      </c>
    </row>
    <row r="5235" spans="1:16" ht="12.75">
      <c r="A5235" s="201">
        <v>46027.773634259262</v>
      </c>
      <c r="B5235" s="202">
        <v>46027</v>
      </c>
      <c r="C5235" s="203" t="s">
        <v>12292</v>
      </c>
      <c r="D5235" s="203" t="s">
        <v>11</v>
      </c>
      <c r="E5235" s="204" t="s">
        <v>12293</v>
      </c>
      <c r="F5235" s="49" t="s">
        <v>1381</v>
      </c>
      <c r="G5235" s="203">
        <v>1</v>
      </c>
      <c r="H5235" s="203" t="s">
        <v>12294</v>
      </c>
      <c r="I5235" s="205" t="s">
        <v>6435</v>
      </c>
      <c r="J5235" s="206"/>
      <c r="K5235" s="203">
        <v>2</v>
      </c>
      <c r="L5235" s="207" t="s">
        <v>828</v>
      </c>
      <c r="M5235" s="208" t="s">
        <v>1497</v>
      </c>
      <c r="N5235" s="209">
        <f t="shared" si="0"/>
        <v>2026</v>
      </c>
      <c r="O5235" s="210">
        <f t="shared" si="1"/>
        <v>1</v>
      </c>
      <c r="P5235" s="211" t="str">
        <f>IFERROR(VLOOKUP(F5235,연간집계!D:E,2,FALSE),"")</f>
        <v>오늘필름 (유광)</v>
      </c>
    </row>
    <row r="5236" spans="1:16" ht="12.75">
      <c r="A5236" s="201">
        <v>46027.773657407408</v>
      </c>
      <c r="B5236" s="202">
        <v>46027</v>
      </c>
      <c r="C5236" s="203" t="s">
        <v>12295</v>
      </c>
      <c r="D5236" s="203" t="s">
        <v>11</v>
      </c>
      <c r="E5236" s="204" t="s">
        <v>12293</v>
      </c>
      <c r="F5236" s="49" t="s">
        <v>1381</v>
      </c>
      <c r="G5236" s="203">
        <v>4</v>
      </c>
      <c r="H5236" s="203" t="s">
        <v>12294</v>
      </c>
      <c r="I5236" s="205" t="s">
        <v>6435</v>
      </c>
      <c r="J5236" s="206"/>
      <c r="K5236" s="203">
        <v>1</v>
      </c>
      <c r="L5236" s="207" t="s">
        <v>828</v>
      </c>
      <c r="M5236" s="208" t="s">
        <v>1497</v>
      </c>
      <c r="N5236" s="209">
        <f t="shared" si="0"/>
        <v>2026</v>
      </c>
      <c r="O5236" s="210">
        <f t="shared" si="1"/>
        <v>1</v>
      </c>
      <c r="P5236" s="211" t="str">
        <f>IFERROR(VLOOKUP(F5236,연간집계!D:E,2,FALSE),"")</f>
        <v>오늘필름 (유광)</v>
      </c>
    </row>
    <row r="5237" spans="1:16" ht="12.75">
      <c r="A5237" s="201">
        <v>46027.788738425923</v>
      </c>
      <c r="B5237" s="202">
        <v>46027</v>
      </c>
      <c r="C5237" s="203" t="s">
        <v>12296</v>
      </c>
      <c r="D5237" s="203" t="s">
        <v>11</v>
      </c>
      <c r="E5237" s="204" t="s">
        <v>12297</v>
      </c>
      <c r="F5237" s="49" t="s">
        <v>838</v>
      </c>
      <c r="G5237" s="203">
        <v>1</v>
      </c>
      <c r="H5237" s="203" t="s">
        <v>12298</v>
      </c>
      <c r="I5237" s="205" t="s">
        <v>3215</v>
      </c>
      <c r="J5237" s="206"/>
      <c r="K5237" s="203">
        <v>68</v>
      </c>
      <c r="L5237" s="207" t="s">
        <v>827</v>
      </c>
      <c r="M5237" s="208" t="s">
        <v>1436</v>
      </c>
      <c r="N5237" s="209">
        <f t="shared" si="0"/>
        <v>2026</v>
      </c>
      <c r="O5237" s="210">
        <f t="shared" si="1"/>
        <v>1</v>
      </c>
      <c r="P5237" s="211" t="str">
        <f>IFERROR(VLOOKUP(F5237,연간집계!D:E,2,FALSE),"")</f>
        <v>스탠다드 포토북 6*8 (하드/무광)</v>
      </c>
    </row>
    <row r="5238" spans="1:16" ht="12.75">
      <c r="A5238" s="201">
        <v>46027.78875</v>
      </c>
      <c r="B5238" s="202">
        <v>46027</v>
      </c>
      <c r="C5238" s="203" t="s">
        <v>12299</v>
      </c>
      <c r="D5238" s="203" t="s">
        <v>11</v>
      </c>
      <c r="E5238" s="204" t="s">
        <v>12297</v>
      </c>
      <c r="F5238" s="49" t="s">
        <v>1296</v>
      </c>
      <c r="G5238" s="203">
        <v>1</v>
      </c>
      <c r="H5238" s="203" t="s">
        <v>12298</v>
      </c>
      <c r="I5238" s="205" t="s">
        <v>2594</v>
      </c>
      <c r="J5238" s="206"/>
      <c r="K5238" s="203">
        <v>26</v>
      </c>
      <c r="L5238" s="207" t="s">
        <v>827</v>
      </c>
      <c r="M5238" s="208" t="s">
        <v>1436</v>
      </c>
      <c r="N5238" s="209">
        <f t="shared" si="0"/>
        <v>2026</v>
      </c>
      <c r="O5238" s="210">
        <f t="shared" si="1"/>
        <v>1</v>
      </c>
      <c r="P5238" s="211" t="str">
        <f>IFERROR(VLOOKUP(F5238,연간집계!D:E,2,FALSE),"")</f>
        <v>PCMS_벽걸이2단캘린더</v>
      </c>
    </row>
    <row r="5239" spans="1:16" ht="12.75">
      <c r="A5239" s="201">
        <v>46027.823993055557</v>
      </c>
      <c r="B5239" s="202">
        <v>46027</v>
      </c>
      <c r="C5239" s="203" t="s">
        <v>12300</v>
      </c>
      <c r="D5239" s="203" t="s">
        <v>11</v>
      </c>
      <c r="E5239" s="204" t="s">
        <v>12301</v>
      </c>
      <c r="F5239" s="49" t="s">
        <v>1245</v>
      </c>
      <c r="G5239" s="203">
        <v>1</v>
      </c>
      <c r="H5239" s="203" t="s">
        <v>3513</v>
      </c>
      <c r="I5239" s="205" t="s">
        <v>1455</v>
      </c>
      <c r="J5239" s="206"/>
      <c r="K5239" s="203">
        <v>26</v>
      </c>
      <c r="L5239" s="207" t="s">
        <v>828</v>
      </c>
      <c r="M5239" s="208" t="s">
        <v>1493</v>
      </c>
      <c r="N5239" s="209">
        <f t="shared" si="0"/>
        <v>2026</v>
      </c>
      <c r="O5239" s="210">
        <f t="shared" si="1"/>
        <v>1</v>
      </c>
      <c r="P5239" s="211" t="str">
        <f>IFERROR(VLOOKUP(F5239,연간집계!D:E,2,FALSE),"")</f>
        <v>모바일 포토북 198 (여행)</v>
      </c>
    </row>
    <row r="5240" spans="1:16" ht="12.75">
      <c r="A5240" s="201">
        <v>46027.841562499998</v>
      </c>
      <c r="B5240" s="202">
        <v>46027</v>
      </c>
      <c r="C5240" s="203" t="s">
        <v>12302</v>
      </c>
      <c r="D5240" s="203" t="s">
        <v>11</v>
      </c>
      <c r="E5240" s="204" t="s">
        <v>12303</v>
      </c>
      <c r="F5240" s="49" t="s">
        <v>1284</v>
      </c>
      <c r="G5240" s="203">
        <v>30</v>
      </c>
      <c r="H5240" s="203" t="s">
        <v>12304</v>
      </c>
      <c r="I5240" s="205" t="s">
        <v>5016</v>
      </c>
      <c r="J5240" s="206"/>
      <c r="K5240" s="203">
        <v>26</v>
      </c>
      <c r="L5240" s="207" t="s">
        <v>827</v>
      </c>
      <c r="M5240" s="208" t="s">
        <v>1425</v>
      </c>
      <c r="N5240" s="209">
        <f t="shared" si="0"/>
        <v>2026</v>
      </c>
      <c r="O5240" s="210">
        <f t="shared" si="1"/>
        <v>1</v>
      </c>
      <c r="P5240" s="211" t="str">
        <f>IFERROR(VLOOKUP(F5240,연간집계!D:E,2,FALSE),"")</f>
        <v>PCMS_스탠다드캘린더</v>
      </c>
    </row>
    <row r="5241" spans="1:16" ht="12.75">
      <c r="A5241" s="201">
        <v>46027.856215277781</v>
      </c>
      <c r="B5241" s="202">
        <v>46027</v>
      </c>
      <c r="C5241" s="203" t="s">
        <v>12305</v>
      </c>
      <c r="D5241" s="203" t="s">
        <v>11</v>
      </c>
      <c r="E5241" s="204" t="s">
        <v>12306</v>
      </c>
      <c r="F5241" s="49" t="s">
        <v>1274</v>
      </c>
      <c r="G5241" s="203">
        <v>1</v>
      </c>
      <c r="H5241" s="203" t="s">
        <v>2529</v>
      </c>
      <c r="I5241" s="205" t="s">
        <v>1842</v>
      </c>
      <c r="J5241" s="206"/>
      <c r="K5241" s="203">
        <v>26</v>
      </c>
      <c r="L5241" s="207" t="s">
        <v>827</v>
      </c>
      <c r="M5241" s="208" t="s">
        <v>1436</v>
      </c>
      <c r="N5241" s="209">
        <f t="shared" si="0"/>
        <v>2026</v>
      </c>
      <c r="O5241" s="210">
        <f t="shared" si="1"/>
        <v>1</v>
      </c>
      <c r="P5241" s="211" t="str">
        <f>IFERROR(VLOOKUP(F5241,연간집계!D:E,2,FALSE),"")</f>
        <v>PCMS_비트윈캘린더</v>
      </c>
    </row>
    <row r="5242" spans="1:16" ht="12.75">
      <c r="A5242" s="201">
        <v>46027.865034722221</v>
      </c>
      <c r="B5242" s="202">
        <v>46027</v>
      </c>
      <c r="C5242" s="203" t="s">
        <v>12307</v>
      </c>
      <c r="D5242" s="203" t="s">
        <v>11</v>
      </c>
      <c r="E5242" s="204" t="s">
        <v>12308</v>
      </c>
      <c r="F5242" s="49" t="s">
        <v>1296</v>
      </c>
      <c r="G5242" s="203">
        <v>1</v>
      </c>
      <c r="H5242" s="203" t="s">
        <v>12309</v>
      </c>
      <c r="I5242" s="205" t="s">
        <v>5190</v>
      </c>
      <c r="J5242" s="206"/>
      <c r="K5242" s="203">
        <v>26</v>
      </c>
      <c r="L5242" s="207" t="s">
        <v>827</v>
      </c>
      <c r="M5242" s="208" t="s">
        <v>1436</v>
      </c>
      <c r="N5242" s="209">
        <f t="shared" si="0"/>
        <v>2026</v>
      </c>
      <c r="O5242" s="210">
        <f t="shared" si="1"/>
        <v>1</v>
      </c>
      <c r="P5242" s="211" t="str">
        <f>IFERROR(VLOOKUP(F5242,연간집계!D:E,2,FALSE),"")</f>
        <v>PCMS_벽걸이2단캘린더</v>
      </c>
    </row>
    <row r="5243" spans="1:16" ht="12.75">
      <c r="A5243" s="201">
        <v>46027.894375000003</v>
      </c>
      <c r="B5243" s="202">
        <v>46027</v>
      </c>
      <c r="C5243" s="203" t="s">
        <v>12310</v>
      </c>
      <c r="D5243" s="203" t="s">
        <v>11</v>
      </c>
      <c r="E5243" s="204" t="s">
        <v>12311</v>
      </c>
      <c r="F5243" s="49" t="s">
        <v>849</v>
      </c>
      <c r="G5243" s="203">
        <v>1</v>
      </c>
      <c r="H5243" s="203" t="s">
        <v>12312</v>
      </c>
      <c r="I5243" s="205" t="s">
        <v>1440</v>
      </c>
      <c r="J5243" s="206"/>
      <c r="K5243" s="203">
        <v>80</v>
      </c>
      <c r="L5243" s="207" t="s">
        <v>827</v>
      </c>
      <c r="M5243" s="208" t="s">
        <v>1436</v>
      </c>
      <c r="N5243" s="209">
        <f t="shared" si="0"/>
        <v>2026</v>
      </c>
      <c r="O5243" s="210">
        <f t="shared" si="1"/>
        <v>1</v>
      </c>
      <c r="P5243" s="211" t="str">
        <f>IFERROR(VLOOKUP(F5243,연간집계!D:E,2,FALSE),"")</f>
        <v>스탠다드 포토북 8*11 (하드/유광)</v>
      </c>
    </row>
    <row r="5244" spans="1:16" ht="12.75">
      <c r="A5244" s="201">
        <v>46027.91783564815</v>
      </c>
      <c r="B5244" s="202">
        <v>46027</v>
      </c>
      <c r="C5244" s="203" t="s">
        <v>12313</v>
      </c>
      <c r="D5244" s="203" t="s">
        <v>11</v>
      </c>
      <c r="E5244" s="204" t="s">
        <v>12314</v>
      </c>
      <c r="F5244" s="49" t="s">
        <v>1281</v>
      </c>
      <c r="G5244" s="203">
        <v>5</v>
      </c>
      <c r="H5244" s="203" t="s">
        <v>2012</v>
      </c>
      <c r="I5244" s="205" t="s">
        <v>1501</v>
      </c>
      <c r="J5244" s="206"/>
      <c r="K5244" s="203">
        <v>26</v>
      </c>
      <c r="L5244" s="207" t="s">
        <v>828</v>
      </c>
      <c r="M5244" s="208" t="s">
        <v>1493</v>
      </c>
      <c r="N5244" s="209">
        <f t="shared" si="0"/>
        <v>2026</v>
      </c>
      <c r="O5244" s="210">
        <f t="shared" si="1"/>
        <v>1</v>
      </c>
      <c r="P5244" s="211" t="str">
        <f>IFERROR(VLOOKUP(F5244,연간집계!D:E,2,FALSE),"")</f>
        <v>PCMS_빅캘린더</v>
      </c>
    </row>
    <row r="5245" spans="1:16" ht="12.75">
      <c r="A5245" s="201">
        <v>46027.923726851855</v>
      </c>
      <c r="B5245" s="202">
        <v>46027</v>
      </c>
      <c r="C5245" s="203" t="s">
        <v>12315</v>
      </c>
      <c r="D5245" s="203" t="s">
        <v>11</v>
      </c>
      <c r="E5245" s="204" t="s">
        <v>12316</v>
      </c>
      <c r="F5245" s="49" t="s">
        <v>1266</v>
      </c>
      <c r="G5245" s="203">
        <v>1</v>
      </c>
      <c r="H5245" s="203" t="s">
        <v>12317</v>
      </c>
      <c r="I5245" s="205" t="s">
        <v>1440</v>
      </c>
      <c r="J5245" s="206"/>
      <c r="K5245" s="203">
        <v>26</v>
      </c>
      <c r="L5245" s="207" t="s">
        <v>827</v>
      </c>
      <c r="M5245" s="208" t="s">
        <v>1514</v>
      </c>
      <c r="N5245" s="209">
        <f t="shared" si="0"/>
        <v>2026</v>
      </c>
      <c r="O5245" s="210">
        <f t="shared" si="1"/>
        <v>1</v>
      </c>
      <c r="P5245" s="211" t="str">
        <f>IFERROR(VLOOKUP(F5245,연간집계!D:E,2,FALSE),"")</f>
        <v>PCMS_롱캘린더</v>
      </c>
    </row>
    <row r="5246" spans="1:16" ht="12.75">
      <c r="A5246" s="201">
        <v>46027.923750000002</v>
      </c>
      <c r="B5246" s="202">
        <v>46027</v>
      </c>
      <c r="C5246" s="203" t="s">
        <v>12318</v>
      </c>
      <c r="D5246" s="203" t="s">
        <v>11</v>
      </c>
      <c r="E5246" s="204" t="s">
        <v>12319</v>
      </c>
      <c r="F5246" s="49" t="s">
        <v>847</v>
      </c>
      <c r="G5246" s="203">
        <v>1</v>
      </c>
      <c r="H5246" s="203" t="s">
        <v>4554</v>
      </c>
      <c r="I5246" s="205" t="s">
        <v>1453</v>
      </c>
      <c r="J5246" s="206"/>
      <c r="K5246" s="203">
        <v>72</v>
      </c>
      <c r="L5246" s="207" t="s">
        <v>827</v>
      </c>
      <c r="M5246" s="208" t="s">
        <v>1436</v>
      </c>
      <c r="N5246" s="209">
        <f t="shared" si="0"/>
        <v>2026</v>
      </c>
      <c r="O5246" s="210">
        <f t="shared" si="1"/>
        <v>1</v>
      </c>
      <c r="P5246" s="211" t="str">
        <f>IFERROR(VLOOKUP(F5246,연간집계!D:E,2,FALSE),"")</f>
        <v>스탠다드 포토북 8*11 (하드/무광)</v>
      </c>
    </row>
    <row r="5247" spans="1:16" ht="12.75">
      <c r="A5247" s="201">
        <v>46027.94427083333</v>
      </c>
      <c r="B5247" s="202">
        <v>46027</v>
      </c>
      <c r="C5247" s="203" t="s">
        <v>12320</v>
      </c>
      <c r="D5247" s="203" t="s">
        <v>11</v>
      </c>
      <c r="E5247" s="204" t="s">
        <v>12321</v>
      </c>
      <c r="F5247" s="49" t="s">
        <v>1287</v>
      </c>
      <c r="G5247" s="203">
        <v>2</v>
      </c>
      <c r="H5247" s="203" t="s">
        <v>11225</v>
      </c>
      <c r="I5247" s="205" t="s">
        <v>2297</v>
      </c>
      <c r="J5247" s="206"/>
      <c r="K5247" s="203">
        <v>26</v>
      </c>
      <c r="L5247" s="207" t="s">
        <v>827</v>
      </c>
      <c r="M5247" s="208" t="s">
        <v>1436</v>
      </c>
      <c r="N5247" s="209">
        <f t="shared" si="0"/>
        <v>2026</v>
      </c>
      <c r="O5247" s="210">
        <f t="shared" si="1"/>
        <v>1</v>
      </c>
      <c r="P5247" s="211" t="str">
        <f>IFERROR(VLOOKUP(F5247,연간집계!D:E,2,FALSE),"")</f>
        <v>PCMS_우드스탠드캘린더</v>
      </c>
    </row>
    <row r="5248" spans="1:16" ht="12.75">
      <c r="A5248" s="201">
        <v>46027.944282407407</v>
      </c>
      <c r="B5248" s="202">
        <v>46027</v>
      </c>
      <c r="C5248" s="203" t="s">
        <v>12322</v>
      </c>
      <c r="D5248" s="203" t="s">
        <v>11</v>
      </c>
      <c r="E5248" s="204" t="s">
        <v>12321</v>
      </c>
      <c r="F5248" s="49" t="s">
        <v>1299</v>
      </c>
      <c r="G5248" s="203">
        <v>1</v>
      </c>
      <c r="H5248" s="203" t="s">
        <v>11225</v>
      </c>
      <c r="I5248" s="205" t="s">
        <v>1440</v>
      </c>
      <c r="J5248" s="206"/>
      <c r="K5248" s="203">
        <v>15</v>
      </c>
      <c r="L5248" s="207" t="s">
        <v>827</v>
      </c>
      <c r="M5248" s="208" t="s">
        <v>1436</v>
      </c>
      <c r="N5248" s="209">
        <f t="shared" si="0"/>
        <v>2026</v>
      </c>
      <c r="O5248" s="210">
        <f t="shared" si="1"/>
        <v>1</v>
      </c>
      <c r="P5248" s="211" t="str">
        <f>IFERROR(VLOOKUP(F5248,연간집계!D:E,2,FALSE),"")</f>
        <v>PCMS_우드월캘린더</v>
      </c>
    </row>
    <row r="5249" spans="1:16" ht="12.75">
      <c r="A5249" s="201">
        <v>46027.967743055553</v>
      </c>
      <c r="B5249" s="202">
        <v>46027</v>
      </c>
      <c r="C5249" s="203" t="s">
        <v>12323</v>
      </c>
      <c r="D5249" s="203" t="s">
        <v>11</v>
      </c>
      <c r="E5249" s="204" t="s">
        <v>12324</v>
      </c>
      <c r="F5249" s="49" t="s">
        <v>1296</v>
      </c>
      <c r="G5249" s="203">
        <v>1</v>
      </c>
      <c r="H5249" s="203" t="s">
        <v>12325</v>
      </c>
      <c r="I5249" s="205" t="s">
        <v>1840</v>
      </c>
      <c r="J5249" s="206"/>
      <c r="K5249" s="203">
        <v>26</v>
      </c>
      <c r="L5249" s="207" t="s">
        <v>828</v>
      </c>
      <c r="M5249" s="208" t="s">
        <v>1629</v>
      </c>
      <c r="N5249" s="209">
        <f t="shared" si="0"/>
        <v>2026</v>
      </c>
      <c r="O5249" s="210">
        <f t="shared" si="1"/>
        <v>1</v>
      </c>
      <c r="P5249" s="211" t="str">
        <f>IFERROR(VLOOKUP(F5249,연간집계!D:E,2,FALSE),"")</f>
        <v>PCMS_벽걸이2단캘린더</v>
      </c>
    </row>
    <row r="5250" spans="1:16" ht="12.75">
      <c r="A5250" s="201">
        <v>46027.982418981483</v>
      </c>
      <c r="B5250" s="202">
        <v>46027</v>
      </c>
      <c r="C5250" s="203" t="s">
        <v>12326</v>
      </c>
      <c r="D5250" s="203" t="s">
        <v>11</v>
      </c>
      <c r="E5250" s="204" t="s">
        <v>12327</v>
      </c>
      <c r="F5250" s="49" t="s">
        <v>1281</v>
      </c>
      <c r="G5250" s="203">
        <v>2</v>
      </c>
      <c r="H5250" s="203" t="s">
        <v>12328</v>
      </c>
      <c r="I5250" s="205" t="s">
        <v>4943</v>
      </c>
      <c r="J5250" s="206"/>
      <c r="K5250" s="203">
        <v>26</v>
      </c>
      <c r="L5250" s="207" t="s">
        <v>827</v>
      </c>
      <c r="M5250" s="208" t="s">
        <v>1449</v>
      </c>
      <c r="N5250" s="209">
        <f t="shared" si="0"/>
        <v>2026</v>
      </c>
      <c r="O5250" s="210">
        <f t="shared" si="1"/>
        <v>1</v>
      </c>
      <c r="P5250" s="211" t="str">
        <f>IFERROR(VLOOKUP(F5250,연간집계!D:E,2,FALSE),"")</f>
        <v>PCMS_빅캘린더</v>
      </c>
    </row>
    <row r="5251" spans="1:16" ht="12.75">
      <c r="A5251" s="201">
        <v>46027.982430555552</v>
      </c>
      <c r="B5251" s="202">
        <v>46027</v>
      </c>
      <c r="C5251" s="203" t="s">
        <v>12329</v>
      </c>
      <c r="D5251" s="203" t="s">
        <v>11</v>
      </c>
      <c r="E5251" s="204" t="s">
        <v>12327</v>
      </c>
      <c r="F5251" s="49" t="s">
        <v>1281</v>
      </c>
      <c r="G5251" s="203">
        <v>2</v>
      </c>
      <c r="H5251" s="203" t="s">
        <v>12328</v>
      </c>
      <c r="I5251" s="205" t="s">
        <v>4943</v>
      </c>
      <c r="J5251" s="206"/>
      <c r="K5251" s="203">
        <v>26</v>
      </c>
      <c r="L5251" s="207" t="s">
        <v>827</v>
      </c>
      <c r="M5251" s="208" t="s">
        <v>1449</v>
      </c>
      <c r="N5251" s="209">
        <f t="shared" si="0"/>
        <v>2026</v>
      </c>
      <c r="O5251" s="210">
        <f t="shared" si="1"/>
        <v>1</v>
      </c>
      <c r="P5251" s="211" t="str">
        <f>IFERROR(VLOOKUP(F5251,연간집계!D:E,2,FALSE),"")</f>
        <v>PCMS_빅캘린더</v>
      </c>
    </row>
    <row r="5252" spans="1:16" ht="12.75">
      <c r="A5252" s="201">
        <v>46027.982442129629</v>
      </c>
      <c r="B5252" s="202">
        <v>46027</v>
      </c>
      <c r="C5252" s="203" t="s">
        <v>12330</v>
      </c>
      <c r="D5252" s="203" t="s">
        <v>11</v>
      </c>
      <c r="E5252" s="204" t="s">
        <v>12327</v>
      </c>
      <c r="F5252" s="49" t="s">
        <v>1281</v>
      </c>
      <c r="G5252" s="203">
        <v>2</v>
      </c>
      <c r="H5252" s="203" t="s">
        <v>12328</v>
      </c>
      <c r="I5252" s="205" t="s">
        <v>4943</v>
      </c>
      <c r="J5252" s="206"/>
      <c r="K5252" s="203">
        <v>26</v>
      </c>
      <c r="L5252" s="207" t="s">
        <v>827</v>
      </c>
      <c r="M5252" s="208" t="s">
        <v>1449</v>
      </c>
      <c r="N5252" s="209">
        <f t="shared" si="0"/>
        <v>2026</v>
      </c>
      <c r="O5252" s="210">
        <f t="shared" si="1"/>
        <v>1</v>
      </c>
      <c r="P5252" s="211" t="str">
        <f>IFERROR(VLOOKUP(F5252,연간집계!D:E,2,FALSE),"")</f>
        <v>PCMS_빅캘린더</v>
      </c>
    </row>
    <row r="5253" spans="1:16" ht="12.75">
      <c r="A5253" s="201">
        <v>46027.988321759258</v>
      </c>
      <c r="B5253" s="202">
        <v>46027</v>
      </c>
      <c r="C5253" s="203" t="s">
        <v>12331</v>
      </c>
      <c r="D5253" s="203" t="s">
        <v>11</v>
      </c>
      <c r="E5253" s="204" t="s">
        <v>12332</v>
      </c>
      <c r="F5253" s="49" t="s">
        <v>838</v>
      </c>
      <c r="G5253" s="203">
        <v>1</v>
      </c>
      <c r="H5253" s="203" t="s">
        <v>12333</v>
      </c>
      <c r="I5253" s="205" t="s">
        <v>2297</v>
      </c>
      <c r="J5253" s="206"/>
      <c r="K5253" s="203">
        <v>42</v>
      </c>
      <c r="L5253" s="207" t="s">
        <v>827</v>
      </c>
      <c r="M5253" s="208" t="s">
        <v>1541</v>
      </c>
      <c r="N5253" s="209">
        <f t="shared" si="0"/>
        <v>2026</v>
      </c>
      <c r="O5253" s="210">
        <f t="shared" si="1"/>
        <v>1</v>
      </c>
      <c r="P5253" s="211" t="str">
        <f>IFERROR(VLOOKUP(F5253,연간집계!D:E,2,FALSE),"")</f>
        <v>스탠다드 포토북 6*8 (하드/무광)</v>
      </c>
    </row>
    <row r="5254" spans="1:16" ht="12.75">
      <c r="A5254" s="201">
        <v>46028.017604166664</v>
      </c>
      <c r="B5254" s="202">
        <v>46028</v>
      </c>
      <c r="C5254" s="203" t="s">
        <v>12334</v>
      </c>
      <c r="D5254" s="203" t="s">
        <v>11</v>
      </c>
      <c r="E5254" s="204" t="s">
        <v>12335</v>
      </c>
      <c r="F5254" s="49" t="s">
        <v>1284</v>
      </c>
      <c r="G5254" s="203">
        <v>1</v>
      </c>
      <c r="H5254" s="203" t="s">
        <v>12336</v>
      </c>
      <c r="I5254" s="205" t="s">
        <v>6786</v>
      </c>
      <c r="J5254" s="206"/>
      <c r="K5254" s="203">
        <v>26</v>
      </c>
      <c r="L5254" s="207" t="s">
        <v>827</v>
      </c>
      <c r="M5254" s="208" t="s">
        <v>1471</v>
      </c>
      <c r="N5254" s="209">
        <f t="shared" si="0"/>
        <v>2026</v>
      </c>
      <c r="O5254" s="210">
        <f t="shared" si="1"/>
        <v>1</v>
      </c>
      <c r="P5254" s="211" t="str">
        <f>IFERROR(VLOOKUP(F5254,연간집계!D:E,2,FALSE),"")</f>
        <v>PCMS_스탠다드캘린더</v>
      </c>
    </row>
    <row r="5255" spans="1:16" ht="12.75">
      <c r="A5255" s="201">
        <v>46028.047025462962</v>
      </c>
      <c r="B5255" s="202">
        <v>46028</v>
      </c>
      <c r="C5255" s="203" t="s">
        <v>12337</v>
      </c>
      <c r="D5255" s="203" t="s">
        <v>11</v>
      </c>
      <c r="E5255" s="204" t="s">
        <v>12338</v>
      </c>
      <c r="F5255" s="49" t="s">
        <v>1299</v>
      </c>
      <c r="G5255" s="203">
        <v>1</v>
      </c>
      <c r="H5255" s="203" t="s">
        <v>12339</v>
      </c>
      <c r="I5255" s="205" t="s">
        <v>5190</v>
      </c>
      <c r="J5255" s="206"/>
      <c r="K5255" s="203">
        <v>15</v>
      </c>
      <c r="L5255" s="207" t="s">
        <v>828</v>
      </c>
      <c r="M5255" s="208" t="s">
        <v>1541</v>
      </c>
      <c r="N5255" s="209">
        <f t="shared" si="0"/>
        <v>2026</v>
      </c>
      <c r="O5255" s="210">
        <f t="shared" si="1"/>
        <v>1</v>
      </c>
      <c r="P5255" s="211" t="str">
        <f>IFERROR(VLOOKUP(F5255,연간집계!D:E,2,FALSE),"")</f>
        <v>PCMS_우드월캘린더</v>
      </c>
    </row>
    <row r="5256" spans="1:16" ht="12.75">
      <c r="A5256" s="201">
        <v>46028.047037037039</v>
      </c>
      <c r="B5256" s="202">
        <v>46028</v>
      </c>
      <c r="C5256" s="203" t="s">
        <v>12340</v>
      </c>
      <c r="D5256" s="203" t="s">
        <v>11</v>
      </c>
      <c r="E5256" s="204" t="s">
        <v>12338</v>
      </c>
      <c r="F5256" s="49" t="s">
        <v>1269</v>
      </c>
      <c r="G5256" s="203">
        <v>8</v>
      </c>
      <c r="H5256" s="203" t="s">
        <v>12339</v>
      </c>
      <c r="I5256" s="205" t="s">
        <v>1842</v>
      </c>
      <c r="J5256" s="206"/>
      <c r="K5256" s="203">
        <v>26</v>
      </c>
      <c r="L5256" s="207" t="s">
        <v>828</v>
      </c>
      <c r="M5256" s="208" t="s">
        <v>1514</v>
      </c>
      <c r="N5256" s="209">
        <f t="shared" si="0"/>
        <v>2026</v>
      </c>
      <c r="O5256" s="210">
        <f t="shared" si="1"/>
        <v>1</v>
      </c>
      <c r="P5256" s="211" t="str">
        <f>IFERROR(VLOOKUP(F5256,연간집계!D:E,2,FALSE),"")</f>
        <v>PCMS_미니캘린더</v>
      </c>
    </row>
    <row r="5257" spans="1:16" ht="12.75">
      <c r="A5257" s="201">
        <v>46028.076319444444</v>
      </c>
      <c r="B5257" s="202">
        <v>46028</v>
      </c>
      <c r="C5257" s="203" t="s">
        <v>12341</v>
      </c>
      <c r="D5257" s="203" t="s">
        <v>11</v>
      </c>
      <c r="E5257" s="204" t="s">
        <v>12342</v>
      </c>
      <c r="F5257" s="49" t="s">
        <v>834</v>
      </c>
      <c r="G5257" s="203">
        <v>1</v>
      </c>
      <c r="H5257" s="203" t="s">
        <v>12343</v>
      </c>
      <c r="I5257" s="205" t="s">
        <v>1440</v>
      </c>
      <c r="J5257" s="206"/>
      <c r="K5257" s="203">
        <v>40</v>
      </c>
      <c r="L5257" s="207" t="s">
        <v>827</v>
      </c>
      <c r="M5257" s="208" t="s">
        <v>1471</v>
      </c>
      <c r="N5257" s="209">
        <f t="shared" si="0"/>
        <v>2026</v>
      </c>
      <c r="O5257" s="210">
        <f t="shared" si="1"/>
        <v>1</v>
      </c>
      <c r="P5257" s="211" t="str">
        <f>IFERROR(VLOOKUP(F5257,연간집계!D:E,2,FALSE),"")</f>
        <v>스탠다드 포토북 6*8 (소프트/무광)</v>
      </c>
    </row>
    <row r="5258" spans="1:16" ht="12.75">
      <c r="A5258" s="201">
        <v>46028.108518518522</v>
      </c>
      <c r="B5258" s="202">
        <v>46028</v>
      </c>
      <c r="C5258" s="203" t="s">
        <v>12344</v>
      </c>
      <c r="D5258" s="203" t="s">
        <v>11</v>
      </c>
      <c r="E5258" s="204" t="s">
        <v>12345</v>
      </c>
      <c r="F5258" s="49" t="s">
        <v>1284</v>
      </c>
      <c r="G5258" s="203">
        <v>2</v>
      </c>
      <c r="H5258" s="203" t="s">
        <v>12346</v>
      </c>
      <c r="I5258" s="205" t="s">
        <v>1440</v>
      </c>
      <c r="J5258" s="206"/>
      <c r="K5258" s="203">
        <v>26</v>
      </c>
      <c r="L5258" s="207" t="s">
        <v>827</v>
      </c>
      <c r="M5258" s="208" t="s">
        <v>1629</v>
      </c>
      <c r="N5258" s="209">
        <f t="shared" si="0"/>
        <v>2026</v>
      </c>
      <c r="O5258" s="210">
        <f t="shared" si="1"/>
        <v>1</v>
      </c>
      <c r="P5258" s="211" t="str">
        <f>IFERROR(VLOOKUP(F5258,연간집계!D:E,2,FALSE),"")</f>
        <v>PCMS_스탠다드캘린더</v>
      </c>
    </row>
    <row r="5259" spans="1:16" ht="12.75">
      <c r="A5259" s="201">
        <v>46028.140752314815</v>
      </c>
      <c r="B5259" s="202">
        <v>46028</v>
      </c>
      <c r="C5259" s="203" t="s">
        <v>12347</v>
      </c>
      <c r="D5259" s="203" t="s">
        <v>11</v>
      </c>
      <c r="E5259" s="204" t="s">
        <v>12348</v>
      </c>
      <c r="F5259" s="49" t="s">
        <v>838</v>
      </c>
      <c r="G5259" s="203">
        <v>1</v>
      </c>
      <c r="H5259" s="203" t="s">
        <v>12349</v>
      </c>
      <c r="I5259" s="205" t="s">
        <v>1440</v>
      </c>
      <c r="J5259" s="206"/>
      <c r="K5259" s="203">
        <v>28</v>
      </c>
      <c r="L5259" s="207" t="s">
        <v>827</v>
      </c>
      <c r="M5259" s="208" t="s">
        <v>1425</v>
      </c>
      <c r="N5259" s="209">
        <f t="shared" si="0"/>
        <v>2026</v>
      </c>
      <c r="O5259" s="210">
        <f t="shared" si="1"/>
        <v>1</v>
      </c>
      <c r="P5259" s="211" t="str">
        <f>IFERROR(VLOOKUP(F5259,연간집계!D:E,2,FALSE),"")</f>
        <v>스탠다드 포토북 6*8 (하드/무광)</v>
      </c>
    </row>
    <row r="5260" spans="1:16" ht="12.75">
      <c r="A5260" s="201">
        <v>46028.287187499998</v>
      </c>
      <c r="B5260" s="202">
        <v>46028</v>
      </c>
      <c r="C5260" s="203" t="s">
        <v>12350</v>
      </c>
      <c r="D5260" s="203" t="s">
        <v>11</v>
      </c>
      <c r="E5260" s="204" t="s">
        <v>12351</v>
      </c>
      <c r="F5260" s="49" t="s">
        <v>74</v>
      </c>
      <c r="G5260" s="203">
        <v>1</v>
      </c>
      <c r="H5260" s="203" t="s">
        <v>712</v>
      </c>
      <c r="I5260" s="205" t="s">
        <v>1440</v>
      </c>
      <c r="J5260" s="208" t="s">
        <v>1444</v>
      </c>
      <c r="K5260" s="203">
        <v>54</v>
      </c>
      <c r="L5260" s="207" t="s">
        <v>827</v>
      </c>
      <c r="M5260" s="208" t="s">
        <v>1436</v>
      </c>
      <c r="N5260" s="209">
        <f t="shared" si="0"/>
        <v>2026</v>
      </c>
      <c r="O5260" s="210">
        <f t="shared" si="1"/>
        <v>1</v>
      </c>
      <c r="P5260" s="211" t="str">
        <f>IFERROR(VLOOKUP(F5260,연간집계!D:E,2,FALSE),"")</f>
        <v>포토그랩스pro 210</v>
      </c>
    </row>
    <row r="5261" spans="1:16" ht="12.75">
      <c r="A5261" s="201">
        <v>46028.372094907405</v>
      </c>
      <c r="B5261" s="202">
        <v>46028</v>
      </c>
      <c r="C5261" s="203" t="s">
        <v>12352</v>
      </c>
      <c r="D5261" s="203" t="s">
        <v>11</v>
      </c>
      <c r="E5261" s="204" t="s">
        <v>12353</v>
      </c>
      <c r="F5261" s="49" t="s">
        <v>1247</v>
      </c>
      <c r="G5261" s="203">
        <v>1</v>
      </c>
      <c r="H5261" s="203" t="s">
        <v>12354</v>
      </c>
      <c r="I5261" s="205" t="s">
        <v>1556</v>
      </c>
      <c r="J5261" s="206"/>
      <c r="K5261" s="203">
        <v>24</v>
      </c>
      <c r="L5261" s="207" t="s">
        <v>828</v>
      </c>
      <c r="M5261" s="208" t="s">
        <v>1436</v>
      </c>
      <c r="N5261" s="209">
        <f t="shared" si="0"/>
        <v>2026</v>
      </c>
      <c r="O5261" s="210">
        <f t="shared" si="1"/>
        <v>1</v>
      </c>
      <c r="P5261" s="211" t="str">
        <f>IFERROR(VLOOKUP(F5261,연간집계!D:E,2,FALSE),"")</f>
        <v>모바일 포토북 197 (여행)</v>
      </c>
    </row>
    <row r="5262" spans="1:16" ht="12.75">
      <c r="A5262" s="201">
        <v>46028.372118055559</v>
      </c>
      <c r="B5262" s="202">
        <v>46028</v>
      </c>
      <c r="C5262" s="203" t="s">
        <v>12355</v>
      </c>
      <c r="D5262" s="203" t="s">
        <v>11</v>
      </c>
      <c r="E5262" s="204" t="s">
        <v>12356</v>
      </c>
      <c r="F5262" s="49" t="s">
        <v>1284</v>
      </c>
      <c r="G5262" s="203">
        <v>1</v>
      </c>
      <c r="H5262" s="203" t="s">
        <v>10707</v>
      </c>
      <c r="I5262" s="205" t="s">
        <v>1842</v>
      </c>
      <c r="J5262" s="206"/>
      <c r="K5262" s="203">
        <v>26</v>
      </c>
      <c r="L5262" s="207" t="s">
        <v>827</v>
      </c>
      <c r="M5262" s="208" t="s">
        <v>1514</v>
      </c>
      <c r="N5262" s="209">
        <f t="shared" si="0"/>
        <v>2026</v>
      </c>
      <c r="O5262" s="210">
        <f t="shared" si="1"/>
        <v>1</v>
      </c>
      <c r="P5262" s="211" t="str">
        <f>IFERROR(VLOOKUP(F5262,연간집계!D:E,2,FALSE),"")</f>
        <v>PCMS_스탠다드캘린더</v>
      </c>
    </row>
    <row r="5263" spans="1:16" ht="12.75">
      <c r="A5263" s="201">
        <v>46028.372141203705</v>
      </c>
      <c r="B5263" s="202">
        <v>46028</v>
      </c>
      <c r="C5263" s="203" t="s">
        <v>12357</v>
      </c>
      <c r="D5263" s="203" t="s">
        <v>11</v>
      </c>
      <c r="E5263" s="204" t="s">
        <v>12356</v>
      </c>
      <c r="F5263" s="49" t="s">
        <v>1284</v>
      </c>
      <c r="G5263" s="203">
        <v>1</v>
      </c>
      <c r="H5263" s="203" t="s">
        <v>10707</v>
      </c>
      <c r="I5263" s="205" t="s">
        <v>1842</v>
      </c>
      <c r="J5263" s="206"/>
      <c r="K5263" s="203">
        <v>26</v>
      </c>
      <c r="L5263" s="207" t="s">
        <v>827</v>
      </c>
      <c r="M5263" s="208" t="s">
        <v>1514</v>
      </c>
      <c r="N5263" s="209">
        <f t="shared" si="0"/>
        <v>2026</v>
      </c>
      <c r="O5263" s="210">
        <f t="shared" si="1"/>
        <v>1</v>
      </c>
      <c r="P5263" s="211" t="str">
        <f>IFERROR(VLOOKUP(F5263,연간집계!D:E,2,FALSE),"")</f>
        <v>PCMS_스탠다드캘린더</v>
      </c>
    </row>
    <row r="5264" spans="1:16" ht="12.75">
      <c r="A5264" s="201">
        <v>46028.372152777774</v>
      </c>
      <c r="B5264" s="202">
        <v>46028</v>
      </c>
      <c r="C5264" s="203" t="s">
        <v>12358</v>
      </c>
      <c r="D5264" s="203" t="s">
        <v>11</v>
      </c>
      <c r="E5264" s="204" t="s">
        <v>12359</v>
      </c>
      <c r="F5264" s="49" t="s">
        <v>1284</v>
      </c>
      <c r="G5264" s="203">
        <v>1</v>
      </c>
      <c r="H5264" s="203" t="s">
        <v>12336</v>
      </c>
      <c r="I5264" s="205" t="s">
        <v>6786</v>
      </c>
      <c r="J5264" s="206"/>
      <c r="K5264" s="203">
        <v>26</v>
      </c>
      <c r="L5264" s="207" t="s">
        <v>828</v>
      </c>
      <c r="M5264" s="208" t="s">
        <v>1449</v>
      </c>
      <c r="N5264" s="209">
        <f t="shared" si="0"/>
        <v>2026</v>
      </c>
      <c r="O5264" s="210">
        <f t="shared" si="1"/>
        <v>1</v>
      </c>
      <c r="P5264" s="211" t="str">
        <f>IFERROR(VLOOKUP(F5264,연간집계!D:E,2,FALSE),"")</f>
        <v>PCMS_스탠다드캘린더</v>
      </c>
    </row>
    <row r="5265" spans="1:16" ht="12.75">
      <c r="A5265" s="201">
        <v>46028.372164351851</v>
      </c>
      <c r="B5265" s="202">
        <v>46028</v>
      </c>
      <c r="C5265" s="203" t="s">
        <v>12360</v>
      </c>
      <c r="D5265" s="203" t="s">
        <v>11</v>
      </c>
      <c r="E5265" s="204" t="s">
        <v>12359</v>
      </c>
      <c r="F5265" s="49" t="s">
        <v>1284</v>
      </c>
      <c r="G5265" s="203">
        <v>1</v>
      </c>
      <c r="H5265" s="203" t="s">
        <v>12336</v>
      </c>
      <c r="I5265" s="205" t="s">
        <v>6786</v>
      </c>
      <c r="J5265" s="206"/>
      <c r="K5265" s="203">
        <v>26</v>
      </c>
      <c r="L5265" s="207" t="s">
        <v>828</v>
      </c>
      <c r="M5265" s="208" t="s">
        <v>1449</v>
      </c>
      <c r="N5265" s="209">
        <f t="shared" si="0"/>
        <v>2026</v>
      </c>
      <c r="O5265" s="210">
        <f t="shared" si="1"/>
        <v>1</v>
      </c>
      <c r="P5265" s="211" t="str">
        <f>IFERROR(VLOOKUP(F5265,연간집계!D:E,2,FALSE),"")</f>
        <v>PCMS_스탠다드캘린더</v>
      </c>
    </row>
    <row r="5266" spans="1:16" ht="12.75">
      <c r="A5266" s="201">
        <v>46028.392800925925</v>
      </c>
      <c r="B5266" s="202">
        <v>46028</v>
      </c>
      <c r="C5266" s="203" t="s">
        <v>12361</v>
      </c>
      <c r="D5266" s="203" t="s">
        <v>11</v>
      </c>
      <c r="E5266" s="204" t="s">
        <v>12362</v>
      </c>
      <c r="F5266" s="49" t="s">
        <v>847</v>
      </c>
      <c r="G5266" s="203">
        <v>2</v>
      </c>
      <c r="H5266" s="203" t="s">
        <v>1857</v>
      </c>
      <c r="I5266" s="205" t="s">
        <v>1440</v>
      </c>
      <c r="J5266" s="206"/>
      <c r="K5266" s="203">
        <v>52</v>
      </c>
      <c r="L5266" s="207" t="s">
        <v>827</v>
      </c>
      <c r="M5266" s="208" t="s">
        <v>1493</v>
      </c>
      <c r="N5266" s="209">
        <f t="shared" si="0"/>
        <v>2026</v>
      </c>
      <c r="O5266" s="210">
        <f t="shared" si="1"/>
        <v>1</v>
      </c>
      <c r="P5266" s="211" t="str">
        <f>IFERROR(VLOOKUP(F5266,연간집계!D:E,2,FALSE),"")</f>
        <v>스탠다드 포토북 8*11 (하드/무광)</v>
      </c>
    </row>
    <row r="5267" spans="1:16" ht="12.75">
      <c r="A5267" s="201">
        <v>46028.395868055559</v>
      </c>
      <c r="B5267" s="202">
        <v>46028</v>
      </c>
      <c r="C5267" s="203" t="s">
        <v>12363</v>
      </c>
      <c r="D5267" s="203" t="s">
        <v>11</v>
      </c>
      <c r="E5267" s="204" t="s">
        <v>12364</v>
      </c>
      <c r="F5267" s="49" t="s">
        <v>847</v>
      </c>
      <c r="G5267" s="203">
        <v>1</v>
      </c>
      <c r="H5267" s="203" t="s">
        <v>1857</v>
      </c>
      <c r="I5267" s="205" t="s">
        <v>1440</v>
      </c>
      <c r="J5267" s="206"/>
      <c r="K5267" s="203">
        <v>68</v>
      </c>
      <c r="L5267" s="207" t="s">
        <v>827</v>
      </c>
      <c r="M5267" s="208" t="s">
        <v>1493</v>
      </c>
      <c r="N5267" s="209">
        <f t="shared" si="0"/>
        <v>2026</v>
      </c>
      <c r="O5267" s="210">
        <f t="shared" si="1"/>
        <v>1</v>
      </c>
      <c r="P5267" s="211" t="str">
        <f>IFERROR(VLOOKUP(F5267,연간집계!D:E,2,FALSE),"")</f>
        <v>스탠다드 포토북 8*11 (하드/무광)</v>
      </c>
    </row>
    <row r="5268" spans="1:16" ht="12.75">
      <c r="A5268" s="201">
        <v>46028.395891203705</v>
      </c>
      <c r="B5268" s="202">
        <v>46028</v>
      </c>
      <c r="C5268" s="203" t="s">
        <v>12365</v>
      </c>
      <c r="D5268" s="203" t="s">
        <v>11</v>
      </c>
      <c r="E5268" s="204" t="s">
        <v>12364</v>
      </c>
      <c r="F5268" s="49" t="s">
        <v>847</v>
      </c>
      <c r="G5268" s="203">
        <v>1</v>
      </c>
      <c r="H5268" s="203" t="s">
        <v>1857</v>
      </c>
      <c r="I5268" s="205" t="s">
        <v>1440</v>
      </c>
      <c r="J5268" s="206"/>
      <c r="K5268" s="203">
        <v>80</v>
      </c>
      <c r="L5268" s="207" t="s">
        <v>827</v>
      </c>
      <c r="M5268" s="208" t="s">
        <v>1493</v>
      </c>
      <c r="N5268" s="209">
        <f t="shared" si="0"/>
        <v>2026</v>
      </c>
      <c r="O5268" s="210">
        <f t="shared" si="1"/>
        <v>1</v>
      </c>
      <c r="P5268" s="211" t="str">
        <f>IFERROR(VLOOKUP(F5268,연간집계!D:E,2,FALSE),"")</f>
        <v>스탠다드 포토북 8*11 (하드/무광)</v>
      </c>
    </row>
    <row r="5269" spans="1:16" ht="12.75">
      <c r="A5269" s="201">
        <v>46028.395902777775</v>
      </c>
      <c r="B5269" s="202">
        <v>46028</v>
      </c>
      <c r="C5269" s="203" t="s">
        <v>12366</v>
      </c>
      <c r="D5269" s="203" t="s">
        <v>11</v>
      </c>
      <c r="E5269" s="204" t="s">
        <v>12364</v>
      </c>
      <c r="F5269" s="49" t="s">
        <v>847</v>
      </c>
      <c r="G5269" s="203">
        <v>1</v>
      </c>
      <c r="H5269" s="203" t="s">
        <v>1857</v>
      </c>
      <c r="I5269" s="205" t="s">
        <v>1440</v>
      </c>
      <c r="J5269" s="206"/>
      <c r="K5269" s="203">
        <v>80</v>
      </c>
      <c r="L5269" s="207" t="s">
        <v>827</v>
      </c>
      <c r="M5269" s="208" t="s">
        <v>1493</v>
      </c>
      <c r="N5269" s="209">
        <f t="shared" si="0"/>
        <v>2026</v>
      </c>
      <c r="O5269" s="210">
        <f t="shared" si="1"/>
        <v>1</v>
      </c>
      <c r="P5269" s="211" t="str">
        <f>IFERROR(VLOOKUP(F5269,연간집계!D:E,2,FALSE),"")</f>
        <v>스탠다드 포토북 8*11 (하드/무광)</v>
      </c>
    </row>
    <row r="5270" spans="1:16" ht="12.75">
      <c r="A5270" s="201">
        <v>46028.398854166669</v>
      </c>
      <c r="B5270" s="202">
        <v>46028</v>
      </c>
      <c r="C5270" s="203" t="s">
        <v>12367</v>
      </c>
      <c r="D5270" s="203" t="s">
        <v>11</v>
      </c>
      <c r="E5270" s="204" t="s">
        <v>12368</v>
      </c>
      <c r="F5270" s="49" t="s">
        <v>1243</v>
      </c>
      <c r="G5270" s="203">
        <v>1</v>
      </c>
      <c r="H5270" s="203" t="s">
        <v>12369</v>
      </c>
      <c r="I5270" s="205" t="s">
        <v>1556</v>
      </c>
      <c r="J5270" s="206"/>
      <c r="K5270" s="203">
        <v>46</v>
      </c>
      <c r="L5270" s="207" t="s">
        <v>828</v>
      </c>
      <c r="M5270" s="208" t="s">
        <v>1471</v>
      </c>
      <c r="N5270" s="209">
        <f t="shared" si="0"/>
        <v>2026</v>
      </c>
      <c r="O5270" s="210">
        <f t="shared" si="1"/>
        <v>1</v>
      </c>
      <c r="P5270" s="211" t="str">
        <f>IFERROR(VLOOKUP(F5270,연간집계!D:E,2,FALSE),"")</f>
        <v>모바일 포토북 150 (여행)</v>
      </c>
    </row>
    <row r="5271" spans="1:16" ht="12.75">
      <c r="A5271" s="201">
        <v>46028.410856481481</v>
      </c>
      <c r="B5271" s="202">
        <v>46028</v>
      </c>
      <c r="C5271" s="203" t="s">
        <v>12370</v>
      </c>
      <c r="D5271" s="203" t="s">
        <v>11</v>
      </c>
      <c r="E5271" s="204" t="s">
        <v>12371</v>
      </c>
      <c r="F5271" s="49" t="s">
        <v>838</v>
      </c>
      <c r="G5271" s="203">
        <v>8</v>
      </c>
      <c r="H5271" s="203" t="s">
        <v>12372</v>
      </c>
      <c r="I5271" s="205" t="s">
        <v>8376</v>
      </c>
      <c r="J5271" s="206"/>
      <c r="K5271" s="203">
        <v>78</v>
      </c>
      <c r="L5271" s="207" t="s">
        <v>827</v>
      </c>
      <c r="M5271" s="203" t="s">
        <v>5021</v>
      </c>
      <c r="N5271" s="209">
        <f t="shared" si="0"/>
        <v>2026</v>
      </c>
      <c r="O5271" s="210">
        <f t="shared" si="1"/>
        <v>1</v>
      </c>
      <c r="P5271" s="211" t="str">
        <f>IFERROR(VLOOKUP(F5271,연간집계!D:E,2,FALSE),"")</f>
        <v>스탠다드 포토북 6*8 (하드/무광)</v>
      </c>
    </row>
    <row r="5272" spans="1:16" ht="12.75">
      <c r="A5272" s="201">
        <v>46028.422962962963</v>
      </c>
      <c r="B5272" s="202">
        <v>46028</v>
      </c>
      <c r="C5272" s="203" t="s">
        <v>12373</v>
      </c>
      <c r="D5272" s="203" t="s">
        <v>11</v>
      </c>
      <c r="E5272" s="204" t="s">
        <v>12374</v>
      </c>
      <c r="F5272" s="49" t="s">
        <v>838</v>
      </c>
      <c r="G5272" s="203">
        <v>1</v>
      </c>
      <c r="H5272" s="203" t="s">
        <v>9860</v>
      </c>
      <c r="I5272" s="205" t="s">
        <v>1435</v>
      </c>
      <c r="J5272" s="206"/>
      <c r="K5272" s="203">
        <v>40</v>
      </c>
      <c r="L5272" s="207" t="s">
        <v>827</v>
      </c>
      <c r="M5272" s="208" t="s">
        <v>1436</v>
      </c>
      <c r="N5272" s="209">
        <f t="shared" si="0"/>
        <v>2026</v>
      </c>
      <c r="O5272" s="210">
        <f t="shared" si="1"/>
        <v>1</v>
      </c>
      <c r="P5272" s="211" t="str">
        <f>IFERROR(VLOOKUP(F5272,연간집계!D:E,2,FALSE),"")</f>
        <v>스탠다드 포토북 6*8 (하드/무광)</v>
      </c>
    </row>
    <row r="5273" spans="1:16" ht="12.75">
      <c r="A5273" s="201">
        <v>46028.423449074071</v>
      </c>
      <c r="B5273" s="202">
        <v>46028</v>
      </c>
      <c r="C5273" s="203" t="s">
        <v>12375</v>
      </c>
      <c r="D5273" s="203" t="s">
        <v>11</v>
      </c>
      <c r="E5273" s="204" t="s">
        <v>12376</v>
      </c>
      <c r="F5273" s="49" t="s">
        <v>1284</v>
      </c>
      <c r="G5273" s="203">
        <v>1</v>
      </c>
      <c r="H5273" s="203" t="s">
        <v>12377</v>
      </c>
      <c r="I5273" s="205" t="s">
        <v>5016</v>
      </c>
      <c r="J5273" s="206"/>
      <c r="K5273" s="203">
        <v>26</v>
      </c>
      <c r="L5273" s="207" t="s">
        <v>827</v>
      </c>
      <c r="M5273" s="208" t="s">
        <v>4034</v>
      </c>
      <c r="N5273" s="209">
        <f t="shared" si="0"/>
        <v>2026</v>
      </c>
      <c r="O5273" s="210">
        <f t="shared" si="1"/>
        <v>1</v>
      </c>
      <c r="P5273" s="211" t="str">
        <f>IFERROR(VLOOKUP(F5273,연간집계!D:E,2,FALSE),"")</f>
        <v>PCMS_스탠다드캘린더</v>
      </c>
    </row>
    <row r="5274" spans="1:16" ht="12.75">
      <c r="A5274" s="201">
        <v>46028.423796296294</v>
      </c>
      <c r="B5274" s="202">
        <v>46028</v>
      </c>
      <c r="C5274" s="203" t="s">
        <v>12378</v>
      </c>
      <c r="D5274" s="203" t="s">
        <v>11</v>
      </c>
      <c r="E5274" s="204" t="s">
        <v>12376</v>
      </c>
      <c r="F5274" s="49" t="s">
        <v>1284</v>
      </c>
      <c r="G5274" s="203">
        <v>1</v>
      </c>
      <c r="H5274" s="203" t="s">
        <v>12377</v>
      </c>
      <c r="I5274" s="205" t="s">
        <v>5016</v>
      </c>
      <c r="J5274" s="206"/>
      <c r="K5274" s="203">
        <v>26</v>
      </c>
      <c r="L5274" s="207" t="s">
        <v>827</v>
      </c>
      <c r="M5274" s="208" t="s">
        <v>4034</v>
      </c>
      <c r="N5274" s="209">
        <f t="shared" si="0"/>
        <v>2026</v>
      </c>
      <c r="O5274" s="210">
        <f t="shared" si="1"/>
        <v>1</v>
      </c>
      <c r="P5274" s="211" t="str">
        <f>IFERROR(VLOOKUP(F5274,연간집계!D:E,2,FALSE),"")</f>
        <v>PCMS_스탠다드캘린더</v>
      </c>
    </row>
    <row r="5275" spans="1:16" ht="12.75">
      <c r="A5275" s="201">
        <v>46028.424074074072</v>
      </c>
      <c r="B5275" s="202">
        <v>46028</v>
      </c>
      <c r="C5275" s="203" t="s">
        <v>12379</v>
      </c>
      <c r="D5275" s="203" t="s">
        <v>11</v>
      </c>
      <c r="E5275" s="204" t="s">
        <v>12376</v>
      </c>
      <c r="F5275" s="49" t="s">
        <v>1284</v>
      </c>
      <c r="G5275" s="203">
        <v>1</v>
      </c>
      <c r="H5275" s="203" t="s">
        <v>12377</v>
      </c>
      <c r="I5275" s="205" t="s">
        <v>5016</v>
      </c>
      <c r="J5275" s="206"/>
      <c r="K5275" s="203">
        <v>26</v>
      </c>
      <c r="L5275" s="207" t="s">
        <v>827</v>
      </c>
      <c r="M5275" s="208" t="s">
        <v>4034</v>
      </c>
      <c r="N5275" s="209">
        <f t="shared" si="0"/>
        <v>2026</v>
      </c>
      <c r="O5275" s="210">
        <f t="shared" si="1"/>
        <v>1</v>
      </c>
      <c r="P5275" s="211" t="str">
        <f>IFERROR(VLOOKUP(F5275,연간집계!D:E,2,FALSE),"")</f>
        <v>PCMS_스탠다드캘린더</v>
      </c>
    </row>
    <row r="5276" spans="1:16" ht="12.75">
      <c r="A5276" s="201">
        <v>46028.424513888887</v>
      </c>
      <c r="B5276" s="202">
        <v>46028</v>
      </c>
      <c r="C5276" s="203" t="s">
        <v>12380</v>
      </c>
      <c r="D5276" s="203" t="s">
        <v>11</v>
      </c>
      <c r="E5276" s="204" t="s">
        <v>12376</v>
      </c>
      <c r="F5276" s="49" t="s">
        <v>1284</v>
      </c>
      <c r="G5276" s="203">
        <v>1</v>
      </c>
      <c r="H5276" s="203" t="s">
        <v>12377</v>
      </c>
      <c r="I5276" s="205" t="s">
        <v>5016</v>
      </c>
      <c r="J5276" s="206"/>
      <c r="K5276" s="203">
        <v>26</v>
      </c>
      <c r="L5276" s="207" t="s">
        <v>827</v>
      </c>
      <c r="M5276" s="208" t="s">
        <v>4034</v>
      </c>
      <c r="N5276" s="209">
        <f t="shared" si="0"/>
        <v>2026</v>
      </c>
      <c r="O5276" s="210">
        <f t="shared" si="1"/>
        <v>1</v>
      </c>
      <c r="P5276" s="211" t="str">
        <f>IFERROR(VLOOKUP(F5276,연간집계!D:E,2,FALSE),"")</f>
        <v>PCMS_스탠다드캘린더</v>
      </c>
    </row>
    <row r="5277" spans="1:16" ht="12.75">
      <c r="A5277" s="201">
        <v>46028.425057870372</v>
      </c>
      <c r="B5277" s="202">
        <v>46028</v>
      </c>
      <c r="C5277" s="203" t="s">
        <v>12381</v>
      </c>
      <c r="D5277" s="203" t="s">
        <v>11</v>
      </c>
      <c r="E5277" s="204" t="s">
        <v>12376</v>
      </c>
      <c r="F5277" s="49" t="s">
        <v>1284</v>
      </c>
      <c r="G5277" s="203">
        <v>1</v>
      </c>
      <c r="H5277" s="203" t="s">
        <v>12377</v>
      </c>
      <c r="I5277" s="205" t="s">
        <v>5016</v>
      </c>
      <c r="J5277" s="206"/>
      <c r="K5277" s="203">
        <v>26</v>
      </c>
      <c r="L5277" s="207" t="s">
        <v>827</v>
      </c>
      <c r="M5277" s="208" t="s">
        <v>4034</v>
      </c>
      <c r="N5277" s="209">
        <f t="shared" si="0"/>
        <v>2026</v>
      </c>
      <c r="O5277" s="210">
        <f t="shared" si="1"/>
        <v>1</v>
      </c>
      <c r="P5277" s="211" t="str">
        <f>IFERROR(VLOOKUP(F5277,연간집계!D:E,2,FALSE),"")</f>
        <v>PCMS_스탠다드캘린더</v>
      </c>
    </row>
    <row r="5278" spans="1:16" ht="12.75">
      <c r="A5278" s="201">
        <v>46028.425578703704</v>
      </c>
      <c r="B5278" s="202">
        <v>46028</v>
      </c>
      <c r="C5278" s="203" t="s">
        <v>12382</v>
      </c>
      <c r="D5278" s="203" t="s">
        <v>11</v>
      </c>
      <c r="E5278" s="204" t="s">
        <v>12376</v>
      </c>
      <c r="F5278" s="49" t="s">
        <v>1284</v>
      </c>
      <c r="G5278" s="203">
        <v>1</v>
      </c>
      <c r="H5278" s="203" t="s">
        <v>12377</v>
      </c>
      <c r="I5278" s="205" t="s">
        <v>5016</v>
      </c>
      <c r="J5278" s="206"/>
      <c r="K5278" s="203">
        <v>26</v>
      </c>
      <c r="L5278" s="207" t="s">
        <v>827</v>
      </c>
      <c r="M5278" s="208" t="s">
        <v>4034</v>
      </c>
      <c r="N5278" s="209">
        <f t="shared" si="0"/>
        <v>2026</v>
      </c>
      <c r="O5278" s="210">
        <f t="shared" si="1"/>
        <v>1</v>
      </c>
      <c r="P5278" s="211" t="str">
        <f>IFERROR(VLOOKUP(F5278,연간집계!D:E,2,FALSE),"")</f>
        <v>PCMS_스탠다드캘린더</v>
      </c>
    </row>
    <row r="5279" spans="1:16" ht="12.75">
      <c r="A5279" s="201">
        <v>46028.426180555558</v>
      </c>
      <c r="B5279" s="202">
        <v>46028</v>
      </c>
      <c r="C5279" s="203" t="s">
        <v>12383</v>
      </c>
      <c r="D5279" s="203" t="s">
        <v>11</v>
      </c>
      <c r="E5279" s="204" t="s">
        <v>12376</v>
      </c>
      <c r="F5279" s="49" t="s">
        <v>1284</v>
      </c>
      <c r="G5279" s="203">
        <v>1</v>
      </c>
      <c r="H5279" s="203" t="s">
        <v>12377</v>
      </c>
      <c r="I5279" s="205" t="s">
        <v>5016</v>
      </c>
      <c r="J5279" s="206"/>
      <c r="K5279" s="203">
        <v>26</v>
      </c>
      <c r="L5279" s="207" t="s">
        <v>827</v>
      </c>
      <c r="M5279" s="208" t="s">
        <v>4034</v>
      </c>
      <c r="N5279" s="209">
        <f t="shared" si="0"/>
        <v>2026</v>
      </c>
      <c r="O5279" s="210">
        <f t="shared" si="1"/>
        <v>1</v>
      </c>
      <c r="P5279" s="211" t="str">
        <f>IFERROR(VLOOKUP(F5279,연간집계!D:E,2,FALSE),"")</f>
        <v>PCMS_스탠다드캘린더</v>
      </c>
    </row>
    <row r="5280" spans="1:16" ht="12.75">
      <c r="A5280" s="201">
        <v>46028.438530092593</v>
      </c>
      <c r="B5280" s="202">
        <v>46028</v>
      </c>
      <c r="C5280" s="203" t="s">
        <v>12384</v>
      </c>
      <c r="D5280" s="203" t="s">
        <v>11</v>
      </c>
      <c r="E5280" s="204" t="s">
        <v>12385</v>
      </c>
      <c r="F5280" s="49" t="s">
        <v>847</v>
      </c>
      <c r="G5280" s="203">
        <v>14</v>
      </c>
      <c r="H5280" s="203" t="s">
        <v>12386</v>
      </c>
      <c r="I5280" s="205" t="s">
        <v>8376</v>
      </c>
      <c r="J5280" s="206"/>
      <c r="K5280" s="203">
        <v>66</v>
      </c>
      <c r="L5280" s="207" t="s">
        <v>827</v>
      </c>
      <c r="M5280" s="203" t="s">
        <v>5021</v>
      </c>
      <c r="N5280" s="209">
        <f t="shared" si="0"/>
        <v>2026</v>
      </c>
      <c r="O5280" s="210">
        <f t="shared" si="1"/>
        <v>1</v>
      </c>
      <c r="P5280" s="211" t="str">
        <f>IFERROR(VLOOKUP(F5280,연간집계!D:E,2,FALSE),"")</f>
        <v>스탠다드 포토북 8*11 (하드/무광)</v>
      </c>
    </row>
    <row r="5281" spans="1:16" ht="12.75">
      <c r="A5281" s="201">
        <v>46028.45039351852</v>
      </c>
      <c r="B5281" s="202">
        <v>46028</v>
      </c>
      <c r="C5281" s="203" t="s">
        <v>12387</v>
      </c>
      <c r="D5281" s="203" t="s">
        <v>11</v>
      </c>
      <c r="E5281" s="204" t="s">
        <v>12388</v>
      </c>
      <c r="F5281" s="49" t="s">
        <v>1284</v>
      </c>
      <c r="G5281" s="203">
        <v>1</v>
      </c>
      <c r="H5281" s="203" t="s">
        <v>9778</v>
      </c>
      <c r="I5281" s="205" t="s">
        <v>4631</v>
      </c>
      <c r="J5281" s="206"/>
      <c r="K5281" s="203">
        <v>26</v>
      </c>
      <c r="L5281" s="207" t="s">
        <v>828</v>
      </c>
      <c r="M5281" s="208" t="s">
        <v>1449</v>
      </c>
      <c r="N5281" s="209">
        <f t="shared" si="0"/>
        <v>2026</v>
      </c>
      <c r="O5281" s="210">
        <f t="shared" si="1"/>
        <v>1</v>
      </c>
      <c r="P5281" s="211" t="str">
        <f>IFERROR(VLOOKUP(F5281,연간집계!D:E,2,FALSE),"")</f>
        <v>PCMS_스탠다드캘린더</v>
      </c>
    </row>
    <row r="5282" spans="1:16" ht="12.75">
      <c r="A5282" s="201">
        <v>46028.482222222221</v>
      </c>
      <c r="B5282" s="202">
        <v>46028</v>
      </c>
      <c r="C5282" s="203" t="s">
        <v>12389</v>
      </c>
      <c r="D5282" s="203" t="s">
        <v>11</v>
      </c>
      <c r="E5282" s="204" t="s">
        <v>12390</v>
      </c>
      <c r="F5282" s="49" t="s">
        <v>1299</v>
      </c>
      <c r="G5282" s="203">
        <v>1</v>
      </c>
      <c r="H5282" s="203" t="s">
        <v>12391</v>
      </c>
      <c r="I5282" s="205" t="s">
        <v>1840</v>
      </c>
      <c r="J5282" s="206"/>
      <c r="K5282" s="203">
        <v>15</v>
      </c>
      <c r="L5282" s="207" t="s">
        <v>828</v>
      </c>
      <c r="M5282" s="208" t="s">
        <v>1481</v>
      </c>
      <c r="N5282" s="209">
        <f t="shared" si="0"/>
        <v>2026</v>
      </c>
      <c r="O5282" s="210">
        <f t="shared" si="1"/>
        <v>1</v>
      </c>
      <c r="P5282" s="211" t="str">
        <f>IFERROR(VLOOKUP(F5282,연간집계!D:E,2,FALSE),"")</f>
        <v>PCMS_우드월캘린더</v>
      </c>
    </row>
    <row r="5283" spans="1:16" ht="12.75">
      <c r="A5283" s="201">
        <v>46028.500057870369</v>
      </c>
      <c r="B5283" s="202">
        <v>46028</v>
      </c>
      <c r="C5283" s="203" t="s">
        <v>12392</v>
      </c>
      <c r="D5283" s="203" t="s">
        <v>11</v>
      </c>
      <c r="E5283" s="204" t="s">
        <v>12393</v>
      </c>
      <c r="F5283" s="49" t="s">
        <v>996</v>
      </c>
      <c r="G5283" s="203">
        <v>1</v>
      </c>
      <c r="H5283" s="203" t="s">
        <v>10299</v>
      </c>
      <c r="I5283" s="205" t="s">
        <v>3828</v>
      </c>
      <c r="J5283" s="206"/>
      <c r="K5283" s="203">
        <v>36</v>
      </c>
      <c r="L5283" s="207" t="s">
        <v>827</v>
      </c>
      <c r="M5283" s="208" t="s">
        <v>1449</v>
      </c>
      <c r="N5283" s="209">
        <f t="shared" si="0"/>
        <v>2026</v>
      </c>
      <c r="O5283" s="210">
        <f t="shared" si="1"/>
        <v>1</v>
      </c>
      <c r="P5283" s="211" t="str">
        <f>IFERROR(VLOOKUP(F5283,연간집계!D:E,2,FALSE),"")</f>
        <v>키즈북 198 (소프트/34p)</v>
      </c>
    </row>
    <row r="5284" spans="1:16" ht="12.75">
      <c r="A5284" s="201">
        <v>46028.503009259257</v>
      </c>
      <c r="B5284" s="202">
        <v>46028</v>
      </c>
      <c r="C5284" s="203" t="s">
        <v>12394</v>
      </c>
      <c r="D5284" s="203" t="s">
        <v>11</v>
      </c>
      <c r="E5284" s="204" t="s">
        <v>12395</v>
      </c>
      <c r="F5284" s="49" t="s">
        <v>856</v>
      </c>
      <c r="G5284" s="203">
        <v>1</v>
      </c>
      <c r="H5284" s="203" t="s">
        <v>12396</v>
      </c>
      <c r="I5284" s="205" t="s">
        <v>5118</v>
      </c>
      <c r="J5284" s="206"/>
      <c r="K5284" s="203">
        <v>24</v>
      </c>
      <c r="L5284" s="207" t="s">
        <v>827</v>
      </c>
      <c r="M5284" s="208" t="s">
        <v>1612</v>
      </c>
      <c r="N5284" s="209">
        <f t="shared" si="0"/>
        <v>2026</v>
      </c>
      <c r="O5284" s="210">
        <f t="shared" si="1"/>
        <v>1</v>
      </c>
      <c r="P5284" s="211" t="str">
        <f>IFERROR(VLOOKUP(F5284,연간집계!D:E,2,FALSE),"")</f>
        <v>스탠다드 포토북 8*8 (하드/무광)</v>
      </c>
    </row>
    <row r="5285" spans="1:16" ht="12.75">
      <c r="A5285" s="201">
        <v>46028.526701388888</v>
      </c>
      <c r="B5285" s="202">
        <v>46028</v>
      </c>
      <c r="C5285" s="203" t="s">
        <v>12397</v>
      </c>
      <c r="D5285" s="203" t="s">
        <v>11</v>
      </c>
      <c r="E5285" s="204" t="s">
        <v>12398</v>
      </c>
      <c r="F5285" s="49" t="s">
        <v>1291</v>
      </c>
      <c r="G5285" s="203">
        <v>1</v>
      </c>
      <c r="H5285" s="203" t="s">
        <v>4185</v>
      </c>
      <c r="I5285" s="205" t="s">
        <v>5442</v>
      </c>
      <c r="J5285" s="206"/>
      <c r="K5285" s="203">
        <v>14</v>
      </c>
      <c r="L5285" s="207" t="s">
        <v>828</v>
      </c>
      <c r="M5285" s="208" t="s">
        <v>1481</v>
      </c>
      <c r="N5285" s="209">
        <f t="shared" si="0"/>
        <v>2026</v>
      </c>
      <c r="O5285" s="210">
        <f t="shared" si="1"/>
        <v>1</v>
      </c>
      <c r="P5285" s="211" t="str">
        <f>IFERROR(VLOOKUP(F5285,연간집계!D:E,2,FALSE),"")</f>
        <v>PCMS_벽걸이1단캘린더</v>
      </c>
    </row>
    <row r="5286" spans="1:16" ht="12.75">
      <c r="A5286" s="201">
        <v>46028.526712962965</v>
      </c>
      <c r="B5286" s="202">
        <v>46028</v>
      </c>
      <c r="C5286" s="203" t="s">
        <v>12399</v>
      </c>
      <c r="D5286" s="203" t="s">
        <v>11</v>
      </c>
      <c r="E5286" s="204" t="s">
        <v>12398</v>
      </c>
      <c r="F5286" s="49" t="s">
        <v>1296</v>
      </c>
      <c r="G5286" s="203">
        <v>2</v>
      </c>
      <c r="H5286" s="203" t="s">
        <v>4185</v>
      </c>
      <c r="I5286" s="205" t="s">
        <v>1840</v>
      </c>
      <c r="J5286" s="206"/>
      <c r="K5286" s="203">
        <v>26</v>
      </c>
      <c r="L5286" s="207" t="s">
        <v>828</v>
      </c>
      <c r="M5286" s="208" t="s">
        <v>1436</v>
      </c>
      <c r="N5286" s="209">
        <f t="shared" si="0"/>
        <v>2026</v>
      </c>
      <c r="O5286" s="210">
        <f t="shared" si="1"/>
        <v>1</v>
      </c>
      <c r="P5286" s="211" t="str">
        <f>IFERROR(VLOOKUP(F5286,연간집계!D:E,2,FALSE),"")</f>
        <v>PCMS_벽걸이2단캘린더</v>
      </c>
    </row>
    <row r="5287" spans="1:16" ht="12.75">
      <c r="A5287" s="201">
        <v>46028.529664351852</v>
      </c>
      <c r="B5287" s="202">
        <v>46028</v>
      </c>
      <c r="C5287" s="203" t="s">
        <v>12400</v>
      </c>
      <c r="D5287" s="203" t="s">
        <v>11</v>
      </c>
      <c r="E5287" s="204" t="s">
        <v>12401</v>
      </c>
      <c r="F5287" s="49" t="s">
        <v>847</v>
      </c>
      <c r="G5287" s="203">
        <v>1</v>
      </c>
      <c r="H5287" s="203" t="s">
        <v>12402</v>
      </c>
      <c r="I5287" s="205" t="s">
        <v>1440</v>
      </c>
      <c r="J5287" s="206"/>
      <c r="K5287" s="203">
        <v>30</v>
      </c>
      <c r="L5287" s="207" t="s">
        <v>827</v>
      </c>
      <c r="M5287" s="208" t="s">
        <v>1471</v>
      </c>
      <c r="N5287" s="209">
        <f t="shared" si="0"/>
        <v>2026</v>
      </c>
      <c r="O5287" s="210">
        <f t="shared" si="1"/>
        <v>1</v>
      </c>
      <c r="P5287" s="211" t="str">
        <f>IFERROR(VLOOKUP(F5287,연간집계!D:E,2,FALSE),"")</f>
        <v>스탠다드 포토북 8*11 (하드/무광)</v>
      </c>
    </row>
    <row r="5288" spans="1:16" ht="12.75">
      <c r="A5288" s="201">
        <v>46028.529675925929</v>
      </c>
      <c r="B5288" s="202">
        <v>46028</v>
      </c>
      <c r="C5288" s="203" t="s">
        <v>12403</v>
      </c>
      <c r="D5288" s="203" t="s">
        <v>11</v>
      </c>
      <c r="E5288" s="204" t="s">
        <v>12401</v>
      </c>
      <c r="F5288" s="49" t="s">
        <v>847</v>
      </c>
      <c r="G5288" s="203">
        <v>1</v>
      </c>
      <c r="H5288" s="203" t="s">
        <v>12402</v>
      </c>
      <c r="I5288" s="205" t="s">
        <v>1440</v>
      </c>
      <c r="J5288" s="206"/>
      <c r="K5288" s="203">
        <v>28</v>
      </c>
      <c r="L5288" s="207" t="s">
        <v>827</v>
      </c>
      <c r="M5288" s="208" t="s">
        <v>1471</v>
      </c>
      <c r="N5288" s="209">
        <f t="shared" si="0"/>
        <v>2026</v>
      </c>
      <c r="O5288" s="210">
        <f t="shared" si="1"/>
        <v>1</v>
      </c>
      <c r="P5288" s="211" t="str">
        <f>IFERROR(VLOOKUP(F5288,연간집계!D:E,2,FALSE),"")</f>
        <v>스탠다드 포토북 8*11 (하드/무광)</v>
      </c>
    </row>
    <row r="5289" spans="1:16" ht="12.75">
      <c r="A5289" s="201">
        <v>46028.559050925927</v>
      </c>
      <c r="B5289" s="202">
        <v>46028</v>
      </c>
      <c r="C5289" s="203" t="s">
        <v>12404</v>
      </c>
      <c r="D5289" s="203" t="s">
        <v>11</v>
      </c>
      <c r="E5289" s="204" t="s">
        <v>12405</v>
      </c>
      <c r="F5289" s="49" t="s">
        <v>1357</v>
      </c>
      <c r="G5289" s="203">
        <v>2</v>
      </c>
      <c r="H5289" s="203" t="s">
        <v>11325</v>
      </c>
      <c r="I5289" s="205" t="s">
        <v>1501</v>
      </c>
      <c r="J5289" s="206"/>
      <c r="K5289" s="203">
        <v>10</v>
      </c>
      <c r="L5289" s="207" t="s">
        <v>827</v>
      </c>
      <c r="M5289" s="208" t="s">
        <v>1514</v>
      </c>
      <c r="N5289" s="209">
        <f t="shared" si="0"/>
        <v>2026</v>
      </c>
      <c r="O5289" s="210">
        <f t="shared" si="1"/>
        <v>1</v>
      </c>
      <c r="P5289" s="211" t="str">
        <f>IFERROR(VLOOKUP(F5289,연간집계!D:E,2,FALSE),"")</f>
        <v>PCMS_엽서 145</v>
      </c>
    </row>
    <row r="5290" spans="1:16" ht="12.75">
      <c r="A5290" s="201">
        <v>46028.559062499997</v>
      </c>
      <c r="B5290" s="202">
        <v>46028</v>
      </c>
      <c r="C5290" s="203" t="s">
        <v>12406</v>
      </c>
      <c r="D5290" s="203" t="s">
        <v>11</v>
      </c>
      <c r="E5290" s="204" t="s">
        <v>12405</v>
      </c>
      <c r="F5290" s="49" t="s">
        <v>1357</v>
      </c>
      <c r="G5290" s="203">
        <v>2</v>
      </c>
      <c r="H5290" s="203" t="s">
        <v>11325</v>
      </c>
      <c r="I5290" s="205" t="s">
        <v>1501</v>
      </c>
      <c r="J5290" s="206"/>
      <c r="K5290" s="203">
        <v>10</v>
      </c>
      <c r="L5290" s="207" t="s">
        <v>827</v>
      </c>
      <c r="M5290" s="208" t="s">
        <v>1514</v>
      </c>
      <c r="N5290" s="209">
        <f t="shared" si="0"/>
        <v>2026</v>
      </c>
      <c r="O5290" s="210">
        <f t="shared" si="1"/>
        <v>1</v>
      </c>
      <c r="P5290" s="211" t="str">
        <f>IFERROR(VLOOKUP(F5290,연간집계!D:E,2,FALSE),"")</f>
        <v>PCMS_엽서 145</v>
      </c>
    </row>
    <row r="5291" spans="1:16" ht="12.75">
      <c r="A5291" s="201">
        <v>46028.559074074074</v>
      </c>
      <c r="B5291" s="202">
        <v>46028</v>
      </c>
      <c r="C5291" s="203" t="s">
        <v>12407</v>
      </c>
      <c r="D5291" s="203" t="s">
        <v>11</v>
      </c>
      <c r="E5291" s="204" t="s">
        <v>12405</v>
      </c>
      <c r="F5291" s="49" t="s">
        <v>1357</v>
      </c>
      <c r="G5291" s="203">
        <v>2</v>
      </c>
      <c r="H5291" s="203" t="s">
        <v>11325</v>
      </c>
      <c r="I5291" s="205" t="s">
        <v>1501</v>
      </c>
      <c r="J5291" s="206"/>
      <c r="K5291" s="203">
        <v>10</v>
      </c>
      <c r="L5291" s="207" t="s">
        <v>827</v>
      </c>
      <c r="M5291" s="208" t="s">
        <v>1514</v>
      </c>
      <c r="N5291" s="209">
        <f t="shared" si="0"/>
        <v>2026</v>
      </c>
      <c r="O5291" s="210">
        <f t="shared" si="1"/>
        <v>1</v>
      </c>
      <c r="P5291" s="211" t="str">
        <f>IFERROR(VLOOKUP(F5291,연간집계!D:E,2,FALSE),"")</f>
        <v>PCMS_엽서 145</v>
      </c>
    </row>
    <row r="5292" spans="1:16" ht="12.75">
      <c r="A5292" s="201">
        <v>46028.562025462961</v>
      </c>
      <c r="B5292" s="202">
        <v>46028</v>
      </c>
      <c r="C5292" s="203" t="s">
        <v>12408</v>
      </c>
      <c r="D5292" s="203" t="s">
        <v>11</v>
      </c>
      <c r="E5292" s="204" t="s">
        <v>12409</v>
      </c>
      <c r="F5292" s="49" t="s">
        <v>1266</v>
      </c>
      <c r="G5292" s="203">
        <v>1</v>
      </c>
      <c r="H5292" s="203" t="s">
        <v>12410</v>
      </c>
      <c r="I5292" s="205" t="s">
        <v>2297</v>
      </c>
      <c r="J5292" s="206"/>
      <c r="K5292" s="203">
        <v>26</v>
      </c>
      <c r="L5292" s="207" t="s">
        <v>827</v>
      </c>
      <c r="M5292" s="208" t="s">
        <v>1471</v>
      </c>
      <c r="N5292" s="209">
        <f t="shared" si="0"/>
        <v>2026</v>
      </c>
      <c r="O5292" s="210">
        <f t="shared" si="1"/>
        <v>1</v>
      </c>
      <c r="P5292" s="211" t="str">
        <f>IFERROR(VLOOKUP(F5292,연간집계!D:E,2,FALSE),"")</f>
        <v>PCMS_롱캘린더</v>
      </c>
    </row>
    <row r="5293" spans="1:16" ht="12.75">
      <c r="A5293" s="201">
        <v>46028.562037037038</v>
      </c>
      <c r="B5293" s="202">
        <v>46028</v>
      </c>
      <c r="C5293" s="203" t="s">
        <v>12411</v>
      </c>
      <c r="D5293" s="203" t="s">
        <v>11</v>
      </c>
      <c r="E5293" s="204" t="s">
        <v>12409</v>
      </c>
      <c r="F5293" s="49" t="s">
        <v>1266</v>
      </c>
      <c r="G5293" s="203">
        <v>1</v>
      </c>
      <c r="H5293" s="203" t="s">
        <v>12410</v>
      </c>
      <c r="I5293" s="205" t="s">
        <v>2297</v>
      </c>
      <c r="J5293" s="206"/>
      <c r="K5293" s="203">
        <v>26</v>
      </c>
      <c r="L5293" s="207" t="s">
        <v>827</v>
      </c>
      <c r="M5293" s="208" t="s">
        <v>1471</v>
      </c>
      <c r="N5293" s="209">
        <f t="shared" si="0"/>
        <v>2026</v>
      </c>
      <c r="O5293" s="210">
        <f t="shared" si="1"/>
        <v>1</v>
      </c>
      <c r="P5293" s="211" t="str">
        <f>IFERROR(VLOOKUP(F5293,연간집계!D:E,2,FALSE),"")</f>
        <v>PCMS_롱캘린더</v>
      </c>
    </row>
    <row r="5294" spans="1:16" ht="12.75">
      <c r="A5294" s="201">
        <v>46028.562048611115</v>
      </c>
      <c r="B5294" s="202">
        <v>46028</v>
      </c>
      <c r="C5294" s="203" t="s">
        <v>12412</v>
      </c>
      <c r="D5294" s="203" t="s">
        <v>11</v>
      </c>
      <c r="E5294" s="204" t="s">
        <v>12409</v>
      </c>
      <c r="F5294" s="49" t="s">
        <v>1266</v>
      </c>
      <c r="G5294" s="203">
        <v>1</v>
      </c>
      <c r="H5294" s="203" t="s">
        <v>12410</v>
      </c>
      <c r="I5294" s="205" t="s">
        <v>2297</v>
      </c>
      <c r="J5294" s="206"/>
      <c r="K5294" s="203">
        <v>26</v>
      </c>
      <c r="L5294" s="207" t="s">
        <v>827</v>
      </c>
      <c r="M5294" s="208" t="s">
        <v>1471</v>
      </c>
      <c r="N5294" s="209">
        <f t="shared" si="0"/>
        <v>2026</v>
      </c>
      <c r="O5294" s="210">
        <f t="shared" si="1"/>
        <v>1</v>
      </c>
      <c r="P5294" s="211" t="str">
        <f>IFERROR(VLOOKUP(F5294,연간집계!D:E,2,FALSE),"")</f>
        <v>PCMS_롱캘린더</v>
      </c>
    </row>
    <row r="5295" spans="1:16" ht="12.75">
      <c r="A5295" s="201">
        <v>46028.579699074071</v>
      </c>
      <c r="B5295" s="202">
        <v>46028</v>
      </c>
      <c r="C5295" s="203" t="s">
        <v>12413</v>
      </c>
      <c r="D5295" s="203" t="s">
        <v>11</v>
      </c>
      <c r="E5295" s="204" t="s">
        <v>12414</v>
      </c>
      <c r="F5295" s="49" t="s">
        <v>1296</v>
      </c>
      <c r="G5295" s="203">
        <v>4</v>
      </c>
      <c r="H5295" s="203" t="s">
        <v>12415</v>
      </c>
      <c r="I5295" s="205" t="s">
        <v>2594</v>
      </c>
      <c r="J5295" s="206"/>
      <c r="K5295" s="203">
        <v>26</v>
      </c>
      <c r="L5295" s="207" t="s">
        <v>827</v>
      </c>
      <c r="M5295" s="208" t="s">
        <v>1449</v>
      </c>
      <c r="N5295" s="209">
        <f t="shared" si="0"/>
        <v>2026</v>
      </c>
      <c r="O5295" s="210">
        <f t="shared" si="1"/>
        <v>1</v>
      </c>
      <c r="P5295" s="211" t="str">
        <f>IFERROR(VLOOKUP(F5295,연간집계!D:E,2,FALSE),"")</f>
        <v>PCMS_벽걸이2단캘린더</v>
      </c>
    </row>
    <row r="5296" spans="1:16" ht="12.75">
      <c r="A5296" s="201">
        <v>46028.609120370369</v>
      </c>
      <c r="B5296" s="202">
        <v>46027</v>
      </c>
      <c r="C5296" s="203" t="s">
        <v>12416</v>
      </c>
      <c r="D5296" s="203" t="s">
        <v>11</v>
      </c>
      <c r="E5296" s="204" t="s">
        <v>12417</v>
      </c>
      <c r="F5296" s="49" t="s">
        <v>1243</v>
      </c>
      <c r="G5296" s="203">
        <v>1</v>
      </c>
      <c r="H5296" s="203" t="s">
        <v>12418</v>
      </c>
      <c r="I5296" s="205" t="s">
        <v>1510</v>
      </c>
      <c r="J5296" s="206"/>
      <c r="K5296" s="203">
        <v>24</v>
      </c>
      <c r="L5296" s="207" t="s">
        <v>828</v>
      </c>
      <c r="M5296" s="208" t="s">
        <v>1497</v>
      </c>
      <c r="N5296" s="209">
        <f t="shared" si="0"/>
        <v>2026</v>
      </c>
      <c r="O5296" s="210">
        <f t="shared" si="1"/>
        <v>1</v>
      </c>
      <c r="P5296" s="211" t="str">
        <f>IFERROR(VLOOKUP(F5296,연간집계!D:E,2,FALSE),"")</f>
        <v>모바일 포토북 150 (여행)</v>
      </c>
    </row>
    <row r="5297" spans="1:16" ht="12.75">
      <c r="A5297" s="201">
        <v>46028.617997685185</v>
      </c>
      <c r="B5297" s="202">
        <v>46028</v>
      </c>
      <c r="C5297" s="203" t="s">
        <v>12419</v>
      </c>
      <c r="D5297" s="203" t="s">
        <v>11</v>
      </c>
      <c r="E5297" s="204" t="s">
        <v>12420</v>
      </c>
      <c r="F5297" s="49" t="s">
        <v>1284</v>
      </c>
      <c r="G5297" s="203">
        <v>1</v>
      </c>
      <c r="H5297" s="203" t="s">
        <v>9947</v>
      </c>
      <c r="I5297" s="205" t="s">
        <v>6786</v>
      </c>
      <c r="J5297" s="206"/>
      <c r="K5297" s="203">
        <v>26</v>
      </c>
      <c r="L5297" s="207" t="s">
        <v>827</v>
      </c>
      <c r="M5297" s="208" t="s">
        <v>4034</v>
      </c>
      <c r="N5297" s="209">
        <f t="shared" si="0"/>
        <v>2026</v>
      </c>
      <c r="O5297" s="210">
        <f t="shared" si="1"/>
        <v>1</v>
      </c>
      <c r="P5297" s="211" t="str">
        <f>IFERROR(VLOOKUP(F5297,연간집계!D:E,2,FALSE),"")</f>
        <v>PCMS_스탠다드캘린더</v>
      </c>
    </row>
    <row r="5298" spans="1:16" ht="12.75">
      <c r="A5298" s="201">
        <v>46028.618009259262</v>
      </c>
      <c r="B5298" s="202">
        <v>46028</v>
      </c>
      <c r="C5298" s="203" t="s">
        <v>12421</v>
      </c>
      <c r="D5298" s="203" t="s">
        <v>11</v>
      </c>
      <c r="E5298" s="204" t="s">
        <v>12420</v>
      </c>
      <c r="F5298" s="49" t="s">
        <v>1284</v>
      </c>
      <c r="G5298" s="203">
        <v>1</v>
      </c>
      <c r="H5298" s="203" t="s">
        <v>9947</v>
      </c>
      <c r="I5298" s="205" t="s">
        <v>6786</v>
      </c>
      <c r="J5298" s="206"/>
      <c r="K5298" s="203">
        <v>26</v>
      </c>
      <c r="L5298" s="207" t="s">
        <v>827</v>
      </c>
      <c r="M5298" s="208" t="s">
        <v>4034</v>
      </c>
      <c r="N5298" s="209">
        <f t="shared" si="0"/>
        <v>2026</v>
      </c>
      <c r="O5298" s="210">
        <f t="shared" si="1"/>
        <v>1</v>
      </c>
      <c r="P5298" s="211" t="str">
        <f>IFERROR(VLOOKUP(F5298,연간집계!D:E,2,FALSE),"")</f>
        <v>PCMS_스탠다드캘린더</v>
      </c>
    </row>
    <row r="5299" spans="1:16" ht="12.75">
      <c r="A5299" s="201">
        <v>46028.618020833332</v>
      </c>
      <c r="B5299" s="202">
        <v>46028</v>
      </c>
      <c r="C5299" s="203" t="s">
        <v>12422</v>
      </c>
      <c r="D5299" s="203" t="s">
        <v>11</v>
      </c>
      <c r="E5299" s="204" t="s">
        <v>12420</v>
      </c>
      <c r="F5299" s="49" t="s">
        <v>1284</v>
      </c>
      <c r="G5299" s="203">
        <v>1</v>
      </c>
      <c r="H5299" s="203" t="s">
        <v>9947</v>
      </c>
      <c r="I5299" s="205" t="s">
        <v>6786</v>
      </c>
      <c r="J5299" s="206"/>
      <c r="K5299" s="203">
        <v>26</v>
      </c>
      <c r="L5299" s="207" t="s">
        <v>827</v>
      </c>
      <c r="M5299" s="208" t="s">
        <v>4034</v>
      </c>
      <c r="N5299" s="209">
        <f t="shared" si="0"/>
        <v>2026</v>
      </c>
      <c r="O5299" s="210">
        <f t="shared" si="1"/>
        <v>1</v>
      </c>
      <c r="P5299" s="211" t="str">
        <f>IFERROR(VLOOKUP(F5299,연간집계!D:E,2,FALSE),"")</f>
        <v>PCMS_스탠다드캘린더</v>
      </c>
    </row>
    <row r="5300" spans="1:16" ht="12.75">
      <c r="A5300" s="201">
        <v>46028.627060185187</v>
      </c>
      <c r="B5300" s="202">
        <v>46028</v>
      </c>
      <c r="C5300" s="203" t="s">
        <v>12423</v>
      </c>
      <c r="D5300" s="203" t="s">
        <v>11</v>
      </c>
      <c r="E5300" s="204" t="s">
        <v>12424</v>
      </c>
      <c r="F5300" s="49" t="s">
        <v>838</v>
      </c>
      <c r="G5300" s="203">
        <v>1</v>
      </c>
      <c r="H5300" s="203" t="s">
        <v>12425</v>
      </c>
      <c r="I5300" s="205" t="s">
        <v>1440</v>
      </c>
      <c r="J5300" s="206"/>
      <c r="K5300" s="203">
        <v>60</v>
      </c>
      <c r="L5300" s="207" t="s">
        <v>827</v>
      </c>
      <c r="M5300" s="208" t="s">
        <v>1436</v>
      </c>
      <c r="N5300" s="209">
        <f t="shared" si="0"/>
        <v>2026</v>
      </c>
      <c r="O5300" s="210">
        <f t="shared" si="1"/>
        <v>1</v>
      </c>
      <c r="P5300" s="211" t="str">
        <f>IFERROR(VLOOKUP(F5300,연간집계!D:E,2,FALSE),"")</f>
        <v>스탠다드 포토북 6*8 (하드/무광)</v>
      </c>
    </row>
    <row r="5301" spans="1:16" ht="12.75">
      <c r="A5301" s="201">
        <v>46028.653611111113</v>
      </c>
      <c r="B5301" s="202">
        <v>46028</v>
      </c>
      <c r="C5301" s="203" t="s">
        <v>12426</v>
      </c>
      <c r="D5301" s="203" t="s">
        <v>11</v>
      </c>
      <c r="E5301" s="204" t="s">
        <v>12427</v>
      </c>
      <c r="F5301" s="49" t="s">
        <v>1327</v>
      </c>
      <c r="G5301" s="203">
        <v>1</v>
      </c>
      <c r="H5301" s="203" t="s">
        <v>2615</v>
      </c>
      <c r="I5301" s="205" t="s">
        <v>1440</v>
      </c>
      <c r="J5301" s="205" t="s">
        <v>1994</v>
      </c>
      <c r="K5301" s="203">
        <v>1</v>
      </c>
      <c r="L5301" s="207" t="s">
        <v>827</v>
      </c>
      <c r="M5301" s="208" t="s">
        <v>1645</v>
      </c>
      <c r="N5301" s="209">
        <f t="shared" si="0"/>
        <v>2026</v>
      </c>
      <c r="O5301" s="210">
        <f t="shared" si="1"/>
        <v>1</v>
      </c>
      <c r="P5301" s="211" t="str">
        <f>IFERROR(VLOOKUP(F5301,연간집계!D:E,2,FALSE),"")</f>
        <v>아크릴액자 A3 (가로)</v>
      </c>
    </row>
    <row r="5302" spans="1:16" ht="12.75">
      <c r="A5302" s="201">
        <v>46028.653622685182</v>
      </c>
      <c r="B5302" s="202">
        <v>46028</v>
      </c>
      <c r="C5302" s="203" t="s">
        <v>12428</v>
      </c>
      <c r="D5302" s="203" t="s">
        <v>11</v>
      </c>
      <c r="E5302" s="204" t="s">
        <v>12427</v>
      </c>
      <c r="F5302" s="49" t="s">
        <v>1315</v>
      </c>
      <c r="G5302" s="203">
        <v>1</v>
      </c>
      <c r="H5302" s="203" t="s">
        <v>2615</v>
      </c>
      <c r="I5302" s="205" t="s">
        <v>4256</v>
      </c>
      <c r="J5302" s="208" t="s">
        <v>1787</v>
      </c>
      <c r="K5302" s="203">
        <v>1</v>
      </c>
      <c r="L5302" s="207" t="s">
        <v>827</v>
      </c>
      <c r="M5302" s="208" t="s">
        <v>1645</v>
      </c>
      <c r="N5302" s="209">
        <f t="shared" si="0"/>
        <v>2026</v>
      </c>
      <c r="O5302" s="210">
        <f t="shared" si="1"/>
        <v>1</v>
      </c>
      <c r="P5302" s="211" t="str">
        <f>IFERROR(VLOOKUP(F5302,연간집계!D:E,2,FALSE),"")</f>
        <v>원목액자 305_브라운</v>
      </c>
    </row>
    <row r="5303" spans="1:16" ht="12.75">
      <c r="A5303" s="201">
        <v>46028.668368055558</v>
      </c>
      <c r="B5303" s="202">
        <v>46028</v>
      </c>
      <c r="C5303" s="203" t="s">
        <v>12429</v>
      </c>
      <c r="D5303" s="203" t="s">
        <v>11</v>
      </c>
      <c r="E5303" s="204" t="s">
        <v>12430</v>
      </c>
      <c r="F5303" s="49" t="s">
        <v>885</v>
      </c>
      <c r="G5303" s="203">
        <v>1</v>
      </c>
      <c r="H5303" s="203" t="s">
        <v>12431</v>
      </c>
      <c r="I5303" s="205" t="s">
        <v>1440</v>
      </c>
      <c r="J5303" s="206"/>
      <c r="K5303" s="203">
        <v>52</v>
      </c>
      <c r="L5303" s="207" t="s">
        <v>827</v>
      </c>
      <c r="M5303" s="208" t="s">
        <v>1436</v>
      </c>
      <c r="N5303" s="209">
        <f t="shared" si="0"/>
        <v>2026</v>
      </c>
      <c r="O5303" s="210">
        <f t="shared" si="1"/>
        <v>1</v>
      </c>
      <c r="P5303" s="211" t="str">
        <f>IFERROR(VLOOKUP(F5303,연간집계!D:E,2,FALSE),"")</f>
        <v>마이트립북 150</v>
      </c>
    </row>
    <row r="5304" spans="1:16" ht="12.75">
      <c r="A5304" s="201">
        <v>46028.685972222222</v>
      </c>
      <c r="B5304" s="202">
        <v>46028</v>
      </c>
      <c r="C5304" s="203" t="s">
        <v>12432</v>
      </c>
      <c r="D5304" s="203" t="s">
        <v>11</v>
      </c>
      <c r="E5304" s="204" t="s">
        <v>12433</v>
      </c>
      <c r="F5304" s="49" t="s">
        <v>1284</v>
      </c>
      <c r="G5304" s="203">
        <v>1</v>
      </c>
      <c r="H5304" s="203" t="s">
        <v>1491</v>
      </c>
      <c r="I5304" s="205" t="s">
        <v>5016</v>
      </c>
      <c r="J5304" s="206"/>
      <c r="K5304" s="203">
        <v>26</v>
      </c>
      <c r="L5304" s="207" t="s">
        <v>827</v>
      </c>
      <c r="M5304" s="208" t="s">
        <v>1471</v>
      </c>
      <c r="N5304" s="209">
        <f t="shared" si="0"/>
        <v>2026</v>
      </c>
      <c r="O5304" s="210">
        <f t="shared" si="1"/>
        <v>1</v>
      </c>
      <c r="P5304" s="211" t="str">
        <f>IFERROR(VLOOKUP(F5304,연간집계!D:E,2,FALSE),"")</f>
        <v>PCMS_스탠다드캘린더</v>
      </c>
    </row>
    <row r="5305" spans="1:16" ht="12.75">
      <c r="A5305" s="201">
        <v>46028.685983796298</v>
      </c>
      <c r="B5305" s="202">
        <v>46028</v>
      </c>
      <c r="C5305" s="203" t="s">
        <v>12434</v>
      </c>
      <c r="D5305" s="203" t="s">
        <v>11</v>
      </c>
      <c r="E5305" s="204" t="s">
        <v>12433</v>
      </c>
      <c r="F5305" s="49" t="s">
        <v>1284</v>
      </c>
      <c r="G5305" s="203">
        <v>4</v>
      </c>
      <c r="H5305" s="203" t="s">
        <v>1491</v>
      </c>
      <c r="I5305" s="205" t="s">
        <v>1808</v>
      </c>
      <c r="J5305" s="206"/>
      <c r="K5305" s="203">
        <v>26</v>
      </c>
      <c r="L5305" s="207" t="s">
        <v>827</v>
      </c>
      <c r="M5305" s="208" t="s">
        <v>1493</v>
      </c>
      <c r="N5305" s="209">
        <f t="shared" si="0"/>
        <v>2026</v>
      </c>
      <c r="O5305" s="210">
        <f t="shared" si="1"/>
        <v>1</v>
      </c>
      <c r="P5305" s="211" t="str">
        <f>IFERROR(VLOOKUP(F5305,연간집계!D:E,2,FALSE),"")</f>
        <v>PCMS_스탠다드캘린더</v>
      </c>
    </row>
    <row r="5306" spans="1:16" ht="12.75">
      <c r="A5306" s="201">
        <v>46028.74523148148</v>
      </c>
      <c r="B5306" s="202">
        <v>46028</v>
      </c>
      <c r="C5306" s="203" t="s">
        <v>12435</v>
      </c>
      <c r="D5306" s="203" t="s">
        <v>11</v>
      </c>
      <c r="E5306" s="204" t="s">
        <v>12436</v>
      </c>
      <c r="F5306" s="49" t="s">
        <v>1247</v>
      </c>
      <c r="G5306" s="203">
        <v>1</v>
      </c>
      <c r="H5306" s="203" t="s">
        <v>12437</v>
      </c>
      <c r="I5306" s="205" t="s">
        <v>1510</v>
      </c>
      <c r="J5306" s="206"/>
      <c r="K5306" s="203">
        <v>24</v>
      </c>
      <c r="L5306" s="207" t="s">
        <v>828</v>
      </c>
      <c r="M5306" s="208" t="s">
        <v>1493</v>
      </c>
      <c r="N5306" s="209">
        <f t="shared" si="0"/>
        <v>2026</v>
      </c>
      <c r="O5306" s="210">
        <f t="shared" si="1"/>
        <v>1</v>
      </c>
      <c r="P5306" s="211" t="str">
        <f>IFERROR(VLOOKUP(F5306,연간집계!D:E,2,FALSE),"")</f>
        <v>모바일 포토북 197 (여행)</v>
      </c>
    </row>
    <row r="5307" spans="1:16" ht="12.75">
      <c r="A5307" s="201">
        <v>46028.745243055557</v>
      </c>
      <c r="B5307" s="202">
        <v>46028</v>
      </c>
      <c r="C5307" s="203" t="s">
        <v>12438</v>
      </c>
      <c r="D5307" s="203" t="s">
        <v>11</v>
      </c>
      <c r="E5307" s="204" t="s">
        <v>12436</v>
      </c>
      <c r="F5307" s="49" t="s">
        <v>1247</v>
      </c>
      <c r="G5307" s="203">
        <v>1</v>
      </c>
      <c r="H5307" s="203" t="s">
        <v>12437</v>
      </c>
      <c r="I5307" s="205" t="s">
        <v>1556</v>
      </c>
      <c r="J5307" s="206"/>
      <c r="K5307" s="203">
        <v>24</v>
      </c>
      <c r="L5307" s="207" t="s">
        <v>828</v>
      </c>
      <c r="M5307" s="208" t="s">
        <v>1493</v>
      </c>
      <c r="N5307" s="209">
        <f t="shared" si="0"/>
        <v>2026</v>
      </c>
      <c r="O5307" s="210">
        <f t="shared" si="1"/>
        <v>1</v>
      </c>
      <c r="P5307" s="211" t="str">
        <f>IFERROR(VLOOKUP(F5307,연간집계!D:E,2,FALSE),"")</f>
        <v>모바일 포토북 197 (여행)</v>
      </c>
    </row>
    <row r="5308" spans="1:16" ht="12.75">
      <c r="A5308" s="201">
        <v>46028.786435185182</v>
      </c>
      <c r="B5308" s="202">
        <v>46028</v>
      </c>
      <c r="C5308" s="203" t="s">
        <v>12439</v>
      </c>
      <c r="D5308" s="203" t="s">
        <v>11</v>
      </c>
      <c r="E5308" s="204" t="s">
        <v>12440</v>
      </c>
      <c r="F5308" s="49" t="s">
        <v>1284</v>
      </c>
      <c r="G5308" s="203">
        <v>4</v>
      </c>
      <c r="H5308" s="203" t="s">
        <v>11872</v>
      </c>
      <c r="I5308" s="205" t="s">
        <v>1440</v>
      </c>
      <c r="J5308" s="206"/>
      <c r="K5308" s="203">
        <v>26</v>
      </c>
      <c r="L5308" s="207" t="s">
        <v>828</v>
      </c>
      <c r="M5308" s="208" t="s">
        <v>2216</v>
      </c>
      <c r="N5308" s="209">
        <f t="shared" si="0"/>
        <v>2026</v>
      </c>
      <c r="O5308" s="210">
        <f t="shared" si="1"/>
        <v>1</v>
      </c>
      <c r="P5308" s="211" t="str">
        <f>IFERROR(VLOOKUP(F5308,연간집계!D:E,2,FALSE),"")</f>
        <v>PCMS_스탠다드캘린더</v>
      </c>
    </row>
    <row r="5309" spans="1:16" ht="12.75">
      <c r="A5309" s="201">
        <v>46028.918263888889</v>
      </c>
      <c r="B5309" s="202">
        <v>46028</v>
      </c>
      <c r="C5309" s="203" t="s">
        <v>12441</v>
      </c>
      <c r="D5309" s="203" t="s">
        <v>11</v>
      </c>
      <c r="E5309" s="204" t="s">
        <v>12442</v>
      </c>
      <c r="F5309" s="49" t="s">
        <v>1053</v>
      </c>
      <c r="G5309" s="203">
        <v>1</v>
      </c>
      <c r="H5309" s="203" t="s">
        <v>12443</v>
      </c>
      <c r="I5309" s="205" t="s">
        <v>1660</v>
      </c>
      <c r="J5309" s="206"/>
      <c r="K5309" s="203">
        <v>68</v>
      </c>
      <c r="L5309" s="207" t="s">
        <v>827</v>
      </c>
      <c r="M5309" s="208" t="s">
        <v>1436</v>
      </c>
      <c r="N5309" s="209">
        <f t="shared" si="0"/>
        <v>2026</v>
      </c>
      <c r="O5309" s="210">
        <f t="shared" si="1"/>
        <v>1</v>
      </c>
      <c r="P5309" s="211" t="str">
        <f>IFERROR(VLOOKUP(F5309,연간집계!D:E,2,FALSE),"")</f>
        <v>프리북A4 (소프트)</v>
      </c>
    </row>
    <row r="5310" spans="1:16" ht="12.75">
      <c r="A5310" s="201">
        <v>46028.944699074076</v>
      </c>
      <c r="B5310" s="202">
        <v>46028</v>
      </c>
      <c r="C5310" s="203" t="s">
        <v>12444</v>
      </c>
      <c r="D5310" s="203" t="s">
        <v>11</v>
      </c>
      <c r="E5310" s="204" t="s">
        <v>12445</v>
      </c>
      <c r="F5310" s="49" t="s">
        <v>1284</v>
      </c>
      <c r="G5310" s="203">
        <v>2</v>
      </c>
      <c r="H5310" s="203" t="s">
        <v>3763</v>
      </c>
      <c r="I5310" s="205" t="s">
        <v>5016</v>
      </c>
      <c r="J5310" s="206"/>
      <c r="K5310" s="203">
        <v>26</v>
      </c>
      <c r="L5310" s="207" t="s">
        <v>828</v>
      </c>
      <c r="M5310" s="208" t="s">
        <v>1436</v>
      </c>
      <c r="N5310" s="209">
        <f t="shared" si="0"/>
        <v>2026</v>
      </c>
      <c r="O5310" s="210">
        <f t="shared" si="1"/>
        <v>1</v>
      </c>
      <c r="P5310" s="211" t="str">
        <f>IFERROR(VLOOKUP(F5310,연간집계!D:E,2,FALSE),"")</f>
        <v>PCMS_스탠다드캘린더</v>
      </c>
    </row>
    <row r="5311" spans="1:16" ht="12.75">
      <c r="A5311" s="201">
        <v>46028.976944444446</v>
      </c>
      <c r="B5311" s="202">
        <v>46028</v>
      </c>
      <c r="C5311" s="203" t="s">
        <v>12446</v>
      </c>
      <c r="D5311" s="203" t="s">
        <v>11</v>
      </c>
      <c r="E5311" s="204" t="s">
        <v>12447</v>
      </c>
      <c r="F5311" s="49" t="s">
        <v>1222</v>
      </c>
      <c r="G5311" s="203">
        <v>1</v>
      </c>
      <c r="H5311" s="203" t="s">
        <v>8177</v>
      </c>
      <c r="I5311" s="205" t="s">
        <v>1440</v>
      </c>
      <c r="J5311" s="208" t="s">
        <v>1444</v>
      </c>
      <c r="K5311" s="203">
        <v>30</v>
      </c>
      <c r="L5311" s="207" t="s">
        <v>827</v>
      </c>
      <c r="M5311" s="208" t="s">
        <v>1436</v>
      </c>
      <c r="N5311" s="209">
        <f t="shared" si="0"/>
        <v>2026</v>
      </c>
      <c r="O5311" s="210">
        <f t="shared" si="1"/>
        <v>1</v>
      </c>
      <c r="P5311" s="211" t="str">
        <f>IFERROR(VLOOKUP(F5311,연간집계!D:E,2,FALSE),"")</f>
        <v>셀프스튜디오앨범 12*8 (무광)</v>
      </c>
    </row>
    <row r="5312" spans="1:16" ht="12.75">
      <c r="A5312" s="201">
        <v>46029.073622685188</v>
      </c>
      <c r="B5312" s="202">
        <v>46029</v>
      </c>
      <c r="C5312" s="203" t="s">
        <v>12448</v>
      </c>
      <c r="D5312" s="203" t="s">
        <v>11</v>
      </c>
      <c r="E5312" s="204" t="s">
        <v>12449</v>
      </c>
      <c r="F5312" s="49" t="s">
        <v>1299</v>
      </c>
      <c r="G5312" s="203">
        <v>1</v>
      </c>
      <c r="H5312" s="203" t="s">
        <v>12450</v>
      </c>
      <c r="I5312" s="205" t="s">
        <v>1840</v>
      </c>
      <c r="J5312" s="206"/>
      <c r="K5312" s="203">
        <v>15</v>
      </c>
      <c r="L5312" s="207" t="s">
        <v>828</v>
      </c>
      <c r="M5312" s="208" t="s">
        <v>1449</v>
      </c>
      <c r="N5312" s="209">
        <f t="shared" si="0"/>
        <v>2026</v>
      </c>
      <c r="O5312" s="210">
        <f t="shared" si="1"/>
        <v>1</v>
      </c>
      <c r="P5312" s="211" t="str">
        <f>IFERROR(VLOOKUP(F5312,연간집계!D:E,2,FALSE),"")</f>
        <v>PCMS_우드월캘린더</v>
      </c>
    </row>
    <row r="5313" spans="1:16" ht="12.75">
      <c r="A5313" s="201">
        <v>46029.310879629629</v>
      </c>
      <c r="B5313" s="202">
        <v>46029</v>
      </c>
      <c r="C5313" s="203" t="s">
        <v>12451</v>
      </c>
      <c r="D5313" s="203" t="s">
        <v>11</v>
      </c>
      <c r="E5313" s="204" t="s">
        <v>12452</v>
      </c>
      <c r="F5313" s="49" t="s">
        <v>1222</v>
      </c>
      <c r="G5313" s="203">
        <v>1</v>
      </c>
      <c r="H5313" s="203" t="s">
        <v>12453</v>
      </c>
      <c r="I5313" s="205" t="s">
        <v>1440</v>
      </c>
      <c r="J5313" s="208" t="s">
        <v>1444</v>
      </c>
      <c r="K5313" s="203">
        <v>30</v>
      </c>
      <c r="L5313" s="207" t="s">
        <v>827</v>
      </c>
      <c r="M5313" s="208" t="s">
        <v>1425</v>
      </c>
      <c r="N5313" s="209">
        <f t="shared" si="0"/>
        <v>2026</v>
      </c>
      <c r="O5313" s="210">
        <f t="shared" si="1"/>
        <v>1</v>
      </c>
      <c r="P5313" s="211" t="str">
        <f>IFERROR(VLOOKUP(F5313,연간집계!D:E,2,FALSE),"")</f>
        <v>셀프스튜디오앨범 12*8 (무광)</v>
      </c>
    </row>
    <row r="5314" spans="1:16" ht="12.75">
      <c r="A5314" s="201">
        <v>46029.322615740741</v>
      </c>
      <c r="B5314" s="202">
        <v>46029</v>
      </c>
      <c r="C5314" s="203" t="s">
        <v>12454</v>
      </c>
      <c r="D5314" s="203" t="s">
        <v>11</v>
      </c>
      <c r="E5314" s="204" t="s">
        <v>12455</v>
      </c>
      <c r="F5314" s="49" t="s">
        <v>1058</v>
      </c>
      <c r="G5314" s="203">
        <v>1</v>
      </c>
      <c r="H5314" s="203" t="s">
        <v>12456</v>
      </c>
      <c r="I5314" s="205" t="s">
        <v>1440</v>
      </c>
      <c r="J5314" s="206"/>
      <c r="K5314" s="203">
        <v>142</v>
      </c>
      <c r="L5314" s="207" t="s">
        <v>827</v>
      </c>
      <c r="M5314" s="208" t="s">
        <v>1436</v>
      </c>
      <c r="N5314" s="209">
        <f t="shared" si="0"/>
        <v>2026</v>
      </c>
      <c r="O5314" s="210">
        <f t="shared" si="1"/>
        <v>1</v>
      </c>
      <c r="P5314" s="211" t="str">
        <f>IFERROR(VLOOKUP(F5314,연간집계!D:E,2,FALSE),"")</f>
        <v>프리북 150 (하드)</v>
      </c>
    </row>
    <row r="5315" spans="1:16" ht="12.75">
      <c r="A5315" s="201">
        <v>46029.35193287037</v>
      </c>
      <c r="B5315" s="202">
        <v>46029</v>
      </c>
      <c r="C5315" s="203" t="s">
        <v>12457</v>
      </c>
      <c r="D5315" s="203" t="s">
        <v>11</v>
      </c>
      <c r="E5315" s="204" t="s">
        <v>12458</v>
      </c>
      <c r="F5315" s="49" t="s">
        <v>1291</v>
      </c>
      <c r="G5315" s="203">
        <v>2</v>
      </c>
      <c r="H5315" s="203" t="s">
        <v>12459</v>
      </c>
      <c r="I5315" s="205" t="s">
        <v>1840</v>
      </c>
      <c r="J5315" s="206"/>
      <c r="K5315" s="203">
        <v>14</v>
      </c>
      <c r="L5315" s="207" t="s">
        <v>827</v>
      </c>
      <c r="M5315" s="208" t="s">
        <v>1449</v>
      </c>
      <c r="N5315" s="209">
        <f t="shared" si="0"/>
        <v>2026</v>
      </c>
      <c r="O5315" s="210">
        <f t="shared" si="1"/>
        <v>1</v>
      </c>
      <c r="P5315" s="211" t="str">
        <f>IFERROR(VLOOKUP(F5315,연간집계!D:E,2,FALSE),"")</f>
        <v>PCMS_벽걸이1단캘린더</v>
      </c>
    </row>
    <row r="5316" spans="1:16" ht="12.75">
      <c r="A5316" s="201">
        <v>46029.369525462964</v>
      </c>
      <c r="B5316" s="202">
        <v>46028</v>
      </c>
      <c r="C5316" s="203" t="s">
        <v>12460</v>
      </c>
      <c r="D5316" s="203" t="s">
        <v>11</v>
      </c>
      <c r="E5316" s="204" t="s">
        <v>12461</v>
      </c>
      <c r="F5316" s="49" t="s">
        <v>858</v>
      </c>
      <c r="G5316" s="203">
        <v>1</v>
      </c>
      <c r="H5316" s="203" t="s">
        <v>12462</v>
      </c>
      <c r="I5316" s="205" t="s">
        <v>1440</v>
      </c>
      <c r="J5316" s="206"/>
      <c r="K5316" s="203">
        <v>40</v>
      </c>
      <c r="L5316" s="207" t="s">
        <v>827</v>
      </c>
      <c r="M5316" s="208" t="s">
        <v>1436</v>
      </c>
      <c r="N5316" s="209">
        <f t="shared" si="0"/>
        <v>2026</v>
      </c>
      <c r="O5316" s="210">
        <f t="shared" si="1"/>
        <v>1</v>
      </c>
      <c r="P5316" s="211" t="str">
        <f>IFERROR(VLOOKUP(F5316,연간집계!D:E,2,FALSE),"")</f>
        <v>스탠다드 포토북 8*8 (하드/유광)</v>
      </c>
    </row>
    <row r="5317" spans="1:16" ht="12.75">
      <c r="A5317" s="201">
        <v>46029.369537037041</v>
      </c>
      <c r="B5317" s="202">
        <v>46028</v>
      </c>
      <c r="C5317" s="203" t="s">
        <v>12463</v>
      </c>
      <c r="D5317" s="203" t="s">
        <v>11</v>
      </c>
      <c r="E5317" s="204" t="s">
        <v>12461</v>
      </c>
      <c r="F5317" s="49" t="s">
        <v>858</v>
      </c>
      <c r="G5317" s="203">
        <v>1</v>
      </c>
      <c r="H5317" s="203" t="s">
        <v>12462</v>
      </c>
      <c r="I5317" s="205" t="s">
        <v>1440</v>
      </c>
      <c r="J5317" s="206"/>
      <c r="K5317" s="203">
        <v>36</v>
      </c>
      <c r="L5317" s="207" t="s">
        <v>827</v>
      </c>
      <c r="M5317" s="208" t="s">
        <v>1436</v>
      </c>
      <c r="N5317" s="209">
        <f t="shared" si="0"/>
        <v>2026</v>
      </c>
      <c r="O5317" s="210">
        <f t="shared" si="1"/>
        <v>1</v>
      </c>
      <c r="P5317" s="211" t="str">
        <f>IFERROR(VLOOKUP(F5317,연간집계!D:E,2,FALSE),"")</f>
        <v>스탠다드 포토북 8*8 (하드/유광)</v>
      </c>
    </row>
    <row r="5318" spans="1:16" ht="12.75">
      <c r="A5318" s="201">
        <v>46029.36954861111</v>
      </c>
      <c r="B5318" s="202">
        <v>46028</v>
      </c>
      <c r="C5318" s="203" t="s">
        <v>12464</v>
      </c>
      <c r="D5318" s="203" t="s">
        <v>11</v>
      </c>
      <c r="E5318" s="204" t="s">
        <v>12461</v>
      </c>
      <c r="F5318" s="49" t="s">
        <v>858</v>
      </c>
      <c r="G5318" s="203">
        <v>1</v>
      </c>
      <c r="H5318" s="203" t="s">
        <v>12462</v>
      </c>
      <c r="I5318" s="205" t="s">
        <v>1440</v>
      </c>
      <c r="J5318" s="206"/>
      <c r="K5318" s="203">
        <v>52</v>
      </c>
      <c r="L5318" s="207" t="s">
        <v>827</v>
      </c>
      <c r="M5318" s="208" t="s">
        <v>1436</v>
      </c>
      <c r="N5318" s="209">
        <f t="shared" si="0"/>
        <v>2026</v>
      </c>
      <c r="O5318" s="210">
        <f t="shared" si="1"/>
        <v>1</v>
      </c>
      <c r="P5318" s="211" t="str">
        <f>IFERROR(VLOOKUP(F5318,연간집계!D:E,2,FALSE),"")</f>
        <v>스탠다드 포토북 8*8 (하드/유광)</v>
      </c>
    </row>
    <row r="5319" spans="1:16" ht="12.75">
      <c r="A5319" s="201">
        <v>46029.372488425928</v>
      </c>
      <c r="B5319" s="202">
        <v>46029</v>
      </c>
      <c r="C5319" s="203" t="s">
        <v>12465</v>
      </c>
      <c r="D5319" s="203" t="s">
        <v>11</v>
      </c>
      <c r="E5319" s="204" t="s">
        <v>12466</v>
      </c>
      <c r="F5319" s="49" t="s">
        <v>963</v>
      </c>
      <c r="G5319" s="203">
        <v>4</v>
      </c>
      <c r="H5319" s="203" t="s">
        <v>2904</v>
      </c>
      <c r="I5319" s="208" t="s">
        <v>2134</v>
      </c>
      <c r="J5319" s="208" t="s">
        <v>2134</v>
      </c>
      <c r="K5319" s="203">
        <v>80</v>
      </c>
      <c r="L5319" s="207" t="s">
        <v>827</v>
      </c>
      <c r="M5319" s="208" t="s">
        <v>1436</v>
      </c>
      <c r="N5319" s="209">
        <f t="shared" si="0"/>
        <v>2026</v>
      </c>
      <c r="O5319" s="210">
        <f t="shared" si="1"/>
        <v>1</v>
      </c>
      <c r="P5319" s="211" t="str">
        <f>IFERROR(VLOOKUP(F5319,연간집계!D:E,2,FALSE),"")</f>
        <v>시티북 210 (쿠션하드/78p)</v>
      </c>
    </row>
    <row r="5320" spans="1:16" ht="12.75">
      <c r="A5320" s="201">
        <v>46029.449131944442</v>
      </c>
      <c r="B5320" s="202">
        <v>46029</v>
      </c>
      <c r="C5320" s="203" t="s">
        <v>12467</v>
      </c>
      <c r="D5320" s="203" t="s">
        <v>11</v>
      </c>
      <c r="E5320" s="204" t="s">
        <v>12468</v>
      </c>
      <c r="F5320" s="49" t="s">
        <v>963</v>
      </c>
      <c r="G5320" s="203">
        <v>4</v>
      </c>
      <c r="H5320" s="203" t="s">
        <v>12469</v>
      </c>
      <c r="I5320" s="205" t="s">
        <v>1501</v>
      </c>
      <c r="J5320" s="208" t="s">
        <v>3784</v>
      </c>
      <c r="K5320" s="203">
        <v>80</v>
      </c>
      <c r="L5320" s="207" t="s">
        <v>827</v>
      </c>
      <c r="M5320" s="208" t="s">
        <v>1436</v>
      </c>
      <c r="N5320" s="209">
        <f t="shared" si="0"/>
        <v>2026</v>
      </c>
      <c r="O5320" s="210">
        <f t="shared" si="1"/>
        <v>1</v>
      </c>
      <c r="P5320" s="211" t="str">
        <f>IFERROR(VLOOKUP(F5320,연간집계!D:E,2,FALSE),"")</f>
        <v>시티북 210 (쿠션하드/78p)</v>
      </c>
    </row>
    <row r="5321" spans="1:16" ht="12.75">
      <c r="A5321" s="201">
        <v>46029.466874999998</v>
      </c>
      <c r="B5321" s="202">
        <v>46029</v>
      </c>
      <c r="C5321" s="203" t="s">
        <v>12470</v>
      </c>
      <c r="D5321" s="203" t="s">
        <v>11</v>
      </c>
      <c r="E5321" s="204" t="s">
        <v>12471</v>
      </c>
      <c r="F5321" s="49" t="s">
        <v>1284</v>
      </c>
      <c r="G5321" s="203">
        <v>18</v>
      </c>
      <c r="H5321" s="203" t="s">
        <v>12472</v>
      </c>
      <c r="I5321" s="205" t="s">
        <v>1501</v>
      </c>
      <c r="J5321" s="206"/>
      <c r="K5321" s="203">
        <v>26</v>
      </c>
      <c r="L5321" s="207" t="s">
        <v>827</v>
      </c>
      <c r="M5321" s="208" t="s">
        <v>1612</v>
      </c>
      <c r="N5321" s="209">
        <f t="shared" si="0"/>
        <v>2026</v>
      </c>
      <c r="O5321" s="210">
        <f t="shared" si="1"/>
        <v>1</v>
      </c>
      <c r="P5321" s="211" t="str">
        <f>IFERROR(VLOOKUP(F5321,연간집계!D:E,2,FALSE),"")</f>
        <v>PCMS_스탠다드캘린더</v>
      </c>
    </row>
    <row r="5322" spans="1:16" ht="12.75">
      <c r="A5322" s="201">
        <v>46029.478726851848</v>
      </c>
      <c r="B5322" s="202">
        <v>46029</v>
      </c>
      <c r="C5322" s="203" t="s">
        <v>12473</v>
      </c>
      <c r="D5322" s="203" t="s">
        <v>11</v>
      </c>
      <c r="E5322" s="204" t="s">
        <v>12474</v>
      </c>
      <c r="F5322" s="49" t="s">
        <v>1347</v>
      </c>
      <c r="G5322" s="203">
        <v>2</v>
      </c>
      <c r="H5322" s="203" t="s">
        <v>7695</v>
      </c>
      <c r="I5322" s="205" t="s">
        <v>1440</v>
      </c>
      <c r="J5322" s="205" t="s">
        <v>1628</v>
      </c>
      <c r="K5322" s="203">
        <v>1</v>
      </c>
      <c r="L5322" s="207" t="s">
        <v>827</v>
      </c>
      <c r="M5322" s="208" t="s">
        <v>1514</v>
      </c>
      <c r="N5322" s="209">
        <f t="shared" si="0"/>
        <v>2026</v>
      </c>
      <c r="O5322" s="210">
        <f t="shared" si="1"/>
        <v>1</v>
      </c>
      <c r="P5322" s="211" t="str">
        <f>IFERROR(VLOOKUP(F5322,연간집계!D:E,2,FALSE),"")</f>
        <v>아크릴키링</v>
      </c>
    </row>
    <row r="5323" spans="1:16" ht="12.75">
      <c r="A5323" s="201">
        <v>46029.481678240743</v>
      </c>
      <c r="B5323" s="202">
        <v>46029</v>
      </c>
      <c r="C5323" s="203" t="s">
        <v>12475</v>
      </c>
      <c r="D5323" s="203" t="s">
        <v>11</v>
      </c>
      <c r="E5323" s="204" t="s">
        <v>12476</v>
      </c>
      <c r="F5323" s="49" t="s">
        <v>880</v>
      </c>
      <c r="G5323" s="203">
        <v>11</v>
      </c>
      <c r="H5323" s="203" t="s">
        <v>12477</v>
      </c>
      <c r="I5323" s="205" t="s">
        <v>2144</v>
      </c>
      <c r="J5323" s="208" t="s">
        <v>8593</v>
      </c>
      <c r="K5323" s="203">
        <v>58</v>
      </c>
      <c r="L5323" s="207" t="s">
        <v>827</v>
      </c>
      <c r="M5323" s="208" t="s">
        <v>1497</v>
      </c>
      <c r="N5323" s="209">
        <f t="shared" si="0"/>
        <v>2026</v>
      </c>
      <c r="O5323" s="210">
        <f t="shared" si="1"/>
        <v>1</v>
      </c>
      <c r="P5323" s="211" t="str">
        <f>IFERROR(VLOOKUP(F5323,연간집계!D:E,2,FALSE),"")</f>
        <v>레코드북 150</v>
      </c>
    </row>
    <row r="5324" spans="1:16" ht="12.75">
      <c r="A5324" s="201">
        <v>46029.481689814813</v>
      </c>
      <c r="B5324" s="202">
        <v>46029</v>
      </c>
      <c r="C5324" s="203" t="s">
        <v>12478</v>
      </c>
      <c r="D5324" s="203" t="s">
        <v>11</v>
      </c>
      <c r="E5324" s="204" t="s">
        <v>12479</v>
      </c>
      <c r="F5324" s="49" t="s">
        <v>1284</v>
      </c>
      <c r="G5324" s="203">
        <v>1</v>
      </c>
      <c r="H5324" s="203" t="s">
        <v>11038</v>
      </c>
      <c r="I5324" s="205" t="s">
        <v>1549</v>
      </c>
      <c r="J5324" s="206"/>
      <c r="K5324" s="203">
        <v>26</v>
      </c>
      <c r="L5324" s="207" t="s">
        <v>827</v>
      </c>
      <c r="M5324" s="208" t="s">
        <v>1481</v>
      </c>
      <c r="N5324" s="209">
        <f t="shared" si="0"/>
        <v>2026</v>
      </c>
      <c r="O5324" s="210">
        <f t="shared" si="1"/>
        <v>1</v>
      </c>
      <c r="P5324" s="211" t="str">
        <f>IFERROR(VLOOKUP(F5324,연간집계!D:E,2,FALSE),"")</f>
        <v>PCMS_스탠다드캘린더</v>
      </c>
    </row>
    <row r="5325" spans="1:16" ht="12.75">
      <c r="A5325" s="201">
        <v>46029.522916666669</v>
      </c>
      <c r="B5325" s="202">
        <v>46029</v>
      </c>
      <c r="C5325" s="203" t="s">
        <v>12480</v>
      </c>
      <c r="D5325" s="203" t="s">
        <v>11</v>
      </c>
      <c r="E5325" s="204" t="s">
        <v>12481</v>
      </c>
      <c r="F5325" s="49" t="s">
        <v>1041</v>
      </c>
      <c r="G5325" s="203">
        <v>1</v>
      </c>
      <c r="H5325" s="203" t="s">
        <v>12482</v>
      </c>
      <c r="I5325" s="205" t="s">
        <v>1440</v>
      </c>
      <c r="J5325" s="206"/>
      <c r="K5325" s="203">
        <v>100</v>
      </c>
      <c r="L5325" s="207" t="s">
        <v>827</v>
      </c>
      <c r="M5325" s="208" t="s">
        <v>1436</v>
      </c>
      <c r="N5325" s="209">
        <f t="shared" si="0"/>
        <v>2026</v>
      </c>
      <c r="O5325" s="210">
        <f t="shared" si="1"/>
        <v>1</v>
      </c>
      <c r="P5325" s="211" t="str">
        <f>IFERROR(VLOOKUP(F5325,연간집계!D:E,2,FALSE),"")</f>
        <v>프리북 198 (소프트)</v>
      </c>
    </row>
    <row r="5326" spans="1:16" ht="12.75">
      <c r="A5326" s="201">
        <v>46029.525925925926</v>
      </c>
      <c r="B5326" s="202">
        <v>46029</v>
      </c>
      <c r="C5326" s="203" t="s">
        <v>12483</v>
      </c>
      <c r="D5326" s="203" t="s">
        <v>11</v>
      </c>
      <c r="E5326" s="204" t="s">
        <v>12484</v>
      </c>
      <c r="F5326" s="49" t="s">
        <v>1056</v>
      </c>
      <c r="G5326" s="203">
        <v>1</v>
      </c>
      <c r="H5326" s="203" t="s">
        <v>12485</v>
      </c>
      <c r="I5326" s="205" t="s">
        <v>1440</v>
      </c>
      <c r="J5326" s="206"/>
      <c r="K5326" s="203">
        <v>120</v>
      </c>
      <c r="L5326" s="207" t="s">
        <v>827</v>
      </c>
      <c r="M5326" s="208" t="s">
        <v>1449</v>
      </c>
      <c r="N5326" s="209">
        <f t="shared" si="0"/>
        <v>2026</v>
      </c>
      <c r="O5326" s="210">
        <f t="shared" si="1"/>
        <v>1</v>
      </c>
      <c r="P5326" s="211" t="str">
        <f>IFERROR(VLOOKUP(F5326,연간집계!D:E,2,FALSE),"")</f>
        <v>프리북 150 (소프트)</v>
      </c>
    </row>
    <row r="5327" spans="1:16" ht="12.75">
      <c r="A5327" s="201">
        <v>46029.534884259258</v>
      </c>
      <c r="B5327" s="202">
        <v>46029</v>
      </c>
      <c r="C5327" s="203" t="s">
        <v>12486</v>
      </c>
      <c r="D5327" s="203" t="s">
        <v>11</v>
      </c>
      <c r="E5327" s="204" t="s">
        <v>12487</v>
      </c>
      <c r="F5327" s="49" t="s">
        <v>1284</v>
      </c>
      <c r="G5327" s="203">
        <v>5</v>
      </c>
      <c r="H5327" s="203" t="s">
        <v>12488</v>
      </c>
      <c r="I5327" s="205" t="s">
        <v>4631</v>
      </c>
      <c r="J5327" s="206"/>
      <c r="K5327" s="203">
        <v>26</v>
      </c>
      <c r="L5327" s="207" t="s">
        <v>827</v>
      </c>
      <c r="M5327" s="208" t="s">
        <v>4034</v>
      </c>
      <c r="N5327" s="209">
        <f t="shared" si="0"/>
        <v>2026</v>
      </c>
      <c r="O5327" s="210">
        <f t="shared" si="1"/>
        <v>1</v>
      </c>
      <c r="P5327" s="211" t="str">
        <f>IFERROR(VLOOKUP(F5327,연간집계!D:E,2,FALSE),"")</f>
        <v>PCMS_스탠다드캘린더</v>
      </c>
    </row>
    <row r="5328" spans="1:16" ht="12.75">
      <c r="A5328" s="201">
        <v>46029.558425925927</v>
      </c>
      <c r="B5328" s="202">
        <v>46029</v>
      </c>
      <c r="C5328" s="203" t="s">
        <v>12489</v>
      </c>
      <c r="D5328" s="203" t="s">
        <v>11</v>
      </c>
      <c r="E5328" s="204" t="s">
        <v>12490</v>
      </c>
      <c r="F5328" s="49" t="s">
        <v>1274</v>
      </c>
      <c r="G5328" s="203">
        <v>3</v>
      </c>
      <c r="H5328" s="203" t="s">
        <v>12491</v>
      </c>
      <c r="I5328" s="205" t="s">
        <v>1842</v>
      </c>
      <c r="J5328" s="206"/>
      <c r="K5328" s="203">
        <v>26</v>
      </c>
      <c r="L5328" s="207" t="s">
        <v>827</v>
      </c>
      <c r="M5328" s="208" t="s">
        <v>1449</v>
      </c>
      <c r="N5328" s="209">
        <f t="shared" si="0"/>
        <v>2026</v>
      </c>
      <c r="O5328" s="210">
        <f t="shared" si="1"/>
        <v>1</v>
      </c>
      <c r="P5328" s="211" t="str">
        <f>IFERROR(VLOOKUP(F5328,연간집계!D:E,2,FALSE),"")</f>
        <v>PCMS_비트윈캘린더</v>
      </c>
    </row>
    <row r="5329" spans="1:16" ht="12.75">
      <c r="A5329" s="201">
        <v>46029.573101851849</v>
      </c>
      <c r="B5329" s="202">
        <v>46029</v>
      </c>
      <c r="C5329" s="203" t="s">
        <v>12492</v>
      </c>
      <c r="D5329" s="203" t="s">
        <v>11</v>
      </c>
      <c r="E5329" s="204" t="s">
        <v>12493</v>
      </c>
      <c r="F5329" s="49" t="s">
        <v>1058</v>
      </c>
      <c r="G5329" s="203">
        <v>2</v>
      </c>
      <c r="H5329" s="203" t="s">
        <v>12494</v>
      </c>
      <c r="I5329" s="205" t="s">
        <v>1440</v>
      </c>
      <c r="J5329" s="206"/>
      <c r="K5329" s="203">
        <v>92</v>
      </c>
      <c r="L5329" s="207" t="s">
        <v>827</v>
      </c>
      <c r="M5329" s="208" t="s">
        <v>1449</v>
      </c>
      <c r="N5329" s="209">
        <f t="shared" si="0"/>
        <v>2026</v>
      </c>
      <c r="O5329" s="210">
        <f t="shared" si="1"/>
        <v>1</v>
      </c>
      <c r="P5329" s="211" t="str">
        <f>IFERROR(VLOOKUP(F5329,연간집계!D:E,2,FALSE),"")</f>
        <v>프리북 150 (하드)</v>
      </c>
    </row>
    <row r="5330" spans="1:16" ht="12.75">
      <c r="A5330" s="201">
        <v>46029.58189814815</v>
      </c>
      <c r="B5330" s="202">
        <v>46029</v>
      </c>
      <c r="C5330" s="203" t="s">
        <v>12495</v>
      </c>
      <c r="D5330" s="203" t="s">
        <v>11</v>
      </c>
      <c r="E5330" s="204" t="s">
        <v>12496</v>
      </c>
      <c r="F5330" s="49" t="s">
        <v>1291</v>
      </c>
      <c r="G5330" s="203">
        <v>1</v>
      </c>
      <c r="H5330" s="203" t="s">
        <v>12497</v>
      </c>
      <c r="I5330" s="205" t="s">
        <v>1840</v>
      </c>
      <c r="J5330" s="206"/>
      <c r="K5330" s="203">
        <v>14</v>
      </c>
      <c r="L5330" s="207" t="s">
        <v>827</v>
      </c>
      <c r="M5330" s="208" t="s">
        <v>1436</v>
      </c>
      <c r="N5330" s="209">
        <f t="shared" si="0"/>
        <v>2026</v>
      </c>
      <c r="O5330" s="210">
        <f t="shared" si="1"/>
        <v>1</v>
      </c>
      <c r="P5330" s="211" t="str">
        <f>IFERROR(VLOOKUP(F5330,연간집계!D:E,2,FALSE),"")</f>
        <v>PCMS_벽걸이1단캘린더</v>
      </c>
    </row>
    <row r="5331" spans="1:16" ht="12.75">
      <c r="A5331" s="201">
        <v>46029.658414351848</v>
      </c>
      <c r="B5331" s="202">
        <v>46029</v>
      </c>
      <c r="C5331" s="203" t="s">
        <v>12498</v>
      </c>
      <c r="D5331" s="203" t="s">
        <v>11</v>
      </c>
      <c r="E5331" s="204" t="s">
        <v>12499</v>
      </c>
      <c r="F5331" s="49" t="s">
        <v>38</v>
      </c>
      <c r="G5331" s="203">
        <v>1</v>
      </c>
      <c r="H5331" s="203" t="s">
        <v>12500</v>
      </c>
      <c r="I5331" s="205" t="s">
        <v>1440</v>
      </c>
      <c r="J5331" s="206"/>
      <c r="K5331" s="203">
        <v>52</v>
      </c>
      <c r="L5331" s="207" t="s">
        <v>827</v>
      </c>
      <c r="M5331" s="208" t="s">
        <v>1514</v>
      </c>
      <c r="N5331" s="209">
        <f t="shared" si="0"/>
        <v>2026</v>
      </c>
      <c r="O5331" s="210">
        <f t="shared" si="1"/>
        <v>1</v>
      </c>
      <c r="P5331" s="211" t="str">
        <f>IFERROR(VLOOKUP(F5331,연간집계!D:E,2,FALSE),"")</f>
        <v>플라이트북 248</v>
      </c>
    </row>
    <row r="5332" spans="1:16" ht="12.75">
      <c r="A5332" s="201">
        <v>46029.670381944445</v>
      </c>
      <c r="B5332" s="202">
        <v>46029</v>
      </c>
      <c r="C5332" s="203" t="s">
        <v>12501</v>
      </c>
      <c r="D5332" s="203" t="s">
        <v>11</v>
      </c>
      <c r="E5332" s="204" t="s">
        <v>12502</v>
      </c>
      <c r="F5332" s="49" t="s">
        <v>1238</v>
      </c>
      <c r="G5332" s="203">
        <v>1</v>
      </c>
      <c r="H5332" s="203" t="s">
        <v>12503</v>
      </c>
      <c r="I5332" s="205" t="s">
        <v>2370</v>
      </c>
      <c r="J5332" s="206"/>
      <c r="K5332" s="203">
        <v>24</v>
      </c>
      <c r="L5332" s="207" t="s">
        <v>828</v>
      </c>
      <c r="M5332" s="208" t="s">
        <v>1449</v>
      </c>
      <c r="N5332" s="209">
        <f t="shared" si="0"/>
        <v>2026</v>
      </c>
      <c r="O5332" s="210">
        <f t="shared" si="1"/>
        <v>1</v>
      </c>
      <c r="P5332" s="211" t="str">
        <f>IFERROR(VLOOKUP(F5332,연간집계!D:E,2,FALSE),"")</f>
        <v>모바일 포토북 198 (베이비)</v>
      </c>
    </row>
    <row r="5333" spans="1:16" ht="12.75">
      <c r="A5333" s="201">
        <v>46029.720752314817</v>
      </c>
      <c r="B5333" s="202">
        <v>46029</v>
      </c>
      <c r="C5333" s="203" t="s">
        <v>12504</v>
      </c>
      <c r="D5333" s="203" t="s">
        <v>11</v>
      </c>
      <c r="E5333" s="204" t="s">
        <v>12505</v>
      </c>
      <c r="F5333" s="49" t="s">
        <v>1274</v>
      </c>
      <c r="G5333" s="203">
        <v>4</v>
      </c>
      <c r="H5333" s="203" t="s">
        <v>12506</v>
      </c>
      <c r="I5333" s="205" t="s">
        <v>1842</v>
      </c>
      <c r="J5333" s="206"/>
      <c r="K5333" s="203">
        <v>26</v>
      </c>
      <c r="L5333" s="207" t="s">
        <v>827</v>
      </c>
      <c r="M5333" s="208" t="s">
        <v>1481</v>
      </c>
      <c r="N5333" s="209">
        <f t="shared" si="0"/>
        <v>2026</v>
      </c>
      <c r="O5333" s="210">
        <f t="shared" si="1"/>
        <v>1</v>
      </c>
      <c r="P5333" s="211" t="str">
        <f>IFERROR(VLOOKUP(F5333,연간집계!D:E,2,FALSE),"")</f>
        <v>PCMS_비트윈캘린더</v>
      </c>
    </row>
    <row r="5334" spans="1:16" ht="12.75">
      <c r="A5334" s="201">
        <v>46029.744328703702</v>
      </c>
      <c r="B5334" s="202">
        <v>46029</v>
      </c>
      <c r="C5334" s="203" t="s">
        <v>12507</v>
      </c>
      <c r="D5334" s="203" t="s">
        <v>11</v>
      </c>
      <c r="E5334" s="204" t="s">
        <v>12508</v>
      </c>
      <c r="F5334" s="49" t="s">
        <v>1266</v>
      </c>
      <c r="G5334" s="203">
        <v>5</v>
      </c>
      <c r="H5334" s="203" t="s">
        <v>10828</v>
      </c>
      <c r="I5334" s="205" t="s">
        <v>1842</v>
      </c>
      <c r="J5334" s="206"/>
      <c r="K5334" s="203">
        <v>26</v>
      </c>
      <c r="L5334" s="207" t="s">
        <v>827</v>
      </c>
      <c r="M5334" s="208" t="s">
        <v>1514</v>
      </c>
      <c r="N5334" s="209">
        <f t="shared" si="0"/>
        <v>2026</v>
      </c>
      <c r="O5334" s="210">
        <f t="shared" si="1"/>
        <v>1</v>
      </c>
      <c r="P5334" s="211" t="str">
        <f>IFERROR(VLOOKUP(F5334,연간집계!D:E,2,FALSE),"")</f>
        <v>PCMS_롱캘린더</v>
      </c>
    </row>
    <row r="5335" spans="1:16" ht="12.75">
      <c r="A5335" s="201">
        <v>46029.747523148151</v>
      </c>
      <c r="B5335" s="202">
        <v>46029</v>
      </c>
      <c r="C5335" s="203" t="s">
        <v>12509</v>
      </c>
      <c r="D5335" s="203" t="s">
        <v>11</v>
      </c>
      <c r="E5335" s="204" t="s">
        <v>12510</v>
      </c>
      <c r="F5335" s="49" t="s">
        <v>874</v>
      </c>
      <c r="G5335" s="203">
        <v>1</v>
      </c>
      <c r="H5335" s="203" t="s">
        <v>12511</v>
      </c>
      <c r="I5335" s="205" t="s">
        <v>2297</v>
      </c>
      <c r="J5335" s="206"/>
      <c r="K5335" s="203">
        <v>40</v>
      </c>
      <c r="L5335" s="207" t="s">
        <v>827</v>
      </c>
      <c r="M5335" s="208" t="s">
        <v>1851</v>
      </c>
      <c r="N5335" s="209">
        <f t="shared" si="0"/>
        <v>2026</v>
      </c>
      <c r="O5335" s="210">
        <f t="shared" si="1"/>
        <v>1</v>
      </c>
      <c r="P5335" s="211" t="str">
        <f>IFERROR(VLOOKUP(F5335,연간집계!D:E,2,FALSE),"")</f>
        <v>스탠다드 포토북 11*8 (하드/무광)</v>
      </c>
    </row>
    <row r="5336" spans="1:16" ht="12.75">
      <c r="A5336" s="201">
        <v>46029.791701388887</v>
      </c>
      <c r="B5336" s="202">
        <v>46029</v>
      </c>
      <c r="C5336" s="203" t="s">
        <v>12512</v>
      </c>
      <c r="D5336" s="203" t="s">
        <v>11</v>
      </c>
      <c r="E5336" s="204" t="s">
        <v>12513</v>
      </c>
      <c r="F5336" s="49" t="s">
        <v>876</v>
      </c>
      <c r="G5336" s="203">
        <v>1</v>
      </c>
      <c r="H5336" s="203" t="s">
        <v>12514</v>
      </c>
      <c r="I5336" s="205" t="s">
        <v>1440</v>
      </c>
      <c r="J5336" s="206"/>
      <c r="K5336" s="203">
        <v>80</v>
      </c>
      <c r="L5336" s="207" t="s">
        <v>827</v>
      </c>
      <c r="M5336" s="208" t="s">
        <v>1436</v>
      </c>
      <c r="N5336" s="209">
        <f t="shared" si="0"/>
        <v>2026</v>
      </c>
      <c r="O5336" s="210">
        <f t="shared" si="1"/>
        <v>1</v>
      </c>
      <c r="P5336" s="211" t="str">
        <f>IFERROR(VLOOKUP(F5336,연간집계!D:E,2,FALSE),"")</f>
        <v>스탠다드 포토북 11*8 (하드/유광)</v>
      </c>
    </row>
    <row r="5337" spans="1:16" ht="12.75">
      <c r="A5337" s="201">
        <v>46029.824062500003</v>
      </c>
      <c r="B5337" s="202">
        <v>46029</v>
      </c>
      <c r="C5337" s="203" t="s">
        <v>12515</v>
      </c>
      <c r="D5337" s="203" t="s">
        <v>11</v>
      </c>
      <c r="E5337" s="204" t="s">
        <v>12516</v>
      </c>
      <c r="F5337" s="49" t="s">
        <v>1056</v>
      </c>
      <c r="G5337" s="203">
        <v>1</v>
      </c>
      <c r="H5337" s="203" t="s">
        <v>3660</v>
      </c>
      <c r="I5337" s="205" t="s">
        <v>1440</v>
      </c>
      <c r="J5337" s="206"/>
      <c r="K5337" s="203">
        <v>100</v>
      </c>
      <c r="L5337" s="207" t="s">
        <v>827</v>
      </c>
      <c r="M5337" s="208" t="s">
        <v>1436</v>
      </c>
      <c r="N5337" s="209">
        <f t="shared" si="0"/>
        <v>2026</v>
      </c>
      <c r="O5337" s="210">
        <f t="shared" si="1"/>
        <v>1</v>
      </c>
      <c r="P5337" s="211" t="str">
        <f>IFERROR(VLOOKUP(F5337,연간집계!D:E,2,FALSE),"")</f>
        <v>프리북 150 (소프트)</v>
      </c>
    </row>
    <row r="5338" spans="1:16" ht="12.75">
      <c r="A5338" s="201">
        <v>46029.82408564815</v>
      </c>
      <c r="B5338" s="202">
        <v>46029</v>
      </c>
      <c r="C5338" s="203" t="s">
        <v>12517</v>
      </c>
      <c r="D5338" s="203" t="s">
        <v>11</v>
      </c>
      <c r="E5338" s="204" t="s">
        <v>12516</v>
      </c>
      <c r="F5338" s="49" t="s">
        <v>1056</v>
      </c>
      <c r="G5338" s="203">
        <v>1</v>
      </c>
      <c r="H5338" s="203" t="s">
        <v>3660</v>
      </c>
      <c r="I5338" s="205" t="s">
        <v>1440</v>
      </c>
      <c r="J5338" s="206"/>
      <c r="K5338" s="203">
        <v>116</v>
      </c>
      <c r="L5338" s="207" t="s">
        <v>827</v>
      </c>
      <c r="M5338" s="208" t="s">
        <v>1436</v>
      </c>
      <c r="N5338" s="209">
        <f t="shared" si="0"/>
        <v>2026</v>
      </c>
      <c r="O5338" s="210">
        <f t="shared" si="1"/>
        <v>1</v>
      </c>
      <c r="P5338" s="211" t="str">
        <f>IFERROR(VLOOKUP(F5338,연간집계!D:E,2,FALSE),"")</f>
        <v>프리북 150 (소프트)</v>
      </c>
    </row>
    <row r="5339" spans="1:16" ht="12.75">
      <c r="A5339" s="201">
        <v>46029.841724537036</v>
      </c>
      <c r="B5339" s="202">
        <v>46029</v>
      </c>
      <c r="C5339" s="203" t="s">
        <v>12518</v>
      </c>
      <c r="D5339" s="203" t="s">
        <v>11</v>
      </c>
      <c r="E5339" s="204" t="s">
        <v>12519</v>
      </c>
      <c r="F5339" s="49" t="s">
        <v>1257</v>
      </c>
      <c r="G5339" s="203">
        <v>1</v>
      </c>
      <c r="H5339" s="203" t="s">
        <v>6300</v>
      </c>
      <c r="I5339" s="205" t="s">
        <v>2297</v>
      </c>
      <c r="J5339" s="206"/>
      <c r="K5339" s="203">
        <v>24</v>
      </c>
      <c r="L5339" s="207" t="s">
        <v>828</v>
      </c>
      <c r="M5339" s="208" t="s">
        <v>1645</v>
      </c>
      <c r="N5339" s="209">
        <f t="shared" si="0"/>
        <v>2026</v>
      </c>
      <c r="O5339" s="210">
        <f t="shared" si="1"/>
        <v>1</v>
      </c>
      <c r="P5339" s="211" t="str">
        <f>IFERROR(VLOOKUP(F5339,연간집계!D:E,2,FALSE),"")</f>
        <v>모바일 포토북 150 (커플)</v>
      </c>
    </row>
    <row r="5340" spans="1:16" ht="12.75">
      <c r="A5340" s="201">
        <v>46029.853483796294</v>
      </c>
      <c r="B5340" s="202">
        <v>46029</v>
      </c>
      <c r="C5340" s="203" t="s">
        <v>12520</v>
      </c>
      <c r="D5340" s="203" t="s">
        <v>11</v>
      </c>
      <c r="E5340" s="204" t="s">
        <v>12521</v>
      </c>
      <c r="F5340" s="49" t="s">
        <v>1266</v>
      </c>
      <c r="G5340" s="203">
        <v>4</v>
      </c>
      <c r="H5340" s="203" t="s">
        <v>11536</v>
      </c>
      <c r="I5340" s="205" t="s">
        <v>1842</v>
      </c>
      <c r="J5340" s="206"/>
      <c r="K5340" s="203">
        <v>26</v>
      </c>
      <c r="L5340" s="207" t="s">
        <v>827</v>
      </c>
      <c r="M5340" s="208" t="s">
        <v>1481</v>
      </c>
      <c r="N5340" s="209">
        <f t="shared" si="0"/>
        <v>2026</v>
      </c>
      <c r="O5340" s="210">
        <f t="shared" si="1"/>
        <v>1</v>
      </c>
      <c r="P5340" s="211" t="str">
        <f>IFERROR(VLOOKUP(F5340,연간집계!D:E,2,FALSE),"")</f>
        <v>PCMS_롱캘린더</v>
      </c>
    </row>
    <row r="5341" spans="1:16" ht="12.75">
      <c r="A5341" s="201">
        <v>46029.865219907406</v>
      </c>
      <c r="B5341" s="202">
        <v>46029</v>
      </c>
      <c r="C5341" s="203" t="s">
        <v>12522</v>
      </c>
      <c r="D5341" s="203" t="s">
        <v>11</v>
      </c>
      <c r="E5341" s="204" t="s">
        <v>12523</v>
      </c>
      <c r="F5341" s="49" t="s">
        <v>1243</v>
      </c>
      <c r="G5341" s="203">
        <v>1</v>
      </c>
      <c r="H5341" s="203" t="s">
        <v>6036</v>
      </c>
      <c r="I5341" s="205" t="s">
        <v>1676</v>
      </c>
      <c r="J5341" s="206"/>
      <c r="K5341" s="203">
        <v>30</v>
      </c>
      <c r="L5341" s="207" t="s">
        <v>828</v>
      </c>
      <c r="M5341" s="208" t="s">
        <v>1436</v>
      </c>
      <c r="N5341" s="209">
        <f t="shared" si="0"/>
        <v>2026</v>
      </c>
      <c r="O5341" s="210">
        <f t="shared" si="1"/>
        <v>1</v>
      </c>
      <c r="P5341" s="211" t="str">
        <f>IFERROR(VLOOKUP(F5341,연간집계!D:E,2,FALSE),"")</f>
        <v>모바일 포토북 150 (여행)</v>
      </c>
    </row>
    <row r="5342" spans="1:16" ht="12.75">
      <c r="A5342" s="201">
        <v>46029.882870370369</v>
      </c>
      <c r="B5342" s="202">
        <v>46029</v>
      </c>
      <c r="C5342" s="203" t="s">
        <v>12524</v>
      </c>
      <c r="D5342" s="203" t="s">
        <v>11</v>
      </c>
      <c r="E5342" s="204" t="s">
        <v>12525</v>
      </c>
      <c r="F5342" s="49" t="s">
        <v>1226</v>
      </c>
      <c r="G5342" s="203">
        <v>1</v>
      </c>
      <c r="H5342" s="203" t="s">
        <v>12526</v>
      </c>
      <c r="I5342" s="205" t="s">
        <v>1440</v>
      </c>
      <c r="J5342" s="208" t="s">
        <v>1444</v>
      </c>
      <c r="K5342" s="203">
        <v>10</v>
      </c>
      <c r="L5342" s="207" t="s">
        <v>827</v>
      </c>
      <c r="M5342" s="208" t="s">
        <v>1645</v>
      </c>
      <c r="N5342" s="209">
        <f t="shared" si="0"/>
        <v>2026</v>
      </c>
      <c r="O5342" s="210">
        <f t="shared" si="1"/>
        <v>1</v>
      </c>
      <c r="P5342" s="211" t="str">
        <f>IFERROR(VLOOKUP(F5342,연간집계!D:E,2,FALSE),"")</f>
        <v>셀프스튜디오앨범 10*10</v>
      </c>
    </row>
    <row r="5343" spans="1:16" ht="12.75">
      <c r="A5343" s="201">
        <v>46029.882881944446</v>
      </c>
      <c r="B5343" s="202">
        <v>46029</v>
      </c>
      <c r="C5343" s="203" t="s">
        <v>12527</v>
      </c>
      <c r="D5343" s="203" t="s">
        <v>11</v>
      </c>
      <c r="E5343" s="204" t="s">
        <v>12528</v>
      </c>
      <c r="F5343" s="49" t="s">
        <v>1284</v>
      </c>
      <c r="G5343" s="203">
        <v>6</v>
      </c>
      <c r="H5343" s="203" t="s">
        <v>12529</v>
      </c>
      <c r="I5343" s="205" t="s">
        <v>4943</v>
      </c>
      <c r="J5343" s="206"/>
      <c r="K5343" s="203">
        <v>26</v>
      </c>
      <c r="L5343" s="207" t="s">
        <v>827</v>
      </c>
      <c r="M5343" s="208" t="s">
        <v>1449</v>
      </c>
      <c r="N5343" s="209">
        <f t="shared" si="0"/>
        <v>2026</v>
      </c>
      <c r="O5343" s="210">
        <f t="shared" si="1"/>
        <v>1</v>
      </c>
      <c r="P5343" s="211" t="str">
        <f>IFERROR(VLOOKUP(F5343,연간집계!D:E,2,FALSE),"")</f>
        <v>PCMS_스탠다드캘린더</v>
      </c>
    </row>
    <row r="5344" spans="1:16" ht="12.75">
      <c r="A5344" s="201">
        <v>46029.903391203705</v>
      </c>
      <c r="B5344" s="202">
        <v>46029</v>
      </c>
      <c r="C5344" s="203" t="s">
        <v>12530</v>
      </c>
      <c r="D5344" s="203" t="s">
        <v>11</v>
      </c>
      <c r="E5344" s="204" t="s">
        <v>12531</v>
      </c>
      <c r="F5344" s="49" t="s">
        <v>1287</v>
      </c>
      <c r="G5344" s="203">
        <v>8</v>
      </c>
      <c r="H5344" s="203" t="s">
        <v>1776</v>
      </c>
      <c r="I5344" s="205" t="s">
        <v>2297</v>
      </c>
      <c r="J5344" s="206"/>
      <c r="K5344" s="203">
        <v>26</v>
      </c>
      <c r="L5344" s="207" t="s">
        <v>827</v>
      </c>
      <c r="M5344" s="208" t="s">
        <v>1436</v>
      </c>
      <c r="N5344" s="209">
        <f t="shared" si="0"/>
        <v>2026</v>
      </c>
      <c r="O5344" s="210">
        <f t="shared" si="1"/>
        <v>1</v>
      </c>
      <c r="P5344" s="211" t="str">
        <f>IFERROR(VLOOKUP(F5344,연간집계!D:E,2,FALSE),"")</f>
        <v>PCMS_우드스탠드캘린더</v>
      </c>
    </row>
    <row r="5345" spans="1:16" ht="12.75">
      <c r="A5345" s="201">
        <v>46029.915173611109</v>
      </c>
      <c r="B5345" s="202">
        <v>46029</v>
      </c>
      <c r="C5345" s="203" t="s">
        <v>12532</v>
      </c>
      <c r="D5345" s="203" t="s">
        <v>11</v>
      </c>
      <c r="E5345" s="204" t="s">
        <v>12533</v>
      </c>
      <c r="F5345" s="49" t="s">
        <v>1284</v>
      </c>
      <c r="G5345" s="203">
        <v>7</v>
      </c>
      <c r="H5345" s="203" t="s">
        <v>3717</v>
      </c>
      <c r="I5345" s="205" t="s">
        <v>5534</v>
      </c>
      <c r="J5345" s="206"/>
      <c r="K5345" s="203">
        <v>26</v>
      </c>
      <c r="L5345" s="207" t="s">
        <v>828</v>
      </c>
      <c r="M5345" s="208" t="s">
        <v>1449</v>
      </c>
      <c r="N5345" s="209">
        <f t="shared" si="0"/>
        <v>2026</v>
      </c>
      <c r="O5345" s="210">
        <f t="shared" si="1"/>
        <v>1</v>
      </c>
      <c r="P5345" s="211" t="str">
        <f>IFERROR(VLOOKUP(F5345,연간집계!D:E,2,FALSE),"")</f>
        <v>PCMS_스탠다드캘린더</v>
      </c>
    </row>
    <row r="5346" spans="1:16" ht="12.75">
      <c r="A5346" s="201">
        <v>46029.950370370374</v>
      </c>
      <c r="B5346" s="202">
        <v>46029</v>
      </c>
      <c r="C5346" s="203" t="s">
        <v>12534</v>
      </c>
      <c r="D5346" s="203" t="s">
        <v>11</v>
      </c>
      <c r="E5346" s="204" t="s">
        <v>12535</v>
      </c>
      <c r="F5346" s="49" t="s">
        <v>1284</v>
      </c>
      <c r="G5346" s="203">
        <v>9</v>
      </c>
      <c r="H5346" s="203" t="s">
        <v>12536</v>
      </c>
      <c r="I5346" s="205" t="s">
        <v>1501</v>
      </c>
      <c r="J5346" s="206"/>
      <c r="K5346" s="203">
        <v>26</v>
      </c>
      <c r="L5346" s="207" t="s">
        <v>828</v>
      </c>
      <c r="M5346" s="208" t="s">
        <v>1493</v>
      </c>
      <c r="N5346" s="209">
        <f t="shared" si="0"/>
        <v>2026</v>
      </c>
      <c r="O5346" s="210">
        <f t="shared" si="1"/>
        <v>1</v>
      </c>
      <c r="P5346" s="211" t="str">
        <f>IFERROR(VLOOKUP(F5346,연간집계!D:E,2,FALSE),"")</f>
        <v>PCMS_스탠다드캘린더</v>
      </c>
    </row>
    <row r="5347" spans="1:16" ht="12.75">
      <c r="A5347" s="201">
        <v>46029.953321759262</v>
      </c>
      <c r="B5347" s="202">
        <v>46029</v>
      </c>
      <c r="C5347" s="203" t="s">
        <v>12537</v>
      </c>
      <c r="D5347" s="203" t="s">
        <v>11</v>
      </c>
      <c r="E5347" s="204" t="s">
        <v>12538</v>
      </c>
      <c r="F5347" s="49" t="s">
        <v>838</v>
      </c>
      <c r="G5347" s="203">
        <v>1</v>
      </c>
      <c r="H5347" s="203" t="s">
        <v>12539</v>
      </c>
      <c r="I5347" s="205" t="s">
        <v>5118</v>
      </c>
      <c r="J5347" s="206"/>
      <c r="K5347" s="203">
        <v>26</v>
      </c>
      <c r="L5347" s="207" t="s">
        <v>827</v>
      </c>
      <c r="M5347" s="208" t="s">
        <v>4034</v>
      </c>
      <c r="N5347" s="209">
        <f t="shared" si="0"/>
        <v>2026</v>
      </c>
      <c r="O5347" s="210">
        <f t="shared" si="1"/>
        <v>1</v>
      </c>
      <c r="P5347" s="211" t="str">
        <f>IFERROR(VLOOKUP(F5347,연간집계!D:E,2,FALSE),"")</f>
        <v>스탠다드 포토북 6*8 (하드/무광)</v>
      </c>
    </row>
    <row r="5348" spans="1:16" ht="12.75">
      <c r="A5348" s="201">
        <v>46029.970937500002</v>
      </c>
      <c r="B5348" s="202">
        <v>46029</v>
      </c>
      <c r="C5348" s="203" t="s">
        <v>12540</v>
      </c>
      <c r="D5348" s="203" t="s">
        <v>11</v>
      </c>
      <c r="E5348" s="204" t="s">
        <v>12541</v>
      </c>
      <c r="F5348" s="49" t="s">
        <v>1281</v>
      </c>
      <c r="G5348" s="203">
        <v>2</v>
      </c>
      <c r="H5348" s="203" t="s">
        <v>12542</v>
      </c>
      <c r="I5348" s="205" t="s">
        <v>5624</v>
      </c>
      <c r="J5348" s="206"/>
      <c r="K5348" s="203">
        <v>26</v>
      </c>
      <c r="L5348" s="207" t="s">
        <v>827</v>
      </c>
      <c r="M5348" s="208" t="s">
        <v>1541</v>
      </c>
      <c r="N5348" s="209">
        <f t="shared" si="0"/>
        <v>2026</v>
      </c>
      <c r="O5348" s="210">
        <f t="shared" si="1"/>
        <v>1</v>
      </c>
      <c r="P5348" s="211" t="str">
        <f>IFERROR(VLOOKUP(F5348,연간집계!D:E,2,FALSE),"")</f>
        <v>PCMS_빅캘린더</v>
      </c>
    </row>
    <row r="5349" spans="1:16" ht="12.75">
      <c r="A5349" s="201">
        <v>46029.991435185184</v>
      </c>
      <c r="B5349" s="202">
        <v>46029</v>
      </c>
      <c r="C5349" s="203" t="s">
        <v>12543</v>
      </c>
      <c r="D5349" s="203" t="s">
        <v>11</v>
      </c>
      <c r="E5349" s="204" t="s">
        <v>12544</v>
      </c>
      <c r="F5349" s="49" t="s">
        <v>1299</v>
      </c>
      <c r="G5349" s="203">
        <v>1</v>
      </c>
      <c r="H5349" s="203" t="s">
        <v>692</v>
      </c>
      <c r="I5349" s="205" t="s">
        <v>5190</v>
      </c>
      <c r="J5349" s="206"/>
      <c r="K5349" s="203">
        <v>15</v>
      </c>
      <c r="L5349" s="207" t="s">
        <v>827</v>
      </c>
      <c r="M5349" s="208" t="s">
        <v>1449</v>
      </c>
      <c r="N5349" s="209">
        <f t="shared" si="0"/>
        <v>2026</v>
      </c>
      <c r="O5349" s="210">
        <f t="shared" si="1"/>
        <v>1</v>
      </c>
      <c r="P5349" s="211" t="str">
        <f>IFERROR(VLOOKUP(F5349,연간집계!D:E,2,FALSE),"")</f>
        <v>PCMS_우드월캘린더</v>
      </c>
    </row>
    <row r="5350" spans="1:16" ht="12.75">
      <c r="A5350" s="201">
        <v>46029.991446759261</v>
      </c>
      <c r="B5350" s="202">
        <v>46029</v>
      </c>
      <c r="C5350" s="203" t="s">
        <v>12545</v>
      </c>
      <c r="D5350" s="203" t="s">
        <v>11</v>
      </c>
      <c r="E5350" s="204" t="s">
        <v>12544</v>
      </c>
      <c r="F5350" s="49" t="s">
        <v>1284</v>
      </c>
      <c r="G5350" s="203">
        <v>5</v>
      </c>
      <c r="H5350" s="203" t="s">
        <v>692</v>
      </c>
      <c r="I5350" s="205" t="s">
        <v>4631</v>
      </c>
      <c r="J5350" s="206"/>
      <c r="K5350" s="203">
        <v>26</v>
      </c>
      <c r="L5350" s="207" t="s">
        <v>827</v>
      </c>
      <c r="M5350" s="208" t="s">
        <v>1449</v>
      </c>
      <c r="N5350" s="209">
        <f t="shared" si="0"/>
        <v>2026</v>
      </c>
      <c r="O5350" s="210">
        <f t="shared" si="1"/>
        <v>1</v>
      </c>
      <c r="P5350" s="211" t="str">
        <f>IFERROR(VLOOKUP(F5350,연간집계!D:E,2,FALSE),"")</f>
        <v>PCMS_스탠다드캘린더</v>
      </c>
    </row>
    <row r="5351" spans="1:16" ht="12.75">
      <c r="A5351" s="201">
        <v>46030.404513888891</v>
      </c>
      <c r="B5351" s="202">
        <v>46030</v>
      </c>
      <c r="C5351" s="203" t="s">
        <v>12546</v>
      </c>
      <c r="D5351" s="203" t="s">
        <v>11</v>
      </c>
      <c r="E5351" s="204" t="s">
        <v>12547</v>
      </c>
      <c r="F5351" s="49" t="s">
        <v>981</v>
      </c>
      <c r="G5351" s="203">
        <v>1</v>
      </c>
      <c r="H5351" s="203" t="s">
        <v>12548</v>
      </c>
      <c r="I5351" s="205" t="s">
        <v>1440</v>
      </c>
      <c r="J5351" s="206"/>
      <c r="K5351" s="203">
        <v>84</v>
      </c>
      <c r="L5351" s="207" t="s">
        <v>827</v>
      </c>
      <c r="M5351" s="208" t="s">
        <v>1436</v>
      </c>
      <c r="N5351" s="209">
        <f t="shared" si="0"/>
        <v>2026</v>
      </c>
      <c r="O5351" s="210">
        <f t="shared" si="1"/>
        <v>1</v>
      </c>
      <c r="P5351" s="211" t="str">
        <f>IFERROR(VLOOKUP(F5351,연간집계!D:E,2,FALSE),"")</f>
        <v>워크샵북</v>
      </c>
    </row>
    <row r="5352" spans="1:16" ht="12.75">
      <c r="A5352" s="201">
        <v>46030.489398148151</v>
      </c>
      <c r="B5352" s="202">
        <v>46030</v>
      </c>
      <c r="C5352" s="203" t="s">
        <v>12549</v>
      </c>
      <c r="D5352" s="203" t="s">
        <v>11</v>
      </c>
      <c r="E5352" s="204" t="s">
        <v>12550</v>
      </c>
      <c r="F5352" s="49" t="s">
        <v>1293</v>
      </c>
      <c r="G5352" s="203">
        <v>3</v>
      </c>
      <c r="H5352" s="203" t="s">
        <v>12551</v>
      </c>
      <c r="I5352" s="205" t="s">
        <v>12552</v>
      </c>
      <c r="J5352" s="206"/>
      <c r="K5352" s="203">
        <v>15</v>
      </c>
      <c r="L5352" s="207" t="s">
        <v>827</v>
      </c>
      <c r="M5352" s="208" t="s">
        <v>1471</v>
      </c>
      <c r="N5352" s="209">
        <f t="shared" si="0"/>
        <v>2026</v>
      </c>
      <c r="O5352" s="210">
        <f t="shared" si="1"/>
        <v>1</v>
      </c>
      <c r="P5352" s="211" t="str">
        <f>IFERROR(VLOOKUP(F5352,연간집계!D:E,2,FALSE),"")</f>
        <v>설치형_월캘린더</v>
      </c>
    </row>
    <row r="5353" spans="1:16" ht="12.75">
      <c r="A5353" s="201">
        <v>46030.492384259262</v>
      </c>
      <c r="B5353" s="202">
        <v>46030</v>
      </c>
      <c r="C5353" s="203" t="s">
        <v>12553</v>
      </c>
      <c r="D5353" s="203" t="s">
        <v>11</v>
      </c>
      <c r="E5353" s="204" t="s">
        <v>12554</v>
      </c>
      <c r="F5353" s="49" t="s">
        <v>856</v>
      </c>
      <c r="G5353" s="203">
        <v>1</v>
      </c>
      <c r="H5353" s="203" t="s">
        <v>12555</v>
      </c>
      <c r="I5353" s="205" t="s">
        <v>1440</v>
      </c>
      <c r="J5353" s="206"/>
      <c r="K5353" s="203">
        <v>44</v>
      </c>
      <c r="L5353" s="207" t="s">
        <v>827</v>
      </c>
      <c r="M5353" s="208" t="s">
        <v>1449</v>
      </c>
      <c r="N5353" s="209">
        <f t="shared" si="0"/>
        <v>2026</v>
      </c>
      <c r="O5353" s="210">
        <f t="shared" si="1"/>
        <v>1</v>
      </c>
      <c r="P5353" s="211" t="str">
        <f>IFERROR(VLOOKUP(F5353,연간집계!D:E,2,FALSE),"")</f>
        <v>스탠다드 포토북 8*8 (하드/무광)</v>
      </c>
    </row>
    <row r="5354" spans="1:16" ht="12.75">
      <c r="A5354" s="201">
        <v>46030.542500000003</v>
      </c>
      <c r="B5354" s="202">
        <v>46030</v>
      </c>
      <c r="C5354" s="203" t="s">
        <v>12556</v>
      </c>
      <c r="D5354" s="203" t="s">
        <v>11</v>
      </c>
      <c r="E5354" s="204" t="s">
        <v>12557</v>
      </c>
      <c r="F5354" s="49" t="s">
        <v>858</v>
      </c>
      <c r="G5354" s="203">
        <v>1</v>
      </c>
      <c r="H5354" s="203" t="s">
        <v>12558</v>
      </c>
      <c r="I5354" s="205" t="s">
        <v>1440</v>
      </c>
      <c r="J5354" s="206"/>
      <c r="K5354" s="203">
        <v>38</v>
      </c>
      <c r="L5354" s="207" t="s">
        <v>827</v>
      </c>
      <c r="M5354" s="208" t="s">
        <v>1541</v>
      </c>
      <c r="N5354" s="209">
        <f t="shared" si="0"/>
        <v>2026</v>
      </c>
      <c r="O5354" s="210">
        <f t="shared" si="1"/>
        <v>1</v>
      </c>
      <c r="P5354" s="211" t="str">
        <f>IFERROR(VLOOKUP(F5354,연간집계!D:E,2,FALSE),"")</f>
        <v>스탠다드 포토북 8*8 (하드/유광)</v>
      </c>
    </row>
    <row r="5355" spans="1:16" ht="12.75">
      <c r="A5355" s="201">
        <v>46030.574849537035</v>
      </c>
      <c r="B5355" s="202">
        <v>46030</v>
      </c>
      <c r="C5355" s="203" t="s">
        <v>12559</v>
      </c>
      <c r="D5355" s="203" t="s">
        <v>11</v>
      </c>
      <c r="E5355" s="204" t="s">
        <v>12560</v>
      </c>
      <c r="F5355" s="49" t="s">
        <v>1299</v>
      </c>
      <c r="G5355" s="203">
        <v>1</v>
      </c>
      <c r="H5355" s="203" t="s">
        <v>12561</v>
      </c>
      <c r="I5355" s="205" t="s">
        <v>5190</v>
      </c>
      <c r="J5355" s="206"/>
      <c r="K5355" s="203">
        <v>15</v>
      </c>
      <c r="L5355" s="207" t="s">
        <v>827</v>
      </c>
      <c r="M5355" s="208" t="s">
        <v>1449</v>
      </c>
      <c r="N5355" s="209">
        <f t="shared" si="0"/>
        <v>2026</v>
      </c>
      <c r="O5355" s="210">
        <f t="shared" si="1"/>
        <v>1</v>
      </c>
      <c r="P5355" s="211" t="str">
        <f>IFERROR(VLOOKUP(F5355,연간집계!D:E,2,FALSE),"")</f>
        <v>PCMS_우드월캘린더</v>
      </c>
    </row>
    <row r="5356" spans="1:16" ht="12.75">
      <c r="A5356" s="201">
        <v>46030.577916666669</v>
      </c>
      <c r="B5356" s="202">
        <v>46030</v>
      </c>
      <c r="C5356" s="203" t="s">
        <v>12562</v>
      </c>
      <c r="D5356" s="203" t="s">
        <v>11</v>
      </c>
      <c r="E5356" s="204" t="s">
        <v>12563</v>
      </c>
      <c r="F5356" s="49" t="s">
        <v>1291</v>
      </c>
      <c r="G5356" s="203">
        <v>5</v>
      </c>
      <c r="H5356" s="203" t="s">
        <v>12564</v>
      </c>
      <c r="I5356" s="205" t="s">
        <v>1840</v>
      </c>
      <c r="J5356" s="206"/>
      <c r="K5356" s="203">
        <v>14</v>
      </c>
      <c r="L5356" s="207" t="s">
        <v>827</v>
      </c>
      <c r="M5356" s="208" t="s">
        <v>1449</v>
      </c>
      <c r="N5356" s="209">
        <f t="shared" si="0"/>
        <v>2026</v>
      </c>
      <c r="O5356" s="210">
        <f t="shared" si="1"/>
        <v>1</v>
      </c>
      <c r="P5356" s="211" t="str">
        <f>IFERROR(VLOOKUP(F5356,연간집계!D:E,2,FALSE),"")</f>
        <v>PCMS_벽걸이1단캘린더</v>
      </c>
    </row>
    <row r="5357" spans="1:16" ht="12.75">
      <c r="A5357" s="201">
        <v>46030.583969907406</v>
      </c>
      <c r="B5357" s="202">
        <v>46030</v>
      </c>
      <c r="C5357" s="203" t="s">
        <v>12565</v>
      </c>
      <c r="D5357" s="203" t="s">
        <v>11</v>
      </c>
      <c r="E5357" s="204" t="s">
        <v>12566</v>
      </c>
      <c r="F5357" s="49" t="s">
        <v>847</v>
      </c>
      <c r="G5357" s="203">
        <v>1</v>
      </c>
      <c r="H5357" s="203" t="s">
        <v>12567</v>
      </c>
      <c r="I5357" s="205" t="s">
        <v>2220</v>
      </c>
      <c r="J5357" s="206"/>
      <c r="K5357" s="203">
        <v>52</v>
      </c>
      <c r="L5357" s="207" t="s">
        <v>827</v>
      </c>
      <c r="M5357" s="208" t="s">
        <v>1612</v>
      </c>
      <c r="N5357" s="209">
        <f t="shared" si="0"/>
        <v>2026</v>
      </c>
      <c r="O5357" s="210">
        <f t="shared" si="1"/>
        <v>1</v>
      </c>
      <c r="P5357" s="211" t="str">
        <f>IFERROR(VLOOKUP(F5357,연간집계!D:E,2,FALSE),"")</f>
        <v>스탠다드 포토북 8*11 (하드/무광)</v>
      </c>
    </row>
    <row r="5358" spans="1:16" ht="12.75">
      <c r="A5358" s="201">
        <v>46030.583981481483</v>
      </c>
      <c r="B5358" s="202">
        <v>46030</v>
      </c>
      <c r="C5358" s="203" t="s">
        <v>12568</v>
      </c>
      <c r="D5358" s="203" t="s">
        <v>11</v>
      </c>
      <c r="E5358" s="204" t="s">
        <v>12566</v>
      </c>
      <c r="F5358" s="49" t="s">
        <v>838</v>
      </c>
      <c r="G5358" s="203">
        <v>1</v>
      </c>
      <c r="H5358" s="203" t="s">
        <v>12567</v>
      </c>
      <c r="I5358" s="205" t="s">
        <v>2370</v>
      </c>
      <c r="J5358" s="206"/>
      <c r="K5358" s="203">
        <v>24</v>
      </c>
      <c r="L5358" s="207" t="s">
        <v>827</v>
      </c>
      <c r="M5358" s="208" t="s">
        <v>1612</v>
      </c>
      <c r="N5358" s="209">
        <f t="shared" si="0"/>
        <v>2026</v>
      </c>
      <c r="O5358" s="210">
        <f t="shared" si="1"/>
        <v>1</v>
      </c>
      <c r="P5358" s="211" t="str">
        <f>IFERROR(VLOOKUP(F5358,연간집계!D:E,2,FALSE),"")</f>
        <v>스탠다드 포토북 6*8 (하드/무광)</v>
      </c>
    </row>
    <row r="5359" spans="1:16" ht="12.75">
      <c r="A5359" s="201">
        <v>46030.583993055552</v>
      </c>
      <c r="B5359" s="202">
        <v>46030</v>
      </c>
      <c r="C5359" s="203" t="s">
        <v>12569</v>
      </c>
      <c r="D5359" s="203" t="s">
        <v>11</v>
      </c>
      <c r="E5359" s="204" t="s">
        <v>12566</v>
      </c>
      <c r="F5359" s="49" t="s">
        <v>838</v>
      </c>
      <c r="G5359" s="203">
        <v>1</v>
      </c>
      <c r="H5359" s="203" t="s">
        <v>12567</v>
      </c>
      <c r="I5359" s="205" t="s">
        <v>2370</v>
      </c>
      <c r="J5359" s="206"/>
      <c r="K5359" s="203">
        <v>24</v>
      </c>
      <c r="L5359" s="207" t="s">
        <v>827</v>
      </c>
      <c r="M5359" s="208" t="s">
        <v>1612</v>
      </c>
      <c r="N5359" s="209">
        <f t="shared" si="0"/>
        <v>2026</v>
      </c>
      <c r="O5359" s="210">
        <f t="shared" si="1"/>
        <v>1</v>
      </c>
      <c r="P5359" s="211" t="str">
        <f>IFERROR(VLOOKUP(F5359,연간집계!D:E,2,FALSE),"")</f>
        <v>스탠다드 포토북 6*8 (하드/무광)</v>
      </c>
    </row>
    <row r="5360" spans="1:16" ht="12.75">
      <c r="A5360" s="201">
        <v>46030.584004629629</v>
      </c>
      <c r="B5360" s="202">
        <v>46030</v>
      </c>
      <c r="C5360" s="203" t="s">
        <v>12570</v>
      </c>
      <c r="D5360" s="203" t="s">
        <v>11</v>
      </c>
      <c r="E5360" s="204" t="s">
        <v>12566</v>
      </c>
      <c r="F5360" s="49" t="s">
        <v>838</v>
      </c>
      <c r="G5360" s="203">
        <v>1</v>
      </c>
      <c r="H5360" s="203" t="s">
        <v>12567</v>
      </c>
      <c r="I5360" s="205" t="s">
        <v>2370</v>
      </c>
      <c r="J5360" s="206"/>
      <c r="K5360" s="203">
        <v>24</v>
      </c>
      <c r="L5360" s="207" t="s">
        <v>827</v>
      </c>
      <c r="M5360" s="208" t="s">
        <v>1612</v>
      </c>
      <c r="N5360" s="209">
        <f t="shared" si="0"/>
        <v>2026</v>
      </c>
      <c r="O5360" s="210">
        <f t="shared" si="1"/>
        <v>1</v>
      </c>
      <c r="P5360" s="211" t="str">
        <f>IFERROR(VLOOKUP(F5360,연간집계!D:E,2,FALSE),"")</f>
        <v>스탠다드 포토북 6*8 (하드/무광)</v>
      </c>
    </row>
    <row r="5361" spans="1:16" ht="12.75">
      <c r="A5361" s="201">
        <v>46030.584027777775</v>
      </c>
      <c r="B5361" s="202">
        <v>46030</v>
      </c>
      <c r="C5361" s="203" t="s">
        <v>12571</v>
      </c>
      <c r="D5361" s="203" t="s">
        <v>11</v>
      </c>
      <c r="E5361" s="204" t="s">
        <v>12566</v>
      </c>
      <c r="F5361" s="49" t="s">
        <v>838</v>
      </c>
      <c r="G5361" s="203">
        <v>1</v>
      </c>
      <c r="H5361" s="203" t="s">
        <v>12567</v>
      </c>
      <c r="I5361" s="205" t="s">
        <v>2370</v>
      </c>
      <c r="J5361" s="206"/>
      <c r="K5361" s="203">
        <v>24</v>
      </c>
      <c r="L5361" s="207" t="s">
        <v>827</v>
      </c>
      <c r="M5361" s="208" t="s">
        <v>1612</v>
      </c>
      <c r="N5361" s="209">
        <f t="shared" si="0"/>
        <v>2026</v>
      </c>
      <c r="O5361" s="210">
        <f t="shared" si="1"/>
        <v>1</v>
      </c>
      <c r="P5361" s="211" t="str">
        <f>IFERROR(VLOOKUP(F5361,연간집계!D:E,2,FALSE),"")</f>
        <v>스탠다드 포토북 6*8 (하드/무광)</v>
      </c>
    </row>
    <row r="5362" spans="1:16" ht="12.75">
      <c r="A5362" s="201">
        <v>46030.584039351852</v>
      </c>
      <c r="B5362" s="202">
        <v>46030</v>
      </c>
      <c r="C5362" s="203" t="s">
        <v>12572</v>
      </c>
      <c r="D5362" s="203" t="s">
        <v>11</v>
      </c>
      <c r="E5362" s="204" t="s">
        <v>12566</v>
      </c>
      <c r="F5362" s="49" t="s">
        <v>838</v>
      </c>
      <c r="G5362" s="203">
        <v>1</v>
      </c>
      <c r="H5362" s="203" t="s">
        <v>12567</v>
      </c>
      <c r="I5362" s="205" t="s">
        <v>1566</v>
      </c>
      <c r="J5362" s="206"/>
      <c r="K5362" s="203">
        <v>40</v>
      </c>
      <c r="L5362" s="207" t="s">
        <v>827</v>
      </c>
      <c r="M5362" s="208" t="s">
        <v>1612</v>
      </c>
      <c r="N5362" s="209">
        <f t="shared" si="0"/>
        <v>2026</v>
      </c>
      <c r="O5362" s="210">
        <f t="shared" si="1"/>
        <v>1</v>
      </c>
      <c r="P5362" s="211" t="str">
        <f>IFERROR(VLOOKUP(F5362,연간집계!D:E,2,FALSE),"")</f>
        <v>스탠다드 포토북 6*8 (하드/무광)</v>
      </c>
    </row>
    <row r="5363" spans="1:16" ht="12.75">
      <c r="A5363" s="201">
        <v>46030.584062499998</v>
      </c>
      <c r="B5363" s="202">
        <v>46030</v>
      </c>
      <c r="C5363" s="203" t="s">
        <v>12573</v>
      </c>
      <c r="D5363" s="203" t="s">
        <v>11</v>
      </c>
      <c r="E5363" s="204" t="s">
        <v>12566</v>
      </c>
      <c r="F5363" s="49" t="s">
        <v>838</v>
      </c>
      <c r="G5363" s="203">
        <v>1</v>
      </c>
      <c r="H5363" s="203" t="s">
        <v>12567</v>
      </c>
      <c r="I5363" s="205" t="s">
        <v>1566</v>
      </c>
      <c r="J5363" s="206"/>
      <c r="K5363" s="203">
        <v>46</v>
      </c>
      <c r="L5363" s="207" t="s">
        <v>827</v>
      </c>
      <c r="M5363" s="208" t="s">
        <v>1612</v>
      </c>
      <c r="N5363" s="209">
        <f t="shared" si="0"/>
        <v>2026</v>
      </c>
      <c r="O5363" s="210">
        <f t="shared" si="1"/>
        <v>1</v>
      </c>
      <c r="P5363" s="211" t="str">
        <f>IFERROR(VLOOKUP(F5363,연간집계!D:E,2,FALSE),"")</f>
        <v>스탠다드 포토북 6*8 (하드/무광)</v>
      </c>
    </row>
    <row r="5364" spans="1:16" ht="12.75">
      <c r="A5364" s="201">
        <v>46030.584074074075</v>
      </c>
      <c r="B5364" s="202">
        <v>46030</v>
      </c>
      <c r="C5364" s="203" t="s">
        <v>12574</v>
      </c>
      <c r="D5364" s="203" t="s">
        <v>11</v>
      </c>
      <c r="E5364" s="204" t="s">
        <v>12566</v>
      </c>
      <c r="F5364" s="49" t="s">
        <v>838</v>
      </c>
      <c r="G5364" s="203">
        <v>1</v>
      </c>
      <c r="H5364" s="203" t="s">
        <v>12567</v>
      </c>
      <c r="I5364" s="205" t="s">
        <v>1566</v>
      </c>
      <c r="J5364" s="206"/>
      <c r="K5364" s="203">
        <v>46</v>
      </c>
      <c r="L5364" s="207" t="s">
        <v>827</v>
      </c>
      <c r="M5364" s="208" t="s">
        <v>1612</v>
      </c>
      <c r="N5364" s="209">
        <f t="shared" si="0"/>
        <v>2026</v>
      </c>
      <c r="O5364" s="210">
        <f t="shared" si="1"/>
        <v>1</v>
      </c>
      <c r="P5364" s="211" t="str">
        <f>IFERROR(VLOOKUP(F5364,연간집계!D:E,2,FALSE),"")</f>
        <v>스탠다드 포토북 6*8 (하드/무광)</v>
      </c>
    </row>
    <row r="5365" spans="1:16" ht="12.75">
      <c r="A5365" s="201">
        <v>46030.584097222221</v>
      </c>
      <c r="B5365" s="202">
        <v>46030</v>
      </c>
      <c r="C5365" s="203" t="s">
        <v>12575</v>
      </c>
      <c r="D5365" s="203" t="s">
        <v>11</v>
      </c>
      <c r="E5365" s="204" t="s">
        <v>12566</v>
      </c>
      <c r="F5365" s="49" t="s">
        <v>838</v>
      </c>
      <c r="G5365" s="203">
        <v>1</v>
      </c>
      <c r="H5365" s="203" t="s">
        <v>12567</v>
      </c>
      <c r="I5365" s="205" t="s">
        <v>1566</v>
      </c>
      <c r="J5365" s="206"/>
      <c r="K5365" s="203">
        <v>46</v>
      </c>
      <c r="L5365" s="207" t="s">
        <v>827</v>
      </c>
      <c r="M5365" s="208" t="s">
        <v>1612</v>
      </c>
      <c r="N5365" s="209">
        <f t="shared" si="0"/>
        <v>2026</v>
      </c>
      <c r="O5365" s="210">
        <f t="shared" si="1"/>
        <v>1</v>
      </c>
      <c r="P5365" s="211" t="str">
        <f>IFERROR(VLOOKUP(F5365,연간집계!D:E,2,FALSE),"")</f>
        <v>스탠다드 포토북 6*8 (하드/무광)</v>
      </c>
    </row>
    <row r="5366" spans="1:16" ht="12.75">
      <c r="A5366" s="201">
        <v>46030.584108796298</v>
      </c>
      <c r="B5366" s="202">
        <v>46030</v>
      </c>
      <c r="C5366" s="203" t="s">
        <v>12576</v>
      </c>
      <c r="D5366" s="203" t="s">
        <v>11</v>
      </c>
      <c r="E5366" s="204" t="s">
        <v>12566</v>
      </c>
      <c r="F5366" s="49" t="s">
        <v>838</v>
      </c>
      <c r="G5366" s="203">
        <v>1</v>
      </c>
      <c r="H5366" s="203" t="s">
        <v>12567</v>
      </c>
      <c r="I5366" s="205" t="s">
        <v>1566</v>
      </c>
      <c r="J5366" s="206"/>
      <c r="K5366" s="203">
        <v>46</v>
      </c>
      <c r="L5366" s="207" t="s">
        <v>827</v>
      </c>
      <c r="M5366" s="208" t="s">
        <v>1612</v>
      </c>
      <c r="N5366" s="209">
        <f t="shared" si="0"/>
        <v>2026</v>
      </c>
      <c r="O5366" s="210">
        <f t="shared" si="1"/>
        <v>1</v>
      </c>
      <c r="P5366" s="211" t="str">
        <f>IFERROR(VLOOKUP(F5366,연간집계!D:E,2,FALSE),"")</f>
        <v>스탠다드 포토북 6*8 (하드/무광)</v>
      </c>
    </row>
    <row r="5367" spans="1:16" ht="12.75">
      <c r="A5367" s="201">
        <v>46030.584120370368</v>
      </c>
      <c r="B5367" s="202">
        <v>46030</v>
      </c>
      <c r="C5367" s="203" t="s">
        <v>12577</v>
      </c>
      <c r="D5367" s="203" t="s">
        <v>11</v>
      </c>
      <c r="E5367" s="204" t="s">
        <v>12566</v>
      </c>
      <c r="F5367" s="49" t="s">
        <v>838</v>
      </c>
      <c r="G5367" s="203">
        <v>1</v>
      </c>
      <c r="H5367" s="203" t="s">
        <v>12567</v>
      </c>
      <c r="I5367" s="205" t="s">
        <v>2370</v>
      </c>
      <c r="J5367" s="206"/>
      <c r="K5367" s="203">
        <v>24</v>
      </c>
      <c r="L5367" s="207" t="s">
        <v>827</v>
      </c>
      <c r="M5367" s="208" t="s">
        <v>1612</v>
      </c>
      <c r="N5367" s="209">
        <f t="shared" si="0"/>
        <v>2026</v>
      </c>
      <c r="O5367" s="210">
        <f t="shared" si="1"/>
        <v>1</v>
      </c>
      <c r="P5367" s="211" t="str">
        <f>IFERROR(VLOOKUP(F5367,연간집계!D:E,2,FALSE),"")</f>
        <v>스탠다드 포토북 6*8 (하드/무광)</v>
      </c>
    </row>
    <row r="5368" spans="1:16" ht="12.75">
      <c r="A5368" s="201">
        <v>46030.584143518521</v>
      </c>
      <c r="B5368" s="202">
        <v>46030</v>
      </c>
      <c r="C5368" s="203" t="s">
        <v>12578</v>
      </c>
      <c r="D5368" s="203" t="s">
        <v>11</v>
      </c>
      <c r="E5368" s="204" t="s">
        <v>12566</v>
      </c>
      <c r="F5368" s="49" t="s">
        <v>838</v>
      </c>
      <c r="G5368" s="203">
        <v>1</v>
      </c>
      <c r="H5368" s="203" t="s">
        <v>12567</v>
      </c>
      <c r="I5368" s="205" t="s">
        <v>2370</v>
      </c>
      <c r="J5368" s="206"/>
      <c r="K5368" s="203">
        <v>24</v>
      </c>
      <c r="L5368" s="207" t="s">
        <v>827</v>
      </c>
      <c r="M5368" s="208" t="s">
        <v>1612</v>
      </c>
      <c r="N5368" s="209">
        <f t="shared" si="0"/>
        <v>2026</v>
      </c>
      <c r="O5368" s="210">
        <f t="shared" si="1"/>
        <v>1</v>
      </c>
      <c r="P5368" s="211" t="str">
        <f>IFERROR(VLOOKUP(F5368,연간집계!D:E,2,FALSE),"")</f>
        <v>스탠다드 포토북 6*8 (하드/무광)</v>
      </c>
    </row>
    <row r="5369" spans="1:16" ht="12.75">
      <c r="A5369" s="201">
        <v>46030.584155092591</v>
      </c>
      <c r="B5369" s="202">
        <v>46030</v>
      </c>
      <c r="C5369" s="203" t="s">
        <v>12579</v>
      </c>
      <c r="D5369" s="203" t="s">
        <v>11</v>
      </c>
      <c r="E5369" s="204" t="s">
        <v>12566</v>
      </c>
      <c r="F5369" s="49" t="s">
        <v>838</v>
      </c>
      <c r="G5369" s="203">
        <v>1</v>
      </c>
      <c r="H5369" s="203" t="s">
        <v>12567</v>
      </c>
      <c r="I5369" s="205" t="s">
        <v>2370</v>
      </c>
      <c r="J5369" s="206"/>
      <c r="K5369" s="203">
        <v>46</v>
      </c>
      <c r="L5369" s="207" t="s">
        <v>827</v>
      </c>
      <c r="M5369" s="208" t="s">
        <v>1612</v>
      </c>
      <c r="N5369" s="209">
        <f t="shared" si="0"/>
        <v>2026</v>
      </c>
      <c r="O5369" s="210">
        <f t="shared" si="1"/>
        <v>1</v>
      </c>
      <c r="P5369" s="211" t="str">
        <f>IFERROR(VLOOKUP(F5369,연간집계!D:E,2,FALSE),"")</f>
        <v>스탠다드 포토북 6*8 (하드/무광)</v>
      </c>
    </row>
    <row r="5370" spans="1:16" ht="12.75">
      <c r="A5370" s="201">
        <v>46030.584166666667</v>
      </c>
      <c r="B5370" s="202">
        <v>46030</v>
      </c>
      <c r="C5370" s="203" t="s">
        <v>12580</v>
      </c>
      <c r="D5370" s="203" t="s">
        <v>11</v>
      </c>
      <c r="E5370" s="204" t="s">
        <v>12566</v>
      </c>
      <c r="F5370" s="49" t="s">
        <v>838</v>
      </c>
      <c r="G5370" s="203">
        <v>1</v>
      </c>
      <c r="H5370" s="203" t="s">
        <v>12567</v>
      </c>
      <c r="I5370" s="205" t="s">
        <v>1566</v>
      </c>
      <c r="J5370" s="206"/>
      <c r="K5370" s="203">
        <v>46</v>
      </c>
      <c r="L5370" s="207" t="s">
        <v>827</v>
      </c>
      <c r="M5370" s="208" t="s">
        <v>1612</v>
      </c>
      <c r="N5370" s="209">
        <f t="shared" si="0"/>
        <v>2026</v>
      </c>
      <c r="O5370" s="210">
        <f t="shared" si="1"/>
        <v>1</v>
      </c>
      <c r="P5370" s="211" t="str">
        <f>IFERROR(VLOOKUP(F5370,연간집계!D:E,2,FALSE),"")</f>
        <v>스탠다드 포토북 6*8 (하드/무광)</v>
      </c>
    </row>
    <row r="5371" spans="1:16" ht="12.75">
      <c r="A5371" s="201">
        <v>46030.584178240744</v>
      </c>
      <c r="B5371" s="202">
        <v>46030</v>
      </c>
      <c r="C5371" s="203" t="s">
        <v>12581</v>
      </c>
      <c r="D5371" s="203" t="s">
        <v>11</v>
      </c>
      <c r="E5371" s="204" t="s">
        <v>12566</v>
      </c>
      <c r="F5371" s="49" t="s">
        <v>838</v>
      </c>
      <c r="G5371" s="203">
        <v>1</v>
      </c>
      <c r="H5371" s="203" t="s">
        <v>12567</v>
      </c>
      <c r="I5371" s="205" t="s">
        <v>1566</v>
      </c>
      <c r="J5371" s="206"/>
      <c r="K5371" s="203">
        <v>46</v>
      </c>
      <c r="L5371" s="207" t="s">
        <v>827</v>
      </c>
      <c r="M5371" s="208" t="s">
        <v>1612</v>
      </c>
      <c r="N5371" s="209">
        <f t="shared" si="0"/>
        <v>2026</v>
      </c>
      <c r="O5371" s="210">
        <f t="shared" si="1"/>
        <v>1</v>
      </c>
      <c r="P5371" s="211" t="str">
        <f>IFERROR(VLOOKUP(F5371,연간집계!D:E,2,FALSE),"")</f>
        <v>스탠다드 포토북 6*8 (하드/무광)</v>
      </c>
    </row>
    <row r="5372" spans="1:16" ht="12.75">
      <c r="A5372" s="201">
        <v>46030.584189814814</v>
      </c>
      <c r="B5372" s="202">
        <v>46030</v>
      </c>
      <c r="C5372" s="203" t="s">
        <v>12582</v>
      </c>
      <c r="D5372" s="203" t="s">
        <v>11</v>
      </c>
      <c r="E5372" s="204" t="s">
        <v>12566</v>
      </c>
      <c r="F5372" s="49" t="s">
        <v>838</v>
      </c>
      <c r="G5372" s="203">
        <v>1</v>
      </c>
      <c r="H5372" s="203" t="s">
        <v>12567</v>
      </c>
      <c r="I5372" s="205" t="s">
        <v>1566</v>
      </c>
      <c r="J5372" s="206"/>
      <c r="K5372" s="203">
        <v>46</v>
      </c>
      <c r="L5372" s="207" t="s">
        <v>827</v>
      </c>
      <c r="M5372" s="208" t="s">
        <v>1612</v>
      </c>
      <c r="N5372" s="209">
        <f t="shared" si="0"/>
        <v>2026</v>
      </c>
      <c r="O5372" s="210">
        <f t="shared" si="1"/>
        <v>1</v>
      </c>
      <c r="P5372" s="211" t="str">
        <f>IFERROR(VLOOKUP(F5372,연간집계!D:E,2,FALSE),"")</f>
        <v>스탠다드 포토북 6*8 (하드/무광)</v>
      </c>
    </row>
    <row r="5373" spans="1:16" ht="12.75">
      <c r="A5373" s="201">
        <v>46030.584201388891</v>
      </c>
      <c r="B5373" s="202">
        <v>46030</v>
      </c>
      <c r="C5373" s="203" t="s">
        <v>12583</v>
      </c>
      <c r="D5373" s="203" t="s">
        <v>11</v>
      </c>
      <c r="E5373" s="204" t="s">
        <v>12584</v>
      </c>
      <c r="F5373" s="49" t="s">
        <v>1296</v>
      </c>
      <c r="G5373" s="203">
        <v>1</v>
      </c>
      <c r="H5373" s="203" t="s">
        <v>12585</v>
      </c>
      <c r="I5373" s="205" t="s">
        <v>1840</v>
      </c>
      <c r="J5373" s="206"/>
      <c r="K5373" s="203">
        <v>26</v>
      </c>
      <c r="L5373" s="207" t="s">
        <v>827</v>
      </c>
      <c r="M5373" s="208" t="s">
        <v>1471</v>
      </c>
      <c r="N5373" s="209">
        <f t="shared" si="0"/>
        <v>2026</v>
      </c>
      <c r="O5373" s="210">
        <f t="shared" si="1"/>
        <v>1</v>
      </c>
      <c r="P5373" s="211" t="str">
        <f>IFERROR(VLOOKUP(F5373,연간집계!D:E,2,FALSE),"")</f>
        <v>PCMS_벽걸이2단캘린더</v>
      </c>
    </row>
    <row r="5374" spans="1:16" ht="12.75">
      <c r="A5374" s="201">
        <v>46030.625543981485</v>
      </c>
      <c r="B5374" s="202">
        <v>46030</v>
      </c>
      <c r="C5374" s="203" t="s">
        <v>12586</v>
      </c>
      <c r="D5374" s="203" t="s">
        <v>11</v>
      </c>
      <c r="E5374" s="204" t="s">
        <v>12587</v>
      </c>
      <c r="F5374" s="49" t="s">
        <v>1284</v>
      </c>
      <c r="G5374" s="203">
        <v>1</v>
      </c>
      <c r="H5374" s="203" t="s">
        <v>12588</v>
      </c>
      <c r="I5374" s="205" t="s">
        <v>5016</v>
      </c>
      <c r="J5374" s="206"/>
      <c r="K5374" s="203">
        <v>26</v>
      </c>
      <c r="L5374" s="207" t="s">
        <v>827</v>
      </c>
      <c r="M5374" s="208" t="s">
        <v>1502</v>
      </c>
      <c r="N5374" s="209">
        <f t="shared" si="0"/>
        <v>2026</v>
      </c>
      <c r="O5374" s="210">
        <f t="shared" si="1"/>
        <v>1</v>
      </c>
      <c r="P5374" s="211" t="str">
        <f>IFERROR(VLOOKUP(F5374,연간집계!D:E,2,FALSE),"")</f>
        <v>PCMS_스탠다드캘린더</v>
      </c>
    </row>
    <row r="5375" spans="1:16" ht="12.75">
      <c r="A5375" s="201">
        <v>46030.64335648148</v>
      </c>
      <c r="B5375" s="202">
        <v>46030</v>
      </c>
      <c r="C5375" s="203" t="s">
        <v>12589</v>
      </c>
      <c r="D5375" s="203" t="s">
        <v>11</v>
      </c>
      <c r="E5375" s="204" t="s">
        <v>12590</v>
      </c>
      <c r="F5375" s="49" t="s">
        <v>1318</v>
      </c>
      <c r="G5375" s="203">
        <v>1</v>
      </c>
      <c r="H5375" s="203" t="s">
        <v>12591</v>
      </c>
      <c r="I5375" s="205" t="s">
        <v>4256</v>
      </c>
      <c r="J5375" s="208" t="s">
        <v>1787</v>
      </c>
      <c r="K5375" s="203">
        <v>1</v>
      </c>
      <c r="L5375" s="207" t="s">
        <v>827</v>
      </c>
      <c r="M5375" s="208" t="s">
        <v>1436</v>
      </c>
      <c r="N5375" s="209">
        <f t="shared" si="0"/>
        <v>2026</v>
      </c>
      <c r="O5375" s="210">
        <f t="shared" si="1"/>
        <v>1</v>
      </c>
      <c r="P5375" s="211" t="str">
        <f>IFERROR(VLOOKUP(F5375,연간집계!D:E,2,FALSE),"")</f>
        <v>원목액자 203_브라운</v>
      </c>
    </row>
    <row r="5376" spans="1:16" ht="12.75">
      <c r="A5376" s="201">
        <v>46030.646377314813</v>
      </c>
      <c r="B5376" s="202">
        <v>46030</v>
      </c>
      <c r="C5376" s="203" t="s">
        <v>12592</v>
      </c>
      <c r="D5376" s="203" t="s">
        <v>11</v>
      </c>
      <c r="E5376" s="204" t="s">
        <v>12593</v>
      </c>
      <c r="F5376" s="49" t="s">
        <v>838</v>
      </c>
      <c r="G5376" s="203">
        <v>1</v>
      </c>
      <c r="H5376" s="203" t="s">
        <v>12594</v>
      </c>
      <c r="I5376" s="205" t="s">
        <v>1440</v>
      </c>
      <c r="J5376" s="206"/>
      <c r="K5376" s="203">
        <v>38</v>
      </c>
      <c r="L5376" s="207" t="s">
        <v>827</v>
      </c>
      <c r="M5376" s="208" t="s">
        <v>1471</v>
      </c>
      <c r="N5376" s="209">
        <f t="shared" si="0"/>
        <v>2026</v>
      </c>
      <c r="O5376" s="210">
        <f t="shared" si="1"/>
        <v>1</v>
      </c>
      <c r="P5376" s="211" t="str">
        <f>IFERROR(VLOOKUP(F5376,연간집계!D:E,2,FALSE),"")</f>
        <v>스탠다드 포토북 6*8 (하드/무광)</v>
      </c>
    </row>
    <row r="5377" spans="1:16" ht="12.75">
      <c r="A5377" s="201">
        <v>46030.717210648145</v>
      </c>
      <c r="B5377" s="202">
        <v>46029</v>
      </c>
      <c r="C5377" s="203" t="s">
        <v>12595</v>
      </c>
      <c r="D5377" s="203" t="s">
        <v>11</v>
      </c>
      <c r="E5377" s="204" t="s">
        <v>12596</v>
      </c>
      <c r="F5377" s="49" t="s">
        <v>1074</v>
      </c>
      <c r="G5377" s="203">
        <v>12</v>
      </c>
      <c r="H5377" s="203" t="s">
        <v>438</v>
      </c>
      <c r="I5377" s="205" t="s">
        <v>1483</v>
      </c>
      <c r="J5377" s="208" t="s">
        <v>1791</v>
      </c>
      <c r="K5377" s="203">
        <v>60</v>
      </c>
      <c r="L5377" s="207" t="s">
        <v>827</v>
      </c>
      <c r="M5377" s="203" t="s">
        <v>5021</v>
      </c>
      <c r="N5377" s="209">
        <f t="shared" si="0"/>
        <v>2026</v>
      </c>
      <c r="O5377" s="210">
        <f t="shared" si="1"/>
        <v>1</v>
      </c>
      <c r="P5377" s="211" t="str">
        <f>IFERROR(VLOOKUP(F5377,연간집계!D:E,2,FALSE),"")</f>
        <v>레더북 (로얄와인)</v>
      </c>
    </row>
    <row r="5378" spans="1:16" ht="12.75">
      <c r="A5378" s="201">
        <v>46030.717222222222</v>
      </c>
      <c r="B5378" s="202">
        <v>46029</v>
      </c>
      <c r="C5378" s="203" t="s">
        <v>12597</v>
      </c>
      <c r="D5378" s="203" t="s">
        <v>11</v>
      </c>
      <c r="E5378" s="204" t="s">
        <v>12596</v>
      </c>
      <c r="F5378" s="49" t="s">
        <v>1074</v>
      </c>
      <c r="G5378" s="203">
        <v>11</v>
      </c>
      <c r="H5378" s="203" t="s">
        <v>438</v>
      </c>
      <c r="I5378" s="205" t="s">
        <v>1483</v>
      </c>
      <c r="J5378" s="208" t="s">
        <v>1791</v>
      </c>
      <c r="K5378" s="203">
        <v>56</v>
      </c>
      <c r="L5378" s="207" t="s">
        <v>827</v>
      </c>
      <c r="M5378" s="203" t="s">
        <v>5021</v>
      </c>
      <c r="N5378" s="209">
        <f t="shared" si="0"/>
        <v>2026</v>
      </c>
      <c r="O5378" s="210">
        <f t="shared" si="1"/>
        <v>1</v>
      </c>
      <c r="P5378" s="211" t="str">
        <f>IFERROR(VLOOKUP(F5378,연간집계!D:E,2,FALSE),"")</f>
        <v>레더북 (로얄와인)</v>
      </c>
    </row>
    <row r="5379" spans="1:16" ht="12.75">
      <c r="A5379" s="201">
        <v>46030.717233796298</v>
      </c>
      <c r="B5379" s="202">
        <v>46029</v>
      </c>
      <c r="C5379" s="203" t="s">
        <v>12598</v>
      </c>
      <c r="D5379" s="203" t="s">
        <v>11</v>
      </c>
      <c r="E5379" s="204" t="s">
        <v>12596</v>
      </c>
      <c r="F5379" s="49" t="s">
        <v>1074</v>
      </c>
      <c r="G5379" s="203">
        <v>12</v>
      </c>
      <c r="H5379" s="203" t="s">
        <v>438</v>
      </c>
      <c r="I5379" s="205" t="s">
        <v>1483</v>
      </c>
      <c r="J5379" s="208" t="s">
        <v>1791</v>
      </c>
      <c r="K5379" s="203">
        <v>60</v>
      </c>
      <c r="L5379" s="207" t="s">
        <v>827</v>
      </c>
      <c r="M5379" s="203" t="s">
        <v>5021</v>
      </c>
      <c r="N5379" s="209">
        <f t="shared" si="0"/>
        <v>2026</v>
      </c>
      <c r="O5379" s="210">
        <f t="shared" si="1"/>
        <v>1</v>
      </c>
      <c r="P5379" s="211" t="str">
        <f>IFERROR(VLOOKUP(F5379,연간집계!D:E,2,FALSE),"")</f>
        <v>레더북 (로얄와인)</v>
      </c>
    </row>
    <row r="5380" spans="1:16" ht="12.75">
      <c r="A5380" s="201">
        <v>46030.72896990741</v>
      </c>
      <c r="B5380" s="202">
        <v>46030</v>
      </c>
      <c r="C5380" s="203" t="s">
        <v>12599</v>
      </c>
      <c r="D5380" s="203" t="s">
        <v>11</v>
      </c>
      <c r="E5380" s="204" t="s">
        <v>12600</v>
      </c>
      <c r="F5380" s="49" t="s">
        <v>1284</v>
      </c>
      <c r="G5380" s="203">
        <v>5</v>
      </c>
      <c r="H5380" s="203" t="s">
        <v>12601</v>
      </c>
      <c r="I5380" s="205" t="s">
        <v>9175</v>
      </c>
      <c r="J5380" s="206"/>
      <c r="K5380" s="203">
        <v>26</v>
      </c>
      <c r="L5380" s="207" t="s">
        <v>828</v>
      </c>
      <c r="M5380" s="208" t="s">
        <v>1449</v>
      </c>
      <c r="N5380" s="209">
        <f t="shared" si="0"/>
        <v>2026</v>
      </c>
      <c r="O5380" s="210">
        <f t="shared" si="1"/>
        <v>1</v>
      </c>
      <c r="P5380" s="211" t="str">
        <f>IFERROR(VLOOKUP(F5380,연간집계!D:E,2,FALSE),"")</f>
        <v>PCMS_스탠다드캘린더</v>
      </c>
    </row>
    <row r="5381" spans="1:16" ht="12.75">
      <c r="A5381" s="201">
        <v>46030.767372685186</v>
      </c>
      <c r="B5381" s="202">
        <v>46030</v>
      </c>
      <c r="C5381" s="203" t="s">
        <v>12602</v>
      </c>
      <c r="D5381" s="203" t="s">
        <v>11</v>
      </c>
      <c r="E5381" s="204" t="s">
        <v>12603</v>
      </c>
      <c r="F5381" s="49" t="s">
        <v>1281</v>
      </c>
      <c r="G5381" s="203">
        <v>5</v>
      </c>
      <c r="H5381" s="203" t="s">
        <v>5782</v>
      </c>
      <c r="I5381" s="205" t="s">
        <v>2297</v>
      </c>
      <c r="J5381" s="206"/>
      <c r="K5381" s="203">
        <v>26</v>
      </c>
      <c r="L5381" s="207" t="s">
        <v>828</v>
      </c>
      <c r="M5381" s="208" t="s">
        <v>1629</v>
      </c>
      <c r="N5381" s="209">
        <f t="shared" si="0"/>
        <v>2026</v>
      </c>
      <c r="O5381" s="210">
        <f t="shared" si="1"/>
        <v>1</v>
      </c>
      <c r="P5381" s="211" t="str">
        <f>IFERROR(VLOOKUP(F5381,연간집계!D:E,2,FALSE),"")</f>
        <v>PCMS_빅캘린더</v>
      </c>
    </row>
    <row r="5382" spans="1:16" ht="12.75">
      <c r="A5382" s="201">
        <v>46030.811400462961</v>
      </c>
      <c r="B5382" s="202">
        <v>46030</v>
      </c>
      <c r="C5382" s="203" t="s">
        <v>12604</v>
      </c>
      <c r="D5382" s="203" t="s">
        <v>11</v>
      </c>
      <c r="E5382" s="204" t="s">
        <v>12605</v>
      </c>
      <c r="F5382" s="49" t="s">
        <v>1284</v>
      </c>
      <c r="G5382" s="203">
        <v>3</v>
      </c>
      <c r="H5382" s="203" t="s">
        <v>12606</v>
      </c>
      <c r="I5382" s="205" t="s">
        <v>5016</v>
      </c>
      <c r="J5382" s="206"/>
      <c r="K5382" s="203">
        <v>26</v>
      </c>
      <c r="L5382" s="207" t="s">
        <v>827</v>
      </c>
      <c r="M5382" s="208" t="s">
        <v>1471</v>
      </c>
      <c r="N5382" s="209">
        <f t="shared" si="0"/>
        <v>2026</v>
      </c>
      <c r="O5382" s="210">
        <f t="shared" si="1"/>
        <v>1</v>
      </c>
      <c r="P5382" s="211" t="str">
        <f>IFERROR(VLOOKUP(F5382,연간집계!D:E,2,FALSE),"")</f>
        <v>PCMS_스탠다드캘린더</v>
      </c>
    </row>
    <row r="5383" spans="1:16" ht="12.75">
      <c r="A5383" s="201">
        <v>46030.831921296296</v>
      </c>
      <c r="B5383" s="202">
        <v>46030</v>
      </c>
      <c r="C5383" s="203" t="s">
        <v>12607</v>
      </c>
      <c r="D5383" s="203" t="s">
        <v>11</v>
      </c>
      <c r="E5383" s="204" t="s">
        <v>12608</v>
      </c>
      <c r="F5383" s="49" t="s">
        <v>847</v>
      </c>
      <c r="G5383" s="203">
        <v>1</v>
      </c>
      <c r="H5383" s="203" t="s">
        <v>4554</v>
      </c>
      <c r="I5383" s="205" t="s">
        <v>1453</v>
      </c>
      <c r="J5383" s="206"/>
      <c r="K5383" s="203">
        <v>72</v>
      </c>
      <c r="L5383" s="207" t="s">
        <v>827</v>
      </c>
      <c r="M5383" s="208" t="s">
        <v>1436</v>
      </c>
      <c r="N5383" s="209">
        <f t="shared" si="0"/>
        <v>2026</v>
      </c>
      <c r="O5383" s="210">
        <f t="shared" si="1"/>
        <v>1</v>
      </c>
      <c r="P5383" s="211" t="str">
        <f>IFERROR(VLOOKUP(F5383,연간집계!D:E,2,FALSE),"")</f>
        <v>스탠다드 포토북 8*11 (하드/무광)</v>
      </c>
    </row>
    <row r="5384" spans="1:16" ht="12.75">
      <c r="A5384" s="201">
        <v>46030.884675925925</v>
      </c>
      <c r="B5384" s="202">
        <v>46030</v>
      </c>
      <c r="C5384" s="203" t="s">
        <v>12609</v>
      </c>
      <c r="D5384" s="203" t="s">
        <v>11</v>
      </c>
      <c r="E5384" s="204" t="s">
        <v>12610</v>
      </c>
      <c r="F5384" s="49" t="s">
        <v>1281</v>
      </c>
      <c r="G5384" s="203">
        <v>2</v>
      </c>
      <c r="H5384" s="203" t="s">
        <v>12611</v>
      </c>
      <c r="I5384" s="205" t="s">
        <v>2297</v>
      </c>
      <c r="J5384" s="206"/>
      <c r="K5384" s="203">
        <v>26</v>
      </c>
      <c r="L5384" s="207" t="s">
        <v>827</v>
      </c>
      <c r="M5384" s="208" t="s">
        <v>1541</v>
      </c>
      <c r="N5384" s="209">
        <f t="shared" si="0"/>
        <v>2026</v>
      </c>
      <c r="O5384" s="210">
        <f t="shared" si="1"/>
        <v>1</v>
      </c>
      <c r="P5384" s="211" t="str">
        <f>IFERROR(VLOOKUP(F5384,연간집계!D:E,2,FALSE),"")</f>
        <v>PCMS_빅캘린더</v>
      </c>
    </row>
    <row r="5385" spans="1:16" ht="12.75">
      <c r="A5385" s="201">
        <v>46030.90520833333</v>
      </c>
      <c r="B5385" s="202">
        <v>46030</v>
      </c>
      <c r="C5385" s="203" t="s">
        <v>12612</v>
      </c>
      <c r="D5385" s="203" t="s">
        <v>11</v>
      </c>
      <c r="E5385" s="204" t="s">
        <v>12613</v>
      </c>
      <c r="F5385" s="49" t="s">
        <v>849</v>
      </c>
      <c r="G5385" s="203">
        <v>3</v>
      </c>
      <c r="H5385" s="203" t="s">
        <v>12614</v>
      </c>
      <c r="I5385" s="205" t="s">
        <v>1440</v>
      </c>
      <c r="J5385" s="206"/>
      <c r="K5385" s="203">
        <v>38</v>
      </c>
      <c r="L5385" s="207" t="s">
        <v>827</v>
      </c>
      <c r="M5385" s="208" t="s">
        <v>1493</v>
      </c>
      <c r="N5385" s="209">
        <f t="shared" si="0"/>
        <v>2026</v>
      </c>
      <c r="O5385" s="210">
        <f t="shared" si="1"/>
        <v>1</v>
      </c>
      <c r="P5385" s="211" t="str">
        <f>IFERROR(VLOOKUP(F5385,연간집계!D:E,2,FALSE),"")</f>
        <v>스탠다드 포토북 8*11 (하드/유광)</v>
      </c>
    </row>
    <row r="5386" spans="1:16" ht="12.75">
      <c r="A5386" s="201">
        <v>46030.952141203707</v>
      </c>
      <c r="B5386" s="202">
        <v>46030</v>
      </c>
      <c r="C5386" s="203" t="s">
        <v>12615</v>
      </c>
      <c r="D5386" s="203" t="s">
        <v>11</v>
      </c>
      <c r="E5386" s="204" t="s">
        <v>12616</v>
      </c>
      <c r="F5386" s="49" t="s">
        <v>849</v>
      </c>
      <c r="G5386" s="203">
        <v>1</v>
      </c>
      <c r="H5386" s="203" t="s">
        <v>12617</v>
      </c>
      <c r="I5386" s="205" t="s">
        <v>1440</v>
      </c>
      <c r="J5386" s="206"/>
      <c r="K5386" s="203">
        <v>74</v>
      </c>
      <c r="L5386" s="207" t="s">
        <v>827</v>
      </c>
      <c r="M5386" s="208" t="s">
        <v>1851</v>
      </c>
      <c r="N5386" s="209">
        <f t="shared" si="0"/>
        <v>2026</v>
      </c>
      <c r="O5386" s="210">
        <f t="shared" si="1"/>
        <v>1</v>
      </c>
      <c r="P5386" s="211" t="str">
        <f>IFERROR(VLOOKUP(F5386,연간집계!D:E,2,FALSE),"")</f>
        <v>스탠다드 포토북 8*11 (하드/유광)</v>
      </c>
    </row>
    <row r="5387" spans="1:16" ht="12.75">
      <c r="A5387" s="201">
        <v>46031.034282407411</v>
      </c>
      <c r="B5387" s="202">
        <v>46031</v>
      </c>
      <c r="C5387" s="203" t="s">
        <v>12618</v>
      </c>
      <c r="D5387" s="203" t="s">
        <v>11</v>
      </c>
      <c r="E5387" s="204" t="s">
        <v>12619</v>
      </c>
      <c r="F5387" s="49" t="s">
        <v>1243</v>
      </c>
      <c r="G5387" s="203">
        <v>1</v>
      </c>
      <c r="H5387" s="203" t="s">
        <v>11968</v>
      </c>
      <c r="I5387" s="205" t="s">
        <v>1440</v>
      </c>
      <c r="J5387" s="206"/>
      <c r="K5387" s="203">
        <v>24</v>
      </c>
      <c r="L5387" s="207" t="s">
        <v>828</v>
      </c>
      <c r="M5387" s="203" t="s">
        <v>5021</v>
      </c>
      <c r="N5387" s="209">
        <f t="shared" si="0"/>
        <v>2026</v>
      </c>
      <c r="O5387" s="210">
        <f t="shared" si="1"/>
        <v>1</v>
      </c>
      <c r="P5387" s="211" t="str">
        <f>IFERROR(VLOOKUP(F5387,연간집계!D:E,2,FALSE),"")</f>
        <v>모바일 포토북 150 (여행)</v>
      </c>
    </row>
    <row r="5388" spans="1:16" ht="12.75">
      <c r="A5388" s="201">
        <v>46031.057766203703</v>
      </c>
      <c r="B5388" s="202">
        <v>46031</v>
      </c>
      <c r="C5388" s="203" t="s">
        <v>12620</v>
      </c>
      <c r="D5388" s="203" t="s">
        <v>11</v>
      </c>
      <c r="E5388" s="204" t="s">
        <v>12621</v>
      </c>
      <c r="F5388" s="49" t="s">
        <v>1347</v>
      </c>
      <c r="G5388" s="203">
        <v>2</v>
      </c>
      <c r="H5388" s="203" t="s">
        <v>11319</v>
      </c>
      <c r="I5388" s="205" t="s">
        <v>1440</v>
      </c>
      <c r="J5388" s="208" t="s">
        <v>1487</v>
      </c>
      <c r="K5388" s="203">
        <v>1</v>
      </c>
      <c r="L5388" s="207" t="s">
        <v>827</v>
      </c>
      <c r="M5388" s="208" t="s">
        <v>1449</v>
      </c>
      <c r="N5388" s="209">
        <f t="shared" si="0"/>
        <v>2026</v>
      </c>
      <c r="O5388" s="210">
        <f t="shared" si="1"/>
        <v>1</v>
      </c>
      <c r="P5388" s="211" t="str">
        <f>IFERROR(VLOOKUP(F5388,연간집계!D:E,2,FALSE),"")</f>
        <v>아크릴키링</v>
      </c>
    </row>
    <row r="5389" spans="1:16" ht="12.75">
      <c r="A5389" s="201">
        <v>46031.05777777778</v>
      </c>
      <c r="B5389" s="202">
        <v>46031</v>
      </c>
      <c r="C5389" s="203" t="s">
        <v>12622</v>
      </c>
      <c r="D5389" s="203" t="s">
        <v>11</v>
      </c>
      <c r="E5389" s="204" t="s">
        <v>12621</v>
      </c>
      <c r="F5389" s="49" t="s">
        <v>1347</v>
      </c>
      <c r="G5389" s="203">
        <v>2</v>
      </c>
      <c r="H5389" s="203" t="s">
        <v>11319</v>
      </c>
      <c r="I5389" s="205" t="s">
        <v>1440</v>
      </c>
      <c r="J5389" s="208" t="s">
        <v>1487</v>
      </c>
      <c r="K5389" s="203">
        <v>1</v>
      </c>
      <c r="L5389" s="207" t="s">
        <v>827</v>
      </c>
      <c r="M5389" s="208" t="s">
        <v>1449</v>
      </c>
      <c r="N5389" s="209">
        <f t="shared" si="0"/>
        <v>2026</v>
      </c>
      <c r="O5389" s="210">
        <f t="shared" si="1"/>
        <v>1</v>
      </c>
      <c r="P5389" s="211" t="str">
        <f>IFERROR(VLOOKUP(F5389,연간집계!D:E,2,FALSE),"")</f>
        <v>아크릴키링</v>
      </c>
    </row>
    <row r="5390" spans="1:16" ht="12.75">
      <c r="A5390" s="201">
        <v>46031.057789351849</v>
      </c>
      <c r="B5390" s="202">
        <v>46031</v>
      </c>
      <c r="C5390" s="203" t="s">
        <v>12623</v>
      </c>
      <c r="D5390" s="203" t="s">
        <v>11</v>
      </c>
      <c r="E5390" s="204" t="s">
        <v>12621</v>
      </c>
      <c r="F5390" s="49" t="s">
        <v>1347</v>
      </c>
      <c r="G5390" s="203">
        <v>2</v>
      </c>
      <c r="H5390" s="203" t="s">
        <v>11319</v>
      </c>
      <c r="I5390" s="205" t="s">
        <v>1440</v>
      </c>
      <c r="J5390" s="208" t="s">
        <v>1487</v>
      </c>
      <c r="K5390" s="203">
        <v>1</v>
      </c>
      <c r="L5390" s="207" t="s">
        <v>827</v>
      </c>
      <c r="M5390" s="208" t="s">
        <v>1449</v>
      </c>
      <c r="N5390" s="209">
        <f t="shared" si="0"/>
        <v>2026</v>
      </c>
      <c r="O5390" s="210">
        <f t="shared" si="1"/>
        <v>1</v>
      </c>
      <c r="P5390" s="211" t="str">
        <f>IFERROR(VLOOKUP(F5390,연간집계!D:E,2,FALSE),"")</f>
        <v>아크릴키링</v>
      </c>
    </row>
    <row r="5391" spans="1:16" ht="12.75">
      <c r="A5391" s="201">
        <v>46031.057800925926</v>
      </c>
      <c r="B5391" s="202">
        <v>46031</v>
      </c>
      <c r="C5391" s="203" t="s">
        <v>12624</v>
      </c>
      <c r="D5391" s="203" t="s">
        <v>11</v>
      </c>
      <c r="E5391" s="204" t="s">
        <v>12621</v>
      </c>
      <c r="F5391" s="49" t="s">
        <v>1291</v>
      </c>
      <c r="G5391" s="203">
        <v>2</v>
      </c>
      <c r="H5391" s="203" t="s">
        <v>11319</v>
      </c>
      <c r="I5391" s="205" t="s">
        <v>1840</v>
      </c>
      <c r="J5391" s="206"/>
      <c r="K5391" s="203">
        <v>14</v>
      </c>
      <c r="L5391" s="207" t="s">
        <v>827</v>
      </c>
      <c r="M5391" s="208" t="s">
        <v>1449</v>
      </c>
      <c r="N5391" s="209">
        <f t="shared" si="0"/>
        <v>2026</v>
      </c>
      <c r="O5391" s="210">
        <f t="shared" si="1"/>
        <v>1</v>
      </c>
      <c r="P5391" s="211" t="str">
        <f>IFERROR(VLOOKUP(F5391,연간집계!D:E,2,FALSE),"")</f>
        <v>PCMS_벽걸이1단캘린더</v>
      </c>
    </row>
    <row r="5392" spans="1:16" ht="12.75">
      <c r="A5392" s="201">
        <v>46031.075381944444</v>
      </c>
      <c r="B5392" s="202">
        <v>46031</v>
      </c>
      <c r="C5392" s="203" t="s">
        <v>12625</v>
      </c>
      <c r="D5392" s="203" t="s">
        <v>11</v>
      </c>
      <c r="E5392" s="204" t="s">
        <v>12626</v>
      </c>
      <c r="F5392" s="49" t="s">
        <v>1038</v>
      </c>
      <c r="G5392" s="203">
        <v>1</v>
      </c>
      <c r="H5392" s="203" t="s">
        <v>12627</v>
      </c>
      <c r="I5392" s="205" t="s">
        <v>1440</v>
      </c>
      <c r="J5392" s="206"/>
      <c r="K5392" s="203">
        <v>56</v>
      </c>
      <c r="L5392" s="207" t="s">
        <v>827</v>
      </c>
      <c r="M5392" s="208" t="s">
        <v>1502</v>
      </c>
      <c r="N5392" s="209">
        <f t="shared" si="0"/>
        <v>2026</v>
      </c>
      <c r="O5392" s="210">
        <f t="shared" si="1"/>
        <v>1</v>
      </c>
      <c r="P5392" s="211" t="str">
        <f>IFERROR(VLOOKUP(F5392,연간집계!D:E,2,FALSE),"")</f>
        <v>포토로그북 (내지)</v>
      </c>
    </row>
    <row r="5393" spans="1:16" ht="12.75">
      <c r="A5393" s="201">
        <v>46031.07539351852</v>
      </c>
      <c r="B5393" s="202">
        <v>46031</v>
      </c>
      <c r="C5393" s="203" t="s">
        <v>12628</v>
      </c>
      <c r="D5393" s="203" t="s">
        <v>11</v>
      </c>
      <c r="E5393" s="204" t="s">
        <v>12626</v>
      </c>
      <c r="F5393" s="49" t="s">
        <v>1038</v>
      </c>
      <c r="G5393" s="203">
        <v>1</v>
      </c>
      <c r="H5393" s="203" t="s">
        <v>12627</v>
      </c>
      <c r="I5393" s="205" t="s">
        <v>1440</v>
      </c>
      <c r="J5393" s="206"/>
      <c r="K5393" s="203">
        <v>78</v>
      </c>
      <c r="L5393" s="207" t="s">
        <v>827</v>
      </c>
      <c r="M5393" s="208" t="s">
        <v>1502</v>
      </c>
      <c r="N5393" s="209">
        <f t="shared" si="0"/>
        <v>2026</v>
      </c>
      <c r="O5393" s="210">
        <f t="shared" si="1"/>
        <v>1</v>
      </c>
      <c r="P5393" s="211" t="str">
        <f>IFERROR(VLOOKUP(F5393,연간집계!D:E,2,FALSE),"")</f>
        <v>포토로그북 (내지)</v>
      </c>
    </row>
    <row r="5394" spans="1:16" ht="12.75">
      <c r="A5394" s="201">
        <v>46031.07540509259</v>
      </c>
      <c r="B5394" s="202">
        <v>46031</v>
      </c>
      <c r="C5394" s="203" t="s">
        <v>12629</v>
      </c>
      <c r="D5394" s="203" t="s">
        <v>11</v>
      </c>
      <c r="E5394" s="204" t="s">
        <v>12626</v>
      </c>
      <c r="F5394" s="49" t="s">
        <v>1036</v>
      </c>
      <c r="G5394" s="203">
        <v>1</v>
      </c>
      <c r="H5394" s="203" t="s">
        <v>12627</v>
      </c>
      <c r="I5394" s="205" t="s">
        <v>1440</v>
      </c>
      <c r="J5394" s="206"/>
      <c r="K5394" s="203">
        <v>92</v>
      </c>
      <c r="L5394" s="207" t="s">
        <v>827</v>
      </c>
      <c r="M5394" s="208" t="s">
        <v>1502</v>
      </c>
      <c r="N5394" s="209">
        <f t="shared" si="0"/>
        <v>2026</v>
      </c>
      <c r="O5394" s="210">
        <f t="shared" si="1"/>
        <v>1</v>
      </c>
      <c r="P5394" s="211" t="str">
        <f>IFERROR(VLOOKUP(F5394,연간집계!D:E,2,FALSE),"")</f>
        <v>포토로그북 (바인더)</v>
      </c>
    </row>
    <row r="5395" spans="1:16" ht="12.75">
      <c r="A5395" s="201">
        <v>46031.075416666667</v>
      </c>
      <c r="B5395" s="202">
        <v>46031</v>
      </c>
      <c r="C5395" s="203" t="s">
        <v>12630</v>
      </c>
      <c r="D5395" s="203" t="s">
        <v>11</v>
      </c>
      <c r="E5395" s="204" t="s">
        <v>12626</v>
      </c>
      <c r="F5395" s="49" t="s">
        <v>1036</v>
      </c>
      <c r="G5395" s="203">
        <v>1</v>
      </c>
      <c r="H5395" s="203" t="s">
        <v>12627</v>
      </c>
      <c r="I5395" s="205" t="s">
        <v>1440</v>
      </c>
      <c r="J5395" s="206"/>
      <c r="K5395" s="203">
        <v>90</v>
      </c>
      <c r="L5395" s="207" t="s">
        <v>827</v>
      </c>
      <c r="M5395" s="208" t="s">
        <v>1502</v>
      </c>
      <c r="N5395" s="209">
        <f t="shared" si="0"/>
        <v>2026</v>
      </c>
      <c r="O5395" s="210">
        <f t="shared" si="1"/>
        <v>1</v>
      </c>
      <c r="P5395" s="211" t="str">
        <f>IFERROR(VLOOKUP(F5395,연간집계!D:E,2,FALSE),"")</f>
        <v>포토로그북 (바인더)</v>
      </c>
    </row>
    <row r="5396" spans="1:16" ht="12.75">
      <c r="A5396" s="201">
        <v>46031.421469907407</v>
      </c>
      <c r="B5396" s="202">
        <v>46031</v>
      </c>
      <c r="C5396" s="203" t="s">
        <v>12631</v>
      </c>
      <c r="D5396" s="203" t="s">
        <v>11</v>
      </c>
      <c r="E5396" s="204" t="s">
        <v>12632</v>
      </c>
      <c r="F5396" s="49" t="s">
        <v>972</v>
      </c>
      <c r="G5396" s="203">
        <v>1</v>
      </c>
      <c r="H5396" s="203" t="s">
        <v>12633</v>
      </c>
      <c r="I5396" s="208" t="s">
        <v>2836</v>
      </c>
      <c r="J5396" s="208" t="s">
        <v>2836</v>
      </c>
      <c r="K5396" s="203">
        <v>80</v>
      </c>
      <c r="L5396" s="207" t="s">
        <v>827</v>
      </c>
      <c r="M5396" s="208" t="s">
        <v>1436</v>
      </c>
      <c r="N5396" s="209">
        <f t="shared" si="0"/>
        <v>2026</v>
      </c>
      <c r="O5396" s="210">
        <f t="shared" si="1"/>
        <v>1</v>
      </c>
      <c r="P5396" s="211" t="str">
        <f>IFERROR(VLOOKUP(F5396,연간집계!D:E,2,FALSE),"")</f>
        <v>시티북 198 (쿠션하드/78p)</v>
      </c>
    </row>
    <row r="5397" spans="1:16" ht="12.75">
      <c r="A5397" s="201">
        <v>46031.424444444441</v>
      </c>
      <c r="B5397" s="202">
        <v>46031</v>
      </c>
      <c r="C5397" s="203" t="s">
        <v>12634</v>
      </c>
      <c r="D5397" s="203" t="s">
        <v>11</v>
      </c>
      <c r="E5397" s="204" t="s">
        <v>12635</v>
      </c>
      <c r="F5397" s="49" t="s">
        <v>1266</v>
      </c>
      <c r="G5397" s="203">
        <v>5</v>
      </c>
      <c r="H5397" s="203" t="s">
        <v>10169</v>
      </c>
      <c r="I5397" s="205" t="s">
        <v>1842</v>
      </c>
      <c r="J5397" s="206"/>
      <c r="K5397" s="203">
        <v>26</v>
      </c>
      <c r="L5397" s="207" t="s">
        <v>827</v>
      </c>
      <c r="M5397" s="208" t="s">
        <v>1629</v>
      </c>
      <c r="N5397" s="209">
        <f t="shared" si="0"/>
        <v>2026</v>
      </c>
      <c r="O5397" s="210">
        <f t="shared" si="1"/>
        <v>1</v>
      </c>
      <c r="P5397" s="211" t="str">
        <f>IFERROR(VLOOKUP(F5397,연간집계!D:E,2,FALSE),"")</f>
        <v>PCMS_롱캘린더</v>
      </c>
    </row>
    <row r="5398" spans="1:16" ht="12.75">
      <c r="A5398" s="201">
        <v>46031.430335648147</v>
      </c>
      <c r="B5398" s="202">
        <v>46031</v>
      </c>
      <c r="C5398" s="203" t="s">
        <v>12636</v>
      </c>
      <c r="D5398" s="203" t="s">
        <v>11</v>
      </c>
      <c r="E5398" s="204" t="s">
        <v>12637</v>
      </c>
      <c r="F5398" s="49" t="s">
        <v>852</v>
      </c>
      <c r="G5398" s="203">
        <v>1</v>
      </c>
      <c r="H5398" s="203" t="s">
        <v>619</v>
      </c>
      <c r="I5398" s="205" t="s">
        <v>1440</v>
      </c>
      <c r="J5398" s="206"/>
      <c r="K5398" s="203">
        <v>28</v>
      </c>
      <c r="L5398" s="207" t="s">
        <v>827</v>
      </c>
      <c r="M5398" s="208" t="s">
        <v>1493</v>
      </c>
      <c r="N5398" s="209">
        <f t="shared" si="0"/>
        <v>2026</v>
      </c>
      <c r="O5398" s="210">
        <f t="shared" si="1"/>
        <v>1</v>
      </c>
      <c r="P5398" s="211" t="str">
        <f>IFERROR(VLOOKUP(F5398,연간집계!D:E,2,FALSE),"")</f>
        <v>스탠다드 포토북 8*8 (소프트/무광)</v>
      </c>
    </row>
    <row r="5399" spans="1:16" ht="12.75">
      <c r="A5399" s="201">
        <v>46031.436261574076</v>
      </c>
      <c r="B5399" s="202">
        <v>46031</v>
      </c>
      <c r="C5399" s="203" t="s">
        <v>12638</v>
      </c>
      <c r="D5399" s="203" t="s">
        <v>11</v>
      </c>
      <c r="E5399" s="204" t="s">
        <v>12639</v>
      </c>
      <c r="F5399" s="49" t="s">
        <v>1281</v>
      </c>
      <c r="G5399" s="203">
        <v>1</v>
      </c>
      <c r="H5399" s="203" t="s">
        <v>4175</v>
      </c>
      <c r="I5399" s="205" t="s">
        <v>2297</v>
      </c>
      <c r="J5399" s="206"/>
      <c r="K5399" s="203">
        <v>26</v>
      </c>
      <c r="L5399" s="207" t="s">
        <v>827</v>
      </c>
      <c r="M5399" s="208" t="s">
        <v>1460</v>
      </c>
      <c r="N5399" s="209">
        <f t="shared" si="0"/>
        <v>2026</v>
      </c>
      <c r="O5399" s="210">
        <f t="shared" si="1"/>
        <v>1</v>
      </c>
      <c r="P5399" s="211" t="str">
        <f>IFERROR(VLOOKUP(F5399,연간집계!D:E,2,FALSE),"")</f>
        <v>PCMS_빅캘린더</v>
      </c>
    </row>
    <row r="5400" spans="1:16" ht="12.75">
      <c r="A5400" s="201">
        <v>46031.439247685186</v>
      </c>
      <c r="B5400" s="202">
        <v>46031</v>
      </c>
      <c r="C5400" s="203" t="s">
        <v>12640</v>
      </c>
      <c r="D5400" s="203" t="s">
        <v>11</v>
      </c>
      <c r="E5400" s="204" t="s">
        <v>12641</v>
      </c>
      <c r="F5400" s="49" t="s">
        <v>890</v>
      </c>
      <c r="G5400" s="203">
        <v>1</v>
      </c>
      <c r="H5400" s="203" t="s">
        <v>6281</v>
      </c>
      <c r="I5400" s="205" t="s">
        <v>1501</v>
      </c>
      <c r="J5400" s="208" t="s">
        <v>1664</v>
      </c>
      <c r="K5400" s="203">
        <v>48</v>
      </c>
      <c r="L5400" s="207" t="s">
        <v>827</v>
      </c>
      <c r="M5400" s="208" t="s">
        <v>1851</v>
      </c>
      <c r="N5400" s="209">
        <f t="shared" si="0"/>
        <v>2026</v>
      </c>
      <c r="O5400" s="210">
        <f t="shared" si="1"/>
        <v>1</v>
      </c>
      <c r="P5400" s="211" t="str">
        <f>IFERROR(VLOOKUP(F5400,연간집계!D:E,2,FALSE),"")</f>
        <v>메모리북</v>
      </c>
    </row>
    <row r="5401" spans="1:16" ht="12.75">
      <c r="A5401" s="201">
        <v>46031.445300925923</v>
      </c>
      <c r="B5401" s="202">
        <v>46031</v>
      </c>
      <c r="C5401" s="203" t="s">
        <v>12642</v>
      </c>
      <c r="D5401" s="203" t="s">
        <v>11</v>
      </c>
      <c r="E5401" s="204" t="s">
        <v>12643</v>
      </c>
      <c r="F5401" s="49" t="s">
        <v>870</v>
      </c>
      <c r="G5401" s="203">
        <v>1</v>
      </c>
      <c r="H5401" s="203" t="s">
        <v>12109</v>
      </c>
      <c r="I5401" s="205" t="s">
        <v>1453</v>
      </c>
      <c r="J5401" s="206"/>
      <c r="K5401" s="203">
        <v>74</v>
      </c>
      <c r="L5401" s="207" t="s">
        <v>827</v>
      </c>
      <c r="M5401" s="208" t="s">
        <v>1436</v>
      </c>
      <c r="N5401" s="209">
        <f t="shared" si="0"/>
        <v>2026</v>
      </c>
      <c r="O5401" s="210">
        <f t="shared" si="1"/>
        <v>1</v>
      </c>
      <c r="P5401" s="211" t="str">
        <f>IFERROR(VLOOKUP(F5401,연간집계!D:E,2,FALSE),"")</f>
        <v>스탠다드 포토북 11*8 (소프트/무광)</v>
      </c>
    </row>
    <row r="5402" spans="1:16" ht="12.75">
      <c r="A5402" s="201">
        <v>46031.490034722221</v>
      </c>
      <c r="B5402" s="202">
        <v>46031</v>
      </c>
      <c r="C5402" s="203" t="s">
        <v>12644</v>
      </c>
      <c r="D5402" s="203" t="s">
        <v>11</v>
      </c>
      <c r="E5402" s="204" t="s">
        <v>12645</v>
      </c>
      <c r="F5402" s="49" t="s">
        <v>1386</v>
      </c>
      <c r="G5402" s="203">
        <v>1</v>
      </c>
      <c r="H5402" s="203" t="s">
        <v>12646</v>
      </c>
      <c r="I5402" s="205" t="s">
        <v>3363</v>
      </c>
      <c r="J5402" s="206"/>
      <c r="K5402" s="203">
        <v>106</v>
      </c>
      <c r="L5402" s="207" t="s">
        <v>827</v>
      </c>
      <c r="M5402" s="208" t="s">
        <v>1425</v>
      </c>
      <c r="N5402" s="209">
        <f t="shared" si="0"/>
        <v>2026</v>
      </c>
      <c r="O5402" s="210">
        <f t="shared" si="1"/>
        <v>1</v>
      </c>
      <c r="P5402" s="211" t="str">
        <f>IFERROR(VLOOKUP(F5402,연간집계!D:E,2,FALSE),"")</f>
        <v>포토엽서팩</v>
      </c>
    </row>
    <row r="5403" spans="1:16" ht="12.75">
      <c r="A5403" s="201">
        <v>46031.522777777776</v>
      </c>
      <c r="B5403" s="202">
        <v>46031</v>
      </c>
      <c r="C5403" s="203" t="s">
        <v>12647</v>
      </c>
      <c r="D5403" s="203" t="s">
        <v>11</v>
      </c>
      <c r="E5403" s="204" t="s">
        <v>12648</v>
      </c>
      <c r="F5403" s="49" t="s">
        <v>1296</v>
      </c>
      <c r="G5403" s="203">
        <v>2</v>
      </c>
      <c r="H5403" s="203" t="s">
        <v>10164</v>
      </c>
      <c r="I5403" s="205" t="s">
        <v>5190</v>
      </c>
      <c r="J5403" s="206"/>
      <c r="K5403" s="203">
        <v>26</v>
      </c>
      <c r="L5403" s="207" t="s">
        <v>827</v>
      </c>
      <c r="M5403" s="208" t="s">
        <v>1514</v>
      </c>
      <c r="N5403" s="209">
        <f t="shared" si="0"/>
        <v>2026</v>
      </c>
      <c r="O5403" s="210">
        <f t="shared" si="1"/>
        <v>1</v>
      </c>
      <c r="P5403" s="211" t="str">
        <f>IFERROR(VLOOKUP(F5403,연간집계!D:E,2,FALSE),"")</f>
        <v>PCMS_벽걸이2단캘린더</v>
      </c>
    </row>
    <row r="5404" spans="1:16" ht="12.75">
      <c r="A5404" s="201">
        <v>46031.570393518516</v>
      </c>
      <c r="B5404" s="202">
        <v>46031</v>
      </c>
      <c r="C5404" s="203" t="s">
        <v>12649</v>
      </c>
      <c r="D5404" s="203" t="s">
        <v>11</v>
      </c>
      <c r="E5404" s="204" t="s">
        <v>12650</v>
      </c>
      <c r="F5404" s="49" t="s">
        <v>838</v>
      </c>
      <c r="G5404" s="203">
        <v>2</v>
      </c>
      <c r="H5404" s="203" t="s">
        <v>1509</v>
      </c>
      <c r="I5404" s="205" t="s">
        <v>1984</v>
      </c>
      <c r="J5404" s="206"/>
      <c r="K5404" s="203">
        <v>74</v>
      </c>
      <c r="L5404" s="207" t="s">
        <v>827</v>
      </c>
      <c r="M5404" s="208" t="s">
        <v>1425</v>
      </c>
      <c r="N5404" s="209">
        <f t="shared" si="0"/>
        <v>2026</v>
      </c>
      <c r="O5404" s="210">
        <f t="shared" si="1"/>
        <v>1</v>
      </c>
      <c r="P5404" s="211" t="str">
        <f>IFERROR(VLOOKUP(F5404,연간집계!D:E,2,FALSE),"")</f>
        <v>스탠다드 포토북 6*8 (하드/무광)</v>
      </c>
    </row>
    <row r="5405" spans="1:16" ht="12.75">
      <c r="A5405" s="201">
        <v>46031.57984953704</v>
      </c>
      <c r="B5405" s="202">
        <v>46031</v>
      </c>
      <c r="C5405" s="203" t="s">
        <v>12651</v>
      </c>
      <c r="D5405" s="203" t="s">
        <v>11</v>
      </c>
      <c r="E5405" s="204" t="s">
        <v>12652</v>
      </c>
      <c r="F5405" s="49" t="s">
        <v>847</v>
      </c>
      <c r="G5405" s="203">
        <v>1</v>
      </c>
      <c r="H5405" s="203" t="s">
        <v>12223</v>
      </c>
      <c r="I5405" s="205" t="s">
        <v>1440</v>
      </c>
      <c r="J5405" s="206"/>
      <c r="K5405" s="203">
        <v>60</v>
      </c>
      <c r="L5405" s="207" t="s">
        <v>827</v>
      </c>
      <c r="M5405" s="208" t="s">
        <v>1493</v>
      </c>
      <c r="N5405" s="209">
        <f t="shared" si="0"/>
        <v>2026</v>
      </c>
      <c r="O5405" s="210">
        <f t="shared" si="1"/>
        <v>1</v>
      </c>
      <c r="P5405" s="211" t="str">
        <f>IFERROR(VLOOKUP(F5405,연간집계!D:E,2,FALSE),"")</f>
        <v>스탠다드 포토북 8*11 (하드/무광)</v>
      </c>
    </row>
    <row r="5406" spans="1:16" ht="12.75">
      <c r="A5406" s="201">
        <v>46031.585787037038</v>
      </c>
      <c r="B5406" s="202">
        <v>46031</v>
      </c>
      <c r="C5406" s="203" t="s">
        <v>12653</v>
      </c>
      <c r="D5406" s="203" t="s">
        <v>11</v>
      </c>
      <c r="E5406" s="204" t="s">
        <v>12654</v>
      </c>
      <c r="F5406" s="49" t="s">
        <v>856</v>
      </c>
      <c r="G5406" s="203">
        <v>1</v>
      </c>
      <c r="H5406" s="203" t="s">
        <v>12655</v>
      </c>
      <c r="I5406" s="205" t="s">
        <v>1566</v>
      </c>
      <c r="J5406" s="206"/>
      <c r="K5406" s="203">
        <v>24</v>
      </c>
      <c r="L5406" s="207" t="s">
        <v>827</v>
      </c>
      <c r="M5406" s="208" t="s">
        <v>1612</v>
      </c>
      <c r="N5406" s="209">
        <f t="shared" si="0"/>
        <v>2026</v>
      </c>
      <c r="O5406" s="210">
        <f t="shared" si="1"/>
        <v>1</v>
      </c>
      <c r="P5406" s="211" t="str">
        <f>IFERROR(VLOOKUP(F5406,연간집계!D:E,2,FALSE),"")</f>
        <v>스탠다드 포토북 8*8 (하드/무광)</v>
      </c>
    </row>
    <row r="5407" spans="1:16" ht="12.75">
      <c r="A5407" s="201">
        <v>46031.585810185185</v>
      </c>
      <c r="B5407" s="202">
        <v>46031</v>
      </c>
      <c r="C5407" s="203" t="s">
        <v>12656</v>
      </c>
      <c r="D5407" s="203" t="s">
        <v>11</v>
      </c>
      <c r="E5407" s="204" t="s">
        <v>12654</v>
      </c>
      <c r="F5407" s="49" t="s">
        <v>856</v>
      </c>
      <c r="G5407" s="203">
        <v>1</v>
      </c>
      <c r="H5407" s="203" t="s">
        <v>12655</v>
      </c>
      <c r="I5407" s="205" t="s">
        <v>1566</v>
      </c>
      <c r="J5407" s="206"/>
      <c r="K5407" s="203">
        <v>26</v>
      </c>
      <c r="L5407" s="207" t="s">
        <v>827</v>
      </c>
      <c r="M5407" s="208" t="s">
        <v>1612</v>
      </c>
      <c r="N5407" s="209">
        <f t="shared" si="0"/>
        <v>2026</v>
      </c>
      <c r="O5407" s="210">
        <f t="shared" si="1"/>
        <v>1</v>
      </c>
      <c r="P5407" s="211" t="str">
        <f>IFERROR(VLOOKUP(F5407,연간집계!D:E,2,FALSE),"")</f>
        <v>스탠다드 포토북 8*8 (하드/무광)</v>
      </c>
    </row>
    <row r="5408" spans="1:16" ht="12.75">
      <c r="A5408" s="201">
        <v>46031.585821759261</v>
      </c>
      <c r="B5408" s="202">
        <v>46031</v>
      </c>
      <c r="C5408" s="203" t="s">
        <v>12657</v>
      </c>
      <c r="D5408" s="203" t="s">
        <v>11</v>
      </c>
      <c r="E5408" s="204" t="s">
        <v>12654</v>
      </c>
      <c r="F5408" s="49" t="s">
        <v>856</v>
      </c>
      <c r="G5408" s="203">
        <v>1</v>
      </c>
      <c r="H5408" s="203" t="s">
        <v>12655</v>
      </c>
      <c r="I5408" s="205" t="s">
        <v>1566</v>
      </c>
      <c r="J5408" s="206"/>
      <c r="K5408" s="203">
        <v>24</v>
      </c>
      <c r="L5408" s="207" t="s">
        <v>827</v>
      </c>
      <c r="M5408" s="208" t="s">
        <v>1612</v>
      </c>
      <c r="N5408" s="209">
        <f t="shared" si="0"/>
        <v>2026</v>
      </c>
      <c r="O5408" s="210">
        <f t="shared" si="1"/>
        <v>1</v>
      </c>
      <c r="P5408" s="211" t="str">
        <f>IFERROR(VLOOKUP(F5408,연간집계!D:E,2,FALSE),"")</f>
        <v>스탠다드 포토북 8*8 (하드/무광)</v>
      </c>
    </row>
    <row r="5409" spans="1:16" ht="12.75">
      <c r="A5409" s="201">
        <v>46031.585833333331</v>
      </c>
      <c r="B5409" s="202">
        <v>46031</v>
      </c>
      <c r="C5409" s="203" t="s">
        <v>12658</v>
      </c>
      <c r="D5409" s="203" t="s">
        <v>11</v>
      </c>
      <c r="E5409" s="204" t="s">
        <v>12654</v>
      </c>
      <c r="F5409" s="49" t="s">
        <v>856</v>
      </c>
      <c r="G5409" s="203">
        <v>1</v>
      </c>
      <c r="H5409" s="203" t="s">
        <v>12655</v>
      </c>
      <c r="I5409" s="205" t="s">
        <v>1566</v>
      </c>
      <c r="J5409" s="206"/>
      <c r="K5409" s="203">
        <v>30</v>
      </c>
      <c r="L5409" s="207" t="s">
        <v>827</v>
      </c>
      <c r="M5409" s="208" t="s">
        <v>1612</v>
      </c>
      <c r="N5409" s="209">
        <f t="shared" si="0"/>
        <v>2026</v>
      </c>
      <c r="O5409" s="210">
        <f t="shared" si="1"/>
        <v>1</v>
      </c>
      <c r="P5409" s="211" t="str">
        <f>IFERROR(VLOOKUP(F5409,연간집계!D:E,2,FALSE),"")</f>
        <v>스탠다드 포토북 8*8 (하드/무광)</v>
      </c>
    </row>
    <row r="5410" spans="1:16" ht="12.75">
      <c r="A5410" s="201">
        <v>46031.585844907408</v>
      </c>
      <c r="B5410" s="202">
        <v>46031</v>
      </c>
      <c r="C5410" s="203" t="s">
        <v>12659</v>
      </c>
      <c r="D5410" s="203" t="s">
        <v>11</v>
      </c>
      <c r="E5410" s="204" t="s">
        <v>12654</v>
      </c>
      <c r="F5410" s="49" t="s">
        <v>856</v>
      </c>
      <c r="G5410" s="203">
        <v>1</v>
      </c>
      <c r="H5410" s="203" t="s">
        <v>12655</v>
      </c>
      <c r="I5410" s="205" t="s">
        <v>1566</v>
      </c>
      <c r="J5410" s="206"/>
      <c r="K5410" s="203">
        <v>24</v>
      </c>
      <c r="L5410" s="207" t="s">
        <v>827</v>
      </c>
      <c r="M5410" s="208" t="s">
        <v>1612</v>
      </c>
      <c r="N5410" s="209">
        <f t="shared" si="0"/>
        <v>2026</v>
      </c>
      <c r="O5410" s="210">
        <f t="shared" si="1"/>
        <v>1</v>
      </c>
      <c r="P5410" s="211" t="str">
        <f>IFERROR(VLOOKUP(F5410,연간집계!D:E,2,FALSE),"")</f>
        <v>스탠다드 포토북 8*8 (하드/무광)</v>
      </c>
    </row>
    <row r="5411" spans="1:16" ht="12.75">
      <c r="A5411" s="201">
        <v>46031.588819444441</v>
      </c>
      <c r="B5411" s="202">
        <v>46031</v>
      </c>
      <c r="C5411" s="203" t="s">
        <v>12660</v>
      </c>
      <c r="D5411" s="203" t="s">
        <v>11</v>
      </c>
      <c r="E5411" s="204" t="s">
        <v>12661</v>
      </c>
      <c r="F5411" s="49" t="s">
        <v>1284</v>
      </c>
      <c r="G5411" s="203">
        <v>1</v>
      </c>
      <c r="H5411" s="203" t="s">
        <v>12497</v>
      </c>
      <c r="I5411" s="205" t="s">
        <v>5016</v>
      </c>
      <c r="J5411" s="206"/>
      <c r="K5411" s="203">
        <v>26</v>
      </c>
      <c r="L5411" s="207" t="s">
        <v>827</v>
      </c>
      <c r="M5411" s="208" t="s">
        <v>1471</v>
      </c>
      <c r="N5411" s="209">
        <f t="shared" si="0"/>
        <v>2026</v>
      </c>
      <c r="O5411" s="210">
        <f t="shared" si="1"/>
        <v>1</v>
      </c>
      <c r="P5411" s="211" t="str">
        <f>IFERROR(VLOOKUP(F5411,연간집계!D:E,2,FALSE),"")</f>
        <v>PCMS_스탠다드캘린더</v>
      </c>
    </row>
    <row r="5412" spans="1:16" ht="12.75">
      <c r="A5412" s="201">
        <v>46031.591793981483</v>
      </c>
      <c r="B5412" s="202">
        <v>46031</v>
      </c>
      <c r="C5412" s="203" t="s">
        <v>12662</v>
      </c>
      <c r="D5412" s="203" t="s">
        <v>11</v>
      </c>
      <c r="E5412" s="204" t="s">
        <v>12663</v>
      </c>
      <c r="F5412" s="49" t="s">
        <v>1281</v>
      </c>
      <c r="G5412" s="203">
        <v>3</v>
      </c>
      <c r="H5412" s="203" t="s">
        <v>12664</v>
      </c>
      <c r="I5412" s="205" t="s">
        <v>2297</v>
      </c>
      <c r="J5412" s="206"/>
      <c r="K5412" s="203">
        <v>26</v>
      </c>
      <c r="L5412" s="207" t="s">
        <v>827</v>
      </c>
      <c r="M5412" s="208" t="s">
        <v>1502</v>
      </c>
      <c r="N5412" s="209">
        <f t="shared" si="0"/>
        <v>2026</v>
      </c>
      <c r="O5412" s="210">
        <f t="shared" si="1"/>
        <v>1</v>
      </c>
      <c r="P5412" s="211" t="str">
        <f>IFERROR(VLOOKUP(F5412,연간집계!D:E,2,FALSE),"")</f>
        <v>PCMS_빅캘린더</v>
      </c>
    </row>
    <row r="5413" spans="1:16" ht="12.75">
      <c r="A5413" s="201">
        <v>46031.591805555552</v>
      </c>
      <c r="B5413" s="202">
        <v>46031</v>
      </c>
      <c r="C5413" s="203" t="s">
        <v>12665</v>
      </c>
      <c r="D5413" s="203" t="s">
        <v>11</v>
      </c>
      <c r="E5413" s="204" t="s">
        <v>12663</v>
      </c>
      <c r="F5413" s="49" t="s">
        <v>1281</v>
      </c>
      <c r="G5413" s="203">
        <v>2</v>
      </c>
      <c r="H5413" s="203" t="s">
        <v>12664</v>
      </c>
      <c r="I5413" s="205" t="s">
        <v>2297</v>
      </c>
      <c r="J5413" s="206"/>
      <c r="K5413" s="203">
        <v>26</v>
      </c>
      <c r="L5413" s="207" t="s">
        <v>827</v>
      </c>
      <c r="M5413" s="208" t="s">
        <v>1502</v>
      </c>
      <c r="N5413" s="209">
        <f t="shared" si="0"/>
        <v>2026</v>
      </c>
      <c r="O5413" s="210">
        <f t="shared" si="1"/>
        <v>1</v>
      </c>
      <c r="P5413" s="211" t="str">
        <f>IFERROR(VLOOKUP(F5413,연간집계!D:E,2,FALSE),"")</f>
        <v>PCMS_빅캘린더</v>
      </c>
    </row>
    <row r="5414" spans="1:16" ht="12.75">
      <c r="A5414" s="201">
        <v>46031.61278935185</v>
      </c>
      <c r="B5414" s="202">
        <v>46031</v>
      </c>
      <c r="C5414" s="203" t="s">
        <v>12666</v>
      </c>
      <c r="D5414" s="203" t="s">
        <v>11</v>
      </c>
      <c r="E5414" s="204" t="s">
        <v>12667</v>
      </c>
      <c r="F5414" s="49" t="s">
        <v>1284</v>
      </c>
      <c r="G5414" s="203">
        <v>1</v>
      </c>
      <c r="H5414" s="203" t="s">
        <v>7588</v>
      </c>
      <c r="I5414" s="205" t="s">
        <v>5016</v>
      </c>
      <c r="J5414" s="206"/>
      <c r="K5414" s="203">
        <v>26</v>
      </c>
      <c r="L5414" s="207" t="s">
        <v>828</v>
      </c>
      <c r="M5414" s="208" t="s">
        <v>1449</v>
      </c>
      <c r="N5414" s="209">
        <f t="shared" si="0"/>
        <v>2026</v>
      </c>
      <c r="O5414" s="210">
        <f t="shared" si="1"/>
        <v>1</v>
      </c>
      <c r="P5414" s="211" t="str">
        <f>IFERROR(VLOOKUP(F5414,연간집계!D:E,2,FALSE),"")</f>
        <v>PCMS_스탠다드캘린더</v>
      </c>
    </row>
    <row r="5415" spans="1:16" ht="12.75">
      <c r="A5415" s="201">
        <v>46031.624756944446</v>
      </c>
      <c r="B5415" s="202">
        <v>46031</v>
      </c>
      <c r="C5415" s="203" t="s">
        <v>12668</v>
      </c>
      <c r="D5415" s="203" t="s">
        <v>11</v>
      </c>
      <c r="E5415" s="204" t="s">
        <v>12669</v>
      </c>
      <c r="F5415" s="49" t="s">
        <v>1296</v>
      </c>
      <c r="G5415" s="203">
        <v>3</v>
      </c>
      <c r="H5415" s="203" t="s">
        <v>12670</v>
      </c>
      <c r="I5415" s="205" t="s">
        <v>5190</v>
      </c>
      <c r="J5415" s="206"/>
      <c r="K5415" s="203">
        <v>26</v>
      </c>
      <c r="L5415" s="207" t="s">
        <v>827</v>
      </c>
      <c r="M5415" s="208" t="s">
        <v>1449</v>
      </c>
      <c r="N5415" s="209">
        <f t="shared" si="0"/>
        <v>2026</v>
      </c>
      <c r="O5415" s="210">
        <f t="shared" si="1"/>
        <v>1</v>
      </c>
      <c r="P5415" s="211" t="str">
        <f>IFERROR(VLOOKUP(F5415,연간집계!D:E,2,FALSE),"")</f>
        <v>PCMS_벽걸이2단캘린더</v>
      </c>
    </row>
    <row r="5416" spans="1:16" ht="12.75">
      <c r="A5416" s="201">
        <v>46031.639687499999</v>
      </c>
      <c r="B5416" s="202">
        <v>46031</v>
      </c>
      <c r="C5416" s="203" t="s">
        <v>12671</v>
      </c>
      <c r="D5416" s="203" t="s">
        <v>11</v>
      </c>
      <c r="E5416" s="204" t="s">
        <v>12672</v>
      </c>
      <c r="F5416" s="49" t="s">
        <v>1299</v>
      </c>
      <c r="G5416" s="203">
        <v>3</v>
      </c>
      <c r="H5416" s="203" t="s">
        <v>12673</v>
      </c>
      <c r="I5416" s="205" t="s">
        <v>5156</v>
      </c>
      <c r="J5416" s="206"/>
      <c r="K5416" s="203">
        <v>15</v>
      </c>
      <c r="L5416" s="207" t="s">
        <v>827</v>
      </c>
      <c r="M5416" s="208" t="s">
        <v>1449</v>
      </c>
      <c r="N5416" s="209">
        <f t="shared" si="0"/>
        <v>2026</v>
      </c>
      <c r="O5416" s="210">
        <f t="shared" si="1"/>
        <v>1</v>
      </c>
      <c r="P5416" s="211" t="str">
        <f>IFERROR(VLOOKUP(F5416,연간집계!D:E,2,FALSE),"")</f>
        <v>PCMS_우드월캘린더</v>
      </c>
    </row>
    <row r="5417" spans="1:16" ht="12.75">
      <c r="A5417" s="201">
        <v>46031.639699074076</v>
      </c>
      <c r="B5417" s="202">
        <v>46031</v>
      </c>
      <c r="C5417" s="203" t="s">
        <v>12674</v>
      </c>
      <c r="D5417" s="203" t="s">
        <v>11</v>
      </c>
      <c r="E5417" s="204" t="s">
        <v>12672</v>
      </c>
      <c r="F5417" s="49" t="s">
        <v>1299</v>
      </c>
      <c r="G5417" s="203">
        <v>3</v>
      </c>
      <c r="H5417" s="203" t="s">
        <v>12673</v>
      </c>
      <c r="I5417" s="205" t="s">
        <v>5156</v>
      </c>
      <c r="J5417" s="206"/>
      <c r="K5417" s="203">
        <v>15</v>
      </c>
      <c r="L5417" s="207" t="s">
        <v>827</v>
      </c>
      <c r="M5417" s="208" t="s">
        <v>1449</v>
      </c>
      <c r="N5417" s="209">
        <f t="shared" si="0"/>
        <v>2026</v>
      </c>
      <c r="O5417" s="210">
        <f t="shared" si="1"/>
        <v>1</v>
      </c>
      <c r="P5417" s="211" t="str">
        <f>IFERROR(VLOOKUP(F5417,연간집계!D:E,2,FALSE),"")</f>
        <v>PCMS_우드월캘린더</v>
      </c>
    </row>
    <row r="5418" spans="1:16" ht="12.75">
      <c r="A5418" s="201">
        <v>46031.690486111111</v>
      </c>
      <c r="B5418" s="202">
        <v>46031</v>
      </c>
      <c r="C5418" s="203" t="s">
        <v>12675</v>
      </c>
      <c r="D5418" s="203" t="s">
        <v>11</v>
      </c>
      <c r="E5418" s="204" t="s">
        <v>12676</v>
      </c>
      <c r="F5418" s="49" t="s">
        <v>1287</v>
      </c>
      <c r="G5418" s="203">
        <v>6</v>
      </c>
      <c r="H5418" s="203" t="s">
        <v>10555</v>
      </c>
      <c r="I5418" s="205" t="s">
        <v>1440</v>
      </c>
      <c r="J5418" s="206"/>
      <c r="K5418" s="203">
        <v>26</v>
      </c>
      <c r="L5418" s="207" t="s">
        <v>827</v>
      </c>
      <c r="M5418" s="208" t="s">
        <v>3592</v>
      </c>
      <c r="N5418" s="209">
        <f t="shared" si="0"/>
        <v>2026</v>
      </c>
      <c r="O5418" s="210">
        <f t="shared" si="1"/>
        <v>1</v>
      </c>
      <c r="P5418" s="211" t="str">
        <f>IFERROR(VLOOKUP(F5418,연간집계!D:E,2,FALSE),"")</f>
        <v>PCMS_우드스탠드캘린더</v>
      </c>
    </row>
    <row r="5419" spans="1:16" ht="12.75">
      <c r="A5419" s="201">
        <v>46031.696574074071</v>
      </c>
      <c r="B5419" s="202">
        <v>46031</v>
      </c>
      <c r="C5419" s="203" t="s">
        <v>12677</v>
      </c>
      <c r="D5419" s="203" t="s">
        <v>11</v>
      </c>
      <c r="E5419" s="204" t="s">
        <v>12678</v>
      </c>
      <c r="F5419" s="49" t="s">
        <v>876</v>
      </c>
      <c r="G5419" s="203">
        <v>1</v>
      </c>
      <c r="H5419" s="203" t="s">
        <v>12679</v>
      </c>
      <c r="I5419" s="205" t="s">
        <v>1506</v>
      </c>
      <c r="J5419" s="206"/>
      <c r="K5419" s="203">
        <v>64</v>
      </c>
      <c r="L5419" s="207" t="s">
        <v>827</v>
      </c>
      <c r="M5419" s="208" t="s">
        <v>1612</v>
      </c>
      <c r="N5419" s="209">
        <f t="shared" si="0"/>
        <v>2026</v>
      </c>
      <c r="O5419" s="210">
        <f t="shared" si="1"/>
        <v>1</v>
      </c>
      <c r="P5419" s="211" t="str">
        <f>IFERROR(VLOOKUP(F5419,연간집계!D:E,2,FALSE),"")</f>
        <v>스탠다드 포토북 11*8 (하드/유광)</v>
      </c>
    </row>
    <row r="5420" spans="1:16" ht="12.75">
      <c r="A5420" s="201">
        <v>46031.696585648147</v>
      </c>
      <c r="B5420" s="202">
        <v>46031</v>
      </c>
      <c r="C5420" s="203" t="s">
        <v>12680</v>
      </c>
      <c r="D5420" s="203" t="s">
        <v>11</v>
      </c>
      <c r="E5420" s="204" t="s">
        <v>12678</v>
      </c>
      <c r="F5420" s="49" t="s">
        <v>876</v>
      </c>
      <c r="G5420" s="203">
        <v>1</v>
      </c>
      <c r="H5420" s="203" t="s">
        <v>12679</v>
      </c>
      <c r="I5420" s="205" t="s">
        <v>1506</v>
      </c>
      <c r="J5420" s="206"/>
      <c r="K5420" s="203">
        <v>64</v>
      </c>
      <c r="L5420" s="207" t="s">
        <v>827</v>
      </c>
      <c r="M5420" s="208" t="s">
        <v>1612</v>
      </c>
      <c r="N5420" s="209">
        <f t="shared" si="0"/>
        <v>2026</v>
      </c>
      <c r="O5420" s="210">
        <f t="shared" si="1"/>
        <v>1</v>
      </c>
      <c r="P5420" s="211" t="str">
        <f>IFERROR(VLOOKUP(F5420,연간집계!D:E,2,FALSE),"")</f>
        <v>스탠다드 포토북 11*8 (하드/유광)</v>
      </c>
    </row>
    <row r="5421" spans="1:16" ht="12.75">
      <c r="A5421" s="201">
        <v>46031.764664351853</v>
      </c>
      <c r="B5421" s="202">
        <v>46031</v>
      </c>
      <c r="C5421" s="203" t="s">
        <v>12681</v>
      </c>
      <c r="D5421" s="203" t="s">
        <v>11</v>
      </c>
      <c r="E5421" s="204" t="s">
        <v>12682</v>
      </c>
      <c r="F5421" s="49" t="s">
        <v>847</v>
      </c>
      <c r="G5421" s="203">
        <v>1</v>
      </c>
      <c r="H5421" s="203" t="s">
        <v>11982</v>
      </c>
      <c r="I5421" s="205" t="s">
        <v>1435</v>
      </c>
      <c r="J5421" s="206"/>
      <c r="K5421" s="203">
        <v>34</v>
      </c>
      <c r="L5421" s="207" t="s">
        <v>827</v>
      </c>
      <c r="M5421" s="208" t="s">
        <v>1436</v>
      </c>
      <c r="N5421" s="209">
        <f t="shared" si="0"/>
        <v>2026</v>
      </c>
      <c r="O5421" s="210">
        <f t="shared" si="1"/>
        <v>1</v>
      </c>
      <c r="P5421" s="211" t="str">
        <f>IFERROR(VLOOKUP(F5421,연간집계!D:E,2,FALSE),"")</f>
        <v>스탠다드 포토북 8*11 (하드/무광)</v>
      </c>
    </row>
    <row r="5422" spans="1:16" ht="12.75">
      <c r="A5422" s="201">
        <v>46031.791307870371</v>
      </c>
      <c r="B5422" s="202">
        <v>46031</v>
      </c>
      <c r="C5422" s="203" t="s">
        <v>12683</v>
      </c>
      <c r="D5422" s="203" t="s">
        <v>11</v>
      </c>
      <c r="E5422" s="204" t="s">
        <v>12684</v>
      </c>
      <c r="F5422" s="49" t="s">
        <v>1308</v>
      </c>
      <c r="G5422" s="203">
        <v>1</v>
      </c>
      <c r="H5422" s="203" t="s">
        <v>12685</v>
      </c>
      <c r="I5422" s="205" t="s">
        <v>1668</v>
      </c>
      <c r="J5422" s="208" t="s">
        <v>3344</v>
      </c>
      <c r="K5422" s="203">
        <v>1</v>
      </c>
      <c r="L5422" s="207" t="s">
        <v>827</v>
      </c>
      <c r="M5422" s="208" t="s">
        <v>1436</v>
      </c>
      <c r="N5422" s="209">
        <f t="shared" si="0"/>
        <v>2026</v>
      </c>
      <c r="O5422" s="210">
        <f t="shared" si="1"/>
        <v>1</v>
      </c>
      <c r="P5422" s="211" t="str">
        <f>IFERROR(VLOOKUP(F5422,연간집계!D:E,2,FALSE),"")</f>
        <v>심플액자 305_블랙</v>
      </c>
    </row>
    <row r="5423" spans="1:16" ht="12.75">
      <c r="A5423" s="201">
        <v>46031.815104166664</v>
      </c>
      <c r="B5423" s="202">
        <v>46031</v>
      </c>
      <c r="C5423" s="203" t="s">
        <v>12686</v>
      </c>
      <c r="D5423" s="203" t="s">
        <v>11</v>
      </c>
      <c r="E5423" s="204" t="s">
        <v>12687</v>
      </c>
      <c r="F5423" s="49" t="s">
        <v>1284</v>
      </c>
      <c r="G5423" s="203">
        <v>5</v>
      </c>
      <c r="H5423" s="203" t="s">
        <v>11176</v>
      </c>
      <c r="I5423" s="205" t="s">
        <v>4182</v>
      </c>
      <c r="J5423" s="206"/>
      <c r="K5423" s="203">
        <v>26</v>
      </c>
      <c r="L5423" s="207" t="s">
        <v>828</v>
      </c>
      <c r="M5423" s="208" t="s">
        <v>1449</v>
      </c>
      <c r="N5423" s="209">
        <f t="shared" si="0"/>
        <v>2026</v>
      </c>
      <c r="O5423" s="210">
        <f t="shared" si="1"/>
        <v>1</v>
      </c>
      <c r="P5423" s="211" t="str">
        <f>IFERROR(VLOOKUP(F5423,연간집계!D:E,2,FALSE),"")</f>
        <v>PCMS_스탠다드캘린더</v>
      </c>
    </row>
    <row r="5424" spans="1:16" ht="12.75">
      <c r="A5424" s="201">
        <v>46031.841770833336</v>
      </c>
      <c r="B5424" s="202">
        <v>46031</v>
      </c>
      <c r="C5424" s="203" t="s">
        <v>12688</v>
      </c>
      <c r="D5424" s="203" t="s">
        <v>11</v>
      </c>
      <c r="E5424" s="204" t="s">
        <v>12689</v>
      </c>
      <c r="F5424" s="49" t="s">
        <v>965</v>
      </c>
      <c r="G5424" s="203">
        <v>1</v>
      </c>
      <c r="H5424" s="203" t="s">
        <v>12690</v>
      </c>
      <c r="I5424" s="205" t="s">
        <v>1748</v>
      </c>
      <c r="J5424" s="208" t="s">
        <v>1748</v>
      </c>
      <c r="K5424" s="203">
        <v>48</v>
      </c>
      <c r="L5424" s="207" t="s">
        <v>827</v>
      </c>
      <c r="M5424" s="208" t="s">
        <v>1493</v>
      </c>
      <c r="N5424" s="209">
        <f t="shared" si="0"/>
        <v>2026</v>
      </c>
      <c r="O5424" s="210">
        <f t="shared" si="1"/>
        <v>1</v>
      </c>
      <c r="P5424" s="211" t="str">
        <f>IFERROR(VLOOKUP(F5424,연간집계!D:E,2,FALSE),"")</f>
        <v>시티북 210 (쿠션하드/46p)</v>
      </c>
    </row>
    <row r="5425" spans="1:16" ht="12.75">
      <c r="A5425" s="201">
        <v>46031.868402777778</v>
      </c>
      <c r="B5425" s="202">
        <v>46031</v>
      </c>
      <c r="C5425" s="203" t="s">
        <v>12691</v>
      </c>
      <c r="D5425" s="203" t="s">
        <v>11</v>
      </c>
      <c r="E5425" s="204" t="s">
        <v>12692</v>
      </c>
      <c r="F5425" s="49" t="s">
        <v>847</v>
      </c>
      <c r="G5425" s="203">
        <v>1</v>
      </c>
      <c r="H5425" s="203" t="s">
        <v>12402</v>
      </c>
      <c r="I5425" s="205" t="s">
        <v>2085</v>
      </c>
      <c r="J5425" s="206"/>
      <c r="K5425" s="203">
        <v>30</v>
      </c>
      <c r="L5425" s="207" t="s">
        <v>827</v>
      </c>
      <c r="M5425" s="208" t="s">
        <v>1471</v>
      </c>
      <c r="N5425" s="209">
        <f t="shared" si="0"/>
        <v>2026</v>
      </c>
      <c r="O5425" s="210">
        <f t="shared" si="1"/>
        <v>1</v>
      </c>
      <c r="P5425" s="211" t="str">
        <f>IFERROR(VLOOKUP(F5425,연간집계!D:E,2,FALSE),"")</f>
        <v>스탠다드 포토북 8*11 (하드/무광)</v>
      </c>
    </row>
    <row r="5426" spans="1:16" ht="12.75">
      <c r="A5426" s="201">
        <v>46031.921655092592</v>
      </c>
      <c r="B5426" s="202">
        <v>46031</v>
      </c>
      <c r="C5426" s="203" t="s">
        <v>12693</v>
      </c>
      <c r="D5426" s="203" t="s">
        <v>11</v>
      </c>
      <c r="E5426" s="204" t="s">
        <v>12694</v>
      </c>
      <c r="F5426" s="49" t="s">
        <v>976</v>
      </c>
      <c r="G5426" s="203">
        <v>1</v>
      </c>
      <c r="H5426" s="203" t="s">
        <v>2093</v>
      </c>
      <c r="I5426" s="208" t="s">
        <v>1748</v>
      </c>
      <c r="J5426" s="208" t="s">
        <v>1748</v>
      </c>
      <c r="K5426" s="203">
        <v>80</v>
      </c>
      <c r="L5426" s="207" t="s">
        <v>827</v>
      </c>
      <c r="M5426" s="208" t="s">
        <v>1436</v>
      </c>
      <c r="N5426" s="209">
        <f t="shared" si="0"/>
        <v>2026</v>
      </c>
      <c r="O5426" s="210">
        <f t="shared" si="1"/>
        <v>1</v>
      </c>
      <c r="P5426" s="211" t="str">
        <f>IFERROR(VLOOKUP(F5426,연간집계!D:E,2,FALSE),"")</f>
        <v>시티북 198 (소프트/78p)</v>
      </c>
    </row>
    <row r="5427" spans="1:16" ht="12.75">
      <c r="A5427" s="201">
        <v>46031.945289351854</v>
      </c>
      <c r="B5427" s="202">
        <v>46031</v>
      </c>
      <c r="C5427" s="203" t="s">
        <v>12695</v>
      </c>
      <c r="D5427" s="203" t="s">
        <v>11</v>
      </c>
      <c r="E5427" s="204" t="s">
        <v>12696</v>
      </c>
      <c r="F5427" s="49" t="s">
        <v>856</v>
      </c>
      <c r="G5427" s="203">
        <v>4</v>
      </c>
      <c r="H5427" s="203" t="s">
        <v>12697</v>
      </c>
      <c r="I5427" s="205" t="s">
        <v>2144</v>
      </c>
      <c r="J5427" s="206"/>
      <c r="K5427" s="203">
        <v>28</v>
      </c>
      <c r="L5427" s="207" t="s">
        <v>827</v>
      </c>
      <c r="M5427" s="208" t="s">
        <v>1436</v>
      </c>
      <c r="N5427" s="209">
        <f t="shared" si="0"/>
        <v>2026</v>
      </c>
      <c r="O5427" s="210">
        <f t="shared" si="1"/>
        <v>1</v>
      </c>
      <c r="P5427" s="211" t="str">
        <f>IFERROR(VLOOKUP(F5427,연간집계!D:E,2,FALSE),"")</f>
        <v>스탠다드 포토북 8*8 (하드/무광)</v>
      </c>
    </row>
    <row r="5428" spans="1:16" ht="12.75">
      <c r="A5428" s="201">
        <v>46032.007384259261</v>
      </c>
      <c r="B5428" s="202">
        <v>46032</v>
      </c>
      <c r="C5428" s="203" t="s">
        <v>12698</v>
      </c>
      <c r="D5428" s="203" t="s">
        <v>11</v>
      </c>
      <c r="E5428" s="204" t="s">
        <v>12699</v>
      </c>
      <c r="F5428" s="49" t="s">
        <v>847</v>
      </c>
      <c r="G5428" s="203">
        <v>1</v>
      </c>
      <c r="H5428" s="203" t="s">
        <v>12700</v>
      </c>
      <c r="I5428" s="205" t="s">
        <v>1440</v>
      </c>
      <c r="J5428" s="206"/>
      <c r="K5428" s="203">
        <v>42</v>
      </c>
      <c r="L5428" s="207" t="s">
        <v>827</v>
      </c>
      <c r="M5428" s="208" t="s">
        <v>1471</v>
      </c>
      <c r="N5428" s="209">
        <f t="shared" si="0"/>
        <v>2026</v>
      </c>
      <c r="O5428" s="210">
        <f t="shared" si="1"/>
        <v>1</v>
      </c>
      <c r="P5428" s="211" t="str">
        <f>IFERROR(VLOOKUP(F5428,연간집계!D:E,2,FALSE),"")</f>
        <v>스탠다드 포토북 8*11 (하드/무광)</v>
      </c>
    </row>
    <row r="5429" spans="1:16" ht="12.75">
      <c r="A5429" s="201">
        <v>46032.019212962965</v>
      </c>
      <c r="B5429" s="202">
        <v>46032</v>
      </c>
      <c r="C5429" s="203" t="s">
        <v>12701</v>
      </c>
      <c r="D5429" s="203" t="s">
        <v>11</v>
      </c>
      <c r="E5429" s="204" t="s">
        <v>12702</v>
      </c>
      <c r="F5429" s="49" t="s">
        <v>1269</v>
      </c>
      <c r="G5429" s="203">
        <v>2</v>
      </c>
      <c r="H5429" s="203" t="s">
        <v>12703</v>
      </c>
      <c r="I5429" s="205" t="s">
        <v>1842</v>
      </c>
      <c r="J5429" s="206"/>
      <c r="K5429" s="203">
        <v>26</v>
      </c>
      <c r="L5429" s="207" t="s">
        <v>828</v>
      </c>
      <c r="M5429" s="208" t="s">
        <v>1514</v>
      </c>
      <c r="N5429" s="209">
        <f t="shared" si="0"/>
        <v>2026</v>
      </c>
      <c r="O5429" s="210">
        <f t="shared" si="1"/>
        <v>1</v>
      </c>
      <c r="P5429" s="211" t="str">
        <f>IFERROR(VLOOKUP(F5429,연간집계!D:E,2,FALSE),"")</f>
        <v>PCMS_미니캘린더</v>
      </c>
    </row>
    <row r="5430" spans="1:16" ht="12.75">
      <c r="A5430" s="201">
        <v>46032.031041666669</v>
      </c>
      <c r="B5430" s="202">
        <v>46032</v>
      </c>
      <c r="C5430" s="203" t="s">
        <v>12704</v>
      </c>
      <c r="D5430" s="203" t="s">
        <v>11</v>
      </c>
      <c r="E5430" s="204" t="s">
        <v>12705</v>
      </c>
      <c r="F5430" s="49" t="s">
        <v>38</v>
      </c>
      <c r="G5430" s="203">
        <v>1</v>
      </c>
      <c r="H5430" s="203" t="s">
        <v>3670</v>
      </c>
      <c r="I5430" s="205" t="s">
        <v>1459</v>
      </c>
      <c r="J5430" s="206"/>
      <c r="K5430" s="203">
        <v>50</v>
      </c>
      <c r="L5430" s="207" t="s">
        <v>827</v>
      </c>
      <c r="M5430" s="208" t="s">
        <v>1514</v>
      </c>
      <c r="N5430" s="209">
        <f t="shared" si="0"/>
        <v>2026</v>
      </c>
      <c r="O5430" s="210">
        <f t="shared" si="1"/>
        <v>1</v>
      </c>
      <c r="P5430" s="211" t="str">
        <f>IFERROR(VLOOKUP(F5430,연간집계!D:E,2,FALSE),"")</f>
        <v>플라이트북 248</v>
      </c>
    </row>
    <row r="5431" spans="1:16" ht="12.75">
      <c r="A5431" s="201">
        <v>46032.04582175926</v>
      </c>
      <c r="B5431" s="202">
        <v>46032</v>
      </c>
      <c r="C5431" s="203" t="s">
        <v>12706</v>
      </c>
      <c r="D5431" s="203" t="s">
        <v>11</v>
      </c>
      <c r="E5431" s="204" t="s">
        <v>12707</v>
      </c>
      <c r="F5431" s="49" t="s">
        <v>1056</v>
      </c>
      <c r="G5431" s="203">
        <v>1</v>
      </c>
      <c r="H5431" s="203" t="s">
        <v>12708</v>
      </c>
      <c r="I5431" s="205" t="s">
        <v>1440</v>
      </c>
      <c r="J5431" s="206"/>
      <c r="K5431" s="203">
        <v>160</v>
      </c>
      <c r="L5431" s="207" t="s">
        <v>827</v>
      </c>
      <c r="M5431" s="208" t="s">
        <v>1471</v>
      </c>
      <c r="N5431" s="209">
        <f t="shared" si="0"/>
        <v>2026</v>
      </c>
      <c r="O5431" s="210">
        <f t="shared" si="1"/>
        <v>1</v>
      </c>
      <c r="P5431" s="211" t="str">
        <f>IFERROR(VLOOKUP(F5431,연간집계!D:E,2,FALSE),"")</f>
        <v>프리북 150 (소프트)</v>
      </c>
    </row>
    <row r="5432" spans="1:16" ht="12.75">
      <c r="A5432" s="201">
        <v>46032.364907407406</v>
      </c>
      <c r="B5432" s="202">
        <v>46032</v>
      </c>
      <c r="C5432" s="203" t="s">
        <v>12709</v>
      </c>
      <c r="D5432" s="203" t="s">
        <v>11</v>
      </c>
      <c r="E5432" s="204" t="s">
        <v>12710</v>
      </c>
      <c r="F5432" s="49" t="s">
        <v>1027</v>
      </c>
      <c r="G5432" s="203">
        <v>1</v>
      </c>
      <c r="H5432" s="203" t="s">
        <v>12711</v>
      </c>
      <c r="I5432" s="205" t="s">
        <v>1440</v>
      </c>
      <c r="J5432" s="208" t="s">
        <v>12712</v>
      </c>
      <c r="K5432" s="203">
        <v>80</v>
      </c>
      <c r="L5432" s="207" t="s">
        <v>827</v>
      </c>
      <c r="M5432" s="208" t="s">
        <v>1471</v>
      </c>
      <c r="N5432" s="209">
        <f t="shared" si="0"/>
        <v>2026</v>
      </c>
      <c r="O5432" s="210">
        <f t="shared" si="1"/>
        <v>1</v>
      </c>
      <c r="P5432" s="211" t="str">
        <f>IFERROR(VLOOKUP(F5432,연간집계!D:E,2,FALSE),"")</f>
        <v>트래블북 198 (쿠션하드/78p)</v>
      </c>
    </row>
    <row r="5433" spans="1:16" ht="12.75">
      <c r="A5433" s="201">
        <v>46032.373796296299</v>
      </c>
      <c r="B5433" s="202">
        <v>46032</v>
      </c>
      <c r="C5433" s="203" t="s">
        <v>12713</v>
      </c>
      <c r="D5433" s="203" t="s">
        <v>11</v>
      </c>
      <c r="E5433" s="204" t="s">
        <v>12714</v>
      </c>
      <c r="F5433" s="49" t="s">
        <v>852</v>
      </c>
      <c r="G5433" s="203">
        <v>8</v>
      </c>
      <c r="H5433" s="203" t="s">
        <v>12715</v>
      </c>
      <c r="I5433" s="205" t="s">
        <v>1440</v>
      </c>
      <c r="J5433" s="206"/>
      <c r="K5433" s="203">
        <v>64</v>
      </c>
      <c r="L5433" s="207" t="s">
        <v>827</v>
      </c>
      <c r="M5433" s="208" t="s">
        <v>1493</v>
      </c>
      <c r="N5433" s="209">
        <f t="shared" si="0"/>
        <v>2026</v>
      </c>
      <c r="O5433" s="210">
        <f t="shared" si="1"/>
        <v>1</v>
      </c>
      <c r="P5433" s="211" t="str">
        <f>IFERROR(VLOOKUP(F5433,연간집계!D:E,2,FALSE),"")</f>
        <v>스탠다드 포토북 8*8 (소프트/무광)</v>
      </c>
    </row>
    <row r="5434" spans="1:16" ht="12.75">
      <c r="A5434" s="201">
        <v>46032.471354166664</v>
      </c>
      <c r="B5434" s="202">
        <v>46032</v>
      </c>
      <c r="C5434" s="203" t="s">
        <v>12716</v>
      </c>
      <c r="D5434" s="203" t="s">
        <v>11</v>
      </c>
      <c r="E5434" s="204" t="s">
        <v>12717</v>
      </c>
      <c r="F5434" s="49" t="s">
        <v>1053</v>
      </c>
      <c r="G5434" s="203">
        <v>1</v>
      </c>
      <c r="H5434" s="203" t="s">
        <v>12718</v>
      </c>
      <c r="I5434" s="205" t="s">
        <v>1440</v>
      </c>
      <c r="J5434" s="206"/>
      <c r="K5434" s="203">
        <v>86</v>
      </c>
      <c r="L5434" s="207" t="s">
        <v>827</v>
      </c>
      <c r="M5434" s="208" t="s">
        <v>1493</v>
      </c>
      <c r="N5434" s="209">
        <f t="shared" si="0"/>
        <v>2026</v>
      </c>
      <c r="O5434" s="210">
        <f t="shared" si="1"/>
        <v>1</v>
      </c>
      <c r="P5434" s="211" t="str">
        <f>IFERROR(VLOOKUP(F5434,연간집계!D:E,2,FALSE),"")</f>
        <v>프리북A4 (소프트)</v>
      </c>
    </row>
    <row r="5435" spans="1:16" ht="12.75">
      <c r="A5435" s="201">
        <v>46032.471365740741</v>
      </c>
      <c r="B5435" s="202">
        <v>46032</v>
      </c>
      <c r="C5435" s="203" t="s">
        <v>12719</v>
      </c>
      <c r="D5435" s="203" t="s">
        <v>11</v>
      </c>
      <c r="E5435" s="204" t="s">
        <v>12717</v>
      </c>
      <c r="F5435" s="49" t="s">
        <v>1053</v>
      </c>
      <c r="G5435" s="203">
        <v>1</v>
      </c>
      <c r="H5435" s="203" t="s">
        <v>12718</v>
      </c>
      <c r="I5435" s="205" t="s">
        <v>1440</v>
      </c>
      <c r="J5435" s="206"/>
      <c r="K5435" s="203">
        <v>88</v>
      </c>
      <c r="L5435" s="207" t="s">
        <v>827</v>
      </c>
      <c r="M5435" s="208" t="s">
        <v>1493</v>
      </c>
      <c r="N5435" s="209">
        <f t="shared" si="0"/>
        <v>2026</v>
      </c>
      <c r="O5435" s="210">
        <f t="shared" si="1"/>
        <v>1</v>
      </c>
      <c r="P5435" s="211" t="str">
        <f>IFERROR(VLOOKUP(F5435,연간집계!D:E,2,FALSE),"")</f>
        <v>프리북A4 (소프트)</v>
      </c>
    </row>
    <row r="5436" spans="1:16" ht="12.75">
      <c r="A5436" s="201">
        <v>46032.471377314818</v>
      </c>
      <c r="B5436" s="202">
        <v>46032</v>
      </c>
      <c r="C5436" s="203" t="s">
        <v>12720</v>
      </c>
      <c r="D5436" s="203" t="s">
        <v>11</v>
      </c>
      <c r="E5436" s="204" t="s">
        <v>12717</v>
      </c>
      <c r="F5436" s="49" t="s">
        <v>1053</v>
      </c>
      <c r="G5436" s="203">
        <v>1</v>
      </c>
      <c r="H5436" s="203" t="s">
        <v>12718</v>
      </c>
      <c r="I5436" s="205" t="s">
        <v>1440</v>
      </c>
      <c r="J5436" s="206"/>
      <c r="K5436" s="203">
        <v>86</v>
      </c>
      <c r="L5436" s="207" t="s">
        <v>827</v>
      </c>
      <c r="M5436" s="208" t="s">
        <v>1493</v>
      </c>
      <c r="N5436" s="209">
        <f t="shared" si="0"/>
        <v>2026</v>
      </c>
      <c r="O5436" s="210">
        <f t="shared" si="1"/>
        <v>1</v>
      </c>
      <c r="P5436" s="211" t="str">
        <f>IFERROR(VLOOKUP(F5436,연간집계!D:E,2,FALSE),"")</f>
        <v>프리북A4 (소프트)</v>
      </c>
    </row>
    <row r="5437" spans="1:16" ht="12.75">
      <c r="A5437" s="201">
        <v>46032.483217592591</v>
      </c>
      <c r="B5437" s="202">
        <v>46032</v>
      </c>
      <c r="C5437" s="203" t="s">
        <v>12721</v>
      </c>
      <c r="D5437" s="203" t="s">
        <v>11</v>
      </c>
      <c r="E5437" s="204" t="s">
        <v>12722</v>
      </c>
      <c r="F5437" s="49" t="s">
        <v>1357</v>
      </c>
      <c r="G5437" s="203">
        <v>2</v>
      </c>
      <c r="H5437" s="203" t="s">
        <v>12723</v>
      </c>
      <c r="I5437" s="205" t="s">
        <v>1440</v>
      </c>
      <c r="J5437" s="206"/>
      <c r="K5437" s="203">
        <v>10</v>
      </c>
      <c r="L5437" s="207" t="s">
        <v>827</v>
      </c>
      <c r="M5437" s="208" t="s">
        <v>1514</v>
      </c>
      <c r="N5437" s="209">
        <f t="shared" si="0"/>
        <v>2026</v>
      </c>
      <c r="O5437" s="210">
        <f t="shared" si="1"/>
        <v>1</v>
      </c>
      <c r="P5437" s="211" t="str">
        <f>IFERROR(VLOOKUP(F5437,연간집계!D:E,2,FALSE),"")</f>
        <v>PCMS_엽서 145</v>
      </c>
    </row>
    <row r="5438" spans="1:16" ht="12.75">
      <c r="A5438" s="201">
        <v>46032.483229166668</v>
      </c>
      <c r="B5438" s="202">
        <v>46032</v>
      </c>
      <c r="C5438" s="203" t="s">
        <v>12724</v>
      </c>
      <c r="D5438" s="203" t="s">
        <v>11</v>
      </c>
      <c r="E5438" s="204" t="s">
        <v>12722</v>
      </c>
      <c r="F5438" s="49" t="s">
        <v>1357</v>
      </c>
      <c r="G5438" s="203">
        <v>2</v>
      </c>
      <c r="H5438" s="203" t="s">
        <v>12723</v>
      </c>
      <c r="I5438" s="205" t="s">
        <v>1440</v>
      </c>
      <c r="J5438" s="206"/>
      <c r="K5438" s="203">
        <v>10</v>
      </c>
      <c r="L5438" s="207" t="s">
        <v>827</v>
      </c>
      <c r="M5438" s="208" t="s">
        <v>1514</v>
      </c>
      <c r="N5438" s="209">
        <f t="shared" si="0"/>
        <v>2026</v>
      </c>
      <c r="O5438" s="210">
        <f t="shared" si="1"/>
        <v>1</v>
      </c>
      <c r="P5438" s="211" t="str">
        <f>IFERROR(VLOOKUP(F5438,연간집계!D:E,2,FALSE),"")</f>
        <v>PCMS_엽서 145</v>
      </c>
    </row>
    <row r="5439" spans="1:16" ht="12.75">
      <c r="A5439" s="201">
        <v>46032.483240740738</v>
      </c>
      <c r="B5439" s="202">
        <v>46032</v>
      </c>
      <c r="C5439" s="203" t="s">
        <v>12725</v>
      </c>
      <c r="D5439" s="203" t="s">
        <v>11</v>
      </c>
      <c r="E5439" s="204" t="s">
        <v>12722</v>
      </c>
      <c r="F5439" s="49" t="s">
        <v>1274</v>
      </c>
      <c r="G5439" s="203">
        <v>13</v>
      </c>
      <c r="H5439" s="203" t="s">
        <v>12723</v>
      </c>
      <c r="I5439" s="205" t="s">
        <v>1842</v>
      </c>
      <c r="J5439" s="206"/>
      <c r="K5439" s="203">
        <v>26</v>
      </c>
      <c r="L5439" s="207" t="s">
        <v>827</v>
      </c>
      <c r="M5439" s="208" t="s">
        <v>1514</v>
      </c>
      <c r="N5439" s="209">
        <f t="shared" si="0"/>
        <v>2026</v>
      </c>
      <c r="O5439" s="210">
        <f t="shared" si="1"/>
        <v>1</v>
      </c>
      <c r="P5439" s="211" t="str">
        <f>IFERROR(VLOOKUP(F5439,연간집계!D:E,2,FALSE),"")</f>
        <v>PCMS_비트윈캘린더</v>
      </c>
    </row>
    <row r="5440" spans="1:16" ht="12.75">
      <c r="A5440" s="201">
        <v>46032.506909722222</v>
      </c>
      <c r="B5440" s="202">
        <v>46031</v>
      </c>
      <c r="C5440" s="203" t="s">
        <v>12726</v>
      </c>
      <c r="D5440" s="203" t="s">
        <v>11</v>
      </c>
      <c r="E5440" s="204" t="s">
        <v>12727</v>
      </c>
      <c r="F5440" s="49" t="s">
        <v>1284</v>
      </c>
      <c r="G5440" s="203">
        <v>1</v>
      </c>
      <c r="H5440" s="203" t="s">
        <v>10193</v>
      </c>
      <c r="I5440" s="205" t="s">
        <v>2297</v>
      </c>
      <c r="J5440" s="206"/>
      <c r="K5440" s="203">
        <v>26</v>
      </c>
      <c r="L5440" s="207" t="s">
        <v>827</v>
      </c>
      <c r="M5440" s="208" t="s">
        <v>4034</v>
      </c>
      <c r="N5440" s="209">
        <f t="shared" si="0"/>
        <v>2026</v>
      </c>
      <c r="O5440" s="210">
        <f t="shared" si="1"/>
        <v>1</v>
      </c>
      <c r="P5440" s="211" t="str">
        <f>IFERROR(VLOOKUP(F5440,연간집계!D:E,2,FALSE),"")</f>
        <v>PCMS_스탠다드캘린더</v>
      </c>
    </row>
    <row r="5441" spans="1:16" ht="12.75">
      <c r="A5441" s="201">
        <v>46032.506921296299</v>
      </c>
      <c r="B5441" s="202">
        <v>46031</v>
      </c>
      <c r="C5441" s="203" t="s">
        <v>12728</v>
      </c>
      <c r="D5441" s="203" t="s">
        <v>11</v>
      </c>
      <c r="E5441" s="204" t="s">
        <v>12727</v>
      </c>
      <c r="F5441" s="49" t="s">
        <v>1284</v>
      </c>
      <c r="G5441" s="203">
        <v>1</v>
      </c>
      <c r="H5441" s="203" t="s">
        <v>10193</v>
      </c>
      <c r="I5441" s="205" t="s">
        <v>2297</v>
      </c>
      <c r="J5441" s="206"/>
      <c r="K5441" s="203">
        <v>26</v>
      </c>
      <c r="L5441" s="207" t="s">
        <v>827</v>
      </c>
      <c r="M5441" s="208" t="s">
        <v>4034</v>
      </c>
      <c r="N5441" s="209">
        <f t="shared" si="0"/>
        <v>2026</v>
      </c>
      <c r="O5441" s="210">
        <f t="shared" si="1"/>
        <v>1</v>
      </c>
      <c r="P5441" s="211" t="str">
        <f>IFERROR(VLOOKUP(F5441,연간집계!D:E,2,FALSE),"")</f>
        <v>PCMS_스탠다드캘린더</v>
      </c>
    </row>
    <row r="5442" spans="1:16" ht="12.75">
      <c r="A5442" s="201">
        <v>46032.506932870368</v>
      </c>
      <c r="B5442" s="202">
        <v>46031</v>
      </c>
      <c r="C5442" s="203" t="s">
        <v>12729</v>
      </c>
      <c r="D5442" s="203" t="s">
        <v>11</v>
      </c>
      <c r="E5442" s="204" t="s">
        <v>12727</v>
      </c>
      <c r="F5442" s="49" t="s">
        <v>1284</v>
      </c>
      <c r="G5442" s="203">
        <v>1</v>
      </c>
      <c r="H5442" s="203" t="s">
        <v>10193</v>
      </c>
      <c r="I5442" s="205" t="s">
        <v>2297</v>
      </c>
      <c r="J5442" s="206"/>
      <c r="K5442" s="203">
        <v>26</v>
      </c>
      <c r="L5442" s="207" t="s">
        <v>827</v>
      </c>
      <c r="M5442" s="208" t="s">
        <v>4034</v>
      </c>
      <c r="N5442" s="209">
        <f t="shared" si="0"/>
        <v>2026</v>
      </c>
      <c r="O5442" s="210">
        <f t="shared" si="1"/>
        <v>1</v>
      </c>
      <c r="P5442" s="211" t="str">
        <f>IFERROR(VLOOKUP(F5442,연간집계!D:E,2,FALSE),"")</f>
        <v>PCMS_스탠다드캘린더</v>
      </c>
    </row>
    <row r="5443" spans="1:16" ht="12.75">
      <c r="A5443" s="201">
        <v>46032.506944444445</v>
      </c>
      <c r="B5443" s="202">
        <v>46031</v>
      </c>
      <c r="C5443" s="203" t="s">
        <v>12730</v>
      </c>
      <c r="D5443" s="203" t="s">
        <v>11</v>
      </c>
      <c r="E5443" s="204" t="s">
        <v>12727</v>
      </c>
      <c r="F5443" s="49" t="s">
        <v>1284</v>
      </c>
      <c r="G5443" s="203">
        <v>1</v>
      </c>
      <c r="H5443" s="203" t="s">
        <v>10193</v>
      </c>
      <c r="I5443" s="205" t="s">
        <v>2297</v>
      </c>
      <c r="J5443" s="206"/>
      <c r="K5443" s="203">
        <v>26</v>
      </c>
      <c r="L5443" s="207" t="s">
        <v>827</v>
      </c>
      <c r="M5443" s="208" t="s">
        <v>4034</v>
      </c>
      <c r="N5443" s="209">
        <f t="shared" si="0"/>
        <v>2026</v>
      </c>
      <c r="O5443" s="210">
        <f t="shared" si="1"/>
        <v>1</v>
      </c>
      <c r="P5443" s="211" t="str">
        <f>IFERROR(VLOOKUP(F5443,연간집계!D:E,2,FALSE),"")</f>
        <v>PCMS_스탠다드캘린더</v>
      </c>
    </row>
    <row r="5444" spans="1:16" ht="12.75">
      <c r="A5444" s="201">
        <v>46032.506956018522</v>
      </c>
      <c r="B5444" s="202">
        <v>46031</v>
      </c>
      <c r="C5444" s="203" t="s">
        <v>12731</v>
      </c>
      <c r="D5444" s="203" t="s">
        <v>11</v>
      </c>
      <c r="E5444" s="204" t="s">
        <v>12727</v>
      </c>
      <c r="F5444" s="49" t="s">
        <v>1284</v>
      </c>
      <c r="G5444" s="203">
        <v>1</v>
      </c>
      <c r="H5444" s="203" t="s">
        <v>10193</v>
      </c>
      <c r="I5444" s="205" t="s">
        <v>2297</v>
      </c>
      <c r="J5444" s="206"/>
      <c r="K5444" s="203">
        <v>26</v>
      </c>
      <c r="L5444" s="207" t="s">
        <v>827</v>
      </c>
      <c r="M5444" s="208" t="s">
        <v>4034</v>
      </c>
      <c r="N5444" s="209">
        <f t="shared" si="0"/>
        <v>2026</v>
      </c>
      <c r="O5444" s="210">
        <f t="shared" si="1"/>
        <v>1</v>
      </c>
      <c r="P5444" s="211" t="str">
        <f>IFERROR(VLOOKUP(F5444,연간집계!D:E,2,FALSE),"")</f>
        <v>PCMS_스탠다드캘린더</v>
      </c>
    </row>
    <row r="5445" spans="1:16" ht="12.75">
      <c r="A5445" s="201">
        <v>46032.506967592592</v>
      </c>
      <c r="B5445" s="202">
        <v>46031</v>
      </c>
      <c r="C5445" s="203" t="s">
        <v>12732</v>
      </c>
      <c r="D5445" s="203" t="s">
        <v>11</v>
      </c>
      <c r="E5445" s="204" t="s">
        <v>12727</v>
      </c>
      <c r="F5445" s="49" t="s">
        <v>1284</v>
      </c>
      <c r="G5445" s="203">
        <v>1</v>
      </c>
      <c r="H5445" s="203" t="s">
        <v>10193</v>
      </c>
      <c r="I5445" s="205" t="s">
        <v>2297</v>
      </c>
      <c r="J5445" s="206"/>
      <c r="K5445" s="203">
        <v>26</v>
      </c>
      <c r="L5445" s="207" t="s">
        <v>827</v>
      </c>
      <c r="M5445" s="208" t="s">
        <v>4034</v>
      </c>
      <c r="N5445" s="209">
        <f t="shared" si="0"/>
        <v>2026</v>
      </c>
      <c r="O5445" s="210">
        <f t="shared" si="1"/>
        <v>1</v>
      </c>
      <c r="P5445" s="211" t="str">
        <f>IFERROR(VLOOKUP(F5445,연간집계!D:E,2,FALSE),"")</f>
        <v>PCMS_스탠다드캘린더</v>
      </c>
    </row>
    <row r="5446" spans="1:16" ht="12.75">
      <c r="A5446" s="201">
        <v>46032.506979166668</v>
      </c>
      <c r="B5446" s="202">
        <v>46031</v>
      </c>
      <c r="C5446" s="203" t="s">
        <v>12733</v>
      </c>
      <c r="D5446" s="203" t="s">
        <v>11</v>
      </c>
      <c r="E5446" s="204" t="s">
        <v>12727</v>
      </c>
      <c r="F5446" s="49" t="s">
        <v>1284</v>
      </c>
      <c r="G5446" s="203">
        <v>1</v>
      </c>
      <c r="H5446" s="203" t="s">
        <v>10193</v>
      </c>
      <c r="I5446" s="205" t="s">
        <v>2297</v>
      </c>
      <c r="J5446" s="206"/>
      <c r="K5446" s="203">
        <v>26</v>
      </c>
      <c r="L5446" s="207" t="s">
        <v>827</v>
      </c>
      <c r="M5446" s="208" t="s">
        <v>4034</v>
      </c>
      <c r="N5446" s="209">
        <f t="shared" si="0"/>
        <v>2026</v>
      </c>
      <c r="O5446" s="210">
        <f t="shared" si="1"/>
        <v>1</v>
      </c>
      <c r="P5446" s="211" t="str">
        <f>IFERROR(VLOOKUP(F5446,연간집계!D:E,2,FALSE),"")</f>
        <v>PCMS_스탠다드캘린더</v>
      </c>
    </row>
    <row r="5447" spans="1:16" ht="12.75">
      <c r="A5447" s="201">
        <v>46032.506990740738</v>
      </c>
      <c r="B5447" s="202">
        <v>46031</v>
      </c>
      <c r="C5447" s="203" t="s">
        <v>12734</v>
      </c>
      <c r="D5447" s="203" t="s">
        <v>11</v>
      </c>
      <c r="E5447" s="204" t="s">
        <v>12727</v>
      </c>
      <c r="F5447" s="49" t="s">
        <v>1284</v>
      </c>
      <c r="G5447" s="203">
        <v>1</v>
      </c>
      <c r="H5447" s="203" t="s">
        <v>10193</v>
      </c>
      <c r="I5447" s="205" t="s">
        <v>2297</v>
      </c>
      <c r="J5447" s="206"/>
      <c r="K5447" s="203">
        <v>26</v>
      </c>
      <c r="L5447" s="207" t="s">
        <v>827</v>
      </c>
      <c r="M5447" s="208" t="s">
        <v>4034</v>
      </c>
      <c r="N5447" s="209">
        <f t="shared" si="0"/>
        <v>2026</v>
      </c>
      <c r="O5447" s="210">
        <f t="shared" si="1"/>
        <v>1</v>
      </c>
      <c r="P5447" s="211" t="str">
        <f>IFERROR(VLOOKUP(F5447,연간집계!D:E,2,FALSE),"")</f>
        <v>PCMS_스탠다드캘린더</v>
      </c>
    </row>
    <row r="5448" spans="1:16" ht="12.75">
      <c r="A5448" s="201">
        <v>46032.507002314815</v>
      </c>
      <c r="B5448" s="202">
        <v>46031</v>
      </c>
      <c r="C5448" s="203" t="s">
        <v>12735</v>
      </c>
      <c r="D5448" s="203" t="s">
        <v>11</v>
      </c>
      <c r="E5448" s="204" t="s">
        <v>12727</v>
      </c>
      <c r="F5448" s="49" t="s">
        <v>1284</v>
      </c>
      <c r="G5448" s="203">
        <v>1</v>
      </c>
      <c r="H5448" s="203" t="s">
        <v>10193</v>
      </c>
      <c r="I5448" s="205" t="s">
        <v>2297</v>
      </c>
      <c r="J5448" s="206"/>
      <c r="K5448" s="203">
        <v>26</v>
      </c>
      <c r="L5448" s="207" t="s">
        <v>827</v>
      </c>
      <c r="M5448" s="208" t="s">
        <v>4034</v>
      </c>
      <c r="N5448" s="209">
        <f t="shared" si="0"/>
        <v>2026</v>
      </c>
      <c r="O5448" s="210">
        <f t="shared" si="1"/>
        <v>1</v>
      </c>
      <c r="P5448" s="211" t="str">
        <f>IFERROR(VLOOKUP(F5448,연간집계!D:E,2,FALSE),"")</f>
        <v>PCMS_스탠다드캘린더</v>
      </c>
    </row>
    <row r="5449" spans="1:16" ht="12.75">
      <c r="A5449" s="201">
        <v>46032.507013888891</v>
      </c>
      <c r="B5449" s="202">
        <v>46031</v>
      </c>
      <c r="C5449" s="203" t="s">
        <v>12736</v>
      </c>
      <c r="D5449" s="203" t="s">
        <v>11</v>
      </c>
      <c r="E5449" s="204" t="s">
        <v>12727</v>
      </c>
      <c r="F5449" s="49" t="s">
        <v>1284</v>
      </c>
      <c r="G5449" s="203">
        <v>1</v>
      </c>
      <c r="H5449" s="203" t="s">
        <v>10193</v>
      </c>
      <c r="I5449" s="205" t="s">
        <v>2297</v>
      </c>
      <c r="J5449" s="206"/>
      <c r="K5449" s="203">
        <v>26</v>
      </c>
      <c r="L5449" s="207" t="s">
        <v>827</v>
      </c>
      <c r="M5449" s="208" t="s">
        <v>4034</v>
      </c>
      <c r="N5449" s="209">
        <f t="shared" si="0"/>
        <v>2026</v>
      </c>
      <c r="O5449" s="210">
        <f t="shared" si="1"/>
        <v>1</v>
      </c>
      <c r="P5449" s="211" t="str">
        <f>IFERROR(VLOOKUP(F5449,연간집계!D:E,2,FALSE),"")</f>
        <v>PCMS_스탠다드캘린더</v>
      </c>
    </row>
    <row r="5450" spans="1:16" ht="12.75">
      <c r="A5450" s="201">
        <v>46032.507037037038</v>
      </c>
      <c r="B5450" s="202">
        <v>46031</v>
      </c>
      <c r="C5450" s="203" t="s">
        <v>12737</v>
      </c>
      <c r="D5450" s="203" t="s">
        <v>11</v>
      </c>
      <c r="E5450" s="204" t="s">
        <v>12727</v>
      </c>
      <c r="F5450" s="49" t="s">
        <v>1284</v>
      </c>
      <c r="G5450" s="203">
        <v>1</v>
      </c>
      <c r="H5450" s="203" t="s">
        <v>10193</v>
      </c>
      <c r="I5450" s="205" t="s">
        <v>2297</v>
      </c>
      <c r="J5450" s="206"/>
      <c r="K5450" s="203">
        <v>26</v>
      </c>
      <c r="L5450" s="207" t="s">
        <v>827</v>
      </c>
      <c r="M5450" s="208" t="s">
        <v>4034</v>
      </c>
      <c r="N5450" s="209">
        <f t="shared" si="0"/>
        <v>2026</v>
      </c>
      <c r="O5450" s="210">
        <f t="shared" si="1"/>
        <v>1</v>
      </c>
      <c r="P5450" s="211" t="str">
        <f>IFERROR(VLOOKUP(F5450,연간집계!D:E,2,FALSE),"")</f>
        <v>PCMS_스탠다드캘린더</v>
      </c>
    </row>
    <row r="5451" spans="1:16" ht="12.75">
      <c r="A5451" s="201">
        <v>46032.507048611114</v>
      </c>
      <c r="B5451" s="202">
        <v>46031</v>
      </c>
      <c r="C5451" s="203" t="s">
        <v>12738</v>
      </c>
      <c r="D5451" s="203" t="s">
        <v>11</v>
      </c>
      <c r="E5451" s="204" t="s">
        <v>12727</v>
      </c>
      <c r="F5451" s="49" t="s">
        <v>1284</v>
      </c>
      <c r="G5451" s="203">
        <v>1</v>
      </c>
      <c r="H5451" s="203" t="s">
        <v>10193</v>
      </c>
      <c r="I5451" s="205" t="s">
        <v>2297</v>
      </c>
      <c r="J5451" s="206"/>
      <c r="K5451" s="203">
        <v>26</v>
      </c>
      <c r="L5451" s="207" t="s">
        <v>827</v>
      </c>
      <c r="M5451" s="208" t="s">
        <v>4034</v>
      </c>
      <c r="N5451" s="209">
        <f t="shared" si="0"/>
        <v>2026</v>
      </c>
      <c r="O5451" s="210">
        <f t="shared" si="1"/>
        <v>1</v>
      </c>
      <c r="P5451" s="211" t="str">
        <f>IFERROR(VLOOKUP(F5451,연간집계!D:E,2,FALSE),"")</f>
        <v>PCMS_스탠다드캘린더</v>
      </c>
    </row>
    <row r="5452" spans="1:16" ht="12.75">
      <c r="A5452" s="201">
        <v>46032.507060185184</v>
      </c>
      <c r="B5452" s="202">
        <v>46031</v>
      </c>
      <c r="C5452" s="203" t="s">
        <v>12739</v>
      </c>
      <c r="D5452" s="203" t="s">
        <v>11</v>
      </c>
      <c r="E5452" s="204" t="s">
        <v>12727</v>
      </c>
      <c r="F5452" s="49" t="s">
        <v>1284</v>
      </c>
      <c r="G5452" s="203">
        <v>1</v>
      </c>
      <c r="H5452" s="203" t="s">
        <v>10193</v>
      </c>
      <c r="I5452" s="205" t="s">
        <v>2297</v>
      </c>
      <c r="J5452" s="206"/>
      <c r="K5452" s="203">
        <v>26</v>
      </c>
      <c r="L5452" s="207" t="s">
        <v>827</v>
      </c>
      <c r="M5452" s="208" t="s">
        <v>4034</v>
      </c>
      <c r="N5452" s="209">
        <f t="shared" si="0"/>
        <v>2026</v>
      </c>
      <c r="O5452" s="210">
        <f t="shared" si="1"/>
        <v>1</v>
      </c>
      <c r="P5452" s="211" t="str">
        <f>IFERROR(VLOOKUP(F5452,연간집계!D:E,2,FALSE),"")</f>
        <v>PCMS_스탠다드캘린더</v>
      </c>
    </row>
    <row r="5453" spans="1:16" ht="12.75">
      <c r="A5453" s="201">
        <v>46032.507071759261</v>
      </c>
      <c r="B5453" s="202">
        <v>46031</v>
      </c>
      <c r="C5453" s="203" t="s">
        <v>12740</v>
      </c>
      <c r="D5453" s="203" t="s">
        <v>11</v>
      </c>
      <c r="E5453" s="204" t="s">
        <v>12727</v>
      </c>
      <c r="F5453" s="49" t="s">
        <v>1284</v>
      </c>
      <c r="G5453" s="203">
        <v>1</v>
      </c>
      <c r="H5453" s="203" t="s">
        <v>10193</v>
      </c>
      <c r="I5453" s="205" t="s">
        <v>2297</v>
      </c>
      <c r="J5453" s="206"/>
      <c r="K5453" s="203">
        <v>26</v>
      </c>
      <c r="L5453" s="207" t="s">
        <v>827</v>
      </c>
      <c r="M5453" s="208" t="s">
        <v>4034</v>
      </c>
      <c r="N5453" s="209">
        <f t="shared" si="0"/>
        <v>2026</v>
      </c>
      <c r="O5453" s="210">
        <f t="shared" si="1"/>
        <v>1</v>
      </c>
      <c r="P5453" s="211" t="str">
        <f>IFERROR(VLOOKUP(F5453,연간집계!D:E,2,FALSE),"")</f>
        <v>PCMS_스탠다드캘린더</v>
      </c>
    </row>
    <row r="5454" spans="1:16" ht="12.75">
      <c r="A5454" s="201">
        <v>46032.50708333333</v>
      </c>
      <c r="B5454" s="202">
        <v>46031</v>
      </c>
      <c r="C5454" s="203" t="s">
        <v>12741</v>
      </c>
      <c r="D5454" s="203" t="s">
        <v>11</v>
      </c>
      <c r="E5454" s="204" t="s">
        <v>12727</v>
      </c>
      <c r="F5454" s="49" t="s">
        <v>1284</v>
      </c>
      <c r="G5454" s="203">
        <v>1</v>
      </c>
      <c r="H5454" s="203" t="s">
        <v>10193</v>
      </c>
      <c r="I5454" s="205" t="s">
        <v>2297</v>
      </c>
      <c r="J5454" s="206"/>
      <c r="K5454" s="203">
        <v>26</v>
      </c>
      <c r="L5454" s="207" t="s">
        <v>827</v>
      </c>
      <c r="M5454" s="208" t="s">
        <v>4034</v>
      </c>
      <c r="N5454" s="209">
        <f t="shared" si="0"/>
        <v>2026</v>
      </c>
      <c r="O5454" s="210">
        <f t="shared" si="1"/>
        <v>1</v>
      </c>
      <c r="P5454" s="211" t="str">
        <f>IFERROR(VLOOKUP(F5454,연간집계!D:E,2,FALSE),"")</f>
        <v>PCMS_스탠다드캘린더</v>
      </c>
    </row>
    <row r="5455" spans="1:16" ht="12.75">
      <c r="A5455" s="201">
        <v>46032.507094907407</v>
      </c>
      <c r="B5455" s="202">
        <v>46031</v>
      </c>
      <c r="C5455" s="203" t="s">
        <v>12742</v>
      </c>
      <c r="D5455" s="203" t="s">
        <v>11</v>
      </c>
      <c r="E5455" s="204" t="s">
        <v>12727</v>
      </c>
      <c r="F5455" s="49" t="s">
        <v>1284</v>
      </c>
      <c r="G5455" s="203">
        <v>1</v>
      </c>
      <c r="H5455" s="203" t="s">
        <v>10193</v>
      </c>
      <c r="I5455" s="205" t="s">
        <v>2297</v>
      </c>
      <c r="J5455" s="206"/>
      <c r="K5455" s="203">
        <v>26</v>
      </c>
      <c r="L5455" s="207" t="s">
        <v>827</v>
      </c>
      <c r="M5455" s="208" t="s">
        <v>4034</v>
      </c>
      <c r="N5455" s="209">
        <f t="shared" si="0"/>
        <v>2026</v>
      </c>
      <c r="O5455" s="210">
        <f t="shared" si="1"/>
        <v>1</v>
      </c>
      <c r="P5455" s="211" t="str">
        <f>IFERROR(VLOOKUP(F5455,연간집계!D:E,2,FALSE),"")</f>
        <v>PCMS_스탠다드캘린더</v>
      </c>
    </row>
    <row r="5456" spans="1:16" ht="12.75">
      <c r="A5456" s="201">
        <v>46032.507118055553</v>
      </c>
      <c r="B5456" s="202">
        <v>46031</v>
      </c>
      <c r="C5456" s="203" t="s">
        <v>12743</v>
      </c>
      <c r="D5456" s="203" t="s">
        <v>11</v>
      </c>
      <c r="E5456" s="204" t="s">
        <v>12727</v>
      </c>
      <c r="F5456" s="49" t="s">
        <v>1284</v>
      </c>
      <c r="G5456" s="203">
        <v>1</v>
      </c>
      <c r="H5456" s="203" t="s">
        <v>10193</v>
      </c>
      <c r="I5456" s="205" t="s">
        <v>2297</v>
      </c>
      <c r="J5456" s="206"/>
      <c r="K5456" s="203">
        <v>26</v>
      </c>
      <c r="L5456" s="207" t="s">
        <v>827</v>
      </c>
      <c r="M5456" s="208" t="s">
        <v>4034</v>
      </c>
      <c r="N5456" s="209">
        <f t="shared" si="0"/>
        <v>2026</v>
      </c>
      <c r="O5456" s="210">
        <f t="shared" si="1"/>
        <v>1</v>
      </c>
      <c r="P5456" s="211" t="str">
        <f>IFERROR(VLOOKUP(F5456,연간집계!D:E,2,FALSE),"")</f>
        <v>PCMS_스탠다드캘린더</v>
      </c>
    </row>
    <row r="5457" spans="1:16" ht="12.75">
      <c r="A5457" s="201">
        <v>46032.50712962963</v>
      </c>
      <c r="B5457" s="202">
        <v>46031</v>
      </c>
      <c r="C5457" s="203" t="s">
        <v>12744</v>
      </c>
      <c r="D5457" s="203" t="s">
        <v>11</v>
      </c>
      <c r="E5457" s="204" t="s">
        <v>12727</v>
      </c>
      <c r="F5457" s="49" t="s">
        <v>1284</v>
      </c>
      <c r="G5457" s="203">
        <v>1</v>
      </c>
      <c r="H5457" s="203" t="s">
        <v>10193</v>
      </c>
      <c r="I5457" s="205" t="s">
        <v>2297</v>
      </c>
      <c r="J5457" s="206"/>
      <c r="K5457" s="203">
        <v>26</v>
      </c>
      <c r="L5457" s="207" t="s">
        <v>827</v>
      </c>
      <c r="M5457" s="208" t="s">
        <v>4034</v>
      </c>
      <c r="N5457" s="209">
        <f t="shared" si="0"/>
        <v>2026</v>
      </c>
      <c r="O5457" s="210">
        <f t="shared" si="1"/>
        <v>1</v>
      </c>
      <c r="P5457" s="211" t="str">
        <f>IFERROR(VLOOKUP(F5457,연간집계!D:E,2,FALSE),"")</f>
        <v>PCMS_스탠다드캘린더</v>
      </c>
    </row>
    <row r="5458" spans="1:16" ht="12.75">
      <c r="A5458" s="201">
        <v>46032.507141203707</v>
      </c>
      <c r="B5458" s="202">
        <v>46031</v>
      </c>
      <c r="C5458" s="203" t="s">
        <v>12745</v>
      </c>
      <c r="D5458" s="203" t="s">
        <v>11</v>
      </c>
      <c r="E5458" s="204" t="s">
        <v>12727</v>
      </c>
      <c r="F5458" s="49" t="s">
        <v>1284</v>
      </c>
      <c r="G5458" s="203">
        <v>1</v>
      </c>
      <c r="H5458" s="203" t="s">
        <v>10193</v>
      </c>
      <c r="I5458" s="205" t="s">
        <v>2297</v>
      </c>
      <c r="J5458" s="206"/>
      <c r="K5458" s="203">
        <v>26</v>
      </c>
      <c r="L5458" s="207" t="s">
        <v>827</v>
      </c>
      <c r="M5458" s="208" t="s">
        <v>4034</v>
      </c>
      <c r="N5458" s="209">
        <f t="shared" si="0"/>
        <v>2026</v>
      </c>
      <c r="O5458" s="210">
        <f t="shared" si="1"/>
        <v>1</v>
      </c>
      <c r="P5458" s="211" t="str">
        <f>IFERROR(VLOOKUP(F5458,연간집계!D:E,2,FALSE),"")</f>
        <v>PCMS_스탠다드캘린더</v>
      </c>
    </row>
    <row r="5459" spans="1:16" ht="12.75">
      <c r="A5459" s="201">
        <v>46032.507152777776</v>
      </c>
      <c r="B5459" s="202">
        <v>46031</v>
      </c>
      <c r="C5459" s="203" t="s">
        <v>12746</v>
      </c>
      <c r="D5459" s="203" t="s">
        <v>11</v>
      </c>
      <c r="E5459" s="204" t="s">
        <v>12727</v>
      </c>
      <c r="F5459" s="49" t="s">
        <v>1284</v>
      </c>
      <c r="G5459" s="203">
        <v>1</v>
      </c>
      <c r="H5459" s="203" t="s">
        <v>10193</v>
      </c>
      <c r="I5459" s="205" t="s">
        <v>2297</v>
      </c>
      <c r="J5459" s="206"/>
      <c r="K5459" s="203">
        <v>26</v>
      </c>
      <c r="L5459" s="207" t="s">
        <v>827</v>
      </c>
      <c r="M5459" s="208" t="s">
        <v>4034</v>
      </c>
      <c r="N5459" s="209">
        <f t="shared" si="0"/>
        <v>2026</v>
      </c>
      <c r="O5459" s="210">
        <f t="shared" si="1"/>
        <v>1</v>
      </c>
      <c r="P5459" s="211" t="str">
        <f>IFERROR(VLOOKUP(F5459,연간집계!D:E,2,FALSE),"")</f>
        <v>PCMS_스탠다드캘린더</v>
      </c>
    </row>
    <row r="5460" spans="1:16" ht="12.75">
      <c r="A5460" s="201">
        <v>46032.507164351853</v>
      </c>
      <c r="B5460" s="202">
        <v>46031</v>
      </c>
      <c r="C5460" s="203" t="s">
        <v>12747</v>
      </c>
      <c r="D5460" s="203" t="s">
        <v>11</v>
      </c>
      <c r="E5460" s="204" t="s">
        <v>12727</v>
      </c>
      <c r="F5460" s="49" t="s">
        <v>1284</v>
      </c>
      <c r="G5460" s="203">
        <v>1</v>
      </c>
      <c r="H5460" s="203" t="s">
        <v>10193</v>
      </c>
      <c r="I5460" s="205" t="s">
        <v>2297</v>
      </c>
      <c r="J5460" s="206"/>
      <c r="K5460" s="203">
        <v>26</v>
      </c>
      <c r="L5460" s="207" t="s">
        <v>827</v>
      </c>
      <c r="M5460" s="208" t="s">
        <v>4034</v>
      </c>
      <c r="N5460" s="209">
        <f t="shared" si="0"/>
        <v>2026</v>
      </c>
      <c r="O5460" s="210">
        <f t="shared" si="1"/>
        <v>1</v>
      </c>
      <c r="P5460" s="211" t="str">
        <f>IFERROR(VLOOKUP(F5460,연간집계!D:E,2,FALSE),"")</f>
        <v>PCMS_스탠다드캘린더</v>
      </c>
    </row>
    <row r="5461" spans="1:16" ht="12.75">
      <c r="A5461" s="201">
        <v>46032.507175925923</v>
      </c>
      <c r="B5461" s="202">
        <v>46031</v>
      </c>
      <c r="C5461" s="203" t="s">
        <v>12748</v>
      </c>
      <c r="D5461" s="203" t="s">
        <v>11</v>
      </c>
      <c r="E5461" s="204" t="s">
        <v>12727</v>
      </c>
      <c r="F5461" s="49" t="s">
        <v>1284</v>
      </c>
      <c r="G5461" s="203">
        <v>1</v>
      </c>
      <c r="H5461" s="203" t="s">
        <v>10193</v>
      </c>
      <c r="I5461" s="205" t="s">
        <v>2297</v>
      </c>
      <c r="J5461" s="206"/>
      <c r="K5461" s="203">
        <v>26</v>
      </c>
      <c r="L5461" s="207" t="s">
        <v>827</v>
      </c>
      <c r="M5461" s="208" t="s">
        <v>4034</v>
      </c>
      <c r="N5461" s="209">
        <f t="shared" si="0"/>
        <v>2026</v>
      </c>
      <c r="O5461" s="210">
        <f t="shared" si="1"/>
        <v>1</v>
      </c>
      <c r="P5461" s="211" t="str">
        <f>IFERROR(VLOOKUP(F5461,연간집계!D:E,2,FALSE),"")</f>
        <v>PCMS_스탠다드캘린더</v>
      </c>
    </row>
    <row r="5462" spans="1:16" ht="12.75">
      <c r="A5462" s="201">
        <v>46032.507199074076</v>
      </c>
      <c r="B5462" s="202">
        <v>46031</v>
      </c>
      <c r="C5462" s="203" t="s">
        <v>12749</v>
      </c>
      <c r="D5462" s="203" t="s">
        <v>11</v>
      </c>
      <c r="E5462" s="204" t="s">
        <v>12727</v>
      </c>
      <c r="F5462" s="49" t="s">
        <v>1284</v>
      </c>
      <c r="G5462" s="203">
        <v>1</v>
      </c>
      <c r="H5462" s="203" t="s">
        <v>10193</v>
      </c>
      <c r="I5462" s="205" t="s">
        <v>2297</v>
      </c>
      <c r="J5462" s="206"/>
      <c r="K5462" s="203">
        <v>26</v>
      </c>
      <c r="L5462" s="207" t="s">
        <v>827</v>
      </c>
      <c r="M5462" s="208" t="s">
        <v>4034</v>
      </c>
      <c r="N5462" s="209">
        <f t="shared" si="0"/>
        <v>2026</v>
      </c>
      <c r="O5462" s="210">
        <f t="shared" si="1"/>
        <v>1</v>
      </c>
      <c r="P5462" s="211" t="str">
        <f>IFERROR(VLOOKUP(F5462,연간집계!D:E,2,FALSE),"")</f>
        <v>PCMS_스탠다드캘린더</v>
      </c>
    </row>
    <row r="5463" spans="1:16" ht="12.75">
      <c r="A5463" s="201">
        <v>46032.507210648146</v>
      </c>
      <c r="B5463" s="202">
        <v>46031</v>
      </c>
      <c r="C5463" s="203" t="s">
        <v>12750</v>
      </c>
      <c r="D5463" s="203" t="s">
        <v>11</v>
      </c>
      <c r="E5463" s="204" t="s">
        <v>12727</v>
      </c>
      <c r="F5463" s="49" t="s">
        <v>1284</v>
      </c>
      <c r="G5463" s="203">
        <v>1</v>
      </c>
      <c r="H5463" s="203" t="s">
        <v>10193</v>
      </c>
      <c r="I5463" s="205" t="s">
        <v>2297</v>
      </c>
      <c r="J5463" s="206"/>
      <c r="K5463" s="203">
        <v>26</v>
      </c>
      <c r="L5463" s="207" t="s">
        <v>827</v>
      </c>
      <c r="M5463" s="208" t="s">
        <v>4034</v>
      </c>
      <c r="N5463" s="209">
        <f t="shared" si="0"/>
        <v>2026</v>
      </c>
      <c r="O5463" s="210">
        <f t="shared" si="1"/>
        <v>1</v>
      </c>
      <c r="P5463" s="211" t="str">
        <f>IFERROR(VLOOKUP(F5463,연간집계!D:E,2,FALSE),"")</f>
        <v>PCMS_스탠다드캘린더</v>
      </c>
    </row>
    <row r="5464" spans="1:16" ht="12.75">
      <c r="A5464" s="201">
        <v>46032.507222222222</v>
      </c>
      <c r="B5464" s="202">
        <v>46031</v>
      </c>
      <c r="C5464" s="203" t="s">
        <v>12751</v>
      </c>
      <c r="D5464" s="203" t="s">
        <v>11</v>
      </c>
      <c r="E5464" s="204" t="s">
        <v>12727</v>
      </c>
      <c r="F5464" s="49" t="s">
        <v>1284</v>
      </c>
      <c r="G5464" s="203">
        <v>1</v>
      </c>
      <c r="H5464" s="203" t="s">
        <v>10193</v>
      </c>
      <c r="I5464" s="205" t="s">
        <v>2297</v>
      </c>
      <c r="J5464" s="206"/>
      <c r="K5464" s="203">
        <v>26</v>
      </c>
      <c r="L5464" s="207" t="s">
        <v>827</v>
      </c>
      <c r="M5464" s="208" t="s">
        <v>4034</v>
      </c>
      <c r="N5464" s="209">
        <f t="shared" si="0"/>
        <v>2026</v>
      </c>
      <c r="O5464" s="210">
        <f t="shared" si="1"/>
        <v>1</v>
      </c>
      <c r="P5464" s="211" t="str">
        <f>IFERROR(VLOOKUP(F5464,연간집계!D:E,2,FALSE),"")</f>
        <v>PCMS_스탠다드캘린더</v>
      </c>
    </row>
    <row r="5465" spans="1:16" ht="12.75">
      <c r="A5465" s="201">
        <v>46032.507233796299</v>
      </c>
      <c r="B5465" s="202">
        <v>46031</v>
      </c>
      <c r="C5465" s="203" t="s">
        <v>12752</v>
      </c>
      <c r="D5465" s="203" t="s">
        <v>11</v>
      </c>
      <c r="E5465" s="204" t="s">
        <v>12727</v>
      </c>
      <c r="F5465" s="49" t="s">
        <v>1284</v>
      </c>
      <c r="G5465" s="203">
        <v>1</v>
      </c>
      <c r="H5465" s="203" t="s">
        <v>10193</v>
      </c>
      <c r="I5465" s="205" t="s">
        <v>2297</v>
      </c>
      <c r="J5465" s="206"/>
      <c r="K5465" s="203">
        <v>26</v>
      </c>
      <c r="L5465" s="207" t="s">
        <v>827</v>
      </c>
      <c r="M5465" s="208" t="s">
        <v>4034</v>
      </c>
      <c r="N5465" s="209">
        <f t="shared" si="0"/>
        <v>2026</v>
      </c>
      <c r="O5465" s="210">
        <f t="shared" si="1"/>
        <v>1</v>
      </c>
      <c r="P5465" s="211" t="str">
        <f>IFERROR(VLOOKUP(F5465,연간집계!D:E,2,FALSE),"")</f>
        <v>PCMS_스탠다드캘린더</v>
      </c>
    </row>
    <row r="5466" spans="1:16" ht="12.75">
      <c r="A5466" s="201">
        <v>46032.507256944446</v>
      </c>
      <c r="B5466" s="202">
        <v>46031</v>
      </c>
      <c r="C5466" s="203" t="s">
        <v>12753</v>
      </c>
      <c r="D5466" s="203" t="s">
        <v>11</v>
      </c>
      <c r="E5466" s="204" t="s">
        <v>12727</v>
      </c>
      <c r="F5466" s="49" t="s">
        <v>1284</v>
      </c>
      <c r="G5466" s="203">
        <v>1</v>
      </c>
      <c r="H5466" s="203" t="s">
        <v>10193</v>
      </c>
      <c r="I5466" s="205" t="s">
        <v>2297</v>
      </c>
      <c r="J5466" s="206"/>
      <c r="K5466" s="203">
        <v>26</v>
      </c>
      <c r="L5466" s="207" t="s">
        <v>827</v>
      </c>
      <c r="M5466" s="208" t="s">
        <v>4034</v>
      </c>
      <c r="N5466" s="209">
        <f t="shared" si="0"/>
        <v>2026</v>
      </c>
      <c r="O5466" s="210">
        <f t="shared" si="1"/>
        <v>1</v>
      </c>
      <c r="P5466" s="211" t="str">
        <f>IFERROR(VLOOKUP(F5466,연간집계!D:E,2,FALSE),"")</f>
        <v>PCMS_스탠다드캘린더</v>
      </c>
    </row>
    <row r="5467" spans="1:16" ht="12.75">
      <c r="A5467" s="201">
        <v>46032.507268518515</v>
      </c>
      <c r="B5467" s="202">
        <v>46031</v>
      </c>
      <c r="C5467" s="203" t="s">
        <v>12754</v>
      </c>
      <c r="D5467" s="203" t="s">
        <v>11</v>
      </c>
      <c r="E5467" s="204" t="s">
        <v>12727</v>
      </c>
      <c r="F5467" s="49" t="s">
        <v>1284</v>
      </c>
      <c r="G5467" s="203">
        <v>1</v>
      </c>
      <c r="H5467" s="203" t="s">
        <v>10193</v>
      </c>
      <c r="I5467" s="205" t="s">
        <v>2297</v>
      </c>
      <c r="J5467" s="206"/>
      <c r="K5467" s="203">
        <v>26</v>
      </c>
      <c r="L5467" s="207" t="s">
        <v>827</v>
      </c>
      <c r="M5467" s="208" t="s">
        <v>4034</v>
      </c>
      <c r="N5467" s="209">
        <f t="shared" si="0"/>
        <v>2026</v>
      </c>
      <c r="O5467" s="210">
        <f t="shared" si="1"/>
        <v>1</v>
      </c>
      <c r="P5467" s="211" t="str">
        <f>IFERROR(VLOOKUP(F5467,연간집계!D:E,2,FALSE),"")</f>
        <v>PCMS_스탠다드캘린더</v>
      </c>
    </row>
    <row r="5468" spans="1:16" ht="12.75">
      <c r="A5468" s="201">
        <v>46032.507280092592</v>
      </c>
      <c r="B5468" s="202">
        <v>46031</v>
      </c>
      <c r="C5468" s="203" t="s">
        <v>12755</v>
      </c>
      <c r="D5468" s="203" t="s">
        <v>11</v>
      </c>
      <c r="E5468" s="204" t="s">
        <v>12727</v>
      </c>
      <c r="F5468" s="49" t="s">
        <v>1284</v>
      </c>
      <c r="G5468" s="203">
        <v>1</v>
      </c>
      <c r="H5468" s="203" t="s">
        <v>10193</v>
      </c>
      <c r="I5468" s="205" t="s">
        <v>2297</v>
      </c>
      <c r="J5468" s="206"/>
      <c r="K5468" s="203">
        <v>26</v>
      </c>
      <c r="L5468" s="207" t="s">
        <v>827</v>
      </c>
      <c r="M5468" s="208" t="s">
        <v>4034</v>
      </c>
      <c r="N5468" s="209">
        <f t="shared" si="0"/>
        <v>2026</v>
      </c>
      <c r="O5468" s="210">
        <f t="shared" si="1"/>
        <v>1</v>
      </c>
      <c r="P5468" s="211" t="str">
        <f>IFERROR(VLOOKUP(F5468,연간집계!D:E,2,FALSE),"")</f>
        <v>PCMS_스탠다드캘린더</v>
      </c>
    </row>
    <row r="5469" spans="1:16" ht="12.75">
      <c r="A5469" s="201">
        <v>46032.507291666669</v>
      </c>
      <c r="B5469" s="202">
        <v>46031</v>
      </c>
      <c r="C5469" s="203" t="s">
        <v>12756</v>
      </c>
      <c r="D5469" s="203" t="s">
        <v>11</v>
      </c>
      <c r="E5469" s="204" t="s">
        <v>12727</v>
      </c>
      <c r="F5469" s="49" t="s">
        <v>1284</v>
      </c>
      <c r="G5469" s="203">
        <v>1</v>
      </c>
      <c r="H5469" s="203" t="s">
        <v>10193</v>
      </c>
      <c r="I5469" s="205" t="s">
        <v>2297</v>
      </c>
      <c r="J5469" s="206"/>
      <c r="K5469" s="203">
        <v>26</v>
      </c>
      <c r="L5469" s="207" t="s">
        <v>827</v>
      </c>
      <c r="M5469" s="208" t="s">
        <v>4034</v>
      </c>
      <c r="N5469" s="209">
        <f t="shared" si="0"/>
        <v>2026</v>
      </c>
      <c r="O5469" s="210">
        <f t="shared" si="1"/>
        <v>1</v>
      </c>
      <c r="P5469" s="211" t="str">
        <f>IFERROR(VLOOKUP(F5469,연간집계!D:E,2,FALSE),"")</f>
        <v>PCMS_스탠다드캘린더</v>
      </c>
    </row>
    <row r="5470" spans="1:16" ht="12.75">
      <c r="A5470" s="201">
        <v>46032.507303240738</v>
      </c>
      <c r="B5470" s="202">
        <v>46031</v>
      </c>
      <c r="C5470" s="203" t="s">
        <v>12757</v>
      </c>
      <c r="D5470" s="203" t="s">
        <v>11</v>
      </c>
      <c r="E5470" s="204" t="s">
        <v>12727</v>
      </c>
      <c r="F5470" s="49" t="s">
        <v>1284</v>
      </c>
      <c r="G5470" s="203">
        <v>1</v>
      </c>
      <c r="H5470" s="203" t="s">
        <v>10193</v>
      </c>
      <c r="I5470" s="205" t="s">
        <v>2297</v>
      </c>
      <c r="J5470" s="206"/>
      <c r="K5470" s="203">
        <v>26</v>
      </c>
      <c r="L5470" s="207" t="s">
        <v>827</v>
      </c>
      <c r="M5470" s="208" t="s">
        <v>4034</v>
      </c>
      <c r="N5470" s="209">
        <f t="shared" si="0"/>
        <v>2026</v>
      </c>
      <c r="O5470" s="210">
        <f t="shared" si="1"/>
        <v>1</v>
      </c>
      <c r="P5470" s="211" t="str">
        <f>IFERROR(VLOOKUP(F5470,연간집계!D:E,2,FALSE),"")</f>
        <v>PCMS_스탠다드캘린더</v>
      </c>
    </row>
    <row r="5471" spans="1:16" ht="12.75">
      <c r="A5471" s="201">
        <v>46032.507314814815</v>
      </c>
      <c r="B5471" s="202">
        <v>46031</v>
      </c>
      <c r="C5471" s="203" t="s">
        <v>12758</v>
      </c>
      <c r="D5471" s="203" t="s">
        <v>11</v>
      </c>
      <c r="E5471" s="204" t="s">
        <v>12727</v>
      </c>
      <c r="F5471" s="49" t="s">
        <v>1284</v>
      </c>
      <c r="G5471" s="203">
        <v>1</v>
      </c>
      <c r="H5471" s="203" t="s">
        <v>10193</v>
      </c>
      <c r="I5471" s="205" t="s">
        <v>2297</v>
      </c>
      <c r="J5471" s="206"/>
      <c r="K5471" s="203">
        <v>26</v>
      </c>
      <c r="L5471" s="207" t="s">
        <v>827</v>
      </c>
      <c r="M5471" s="208" t="s">
        <v>4034</v>
      </c>
      <c r="N5471" s="209">
        <f t="shared" si="0"/>
        <v>2026</v>
      </c>
      <c r="O5471" s="210">
        <f t="shared" si="1"/>
        <v>1</v>
      </c>
      <c r="P5471" s="211" t="str">
        <f>IFERROR(VLOOKUP(F5471,연간집계!D:E,2,FALSE),"")</f>
        <v>PCMS_스탠다드캘린더</v>
      </c>
    </row>
    <row r="5472" spans="1:16" ht="12.75">
      <c r="A5472" s="201">
        <v>46032.507326388892</v>
      </c>
      <c r="B5472" s="202">
        <v>46031</v>
      </c>
      <c r="C5472" s="203" t="s">
        <v>12759</v>
      </c>
      <c r="D5472" s="203" t="s">
        <v>11</v>
      </c>
      <c r="E5472" s="204" t="s">
        <v>12727</v>
      </c>
      <c r="F5472" s="49" t="s">
        <v>1284</v>
      </c>
      <c r="G5472" s="203">
        <v>1</v>
      </c>
      <c r="H5472" s="203" t="s">
        <v>10193</v>
      </c>
      <c r="I5472" s="205" t="s">
        <v>2297</v>
      </c>
      <c r="J5472" s="206"/>
      <c r="K5472" s="203">
        <v>26</v>
      </c>
      <c r="L5472" s="207" t="s">
        <v>827</v>
      </c>
      <c r="M5472" s="208" t="s">
        <v>4034</v>
      </c>
      <c r="N5472" s="209">
        <f t="shared" si="0"/>
        <v>2026</v>
      </c>
      <c r="O5472" s="210">
        <f t="shared" si="1"/>
        <v>1</v>
      </c>
      <c r="P5472" s="211" t="str">
        <f>IFERROR(VLOOKUP(F5472,연간집계!D:E,2,FALSE),"")</f>
        <v>PCMS_스탠다드캘린더</v>
      </c>
    </row>
    <row r="5473" spans="1:16" ht="12.75">
      <c r="A5473" s="201">
        <v>46032.507337962961</v>
      </c>
      <c r="B5473" s="202">
        <v>46031</v>
      </c>
      <c r="C5473" s="203" t="s">
        <v>12760</v>
      </c>
      <c r="D5473" s="203" t="s">
        <v>11</v>
      </c>
      <c r="E5473" s="204" t="s">
        <v>12727</v>
      </c>
      <c r="F5473" s="49" t="s">
        <v>1284</v>
      </c>
      <c r="G5473" s="203">
        <v>1</v>
      </c>
      <c r="H5473" s="203" t="s">
        <v>10193</v>
      </c>
      <c r="I5473" s="205" t="s">
        <v>2297</v>
      </c>
      <c r="J5473" s="206"/>
      <c r="K5473" s="203">
        <v>26</v>
      </c>
      <c r="L5473" s="207" t="s">
        <v>827</v>
      </c>
      <c r="M5473" s="208" t="s">
        <v>4034</v>
      </c>
      <c r="N5473" s="209">
        <f t="shared" si="0"/>
        <v>2026</v>
      </c>
      <c r="O5473" s="210">
        <f t="shared" si="1"/>
        <v>1</v>
      </c>
      <c r="P5473" s="211" t="str">
        <f>IFERROR(VLOOKUP(F5473,연간집계!D:E,2,FALSE),"")</f>
        <v>PCMS_스탠다드캘린더</v>
      </c>
    </row>
    <row r="5474" spans="1:16" ht="12.75">
      <c r="A5474" s="201">
        <v>46032.507349537038</v>
      </c>
      <c r="B5474" s="202">
        <v>46031</v>
      </c>
      <c r="C5474" s="203" t="s">
        <v>12761</v>
      </c>
      <c r="D5474" s="203" t="s">
        <v>11</v>
      </c>
      <c r="E5474" s="204" t="s">
        <v>12727</v>
      </c>
      <c r="F5474" s="49" t="s">
        <v>1284</v>
      </c>
      <c r="G5474" s="203">
        <v>1</v>
      </c>
      <c r="H5474" s="203" t="s">
        <v>10193</v>
      </c>
      <c r="I5474" s="205" t="s">
        <v>2297</v>
      </c>
      <c r="J5474" s="206"/>
      <c r="K5474" s="203">
        <v>26</v>
      </c>
      <c r="L5474" s="207" t="s">
        <v>827</v>
      </c>
      <c r="M5474" s="208" t="s">
        <v>4034</v>
      </c>
      <c r="N5474" s="209">
        <f t="shared" si="0"/>
        <v>2026</v>
      </c>
      <c r="O5474" s="210">
        <f t="shared" si="1"/>
        <v>1</v>
      </c>
      <c r="P5474" s="211" t="str">
        <f>IFERROR(VLOOKUP(F5474,연간집계!D:E,2,FALSE),"")</f>
        <v>PCMS_스탠다드캘린더</v>
      </c>
    </row>
    <row r="5475" spans="1:16" ht="12.75">
      <c r="A5475" s="201">
        <v>46032.507361111115</v>
      </c>
      <c r="B5475" s="202">
        <v>46031</v>
      </c>
      <c r="C5475" s="203" t="s">
        <v>12762</v>
      </c>
      <c r="D5475" s="203" t="s">
        <v>11</v>
      </c>
      <c r="E5475" s="204" t="s">
        <v>12727</v>
      </c>
      <c r="F5475" s="49" t="s">
        <v>1284</v>
      </c>
      <c r="G5475" s="203">
        <v>1</v>
      </c>
      <c r="H5475" s="203" t="s">
        <v>10193</v>
      </c>
      <c r="I5475" s="205" t="s">
        <v>2297</v>
      </c>
      <c r="J5475" s="206"/>
      <c r="K5475" s="203">
        <v>26</v>
      </c>
      <c r="L5475" s="207" t="s">
        <v>827</v>
      </c>
      <c r="M5475" s="208" t="s">
        <v>4034</v>
      </c>
      <c r="N5475" s="209">
        <f t="shared" si="0"/>
        <v>2026</v>
      </c>
      <c r="O5475" s="210">
        <f t="shared" si="1"/>
        <v>1</v>
      </c>
      <c r="P5475" s="211" t="str">
        <f>IFERROR(VLOOKUP(F5475,연간집계!D:E,2,FALSE),"")</f>
        <v>PCMS_스탠다드캘린더</v>
      </c>
    </row>
    <row r="5476" spans="1:16" ht="12.75">
      <c r="A5476" s="201">
        <v>46032.507372685184</v>
      </c>
      <c r="B5476" s="202">
        <v>46031</v>
      </c>
      <c r="C5476" s="203" t="s">
        <v>12763</v>
      </c>
      <c r="D5476" s="203" t="s">
        <v>11</v>
      </c>
      <c r="E5476" s="204" t="s">
        <v>12727</v>
      </c>
      <c r="F5476" s="49" t="s">
        <v>1284</v>
      </c>
      <c r="G5476" s="203">
        <v>1</v>
      </c>
      <c r="H5476" s="203" t="s">
        <v>10193</v>
      </c>
      <c r="I5476" s="205" t="s">
        <v>2297</v>
      </c>
      <c r="J5476" s="206"/>
      <c r="K5476" s="203">
        <v>26</v>
      </c>
      <c r="L5476" s="207" t="s">
        <v>827</v>
      </c>
      <c r="M5476" s="208" t="s">
        <v>4034</v>
      </c>
      <c r="N5476" s="209">
        <f t="shared" si="0"/>
        <v>2026</v>
      </c>
      <c r="O5476" s="210">
        <f t="shared" si="1"/>
        <v>1</v>
      </c>
      <c r="P5476" s="211" t="str">
        <f>IFERROR(VLOOKUP(F5476,연간집계!D:E,2,FALSE),"")</f>
        <v>PCMS_스탠다드캘린더</v>
      </c>
    </row>
    <row r="5477" spans="1:16" ht="12.75">
      <c r="A5477" s="201">
        <v>46032.507384259261</v>
      </c>
      <c r="B5477" s="202">
        <v>46031</v>
      </c>
      <c r="C5477" s="203" t="s">
        <v>12764</v>
      </c>
      <c r="D5477" s="203" t="s">
        <v>11</v>
      </c>
      <c r="E5477" s="204" t="s">
        <v>12727</v>
      </c>
      <c r="F5477" s="49" t="s">
        <v>1284</v>
      </c>
      <c r="G5477" s="203">
        <v>1</v>
      </c>
      <c r="H5477" s="203" t="s">
        <v>10193</v>
      </c>
      <c r="I5477" s="205" t="s">
        <v>2297</v>
      </c>
      <c r="J5477" s="206"/>
      <c r="K5477" s="203">
        <v>26</v>
      </c>
      <c r="L5477" s="207" t="s">
        <v>827</v>
      </c>
      <c r="M5477" s="208" t="s">
        <v>4034</v>
      </c>
      <c r="N5477" s="209">
        <f t="shared" si="0"/>
        <v>2026</v>
      </c>
      <c r="O5477" s="210">
        <f t="shared" si="1"/>
        <v>1</v>
      </c>
      <c r="P5477" s="211" t="str">
        <f>IFERROR(VLOOKUP(F5477,연간집계!D:E,2,FALSE),"")</f>
        <v>PCMS_스탠다드캘린더</v>
      </c>
    </row>
    <row r="5478" spans="1:16" ht="12.75">
      <c r="A5478" s="201">
        <v>46032.507395833331</v>
      </c>
      <c r="B5478" s="202">
        <v>46031</v>
      </c>
      <c r="C5478" s="203" t="s">
        <v>12765</v>
      </c>
      <c r="D5478" s="203" t="s">
        <v>11</v>
      </c>
      <c r="E5478" s="204" t="s">
        <v>12727</v>
      </c>
      <c r="F5478" s="49" t="s">
        <v>1284</v>
      </c>
      <c r="G5478" s="203">
        <v>1</v>
      </c>
      <c r="H5478" s="203" t="s">
        <v>10193</v>
      </c>
      <c r="I5478" s="205" t="s">
        <v>2297</v>
      </c>
      <c r="J5478" s="206"/>
      <c r="K5478" s="203">
        <v>26</v>
      </c>
      <c r="L5478" s="207" t="s">
        <v>827</v>
      </c>
      <c r="M5478" s="208" t="s">
        <v>4034</v>
      </c>
      <c r="N5478" s="209">
        <f t="shared" si="0"/>
        <v>2026</v>
      </c>
      <c r="O5478" s="210">
        <f t="shared" si="1"/>
        <v>1</v>
      </c>
      <c r="P5478" s="211" t="str">
        <f>IFERROR(VLOOKUP(F5478,연간집계!D:E,2,FALSE),"")</f>
        <v>PCMS_스탠다드캘린더</v>
      </c>
    </row>
    <row r="5479" spans="1:16" ht="12.75">
      <c r="A5479" s="201">
        <v>46032.507407407407</v>
      </c>
      <c r="B5479" s="202">
        <v>46031</v>
      </c>
      <c r="C5479" s="203" t="s">
        <v>12766</v>
      </c>
      <c r="D5479" s="203" t="s">
        <v>11</v>
      </c>
      <c r="E5479" s="204" t="s">
        <v>12727</v>
      </c>
      <c r="F5479" s="49" t="s">
        <v>1284</v>
      </c>
      <c r="G5479" s="203">
        <v>1</v>
      </c>
      <c r="H5479" s="203" t="s">
        <v>10193</v>
      </c>
      <c r="I5479" s="205" t="s">
        <v>2297</v>
      </c>
      <c r="J5479" s="206"/>
      <c r="K5479" s="203">
        <v>26</v>
      </c>
      <c r="L5479" s="207" t="s">
        <v>827</v>
      </c>
      <c r="M5479" s="208" t="s">
        <v>4034</v>
      </c>
      <c r="N5479" s="209">
        <f t="shared" si="0"/>
        <v>2026</v>
      </c>
      <c r="O5479" s="210">
        <f t="shared" si="1"/>
        <v>1</v>
      </c>
      <c r="P5479" s="211" t="str">
        <f>IFERROR(VLOOKUP(F5479,연간집계!D:E,2,FALSE),"")</f>
        <v>PCMS_스탠다드캘린더</v>
      </c>
    </row>
    <row r="5480" spans="1:16" ht="12.75">
      <c r="A5480" s="201">
        <v>46032.507418981484</v>
      </c>
      <c r="B5480" s="202">
        <v>46031</v>
      </c>
      <c r="C5480" s="203" t="s">
        <v>12767</v>
      </c>
      <c r="D5480" s="203" t="s">
        <v>11</v>
      </c>
      <c r="E5480" s="204" t="s">
        <v>12727</v>
      </c>
      <c r="F5480" s="49" t="s">
        <v>1284</v>
      </c>
      <c r="G5480" s="203">
        <v>1</v>
      </c>
      <c r="H5480" s="203" t="s">
        <v>10193</v>
      </c>
      <c r="I5480" s="205" t="s">
        <v>2297</v>
      </c>
      <c r="J5480" s="206"/>
      <c r="K5480" s="203">
        <v>26</v>
      </c>
      <c r="L5480" s="207" t="s">
        <v>827</v>
      </c>
      <c r="M5480" s="208" t="s">
        <v>4034</v>
      </c>
      <c r="N5480" s="209">
        <f t="shared" si="0"/>
        <v>2026</v>
      </c>
      <c r="O5480" s="210">
        <f t="shared" si="1"/>
        <v>1</v>
      </c>
      <c r="P5480" s="211" t="str">
        <f>IFERROR(VLOOKUP(F5480,연간집계!D:E,2,FALSE),"")</f>
        <v>PCMS_스탠다드캘린더</v>
      </c>
    </row>
    <row r="5481" spans="1:16" ht="12.75">
      <c r="A5481" s="201">
        <v>46032.507430555554</v>
      </c>
      <c r="B5481" s="202">
        <v>46031</v>
      </c>
      <c r="C5481" s="203" t="s">
        <v>12768</v>
      </c>
      <c r="D5481" s="203" t="s">
        <v>11</v>
      </c>
      <c r="E5481" s="204" t="s">
        <v>12727</v>
      </c>
      <c r="F5481" s="49" t="s">
        <v>1284</v>
      </c>
      <c r="G5481" s="203">
        <v>1</v>
      </c>
      <c r="H5481" s="203" t="s">
        <v>10193</v>
      </c>
      <c r="I5481" s="205" t="s">
        <v>2297</v>
      </c>
      <c r="J5481" s="206"/>
      <c r="K5481" s="203">
        <v>26</v>
      </c>
      <c r="L5481" s="207" t="s">
        <v>827</v>
      </c>
      <c r="M5481" s="208" t="s">
        <v>4034</v>
      </c>
      <c r="N5481" s="209">
        <f t="shared" si="0"/>
        <v>2026</v>
      </c>
      <c r="O5481" s="210">
        <f t="shared" si="1"/>
        <v>1</v>
      </c>
      <c r="P5481" s="211" t="str">
        <f>IFERROR(VLOOKUP(F5481,연간집계!D:E,2,FALSE),"")</f>
        <v>PCMS_스탠다드캘린더</v>
      </c>
    </row>
    <row r="5482" spans="1:16" ht="12.75">
      <c r="A5482" s="201">
        <v>46032.50744212963</v>
      </c>
      <c r="B5482" s="202">
        <v>46031</v>
      </c>
      <c r="C5482" s="203" t="s">
        <v>12769</v>
      </c>
      <c r="D5482" s="203" t="s">
        <v>11</v>
      </c>
      <c r="E5482" s="204" t="s">
        <v>12727</v>
      </c>
      <c r="F5482" s="49" t="s">
        <v>1284</v>
      </c>
      <c r="G5482" s="203">
        <v>1</v>
      </c>
      <c r="H5482" s="203" t="s">
        <v>10193</v>
      </c>
      <c r="I5482" s="205" t="s">
        <v>2297</v>
      </c>
      <c r="J5482" s="206"/>
      <c r="K5482" s="203">
        <v>26</v>
      </c>
      <c r="L5482" s="207" t="s">
        <v>827</v>
      </c>
      <c r="M5482" s="208" t="s">
        <v>4034</v>
      </c>
      <c r="N5482" s="209">
        <f t="shared" si="0"/>
        <v>2026</v>
      </c>
      <c r="O5482" s="210">
        <f t="shared" si="1"/>
        <v>1</v>
      </c>
      <c r="P5482" s="211" t="str">
        <f>IFERROR(VLOOKUP(F5482,연간집계!D:E,2,FALSE),"")</f>
        <v>PCMS_스탠다드캘린더</v>
      </c>
    </row>
    <row r="5483" spans="1:16" ht="12.75">
      <c r="A5483" s="201">
        <v>46032.507453703707</v>
      </c>
      <c r="B5483" s="202">
        <v>46031</v>
      </c>
      <c r="C5483" s="203" t="s">
        <v>12770</v>
      </c>
      <c r="D5483" s="203" t="s">
        <v>11</v>
      </c>
      <c r="E5483" s="204" t="s">
        <v>12727</v>
      </c>
      <c r="F5483" s="49" t="s">
        <v>1284</v>
      </c>
      <c r="G5483" s="203">
        <v>1</v>
      </c>
      <c r="H5483" s="203" t="s">
        <v>10193</v>
      </c>
      <c r="I5483" s="205" t="s">
        <v>2297</v>
      </c>
      <c r="J5483" s="206"/>
      <c r="K5483" s="203">
        <v>26</v>
      </c>
      <c r="L5483" s="207" t="s">
        <v>827</v>
      </c>
      <c r="M5483" s="208" t="s">
        <v>4034</v>
      </c>
      <c r="N5483" s="209">
        <f t="shared" si="0"/>
        <v>2026</v>
      </c>
      <c r="O5483" s="210">
        <f t="shared" si="1"/>
        <v>1</v>
      </c>
      <c r="P5483" s="211" t="str">
        <f>IFERROR(VLOOKUP(F5483,연간집계!D:E,2,FALSE),"")</f>
        <v>PCMS_스탠다드캘린더</v>
      </c>
    </row>
    <row r="5484" spans="1:16" ht="12.75">
      <c r="A5484" s="201">
        <v>46032.507465277777</v>
      </c>
      <c r="B5484" s="202">
        <v>46031</v>
      </c>
      <c r="C5484" s="203" t="s">
        <v>12771</v>
      </c>
      <c r="D5484" s="203" t="s">
        <v>11</v>
      </c>
      <c r="E5484" s="204" t="s">
        <v>12727</v>
      </c>
      <c r="F5484" s="49" t="s">
        <v>1284</v>
      </c>
      <c r="G5484" s="203">
        <v>1</v>
      </c>
      <c r="H5484" s="203" t="s">
        <v>10193</v>
      </c>
      <c r="I5484" s="205" t="s">
        <v>2297</v>
      </c>
      <c r="J5484" s="206"/>
      <c r="K5484" s="203">
        <v>26</v>
      </c>
      <c r="L5484" s="207" t="s">
        <v>827</v>
      </c>
      <c r="M5484" s="208" t="s">
        <v>4034</v>
      </c>
      <c r="N5484" s="209">
        <f t="shared" si="0"/>
        <v>2026</v>
      </c>
      <c r="O5484" s="210">
        <f t="shared" si="1"/>
        <v>1</v>
      </c>
      <c r="P5484" s="211" t="str">
        <f>IFERROR(VLOOKUP(F5484,연간집계!D:E,2,FALSE),"")</f>
        <v>PCMS_스탠다드캘린더</v>
      </c>
    </row>
    <row r="5485" spans="1:16" ht="12.75">
      <c r="A5485" s="201">
        <v>46032.531122685185</v>
      </c>
      <c r="B5485" s="202">
        <v>46032</v>
      </c>
      <c r="C5485" s="203" t="s">
        <v>12772</v>
      </c>
      <c r="D5485" s="203" t="s">
        <v>11</v>
      </c>
      <c r="E5485" s="204" t="s">
        <v>12773</v>
      </c>
      <c r="F5485" s="49" t="s">
        <v>1243</v>
      </c>
      <c r="G5485" s="203">
        <v>2</v>
      </c>
      <c r="H5485" s="203" t="s">
        <v>12774</v>
      </c>
      <c r="I5485" s="205" t="s">
        <v>1453</v>
      </c>
      <c r="J5485" s="206"/>
      <c r="K5485" s="203">
        <v>24</v>
      </c>
      <c r="L5485" s="207" t="s">
        <v>828</v>
      </c>
      <c r="M5485" s="208" t="s">
        <v>1436</v>
      </c>
      <c r="N5485" s="209">
        <f t="shared" si="0"/>
        <v>2026</v>
      </c>
      <c r="O5485" s="210">
        <f t="shared" si="1"/>
        <v>1</v>
      </c>
      <c r="P5485" s="211" t="str">
        <f>IFERROR(VLOOKUP(F5485,연간집계!D:E,2,FALSE),"")</f>
        <v>모바일 포토북 150 (여행)</v>
      </c>
    </row>
    <row r="5486" spans="1:16" ht="12.75">
      <c r="A5486" s="201">
        <v>46032.563622685186</v>
      </c>
      <c r="B5486" s="202">
        <v>46032</v>
      </c>
      <c r="C5486" s="203" t="s">
        <v>12775</v>
      </c>
      <c r="D5486" s="203" t="s">
        <v>11</v>
      </c>
      <c r="E5486" s="204" t="s">
        <v>12776</v>
      </c>
      <c r="F5486" s="49" t="s">
        <v>838</v>
      </c>
      <c r="G5486" s="203">
        <v>1</v>
      </c>
      <c r="H5486" s="203" t="s">
        <v>12425</v>
      </c>
      <c r="I5486" s="205" t="s">
        <v>1440</v>
      </c>
      <c r="J5486" s="206"/>
      <c r="K5486" s="203">
        <v>42</v>
      </c>
      <c r="L5486" s="207" t="s">
        <v>827</v>
      </c>
      <c r="M5486" s="208" t="s">
        <v>1493</v>
      </c>
      <c r="N5486" s="209">
        <f t="shared" si="0"/>
        <v>2026</v>
      </c>
      <c r="O5486" s="210">
        <f t="shared" si="1"/>
        <v>1</v>
      </c>
      <c r="P5486" s="211" t="str">
        <f>IFERROR(VLOOKUP(F5486,연간집계!D:E,2,FALSE),"")</f>
        <v>스탠다드 포토북 6*8 (하드/무광)</v>
      </c>
    </row>
    <row r="5487" spans="1:16" ht="12.75">
      <c r="A5487" s="201">
        <v>46032.607939814814</v>
      </c>
      <c r="B5487" s="202">
        <v>46032</v>
      </c>
      <c r="C5487" s="203" t="s">
        <v>12777</v>
      </c>
      <c r="D5487" s="203" t="s">
        <v>11</v>
      </c>
      <c r="E5487" s="204" t="s">
        <v>12778</v>
      </c>
      <c r="F5487" s="49" t="s">
        <v>1284</v>
      </c>
      <c r="G5487" s="203">
        <v>7</v>
      </c>
      <c r="H5487" s="203" t="s">
        <v>5853</v>
      </c>
      <c r="I5487" s="205" t="s">
        <v>4631</v>
      </c>
      <c r="J5487" s="206"/>
      <c r="K5487" s="203">
        <v>26</v>
      </c>
      <c r="L5487" s="207" t="s">
        <v>828</v>
      </c>
      <c r="M5487" s="208" t="s">
        <v>1449</v>
      </c>
      <c r="N5487" s="209">
        <f t="shared" si="0"/>
        <v>2026</v>
      </c>
      <c r="O5487" s="210">
        <f t="shared" si="1"/>
        <v>1</v>
      </c>
      <c r="P5487" s="211" t="str">
        <f>IFERROR(VLOOKUP(F5487,연간집계!D:E,2,FALSE),"")</f>
        <v>PCMS_스탠다드캘린더</v>
      </c>
    </row>
    <row r="5488" spans="1:16" ht="12.75">
      <c r="A5488" s="201">
        <v>46032.637499999997</v>
      </c>
      <c r="B5488" s="202">
        <v>46032</v>
      </c>
      <c r="C5488" s="203" t="s">
        <v>12779</v>
      </c>
      <c r="D5488" s="203" t="s">
        <v>11</v>
      </c>
      <c r="E5488" s="204" t="s">
        <v>12780</v>
      </c>
      <c r="F5488" s="49" t="s">
        <v>1291</v>
      </c>
      <c r="G5488" s="203">
        <v>3</v>
      </c>
      <c r="H5488" s="203" t="s">
        <v>8728</v>
      </c>
      <c r="I5488" s="205" t="s">
        <v>1840</v>
      </c>
      <c r="J5488" s="206"/>
      <c r="K5488" s="203">
        <v>14</v>
      </c>
      <c r="L5488" s="207" t="s">
        <v>827</v>
      </c>
      <c r="M5488" s="208" t="s">
        <v>1449</v>
      </c>
      <c r="N5488" s="209">
        <f t="shared" si="0"/>
        <v>2026</v>
      </c>
      <c r="O5488" s="210">
        <f t="shared" si="1"/>
        <v>1</v>
      </c>
      <c r="P5488" s="211" t="str">
        <f>IFERROR(VLOOKUP(F5488,연간집계!D:E,2,FALSE),"")</f>
        <v>PCMS_벽걸이1단캘린더</v>
      </c>
    </row>
    <row r="5489" spans="1:16" ht="12.75">
      <c r="A5489" s="201">
        <v>46032.672951388886</v>
      </c>
      <c r="B5489" s="202">
        <v>46032</v>
      </c>
      <c r="C5489" s="203" t="s">
        <v>12781</v>
      </c>
      <c r="D5489" s="203" t="s">
        <v>11</v>
      </c>
      <c r="E5489" s="204" t="s">
        <v>12782</v>
      </c>
      <c r="F5489" s="49" t="s">
        <v>874</v>
      </c>
      <c r="G5489" s="203">
        <v>1</v>
      </c>
      <c r="H5489" s="203" t="s">
        <v>12783</v>
      </c>
      <c r="I5489" s="205" t="s">
        <v>1440</v>
      </c>
      <c r="J5489" s="206"/>
      <c r="K5489" s="203">
        <v>24</v>
      </c>
      <c r="L5489" s="207" t="s">
        <v>827</v>
      </c>
      <c r="M5489" s="208" t="s">
        <v>1436</v>
      </c>
      <c r="N5489" s="209">
        <f t="shared" si="0"/>
        <v>2026</v>
      </c>
      <c r="O5489" s="210">
        <f t="shared" si="1"/>
        <v>1</v>
      </c>
      <c r="P5489" s="211" t="str">
        <f>IFERROR(VLOOKUP(F5489,연간집계!D:E,2,FALSE),"")</f>
        <v>스탠다드 포토북 11*8 (하드/무광)</v>
      </c>
    </row>
    <row r="5490" spans="1:16" ht="12.75">
      <c r="A5490" s="201">
        <v>46032.693692129629</v>
      </c>
      <c r="B5490" s="202">
        <v>46032</v>
      </c>
      <c r="C5490" s="203" t="s">
        <v>12784</v>
      </c>
      <c r="D5490" s="203" t="s">
        <v>11</v>
      </c>
      <c r="E5490" s="204" t="s">
        <v>12785</v>
      </c>
      <c r="F5490" s="49" t="s">
        <v>838</v>
      </c>
      <c r="G5490" s="203">
        <v>2</v>
      </c>
      <c r="H5490" s="203" t="s">
        <v>12786</v>
      </c>
      <c r="I5490" s="205" t="s">
        <v>1440</v>
      </c>
      <c r="J5490" s="206"/>
      <c r="K5490" s="203">
        <v>72</v>
      </c>
      <c r="L5490" s="207" t="s">
        <v>827</v>
      </c>
      <c r="M5490" s="208" t="s">
        <v>1502</v>
      </c>
      <c r="N5490" s="209">
        <f t="shared" si="0"/>
        <v>2026</v>
      </c>
      <c r="O5490" s="210">
        <f t="shared" si="1"/>
        <v>1</v>
      </c>
      <c r="P5490" s="211" t="str">
        <f>IFERROR(VLOOKUP(F5490,연간집계!D:E,2,FALSE),"")</f>
        <v>스탠다드 포토북 6*8 (하드/무광)</v>
      </c>
    </row>
    <row r="5491" spans="1:16" ht="12.75">
      <c r="A5491" s="201">
        <v>46032.79415509259</v>
      </c>
      <c r="B5491" s="202">
        <v>46032</v>
      </c>
      <c r="C5491" s="203" t="s">
        <v>12787</v>
      </c>
      <c r="D5491" s="203" t="s">
        <v>11</v>
      </c>
      <c r="E5491" s="204" t="s">
        <v>12788</v>
      </c>
      <c r="F5491" s="49" t="s">
        <v>856</v>
      </c>
      <c r="G5491" s="203">
        <v>1</v>
      </c>
      <c r="H5491" s="203" t="s">
        <v>12789</v>
      </c>
      <c r="I5491" s="205" t="s">
        <v>1440</v>
      </c>
      <c r="J5491" s="206"/>
      <c r="K5491" s="203">
        <v>58</v>
      </c>
      <c r="L5491" s="207" t="s">
        <v>827</v>
      </c>
      <c r="M5491" s="208" t="s">
        <v>1436</v>
      </c>
      <c r="N5491" s="209">
        <f t="shared" si="0"/>
        <v>2026</v>
      </c>
      <c r="O5491" s="210">
        <f t="shared" si="1"/>
        <v>1</v>
      </c>
      <c r="P5491" s="211" t="str">
        <f>IFERROR(VLOOKUP(F5491,연간집계!D:E,2,FALSE),"")</f>
        <v>스탠다드 포토북 8*8 (하드/무광)</v>
      </c>
    </row>
    <row r="5492" spans="1:16" ht="12.75">
      <c r="A5492" s="201">
        <v>46032.808935185189</v>
      </c>
      <c r="B5492" s="202">
        <v>46032</v>
      </c>
      <c r="C5492" s="203" t="s">
        <v>12790</v>
      </c>
      <c r="D5492" s="203" t="s">
        <v>11</v>
      </c>
      <c r="E5492" s="204" t="s">
        <v>12791</v>
      </c>
      <c r="F5492" s="49" t="s">
        <v>1296</v>
      </c>
      <c r="G5492" s="203">
        <v>1</v>
      </c>
      <c r="H5492" s="203" t="s">
        <v>12792</v>
      </c>
      <c r="I5492" s="205" t="s">
        <v>1501</v>
      </c>
      <c r="J5492" s="206"/>
      <c r="K5492" s="203">
        <v>26</v>
      </c>
      <c r="L5492" s="207" t="s">
        <v>827</v>
      </c>
      <c r="M5492" s="208" t="s">
        <v>1436</v>
      </c>
      <c r="N5492" s="209">
        <f t="shared" si="0"/>
        <v>2026</v>
      </c>
      <c r="O5492" s="210">
        <f t="shared" si="1"/>
        <v>1</v>
      </c>
      <c r="P5492" s="211" t="str">
        <f>IFERROR(VLOOKUP(F5492,연간집계!D:E,2,FALSE),"")</f>
        <v>PCMS_벽걸이2단캘린더</v>
      </c>
    </row>
    <row r="5493" spans="1:16" ht="12.75">
      <c r="A5493" s="201">
        <v>46032.844421296293</v>
      </c>
      <c r="B5493" s="202">
        <v>46032</v>
      </c>
      <c r="C5493" s="203" t="s">
        <v>12793</v>
      </c>
      <c r="D5493" s="203" t="s">
        <v>11</v>
      </c>
      <c r="E5493" s="204" t="s">
        <v>12794</v>
      </c>
      <c r="F5493" s="49" t="s">
        <v>847</v>
      </c>
      <c r="G5493" s="203">
        <v>1</v>
      </c>
      <c r="H5493" s="203" t="s">
        <v>4554</v>
      </c>
      <c r="I5493" s="205" t="s">
        <v>1440</v>
      </c>
      <c r="J5493" s="206"/>
      <c r="K5493" s="203">
        <v>46</v>
      </c>
      <c r="L5493" s="207" t="s">
        <v>827</v>
      </c>
      <c r="M5493" s="208" t="s">
        <v>1471</v>
      </c>
      <c r="N5493" s="209">
        <f t="shared" si="0"/>
        <v>2026</v>
      </c>
      <c r="O5493" s="210">
        <f t="shared" si="1"/>
        <v>1</v>
      </c>
      <c r="P5493" s="211" t="str">
        <f>IFERROR(VLOOKUP(F5493,연간집계!D:E,2,FALSE),"")</f>
        <v>스탠다드 포토북 8*11 (하드/무광)</v>
      </c>
    </row>
    <row r="5494" spans="1:16" ht="12.75">
      <c r="A5494" s="201">
        <v>46032.847395833334</v>
      </c>
      <c r="B5494" s="202">
        <v>46032</v>
      </c>
      <c r="C5494" s="203" t="s">
        <v>12795</v>
      </c>
      <c r="D5494" s="203" t="s">
        <v>11</v>
      </c>
      <c r="E5494" s="204" t="s">
        <v>12796</v>
      </c>
      <c r="F5494" s="49" t="s">
        <v>885</v>
      </c>
      <c r="G5494" s="203">
        <v>1</v>
      </c>
      <c r="H5494" s="203" t="s">
        <v>5353</v>
      </c>
      <c r="I5494" s="205" t="s">
        <v>1440</v>
      </c>
      <c r="J5494" s="206"/>
      <c r="K5494" s="203">
        <v>84</v>
      </c>
      <c r="L5494" s="207" t="s">
        <v>827</v>
      </c>
      <c r="M5494" s="208" t="s">
        <v>1436</v>
      </c>
      <c r="N5494" s="209">
        <f t="shared" si="0"/>
        <v>2026</v>
      </c>
      <c r="O5494" s="210">
        <f t="shared" si="1"/>
        <v>1</v>
      </c>
      <c r="P5494" s="211" t="str">
        <f>IFERROR(VLOOKUP(F5494,연간집계!D:E,2,FALSE),"")</f>
        <v>마이트립북 150</v>
      </c>
    </row>
    <row r="5495" spans="1:16" ht="12.75">
      <c r="A5495" s="201">
        <v>46032.853310185186</v>
      </c>
      <c r="B5495" s="202">
        <v>46032</v>
      </c>
      <c r="C5495" s="203" t="s">
        <v>12797</v>
      </c>
      <c r="D5495" s="203" t="s">
        <v>11</v>
      </c>
      <c r="E5495" s="204" t="s">
        <v>12798</v>
      </c>
      <c r="F5495" s="49" t="s">
        <v>838</v>
      </c>
      <c r="G5495" s="203">
        <v>1</v>
      </c>
      <c r="H5495" s="203" t="s">
        <v>12799</v>
      </c>
      <c r="I5495" s="205" t="s">
        <v>1455</v>
      </c>
      <c r="J5495" s="206"/>
      <c r="K5495" s="203">
        <v>24</v>
      </c>
      <c r="L5495" s="207" t="s">
        <v>827</v>
      </c>
      <c r="M5495" s="208" t="s">
        <v>1502</v>
      </c>
      <c r="N5495" s="209">
        <f t="shared" si="0"/>
        <v>2026</v>
      </c>
      <c r="O5495" s="210">
        <f t="shared" si="1"/>
        <v>1</v>
      </c>
      <c r="P5495" s="211" t="str">
        <f>IFERROR(VLOOKUP(F5495,연간집계!D:E,2,FALSE),"")</f>
        <v>스탠다드 포토북 6*8 (하드/무광)</v>
      </c>
    </row>
    <row r="5496" spans="1:16" ht="12.75">
      <c r="A5496" s="201">
        <v>46032.853321759256</v>
      </c>
      <c r="B5496" s="202">
        <v>46032</v>
      </c>
      <c r="C5496" s="203" t="s">
        <v>12800</v>
      </c>
      <c r="D5496" s="203" t="s">
        <v>11</v>
      </c>
      <c r="E5496" s="204" t="s">
        <v>12798</v>
      </c>
      <c r="F5496" s="49" t="s">
        <v>838</v>
      </c>
      <c r="G5496" s="203">
        <v>1</v>
      </c>
      <c r="H5496" s="203" t="s">
        <v>12799</v>
      </c>
      <c r="I5496" s="205" t="s">
        <v>1954</v>
      </c>
      <c r="J5496" s="206"/>
      <c r="K5496" s="203">
        <v>24</v>
      </c>
      <c r="L5496" s="207" t="s">
        <v>827</v>
      </c>
      <c r="M5496" s="208" t="s">
        <v>1502</v>
      </c>
      <c r="N5496" s="209">
        <f t="shared" si="0"/>
        <v>2026</v>
      </c>
      <c r="O5496" s="210">
        <f t="shared" si="1"/>
        <v>1</v>
      </c>
      <c r="P5496" s="211" t="str">
        <f>IFERROR(VLOOKUP(F5496,연간집계!D:E,2,FALSE),"")</f>
        <v>스탠다드 포토북 6*8 (하드/무광)</v>
      </c>
    </row>
    <row r="5497" spans="1:16" ht="12.75">
      <c r="A5497" s="201">
        <v>46032.859247685185</v>
      </c>
      <c r="B5497" s="202">
        <v>46032</v>
      </c>
      <c r="C5497" s="203" t="s">
        <v>12801</v>
      </c>
      <c r="D5497" s="203" t="s">
        <v>11</v>
      </c>
      <c r="E5497" s="204" t="s">
        <v>12802</v>
      </c>
      <c r="F5497" s="49" t="s">
        <v>1269</v>
      </c>
      <c r="G5497" s="203">
        <v>4</v>
      </c>
      <c r="H5497" s="203" t="s">
        <v>4107</v>
      </c>
      <c r="I5497" s="205" t="s">
        <v>1501</v>
      </c>
      <c r="J5497" s="206"/>
      <c r="K5497" s="203">
        <v>26</v>
      </c>
      <c r="L5497" s="207" t="s">
        <v>827</v>
      </c>
      <c r="M5497" s="208" t="s">
        <v>1497</v>
      </c>
      <c r="N5497" s="209">
        <f t="shared" si="0"/>
        <v>2026</v>
      </c>
      <c r="O5497" s="210">
        <f t="shared" si="1"/>
        <v>1</v>
      </c>
      <c r="P5497" s="211" t="str">
        <f>IFERROR(VLOOKUP(F5497,연간집계!D:E,2,FALSE),"")</f>
        <v>PCMS_미니캘린더</v>
      </c>
    </row>
    <row r="5498" spans="1:16" ht="12.75">
      <c r="A5498" s="201">
        <v>46032.874062499999</v>
      </c>
      <c r="B5498" s="202">
        <v>46032</v>
      </c>
      <c r="C5498" s="203" t="s">
        <v>12803</v>
      </c>
      <c r="D5498" s="203" t="s">
        <v>11</v>
      </c>
      <c r="E5498" s="204" t="s">
        <v>12804</v>
      </c>
      <c r="F5498" s="49" t="s">
        <v>890</v>
      </c>
      <c r="G5498" s="203">
        <v>1</v>
      </c>
      <c r="H5498" s="203" t="s">
        <v>3113</v>
      </c>
      <c r="I5498" s="205" t="s">
        <v>1440</v>
      </c>
      <c r="J5498" s="208" t="s">
        <v>1664</v>
      </c>
      <c r="K5498" s="203">
        <v>64</v>
      </c>
      <c r="L5498" s="207" t="s">
        <v>827</v>
      </c>
      <c r="M5498" s="208" t="s">
        <v>1471</v>
      </c>
      <c r="N5498" s="209">
        <f t="shared" si="0"/>
        <v>2026</v>
      </c>
      <c r="O5498" s="210">
        <f t="shared" si="1"/>
        <v>1</v>
      </c>
      <c r="P5498" s="211" t="str">
        <f>IFERROR(VLOOKUP(F5498,연간집계!D:E,2,FALSE),"")</f>
        <v>메모리북</v>
      </c>
    </row>
    <row r="5499" spans="1:16" ht="12.75">
      <c r="A5499" s="201">
        <v>46032.930208333331</v>
      </c>
      <c r="B5499" s="202">
        <v>46032</v>
      </c>
      <c r="C5499" s="203" t="s">
        <v>12805</v>
      </c>
      <c r="D5499" s="203" t="s">
        <v>11</v>
      </c>
      <c r="E5499" s="204" t="s">
        <v>12806</v>
      </c>
      <c r="F5499" s="49" t="s">
        <v>1022</v>
      </c>
      <c r="G5499" s="203">
        <v>1</v>
      </c>
      <c r="H5499" s="203" t="s">
        <v>12807</v>
      </c>
      <c r="I5499" s="205" t="s">
        <v>2896</v>
      </c>
      <c r="J5499" s="208" t="s">
        <v>3413</v>
      </c>
      <c r="K5499" s="203">
        <v>80</v>
      </c>
      <c r="L5499" s="207" t="s">
        <v>827</v>
      </c>
      <c r="M5499" s="208" t="s">
        <v>1436</v>
      </c>
      <c r="N5499" s="209">
        <f t="shared" si="0"/>
        <v>2026</v>
      </c>
      <c r="O5499" s="210">
        <f t="shared" si="1"/>
        <v>1</v>
      </c>
      <c r="P5499" s="211" t="str">
        <f>IFERROR(VLOOKUP(F5499,연간집계!D:E,2,FALSE),"")</f>
        <v>트래블북 A5 (소프트/78p)</v>
      </c>
    </row>
    <row r="5500" spans="1:16" ht="12.75">
      <c r="A5500" s="201">
        <v>46032.930231481485</v>
      </c>
      <c r="B5500" s="202">
        <v>46032</v>
      </c>
      <c r="C5500" s="203" t="s">
        <v>12808</v>
      </c>
      <c r="D5500" s="203" t="s">
        <v>11</v>
      </c>
      <c r="E5500" s="204" t="s">
        <v>12806</v>
      </c>
      <c r="F5500" s="49" t="s">
        <v>969</v>
      </c>
      <c r="G5500" s="203">
        <v>1</v>
      </c>
      <c r="H5500" s="203" t="s">
        <v>12807</v>
      </c>
      <c r="I5500" s="205" t="s">
        <v>1684</v>
      </c>
      <c r="J5500" s="208" t="s">
        <v>1684</v>
      </c>
      <c r="K5500" s="203">
        <v>48</v>
      </c>
      <c r="L5500" s="207" t="s">
        <v>827</v>
      </c>
      <c r="M5500" s="208" t="s">
        <v>1436</v>
      </c>
      <c r="N5500" s="209">
        <f t="shared" si="0"/>
        <v>2026</v>
      </c>
      <c r="O5500" s="210">
        <f t="shared" si="1"/>
        <v>1</v>
      </c>
      <c r="P5500" s="211" t="str">
        <f>IFERROR(VLOOKUP(F5500,연간집계!D:E,2,FALSE),"")</f>
        <v>시티북 210 (소프트/46p)</v>
      </c>
    </row>
    <row r="5501" spans="1:16" ht="12.75">
      <c r="A5501" s="201">
        <v>46032.930243055554</v>
      </c>
      <c r="B5501" s="202">
        <v>46032</v>
      </c>
      <c r="C5501" s="203" t="s">
        <v>12809</v>
      </c>
      <c r="D5501" s="203" t="s">
        <v>11</v>
      </c>
      <c r="E5501" s="204" t="s">
        <v>12806</v>
      </c>
      <c r="F5501" s="49" t="s">
        <v>1024</v>
      </c>
      <c r="G5501" s="203">
        <v>1</v>
      </c>
      <c r="H5501" s="203" t="s">
        <v>12807</v>
      </c>
      <c r="I5501" s="205" t="s">
        <v>3768</v>
      </c>
      <c r="J5501" s="208" t="s">
        <v>1736</v>
      </c>
      <c r="K5501" s="203">
        <v>48</v>
      </c>
      <c r="L5501" s="207" t="s">
        <v>827</v>
      </c>
      <c r="M5501" s="208" t="s">
        <v>1436</v>
      </c>
      <c r="N5501" s="209">
        <f t="shared" si="0"/>
        <v>2026</v>
      </c>
      <c r="O5501" s="210">
        <f t="shared" si="1"/>
        <v>1</v>
      </c>
      <c r="P5501" s="211" t="str">
        <f>IFERROR(VLOOKUP(F5501,연간집계!D:E,2,FALSE),"")</f>
        <v>트래블북 A5 (소프트/46p)</v>
      </c>
    </row>
    <row r="5502" spans="1:16" ht="12.75">
      <c r="A5502" s="201">
        <v>46032.930254629631</v>
      </c>
      <c r="B5502" s="202">
        <v>46032</v>
      </c>
      <c r="C5502" s="203" t="s">
        <v>12810</v>
      </c>
      <c r="D5502" s="203" t="s">
        <v>11</v>
      </c>
      <c r="E5502" s="204" t="s">
        <v>12811</v>
      </c>
      <c r="F5502" s="49" t="s">
        <v>838</v>
      </c>
      <c r="G5502" s="203">
        <v>1</v>
      </c>
      <c r="H5502" s="203" t="s">
        <v>12425</v>
      </c>
      <c r="I5502" s="205" t="s">
        <v>1440</v>
      </c>
      <c r="J5502" s="208"/>
      <c r="K5502" s="203">
        <v>44</v>
      </c>
      <c r="L5502" s="207" t="s">
        <v>827</v>
      </c>
      <c r="M5502" s="208" t="s">
        <v>1436</v>
      </c>
      <c r="N5502" s="209">
        <f t="shared" si="0"/>
        <v>2026</v>
      </c>
      <c r="O5502" s="210">
        <f t="shared" si="1"/>
        <v>1</v>
      </c>
      <c r="P5502" s="211" t="str">
        <f>IFERROR(VLOOKUP(F5502,연간집계!D:E,2,FALSE),"")</f>
        <v>스탠다드 포토북 6*8 (하드/무광)</v>
      </c>
    </row>
    <row r="5503" spans="1:16" ht="12.75">
      <c r="A5503" s="201">
        <v>46033.048437500001</v>
      </c>
      <c r="B5503" s="202">
        <v>46033</v>
      </c>
      <c r="C5503" s="203" t="s">
        <v>12812</v>
      </c>
      <c r="D5503" s="203" t="s">
        <v>11</v>
      </c>
      <c r="E5503" s="204" t="s">
        <v>12813</v>
      </c>
      <c r="F5503" s="49" t="s">
        <v>1284</v>
      </c>
      <c r="G5503" s="203">
        <v>1</v>
      </c>
      <c r="H5503" s="203" t="s">
        <v>12588</v>
      </c>
      <c r="I5503" s="205" t="s">
        <v>1501</v>
      </c>
      <c r="J5503" s="206"/>
      <c r="K5503" s="203">
        <v>26</v>
      </c>
      <c r="L5503" s="207" t="s">
        <v>827</v>
      </c>
      <c r="M5503" s="208" t="s">
        <v>1502</v>
      </c>
      <c r="N5503" s="209">
        <f t="shared" si="0"/>
        <v>2026</v>
      </c>
      <c r="O5503" s="210">
        <f t="shared" si="1"/>
        <v>1</v>
      </c>
      <c r="P5503" s="211" t="str">
        <f>IFERROR(VLOOKUP(F5503,연간집계!D:E,2,FALSE),"")</f>
        <v>PCMS_스탠다드캘린더</v>
      </c>
    </row>
    <row r="5504" spans="1:16" ht="12.75">
      <c r="A5504" s="201">
        <v>46033.146273148152</v>
      </c>
      <c r="B5504" s="202">
        <v>46033</v>
      </c>
      <c r="C5504" s="203" t="s">
        <v>12814</v>
      </c>
      <c r="D5504" s="203" t="s">
        <v>11</v>
      </c>
      <c r="E5504" s="204" t="s">
        <v>12815</v>
      </c>
      <c r="F5504" s="49" t="s">
        <v>856</v>
      </c>
      <c r="G5504" s="203">
        <v>1</v>
      </c>
      <c r="H5504" s="203" t="s">
        <v>12816</v>
      </c>
      <c r="I5504" s="205" t="s">
        <v>1440</v>
      </c>
      <c r="J5504" s="206"/>
      <c r="K5504" s="203">
        <v>24</v>
      </c>
      <c r="L5504" s="207" t="s">
        <v>827</v>
      </c>
      <c r="M5504" s="208" t="s">
        <v>1436</v>
      </c>
      <c r="N5504" s="209">
        <f t="shared" si="0"/>
        <v>2026</v>
      </c>
      <c r="O5504" s="210">
        <f t="shared" si="1"/>
        <v>1</v>
      </c>
      <c r="P5504" s="211" t="str">
        <f>IFERROR(VLOOKUP(F5504,연간집계!D:E,2,FALSE),"")</f>
        <v>스탠다드 포토북 8*8 (하드/무광)</v>
      </c>
    </row>
    <row r="5505" spans="1:16" ht="12.75">
      <c r="A5505" s="201">
        <v>46033.155185185184</v>
      </c>
      <c r="B5505" s="202">
        <v>46033</v>
      </c>
      <c r="C5505" s="203" t="s">
        <v>12817</v>
      </c>
      <c r="D5505" s="203" t="s">
        <v>11</v>
      </c>
      <c r="E5505" s="204" t="s">
        <v>12818</v>
      </c>
      <c r="F5505" s="49" t="s">
        <v>838</v>
      </c>
      <c r="G5505" s="203">
        <v>1</v>
      </c>
      <c r="H5505" s="203" t="s">
        <v>12425</v>
      </c>
      <c r="I5505" s="205" t="s">
        <v>1440</v>
      </c>
      <c r="J5505" s="206"/>
      <c r="K5505" s="203">
        <v>42</v>
      </c>
      <c r="L5505" s="207" t="s">
        <v>827</v>
      </c>
      <c r="M5505" s="208" t="s">
        <v>1436</v>
      </c>
      <c r="N5505" s="209">
        <f t="shared" si="0"/>
        <v>2026</v>
      </c>
      <c r="O5505" s="210">
        <f t="shared" si="1"/>
        <v>1</v>
      </c>
      <c r="P5505" s="211" t="str">
        <f>IFERROR(VLOOKUP(F5505,연간집계!D:E,2,FALSE),"")</f>
        <v>스탠다드 포토북 6*8 (하드/무광)</v>
      </c>
    </row>
    <row r="5506" spans="1:16" ht="12.75">
      <c r="A5506" s="201">
        <v>46033.353148148148</v>
      </c>
      <c r="B5506" s="202">
        <v>46033</v>
      </c>
      <c r="C5506" s="203" t="s">
        <v>12819</v>
      </c>
      <c r="D5506" s="203" t="s">
        <v>11</v>
      </c>
      <c r="E5506" s="204" t="s">
        <v>12820</v>
      </c>
      <c r="F5506" s="49" t="s">
        <v>1247</v>
      </c>
      <c r="G5506" s="203">
        <v>1</v>
      </c>
      <c r="H5506" s="203" t="s">
        <v>10678</v>
      </c>
      <c r="I5506" s="205" t="s">
        <v>1510</v>
      </c>
      <c r="J5506" s="206"/>
      <c r="K5506" s="203">
        <v>24</v>
      </c>
      <c r="L5506" s="207" t="s">
        <v>828</v>
      </c>
      <c r="M5506" s="208" t="s">
        <v>1436</v>
      </c>
      <c r="N5506" s="209">
        <f t="shared" si="0"/>
        <v>2026</v>
      </c>
      <c r="O5506" s="210">
        <f t="shared" si="1"/>
        <v>1</v>
      </c>
      <c r="P5506" s="211" t="str">
        <f>IFERROR(VLOOKUP(F5506,연간집계!D:E,2,FALSE),"")</f>
        <v>모바일 포토북 197 (여행)</v>
      </c>
    </row>
    <row r="5507" spans="1:16" ht="12.75">
      <c r="A5507" s="201">
        <v>46033.438900462963</v>
      </c>
      <c r="B5507" s="202">
        <v>46033</v>
      </c>
      <c r="C5507" s="203" t="s">
        <v>12821</v>
      </c>
      <c r="D5507" s="203" t="s">
        <v>11</v>
      </c>
      <c r="E5507" s="204" t="s">
        <v>12822</v>
      </c>
      <c r="F5507" s="49" t="s">
        <v>1027</v>
      </c>
      <c r="G5507" s="203">
        <v>1</v>
      </c>
      <c r="H5507" s="203" t="s">
        <v>10666</v>
      </c>
      <c r="I5507" s="205" t="s">
        <v>1440</v>
      </c>
      <c r="J5507" s="208" t="s">
        <v>1736</v>
      </c>
      <c r="K5507" s="203">
        <v>80</v>
      </c>
      <c r="L5507" s="207" t="s">
        <v>827</v>
      </c>
      <c r="M5507" s="208" t="s">
        <v>1436</v>
      </c>
      <c r="N5507" s="209">
        <f t="shared" si="0"/>
        <v>2026</v>
      </c>
      <c r="O5507" s="210">
        <f t="shared" si="1"/>
        <v>1</v>
      </c>
      <c r="P5507" s="211" t="str">
        <f>IFERROR(VLOOKUP(F5507,연간집계!D:E,2,FALSE),"")</f>
        <v>트래블북 198 (쿠션하드/78p)</v>
      </c>
    </row>
    <row r="5508" spans="1:16" ht="12.75">
      <c r="A5508" s="201">
        <v>46033.480266203704</v>
      </c>
      <c r="B5508" s="202">
        <v>46033</v>
      </c>
      <c r="C5508" s="203" t="s">
        <v>12823</v>
      </c>
      <c r="D5508" s="203" t="s">
        <v>11</v>
      </c>
      <c r="E5508" s="204" t="s">
        <v>12824</v>
      </c>
      <c r="F5508" s="49" t="s">
        <v>1243</v>
      </c>
      <c r="G5508" s="203">
        <v>1</v>
      </c>
      <c r="H5508" s="203" t="s">
        <v>3679</v>
      </c>
      <c r="I5508" s="205" t="s">
        <v>1556</v>
      </c>
      <c r="J5508" s="206"/>
      <c r="K5508" s="203">
        <v>34</v>
      </c>
      <c r="L5508" s="207" t="s">
        <v>828</v>
      </c>
      <c r="M5508" s="208" t="s">
        <v>1436</v>
      </c>
      <c r="N5508" s="209">
        <f t="shared" si="0"/>
        <v>2026</v>
      </c>
      <c r="O5508" s="210">
        <f t="shared" si="1"/>
        <v>1</v>
      </c>
      <c r="P5508" s="211" t="str">
        <f>IFERROR(VLOOKUP(F5508,연간집계!D:E,2,FALSE),"")</f>
        <v>모바일 포토북 150 (여행)</v>
      </c>
    </row>
    <row r="5509" spans="1:16" ht="12.75">
      <c r="A5509" s="201">
        <v>46033.512754629628</v>
      </c>
      <c r="B5509" s="202">
        <v>46033</v>
      </c>
      <c r="C5509" s="203" t="s">
        <v>12825</v>
      </c>
      <c r="D5509" s="203" t="s">
        <v>11</v>
      </c>
      <c r="E5509" s="204" t="s">
        <v>12826</v>
      </c>
      <c r="F5509" s="49" t="s">
        <v>1284</v>
      </c>
      <c r="G5509" s="203">
        <v>1</v>
      </c>
      <c r="H5509" s="203" t="s">
        <v>12827</v>
      </c>
      <c r="I5509" s="205" t="s">
        <v>5016</v>
      </c>
      <c r="J5509" s="206"/>
      <c r="K5509" s="203">
        <v>26</v>
      </c>
      <c r="L5509" s="207" t="s">
        <v>827</v>
      </c>
      <c r="M5509" s="208" t="s">
        <v>1436</v>
      </c>
      <c r="N5509" s="209">
        <f t="shared" si="0"/>
        <v>2026</v>
      </c>
      <c r="O5509" s="210">
        <f t="shared" si="1"/>
        <v>1</v>
      </c>
      <c r="P5509" s="211" t="str">
        <f>IFERROR(VLOOKUP(F5509,연간집계!D:E,2,FALSE),"")</f>
        <v>PCMS_스탠다드캘린더</v>
      </c>
    </row>
    <row r="5510" spans="1:16" ht="12.75">
      <c r="A5510" s="201">
        <v>46033.515729166669</v>
      </c>
      <c r="B5510" s="202">
        <v>46033</v>
      </c>
      <c r="C5510" s="203" t="s">
        <v>12828</v>
      </c>
      <c r="D5510" s="203" t="s">
        <v>11</v>
      </c>
      <c r="E5510" s="204" t="s">
        <v>12829</v>
      </c>
      <c r="F5510" s="49" t="s">
        <v>847</v>
      </c>
      <c r="G5510" s="203">
        <v>1</v>
      </c>
      <c r="H5510" s="203" t="s">
        <v>3621</v>
      </c>
      <c r="I5510" s="205" t="s">
        <v>1435</v>
      </c>
      <c r="J5510" s="206"/>
      <c r="K5510" s="203">
        <v>24</v>
      </c>
      <c r="L5510" s="207" t="s">
        <v>827</v>
      </c>
      <c r="M5510" s="208" t="s">
        <v>1645</v>
      </c>
      <c r="N5510" s="209">
        <f t="shared" si="0"/>
        <v>2026</v>
      </c>
      <c r="O5510" s="210">
        <f t="shared" si="1"/>
        <v>1</v>
      </c>
      <c r="P5510" s="211" t="str">
        <f>IFERROR(VLOOKUP(F5510,연간집계!D:E,2,FALSE),"")</f>
        <v>스탠다드 포토북 8*11 (하드/무광)</v>
      </c>
    </row>
    <row r="5511" spans="1:16" ht="12.75">
      <c r="A5511" s="201">
        <v>46033.51871527778</v>
      </c>
      <c r="B5511" s="202">
        <v>46033</v>
      </c>
      <c r="C5511" s="203" t="s">
        <v>12830</v>
      </c>
      <c r="D5511" s="203" t="s">
        <v>11</v>
      </c>
      <c r="E5511" s="204" t="s">
        <v>12831</v>
      </c>
      <c r="F5511" s="49" t="s">
        <v>1281</v>
      </c>
      <c r="G5511" s="203">
        <v>4</v>
      </c>
      <c r="H5511" s="203" t="s">
        <v>12832</v>
      </c>
      <c r="I5511" s="205" t="s">
        <v>2297</v>
      </c>
      <c r="J5511" s="206"/>
      <c r="K5511" s="203">
        <v>26</v>
      </c>
      <c r="L5511" s="207" t="s">
        <v>827</v>
      </c>
      <c r="M5511" s="208" t="s">
        <v>1471</v>
      </c>
      <c r="N5511" s="209">
        <f t="shared" si="0"/>
        <v>2026</v>
      </c>
      <c r="O5511" s="210">
        <f t="shared" si="1"/>
        <v>1</v>
      </c>
      <c r="P5511" s="211" t="str">
        <f>IFERROR(VLOOKUP(F5511,연간집계!D:E,2,FALSE),"")</f>
        <v>PCMS_빅캘린더</v>
      </c>
    </row>
    <row r="5512" spans="1:16" ht="12.75">
      <c r="A5512" s="201">
        <v>46033.545312499999</v>
      </c>
      <c r="B5512" s="202">
        <v>46033</v>
      </c>
      <c r="C5512" s="203" t="s">
        <v>12833</v>
      </c>
      <c r="D5512" s="203" t="s">
        <v>11</v>
      </c>
      <c r="E5512" s="204" t="s">
        <v>12834</v>
      </c>
      <c r="F5512" s="49" t="s">
        <v>1247</v>
      </c>
      <c r="G5512" s="203">
        <v>1</v>
      </c>
      <c r="H5512" s="203" t="s">
        <v>12835</v>
      </c>
      <c r="I5512" s="205" t="s">
        <v>1435</v>
      </c>
      <c r="J5512" s="206"/>
      <c r="K5512" s="203">
        <v>24</v>
      </c>
      <c r="L5512" s="207" t="s">
        <v>828</v>
      </c>
      <c r="M5512" s="208" t="s">
        <v>1645</v>
      </c>
      <c r="N5512" s="209">
        <f t="shared" si="0"/>
        <v>2026</v>
      </c>
      <c r="O5512" s="210">
        <f t="shared" si="1"/>
        <v>1</v>
      </c>
      <c r="P5512" s="211" t="str">
        <f>IFERROR(VLOOKUP(F5512,연간집계!D:E,2,FALSE),"")</f>
        <v>모바일 포토북 197 (여행)</v>
      </c>
    </row>
    <row r="5513" spans="1:16" ht="12.75">
      <c r="A5513" s="201">
        <v>46033.551226851851</v>
      </c>
      <c r="B5513" s="202">
        <v>46033</v>
      </c>
      <c r="C5513" s="203" t="s">
        <v>12836</v>
      </c>
      <c r="D5513" s="203" t="s">
        <v>11</v>
      </c>
      <c r="E5513" s="204" t="s">
        <v>12837</v>
      </c>
      <c r="F5513" s="49" t="s">
        <v>1245</v>
      </c>
      <c r="G5513" s="203">
        <v>2</v>
      </c>
      <c r="H5513" s="203" t="s">
        <v>5634</v>
      </c>
      <c r="I5513" s="205" t="s">
        <v>1556</v>
      </c>
      <c r="J5513" s="206"/>
      <c r="K5513" s="203">
        <v>24</v>
      </c>
      <c r="L5513" s="207" t="s">
        <v>828</v>
      </c>
      <c r="M5513" s="208" t="s">
        <v>1449</v>
      </c>
      <c r="N5513" s="209">
        <f t="shared" si="0"/>
        <v>2026</v>
      </c>
      <c r="O5513" s="210">
        <f t="shared" si="1"/>
        <v>1</v>
      </c>
      <c r="P5513" s="211" t="str">
        <f>IFERROR(VLOOKUP(F5513,연간집계!D:E,2,FALSE),"")</f>
        <v>모바일 포토북 198 (여행)</v>
      </c>
    </row>
    <row r="5514" spans="1:16" ht="12.75">
      <c r="A5514" s="201">
        <v>46033.557164351849</v>
      </c>
      <c r="B5514" s="202">
        <v>46033</v>
      </c>
      <c r="C5514" s="203" t="s">
        <v>12838</v>
      </c>
      <c r="D5514" s="203" t="s">
        <v>11</v>
      </c>
      <c r="E5514" s="204" t="s">
        <v>12839</v>
      </c>
      <c r="F5514" s="49" t="s">
        <v>972</v>
      </c>
      <c r="G5514" s="203">
        <v>1</v>
      </c>
      <c r="H5514" s="203" t="s">
        <v>3228</v>
      </c>
      <c r="I5514" s="205" t="s">
        <v>2882</v>
      </c>
      <c r="J5514" s="208" t="s">
        <v>2882</v>
      </c>
      <c r="K5514" s="203">
        <v>80</v>
      </c>
      <c r="L5514" s="207" t="s">
        <v>827</v>
      </c>
      <c r="M5514" s="208" t="s">
        <v>1493</v>
      </c>
      <c r="N5514" s="209">
        <f t="shared" si="0"/>
        <v>2026</v>
      </c>
      <c r="O5514" s="210">
        <f t="shared" si="1"/>
        <v>1</v>
      </c>
      <c r="P5514" s="211" t="str">
        <f>IFERROR(VLOOKUP(F5514,연간집계!D:E,2,FALSE),"")</f>
        <v>시티북 198 (쿠션하드/78p)</v>
      </c>
    </row>
    <row r="5515" spans="1:16" ht="12.75">
      <c r="A5515" s="201">
        <v>46033.574953703705</v>
      </c>
      <c r="B5515" s="202">
        <v>46033</v>
      </c>
      <c r="C5515" s="203" t="s">
        <v>12840</v>
      </c>
      <c r="D5515" s="203" t="s">
        <v>11</v>
      </c>
      <c r="E5515" s="204" t="s">
        <v>12841</v>
      </c>
      <c r="F5515" s="49" t="s">
        <v>856</v>
      </c>
      <c r="G5515" s="203">
        <v>1</v>
      </c>
      <c r="H5515" s="203" t="s">
        <v>12842</v>
      </c>
      <c r="I5515" s="205" t="s">
        <v>1440</v>
      </c>
      <c r="J5515" s="206"/>
      <c r="K5515" s="203">
        <v>36</v>
      </c>
      <c r="L5515" s="207" t="s">
        <v>827</v>
      </c>
      <c r="M5515" s="208" t="s">
        <v>1436</v>
      </c>
      <c r="N5515" s="209">
        <f t="shared" si="0"/>
        <v>2026</v>
      </c>
      <c r="O5515" s="210">
        <f t="shared" si="1"/>
        <v>1</v>
      </c>
      <c r="P5515" s="211" t="str">
        <f>IFERROR(VLOOKUP(F5515,연간집계!D:E,2,FALSE),"")</f>
        <v>스탠다드 포토북 8*8 (하드/무광)</v>
      </c>
    </row>
    <row r="5516" spans="1:16" ht="12.75">
      <c r="A5516" s="201">
        <v>46033.592685185184</v>
      </c>
      <c r="B5516" s="202">
        <v>46033</v>
      </c>
      <c r="C5516" s="203" t="s">
        <v>12843</v>
      </c>
      <c r="D5516" s="203" t="s">
        <v>11</v>
      </c>
      <c r="E5516" s="204" t="s">
        <v>12844</v>
      </c>
      <c r="F5516" s="49" t="s">
        <v>838</v>
      </c>
      <c r="G5516" s="203">
        <v>1</v>
      </c>
      <c r="H5516" s="203" t="s">
        <v>12845</v>
      </c>
      <c r="I5516" s="205" t="s">
        <v>1440</v>
      </c>
      <c r="J5516" s="206"/>
      <c r="K5516" s="203">
        <v>24</v>
      </c>
      <c r="L5516" s="207" t="s">
        <v>827</v>
      </c>
      <c r="M5516" s="208" t="s">
        <v>4034</v>
      </c>
      <c r="N5516" s="209">
        <f t="shared" si="0"/>
        <v>2026</v>
      </c>
      <c r="O5516" s="210">
        <f t="shared" si="1"/>
        <v>1</v>
      </c>
      <c r="P5516" s="211" t="str">
        <f>IFERROR(VLOOKUP(F5516,연간집계!D:E,2,FALSE),"")</f>
        <v>스탠다드 포토북 6*8 (하드/무광)</v>
      </c>
    </row>
    <row r="5517" spans="1:16" ht="12.75">
      <c r="A5517" s="201">
        <v>46033.598611111112</v>
      </c>
      <c r="B5517" s="202">
        <v>46033</v>
      </c>
      <c r="C5517" s="203" t="s">
        <v>12846</v>
      </c>
      <c r="D5517" s="203" t="s">
        <v>11</v>
      </c>
      <c r="E5517" s="204" t="s">
        <v>12847</v>
      </c>
      <c r="F5517" s="49" t="s">
        <v>210</v>
      </c>
      <c r="G5517" s="203">
        <v>1</v>
      </c>
      <c r="H5517" s="203" t="s">
        <v>4627</v>
      </c>
      <c r="I5517" s="205" t="s">
        <v>1783</v>
      </c>
      <c r="J5517" s="208" t="s">
        <v>1787</v>
      </c>
      <c r="K5517" s="203">
        <v>60</v>
      </c>
      <c r="L5517" s="207" t="s">
        <v>827</v>
      </c>
      <c r="M5517" s="208" t="s">
        <v>1436</v>
      </c>
      <c r="N5517" s="209">
        <f t="shared" si="0"/>
        <v>2026</v>
      </c>
      <c r="O5517" s="210">
        <f t="shared" si="1"/>
        <v>1</v>
      </c>
      <c r="P5517" s="211" t="str">
        <f>IFERROR(VLOOKUP(F5517,연간집계!D:E,2,FALSE),"")</f>
        <v xml:space="preserve">포토그랩스 210 </v>
      </c>
    </row>
    <row r="5518" spans="1:16" ht="12.75">
      <c r="A5518" s="201">
        <v>46033.637060185189</v>
      </c>
      <c r="B5518" s="202">
        <v>46033</v>
      </c>
      <c r="C5518" s="203" t="s">
        <v>12848</v>
      </c>
      <c r="D5518" s="203" t="s">
        <v>11</v>
      </c>
      <c r="E5518" s="204" t="s">
        <v>12849</v>
      </c>
      <c r="F5518" s="49" t="s">
        <v>1245</v>
      </c>
      <c r="G5518" s="203">
        <v>1</v>
      </c>
      <c r="H5518" s="203" t="s">
        <v>4219</v>
      </c>
      <c r="I5518" s="205" t="s">
        <v>1556</v>
      </c>
      <c r="J5518" s="206"/>
      <c r="K5518" s="203">
        <v>24</v>
      </c>
      <c r="L5518" s="207" t="s">
        <v>828</v>
      </c>
      <c r="M5518" s="208" t="s">
        <v>1436</v>
      </c>
      <c r="N5518" s="209">
        <f t="shared" si="0"/>
        <v>2026</v>
      </c>
      <c r="O5518" s="210">
        <f t="shared" si="1"/>
        <v>1</v>
      </c>
      <c r="P5518" s="211" t="str">
        <f>IFERROR(VLOOKUP(F5518,연간집계!D:E,2,FALSE),"")</f>
        <v>모바일 포토북 198 (여행)</v>
      </c>
    </row>
    <row r="5519" spans="1:16" ht="12.75">
      <c r="A5519" s="201">
        <v>46033.637071759258</v>
      </c>
      <c r="B5519" s="202">
        <v>46033</v>
      </c>
      <c r="C5519" s="203" t="s">
        <v>12850</v>
      </c>
      <c r="D5519" s="203" t="s">
        <v>11</v>
      </c>
      <c r="E5519" s="204" t="s">
        <v>12849</v>
      </c>
      <c r="F5519" s="49" t="s">
        <v>1245</v>
      </c>
      <c r="G5519" s="203">
        <v>1</v>
      </c>
      <c r="H5519" s="203" t="s">
        <v>4219</v>
      </c>
      <c r="I5519" s="205" t="s">
        <v>1556</v>
      </c>
      <c r="J5519" s="206"/>
      <c r="K5519" s="203">
        <v>24</v>
      </c>
      <c r="L5519" s="207" t="s">
        <v>828</v>
      </c>
      <c r="M5519" s="208" t="s">
        <v>1436</v>
      </c>
      <c r="N5519" s="209">
        <f t="shared" si="0"/>
        <v>2026</v>
      </c>
      <c r="O5519" s="210">
        <f t="shared" si="1"/>
        <v>1</v>
      </c>
      <c r="P5519" s="211" t="str">
        <f>IFERROR(VLOOKUP(F5519,연간집계!D:E,2,FALSE),"")</f>
        <v>모바일 포토북 198 (여행)</v>
      </c>
    </row>
    <row r="5520" spans="1:16" ht="12.75">
      <c r="A5520" s="201">
        <v>46033.640046296299</v>
      </c>
      <c r="B5520" s="202">
        <v>46033</v>
      </c>
      <c r="C5520" s="203" t="s">
        <v>12851</v>
      </c>
      <c r="D5520" s="203" t="s">
        <v>11</v>
      </c>
      <c r="E5520" s="204" t="s">
        <v>12852</v>
      </c>
      <c r="F5520" s="49" t="s">
        <v>1318</v>
      </c>
      <c r="G5520" s="203">
        <v>1</v>
      </c>
      <c r="H5520" s="203" t="s">
        <v>12853</v>
      </c>
      <c r="I5520" s="205" t="s">
        <v>1668</v>
      </c>
      <c r="J5520" s="208" t="s">
        <v>1787</v>
      </c>
      <c r="K5520" s="203">
        <v>1</v>
      </c>
      <c r="L5520" s="207" t="s">
        <v>827</v>
      </c>
      <c r="M5520" s="208" t="s">
        <v>1436</v>
      </c>
      <c r="N5520" s="209">
        <f t="shared" si="0"/>
        <v>2026</v>
      </c>
      <c r="O5520" s="210">
        <f t="shared" si="1"/>
        <v>1</v>
      </c>
      <c r="P5520" s="211" t="str">
        <f>IFERROR(VLOOKUP(F5520,연간집계!D:E,2,FALSE),"")</f>
        <v>원목액자 203_브라운</v>
      </c>
    </row>
    <row r="5521" spans="1:16" ht="12.75">
      <c r="A5521" s="201">
        <v>46033.640057870369</v>
      </c>
      <c r="B5521" s="202">
        <v>46033</v>
      </c>
      <c r="C5521" s="203" t="s">
        <v>12854</v>
      </c>
      <c r="D5521" s="203" t="s">
        <v>11</v>
      </c>
      <c r="E5521" s="204" t="s">
        <v>12852</v>
      </c>
      <c r="F5521" s="49" t="s">
        <v>843</v>
      </c>
      <c r="G5521" s="203">
        <v>3</v>
      </c>
      <c r="H5521" s="203" t="s">
        <v>12853</v>
      </c>
      <c r="I5521" s="205" t="s">
        <v>1440</v>
      </c>
      <c r="J5521" s="206"/>
      <c r="K5521" s="203">
        <v>40</v>
      </c>
      <c r="L5521" s="207" t="s">
        <v>827</v>
      </c>
      <c r="M5521" s="208" t="s">
        <v>1436</v>
      </c>
      <c r="N5521" s="209">
        <f t="shared" si="0"/>
        <v>2026</v>
      </c>
      <c r="O5521" s="210">
        <f t="shared" si="1"/>
        <v>1</v>
      </c>
      <c r="P5521" s="211" t="str">
        <f>IFERROR(VLOOKUP(F5521,연간집계!D:E,2,FALSE),"")</f>
        <v>스탠다드 포토북 8*11 (소프트/무광)</v>
      </c>
    </row>
    <row r="5522" spans="1:16" ht="12.75">
      <c r="A5522" s="201">
        <v>46033.651898148149</v>
      </c>
      <c r="B5522" s="202">
        <v>46033</v>
      </c>
      <c r="C5522" s="203" t="s">
        <v>12855</v>
      </c>
      <c r="D5522" s="203" t="s">
        <v>11</v>
      </c>
      <c r="E5522" s="204" t="s">
        <v>12856</v>
      </c>
      <c r="F5522" s="49" t="s">
        <v>838</v>
      </c>
      <c r="G5522" s="203">
        <v>1</v>
      </c>
      <c r="H5522" s="203" t="s">
        <v>393</v>
      </c>
      <c r="I5522" s="205" t="s">
        <v>1440</v>
      </c>
      <c r="J5522" s="206"/>
      <c r="K5522" s="203">
        <v>24</v>
      </c>
      <c r="L5522" s="207" t="s">
        <v>827</v>
      </c>
      <c r="M5522" s="208" t="s">
        <v>1436</v>
      </c>
      <c r="N5522" s="209">
        <f t="shared" si="0"/>
        <v>2026</v>
      </c>
      <c r="O5522" s="210">
        <f t="shared" si="1"/>
        <v>1</v>
      </c>
      <c r="P5522" s="211" t="str">
        <f>IFERROR(VLOOKUP(F5522,연간집계!D:E,2,FALSE),"")</f>
        <v>스탠다드 포토북 6*8 (하드/무광)</v>
      </c>
    </row>
    <row r="5523" spans="1:16" ht="12.75">
      <c r="A5523" s="201">
        <v>46033.681527777779</v>
      </c>
      <c r="B5523" s="202">
        <v>46033</v>
      </c>
      <c r="C5523" s="203" t="s">
        <v>12857</v>
      </c>
      <c r="D5523" s="203" t="s">
        <v>11</v>
      </c>
      <c r="E5523" s="204" t="s">
        <v>12858</v>
      </c>
      <c r="F5523" s="49" t="s">
        <v>1347</v>
      </c>
      <c r="G5523" s="203">
        <v>1</v>
      </c>
      <c r="H5523" s="203" t="s">
        <v>12859</v>
      </c>
      <c r="I5523" s="205" t="s">
        <v>1440</v>
      </c>
      <c r="J5523" s="205" t="s">
        <v>1628</v>
      </c>
      <c r="K5523" s="203">
        <v>1</v>
      </c>
      <c r="L5523" s="207" t="s">
        <v>827</v>
      </c>
      <c r="M5523" s="208" t="s">
        <v>1460</v>
      </c>
      <c r="N5523" s="209">
        <f t="shared" si="0"/>
        <v>2026</v>
      </c>
      <c r="O5523" s="210">
        <f t="shared" si="1"/>
        <v>1</v>
      </c>
      <c r="P5523" s="211" t="str">
        <f>IFERROR(VLOOKUP(F5523,연간집계!D:E,2,FALSE),"")</f>
        <v>아크릴키링</v>
      </c>
    </row>
    <row r="5524" spans="1:16" ht="12.75">
      <c r="A5524" s="201">
        <v>46033.681550925925</v>
      </c>
      <c r="B5524" s="202">
        <v>46033</v>
      </c>
      <c r="C5524" s="203" t="s">
        <v>12860</v>
      </c>
      <c r="D5524" s="203" t="s">
        <v>11</v>
      </c>
      <c r="E5524" s="204" t="s">
        <v>12858</v>
      </c>
      <c r="F5524" s="49" t="s">
        <v>849</v>
      </c>
      <c r="G5524" s="203">
        <v>2</v>
      </c>
      <c r="H5524" s="203" t="s">
        <v>12859</v>
      </c>
      <c r="I5524" s="205" t="s">
        <v>1984</v>
      </c>
      <c r="J5524" s="206"/>
      <c r="K5524" s="203">
        <v>26</v>
      </c>
      <c r="L5524" s="207" t="s">
        <v>827</v>
      </c>
      <c r="M5524" s="208" t="s">
        <v>1449</v>
      </c>
      <c r="N5524" s="209">
        <f t="shared" si="0"/>
        <v>2026</v>
      </c>
      <c r="O5524" s="210">
        <f t="shared" si="1"/>
        <v>1</v>
      </c>
      <c r="P5524" s="211" t="str">
        <f>IFERROR(VLOOKUP(F5524,연간집계!D:E,2,FALSE),"")</f>
        <v>스탠다드 포토북 8*11 (하드/유광)</v>
      </c>
    </row>
    <row r="5525" spans="1:16" ht="12.75">
      <c r="A5525" s="201">
        <v>46033.693402777775</v>
      </c>
      <c r="B5525" s="202">
        <v>46033</v>
      </c>
      <c r="C5525" s="203" t="s">
        <v>12861</v>
      </c>
      <c r="D5525" s="203" t="s">
        <v>11</v>
      </c>
      <c r="E5525" s="204" t="s">
        <v>12862</v>
      </c>
      <c r="F5525" s="49" t="s">
        <v>210</v>
      </c>
      <c r="G5525" s="203">
        <v>1</v>
      </c>
      <c r="H5525" s="203" t="s">
        <v>79</v>
      </c>
      <c r="I5525" s="205" t="s">
        <v>1440</v>
      </c>
      <c r="J5525" s="208" t="s">
        <v>1787</v>
      </c>
      <c r="K5525" s="203">
        <v>60</v>
      </c>
      <c r="L5525" s="207" t="s">
        <v>827</v>
      </c>
      <c r="M5525" s="208" t="s">
        <v>1436</v>
      </c>
      <c r="N5525" s="209">
        <f t="shared" si="0"/>
        <v>2026</v>
      </c>
      <c r="O5525" s="210">
        <f t="shared" si="1"/>
        <v>1</v>
      </c>
      <c r="P5525" s="211" t="str">
        <f>IFERROR(VLOOKUP(F5525,연간집계!D:E,2,FALSE),"")</f>
        <v xml:space="preserve">포토그랩스 210 </v>
      </c>
    </row>
    <row r="5526" spans="1:16" ht="12.75">
      <c r="A5526" s="201">
        <v>46033.71707175926</v>
      </c>
      <c r="B5526" s="202">
        <v>46033</v>
      </c>
      <c r="C5526" s="203" t="s">
        <v>12863</v>
      </c>
      <c r="D5526" s="203" t="s">
        <v>11</v>
      </c>
      <c r="E5526" s="204" t="s">
        <v>12864</v>
      </c>
      <c r="F5526" s="49" t="s">
        <v>1031</v>
      </c>
      <c r="G5526" s="203">
        <v>3</v>
      </c>
      <c r="H5526" s="203" t="s">
        <v>12865</v>
      </c>
      <c r="I5526" s="208" t="s">
        <v>1455</v>
      </c>
      <c r="J5526" s="208" t="s">
        <v>1455</v>
      </c>
      <c r="K5526" s="203">
        <v>80</v>
      </c>
      <c r="L5526" s="207" t="s">
        <v>827</v>
      </c>
      <c r="M5526" s="208" t="s">
        <v>1436</v>
      </c>
      <c r="N5526" s="209">
        <f t="shared" si="0"/>
        <v>2026</v>
      </c>
      <c r="O5526" s="210">
        <f t="shared" si="1"/>
        <v>1</v>
      </c>
      <c r="P5526" s="211" t="str">
        <f>IFERROR(VLOOKUP(F5526,연간집계!D:E,2,FALSE),"")</f>
        <v>트래블북 198 (소프트/78p)</v>
      </c>
    </row>
    <row r="5527" spans="1:16" ht="12.75">
      <c r="A5527" s="201">
        <v>46033.835752314815</v>
      </c>
      <c r="B5527" s="202">
        <v>46033</v>
      </c>
      <c r="C5527" s="203" t="s">
        <v>12866</v>
      </c>
      <c r="D5527" s="203" t="s">
        <v>11</v>
      </c>
      <c r="E5527" s="204" t="s">
        <v>12867</v>
      </c>
      <c r="F5527" s="49" t="s">
        <v>1048</v>
      </c>
      <c r="G5527" s="203">
        <v>1</v>
      </c>
      <c r="H5527" s="203" t="s">
        <v>12868</v>
      </c>
      <c r="I5527" s="205" t="s">
        <v>2661</v>
      </c>
      <c r="J5527" s="206"/>
      <c r="K5527" s="203">
        <v>40</v>
      </c>
      <c r="L5527" s="207" t="s">
        <v>827</v>
      </c>
      <c r="M5527" s="208" t="s">
        <v>1436</v>
      </c>
      <c r="N5527" s="209">
        <f t="shared" si="0"/>
        <v>2026</v>
      </c>
      <c r="O5527" s="210">
        <f t="shared" si="1"/>
        <v>1</v>
      </c>
      <c r="P5527" s="211" t="str">
        <f>IFERROR(VLOOKUP(F5527,연간집계!D:E,2,FALSE),"")</f>
        <v>프리북와이드 (하드)</v>
      </c>
    </row>
    <row r="5528" spans="1:16" ht="12.75">
      <c r="A5528" s="201">
        <v>46033.862372685187</v>
      </c>
      <c r="B5528" s="202">
        <v>46033</v>
      </c>
      <c r="C5528" s="203" t="s">
        <v>12869</v>
      </c>
      <c r="D5528" s="203" t="s">
        <v>11</v>
      </c>
      <c r="E5528" s="204" t="s">
        <v>12870</v>
      </c>
      <c r="F5528" s="49" t="s">
        <v>1247</v>
      </c>
      <c r="G5528" s="203">
        <v>1</v>
      </c>
      <c r="H5528" s="203" t="s">
        <v>12871</v>
      </c>
      <c r="I5528" s="205" t="s">
        <v>1556</v>
      </c>
      <c r="J5528" s="206"/>
      <c r="K5528" s="203">
        <v>24</v>
      </c>
      <c r="L5528" s="207" t="s">
        <v>828</v>
      </c>
      <c r="M5528" s="208" t="s">
        <v>1493</v>
      </c>
      <c r="N5528" s="209">
        <f t="shared" si="0"/>
        <v>2026</v>
      </c>
      <c r="O5528" s="210">
        <f t="shared" si="1"/>
        <v>1</v>
      </c>
      <c r="P5528" s="211" t="str">
        <f>IFERROR(VLOOKUP(F5528,연간집계!D:E,2,FALSE),"")</f>
        <v>모바일 포토북 197 (여행)</v>
      </c>
    </row>
    <row r="5529" spans="1:16" ht="12.75">
      <c r="A5529" s="201">
        <v>46033.862384259257</v>
      </c>
      <c r="B5529" s="202">
        <v>46033</v>
      </c>
      <c r="C5529" s="203" t="s">
        <v>12872</v>
      </c>
      <c r="D5529" s="203" t="s">
        <v>11</v>
      </c>
      <c r="E5529" s="204" t="s">
        <v>12870</v>
      </c>
      <c r="F5529" s="49" t="s">
        <v>1247</v>
      </c>
      <c r="G5529" s="203">
        <v>1</v>
      </c>
      <c r="H5529" s="203" t="s">
        <v>12871</v>
      </c>
      <c r="I5529" s="205" t="s">
        <v>1556</v>
      </c>
      <c r="J5529" s="206"/>
      <c r="K5529" s="203">
        <v>24</v>
      </c>
      <c r="L5529" s="207" t="s">
        <v>828</v>
      </c>
      <c r="M5529" s="208" t="s">
        <v>1493</v>
      </c>
      <c r="N5529" s="209">
        <f t="shared" si="0"/>
        <v>2026</v>
      </c>
      <c r="O5529" s="210">
        <f t="shared" si="1"/>
        <v>1</v>
      </c>
      <c r="P5529" s="211" t="str">
        <f>IFERROR(VLOOKUP(F5529,연간집계!D:E,2,FALSE),"")</f>
        <v>모바일 포토북 197 (여행)</v>
      </c>
    </row>
    <row r="5530" spans="1:16" ht="12.75">
      <c r="A5530" s="201">
        <v>46033.862395833334</v>
      </c>
      <c r="B5530" s="202">
        <v>46033</v>
      </c>
      <c r="C5530" s="203" t="s">
        <v>12873</v>
      </c>
      <c r="D5530" s="203" t="s">
        <v>11</v>
      </c>
      <c r="E5530" s="204" t="s">
        <v>12870</v>
      </c>
      <c r="F5530" s="49" t="s">
        <v>1247</v>
      </c>
      <c r="G5530" s="203">
        <v>1</v>
      </c>
      <c r="H5530" s="203" t="s">
        <v>12871</v>
      </c>
      <c r="I5530" s="205" t="s">
        <v>1556</v>
      </c>
      <c r="J5530" s="206"/>
      <c r="K5530" s="203">
        <v>24</v>
      </c>
      <c r="L5530" s="207" t="s">
        <v>828</v>
      </c>
      <c r="M5530" s="208" t="s">
        <v>1493</v>
      </c>
      <c r="N5530" s="209">
        <f t="shared" si="0"/>
        <v>2026</v>
      </c>
      <c r="O5530" s="210">
        <f t="shared" si="1"/>
        <v>1</v>
      </c>
      <c r="P5530" s="211" t="str">
        <f>IFERROR(VLOOKUP(F5530,연간집계!D:E,2,FALSE),"")</f>
        <v>모바일 포토북 197 (여행)</v>
      </c>
    </row>
    <row r="5531" spans="1:16" ht="12.75">
      <c r="A5531" s="201">
        <v>46033.862407407411</v>
      </c>
      <c r="B5531" s="202">
        <v>46033</v>
      </c>
      <c r="C5531" s="203" t="s">
        <v>12874</v>
      </c>
      <c r="D5531" s="203" t="s">
        <v>11</v>
      </c>
      <c r="E5531" s="204" t="s">
        <v>12870</v>
      </c>
      <c r="F5531" s="49" t="s">
        <v>1247</v>
      </c>
      <c r="G5531" s="203">
        <v>1</v>
      </c>
      <c r="H5531" s="203" t="s">
        <v>12871</v>
      </c>
      <c r="I5531" s="205" t="s">
        <v>1556</v>
      </c>
      <c r="J5531" s="206"/>
      <c r="K5531" s="203">
        <v>24</v>
      </c>
      <c r="L5531" s="207" t="s">
        <v>828</v>
      </c>
      <c r="M5531" s="208" t="s">
        <v>1493</v>
      </c>
      <c r="N5531" s="209">
        <f t="shared" si="0"/>
        <v>2026</v>
      </c>
      <c r="O5531" s="210">
        <f t="shared" si="1"/>
        <v>1</v>
      </c>
      <c r="P5531" s="211" t="str">
        <f>IFERROR(VLOOKUP(F5531,연간집계!D:E,2,FALSE),"")</f>
        <v>모바일 포토북 197 (여행)</v>
      </c>
    </row>
    <row r="5532" spans="1:16" ht="12.75">
      <c r="A5532" s="201">
        <v>46033.87431712963</v>
      </c>
      <c r="B5532" s="202">
        <v>46033</v>
      </c>
      <c r="C5532" s="203" t="s">
        <v>12875</v>
      </c>
      <c r="D5532" s="203" t="s">
        <v>11</v>
      </c>
      <c r="E5532" s="204" t="s">
        <v>12876</v>
      </c>
      <c r="F5532" s="49" t="s">
        <v>847</v>
      </c>
      <c r="G5532" s="203">
        <v>4</v>
      </c>
      <c r="H5532" s="203" t="s">
        <v>2187</v>
      </c>
      <c r="I5532" s="205" t="s">
        <v>1453</v>
      </c>
      <c r="J5532" s="206"/>
      <c r="K5532" s="203">
        <v>78</v>
      </c>
      <c r="L5532" s="207" t="s">
        <v>827</v>
      </c>
      <c r="M5532" s="208" t="s">
        <v>1493</v>
      </c>
      <c r="N5532" s="209">
        <f t="shared" si="0"/>
        <v>2026</v>
      </c>
      <c r="O5532" s="210">
        <f t="shared" si="1"/>
        <v>1</v>
      </c>
      <c r="P5532" s="211" t="str">
        <f>IFERROR(VLOOKUP(F5532,연간집계!D:E,2,FALSE),"")</f>
        <v>스탠다드 포토북 8*11 (하드/무광)</v>
      </c>
    </row>
    <row r="5533" spans="1:16" ht="12.75">
      <c r="A5533" s="201">
        <v>46033.88318287037</v>
      </c>
      <c r="B5533" s="202">
        <v>46033</v>
      </c>
      <c r="C5533" s="203" t="s">
        <v>12877</v>
      </c>
      <c r="D5533" s="203" t="s">
        <v>11</v>
      </c>
      <c r="E5533" s="204" t="s">
        <v>12878</v>
      </c>
      <c r="F5533" s="49" t="s">
        <v>838</v>
      </c>
      <c r="G5533" s="203">
        <v>3</v>
      </c>
      <c r="H5533" s="203" t="s">
        <v>12879</v>
      </c>
      <c r="I5533" s="205" t="s">
        <v>1510</v>
      </c>
      <c r="J5533" s="206"/>
      <c r="K5533" s="203">
        <v>24</v>
      </c>
      <c r="L5533" s="207" t="s">
        <v>827</v>
      </c>
      <c r="M5533" s="208" t="s">
        <v>1471</v>
      </c>
      <c r="N5533" s="209">
        <f t="shared" si="0"/>
        <v>2026</v>
      </c>
      <c r="O5533" s="210">
        <f t="shared" si="1"/>
        <v>1</v>
      </c>
      <c r="P5533" s="211" t="str">
        <f>IFERROR(VLOOKUP(F5533,연간집계!D:E,2,FALSE),"")</f>
        <v>스탠다드 포토북 6*8 (하드/무광)</v>
      </c>
    </row>
    <row r="5534" spans="1:16" ht="12.75">
      <c r="A5534" s="201">
        <v>46033.883194444446</v>
      </c>
      <c r="B5534" s="202">
        <v>46033</v>
      </c>
      <c r="C5534" s="203" t="s">
        <v>12880</v>
      </c>
      <c r="D5534" s="203" t="s">
        <v>11</v>
      </c>
      <c r="E5534" s="204" t="s">
        <v>12881</v>
      </c>
      <c r="F5534" s="49" t="s">
        <v>834</v>
      </c>
      <c r="G5534" s="203">
        <v>5</v>
      </c>
      <c r="H5534" s="203" t="s">
        <v>6022</v>
      </c>
      <c r="I5534" s="205" t="s">
        <v>1440</v>
      </c>
      <c r="J5534" s="206"/>
      <c r="K5534" s="203">
        <v>52</v>
      </c>
      <c r="L5534" s="207" t="s">
        <v>827</v>
      </c>
      <c r="M5534" s="208" t="s">
        <v>1425</v>
      </c>
      <c r="N5534" s="209">
        <f t="shared" si="0"/>
        <v>2026</v>
      </c>
      <c r="O5534" s="210">
        <f t="shared" si="1"/>
        <v>1</v>
      </c>
      <c r="P5534" s="211" t="str">
        <f>IFERROR(VLOOKUP(F5534,연간집계!D:E,2,FALSE),"")</f>
        <v>스탠다드 포토북 6*8 (소프트/무광)</v>
      </c>
    </row>
    <row r="5535" spans="1:16" ht="12.75">
      <c r="A5535" s="201">
        <v>46033.906851851854</v>
      </c>
      <c r="B5535" s="202">
        <v>46033</v>
      </c>
      <c r="C5535" s="203" t="s">
        <v>12882</v>
      </c>
      <c r="D5535" s="203" t="s">
        <v>11</v>
      </c>
      <c r="E5535" s="204" t="s">
        <v>12883</v>
      </c>
      <c r="F5535" s="49" t="s">
        <v>1238</v>
      </c>
      <c r="G5535" s="203">
        <v>3</v>
      </c>
      <c r="H5535" s="203" t="s">
        <v>393</v>
      </c>
      <c r="I5535" s="205" t="s">
        <v>2220</v>
      </c>
      <c r="J5535" s="206"/>
      <c r="K5535" s="203">
        <v>24</v>
      </c>
      <c r="L5535" s="207" t="s">
        <v>828</v>
      </c>
      <c r="M5535" s="208" t="s">
        <v>1436</v>
      </c>
      <c r="N5535" s="209">
        <f t="shared" si="0"/>
        <v>2026</v>
      </c>
      <c r="O5535" s="210">
        <f t="shared" si="1"/>
        <v>1</v>
      </c>
      <c r="P5535" s="211" t="str">
        <f>IFERROR(VLOOKUP(F5535,연간집계!D:E,2,FALSE),"")</f>
        <v>모바일 포토북 198 (베이비)</v>
      </c>
    </row>
    <row r="5536" spans="1:16" ht="12.75">
      <c r="A5536" s="201">
        <v>46033.912777777776</v>
      </c>
      <c r="B5536" s="202">
        <v>46033</v>
      </c>
      <c r="C5536" s="203" t="s">
        <v>12884</v>
      </c>
      <c r="D5536" s="203" t="s">
        <v>11</v>
      </c>
      <c r="E5536" s="204" t="s">
        <v>12885</v>
      </c>
      <c r="F5536" s="49" t="s">
        <v>1254</v>
      </c>
      <c r="G5536" s="203">
        <v>1</v>
      </c>
      <c r="H5536" s="203" t="s">
        <v>12886</v>
      </c>
      <c r="I5536" s="205" t="s">
        <v>1440</v>
      </c>
      <c r="J5536" s="206"/>
      <c r="K5536" s="203">
        <v>24</v>
      </c>
      <c r="L5536" s="207" t="s">
        <v>828</v>
      </c>
      <c r="M5536" s="208" t="s">
        <v>1449</v>
      </c>
      <c r="N5536" s="209">
        <f t="shared" si="0"/>
        <v>2026</v>
      </c>
      <c r="O5536" s="210">
        <f t="shared" si="1"/>
        <v>1</v>
      </c>
      <c r="P5536" s="211" t="str">
        <f>IFERROR(VLOOKUP(F5536,연간집계!D:E,2,FALSE),"")</f>
        <v>모바일 포토북 197 (단체/모임)</v>
      </c>
    </row>
    <row r="5537" spans="1:16" ht="12.75">
      <c r="A5537" s="201">
        <v>46033.912789351853</v>
      </c>
      <c r="B5537" s="202">
        <v>46033</v>
      </c>
      <c r="C5537" s="203" t="s">
        <v>12887</v>
      </c>
      <c r="D5537" s="203" t="s">
        <v>11</v>
      </c>
      <c r="E5537" s="204" t="s">
        <v>12885</v>
      </c>
      <c r="F5537" s="49" t="s">
        <v>1254</v>
      </c>
      <c r="G5537" s="203">
        <v>1</v>
      </c>
      <c r="H5537" s="203" t="s">
        <v>12886</v>
      </c>
      <c r="I5537" s="205" t="s">
        <v>1440</v>
      </c>
      <c r="J5537" s="206"/>
      <c r="K5537" s="203">
        <v>24</v>
      </c>
      <c r="L5537" s="207" t="s">
        <v>828</v>
      </c>
      <c r="M5537" s="208" t="s">
        <v>1449</v>
      </c>
      <c r="N5537" s="209">
        <f t="shared" si="0"/>
        <v>2026</v>
      </c>
      <c r="O5537" s="210">
        <f t="shared" si="1"/>
        <v>1</v>
      </c>
      <c r="P5537" s="211" t="str">
        <f>IFERROR(VLOOKUP(F5537,연간집계!D:E,2,FALSE),"")</f>
        <v>모바일 포토북 197 (단체/모임)</v>
      </c>
    </row>
    <row r="5538" spans="1:16" ht="12.75">
      <c r="A5538" s="201">
        <v>46033.927581018521</v>
      </c>
      <c r="B5538" s="202">
        <v>46033</v>
      </c>
      <c r="C5538" s="203" t="s">
        <v>12888</v>
      </c>
      <c r="D5538" s="203" t="s">
        <v>11</v>
      </c>
      <c r="E5538" s="204" t="s">
        <v>12889</v>
      </c>
      <c r="F5538" s="49" t="s">
        <v>1284</v>
      </c>
      <c r="G5538" s="203">
        <v>1</v>
      </c>
      <c r="H5538" s="203" t="s">
        <v>12890</v>
      </c>
      <c r="I5538" s="205" t="s">
        <v>1440</v>
      </c>
      <c r="J5538" s="206"/>
      <c r="K5538" s="203">
        <v>26</v>
      </c>
      <c r="L5538" s="207" t="s">
        <v>827</v>
      </c>
      <c r="M5538" s="208" t="s">
        <v>1471</v>
      </c>
      <c r="N5538" s="209">
        <f t="shared" si="0"/>
        <v>2026</v>
      </c>
      <c r="O5538" s="210">
        <f t="shared" si="1"/>
        <v>1</v>
      </c>
      <c r="P5538" s="211" t="str">
        <f>IFERROR(VLOOKUP(F5538,연간집계!D:E,2,FALSE),"")</f>
        <v>PCMS_스탠다드캘린더</v>
      </c>
    </row>
    <row r="5539" spans="1:16" ht="12.75">
      <c r="A5539" s="201">
        <v>46033.93645833333</v>
      </c>
      <c r="B5539" s="202">
        <v>46033</v>
      </c>
      <c r="C5539" s="203" t="s">
        <v>12891</v>
      </c>
      <c r="D5539" s="203" t="s">
        <v>11</v>
      </c>
      <c r="E5539" s="204" t="s">
        <v>12892</v>
      </c>
      <c r="F5539" s="49" t="s">
        <v>1243</v>
      </c>
      <c r="G5539" s="203">
        <v>2</v>
      </c>
      <c r="H5539" s="203" t="s">
        <v>393</v>
      </c>
      <c r="I5539" s="205" t="s">
        <v>1453</v>
      </c>
      <c r="J5539" s="206"/>
      <c r="K5539" s="203">
        <v>24</v>
      </c>
      <c r="L5539" s="207" t="s">
        <v>828</v>
      </c>
      <c r="M5539" s="208" t="s">
        <v>1436</v>
      </c>
      <c r="N5539" s="209">
        <f t="shared" si="0"/>
        <v>2026</v>
      </c>
      <c r="O5539" s="210">
        <f t="shared" si="1"/>
        <v>1</v>
      </c>
      <c r="P5539" s="211" t="str">
        <f>IFERROR(VLOOKUP(F5539,연간집계!D:E,2,FALSE),"")</f>
        <v>모바일 포토북 150 (여행)</v>
      </c>
    </row>
    <row r="5540" spans="1:16" ht="12.75">
      <c r="A5540" s="201">
        <v>46033.951261574075</v>
      </c>
      <c r="B5540" s="202">
        <v>46033</v>
      </c>
      <c r="C5540" s="203" t="s">
        <v>12893</v>
      </c>
      <c r="D5540" s="203" t="s">
        <v>11</v>
      </c>
      <c r="E5540" s="204" t="s">
        <v>12894</v>
      </c>
      <c r="F5540" s="49" t="s">
        <v>1291</v>
      </c>
      <c r="G5540" s="203">
        <v>2</v>
      </c>
      <c r="H5540" s="203" t="s">
        <v>12895</v>
      </c>
      <c r="I5540" s="205" t="s">
        <v>1840</v>
      </c>
      <c r="J5540" s="206"/>
      <c r="K5540" s="203">
        <v>14</v>
      </c>
      <c r="L5540" s="207" t="s">
        <v>827</v>
      </c>
      <c r="M5540" s="208" t="s">
        <v>1471</v>
      </c>
      <c r="N5540" s="209">
        <f t="shared" si="0"/>
        <v>2026</v>
      </c>
      <c r="O5540" s="210">
        <f t="shared" si="1"/>
        <v>1</v>
      </c>
      <c r="P5540" s="211" t="str">
        <f>IFERROR(VLOOKUP(F5540,연간집계!D:E,2,FALSE),"")</f>
        <v>PCMS_벽걸이1단캘린더</v>
      </c>
    </row>
    <row r="5541" spans="1:16" ht="12.75">
      <c r="A5541" s="201">
        <v>46033.963078703702</v>
      </c>
      <c r="B5541" s="202">
        <v>46033</v>
      </c>
      <c r="C5541" s="203" t="s">
        <v>12896</v>
      </c>
      <c r="D5541" s="203" t="s">
        <v>11</v>
      </c>
      <c r="E5541" s="204" t="s">
        <v>12897</v>
      </c>
      <c r="F5541" s="49" t="s">
        <v>1284</v>
      </c>
      <c r="G5541" s="203">
        <v>1</v>
      </c>
      <c r="H5541" s="203" t="s">
        <v>12898</v>
      </c>
      <c r="I5541" s="205" t="s">
        <v>5016</v>
      </c>
      <c r="J5541" s="206"/>
      <c r="K5541" s="203">
        <v>26</v>
      </c>
      <c r="L5541" s="207" t="s">
        <v>827</v>
      </c>
      <c r="M5541" s="208" t="s">
        <v>1436</v>
      </c>
      <c r="N5541" s="209">
        <f t="shared" si="0"/>
        <v>2026</v>
      </c>
      <c r="O5541" s="210">
        <f t="shared" si="1"/>
        <v>1</v>
      </c>
      <c r="P5541" s="211" t="str">
        <f>IFERROR(VLOOKUP(F5541,연간집계!D:E,2,FALSE),"")</f>
        <v>PCMS_스탠다드캘린더</v>
      </c>
    </row>
    <row r="5542" spans="1:16" ht="12.75">
      <c r="A5542" s="201">
        <v>46033.963090277779</v>
      </c>
      <c r="B5542" s="202">
        <v>46033</v>
      </c>
      <c r="C5542" s="203" t="s">
        <v>12899</v>
      </c>
      <c r="D5542" s="203" t="s">
        <v>11</v>
      </c>
      <c r="E5542" s="204" t="s">
        <v>12897</v>
      </c>
      <c r="F5542" s="49" t="s">
        <v>1296</v>
      </c>
      <c r="G5542" s="203">
        <v>1</v>
      </c>
      <c r="H5542" s="203" t="s">
        <v>12898</v>
      </c>
      <c r="I5542" s="205" t="s">
        <v>5190</v>
      </c>
      <c r="J5542" s="206"/>
      <c r="K5542" s="203">
        <v>26</v>
      </c>
      <c r="L5542" s="207" t="s">
        <v>827</v>
      </c>
      <c r="M5542" s="208" t="s">
        <v>1436</v>
      </c>
      <c r="N5542" s="209">
        <f t="shared" si="0"/>
        <v>2026</v>
      </c>
      <c r="O5542" s="210">
        <f t="shared" si="1"/>
        <v>1</v>
      </c>
      <c r="P5542" s="211" t="str">
        <f>IFERROR(VLOOKUP(F5542,연간집계!D:E,2,FALSE),"")</f>
        <v>PCMS_벽걸이2단캘린더</v>
      </c>
    </row>
    <row r="5543" spans="1:16" ht="12.75">
      <c r="A5543" s="201">
        <v>46033.971990740742</v>
      </c>
      <c r="B5543" s="202">
        <v>46033</v>
      </c>
      <c r="C5543" s="203" t="s">
        <v>12900</v>
      </c>
      <c r="D5543" s="203" t="s">
        <v>11</v>
      </c>
      <c r="E5543" s="204" t="s">
        <v>12901</v>
      </c>
      <c r="F5543" s="49" t="s">
        <v>858</v>
      </c>
      <c r="G5543" s="203">
        <v>1</v>
      </c>
      <c r="H5543" s="203" t="s">
        <v>12902</v>
      </c>
      <c r="I5543" s="205" t="s">
        <v>1549</v>
      </c>
      <c r="J5543" s="206"/>
      <c r="K5543" s="203">
        <v>54</v>
      </c>
      <c r="L5543" s="207" t="s">
        <v>827</v>
      </c>
      <c r="M5543" s="208" t="s">
        <v>1449</v>
      </c>
      <c r="N5543" s="209">
        <f t="shared" si="0"/>
        <v>2026</v>
      </c>
      <c r="O5543" s="210">
        <f t="shared" si="1"/>
        <v>1</v>
      </c>
      <c r="P5543" s="211" t="str">
        <f>IFERROR(VLOOKUP(F5543,연간집계!D:E,2,FALSE),"")</f>
        <v>스탠다드 포토북 8*8 (하드/유광)</v>
      </c>
    </row>
    <row r="5544" spans="1:16" ht="12.75">
      <c r="A5544" s="201">
        <v>46033.974953703706</v>
      </c>
      <c r="B5544" s="202">
        <v>46033</v>
      </c>
      <c r="C5544" s="203" t="s">
        <v>12903</v>
      </c>
      <c r="D5544" s="203" t="s">
        <v>11</v>
      </c>
      <c r="E5544" s="204" t="s">
        <v>12904</v>
      </c>
      <c r="F5544" s="49" t="s">
        <v>1281</v>
      </c>
      <c r="G5544" s="203">
        <v>30</v>
      </c>
      <c r="H5544" s="203" t="s">
        <v>8587</v>
      </c>
      <c r="I5544" s="205" t="s">
        <v>2297</v>
      </c>
      <c r="J5544" s="206"/>
      <c r="K5544" s="203">
        <v>26</v>
      </c>
      <c r="L5544" s="207" t="s">
        <v>827</v>
      </c>
      <c r="M5544" s="208" t="s">
        <v>1629</v>
      </c>
      <c r="N5544" s="209">
        <f t="shared" si="0"/>
        <v>2026</v>
      </c>
      <c r="O5544" s="210">
        <f t="shared" si="1"/>
        <v>1</v>
      </c>
      <c r="P5544" s="211" t="str">
        <f>IFERROR(VLOOKUP(F5544,연간집계!D:E,2,FALSE),"")</f>
        <v>PCMS_빅캘린더</v>
      </c>
    </row>
    <row r="5545" spans="1:16" ht="12.75">
      <c r="A5545" s="201">
        <v>46033.980879629627</v>
      </c>
      <c r="B5545" s="202">
        <v>46033</v>
      </c>
      <c r="C5545" s="203" t="s">
        <v>12905</v>
      </c>
      <c r="D5545" s="203" t="s">
        <v>11</v>
      </c>
      <c r="E5545" s="204" t="s">
        <v>12906</v>
      </c>
      <c r="F5545" s="49" t="s">
        <v>1291</v>
      </c>
      <c r="G5545" s="203">
        <v>1</v>
      </c>
      <c r="H5545" s="203" t="s">
        <v>7422</v>
      </c>
      <c r="I5545" s="205" t="s">
        <v>1840</v>
      </c>
      <c r="J5545" s="206"/>
      <c r="K5545" s="203">
        <v>14</v>
      </c>
      <c r="L5545" s="207" t="s">
        <v>827</v>
      </c>
      <c r="M5545" s="208" t="s">
        <v>1436</v>
      </c>
      <c r="N5545" s="209">
        <f t="shared" si="0"/>
        <v>2026</v>
      </c>
      <c r="O5545" s="210">
        <f t="shared" si="1"/>
        <v>1</v>
      </c>
      <c r="P5545" s="211" t="str">
        <f>IFERROR(VLOOKUP(F5545,연간집계!D:E,2,FALSE),"")</f>
        <v>PCMS_벽걸이1단캘린더</v>
      </c>
    </row>
    <row r="5546" spans="1:16" ht="12.75">
      <c r="A5546" s="201">
        <v>46033.980891203704</v>
      </c>
      <c r="B5546" s="202">
        <v>46033</v>
      </c>
      <c r="C5546" s="203" t="s">
        <v>12907</v>
      </c>
      <c r="D5546" s="203" t="s">
        <v>11</v>
      </c>
      <c r="E5546" s="204" t="s">
        <v>12906</v>
      </c>
      <c r="F5546" s="49" t="s">
        <v>1281</v>
      </c>
      <c r="G5546" s="203">
        <v>11</v>
      </c>
      <c r="H5546" s="203" t="s">
        <v>7422</v>
      </c>
      <c r="I5546" s="205" t="s">
        <v>2297</v>
      </c>
      <c r="J5546" s="206"/>
      <c r="K5546" s="203">
        <v>26</v>
      </c>
      <c r="L5546" s="207" t="s">
        <v>827</v>
      </c>
      <c r="M5546" s="208" t="s">
        <v>1436</v>
      </c>
      <c r="N5546" s="209">
        <f t="shared" si="0"/>
        <v>2026</v>
      </c>
      <c r="O5546" s="210">
        <f t="shared" si="1"/>
        <v>1</v>
      </c>
      <c r="P5546" s="211" t="str">
        <f>IFERROR(VLOOKUP(F5546,연간집계!D:E,2,FALSE),"")</f>
        <v>PCMS_빅캘린더</v>
      </c>
    </row>
    <row r="5547" spans="1:16" ht="12.75">
      <c r="A5547" s="201">
        <v>46033.980914351851</v>
      </c>
      <c r="B5547" s="202">
        <v>46033</v>
      </c>
      <c r="C5547" s="203" t="s">
        <v>12908</v>
      </c>
      <c r="D5547" s="203" t="s">
        <v>11</v>
      </c>
      <c r="E5547" s="204" t="s">
        <v>12906</v>
      </c>
      <c r="F5547" s="49" t="s">
        <v>1394</v>
      </c>
      <c r="G5547" s="203">
        <v>1</v>
      </c>
      <c r="H5547" s="203" t="s">
        <v>7422</v>
      </c>
      <c r="I5547" s="205" t="s">
        <v>12909</v>
      </c>
      <c r="J5547" s="206"/>
      <c r="K5547" s="203">
        <v>1</v>
      </c>
      <c r="L5547" s="207" t="s">
        <v>827</v>
      </c>
      <c r="M5547" s="208" t="s">
        <v>1471</v>
      </c>
      <c r="N5547" s="209">
        <f t="shared" si="0"/>
        <v>2026</v>
      </c>
      <c r="O5547" s="210">
        <f t="shared" si="1"/>
        <v>1</v>
      </c>
      <c r="P5547" s="211" t="str">
        <f>IFERROR(VLOOKUP(F5547,연간집계!D:E,2,FALSE),"")</f>
        <v>포토노트 182</v>
      </c>
    </row>
    <row r="5548" spans="1:16" ht="12.75">
      <c r="A5548" s="201">
        <v>46033.989803240744</v>
      </c>
      <c r="B5548" s="202">
        <v>46033</v>
      </c>
      <c r="C5548" s="203" t="s">
        <v>12910</v>
      </c>
      <c r="D5548" s="203" t="s">
        <v>11</v>
      </c>
      <c r="E5548" s="204" t="s">
        <v>12911</v>
      </c>
      <c r="F5548" s="49" t="s">
        <v>1281</v>
      </c>
      <c r="G5548" s="203">
        <v>4</v>
      </c>
      <c r="H5548" s="203" t="s">
        <v>12912</v>
      </c>
      <c r="I5548" s="205" t="s">
        <v>1501</v>
      </c>
      <c r="J5548" s="206"/>
      <c r="K5548" s="203">
        <v>26</v>
      </c>
      <c r="L5548" s="207" t="s">
        <v>827</v>
      </c>
      <c r="M5548" s="208" t="s">
        <v>1449</v>
      </c>
      <c r="N5548" s="209">
        <f t="shared" si="0"/>
        <v>2026</v>
      </c>
      <c r="O5548" s="210">
        <f t="shared" si="1"/>
        <v>1</v>
      </c>
      <c r="P5548" s="211" t="str">
        <f>IFERROR(VLOOKUP(F5548,연간집계!D:E,2,FALSE),"")</f>
        <v>PCMS_빅캘린더</v>
      </c>
    </row>
    <row r="5549" spans="1:16" ht="12.75">
      <c r="A5549" s="201">
        <v>46034.034143518518</v>
      </c>
      <c r="B5549" s="202">
        <v>46034</v>
      </c>
      <c r="C5549" s="203" t="s">
        <v>12913</v>
      </c>
      <c r="D5549" s="203" t="s">
        <v>11</v>
      </c>
      <c r="E5549" s="204" t="s">
        <v>12914</v>
      </c>
      <c r="F5549" s="49" t="s">
        <v>1299</v>
      </c>
      <c r="G5549" s="203">
        <v>4</v>
      </c>
      <c r="H5549" s="203" t="s">
        <v>12915</v>
      </c>
      <c r="I5549" s="205" t="s">
        <v>5156</v>
      </c>
      <c r="J5549" s="206"/>
      <c r="K5549" s="203">
        <v>15</v>
      </c>
      <c r="L5549" s="207" t="s">
        <v>827</v>
      </c>
      <c r="M5549" s="208" t="s">
        <v>1449</v>
      </c>
      <c r="N5549" s="209">
        <f t="shared" si="0"/>
        <v>2026</v>
      </c>
      <c r="O5549" s="210">
        <f t="shared" si="1"/>
        <v>1</v>
      </c>
      <c r="P5549" s="211" t="str">
        <f>IFERROR(VLOOKUP(F5549,연간집계!D:E,2,FALSE),"")</f>
        <v>PCMS_우드월캘린더</v>
      </c>
    </row>
    <row r="5550" spans="1:16" ht="12.75">
      <c r="A5550" s="201">
        <v>46034.069618055553</v>
      </c>
      <c r="B5550" s="202">
        <v>46034</v>
      </c>
      <c r="C5550" s="203" t="s">
        <v>12916</v>
      </c>
      <c r="D5550" s="203" t="s">
        <v>11</v>
      </c>
      <c r="E5550" s="204" t="s">
        <v>12917</v>
      </c>
      <c r="F5550" s="49" t="s">
        <v>1048</v>
      </c>
      <c r="G5550" s="203">
        <v>3</v>
      </c>
      <c r="H5550" s="203" t="s">
        <v>12918</v>
      </c>
      <c r="I5550" s="205" t="s">
        <v>1440</v>
      </c>
      <c r="J5550" s="206"/>
      <c r="K5550" s="203">
        <v>40</v>
      </c>
      <c r="L5550" s="207" t="s">
        <v>827</v>
      </c>
      <c r="M5550" s="208" t="s">
        <v>1436</v>
      </c>
      <c r="N5550" s="209">
        <f t="shared" si="0"/>
        <v>2026</v>
      </c>
      <c r="O5550" s="210">
        <f t="shared" si="1"/>
        <v>1</v>
      </c>
      <c r="P5550" s="211" t="str">
        <f>IFERROR(VLOOKUP(F5550,연간집계!D:E,2,FALSE),"")</f>
        <v>프리북와이드 (하드)</v>
      </c>
    </row>
    <row r="5551" spans="1:16" ht="12.75">
      <c r="A5551" s="201">
        <v>46034.093263888892</v>
      </c>
      <c r="B5551" s="202">
        <v>46034</v>
      </c>
      <c r="C5551" s="203" t="s">
        <v>12919</v>
      </c>
      <c r="D5551" s="203" t="s">
        <v>11</v>
      </c>
      <c r="E5551" s="204" t="s">
        <v>12920</v>
      </c>
      <c r="F5551" s="49" t="s">
        <v>1284</v>
      </c>
      <c r="G5551" s="203">
        <v>12</v>
      </c>
      <c r="H5551" s="203" t="s">
        <v>12921</v>
      </c>
      <c r="I5551" s="205" t="s">
        <v>1842</v>
      </c>
      <c r="J5551" s="206"/>
      <c r="K5551" s="203">
        <v>26</v>
      </c>
      <c r="L5551" s="207" t="s">
        <v>828</v>
      </c>
      <c r="M5551" s="208" t="s">
        <v>1612</v>
      </c>
      <c r="N5551" s="209">
        <f t="shared" si="0"/>
        <v>2026</v>
      </c>
      <c r="O5551" s="210">
        <f t="shared" si="1"/>
        <v>1</v>
      </c>
      <c r="P5551" s="211" t="str">
        <f>IFERROR(VLOOKUP(F5551,연간집계!D:E,2,FALSE),"")</f>
        <v>PCMS_스탠다드캘린더</v>
      </c>
    </row>
    <row r="5552" spans="1:16" ht="12.75">
      <c r="A5552" s="201">
        <v>46034.146435185183</v>
      </c>
      <c r="B5552" s="202">
        <v>46034</v>
      </c>
      <c r="C5552" s="203" t="s">
        <v>12922</v>
      </c>
      <c r="D5552" s="203" t="s">
        <v>11</v>
      </c>
      <c r="E5552" s="204" t="s">
        <v>12923</v>
      </c>
      <c r="F5552" s="49" t="s">
        <v>1299</v>
      </c>
      <c r="G5552" s="203">
        <v>2</v>
      </c>
      <c r="H5552" s="203" t="s">
        <v>12924</v>
      </c>
      <c r="I5552" s="205" t="s">
        <v>1840</v>
      </c>
      <c r="J5552" s="206"/>
      <c r="K5552" s="203">
        <v>15</v>
      </c>
      <c r="L5552" s="207" t="s">
        <v>827</v>
      </c>
      <c r="M5552" s="208" t="s">
        <v>2216</v>
      </c>
      <c r="N5552" s="209">
        <f t="shared" si="0"/>
        <v>2026</v>
      </c>
      <c r="O5552" s="210">
        <f t="shared" si="1"/>
        <v>1</v>
      </c>
      <c r="P5552" s="211" t="str">
        <f>IFERROR(VLOOKUP(F5552,연간집계!D:E,2,FALSE),"")</f>
        <v>PCMS_우드월캘린더</v>
      </c>
    </row>
    <row r="5553" spans="1:16" ht="12.75">
      <c r="A5553" s="201">
        <v>46034.371053240742</v>
      </c>
      <c r="B5553" s="202">
        <v>46033</v>
      </c>
      <c r="C5553" s="203" t="s">
        <v>12925</v>
      </c>
      <c r="D5553" s="203" t="s">
        <v>11</v>
      </c>
      <c r="E5553" s="204" t="s">
        <v>12926</v>
      </c>
      <c r="F5553" s="49" t="s">
        <v>924</v>
      </c>
      <c r="G5553" s="203">
        <v>1</v>
      </c>
      <c r="H5553" s="203" t="s">
        <v>1522</v>
      </c>
      <c r="I5553" s="205" t="s">
        <v>6143</v>
      </c>
      <c r="J5553" s="206"/>
      <c r="K5553" s="203">
        <v>16</v>
      </c>
      <c r="L5553" s="207" t="s">
        <v>827</v>
      </c>
      <c r="M5553" s="208" t="s">
        <v>1449</v>
      </c>
      <c r="N5553" s="209">
        <f t="shared" si="0"/>
        <v>2026</v>
      </c>
      <c r="O5553" s="210">
        <f t="shared" si="1"/>
        <v>1</v>
      </c>
      <c r="P5553" s="211" t="str">
        <f>IFERROR(VLOOKUP(F5553,연간집계!D:E,2,FALSE),"")</f>
        <v>베이비진 210 (14p)</v>
      </c>
    </row>
    <row r="5554" spans="1:16" ht="12.75">
      <c r="A5554" s="201">
        <v>46034.371064814812</v>
      </c>
      <c r="B5554" s="202">
        <v>46033</v>
      </c>
      <c r="C5554" s="203" t="s">
        <v>12927</v>
      </c>
      <c r="D5554" s="203" t="s">
        <v>11</v>
      </c>
      <c r="E5554" s="204" t="s">
        <v>12926</v>
      </c>
      <c r="F5554" s="49" t="s">
        <v>924</v>
      </c>
      <c r="G5554" s="203">
        <v>1</v>
      </c>
      <c r="H5554" s="203" t="s">
        <v>1522</v>
      </c>
      <c r="I5554" s="205" t="s">
        <v>6143</v>
      </c>
      <c r="J5554" s="206"/>
      <c r="K5554" s="203">
        <v>16</v>
      </c>
      <c r="L5554" s="207" t="s">
        <v>827</v>
      </c>
      <c r="M5554" s="208" t="s">
        <v>1449</v>
      </c>
      <c r="N5554" s="209">
        <f t="shared" si="0"/>
        <v>2026</v>
      </c>
      <c r="O5554" s="210">
        <f t="shared" si="1"/>
        <v>1</v>
      </c>
      <c r="P5554" s="211" t="str">
        <f>IFERROR(VLOOKUP(F5554,연간집계!D:E,2,FALSE),"")</f>
        <v>베이비진 210 (14p)</v>
      </c>
    </row>
    <row r="5555" spans="1:16" ht="12.75">
      <c r="A5555" s="201">
        <v>46034.371076388888</v>
      </c>
      <c r="B5555" s="202">
        <v>46033</v>
      </c>
      <c r="C5555" s="203" t="s">
        <v>12928</v>
      </c>
      <c r="D5555" s="203" t="s">
        <v>11</v>
      </c>
      <c r="E5555" s="204" t="s">
        <v>12926</v>
      </c>
      <c r="F5555" s="49" t="s">
        <v>924</v>
      </c>
      <c r="G5555" s="203">
        <v>1</v>
      </c>
      <c r="H5555" s="203" t="s">
        <v>1522</v>
      </c>
      <c r="I5555" s="205" t="s">
        <v>6143</v>
      </c>
      <c r="J5555" s="206"/>
      <c r="K5555" s="203">
        <v>16</v>
      </c>
      <c r="L5555" s="207" t="s">
        <v>827</v>
      </c>
      <c r="M5555" s="208" t="s">
        <v>1449</v>
      </c>
      <c r="N5555" s="209">
        <f t="shared" si="0"/>
        <v>2026</v>
      </c>
      <c r="O5555" s="210">
        <f t="shared" si="1"/>
        <v>1</v>
      </c>
      <c r="P5555" s="211" t="str">
        <f>IFERROR(VLOOKUP(F5555,연간집계!D:E,2,FALSE),"")</f>
        <v>베이비진 210 (14p)</v>
      </c>
    </row>
    <row r="5556" spans="1:16" ht="12.75">
      <c r="A5556" s="201">
        <v>46034.371087962965</v>
      </c>
      <c r="B5556" s="202">
        <v>46033</v>
      </c>
      <c r="C5556" s="203" t="s">
        <v>12929</v>
      </c>
      <c r="D5556" s="203" t="s">
        <v>11</v>
      </c>
      <c r="E5556" s="204" t="s">
        <v>12926</v>
      </c>
      <c r="F5556" s="49" t="s">
        <v>924</v>
      </c>
      <c r="G5556" s="203">
        <v>1</v>
      </c>
      <c r="H5556" s="203" t="s">
        <v>1522</v>
      </c>
      <c r="I5556" s="205" t="s">
        <v>6143</v>
      </c>
      <c r="J5556" s="206"/>
      <c r="K5556" s="203">
        <v>16</v>
      </c>
      <c r="L5556" s="207" t="s">
        <v>827</v>
      </c>
      <c r="M5556" s="208" t="s">
        <v>1449</v>
      </c>
      <c r="N5556" s="209">
        <f t="shared" si="0"/>
        <v>2026</v>
      </c>
      <c r="O5556" s="210">
        <f t="shared" si="1"/>
        <v>1</v>
      </c>
      <c r="P5556" s="211" t="str">
        <f>IFERROR(VLOOKUP(F5556,연간집계!D:E,2,FALSE),"")</f>
        <v>베이비진 210 (14p)</v>
      </c>
    </row>
    <row r="5557" spans="1:16" ht="12.75">
      <c r="A5557" s="201">
        <v>46034.371099537035</v>
      </c>
      <c r="B5557" s="202">
        <v>46033</v>
      </c>
      <c r="C5557" s="203" t="s">
        <v>12930</v>
      </c>
      <c r="D5557" s="203" t="s">
        <v>11</v>
      </c>
      <c r="E5557" s="204" t="s">
        <v>12926</v>
      </c>
      <c r="F5557" s="49" t="s">
        <v>924</v>
      </c>
      <c r="G5557" s="203">
        <v>1</v>
      </c>
      <c r="H5557" s="203" t="s">
        <v>1522</v>
      </c>
      <c r="I5557" s="205" t="s">
        <v>6143</v>
      </c>
      <c r="J5557" s="206"/>
      <c r="K5557" s="203">
        <v>16</v>
      </c>
      <c r="L5557" s="207" t="s">
        <v>827</v>
      </c>
      <c r="M5557" s="208" t="s">
        <v>1449</v>
      </c>
      <c r="N5557" s="209">
        <f t="shared" si="0"/>
        <v>2026</v>
      </c>
      <c r="O5557" s="210">
        <f t="shared" si="1"/>
        <v>1</v>
      </c>
      <c r="P5557" s="211" t="str">
        <f>IFERROR(VLOOKUP(F5557,연간집계!D:E,2,FALSE),"")</f>
        <v>베이비진 210 (14p)</v>
      </c>
    </row>
    <row r="5558" spans="1:16" ht="12.75">
      <c r="A5558" s="201">
        <v>46034.371111111112</v>
      </c>
      <c r="B5558" s="202">
        <v>46033</v>
      </c>
      <c r="C5558" s="203" t="s">
        <v>12931</v>
      </c>
      <c r="D5558" s="203" t="s">
        <v>11</v>
      </c>
      <c r="E5558" s="204" t="s">
        <v>12926</v>
      </c>
      <c r="F5558" s="49" t="s">
        <v>924</v>
      </c>
      <c r="G5558" s="203">
        <v>1</v>
      </c>
      <c r="H5558" s="203" t="s">
        <v>1522</v>
      </c>
      <c r="I5558" s="205" t="s">
        <v>6143</v>
      </c>
      <c r="J5558" s="206"/>
      <c r="K5558" s="203">
        <v>16</v>
      </c>
      <c r="L5558" s="207" t="s">
        <v>827</v>
      </c>
      <c r="M5558" s="208" t="s">
        <v>1449</v>
      </c>
      <c r="N5558" s="209">
        <f t="shared" si="0"/>
        <v>2026</v>
      </c>
      <c r="O5558" s="210">
        <f t="shared" si="1"/>
        <v>1</v>
      </c>
      <c r="P5558" s="211" t="str">
        <f>IFERROR(VLOOKUP(F5558,연간집계!D:E,2,FALSE),"")</f>
        <v>베이비진 210 (14p)</v>
      </c>
    </row>
    <row r="5559" spans="1:16" ht="12.75">
      <c r="A5559" s="201">
        <v>46034.371122685188</v>
      </c>
      <c r="B5559" s="202">
        <v>46033</v>
      </c>
      <c r="C5559" s="203" t="s">
        <v>12932</v>
      </c>
      <c r="D5559" s="203" t="s">
        <v>11</v>
      </c>
      <c r="E5559" s="204" t="s">
        <v>12926</v>
      </c>
      <c r="F5559" s="49" t="s">
        <v>924</v>
      </c>
      <c r="G5559" s="203">
        <v>1</v>
      </c>
      <c r="H5559" s="203" t="s">
        <v>1522</v>
      </c>
      <c r="I5559" s="205" t="s">
        <v>6143</v>
      </c>
      <c r="J5559" s="206"/>
      <c r="K5559" s="203">
        <v>16</v>
      </c>
      <c r="L5559" s="207" t="s">
        <v>827</v>
      </c>
      <c r="M5559" s="208" t="s">
        <v>1449</v>
      </c>
      <c r="N5559" s="209">
        <f t="shared" si="0"/>
        <v>2026</v>
      </c>
      <c r="O5559" s="210">
        <f t="shared" si="1"/>
        <v>1</v>
      </c>
      <c r="P5559" s="211" t="str">
        <f>IFERROR(VLOOKUP(F5559,연간집계!D:E,2,FALSE),"")</f>
        <v>베이비진 210 (14p)</v>
      </c>
    </row>
    <row r="5560" spans="1:16" ht="12.75">
      <c r="A5560" s="201">
        <v>46034.371134259258</v>
      </c>
      <c r="B5560" s="202">
        <v>46033</v>
      </c>
      <c r="C5560" s="203" t="s">
        <v>12933</v>
      </c>
      <c r="D5560" s="203" t="s">
        <v>11</v>
      </c>
      <c r="E5560" s="204" t="s">
        <v>12926</v>
      </c>
      <c r="F5560" s="49" t="s">
        <v>924</v>
      </c>
      <c r="G5560" s="203">
        <v>1</v>
      </c>
      <c r="H5560" s="203" t="s">
        <v>1522</v>
      </c>
      <c r="I5560" s="205" t="s">
        <v>6143</v>
      </c>
      <c r="J5560" s="206"/>
      <c r="K5560" s="203">
        <v>16</v>
      </c>
      <c r="L5560" s="207" t="s">
        <v>827</v>
      </c>
      <c r="M5560" s="208" t="s">
        <v>1449</v>
      </c>
      <c r="N5560" s="209">
        <f t="shared" si="0"/>
        <v>2026</v>
      </c>
      <c r="O5560" s="210">
        <f t="shared" si="1"/>
        <v>1</v>
      </c>
      <c r="P5560" s="211" t="str">
        <f>IFERROR(VLOOKUP(F5560,연간집계!D:E,2,FALSE),"")</f>
        <v>베이비진 210 (14p)</v>
      </c>
    </row>
    <row r="5561" spans="1:16" ht="12.75">
      <c r="A5561" s="201">
        <v>46034.371145833335</v>
      </c>
      <c r="B5561" s="202">
        <v>46033</v>
      </c>
      <c r="C5561" s="203" t="s">
        <v>12934</v>
      </c>
      <c r="D5561" s="203" t="s">
        <v>11</v>
      </c>
      <c r="E5561" s="204" t="s">
        <v>12926</v>
      </c>
      <c r="F5561" s="49" t="s">
        <v>924</v>
      </c>
      <c r="G5561" s="203">
        <v>1</v>
      </c>
      <c r="H5561" s="203" t="s">
        <v>1522</v>
      </c>
      <c r="I5561" s="205" t="s">
        <v>6143</v>
      </c>
      <c r="J5561" s="206"/>
      <c r="K5561" s="203">
        <v>16</v>
      </c>
      <c r="L5561" s="207" t="s">
        <v>827</v>
      </c>
      <c r="M5561" s="208" t="s">
        <v>1449</v>
      </c>
      <c r="N5561" s="209">
        <f t="shared" si="0"/>
        <v>2026</v>
      </c>
      <c r="O5561" s="210">
        <f t="shared" si="1"/>
        <v>1</v>
      </c>
      <c r="P5561" s="211" t="str">
        <f>IFERROR(VLOOKUP(F5561,연간집계!D:E,2,FALSE),"")</f>
        <v>베이비진 210 (14p)</v>
      </c>
    </row>
    <row r="5562" spans="1:16" ht="12.75">
      <c r="A5562" s="201">
        <v>46034.371157407404</v>
      </c>
      <c r="B5562" s="202">
        <v>46033</v>
      </c>
      <c r="C5562" s="203" t="s">
        <v>12935</v>
      </c>
      <c r="D5562" s="203" t="s">
        <v>11</v>
      </c>
      <c r="E5562" s="204" t="s">
        <v>12926</v>
      </c>
      <c r="F5562" s="49" t="s">
        <v>924</v>
      </c>
      <c r="G5562" s="203">
        <v>1</v>
      </c>
      <c r="H5562" s="203" t="s">
        <v>1522</v>
      </c>
      <c r="I5562" s="205" t="s">
        <v>6143</v>
      </c>
      <c r="J5562" s="206"/>
      <c r="K5562" s="203">
        <v>16</v>
      </c>
      <c r="L5562" s="207" t="s">
        <v>827</v>
      </c>
      <c r="M5562" s="208" t="s">
        <v>1449</v>
      </c>
      <c r="N5562" s="209">
        <f t="shared" si="0"/>
        <v>2026</v>
      </c>
      <c r="O5562" s="210">
        <f t="shared" si="1"/>
        <v>1</v>
      </c>
      <c r="P5562" s="211" t="str">
        <f>IFERROR(VLOOKUP(F5562,연간집계!D:E,2,FALSE),"")</f>
        <v>베이비진 210 (14p)</v>
      </c>
    </row>
    <row r="5563" spans="1:16" ht="12.75">
      <c r="A5563" s="201">
        <v>46034.371168981481</v>
      </c>
      <c r="B5563" s="202">
        <v>46033</v>
      </c>
      <c r="C5563" s="203" t="s">
        <v>12936</v>
      </c>
      <c r="D5563" s="203" t="s">
        <v>11</v>
      </c>
      <c r="E5563" s="204" t="s">
        <v>12926</v>
      </c>
      <c r="F5563" s="49" t="s">
        <v>924</v>
      </c>
      <c r="G5563" s="203">
        <v>1</v>
      </c>
      <c r="H5563" s="203" t="s">
        <v>1522</v>
      </c>
      <c r="I5563" s="205" t="s">
        <v>6143</v>
      </c>
      <c r="J5563" s="206"/>
      <c r="K5563" s="203">
        <v>16</v>
      </c>
      <c r="L5563" s="207" t="s">
        <v>827</v>
      </c>
      <c r="M5563" s="208" t="s">
        <v>1449</v>
      </c>
      <c r="N5563" s="209">
        <f t="shared" si="0"/>
        <v>2026</v>
      </c>
      <c r="O5563" s="210">
        <f t="shared" si="1"/>
        <v>1</v>
      </c>
      <c r="P5563" s="211" t="str">
        <f>IFERROR(VLOOKUP(F5563,연간집계!D:E,2,FALSE),"")</f>
        <v>베이비진 210 (14p)</v>
      </c>
    </row>
    <row r="5564" spans="1:16" ht="12.75">
      <c r="A5564" s="201">
        <v>46034.371180555558</v>
      </c>
      <c r="B5564" s="202">
        <v>46033</v>
      </c>
      <c r="C5564" s="203" t="s">
        <v>12937</v>
      </c>
      <c r="D5564" s="203" t="s">
        <v>11</v>
      </c>
      <c r="E5564" s="204" t="s">
        <v>12926</v>
      </c>
      <c r="F5564" s="49" t="s">
        <v>924</v>
      </c>
      <c r="G5564" s="203">
        <v>1</v>
      </c>
      <c r="H5564" s="203" t="s">
        <v>1522</v>
      </c>
      <c r="I5564" s="205" t="s">
        <v>6143</v>
      </c>
      <c r="J5564" s="206"/>
      <c r="K5564" s="203">
        <v>16</v>
      </c>
      <c r="L5564" s="207" t="s">
        <v>827</v>
      </c>
      <c r="M5564" s="208" t="s">
        <v>1449</v>
      </c>
      <c r="N5564" s="209">
        <f t="shared" si="0"/>
        <v>2026</v>
      </c>
      <c r="O5564" s="210">
        <f t="shared" si="1"/>
        <v>1</v>
      </c>
      <c r="P5564" s="211" t="str">
        <f>IFERROR(VLOOKUP(F5564,연간집계!D:E,2,FALSE),"")</f>
        <v>베이비진 210 (14p)</v>
      </c>
    </row>
    <row r="5565" spans="1:16" ht="12.75">
      <c r="A5565" s="201">
        <v>46034.371192129627</v>
      </c>
      <c r="B5565" s="202">
        <v>46033</v>
      </c>
      <c r="C5565" s="203" t="s">
        <v>12938</v>
      </c>
      <c r="D5565" s="203" t="s">
        <v>11</v>
      </c>
      <c r="E5565" s="204" t="s">
        <v>12926</v>
      </c>
      <c r="F5565" s="49" t="s">
        <v>924</v>
      </c>
      <c r="G5565" s="203">
        <v>1</v>
      </c>
      <c r="H5565" s="203" t="s">
        <v>1522</v>
      </c>
      <c r="I5565" s="205" t="s">
        <v>6143</v>
      </c>
      <c r="J5565" s="206"/>
      <c r="K5565" s="203">
        <v>16</v>
      </c>
      <c r="L5565" s="207" t="s">
        <v>827</v>
      </c>
      <c r="M5565" s="208" t="s">
        <v>1449</v>
      </c>
      <c r="N5565" s="209">
        <f t="shared" si="0"/>
        <v>2026</v>
      </c>
      <c r="O5565" s="210">
        <f t="shared" si="1"/>
        <v>1</v>
      </c>
      <c r="P5565" s="211" t="str">
        <f>IFERROR(VLOOKUP(F5565,연간집계!D:E,2,FALSE),"")</f>
        <v>베이비진 210 (14p)</v>
      </c>
    </row>
    <row r="5566" spans="1:16" ht="12.75">
      <c r="A5566" s="201">
        <v>46034.371203703704</v>
      </c>
      <c r="B5566" s="202">
        <v>46033</v>
      </c>
      <c r="C5566" s="203" t="s">
        <v>12939</v>
      </c>
      <c r="D5566" s="203" t="s">
        <v>11</v>
      </c>
      <c r="E5566" s="204" t="s">
        <v>12926</v>
      </c>
      <c r="F5566" s="49" t="s">
        <v>924</v>
      </c>
      <c r="G5566" s="203">
        <v>1</v>
      </c>
      <c r="H5566" s="203" t="s">
        <v>1522</v>
      </c>
      <c r="I5566" s="205" t="s">
        <v>6143</v>
      </c>
      <c r="J5566" s="206"/>
      <c r="K5566" s="203">
        <v>16</v>
      </c>
      <c r="L5566" s="207" t="s">
        <v>827</v>
      </c>
      <c r="M5566" s="208" t="s">
        <v>1449</v>
      </c>
      <c r="N5566" s="209">
        <f t="shared" si="0"/>
        <v>2026</v>
      </c>
      <c r="O5566" s="210">
        <f t="shared" si="1"/>
        <v>1</v>
      </c>
      <c r="P5566" s="211" t="str">
        <f>IFERROR(VLOOKUP(F5566,연간집계!D:E,2,FALSE),"")</f>
        <v>베이비진 210 (14p)</v>
      </c>
    </row>
    <row r="5567" spans="1:16" ht="12.75">
      <c r="A5567" s="201">
        <v>46034.371215277781</v>
      </c>
      <c r="B5567" s="202">
        <v>46033</v>
      </c>
      <c r="C5567" s="203" t="s">
        <v>12940</v>
      </c>
      <c r="D5567" s="203" t="s">
        <v>11</v>
      </c>
      <c r="E5567" s="204" t="s">
        <v>12926</v>
      </c>
      <c r="F5567" s="49" t="s">
        <v>924</v>
      </c>
      <c r="G5567" s="203">
        <v>1</v>
      </c>
      <c r="H5567" s="203" t="s">
        <v>1522</v>
      </c>
      <c r="I5567" s="205" t="s">
        <v>6143</v>
      </c>
      <c r="J5567" s="206"/>
      <c r="K5567" s="203">
        <v>16</v>
      </c>
      <c r="L5567" s="207" t="s">
        <v>827</v>
      </c>
      <c r="M5567" s="208" t="s">
        <v>1449</v>
      </c>
      <c r="N5567" s="209">
        <f t="shared" si="0"/>
        <v>2026</v>
      </c>
      <c r="O5567" s="210">
        <f t="shared" si="1"/>
        <v>1</v>
      </c>
      <c r="P5567" s="211" t="str">
        <f>IFERROR(VLOOKUP(F5567,연간집계!D:E,2,FALSE),"")</f>
        <v>베이비진 210 (14p)</v>
      </c>
    </row>
    <row r="5568" spans="1:16" ht="12.75">
      <c r="A5568" s="201">
        <v>46034.380335648151</v>
      </c>
      <c r="B5568" s="202">
        <v>46034</v>
      </c>
      <c r="C5568" s="203" t="s">
        <v>12941</v>
      </c>
      <c r="D5568" s="203" t="s">
        <v>11</v>
      </c>
      <c r="E5568" s="204" t="s">
        <v>12942</v>
      </c>
      <c r="F5568" s="49" t="s">
        <v>1284</v>
      </c>
      <c r="G5568" s="203">
        <v>4</v>
      </c>
      <c r="H5568" s="203" t="s">
        <v>6206</v>
      </c>
      <c r="I5568" s="205" t="s">
        <v>4631</v>
      </c>
      <c r="J5568" s="206"/>
      <c r="K5568" s="203">
        <v>26</v>
      </c>
      <c r="L5568" s="207" t="s">
        <v>827</v>
      </c>
      <c r="M5568" s="208" t="s">
        <v>1436</v>
      </c>
      <c r="N5568" s="209">
        <f t="shared" si="0"/>
        <v>2026</v>
      </c>
      <c r="O5568" s="210">
        <f t="shared" si="1"/>
        <v>1</v>
      </c>
      <c r="P5568" s="211" t="str">
        <f>IFERROR(VLOOKUP(F5568,연간집계!D:E,2,FALSE),"")</f>
        <v>PCMS_스탠다드캘린더</v>
      </c>
    </row>
    <row r="5569" spans="1:16" ht="12.75">
      <c r="A5569" s="201">
        <v>46034.401030092595</v>
      </c>
      <c r="B5569" s="202">
        <v>46034</v>
      </c>
      <c r="C5569" s="203" t="s">
        <v>12943</v>
      </c>
      <c r="D5569" s="203" t="s">
        <v>11</v>
      </c>
      <c r="E5569" s="204" t="s">
        <v>12944</v>
      </c>
      <c r="F5569" s="49" t="s">
        <v>838</v>
      </c>
      <c r="G5569" s="203">
        <v>1</v>
      </c>
      <c r="H5569" s="203" t="s">
        <v>12945</v>
      </c>
      <c r="I5569" s="205" t="s">
        <v>1440</v>
      </c>
      <c r="J5569" s="206"/>
      <c r="K5569" s="203">
        <v>30</v>
      </c>
      <c r="L5569" s="207" t="s">
        <v>827</v>
      </c>
      <c r="M5569" s="208" t="s">
        <v>1471</v>
      </c>
      <c r="N5569" s="209">
        <f t="shared" si="0"/>
        <v>2026</v>
      </c>
      <c r="O5569" s="210">
        <f t="shared" si="1"/>
        <v>1</v>
      </c>
      <c r="P5569" s="211" t="str">
        <f>IFERROR(VLOOKUP(F5569,연간집계!D:E,2,FALSE),"")</f>
        <v>스탠다드 포토북 6*8 (하드/무광)</v>
      </c>
    </row>
    <row r="5570" spans="1:16" ht="12.75">
      <c r="A5570" s="201">
        <v>46034.401041666664</v>
      </c>
      <c r="B5570" s="202">
        <v>46034</v>
      </c>
      <c r="C5570" s="203" t="s">
        <v>12946</v>
      </c>
      <c r="D5570" s="203" t="s">
        <v>11</v>
      </c>
      <c r="E5570" s="204" t="s">
        <v>12944</v>
      </c>
      <c r="F5570" s="49" t="s">
        <v>838</v>
      </c>
      <c r="G5570" s="203">
        <v>1</v>
      </c>
      <c r="H5570" s="203" t="s">
        <v>12945</v>
      </c>
      <c r="I5570" s="205" t="s">
        <v>1440</v>
      </c>
      <c r="J5570" s="206"/>
      <c r="K5570" s="203">
        <v>64</v>
      </c>
      <c r="L5570" s="207" t="s">
        <v>827</v>
      </c>
      <c r="M5570" s="208" t="s">
        <v>1436</v>
      </c>
      <c r="N5570" s="209">
        <f t="shared" si="0"/>
        <v>2026</v>
      </c>
      <c r="O5570" s="210">
        <f t="shared" si="1"/>
        <v>1</v>
      </c>
      <c r="P5570" s="211" t="str">
        <f>IFERROR(VLOOKUP(F5570,연간집계!D:E,2,FALSE),"")</f>
        <v>스탠다드 포토북 6*8 (하드/무광)</v>
      </c>
    </row>
    <row r="5571" spans="1:16" ht="12.75">
      <c r="A5571" s="201">
        <v>46034.401053240741</v>
      </c>
      <c r="B5571" s="202">
        <v>46034</v>
      </c>
      <c r="C5571" s="203" t="s">
        <v>12947</v>
      </c>
      <c r="D5571" s="203" t="s">
        <v>11</v>
      </c>
      <c r="E5571" s="204" t="s">
        <v>12944</v>
      </c>
      <c r="F5571" s="49" t="s">
        <v>838</v>
      </c>
      <c r="G5571" s="203">
        <v>1</v>
      </c>
      <c r="H5571" s="203" t="s">
        <v>12945</v>
      </c>
      <c r="I5571" s="205" t="s">
        <v>1440</v>
      </c>
      <c r="J5571" s="206"/>
      <c r="K5571" s="203">
        <v>50</v>
      </c>
      <c r="L5571" s="207" t="s">
        <v>827</v>
      </c>
      <c r="M5571" s="208" t="s">
        <v>1471</v>
      </c>
      <c r="N5571" s="209">
        <f t="shared" si="0"/>
        <v>2026</v>
      </c>
      <c r="O5571" s="210">
        <f t="shared" si="1"/>
        <v>1</v>
      </c>
      <c r="P5571" s="211" t="str">
        <f>IFERROR(VLOOKUP(F5571,연간집계!D:E,2,FALSE),"")</f>
        <v>스탠다드 포토북 6*8 (하드/무광)</v>
      </c>
    </row>
    <row r="5572" spans="1:16" ht="12.75">
      <c r="A5572" s="201">
        <v>46034.446203703701</v>
      </c>
      <c r="B5572" s="202">
        <v>46034</v>
      </c>
      <c r="C5572" s="203" t="s">
        <v>12948</v>
      </c>
      <c r="D5572" s="203" t="s">
        <v>11</v>
      </c>
      <c r="E5572" s="204" t="s">
        <v>12949</v>
      </c>
      <c r="F5572" s="49" t="s">
        <v>1058</v>
      </c>
      <c r="G5572" s="203">
        <v>1</v>
      </c>
      <c r="H5572" s="203" t="s">
        <v>12950</v>
      </c>
      <c r="I5572" s="205" t="s">
        <v>2407</v>
      </c>
      <c r="J5572" s="206"/>
      <c r="K5572" s="203">
        <v>140</v>
      </c>
      <c r="L5572" s="207" t="s">
        <v>827</v>
      </c>
      <c r="M5572" s="208" t="s">
        <v>1436</v>
      </c>
      <c r="N5572" s="209">
        <f t="shared" si="0"/>
        <v>2026</v>
      </c>
      <c r="O5572" s="210">
        <f t="shared" si="1"/>
        <v>1</v>
      </c>
      <c r="P5572" s="211" t="str">
        <f>IFERROR(VLOOKUP(F5572,연간집계!D:E,2,FALSE),"")</f>
        <v>프리북 150 (하드)</v>
      </c>
    </row>
    <row r="5573" spans="1:16" ht="12.75">
      <c r="A5573" s="201">
        <v>46034.472939814812</v>
      </c>
      <c r="B5573" s="202">
        <v>46034</v>
      </c>
      <c r="C5573" s="203" t="s">
        <v>12951</v>
      </c>
      <c r="D5573" s="203" t="s">
        <v>11</v>
      </c>
      <c r="E5573" s="204" t="s">
        <v>12952</v>
      </c>
      <c r="F5573" s="49" t="s">
        <v>834</v>
      </c>
      <c r="G5573" s="203">
        <v>1</v>
      </c>
      <c r="H5573" s="203" t="s">
        <v>12953</v>
      </c>
      <c r="I5573" s="205" t="s">
        <v>1440</v>
      </c>
      <c r="J5573" s="206"/>
      <c r="K5573" s="203">
        <v>26</v>
      </c>
      <c r="L5573" s="207" t="s">
        <v>827</v>
      </c>
      <c r="M5573" s="208" t="s">
        <v>1436</v>
      </c>
      <c r="N5573" s="209">
        <f t="shared" si="0"/>
        <v>2026</v>
      </c>
      <c r="O5573" s="210">
        <f t="shared" si="1"/>
        <v>1</v>
      </c>
      <c r="P5573" s="211" t="str">
        <f>IFERROR(VLOOKUP(F5573,연간집계!D:E,2,FALSE),"")</f>
        <v>스탠다드 포토북 6*8 (소프트/무광)</v>
      </c>
    </row>
    <row r="5574" spans="1:16" ht="12.75">
      <c r="A5574" s="201">
        <v>46034.48846064815</v>
      </c>
      <c r="B5574" s="202">
        <v>46034</v>
      </c>
      <c r="C5574" s="203" t="s">
        <v>12954</v>
      </c>
      <c r="D5574" s="203" t="s">
        <v>11</v>
      </c>
      <c r="E5574" s="204" t="s">
        <v>12955</v>
      </c>
      <c r="F5574" s="49" t="s">
        <v>882</v>
      </c>
      <c r="G5574" s="203">
        <v>4</v>
      </c>
      <c r="H5574" s="203" t="s">
        <v>4423</v>
      </c>
      <c r="I5574" s="205" t="s">
        <v>1501</v>
      </c>
      <c r="J5574" s="208" t="s">
        <v>9459</v>
      </c>
      <c r="K5574" s="203">
        <v>58</v>
      </c>
      <c r="L5574" s="207" t="s">
        <v>827</v>
      </c>
      <c r="M5574" s="208" t="s">
        <v>1436</v>
      </c>
      <c r="N5574" s="209">
        <f t="shared" si="0"/>
        <v>2026</v>
      </c>
      <c r="O5574" s="210">
        <f t="shared" si="1"/>
        <v>1</v>
      </c>
      <c r="P5574" s="211" t="str">
        <f>IFERROR(VLOOKUP(F5574,연간집계!D:E,2,FALSE),"")</f>
        <v>레코드북 198</v>
      </c>
    </row>
    <row r="5575" spans="1:16" ht="12.75">
      <c r="A5575" s="201">
        <v>46034.509513888886</v>
      </c>
      <c r="B5575" s="202">
        <v>46034</v>
      </c>
      <c r="C5575" s="203" t="s">
        <v>12956</v>
      </c>
      <c r="D5575" s="203" t="s">
        <v>11</v>
      </c>
      <c r="E5575" s="204" t="s">
        <v>12957</v>
      </c>
      <c r="F5575" s="49" t="s">
        <v>1043</v>
      </c>
      <c r="G5575" s="203">
        <v>1</v>
      </c>
      <c r="H5575" s="203" t="s">
        <v>12958</v>
      </c>
      <c r="I5575" s="205" t="s">
        <v>1440</v>
      </c>
      <c r="J5575" s="206"/>
      <c r="K5575" s="203">
        <v>68</v>
      </c>
      <c r="L5575" s="207" t="s">
        <v>827</v>
      </c>
      <c r="M5575" s="208" t="s">
        <v>1436</v>
      </c>
      <c r="N5575" s="209">
        <f t="shared" si="0"/>
        <v>2026</v>
      </c>
      <c r="O5575" s="210">
        <f t="shared" si="1"/>
        <v>1</v>
      </c>
      <c r="P5575" s="211" t="str">
        <f>IFERROR(VLOOKUP(F5575,연간집계!D:E,2,FALSE),"")</f>
        <v>프리북 198 (하드)</v>
      </c>
    </row>
    <row r="5576" spans="1:16" ht="12.75">
      <c r="A5576" s="201">
        <v>46034.527465277781</v>
      </c>
      <c r="B5576" s="202">
        <v>46034</v>
      </c>
      <c r="C5576" s="203" t="s">
        <v>12959</v>
      </c>
      <c r="D5576" s="203" t="s">
        <v>11</v>
      </c>
      <c r="E5576" s="204" t="s">
        <v>12960</v>
      </c>
      <c r="F5576" s="49" t="s">
        <v>849</v>
      </c>
      <c r="G5576" s="203">
        <v>1</v>
      </c>
      <c r="H5576" s="203" t="s">
        <v>12961</v>
      </c>
      <c r="I5576" s="205" t="s">
        <v>1566</v>
      </c>
      <c r="J5576" s="206"/>
      <c r="K5576" s="203">
        <v>42</v>
      </c>
      <c r="L5576" s="207" t="s">
        <v>827</v>
      </c>
      <c r="M5576" s="208" t="s">
        <v>1436</v>
      </c>
      <c r="N5576" s="209">
        <f t="shared" si="0"/>
        <v>2026</v>
      </c>
      <c r="O5576" s="210">
        <f t="shared" si="1"/>
        <v>1</v>
      </c>
      <c r="P5576" s="211" t="str">
        <f>IFERROR(VLOOKUP(F5576,연간집계!D:E,2,FALSE),"")</f>
        <v>스탠다드 포토북 8*11 (하드/유광)</v>
      </c>
    </row>
    <row r="5577" spans="1:16" ht="12.75">
      <c r="A5577" s="201">
        <v>46034.539479166669</v>
      </c>
      <c r="B5577" s="202">
        <v>46034</v>
      </c>
      <c r="C5577" s="203" t="s">
        <v>12962</v>
      </c>
      <c r="D5577" s="203" t="s">
        <v>11</v>
      </c>
      <c r="E5577" s="204" t="s">
        <v>12963</v>
      </c>
      <c r="F5577" s="49" t="s">
        <v>1284</v>
      </c>
      <c r="G5577" s="203">
        <v>6</v>
      </c>
      <c r="H5577" s="203" t="s">
        <v>12964</v>
      </c>
      <c r="I5577" s="205" t="s">
        <v>1501</v>
      </c>
      <c r="J5577" s="206"/>
      <c r="K5577" s="203">
        <v>26</v>
      </c>
      <c r="L5577" s="207" t="s">
        <v>827</v>
      </c>
      <c r="M5577" s="208" t="s">
        <v>1481</v>
      </c>
      <c r="N5577" s="209">
        <f t="shared" si="0"/>
        <v>2026</v>
      </c>
      <c r="O5577" s="210">
        <f t="shared" si="1"/>
        <v>1</v>
      </c>
      <c r="P5577" s="211" t="str">
        <f>IFERROR(VLOOKUP(F5577,연간집계!D:E,2,FALSE),"")</f>
        <v>PCMS_스탠다드캘린더</v>
      </c>
    </row>
    <row r="5578" spans="1:16" ht="12.75">
      <c r="A5578" s="201">
        <v>46034.563437500001</v>
      </c>
      <c r="B5578" s="202">
        <v>46034</v>
      </c>
      <c r="C5578" s="203" t="s">
        <v>12965</v>
      </c>
      <c r="D5578" s="203" t="s">
        <v>11</v>
      </c>
      <c r="E5578" s="204" t="s">
        <v>12966</v>
      </c>
      <c r="F5578" s="49" t="s">
        <v>1376</v>
      </c>
      <c r="G5578" s="203">
        <v>1</v>
      </c>
      <c r="H5578" s="203" t="s">
        <v>12967</v>
      </c>
      <c r="I5578" s="205" t="s">
        <v>12968</v>
      </c>
      <c r="J5578" s="206"/>
      <c r="K5578" s="203">
        <v>1</v>
      </c>
      <c r="L5578" s="207" t="s">
        <v>827</v>
      </c>
      <c r="M5578" s="208" t="s">
        <v>1658</v>
      </c>
      <c r="N5578" s="209">
        <f t="shared" si="0"/>
        <v>2026</v>
      </c>
      <c r="O5578" s="210">
        <f t="shared" si="1"/>
        <v>1</v>
      </c>
      <c r="P5578" s="211" t="str">
        <f>IFERROR(VLOOKUP(F5578,연간집계!D:E,2,FALSE),"")</f>
        <v>증명사진 (유광)</v>
      </c>
    </row>
    <row r="5579" spans="1:16" ht="12.75">
      <c r="A5579" s="201">
        <v>46034.563449074078</v>
      </c>
      <c r="B5579" s="202">
        <v>46034</v>
      </c>
      <c r="C5579" s="203" t="s">
        <v>12969</v>
      </c>
      <c r="D5579" s="203" t="s">
        <v>11</v>
      </c>
      <c r="E5579" s="204" t="s">
        <v>12966</v>
      </c>
      <c r="F5579" s="49" t="s">
        <v>854</v>
      </c>
      <c r="G5579" s="203">
        <v>1</v>
      </c>
      <c r="H5579" s="203" t="s">
        <v>12967</v>
      </c>
      <c r="I5579" s="205" t="s">
        <v>1440</v>
      </c>
      <c r="J5579" s="206"/>
      <c r="K5579" s="203">
        <v>32</v>
      </c>
      <c r="L5579" s="207" t="s">
        <v>827</v>
      </c>
      <c r="M5579" s="208" t="s">
        <v>1471</v>
      </c>
      <c r="N5579" s="209">
        <f t="shared" si="0"/>
        <v>2026</v>
      </c>
      <c r="O5579" s="210">
        <f t="shared" si="1"/>
        <v>1</v>
      </c>
      <c r="P5579" s="211" t="str">
        <f>IFERROR(VLOOKUP(F5579,연간집계!D:E,2,FALSE),"")</f>
        <v>스탠다드 포토북 8*8 (소프트/유광)</v>
      </c>
    </row>
    <row r="5580" spans="1:16" ht="12.75">
      <c r="A5580" s="201">
        <v>46034.618518518517</v>
      </c>
      <c r="B5580" s="202">
        <v>46034</v>
      </c>
      <c r="C5580" s="203" t="s">
        <v>12970</v>
      </c>
      <c r="D5580" s="203" t="s">
        <v>11</v>
      </c>
      <c r="E5580" s="204" t="s">
        <v>12971</v>
      </c>
      <c r="F5580" s="49" t="s">
        <v>1373</v>
      </c>
      <c r="G5580" s="203">
        <v>1</v>
      </c>
      <c r="H5580" s="203" t="s">
        <v>12972</v>
      </c>
      <c r="I5580" s="205" t="s">
        <v>12973</v>
      </c>
      <c r="J5580" s="206"/>
      <c r="K5580" s="203">
        <v>4</v>
      </c>
      <c r="L5580" s="207" t="s">
        <v>827</v>
      </c>
      <c r="M5580" s="208" t="s">
        <v>1645</v>
      </c>
      <c r="N5580" s="209">
        <f t="shared" si="0"/>
        <v>2026</v>
      </c>
      <c r="O5580" s="210">
        <f t="shared" si="1"/>
        <v>1</v>
      </c>
      <c r="P5580" s="211" t="str">
        <f>IFERROR(VLOOKUP(F5580,연간집계!D:E,2,FALSE),"")</f>
        <v>PCMS_슬로건 430</v>
      </c>
    </row>
    <row r="5581" spans="1:16" ht="12.75">
      <c r="A5581" s="201">
        <v>46034.624560185184</v>
      </c>
      <c r="B5581" s="202">
        <v>46034</v>
      </c>
      <c r="C5581" s="203" t="s">
        <v>12974</v>
      </c>
      <c r="D5581" s="203" t="s">
        <v>11</v>
      </c>
      <c r="E5581" s="204" t="s">
        <v>12975</v>
      </c>
      <c r="F5581" s="49" t="s">
        <v>1074</v>
      </c>
      <c r="G5581" s="203">
        <v>1</v>
      </c>
      <c r="H5581" s="203" t="s">
        <v>12976</v>
      </c>
      <c r="I5581" s="205" t="s">
        <v>1440</v>
      </c>
      <c r="J5581" s="208" t="s">
        <v>1791</v>
      </c>
      <c r="K5581" s="203">
        <v>40</v>
      </c>
      <c r="L5581" s="207" t="s">
        <v>827</v>
      </c>
      <c r="M5581" s="208" t="s">
        <v>1471</v>
      </c>
      <c r="N5581" s="209">
        <f t="shared" si="0"/>
        <v>2026</v>
      </c>
      <c r="O5581" s="210">
        <f t="shared" si="1"/>
        <v>1</v>
      </c>
      <c r="P5581" s="211" t="str">
        <f>IFERROR(VLOOKUP(F5581,연간집계!D:E,2,FALSE),"")</f>
        <v>레더북 (로얄와인)</v>
      </c>
    </row>
    <row r="5582" spans="1:16" ht="12.75">
      <c r="A5582" s="201">
        <v>46034.640138888892</v>
      </c>
      <c r="B5582" s="202">
        <v>46034</v>
      </c>
      <c r="C5582" s="203" t="s">
        <v>12977</v>
      </c>
      <c r="D5582" s="203" t="s">
        <v>11</v>
      </c>
      <c r="E5582" s="204" t="s">
        <v>12978</v>
      </c>
      <c r="F5582" s="49" t="s">
        <v>882</v>
      </c>
      <c r="G5582" s="203">
        <v>1</v>
      </c>
      <c r="H5582" s="203" t="s">
        <v>12979</v>
      </c>
      <c r="I5582" s="205" t="s">
        <v>1440</v>
      </c>
      <c r="J5582" s="208" t="s">
        <v>9459</v>
      </c>
      <c r="K5582" s="203">
        <v>58</v>
      </c>
      <c r="L5582" s="207" t="s">
        <v>827</v>
      </c>
      <c r="M5582" s="208" t="s">
        <v>1645</v>
      </c>
      <c r="N5582" s="209">
        <f t="shared" si="0"/>
        <v>2026</v>
      </c>
      <c r="O5582" s="210">
        <f t="shared" si="1"/>
        <v>1</v>
      </c>
      <c r="P5582" s="211" t="str">
        <f>IFERROR(VLOOKUP(F5582,연간집계!D:E,2,FALSE),"")</f>
        <v>레코드북 198</v>
      </c>
    </row>
    <row r="5583" spans="1:16" ht="12.75">
      <c r="A5583" s="201">
        <v>46034.657951388886</v>
      </c>
      <c r="B5583" s="202">
        <v>46034</v>
      </c>
      <c r="C5583" s="203" t="s">
        <v>12980</v>
      </c>
      <c r="D5583" s="203" t="s">
        <v>11</v>
      </c>
      <c r="E5583" s="204" t="s">
        <v>12981</v>
      </c>
      <c r="F5583" s="49" t="s">
        <v>843</v>
      </c>
      <c r="G5583" s="203">
        <v>4</v>
      </c>
      <c r="H5583" s="203" t="s">
        <v>12982</v>
      </c>
      <c r="I5583" s="205" t="s">
        <v>1440</v>
      </c>
      <c r="J5583" s="206"/>
      <c r="K5583" s="203">
        <v>80</v>
      </c>
      <c r="L5583" s="207" t="s">
        <v>827</v>
      </c>
      <c r="M5583" s="208" t="s">
        <v>1645</v>
      </c>
      <c r="N5583" s="209">
        <f t="shared" si="0"/>
        <v>2026</v>
      </c>
      <c r="O5583" s="210">
        <f t="shared" si="1"/>
        <v>1</v>
      </c>
      <c r="P5583" s="211" t="str">
        <f>IFERROR(VLOOKUP(F5583,연간집계!D:E,2,FALSE),"")</f>
        <v>스탠다드 포토북 8*11 (소프트/무광)</v>
      </c>
    </row>
    <row r="5584" spans="1:16" ht="12.75">
      <c r="A5584" s="201">
        <v>46034.681805555556</v>
      </c>
      <c r="B5584" s="202">
        <v>46034</v>
      </c>
      <c r="C5584" s="203" t="s">
        <v>12983</v>
      </c>
      <c r="D5584" s="203" t="s">
        <v>11</v>
      </c>
      <c r="E5584" s="204" t="s">
        <v>12984</v>
      </c>
      <c r="F5584" s="49" t="s">
        <v>1051</v>
      </c>
      <c r="G5584" s="203">
        <v>1</v>
      </c>
      <c r="H5584" s="203" t="s">
        <v>689</v>
      </c>
      <c r="I5584" s="205" t="s">
        <v>1440</v>
      </c>
      <c r="J5584" s="206"/>
      <c r="K5584" s="203">
        <v>84</v>
      </c>
      <c r="L5584" s="207" t="s">
        <v>827</v>
      </c>
      <c r="M5584" s="208" t="s">
        <v>1471</v>
      </c>
      <c r="N5584" s="209">
        <f t="shared" si="0"/>
        <v>2026</v>
      </c>
      <c r="O5584" s="210">
        <f t="shared" si="1"/>
        <v>1</v>
      </c>
      <c r="P5584" s="211" t="str">
        <f>IFERROR(VLOOKUP(F5584,연간집계!D:E,2,FALSE),"")</f>
        <v>프리북A4 (하드)</v>
      </c>
    </row>
    <row r="5585" spans="1:16" ht="12.75">
      <c r="A5585" s="201">
        <v>46034.699606481481</v>
      </c>
      <c r="B5585" s="202">
        <v>46034</v>
      </c>
      <c r="C5585" s="203" t="s">
        <v>12985</v>
      </c>
      <c r="D5585" s="203" t="s">
        <v>11</v>
      </c>
      <c r="E5585" s="204" t="s">
        <v>12986</v>
      </c>
      <c r="F5585" s="49" t="s">
        <v>865</v>
      </c>
      <c r="G5585" s="203">
        <v>1</v>
      </c>
      <c r="H5585" s="203" t="s">
        <v>6384</v>
      </c>
      <c r="I5585" s="205" t="s">
        <v>1440</v>
      </c>
      <c r="J5585" s="206"/>
      <c r="K5585" s="203">
        <v>52</v>
      </c>
      <c r="L5585" s="207" t="s">
        <v>827</v>
      </c>
      <c r="M5585" s="208" t="s">
        <v>3592</v>
      </c>
      <c r="N5585" s="209">
        <f t="shared" si="0"/>
        <v>2026</v>
      </c>
      <c r="O5585" s="210">
        <f t="shared" si="1"/>
        <v>1</v>
      </c>
      <c r="P5585" s="211" t="str">
        <f>IFERROR(VLOOKUP(F5585,연간집계!D:E,2,FALSE),"")</f>
        <v>스탠다드 포토북 8*6 (하드/무광)</v>
      </c>
    </row>
    <row r="5586" spans="1:16" ht="12.75">
      <c r="A5586" s="201">
        <v>46034.711446759262</v>
      </c>
      <c r="B5586" s="202">
        <v>46034</v>
      </c>
      <c r="C5586" s="203" t="s">
        <v>12987</v>
      </c>
      <c r="D5586" s="203" t="s">
        <v>11</v>
      </c>
      <c r="E5586" s="204" t="s">
        <v>12988</v>
      </c>
      <c r="F5586" s="49" t="s">
        <v>1351</v>
      </c>
      <c r="G5586" s="203">
        <v>1</v>
      </c>
      <c r="H5586" s="203" t="s">
        <v>12989</v>
      </c>
      <c r="I5586" s="205" t="s">
        <v>1440</v>
      </c>
      <c r="J5586" s="206"/>
      <c r="K5586" s="203">
        <v>10</v>
      </c>
      <c r="L5586" s="207" t="s">
        <v>827</v>
      </c>
      <c r="M5586" s="208" t="s">
        <v>1471</v>
      </c>
      <c r="N5586" s="209">
        <f t="shared" si="0"/>
        <v>2026</v>
      </c>
      <c r="O5586" s="210">
        <f t="shared" si="1"/>
        <v>1</v>
      </c>
      <c r="P5586" s="211" t="str">
        <f>IFERROR(VLOOKUP(F5586,연간집계!D:E,2,FALSE),"")</f>
        <v>PCMS_엽서 100</v>
      </c>
    </row>
    <row r="5587" spans="1:16" ht="12.75">
      <c r="A5587" s="201">
        <v>46034.711458333331</v>
      </c>
      <c r="B5587" s="202">
        <v>46034</v>
      </c>
      <c r="C5587" s="203" t="s">
        <v>12990</v>
      </c>
      <c r="D5587" s="203" t="s">
        <v>11</v>
      </c>
      <c r="E5587" s="204" t="s">
        <v>12988</v>
      </c>
      <c r="F5587" s="49" t="s">
        <v>1351</v>
      </c>
      <c r="G5587" s="203">
        <v>1</v>
      </c>
      <c r="H5587" s="203" t="s">
        <v>12989</v>
      </c>
      <c r="I5587" s="205" t="s">
        <v>1440</v>
      </c>
      <c r="J5587" s="206"/>
      <c r="K5587" s="203">
        <v>10</v>
      </c>
      <c r="L5587" s="207" t="s">
        <v>827</v>
      </c>
      <c r="M5587" s="208" t="s">
        <v>1471</v>
      </c>
      <c r="N5587" s="209">
        <f t="shared" si="0"/>
        <v>2026</v>
      </c>
      <c r="O5587" s="210">
        <f t="shared" si="1"/>
        <v>1</v>
      </c>
      <c r="P5587" s="211" t="str">
        <f>IFERROR(VLOOKUP(F5587,연간집계!D:E,2,FALSE),"")</f>
        <v>PCMS_엽서 100</v>
      </c>
    </row>
    <row r="5588" spans="1:16" ht="12.75">
      <c r="A5588" s="201">
        <v>46034.720486111109</v>
      </c>
      <c r="B5588" s="202">
        <v>46034</v>
      </c>
      <c r="C5588" s="203" t="s">
        <v>12991</v>
      </c>
      <c r="D5588" s="203" t="s">
        <v>11</v>
      </c>
      <c r="E5588" s="204" t="s">
        <v>12992</v>
      </c>
      <c r="F5588" s="49" t="s">
        <v>1291</v>
      </c>
      <c r="G5588" s="203">
        <v>1</v>
      </c>
      <c r="H5588" s="203" t="s">
        <v>12993</v>
      </c>
      <c r="I5588" s="205" t="s">
        <v>5156</v>
      </c>
      <c r="J5588" s="206"/>
      <c r="K5588" s="203">
        <v>14</v>
      </c>
      <c r="L5588" s="207" t="s">
        <v>827</v>
      </c>
      <c r="M5588" s="208" t="s">
        <v>1514</v>
      </c>
      <c r="N5588" s="209">
        <f t="shared" si="0"/>
        <v>2026</v>
      </c>
      <c r="O5588" s="210">
        <f t="shared" si="1"/>
        <v>1</v>
      </c>
      <c r="P5588" s="211" t="str">
        <f>IFERROR(VLOOKUP(F5588,연간집계!D:E,2,FALSE),"")</f>
        <v>PCMS_벽걸이1단캘린더</v>
      </c>
    </row>
    <row r="5589" spans="1:16" ht="12.75">
      <c r="A5589" s="201">
        <v>46034.720497685186</v>
      </c>
      <c r="B5589" s="202">
        <v>46034</v>
      </c>
      <c r="C5589" s="203" t="s">
        <v>12994</v>
      </c>
      <c r="D5589" s="203" t="s">
        <v>11</v>
      </c>
      <c r="E5589" s="204" t="s">
        <v>12992</v>
      </c>
      <c r="F5589" s="49" t="s">
        <v>1291</v>
      </c>
      <c r="G5589" s="203">
        <v>1</v>
      </c>
      <c r="H5589" s="203" t="s">
        <v>12993</v>
      </c>
      <c r="I5589" s="205" t="s">
        <v>5156</v>
      </c>
      <c r="J5589" s="206"/>
      <c r="K5589" s="203">
        <v>14</v>
      </c>
      <c r="L5589" s="207" t="s">
        <v>827</v>
      </c>
      <c r="M5589" s="208" t="s">
        <v>1514</v>
      </c>
      <c r="N5589" s="209">
        <f t="shared" si="0"/>
        <v>2026</v>
      </c>
      <c r="O5589" s="210">
        <f t="shared" si="1"/>
        <v>1</v>
      </c>
      <c r="P5589" s="211" t="str">
        <f>IFERROR(VLOOKUP(F5589,연간집계!D:E,2,FALSE),"")</f>
        <v>PCMS_벽걸이1단캘린더</v>
      </c>
    </row>
    <row r="5590" spans="1:16" ht="12.75">
      <c r="A5590" s="201">
        <v>46034.738854166666</v>
      </c>
      <c r="B5590" s="202">
        <v>46034</v>
      </c>
      <c r="C5590" s="203" t="s">
        <v>12995</v>
      </c>
      <c r="D5590" s="203" t="s">
        <v>11</v>
      </c>
      <c r="E5590" s="204" t="s">
        <v>12996</v>
      </c>
      <c r="F5590" s="49" t="s">
        <v>838</v>
      </c>
      <c r="G5590" s="203">
        <v>1</v>
      </c>
      <c r="H5590" s="203" t="s">
        <v>4123</v>
      </c>
      <c r="I5590" s="205" t="s">
        <v>1440</v>
      </c>
      <c r="J5590" s="206"/>
      <c r="K5590" s="203">
        <v>42</v>
      </c>
      <c r="L5590" s="207" t="s">
        <v>827</v>
      </c>
      <c r="M5590" s="208" t="s">
        <v>1645</v>
      </c>
      <c r="N5590" s="209">
        <f t="shared" si="0"/>
        <v>2026</v>
      </c>
      <c r="O5590" s="210">
        <f t="shared" si="1"/>
        <v>1</v>
      </c>
      <c r="P5590" s="211" t="str">
        <f>IFERROR(VLOOKUP(F5590,연간집계!D:E,2,FALSE),"")</f>
        <v>스탠다드 포토북 6*8 (하드/무광)</v>
      </c>
    </row>
    <row r="5591" spans="1:16" ht="12.75">
      <c r="A5591" s="201">
        <v>46034.750914351855</v>
      </c>
      <c r="B5591" s="202">
        <v>46034</v>
      </c>
      <c r="C5591" s="203" t="s">
        <v>12997</v>
      </c>
      <c r="D5591" s="203" t="s">
        <v>11</v>
      </c>
      <c r="E5591" s="204" t="s">
        <v>12998</v>
      </c>
      <c r="F5591" s="49" t="s">
        <v>1287</v>
      </c>
      <c r="G5591" s="203">
        <v>2</v>
      </c>
      <c r="H5591" s="203" t="s">
        <v>444</v>
      </c>
      <c r="I5591" s="205" t="s">
        <v>2297</v>
      </c>
      <c r="J5591" s="206"/>
      <c r="K5591" s="203">
        <v>26</v>
      </c>
      <c r="L5591" s="207" t="s">
        <v>827</v>
      </c>
      <c r="M5591" s="208" t="s">
        <v>1514</v>
      </c>
      <c r="N5591" s="209">
        <f t="shared" si="0"/>
        <v>2026</v>
      </c>
      <c r="O5591" s="210">
        <f t="shared" si="1"/>
        <v>1</v>
      </c>
      <c r="P5591" s="211" t="str">
        <f>IFERROR(VLOOKUP(F5591,연간집계!D:E,2,FALSE),"")</f>
        <v>PCMS_우드스탠드캘린더</v>
      </c>
    </row>
    <row r="5592" spans="1:16" ht="12.75">
      <c r="A5592" s="201">
        <v>46034.757523148146</v>
      </c>
      <c r="B5592" s="202">
        <v>46034</v>
      </c>
      <c r="C5592" s="203" t="s">
        <v>12999</v>
      </c>
      <c r="D5592" s="203" t="s">
        <v>11</v>
      </c>
      <c r="E5592" s="204" t="s">
        <v>13000</v>
      </c>
      <c r="F5592" s="49" t="s">
        <v>1291</v>
      </c>
      <c r="G5592" s="203">
        <v>1</v>
      </c>
      <c r="H5592" s="203" t="s">
        <v>2565</v>
      </c>
      <c r="I5592" s="205" t="s">
        <v>5156</v>
      </c>
      <c r="J5592" s="206"/>
      <c r="K5592" s="203">
        <v>14</v>
      </c>
      <c r="L5592" s="207" t="s">
        <v>827</v>
      </c>
      <c r="M5592" s="208" t="s">
        <v>1471</v>
      </c>
      <c r="N5592" s="209">
        <f t="shared" si="0"/>
        <v>2026</v>
      </c>
      <c r="O5592" s="210">
        <f t="shared" si="1"/>
        <v>1</v>
      </c>
      <c r="P5592" s="211" t="str">
        <f>IFERROR(VLOOKUP(F5592,연간집계!D:E,2,FALSE),"")</f>
        <v>PCMS_벽걸이1단캘린더</v>
      </c>
    </row>
    <row r="5593" spans="1:16" ht="12.75">
      <c r="A5593" s="201">
        <v>46034.772928240738</v>
      </c>
      <c r="B5593" s="202">
        <v>46034</v>
      </c>
      <c r="C5593" s="203" t="s">
        <v>13001</v>
      </c>
      <c r="D5593" s="203" t="s">
        <v>11</v>
      </c>
      <c r="E5593" s="204" t="s">
        <v>13002</v>
      </c>
      <c r="F5593" s="49" t="s">
        <v>836</v>
      </c>
      <c r="G5593" s="203">
        <v>3</v>
      </c>
      <c r="H5593" s="203" t="s">
        <v>13003</v>
      </c>
      <c r="I5593" s="205" t="s">
        <v>1440</v>
      </c>
      <c r="J5593" s="206"/>
      <c r="K5593" s="203">
        <v>24</v>
      </c>
      <c r="L5593" s="207" t="s">
        <v>827</v>
      </c>
      <c r="M5593" s="208" t="s">
        <v>1436</v>
      </c>
      <c r="N5593" s="209">
        <f t="shared" si="0"/>
        <v>2026</v>
      </c>
      <c r="O5593" s="210">
        <f t="shared" si="1"/>
        <v>1</v>
      </c>
      <c r="P5593" s="211" t="str">
        <f>IFERROR(VLOOKUP(F5593,연간집계!D:E,2,FALSE),"")</f>
        <v>스탠다드 포토북 6*8 (소프트/유광)</v>
      </c>
    </row>
    <row r="5594" spans="1:16" ht="12.75">
      <c r="A5594" s="201">
        <v>46034.791203703702</v>
      </c>
      <c r="B5594" s="202">
        <v>46034</v>
      </c>
      <c r="C5594" s="203" t="s">
        <v>13004</v>
      </c>
      <c r="D5594" s="203" t="s">
        <v>11</v>
      </c>
      <c r="E5594" s="204" t="s">
        <v>13005</v>
      </c>
      <c r="F5594" s="49" t="s">
        <v>856</v>
      </c>
      <c r="G5594" s="203">
        <v>1</v>
      </c>
      <c r="H5594" s="203" t="s">
        <v>13006</v>
      </c>
      <c r="I5594" s="205" t="s">
        <v>1556</v>
      </c>
      <c r="J5594" s="206"/>
      <c r="K5594" s="203">
        <v>66</v>
      </c>
      <c r="L5594" s="207" t="s">
        <v>827</v>
      </c>
      <c r="M5594" s="208" t="s">
        <v>1436</v>
      </c>
      <c r="N5594" s="209">
        <f t="shared" si="0"/>
        <v>2026</v>
      </c>
      <c r="O5594" s="210">
        <f t="shared" si="1"/>
        <v>1</v>
      </c>
      <c r="P5594" s="211" t="str">
        <f>IFERROR(VLOOKUP(F5594,연간집계!D:E,2,FALSE),"")</f>
        <v>스탠다드 포토북 8*8 (하드/무광)</v>
      </c>
    </row>
    <row r="5595" spans="1:16" ht="12.75">
      <c r="A5595" s="201">
        <v>46034.791215277779</v>
      </c>
      <c r="B5595" s="202">
        <v>46034</v>
      </c>
      <c r="C5595" s="203" t="s">
        <v>13007</v>
      </c>
      <c r="D5595" s="203" t="s">
        <v>11</v>
      </c>
      <c r="E5595" s="204" t="s">
        <v>13005</v>
      </c>
      <c r="F5595" s="49" t="s">
        <v>838</v>
      </c>
      <c r="G5595" s="203">
        <v>1</v>
      </c>
      <c r="H5595" s="203" t="s">
        <v>13006</v>
      </c>
      <c r="I5595" s="205" t="s">
        <v>1510</v>
      </c>
      <c r="J5595" s="206"/>
      <c r="K5595" s="203">
        <v>38</v>
      </c>
      <c r="L5595" s="207" t="s">
        <v>827</v>
      </c>
      <c r="M5595" s="208" t="s">
        <v>1436</v>
      </c>
      <c r="N5595" s="209">
        <f t="shared" si="0"/>
        <v>2026</v>
      </c>
      <c r="O5595" s="210">
        <f t="shared" si="1"/>
        <v>1</v>
      </c>
      <c r="P5595" s="211" t="str">
        <f>IFERROR(VLOOKUP(F5595,연간집계!D:E,2,FALSE),"")</f>
        <v>스탠다드 포토북 6*8 (하드/무광)</v>
      </c>
    </row>
    <row r="5596" spans="1:16" ht="12.75">
      <c r="A5596" s="201">
        <v>46034.800092592595</v>
      </c>
      <c r="B5596" s="202">
        <v>46034</v>
      </c>
      <c r="C5596" s="203" t="s">
        <v>13008</v>
      </c>
      <c r="D5596" s="203" t="s">
        <v>11</v>
      </c>
      <c r="E5596" s="204" t="s">
        <v>13009</v>
      </c>
      <c r="F5596" s="49" t="s">
        <v>1284</v>
      </c>
      <c r="G5596" s="203">
        <v>4</v>
      </c>
      <c r="H5596" s="203" t="s">
        <v>6872</v>
      </c>
      <c r="I5596" s="205" t="s">
        <v>1808</v>
      </c>
      <c r="J5596" s="206"/>
      <c r="K5596" s="203">
        <v>26</v>
      </c>
      <c r="L5596" s="207" t="s">
        <v>827</v>
      </c>
      <c r="M5596" s="208" t="s">
        <v>1471</v>
      </c>
      <c r="N5596" s="209">
        <f t="shared" si="0"/>
        <v>2026</v>
      </c>
      <c r="O5596" s="210">
        <f t="shared" si="1"/>
        <v>1</v>
      </c>
      <c r="P5596" s="211" t="str">
        <f>IFERROR(VLOOKUP(F5596,연간집계!D:E,2,FALSE),"")</f>
        <v>PCMS_스탠다드캘린더</v>
      </c>
    </row>
    <row r="5597" spans="1:16" ht="12.75">
      <c r="A5597" s="201">
        <v>46034.800104166665</v>
      </c>
      <c r="B5597" s="202">
        <v>46034</v>
      </c>
      <c r="C5597" s="203" t="s">
        <v>13010</v>
      </c>
      <c r="D5597" s="203" t="s">
        <v>11</v>
      </c>
      <c r="E5597" s="204" t="s">
        <v>13009</v>
      </c>
      <c r="F5597" s="49" t="s">
        <v>1284</v>
      </c>
      <c r="G5597" s="203">
        <v>3</v>
      </c>
      <c r="H5597" s="203" t="s">
        <v>6872</v>
      </c>
      <c r="I5597" s="205" t="s">
        <v>1808</v>
      </c>
      <c r="J5597" s="206"/>
      <c r="K5597" s="203">
        <v>26</v>
      </c>
      <c r="L5597" s="207" t="s">
        <v>827</v>
      </c>
      <c r="M5597" s="208" t="s">
        <v>1471</v>
      </c>
      <c r="N5597" s="209">
        <f t="shared" si="0"/>
        <v>2026</v>
      </c>
      <c r="O5597" s="210">
        <f t="shared" si="1"/>
        <v>1</v>
      </c>
      <c r="P5597" s="211" t="str">
        <f>IFERROR(VLOOKUP(F5597,연간집계!D:E,2,FALSE),"")</f>
        <v>PCMS_스탠다드캘린더</v>
      </c>
    </row>
    <row r="5598" spans="1:16" ht="12.75">
      <c r="A5598" s="201">
        <v>46034.820960648147</v>
      </c>
      <c r="B5598" s="202">
        <v>46034</v>
      </c>
      <c r="C5598" s="203" t="s">
        <v>13011</v>
      </c>
      <c r="D5598" s="203" t="s">
        <v>11</v>
      </c>
      <c r="E5598" s="204" t="s">
        <v>13012</v>
      </c>
      <c r="F5598" s="49" t="s">
        <v>870</v>
      </c>
      <c r="G5598" s="203">
        <v>1</v>
      </c>
      <c r="H5598" s="203" t="s">
        <v>13013</v>
      </c>
      <c r="I5598" s="205" t="s">
        <v>1440</v>
      </c>
      <c r="J5598" s="206"/>
      <c r="K5598" s="203">
        <v>62</v>
      </c>
      <c r="L5598" s="207" t="s">
        <v>827</v>
      </c>
      <c r="M5598" s="208" t="s">
        <v>1436</v>
      </c>
      <c r="N5598" s="209">
        <f t="shared" si="0"/>
        <v>2026</v>
      </c>
      <c r="O5598" s="210">
        <f t="shared" si="1"/>
        <v>1</v>
      </c>
      <c r="P5598" s="211" t="str">
        <f>IFERROR(VLOOKUP(F5598,연간집계!D:E,2,FALSE),"")</f>
        <v>스탠다드 포토북 11*8 (소프트/무광)</v>
      </c>
    </row>
    <row r="5599" spans="1:16" ht="12.75">
      <c r="A5599" s="201">
        <v>46034.847569444442</v>
      </c>
      <c r="B5599" s="202">
        <v>46034</v>
      </c>
      <c r="C5599" s="203" t="s">
        <v>13014</v>
      </c>
      <c r="D5599" s="203" t="s">
        <v>11</v>
      </c>
      <c r="E5599" s="204" t="s">
        <v>13015</v>
      </c>
      <c r="F5599" s="49" t="s">
        <v>972</v>
      </c>
      <c r="G5599" s="203">
        <v>1</v>
      </c>
      <c r="H5599" s="203" t="s">
        <v>13016</v>
      </c>
      <c r="I5599" s="205" t="s">
        <v>3562</v>
      </c>
      <c r="J5599" s="208" t="s">
        <v>5784</v>
      </c>
      <c r="K5599" s="203">
        <v>80</v>
      </c>
      <c r="L5599" s="207" t="s">
        <v>827</v>
      </c>
      <c r="M5599" s="208" t="s">
        <v>1436</v>
      </c>
      <c r="N5599" s="209">
        <f t="shared" si="0"/>
        <v>2026</v>
      </c>
      <c r="O5599" s="210">
        <f t="shared" si="1"/>
        <v>1</v>
      </c>
      <c r="P5599" s="211" t="str">
        <f>IFERROR(VLOOKUP(F5599,연간집계!D:E,2,FALSE),"")</f>
        <v>시티북 198 (쿠션하드/78p)</v>
      </c>
    </row>
    <row r="5600" spans="1:16" ht="12.75">
      <c r="A5600" s="201">
        <v>46034.883090277777</v>
      </c>
      <c r="B5600" s="202">
        <v>46034</v>
      </c>
      <c r="C5600" s="203" t="s">
        <v>13017</v>
      </c>
      <c r="D5600" s="203" t="s">
        <v>11</v>
      </c>
      <c r="E5600" s="204" t="s">
        <v>13018</v>
      </c>
      <c r="F5600" s="49" t="s">
        <v>1284</v>
      </c>
      <c r="G5600" s="203">
        <v>3</v>
      </c>
      <c r="H5600" s="203" t="s">
        <v>13019</v>
      </c>
      <c r="I5600" s="205" t="s">
        <v>5156</v>
      </c>
      <c r="J5600" s="206"/>
      <c r="K5600" s="203">
        <v>26</v>
      </c>
      <c r="L5600" s="207" t="s">
        <v>827</v>
      </c>
      <c r="M5600" s="208" t="s">
        <v>1471</v>
      </c>
      <c r="N5600" s="209">
        <f t="shared" si="0"/>
        <v>2026</v>
      </c>
      <c r="O5600" s="210">
        <f t="shared" si="1"/>
        <v>1</v>
      </c>
      <c r="P5600" s="211" t="str">
        <f>IFERROR(VLOOKUP(F5600,연간집계!D:E,2,FALSE),"")</f>
        <v>PCMS_스탠다드캘린더</v>
      </c>
    </row>
    <row r="5601" spans="1:16" ht="12.75">
      <c r="A5601" s="201">
        <v>46034.883101851854</v>
      </c>
      <c r="B5601" s="202">
        <v>46034</v>
      </c>
      <c r="C5601" s="203" t="s">
        <v>13020</v>
      </c>
      <c r="D5601" s="203" t="s">
        <v>11</v>
      </c>
      <c r="E5601" s="204" t="s">
        <v>13018</v>
      </c>
      <c r="F5601" s="49" t="s">
        <v>856</v>
      </c>
      <c r="G5601" s="203">
        <v>1</v>
      </c>
      <c r="H5601" s="203" t="s">
        <v>13019</v>
      </c>
      <c r="I5601" s="205" t="s">
        <v>2144</v>
      </c>
      <c r="J5601" s="206"/>
      <c r="K5601" s="203">
        <v>80</v>
      </c>
      <c r="L5601" s="207" t="s">
        <v>827</v>
      </c>
      <c r="M5601" s="208" t="s">
        <v>1471</v>
      </c>
      <c r="N5601" s="209">
        <f t="shared" si="0"/>
        <v>2026</v>
      </c>
      <c r="O5601" s="210">
        <f t="shared" si="1"/>
        <v>1</v>
      </c>
      <c r="P5601" s="211" t="str">
        <f>IFERROR(VLOOKUP(F5601,연간집계!D:E,2,FALSE),"")</f>
        <v>스탠다드 포토북 8*8 (하드/무광)</v>
      </c>
    </row>
    <row r="5602" spans="1:16" ht="12.75">
      <c r="A5602" s="201">
        <v>46034.933391203704</v>
      </c>
      <c r="B5602" s="202">
        <v>46034</v>
      </c>
      <c r="C5602" s="203" t="s">
        <v>13021</v>
      </c>
      <c r="D5602" s="203" t="s">
        <v>11</v>
      </c>
      <c r="E5602" s="204" t="s">
        <v>13022</v>
      </c>
      <c r="F5602" s="49" t="s">
        <v>1296</v>
      </c>
      <c r="G5602" s="203">
        <v>2</v>
      </c>
      <c r="H5602" s="203" t="s">
        <v>9760</v>
      </c>
      <c r="I5602" s="205" t="s">
        <v>5190</v>
      </c>
      <c r="J5602" s="206"/>
      <c r="K5602" s="203">
        <v>26</v>
      </c>
      <c r="L5602" s="207" t="s">
        <v>827</v>
      </c>
      <c r="M5602" s="208" t="s">
        <v>1436</v>
      </c>
      <c r="N5602" s="209">
        <f t="shared" si="0"/>
        <v>2026</v>
      </c>
      <c r="O5602" s="210">
        <f t="shared" si="1"/>
        <v>1</v>
      </c>
      <c r="P5602" s="211" t="str">
        <f>IFERROR(VLOOKUP(F5602,연간집계!D:E,2,FALSE),"")</f>
        <v>PCMS_벽걸이2단캘린더</v>
      </c>
    </row>
    <row r="5603" spans="1:16" ht="12.75">
      <c r="A5603" s="201">
        <v>46034.97483796296</v>
      </c>
      <c r="B5603" s="202">
        <v>46034</v>
      </c>
      <c r="C5603" s="203" t="s">
        <v>13023</v>
      </c>
      <c r="D5603" s="203" t="s">
        <v>11</v>
      </c>
      <c r="E5603" s="204" t="s">
        <v>13024</v>
      </c>
      <c r="F5603" s="49" t="s">
        <v>1053</v>
      </c>
      <c r="G5603" s="203">
        <v>1</v>
      </c>
      <c r="H5603" s="203" t="s">
        <v>7486</v>
      </c>
      <c r="I5603" s="205" t="s">
        <v>1660</v>
      </c>
      <c r="J5603" s="206"/>
      <c r="K5603" s="203">
        <v>84</v>
      </c>
      <c r="L5603" s="207" t="s">
        <v>827</v>
      </c>
      <c r="M5603" s="208" t="s">
        <v>1436</v>
      </c>
      <c r="N5603" s="209">
        <f t="shared" si="0"/>
        <v>2026</v>
      </c>
      <c r="O5603" s="210">
        <f t="shared" si="1"/>
        <v>1</v>
      </c>
      <c r="P5603" s="211" t="str">
        <f>IFERROR(VLOOKUP(F5603,연간집계!D:E,2,FALSE),"")</f>
        <v>프리북A4 (소프트)</v>
      </c>
    </row>
    <row r="5604" spans="1:16" ht="12.75">
      <c r="A5604" s="201">
        <v>46034.974849537037</v>
      </c>
      <c r="B5604" s="202">
        <v>46034</v>
      </c>
      <c r="C5604" s="203" t="s">
        <v>13025</v>
      </c>
      <c r="D5604" s="203" t="s">
        <v>11</v>
      </c>
      <c r="E5604" s="204" t="s">
        <v>13024</v>
      </c>
      <c r="F5604" s="49" t="s">
        <v>1053</v>
      </c>
      <c r="G5604" s="203">
        <v>1</v>
      </c>
      <c r="H5604" s="203" t="s">
        <v>7486</v>
      </c>
      <c r="I5604" s="205" t="s">
        <v>1660</v>
      </c>
      <c r="J5604" s="206"/>
      <c r="K5604" s="203">
        <v>70</v>
      </c>
      <c r="L5604" s="207" t="s">
        <v>827</v>
      </c>
      <c r="M5604" s="208" t="s">
        <v>1436</v>
      </c>
      <c r="N5604" s="209">
        <f t="shared" si="0"/>
        <v>2026</v>
      </c>
      <c r="O5604" s="210">
        <f t="shared" si="1"/>
        <v>1</v>
      </c>
      <c r="P5604" s="211" t="str">
        <f>IFERROR(VLOOKUP(F5604,연간집계!D:E,2,FALSE),"")</f>
        <v>프리북A4 (소프트)</v>
      </c>
    </row>
    <row r="5605" spans="1:16" ht="12.75">
      <c r="A5605" s="201">
        <v>46034.983738425923</v>
      </c>
      <c r="B5605" s="202">
        <v>46034</v>
      </c>
      <c r="C5605" s="203" t="s">
        <v>13026</v>
      </c>
      <c r="D5605" s="203" t="s">
        <v>11</v>
      </c>
      <c r="E5605" s="204" t="s">
        <v>13027</v>
      </c>
      <c r="F5605" s="49" t="s">
        <v>1029</v>
      </c>
      <c r="G5605" s="203">
        <v>1</v>
      </c>
      <c r="H5605" s="203" t="s">
        <v>13028</v>
      </c>
      <c r="I5605" s="205" t="s">
        <v>1455</v>
      </c>
      <c r="J5605" s="208" t="s">
        <v>1455</v>
      </c>
      <c r="K5605" s="203">
        <v>48</v>
      </c>
      <c r="L5605" s="207" t="s">
        <v>827</v>
      </c>
      <c r="M5605" s="208" t="s">
        <v>1436</v>
      </c>
      <c r="N5605" s="209">
        <f t="shared" si="0"/>
        <v>2026</v>
      </c>
      <c r="O5605" s="210">
        <f t="shared" si="1"/>
        <v>1</v>
      </c>
      <c r="P5605" s="211" t="str">
        <f>IFERROR(VLOOKUP(F5605,연간집계!D:E,2,FALSE),"")</f>
        <v>트래블북 198 (쿠션하드/46p)</v>
      </c>
    </row>
    <row r="5606" spans="1:16" ht="12.75">
      <c r="A5606" s="201">
        <v>46035.019224537034</v>
      </c>
      <c r="B5606" s="202">
        <v>46035</v>
      </c>
      <c r="C5606" s="203" t="s">
        <v>13029</v>
      </c>
      <c r="D5606" s="203" t="s">
        <v>11</v>
      </c>
      <c r="E5606" s="204" t="s">
        <v>13030</v>
      </c>
      <c r="F5606" s="49" t="s">
        <v>843</v>
      </c>
      <c r="G5606" s="203">
        <v>1</v>
      </c>
      <c r="H5606" s="203" t="s">
        <v>4521</v>
      </c>
      <c r="I5606" s="205" t="s">
        <v>1453</v>
      </c>
      <c r="J5606" s="206"/>
      <c r="K5606" s="203">
        <v>38</v>
      </c>
      <c r="L5606" s="207" t="s">
        <v>827</v>
      </c>
      <c r="M5606" s="208" t="s">
        <v>1497</v>
      </c>
      <c r="N5606" s="209">
        <f t="shared" si="0"/>
        <v>2026</v>
      </c>
      <c r="O5606" s="210">
        <f t="shared" si="1"/>
        <v>1</v>
      </c>
      <c r="P5606" s="211" t="str">
        <f>IFERROR(VLOOKUP(F5606,연간집계!D:E,2,FALSE),"")</f>
        <v>스탠다드 포토북 8*11 (소프트/무광)</v>
      </c>
    </row>
    <row r="5607" spans="1:16" ht="12.75">
      <c r="A5607" s="201">
        <v>46035.03402777778</v>
      </c>
      <c r="B5607" s="202">
        <v>46035</v>
      </c>
      <c r="C5607" s="203" t="s">
        <v>13031</v>
      </c>
      <c r="D5607" s="203" t="s">
        <v>11</v>
      </c>
      <c r="E5607" s="204" t="s">
        <v>13032</v>
      </c>
      <c r="F5607" s="49" t="s">
        <v>876</v>
      </c>
      <c r="G5607" s="203">
        <v>2</v>
      </c>
      <c r="H5607" s="203" t="s">
        <v>13033</v>
      </c>
      <c r="I5607" s="205" t="s">
        <v>5118</v>
      </c>
      <c r="J5607" s="206"/>
      <c r="K5607" s="203">
        <v>26</v>
      </c>
      <c r="L5607" s="207" t="s">
        <v>827</v>
      </c>
      <c r="M5607" s="208" t="s">
        <v>1425</v>
      </c>
      <c r="N5607" s="209">
        <f t="shared" si="0"/>
        <v>2026</v>
      </c>
      <c r="O5607" s="210">
        <f t="shared" si="1"/>
        <v>1</v>
      </c>
      <c r="P5607" s="211" t="str">
        <f>IFERROR(VLOOKUP(F5607,연간집계!D:E,2,FALSE),"")</f>
        <v>스탠다드 포토북 11*8 (하드/유광)</v>
      </c>
    </row>
    <row r="5608" spans="1:16" ht="12.75">
      <c r="A5608" s="201">
        <v>46035.217256944445</v>
      </c>
      <c r="B5608" s="202">
        <v>46035</v>
      </c>
      <c r="C5608" s="203" t="s">
        <v>13034</v>
      </c>
      <c r="D5608" s="203" t="s">
        <v>11</v>
      </c>
      <c r="E5608" s="204" t="s">
        <v>13035</v>
      </c>
      <c r="F5608" s="49" t="s">
        <v>1284</v>
      </c>
      <c r="G5608" s="203">
        <v>1</v>
      </c>
      <c r="H5608" s="203" t="s">
        <v>13036</v>
      </c>
      <c r="I5608" s="205" t="s">
        <v>5016</v>
      </c>
      <c r="J5608" s="206"/>
      <c r="K5608" s="203">
        <v>26</v>
      </c>
      <c r="L5608" s="207" t="s">
        <v>828</v>
      </c>
      <c r="M5608" s="208" t="s">
        <v>1436</v>
      </c>
      <c r="N5608" s="209">
        <f t="shared" si="0"/>
        <v>2026</v>
      </c>
      <c r="O5608" s="210">
        <f t="shared" si="1"/>
        <v>1</v>
      </c>
      <c r="P5608" s="211" t="str">
        <f>IFERROR(VLOOKUP(F5608,연간집계!D:E,2,FALSE),"")</f>
        <v>PCMS_스탠다드캘린더</v>
      </c>
    </row>
    <row r="5609" spans="1:16" ht="12.75">
      <c r="A5609" s="201">
        <v>46035.434502314813</v>
      </c>
      <c r="B5609" s="202">
        <v>46035</v>
      </c>
      <c r="C5609" s="203" t="s">
        <v>13037</v>
      </c>
      <c r="D5609" s="203" t="s">
        <v>11</v>
      </c>
      <c r="E5609" s="204" t="s">
        <v>13038</v>
      </c>
      <c r="F5609" s="49" t="s">
        <v>1284</v>
      </c>
      <c r="G5609" s="203">
        <v>14</v>
      </c>
      <c r="H5609" s="203" t="s">
        <v>13039</v>
      </c>
      <c r="I5609" s="205" t="s">
        <v>1501</v>
      </c>
      <c r="J5609" s="206"/>
      <c r="K5609" s="203">
        <v>26</v>
      </c>
      <c r="L5609" s="207" t="s">
        <v>827</v>
      </c>
      <c r="M5609" s="208" t="s">
        <v>1497</v>
      </c>
      <c r="N5609" s="209">
        <f t="shared" si="0"/>
        <v>2026</v>
      </c>
      <c r="O5609" s="210">
        <f t="shared" si="1"/>
        <v>1</v>
      </c>
      <c r="P5609" s="211" t="str">
        <f>IFERROR(VLOOKUP(F5609,연간집계!D:E,2,FALSE),"")</f>
        <v>PCMS_스탠다드캘린더</v>
      </c>
    </row>
    <row r="5610" spans="1:16" ht="12.75">
      <c r="A5610" s="201">
        <v>46035.434513888889</v>
      </c>
      <c r="B5610" s="202">
        <v>46035</v>
      </c>
      <c r="C5610" s="203" t="s">
        <v>13040</v>
      </c>
      <c r="D5610" s="203" t="s">
        <v>11</v>
      </c>
      <c r="E5610" s="204" t="s">
        <v>13041</v>
      </c>
      <c r="F5610" s="49" t="s">
        <v>1284</v>
      </c>
      <c r="G5610" s="203">
        <v>7</v>
      </c>
      <c r="H5610" s="203" t="s">
        <v>13039</v>
      </c>
      <c r="I5610" s="205" t="s">
        <v>1501</v>
      </c>
      <c r="J5610" s="206"/>
      <c r="K5610" s="203">
        <v>26</v>
      </c>
      <c r="L5610" s="207" t="s">
        <v>827</v>
      </c>
      <c r="M5610" s="208" t="s">
        <v>1497</v>
      </c>
      <c r="N5610" s="209">
        <f t="shared" si="0"/>
        <v>2026</v>
      </c>
      <c r="O5610" s="210">
        <f t="shared" si="1"/>
        <v>1</v>
      </c>
      <c r="P5610" s="211" t="str">
        <f>IFERROR(VLOOKUP(F5610,연간집계!D:E,2,FALSE),"")</f>
        <v>PCMS_스탠다드캘린더</v>
      </c>
    </row>
    <row r="5611" spans="1:16" ht="12.75">
      <c r="A5611" s="201">
        <v>46035.434525462966</v>
      </c>
      <c r="B5611" s="202">
        <v>46035</v>
      </c>
      <c r="C5611" s="203" t="s">
        <v>13042</v>
      </c>
      <c r="D5611" s="203" t="s">
        <v>11</v>
      </c>
      <c r="E5611" s="204" t="s">
        <v>13043</v>
      </c>
      <c r="F5611" s="49" t="s">
        <v>1284</v>
      </c>
      <c r="G5611" s="203">
        <v>7</v>
      </c>
      <c r="H5611" s="203" t="s">
        <v>13039</v>
      </c>
      <c r="I5611" s="205" t="s">
        <v>1501</v>
      </c>
      <c r="J5611" s="206"/>
      <c r="K5611" s="203">
        <v>26</v>
      </c>
      <c r="L5611" s="207" t="s">
        <v>827</v>
      </c>
      <c r="M5611" s="208" t="s">
        <v>1497</v>
      </c>
      <c r="N5611" s="209">
        <f t="shared" si="0"/>
        <v>2026</v>
      </c>
      <c r="O5611" s="210">
        <f t="shared" si="1"/>
        <v>1</v>
      </c>
      <c r="P5611" s="211" t="str">
        <f>IFERROR(VLOOKUP(F5611,연간집계!D:E,2,FALSE),"")</f>
        <v>PCMS_스탠다드캘린더</v>
      </c>
    </row>
    <row r="5612" spans="1:16" ht="12.75">
      <c r="A5612" s="201">
        <v>46035.434548611112</v>
      </c>
      <c r="B5612" s="202">
        <v>46035</v>
      </c>
      <c r="C5612" s="203" t="s">
        <v>13044</v>
      </c>
      <c r="D5612" s="203" t="s">
        <v>11</v>
      </c>
      <c r="E5612" s="204" t="s">
        <v>13045</v>
      </c>
      <c r="F5612" s="49" t="s">
        <v>1284</v>
      </c>
      <c r="G5612" s="203">
        <v>9</v>
      </c>
      <c r="H5612" s="203" t="s">
        <v>13039</v>
      </c>
      <c r="I5612" s="205" t="s">
        <v>1501</v>
      </c>
      <c r="J5612" s="206"/>
      <c r="K5612" s="203">
        <v>26</v>
      </c>
      <c r="L5612" s="207" t="s">
        <v>827</v>
      </c>
      <c r="M5612" s="208" t="s">
        <v>1497</v>
      </c>
      <c r="N5612" s="209">
        <f t="shared" si="0"/>
        <v>2026</v>
      </c>
      <c r="O5612" s="210">
        <f t="shared" si="1"/>
        <v>1</v>
      </c>
      <c r="P5612" s="211" t="str">
        <f>IFERROR(VLOOKUP(F5612,연간집계!D:E,2,FALSE),"")</f>
        <v>PCMS_스탠다드캘린더</v>
      </c>
    </row>
    <row r="5613" spans="1:16" ht="12.75">
      <c r="A5613" s="201">
        <v>46035.434560185182</v>
      </c>
      <c r="B5613" s="202">
        <v>46035</v>
      </c>
      <c r="C5613" s="203" t="s">
        <v>13046</v>
      </c>
      <c r="D5613" s="203" t="s">
        <v>11</v>
      </c>
      <c r="E5613" s="204" t="s">
        <v>13047</v>
      </c>
      <c r="F5613" s="49" t="s">
        <v>1284</v>
      </c>
      <c r="G5613" s="203">
        <v>12</v>
      </c>
      <c r="H5613" s="203" t="s">
        <v>13039</v>
      </c>
      <c r="I5613" s="205" t="s">
        <v>1501</v>
      </c>
      <c r="J5613" s="206"/>
      <c r="K5613" s="203">
        <v>26</v>
      </c>
      <c r="L5613" s="207" t="s">
        <v>827</v>
      </c>
      <c r="M5613" s="208" t="s">
        <v>1497</v>
      </c>
      <c r="N5613" s="209">
        <f t="shared" si="0"/>
        <v>2026</v>
      </c>
      <c r="O5613" s="210">
        <f t="shared" si="1"/>
        <v>1</v>
      </c>
      <c r="P5613" s="211" t="str">
        <f>IFERROR(VLOOKUP(F5613,연간집계!D:E,2,FALSE),"")</f>
        <v>PCMS_스탠다드캘린더</v>
      </c>
    </row>
    <row r="5614" spans="1:16" ht="12.75">
      <c r="A5614" s="201">
        <v>46035.434571759259</v>
      </c>
      <c r="B5614" s="202">
        <v>46035</v>
      </c>
      <c r="C5614" s="203" t="s">
        <v>13048</v>
      </c>
      <c r="D5614" s="203" t="s">
        <v>11</v>
      </c>
      <c r="E5614" s="204" t="s">
        <v>13049</v>
      </c>
      <c r="F5614" s="49" t="s">
        <v>1284</v>
      </c>
      <c r="G5614" s="203">
        <v>8</v>
      </c>
      <c r="H5614" s="203" t="s">
        <v>13039</v>
      </c>
      <c r="I5614" s="205" t="s">
        <v>1501</v>
      </c>
      <c r="J5614" s="206"/>
      <c r="K5614" s="203">
        <v>26</v>
      </c>
      <c r="L5614" s="207" t="s">
        <v>827</v>
      </c>
      <c r="M5614" s="208" t="s">
        <v>1497</v>
      </c>
      <c r="N5614" s="209">
        <f t="shared" si="0"/>
        <v>2026</v>
      </c>
      <c r="O5614" s="210">
        <f t="shared" si="1"/>
        <v>1</v>
      </c>
      <c r="P5614" s="211" t="str">
        <f>IFERROR(VLOOKUP(F5614,연간집계!D:E,2,FALSE),"")</f>
        <v>PCMS_스탠다드캘린더</v>
      </c>
    </row>
    <row r="5615" spans="1:16" ht="12.75">
      <c r="A5615" s="201">
        <v>46035.434594907405</v>
      </c>
      <c r="B5615" s="202">
        <v>46035</v>
      </c>
      <c r="C5615" s="203" t="s">
        <v>13050</v>
      </c>
      <c r="D5615" s="203" t="s">
        <v>11</v>
      </c>
      <c r="E5615" s="204" t="s">
        <v>13051</v>
      </c>
      <c r="F5615" s="49" t="s">
        <v>1284</v>
      </c>
      <c r="G5615" s="203">
        <v>9</v>
      </c>
      <c r="H5615" s="203" t="s">
        <v>13039</v>
      </c>
      <c r="I5615" s="205" t="s">
        <v>1501</v>
      </c>
      <c r="J5615" s="206"/>
      <c r="K5615" s="203">
        <v>26</v>
      </c>
      <c r="L5615" s="207" t="s">
        <v>827</v>
      </c>
      <c r="M5615" s="208" t="s">
        <v>1497</v>
      </c>
      <c r="N5615" s="209">
        <f t="shared" si="0"/>
        <v>2026</v>
      </c>
      <c r="O5615" s="210">
        <f t="shared" si="1"/>
        <v>1</v>
      </c>
      <c r="P5615" s="211" t="str">
        <f>IFERROR(VLOOKUP(F5615,연간집계!D:E,2,FALSE),"")</f>
        <v>PCMS_스탠다드캘린더</v>
      </c>
    </row>
    <row r="5616" spans="1:16" ht="12.75">
      <c r="A5616" s="201">
        <v>46035.434606481482</v>
      </c>
      <c r="B5616" s="202">
        <v>46035</v>
      </c>
      <c r="C5616" s="203" t="s">
        <v>13052</v>
      </c>
      <c r="D5616" s="203" t="s">
        <v>11</v>
      </c>
      <c r="E5616" s="204" t="s">
        <v>13053</v>
      </c>
      <c r="F5616" s="49" t="s">
        <v>1284</v>
      </c>
      <c r="G5616" s="203">
        <v>8</v>
      </c>
      <c r="H5616" s="203" t="s">
        <v>13039</v>
      </c>
      <c r="I5616" s="205" t="s">
        <v>1501</v>
      </c>
      <c r="J5616" s="206"/>
      <c r="K5616" s="203">
        <v>26</v>
      </c>
      <c r="L5616" s="207" t="s">
        <v>827</v>
      </c>
      <c r="M5616" s="208" t="s">
        <v>1497</v>
      </c>
      <c r="N5616" s="209">
        <f t="shared" si="0"/>
        <v>2026</v>
      </c>
      <c r="O5616" s="210">
        <f t="shared" si="1"/>
        <v>1</v>
      </c>
      <c r="P5616" s="211" t="str">
        <f>IFERROR(VLOOKUP(F5616,연간집계!D:E,2,FALSE),"")</f>
        <v>PCMS_스탠다드캘린더</v>
      </c>
    </row>
    <row r="5617" spans="1:16" ht="12.75">
      <c r="A5617" s="201">
        <v>46035.434618055559</v>
      </c>
      <c r="B5617" s="202">
        <v>46035</v>
      </c>
      <c r="C5617" s="203" t="s">
        <v>13054</v>
      </c>
      <c r="D5617" s="203" t="s">
        <v>11</v>
      </c>
      <c r="E5617" s="204" t="s">
        <v>13055</v>
      </c>
      <c r="F5617" s="49" t="s">
        <v>1284</v>
      </c>
      <c r="G5617" s="203">
        <v>11</v>
      </c>
      <c r="H5617" s="203" t="s">
        <v>13039</v>
      </c>
      <c r="I5617" s="205" t="s">
        <v>1501</v>
      </c>
      <c r="J5617" s="206"/>
      <c r="K5617" s="203">
        <v>26</v>
      </c>
      <c r="L5617" s="207" t="s">
        <v>827</v>
      </c>
      <c r="M5617" s="208" t="s">
        <v>1497</v>
      </c>
      <c r="N5617" s="209">
        <f t="shared" si="0"/>
        <v>2026</v>
      </c>
      <c r="O5617" s="210">
        <f t="shared" si="1"/>
        <v>1</v>
      </c>
      <c r="P5617" s="211" t="str">
        <f>IFERROR(VLOOKUP(F5617,연간집계!D:E,2,FALSE),"")</f>
        <v>PCMS_스탠다드캘린더</v>
      </c>
    </row>
    <row r="5618" spans="1:16" ht="12.75">
      <c r="A5618" s="201">
        <v>46035.461296296293</v>
      </c>
      <c r="B5618" s="202">
        <v>46035</v>
      </c>
      <c r="C5618" s="203" t="s">
        <v>13056</v>
      </c>
      <c r="D5618" s="203" t="s">
        <v>11</v>
      </c>
      <c r="E5618" s="204" t="s">
        <v>13057</v>
      </c>
      <c r="F5618" s="49" t="s">
        <v>1284</v>
      </c>
      <c r="G5618" s="203">
        <v>2</v>
      </c>
      <c r="H5618" s="203" t="s">
        <v>13058</v>
      </c>
      <c r="I5618" s="205" t="s">
        <v>1501</v>
      </c>
      <c r="J5618" s="206"/>
      <c r="K5618" s="203">
        <v>26</v>
      </c>
      <c r="L5618" s="207" t="s">
        <v>827</v>
      </c>
      <c r="M5618" s="208" t="s">
        <v>1481</v>
      </c>
      <c r="N5618" s="209">
        <f t="shared" si="0"/>
        <v>2026</v>
      </c>
      <c r="O5618" s="210">
        <f t="shared" si="1"/>
        <v>1</v>
      </c>
      <c r="P5618" s="211" t="str">
        <f>IFERROR(VLOOKUP(F5618,연간집계!D:E,2,FALSE),"")</f>
        <v>PCMS_스탠다드캘린더</v>
      </c>
    </row>
    <row r="5619" spans="1:16" ht="12.75">
      <c r="A5619" s="201">
        <v>46035.46435185185</v>
      </c>
      <c r="B5619" s="202">
        <v>46035</v>
      </c>
      <c r="C5619" s="203" t="s">
        <v>13059</v>
      </c>
      <c r="D5619" s="203" t="s">
        <v>11</v>
      </c>
      <c r="E5619" s="204" t="s">
        <v>13060</v>
      </c>
      <c r="F5619" s="49" t="s">
        <v>865</v>
      </c>
      <c r="G5619" s="203">
        <v>1</v>
      </c>
      <c r="H5619" s="203" t="s">
        <v>3513</v>
      </c>
      <c r="I5619" s="205" t="s">
        <v>1566</v>
      </c>
      <c r="J5619" s="206"/>
      <c r="K5619" s="203">
        <v>32</v>
      </c>
      <c r="L5619" s="207" t="s">
        <v>827</v>
      </c>
      <c r="M5619" s="208" t="s">
        <v>1645</v>
      </c>
      <c r="N5619" s="209">
        <f t="shared" si="0"/>
        <v>2026</v>
      </c>
      <c r="O5619" s="210">
        <f t="shared" si="1"/>
        <v>1</v>
      </c>
      <c r="P5619" s="211" t="str">
        <f>IFERROR(VLOOKUP(F5619,연간집계!D:E,2,FALSE),"")</f>
        <v>스탠다드 포토북 8*6 (하드/무광)</v>
      </c>
    </row>
    <row r="5620" spans="1:16" ht="12.75">
      <c r="A5620" s="201">
        <v>46035.470393518517</v>
      </c>
      <c r="B5620" s="202">
        <v>46035</v>
      </c>
      <c r="C5620" s="203" t="s">
        <v>13061</v>
      </c>
      <c r="D5620" s="203" t="s">
        <v>11</v>
      </c>
      <c r="E5620" s="204" t="s">
        <v>13062</v>
      </c>
      <c r="F5620" s="49" t="s">
        <v>838</v>
      </c>
      <c r="G5620" s="203">
        <v>9</v>
      </c>
      <c r="H5620" s="203" t="s">
        <v>13063</v>
      </c>
      <c r="I5620" s="205" t="s">
        <v>8608</v>
      </c>
      <c r="J5620" s="206"/>
      <c r="K5620" s="203">
        <v>32</v>
      </c>
      <c r="L5620" s="207" t="s">
        <v>827</v>
      </c>
      <c r="M5620" s="203" t="s">
        <v>5021</v>
      </c>
      <c r="N5620" s="209">
        <f t="shared" si="0"/>
        <v>2026</v>
      </c>
      <c r="O5620" s="210">
        <f t="shared" si="1"/>
        <v>1</v>
      </c>
      <c r="P5620" s="211" t="str">
        <f>IFERROR(VLOOKUP(F5620,연간집계!D:E,2,FALSE),"")</f>
        <v>스탠다드 포토북 6*8 (하드/무광)</v>
      </c>
    </row>
    <row r="5621" spans="1:16" ht="12.75">
      <c r="A5621" s="201">
        <v>46035.527453703704</v>
      </c>
      <c r="B5621" s="202">
        <v>46035</v>
      </c>
      <c r="C5621" s="203" t="s">
        <v>13064</v>
      </c>
      <c r="D5621" s="203" t="s">
        <v>11</v>
      </c>
      <c r="E5621" s="204" t="s">
        <v>13065</v>
      </c>
      <c r="F5621" s="49" t="s">
        <v>1347</v>
      </c>
      <c r="G5621" s="203">
        <v>1</v>
      </c>
      <c r="H5621" s="203" t="s">
        <v>13066</v>
      </c>
      <c r="I5621" s="205" t="s">
        <v>1440</v>
      </c>
      <c r="J5621" s="205" t="s">
        <v>1628</v>
      </c>
      <c r="K5621" s="203">
        <v>1</v>
      </c>
      <c r="L5621" s="207" t="s">
        <v>827</v>
      </c>
      <c r="M5621" s="208" t="s">
        <v>1629</v>
      </c>
      <c r="N5621" s="209">
        <f t="shared" si="0"/>
        <v>2026</v>
      </c>
      <c r="O5621" s="210">
        <f t="shared" si="1"/>
        <v>1</v>
      </c>
      <c r="P5621" s="211" t="str">
        <f>IFERROR(VLOOKUP(F5621,연간집계!D:E,2,FALSE),"")</f>
        <v>아크릴키링</v>
      </c>
    </row>
    <row r="5622" spans="1:16" ht="12.75">
      <c r="A5622" s="201">
        <v>46035.527465277781</v>
      </c>
      <c r="B5622" s="202">
        <v>46035</v>
      </c>
      <c r="C5622" s="203" t="s">
        <v>13067</v>
      </c>
      <c r="D5622" s="203" t="s">
        <v>11</v>
      </c>
      <c r="E5622" s="204" t="s">
        <v>13065</v>
      </c>
      <c r="F5622" s="49" t="s">
        <v>1371</v>
      </c>
      <c r="G5622" s="203">
        <v>2</v>
      </c>
      <c r="H5622" s="203" t="s">
        <v>13066</v>
      </c>
      <c r="I5622" s="205" t="s">
        <v>1440</v>
      </c>
      <c r="J5622" s="206"/>
      <c r="K5622" s="203">
        <v>4</v>
      </c>
      <c r="L5622" s="207" t="s">
        <v>827</v>
      </c>
      <c r="M5622" s="208" t="s">
        <v>1629</v>
      </c>
      <c r="N5622" s="209">
        <f t="shared" si="0"/>
        <v>2026</v>
      </c>
      <c r="O5622" s="210">
        <f t="shared" si="1"/>
        <v>1</v>
      </c>
      <c r="P5622" s="211" t="str">
        <f>IFERROR(VLOOKUP(F5622,연간집계!D:E,2,FALSE),"")</f>
        <v>PCMS_슬로건 300</v>
      </c>
    </row>
    <row r="5623" spans="1:16" ht="12.75">
      <c r="A5623" s="201">
        <v>46035.52747685185</v>
      </c>
      <c r="B5623" s="202">
        <v>46035</v>
      </c>
      <c r="C5623" s="203" t="s">
        <v>13068</v>
      </c>
      <c r="D5623" s="203" t="s">
        <v>11</v>
      </c>
      <c r="E5623" s="204" t="s">
        <v>13065</v>
      </c>
      <c r="F5623" s="49" t="s">
        <v>1351</v>
      </c>
      <c r="G5623" s="203">
        <v>1</v>
      </c>
      <c r="H5623" s="203" t="s">
        <v>13066</v>
      </c>
      <c r="I5623" s="205" t="s">
        <v>1440</v>
      </c>
      <c r="J5623" s="206"/>
      <c r="K5623" s="203">
        <v>10</v>
      </c>
      <c r="L5623" s="207" t="s">
        <v>827</v>
      </c>
      <c r="M5623" s="208" t="s">
        <v>1629</v>
      </c>
      <c r="N5623" s="209">
        <f t="shared" si="0"/>
        <v>2026</v>
      </c>
      <c r="O5623" s="210">
        <f t="shared" si="1"/>
        <v>1</v>
      </c>
      <c r="P5623" s="211" t="str">
        <f>IFERROR(VLOOKUP(F5623,연간집계!D:E,2,FALSE),"")</f>
        <v>PCMS_엽서 100</v>
      </c>
    </row>
    <row r="5624" spans="1:16" ht="12.75">
      <c r="A5624" s="201">
        <v>46035.527488425927</v>
      </c>
      <c r="B5624" s="202">
        <v>46035</v>
      </c>
      <c r="C5624" s="203" t="s">
        <v>13069</v>
      </c>
      <c r="D5624" s="203" t="s">
        <v>11</v>
      </c>
      <c r="E5624" s="204" t="s">
        <v>13065</v>
      </c>
      <c r="F5624" s="49" t="s">
        <v>1351</v>
      </c>
      <c r="G5624" s="203">
        <v>1</v>
      </c>
      <c r="H5624" s="203" t="s">
        <v>13066</v>
      </c>
      <c r="I5624" s="205" t="s">
        <v>1440</v>
      </c>
      <c r="J5624" s="206"/>
      <c r="K5624" s="203">
        <v>10</v>
      </c>
      <c r="L5624" s="207" t="s">
        <v>827</v>
      </c>
      <c r="M5624" s="208" t="s">
        <v>1629</v>
      </c>
      <c r="N5624" s="209">
        <f t="shared" si="0"/>
        <v>2026</v>
      </c>
      <c r="O5624" s="210">
        <f t="shared" si="1"/>
        <v>1</v>
      </c>
      <c r="P5624" s="211" t="str">
        <f>IFERROR(VLOOKUP(F5624,연간집계!D:E,2,FALSE),"")</f>
        <v>PCMS_엽서 100</v>
      </c>
    </row>
    <row r="5625" spans="1:16" ht="12.75">
      <c r="A5625" s="201">
        <v>46035.527499999997</v>
      </c>
      <c r="B5625" s="202">
        <v>46035</v>
      </c>
      <c r="C5625" s="203" t="s">
        <v>13070</v>
      </c>
      <c r="D5625" s="203" t="s">
        <v>11</v>
      </c>
      <c r="E5625" s="204" t="s">
        <v>13065</v>
      </c>
      <c r="F5625" s="49" t="s">
        <v>1351</v>
      </c>
      <c r="G5625" s="203">
        <v>1</v>
      </c>
      <c r="H5625" s="203" t="s">
        <v>13066</v>
      </c>
      <c r="I5625" s="205" t="s">
        <v>1440</v>
      </c>
      <c r="J5625" s="206"/>
      <c r="K5625" s="203">
        <v>10</v>
      </c>
      <c r="L5625" s="207" t="s">
        <v>827</v>
      </c>
      <c r="M5625" s="208" t="s">
        <v>1629</v>
      </c>
      <c r="N5625" s="209">
        <f t="shared" si="0"/>
        <v>2026</v>
      </c>
      <c r="O5625" s="210">
        <f t="shared" si="1"/>
        <v>1</v>
      </c>
      <c r="P5625" s="211" t="str">
        <f>IFERROR(VLOOKUP(F5625,연간집계!D:E,2,FALSE),"")</f>
        <v>PCMS_엽서 100</v>
      </c>
    </row>
    <row r="5626" spans="1:16" ht="12.75">
      <c r="A5626" s="201">
        <v>46035.52752314815</v>
      </c>
      <c r="B5626" s="202">
        <v>46035</v>
      </c>
      <c r="C5626" s="203" t="s">
        <v>13071</v>
      </c>
      <c r="D5626" s="203" t="s">
        <v>11</v>
      </c>
      <c r="E5626" s="204" t="s">
        <v>13065</v>
      </c>
      <c r="F5626" s="49" t="s">
        <v>1299</v>
      </c>
      <c r="G5626" s="203">
        <v>1</v>
      </c>
      <c r="H5626" s="203" t="s">
        <v>13066</v>
      </c>
      <c r="I5626" s="205" t="s">
        <v>1440</v>
      </c>
      <c r="J5626" s="206"/>
      <c r="K5626" s="203">
        <v>15</v>
      </c>
      <c r="L5626" s="207" t="s">
        <v>827</v>
      </c>
      <c r="M5626" s="208" t="s">
        <v>1629</v>
      </c>
      <c r="N5626" s="209">
        <f t="shared" si="0"/>
        <v>2026</v>
      </c>
      <c r="O5626" s="210">
        <f t="shared" si="1"/>
        <v>1</v>
      </c>
      <c r="P5626" s="211" t="str">
        <f>IFERROR(VLOOKUP(F5626,연간집계!D:E,2,FALSE),"")</f>
        <v>PCMS_우드월캘린더</v>
      </c>
    </row>
    <row r="5627" spans="1:16" ht="12.75">
      <c r="A5627" s="201">
        <v>46035.52753472222</v>
      </c>
      <c r="B5627" s="202">
        <v>46035</v>
      </c>
      <c r="C5627" s="203" t="s">
        <v>13072</v>
      </c>
      <c r="D5627" s="203" t="s">
        <v>11</v>
      </c>
      <c r="E5627" s="204" t="s">
        <v>13065</v>
      </c>
      <c r="F5627" s="49" t="s">
        <v>1281</v>
      </c>
      <c r="G5627" s="203">
        <v>1</v>
      </c>
      <c r="H5627" s="203" t="s">
        <v>13066</v>
      </c>
      <c r="I5627" s="205" t="s">
        <v>1440</v>
      </c>
      <c r="J5627" s="206"/>
      <c r="K5627" s="203">
        <v>26</v>
      </c>
      <c r="L5627" s="207" t="s">
        <v>827</v>
      </c>
      <c r="M5627" s="208" t="s">
        <v>1629</v>
      </c>
      <c r="N5627" s="209">
        <f t="shared" si="0"/>
        <v>2026</v>
      </c>
      <c r="O5627" s="210">
        <f t="shared" si="1"/>
        <v>1</v>
      </c>
      <c r="P5627" s="211" t="str">
        <f>IFERROR(VLOOKUP(F5627,연간집계!D:E,2,FALSE),"")</f>
        <v>PCMS_빅캘린더</v>
      </c>
    </row>
    <row r="5628" spans="1:16" ht="12.75">
      <c r="A5628" s="201">
        <v>46035.588645833333</v>
      </c>
      <c r="B5628" s="202">
        <v>46035</v>
      </c>
      <c r="C5628" s="203" t="s">
        <v>13073</v>
      </c>
      <c r="D5628" s="203" t="s">
        <v>11</v>
      </c>
      <c r="E5628" s="204" t="s">
        <v>13074</v>
      </c>
      <c r="F5628" s="49" t="s">
        <v>856</v>
      </c>
      <c r="G5628" s="203">
        <v>1</v>
      </c>
      <c r="H5628" s="203" t="s">
        <v>12633</v>
      </c>
      <c r="I5628" s="205" t="s">
        <v>1453</v>
      </c>
      <c r="J5628" s="206"/>
      <c r="K5628" s="203">
        <v>40</v>
      </c>
      <c r="L5628" s="207" t="s">
        <v>827</v>
      </c>
      <c r="M5628" s="208" t="s">
        <v>1436</v>
      </c>
      <c r="N5628" s="209">
        <f t="shared" si="0"/>
        <v>2026</v>
      </c>
      <c r="O5628" s="210">
        <f t="shared" si="1"/>
        <v>1</v>
      </c>
      <c r="P5628" s="211" t="str">
        <f>IFERROR(VLOOKUP(F5628,연간집계!D:E,2,FALSE),"")</f>
        <v>스탠다드 포토북 8*8 (하드/무광)</v>
      </c>
    </row>
    <row r="5629" spans="1:16" ht="12.75">
      <c r="A5629" s="201">
        <v>46035.603622685187</v>
      </c>
      <c r="B5629" s="202">
        <v>46035</v>
      </c>
      <c r="C5629" s="203" t="s">
        <v>13075</v>
      </c>
      <c r="D5629" s="203" t="s">
        <v>11</v>
      </c>
      <c r="E5629" s="204" t="s">
        <v>13076</v>
      </c>
      <c r="F5629" s="49" t="s">
        <v>1281</v>
      </c>
      <c r="G5629" s="203">
        <v>1</v>
      </c>
      <c r="H5629" s="203" t="s">
        <v>9984</v>
      </c>
      <c r="I5629" s="205" t="s">
        <v>5624</v>
      </c>
      <c r="J5629" s="206"/>
      <c r="K5629" s="203">
        <v>26</v>
      </c>
      <c r="L5629" s="207" t="s">
        <v>827</v>
      </c>
      <c r="M5629" s="208" t="s">
        <v>1481</v>
      </c>
      <c r="N5629" s="209">
        <f t="shared" si="0"/>
        <v>2026</v>
      </c>
      <c r="O5629" s="210">
        <f t="shared" si="1"/>
        <v>1</v>
      </c>
      <c r="P5629" s="211" t="str">
        <f>IFERROR(VLOOKUP(F5629,연간집계!D:E,2,FALSE),"")</f>
        <v>PCMS_빅캘린더</v>
      </c>
    </row>
    <row r="5630" spans="1:16" ht="12.75">
      <c r="A5630" s="201">
        <v>46035.607314814813</v>
      </c>
      <c r="B5630" s="202">
        <v>46035</v>
      </c>
      <c r="C5630" s="203" t="s">
        <v>13077</v>
      </c>
      <c r="D5630" s="203" t="s">
        <v>11</v>
      </c>
      <c r="E5630" s="204" t="s">
        <v>13078</v>
      </c>
      <c r="F5630" s="49" t="s">
        <v>849</v>
      </c>
      <c r="G5630" s="203">
        <v>1</v>
      </c>
      <c r="H5630" s="203" t="s">
        <v>12235</v>
      </c>
      <c r="I5630" s="205" t="s">
        <v>1453</v>
      </c>
      <c r="J5630" s="206"/>
      <c r="K5630" s="203">
        <v>38</v>
      </c>
      <c r="L5630" s="207" t="s">
        <v>827</v>
      </c>
      <c r="M5630" s="208" t="s">
        <v>4034</v>
      </c>
      <c r="N5630" s="209">
        <f t="shared" si="0"/>
        <v>2026</v>
      </c>
      <c r="O5630" s="210">
        <f t="shared" si="1"/>
        <v>1</v>
      </c>
      <c r="P5630" s="211" t="str">
        <f>IFERROR(VLOOKUP(F5630,연간집계!D:E,2,FALSE),"")</f>
        <v>스탠다드 포토북 8*11 (하드/유광)</v>
      </c>
    </row>
    <row r="5631" spans="1:16" ht="12.75">
      <c r="A5631" s="201">
        <v>46035.619363425925</v>
      </c>
      <c r="B5631" s="202">
        <v>46035</v>
      </c>
      <c r="C5631" s="203" t="s">
        <v>13079</v>
      </c>
      <c r="D5631" s="203" t="s">
        <v>11</v>
      </c>
      <c r="E5631" s="204" t="s">
        <v>13080</v>
      </c>
      <c r="F5631" s="49" t="s">
        <v>852</v>
      </c>
      <c r="G5631" s="203">
        <v>1</v>
      </c>
      <c r="H5631" s="203" t="s">
        <v>12015</v>
      </c>
      <c r="I5631" s="205" t="s">
        <v>1440</v>
      </c>
      <c r="J5631" s="206"/>
      <c r="K5631" s="203">
        <v>74</v>
      </c>
      <c r="L5631" s="207" t="s">
        <v>827</v>
      </c>
      <c r="M5631" s="208" t="s">
        <v>1471</v>
      </c>
      <c r="N5631" s="209">
        <f t="shared" si="0"/>
        <v>2026</v>
      </c>
      <c r="O5631" s="210">
        <f t="shared" si="1"/>
        <v>1</v>
      </c>
      <c r="P5631" s="211" t="str">
        <f>IFERROR(VLOOKUP(F5631,연간집계!D:E,2,FALSE),"")</f>
        <v>스탠다드 포토북 8*8 (소프트/무광)</v>
      </c>
    </row>
    <row r="5632" spans="1:16" ht="12.75">
      <c r="A5632" s="201">
        <v>46035.625381944446</v>
      </c>
      <c r="B5632" s="202">
        <v>46035</v>
      </c>
      <c r="C5632" s="203" t="s">
        <v>13081</v>
      </c>
      <c r="D5632" s="203" t="s">
        <v>11</v>
      </c>
      <c r="E5632" s="204" t="s">
        <v>13082</v>
      </c>
      <c r="F5632" s="49" t="s">
        <v>1269</v>
      </c>
      <c r="G5632" s="203">
        <v>9</v>
      </c>
      <c r="H5632" s="203" t="s">
        <v>6818</v>
      </c>
      <c r="I5632" s="205" t="s">
        <v>5016</v>
      </c>
      <c r="J5632" s="206"/>
      <c r="K5632" s="203">
        <v>26</v>
      </c>
      <c r="L5632" s="207" t="s">
        <v>827</v>
      </c>
      <c r="M5632" s="208" t="s">
        <v>1497</v>
      </c>
      <c r="N5632" s="209">
        <f t="shared" si="0"/>
        <v>2026</v>
      </c>
      <c r="O5632" s="210">
        <f t="shared" si="1"/>
        <v>1</v>
      </c>
      <c r="P5632" s="211" t="str">
        <f>IFERROR(VLOOKUP(F5632,연간집계!D:E,2,FALSE),"")</f>
        <v>PCMS_미니캘린더</v>
      </c>
    </row>
    <row r="5633" spans="1:16" ht="12.75">
      <c r="A5633" s="201">
        <v>46035.650231481479</v>
      </c>
      <c r="B5633" s="202">
        <v>46035</v>
      </c>
      <c r="C5633" s="203" t="s">
        <v>13083</v>
      </c>
      <c r="D5633" s="203" t="s">
        <v>11</v>
      </c>
      <c r="E5633" s="204" t="s">
        <v>13084</v>
      </c>
      <c r="F5633" s="49" t="s">
        <v>865</v>
      </c>
      <c r="G5633" s="203">
        <v>1</v>
      </c>
      <c r="H5633" s="203" t="s">
        <v>13085</v>
      </c>
      <c r="I5633" s="205" t="s">
        <v>1440</v>
      </c>
      <c r="J5633" s="206"/>
      <c r="K5633" s="203">
        <v>26</v>
      </c>
      <c r="L5633" s="207" t="s">
        <v>827</v>
      </c>
      <c r="M5633" s="208" t="s">
        <v>1497</v>
      </c>
      <c r="N5633" s="209">
        <f t="shared" si="0"/>
        <v>2026</v>
      </c>
      <c r="O5633" s="210">
        <f t="shared" si="1"/>
        <v>1</v>
      </c>
      <c r="P5633" s="211" t="str">
        <f>IFERROR(VLOOKUP(F5633,연간집계!D:E,2,FALSE),"")</f>
        <v>스탠다드 포토북 8*6 (하드/무광)</v>
      </c>
    </row>
    <row r="5634" spans="1:16" ht="12.75">
      <c r="A5634" s="201">
        <v>46035.674398148149</v>
      </c>
      <c r="B5634" s="202">
        <v>46035</v>
      </c>
      <c r="C5634" s="203" t="s">
        <v>13086</v>
      </c>
      <c r="D5634" s="203" t="s">
        <v>11</v>
      </c>
      <c r="E5634" s="204" t="s">
        <v>13087</v>
      </c>
      <c r="F5634" s="49" t="s">
        <v>1074</v>
      </c>
      <c r="G5634" s="203">
        <v>2</v>
      </c>
      <c r="H5634" s="203" t="s">
        <v>459</v>
      </c>
      <c r="I5634" s="205" t="s">
        <v>1440</v>
      </c>
      <c r="J5634" s="208" t="s">
        <v>1791</v>
      </c>
      <c r="K5634" s="203">
        <v>54</v>
      </c>
      <c r="L5634" s="207" t="s">
        <v>827</v>
      </c>
      <c r="M5634" s="208" t="s">
        <v>1612</v>
      </c>
      <c r="N5634" s="209">
        <f t="shared" si="0"/>
        <v>2026</v>
      </c>
      <c r="O5634" s="210">
        <f t="shared" si="1"/>
        <v>1</v>
      </c>
      <c r="P5634" s="211" t="str">
        <f>IFERROR(VLOOKUP(F5634,연간집계!D:E,2,FALSE),"")</f>
        <v>레더북 (로얄와인)</v>
      </c>
    </row>
    <row r="5635" spans="1:16" ht="12.75">
      <c r="A5635" s="201">
        <v>46035.713148148148</v>
      </c>
      <c r="B5635" s="202">
        <v>46035</v>
      </c>
      <c r="C5635" s="203" t="s">
        <v>13088</v>
      </c>
      <c r="D5635" s="203" t="s">
        <v>11</v>
      </c>
      <c r="E5635" s="204" t="s">
        <v>13089</v>
      </c>
      <c r="F5635" s="49" t="s">
        <v>870</v>
      </c>
      <c r="G5635" s="203">
        <v>1</v>
      </c>
      <c r="H5635" s="203" t="s">
        <v>13090</v>
      </c>
      <c r="I5635" s="205" t="s">
        <v>1440</v>
      </c>
      <c r="J5635" s="206"/>
      <c r="K5635" s="203">
        <v>24</v>
      </c>
      <c r="L5635" s="207" t="s">
        <v>827</v>
      </c>
      <c r="M5635" s="208" t="s">
        <v>1645</v>
      </c>
      <c r="N5635" s="209">
        <f t="shared" si="0"/>
        <v>2026</v>
      </c>
      <c r="O5635" s="210">
        <f t="shared" si="1"/>
        <v>1</v>
      </c>
      <c r="P5635" s="211" t="str">
        <f>IFERROR(VLOOKUP(F5635,연간집계!D:E,2,FALSE),"")</f>
        <v>스탠다드 포토북 11*8 (소프트/무광)</v>
      </c>
    </row>
    <row r="5636" spans="1:16" ht="12.75">
      <c r="A5636" s="201">
        <v>46035.728136574071</v>
      </c>
      <c r="B5636" s="202">
        <v>46035</v>
      </c>
      <c r="C5636" s="203" t="s">
        <v>13091</v>
      </c>
      <c r="D5636" s="203" t="s">
        <v>11</v>
      </c>
      <c r="E5636" s="204" t="s">
        <v>13092</v>
      </c>
      <c r="F5636" s="49" t="s">
        <v>1243</v>
      </c>
      <c r="G5636" s="203">
        <v>1</v>
      </c>
      <c r="H5636" s="203" t="s">
        <v>13093</v>
      </c>
      <c r="I5636" s="205" t="s">
        <v>1453</v>
      </c>
      <c r="J5636" s="206"/>
      <c r="K5636" s="203">
        <v>24</v>
      </c>
      <c r="L5636" s="207" t="s">
        <v>828</v>
      </c>
      <c r="M5636" s="208" t="s">
        <v>1851</v>
      </c>
      <c r="N5636" s="209">
        <f t="shared" si="0"/>
        <v>2026</v>
      </c>
      <c r="O5636" s="210">
        <f t="shared" si="1"/>
        <v>1</v>
      </c>
      <c r="P5636" s="211" t="str">
        <f>IFERROR(VLOOKUP(F5636,연간집계!D:E,2,FALSE),"")</f>
        <v>모바일 포토북 150 (여행)</v>
      </c>
    </row>
    <row r="5637" spans="1:16" ht="12.75">
      <c r="A5637" s="201">
        <v>46035.758125</v>
      </c>
      <c r="B5637" s="202">
        <v>46035</v>
      </c>
      <c r="C5637" s="203" t="s">
        <v>13094</v>
      </c>
      <c r="D5637" s="203" t="s">
        <v>11</v>
      </c>
      <c r="E5637" s="204" t="s">
        <v>13095</v>
      </c>
      <c r="F5637" s="49" t="s">
        <v>994</v>
      </c>
      <c r="G5637" s="203">
        <v>1</v>
      </c>
      <c r="H5637" s="203" t="s">
        <v>12015</v>
      </c>
      <c r="I5637" s="205" t="s">
        <v>12191</v>
      </c>
      <c r="J5637" s="206"/>
      <c r="K5637" s="203">
        <v>72</v>
      </c>
      <c r="L5637" s="207" t="s">
        <v>827</v>
      </c>
      <c r="M5637" s="208" t="s">
        <v>1471</v>
      </c>
      <c r="N5637" s="209">
        <f t="shared" si="0"/>
        <v>2026</v>
      </c>
      <c r="O5637" s="210">
        <f t="shared" si="1"/>
        <v>1</v>
      </c>
      <c r="P5637" s="211" t="str">
        <f>IFERROR(VLOOKUP(F5637,연간집계!D:E,2,FALSE),"")</f>
        <v>키즈북 198 (소프트/70p)</v>
      </c>
    </row>
    <row r="5638" spans="1:16" ht="12.75">
      <c r="A5638" s="201">
        <v>46035.879444444443</v>
      </c>
      <c r="B5638" s="202">
        <v>46035</v>
      </c>
      <c r="C5638" s="203" t="s">
        <v>13096</v>
      </c>
      <c r="D5638" s="203" t="s">
        <v>11</v>
      </c>
      <c r="E5638" s="204" t="s">
        <v>13097</v>
      </c>
      <c r="F5638" s="49" t="s">
        <v>861</v>
      </c>
      <c r="G5638" s="203">
        <v>1</v>
      </c>
      <c r="H5638" s="203" t="s">
        <v>13098</v>
      </c>
      <c r="I5638" s="205" t="s">
        <v>1453</v>
      </c>
      <c r="J5638" s="206"/>
      <c r="K5638" s="203">
        <v>34</v>
      </c>
      <c r="L5638" s="207" t="s">
        <v>827</v>
      </c>
      <c r="M5638" s="208" t="s">
        <v>1436</v>
      </c>
      <c r="N5638" s="209">
        <f t="shared" si="0"/>
        <v>2026</v>
      </c>
      <c r="O5638" s="210">
        <f t="shared" si="1"/>
        <v>1</v>
      </c>
      <c r="P5638" s="211" t="str">
        <f>IFERROR(VLOOKUP(F5638,연간집계!D:E,2,FALSE),"")</f>
        <v>스탠다드 포토북 8*6 (소프트/무광)</v>
      </c>
    </row>
    <row r="5639" spans="1:16" ht="12.75">
      <c r="A5639" s="201">
        <v>46035.933576388888</v>
      </c>
      <c r="B5639" s="202">
        <v>46035</v>
      </c>
      <c r="C5639" s="203" t="s">
        <v>13099</v>
      </c>
      <c r="D5639" s="203" t="s">
        <v>11</v>
      </c>
      <c r="E5639" s="204" t="s">
        <v>13100</v>
      </c>
      <c r="F5639" s="49" t="s">
        <v>1299</v>
      </c>
      <c r="G5639" s="203">
        <v>1</v>
      </c>
      <c r="H5639" s="203" t="s">
        <v>10986</v>
      </c>
      <c r="I5639" s="205" t="s">
        <v>5190</v>
      </c>
      <c r="J5639" s="206"/>
      <c r="K5639" s="203">
        <v>15</v>
      </c>
      <c r="L5639" s="207" t="s">
        <v>828</v>
      </c>
      <c r="M5639" s="208" t="s">
        <v>1497</v>
      </c>
      <c r="N5639" s="209">
        <f t="shared" si="0"/>
        <v>2026</v>
      </c>
      <c r="O5639" s="210">
        <f t="shared" si="1"/>
        <v>1</v>
      </c>
      <c r="P5639" s="211" t="str">
        <f>IFERROR(VLOOKUP(F5639,연간집계!D:E,2,FALSE),"")</f>
        <v>PCMS_우드월캘린더</v>
      </c>
    </row>
    <row r="5640" spans="1:16" ht="12.75">
      <c r="A5640" s="201">
        <v>46035.954305555555</v>
      </c>
      <c r="B5640" s="202">
        <v>46035</v>
      </c>
      <c r="C5640" s="203" t="s">
        <v>13101</v>
      </c>
      <c r="D5640" s="203" t="s">
        <v>11</v>
      </c>
      <c r="E5640" s="204" t="s">
        <v>13102</v>
      </c>
      <c r="F5640" s="49" t="s">
        <v>1299</v>
      </c>
      <c r="G5640" s="203">
        <v>1</v>
      </c>
      <c r="H5640" s="203" t="s">
        <v>13103</v>
      </c>
      <c r="I5640" s="205" t="s">
        <v>2594</v>
      </c>
      <c r="J5640" s="206"/>
      <c r="K5640" s="203">
        <v>15</v>
      </c>
      <c r="L5640" s="207" t="s">
        <v>827</v>
      </c>
      <c r="M5640" s="208" t="s">
        <v>1471</v>
      </c>
      <c r="N5640" s="209">
        <f t="shared" si="0"/>
        <v>2026</v>
      </c>
      <c r="O5640" s="210">
        <f t="shared" si="1"/>
        <v>1</v>
      </c>
      <c r="P5640" s="211" t="str">
        <f>IFERROR(VLOOKUP(F5640,연간집계!D:E,2,FALSE),"")</f>
        <v>PCMS_우드월캘린더</v>
      </c>
    </row>
    <row r="5641" spans="1:16" ht="12.75">
      <c r="A5641" s="201">
        <v>46035.954317129632</v>
      </c>
      <c r="B5641" s="202">
        <v>46035</v>
      </c>
      <c r="C5641" s="203" t="s">
        <v>13104</v>
      </c>
      <c r="D5641" s="203" t="s">
        <v>11</v>
      </c>
      <c r="E5641" s="204" t="s">
        <v>13105</v>
      </c>
      <c r="F5641" s="49" t="s">
        <v>838</v>
      </c>
      <c r="G5641" s="203">
        <v>1</v>
      </c>
      <c r="H5641" s="203" t="s">
        <v>13106</v>
      </c>
      <c r="I5641" s="205" t="s">
        <v>1453</v>
      </c>
      <c r="J5641" s="206"/>
      <c r="K5641" s="203">
        <v>32</v>
      </c>
      <c r="L5641" s="207" t="s">
        <v>827</v>
      </c>
      <c r="M5641" s="208" t="s">
        <v>1541</v>
      </c>
      <c r="N5641" s="209">
        <f t="shared" si="0"/>
        <v>2026</v>
      </c>
      <c r="O5641" s="210">
        <f t="shared" si="1"/>
        <v>1</v>
      </c>
      <c r="P5641" s="211" t="str">
        <f>IFERROR(VLOOKUP(F5641,연간집계!D:E,2,FALSE),"")</f>
        <v>스탠다드 포토북 6*8 (하드/무광)</v>
      </c>
    </row>
    <row r="5642" spans="1:16" ht="12.75">
      <c r="A5642" s="201">
        <v>46035.954340277778</v>
      </c>
      <c r="B5642" s="202">
        <v>46035</v>
      </c>
      <c r="C5642" s="203" t="s">
        <v>13107</v>
      </c>
      <c r="D5642" s="203" t="s">
        <v>11</v>
      </c>
      <c r="E5642" s="204" t="s">
        <v>13108</v>
      </c>
      <c r="F5642" s="49" t="s">
        <v>1299</v>
      </c>
      <c r="G5642" s="203">
        <v>1</v>
      </c>
      <c r="H5642" s="203" t="s">
        <v>13103</v>
      </c>
      <c r="I5642" s="205" t="s">
        <v>2594</v>
      </c>
      <c r="J5642" s="206"/>
      <c r="K5642" s="203">
        <v>15</v>
      </c>
      <c r="L5642" s="207" t="s">
        <v>827</v>
      </c>
      <c r="M5642" s="208" t="s">
        <v>1471</v>
      </c>
      <c r="N5642" s="209">
        <f t="shared" si="0"/>
        <v>2026</v>
      </c>
      <c r="O5642" s="210">
        <f t="shared" si="1"/>
        <v>1</v>
      </c>
      <c r="P5642" s="211" t="str">
        <f>IFERROR(VLOOKUP(F5642,연간집계!D:E,2,FALSE),"")</f>
        <v>PCMS_우드월캘린더</v>
      </c>
    </row>
    <row r="5643" spans="1:16" ht="12.75">
      <c r="A5643" s="201">
        <v>46035.957303240742</v>
      </c>
      <c r="B5643" s="202">
        <v>46035</v>
      </c>
      <c r="C5643" s="203" t="s">
        <v>13109</v>
      </c>
      <c r="D5643" s="203" t="s">
        <v>11</v>
      </c>
      <c r="E5643" s="204" t="s">
        <v>13110</v>
      </c>
      <c r="F5643" s="49" t="s">
        <v>1299</v>
      </c>
      <c r="G5643" s="203">
        <v>1</v>
      </c>
      <c r="H5643" s="203" t="s">
        <v>13103</v>
      </c>
      <c r="I5643" s="205" t="s">
        <v>2594</v>
      </c>
      <c r="J5643" s="206"/>
      <c r="K5643" s="203">
        <v>15</v>
      </c>
      <c r="L5643" s="207" t="s">
        <v>827</v>
      </c>
      <c r="M5643" s="208" t="s">
        <v>1471</v>
      </c>
      <c r="N5643" s="209">
        <f t="shared" si="0"/>
        <v>2026</v>
      </c>
      <c r="O5643" s="210">
        <f t="shared" si="1"/>
        <v>1</v>
      </c>
      <c r="P5643" s="211" t="str">
        <f>IFERROR(VLOOKUP(F5643,연간집계!D:E,2,FALSE),"")</f>
        <v>PCMS_우드월캘린더</v>
      </c>
    </row>
    <row r="5644" spans="1:16" ht="12.75">
      <c r="A5644" s="201">
        <v>46035.969131944446</v>
      </c>
      <c r="B5644" s="202">
        <v>46035</v>
      </c>
      <c r="C5644" s="203" t="s">
        <v>13111</v>
      </c>
      <c r="D5644" s="203" t="s">
        <v>11</v>
      </c>
      <c r="E5644" s="204" t="s">
        <v>13112</v>
      </c>
      <c r="F5644" s="49" t="s">
        <v>1299</v>
      </c>
      <c r="G5644" s="203">
        <v>1</v>
      </c>
      <c r="H5644" s="203" t="s">
        <v>13103</v>
      </c>
      <c r="I5644" s="205" t="s">
        <v>2594</v>
      </c>
      <c r="J5644" s="206"/>
      <c r="K5644" s="203">
        <v>15</v>
      </c>
      <c r="L5644" s="207" t="s">
        <v>827</v>
      </c>
      <c r="M5644" s="208" t="s">
        <v>1471</v>
      </c>
      <c r="N5644" s="209">
        <f t="shared" si="0"/>
        <v>2026</v>
      </c>
      <c r="O5644" s="210">
        <f t="shared" si="1"/>
        <v>1</v>
      </c>
      <c r="P5644" s="211" t="str">
        <f>IFERROR(VLOOKUP(F5644,연간집계!D:E,2,FALSE),"")</f>
        <v>PCMS_우드월캘린더</v>
      </c>
    </row>
    <row r="5645" spans="1:16" ht="12.75">
      <c r="A5645" s="201">
        <v>46035.983958333331</v>
      </c>
      <c r="B5645" s="202">
        <v>46035</v>
      </c>
      <c r="C5645" s="203" t="s">
        <v>13113</v>
      </c>
      <c r="D5645" s="203" t="s">
        <v>11</v>
      </c>
      <c r="E5645" s="204" t="s">
        <v>13114</v>
      </c>
      <c r="F5645" s="49" t="s">
        <v>972</v>
      </c>
      <c r="G5645" s="203">
        <v>1</v>
      </c>
      <c r="H5645" s="203" t="s">
        <v>2583</v>
      </c>
      <c r="I5645" s="205" t="s">
        <v>1748</v>
      </c>
      <c r="J5645" s="208" t="s">
        <v>1749</v>
      </c>
      <c r="K5645" s="203">
        <v>80</v>
      </c>
      <c r="L5645" s="207" t="s">
        <v>827</v>
      </c>
      <c r="M5645" s="208" t="s">
        <v>1436</v>
      </c>
      <c r="N5645" s="209">
        <f t="shared" si="0"/>
        <v>2026</v>
      </c>
      <c r="O5645" s="210">
        <f t="shared" si="1"/>
        <v>1</v>
      </c>
      <c r="P5645" s="211" t="str">
        <f>IFERROR(VLOOKUP(F5645,연간집계!D:E,2,FALSE),"")</f>
        <v>시티북 198 (쿠션하드/78p)</v>
      </c>
    </row>
    <row r="5646" spans="1:16" ht="12.75">
      <c r="A5646" s="201">
        <v>46036.028425925928</v>
      </c>
      <c r="B5646" s="202">
        <v>46036</v>
      </c>
      <c r="C5646" s="203" t="s">
        <v>13115</v>
      </c>
      <c r="D5646" s="203" t="s">
        <v>11</v>
      </c>
      <c r="E5646" s="204" t="s">
        <v>13116</v>
      </c>
      <c r="F5646" s="49" t="s">
        <v>885</v>
      </c>
      <c r="G5646" s="203">
        <v>1</v>
      </c>
      <c r="H5646" s="203" t="s">
        <v>5353</v>
      </c>
      <c r="I5646" s="205" t="s">
        <v>1440</v>
      </c>
      <c r="J5646" s="206"/>
      <c r="K5646" s="203">
        <v>76</v>
      </c>
      <c r="L5646" s="207" t="s">
        <v>827</v>
      </c>
      <c r="M5646" s="208" t="s">
        <v>1436</v>
      </c>
      <c r="N5646" s="209">
        <f t="shared" si="0"/>
        <v>2026</v>
      </c>
      <c r="O5646" s="210">
        <f t="shared" si="1"/>
        <v>1</v>
      </c>
      <c r="P5646" s="211" t="str">
        <f>IFERROR(VLOOKUP(F5646,연간집계!D:E,2,FALSE),"")</f>
        <v>마이트립북 150</v>
      </c>
    </row>
    <row r="5647" spans="1:16" ht="12.75">
      <c r="A5647" s="201">
        <v>46036.374398148146</v>
      </c>
      <c r="B5647" s="202">
        <v>46036</v>
      </c>
      <c r="C5647" s="203" t="s">
        <v>13117</v>
      </c>
      <c r="D5647" s="203" t="s">
        <v>11</v>
      </c>
      <c r="E5647" s="204" t="s">
        <v>13118</v>
      </c>
      <c r="F5647" s="49" t="s">
        <v>890</v>
      </c>
      <c r="G5647" s="203">
        <v>3</v>
      </c>
      <c r="H5647" s="203" t="s">
        <v>13119</v>
      </c>
      <c r="I5647" s="205" t="s">
        <v>2220</v>
      </c>
      <c r="J5647" s="208" t="s">
        <v>1881</v>
      </c>
      <c r="K5647" s="203">
        <v>48</v>
      </c>
      <c r="L5647" s="207" t="s">
        <v>827</v>
      </c>
      <c r="M5647" s="208" t="s">
        <v>1493</v>
      </c>
      <c r="N5647" s="209">
        <f t="shared" si="0"/>
        <v>2026</v>
      </c>
      <c r="O5647" s="210">
        <f t="shared" si="1"/>
        <v>1</v>
      </c>
      <c r="P5647" s="211" t="str">
        <f>IFERROR(VLOOKUP(F5647,연간집계!D:E,2,FALSE),"")</f>
        <v>메모리북</v>
      </c>
    </row>
    <row r="5648" spans="1:16" ht="12.75">
      <c r="A5648" s="201">
        <v>46036.374409722222</v>
      </c>
      <c r="B5648" s="202">
        <v>46036</v>
      </c>
      <c r="C5648" s="203" t="s">
        <v>13120</v>
      </c>
      <c r="D5648" s="203" t="s">
        <v>11</v>
      </c>
      <c r="E5648" s="204" t="s">
        <v>13118</v>
      </c>
      <c r="F5648" s="49" t="s">
        <v>880</v>
      </c>
      <c r="G5648" s="203">
        <v>1</v>
      </c>
      <c r="H5648" s="203" t="s">
        <v>13119</v>
      </c>
      <c r="I5648" s="205" t="s">
        <v>2144</v>
      </c>
      <c r="J5648" s="208" t="s">
        <v>10966</v>
      </c>
      <c r="K5648" s="203">
        <v>68</v>
      </c>
      <c r="L5648" s="207" t="s">
        <v>827</v>
      </c>
      <c r="M5648" s="208" t="s">
        <v>1436</v>
      </c>
      <c r="N5648" s="209">
        <f t="shared" si="0"/>
        <v>2026</v>
      </c>
      <c r="O5648" s="210">
        <f t="shared" si="1"/>
        <v>1</v>
      </c>
      <c r="P5648" s="211" t="str">
        <f>IFERROR(VLOOKUP(F5648,연간집계!D:E,2,FALSE),"")</f>
        <v>레코드북 150</v>
      </c>
    </row>
    <row r="5649" spans="1:16" ht="12.75">
      <c r="A5649" s="201">
        <v>46036.374421296299</v>
      </c>
      <c r="B5649" s="202">
        <v>46036</v>
      </c>
      <c r="C5649" s="203" t="s">
        <v>13121</v>
      </c>
      <c r="D5649" s="203" t="s">
        <v>11</v>
      </c>
      <c r="E5649" s="204" t="s">
        <v>13118</v>
      </c>
      <c r="F5649" s="49" t="s">
        <v>890</v>
      </c>
      <c r="G5649" s="203">
        <v>4</v>
      </c>
      <c r="H5649" s="203" t="s">
        <v>13119</v>
      </c>
      <c r="I5649" s="205" t="s">
        <v>1506</v>
      </c>
      <c r="J5649" s="208" t="s">
        <v>2810</v>
      </c>
      <c r="K5649" s="203">
        <v>64</v>
      </c>
      <c r="L5649" s="207" t="s">
        <v>827</v>
      </c>
      <c r="M5649" s="208" t="s">
        <v>1436</v>
      </c>
      <c r="N5649" s="209">
        <f t="shared" si="0"/>
        <v>2026</v>
      </c>
      <c r="O5649" s="210">
        <f t="shared" si="1"/>
        <v>1</v>
      </c>
      <c r="P5649" s="211" t="str">
        <f>IFERROR(VLOOKUP(F5649,연간집계!D:E,2,FALSE),"")</f>
        <v>메모리북</v>
      </c>
    </row>
    <row r="5650" spans="1:16" ht="12.75">
      <c r="A5650" s="201">
        <v>46036.401250000003</v>
      </c>
      <c r="B5650" s="202">
        <v>46036</v>
      </c>
      <c r="C5650" s="203" t="s">
        <v>13122</v>
      </c>
      <c r="D5650" s="203" t="s">
        <v>11</v>
      </c>
      <c r="E5650" s="204" t="s">
        <v>13123</v>
      </c>
      <c r="F5650" s="49" t="s">
        <v>1036</v>
      </c>
      <c r="G5650" s="203">
        <v>1</v>
      </c>
      <c r="H5650" s="203" t="s">
        <v>3172</v>
      </c>
      <c r="I5650" s="205" t="s">
        <v>1440</v>
      </c>
      <c r="J5650" s="206"/>
      <c r="K5650" s="203">
        <v>52</v>
      </c>
      <c r="L5650" s="207" t="s">
        <v>827</v>
      </c>
      <c r="M5650" s="208" t="s">
        <v>1493</v>
      </c>
      <c r="N5650" s="209">
        <f t="shared" si="0"/>
        <v>2026</v>
      </c>
      <c r="O5650" s="210">
        <f t="shared" si="1"/>
        <v>1</v>
      </c>
      <c r="P5650" s="211" t="str">
        <f>IFERROR(VLOOKUP(F5650,연간집계!D:E,2,FALSE),"")</f>
        <v>포토로그북 (바인더)</v>
      </c>
    </row>
    <row r="5651" spans="1:16" ht="12.75">
      <c r="A5651" s="201">
        <v>46036.448796296296</v>
      </c>
      <c r="B5651" s="202">
        <v>46036</v>
      </c>
      <c r="C5651" s="203" t="s">
        <v>13124</v>
      </c>
      <c r="D5651" s="203" t="s">
        <v>11</v>
      </c>
      <c r="E5651" s="204" t="s">
        <v>13125</v>
      </c>
      <c r="F5651" s="49" t="s">
        <v>838</v>
      </c>
      <c r="G5651" s="203">
        <v>1</v>
      </c>
      <c r="H5651" s="203" t="s">
        <v>13126</v>
      </c>
      <c r="I5651" s="205" t="s">
        <v>2932</v>
      </c>
      <c r="J5651" s="206"/>
      <c r="K5651" s="203">
        <v>24</v>
      </c>
      <c r="L5651" s="207" t="s">
        <v>827</v>
      </c>
      <c r="M5651" s="208" t="s">
        <v>1612</v>
      </c>
      <c r="N5651" s="209">
        <f t="shared" si="0"/>
        <v>2026</v>
      </c>
      <c r="O5651" s="210">
        <f t="shared" si="1"/>
        <v>1</v>
      </c>
      <c r="P5651" s="211" t="str">
        <f>IFERROR(VLOOKUP(F5651,연간집계!D:E,2,FALSE),"")</f>
        <v>스탠다드 포토북 6*8 (하드/무광)</v>
      </c>
    </row>
    <row r="5652" spans="1:16" ht="12.75">
      <c r="A5652" s="201">
        <v>46036.448807870373</v>
      </c>
      <c r="B5652" s="202">
        <v>46036</v>
      </c>
      <c r="C5652" s="203" t="s">
        <v>13127</v>
      </c>
      <c r="D5652" s="203" t="s">
        <v>11</v>
      </c>
      <c r="E5652" s="204" t="s">
        <v>13125</v>
      </c>
      <c r="F5652" s="49" t="s">
        <v>838</v>
      </c>
      <c r="G5652" s="203">
        <v>1</v>
      </c>
      <c r="H5652" s="203" t="s">
        <v>13126</v>
      </c>
      <c r="I5652" s="205" t="s">
        <v>2932</v>
      </c>
      <c r="J5652" s="206"/>
      <c r="K5652" s="203">
        <v>24</v>
      </c>
      <c r="L5652" s="207" t="s">
        <v>827</v>
      </c>
      <c r="M5652" s="208" t="s">
        <v>1612</v>
      </c>
      <c r="N5652" s="209">
        <f t="shared" si="0"/>
        <v>2026</v>
      </c>
      <c r="O5652" s="210">
        <f t="shared" si="1"/>
        <v>1</v>
      </c>
      <c r="P5652" s="211" t="str">
        <f>IFERROR(VLOOKUP(F5652,연간집계!D:E,2,FALSE),"")</f>
        <v>스탠다드 포토북 6*8 (하드/무광)</v>
      </c>
    </row>
    <row r="5653" spans="1:16" ht="12.75">
      <c r="A5653" s="201">
        <v>46036.448819444442</v>
      </c>
      <c r="B5653" s="202">
        <v>46036</v>
      </c>
      <c r="C5653" s="203" t="s">
        <v>13128</v>
      </c>
      <c r="D5653" s="203" t="s">
        <v>11</v>
      </c>
      <c r="E5653" s="204" t="s">
        <v>13125</v>
      </c>
      <c r="F5653" s="49" t="s">
        <v>838</v>
      </c>
      <c r="G5653" s="203">
        <v>1</v>
      </c>
      <c r="H5653" s="203" t="s">
        <v>13126</v>
      </c>
      <c r="I5653" s="205" t="s">
        <v>2932</v>
      </c>
      <c r="J5653" s="206"/>
      <c r="K5653" s="203">
        <v>24</v>
      </c>
      <c r="L5653" s="207" t="s">
        <v>827</v>
      </c>
      <c r="M5653" s="208" t="s">
        <v>1612</v>
      </c>
      <c r="N5653" s="209">
        <f t="shared" si="0"/>
        <v>2026</v>
      </c>
      <c r="O5653" s="210">
        <f t="shared" si="1"/>
        <v>1</v>
      </c>
      <c r="P5653" s="211" t="str">
        <f>IFERROR(VLOOKUP(F5653,연간집계!D:E,2,FALSE),"")</f>
        <v>스탠다드 포토북 6*8 (하드/무광)</v>
      </c>
    </row>
    <row r="5654" spans="1:16" ht="12.75">
      <c r="A5654" s="201">
        <v>46036.448831018519</v>
      </c>
      <c r="B5654" s="202">
        <v>46036</v>
      </c>
      <c r="C5654" s="203" t="s">
        <v>13129</v>
      </c>
      <c r="D5654" s="203" t="s">
        <v>11</v>
      </c>
      <c r="E5654" s="204" t="s">
        <v>13125</v>
      </c>
      <c r="F5654" s="49" t="s">
        <v>838</v>
      </c>
      <c r="G5654" s="203">
        <v>1</v>
      </c>
      <c r="H5654" s="203" t="s">
        <v>13126</v>
      </c>
      <c r="I5654" s="205" t="s">
        <v>2932</v>
      </c>
      <c r="J5654" s="206"/>
      <c r="K5654" s="203">
        <v>26</v>
      </c>
      <c r="L5654" s="207" t="s">
        <v>827</v>
      </c>
      <c r="M5654" s="208" t="s">
        <v>1612</v>
      </c>
      <c r="N5654" s="209">
        <f t="shared" si="0"/>
        <v>2026</v>
      </c>
      <c r="O5654" s="210">
        <f t="shared" si="1"/>
        <v>1</v>
      </c>
      <c r="P5654" s="211" t="str">
        <f>IFERROR(VLOOKUP(F5654,연간집계!D:E,2,FALSE),"")</f>
        <v>스탠다드 포토북 6*8 (하드/무광)</v>
      </c>
    </row>
    <row r="5655" spans="1:16" ht="12.75">
      <c r="A5655" s="201">
        <v>46036.469733796293</v>
      </c>
      <c r="B5655" s="202">
        <v>46036</v>
      </c>
      <c r="C5655" s="203" t="s">
        <v>13130</v>
      </c>
      <c r="D5655" s="203" t="s">
        <v>11</v>
      </c>
      <c r="E5655" s="204" t="s">
        <v>13131</v>
      </c>
      <c r="F5655" s="49" t="s">
        <v>673</v>
      </c>
      <c r="G5655" s="203">
        <v>1</v>
      </c>
      <c r="H5655" s="203" t="s">
        <v>497</v>
      </c>
      <c r="I5655" s="205" t="s">
        <v>1440</v>
      </c>
      <c r="J5655" s="208" t="s">
        <v>1769</v>
      </c>
      <c r="K5655" s="203">
        <v>20</v>
      </c>
      <c r="L5655" s="207" t="s">
        <v>827</v>
      </c>
      <c r="M5655" s="203" t="s">
        <v>5021</v>
      </c>
      <c r="N5655" s="209">
        <f t="shared" si="0"/>
        <v>2026</v>
      </c>
      <c r="O5655" s="210">
        <f t="shared" si="1"/>
        <v>1</v>
      </c>
      <c r="P5655" s="211" t="str">
        <f>IFERROR(VLOOKUP(F5655,연간집계!D:E,2,FALSE),"")</f>
        <v>시크북(앨범) 210 (시크블랙/20p)</v>
      </c>
    </row>
    <row r="5656" spans="1:16" ht="12.75">
      <c r="A5656" s="201">
        <v>46036.478692129633</v>
      </c>
      <c r="B5656" s="202">
        <v>46036</v>
      </c>
      <c r="C5656" s="203" t="s">
        <v>13132</v>
      </c>
      <c r="D5656" s="203" t="s">
        <v>11</v>
      </c>
      <c r="E5656" s="204" t="s">
        <v>13133</v>
      </c>
      <c r="F5656" s="49" t="s">
        <v>882</v>
      </c>
      <c r="G5656" s="203">
        <v>1</v>
      </c>
      <c r="H5656" s="203" t="s">
        <v>13134</v>
      </c>
      <c r="I5656" s="205" t="s">
        <v>1440</v>
      </c>
      <c r="J5656" s="208" t="s">
        <v>10966</v>
      </c>
      <c r="K5656" s="203">
        <v>78</v>
      </c>
      <c r="L5656" s="207" t="s">
        <v>827</v>
      </c>
      <c r="M5656" s="208" t="s">
        <v>1436</v>
      </c>
      <c r="N5656" s="209">
        <f t="shared" si="0"/>
        <v>2026</v>
      </c>
      <c r="O5656" s="210">
        <f t="shared" si="1"/>
        <v>1</v>
      </c>
      <c r="P5656" s="211" t="str">
        <f>IFERROR(VLOOKUP(F5656,연간집계!D:E,2,FALSE),"")</f>
        <v>레코드북 198</v>
      </c>
    </row>
    <row r="5657" spans="1:16" ht="12.75">
      <c r="A5657" s="201">
        <v>46036.523599537039</v>
      </c>
      <c r="B5657" s="202">
        <v>46036</v>
      </c>
      <c r="C5657" s="203" t="s">
        <v>13135</v>
      </c>
      <c r="D5657" s="203" t="s">
        <v>11</v>
      </c>
      <c r="E5657" s="204" t="s">
        <v>13136</v>
      </c>
      <c r="F5657" s="49" t="s">
        <v>870</v>
      </c>
      <c r="G5657" s="203">
        <v>1</v>
      </c>
      <c r="H5657" s="203" t="s">
        <v>12109</v>
      </c>
      <c r="I5657" s="205" t="s">
        <v>1501</v>
      </c>
      <c r="J5657" s="206"/>
      <c r="K5657" s="203">
        <v>80</v>
      </c>
      <c r="L5657" s="207" t="s">
        <v>827</v>
      </c>
      <c r="M5657" s="208" t="s">
        <v>1436</v>
      </c>
      <c r="N5657" s="209">
        <f t="shared" si="0"/>
        <v>2026</v>
      </c>
      <c r="O5657" s="210">
        <f t="shared" si="1"/>
        <v>1</v>
      </c>
      <c r="P5657" s="211" t="str">
        <f>IFERROR(VLOOKUP(F5657,연간집계!D:E,2,FALSE),"")</f>
        <v>스탠다드 포토북 11*8 (소프트/무광)</v>
      </c>
    </row>
    <row r="5658" spans="1:16" ht="12.75">
      <c r="A5658" s="201">
        <v>46036.559618055559</v>
      </c>
      <c r="B5658" s="202">
        <v>46036</v>
      </c>
      <c r="C5658" s="203" t="s">
        <v>13137</v>
      </c>
      <c r="D5658" s="203" t="s">
        <v>11</v>
      </c>
      <c r="E5658" s="204" t="s">
        <v>13138</v>
      </c>
      <c r="F5658" s="49" t="s">
        <v>882</v>
      </c>
      <c r="G5658" s="203">
        <v>1</v>
      </c>
      <c r="H5658" s="203" t="s">
        <v>13134</v>
      </c>
      <c r="I5658" s="205" t="s">
        <v>2144</v>
      </c>
      <c r="J5658" s="208" t="s">
        <v>8593</v>
      </c>
      <c r="K5658" s="203">
        <v>78</v>
      </c>
      <c r="L5658" s="207" t="s">
        <v>827</v>
      </c>
      <c r="M5658" s="208" t="s">
        <v>1436</v>
      </c>
      <c r="N5658" s="209">
        <f t="shared" si="0"/>
        <v>2026</v>
      </c>
      <c r="O5658" s="210">
        <f t="shared" si="1"/>
        <v>1</v>
      </c>
      <c r="P5658" s="211" t="str">
        <f>IFERROR(VLOOKUP(F5658,연간집계!D:E,2,FALSE),"")</f>
        <v>레코드북 198</v>
      </c>
    </row>
    <row r="5659" spans="1:16" ht="12.75">
      <c r="A5659" s="201">
        <v>46036.565729166665</v>
      </c>
      <c r="B5659" s="202">
        <v>46036</v>
      </c>
      <c r="C5659" s="203" t="s">
        <v>13139</v>
      </c>
      <c r="D5659" s="203" t="s">
        <v>11</v>
      </c>
      <c r="E5659" s="204" t="s">
        <v>13140</v>
      </c>
      <c r="F5659" s="49" t="s">
        <v>849</v>
      </c>
      <c r="G5659" s="203">
        <v>1</v>
      </c>
      <c r="H5659" s="203" t="s">
        <v>8983</v>
      </c>
      <c r="I5659" s="205" t="s">
        <v>1453</v>
      </c>
      <c r="J5659" s="206"/>
      <c r="K5659" s="203">
        <v>34</v>
      </c>
      <c r="L5659" s="207" t="s">
        <v>827</v>
      </c>
      <c r="M5659" s="208" t="s">
        <v>1436</v>
      </c>
      <c r="N5659" s="209">
        <f t="shared" si="0"/>
        <v>2026</v>
      </c>
      <c r="O5659" s="210">
        <f t="shared" si="1"/>
        <v>1</v>
      </c>
      <c r="P5659" s="211" t="str">
        <f>IFERROR(VLOOKUP(F5659,연간집계!D:E,2,FALSE),"")</f>
        <v>스탠다드 포토북 8*11 (하드/유광)</v>
      </c>
    </row>
    <row r="5660" spans="1:16" ht="12.75">
      <c r="A5660" s="201">
        <v>46036.571655092594</v>
      </c>
      <c r="B5660" s="202">
        <v>46036</v>
      </c>
      <c r="C5660" s="203" t="s">
        <v>13141</v>
      </c>
      <c r="D5660" s="203" t="s">
        <v>11</v>
      </c>
      <c r="E5660" s="204" t="s">
        <v>13142</v>
      </c>
      <c r="F5660" s="49" t="s">
        <v>838</v>
      </c>
      <c r="G5660" s="203">
        <v>1</v>
      </c>
      <c r="H5660" s="203" t="s">
        <v>13143</v>
      </c>
      <c r="I5660" s="205" t="s">
        <v>1676</v>
      </c>
      <c r="J5660" s="206"/>
      <c r="K5660" s="203">
        <v>40</v>
      </c>
      <c r="L5660" s="207" t="s">
        <v>827</v>
      </c>
      <c r="M5660" s="208" t="s">
        <v>1436</v>
      </c>
      <c r="N5660" s="209">
        <f t="shared" si="0"/>
        <v>2026</v>
      </c>
      <c r="O5660" s="210">
        <f t="shared" si="1"/>
        <v>1</v>
      </c>
      <c r="P5660" s="211" t="str">
        <f>IFERROR(VLOOKUP(F5660,연간집계!D:E,2,FALSE),"")</f>
        <v>스탠다드 포토북 6*8 (하드/무광)</v>
      </c>
    </row>
    <row r="5661" spans="1:16" ht="12.75">
      <c r="A5661" s="201">
        <v>46036.574826388889</v>
      </c>
      <c r="B5661" s="202">
        <v>46036</v>
      </c>
      <c r="C5661" s="203" t="s">
        <v>13144</v>
      </c>
      <c r="D5661" s="203" t="s">
        <v>11</v>
      </c>
      <c r="E5661" s="204" t="s">
        <v>13145</v>
      </c>
      <c r="F5661" s="49" t="s">
        <v>1322</v>
      </c>
      <c r="G5661" s="203">
        <v>1</v>
      </c>
      <c r="H5661" s="203" t="s">
        <v>13146</v>
      </c>
      <c r="I5661" s="205" t="s">
        <v>3468</v>
      </c>
      <c r="J5661" s="206"/>
      <c r="K5661" s="203">
        <v>1</v>
      </c>
      <c r="L5661" s="207" t="s">
        <v>827</v>
      </c>
      <c r="M5661" s="208" t="s">
        <v>1471</v>
      </c>
      <c r="N5661" s="209">
        <f t="shared" si="0"/>
        <v>2026</v>
      </c>
      <c r="O5661" s="210">
        <f t="shared" si="1"/>
        <v>1</v>
      </c>
      <c r="P5661" s="211" t="str">
        <f>IFERROR(VLOOKUP(F5661,연간집계!D:E,2,FALSE),"")</f>
        <v>감성액자 151</v>
      </c>
    </row>
    <row r="5662" spans="1:16" ht="12.75">
      <c r="A5662" s="201">
        <v>46036.574988425928</v>
      </c>
      <c r="B5662" s="202">
        <v>46036</v>
      </c>
      <c r="C5662" s="203" t="s">
        <v>13147</v>
      </c>
      <c r="D5662" s="203" t="s">
        <v>11</v>
      </c>
      <c r="E5662" s="204" t="s">
        <v>13145</v>
      </c>
      <c r="F5662" s="49" t="s">
        <v>1315</v>
      </c>
      <c r="G5662" s="203">
        <v>1</v>
      </c>
      <c r="H5662" s="203" t="s">
        <v>13146</v>
      </c>
      <c r="I5662" s="205" t="s">
        <v>5787</v>
      </c>
      <c r="J5662" s="208" t="s">
        <v>1787</v>
      </c>
      <c r="K5662" s="203">
        <v>1</v>
      </c>
      <c r="L5662" s="207" t="s">
        <v>827</v>
      </c>
      <c r="M5662" s="208" t="s">
        <v>1436</v>
      </c>
      <c r="N5662" s="209">
        <f t="shared" si="0"/>
        <v>2026</v>
      </c>
      <c r="O5662" s="210">
        <f t="shared" si="1"/>
        <v>1</v>
      </c>
      <c r="P5662" s="211" t="str">
        <f>IFERROR(VLOOKUP(F5662,연간집계!D:E,2,FALSE),"")</f>
        <v>원목액자 305_브라운</v>
      </c>
    </row>
    <row r="5663" spans="1:16" ht="12.75">
      <c r="A5663" s="201">
        <v>46036.581099537034</v>
      </c>
      <c r="B5663" s="202">
        <v>46036</v>
      </c>
      <c r="C5663" s="203" t="s">
        <v>13148</v>
      </c>
      <c r="D5663" s="203" t="s">
        <v>11</v>
      </c>
      <c r="E5663" s="204" t="s">
        <v>13149</v>
      </c>
      <c r="F5663" s="49" t="s">
        <v>843</v>
      </c>
      <c r="G5663" s="203">
        <v>1</v>
      </c>
      <c r="H5663" s="203" t="s">
        <v>4219</v>
      </c>
      <c r="I5663" s="205" t="s">
        <v>1984</v>
      </c>
      <c r="J5663" s="206"/>
      <c r="K5663" s="203">
        <v>36</v>
      </c>
      <c r="L5663" s="207" t="s">
        <v>827</v>
      </c>
      <c r="M5663" s="208" t="s">
        <v>1449</v>
      </c>
      <c r="N5663" s="209">
        <f t="shared" si="0"/>
        <v>2026</v>
      </c>
      <c r="O5663" s="210">
        <f t="shared" si="1"/>
        <v>1</v>
      </c>
      <c r="P5663" s="211" t="str">
        <f>IFERROR(VLOOKUP(F5663,연간집계!D:E,2,FALSE),"")</f>
        <v>스탠다드 포토북 8*11 (소프트/무광)</v>
      </c>
    </row>
    <row r="5664" spans="1:16" ht="12.75">
      <c r="A5664" s="201">
        <v>46036.587361111109</v>
      </c>
      <c r="B5664" s="202">
        <v>46036</v>
      </c>
      <c r="C5664" s="203" t="s">
        <v>13150</v>
      </c>
      <c r="D5664" s="203" t="s">
        <v>11</v>
      </c>
      <c r="E5664" s="204" t="s">
        <v>13151</v>
      </c>
      <c r="F5664" s="49" t="s">
        <v>1245</v>
      </c>
      <c r="G5664" s="203">
        <v>1</v>
      </c>
      <c r="H5664" s="203" t="s">
        <v>670</v>
      </c>
      <c r="I5664" s="205" t="s">
        <v>1440</v>
      </c>
      <c r="J5664" s="206"/>
      <c r="K5664" s="203">
        <v>24</v>
      </c>
      <c r="L5664" s="207" t="s">
        <v>828</v>
      </c>
      <c r="M5664" s="208" t="s">
        <v>1436</v>
      </c>
      <c r="N5664" s="209">
        <f t="shared" si="0"/>
        <v>2026</v>
      </c>
      <c r="O5664" s="210">
        <f t="shared" si="1"/>
        <v>1</v>
      </c>
      <c r="P5664" s="211" t="str">
        <f>IFERROR(VLOOKUP(F5664,연간집계!D:E,2,FALSE),"")</f>
        <v>모바일 포토북 198 (여행)</v>
      </c>
    </row>
    <row r="5665" spans="1:16" ht="12.75">
      <c r="A5665" s="201">
        <v>46036.596516203703</v>
      </c>
      <c r="B5665" s="202">
        <v>46036</v>
      </c>
      <c r="C5665" s="203" t="s">
        <v>13152</v>
      </c>
      <c r="D5665" s="203" t="s">
        <v>11</v>
      </c>
      <c r="E5665" s="204" t="s">
        <v>13153</v>
      </c>
      <c r="F5665" s="49" t="s">
        <v>1245</v>
      </c>
      <c r="G5665" s="203">
        <v>1</v>
      </c>
      <c r="H5665" s="203" t="s">
        <v>13154</v>
      </c>
      <c r="I5665" s="205" t="s">
        <v>1556</v>
      </c>
      <c r="J5665" s="206"/>
      <c r="K5665" s="203">
        <v>24</v>
      </c>
      <c r="L5665" s="207" t="s">
        <v>828</v>
      </c>
      <c r="M5665" s="208" t="s">
        <v>1436</v>
      </c>
      <c r="N5665" s="209">
        <f t="shared" si="0"/>
        <v>2026</v>
      </c>
      <c r="O5665" s="210">
        <f t="shared" si="1"/>
        <v>1</v>
      </c>
      <c r="P5665" s="211" t="str">
        <f>IFERROR(VLOOKUP(F5665,연간집계!D:E,2,FALSE),"")</f>
        <v>모바일 포토북 198 (여행)</v>
      </c>
    </row>
    <row r="5666" spans="1:16" ht="12.75">
      <c r="A5666" s="201">
        <v>46036.59652777778</v>
      </c>
      <c r="B5666" s="202">
        <v>46036</v>
      </c>
      <c r="C5666" s="203" t="s">
        <v>13155</v>
      </c>
      <c r="D5666" s="203" t="s">
        <v>11</v>
      </c>
      <c r="E5666" s="204" t="s">
        <v>13153</v>
      </c>
      <c r="F5666" s="49" t="s">
        <v>1245</v>
      </c>
      <c r="G5666" s="203">
        <v>1</v>
      </c>
      <c r="H5666" s="203" t="s">
        <v>13154</v>
      </c>
      <c r="I5666" s="205" t="s">
        <v>1556</v>
      </c>
      <c r="J5666" s="206"/>
      <c r="K5666" s="203">
        <v>24</v>
      </c>
      <c r="L5666" s="207" t="s">
        <v>828</v>
      </c>
      <c r="M5666" s="208" t="s">
        <v>1436</v>
      </c>
      <c r="N5666" s="209">
        <f t="shared" si="0"/>
        <v>2026</v>
      </c>
      <c r="O5666" s="210">
        <f t="shared" si="1"/>
        <v>1</v>
      </c>
      <c r="P5666" s="211" t="str">
        <f>IFERROR(VLOOKUP(F5666,연간집계!D:E,2,FALSE),"")</f>
        <v>모바일 포토북 198 (여행)</v>
      </c>
    </row>
    <row r="5667" spans="1:16" ht="12.75">
      <c r="A5667" s="201">
        <v>46036.599687499998</v>
      </c>
      <c r="B5667" s="202">
        <v>46036</v>
      </c>
      <c r="C5667" s="203" t="s">
        <v>13156</v>
      </c>
      <c r="D5667" s="203" t="s">
        <v>11</v>
      </c>
      <c r="E5667" s="204" t="s">
        <v>13157</v>
      </c>
      <c r="F5667" s="49" t="s">
        <v>1029</v>
      </c>
      <c r="G5667" s="203">
        <v>1</v>
      </c>
      <c r="H5667" s="203" t="s">
        <v>13158</v>
      </c>
      <c r="I5667" s="205" t="s">
        <v>2342</v>
      </c>
      <c r="J5667" s="208" t="s">
        <v>1736</v>
      </c>
      <c r="K5667" s="203">
        <v>48</v>
      </c>
      <c r="L5667" s="207" t="s">
        <v>827</v>
      </c>
      <c r="M5667" s="208" t="s">
        <v>1436</v>
      </c>
      <c r="N5667" s="209">
        <f t="shared" si="0"/>
        <v>2026</v>
      </c>
      <c r="O5667" s="210">
        <f t="shared" si="1"/>
        <v>1</v>
      </c>
      <c r="P5667" s="211" t="str">
        <f>IFERROR(VLOOKUP(F5667,연간집계!D:E,2,FALSE),"")</f>
        <v>트래블북 198 (쿠션하드/46p)</v>
      </c>
    </row>
    <row r="5668" spans="1:16" ht="12.75">
      <c r="A5668" s="201">
        <v>46036.603009259263</v>
      </c>
      <c r="B5668" s="202">
        <v>46036</v>
      </c>
      <c r="C5668" s="203" t="s">
        <v>13159</v>
      </c>
      <c r="D5668" s="203" t="s">
        <v>11</v>
      </c>
      <c r="E5668" s="204" t="s">
        <v>13160</v>
      </c>
      <c r="F5668" s="49" t="s">
        <v>1284</v>
      </c>
      <c r="G5668" s="203">
        <v>5</v>
      </c>
      <c r="H5668" s="203" t="s">
        <v>11187</v>
      </c>
      <c r="I5668" s="205" t="s">
        <v>1501</v>
      </c>
      <c r="J5668" s="206"/>
      <c r="K5668" s="203">
        <v>26</v>
      </c>
      <c r="L5668" s="207" t="s">
        <v>828</v>
      </c>
      <c r="M5668" s="208" t="s">
        <v>1629</v>
      </c>
      <c r="N5668" s="209">
        <f t="shared" si="0"/>
        <v>2026</v>
      </c>
      <c r="O5668" s="210">
        <f t="shared" si="1"/>
        <v>1</v>
      </c>
      <c r="P5668" s="211" t="str">
        <f>IFERROR(VLOOKUP(F5668,연간집계!D:E,2,FALSE),"")</f>
        <v>PCMS_스탠다드캘린더</v>
      </c>
    </row>
    <row r="5669" spans="1:16" ht="12.75">
      <c r="A5669" s="201">
        <v>46036.641759259262</v>
      </c>
      <c r="B5669" s="202">
        <v>46036</v>
      </c>
      <c r="C5669" s="203" t="s">
        <v>13161</v>
      </c>
      <c r="D5669" s="203" t="s">
        <v>11</v>
      </c>
      <c r="E5669" s="204" t="s">
        <v>13162</v>
      </c>
      <c r="F5669" s="49" t="s">
        <v>849</v>
      </c>
      <c r="G5669" s="203">
        <v>2</v>
      </c>
      <c r="H5669" s="203" t="s">
        <v>13163</v>
      </c>
      <c r="I5669" s="205" t="s">
        <v>1440</v>
      </c>
      <c r="J5669" s="206"/>
      <c r="K5669" s="203">
        <v>24</v>
      </c>
      <c r="L5669" s="207" t="s">
        <v>827</v>
      </c>
      <c r="M5669" s="208" t="s">
        <v>1445</v>
      </c>
      <c r="N5669" s="209">
        <f t="shared" si="0"/>
        <v>2026</v>
      </c>
      <c r="O5669" s="210">
        <f t="shared" si="1"/>
        <v>1</v>
      </c>
      <c r="P5669" s="211" t="str">
        <f>IFERROR(VLOOKUP(F5669,연간집계!D:E,2,FALSE),"")</f>
        <v>스탠다드 포토북 8*11 (하드/유광)</v>
      </c>
    </row>
    <row r="5670" spans="1:16" ht="12.75">
      <c r="A5670" s="201">
        <v>46036.690081018518</v>
      </c>
      <c r="B5670" s="202">
        <v>46036</v>
      </c>
      <c r="C5670" s="203" t="s">
        <v>13164</v>
      </c>
      <c r="D5670" s="203" t="s">
        <v>11</v>
      </c>
      <c r="E5670" s="204" t="s">
        <v>13165</v>
      </c>
      <c r="F5670" s="49" t="s">
        <v>847</v>
      </c>
      <c r="G5670" s="203">
        <v>1</v>
      </c>
      <c r="H5670" s="203" t="s">
        <v>3143</v>
      </c>
      <c r="I5670" s="205" t="s">
        <v>1440</v>
      </c>
      <c r="J5670" s="206"/>
      <c r="K5670" s="203">
        <v>24</v>
      </c>
      <c r="L5670" s="207" t="s">
        <v>827</v>
      </c>
      <c r="M5670" s="208" t="s">
        <v>1425</v>
      </c>
      <c r="N5670" s="209">
        <f t="shared" si="0"/>
        <v>2026</v>
      </c>
      <c r="O5670" s="210">
        <f t="shared" si="1"/>
        <v>1</v>
      </c>
      <c r="P5670" s="211" t="str">
        <f>IFERROR(VLOOKUP(F5670,연간집계!D:E,2,FALSE),"")</f>
        <v>스탠다드 포토북 8*11 (하드/무광)</v>
      </c>
    </row>
    <row r="5671" spans="1:16" ht="12.75">
      <c r="A5671" s="201">
        <v>46036.707881944443</v>
      </c>
      <c r="B5671" s="202">
        <v>46036</v>
      </c>
      <c r="C5671" s="203" t="s">
        <v>13166</v>
      </c>
      <c r="D5671" s="203" t="s">
        <v>11</v>
      </c>
      <c r="E5671" s="204" t="s">
        <v>13167</v>
      </c>
      <c r="F5671" s="49" t="s">
        <v>858</v>
      </c>
      <c r="G5671" s="203">
        <v>2</v>
      </c>
      <c r="H5671" s="203" t="s">
        <v>13168</v>
      </c>
      <c r="I5671" s="205" t="s">
        <v>1440</v>
      </c>
      <c r="J5671" s="206"/>
      <c r="K5671" s="203">
        <v>24</v>
      </c>
      <c r="L5671" s="207" t="s">
        <v>827</v>
      </c>
      <c r="M5671" s="208" t="s">
        <v>1497</v>
      </c>
      <c r="N5671" s="209">
        <f t="shared" si="0"/>
        <v>2026</v>
      </c>
      <c r="O5671" s="210">
        <f t="shared" si="1"/>
        <v>1</v>
      </c>
      <c r="P5671" s="211" t="str">
        <f>IFERROR(VLOOKUP(F5671,연간집계!D:E,2,FALSE),"")</f>
        <v>스탠다드 포토북 8*8 (하드/유광)</v>
      </c>
    </row>
    <row r="5672" spans="1:16" ht="12.75">
      <c r="A5672" s="201">
        <v>46036.72011574074</v>
      </c>
      <c r="B5672" s="202">
        <v>46036</v>
      </c>
      <c r="C5672" s="203" t="s">
        <v>13169</v>
      </c>
      <c r="D5672" s="203" t="s">
        <v>11</v>
      </c>
      <c r="E5672" s="204" t="s">
        <v>13170</v>
      </c>
      <c r="F5672" s="49" t="s">
        <v>847</v>
      </c>
      <c r="G5672" s="203">
        <v>1</v>
      </c>
      <c r="H5672" s="203" t="s">
        <v>13171</v>
      </c>
      <c r="I5672" s="205" t="s">
        <v>1440</v>
      </c>
      <c r="J5672" s="206"/>
      <c r="K5672" s="203">
        <v>24</v>
      </c>
      <c r="L5672" s="207" t="s">
        <v>827</v>
      </c>
      <c r="M5672" s="208" t="s">
        <v>1436</v>
      </c>
      <c r="N5672" s="209">
        <f t="shared" si="0"/>
        <v>2026</v>
      </c>
      <c r="O5672" s="210">
        <f t="shared" si="1"/>
        <v>1</v>
      </c>
      <c r="P5672" s="211" t="str">
        <f>IFERROR(VLOOKUP(F5672,연간집계!D:E,2,FALSE),"")</f>
        <v>스탠다드 포토북 8*11 (하드/무광)</v>
      </c>
    </row>
    <row r="5673" spans="1:16" ht="12.75">
      <c r="A5673" s="201">
        <v>46036.752939814818</v>
      </c>
      <c r="B5673" s="202">
        <v>46036</v>
      </c>
      <c r="C5673" s="203" t="s">
        <v>13172</v>
      </c>
      <c r="D5673" s="203" t="s">
        <v>11</v>
      </c>
      <c r="E5673" s="204" t="s">
        <v>13173</v>
      </c>
      <c r="F5673" s="49" t="s">
        <v>1284</v>
      </c>
      <c r="G5673" s="203">
        <v>4</v>
      </c>
      <c r="H5673" s="203" t="s">
        <v>11822</v>
      </c>
      <c r="I5673" s="205" t="s">
        <v>5016</v>
      </c>
      <c r="J5673" s="206"/>
      <c r="K5673" s="203">
        <v>26</v>
      </c>
      <c r="L5673" s="207" t="s">
        <v>828</v>
      </c>
      <c r="M5673" s="208" t="s">
        <v>1449</v>
      </c>
      <c r="N5673" s="209">
        <f t="shared" si="0"/>
        <v>2026</v>
      </c>
      <c r="O5673" s="210">
        <f t="shared" si="1"/>
        <v>1</v>
      </c>
      <c r="P5673" s="211" t="str">
        <f>IFERROR(VLOOKUP(F5673,연간집계!D:E,2,FALSE),"")</f>
        <v>PCMS_스탠다드캘린더</v>
      </c>
    </row>
    <row r="5674" spans="1:16" ht="12.75">
      <c r="A5674" s="201">
        <v>46036.773761574077</v>
      </c>
      <c r="B5674" s="202">
        <v>46036</v>
      </c>
      <c r="C5674" s="203" t="s">
        <v>13174</v>
      </c>
      <c r="D5674" s="203" t="s">
        <v>11</v>
      </c>
      <c r="E5674" s="204" t="s">
        <v>13175</v>
      </c>
      <c r="F5674" s="49" t="s">
        <v>1284</v>
      </c>
      <c r="G5674" s="203">
        <v>2</v>
      </c>
      <c r="H5674" s="203" t="s">
        <v>13176</v>
      </c>
      <c r="I5674" s="205" t="s">
        <v>1501</v>
      </c>
      <c r="J5674" s="206"/>
      <c r="K5674" s="203">
        <v>26</v>
      </c>
      <c r="L5674" s="207" t="s">
        <v>827</v>
      </c>
      <c r="M5674" s="208" t="s">
        <v>1629</v>
      </c>
      <c r="N5674" s="209">
        <f t="shared" si="0"/>
        <v>2026</v>
      </c>
      <c r="O5674" s="210">
        <f t="shared" si="1"/>
        <v>1</v>
      </c>
      <c r="P5674" s="211" t="str">
        <f>IFERROR(VLOOKUP(F5674,연간집계!D:E,2,FALSE),"")</f>
        <v>PCMS_스탠다드캘린더</v>
      </c>
    </row>
    <row r="5675" spans="1:16" ht="12.75">
      <c r="A5675" s="201">
        <v>46036.877604166664</v>
      </c>
      <c r="B5675" s="202">
        <v>46036</v>
      </c>
      <c r="C5675" s="203" t="s">
        <v>13177</v>
      </c>
      <c r="D5675" s="203" t="s">
        <v>11</v>
      </c>
      <c r="E5675" s="204" t="s">
        <v>13178</v>
      </c>
      <c r="F5675" s="49" t="s">
        <v>1284</v>
      </c>
      <c r="G5675" s="203">
        <v>1</v>
      </c>
      <c r="H5675" s="203" t="s">
        <v>10193</v>
      </c>
      <c r="I5675" s="205" t="s">
        <v>2297</v>
      </c>
      <c r="J5675" s="206"/>
      <c r="K5675" s="203">
        <v>26</v>
      </c>
      <c r="L5675" s="207" t="s">
        <v>827</v>
      </c>
      <c r="M5675" s="208" t="s">
        <v>1612</v>
      </c>
      <c r="N5675" s="209">
        <f t="shared" si="0"/>
        <v>2026</v>
      </c>
      <c r="O5675" s="210">
        <f t="shared" si="1"/>
        <v>1</v>
      </c>
      <c r="P5675" s="211" t="str">
        <f>IFERROR(VLOOKUP(F5675,연간집계!D:E,2,FALSE),"")</f>
        <v>PCMS_스탠다드캘린더</v>
      </c>
    </row>
    <row r="5676" spans="1:16" ht="12.75">
      <c r="A5676" s="201">
        <v>46036.877615740741</v>
      </c>
      <c r="B5676" s="202">
        <v>46036</v>
      </c>
      <c r="C5676" s="203" t="s">
        <v>13179</v>
      </c>
      <c r="D5676" s="203" t="s">
        <v>11</v>
      </c>
      <c r="E5676" s="204" t="s">
        <v>13178</v>
      </c>
      <c r="F5676" s="49" t="s">
        <v>1284</v>
      </c>
      <c r="G5676" s="203">
        <v>1</v>
      </c>
      <c r="H5676" s="203" t="s">
        <v>10193</v>
      </c>
      <c r="I5676" s="205" t="s">
        <v>2297</v>
      </c>
      <c r="J5676" s="206"/>
      <c r="K5676" s="203">
        <v>26</v>
      </c>
      <c r="L5676" s="207" t="s">
        <v>827</v>
      </c>
      <c r="M5676" s="208" t="s">
        <v>1612</v>
      </c>
      <c r="N5676" s="209">
        <f t="shared" si="0"/>
        <v>2026</v>
      </c>
      <c r="O5676" s="210">
        <f t="shared" si="1"/>
        <v>1</v>
      </c>
      <c r="P5676" s="211" t="str">
        <f>IFERROR(VLOOKUP(F5676,연간집계!D:E,2,FALSE),"")</f>
        <v>PCMS_스탠다드캘린더</v>
      </c>
    </row>
    <row r="5677" spans="1:16" ht="12.75">
      <c r="A5677" s="201">
        <v>46036.877627314818</v>
      </c>
      <c r="B5677" s="202">
        <v>46036</v>
      </c>
      <c r="C5677" s="203" t="s">
        <v>13180</v>
      </c>
      <c r="D5677" s="203" t="s">
        <v>11</v>
      </c>
      <c r="E5677" s="204" t="s">
        <v>13178</v>
      </c>
      <c r="F5677" s="49" t="s">
        <v>1284</v>
      </c>
      <c r="G5677" s="203">
        <v>1</v>
      </c>
      <c r="H5677" s="203" t="s">
        <v>10193</v>
      </c>
      <c r="I5677" s="205" t="s">
        <v>2297</v>
      </c>
      <c r="J5677" s="206"/>
      <c r="K5677" s="203">
        <v>26</v>
      </c>
      <c r="L5677" s="207" t="s">
        <v>827</v>
      </c>
      <c r="M5677" s="208" t="s">
        <v>1612</v>
      </c>
      <c r="N5677" s="209">
        <f t="shared" si="0"/>
        <v>2026</v>
      </c>
      <c r="O5677" s="210">
        <f t="shared" si="1"/>
        <v>1</v>
      </c>
      <c r="P5677" s="211" t="str">
        <f>IFERROR(VLOOKUP(F5677,연간집계!D:E,2,FALSE),"")</f>
        <v>PCMS_스탠다드캘린더</v>
      </c>
    </row>
    <row r="5678" spans="1:16" ht="12.75">
      <c r="A5678" s="201">
        <v>46036.877650462964</v>
      </c>
      <c r="B5678" s="202">
        <v>46036</v>
      </c>
      <c r="C5678" s="203" t="s">
        <v>13181</v>
      </c>
      <c r="D5678" s="203" t="s">
        <v>11</v>
      </c>
      <c r="E5678" s="204" t="s">
        <v>13178</v>
      </c>
      <c r="F5678" s="49" t="s">
        <v>1284</v>
      </c>
      <c r="G5678" s="203">
        <v>1</v>
      </c>
      <c r="H5678" s="203" t="s">
        <v>10193</v>
      </c>
      <c r="I5678" s="205" t="s">
        <v>2297</v>
      </c>
      <c r="J5678" s="206"/>
      <c r="K5678" s="203">
        <v>26</v>
      </c>
      <c r="L5678" s="207" t="s">
        <v>827</v>
      </c>
      <c r="M5678" s="208" t="s">
        <v>1612</v>
      </c>
      <c r="N5678" s="209">
        <f t="shared" si="0"/>
        <v>2026</v>
      </c>
      <c r="O5678" s="210">
        <f t="shared" si="1"/>
        <v>1</v>
      </c>
      <c r="P5678" s="211" t="str">
        <f>IFERROR(VLOOKUP(F5678,연간집계!D:E,2,FALSE),"")</f>
        <v>PCMS_스탠다드캘린더</v>
      </c>
    </row>
    <row r="5679" spans="1:16" ht="12.75">
      <c r="A5679" s="201">
        <v>46036.877662037034</v>
      </c>
      <c r="B5679" s="202">
        <v>46036</v>
      </c>
      <c r="C5679" s="203" t="s">
        <v>13182</v>
      </c>
      <c r="D5679" s="203" t="s">
        <v>11</v>
      </c>
      <c r="E5679" s="204" t="s">
        <v>13178</v>
      </c>
      <c r="F5679" s="49" t="s">
        <v>1284</v>
      </c>
      <c r="G5679" s="203">
        <v>1</v>
      </c>
      <c r="H5679" s="203" t="s">
        <v>10193</v>
      </c>
      <c r="I5679" s="205" t="s">
        <v>2297</v>
      </c>
      <c r="J5679" s="206"/>
      <c r="K5679" s="203">
        <v>26</v>
      </c>
      <c r="L5679" s="207" t="s">
        <v>827</v>
      </c>
      <c r="M5679" s="208" t="s">
        <v>1612</v>
      </c>
      <c r="N5679" s="209">
        <f t="shared" si="0"/>
        <v>2026</v>
      </c>
      <c r="O5679" s="210">
        <f t="shared" si="1"/>
        <v>1</v>
      </c>
      <c r="P5679" s="211" t="str">
        <f>IFERROR(VLOOKUP(F5679,연간집계!D:E,2,FALSE),"")</f>
        <v>PCMS_스탠다드캘린더</v>
      </c>
    </row>
    <row r="5680" spans="1:16" ht="12.75">
      <c r="A5680" s="201">
        <v>46036.87767361111</v>
      </c>
      <c r="B5680" s="202">
        <v>46036</v>
      </c>
      <c r="C5680" s="203" t="s">
        <v>13183</v>
      </c>
      <c r="D5680" s="203" t="s">
        <v>11</v>
      </c>
      <c r="E5680" s="204" t="s">
        <v>13178</v>
      </c>
      <c r="F5680" s="49" t="s">
        <v>1284</v>
      </c>
      <c r="G5680" s="203">
        <v>1</v>
      </c>
      <c r="H5680" s="203" t="s">
        <v>10193</v>
      </c>
      <c r="I5680" s="205" t="s">
        <v>2297</v>
      </c>
      <c r="J5680" s="206"/>
      <c r="K5680" s="203">
        <v>26</v>
      </c>
      <c r="L5680" s="207" t="s">
        <v>827</v>
      </c>
      <c r="M5680" s="208" t="s">
        <v>1612</v>
      </c>
      <c r="N5680" s="209">
        <f t="shared" si="0"/>
        <v>2026</v>
      </c>
      <c r="O5680" s="210">
        <f t="shared" si="1"/>
        <v>1</v>
      </c>
      <c r="P5680" s="211" t="str">
        <f>IFERROR(VLOOKUP(F5680,연간집계!D:E,2,FALSE),"")</f>
        <v>PCMS_스탠다드캘린더</v>
      </c>
    </row>
    <row r="5681" spans="1:16" ht="12.75">
      <c r="A5681" s="201">
        <v>46036.877685185187</v>
      </c>
      <c r="B5681" s="202">
        <v>46036</v>
      </c>
      <c r="C5681" s="203" t="s">
        <v>13184</v>
      </c>
      <c r="D5681" s="203" t="s">
        <v>11</v>
      </c>
      <c r="E5681" s="204" t="s">
        <v>13178</v>
      </c>
      <c r="F5681" s="49" t="s">
        <v>1284</v>
      </c>
      <c r="G5681" s="203">
        <v>1</v>
      </c>
      <c r="H5681" s="203" t="s">
        <v>10193</v>
      </c>
      <c r="I5681" s="205" t="s">
        <v>2297</v>
      </c>
      <c r="J5681" s="206"/>
      <c r="K5681" s="203">
        <v>26</v>
      </c>
      <c r="L5681" s="207" t="s">
        <v>827</v>
      </c>
      <c r="M5681" s="208" t="s">
        <v>1612</v>
      </c>
      <c r="N5681" s="209">
        <f t="shared" si="0"/>
        <v>2026</v>
      </c>
      <c r="O5681" s="210">
        <f t="shared" si="1"/>
        <v>1</v>
      </c>
      <c r="P5681" s="211" t="str">
        <f>IFERROR(VLOOKUP(F5681,연간집계!D:E,2,FALSE),"")</f>
        <v>PCMS_스탠다드캘린더</v>
      </c>
    </row>
    <row r="5682" spans="1:16" ht="12.75">
      <c r="A5682" s="201">
        <v>46036.877696759257</v>
      </c>
      <c r="B5682" s="202">
        <v>46036</v>
      </c>
      <c r="C5682" s="203" t="s">
        <v>13185</v>
      </c>
      <c r="D5682" s="203" t="s">
        <v>11</v>
      </c>
      <c r="E5682" s="204" t="s">
        <v>13178</v>
      </c>
      <c r="F5682" s="49" t="s">
        <v>1284</v>
      </c>
      <c r="G5682" s="203">
        <v>1</v>
      </c>
      <c r="H5682" s="203" t="s">
        <v>10193</v>
      </c>
      <c r="I5682" s="205" t="s">
        <v>2297</v>
      </c>
      <c r="J5682" s="206"/>
      <c r="K5682" s="203">
        <v>26</v>
      </c>
      <c r="L5682" s="207" t="s">
        <v>827</v>
      </c>
      <c r="M5682" s="208" t="s">
        <v>1612</v>
      </c>
      <c r="N5682" s="209">
        <f t="shared" si="0"/>
        <v>2026</v>
      </c>
      <c r="O5682" s="210">
        <f t="shared" si="1"/>
        <v>1</v>
      </c>
      <c r="P5682" s="211" t="str">
        <f>IFERROR(VLOOKUP(F5682,연간집계!D:E,2,FALSE),"")</f>
        <v>PCMS_스탠다드캘린더</v>
      </c>
    </row>
    <row r="5683" spans="1:16" ht="12.75">
      <c r="A5683" s="201">
        <v>46036.877708333333</v>
      </c>
      <c r="B5683" s="202">
        <v>46036</v>
      </c>
      <c r="C5683" s="203" t="s">
        <v>13186</v>
      </c>
      <c r="D5683" s="203" t="s">
        <v>11</v>
      </c>
      <c r="E5683" s="204" t="s">
        <v>13178</v>
      </c>
      <c r="F5683" s="49" t="s">
        <v>1284</v>
      </c>
      <c r="G5683" s="203">
        <v>1</v>
      </c>
      <c r="H5683" s="203" t="s">
        <v>10193</v>
      </c>
      <c r="I5683" s="205" t="s">
        <v>2297</v>
      </c>
      <c r="J5683" s="206"/>
      <c r="K5683" s="203">
        <v>26</v>
      </c>
      <c r="L5683" s="207" t="s">
        <v>827</v>
      </c>
      <c r="M5683" s="208" t="s">
        <v>1612</v>
      </c>
      <c r="N5683" s="209">
        <f t="shared" si="0"/>
        <v>2026</v>
      </c>
      <c r="O5683" s="210">
        <f t="shared" si="1"/>
        <v>1</v>
      </c>
      <c r="P5683" s="211" t="str">
        <f>IFERROR(VLOOKUP(F5683,연간집계!D:E,2,FALSE),"")</f>
        <v>PCMS_스탠다드캘린더</v>
      </c>
    </row>
    <row r="5684" spans="1:16" ht="12.75">
      <c r="A5684" s="201">
        <v>46036.87771990741</v>
      </c>
      <c r="B5684" s="202">
        <v>46036</v>
      </c>
      <c r="C5684" s="203" t="s">
        <v>13187</v>
      </c>
      <c r="D5684" s="203" t="s">
        <v>11</v>
      </c>
      <c r="E5684" s="204" t="s">
        <v>13178</v>
      </c>
      <c r="F5684" s="49" t="s">
        <v>1284</v>
      </c>
      <c r="G5684" s="203">
        <v>1</v>
      </c>
      <c r="H5684" s="203" t="s">
        <v>10193</v>
      </c>
      <c r="I5684" s="205" t="s">
        <v>2297</v>
      </c>
      <c r="J5684" s="206"/>
      <c r="K5684" s="203">
        <v>26</v>
      </c>
      <c r="L5684" s="207" t="s">
        <v>827</v>
      </c>
      <c r="M5684" s="208" t="s">
        <v>1612</v>
      </c>
      <c r="N5684" s="209">
        <f t="shared" si="0"/>
        <v>2026</v>
      </c>
      <c r="O5684" s="210">
        <f t="shared" si="1"/>
        <v>1</v>
      </c>
      <c r="P5684" s="211" t="str">
        <f>IFERROR(VLOOKUP(F5684,연간집계!D:E,2,FALSE),"")</f>
        <v>PCMS_스탠다드캘린더</v>
      </c>
    </row>
    <row r="5685" spans="1:16" ht="12.75">
      <c r="A5685" s="201">
        <v>46036.87773148148</v>
      </c>
      <c r="B5685" s="202">
        <v>46036</v>
      </c>
      <c r="C5685" s="203" t="s">
        <v>13188</v>
      </c>
      <c r="D5685" s="203" t="s">
        <v>11</v>
      </c>
      <c r="E5685" s="204" t="s">
        <v>13178</v>
      </c>
      <c r="F5685" s="49" t="s">
        <v>1284</v>
      </c>
      <c r="G5685" s="203">
        <v>1</v>
      </c>
      <c r="H5685" s="203" t="s">
        <v>10193</v>
      </c>
      <c r="I5685" s="205" t="s">
        <v>2297</v>
      </c>
      <c r="J5685" s="206"/>
      <c r="K5685" s="203">
        <v>26</v>
      </c>
      <c r="L5685" s="207" t="s">
        <v>827</v>
      </c>
      <c r="M5685" s="208" t="s">
        <v>1612</v>
      </c>
      <c r="N5685" s="209">
        <f t="shared" si="0"/>
        <v>2026</v>
      </c>
      <c r="O5685" s="210">
        <f t="shared" si="1"/>
        <v>1</v>
      </c>
      <c r="P5685" s="211" t="str">
        <f>IFERROR(VLOOKUP(F5685,연간집계!D:E,2,FALSE),"")</f>
        <v>PCMS_스탠다드캘린더</v>
      </c>
    </row>
    <row r="5686" spans="1:16" ht="12.75">
      <c r="A5686" s="201">
        <v>46036.877743055556</v>
      </c>
      <c r="B5686" s="202">
        <v>46036</v>
      </c>
      <c r="C5686" s="203" t="s">
        <v>13189</v>
      </c>
      <c r="D5686" s="203" t="s">
        <v>11</v>
      </c>
      <c r="E5686" s="204" t="s">
        <v>13178</v>
      </c>
      <c r="F5686" s="49" t="s">
        <v>1284</v>
      </c>
      <c r="G5686" s="203">
        <v>1</v>
      </c>
      <c r="H5686" s="203" t="s">
        <v>10193</v>
      </c>
      <c r="I5686" s="205" t="s">
        <v>2297</v>
      </c>
      <c r="J5686" s="206"/>
      <c r="K5686" s="203">
        <v>26</v>
      </c>
      <c r="L5686" s="207" t="s">
        <v>827</v>
      </c>
      <c r="M5686" s="208" t="s">
        <v>1612</v>
      </c>
      <c r="N5686" s="209">
        <f t="shared" si="0"/>
        <v>2026</v>
      </c>
      <c r="O5686" s="210">
        <f t="shared" si="1"/>
        <v>1</v>
      </c>
      <c r="P5686" s="211" t="str">
        <f>IFERROR(VLOOKUP(F5686,연간집계!D:E,2,FALSE),"")</f>
        <v>PCMS_스탠다드캘린더</v>
      </c>
    </row>
    <row r="5687" spans="1:16" ht="12.75">
      <c r="A5687" s="201">
        <v>46036.877754629626</v>
      </c>
      <c r="B5687" s="202">
        <v>46036</v>
      </c>
      <c r="C5687" s="203" t="s">
        <v>13190</v>
      </c>
      <c r="D5687" s="203" t="s">
        <v>11</v>
      </c>
      <c r="E5687" s="204" t="s">
        <v>13178</v>
      </c>
      <c r="F5687" s="49" t="s">
        <v>1284</v>
      </c>
      <c r="G5687" s="203">
        <v>1</v>
      </c>
      <c r="H5687" s="203" t="s">
        <v>10193</v>
      </c>
      <c r="I5687" s="205" t="s">
        <v>2297</v>
      </c>
      <c r="J5687" s="206"/>
      <c r="K5687" s="203">
        <v>26</v>
      </c>
      <c r="L5687" s="207" t="s">
        <v>827</v>
      </c>
      <c r="M5687" s="208" t="s">
        <v>1612</v>
      </c>
      <c r="N5687" s="209">
        <f t="shared" si="0"/>
        <v>2026</v>
      </c>
      <c r="O5687" s="210">
        <f t="shared" si="1"/>
        <v>1</v>
      </c>
      <c r="P5687" s="211" t="str">
        <f>IFERROR(VLOOKUP(F5687,연간집계!D:E,2,FALSE),"")</f>
        <v>PCMS_스탠다드캘린더</v>
      </c>
    </row>
    <row r="5688" spans="1:16" ht="12.75">
      <c r="A5688" s="201">
        <v>46036.87777777778</v>
      </c>
      <c r="B5688" s="202">
        <v>46036</v>
      </c>
      <c r="C5688" s="203" t="s">
        <v>13191</v>
      </c>
      <c r="D5688" s="203" t="s">
        <v>11</v>
      </c>
      <c r="E5688" s="204" t="s">
        <v>13178</v>
      </c>
      <c r="F5688" s="49" t="s">
        <v>1284</v>
      </c>
      <c r="G5688" s="203">
        <v>1</v>
      </c>
      <c r="H5688" s="203" t="s">
        <v>10193</v>
      </c>
      <c r="I5688" s="205" t="s">
        <v>2297</v>
      </c>
      <c r="J5688" s="206"/>
      <c r="K5688" s="203">
        <v>26</v>
      </c>
      <c r="L5688" s="207" t="s">
        <v>827</v>
      </c>
      <c r="M5688" s="208" t="s">
        <v>1612</v>
      </c>
      <c r="N5688" s="209">
        <f t="shared" si="0"/>
        <v>2026</v>
      </c>
      <c r="O5688" s="210">
        <f t="shared" si="1"/>
        <v>1</v>
      </c>
      <c r="P5688" s="211" t="str">
        <f>IFERROR(VLOOKUP(F5688,연간집계!D:E,2,FALSE),"")</f>
        <v>PCMS_스탠다드캘린더</v>
      </c>
    </row>
    <row r="5689" spans="1:16" ht="12.75">
      <c r="A5689" s="201">
        <v>46036.877789351849</v>
      </c>
      <c r="B5689" s="202">
        <v>46036</v>
      </c>
      <c r="C5689" s="203" t="s">
        <v>13192</v>
      </c>
      <c r="D5689" s="203" t="s">
        <v>11</v>
      </c>
      <c r="E5689" s="204" t="s">
        <v>13178</v>
      </c>
      <c r="F5689" s="49" t="s">
        <v>1284</v>
      </c>
      <c r="G5689" s="203">
        <v>1</v>
      </c>
      <c r="H5689" s="203" t="s">
        <v>10193</v>
      </c>
      <c r="I5689" s="205" t="s">
        <v>2297</v>
      </c>
      <c r="J5689" s="206"/>
      <c r="K5689" s="203">
        <v>26</v>
      </c>
      <c r="L5689" s="207" t="s">
        <v>827</v>
      </c>
      <c r="M5689" s="208" t="s">
        <v>1612</v>
      </c>
      <c r="N5689" s="209">
        <f t="shared" si="0"/>
        <v>2026</v>
      </c>
      <c r="O5689" s="210">
        <f t="shared" si="1"/>
        <v>1</v>
      </c>
      <c r="P5689" s="211" t="str">
        <f>IFERROR(VLOOKUP(F5689,연간집계!D:E,2,FALSE),"")</f>
        <v>PCMS_스탠다드캘린더</v>
      </c>
    </row>
    <row r="5690" spans="1:16" ht="12.75">
      <c r="A5690" s="201">
        <v>46036.877800925926</v>
      </c>
      <c r="B5690" s="202">
        <v>46036</v>
      </c>
      <c r="C5690" s="203" t="s">
        <v>13193</v>
      </c>
      <c r="D5690" s="203" t="s">
        <v>11</v>
      </c>
      <c r="E5690" s="204" t="s">
        <v>13178</v>
      </c>
      <c r="F5690" s="49" t="s">
        <v>1284</v>
      </c>
      <c r="G5690" s="203">
        <v>1</v>
      </c>
      <c r="H5690" s="203" t="s">
        <v>10193</v>
      </c>
      <c r="I5690" s="205" t="s">
        <v>2297</v>
      </c>
      <c r="J5690" s="206"/>
      <c r="K5690" s="203">
        <v>26</v>
      </c>
      <c r="L5690" s="207" t="s">
        <v>827</v>
      </c>
      <c r="M5690" s="208" t="s">
        <v>1612</v>
      </c>
      <c r="N5690" s="209">
        <f t="shared" si="0"/>
        <v>2026</v>
      </c>
      <c r="O5690" s="210">
        <f t="shared" si="1"/>
        <v>1</v>
      </c>
      <c r="P5690" s="211" t="str">
        <f>IFERROR(VLOOKUP(F5690,연간집계!D:E,2,FALSE),"")</f>
        <v>PCMS_스탠다드캘린더</v>
      </c>
    </row>
    <row r="5691" spans="1:16" ht="12.75">
      <c r="A5691" s="201">
        <v>46036.877812500003</v>
      </c>
      <c r="B5691" s="202">
        <v>46036</v>
      </c>
      <c r="C5691" s="203" t="s">
        <v>13194</v>
      </c>
      <c r="D5691" s="203" t="s">
        <v>11</v>
      </c>
      <c r="E5691" s="204" t="s">
        <v>13178</v>
      </c>
      <c r="F5691" s="49" t="s">
        <v>1284</v>
      </c>
      <c r="G5691" s="203">
        <v>1</v>
      </c>
      <c r="H5691" s="203" t="s">
        <v>10193</v>
      </c>
      <c r="I5691" s="205" t="s">
        <v>2297</v>
      </c>
      <c r="J5691" s="206"/>
      <c r="K5691" s="203">
        <v>26</v>
      </c>
      <c r="L5691" s="207" t="s">
        <v>827</v>
      </c>
      <c r="M5691" s="208" t="s">
        <v>1612</v>
      </c>
      <c r="N5691" s="209">
        <f t="shared" si="0"/>
        <v>2026</v>
      </c>
      <c r="O5691" s="210">
        <f t="shared" si="1"/>
        <v>1</v>
      </c>
      <c r="P5691" s="211" t="str">
        <f>IFERROR(VLOOKUP(F5691,연간집계!D:E,2,FALSE),"")</f>
        <v>PCMS_스탠다드캘린더</v>
      </c>
    </row>
    <row r="5692" spans="1:16" ht="12.75">
      <c r="A5692" s="201">
        <v>46036.877824074072</v>
      </c>
      <c r="B5692" s="202">
        <v>46036</v>
      </c>
      <c r="C5692" s="203" t="s">
        <v>13195</v>
      </c>
      <c r="D5692" s="203" t="s">
        <v>11</v>
      </c>
      <c r="E5692" s="204" t="s">
        <v>13178</v>
      </c>
      <c r="F5692" s="49" t="s">
        <v>1284</v>
      </c>
      <c r="G5692" s="203">
        <v>1</v>
      </c>
      <c r="H5692" s="203" t="s">
        <v>10193</v>
      </c>
      <c r="I5692" s="205" t="s">
        <v>2297</v>
      </c>
      <c r="J5692" s="206"/>
      <c r="K5692" s="203">
        <v>26</v>
      </c>
      <c r="L5692" s="207" t="s">
        <v>827</v>
      </c>
      <c r="M5692" s="208" t="s">
        <v>1612</v>
      </c>
      <c r="N5692" s="209">
        <f t="shared" si="0"/>
        <v>2026</v>
      </c>
      <c r="O5692" s="210">
        <f t="shared" si="1"/>
        <v>1</v>
      </c>
      <c r="P5692" s="211" t="str">
        <f>IFERROR(VLOOKUP(F5692,연간집계!D:E,2,FALSE),"")</f>
        <v>PCMS_스탠다드캘린더</v>
      </c>
    </row>
    <row r="5693" spans="1:16" ht="12.75">
      <c r="A5693" s="201">
        <v>46036.877835648149</v>
      </c>
      <c r="B5693" s="202">
        <v>46036</v>
      </c>
      <c r="C5693" s="203" t="s">
        <v>13196</v>
      </c>
      <c r="D5693" s="203" t="s">
        <v>11</v>
      </c>
      <c r="E5693" s="204" t="s">
        <v>13178</v>
      </c>
      <c r="F5693" s="49" t="s">
        <v>1284</v>
      </c>
      <c r="G5693" s="203">
        <v>1</v>
      </c>
      <c r="H5693" s="203" t="s">
        <v>10193</v>
      </c>
      <c r="I5693" s="205" t="s">
        <v>2297</v>
      </c>
      <c r="J5693" s="206"/>
      <c r="K5693" s="203">
        <v>26</v>
      </c>
      <c r="L5693" s="207" t="s">
        <v>827</v>
      </c>
      <c r="M5693" s="208" t="s">
        <v>1612</v>
      </c>
      <c r="N5693" s="209">
        <f t="shared" si="0"/>
        <v>2026</v>
      </c>
      <c r="O5693" s="210">
        <f t="shared" si="1"/>
        <v>1</v>
      </c>
      <c r="P5693" s="211" t="str">
        <f>IFERROR(VLOOKUP(F5693,연간집계!D:E,2,FALSE),"")</f>
        <v>PCMS_스탠다드캘린더</v>
      </c>
    </row>
    <row r="5694" spans="1:16" ht="12.75">
      <c r="A5694" s="201">
        <v>46036.877847222226</v>
      </c>
      <c r="B5694" s="202">
        <v>46036</v>
      </c>
      <c r="C5694" s="203" t="s">
        <v>13197</v>
      </c>
      <c r="D5694" s="203" t="s">
        <v>11</v>
      </c>
      <c r="E5694" s="204" t="s">
        <v>13178</v>
      </c>
      <c r="F5694" s="49" t="s">
        <v>1284</v>
      </c>
      <c r="G5694" s="203">
        <v>1</v>
      </c>
      <c r="H5694" s="203" t="s">
        <v>10193</v>
      </c>
      <c r="I5694" s="205" t="s">
        <v>2297</v>
      </c>
      <c r="J5694" s="206"/>
      <c r="K5694" s="203">
        <v>26</v>
      </c>
      <c r="L5694" s="207" t="s">
        <v>827</v>
      </c>
      <c r="M5694" s="208" t="s">
        <v>1612</v>
      </c>
      <c r="N5694" s="209">
        <f t="shared" si="0"/>
        <v>2026</v>
      </c>
      <c r="O5694" s="210">
        <f t="shared" si="1"/>
        <v>1</v>
      </c>
      <c r="P5694" s="211" t="str">
        <f>IFERROR(VLOOKUP(F5694,연간집계!D:E,2,FALSE),"")</f>
        <v>PCMS_스탠다드캘린더</v>
      </c>
    </row>
    <row r="5695" spans="1:16" ht="12.75">
      <c r="A5695" s="201">
        <v>46036.877858796295</v>
      </c>
      <c r="B5695" s="202">
        <v>46036</v>
      </c>
      <c r="C5695" s="203" t="s">
        <v>13198</v>
      </c>
      <c r="D5695" s="203" t="s">
        <v>11</v>
      </c>
      <c r="E5695" s="204" t="s">
        <v>13178</v>
      </c>
      <c r="F5695" s="49" t="s">
        <v>1284</v>
      </c>
      <c r="G5695" s="203">
        <v>1</v>
      </c>
      <c r="H5695" s="203" t="s">
        <v>10193</v>
      </c>
      <c r="I5695" s="205" t="s">
        <v>2297</v>
      </c>
      <c r="J5695" s="206"/>
      <c r="K5695" s="203">
        <v>26</v>
      </c>
      <c r="L5695" s="207" t="s">
        <v>827</v>
      </c>
      <c r="M5695" s="208" t="s">
        <v>1612</v>
      </c>
      <c r="N5695" s="209">
        <f t="shared" si="0"/>
        <v>2026</v>
      </c>
      <c r="O5695" s="210">
        <f t="shared" si="1"/>
        <v>1</v>
      </c>
      <c r="P5695" s="211" t="str">
        <f>IFERROR(VLOOKUP(F5695,연간집계!D:E,2,FALSE),"")</f>
        <v>PCMS_스탠다드캘린더</v>
      </c>
    </row>
    <row r="5696" spans="1:16" ht="12.75">
      <c r="A5696" s="201">
        <v>46036.877870370372</v>
      </c>
      <c r="B5696" s="202">
        <v>46036</v>
      </c>
      <c r="C5696" s="203" t="s">
        <v>13199</v>
      </c>
      <c r="D5696" s="203" t="s">
        <v>11</v>
      </c>
      <c r="E5696" s="204" t="s">
        <v>13178</v>
      </c>
      <c r="F5696" s="49" t="s">
        <v>1284</v>
      </c>
      <c r="G5696" s="203">
        <v>1</v>
      </c>
      <c r="H5696" s="203" t="s">
        <v>10193</v>
      </c>
      <c r="I5696" s="205" t="s">
        <v>2297</v>
      </c>
      <c r="J5696" s="206"/>
      <c r="K5696" s="203">
        <v>26</v>
      </c>
      <c r="L5696" s="207" t="s">
        <v>827</v>
      </c>
      <c r="M5696" s="208" t="s">
        <v>1612</v>
      </c>
      <c r="N5696" s="209">
        <f t="shared" si="0"/>
        <v>2026</v>
      </c>
      <c r="O5696" s="210">
        <f t="shared" si="1"/>
        <v>1</v>
      </c>
      <c r="P5696" s="211" t="str">
        <f>IFERROR(VLOOKUP(F5696,연간집계!D:E,2,FALSE),"")</f>
        <v>PCMS_스탠다드캘린더</v>
      </c>
    </row>
    <row r="5697" spans="1:16" ht="12.75">
      <c r="A5697" s="201">
        <v>46036.877881944441</v>
      </c>
      <c r="B5697" s="202">
        <v>46036</v>
      </c>
      <c r="C5697" s="203" t="s">
        <v>13200</v>
      </c>
      <c r="D5697" s="203" t="s">
        <v>11</v>
      </c>
      <c r="E5697" s="204" t="s">
        <v>13178</v>
      </c>
      <c r="F5697" s="49" t="s">
        <v>1284</v>
      </c>
      <c r="G5697" s="203">
        <v>1</v>
      </c>
      <c r="H5697" s="203" t="s">
        <v>10193</v>
      </c>
      <c r="I5697" s="205" t="s">
        <v>2297</v>
      </c>
      <c r="J5697" s="206"/>
      <c r="K5697" s="203">
        <v>26</v>
      </c>
      <c r="L5697" s="207" t="s">
        <v>827</v>
      </c>
      <c r="M5697" s="208" t="s">
        <v>1612</v>
      </c>
      <c r="N5697" s="209">
        <f t="shared" si="0"/>
        <v>2026</v>
      </c>
      <c r="O5697" s="210">
        <f t="shared" si="1"/>
        <v>1</v>
      </c>
      <c r="P5697" s="211" t="str">
        <f>IFERROR(VLOOKUP(F5697,연간집계!D:E,2,FALSE),"")</f>
        <v>PCMS_스탠다드캘린더</v>
      </c>
    </row>
    <row r="5698" spans="1:16" ht="12.75">
      <c r="A5698" s="201">
        <v>46036.877893518518</v>
      </c>
      <c r="B5698" s="202">
        <v>46036</v>
      </c>
      <c r="C5698" s="203" t="s">
        <v>13201</v>
      </c>
      <c r="D5698" s="203" t="s">
        <v>11</v>
      </c>
      <c r="E5698" s="204" t="s">
        <v>13178</v>
      </c>
      <c r="F5698" s="49" t="s">
        <v>1284</v>
      </c>
      <c r="G5698" s="203">
        <v>1</v>
      </c>
      <c r="H5698" s="203" t="s">
        <v>10193</v>
      </c>
      <c r="I5698" s="205" t="s">
        <v>2297</v>
      </c>
      <c r="J5698" s="206"/>
      <c r="K5698" s="203">
        <v>26</v>
      </c>
      <c r="L5698" s="207" t="s">
        <v>827</v>
      </c>
      <c r="M5698" s="208" t="s">
        <v>1612</v>
      </c>
      <c r="N5698" s="209">
        <f t="shared" si="0"/>
        <v>2026</v>
      </c>
      <c r="O5698" s="210">
        <f t="shared" si="1"/>
        <v>1</v>
      </c>
      <c r="P5698" s="211" t="str">
        <f>IFERROR(VLOOKUP(F5698,연간집계!D:E,2,FALSE),"")</f>
        <v>PCMS_스탠다드캘린더</v>
      </c>
    </row>
    <row r="5699" spans="1:16" ht="12.75">
      <c r="A5699" s="201">
        <v>46036.877916666665</v>
      </c>
      <c r="B5699" s="202">
        <v>46036</v>
      </c>
      <c r="C5699" s="203" t="s">
        <v>13202</v>
      </c>
      <c r="D5699" s="203" t="s">
        <v>11</v>
      </c>
      <c r="E5699" s="204" t="s">
        <v>13178</v>
      </c>
      <c r="F5699" s="49" t="s">
        <v>1284</v>
      </c>
      <c r="G5699" s="203">
        <v>1</v>
      </c>
      <c r="H5699" s="203" t="s">
        <v>10193</v>
      </c>
      <c r="I5699" s="205" t="s">
        <v>2297</v>
      </c>
      <c r="J5699" s="206"/>
      <c r="K5699" s="203">
        <v>26</v>
      </c>
      <c r="L5699" s="207" t="s">
        <v>827</v>
      </c>
      <c r="M5699" s="208" t="s">
        <v>1612</v>
      </c>
      <c r="N5699" s="209">
        <f t="shared" si="0"/>
        <v>2026</v>
      </c>
      <c r="O5699" s="210">
        <f t="shared" si="1"/>
        <v>1</v>
      </c>
      <c r="P5699" s="211" t="str">
        <f>IFERROR(VLOOKUP(F5699,연간집계!D:E,2,FALSE),"")</f>
        <v>PCMS_스탠다드캘린더</v>
      </c>
    </row>
    <row r="5700" spans="1:16" ht="12.75">
      <c r="A5700" s="201">
        <v>46036.877928240741</v>
      </c>
      <c r="B5700" s="202">
        <v>46036</v>
      </c>
      <c r="C5700" s="203" t="s">
        <v>13203</v>
      </c>
      <c r="D5700" s="203" t="s">
        <v>11</v>
      </c>
      <c r="E5700" s="204" t="s">
        <v>13178</v>
      </c>
      <c r="F5700" s="49" t="s">
        <v>1284</v>
      </c>
      <c r="G5700" s="203">
        <v>1</v>
      </c>
      <c r="H5700" s="203" t="s">
        <v>10193</v>
      </c>
      <c r="I5700" s="205" t="s">
        <v>2297</v>
      </c>
      <c r="J5700" s="206"/>
      <c r="K5700" s="203">
        <v>26</v>
      </c>
      <c r="L5700" s="207" t="s">
        <v>827</v>
      </c>
      <c r="M5700" s="208" t="s">
        <v>1612</v>
      </c>
      <c r="N5700" s="209">
        <f t="shared" si="0"/>
        <v>2026</v>
      </c>
      <c r="O5700" s="210">
        <f t="shared" si="1"/>
        <v>1</v>
      </c>
      <c r="P5700" s="211" t="str">
        <f>IFERROR(VLOOKUP(F5700,연간집계!D:E,2,FALSE),"")</f>
        <v>PCMS_스탠다드캘린더</v>
      </c>
    </row>
    <row r="5701" spans="1:16" ht="12.75">
      <c r="A5701" s="201">
        <v>46036.877939814818</v>
      </c>
      <c r="B5701" s="202">
        <v>46036</v>
      </c>
      <c r="C5701" s="203" t="s">
        <v>13204</v>
      </c>
      <c r="D5701" s="203" t="s">
        <v>11</v>
      </c>
      <c r="E5701" s="204" t="s">
        <v>13178</v>
      </c>
      <c r="F5701" s="49" t="s">
        <v>1284</v>
      </c>
      <c r="G5701" s="203">
        <v>1</v>
      </c>
      <c r="H5701" s="203" t="s">
        <v>10193</v>
      </c>
      <c r="I5701" s="205" t="s">
        <v>2297</v>
      </c>
      <c r="J5701" s="206"/>
      <c r="K5701" s="203">
        <v>26</v>
      </c>
      <c r="L5701" s="207" t="s">
        <v>827</v>
      </c>
      <c r="M5701" s="208" t="s">
        <v>1612</v>
      </c>
      <c r="N5701" s="209">
        <f t="shared" si="0"/>
        <v>2026</v>
      </c>
      <c r="O5701" s="210">
        <f t="shared" si="1"/>
        <v>1</v>
      </c>
      <c r="P5701" s="211" t="str">
        <f>IFERROR(VLOOKUP(F5701,연간집계!D:E,2,FALSE),"")</f>
        <v>PCMS_스탠다드캘린더</v>
      </c>
    </row>
    <row r="5702" spans="1:16" ht="12.75">
      <c r="A5702" s="201">
        <v>46036.877951388888</v>
      </c>
      <c r="B5702" s="202">
        <v>46036</v>
      </c>
      <c r="C5702" s="203" t="s">
        <v>13205</v>
      </c>
      <c r="D5702" s="203" t="s">
        <v>11</v>
      </c>
      <c r="E5702" s="204" t="s">
        <v>13178</v>
      </c>
      <c r="F5702" s="49" t="s">
        <v>1284</v>
      </c>
      <c r="G5702" s="203">
        <v>1</v>
      </c>
      <c r="H5702" s="203" t="s">
        <v>10193</v>
      </c>
      <c r="I5702" s="205" t="s">
        <v>2297</v>
      </c>
      <c r="J5702" s="206"/>
      <c r="K5702" s="203">
        <v>26</v>
      </c>
      <c r="L5702" s="207" t="s">
        <v>827</v>
      </c>
      <c r="M5702" s="208" t="s">
        <v>1612</v>
      </c>
      <c r="N5702" s="209">
        <f t="shared" si="0"/>
        <v>2026</v>
      </c>
      <c r="O5702" s="210">
        <f t="shared" si="1"/>
        <v>1</v>
      </c>
      <c r="P5702" s="211" t="str">
        <f>IFERROR(VLOOKUP(F5702,연간집계!D:E,2,FALSE),"")</f>
        <v>PCMS_스탠다드캘린더</v>
      </c>
    </row>
    <row r="5703" spans="1:16" ht="12.75">
      <c r="A5703" s="201">
        <v>46036.877962962964</v>
      </c>
      <c r="B5703" s="202">
        <v>46036</v>
      </c>
      <c r="C5703" s="203" t="s">
        <v>13206</v>
      </c>
      <c r="D5703" s="203" t="s">
        <v>11</v>
      </c>
      <c r="E5703" s="204" t="s">
        <v>13178</v>
      </c>
      <c r="F5703" s="49" t="s">
        <v>1284</v>
      </c>
      <c r="G5703" s="203">
        <v>1</v>
      </c>
      <c r="H5703" s="203" t="s">
        <v>10193</v>
      </c>
      <c r="I5703" s="205" t="s">
        <v>2297</v>
      </c>
      <c r="J5703" s="206"/>
      <c r="K5703" s="203">
        <v>26</v>
      </c>
      <c r="L5703" s="207" t="s">
        <v>827</v>
      </c>
      <c r="M5703" s="208" t="s">
        <v>1612</v>
      </c>
      <c r="N5703" s="209">
        <f t="shared" si="0"/>
        <v>2026</v>
      </c>
      <c r="O5703" s="210">
        <f t="shared" si="1"/>
        <v>1</v>
      </c>
      <c r="P5703" s="211" t="str">
        <f>IFERROR(VLOOKUP(F5703,연간집계!D:E,2,FALSE),"")</f>
        <v>PCMS_스탠다드캘린더</v>
      </c>
    </row>
    <row r="5704" spans="1:16" ht="12.75">
      <c r="A5704" s="201">
        <v>46036.877974537034</v>
      </c>
      <c r="B5704" s="202">
        <v>46036</v>
      </c>
      <c r="C5704" s="203" t="s">
        <v>13207</v>
      </c>
      <c r="D5704" s="203" t="s">
        <v>11</v>
      </c>
      <c r="E5704" s="204" t="s">
        <v>13178</v>
      </c>
      <c r="F5704" s="49" t="s">
        <v>1284</v>
      </c>
      <c r="G5704" s="203">
        <v>1</v>
      </c>
      <c r="H5704" s="203" t="s">
        <v>10193</v>
      </c>
      <c r="I5704" s="205" t="s">
        <v>2297</v>
      </c>
      <c r="J5704" s="206"/>
      <c r="K5704" s="203">
        <v>26</v>
      </c>
      <c r="L5704" s="207" t="s">
        <v>827</v>
      </c>
      <c r="M5704" s="208" t="s">
        <v>1612</v>
      </c>
      <c r="N5704" s="209">
        <f t="shared" si="0"/>
        <v>2026</v>
      </c>
      <c r="O5704" s="210">
        <f t="shared" si="1"/>
        <v>1</v>
      </c>
      <c r="P5704" s="211" t="str">
        <f>IFERROR(VLOOKUP(F5704,연간집계!D:E,2,FALSE),"")</f>
        <v>PCMS_스탠다드캘린더</v>
      </c>
    </row>
    <row r="5705" spans="1:16" ht="12.75">
      <c r="A5705" s="201">
        <v>46036.877986111111</v>
      </c>
      <c r="B5705" s="202">
        <v>46036</v>
      </c>
      <c r="C5705" s="203" t="s">
        <v>13208</v>
      </c>
      <c r="D5705" s="203" t="s">
        <v>11</v>
      </c>
      <c r="E5705" s="204" t="s">
        <v>13178</v>
      </c>
      <c r="F5705" s="49" t="s">
        <v>1284</v>
      </c>
      <c r="G5705" s="203">
        <v>1</v>
      </c>
      <c r="H5705" s="203" t="s">
        <v>10193</v>
      </c>
      <c r="I5705" s="205" t="s">
        <v>2297</v>
      </c>
      <c r="J5705" s="206"/>
      <c r="K5705" s="203">
        <v>26</v>
      </c>
      <c r="L5705" s="207" t="s">
        <v>827</v>
      </c>
      <c r="M5705" s="208" t="s">
        <v>1612</v>
      </c>
      <c r="N5705" s="209">
        <f t="shared" si="0"/>
        <v>2026</v>
      </c>
      <c r="O5705" s="210">
        <f t="shared" si="1"/>
        <v>1</v>
      </c>
      <c r="P5705" s="211" t="str">
        <f>IFERROR(VLOOKUP(F5705,연간집계!D:E,2,FALSE),"")</f>
        <v>PCMS_스탠다드캘린더</v>
      </c>
    </row>
    <row r="5706" spans="1:16" ht="12.75">
      <c r="A5706" s="201">
        <v>46036.877997685187</v>
      </c>
      <c r="B5706" s="202">
        <v>46036</v>
      </c>
      <c r="C5706" s="203" t="s">
        <v>13209</v>
      </c>
      <c r="D5706" s="203" t="s">
        <v>11</v>
      </c>
      <c r="E5706" s="204" t="s">
        <v>13178</v>
      </c>
      <c r="F5706" s="49" t="s">
        <v>1284</v>
      </c>
      <c r="G5706" s="203">
        <v>1</v>
      </c>
      <c r="H5706" s="203" t="s">
        <v>10193</v>
      </c>
      <c r="I5706" s="205" t="s">
        <v>2297</v>
      </c>
      <c r="J5706" s="206"/>
      <c r="K5706" s="203">
        <v>26</v>
      </c>
      <c r="L5706" s="207" t="s">
        <v>827</v>
      </c>
      <c r="M5706" s="208" t="s">
        <v>1612</v>
      </c>
      <c r="N5706" s="209">
        <f t="shared" si="0"/>
        <v>2026</v>
      </c>
      <c r="O5706" s="210">
        <f t="shared" si="1"/>
        <v>1</v>
      </c>
      <c r="P5706" s="211" t="str">
        <f>IFERROR(VLOOKUP(F5706,연간집계!D:E,2,FALSE),"")</f>
        <v>PCMS_스탠다드캘린더</v>
      </c>
    </row>
    <row r="5707" spans="1:16" ht="12.75">
      <c r="A5707" s="201">
        <v>46036.878020833334</v>
      </c>
      <c r="B5707" s="202">
        <v>46036</v>
      </c>
      <c r="C5707" s="203" t="s">
        <v>13210</v>
      </c>
      <c r="D5707" s="203" t="s">
        <v>11</v>
      </c>
      <c r="E5707" s="204" t="s">
        <v>13178</v>
      </c>
      <c r="F5707" s="49" t="s">
        <v>1284</v>
      </c>
      <c r="G5707" s="203">
        <v>1</v>
      </c>
      <c r="H5707" s="203" t="s">
        <v>10193</v>
      </c>
      <c r="I5707" s="205" t="s">
        <v>2297</v>
      </c>
      <c r="J5707" s="206"/>
      <c r="K5707" s="203">
        <v>26</v>
      </c>
      <c r="L5707" s="207" t="s">
        <v>827</v>
      </c>
      <c r="M5707" s="208" t="s">
        <v>1612</v>
      </c>
      <c r="N5707" s="209">
        <f t="shared" si="0"/>
        <v>2026</v>
      </c>
      <c r="O5707" s="210">
        <f t="shared" si="1"/>
        <v>1</v>
      </c>
      <c r="P5707" s="211" t="str">
        <f>IFERROR(VLOOKUP(F5707,연간집계!D:E,2,FALSE),"")</f>
        <v>PCMS_스탠다드캘린더</v>
      </c>
    </row>
    <row r="5708" spans="1:16" ht="12.75">
      <c r="A5708" s="201">
        <v>46036.878032407411</v>
      </c>
      <c r="B5708" s="202">
        <v>46036</v>
      </c>
      <c r="C5708" s="203" t="s">
        <v>13211</v>
      </c>
      <c r="D5708" s="203" t="s">
        <v>11</v>
      </c>
      <c r="E5708" s="204" t="s">
        <v>13178</v>
      </c>
      <c r="F5708" s="49" t="s">
        <v>1284</v>
      </c>
      <c r="G5708" s="203">
        <v>1</v>
      </c>
      <c r="H5708" s="203" t="s">
        <v>10193</v>
      </c>
      <c r="I5708" s="205" t="s">
        <v>2297</v>
      </c>
      <c r="J5708" s="206"/>
      <c r="K5708" s="203">
        <v>26</v>
      </c>
      <c r="L5708" s="207" t="s">
        <v>827</v>
      </c>
      <c r="M5708" s="208" t="s">
        <v>1612</v>
      </c>
      <c r="N5708" s="209">
        <f t="shared" si="0"/>
        <v>2026</v>
      </c>
      <c r="O5708" s="210">
        <f t="shared" si="1"/>
        <v>1</v>
      </c>
      <c r="P5708" s="211" t="str">
        <f>IFERROR(VLOOKUP(F5708,연간집계!D:E,2,FALSE),"")</f>
        <v>PCMS_스탠다드캘린더</v>
      </c>
    </row>
    <row r="5709" spans="1:16" ht="12.75">
      <c r="A5709" s="201">
        <v>46036.883958333332</v>
      </c>
      <c r="B5709" s="202">
        <v>46036</v>
      </c>
      <c r="C5709" s="203" t="s">
        <v>13212</v>
      </c>
      <c r="D5709" s="203" t="s">
        <v>11</v>
      </c>
      <c r="E5709" s="204" t="s">
        <v>13213</v>
      </c>
      <c r="F5709" s="49" t="s">
        <v>1284</v>
      </c>
      <c r="G5709" s="203">
        <v>3</v>
      </c>
      <c r="H5709" s="203" t="s">
        <v>13214</v>
      </c>
      <c r="I5709" s="205" t="s">
        <v>5016</v>
      </c>
      <c r="J5709" s="206"/>
      <c r="K5709" s="203">
        <v>26</v>
      </c>
      <c r="L5709" s="207" t="s">
        <v>827</v>
      </c>
      <c r="M5709" s="208" t="s">
        <v>1436</v>
      </c>
      <c r="N5709" s="209">
        <f t="shared" si="0"/>
        <v>2026</v>
      </c>
      <c r="O5709" s="210">
        <f t="shared" si="1"/>
        <v>1</v>
      </c>
      <c r="P5709" s="211" t="str">
        <f>IFERROR(VLOOKUP(F5709,연간집계!D:E,2,FALSE),"")</f>
        <v>PCMS_스탠다드캘린더</v>
      </c>
    </row>
    <row r="5710" spans="1:16" ht="12.75">
      <c r="A5710" s="201">
        <v>46036.975532407407</v>
      </c>
      <c r="B5710" s="202">
        <v>46036</v>
      </c>
      <c r="C5710" s="203" t="s">
        <v>13215</v>
      </c>
      <c r="D5710" s="203" t="s">
        <v>11</v>
      </c>
      <c r="E5710" s="204" t="s">
        <v>13216</v>
      </c>
      <c r="F5710" s="49" t="s">
        <v>1284</v>
      </c>
      <c r="G5710" s="203">
        <v>10</v>
      </c>
      <c r="H5710" s="203" t="s">
        <v>9035</v>
      </c>
      <c r="I5710" s="205" t="s">
        <v>1440</v>
      </c>
      <c r="J5710" s="206"/>
      <c r="K5710" s="203">
        <v>26</v>
      </c>
      <c r="L5710" s="207" t="s">
        <v>827</v>
      </c>
      <c r="M5710" s="208" t="s">
        <v>1514</v>
      </c>
      <c r="N5710" s="209">
        <f t="shared" si="0"/>
        <v>2026</v>
      </c>
      <c r="O5710" s="210">
        <f t="shared" si="1"/>
        <v>1</v>
      </c>
      <c r="P5710" s="211" t="str">
        <f>IFERROR(VLOOKUP(F5710,연간집계!D:E,2,FALSE),"")</f>
        <v>PCMS_스탠다드캘린더</v>
      </c>
    </row>
    <row r="5711" spans="1:16" ht="12.75">
      <c r="A5711" s="201">
        <v>46036.999236111114</v>
      </c>
      <c r="B5711" s="202">
        <v>46036</v>
      </c>
      <c r="C5711" s="203" t="s">
        <v>13217</v>
      </c>
      <c r="D5711" s="203" t="s">
        <v>11</v>
      </c>
      <c r="E5711" s="204" t="s">
        <v>13218</v>
      </c>
      <c r="F5711" s="49" t="s">
        <v>885</v>
      </c>
      <c r="G5711" s="203">
        <v>1</v>
      </c>
      <c r="H5711" s="203" t="s">
        <v>11543</v>
      </c>
      <c r="I5711" s="205" t="s">
        <v>1440</v>
      </c>
      <c r="J5711" s="206"/>
      <c r="K5711" s="203">
        <v>80</v>
      </c>
      <c r="L5711" s="207" t="s">
        <v>827</v>
      </c>
      <c r="M5711" s="208" t="s">
        <v>1436</v>
      </c>
      <c r="N5711" s="209">
        <f t="shared" si="0"/>
        <v>2026</v>
      </c>
      <c r="O5711" s="210">
        <f t="shared" si="1"/>
        <v>1</v>
      </c>
      <c r="P5711" s="211" t="str">
        <f>IFERROR(VLOOKUP(F5711,연간집계!D:E,2,FALSE),"")</f>
        <v>마이트립북 150</v>
      </c>
    </row>
    <row r="5712" spans="1:16" ht="12.75">
      <c r="A5712" s="201">
        <v>46037.039166666669</v>
      </c>
      <c r="B5712" s="202">
        <v>46037</v>
      </c>
      <c r="C5712" s="203" t="s">
        <v>13219</v>
      </c>
      <c r="D5712" s="203" t="s">
        <v>11</v>
      </c>
      <c r="E5712" s="204" t="s">
        <v>13220</v>
      </c>
      <c r="F5712" s="49" t="s">
        <v>1051</v>
      </c>
      <c r="G5712" s="203">
        <v>1</v>
      </c>
      <c r="H5712" s="203" t="s">
        <v>13221</v>
      </c>
      <c r="I5712" s="205" t="s">
        <v>1440</v>
      </c>
      <c r="J5712" s="206"/>
      <c r="K5712" s="203">
        <v>100</v>
      </c>
      <c r="L5712" s="207" t="s">
        <v>827</v>
      </c>
      <c r="M5712" s="208" t="s">
        <v>1436</v>
      </c>
      <c r="N5712" s="209">
        <f t="shared" si="0"/>
        <v>2026</v>
      </c>
      <c r="O5712" s="210">
        <f t="shared" si="1"/>
        <v>1</v>
      </c>
      <c r="P5712" s="211" t="str">
        <f>IFERROR(VLOOKUP(F5712,연간집계!D:E,2,FALSE),"")</f>
        <v>프리북A4 (하드)</v>
      </c>
    </row>
    <row r="5713" spans="1:16" ht="12.75">
      <c r="A5713" s="201">
        <v>46037.039189814815</v>
      </c>
      <c r="B5713" s="202">
        <v>46037</v>
      </c>
      <c r="C5713" s="203" t="s">
        <v>13222</v>
      </c>
      <c r="D5713" s="203" t="s">
        <v>11</v>
      </c>
      <c r="E5713" s="204" t="s">
        <v>13223</v>
      </c>
      <c r="F5713" s="49" t="s">
        <v>1284</v>
      </c>
      <c r="G5713" s="203">
        <v>1</v>
      </c>
      <c r="H5713" s="203" t="s">
        <v>5677</v>
      </c>
      <c r="I5713" s="205" t="s">
        <v>5016</v>
      </c>
      <c r="J5713" s="206"/>
      <c r="K5713" s="203">
        <v>26</v>
      </c>
      <c r="L5713" s="207" t="s">
        <v>827</v>
      </c>
      <c r="M5713" s="208" t="s">
        <v>1541</v>
      </c>
      <c r="N5713" s="209">
        <f t="shared" si="0"/>
        <v>2026</v>
      </c>
      <c r="O5713" s="210">
        <f t="shared" si="1"/>
        <v>1</v>
      </c>
      <c r="P5713" s="211" t="str">
        <f>IFERROR(VLOOKUP(F5713,연간집계!D:E,2,FALSE),"")</f>
        <v>PCMS_스탠다드캘린더</v>
      </c>
    </row>
    <row r="5714" spans="1:16" ht="12.75">
      <c r="A5714" s="201">
        <v>46037.284444444442</v>
      </c>
      <c r="B5714" s="202">
        <v>46037</v>
      </c>
      <c r="C5714" s="203" t="s">
        <v>13224</v>
      </c>
      <c r="D5714" s="203" t="s">
        <v>11</v>
      </c>
      <c r="E5714" s="204" t="s">
        <v>13225</v>
      </c>
      <c r="F5714" s="49" t="s">
        <v>840</v>
      </c>
      <c r="G5714" s="203">
        <v>1</v>
      </c>
      <c r="H5714" s="203" t="s">
        <v>2434</v>
      </c>
      <c r="I5714" s="205" t="s">
        <v>1453</v>
      </c>
      <c r="J5714" s="206"/>
      <c r="K5714" s="203">
        <v>68</v>
      </c>
      <c r="L5714" s="207" t="s">
        <v>827</v>
      </c>
      <c r="M5714" s="208" t="s">
        <v>1436</v>
      </c>
      <c r="N5714" s="209">
        <f t="shared" si="0"/>
        <v>2026</v>
      </c>
      <c r="O5714" s="210">
        <f t="shared" si="1"/>
        <v>1</v>
      </c>
      <c r="P5714" s="211" t="str">
        <f>IFERROR(VLOOKUP(F5714,연간집계!D:E,2,FALSE),"")</f>
        <v>스탠다드 포토북 6*8 (하드/유광)</v>
      </c>
    </row>
    <row r="5715" spans="1:16" ht="12.75">
      <c r="A5715" s="201">
        <v>46037.284456018519</v>
      </c>
      <c r="B5715" s="202">
        <v>46037</v>
      </c>
      <c r="C5715" s="203" t="s">
        <v>13226</v>
      </c>
      <c r="D5715" s="203" t="s">
        <v>11</v>
      </c>
      <c r="E5715" s="204" t="s">
        <v>13225</v>
      </c>
      <c r="F5715" s="49" t="s">
        <v>840</v>
      </c>
      <c r="G5715" s="203">
        <v>1</v>
      </c>
      <c r="H5715" s="203" t="s">
        <v>2434</v>
      </c>
      <c r="I5715" s="205" t="s">
        <v>1453</v>
      </c>
      <c r="J5715" s="206"/>
      <c r="K5715" s="203">
        <v>80</v>
      </c>
      <c r="L5715" s="207" t="s">
        <v>827</v>
      </c>
      <c r="M5715" s="208" t="s">
        <v>1436</v>
      </c>
      <c r="N5715" s="209">
        <f t="shared" si="0"/>
        <v>2026</v>
      </c>
      <c r="O5715" s="210">
        <f t="shared" si="1"/>
        <v>1</v>
      </c>
      <c r="P5715" s="211" t="str">
        <f>IFERROR(VLOOKUP(F5715,연간집계!D:E,2,FALSE),"")</f>
        <v>스탠다드 포토북 6*8 (하드/유광)</v>
      </c>
    </row>
    <row r="5716" spans="1:16" ht="12.75">
      <c r="A5716" s="201">
        <v>46037.284467592595</v>
      </c>
      <c r="B5716" s="202">
        <v>46037</v>
      </c>
      <c r="C5716" s="203" t="s">
        <v>13227</v>
      </c>
      <c r="D5716" s="203" t="s">
        <v>11</v>
      </c>
      <c r="E5716" s="204" t="s">
        <v>13225</v>
      </c>
      <c r="F5716" s="49" t="s">
        <v>840</v>
      </c>
      <c r="G5716" s="203">
        <v>1</v>
      </c>
      <c r="H5716" s="203" t="s">
        <v>2434</v>
      </c>
      <c r="I5716" s="205" t="s">
        <v>1435</v>
      </c>
      <c r="J5716" s="206"/>
      <c r="K5716" s="203">
        <v>58</v>
      </c>
      <c r="L5716" s="207" t="s">
        <v>827</v>
      </c>
      <c r="M5716" s="208" t="s">
        <v>1436</v>
      </c>
      <c r="N5716" s="209">
        <f t="shared" si="0"/>
        <v>2026</v>
      </c>
      <c r="O5716" s="210">
        <f t="shared" si="1"/>
        <v>1</v>
      </c>
      <c r="P5716" s="211" t="str">
        <f>IFERROR(VLOOKUP(F5716,연간집계!D:E,2,FALSE),"")</f>
        <v>스탠다드 포토북 6*8 (하드/유광)</v>
      </c>
    </row>
    <row r="5717" spans="1:16" ht="12.75">
      <c r="A5717" s="201">
        <v>46037.397557870368</v>
      </c>
      <c r="B5717" s="202">
        <v>46037</v>
      </c>
      <c r="C5717" s="203" t="s">
        <v>13228</v>
      </c>
      <c r="D5717" s="203" t="s">
        <v>11</v>
      </c>
      <c r="E5717" s="204" t="s">
        <v>13229</v>
      </c>
      <c r="F5717" s="49" t="s">
        <v>1051</v>
      </c>
      <c r="G5717" s="203">
        <v>4</v>
      </c>
      <c r="H5717" s="203" t="s">
        <v>4669</v>
      </c>
      <c r="I5717" s="205" t="s">
        <v>1440</v>
      </c>
      <c r="J5717" s="206"/>
      <c r="K5717" s="203">
        <v>74</v>
      </c>
      <c r="L5717" s="207" t="s">
        <v>827</v>
      </c>
      <c r="M5717" s="208" t="s">
        <v>1425</v>
      </c>
      <c r="N5717" s="209">
        <f t="shared" si="0"/>
        <v>2026</v>
      </c>
      <c r="O5717" s="210">
        <f t="shared" si="1"/>
        <v>1</v>
      </c>
      <c r="P5717" s="211" t="str">
        <f>IFERROR(VLOOKUP(F5717,연간집계!D:E,2,FALSE),"")</f>
        <v>프리북A4 (하드)</v>
      </c>
    </row>
    <row r="5718" spans="1:16" ht="12.75">
      <c r="A5718" s="201">
        <v>46037.409421296295</v>
      </c>
      <c r="B5718" s="202">
        <v>46037</v>
      </c>
      <c r="C5718" s="203" t="s">
        <v>13230</v>
      </c>
      <c r="D5718" s="203" t="s">
        <v>11</v>
      </c>
      <c r="E5718" s="204" t="s">
        <v>13231</v>
      </c>
      <c r="F5718" s="49" t="s">
        <v>1053</v>
      </c>
      <c r="G5718" s="203">
        <v>1</v>
      </c>
      <c r="H5718" s="203" t="s">
        <v>3819</v>
      </c>
      <c r="I5718" s="205" t="s">
        <v>1440</v>
      </c>
      <c r="J5718" s="206"/>
      <c r="K5718" s="203">
        <v>100</v>
      </c>
      <c r="L5718" s="207" t="s">
        <v>827</v>
      </c>
      <c r="M5718" s="208" t="s">
        <v>1436</v>
      </c>
      <c r="N5718" s="209">
        <f t="shared" si="0"/>
        <v>2026</v>
      </c>
      <c r="O5718" s="210">
        <f t="shared" si="1"/>
        <v>1</v>
      </c>
      <c r="P5718" s="211" t="str">
        <f>IFERROR(VLOOKUP(F5718,연간집계!D:E,2,FALSE),"")</f>
        <v>프리북A4 (소프트)</v>
      </c>
    </row>
    <row r="5719" spans="1:16" ht="12.75">
      <c r="A5719" s="201">
        <v>46037.409432870372</v>
      </c>
      <c r="B5719" s="202">
        <v>46037</v>
      </c>
      <c r="C5719" s="203" t="s">
        <v>13232</v>
      </c>
      <c r="D5719" s="203" t="s">
        <v>11</v>
      </c>
      <c r="E5719" s="204" t="s">
        <v>13231</v>
      </c>
      <c r="F5719" s="49" t="s">
        <v>1053</v>
      </c>
      <c r="G5719" s="203">
        <v>1</v>
      </c>
      <c r="H5719" s="203" t="s">
        <v>3819</v>
      </c>
      <c r="I5719" s="205" t="s">
        <v>1440</v>
      </c>
      <c r="J5719" s="206"/>
      <c r="K5719" s="203">
        <v>86</v>
      </c>
      <c r="L5719" s="207" t="s">
        <v>827</v>
      </c>
      <c r="M5719" s="208" t="s">
        <v>1436</v>
      </c>
      <c r="N5719" s="209">
        <f t="shared" si="0"/>
        <v>2026</v>
      </c>
      <c r="O5719" s="210">
        <f t="shared" si="1"/>
        <v>1</v>
      </c>
      <c r="P5719" s="211" t="str">
        <f>IFERROR(VLOOKUP(F5719,연간집계!D:E,2,FALSE),"")</f>
        <v>프리북A4 (소프트)</v>
      </c>
    </row>
    <row r="5720" spans="1:16" ht="12.75">
      <c r="A5720" s="201">
        <v>46037.412407407406</v>
      </c>
      <c r="B5720" s="202">
        <v>46037</v>
      </c>
      <c r="C5720" s="203" t="s">
        <v>13233</v>
      </c>
      <c r="D5720" s="203" t="s">
        <v>11</v>
      </c>
      <c r="E5720" s="204" t="s">
        <v>13234</v>
      </c>
      <c r="F5720" s="49" t="s">
        <v>1299</v>
      </c>
      <c r="G5720" s="203">
        <v>2</v>
      </c>
      <c r="H5720" s="203" t="s">
        <v>13235</v>
      </c>
      <c r="I5720" s="205" t="s">
        <v>1840</v>
      </c>
      <c r="J5720" s="206"/>
      <c r="K5720" s="203">
        <v>15</v>
      </c>
      <c r="L5720" s="207" t="s">
        <v>827</v>
      </c>
      <c r="M5720" s="208" t="s">
        <v>1449</v>
      </c>
      <c r="N5720" s="209">
        <f t="shared" si="0"/>
        <v>2026</v>
      </c>
      <c r="O5720" s="210">
        <f t="shared" si="1"/>
        <v>1</v>
      </c>
      <c r="P5720" s="211" t="str">
        <f>IFERROR(VLOOKUP(F5720,연간집계!D:E,2,FALSE),"")</f>
        <v>PCMS_우드월캘린더</v>
      </c>
    </row>
    <row r="5721" spans="1:16" ht="12.75">
      <c r="A5721" s="201">
        <v>46037.553298611114</v>
      </c>
      <c r="B5721" s="202">
        <v>46037</v>
      </c>
      <c r="C5721" s="203" t="s">
        <v>13236</v>
      </c>
      <c r="D5721" s="203" t="s">
        <v>11</v>
      </c>
      <c r="E5721" s="204" t="s">
        <v>13237</v>
      </c>
      <c r="F5721" s="49" t="s">
        <v>1053</v>
      </c>
      <c r="G5721" s="203">
        <v>1</v>
      </c>
      <c r="H5721" s="203" t="s">
        <v>13238</v>
      </c>
      <c r="I5721" s="205" t="s">
        <v>1762</v>
      </c>
      <c r="J5721" s="206"/>
      <c r="K5721" s="203">
        <v>100</v>
      </c>
      <c r="L5721" s="207" t="s">
        <v>827</v>
      </c>
      <c r="M5721" s="208" t="s">
        <v>1436</v>
      </c>
      <c r="N5721" s="209">
        <f t="shared" si="0"/>
        <v>2026</v>
      </c>
      <c r="O5721" s="210">
        <f t="shared" si="1"/>
        <v>1</v>
      </c>
      <c r="P5721" s="211" t="str">
        <f>IFERROR(VLOOKUP(F5721,연간집계!D:E,2,FALSE),"")</f>
        <v>프리북A4 (소프트)</v>
      </c>
    </row>
    <row r="5722" spans="1:16" ht="12.75">
      <c r="A5722" s="201">
        <v>46037.553310185183</v>
      </c>
      <c r="B5722" s="202">
        <v>46037</v>
      </c>
      <c r="C5722" s="203" t="s">
        <v>13239</v>
      </c>
      <c r="D5722" s="203" t="s">
        <v>11</v>
      </c>
      <c r="E5722" s="204" t="s">
        <v>13237</v>
      </c>
      <c r="F5722" s="49" t="s">
        <v>1053</v>
      </c>
      <c r="G5722" s="203">
        <v>1</v>
      </c>
      <c r="H5722" s="203" t="s">
        <v>13238</v>
      </c>
      <c r="I5722" s="205" t="s">
        <v>1762</v>
      </c>
      <c r="J5722" s="206"/>
      <c r="K5722" s="203">
        <v>100</v>
      </c>
      <c r="L5722" s="207" t="s">
        <v>827</v>
      </c>
      <c r="M5722" s="208" t="s">
        <v>1436</v>
      </c>
      <c r="N5722" s="209">
        <f t="shared" si="0"/>
        <v>2026</v>
      </c>
      <c r="O5722" s="210">
        <f t="shared" si="1"/>
        <v>1</v>
      </c>
      <c r="P5722" s="211" t="str">
        <f>IFERROR(VLOOKUP(F5722,연간집계!D:E,2,FALSE),"")</f>
        <v>프리북A4 (소프트)</v>
      </c>
    </row>
    <row r="5723" spans="1:16" ht="12.75">
      <c r="A5723" s="201">
        <v>46037.583020833335</v>
      </c>
      <c r="B5723" s="202">
        <v>46037</v>
      </c>
      <c r="C5723" s="203" t="s">
        <v>13240</v>
      </c>
      <c r="D5723" s="203" t="s">
        <v>11</v>
      </c>
      <c r="E5723" s="204" t="s">
        <v>13241</v>
      </c>
      <c r="F5723" s="49" t="s">
        <v>1281</v>
      </c>
      <c r="G5723" s="203">
        <v>2</v>
      </c>
      <c r="H5723" s="203" t="s">
        <v>7397</v>
      </c>
      <c r="I5723" s="205" t="s">
        <v>2297</v>
      </c>
      <c r="J5723" s="206"/>
      <c r="K5723" s="203">
        <v>26</v>
      </c>
      <c r="L5723" s="207" t="s">
        <v>827</v>
      </c>
      <c r="M5723" s="208" t="s">
        <v>1436</v>
      </c>
      <c r="N5723" s="209">
        <f t="shared" si="0"/>
        <v>2026</v>
      </c>
      <c r="O5723" s="210">
        <f t="shared" si="1"/>
        <v>1</v>
      </c>
      <c r="P5723" s="211" t="str">
        <f>IFERROR(VLOOKUP(F5723,연간집계!D:E,2,FALSE),"")</f>
        <v>PCMS_빅캘린더</v>
      </c>
    </row>
    <row r="5724" spans="1:16" ht="12.75">
      <c r="A5724" s="201">
        <v>46037.583032407405</v>
      </c>
      <c r="B5724" s="202">
        <v>46037</v>
      </c>
      <c r="C5724" s="203" t="s">
        <v>13242</v>
      </c>
      <c r="D5724" s="203" t="s">
        <v>11</v>
      </c>
      <c r="E5724" s="204" t="s">
        <v>13243</v>
      </c>
      <c r="F5724" s="49" t="s">
        <v>1269</v>
      </c>
      <c r="G5724" s="203">
        <v>40</v>
      </c>
      <c r="H5724" s="203" t="s">
        <v>2339</v>
      </c>
      <c r="I5724" s="205" t="s">
        <v>5016</v>
      </c>
      <c r="J5724" s="206"/>
      <c r="K5724" s="203">
        <v>26</v>
      </c>
      <c r="L5724" s="207" t="s">
        <v>827</v>
      </c>
      <c r="M5724" s="208" t="s">
        <v>1497</v>
      </c>
      <c r="N5724" s="209">
        <f t="shared" si="0"/>
        <v>2026</v>
      </c>
      <c r="O5724" s="210">
        <f t="shared" si="1"/>
        <v>1</v>
      </c>
      <c r="P5724" s="211" t="str">
        <f>IFERROR(VLOOKUP(F5724,연간집계!D:E,2,FALSE),"")</f>
        <v>PCMS_미니캘린더</v>
      </c>
    </row>
    <row r="5725" spans="1:16" ht="12.75">
      <c r="A5725" s="201">
        <v>46037.618981481479</v>
      </c>
      <c r="B5725" s="202">
        <v>46037</v>
      </c>
      <c r="C5725" s="203" t="s">
        <v>13244</v>
      </c>
      <c r="D5725" s="203" t="s">
        <v>11</v>
      </c>
      <c r="E5725" s="204" t="s">
        <v>13245</v>
      </c>
      <c r="F5725" s="49" t="s">
        <v>1058</v>
      </c>
      <c r="G5725" s="203">
        <v>1</v>
      </c>
      <c r="H5725" s="203" t="s">
        <v>79</v>
      </c>
      <c r="I5725" s="205" t="s">
        <v>1440</v>
      </c>
      <c r="J5725" s="206"/>
      <c r="K5725" s="203">
        <v>160</v>
      </c>
      <c r="L5725" s="207" t="s">
        <v>827</v>
      </c>
      <c r="M5725" s="208" t="s">
        <v>1514</v>
      </c>
      <c r="N5725" s="209">
        <f t="shared" si="0"/>
        <v>2026</v>
      </c>
      <c r="O5725" s="210">
        <f t="shared" si="1"/>
        <v>1</v>
      </c>
      <c r="P5725" s="211" t="str">
        <f>IFERROR(VLOOKUP(F5725,연간집계!D:E,2,FALSE),"")</f>
        <v>프리북 150 (하드)</v>
      </c>
    </row>
    <row r="5726" spans="1:16" ht="12.75">
      <c r="A5726" s="201">
        <v>46037.632604166669</v>
      </c>
      <c r="B5726" s="202">
        <v>46037</v>
      </c>
      <c r="C5726" s="203" t="s">
        <v>13246</v>
      </c>
      <c r="D5726" s="203" t="s">
        <v>11</v>
      </c>
      <c r="E5726" s="204" t="s">
        <v>13247</v>
      </c>
      <c r="F5726" s="49" t="s">
        <v>1386</v>
      </c>
      <c r="G5726" s="203">
        <v>1</v>
      </c>
      <c r="H5726" s="203" t="s">
        <v>12028</v>
      </c>
      <c r="I5726" s="205" t="s">
        <v>2612</v>
      </c>
      <c r="J5726" s="206"/>
      <c r="K5726" s="203">
        <v>106</v>
      </c>
      <c r="L5726" s="207" t="s">
        <v>827</v>
      </c>
      <c r="M5726" s="208" t="s">
        <v>1460</v>
      </c>
      <c r="N5726" s="209">
        <f t="shared" si="0"/>
        <v>2026</v>
      </c>
      <c r="O5726" s="210">
        <f t="shared" si="1"/>
        <v>1</v>
      </c>
      <c r="P5726" s="211" t="str">
        <f>IFERROR(VLOOKUP(F5726,연간집계!D:E,2,FALSE),"")</f>
        <v>포토엽서팩</v>
      </c>
    </row>
    <row r="5727" spans="1:16" ht="12.75">
      <c r="A5727" s="201">
        <v>46037.674895833334</v>
      </c>
      <c r="B5727" s="202">
        <v>46037</v>
      </c>
      <c r="C5727" s="203" t="s">
        <v>13248</v>
      </c>
      <c r="D5727" s="203" t="s">
        <v>11</v>
      </c>
      <c r="E5727" s="204" t="s">
        <v>13249</v>
      </c>
      <c r="F5727" s="49" t="s">
        <v>1343</v>
      </c>
      <c r="G5727" s="203">
        <v>1</v>
      </c>
      <c r="H5727" s="203" t="s">
        <v>10485</v>
      </c>
      <c r="I5727" s="205" t="s">
        <v>1440</v>
      </c>
      <c r="J5727" s="205" t="s">
        <v>2470</v>
      </c>
      <c r="K5727" s="203">
        <v>1</v>
      </c>
      <c r="L5727" s="207" t="s">
        <v>827</v>
      </c>
      <c r="M5727" s="208" t="s">
        <v>1493</v>
      </c>
      <c r="N5727" s="209">
        <f t="shared" si="0"/>
        <v>2026</v>
      </c>
      <c r="O5727" s="210">
        <f t="shared" si="1"/>
        <v>1</v>
      </c>
      <c r="P5727" s="211" t="str">
        <f>IFERROR(VLOOKUP(F5727,연간집계!D:E,2,FALSE),"")</f>
        <v>아크릴액재 24*12</v>
      </c>
    </row>
    <row r="5728" spans="1:16" ht="12.75">
      <c r="A5728" s="201">
        <v>46037.680821759262</v>
      </c>
      <c r="B5728" s="202">
        <v>46037</v>
      </c>
      <c r="C5728" s="203" t="s">
        <v>13250</v>
      </c>
      <c r="D5728" s="203" t="s">
        <v>11</v>
      </c>
      <c r="E5728" s="204" t="s">
        <v>13251</v>
      </c>
      <c r="F5728" s="49" t="s">
        <v>856</v>
      </c>
      <c r="G5728" s="203">
        <v>1</v>
      </c>
      <c r="H5728" s="203" t="s">
        <v>12214</v>
      </c>
      <c r="I5728" s="205" t="s">
        <v>13252</v>
      </c>
      <c r="J5728" s="208" t="s">
        <v>2932</v>
      </c>
      <c r="K5728" s="203">
        <v>24</v>
      </c>
      <c r="L5728" s="207" t="s">
        <v>827</v>
      </c>
      <c r="M5728" s="208" t="s">
        <v>1612</v>
      </c>
      <c r="N5728" s="209">
        <f t="shared" si="0"/>
        <v>2026</v>
      </c>
      <c r="O5728" s="210">
        <f t="shared" si="1"/>
        <v>1</v>
      </c>
      <c r="P5728" s="211" t="str">
        <f>IFERROR(VLOOKUP(F5728,연간집계!D:E,2,FALSE),"")</f>
        <v>스탠다드 포토북 8*8 (하드/무광)</v>
      </c>
    </row>
    <row r="5729" spans="1:16" ht="12.75">
      <c r="A5729" s="201">
        <v>46037.680833333332</v>
      </c>
      <c r="B5729" s="202">
        <v>46037</v>
      </c>
      <c r="C5729" s="203" t="s">
        <v>13253</v>
      </c>
      <c r="D5729" s="203" t="s">
        <v>11</v>
      </c>
      <c r="E5729" s="204" t="s">
        <v>13251</v>
      </c>
      <c r="F5729" s="49" t="s">
        <v>856</v>
      </c>
      <c r="G5729" s="203">
        <v>1</v>
      </c>
      <c r="H5729" s="203" t="s">
        <v>12214</v>
      </c>
      <c r="I5729" s="205" t="s">
        <v>13252</v>
      </c>
      <c r="J5729" s="208" t="s">
        <v>2932</v>
      </c>
      <c r="K5729" s="203">
        <v>24</v>
      </c>
      <c r="L5729" s="207" t="s">
        <v>827</v>
      </c>
      <c r="M5729" s="208" t="s">
        <v>1612</v>
      </c>
      <c r="N5729" s="209">
        <f t="shared" si="0"/>
        <v>2026</v>
      </c>
      <c r="O5729" s="210">
        <f t="shared" si="1"/>
        <v>1</v>
      </c>
      <c r="P5729" s="211" t="str">
        <f>IFERROR(VLOOKUP(F5729,연간집계!D:E,2,FALSE),"")</f>
        <v>스탠다드 포토북 8*8 (하드/무광)</v>
      </c>
    </row>
    <row r="5730" spans="1:16" ht="12.75">
      <c r="A5730" s="201">
        <v>46037.680844907409</v>
      </c>
      <c r="B5730" s="202">
        <v>46037</v>
      </c>
      <c r="C5730" s="203" t="s">
        <v>13254</v>
      </c>
      <c r="D5730" s="203" t="s">
        <v>11</v>
      </c>
      <c r="E5730" s="204" t="s">
        <v>13251</v>
      </c>
      <c r="F5730" s="49" t="s">
        <v>856</v>
      </c>
      <c r="G5730" s="203">
        <v>1</v>
      </c>
      <c r="H5730" s="203" t="s">
        <v>12214</v>
      </c>
      <c r="I5730" s="205" t="s">
        <v>13252</v>
      </c>
      <c r="J5730" s="208" t="s">
        <v>2932</v>
      </c>
      <c r="K5730" s="203">
        <v>24</v>
      </c>
      <c r="L5730" s="207" t="s">
        <v>827</v>
      </c>
      <c r="M5730" s="208" t="s">
        <v>1612</v>
      </c>
      <c r="N5730" s="209">
        <f t="shared" si="0"/>
        <v>2026</v>
      </c>
      <c r="O5730" s="210">
        <f t="shared" si="1"/>
        <v>1</v>
      </c>
      <c r="P5730" s="211" t="str">
        <f>IFERROR(VLOOKUP(F5730,연간집계!D:E,2,FALSE),"")</f>
        <v>스탠다드 포토북 8*8 (하드/무광)</v>
      </c>
    </row>
    <row r="5731" spans="1:16" ht="12.75">
      <c r="A5731" s="201">
        <v>46037.680856481478</v>
      </c>
      <c r="B5731" s="202">
        <v>46037</v>
      </c>
      <c r="C5731" s="203" t="s">
        <v>13255</v>
      </c>
      <c r="D5731" s="203" t="s">
        <v>11</v>
      </c>
      <c r="E5731" s="204" t="s">
        <v>13251</v>
      </c>
      <c r="F5731" s="49" t="s">
        <v>856</v>
      </c>
      <c r="G5731" s="203">
        <v>1</v>
      </c>
      <c r="H5731" s="203" t="s">
        <v>12214</v>
      </c>
      <c r="I5731" s="205" t="s">
        <v>13252</v>
      </c>
      <c r="J5731" s="208" t="s">
        <v>2932</v>
      </c>
      <c r="K5731" s="203">
        <v>24</v>
      </c>
      <c r="L5731" s="207" t="s">
        <v>827</v>
      </c>
      <c r="M5731" s="208" t="s">
        <v>1612</v>
      </c>
      <c r="N5731" s="209">
        <f t="shared" si="0"/>
        <v>2026</v>
      </c>
      <c r="O5731" s="210">
        <f t="shared" si="1"/>
        <v>1</v>
      </c>
      <c r="P5731" s="211" t="str">
        <f>IFERROR(VLOOKUP(F5731,연간집계!D:E,2,FALSE),"")</f>
        <v>스탠다드 포토북 8*8 (하드/무광)</v>
      </c>
    </row>
    <row r="5732" spans="1:16" ht="12.75">
      <c r="A5732" s="201">
        <v>46037.680868055555</v>
      </c>
      <c r="B5732" s="202">
        <v>46037</v>
      </c>
      <c r="C5732" s="203" t="s">
        <v>13256</v>
      </c>
      <c r="D5732" s="203" t="s">
        <v>11</v>
      </c>
      <c r="E5732" s="204" t="s">
        <v>13251</v>
      </c>
      <c r="F5732" s="49" t="s">
        <v>856</v>
      </c>
      <c r="G5732" s="203">
        <v>1</v>
      </c>
      <c r="H5732" s="203" t="s">
        <v>12214</v>
      </c>
      <c r="I5732" s="205" t="s">
        <v>13252</v>
      </c>
      <c r="J5732" s="208" t="s">
        <v>2932</v>
      </c>
      <c r="K5732" s="203">
        <v>24</v>
      </c>
      <c r="L5732" s="207" t="s">
        <v>827</v>
      </c>
      <c r="M5732" s="208" t="s">
        <v>1612</v>
      </c>
      <c r="N5732" s="209">
        <f t="shared" si="0"/>
        <v>2026</v>
      </c>
      <c r="O5732" s="210">
        <f t="shared" si="1"/>
        <v>1</v>
      </c>
      <c r="P5732" s="211" t="str">
        <f>IFERROR(VLOOKUP(F5732,연간집계!D:E,2,FALSE),"")</f>
        <v>스탠다드 포토북 8*8 (하드/무광)</v>
      </c>
    </row>
    <row r="5733" spans="1:16" ht="12.75">
      <c r="A5733" s="201">
        <v>46037.695972222224</v>
      </c>
      <c r="B5733" s="202">
        <v>46037</v>
      </c>
      <c r="C5733" s="203" t="s">
        <v>13257</v>
      </c>
      <c r="D5733" s="203" t="s">
        <v>11</v>
      </c>
      <c r="E5733" s="204" t="s">
        <v>13258</v>
      </c>
      <c r="F5733" s="49" t="s">
        <v>725</v>
      </c>
      <c r="G5733" s="203">
        <v>1</v>
      </c>
      <c r="H5733" s="203" t="s">
        <v>726</v>
      </c>
      <c r="I5733" s="205" t="s">
        <v>1440</v>
      </c>
      <c r="J5733" s="208" t="s">
        <v>1769</v>
      </c>
      <c r="K5733" s="203">
        <v>30</v>
      </c>
      <c r="L5733" s="207" t="s">
        <v>827</v>
      </c>
      <c r="M5733" s="208" t="s">
        <v>1425</v>
      </c>
      <c r="N5733" s="209">
        <f t="shared" si="0"/>
        <v>2026</v>
      </c>
      <c r="O5733" s="210">
        <f t="shared" si="1"/>
        <v>1</v>
      </c>
      <c r="P5733" s="211" t="str">
        <f>IFERROR(VLOOKUP(F5733,연간집계!D:E,2,FALSE),"")</f>
        <v>시크북(앨범) 352 (시크블랙/30p)</v>
      </c>
    </row>
    <row r="5734" spans="1:16" ht="12.75">
      <c r="A5734" s="201">
        <v>46037.713831018518</v>
      </c>
      <c r="B5734" s="202">
        <v>46037</v>
      </c>
      <c r="C5734" s="203" t="s">
        <v>13259</v>
      </c>
      <c r="D5734" s="203" t="s">
        <v>11</v>
      </c>
      <c r="E5734" s="204" t="s">
        <v>13260</v>
      </c>
      <c r="F5734" s="49" t="s">
        <v>874</v>
      </c>
      <c r="G5734" s="203">
        <v>1</v>
      </c>
      <c r="H5734" s="203" t="s">
        <v>1877</v>
      </c>
      <c r="I5734" s="205" t="s">
        <v>2297</v>
      </c>
      <c r="J5734" s="206"/>
      <c r="K5734" s="203">
        <v>24</v>
      </c>
      <c r="L5734" s="207" t="s">
        <v>827</v>
      </c>
      <c r="M5734" s="208" t="s">
        <v>1436</v>
      </c>
      <c r="N5734" s="209">
        <f t="shared" si="0"/>
        <v>2026</v>
      </c>
      <c r="O5734" s="210">
        <f t="shared" si="1"/>
        <v>1</v>
      </c>
      <c r="P5734" s="211" t="str">
        <f>IFERROR(VLOOKUP(F5734,연간집계!D:E,2,FALSE),"")</f>
        <v>스탠다드 포토북 11*8 (하드/무광)</v>
      </c>
    </row>
    <row r="5735" spans="1:16" ht="12.75">
      <c r="A5735" s="201">
        <v>46037.716886574075</v>
      </c>
      <c r="B5735" s="202">
        <v>46037</v>
      </c>
      <c r="C5735" s="203" t="s">
        <v>13261</v>
      </c>
      <c r="D5735" s="203" t="s">
        <v>11</v>
      </c>
      <c r="E5735" s="204" t="s">
        <v>13262</v>
      </c>
      <c r="F5735" s="49" t="s">
        <v>874</v>
      </c>
      <c r="G5735" s="203">
        <v>1</v>
      </c>
      <c r="H5735" s="203" t="s">
        <v>1877</v>
      </c>
      <c r="I5735" s="205" t="s">
        <v>2297</v>
      </c>
      <c r="J5735" s="206"/>
      <c r="K5735" s="203">
        <v>24</v>
      </c>
      <c r="L5735" s="207" t="s">
        <v>827</v>
      </c>
      <c r="M5735" s="208" t="s">
        <v>1436</v>
      </c>
      <c r="N5735" s="209">
        <f t="shared" si="0"/>
        <v>2026</v>
      </c>
      <c r="O5735" s="210">
        <f t="shared" si="1"/>
        <v>1</v>
      </c>
      <c r="P5735" s="211" t="str">
        <f>IFERROR(VLOOKUP(F5735,연간집계!D:E,2,FALSE),"")</f>
        <v>스탠다드 포토북 11*8 (하드/무광)</v>
      </c>
    </row>
    <row r="5736" spans="1:16" ht="12.75">
      <c r="A5736" s="201">
        <v>46037.716898148145</v>
      </c>
      <c r="B5736" s="202">
        <v>46037</v>
      </c>
      <c r="C5736" s="203" t="s">
        <v>13263</v>
      </c>
      <c r="D5736" s="203" t="s">
        <v>11</v>
      </c>
      <c r="E5736" s="204" t="s">
        <v>13264</v>
      </c>
      <c r="F5736" s="49" t="s">
        <v>874</v>
      </c>
      <c r="G5736" s="203">
        <v>1</v>
      </c>
      <c r="H5736" s="203" t="s">
        <v>1877</v>
      </c>
      <c r="I5736" s="205" t="s">
        <v>2297</v>
      </c>
      <c r="J5736" s="206"/>
      <c r="K5736" s="203">
        <v>24</v>
      </c>
      <c r="L5736" s="207" t="s">
        <v>827</v>
      </c>
      <c r="M5736" s="208" t="s">
        <v>1436</v>
      </c>
      <c r="N5736" s="209">
        <f t="shared" si="0"/>
        <v>2026</v>
      </c>
      <c r="O5736" s="210">
        <f t="shared" si="1"/>
        <v>1</v>
      </c>
      <c r="P5736" s="211" t="str">
        <f>IFERROR(VLOOKUP(F5736,연간집계!D:E,2,FALSE),"")</f>
        <v>스탠다드 포토북 11*8 (하드/무광)</v>
      </c>
    </row>
    <row r="5737" spans="1:16" ht="12.75">
      <c r="A5737" s="201">
        <v>46037.724768518521</v>
      </c>
      <c r="B5737" s="202">
        <v>46037</v>
      </c>
      <c r="C5737" s="203" t="s">
        <v>13265</v>
      </c>
      <c r="D5737" s="203" t="s">
        <v>11</v>
      </c>
      <c r="E5737" s="204" t="s">
        <v>13266</v>
      </c>
      <c r="F5737" s="49" t="s">
        <v>1274</v>
      </c>
      <c r="G5737" s="203">
        <v>5</v>
      </c>
      <c r="H5737" s="203" t="s">
        <v>12723</v>
      </c>
      <c r="I5737" s="205" t="s">
        <v>1842</v>
      </c>
      <c r="J5737" s="206"/>
      <c r="K5737" s="203">
        <v>26</v>
      </c>
      <c r="L5737" s="207" t="s">
        <v>827</v>
      </c>
      <c r="M5737" s="208" t="s">
        <v>1436</v>
      </c>
      <c r="N5737" s="209">
        <f t="shared" si="0"/>
        <v>2026</v>
      </c>
      <c r="O5737" s="210">
        <f t="shared" si="1"/>
        <v>1</v>
      </c>
      <c r="P5737" s="211" t="str">
        <f>IFERROR(VLOOKUP(F5737,연간집계!D:E,2,FALSE),"")</f>
        <v>PCMS_비트윈캘린더</v>
      </c>
    </row>
    <row r="5738" spans="1:16" ht="12.75">
      <c r="A5738" s="201">
        <v>46037.748518518521</v>
      </c>
      <c r="B5738" s="202">
        <v>46037</v>
      </c>
      <c r="C5738" s="203" t="s">
        <v>13267</v>
      </c>
      <c r="D5738" s="203" t="s">
        <v>11</v>
      </c>
      <c r="E5738" s="204" t="s">
        <v>13268</v>
      </c>
      <c r="F5738" s="49" t="s">
        <v>1238</v>
      </c>
      <c r="G5738" s="203">
        <v>1</v>
      </c>
      <c r="H5738" s="203" t="s">
        <v>393</v>
      </c>
      <c r="I5738" s="205" t="s">
        <v>2220</v>
      </c>
      <c r="J5738" s="206"/>
      <c r="K5738" s="203">
        <v>24</v>
      </c>
      <c r="L5738" s="207" t="s">
        <v>828</v>
      </c>
      <c r="M5738" s="208" t="s">
        <v>1436</v>
      </c>
      <c r="N5738" s="209">
        <f t="shared" si="0"/>
        <v>2026</v>
      </c>
      <c r="O5738" s="210">
        <f t="shared" si="1"/>
        <v>1</v>
      </c>
      <c r="P5738" s="211" t="str">
        <f>IFERROR(VLOOKUP(F5738,연간집계!D:E,2,FALSE),"")</f>
        <v>모바일 포토북 198 (베이비)</v>
      </c>
    </row>
    <row r="5739" spans="1:16" ht="12.75">
      <c r="A5739" s="201">
        <v>46037.778356481482</v>
      </c>
      <c r="B5739" s="202">
        <v>46037</v>
      </c>
      <c r="C5739" s="203" t="s">
        <v>13269</v>
      </c>
      <c r="D5739" s="203" t="s">
        <v>11</v>
      </c>
      <c r="E5739" s="204" t="s">
        <v>13270</v>
      </c>
      <c r="F5739" s="49" t="s">
        <v>1284</v>
      </c>
      <c r="G5739" s="203">
        <v>1</v>
      </c>
      <c r="H5739" s="203" t="s">
        <v>13271</v>
      </c>
      <c r="I5739" s="205" t="s">
        <v>4943</v>
      </c>
      <c r="J5739" s="206"/>
      <c r="K5739" s="203">
        <v>26</v>
      </c>
      <c r="L5739" s="207" t="s">
        <v>827</v>
      </c>
      <c r="M5739" s="208" t="s">
        <v>1629</v>
      </c>
      <c r="N5739" s="209">
        <f t="shared" si="0"/>
        <v>2026</v>
      </c>
      <c r="O5739" s="210">
        <f t="shared" si="1"/>
        <v>1</v>
      </c>
      <c r="P5739" s="211" t="str">
        <f>IFERROR(VLOOKUP(F5739,연간집계!D:E,2,FALSE),"")</f>
        <v>PCMS_스탠다드캘린더</v>
      </c>
    </row>
    <row r="5740" spans="1:16" ht="12.75">
      <c r="A5740" s="201">
        <v>46037.799178240741</v>
      </c>
      <c r="B5740" s="202">
        <v>46037</v>
      </c>
      <c r="C5740" s="203" t="s">
        <v>13272</v>
      </c>
      <c r="D5740" s="203" t="s">
        <v>11</v>
      </c>
      <c r="E5740" s="204" t="s">
        <v>13273</v>
      </c>
      <c r="F5740" s="49" t="s">
        <v>838</v>
      </c>
      <c r="G5740" s="203">
        <v>3</v>
      </c>
      <c r="H5740" s="203" t="s">
        <v>13143</v>
      </c>
      <c r="I5740" s="205" t="s">
        <v>1676</v>
      </c>
      <c r="J5740" s="206"/>
      <c r="K5740" s="203">
        <v>40</v>
      </c>
      <c r="L5740" s="207" t="s">
        <v>827</v>
      </c>
      <c r="M5740" s="208" t="s">
        <v>1493</v>
      </c>
      <c r="N5740" s="209">
        <f t="shared" si="0"/>
        <v>2026</v>
      </c>
      <c r="O5740" s="210">
        <f t="shared" si="1"/>
        <v>1</v>
      </c>
      <c r="P5740" s="211" t="str">
        <f>IFERROR(VLOOKUP(F5740,연간집계!D:E,2,FALSE),"")</f>
        <v>스탠다드 포토북 6*8 (하드/무광)</v>
      </c>
    </row>
    <row r="5741" spans="1:16" ht="12.75">
      <c r="A5741" s="201">
        <v>46037.85260416667</v>
      </c>
      <c r="B5741" s="202">
        <v>46037</v>
      </c>
      <c r="C5741" s="203" t="s">
        <v>13274</v>
      </c>
      <c r="D5741" s="203" t="s">
        <v>11</v>
      </c>
      <c r="E5741" s="204" t="s">
        <v>13275</v>
      </c>
      <c r="F5741" s="49" t="s">
        <v>1056</v>
      </c>
      <c r="G5741" s="203">
        <v>1</v>
      </c>
      <c r="H5741" s="203" t="s">
        <v>10900</v>
      </c>
      <c r="I5741" s="205" t="s">
        <v>1440</v>
      </c>
      <c r="J5741" s="206"/>
      <c r="K5741" s="203">
        <v>160</v>
      </c>
      <c r="L5741" s="207" t="s">
        <v>827</v>
      </c>
      <c r="M5741" s="208" t="s">
        <v>1436</v>
      </c>
      <c r="N5741" s="209">
        <f t="shared" si="0"/>
        <v>2026</v>
      </c>
      <c r="O5741" s="210">
        <f t="shared" si="1"/>
        <v>1</v>
      </c>
      <c r="P5741" s="211" t="str">
        <f>IFERROR(VLOOKUP(F5741,연간집계!D:E,2,FALSE),"")</f>
        <v>프리북 150 (소프트)</v>
      </c>
    </row>
    <row r="5742" spans="1:16" ht="12.75">
      <c r="A5742" s="201">
        <v>46037.867395833331</v>
      </c>
      <c r="B5742" s="202">
        <v>46037</v>
      </c>
      <c r="C5742" s="203" t="s">
        <v>13276</v>
      </c>
      <c r="D5742" s="203" t="s">
        <v>11</v>
      </c>
      <c r="E5742" s="204" t="s">
        <v>13277</v>
      </c>
      <c r="F5742" s="49" t="s">
        <v>1036</v>
      </c>
      <c r="G5742" s="203">
        <v>1</v>
      </c>
      <c r="H5742" s="203" t="s">
        <v>12246</v>
      </c>
      <c r="I5742" s="205" t="s">
        <v>2370</v>
      </c>
      <c r="J5742" s="206"/>
      <c r="K5742" s="203">
        <v>88</v>
      </c>
      <c r="L5742" s="207" t="s">
        <v>827</v>
      </c>
      <c r="M5742" s="208" t="s">
        <v>1449</v>
      </c>
      <c r="N5742" s="209">
        <f t="shared" si="0"/>
        <v>2026</v>
      </c>
      <c r="O5742" s="210">
        <f t="shared" si="1"/>
        <v>1</v>
      </c>
      <c r="P5742" s="211" t="str">
        <f>IFERROR(VLOOKUP(F5742,연간집계!D:E,2,FALSE),"")</f>
        <v>포토로그북 (바인더)</v>
      </c>
    </row>
    <row r="5743" spans="1:16" ht="12.75">
      <c r="A5743" s="201">
        <v>46037.911817129629</v>
      </c>
      <c r="B5743" s="202">
        <v>46037</v>
      </c>
      <c r="C5743" s="203" t="s">
        <v>13278</v>
      </c>
      <c r="D5743" s="203" t="s">
        <v>11</v>
      </c>
      <c r="E5743" s="204" t="s">
        <v>13279</v>
      </c>
      <c r="F5743" s="49" t="s">
        <v>847</v>
      </c>
      <c r="G5743" s="203">
        <v>1</v>
      </c>
      <c r="H5743" s="203" t="s">
        <v>7787</v>
      </c>
      <c r="I5743" s="205" t="s">
        <v>1440</v>
      </c>
      <c r="J5743" s="206"/>
      <c r="K5743" s="203">
        <v>26</v>
      </c>
      <c r="L5743" s="207" t="s">
        <v>827</v>
      </c>
      <c r="M5743" s="208" t="s">
        <v>1436</v>
      </c>
      <c r="N5743" s="209">
        <f t="shared" si="0"/>
        <v>2026</v>
      </c>
      <c r="O5743" s="210">
        <f t="shared" si="1"/>
        <v>1</v>
      </c>
      <c r="P5743" s="211" t="str">
        <f>IFERROR(VLOOKUP(F5743,연간집계!D:E,2,FALSE),"")</f>
        <v>스탠다드 포토북 8*11 (하드/무광)</v>
      </c>
    </row>
    <row r="5744" spans="1:16" ht="12.75">
      <c r="A5744" s="201">
        <v>46037.911828703705</v>
      </c>
      <c r="B5744" s="202">
        <v>46037</v>
      </c>
      <c r="C5744" s="203" t="s">
        <v>13280</v>
      </c>
      <c r="D5744" s="203" t="s">
        <v>11</v>
      </c>
      <c r="E5744" s="204" t="s">
        <v>13279</v>
      </c>
      <c r="F5744" s="49" t="s">
        <v>847</v>
      </c>
      <c r="G5744" s="203">
        <v>1</v>
      </c>
      <c r="H5744" s="203" t="s">
        <v>7787</v>
      </c>
      <c r="I5744" s="205" t="s">
        <v>1440</v>
      </c>
      <c r="J5744" s="206"/>
      <c r="K5744" s="203">
        <v>26</v>
      </c>
      <c r="L5744" s="207" t="s">
        <v>827</v>
      </c>
      <c r="M5744" s="208" t="s">
        <v>1436</v>
      </c>
      <c r="N5744" s="209">
        <f t="shared" si="0"/>
        <v>2026</v>
      </c>
      <c r="O5744" s="210">
        <f t="shared" si="1"/>
        <v>1</v>
      </c>
      <c r="P5744" s="211" t="str">
        <f>IFERROR(VLOOKUP(F5744,연간집계!D:E,2,FALSE),"")</f>
        <v>스탠다드 포토북 8*11 (하드/무광)</v>
      </c>
    </row>
    <row r="5745" spans="1:16" ht="12.75">
      <c r="A5745" s="201">
        <v>46037.929814814815</v>
      </c>
      <c r="B5745" s="202">
        <v>46037</v>
      </c>
      <c r="C5745" s="203" t="s">
        <v>13281</v>
      </c>
      <c r="D5745" s="203" t="s">
        <v>11</v>
      </c>
      <c r="E5745" s="204" t="s">
        <v>13282</v>
      </c>
      <c r="F5745" s="49" t="s">
        <v>1284</v>
      </c>
      <c r="G5745" s="203">
        <v>1</v>
      </c>
      <c r="H5745" s="203" t="s">
        <v>13283</v>
      </c>
      <c r="I5745" s="205" t="s">
        <v>4943</v>
      </c>
      <c r="J5745" s="206"/>
      <c r="K5745" s="203">
        <v>26</v>
      </c>
      <c r="L5745" s="207" t="s">
        <v>827</v>
      </c>
      <c r="M5745" s="208" t="s">
        <v>1471</v>
      </c>
      <c r="N5745" s="209">
        <f t="shared" si="0"/>
        <v>2026</v>
      </c>
      <c r="O5745" s="210">
        <f t="shared" si="1"/>
        <v>1</v>
      </c>
      <c r="P5745" s="211" t="str">
        <f>IFERROR(VLOOKUP(F5745,연간집계!D:E,2,FALSE),"")</f>
        <v>PCMS_스탠다드캘린더</v>
      </c>
    </row>
    <row r="5746" spans="1:16" ht="12.75">
      <c r="A5746" s="201">
        <v>46037.929826388892</v>
      </c>
      <c r="B5746" s="202">
        <v>46037</v>
      </c>
      <c r="C5746" s="203" t="s">
        <v>13284</v>
      </c>
      <c r="D5746" s="203" t="s">
        <v>11</v>
      </c>
      <c r="E5746" s="204" t="s">
        <v>13282</v>
      </c>
      <c r="F5746" s="49" t="s">
        <v>1284</v>
      </c>
      <c r="G5746" s="203">
        <v>1</v>
      </c>
      <c r="H5746" s="203" t="s">
        <v>13283</v>
      </c>
      <c r="I5746" s="205" t="s">
        <v>4943</v>
      </c>
      <c r="J5746" s="206"/>
      <c r="K5746" s="203">
        <v>26</v>
      </c>
      <c r="L5746" s="207" t="s">
        <v>827</v>
      </c>
      <c r="M5746" s="208" t="s">
        <v>1471</v>
      </c>
      <c r="N5746" s="209">
        <f t="shared" si="0"/>
        <v>2026</v>
      </c>
      <c r="O5746" s="210">
        <f t="shared" si="1"/>
        <v>1</v>
      </c>
      <c r="P5746" s="211" t="str">
        <f>IFERROR(VLOOKUP(F5746,연간집계!D:E,2,FALSE),"")</f>
        <v>PCMS_스탠다드캘린더</v>
      </c>
    </row>
    <row r="5747" spans="1:16" ht="12.75">
      <c r="A5747" s="201">
        <v>46037.929837962962</v>
      </c>
      <c r="B5747" s="202">
        <v>46037</v>
      </c>
      <c r="C5747" s="203" t="s">
        <v>13285</v>
      </c>
      <c r="D5747" s="203" t="s">
        <v>11</v>
      </c>
      <c r="E5747" s="204" t="s">
        <v>13282</v>
      </c>
      <c r="F5747" s="49" t="s">
        <v>1284</v>
      </c>
      <c r="G5747" s="203">
        <v>1</v>
      </c>
      <c r="H5747" s="203" t="s">
        <v>13283</v>
      </c>
      <c r="I5747" s="205" t="s">
        <v>4943</v>
      </c>
      <c r="J5747" s="206"/>
      <c r="K5747" s="203">
        <v>26</v>
      </c>
      <c r="L5747" s="207" t="s">
        <v>827</v>
      </c>
      <c r="M5747" s="208" t="s">
        <v>1471</v>
      </c>
      <c r="N5747" s="209">
        <f t="shared" si="0"/>
        <v>2026</v>
      </c>
      <c r="O5747" s="210">
        <f t="shared" si="1"/>
        <v>1</v>
      </c>
      <c r="P5747" s="211" t="str">
        <f>IFERROR(VLOOKUP(F5747,연간집계!D:E,2,FALSE),"")</f>
        <v>PCMS_스탠다드캘린더</v>
      </c>
    </row>
    <row r="5748" spans="1:16" ht="12.75">
      <c r="A5748" s="201">
        <v>46037.929849537039</v>
      </c>
      <c r="B5748" s="202">
        <v>46037</v>
      </c>
      <c r="C5748" s="203" t="s">
        <v>13286</v>
      </c>
      <c r="D5748" s="203" t="s">
        <v>11</v>
      </c>
      <c r="E5748" s="204" t="s">
        <v>13282</v>
      </c>
      <c r="F5748" s="49" t="s">
        <v>1296</v>
      </c>
      <c r="G5748" s="203">
        <v>1</v>
      </c>
      <c r="H5748" s="203" t="s">
        <v>13283</v>
      </c>
      <c r="I5748" s="205" t="s">
        <v>5190</v>
      </c>
      <c r="J5748" s="206"/>
      <c r="K5748" s="203">
        <v>26</v>
      </c>
      <c r="L5748" s="207" t="s">
        <v>827</v>
      </c>
      <c r="M5748" s="208" t="s">
        <v>1471</v>
      </c>
      <c r="N5748" s="209">
        <f t="shared" si="0"/>
        <v>2026</v>
      </c>
      <c r="O5748" s="210">
        <f t="shared" si="1"/>
        <v>1</v>
      </c>
      <c r="P5748" s="211" t="str">
        <f>IFERROR(VLOOKUP(F5748,연간집계!D:E,2,FALSE),"")</f>
        <v>PCMS_벽걸이2단캘린더</v>
      </c>
    </row>
    <row r="5749" spans="1:16" ht="12.75">
      <c r="A5749" s="201">
        <v>46037.929861111108</v>
      </c>
      <c r="B5749" s="202">
        <v>46037</v>
      </c>
      <c r="C5749" s="203" t="s">
        <v>13287</v>
      </c>
      <c r="D5749" s="203" t="s">
        <v>11</v>
      </c>
      <c r="E5749" s="204" t="s">
        <v>13282</v>
      </c>
      <c r="F5749" s="49" t="s">
        <v>1296</v>
      </c>
      <c r="G5749" s="203">
        <v>1</v>
      </c>
      <c r="H5749" s="203" t="s">
        <v>13283</v>
      </c>
      <c r="I5749" s="205" t="s">
        <v>5190</v>
      </c>
      <c r="J5749" s="206"/>
      <c r="K5749" s="203">
        <v>26</v>
      </c>
      <c r="L5749" s="207" t="s">
        <v>827</v>
      </c>
      <c r="M5749" s="208" t="s">
        <v>1471</v>
      </c>
      <c r="N5749" s="209">
        <f t="shared" si="0"/>
        <v>2026</v>
      </c>
      <c r="O5749" s="210">
        <f t="shared" si="1"/>
        <v>1</v>
      </c>
      <c r="P5749" s="211" t="str">
        <f>IFERROR(VLOOKUP(F5749,연간집계!D:E,2,FALSE),"")</f>
        <v>PCMS_벽걸이2단캘린더</v>
      </c>
    </row>
    <row r="5750" spans="1:16" ht="12.75">
      <c r="A5750" s="201">
        <v>46037.929872685185</v>
      </c>
      <c r="B5750" s="202">
        <v>46037</v>
      </c>
      <c r="C5750" s="203" t="s">
        <v>13288</v>
      </c>
      <c r="D5750" s="203" t="s">
        <v>11</v>
      </c>
      <c r="E5750" s="204" t="s">
        <v>13282</v>
      </c>
      <c r="F5750" s="49" t="s">
        <v>1291</v>
      </c>
      <c r="G5750" s="203">
        <v>1</v>
      </c>
      <c r="H5750" s="203" t="s">
        <v>13283</v>
      </c>
      <c r="I5750" s="205" t="s">
        <v>5190</v>
      </c>
      <c r="J5750" s="206"/>
      <c r="K5750" s="203">
        <v>14</v>
      </c>
      <c r="L5750" s="207" t="s">
        <v>827</v>
      </c>
      <c r="M5750" s="208" t="s">
        <v>1471</v>
      </c>
      <c r="N5750" s="209">
        <f t="shared" si="0"/>
        <v>2026</v>
      </c>
      <c r="O5750" s="210">
        <f t="shared" si="1"/>
        <v>1</v>
      </c>
      <c r="P5750" s="211" t="str">
        <f>IFERROR(VLOOKUP(F5750,연간집계!D:E,2,FALSE),"")</f>
        <v>PCMS_벽걸이1단캘린더</v>
      </c>
    </row>
    <row r="5751" spans="1:16" ht="12.75">
      <c r="A5751" s="201">
        <v>46037.93310185185</v>
      </c>
      <c r="B5751" s="202">
        <v>46037</v>
      </c>
      <c r="C5751" s="203" t="s">
        <v>13289</v>
      </c>
      <c r="D5751" s="203" t="s">
        <v>11</v>
      </c>
      <c r="E5751" s="204" t="s">
        <v>13290</v>
      </c>
      <c r="F5751" s="49" t="s">
        <v>1284</v>
      </c>
      <c r="G5751" s="203">
        <v>2</v>
      </c>
      <c r="H5751" s="203" t="s">
        <v>13283</v>
      </c>
      <c r="I5751" s="205" t="s">
        <v>4943</v>
      </c>
      <c r="J5751" s="206"/>
      <c r="K5751" s="203">
        <v>26</v>
      </c>
      <c r="L5751" s="207" t="s">
        <v>827</v>
      </c>
      <c r="M5751" s="208" t="s">
        <v>1471</v>
      </c>
      <c r="N5751" s="209">
        <f t="shared" si="0"/>
        <v>2026</v>
      </c>
      <c r="O5751" s="210">
        <f t="shared" si="1"/>
        <v>1</v>
      </c>
      <c r="P5751" s="211" t="str">
        <f>IFERROR(VLOOKUP(F5751,연간집계!D:E,2,FALSE),"")</f>
        <v>PCMS_스탠다드캘린더</v>
      </c>
    </row>
    <row r="5752" spans="1:16" ht="12.75">
      <c r="A5752" s="201">
        <v>46037.933113425926</v>
      </c>
      <c r="B5752" s="202">
        <v>46037</v>
      </c>
      <c r="C5752" s="203" t="s">
        <v>13291</v>
      </c>
      <c r="D5752" s="203" t="s">
        <v>11</v>
      </c>
      <c r="E5752" s="204" t="s">
        <v>13290</v>
      </c>
      <c r="F5752" s="49" t="s">
        <v>1284</v>
      </c>
      <c r="G5752" s="203">
        <v>1</v>
      </c>
      <c r="H5752" s="203" t="s">
        <v>13283</v>
      </c>
      <c r="I5752" s="205" t="s">
        <v>4943</v>
      </c>
      <c r="J5752" s="206"/>
      <c r="K5752" s="203">
        <v>26</v>
      </c>
      <c r="L5752" s="207" t="s">
        <v>827</v>
      </c>
      <c r="M5752" s="208" t="s">
        <v>1471</v>
      </c>
      <c r="N5752" s="209">
        <f t="shared" si="0"/>
        <v>2026</v>
      </c>
      <c r="O5752" s="210">
        <f t="shared" si="1"/>
        <v>1</v>
      </c>
      <c r="P5752" s="211" t="str">
        <f>IFERROR(VLOOKUP(F5752,연간집계!D:E,2,FALSE),"")</f>
        <v>PCMS_스탠다드캘린더</v>
      </c>
    </row>
    <row r="5753" spans="1:16" ht="12.75">
      <c r="A5753" s="201">
        <v>46037.933125000003</v>
      </c>
      <c r="B5753" s="202">
        <v>46037</v>
      </c>
      <c r="C5753" s="203" t="s">
        <v>13292</v>
      </c>
      <c r="D5753" s="203" t="s">
        <v>11</v>
      </c>
      <c r="E5753" s="204" t="s">
        <v>13290</v>
      </c>
      <c r="F5753" s="49" t="s">
        <v>1291</v>
      </c>
      <c r="G5753" s="203">
        <v>1</v>
      </c>
      <c r="H5753" s="203" t="s">
        <v>13283</v>
      </c>
      <c r="I5753" s="205" t="s">
        <v>5190</v>
      </c>
      <c r="J5753" s="206"/>
      <c r="K5753" s="203">
        <v>14</v>
      </c>
      <c r="L5753" s="207" t="s">
        <v>827</v>
      </c>
      <c r="M5753" s="208" t="s">
        <v>1471</v>
      </c>
      <c r="N5753" s="209">
        <f t="shared" si="0"/>
        <v>2026</v>
      </c>
      <c r="O5753" s="210">
        <f t="shared" si="1"/>
        <v>1</v>
      </c>
      <c r="P5753" s="211" t="str">
        <f>IFERROR(VLOOKUP(F5753,연간집계!D:E,2,FALSE),"")</f>
        <v>PCMS_벽걸이1단캘린더</v>
      </c>
    </row>
    <row r="5754" spans="1:16" ht="12.75">
      <c r="A5754" s="201">
        <v>46037.965868055559</v>
      </c>
      <c r="B5754" s="202">
        <v>46037</v>
      </c>
      <c r="C5754" s="203" t="s">
        <v>13293</v>
      </c>
      <c r="D5754" s="203" t="s">
        <v>11</v>
      </c>
      <c r="E5754" s="204" t="s">
        <v>13294</v>
      </c>
      <c r="F5754" s="49" t="s">
        <v>1266</v>
      </c>
      <c r="G5754" s="203">
        <v>15</v>
      </c>
      <c r="H5754" s="203" t="s">
        <v>715</v>
      </c>
      <c r="I5754" s="205" t="s">
        <v>1842</v>
      </c>
      <c r="J5754" s="206"/>
      <c r="K5754" s="203">
        <v>26</v>
      </c>
      <c r="L5754" s="207" t="s">
        <v>827</v>
      </c>
      <c r="M5754" s="208" t="s">
        <v>1449</v>
      </c>
      <c r="N5754" s="209">
        <f t="shared" si="0"/>
        <v>2026</v>
      </c>
      <c r="O5754" s="210">
        <f t="shared" si="1"/>
        <v>1</v>
      </c>
      <c r="P5754" s="211" t="str">
        <f>IFERROR(VLOOKUP(F5754,연간집계!D:E,2,FALSE),"")</f>
        <v>PCMS_롱캘린더</v>
      </c>
    </row>
    <row r="5755" spans="1:16" ht="12.75">
      <c r="A5755" s="201">
        <v>46038.016238425924</v>
      </c>
      <c r="B5755" s="202">
        <v>46038</v>
      </c>
      <c r="C5755" s="203" t="s">
        <v>13295</v>
      </c>
      <c r="D5755" s="203" t="s">
        <v>11</v>
      </c>
      <c r="E5755" s="204" t="s">
        <v>13296</v>
      </c>
      <c r="F5755" s="49" t="s">
        <v>852</v>
      </c>
      <c r="G5755" s="203">
        <v>1</v>
      </c>
      <c r="H5755" s="203" t="s">
        <v>7397</v>
      </c>
      <c r="I5755" s="205" t="s">
        <v>1440</v>
      </c>
      <c r="J5755" s="206"/>
      <c r="K5755" s="203">
        <v>46</v>
      </c>
      <c r="L5755" s="207" t="s">
        <v>827</v>
      </c>
      <c r="M5755" s="208" t="s">
        <v>1449</v>
      </c>
      <c r="N5755" s="209">
        <f t="shared" si="0"/>
        <v>2026</v>
      </c>
      <c r="O5755" s="210">
        <f t="shared" si="1"/>
        <v>1</v>
      </c>
      <c r="P5755" s="211" t="str">
        <f>IFERROR(VLOOKUP(F5755,연간집계!D:E,2,FALSE),"")</f>
        <v>스탠다드 포토북 8*8 (소프트/무광)</v>
      </c>
    </row>
    <row r="5756" spans="1:16" ht="12.75">
      <c r="A5756" s="201">
        <v>46038.016250000001</v>
      </c>
      <c r="B5756" s="202">
        <v>46038</v>
      </c>
      <c r="C5756" s="203" t="s">
        <v>13297</v>
      </c>
      <c r="D5756" s="203" t="s">
        <v>11</v>
      </c>
      <c r="E5756" s="204" t="s">
        <v>13296</v>
      </c>
      <c r="F5756" s="49" t="s">
        <v>1378</v>
      </c>
      <c r="G5756" s="203">
        <v>1</v>
      </c>
      <c r="H5756" s="203" t="s">
        <v>7397</v>
      </c>
      <c r="I5756" s="205" t="s">
        <v>2005</v>
      </c>
      <c r="J5756" s="206"/>
      <c r="K5756" s="203">
        <v>1</v>
      </c>
      <c r="L5756" s="207" t="s">
        <v>827</v>
      </c>
      <c r="M5756" s="208" t="s">
        <v>1658</v>
      </c>
      <c r="N5756" s="209">
        <f t="shared" si="0"/>
        <v>2026</v>
      </c>
      <c r="O5756" s="210">
        <f t="shared" si="1"/>
        <v>1</v>
      </c>
      <c r="P5756" s="211" t="str">
        <f>IFERROR(VLOOKUP(F5756,연간집계!D:E,2,FALSE),"")</f>
        <v>증명사진 (무광)</v>
      </c>
    </row>
    <row r="5757" spans="1:16" ht="12.75">
      <c r="A5757" s="201">
        <v>46038.016261574077</v>
      </c>
      <c r="B5757" s="202">
        <v>46038</v>
      </c>
      <c r="C5757" s="203" t="s">
        <v>13298</v>
      </c>
      <c r="D5757" s="203" t="s">
        <v>11</v>
      </c>
      <c r="E5757" s="204" t="s">
        <v>13296</v>
      </c>
      <c r="F5757" s="49" t="s">
        <v>852</v>
      </c>
      <c r="G5757" s="203">
        <v>1</v>
      </c>
      <c r="H5757" s="203" t="s">
        <v>7397</v>
      </c>
      <c r="I5757" s="205" t="s">
        <v>1440</v>
      </c>
      <c r="J5757" s="206"/>
      <c r="K5757" s="203">
        <v>28</v>
      </c>
      <c r="L5757" s="207" t="s">
        <v>827</v>
      </c>
      <c r="M5757" s="208" t="s">
        <v>1449</v>
      </c>
      <c r="N5757" s="209">
        <f t="shared" si="0"/>
        <v>2026</v>
      </c>
      <c r="O5757" s="210">
        <f t="shared" si="1"/>
        <v>1</v>
      </c>
      <c r="P5757" s="211" t="str">
        <f>IFERROR(VLOOKUP(F5757,연간집계!D:E,2,FALSE),"")</f>
        <v>스탠다드 포토북 8*8 (소프트/무광)</v>
      </c>
    </row>
    <row r="5758" spans="1:16" ht="12.75">
      <c r="A5758" s="201">
        <v>46038.296944444446</v>
      </c>
      <c r="B5758" s="202">
        <v>46037</v>
      </c>
      <c r="C5758" s="203" t="s">
        <v>13299</v>
      </c>
      <c r="D5758" s="203" t="s">
        <v>11</v>
      </c>
      <c r="E5758" s="204" t="s">
        <v>13300</v>
      </c>
      <c r="F5758" s="49" t="s">
        <v>1284</v>
      </c>
      <c r="G5758" s="203">
        <v>4</v>
      </c>
      <c r="H5758" s="203" t="s">
        <v>13301</v>
      </c>
      <c r="I5758" s="205" t="s">
        <v>1549</v>
      </c>
      <c r="J5758" s="206"/>
      <c r="K5758" s="203">
        <v>26</v>
      </c>
      <c r="L5758" s="207" t="s">
        <v>828</v>
      </c>
      <c r="M5758" s="208" t="s">
        <v>1449</v>
      </c>
      <c r="N5758" s="209">
        <f t="shared" si="0"/>
        <v>2026</v>
      </c>
      <c r="O5758" s="210">
        <f t="shared" si="1"/>
        <v>1</v>
      </c>
      <c r="P5758" s="211" t="str">
        <f>IFERROR(VLOOKUP(F5758,연간집계!D:E,2,FALSE),"")</f>
        <v>PCMS_스탠다드캘린더</v>
      </c>
    </row>
    <row r="5759" spans="1:16" ht="12.75">
      <c r="A5759" s="201">
        <v>46038.341296296298</v>
      </c>
      <c r="B5759" s="202">
        <v>46038</v>
      </c>
      <c r="C5759" s="203" t="s">
        <v>13302</v>
      </c>
      <c r="D5759" s="203" t="s">
        <v>11</v>
      </c>
      <c r="E5759" s="204" t="s">
        <v>13303</v>
      </c>
      <c r="F5759" s="49" t="s">
        <v>1287</v>
      </c>
      <c r="G5759" s="203">
        <v>8</v>
      </c>
      <c r="H5759" s="203" t="s">
        <v>1776</v>
      </c>
      <c r="I5759" s="205" t="s">
        <v>2297</v>
      </c>
      <c r="J5759" s="206"/>
      <c r="K5759" s="203">
        <v>26</v>
      </c>
      <c r="L5759" s="207" t="s">
        <v>827</v>
      </c>
      <c r="M5759" s="208" t="s">
        <v>1436</v>
      </c>
      <c r="N5759" s="209">
        <f t="shared" si="0"/>
        <v>2026</v>
      </c>
      <c r="O5759" s="210">
        <f t="shared" si="1"/>
        <v>1</v>
      </c>
      <c r="P5759" s="211" t="str">
        <f>IFERROR(VLOOKUP(F5759,연간집계!D:E,2,FALSE),"")</f>
        <v>PCMS_우드스탠드캘린더</v>
      </c>
    </row>
    <row r="5760" spans="1:16" ht="12.75">
      <c r="A5760" s="201">
        <v>46038.373819444445</v>
      </c>
      <c r="B5760" s="202">
        <v>46038</v>
      </c>
      <c r="C5760" s="203" t="s">
        <v>13304</v>
      </c>
      <c r="D5760" s="203" t="s">
        <v>11</v>
      </c>
      <c r="E5760" s="204" t="s">
        <v>13305</v>
      </c>
      <c r="F5760" s="49" t="s">
        <v>849</v>
      </c>
      <c r="G5760" s="203">
        <v>1</v>
      </c>
      <c r="H5760" s="203" t="s">
        <v>13306</v>
      </c>
      <c r="I5760" s="205" t="s">
        <v>1716</v>
      </c>
      <c r="J5760" s="206"/>
      <c r="K5760" s="203">
        <v>78</v>
      </c>
      <c r="L5760" s="207" t="s">
        <v>827</v>
      </c>
      <c r="M5760" s="208" t="s">
        <v>1612</v>
      </c>
      <c r="N5760" s="209">
        <f t="shared" si="0"/>
        <v>2026</v>
      </c>
      <c r="O5760" s="210">
        <f t="shared" si="1"/>
        <v>1</v>
      </c>
      <c r="P5760" s="211" t="str">
        <f>IFERROR(VLOOKUP(F5760,연간집계!D:E,2,FALSE),"")</f>
        <v>스탠다드 포토북 8*11 (하드/유광)</v>
      </c>
    </row>
    <row r="5761" spans="1:16" ht="12.75">
      <c r="A5761" s="201">
        <v>46038.421307870369</v>
      </c>
      <c r="B5761" s="202">
        <v>46038</v>
      </c>
      <c r="C5761" s="203" t="s">
        <v>13307</v>
      </c>
      <c r="D5761" s="203" t="s">
        <v>11</v>
      </c>
      <c r="E5761" s="204" t="s">
        <v>13308</v>
      </c>
      <c r="F5761" s="49" t="s">
        <v>1296</v>
      </c>
      <c r="G5761" s="203">
        <v>1</v>
      </c>
      <c r="H5761" s="203" t="s">
        <v>10164</v>
      </c>
      <c r="I5761" s="205" t="s">
        <v>5190</v>
      </c>
      <c r="J5761" s="206"/>
      <c r="K5761" s="203">
        <v>26</v>
      </c>
      <c r="L5761" s="207" t="s">
        <v>827</v>
      </c>
      <c r="M5761" s="208" t="s">
        <v>1436</v>
      </c>
      <c r="N5761" s="209">
        <f t="shared" si="0"/>
        <v>2026</v>
      </c>
      <c r="O5761" s="210">
        <f t="shared" si="1"/>
        <v>1</v>
      </c>
      <c r="P5761" s="211" t="str">
        <f>IFERROR(VLOOKUP(F5761,연간집계!D:E,2,FALSE),"")</f>
        <v>PCMS_벽걸이2단캘린더</v>
      </c>
    </row>
    <row r="5762" spans="1:16" ht="12.75">
      <c r="A5762" s="201">
        <v>46038.421319444446</v>
      </c>
      <c r="B5762" s="202">
        <v>46038</v>
      </c>
      <c r="C5762" s="203" t="s">
        <v>13309</v>
      </c>
      <c r="D5762" s="203" t="s">
        <v>11</v>
      </c>
      <c r="E5762" s="204" t="s">
        <v>13308</v>
      </c>
      <c r="F5762" s="49" t="s">
        <v>1296</v>
      </c>
      <c r="G5762" s="203">
        <v>1</v>
      </c>
      <c r="H5762" s="203" t="s">
        <v>10164</v>
      </c>
      <c r="I5762" s="205" t="s">
        <v>5190</v>
      </c>
      <c r="J5762" s="206"/>
      <c r="K5762" s="203">
        <v>26</v>
      </c>
      <c r="L5762" s="207" t="s">
        <v>827</v>
      </c>
      <c r="M5762" s="208" t="s">
        <v>1436</v>
      </c>
      <c r="N5762" s="209">
        <f t="shared" si="0"/>
        <v>2026</v>
      </c>
      <c r="O5762" s="210">
        <f t="shared" si="1"/>
        <v>1</v>
      </c>
      <c r="P5762" s="211" t="str">
        <f>IFERROR(VLOOKUP(F5762,연간집계!D:E,2,FALSE),"")</f>
        <v>PCMS_벽걸이2단캘린더</v>
      </c>
    </row>
    <row r="5763" spans="1:16" ht="12.75">
      <c r="A5763" s="201">
        <v>46038.421331018515</v>
      </c>
      <c r="B5763" s="202">
        <v>46038</v>
      </c>
      <c r="C5763" s="203" t="s">
        <v>13310</v>
      </c>
      <c r="D5763" s="203" t="s">
        <v>11</v>
      </c>
      <c r="E5763" s="204" t="s">
        <v>13308</v>
      </c>
      <c r="F5763" s="49" t="s">
        <v>1281</v>
      </c>
      <c r="G5763" s="203">
        <v>2</v>
      </c>
      <c r="H5763" s="203" t="s">
        <v>10164</v>
      </c>
      <c r="I5763" s="205" t="s">
        <v>2297</v>
      </c>
      <c r="J5763" s="206"/>
      <c r="K5763" s="203">
        <v>26</v>
      </c>
      <c r="L5763" s="207" t="s">
        <v>827</v>
      </c>
      <c r="M5763" s="208" t="s">
        <v>1436</v>
      </c>
      <c r="N5763" s="209">
        <f t="shared" si="0"/>
        <v>2026</v>
      </c>
      <c r="O5763" s="210">
        <f t="shared" si="1"/>
        <v>1</v>
      </c>
      <c r="P5763" s="211" t="str">
        <f>IFERROR(VLOOKUP(F5763,연간집계!D:E,2,FALSE),"")</f>
        <v>PCMS_빅캘린더</v>
      </c>
    </row>
    <row r="5764" spans="1:16" ht="12.75">
      <c r="A5764" s="201">
        <v>46038.421354166669</v>
      </c>
      <c r="B5764" s="202">
        <v>46038</v>
      </c>
      <c r="C5764" s="203" t="s">
        <v>13311</v>
      </c>
      <c r="D5764" s="203" t="s">
        <v>11</v>
      </c>
      <c r="E5764" s="204" t="s">
        <v>13308</v>
      </c>
      <c r="F5764" s="49" t="s">
        <v>1296</v>
      </c>
      <c r="G5764" s="203">
        <v>1</v>
      </c>
      <c r="H5764" s="203" t="s">
        <v>10164</v>
      </c>
      <c r="I5764" s="205" t="s">
        <v>5190</v>
      </c>
      <c r="J5764" s="206"/>
      <c r="K5764" s="203">
        <v>26</v>
      </c>
      <c r="L5764" s="207" t="s">
        <v>827</v>
      </c>
      <c r="M5764" s="208" t="s">
        <v>1436</v>
      </c>
      <c r="N5764" s="209">
        <f t="shared" si="0"/>
        <v>2026</v>
      </c>
      <c r="O5764" s="210">
        <f t="shared" si="1"/>
        <v>1</v>
      </c>
      <c r="P5764" s="211" t="str">
        <f>IFERROR(VLOOKUP(F5764,연간집계!D:E,2,FALSE),"")</f>
        <v>PCMS_벽걸이2단캘린더</v>
      </c>
    </row>
    <row r="5765" spans="1:16" ht="12.75">
      <c r="A5765" s="201">
        <v>46038.445752314816</v>
      </c>
      <c r="B5765" s="202">
        <v>46038</v>
      </c>
      <c r="C5765" s="203" t="s">
        <v>13312</v>
      </c>
      <c r="D5765" s="203" t="s">
        <v>11</v>
      </c>
      <c r="E5765" s="204" t="s">
        <v>13313</v>
      </c>
      <c r="F5765" s="49" t="s">
        <v>894</v>
      </c>
      <c r="G5765" s="203">
        <v>1</v>
      </c>
      <c r="H5765" s="203" t="s">
        <v>11988</v>
      </c>
      <c r="I5765" s="205" t="s">
        <v>4023</v>
      </c>
      <c r="J5765" s="206"/>
      <c r="K5765" s="203">
        <v>48</v>
      </c>
      <c r="L5765" s="207" t="s">
        <v>827</v>
      </c>
      <c r="M5765" s="208" t="s">
        <v>1481</v>
      </c>
      <c r="N5765" s="209">
        <f t="shared" si="0"/>
        <v>2026</v>
      </c>
      <c r="O5765" s="210">
        <f t="shared" si="1"/>
        <v>1</v>
      </c>
      <c r="P5765" s="211" t="str">
        <f>IFERROR(VLOOKUP(F5765,연간집계!D:E,2,FALSE),"")</f>
        <v>반려스토리북</v>
      </c>
    </row>
    <row r="5766" spans="1:16" ht="12.75">
      <c r="A5766" s="201">
        <v>46038.454722222225</v>
      </c>
      <c r="B5766" s="202">
        <v>46038</v>
      </c>
      <c r="C5766" s="203" t="s">
        <v>13314</v>
      </c>
      <c r="D5766" s="203" t="s">
        <v>11</v>
      </c>
      <c r="E5766" s="204" t="s">
        <v>13315</v>
      </c>
      <c r="F5766" s="49" t="s">
        <v>1291</v>
      </c>
      <c r="G5766" s="203">
        <v>1</v>
      </c>
      <c r="H5766" s="203" t="s">
        <v>12964</v>
      </c>
      <c r="I5766" s="205" t="s">
        <v>1501</v>
      </c>
      <c r="J5766" s="206"/>
      <c r="K5766" s="203">
        <v>14</v>
      </c>
      <c r="L5766" s="207" t="s">
        <v>827</v>
      </c>
      <c r="M5766" s="208" t="s">
        <v>1481</v>
      </c>
      <c r="N5766" s="209">
        <f t="shared" si="0"/>
        <v>2026</v>
      </c>
      <c r="O5766" s="210">
        <f t="shared" si="1"/>
        <v>1</v>
      </c>
      <c r="P5766" s="211" t="str">
        <f>IFERROR(VLOOKUP(F5766,연간집계!D:E,2,FALSE),"")</f>
        <v>PCMS_벽걸이1단캘린더</v>
      </c>
    </row>
    <row r="5767" spans="1:16" ht="12.75">
      <c r="A5767" s="201">
        <v>46038.457708333335</v>
      </c>
      <c r="B5767" s="202">
        <v>46038</v>
      </c>
      <c r="C5767" s="203" t="s">
        <v>13316</v>
      </c>
      <c r="D5767" s="203" t="s">
        <v>11</v>
      </c>
      <c r="E5767" s="204" t="s">
        <v>13317</v>
      </c>
      <c r="F5767" s="49" t="s">
        <v>1296</v>
      </c>
      <c r="G5767" s="203">
        <v>1</v>
      </c>
      <c r="H5767" s="203" t="s">
        <v>10164</v>
      </c>
      <c r="I5767" s="205" t="s">
        <v>5190</v>
      </c>
      <c r="J5767" s="206"/>
      <c r="K5767" s="203">
        <v>26</v>
      </c>
      <c r="L5767" s="207" t="s">
        <v>827</v>
      </c>
      <c r="M5767" s="208" t="s">
        <v>1436</v>
      </c>
      <c r="N5767" s="209">
        <f t="shared" si="0"/>
        <v>2026</v>
      </c>
      <c r="O5767" s="210">
        <f t="shared" si="1"/>
        <v>1</v>
      </c>
      <c r="P5767" s="211" t="str">
        <f>IFERROR(VLOOKUP(F5767,연간집계!D:E,2,FALSE),"")</f>
        <v>PCMS_벽걸이2단캘린더</v>
      </c>
    </row>
    <row r="5768" spans="1:16" ht="12.75">
      <c r="A5768" s="201">
        <v>46038.457719907405</v>
      </c>
      <c r="B5768" s="202">
        <v>46038</v>
      </c>
      <c r="C5768" s="203" t="s">
        <v>13318</v>
      </c>
      <c r="D5768" s="203" t="s">
        <v>11</v>
      </c>
      <c r="E5768" s="204" t="s">
        <v>13319</v>
      </c>
      <c r="F5768" s="49" t="s">
        <v>1284</v>
      </c>
      <c r="G5768" s="203">
        <v>1</v>
      </c>
      <c r="H5768" s="203" t="s">
        <v>2097</v>
      </c>
      <c r="I5768" s="205" t="s">
        <v>8430</v>
      </c>
      <c r="J5768" s="206"/>
      <c r="K5768" s="203">
        <v>26</v>
      </c>
      <c r="L5768" s="207" t="s">
        <v>827</v>
      </c>
      <c r="M5768" s="208" t="s">
        <v>1449</v>
      </c>
      <c r="N5768" s="209">
        <f t="shared" si="0"/>
        <v>2026</v>
      </c>
      <c r="O5768" s="210">
        <f t="shared" si="1"/>
        <v>1</v>
      </c>
      <c r="P5768" s="211" t="str">
        <f>IFERROR(VLOOKUP(F5768,연간집계!D:E,2,FALSE),"")</f>
        <v>PCMS_스탠다드캘린더</v>
      </c>
    </row>
    <row r="5769" spans="1:16" ht="12.75">
      <c r="A5769" s="201">
        <v>46038.466666666667</v>
      </c>
      <c r="B5769" s="202">
        <v>46038</v>
      </c>
      <c r="C5769" s="203" t="s">
        <v>13320</v>
      </c>
      <c r="D5769" s="203" t="s">
        <v>11</v>
      </c>
      <c r="E5769" s="204" t="s">
        <v>13321</v>
      </c>
      <c r="F5769" s="49" t="s">
        <v>1296</v>
      </c>
      <c r="G5769" s="203">
        <v>1</v>
      </c>
      <c r="H5769" s="203" t="s">
        <v>10164</v>
      </c>
      <c r="I5769" s="205" t="s">
        <v>5190</v>
      </c>
      <c r="J5769" s="206"/>
      <c r="K5769" s="203">
        <v>26</v>
      </c>
      <c r="L5769" s="207" t="s">
        <v>827</v>
      </c>
      <c r="M5769" s="208" t="s">
        <v>1436</v>
      </c>
      <c r="N5769" s="209">
        <f t="shared" si="0"/>
        <v>2026</v>
      </c>
      <c r="O5769" s="210">
        <f t="shared" si="1"/>
        <v>1</v>
      </c>
      <c r="P5769" s="211" t="str">
        <f>IFERROR(VLOOKUP(F5769,연간집계!D:E,2,FALSE),"")</f>
        <v>PCMS_벽걸이2단캘린더</v>
      </c>
    </row>
    <row r="5770" spans="1:16" ht="12.75">
      <c r="A5770" s="201">
        <v>46038.478495370371</v>
      </c>
      <c r="B5770" s="202">
        <v>46038</v>
      </c>
      <c r="C5770" s="203" t="s">
        <v>13322</v>
      </c>
      <c r="D5770" s="203" t="s">
        <v>11</v>
      </c>
      <c r="E5770" s="204" t="s">
        <v>13323</v>
      </c>
      <c r="F5770" s="49" t="s">
        <v>1357</v>
      </c>
      <c r="G5770" s="203">
        <v>1</v>
      </c>
      <c r="H5770" s="203" t="s">
        <v>79</v>
      </c>
      <c r="I5770" s="205" t="s">
        <v>1440</v>
      </c>
      <c r="J5770" s="206"/>
      <c r="K5770" s="203">
        <v>10</v>
      </c>
      <c r="L5770" s="207" t="s">
        <v>827</v>
      </c>
      <c r="M5770" s="208" t="s">
        <v>1436</v>
      </c>
      <c r="N5770" s="209">
        <f t="shared" si="0"/>
        <v>2026</v>
      </c>
      <c r="O5770" s="210">
        <f t="shared" si="1"/>
        <v>1</v>
      </c>
      <c r="P5770" s="211" t="str">
        <f>IFERROR(VLOOKUP(F5770,연간집계!D:E,2,FALSE),"")</f>
        <v>PCMS_엽서 145</v>
      </c>
    </row>
    <row r="5771" spans="1:16" ht="12.75">
      <c r="A5771" s="201">
        <v>46038.478506944448</v>
      </c>
      <c r="B5771" s="202">
        <v>46038</v>
      </c>
      <c r="C5771" s="203" t="s">
        <v>13324</v>
      </c>
      <c r="D5771" s="203" t="s">
        <v>11</v>
      </c>
      <c r="E5771" s="204" t="s">
        <v>13323</v>
      </c>
      <c r="F5771" s="49" t="s">
        <v>1357</v>
      </c>
      <c r="G5771" s="203">
        <v>1</v>
      </c>
      <c r="H5771" s="203" t="s">
        <v>79</v>
      </c>
      <c r="I5771" s="205" t="s">
        <v>1440</v>
      </c>
      <c r="J5771" s="206"/>
      <c r="K5771" s="203">
        <v>10</v>
      </c>
      <c r="L5771" s="207" t="s">
        <v>827</v>
      </c>
      <c r="M5771" s="208" t="s">
        <v>1436</v>
      </c>
      <c r="N5771" s="209">
        <f t="shared" si="0"/>
        <v>2026</v>
      </c>
      <c r="O5771" s="210">
        <f t="shared" si="1"/>
        <v>1</v>
      </c>
      <c r="P5771" s="211" t="str">
        <f>IFERROR(VLOOKUP(F5771,연간집계!D:E,2,FALSE),"")</f>
        <v>PCMS_엽서 145</v>
      </c>
    </row>
    <row r="5772" spans="1:16" ht="12.75">
      <c r="A5772" s="201">
        <v>46038.478518518517</v>
      </c>
      <c r="B5772" s="202">
        <v>46038</v>
      </c>
      <c r="C5772" s="203" t="s">
        <v>13325</v>
      </c>
      <c r="D5772" s="203" t="s">
        <v>11</v>
      </c>
      <c r="E5772" s="204" t="s">
        <v>13323</v>
      </c>
      <c r="F5772" s="49" t="s">
        <v>1357</v>
      </c>
      <c r="G5772" s="203">
        <v>1</v>
      </c>
      <c r="H5772" s="203" t="s">
        <v>79</v>
      </c>
      <c r="I5772" s="205" t="s">
        <v>1440</v>
      </c>
      <c r="J5772" s="206"/>
      <c r="K5772" s="203">
        <v>10</v>
      </c>
      <c r="L5772" s="207" t="s">
        <v>827</v>
      </c>
      <c r="M5772" s="208" t="s">
        <v>1436</v>
      </c>
      <c r="N5772" s="209">
        <f t="shared" si="0"/>
        <v>2026</v>
      </c>
      <c r="O5772" s="210">
        <f t="shared" si="1"/>
        <v>1</v>
      </c>
      <c r="P5772" s="211" t="str">
        <f>IFERROR(VLOOKUP(F5772,연간집계!D:E,2,FALSE),"")</f>
        <v>PCMS_엽서 145</v>
      </c>
    </row>
    <row r="5773" spans="1:16" ht="12.75">
      <c r="A5773" s="201">
        <v>46038.478530092594</v>
      </c>
      <c r="B5773" s="202">
        <v>46038</v>
      </c>
      <c r="C5773" s="203" t="s">
        <v>13326</v>
      </c>
      <c r="D5773" s="203" t="s">
        <v>11</v>
      </c>
      <c r="E5773" s="204" t="s">
        <v>13323</v>
      </c>
      <c r="F5773" s="49" t="s">
        <v>1357</v>
      </c>
      <c r="G5773" s="203">
        <v>1</v>
      </c>
      <c r="H5773" s="203" t="s">
        <v>79</v>
      </c>
      <c r="I5773" s="205" t="s">
        <v>1440</v>
      </c>
      <c r="J5773" s="206"/>
      <c r="K5773" s="203">
        <v>10</v>
      </c>
      <c r="L5773" s="207" t="s">
        <v>827</v>
      </c>
      <c r="M5773" s="208" t="s">
        <v>1436</v>
      </c>
      <c r="N5773" s="209">
        <f t="shared" si="0"/>
        <v>2026</v>
      </c>
      <c r="O5773" s="210">
        <f t="shared" si="1"/>
        <v>1</v>
      </c>
      <c r="P5773" s="211" t="str">
        <f>IFERROR(VLOOKUP(F5773,연간집계!D:E,2,FALSE),"")</f>
        <v>PCMS_엽서 145</v>
      </c>
    </row>
    <row r="5774" spans="1:16" ht="12.75">
      <c r="A5774" s="201">
        <v>46038.478541666664</v>
      </c>
      <c r="B5774" s="202">
        <v>46038</v>
      </c>
      <c r="C5774" s="203" t="s">
        <v>13327</v>
      </c>
      <c r="D5774" s="203" t="s">
        <v>11</v>
      </c>
      <c r="E5774" s="204" t="s">
        <v>13323</v>
      </c>
      <c r="F5774" s="49" t="s">
        <v>1357</v>
      </c>
      <c r="G5774" s="203">
        <v>1</v>
      </c>
      <c r="H5774" s="203" t="s">
        <v>79</v>
      </c>
      <c r="I5774" s="205" t="s">
        <v>1440</v>
      </c>
      <c r="J5774" s="206"/>
      <c r="K5774" s="203">
        <v>10</v>
      </c>
      <c r="L5774" s="207" t="s">
        <v>827</v>
      </c>
      <c r="M5774" s="208" t="s">
        <v>1436</v>
      </c>
      <c r="N5774" s="209">
        <f t="shared" si="0"/>
        <v>2026</v>
      </c>
      <c r="O5774" s="210">
        <f t="shared" si="1"/>
        <v>1</v>
      </c>
      <c r="P5774" s="211" t="str">
        <f>IFERROR(VLOOKUP(F5774,연간집계!D:E,2,FALSE),"")</f>
        <v>PCMS_엽서 145</v>
      </c>
    </row>
    <row r="5775" spans="1:16" ht="12.75">
      <c r="A5775" s="201">
        <v>46038.47855324074</v>
      </c>
      <c r="B5775" s="202">
        <v>46038</v>
      </c>
      <c r="C5775" s="203" t="s">
        <v>13328</v>
      </c>
      <c r="D5775" s="203" t="s">
        <v>11</v>
      </c>
      <c r="E5775" s="204" t="s">
        <v>13323</v>
      </c>
      <c r="F5775" s="49" t="s">
        <v>1357</v>
      </c>
      <c r="G5775" s="203">
        <v>1</v>
      </c>
      <c r="H5775" s="203" t="s">
        <v>79</v>
      </c>
      <c r="I5775" s="205" t="s">
        <v>1440</v>
      </c>
      <c r="J5775" s="206"/>
      <c r="K5775" s="203">
        <v>10</v>
      </c>
      <c r="L5775" s="207" t="s">
        <v>827</v>
      </c>
      <c r="M5775" s="208" t="s">
        <v>1436</v>
      </c>
      <c r="N5775" s="209">
        <f t="shared" si="0"/>
        <v>2026</v>
      </c>
      <c r="O5775" s="210">
        <f t="shared" si="1"/>
        <v>1</v>
      </c>
      <c r="P5775" s="211" t="str">
        <f>IFERROR(VLOOKUP(F5775,연간집계!D:E,2,FALSE),"")</f>
        <v>PCMS_엽서 145</v>
      </c>
    </row>
    <row r="5776" spans="1:16" ht="12.75">
      <c r="A5776" s="201">
        <v>46038.478564814817</v>
      </c>
      <c r="B5776" s="202">
        <v>46038</v>
      </c>
      <c r="C5776" s="203" t="s">
        <v>13329</v>
      </c>
      <c r="D5776" s="203" t="s">
        <v>11</v>
      </c>
      <c r="E5776" s="204" t="s">
        <v>13323</v>
      </c>
      <c r="F5776" s="49" t="s">
        <v>1357</v>
      </c>
      <c r="G5776" s="203">
        <v>1</v>
      </c>
      <c r="H5776" s="203" t="s">
        <v>79</v>
      </c>
      <c r="I5776" s="205" t="s">
        <v>1440</v>
      </c>
      <c r="J5776" s="206"/>
      <c r="K5776" s="203">
        <v>10</v>
      </c>
      <c r="L5776" s="207" t="s">
        <v>827</v>
      </c>
      <c r="M5776" s="208" t="s">
        <v>1436</v>
      </c>
      <c r="N5776" s="209">
        <f t="shared" si="0"/>
        <v>2026</v>
      </c>
      <c r="O5776" s="210">
        <f t="shared" si="1"/>
        <v>1</v>
      </c>
      <c r="P5776" s="211" t="str">
        <f>IFERROR(VLOOKUP(F5776,연간집계!D:E,2,FALSE),"")</f>
        <v>PCMS_엽서 145</v>
      </c>
    </row>
    <row r="5777" spans="1:16" ht="12.75">
      <c r="A5777" s="201">
        <v>46038.478576388887</v>
      </c>
      <c r="B5777" s="202">
        <v>46038</v>
      </c>
      <c r="C5777" s="203" t="s">
        <v>13330</v>
      </c>
      <c r="D5777" s="203" t="s">
        <v>11</v>
      </c>
      <c r="E5777" s="204" t="s">
        <v>13323</v>
      </c>
      <c r="F5777" s="49" t="s">
        <v>1357</v>
      </c>
      <c r="G5777" s="203">
        <v>1</v>
      </c>
      <c r="H5777" s="203" t="s">
        <v>79</v>
      </c>
      <c r="I5777" s="205" t="s">
        <v>1440</v>
      </c>
      <c r="J5777" s="206"/>
      <c r="K5777" s="203">
        <v>10</v>
      </c>
      <c r="L5777" s="207" t="s">
        <v>827</v>
      </c>
      <c r="M5777" s="208" t="s">
        <v>1436</v>
      </c>
      <c r="N5777" s="209">
        <f t="shared" si="0"/>
        <v>2026</v>
      </c>
      <c r="O5777" s="210">
        <f t="shared" si="1"/>
        <v>1</v>
      </c>
      <c r="P5777" s="211" t="str">
        <f>IFERROR(VLOOKUP(F5777,연간집계!D:E,2,FALSE),"")</f>
        <v>PCMS_엽서 145</v>
      </c>
    </row>
    <row r="5778" spans="1:16" ht="12.75">
      <c r="A5778" s="201">
        <v>46038.478587962964</v>
      </c>
      <c r="B5778" s="202">
        <v>46038</v>
      </c>
      <c r="C5778" s="203" t="s">
        <v>13331</v>
      </c>
      <c r="D5778" s="203" t="s">
        <v>11</v>
      </c>
      <c r="E5778" s="204" t="s">
        <v>13323</v>
      </c>
      <c r="F5778" s="49" t="s">
        <v>1357</v>
      </c>
      <c r="G5778" s="203">
        <v>1</v>
      </c>
      <c r="H5778" s="203" t="s">
        <v>79</v>
      </c>
      <c r="I5778" s="205" t="s">
        <v>1440</v>
      </c>
      <c r="J5778" s="206"/>
      <c r="K5778" s="203">
        <v>10</v>
      </c>
      <c r="L5778" s="207" t="s">
        <v>827</v>
      </c>
      <c r="M5778" s="208" t="s">
        <v>1436</v>
      </c>
      <c r="N5778" s="209">
        <f t="shared" si="0"/>
        <v>2026</v>
      </c>
      <c r="O5778" s="210">
        <f t="shared" si="1"/>
        <v>1</v>
      </c>
      <c r="P5778" s="211" t="str">
        <f>IFERROR(VLOOKUP(F5778,연간집계!D:E,2,FALSE),"")</f>
        <v>PCMS_엽서 145</v>
      </c>
    </row>
    <row r="5779" spans="1:16" ht="12.75">
      <c r="A5779" s="201">
        <v>46038.47859953704</v>
      </c>
      <c r="B5779" s="202">
        <v>46038</v>
      </c>
      <c r="C5779" s="203" t="s">
        <v>13332</v>
      </c>
      <c r="D5779" s="203" t="s">
        <v>11</v>
      </c>
      <c r="E5779" s="204" t="s">
        <v>13323</v>
      </c>
      <c r="F5779" s="49" t="s">
        <v>1357</v>
      </c>
      <c r="G5779" s="203">
        <v>1</v>
      </c>
      <c r="H5779" s="203" t="s">
        <v>79</v>
      </c>
      <c r="I5779" s="205" t="s">
        <v>1440</v>
      </c>
      <c r="J5779" s="206"/>
      <c r="K5779" s="203">
        <v>10</v>
      </c>
      <c r="L5779" s="207" t="s">
        <v>827</v>
      </c>
      <c r="M5779" s="208" t="s">
        <v>1436</v>
      </c>
      <c r="N5779" s="209">
        <f t="shared" si="0"/>
        <v>2026</v>
      </c>
      <c r="O5779" s="210">
        <f t="shared" si="1"/>
        <v>1</v>
      </c>
      <c r="P5779" s="211" t="str">
        <f>IFERROR(VLOOKUP(F5779,연간집계!D:E,2,FALSE),"")</f>
        <v>PCMS_엽서 145</v>
      </c>
    </row>
    <row r="5780" spans="1:16" ht="12.75">
      <c r="A5780" s="201">
        <v>46038.481574074074</v>
      </c>
      <c r="B5780" s="202">
        <v>46038</v>
      </c>
      <c r="C5780" s="203" t="s">
        <v>13333</v>
      </c>
      <c r="D5780" s="203" t="s">
        <v>11</v>
      </c>
      <c r="E5780" s="204" t="s">
        <v>13334</v>
      </c>
      <c r="F5780" s="49" t="s">
        <v>978</v>
      </c>
      <c r="G5780" s="203">
        <v>1</v>
      </c>
      <c r="H5780" s="203" t="s">
        <v>13335</v>
      </c>
      <c r="I5780" s="208" t="s">
        <v>12239</v>
      </c>
      <c r="J5780" s="208" t="s">
        <v>12239</v>
      </c>
      <c r="K5780" s="203">
        <v>48</v>
      </c>
      <c r="L5780" s="207" t="s">
        <v>827</v>
      </c>
      <c r="M5780" s="208" t="s">
        <v>1436</v>
      </c>
      <c r="N5780" s="209">
        <f t="shared" si="0"/>
        <v>2026</v>
      </c>
      <c r="O5780" s="210">
        <f t="shared" si="1"/>
        <v>1</v>
      </c>
      <c r="P5780" s="211" t="str">
        <f>IFERROR(VLOOKUP(F5780,연간집계!D:E,2,FALSE),"")</f>
        <v>시티북 198 (소프트/46p)</v>
      </c>
    </row>
    <row r="5781" spans="1:16" ht="12.75">
      <c r="A5781" s="201">
        <v>46038.509039351855</v>
      </c>
      <c r="B5781" s="202">
        <v>46038</v>
      </c>
      <c r="C5781" s="203" t="s">
        <v>13336</v>
      </c>
      <c r="D5781" s="203" t="s">
        <v>11</v>
      </c>
      <c r="E5781" s="204" t="s">
        <v>13337</v>
      </c>
      <c r="F5781" s="49" t="s">
        <v>193</v>
      </c>
      <c r="G5781" s="203">
        <v>1</v>
      </c>
      <c r="H5781" s="203" t="s">
        <v>13338</v>
      </c>
      <c r="I5781" s="205" t="s">
        <v>1440</v>
      </c>
      <c r="J5781" s="208" t="s">
        <v>1444</v>
      </c>
      <c r="K5781" s="203">
        <v>44</v>
      </c>
      <c r="L5781" s="207" t="s">
        <v>827</v>
      </c>
      <c r="M5781" s="208" t="s">
        <v>1851</v>
      </c>
      <c r="N5781" s="209">
        <f t="shared" si="0"/>
        <v>2026</v>
      </c>
      <c r="O5781" s="210">
        <f t="shared" si="1"/>
        <v>1</v>
      </c>
      <c r="P5781" s="211" t="str">
        <f>IFERROR(VLOOKUP(F5781,연간집계!D:E,2,FALSE),"")</f>
        <v>포토그랩스pro 248</v>
      </c>
    </row>
    <row r="5782" spans="1:16" ht="12.75">
      <c r="A5782" s="201">
        <v>46038.53565972222</v>
      </c>
      <c r="B5782" s="202">
        <v>46038</v>
      </c>
      <c r="C5782" s="203" t="s">
        <v>13339</v>
      </c>
      <c r="D5782" s="203" t="s">
        <v>11</v>
      </c>
      <c r="E5782" s="204" t="s">
        <v>13340</v>
      </c>
      <c r="F5782" s="49" t="s">
        <v>856</v>
      </c>
      <c r="G5782" s="203">
        <v>1</v>
      </c>
      <c r="H5782" s="203" t="s">
        <v>12567</v>
      </c>
      <c r="I5782" s="205" t="s">
        <v>1566</v>
      </c>
      <c r="J5782" s="206"/>
      <c r="K5782" s="203">
        <v>28</v>
      </c>
      <c r="L5782" s="207" t="s">
        <v>827</v>
      </c>
      <c r="M5782" s="208" t="s">
        <v>1612</v>
      </c>
      <c r="N5782" s="209">
        <f t="shared" si="0"/>
        <v>2026</v>
      </c>
      <c r="O5782" s="210">
        <f t="shared" si="1"/>
        <v>1</v>
      </c>
      <c r="P5782" s="211" t="str">
        <f>IFERROR(VLOOKUP(F5782,연간집계!D:E,2,FALSE),"")</f>
        <v>스탠다드 포토북 8*8 (하드/무광)</v>
      </c>
    </row>
    <row r="5783" spans="1:16" ht="12.75">
      <c r="A5783" s="201">
        <v>46038.535671296297</v>
      </c>
      <c r="B5783" s="202">
        <v>46038</v>
      </c>
      <c r="C5783" s="203" t="s">
        <v>13341</v>
      </c>
      <c r="D5783" s="203" t="s">
        <v>11</v>
      </c>
      <c r="E5783" s="204" t="s">
        <v>13340</v>
      </c>
      <c r="F5783" s="49" t="s">
        <v>856</v>
      </c>
      <c r="G5783" s="203">
        <v>1</v>
      </c>
      <c r="H5783" s="203" t="s">
        <v>12567</v>
      </c>
      <c r="I5783" s="205" t="s">
        <v>1566</v>
      </c>
      <c r="J5783" s="206"/>
      <c r="K5783" s="203">
        <v>32</v>
      </c>
      <c r="L5783" s="207" t="s">
        <v>827</v>
      </c>
      <c r="M5783" s="208" t="s">
        <v>1612</v>
      </c>
      <c r="N5783" s="209">
        <f t="shared" si="0"/>
        <v>2026</v>
      </c>
      <c r="O5783" s="210">
        <f t="shared" si="1"/>
        <v>1</v>
      </c>
      <c r="P5783" s="211" t="str">
        <f>IFERROR(VLOOKUP(F5783,연간집계!D:E,2,FALSE),"")</f>
        <v>스탠다드 포토북 8*8 (하드/무광)</v>
      </c>
    </row>
    <row r="5784" spans="1:16" ht="12.75">
      <c r="A5784" s="201">
        <v>46038.535682870373</v>
      </c>
      <c r="B5784" s="202">
        <v>46038</v>
      </c>
      <c r="C5784" s="203" t="s">
        <v>13342</v>
      </c>
      <c r="D5784" s="203" t="s">
        <v>11</v>
      </c>
      <c r="E5784" s="204" t="s">
        <v>13340</v>
      </c>
      <c r="F5784" s="49" t="s">
        <v>856</v>
      </c>
      <c r="G5784" s="203">
        <v>1</v>
      </c>
      <c r="H5784" s="203" t="s">
        <v>12567</v>
      </c>
      <c r="I5784" s="205" t="s">
        <v>1566</v>
      </c>
      <c r="J5784" s="206"/>
      <c r="K5784" s="203">
        <v>32</v>
      </c>
      <c r="L5784" s="207" t="s">
        <v>827</v>
      </c>
      <c r="M5784" s="208" t="s">
        <v>1612</v>
      </c>
      <c r="N5784" s="209">
        <f t="shared" si="0"/>
        <v>2026</v>
      </c>
      <c r="O5784" s="210">
        <f t="shared" si="1"/>
        <v>1</v>
      </c>
      <c r="P5784" s="211" t="str">
        <f>IFERROR(VLOOKUP(F5784,연간집계!D:E,2,FALSE),"")</f>
        <v>스탠다드 포토북 8*8 (하드/무광)</v>
      </c>
    </row>
    <row r="5785" spans="1:16" ht="12.75">
      <c r="A5785" s="201">
        <v>46038.535694444443</v>
      </c>
      <c r="B5785" s="202">
        <v>46038</v>
      </c>
      <c r="C5785" s="203" t="s">
        <v>13343</v>
      </c>
      <c r="D5785" s="203" t="s">
        <v>11</v>
      </c>
      <c r="E5785" s="204" t="s">
        <v>13340</v>
      </c>
      <c r="F5785" s="49" t="s">
        <v>856</v>
      </c>
      <c r="G5785" s="203">
        <v>1</v>
      </c>
      <c r="H5785" s="203" t="s">
        <v>12567</v>
      </c>
      <c r="I5785" s="205" t="s">
        <v>1566</v>
      </c>
      <c r="J5785" s="206"/>
      <c r="K5785" s="203">
        <v>32</v>
      </c>
      <c r="L5785" s="207" t="s">
        <v>827</v>
      </c>
      <c r="M5785" s="208" t="s">
        <v>1612</v>
      </c>
      <c r="N5785" s="209">
        <f t="shared" si="0"/>
        <v>2026</v>
      </c>
      <c r="O5785" s="210">
        <f t="shared" si="1"/>
        <v>1</v>
      </c>
      <c r="P5785" s="211" t="str">
        <f>IFERROR(VLOOKUP(F5785,연간집계!D:E,2,FALSE),"")</f>
        <v>스탠다드 포토북 8*8 (하드/무광)</v>
      </c>
    </row>
    <row r="5786" spans="1:16" ht="12.75">
      <c r="A5786" s="201">
        <v>46038.53570601852</v>
      </c>
      <c r="B5786" s="202">
        <v>46038</v>
      </c>
      <c r="C5786" s="203" t="s">
        <v>13344</v>
      </c>
      <c r="D5786" s="203" t="s">
        <v>11</v>
      </c>
      <c r="E5786" s="204" t="s">
        <v>13340</v>
      </c>
      <c r="F5786" s="49" t="s">
        <v>847</v>
      </c>
      <c r="G5786" s="203">
        <v>1</v>
      </c>
      <c r="H5786" s="203" t="s">
        <v>12567</v>
      </c>
      <c r="I5786" s="205" t="s">
        <v>1566</v>
      </c>
      <c r="J5786" s="206"/>
      <c r="K5786" s="203">
        <v>28</v>
      </c>
      <c r="L5786" s="207" t="s">
        <v>827</v>
      </c>
      <c r="M5786" s="208" t="s">
        <v>1612</v>
      </c>
      <c r="N5786" s="209">
        <f t="shared" si="0"/>
        <v>2026</v>
      </c>
      <c r="O5786" s="210">
        <f t="shared" si="1"/>
        <v>1</v>
      </c>
      <c r="P5786" s="211" t="str">
        <f>IFERROR(VLOOKUP(F5786,연간집계!D:E,2,FALSE),"")</f>
        <v>스탠다드 포토북 8*11 (하드/무광)</v>
      </c>
    </row>
    <row r="5787" spans="1:16" ht="12.75">
      <c r="A5787" s="201">
        <v>46038.535717592589</v>
      </c>
      <c r="B5787" s="202">
        <v>46038</v>
      </c>
      <c r="C5787" s="203" t="s">
        <v>13345</v>
      </c>
      <c r="D5787" s="203" t="s">
        <v>11</v>
      </c>
      <c r="E5787" s="204" t="s">
        <v>13340</v>
      </c>
      <c r="F5787" s="49" t="s">
        <v>847</v>
      </c>
      <c r="G5787" s="203">
        <v>1</v>
      </c>
      <c r="H5787" s="203" t="s">
        <v>12567</v>
      </c>
      <c r="I5787" s="205" t="s">
        <v>1566</v>
      </c>
      <c r="J5787" s="206"/>
      <c r="K5787" s="203">
        <v>28</v>
      </c>
      <c r="L5787" s="207" t="s">
        <v>827</v>
      </c>
      <c r="M5787" s="208" t="s">
        <v>1612</v>
      </c>
      <c r="N5787" s="209">
        <f t="shared" si="0"/>
        <v>2026</v>
      </c>
      <c r="O5787" s="210">
        <f t="shared" si="1"/>
        <v>1</v>
      </c>
      <c r="P5787" s="211" t="str">
        <f>IFERROR(VLOOKUP(F5787,연간집계!D:E,2,FALSE),"")</f>
        <v>스탠다드 포토북 8*11 (하드/무광)</v>
      </c>
    </row>
    <row r="5788" spans="1:16" ht="12.75">
      <c r="A5788" s="201">
        <v>46038.547569444447</v>
      </c>
      <c r="B5788" s="202">
        <v>46038</v>
      </c>
      <c r="C5788" s="203" t="s">
        <v>13346</v>
      </c>
      <c r="D5788" s="203" t="s">
        <v>11</v>
      </c>
      <c r="E5788" s="204" t="s">
        <v>13347</v>
      </c>
      <c r="F5788" s="49" t="s">
        <v>963</v>
      </c>
      <c r="G5788" s="203">
        <v>1</v>
      </c>
      <c r="H5788" s="203" t="s">
        <v>13348</v>
      </c>
      <c r="I5788" s="205" t="s">
        <v>12239</v>
      </c>
      <c r="J5788" s="208" t="s">
        <v>12239</v>
      </c>
      <c r="K5788" s="203">
        <v>80</v>
      </c>
      <c r="L5788" s="207" t="s">
        <v>827</v>
      </c>
      <c r="M5788" s="208" t="s">
        <v>1497</v>
      </c>
      <c r="N5788" s="209">
        <f t="shared" si="0"/>
        <v>2026</v>
      </c>
      <c r="O5788" s="210">
        <f t="shared" si="1"/>
        <v>1</v>
      </c>
      <c r="P5788" s="211" t="str">
        <f>IFERROR(VLOOKUP(F5788,연간집계!D:E,2,FALSE),"")</f>
        <v>시티북 210 (쿠션하드/78p)</v>
      </c>
    </row>
    <row r="5789" spans="1:16" ht="12.75">
      <c r="A5789" s="201">
        <v>46038.547581018516</v>
      </c>
      <c r="B5789" s="202">
        <v>46038</v>
      </c>
      <c r="C5789" s="203" t="s">
        <v>13349</v>
      </c>
      <c r="D5789" s="203" t="s">
        <v>11</v>
      </c>
      <c r="E5789" s="204" t="s">
        <v>13347</v>
      </c>
      <c r="F5789" s="49" t="s">
        <v>963</v>
      </c>
      <c r="G5789" s="203">
        <v>1</v>
      </c>
      <c r="H5789" s="203" t="s">
        <v>13348</v>
      </c>
      <c r="I5789" s="205" t="s">
        <v>13350</v>
      </c>
      <c r="J5789" s="208" t="s">
        <v>12239</v>
      </c>
      <c r="K5789" s="203">
        <v>80</v>
      </c>
      <c r="L5789" s="207" t="s">
        <v>827</v>
      </c>
      <c r="M5789" s="208" t="s">
        <v>1497</v>
      </c>
      <c r="N5789" s="209">
        <f t="shared" si="0"/>
        <v>2026</v>
      </c>
      <c r="O5789" s="210">
        <f t="shared" si="1"/>
        <v>1</v>
      </c>
      <c r="P5789" s="211" t="str">
        <f>IFERROR(VLOOKUP(F5789,연간집계!D:E,2,FALSE),"")</f>
        <v>시티북 210 (쿠션하드/78p)</v>
      </c>
    </row>
    <row r="5790" spans="1:16" ht="12.75">
      <c r="A5790" s="201">
        <v>46038.556458333333</v>
      </c>
      <c r="B5790" s="202">
        <v>46038</v>
      </c>
      <c r="C5790" s="203" t="s">
        <v>13351</v>
      </c>
      <c r="D5790" s="203" t="s">
        <v>11</v>
      </c>
      <c r="E5790" s="204" t="s">
        <v>13352</v>
      </c>
      <c r="F5790" s="49" t="s">
        <v>1296</v>
      </c>
      <c r="G5790" s="203">
        <v>1</v>
      </c>
      <c r="H5790" s="203" t="s">
        <v>13353</v>
      </c>
      <c r="I5790" s="205" t="s">
        <v>5190</v>
      </c>
      <c r="J5790" s="206"/>
      <c r="K5790" s="203">
        <v>26</v>
      </c>
      <c r="L5790" s="207" t="s">
        <v>827</v>
      </c>
      <c r="M5790" s="208" t="s">
        <v>1471</v>
      </c>
      <c r="N5790" s="209">
        <f t="shared" si="0"/>
        <v>2026</v>
      </c>
      <c r="O5790" s="210">
        <f t="shared" si="1"/>
        <v>1</v>
      </c>
      <c r="P5790" s="211" t="str">
        <f>IFERROR(VLOOKUP(F5790,연간집계!D:E,2,FALSE),"")</f>
        <v>PCMS_벽걸이2단캘린더</v>
      </c>
    </row>
    <row r="5791" spans="1:16" ht="12.75">
      <c r="A5791" s="201">
        <v>46038.559479166666</v>
      </c>
      <c r="B5791" s="202">
        <v>46038</v>
      </c>
      <c r="C5791" s="203" t="s">
        <v>13354</v>
      </c>
      <c r="D5791" s="203" t="s">
        <v>11</v>
      </c>
      <c r="E5791" s="204" t="s">
        <v>13355</v>
      </c>
      <c r="F5791" s="49" t="s">
        <v>1296</v>
      </c>
      <c r="G5791" s="203">
        <v>1</v>
      </c>
      <c r="H5791" s="203" t="s">
        <v>13353</v>
      </c>
      <c r="I5791" s="205" t="s">
        <v>5190</v>
      </c>
      <c r="J5791" s="206"/>
      <c r="K5791" s="203">
        <v>26</v>
      </c>
      <c r="L5791" s="207" t="s">
        <v>827</v>
      </c>
      <c r="M5791" s="208" t="s">
        <v>1471</v>
      </c>
      <c r="N5791" s="209">
        <f t="shared" si="0"/>
        <v>2026</v>
      </c>
      <c r="O5791" s="210">
        <f t="shared" si="1"/>
        <v>1</v>
      </c>
      <c r="P5791" s="211" t="str">
        <f>IFERROR(VLOOKUP(F5791,연간집계!D:E,2,FALSE),"")</f>
        <v>PCMS_벽걸이2단캘린더</v>
      </c>
    </row>
    <row r="5792" spans="1:16" ht="12.75">
      <c r="A5792" s="201">
        <v>46038.562442129631</v>
      </c>
      <c r="B5792" s="202">
        <v>46038</v>
      </c>
      <c r="C5792" s="203" t="s">
        <v>13356</v>
      </c>
      <c r="D5792" s="203" t="s">
        <v>11</v>
      </c>
      <c r="E5792" s="204" t="s">
        <v>13357</v>
      </c>
      <c r="F5792" s="49" t="s">
        <v>1296</v>
      </c>
      <c r="G5792" s="203">
        <v>1</v>
      </c>
      <c r="H5792" s="203" t="s">
        <v>13353</v>
      </c>
      <c r="I5792" s="205" t="s">
        <v>5190</v>
      </c>
      <c r="J5792" s="206"/>
      <c r="K5792" s="203">
        <v>26</v>
      </c>
      <c r="L5792" s="207" t="s">
        <v>827</v>
      </c>
      <c r="M5792" s="208" t="s">
        <v>1471</v>
      </c>
      <c r="N5792" s="209">
        <f t="shared" si="0"/>
        <v>2026</v>
      </c>
      <c r="O5792" s="210">
        <f t="shared" si="1"/>
        <v>1</v>
      </c>
      <c r="P5792" s="211" t="str">
        <f>IFERROR(VLOOKUP(F5792,연간집계!D:E,2,FALSE),"")</f>
        <v>PCMS_벽걸이2단캘린더</v>
      </c>
    </row>
    <row r="5793" spans="1:16" ht="12.75">
      <c r="A5793" s="201">
        <v>46038.589895833335</v>
      </c>
      <c r="B5793" s="202">
        <v>46038</v>
      </c>
      <c r="C5793" s="203" t="s">
        <v>13358</v>
      </c>
      <c r="D5793" s="203" t="s">
        <v>11</v>
      </c>
      <c r="E5793" s="204" t="s">
        <v>13359</v>
      </c>
      <c r="F5793" s="49" t="s">
        <v>1051</v>
      </c>
      <c r="G5793" s="203">
        <v>1</v>
      </c>
      <c r="H5793" s="203" t="s">
        <v>13360</v>
      </c>
      <c r="I5793" s="205" t="s">
        <v>1440</v>
      </c>
      <c r="J5793" s="206"/>
      <c r="K5793" s="203">
        <v>80</v>
      </c>
      <c r="L5793" s="207" t="s">
        <v>827</v>
      </c>
      <c r="M5793" s="208" t="s">
        <v>1471</v>
      </c>
      <c r="N5793" s="209">
        <f t="shared" si="0"/>
        <v>2026</v>
      </c>
      <c r="O5793" s="210">
        <f t="shared" si="1"/>
        <v>1</v>
      </c>
      <c r="P5793" s="211" t="str">
        <f>IFERROR(VLOOKUP(F5793,연간집계!D:E,2,FALSE),"")</f>
        <v>프리북A4 (하드)</v>
      </c>
    </row>
    <row r="5794" spans="1:16" ht="12.75">
      <c r="A5794" s="201">
        <v>46038.608344907407</v>
      </c>
      <c r="B5794" s="202">
        <v>46038</v>
      </c>
      <c r="C5794" s="203" t="s">
        <v>13361</v>
      </c>
      <c r="D5794" s="203" t="s">
        <v>11</v>
      </c>
      <c r="E5794" s="204" t="s">
        <v>13362</v>
      </c>
      <c r="F5794" s="49" t="s">
        <v>1266</v>
      </c>
      <c r="G5794" s="203">
        <v>3</v>
      </c>
      <c r="H5794" s="203" t="s">
        <v>13363</v>
      </c>
      <c r="I5794" s="205" t="s">
        <v>1440</v>
      </c>
      <c r="J5794" s="206"/>
      <c r="K5794" s="203">
        <v>26</v>
      </c>
      <c r="L5794" s="207" t="s">
        <v>828</v>
      </c>
      <c r="M5794" s="208" t="s">
        <v>1449</v>
      </c>
      <c r="N5794" s="209">
        <f t="shared" si="0"/>
        <v>2026</v>
      </c>
      <c r="O5794" s="210">
        <f t="shared" si="1"/>
        <v>1</v>
      </c>
      <c r="P5794" s="211" t="str">
        <f>IFERROR(VLOOKUP(F5794,연간집계!D:E,2,FALSE),"")</f>
        <v>PCMS_롱캘린더</v>
      </c>
    </row>
    <row r="5795" spans="1:16" ht="12.75">
      <c r="A5795" s="201">
        <v>46038.617372685185</v>
      </c>
      <c r="B5795" s="202">
        <v>46038</v>
      </c>
      <c r="C5795" s="203" t="s">
        <v>13364</v>
      </c>
      <c r="D5795" s="203" t="s">
        <v>11</v>
      </c>
      <c r="E5795" s="204" t="s">
        <v>13365</v>
      </c>
      <c r="F5795" s="49" t="s">
        <v>843</v>
      </c>
      <c r="G5795" s="203">
        <v>1</v>
      </c>
      <c r="H5795" s="203" t="s">
        <v>3432</v>
      </c>
      <c r="I5795" s="205" t="s">
        <v>1440</v>
      </c>
      <c r="J5795" s="206"/>
      <c r="K5795" s="203">
        <v>42</v>
      </c>
      <c r="L5795" s="207" t="s">
        <v>827</v>
      </c>
      <c r="M5795" s="208" t="s">
        <v>1436</v>
      </c>
      <c r="N5795" s="209">
        <f t="shared" si="0"/>
        <v>2026</v>
      </c>
      <c r="O5795" s="210">
        <f t="shared" si="1"/>
        <v>1</v>
      </c>
      <c r="P5795" s="211" t="str">
        <f>IFERROR(VLOOKUP(F5795,연간집계!D:E,2,FALSE),"")</f>
        <v>스탠다드 포토북 8*11 (소프트/무광)</v>
      </c>
    </row>
    <row r="5796" spans="1:16" ht="12.75">
      <c r="A5796" s="201">
        <v>46038.650011574071</v>
      </c>
      <c r="B5796" s="202">
        <v>46038</v>
      </c>
      <c r="C5796" s="203" t="s">
        <v>13366</v>
      </c>
      <c r="D5796" s="203" t="s">
        <v>11</v>
      </c>
      <c r="E5796" s="204" t="s">
        <v>13367</v>
      </c>
      <c r="F5796" s="49" t="s">
        <v>1299</v>
      </c>
      <c r="G5796" s="203">
        <v>5</v>
      </c>
      <c r="H5796" s="203" t="s">
        <v>13368</v>
      </c>
      <c r="I5796" s="205" t="s">
        <v>5190</v>
      </c>
      <c r="J5796" s="206"/>
      <c r="K5796" s="203">
        <v>15</v>
      </c>
      <c r="L5796" s="207" t="s">
        <v>827</v>
      </c>
      <c r="M5796" s="208" t="s">
        <v>1436</v>
      </c>
      <c r="N5796" s="209">
        <f t="shared" si="0"/>
        <v>2026</v>
      </c>
      <c r="O5796" s="210">
        <f t="shared" si="1"/>
        <v>1</v>
      </c>
      <c r="P5796" s="211" t="str">
        <f>IFERROR(VLOOKUP(F5796,연간집계!D:E,2,FALSE),"")</f>
        <v>PCMS_우드월캘린더</v>
      </c>
    </row>
    <row r="5797" spans="1:16" ht="12.75">
      <c r="A5797" s="201">
        <v>46038.658958333333</v>
      </c>
      <c r="B5797" s="202">
        <v>46038</v>
      </c>
      <c r="C5797" s="203" t="s">
        <v>13369</v>
      </c>
      <c r="D5797" s="203" t="s">
        <v>11</v>
      </c>
      <c r="E5797" s="204" t="s">
        <v>13370</v>
      </c>
      <c r="F5797" s="49" t="s">
        <v>1281</v>
      </c>
      <c r="G5797" s="203">
        <v>1</v>
      </c>
      <c r="H5797" s="203" t="s">
        <v>13371</v>
      </c>
      <c r="I5797" s="205" t="s">
        <v>1440</v>
      </c>
      <c r="J5797" s="206"/>
      <c r="K5797" s="203">
        <v>26</v>
      </c>
      <c r="L5797" s="207" t="s">
        <v>827</v>
      </c>
      <c r="M5797" s="208" t="s">
        <v>2261</v>
      </c>
      <c r="N5797" s="209">
        <f t="shared" si="0"/>
        <v>2026</v>
      </c>
      <c r="O5797" s="210">
        <f t="shared" si="1"/>
        <v>1</v>
      </c>
      <c r="P5797" s="211" t="str">
        <f>IFERROR(VLOOKUP(F5797,연간집계!D:E,2,FALSE),"")</f>
        <v>PCMS_빅캘린더</v>
      </c>
    </row>
    <row r="5798" spans="1:16" ht="12.75">
      <c r="A5798" s="201">
        <v>46038.65898148148</v>
      </c>
      <c r="B5798" s="202">
        <v>46038</v>
      </c>
      <c r="C5798" s="203" t="s">
        <v>13372</v>
      </c>
      <c r="D5798" s="203" t="s">
        <v>11</v>
      </c>
      <c r="E5798" s="204" t="s">
        <v>13370</v>
      </c>
      <c r="F5798" s="49" t="s">
        <v>1281</v>
      </c>
      <c r="G5798" s="203">
        <v>1</v>
      </c>
      <c r="H5798" s="203" t="s">
        <v>13371</v>
      </c>
      <c r="I5798" s="205" t="s">
        <v>1440</v>
      </c>
      <c r="J5798" s="206"/>
      <c r="K5798" s="203">
        <v>26</v>
      </c>
      <c r="L5798" s="207" t="s">
        <v>827</v>
      </c>
      <c r="M5798" s="208" t="s">
        <v>2261</v>
      </c>
      <c r="N5798" s="209">
        <f t="shared" si="0"/>
        <v>2026</v>
      </c>
      <c r="O5798" s="210">
        <f t="shared" si="1"/>
        <v>1</v>
      </c>
      <c r="P5798" s="211" t="str">
        <f>IFERROR(VLOOKUP(F5798,연간집계!D:E,2,FALSE),"")</f>
        <v>PCMS_빅캘린더</v>
      </c>
    </row>
    <row r="5799" spans="1:16" ht="12.75">
      <c r="A5799" s="201">
        <v>46038.658993055556</v>
      </c>
      <c r="B5799" s="202">
        <v>46038</v>
      </c>
      <c r="C5799" s="203" t="s">
        <v>13373</v>
      </c>
      <c r="D5799" s="203" t="s">
        <v>11</v>
      </c>
      <c r="E5799" s="204" t="s">
        <v>13370</v>
      </c>
      <c r="F5799" s="49" t="s">
        <v>1281</v>
      </c>
      <c r="G5799" s="203">
        <v>1</v>
      </c>
      <c r="H5799" s="203" t="s">
        <v>13371</v>
      </c>
      <c r="I5799" s="205" t="s">
        <v>1440</v>
      </c>
      <c r="J5799" s="206"/>
      <c r="K5799" s="203">
        <v>26</v>
      </c>
      <c r="L5799" s="207" t="s">
        <v>827</v>
      </c>
      <c r="M5799" s="208" t="s">
        <v>2261</v>
      </c>
      <c r="N5799" s="209">
        <f t="shared" si="0"/>
        <v>2026</v>
      </c>
      <c r="O5799" s="210">
        <f t="shared" si="1"/>
        <v>1</v>
      </c>
      <c r="P5799" s="211" t="str">
        <f>IFERROR(VLOOKUP(F5799,연간집계!D:E,2,FALSE),"")</f>
        <v>PCMS_빅캘린더</v>
      </c>
    </row>
    <row r="5800" spans="1:16" ht="12.75">
      <c r="A5800" s="201">
        <v>46038.659004629626</v>
      </c>
      <c r="B5800" s="202">
        <v>46038</v>
      </c>
      <c r="C5800" s="203" t="s">
        <v>13374</v>
      </c>
      <c r="D5800" s="203" t="s">
        <v>11</v>
      </c>
      <c r="E5800" s="204" t="s">
        <v>13370</v>
      </c>
      <c r="F5800" s="49" t="s">
        <v>1281</v>
      </c>
      <c r="G5800" s="203">
        <v>1</v>
      </c>
      <c r="H5800" s="203" t="s">
        <v>13371</v>
      </c>
      <c r="I5800" s="205" t="s">
        <v>1440</v>
      </c>
      <c r="J5800" s="206"/>
      <c r="K5800" s="203">
        <v>26</v>
      </c>
      <c r="L5800" s="207" t="s">
        <v>827</v>
      </c>
      <c r="M5800" s="208" t="s">
        <v>2261</v>
      </c>
      <c r="N5800" s="209">
        <f t="shared" si="0"/>
        <v>2026</v>
      </c>
      <c r="O5800" s="210">
        <f t="shared" si="1"/>
        <v>1</v>
      </c>
      <c r="P5800" s="211" t="str">
        <f>IFERROR(VLOOKUP(F5800,연간집계!D:E,2,FALSE),"")</f>
        <v>PCMS_빅캘린더</v>
      </c>
    </row>
    <row r="5801" spans="1:16" ht="12.75">
      <c r="A5801" s="201">
        <v>46038.659016203703</v>
      </c>
      <c r="B5801" s="202">
        <v>46038</v>
      </c>
      <c r="C5801" s="203" t="s">
        <v>13375</v>
      </c>
      <c r="D5801" s="203" t="s">
        <v>11</v>
      </c>
      <c r="E5801" s="204" t="s">
        <v>13370</v>
      </c>
      <c r="F5801" s="49" t="s">
        <v>1281</v>
      </c>
      <c r="G5801" s="203">
        <v>1</v>
      </c>
      <c r="H5801" s="203" t="s">
        <v>13371</v>
      </c>
      <c r="I5801" s="205" t="s">
        <v>1440</v>
      </c>
      <c r="J5801" s="206"/>
      <c r="K5801" s="203">
        <v>26</v>
      </c>
      <c r="L5801" s="207" t="s">
        <v>827</v>
      </c>
      <c r="M5801" s="208" t="s">
        <v>2261</v>
      </c>
      <c r="N5801" s="209">
        <f t="shared" si="0"/>
        <v>2026</v>
      </c>
      <c r="O5801" s="210">
        <f t="shared" si="1"/>
        <v>1</v>
      </c>
      <c r="P5801" s="211" t="str">
        <f>IFERROR(VLOOKUP(F5801,연간집계!D:E,2,FALSE),"")</f>
        <v>PCMS_빅캘린더</v>
      </c>
    </row>
    <row r="5802" spans="1:16" ht="12.75">
      <c r="A5802" s="201">
        <v>46038.65902777778</v>
      </c>
      <c r="B5802" s="202">
        <v>46038</v>
      </c>
      <c r="C5802" s="203" t="s">
        <v>13376</v>
      </c>
      <c r="D5802" s="203" t="s">
        <v>11</v>
      </c>
      <c r="E5802" s="204" t="s">
        <v>13370</v>
      </c>
      <c r="F5802" s="49" t="s">
        <v>1281</v>
      </c>
      <c r="G5802" s="203">
        <v>1</v>
      </c>
      <c r="H5802" s="203" t="s">
        <v>13371</v>
      </c>
      <c r="I5802" s="205" t="s">
        <v>1440</v>
      </c>
      <c r="J5802" s="206"/>
      <c r="K5802" s="203">
        <v>26</v>
      </c>
      <c r="L5802" s="207" t="s">
        <v>827</v>
      </c>
      <c r="M5802" s="208" t="s">
        <v>2261</v>
      </c>
      <c r="N5802" s="209">
        <f t="shared" si="0"/>
        <v>2026</v>
      </c>
      <c r="O5802" s="210">
        <f t="shared" si="1"/>
        <v>1</v>
      </c>
      <c r="P5802" s="211" t="str">
        <f>IFERROR(VLOOKUP(F5802,연간집계!D:E,2,FALSE),"")</f>
        <v>PCMS_빅캘린더</v>
      </c>
    </row>
    <row r="5803" spans="1:16" ht="12.75">
      <c r="A5803" s="201">
        <v>46038.659039351849</v>
      </c>
      <c r="B5803" s="202">
        <v>46038</v>
      </c>
      <c r="C5803" s="203" t="s">
        <v>13377</v>
      </c>
      <c r="D5803" s="203" t="s">
        <v>11</v>
      </c>
      <c r="E5803" s="204" t="s">
        <v>13370</v>
      </c>
      <c r="F5803" s="49" t="s">
        <v>1281</v>
      </c>
      <c r="G5803" s="203">
        <v>1</v>
      </c>
      <c r="H5803" s="203" t="s">
        <v>13371</v>
      </c>
      <c r="I5803" s="205" t="s">
        <v>1440</v>
      </c>
      <c r="J5803" s="206"/>
      <c r="K5803" s="203">
        <v>26</v>
      </c>
      <c r="L5803" s="207" t="s">
        <v>827</v>
      </c>
      <c r="M5803" s="208" t="s">
        <v>2261</v>
      </c>
      <c r="N5803" s="209">
        <f t="shared" si="0"/>
        <v>2026</v>
      </c>
      <c r="O5803" s="210">
        <f t="shared" si="1"/>
        <v>1</v>
      </c>
      <c r="P5803" s="211" t="str">
        <f>IFERROR(VLOOKUP(F5803,연간집계!D:E,2,FALSE),"")</f>
        <v>PCMS_빅캘린더</v>
      </c>
    </row>
    <row r="5804" spans="1:16" ht="12.75">
      <c r="A5804" s="201">
        <v>46038.659050925926</v>
      </c>
      <c r="B5804" s="202">
        <v>46038</v>
      </c>
      <c r="C5804" s="203" t="s">
        <v>13378</v>
      </c>
      <c r="D5804" s="203" t="s">
        <v>11</v>
      </c>
      <c r="E5804" s="204" t="s">
        <v>13370</v>
      </c>
      <c r="F5804" s="49" t="s">
        <v>1281</v>
      </c>
      <c r="G5804" s="203">
        <v>1</v>
      </c>
      <c r="H5804" s="203" t="s">
        <v>13371</v>
      </c>
      <c r="I5804" s="205" t="s">
        <v>1440</v>
      </c>
      <c r="J5804" s="206"/>
      <c r="K5804" s="203">
        <v>26</v>
      </c>
      <c r="L5804" s="207" t="s">
        <v>827</v>
      </c>
      <c r="M5804" s="208" t="s">
        <v>2261</v>
      </c>
      <c r="N5804" s="209">
        <f t="shared" si="0"/>
        <v>2026</v>
      </c>
      <c r="O5804" s="210">
        <f t="shared" si="1"/>
        <v>1</v>
      </c>
      <c r="P5804" s="211" t="str">
        <f>IFERROR(VLOOKUP(F5804,연간집계!D:E,2,FALSE),"")</f>
        <v>PCMS_빅캘린더</v>
      </c>
    </row>
    <row r="5805" spans="1:16" ht="12.75">
      <c r="A5805" s="201">
        <v>46038.659062500003</v>
      </c>
      <c r="B5805" s="202">
        <v>46038</v>
      </c>
      <c r="C5805" s="203" t="s">
        <v>13379</v>
      </c>
      <c r="D5805" s="203" t="s">
        <v>11</v>
      </c>
      <c r="E5805" s="204" t="s">
        <v>13370</v>
      </c>
      <c r="F5805" s="49" t="s">
        <v>1281</v>
      </c>
      <c r="G5805" s="203">
        <v>1</v>
      </c>
      <c r="H5805" s="203" t="s">
        <v>13371</v>
      </c>
      <c r="I5805" s="205" t="s">
        <v>1440</v>
      </c>
      <c r="J5805" s="206"/>
      <c r="K5805" s="203">
        <v>26</v>
      </c>
      <c r="L5805" s="207" t="s">
        <v>827</v>
      </c>
      <c r="M5805" s="208" t="s">
        <v>2261</v>
      </c>
      <c r="N5805" s="209">
        <f t="shared" si="0"/>
        <v>2026</v>
      </c>
      <c r="O5805" s="210">
        <f t="shared" si="1"/>
        <v>1</v>
      </c>
      <c r="P5805" s="211" t="str">
        <f>IFERROR(VLOOKUP(F5805,연간집계!D:E,2,FALSE),"")</f>
        <v>PCMS_빅캘린더</v>
      </c>
    </row>
    <row r="5806" spans="1:16" ht="12.75">
      <c r="A5806" s="201">
        <v>46038.659074074072</v>
      </c>
      <c r="B5806" s="202">
        <v>46038</v>
      </c>
      <c r="C5806" s="203" t="s">
        <v>13380</v>
      </c>
      <c r="D5806" s="203" t="s">
        <v>11</v>
      </c>
      <c r="E5806" s="204" t="s">
        <v>13370</v>
      </c>
      <c r="F5806" s="49" t="s">
        <v>1281</v>
      </c>
      <c r="G5806" s="203">
        <v>1</v>
      </c>
      <c r="H5806" s="203" t="s">
        <v>13371</v>
      </c>
      <c r="I5806" s="205" t="s">
        <v>1440</v>
      </c>
      <c r="J5806" s="206"/>
      <c r="K5806" s="203">
        <v>26</v>
      </c>
      <c r="L5806" s="207" t="s">
        <v>827</v>
      </c>
      <c r="M5806" s="208" t="s">
        <v>2261</v>
      </c>
      <c r="N5806" s="209">
        <f t="shared" si="0"/>
        <v>2026</v>
      </c>
      <c r="O5806" s="210">
        <f t="shared" si="1"/>
        <v>1</v>
      </c>
      <c r="P5806" s="211" t="str">
        <f>IFERROR(VLOOKUP(F5806,연간집계!D:E,2,FALSE),"")</f>
        <v>PCMS_빅캘린더</v>
      </c>
    </row>
    <row r="5807" spans="1:16" ht="12.75">
      <c r="A5807" s="201">
        <v>46038.704305555555</v>
      </c>
      <c r="B5807" s="202">
        <v>46038</v>
      </c>
      <c r="C5807" s="203" t="s">
        <v>13381</v>
      </c>
      <c r="D5807" s="203" t="s">
        <v>11</v>
      </c>
      <c r="E5807" s="204" t="s">
        <v>13382</v>
      </c>
      <c r="F5807" s="49" t="s">
        <v>865</v>
      </c>
      <c r="G5807" s="203">
        <v>1</v>
      </c>
      <c r="H5807" s="203" t="s">
        <v>6384</v>
      </c>
      <c r="I5807" s="205" t="s">
        <v>1440</v>
      </c>
      <c r="J5807" s="206"/>
      <c r="K5807" s="203">
        <v>24</v>
      </c>
      <c r="L5807" s="207" t="s">
        <v>827</v>
      </c>
      <c r="M5807" s="208" t="s">
        <v>3592</v>
      </c>
      <c r="N5807" s="209">
        <f t="shared" si="0"/>
        <v>2026</v>
      </c>
      <c r="O5807" s="210">
        <f t="shared" si="1"/>
        <v>1</v>
      </c>
      <c r="P5807" s="211" t="str">
        <f>IFERROR(VLOOKUP(F5807,연간집계!D:E,2,FALSE),"")</f>
        <v>스탠다드 포토북 8*6 (하드/무광)</v>
      </c>
    </row>
    <row r="5808" spans="1:16" ht="12.75">
      <c r="A5808" s="201">
        <v>46038.72824074074</v>
      </c>
      <c r="B5808" s="202">
        <v>46038</v>
      </c>
      <c r="C5808" s="203" t="s">
        <v>13383</v>
      </c>
      <c r="D5808" s="203" t="s">
        <v>11</v>
      </c>
      <c r="E5808" s="204" t="s">
        <v>13384</v>
      </c>
      <c r="F5808" s="49" t="s">
        <v>1351</v>
      </c>
      <c r="G5808" s="203">
        <v>3</v>
      </c>
      <c r="H5808" s="203" t="s">
        <v>13385</v>
      </c>
      <c r="I5808" s="205" t="s">
        <v>1440</v>
      </c>
      <c r="J5808" s="206"/>
      <c r="K5808" s="203">
        <v>10</v>
      </c>
      <c r="L5808" s="207" t="s">
        <v>827</v>
      </c>
      <c r="M5808" s="208" t="s">
        <v>1514</v>
      </c>
      <c r="N5808" s="209">
        <f t="shared" si="0"/>
        <v>2026</v>
      </c>
      <c r="O5808" s="210">
        <f t="shared" si="1"/>
        <v>1</v>
      </c>
      <c r="P5808" s="211" t="str">
        <f>IFERROR(VLOOKUP(F5808,연간집계!D:E,2,FALSE),"")</f>
        <v>PCMS_엽서 100</v>
      </c>
    </row>
    <row r="5809" spans="1:16" ht="12.75">
      <c r="A5809" s="201">
        <v>46038.728252314817</v>
      </c>
      <c r="B5809" s="202">
        <v>46038</v>
      </c>
      <c r="C5809" s="203" t="s">
        <v>13386</v>
      </c>
      <c r="D5809" s="203" t="s">
        <v>11</v>
      </c>
      <c r="E5809" s="204" t="s">
        <v>13384</v>
      </c>
      <c r="F5809" s="49" t="s">
        <v>1351</v>
      </c>
      <c r="G5809" s="203">
        <v>3</v>
      </c>
      <c r="H5809" s="203" t="s">
        <v>13385</v>
      </c>
      <c r="I5809" s="205" t="s">
        <v>1440</v>
      </c>
      <c r="J5809" s="206"/>
      <c r="K5809" s="203">
        <v>10</v>
      </c>
      <c r="L5809" s="207" t="s">
        <v>827</v>
      </c>
      <c r="M5809" s="208" t="s">
        <v>1514</v>
      </c>
      <c r="N5809" s="209">
        <f t="shared" si="0"/>
        <v>2026</v>
      </c>
      <c r="O5809" s="210">
        <f t="shared" si="1"/>
        <v>1</v>
      </c>
      <c r="P5809" s="211" t="str">
        <f>IFERROR(VLOOKUP(F5809,연간집계!D:E,2,FALSE),"")</f>
        <v>PCMS_엽서 100</v>
      </c>
    </row>
    <row r="5810" spans="1:16" ht="12.75">
      <c r="A5810" s="201">
        <v>46038.740254629629</v>
      </c>
      <c r="B5810" s="202">
        <v>46038</v>
      </c>
      <c r="C5810" s="203" t="s">
        <v>13387</v>
      </c>
      <c r="D5810" s="203" t="s">
        <v>11</v>
      </c>
      <c r="E5810" s="204" t="s">
        <v>13388</v>
      </c>
      <c r="F5810" s="49" t="s">
        <v>1291</v>
      </c>
      <c r="G5810" s="203">
        <v>1</v>
      </c>
      <c r="H5810" s="203" t="s">
        <v>13389</v>
      </c>
      <c r="I5810" s="205" t="s">
        <v>1840</v>
      </c>
      <c r="J5810" s="206"/>
      <c r="K5810" s="203">
        <v>14</v>
      </c>
      <c r="L5810" s="207" t="s">
        <v>828</v>
      </c>
      <c r="M5810" s="208" t="s">
        <v>1449</v>
      </c>
      <c r="N5810" s="209">
        <f t="shared" si="0"/>
        <v>2026</v>
      </c>
      <c r="O5810" s="210">
        <f t="shared" si="1"/>
        <v>1</v>
      </c>
      <c r="P5810" s="211" t="str">
        <f>IFERROR(VLOOKUP(F5810,연간집계!D:E,2,FALSE),"")</f>
        <v>PCMS_벽걸이1단캘린더</v>
      </c>
    </row>
    <row r="5811" spans="1:16" ht="12.75">
      <c r="A5811" s="201">
        <v>46038.778946759259</v>
      </c>
      <c r="B5811" s="202">
        <v>46038</v>
      </c>
      <c r="C5811" s="203" t="s">
        <v>13390</v>
      </c>
      <c r="D5811" s="203" t="s">
        <v>11</v>
      </c>
      <c r="E5811" s="204" t="s">
        <v>13391</v>
      </c>
      <c r="F5811" s="49" t="s">
        <v>840</v>
      </c>
      <c r="G5811" s="203">
        <v>2</v>
      </c>
      <c r="H5811" s="203" t="s">
        <v>4232</v>
      </c>
      <c r="I5811" s="205" t="s">
        <v>1440</v>
      </c>
      <c r="J5811" s="206"/>
      <c r="K5811" s="203">
        <v>60</v>
      </c>
      <c r="L5811" s="207" t="s">
        <v>827</v>
      </c>
      <c r="M5811" s="208" t="s">
        <v>1541</v>
      </c>
      <c r="N5811" s="209">
        <f t="shared" si="0"/>
        <v>2026</v>
      </c>
      <c r="O5811" s="210">
        <f t="shared" si="1"/>
        <v>1</v>
      </c>
      <c r="P5811" s="211" t="str">
        <f>IFERROR(VLOOKUP(F5811,연간집계!D:E,2,FALSE),"")</f>
        <v>스탠다드 포토북 6*8 (하드/유광)</v>
      </c>
    </row>
    <row r="5812" spans="1:16" ht="12.75">
      <c r="A5812" s="201">
        <v>46038.811550925922</v>
      </c>
      <c r="B5812" s="202">
        <v>46038</v>
      </c>
      <c r="C5812" s="203" t="s">
        <v>13392</v>
      </c>
      <c r="D5812" s="203" t="s">
        <v>11</v>
      </c>
      <c r="E5812" s="204" t="s">
        <v>13393</v>
      </c>
      <c r="F5812" s="49" t="s">
        <v>1284</v>
      </c>
      <c r="G5812" s="203">
        <v>4</v>
      </c>
      <c r="H5812" s="203" t="s">
        <v>9760</v>
      </c>
      <c r="I5812" s="205" t="s">
        <v>5016</v>
      </c>
      <c r="J5812" s="206"/>
      <c r="K5812" s="203">
        <v>26</v>
      </c>
      <c r="L5812" s="207" t="s">
        <v>827</v>
      </c>
      <c r="M5812" s="208" t="s">
        <v>1514</v>
      </c>
      <c r="N5812" s="209">
        <f t="shared" si="0"/>
        <v>2026</v>
      </c>
      <c r="O5812" s="210">
        <f t="shared" si="1"/>
        <v>1</v>
      </c>
      <c r="P5812" s="211" t="str">
        <f>IFERROR(VLOOKUP(F5812,연간집계!D:E,2,FALSE),"")</f>
        <v>PCMS_스탠다드캘린더</v>
      </c>
    </row>
    <row r="5813" spans="1:16" ht="12.75">
      <c r="A5813" s="201">
        <v>46038.811562499999</v>
      </c>
      <c r="B5813" s="202">
        <v>46038</v>
      </c>
      <c r="C5813" s="203" t="s">
        <v>13394</v>
      </c>
      <c r="D5813" s="203" t="s">
        <v>11</v>
      </c>
      <c r="E5813" s="204" t="s">
        <v>13393</v>
      </c>
      <c r="F5813" s="49" t="s">
        <v>1296</v>
      </c>
      <c r="G5813" s="203">
        <v>3</v>
      </c>
      <c r="H5813" s="203" t="s">
        <v>9760</v>
      </c>
      <c r="I5813" s="205" t="s">
        <v>5190</v>
      </c>
      <c r="J5813" s="206"/>
      <c r="K5813" s="203">
        <v>26</v>
      </c>
      <c r="L5813" s="207" t="s">
        <v>827</v>
      </c>
      <c r="M5813" s="208" t="s">
        <v>1514</v>
      </c>
      <c r="N5813" s="209">
        <f t="shared" si="0"/>
        <v>2026</v>
      </c>
      <c r="O5813" s="210">
        <f t="shared" si="1"/>
        <v>1</v>
      </c>
      <c r="P5813" s="211" t="str">
        <f>IFERROR(VLOOKUP(F5813,연간집계!D:E,2,FALSE),"")</f>
        <v>PCMS_벽걸이2단캘린더</v>
      </c>
    </row>
    <row r="5814" spans="1:16" ht="12.75">
      <c r="A5814" s="201">
        <v>46038.900254629632</v>
      </c>
      <c r="B5814" s="202">
        <v>46038</v>
      </c>
      <c r="C5814" s="203" t="s">
        <v>13395</v>
      </c>
      <c r="D5814" s="203" t="s">
        <v>11</v>
      </c>
      <c r="E5814" s="204" t="s">
        <v>13396</v>
      </c>
      <c r="F5814" s="49" t="s">
        <v>838</v>
      </c>
      <c r="G5814" s="203">
        <v>1</v>
      </c>
      <c r="H5814" s="203" t="s">
        <v>13397</v>
      </c>
      <c r="I5814" s="205" t="s">
        <v>13398</v>
      </c>
      <c r="J5814" s="206"/>
      <c r="K5814" s="203">
        <v>26</v>
      </c>
      <c r="L5814" s="207" t="s">
        <v>827</v>
      </c>
      <c r="M5814" s="208" t="s">
        <v>2261</v>
      </c>
      <c r="N5814" s="209">
        <f t="shared" si="0"/>
        <v>2026</v>
      </c>
      <c r="O5814" s="210">
        <f t="shared" si="1"/>
        <v>1</v>
      </c>
      <c r="P5814" s="211" t="str">
        <f>IFERROR(VLOOKUP(F5814,연간집계!D:E,2,FALSE),"")</f>
        <v>스탠다드 포토북 6*8 (하드/무광)</v>
      </c>
    </row>
    <row r="5815" spans="1:16" ht="12.75">
      <c r="A5815" s="201">
        <v>46038.906180555554</v>
      </c>
      <c r="B5815" s="202">
        <v>46038</v>
      </c>
      <c r="C5815" s="203" t="s">
        <v>13399</v>
      </c>
      <c r="D5815" s="203" t="s">
        <v>11</v>
      </c>
      <c r="E5815" s="204" t="s">
        <v>13400</v>
      </c>
      <c r="F5815" s="49" t="s">
        <v>1247</v>
      </c>
      <c r="G5815" s="203">
        <v>1</v>
      </c>
      <c r="H5815" s="203" t="s">
        <v>13401</v>
      </c>
      <c r="I5815" s="205" t="s">
        <v>1453</v>
      </c>
      <c r="J5815" s="206"/>
      <c r="K5815" s="203">
        <v>24</v>
      </c>
      <c r="L5815" s="207" t="s">
        <v>828</v>
      </c>
      <c r="M5815" s="208" t="s">
        <v>1436</v>
      </c>
      <c r="N5815" s="209">
        <f t="shared" si="0"/>
        <v>2026</v>
      </c>
      <c r="O5815" s="210">
        <f t="shared" si="1"/>
        <v>1</v>
      </c>
      <c r="P5815" s="211" t="str">
        <f>IFERROR(VLOOKUP(F5815,연간집계!D:E,2,FALSE),"")</f>
        <v>모바일 포토북 197 (여행)</v>
      </c>
    </row>
    <row r="5816" spans="1:16" ht="12.75">
      <c r="A5816" s="201">
        <v>46038.909155092595</v>
      </c>
      <c r="B5816" s="202">
        <v>46038</v>
      </c>
      <c r="C5816" s="203" t="s">
        <v>13402</v>
      </c>
      <c r="D5816" s="203" t="s">
        <v>11</v>
      </c>
      <c r="E5816" s="204" t="s">
        <v>13403</v>
      </c>
      <c r="F5816" s="49" t="s">
        <v>1347</v>
      </c>
      <c r="G5816" s="203">
        <v>1</v>
      </c>
      <c r="H5816" s="203" t="s">
        <v>13404</v>
      </c>
      <c r="I5816" s="205" t="s">
        <v>1440</v>
      </c>
      <c r="J5816" s="205" t="s">
        <v>1628</v>
      </c>
      <c r="K5816" s="203">
        <v>1</v>
      </c>
      <c r="L5816" s="207" t="s">
        <v>828</v>
      </c>
      <c r="M5816" s="208" t="s">
        <v>1541</v>
      </c>
      <c r="N5816" s="209">
        <f t="shared" si="0"/>
        <v>2026</v>
      </c>
      <c r="O5816" s="210">
        <f t="shared" si="1"/>
        <v>1</v>
      </c>
      <c r="P5816" s="211" t="str">
        <f>IFERROR(VLOOKUP(F5816,연간집계!D:E,2,FALSE),"")</f>
        <v>아크릴키링</v>
      </c>
    </row>
    <row r="5817" spans="1:16" ht="12.75">
      <c r="A5817" s="201">
        <v>46038.909166666665</v>
      </c>
      <c r="B5817" s="202">
        <v>46038</v>
      </c>
      <c r="C5817" s="203" t="s">
        <v>13405</v>
      </c>
      <c r="D5817" s="203" t="s">
        <v>11</v>
      </c>
      <c r="E5817" s="204" t="s">
        <v>13403</v>
      </c>
      <c r="F5817" s="49" t="s">
        <v>1245</v>
      </c>
      <c r="G5817" s="203">
        <v>1</v>
      </c>
      <c r="H5817" s="203" t="s">
        <v>13404</v>
      </c>
      <c r="I5817" s="205" t="s">
        <v>1510</v>
      </c>
      <c r="J5817" s="206"/>
      <c r="K5817" s="203">
        <v>48</v>
      </c>
      <c r="L5817" s="207" t="s">
        <v>828</v>
      </c>
      <c r="M5817" s="208" t="s">
        <v>1502</v>
      </c>
      <c r="N5817" s="209">
        <f t="shared" si="0"/>
        <v>2026</v>
      </c>
      <c r="O5817" s="210">
        <f t="shared" si="1"/>
        <v>1</v>
      </c>
      <c r="P5817" s="211" t="str">
        <f>IFERROR(VLOOKUP(F5817,연간집계!D:E,2,FALSE),"")</f>
        <v>모바일 포토북 198 (여행)</v>
      </c>
    </row>
    <row r="5818" spans="1:16" ht="12.75">
      <c r="A5818" s="201">
        <v>46038.920995370368</v>
      </c>
      <c r="B5818" s="202">
        <v>46038</v>
      </c>
      <c r="C5818" s="203" t="s">
        <v>13406</v>
      </c>
      <c r="D5818" s="203" t="s">
        <v>11</v>
      </c>
      <c r="E5818" s="204" t="s">
        <v>13407</v>
      </c>
      <c r="F5818" s="49" t="s">
        <v>1247</v>
      </c>
      <c r="G5818" s="203">
        <v>1</v>
      </c>
      <c r="H5818" s="203" t="s">
        <v>13408</v>
      </c>
      <c r="I5818" s="205" t="s">
        <v>1676</v>
      </c>
      <c r="J5818" s="206"/>
      <c r="K5818" s="203">
        <v>24</v>
      </c>
      <c r="L5818" s="207" t="s">
        <v>828</v>
      </c>
      <c r="M5818" s="208" t="s">
        <v>1436</v>
      </c>
      <c r="N5818" s="209">
        <f t="shared" si="0"/>
        <v>2026</v>
      </c>
      <c r="O5818" s="210">
        <f t="shared" si="1"/>
        <v>1</v>
      </c>
      <c r="P5818" s="211" t="str">
        <f>IFERROR(VLOOKUP(F5818,연간집계!D:E,2,FALSE),"")</f>
        <v>모바일 포토북 197 (여행)</v>
      </c>
    </row>
    <row r="5819" spans="1:16" ht="12.75">
      <c r="A5819" s="201">
        <v>46038.971226851849</v>
      </c>
      <c r="B5819" s="202">
        <v>46038</v>
      </c>
      <c r="C5819" s="203" t="s">
        <v>13409</v>
      </c>
      <c r="D5819" s="203" t="s">
        <v>11</v>
      </c>
      <c r="E5819" s="204" t="s">
        <v>13410</v>
      </c>
      <c r="F5819" s="49" t="s">
        <v>1056</v>
      </c>
      <c r="G5819" s="203">
        <v>1</v>
      </c>
      <c r="H5819" s="203" t="s">
        <v>10900</v>
      </c>
      <c r="I5819" s="205" t="s">
        <v>1440</v>
      </c>
      <c r="J5819" s="206"/>
      <c r="K5819" s="203">
        <v>160</v>
      </c>
      <c r="L5819" s="207" t="s">
        <v>827</v>
      </c>
      <c r="M5819" s="208" t="s">
        <v>1436</v>
      </c>
      <c r="N5819" s="209">
        <f t="shared" si="0"/>
        <v>2026</v>
      </c>
      <c r="O5819" s="210">
        <f t="shared" si="1"/>
        <v>1</v>
      </c>
      <c r="P5819" s="211" t="str">
        <f>IFERROR(VLOOKUP(F5819,연간집계!D:E,2,FALSE),"")</f>
        <v>프리북 150 (소프트)</v>
      </c>
    </row>
    <row r="5820" spans="1:16" ht="12.75">
      <c r="A5820" s="201">
        <v>46038.971238425926</v>
      </c>
      <c r="B5820" s="202">
        <v>46038</v>
      </c>
      <c r="C5820" s="203" t="s">
        <v>13411</v>
      </c>
      <c r="D5820" s="203" t="s">
        <v>11</v>
      </c>
      <c r="E5820" s="204" t="s">
        <v>13410</v>
      </c>
      <c r="F5820" s="49" t="s">
        <v>1056</v>
      </c>
      <c r="G5820" s="203">
        <v>1</v>
      </c>
      <c r="H5820" s="203" t="s">
        <v>10900</v>
      </c>
      <c r="I5820" s="205" t="s">
        <v>1440</v>
      </c>
      <c r="J5820" s="206"/>
      <c r="K5820" s="203">
        <v>160</v>
      </c>
      <c r="L5820" s="207" t="s">
        <v>827</v>
      </c>
      <c r="M5820" s="208" t="s">
        <v>1436</v>
      </c>
      <c r="N5820" s="209">
        <f t="shared" si="0"/>
        <v>2026</v>
      </c>
      <c r="O5820" s="210">
        <f t="shared" si="1"/>
        <v>1</v>
      </c>
      <c r="P5820" s="211" t="str">
        <f>IFERROR(VLOOKUP(F5820,연간집계!D:E,2,FALSE),"")</f>
        <v>프리북 150 (소프트)</v>
      </c>
    </row>
    <row r="5821" spans="1:16" ht="12.75">
      <c r="A5821" s="201">
        <v>46038.971250000002</v>
      </c>
      <c r="B5821" s="202">
        <v>46038</v>
      </c>
      <c r="C5821" s="203" t="s">
        <v>13412</v>
      </c>
      <c r="D5821" s="203" t="s">
        <v>11</v>
      </c>
      <c r="E5821" s="204" t="s">
        <v>13410</v>
      </c>
      <c r="F5821" s="49" t="s">
        <v>1056</v>
      </c>
      <c r="G5821" s="203">
        <v>1</v>
      </c>
      <c r="H5821" s="203" t="s">
        <v>10900</v>
      </c>
      <c r="I5821" s="205" t="s">
        <v>1440</v>
      </c>
      <c r="J5821" s="206"/>
      <c r="K5821" s="203">
        <v>160</v>
      </c>
      <c r="L5821" s="207" t="s">
        <v>827</v>
      </c>
      <c r="M5821" s="208" t="s">
        <v>1436</v>
      </c>
      <c r="N5821" s="209">
        <f t="shared" si="0"/>
        <v>2026</v>
      </c>
      <c r="O5821" s="210">
        <f t="shared" si="1"/>
        <v>1</v>
      </c>
      <c r="P5821" s="211" t="str">
        <f>IFERROR(VLOOKUP(F5821,연간집계!D:E,2,FALSE),"")</f>
        <v>프리북 150 (소프트)</v>
      </c>
    </row>
    <row r="5822" spans="1:16" ht="12.75">
      <c r="A5822" s="201">
        <v>46039.024444444447</v>
      </c>
      <c r="B5822" s="202">
        <v>46039</v>
      </c>
      <c r="C5822" s="203" t="s">
        <v>13413</v>
      </c>
      <c r="D5822" s="203" t="s">
        <v>11</v>
      </c>
      <c r="E5822" s="204" t="s">
        <v>13414</v>
      </c>
      <c r="F5822" s="49" t="s">
        <v>1266</v>
      </c>
      <c r="G5822" s="203">
        <v>35</v>
      </c>
      <c r="H5822" s="203" t="s">
        <v>13415</v>
      </c>
      <c r="I5822" s="205" t="s">
        <v>1842</v>
      </c>
      <c r="J5822" s="206"/>
      <c r="K5822" s="203">
        <v>26</v>
      </c>
      <c r="L5822" s="207" t="s">
        <v>828</v>
      </c>
      <c r="M5822" s="208" t="s">
        <v>1629</v>
      </c>
      <c r="N5822" s="209">
        <f t="shared" si="0"/>
        <v>2026</v>
      </c>
      <c r="O5822" s="210">
        <f t="shared" si="1"/>
        <v>1</v>
      </c>
      <c r="P5822" s="211" t="str">
        <f>IFERROR(VLOOKUP(F5822,연간집계!D:E,2,FALSE),"")</f>
        <v>PCMS_롱캘린더</v>
      </c>
    </row>
    <row r="5823" spans="1:16" ht="12.75">
      <c r="A5823" s="201">
        <v>46039.030370370368</v>
      </c>
      <c r="B5823" s="202">
        <v>46039</v>
      </c>
      <c r="C5823" s="203" t="s">
        <v>13416</v>
      </c>
      <c r="D5823" s="203" t="s">
        <v>11</v>
      </c>
      <c r="E5823" s="204" t="s">
        <v>13417</v>
      </c>
      <c r="F5823" s="49" t="s">
        <v>1269</v>
      </c>
      <c r="G5823" s="203">
        <v>2</v>
      </c>
      <c r="H5823" s="203" t="s">
        <v>3670</v>
      </c>
      <c r="I5823" s="205" t="s">
        <v>1842</v>
      </c>
      <c r="J5823" s="206"/>
      <c r="K5823" s="203">
        <v>26</v>
      </c>
      <c r="L5823" s="207" t="s">
        <v>827</v>
      </c>
      <c r="M5823" s="208" t="s">
        <v>1471</v>
      </c>
      <c r="N5823" s="209">
        <f t="shared" si="0"/>
        <v>2026</v>
      </c>
      <c r="O5823" s="210">
        <f t="shared" si="1"/>
        <v>1</v>
      </c>
      <c r="P5823" s="211" t="str">
        <f>IFERROR(VLOOKUP(F5823,연간집계!D:E,2,FALSE),"")</f>
        <v>PCMS_미니캘린더</v>
      </c>
    </row>
    <row r="5824" spans="1:16" ht="12.75">
      <c r="A5824" s="201">
        <v>46039.110196759262</v>
      </c>
      <c r="B5824" s="202">
        <v>46039</v>
      </c>
      <c r="C5824" s="203" t="s">
        <v>13418</v>
      </c>
      <c r="D5824" s="203" t="s">
        <v>11</v>
      </c>
      <c r="E5824" s="204" t="s">
        <v>13419</v>
      </c>
      <c r="F5824" s="49" t="s">
        <v>885</v>
      </c>
      <c r="G5824" s="203">
        <v>1</v>
      </c>
      <c r="H5824" s="203" t="s">
        <v>5353</v>
      </c>
      <c r="I5824" s="205" t="s">
        <v>1440</v>
      </c>
      <c r="J5824" s="206"/>
      <c r="K5824" s="203">
        <v>84</v>
      </c>
      <c r="L5824" s="207" t="s">
        <v>827</v>
      </c>
      <c r="M5824" s="208" t="s">
        <v>1436</v>
      </c>
      <c r="N5824" s="209">
        <f t="shared" si="0"/>
        <v>2026</v>
      </c>
      <c r="O5824" s="210">
        <f t="shared" si="1"/>
        <v>1</v>
      </c>
      <c r="P5824" s="211" t="str">
        <f>IFERROR(VLOOKUP(F5824,연간집계!D:E,2,FALSE),"")</f>
        <v>마이트립북 150</v>
      </c>
    </row>
    <row r="5825" spans="1:16" ht="12.75">
      <c r="A5825" s="201">
        <v>46039.426469907405</v>
      </c>
      <c r="B5825" s="202">
        <v>46039</v>
      </c>
      <c r="C5825" s="203" t="s">
        <v>13420</v>
      </c>
      <c r="D5825" s="203" t="s">
        <v>11</v>
      </c>
      <c r="E5825" s="204" t="s">
        <v>13421</v>
      </c>
      <c r="F5825" s="49" t="s">
        <v>856</v>
      </c>
      <c r="G5825" s="203">
        <v>1</v>
      </c>
      <c r="H5825" s="203" t="s">
        <v>11220</v>
      </c>
      <c r="I5825" s="205" t="s">
        <v>1440</v>
      </c>
      <c r="J5825" s="206"/>
      <c r="K5825" s="203">
        <v>24</v>
      </c>
      <c r="L5825" s="207" t="s">
        <v>827</v>
      </c>
      <c r="M5825" s="208" t="s">
        <v>1436</v>
      </c>
      <c r="N5825" s="209">
        <f t="shared" si="0"/>
        <v>2026</v>
      </c>
      <c r="O5825" s="210">
        <f t="shared" si="1"/>
        <v>1</v>
      </c>
      <c r="P5825" s="211" t="str">
        <f>IFERROR(VLOOKUP(F5825,연간집계!D:E,2,FALSE),"")</f>
        <v>스탠다드 포토북 8*8 (하드/무광)</v>
      </c>
    </row>
    <row r="5826" spans="1:16" ht="12.75">
      <c r="A5826" s="201">
        <v>46039.447175925925</v>
      </c>
      <c r="B5826" s="202">
        <v>46039</v>
      </c>
      <c r="C5826" s="203" t="s">
        <v>13422</v>
      </c>
      <c r="D5826" s="203" t="s">
        <v>11</v>
      </c>
      <c r="E5826" s="204" t="s">
        <v>13423</v>
      </c>
      <c r="F5826" s="49" t="s">
        <v>1056</v>
      </c>
      <c r="G5826" s="203">
        <v>1</v>
      </c>
      <c r="H5826" s="203" t="s">
        <v>10900</v>
      </c>
      <c r="I5826" s="205" t="s">
        <v>1440</v>
      </c>
      <c r="J5826" s="206"/>
      <c r="K5826" s="203">
        <v>160</v>
      </c>
      <c r="L5826" s="207" t="s">
        <v>827</v>
      </c>
      <c r="M5826" s="208" t="s">
        <v>1436</v>
      </c>
      <c r="N5826" s="209">
        <f t="shared" si="0"/>
        <v>2026</v>
      </c>
      <c r="O5826" s="210">
        <f t="shared" si="1"/>
        <v>1</v>
      </c>
      <c r="P5826" s="211" t="str">
        <f>IFERROR(VLOOKUP(F5826,연간집계!D:E,2,FALSE),"")</f>
        <v>프리북 150 (소프트)</v>
      </c>
    </row>
    <row r="5827" spans="1:16" ht="12.75">
      <c r="A5827" s="201">
        <v>46039.47079861111</v>
      </c>
      <c r="B5827" s="202">
        <v>46039</v>
      </c>
      <c r="C5827" s="203" t="s">
        <v>13424</v>
      </c>
      <c r="D5827" s="203" t="s">
        <v>11</v>
      </c>
      <c r="E5827" s="204" t="s">
        <v>13425</v>
      </c>
      <c r="F5827" s="49" t="s">
        <v>1245</v>
      </c>
      <c r="G5827" s="203">
        <v>1</v>
      </c>
      <c r="H5827" s="203" t="s">
        <v>6804</v>
      </c>
      <c r="I5827" s="205" t="s">
        <v>1453</v>
      </c>
      <c r="J5827" s="206"/>
      <c r="K5827" s="203">
        <v>24</v>
      </c>
      <c r="L5827" s="207" t="s">
        <v>828</v>
      </c>
      <c r="M5827" s="208" t="s">
        <v>1449</v>
      </c>
      <c r="N5827" s="209">
        <f t="shared" si="0"/>
        <v>2026</v>
      </c>
      <c r="O5827" s="210">
        <f t="shared" si="1"/>
        <v>1</v>
      </c>
      <c r="P5827" s="211" t="str">
        <f>IFERROR(VLOOKUP(F5827,연간집계!D:E,2,FALSE),"")</f>
        <v>모바일 포토북 198 (여행)</v>
      </c>
    </row>
    <row r="5828" spans="1:16" ht="12.75">
      <c r="A5828" s="201">
        <v>46039.485578703701</v>
      </c>
      <c r="B5828" s="202">
        <v>46039</v>
      </c>
      <c r="C5828" s="203" t="s">
        <v>13426</v>
      </c>
      <c r="D5828" s="203" t="s">
        <v>11</v>
      </c>
      <c r="E5828" s="204" t="s">
        <v>13427</v>
      </c>
      <c r="F5828" s="49" t="s">
        <v>1371</v>
      </c>
      <c r="G5828" s="203">
        <v>1</v>
      </c>
      <c r="H5828" s="203" t="s">
        <v>12514</v>
      </c>
      <c r="I5828" s="205" t="s">
        <v>1440</v>
      </c>
      <c r="J5828" s="206"/>
      <c r="K5828" s="203">
        <v>4</v>
      </c>
      <c r="L5828" s="207" t="s">
        <v>828</v>
      </c>
      <c r="M5828" s="208" t="s">
        <v>1629</v>
      </c>
      <c r="N5828" s="209">
        <f t="shared" si="0"/>
        <v>2026</v>
      </c>
      <c r="O5828" s="210">
        <f t="shared" si="1"/>
        <v>1</v>
      </c>
      <c r="P5828" s="211" t="str">
        <f>IFERROR(VLOOKUP(F5828,연간집계!D:E,2,FALSE),"")</f>
        <v>PCMS_슬로건 300</v>
      </c>
    </row>
    <row r="5829" spans="1:16" ht="12.75">
      <c r="A5829" s="201">
        <v>46039.594918981478</v>
      </c>
      <c r="B5829" s="202">
        <v>46039</v>
      </c>
      <c r="C5829" s="203" t="s">
        <v>13428</v>
      </c>
      <c r="D5829" s="203" t="s">
        <v>11</v>
      </c>
      <c r="E5829" s="204" t="s">
        <v>13429</v>
      </c>
      <c r="F5829" s="49" t="s">
        <v>861</v>
      </c>
      <c r="G5829" s="203">
        <v>1</v>
      </c>
      <c r="H5829" s="203" t="s">
        <v>13430</v>
      </c>
      <c r="I5829" s="205" t="s">
        <v>1440</v>
      </c>
      <c r="J5829" s="206"/>
      <c r="K5829" s="203">
        <v>24</v>
      </c>
      <c r="L5829" s="207" t="s">
        <v>827</v>
      </c>
      <c r="M5829" s="208" t="s">
        <v>1436</v>
      </c>
      <c r="N5829" s="209">
        <f t="shared" si="0"/>
        <v>2026</v>
      </c>
      <c r="O5829" s="210">
        <f t="shared" si="1"/>
        <v>1</v>
      </c>
      <c r="P5829" s="211" t="str">
        <f>IFERROR(VLOOKUP(F5829,연간집계!D:E,2,FALSE),"")</f>
        <v>스탠다드 포토북 8*6 (소프트/무광)</v>
      </c>
    </row>
    <row r="5830" spans="1:16" ht="12.75">
      <c r="A5830" s="201">
        <v>46039.677673611113</v>
      </c>
      <c r="B5830" s="202">
        <v>46039</v>
      </c>
      <c r="C5830" s="203" t="s">
        <v>13431</v>
      </c>
      <c r="D5830" s="203" t="s">
        <v>11</v>
      </c>
      <c r="E5830" s="204" t="s">
        <v>13432</v>
      </c>
      <c r="F5830" s="49" t="s">
        <v>876</v>
      </c>
      <c r="G5830" s="203">
        <v>1</v>
      </c>
      <c r="H5830" s="203" t="s">
        <v>3838</v>
      </c>
      <c r="I5830" s="205" t="s">
        <v>2085</v>
      </c>
      <c r="J5830" s="206"/>
      <c r="K5830" s="203">
        <v>32</v>
      </c>
      <c r="L5830" s="207" t="s">
        <v>827</v>
      </c>
      <c r="M5830" s="208" t="s">
        <v>1436</v>
      </c>
      <c r="N5830" s="209">
        <f t="shared" si="0"/>
        <v>2026</v>
      </c>
      <c r="O5830" s="210">
        <f t="shared" si="1"/>
        <v>1</v>
      </c>
      <c r="P5830" s="211" t="str">
        <f>IFERROR(VLOOKUP(F5830,연간집계!D:E,2,FALSE),"")</f>
        <v>스탠다드 포토북 11*8 (하드/유광)</v>
      </c>
    </row>
    <row r="5831" spans="1:16" ht="12.75">
      <c r="A5831" s="201">
        <v>46039.677685185183</v>
      </c>
      <c r="B5831" s="202">
        <v>46039</v>
      </c>
      <c r="C5831" s="203" t="s">
        <v>13433</v>
      </c>
      <c r="D5831" s="203" t="s">
        <v>11</v>
      </c>
      <c r="E5831" s="204" t="s">
        <v>13434</v>
      </c>
      <c r="F5831" s="49" t="s">
        <v>1378</v>
      </c>
      <c r="G5831" s="203">
        <v>3</v>
      </c>
      <c r="H5831" s="203" t="s">
        <v>3838</v>
      </c>
      <c r="I5831" s="205" t="s">
        <v>1657</v>
      </c>
      <c r="J5831" s="206"/>
      <c r="K5831" s="203">
        <v>1</v>
      </c>
      <c r="L5831" s="207" t="s">
        <v>827</v>
      </c>
      <c r="M5831" s="208" t="s">
        <v>1658</v>
      </c>
      <c r="N5831" s="209">
        <f t="shared" si="0"/>
        <v>2026</v>
      </c>
      <c r="O5831" s="210">
        <f t="shared" si="1"/>
        <v>1</v>
      </c>
      <c r="P5831" s="211" t="str">
        <f>IFERROR(VLOOKUP(F5831,연간집계!D:E,2,FALSE),"")</f>
        <v>증명사진 (무광)</v>
      </c>
    </row>
    <row r="5832" spans="1:16" ht="12.75">
      <c r="A5832" s="201">
        <v>46039.710196759261</v>
      </c>
      <c r="B5832" s="202">
        <v>46039</v>
      </c>
      <c r="C5832" s="203" t="s">
        <v>13435</v>
      </c>
      <c r="D5832" s="203" t="s">
        <v>11</v>
      </c>
      <c r="E5832" s="204" t="s">
        <v>13436</v>
      </c>
      <c r="F5832" s="49" t="s">
        <v>847</v>
      </c>
      <c r="G5832" s="203">
        <v>1</v>
      </c>
      <c r="H5832" s="203" t="s">
        <v>9834</v>
      </c>
      <c r="I5832" s="205" t="s">
        <v>1455</v>
      </c>
      <c r="J5832" s="206"/>
      <c r="K5832" s="203">
        <v>52</v>
      </c>
      <c r="L5832" s="207" t="s">
        <v>827</v>
      </c>
      <c r="M5832" s="208" t="s">
        <v>1436</v>
      </c>
      <c r="N5832" s="209">
        <f t="shared" si="0"/>
        <v>2026</v>
      </c>
      <c r="O5832" s="210">
        <f t="shared" si="1"/>
        <v>1</v>
      </c>
      <c r="P5832" s="211" t="str">
        <f>IFERROR(VLOOKUP(F5832,연간집계!D:E,2,FALSE),"")</f>
        <v>스탠다드 포토북 8*11 (하드/무광)</v>
      </c>
    </row>
    <row r="5833" spans="1:16" ht="12.75">
      <c r="A5833" s="201">
        <v>46039.722025462965</v>
      </c>
      <c r="B5833" s="202">
        <v>46039</v>
      </c>
      <c r="C5833" s="203" t="s">
        <v>13437</v>
      </c>
      <c r="D5833" s="203" t="s">
        <v>11</v>
      </c>
      <c r="E5833" s="204" t="s">
        <v>13438</v>
      </c>
      <c r="F5833" s="49" t="s">
        <v>1347</v>
      </c>
      <c r="G5833" s="203">
        <v>1</v>
      </c>
      <c r="H5833" s="203" t="s">
        <v>13439</v>
      </c>
      <c r="I5833" s="205" t="s">
        <v>2731</v>
      </c>
      <c r="J5833" s="208" t="s">
        <v>1480</v>
      </c>
      <c r="K5833" s="203">
        <v>1</v>
      </c>
      <c r="L5833" s="207" t="s">
        <v>828</v>
      </c>
      <c r="M5833" s="208" t="s">
        <v>1645</v>
      </c>
      <c r="N5833" s="209">
        <f t="shared" si="0"/>
        <v>2026</v>
      </c>
      <c r="O5833" s="210">
        <f t="shared" si="1"/>
        <v>1</v>
      </c>
      <c r="P5833" s="211" t="str">
        <f>IFERROR(VLOOKUP(F5833,연간집계!D:E,2,FALSE),"")</f>
        <v>아크릴키링</v>
      </c>
    </row>
    <row r="5834" spans="1:16" ht="12.75">
      <c r="A5834" s="201">
        <v>46039.751597222225</v>
      </c>
      <c r="B5834" s="202">
        <v>46039</v>
      </c>
      <c r="C5834" s="203" t="s">
        <v>13440</v>
      </c>
      <c r="D5834" s="203" t="s">
        <v>11</v>
      </c>
      <c r="E5834" s="204" t="s">
        <v>13441</v>
      </c>
      <c r="F5834" s="49" t="s">
        <v>1284</v>
      </c>
      <c r="G5834" s="203">
        <v>3</v>
      </c>
      <c r="H5834" s="203" t="s">
        <v>13442</v>
      </c>
      <c r="I5834" s="205" t="s">
        <v>8430</v>
      </c>
      <c r="J5834" s="206"/>
      <c r="K5834" s="203">
        <v>26</v>
      </c>
      <c r="L5834" s="207" t="s">
        <v>828</v>
      </c>
      <c r="M5834" s="208" t="s">
        <v>1449</v>
      </c>
      <c r="N5834" s="209">
        <f t="shared" si="0"/>
        <v>2026</v>
      </c>
      <c r="O5834" s="210">
        <f t="shared" si="1"/>
        <v>1</v>
      </c>
      <c r="P5834" s="211" t="str">
        <f>IFERROR(VLOOKUP(F5834,연간집계!D:E,2,FALSE),"")</f>
        <v>PCMS_스탠다드캘린더</v>
      </c>
    </row>
    <row r="5835" spans="1:16" ht="12.75">
      <c r="A5835" s="201">
        <v>46039.775324074071</v>
      </c>
      <c r="B5835" s="202">
        <v>46039</v>
      </c>
      <c r="C5835" s="203" t="s">
        <v>13443</v>
      </c>
      <c r="D5835" s="203" t="s">
        <v>11</v>
      </c>
      <c r="E5835" s="204" t="s">
        <v>13444</v>
      </c>
      <c r="F5835" s="49" t="s">
        <v>1058</v>
      </c>
      <c r="G5835" s="203">
        <v>1</v>
      </c>
      <c r="H5835" s="203" t="s">
        <v>13445</v>
      </c>
      <c r="I5835" s="205" t="s">
        <v>1440</v>
      </c>
      <c r="J5835" s="206"/>
      <c r="K5835" s="203">
        <v>134</v>
      </c>
      <c r="L5835" s="207" t="s">
        <v>827</v>
      </c>
      <c r="M5835" s="203" t="s">
        <v>5021</v>
      </c>
      <c r="N5835" s="209">
        <f t="shared" si="0"/>
        <v>2026</v>
      </c>
      <c r="O5835" s="210">
        <f t="shared" si="1"/>
        <v>1</v>
      </c>
      <c r="P5835" s="211" t="str">
        <f>IFERROR(VLOOKUP(F5835,연간집계!D:E,2,FALSE),"")</f>
        <v>프리북 150 (하드)</v>
      </c>
    </row>
    <row r="5836" spans="1:16" ht="12.75">
      <c r="A5836" s="201">
        <v>46039.81077546296</v>
      </c>
      <c r="B5836" s="202">
        <v>46039</v>
      </c>
      <c r="C5836" s="203" t="s">
        <v>13446</v>
      </c>
      <c r="D5836" s="203" t="s">
        <v>11</v>
      </c>
      <c r="E5836" s="204" t="s">
        <v>13447</v>
      </c>
      <c r="F5836" s="49" t="s">
        <v>847</v>
      </c>
      <c r="G5836" s="203">
        <v>1</v>
      </c>
      <c r="H5836" s="203" t="s">
        <v>13448</v>
      </c>
      <c r="I5836" s="205" t="s">
        <v>1440</v>
      </c>
      <c r="J5836" s="206"/>
      <c r="K5836" s="203">
        <v>32</v>
      </c>
      <c r="L5836" s="207" t="s">
        <v>827</v>
      </c>
      <c r="M5836" s="208" t="s">
        <v>1436</v>
      </c>
      <c r="N5836" s="209">
        <f t="shared" si="0"/>
        <v>2026</v>
      </c>
      <c r="O5836" s="210">
        <f t="shared" si="1"/>
        <v>1</v>
      </c>
      <c r="P5836" s="211" t="str">
        <f>IFERROR(VLOOKUP(F5836,연간집계!D:E,2,FALSE),"")</f>
        <v>스탠다드 포토북 8*11 (하드/무광)</v>
      </c>
    </row>
    <row r="5837" spans="1:16" ht="12.75">
      <c r="A5837" s="201">
        <v>46039.837395833332</v>
      </c>
      <c r="B5837" s="202">
        <v>46039</v>
      </c>
      <c r="C5837" s="203" t="s">
        <v>13449</v>
      </c>
      <c r="D5837" s="203" t="s">
        <v>11</v>
      </c>
      <c r="E5837" s="204" t="s">
        <v>13450</v>
      </c>
      <c r="F5837" s="49" t="s">
        <v>1266</v>
      </c>
      <c r="G5837" s="203">
        <v>20</v>
      </c>
      <c r="H5837" s="203" t="s">
        <v>12317</v>
      </c>
      <c r="I5837" s="205" t="s">
        <v>1440</v>
      </c>
      <c r="J5837" s="206"/>
      <c r="K5837" s="203">
        <v>26</v>
      </c>
      <c r="L5837" s="207" t="s">
        <v>827</v>
      </c>
      <c r="M5837" s="208" t="s">
        <v>1514</v>
      </c>
      <c r="N5837" s="209">
        <f t="shared" si="0"/>
        <v>2026</v>
      </c>
      <c r="O5837" s="210">
        <f t="shared" si="1"/>
        <v>1</v>
      </c>
      <c r="P5837" s="211" t="str">
        <f>IFERROR(VLOOKUP(F5837,연간집계!D:E,2,FALSE),"")</f>
        <v>PCMS_롱캘린더</v>
      </c>
    </row>
    <row r="5838" spans="1:16" ht="12.75">
      <c r="A5838" s="201">
        <v>46039.917372685188</v>
      </c>
      <c r="B5838" s="202">
        <v>46039</v>
      </c>
      <c r="C5838" s="203" t="s">
        <v>13451</v>
      </c>
      <c r="D5838" s="203" t="s">
        <v>11</v>
      </c>
      <c r="E5838" s="204" t="s">
        <v>13452</v>
      </c>
      <c r="F5838" s="49" t="s">
        <v>838</v>
      </c>
      <c r="G5838" s="203">
        <v>1</v>
      </c>
      <c r="H5838" s="203" t="s">
        <v>3627</v>
      </c>
      <c r="I5838" s="205" t="s">
        <v>1440</v>
      </c>
      <c r="J5838" s="206"/>
      <c r="K5838" s="203">
        <v>76</v>
      </c>
      <c r="L5838" s="207" t="s">
        <v>827</v>
      </c>
      <c r="M5838" s="208" t="s">
        <v>1436</v>
      </c>
      <c r="N5838" s="209">
        <f t="shared" si="0"/>
        <v>2026</v>
      </c>
      <c r="O5838" s="210">
        <f t="shared" si="1"/>
        <v>1</v>
      </c>
      <c r="P5838" s="211" t="str">
        <f>IFERROR(VLOOKUP(F5838,연간집계!D:E,2,FALSE),"")</f>
        <v>스탠다드 포토북 6*8 (하드/무광)</v>
      </c>
    </row>
    <row r="5839" spans="1:16" ht="12.75">
      <c r="A5839" s="201">
        <v>46039.917384259257</v>
      </c>
      <c r="B5839" s="202">
        <v>46039</v>
      </c>
      <c r="C5839" s="203" t="s">
        <v>13453</v>
      </c>
      <c r="D5839" s="203" t="s">
        <v>11</v>
      </c>
      <c r="E5839" s="204" t="s">
        <v>13452</v>
      </c>
      <c r="F5839" s="49" t="s">
        <v>838</v>
      </c>
      <c r="G5839" s="203">
        <v>1</v>
      </c>
      <c r="H5839" s="203" t="s">
        <v>3627</v>
      </c>
      <c r="I5839" s="205" t="s">
        <v>1440</v>
      </c>
      <c r="J5839" s="206"/>
      <c r="K5839" s="203">
        <v>80</v>
      </c>
      <c r="L5839" s="207" t="s">
        <v>827</v>
      </c>
      <c r="M5839" s="208" t="s">
        <v>1436</v>
      </c>
      <c r="N5839" s="209">
        <f t="shared" si="0"/>
        <v>2026</v>
      </c>
      <c r="O5839" s="210">
        <f t="shared" si="1"/>
        <v>1</v>
      </c>
      <c r="P5839" s="211" t="str">
        <f>IFERROR(VLOOKUP(F5839,연간집계!D:E,2,FALSE),"")</f>
        <v>스탠다드 포토북 6*8 (하드/무광)</v>
      </c>
    </row>
    <row r="5840" spans="1:16" ht="12.75">
      <c r="A5840" s="201">
        <v>46039.938078703701</v>
      </c>
      <c r="B5840" s="202">
        <v>46039</v>
      </c>
      <c r="C5840" s="203" t="s">
        <v>13454</v>
      </c>
      <c r="D5840" s="203" t="s">
        <v>11</v>
      </c>
      <c r="E5840" s="204" t="s">
        <v>13455</v>
      </c>
      <c r="F5840" s="49" t="s">
        <v>1254</v>
      </c>
      <c r="G5840" s="203">
        <v>1</v>
      </c>
      <c r="H5840" s="203" t="s">
        <v>12886</v>
      </c>
      <c r="I5840" s="205" t="s">
        <v>1440</v>
      </c>
      <c r="J5840" s="206"/>
      <c r="K5840" s="203">
        <v>24</v>
      </c>
      <c r="L5840" s="207" t="s">
        <v>828</v>
      </c>
      <c r="M5840" s="208" t="s">
        <v>1449</v>
      </c>
      <c r="N5840" s="209">
        <f t="shared" si="0"/>
        <v>2026</v>
      </c>
      <c r="O5840" s="210">
        <f t="shared" si="1"/>
        <v>1</v>
      </c>
      <c r="P5840" s="211" t="str">
        <f>IFERROR(VLOOKUP(F5840,연간집계!D:E,2,FALSE),"")</f>
        <v>모바일 포토북 197 (단체/모임)</v>
      </c>
    </row>
    <row r="5841" spans="1:16" ht="12.75">
      <c r="A5841" s="201">
        <v>46039.938090277778</v>
      </c>
      <c r="B5841" s="202">
        <v>46039</v>
      </c>
      <c r="C5841" s="203" t="s">
        <v>13456</v>
      </c>
      <c r="D5841" s="203" t="s">
        <v>11</v>
      </c>
      <c r="E5841" s="204" t="s">
        <v>13455</v>
      </c>
      <c r="F5841" s="49" t="s">
        <v>1254</v>
      </c>
      <c r="G5841" s="203">
        <v>1</v>
      </c>
      <c r="H5841" s="203" t="s">
        <v>12886</v>
      </c>
      <c r="I5841" s="205" t="s">
        <v>1440</v>
      </c>
      <c r="J5841" s="206"/>
      <c r="K5841" s="203">
        <v>24</v>
      </c>
      <c r="L5841" s="207" t="s">
        <v>828</v>
      </c>
      <c r="M5841" s="208" t="s">
        <v>1449</v>
      </c>
      <c r="N5841" s="209">
        <f t="shared" si="0"/>
        <v>2026</v>
      </c>
      <c r="O5841" s="210">
        <f t="shared" si="1"/>
        <v>1</v>
      </c>
      <c r="P5841" s="211" t="str">
        <f>IFERROR(VLOOKUP(F5841,연간집계!D:E,2,FALSE),"")</f>
        <v>모바일 포토북 197 (단체/모임)</v>
      </c>
    </row>
    <row r="5842" spans="1:16" ht="12.75">
      <c r="A5842" s="201">
        <v>46039.949953703705</v>
      </c>
      <c r="B5842" s="202">
        <v>46039</v>
      </c>
      <c r="C5842" s="203" t="s">
        <v>13457</v>
      </c>
      <c r="D5842" s="203" t="s">
        <v>11</v>
      </c>
      <c r="E5842" s="204" t="s">
        <v>13458</v>
      </c>
      <c r="F5842" s="49" t="s">
        <v>1284</v>
      </c>
      <c r="G5842" s="203">
        <v>1</v>
      </c>
      <c r="H5842" s="203" t="s">
        <v>13459</v>
      </c>
      <c r="I5842" s="205" t="s">
        <v>1842</v>
      </c>
      <c r="J5842" s="206"/>
      <c r="K5842" s="203">
        <v>26</v>
      </c>
      <c r="L5842" s="207" t="s">
        <v>827</v>
      </c>
      <c r="M5842" s="208" t="s">
        <v>1514</v>
      </c>
      <c r="N5842" s="209">
        <f t="shared" si="0"/>
        <v>2026</v>
      </c>
      <c r="O5842" s="210">
        <f t="shared" si="1"/>
        <v>1</v>
      </c>
      <c r="P5842" s="211" t="str">
        <f>IFERROR(VLOOKUP(F5842,연간집계!D:E,2,FALSE),"")</f>
        <v>PCMS_스탠다드캘린더</v>
      </c>
    </row>
    <row r="5843" spans="1:16" ht="12.75">
      <c r="A5843" s="201">
        <v>46039.949965277781</v>
      </c>
      <c r="B5843" s="202">
        <v>46039</v>
      </c>
      <c r="C5843" s="203" t="s">
        <v>13460</v>
      </c>
      <c r="D5843" s="203" t="s">
        <v>11</v>
      </c>
      <c r="E5843" s="204" t="s">
        <v>13461</v>
      </c>
      <c r="F5843" s="49" t="s">
        <v>1284</v>
      </c>
      <c r="G5843" s="203">
        <v>6</v>
      </c>
      <c r="H5843" s="203" t="s">
        <v>13459</v>
      </c>
      <c r="I5843" s="205" t="s">
        <v>1842</v>
      </c>
      <c r="J5843" s="206"/>
      <c r="K5843" s="203">
        <v>26</v>
      </c>
      <c r="L5843" s="207" t="s">
        <v>827</v>
      </c>
      <c r="M5843" s="208" t="s">
        <v>1514</v>
      </c>
      <c r="N5843" s="209">
        <f t="shared" si="0"/>
        <v>2026</v>
      </c>
      <c r="O5843" s="210">
        <f t="shared" si="1"/>
        <v>1</v>
      </c>
      <c r="P5843" s="211" t="str">
        <f>IFERROR(VLOOKUP(F5843,연간집계!D:E,2,FALSE),"")</f>
        <v>PCMS_스탠다드캘린더</v>
      </c>
    </row>
    <row r="5844" spans="1:16" ht="12.75">
      <c r="A5844" s="201">
        <v>46039.955891203703</v>
      </c>
      <c r="B5844" s="202">
        <v>46039</v>
      </c>
      <c r="C5844" s="203" t="s">
        <v>13462</v>
      </c>
      <c r="D5844" s="203" t="s">
        <v>11</v>
      </c>
      <c r="E5844" s="204" t="s">
        <v>13463</v>
      </c>
      <c r="F5844" s="49" t="s">
        <v>1284</v>
      </c>
      <c r="G5844" s="203">
        <v>5</v>
      </c>
      <c r="H5844" s="203" t="s">
        <v>13459</v>
      </c>
      <c r="I5844" s="205" t="s">
        <v>1842</v>
      </c>
      <c r="J5844" s="206"/>
      <c r="K5844" s="203">
        <v>26</v>
      </c>
      <c r="L5844" s="207" t="s">
        <v>827</v>
      </c>
      <c r="M5844" s="208" t="s">
        <v>1514</v>
      </c>
      <c r="N5844" s="209">
        <f t="shared" si="0"/>
        <v>2026</v>
      </c>
      <c r="O5844" s="210">
        <f t="shared" si="1"/>
        <v>1</v>
      </c>
      <c r="P5844" s="211" t="str">
        <f>IFERROR(VLOOKUP(F5844,연간집계!D:E,2,FALSE),"")</f>
        <v>PCMS_스탠다드캘린더</v>
      </c>
    </row>
    <row r="5845" spans="1:16" ht="12.75">
      <c r="A5845" s="201">
        <v>46039.961828703701</v>
      </c>
      <c r="B5845" s="202">
        <v>46039</v>
      </c>
      <c r="C5845" s="203" t="s">
        <v>13464</v>
      </c>
      <c r="D5845" s="203" t="s">
        <v>11</v>
      </c>
      <c r="E5845" s="204" t="s">
        <v>13465</v>
      </c>
      <c r="F5845" s="49" t="s">
        <v>1284</v>
      </c>
      <c r="G5845" s="203">
        <v>4</v>
      </c>
      <c r="H5845" s="203" t="s">
        <v>13459</v>
      </c>
      <c r="I5845" s="205" t="s">
        <v>1842</v>
      </c>
      <c r="J5845" s="206"/>
      <c r="K5845" s="203">
        <v>26</v>
      </c>
      <c r="L5845" s="207" t="s">
        <v>827</v>
      </c>
      <c r="M5845" s="208" t="s">
        <v>1514</v>
      </c>
      <c r="N5845" s="209">
        <f t="shared" si="0"/>
        <v>2026</v>
      </c>
      <c r="O5845" s="210">
        <f t="shared" si="1"/>
        <v>1</v>
      </c>
      <c r="P5845" s="211" t="str">
        <f>IFERROR(VLOOKUP(F5845,연간집계!D:E,2,FALSE),"")</f>
        <v>PCMS_스탠다드캘린더</v>
      </c>
    </row>
    <row r="5846" spans="1:16" ht="12.75">
      <c r="A5846" s="201">
        <v>46039.967766203707</v>
      </c>
      <c r="B5846" s="202">
        <v>46039</v>
      </c>
      <c r="C5846" s="203" t="s">
        <v>13466</v>
      </c>
      <c r="D5846" s="203" t="s">
        <v>11</v>
      </c>
      <c r="E5846" s="204" t="s">
        <v>13467</v>
      </c>
      <c r="F5846" s="49" t="s">
        <v>1284</v>
      </c>
      <c r="G5846" s="203">
        <v>1</v>
      </c>
      <c r="H5846" s="203" t="s">
        <v>13459</v>
      </c>
      <c r="I5846" s="205" t="s">
        <v>1842</v>
      </c>
      <c r="J5846" s="206"/>
      <c r="K5846" s="203">
        <v>26</v>
      </c>
      <c r="L5846" s="207" t="s">
        <v>827</v>
      </c>
      <c r="M5846" s="208" t="s">
        <v>1514</v>
      </c>
      <c r="N5846" s="209">
        <f t="shared" si="0"/>
        <v>2026</v>
      </c>
      <c r="O5846" s="210">
        <f t="shared" si="1"/>
        <v>1</v>
      </c>
      <c r="P5846" s="211" t="str">
        <f>IFERROR(VLOOKUP(F5846,연간집계!D:E,2,FALSE),"")</f>
        <v>PCMS_스탠다드캘린더</v>
      </c>
    </row>
    <row r="5847" spans="1:16" ht="12.75">
      <c r="A5847" s="201">
        <v>46039.973703703705</v>
      </c>
      <c r="B5847" s="202">
        <v>46039</v>
      </c>
      <c r="C5847" s="203" t="s">
        <v>13468</v>
      </c>
      <c r="D5847" s="203" t="s">
        <v>11</v>
      </c>
      <c r="E5847" s="204" t="s">
        <v>13469</v>
      </c>
      <c r="F5847" s="49" t="s">
        <v>1284</v>
      </c>
      <c r="G5847" s="203">
        <v>2</v>
      </c>
      <c r="H5847" s="203" t="s">
        <v>13459</v>
      </c>
      <c r="I5847" s="205" t="s">
        <v>1842</v>
      </c>
      <c r="J5847" s="206"/>
      <c r="K5847" s="203">
        <v>26</v>
      </c>
      <c r="L5847" s="207" t="s">
        <v>827</v>
      </c>
      <c r="M5847" s="208" t="s">
        <v>1514</v>
      </c>
      <c r="N5847" s="209">
        <f t="shared" si="0"/>
        <v>2026</v>
      </c>
      <c r="O5847" s="210">
        <f t="shared" si="1"/>
        <v>1</v>
      </c>
      <c r="P5847" s="211" t="str">
        <f>IFERROR(VLOOKUP(F5847,연간집계!D:E,2,FALSE),"")</f>
        <v>PCMS_스탠다드캘린더</v>
      </c>
    </row>
    <row r="5848" spans="1:16" ht="12.75">
      <c r="A5848" s="201">
        <v>46039.973726851851</v>
      </c>
      <c r="B5848" s="202">
        <v>46039</v>
      </c>
      <c r="C5848" s="203" t="s">
        <v>13470</v>
      </c>
      <c r="D5848" s="203" t="s">
        <v>11</v>
      </c>
      <c r="E5848" s="204" t="s">
        <v>13471</v>
      </c>
      <c r="F5848" s="49" t="s">
        <v>1284</v>
      </c>
      <c r="G5848" s="203">
        <v>2</v>
      </c>
      <c r="H5848" s="203" t="s">
        <v>13459</v>
      </c>
      <c r="I5848" s="205" t="s">
        <v>1842</v>
      </c>
      <c r="J5848" s="206"/>
      <c r="K5848" s="203">
        <v>26</v>
      </c>
      <c r="L5848" s="207" t="s">
        <v>827</v>
      </c>
      <c r="M5848" s="208" t="s">
        <v>1514</v>
      </c>
      <c r="N5848" s="209">
        <f t="shared" si="0"/>
        <v>2026</v>
      </c>
      <c r="O5848" s="210">
        <f t="shared" si="1"/>
        <v>1</v>
      </c>
      <c r="P5848" s="211" t="str">
        <f>IFERROR(VLOOKUP(F5848,연간집계!D:E,2,FALSE),"")</f>
        <v>PCMS_스탠다드캘린더</v>
      </c>
    </row>
    <row r="5849" spans="1:16" ht="12.75">
      <c r="A5849" s="201">
        <v>46039.997407407405</v>
      </c>
      <c r="B5849" s="202">
        <v>46039</v>
      </c>
      <c r="C5849" s="203" t="s">
        <v>13472</v>
      </c>
      <c r="D5849" s="203" t="s">
        <v>11</v>
      </c>
      <c r="E5849" s="204" t="s">
        <v>13473</v>
      </c>
      <c r="F5849" s="49" t="s">
        <v>838</v>
      </c>
      <c r="G5849" s="203">
        <v>1</v>
      </c>
      <c r="H5849" s="203" t="s">
        <v>2300</v>
      </c>
      <c r="I5849" s="205" t="s">
        <v>1440</v>
      </c>
      <c r="J5849" s="206"/>
      <c r="K5849" s="203">
        <v>46</v>
      </c>
      <c r="L5849" s="207" t="s">
        <v>827</v>
      </c>
      <c r="M5849" s="208" t="s">
        <v>1471</v>
      </c>
      <c r="N5849" s="209">
        <f t="shared" si="0"/>
        <v>2026</v>
      </c>
      <c r="O5849" s="210">
        <f t="shared" si="1"/>
        <v>1</v>
      </c>
      <c r="P5849" s="211" t="str">
        <f>IFERROR(VLOOKUP(F5849,연간집계!D:E,2,FALSE),"")</f>
        <v>스탠다드 포토북 6*8 (하드/무광)</v>
      </c>
    </row>
    <row r="5850" spans="1:16" ht="12.75">
      <c r="A5850" s="201">
        <v>46040.003333333334</v>
      </c>
      <c r="B5850" s="202">
        <v>46040</v>
      </c>
      <c r="C5850" s="203" t="s">
        <v>13474</v>
      </c>
      <c r="D5850" s="203" t="s">
        <v>11</v>
      </c>
      <c r="E5850" s="204" t="s">
        <v>13475</v>
      </c>
      <c r="F5850" s="49" t="s">
        <v>1266</v>
      </c>
      <c r="G5850" s="203">
        <v>5</v>
      </c>
      <c r="H5850" s="203" t="s">
        <v>13476</v>
      </c>
      <c r="I5850" s="205" t="s">
        <v>1842</v>
      </c>
      <c r="J5850" s="206"/>
      <c r="K5850" s="203">
        <v>26</v>
      </c>
      <c r="L5850" s="207" t="s">
        <v>827</v>
      </c>
      <c r="M5850" s="208" t="s">
        <v>1514</v>
      </c>
      <c r="N5850" s="209">
        <f t="shared" si="0"/>
        <v>2026</v>
      </c>
      <c r="O5850" s="210">
        <f t="shared" si="1"/>
        <v>1</v>
      </c>
      <c r="P5850" s="211" t="str">
        <f>IFERROR(VLOOKUP(F5850,연간집계!D:E,2,FALSE),"")</f>
        <v>PCMS_롱캘린더</v>
      </c>
    </row>
    <row r="5851" spans="1:16" ht="12.75">
      <c r="A5851" s="201">
        <v>46040.100960648146</v>
      </c>
      <c r="B5851" s="202">
        <v>46040</v>
      </c>
      <c r="C5851" s="203" t="s">
        <v>13477</v>
      </c>
      <c r="D5851" s="203" t="s">
        <v>11</v>
      </c>
      <c r="E5851" s="204" t="s">
        <v>13478</v>
      </c>
      <c r="F5851" s="49" t="s">
        <v>1281</v>
      </c>
      <c r="G5851" s="203">
        <v>3</v>
      </c>
      <c r="H5851" s="203" t="s">
        <v>13479</v>
      </c>
      <c r="I5851" s="205" t="s">
        <v>2297</v>
      </c>
      <c r="J5851" s="206"/>
      <c r="K5851" s="203">
        <v>26</v>
      </c>
      <c r="L5851" s="207" t="s">
        <v>827</v>
      </c>
      <c r="M5851" s="208" t="s">
        <v>1436</v>
      </c>
      <c r="N5851" s="209">
        <f t="shared" si="0"/>
        <v>2026</v>
      </c>
      <c r="O5851" s="210">
        <f t="shared" si="1"/>
        <v>1</v>
      </c>
      <c r="P5851" s="211" t="str">
        <f>IFERROR(VLOOKUP(F5851,연간집계!D:E,2,FALSE),"")</f>
        <v>PCMS_빅캘린더</v>
      </c>
    </row>
    <row r="5852" spans="1:16" ht="12.75">
      <c r="A5852" s="201">
        <v>46040.328506944446</v>
      </c>
      <c r="B5852" s="202">
        <v>46040</v>
      </c>
      <c r="C5852" s="203" t="s">
        <v>13480</v>
      </c>
      <c r="D5852" s="203" t="s">
        <v>11</v>
      </c>
      <c r="E5852" s="204" t="s">
        <v>13481</v>
      </c>
      <c r="F5852" s="49" t="s">
        <v>1284</v>
      </c>
      <c r="G5852" s="203">
        <v>2</v>
      </c>
      <c r="H5852" s="203" t="s">
        <v>13459</v>
      </c>
      <c r="I5852" s="205" t="s">
        <v>1842</v>
      </c>
      <c r="J5852" s="206"/>
      <c r="K5852" s="203">
        <v>26</v>
      </c>
      <c r="L5852" s="207" t="s">
        <v>827</v>
      </c>
      <c r="M5852" s="208" t="s">
        <v>1514</v>
      </c>
      <c r="N5852" s="209">
        <f t="shared" si="0"/>
        <v>2026</v>
      </c>
      <c r="O5852" s="210">
        <f t="shared" si="1"/>
        <v>1</v>
      </c>
      <c r="P5852" s="211" t="str">
        <f>IFERROR(VLOOKUP(F5852,연간집계!D:E,2,FALSE),"")</f>
        <v>PCMS_스탠다드캘린더</v>
      </c>
    </row>
    <row r="5853" spans="1:16" ht="12.75">
      <c r="A5853" s="201">
        <v>46040.363981481481</v>
      </c>
      <c r="B5853" s="202">
        <v>46040</v>
      </c>
      <c r="C5853" s="203" t="s">
        <v>13482</v>
      </c>
      <c r="D5853" s="203" t="s">
        <v>11</v>
      </c>
      <c r="E5853" s="204" t="s">
        <v>13483</v>
      </c>
      <c r="F5853" s="49" t="s">
        <v>981</v>
      </c>
      <c r="G5853" s="203">
        <v>2</v>
      </c>
      <c r="H5853" s="203" t="s">
        <v>13484</v>
      </c>
      <c r="I5853" s="205" t="s">
        <v>1440</v>
      </c>
      <c r="J5853" s="206"/>
      <c r="K5853" s="203">
        <v>120</v>
      </c>
      <c r="L5853" s="207" t="s">
        <v>827</v>
      </c>
      <c r="M5853" s="208" t="s">
        <v>1436</v>
      </c>
      <c r="N5853" s="209">
        <f t="shared" si="0"/>
        <v>2026</v>
      </c>
      <c r="O5853" s="210">
        <f t="shared" si="1"/>
        <v>1</v>
      </c>
      <c r="P5853" s="211" t="str">
        <f>IFERROR(VLOOKUP(F5853,연간집계!D:E,2,FALSE),"")</f>
        <v>워크샵북</v>
      </c>
    </row>
    <row r="5854" spans="1:16" ht="12.75">
      <c r="A5854" s="201">
        <v>46040.4762962963</v>
      </c>
      <c r="B5854" s="202">
        <v>46040</v>
      </c>
      <c r="C5854" s="203" t="s">
        <v>13485</v>
      </c>
      <c r="D5854" s="203" t="s">
        <v>11</v>
      </c>
      <c r="E5854" s="204" t="s">
        <v>13486</v>
      </c>
      <c r="F5854" s="49" t="s">
        <v>78</v>
      </c>
      <c r="G5854" s="203">
        <v>1</v>
      </c>
      <c r="H5854" s="203" t="s">
        <v>79</v>
      </c>
      <c r="I5854" s="205" t="s">
        <v>1440</v>
      </c>
      <c r="J5854" s="208" t="s">
        <v>1444</v>
      </c>
      <c r="K5854" s="203">
        <v>60</v>
      </c>
      <c r="L5854" s="207" t="s">
        <v>827</v>
      </c>
      <c r="M5854" s="208" t="s">
        <v>1514</v>
      </c>
      <c r="N5854" s="209">
        <f t="shared" si="0"/>
        <v>2026</v>
      </c>
      <c r="O5854" s="210">
        <f t="shared" si="1"/>
        <v>1</v>
      </c>
      <c r="P5854" s="211" t="str">
        <f>IFERROR(VLOOKUP(F5854,연간집계!D:E,2,FALSE),"")</f>
        <v>포토그랩스pro 276</v>
      </c>
    </row>
    <row r="5855" spans="1:16" ht="12.75">
      <c r="A5855" s="201">
        <v>46040.541284722225</v>
      </c>
      <c r="B5855" s="202">
        <v>46040</v>
      </c>
      <c r="C5855" s="203" t="s">
        <v>13487</v>
      </c>
      <c r="D5855" s="203" t="s">
        <v>11</v>
      </c>
      <c r="E5855" s="204" t="s">
        <v>13488</v>
      </c>
      <c r="F5855" s="49" t="s">
        <v>1366</v>
      </c>
      <c r="G5855" s="203">
        <v>1</v>
      </c>
      <c r="H5855" s="203" t="s">
        <v>13489</v>
      </c>
      <c r="I5855" s="205" t="s">
        <v>1440</v>
      </c>
      <c r="J5855" s="206"/>
      <c r="K5855" s="203">
        <v>1</v>
      </c>
      <c r="L5855" s="207" t="s">
        <v>827</v>
      </c>
      <c r="M5855" s="208" t="s">
        <v>1502</v>
      </c>
      <c r="N5855" s="209">
        <f t="shared" si="0"/>
        <v>2026</v>
      </c>
      <c r="O5855" s="210">
        <f t="shared" si="1"/>
        <v>1</v>
      </c>
      <c r="P5855" s="211" t="str">
        <f>IFERROR(VLOOKUP(F5855,연간집계!D:E,2,FALSE),"")</f>
        <v>PCMS_포스터 297 (무광)</v>
      </c>
    </row>
    <row r="5856" spans="1:16" ht="12.75">
      <c r="A5856" s="201">
        <v>46040.541296296295</v>
      </c>
      <c r="B5856" s="202">
        <v>46040</v>
      </c>
      <c r="C5856" s="203" t="s">
        <v>13490</v>
      </c>
      <c r="D5856" s="203" t="s">
        <v>11</v>
      </c>
      <c r="E5856" s="204" t="s">
        <v>13488</v>
      </c>
      <c r="F5856" s="49" t="s">
        <v>1284</v>
      </c>
      <c r="G5856" s="203">
        <v>2</v>
      </c>
      <c r="H5856" s="203" t="s">
        <v>13489</v>
      </c>
      <c r="I5856" s="205" t="s">
        <v>5016</v>
      </c>
      <c r="J5856" s="206"/>
      <c r="K5856" s="203">
        <v>26</v>
      </c>
      <c r="L5856" s="207" t="s">
        <v>827</v>
      </c>
      <c r="M5856" s="208" t="s">
        <v>1502</v>
      </c>
      <c r="N5856" s="209">
        <f t="shared" si="0"/>
        <v>2026</v>
      </c>
      <c r="O5856" s="210">
        <f t="shared" si="1"/>
        <v>1</v>
      </c>
      <c r="P5856" s="211" t="str">
        <f>IFERROR(VLOOKUP(F5856,연간집계!D:E,2,FALSE),"")</f>
        <v>PCMS_스탠다드캘린더</v>
      </c>
    </row>
    <row r="5857" spans="1:16" ht="12.75">
      <c r="A5857" s="201">
        <v>46040.585625</v>
      </c>
      <c r="B5857" s="202">
        <v>46040</v>
      </c>
      <c r="C5857" s="203" t="s">
        <v>13491</v>
      </c>
      <c r="D5857" s="203" t="s">
        <v>11</v>
      </c>
      <c r="E5857" s="204" t="s">
        <v>13492</v>
      </c>
      <c r="F5857" s="49" t="s">
        <v>1056</v>
      </c>
      <c r="G5857" s="203">
        <v>1</v>
      </c>
      <c r="H5857" s="203" t="s">
        <v>10900</v>
      </c>
      <c r="I5857" s="205" t="s">
        <v>1440</v>
      </c>
      <c r="J5857" s="206"/>
      <c r="K5857" s="203">
        <v>160</v>
      </c>
      <c r="L5857" s="207" t="s">
        <v>827</v>
      </c>
      <c r="M5857" s="208" t="s">
        <v>1436</v>
      </c>
      <c r="N5857" s="209">
        <f t="shared" si="0"/>
        <v>2026</v>
      </c>
      <c r="O5857" s="210">
        <f t="shared" si="1"/>
        <v>1</v>
      </c>
      <c r="P5857" s="211" t="str">
        <f>IFERROR(VLOOKUP(F5857,연간집계!D:E,2,FALSE),"")</f>
        <v>프리북 150 (소프트)</v>
      </c>
    </row>
    <row r="5858" spans="1:16" ht="12.75">
      <c r="A5858" s="201">
        <v>46040.591562499998</v>
      </c>
      <c r="B5858" s="202">
        <v>46040</v>
      </c>
      <c r="C5858" s="203" t="s">
        <v>13493</v>
      </c>
      <c r="D5858" s="203" t="s">
        <v>11</v>
      </c>
      <c r="E5858" s="204" t="s">
        <v>13494</v>
      </c>
      <c r="F5858" s="49" t="s">
        <v>838</v>
      </c>
      <c r="G5858" s="203">
        <v>1</v>
      </c>
      <c r="H5858" s="203" t="s">
        <v>13495</v>
      </c>
      <c r="I5858" s="205" t="s">
        <v>2144</v>
      </c>
      <c r="J5858" s="206"/>
      <c r="K5858" s="203">
        <v>24</v>
      </c>
      <c r="L5858" s="207" t="s">
        <v>827</v>
      </c>
      <c r="M5858" s="208" t="s">
        <v>1436</v>
      </c>
      <c r="N5858" s="209">
        <f t="shared" si="0"/>
        <v>2026</v>
      </c>
      <c r="O5858" s="210">
        <f t="shared" si="1"/>
        <v>1</v>
      </c>
      <c r="P5858" s="211" t="str">
        <f>IFERROR(VLOOKUP(F5858,연간집계!D:E,2,FALSE),"")</f>
        <v>스탠다드 포토북 6*8 (하드/무광)</v>
      </c>
    </row>
    <row r="5859" spans="1:16" ht="12.75">
      <c r="A5859" s="201">
        <v>46040.641840277778</v>
      </c>
      <c r="B5859" s="202">
        <v>46040</v>
      </c>
      <c r="C5859" s="203" t="s">
        <v>13496</v>
      </c>
      <c r="D5859" s="203" t="s">
        <v>11</v>
      </c>
      <c r="E5859" s="204" t="s">
        <v>13497</v>
      </c>
      <c r="F5859" s="49" t="s">
        <v>1412</v>
      </c>
      <c r="G5859" s="203">
        <v>1</v>
      </c>
      <c r="H5859" s="203" t="s">
        <v>13498</v>
      </c>
      <c r="I5859" s="205" t="s">
        <v>13499</v>
      </c>
      <c r="J5859" s="206"/>
      <c r="K5859" s="203">
        <v>1</v>
      </c>
      <c r="L5859" s="207" t="s">
        <v>828</v>
      </c>
      <c r="M5859" s="208" t="s">
        <v>1541</v>
      </c>
      <c r="N5859" s="209">
        <f t="shared" si="0"/>
        <v>2026</v>
      </c>
      <c r="O5859" s="210">
        <f t="shared" si="1"/>
        <v>1</v>
      </c>
      <c r="P5859" s="211" t="str">
        <f>IFERROR(VLOOKUP(F5859,연간집계!D:E,2,FALSE),"")</f>
        <v>모바일_포토노트</v>
      </c>
    </row>
    <row r="5860" spans="1:16" ht="12.75">
      <c r="A5860" s="201">
        <v>46040.647777777776</v>
      </c>
      <c r="B5860" s="202">
        <v>46040</v>
      </c>
      <c r="C5860" s="203" t="s">
        <v>13500</v>
      </c>
      <c r="D5860" s="203" t="s">
        <v>11</v>
      </c>
      <c r="E5860" s="204" t="s">
        <v>13501</v>
      </c>
      <c r="F5860" s="49" t="s">
        <v>967</v>
      </c>
      <c r="G5860" s="203">
        <v>1</v>
      </c>
      <c r="H5860" s="203" t="s">
        <v>13502</v>
      </c>
      <c r="I5860" s="205" t="s">
        <v>12239</v>
      </c>
      <c r="J5860" s="208" t="s">
        <v>12239</v>
      </c>
      <c r="K5860" s="203">
        <v>80</v>
      </c>
      <c r="L5860" s="207" t="s">
        <v>827</v>
      </c>
      <c r="M5860" s="208" t="s">
        <v>1436</v>
      </c>
      <c r="N5860" s="209">
        <f t="shared" si="0"/>
        <v>2026</v>
      </c>
      <c r="O5860" s="210">
        <f t="shared" si="1"/>
        <v>1</v>
      </c>
      <c r="P5860" s="211" t="str">
        <f>IFERROR(VLOOKUP(F5860,연간집계!D:E,2,FALSE),"")</f>
        <v>시티북 210 (소프트/78p)</v>
      </c>
    </row>
    <row r="5861" spans="1:16" ht="12.75">
      <c r="A5861" s="201">
        <v>46040.650740740741</v>
      </c>
      <c r="B5861" s="202">
        <v>46040</v>
      </c>
      <c r="C5861" s="203" t="s">
        <v>13503</v>
      </c>
      <c r="D5861" s="203" t="s">
        <v>11</v>
      </c>
      <c r="E5861" s="204" t="s">
        <v>13504</v>
      </c>
      <c r="F5861" s="49" t="s">
        <v>1284</v>
      </c>
      <c r="G5861" s="203">
        <v>2</v>
      </c>
      <c r="H5861" s="203" t="s">
        <v>13459</v>
      </c>
      <c r="I5861" s="205" t="s">
        <v>1842</v>
      </c>
      <c r="J5861" s="206"/>
      <c r="K5861" s="203">
        <v>26</v>
      </c>
      <c r="L5861" s="207" t="s">
        <v>827</v>
      </c>
      <c r="M5861" s="208" t="s">
        <v>1514</v>
      </c>
      <c r="N5861" s="209">
        <f t="shared" si="0"/>
        <v>2026</v>
      </c>
      <c r="O5861" s="210">
        <f t="shared" si="1"/>
        <v>1</v>
      </c>
      <c r="P5861" s="211" t="str">
        <f>IFERROR(VLOOKUP(F5861,연간집계!D:E,2,FALSE),"")</f>
        <v>PCMS_스탠다드캘린더</v>
      </c>
    </row>
    <row r="5862" spans="1:16" ht="12.75">
      <c r="A5862" s="201">
        <v>46040.665532407409</v>
      </c>
      <c r="B5862" s="202">
        <v>46040</v>
      </c>
      <c r="C5862" s="203" t="s">
        <v>13505</v>
      </c>
      <c r="D5862" s="203" t="s">
        <v>11</v>
      </c>
      <c r="E5862" s="204" t="s">
        <v>13506</v>
      </c>
      <c r="F5862" s="49" t="s">
        <v>840</v>
      </c>
      <c r="G5862" s="203">
        <v>1</v>
      </c>
      <c r="H5862" s="203" t="s">
        <v>13507</v>
      </c>
      <c r="I5862" s="205" t="s">
        <v>2144</v>
      </c>
      <c r="J5862" s="206"/>
      <c r="K5862" s="203">
        <v>44</v>
      </c>
      <c r="L5862" s="207" t="s">
        <v>827</v>
      </c>
      <c r="M5862" s="208" t="s">
        <v>1502</v>
      </c>
      <c r="N5862" s="209">
        <f t="shared" si="0"/>
        <v>2026</v>
      </c>
      <c r="O5862" s="210">
        <f t="shared" si="1"/>
        <v>1</v>
      </c>
      <c r="P5862" s="211" t="str">
        <f>IFERROR(VLOOKUP(F5862,연간집계!D:E,2,FALSE),"")</f>
        <v>스탠다드 포토북 6*8 (하드/유광)</v>
      </c>
    </row>
    <row r="5863" spans="1:16" ht="12.75">
      <c r="A5863" s="201">
        <v>46040.70689814815</v>
      </c>
      <c r="B5863" s="202">
        <v>46040</v>
      </c>
      <c r="C5863" s="203" t="s">
        <v>13508</v>
      </c>
      <c r="D5863" s="203" t="s">
        <v>11</v>
      </c>
      <c r="E5863" s="204" t="s">
        <v>13509</v>
      </c>
      <c r="F5863" s="49" t="s">
        <v>852</v>
      </c>
      <c r="G5863" s="203">
        <v>7</v>
      </c>
      <c r="H5863" s="203" t="s">
        <v>619</v>
      </c>
      <c r="I5863" s="205" t="s">
        <v>1440</v>
      </c>
      <c r="J5863" s="206"/>
      <c r="K5863" s="203">
        <v>28</v>
      </c>
      <c r="L5863" s="207" t="s">
        <v>827</v>
      </c>
      <c r="M5863" s="208" t="s">
        <v>1493</v>
      </c>
      <c r="N5863" s="209">
        <f t="shared" si="0"/>
        <v>2026</v>
      </c>
      <c r="O5863" s="210">
        <f t="shared" si="1"/>
        <v>1</v>
      </c>
      <c r="P5863" s="211" t="str">
        <f>IFERROR(VLOOKUP(F5863,연간집계!D:E,2,FALSE),"")</f>
        <v>스탠다드 포토북 8*8 (소프트/무광)</v>
      </c>
    </row>
    <row r="5864" spans="1:16" ht="12.75">
      <c r="A5864" s="201">
        <v>46040.709861111114</v>
      </c>
      <c r="B5864" s="202">
        <v>46040</v>
      </c>
      <c r="C5864" s="203" t="s">
        <v>13510</v>
      </c>
      <c r="D5864" s="203" t="s">
        <v>11</v>
      </c>
      <c r="E5864" s="204" t="s">
        <v>13511</v>
      </c>
      <c r="F5864" s="49" t="s">
        <v>1284</v>
      </c>
      <c r="G5864" s="203">
        <v>1</v>
      </c>
      <c r="H5864" s="203" t="s">
        <v>13459</v>
      </c>
      <c r="I5864" s="205" t="s">
        <v>1842</v>
      </c>
      <c r="J5864" s="206"/>
      <c r="K5864" s="203">
        <v>26</v>
      </c>
      <c r="L5864" s="207" t="s">
        <v>827</v>
      </c>
      <c r="M5864" s="208" t="s">
        <v>1514</v>
      </c>
      <c r="N5864" s="209">
        <f t="shared" si="0"/>
        <v>2026</v>
      </c>
      <c r="O5864" s="210">
        <f t="shared" si="1"/>
        <v>1</v>
      </c>
      <c r="P5864" s="211" t="str">
        <f>IFERROR(VLOOKUP(F5864,연간집계!D:E,2,FALSE),"")</f>
        <v>PCMS_스탠다드캘린더</v>
      </c>
    </row>
    <row r="5865" spans="1:16" ht="12.75">
      <c r="A5865" s="201">
        <v>46040.70988425926</v>
      </c>
      <c r="B5865" s="202">
        <v>46040</v>
      </c>
      <c r="C5865" s="203" t="s">
        <v>13512</v>
      </c>
      <c r="D5865" s="203" t="s">
        <v>11</v>
      </c>
      <c r="E5865" s="204" t="s">
        <v>13513</v>
      </c>
      <c r="F5865" s="49" t="s">
        <v>1284</v>
      </c>
      <c r="G5865" s="203">
        <v>1</v>
      </c>
      <c r="H5865" s="203" t="s">
        <v>13459</v>
      </c>
      <c r="I5865" s="205" t="s">
        <v>1842</v>
      </c>
      <c r="J5865" s="206"/>
      <c r="K5865" s="203">
        <v>26</v>
      </c>
      <c r="L5865" s="207" t="s">
        <v>827</v>
      </c>
      <c r="M5865" s="208" t="s">
        <v>1514</v>
      </c>
      <c r="N5865" s="209">
        <f t="shared" si="0"/>
        <v>2026</v>
      </c>
      <c r="O5865" s="210">
        <f t="shared" si="1"/>
        <v>1</v>
      </c>
      <c r="P5865" s="211" t="str">
        <f>IFERROR(VLOOKUP(F5865,연간집계!D:E,2,FALSE),"")</f>
        <v>PCMS_스탠다드캘린더</v>
      </c>
    </row>
    <row r="5866" spans="1:16" ht="12.75">
      <c r="A5866" s="201">
        <v>46040.712847222225</v>
      </c>
      <c r="B5866" s="202">
        <v>46040</v>
      </c>
      <c r="C5866" s="203" t="s">
        <v>13514</v>
      </c>
      <c r="D5866" s="203" t="s">
        <v>11</v>
      </c>
      <c r="E5866" s="204" t="s">
        <v>13515</v>
      </c>
      <c r="F5866" s="49" t="s">
        <v>882</v>
      </c>
      <c r="G5866" s="203">
        <v>1</v>
      </c>
      <c r="H5866" s="203" t="s">
        <v>13516</v>
      </c>
      <c r="I5866" s="205" t="s">
        <v>1672</v>
      </c>
      <c r="J5866" s="208" t="s">
        <v>8593</v>
      </c>
      <c r="K5866" s="203">
        <v>66</v>
      </c>
      <c r="L5866" s="207" t="s">
        <v>827</v>
      </c>
      <c r="M5866" s="208" t="s">
        <v>1436</v>
      </c>
      <c r="N5866" s="209">
        <f t="shared" si="0"/>
        <v>2026</v>
      </c>
      <c r="O5866" s="210">
        <f t="shared" si="1"/>
        <v>1</v>
      </c>
      <c r="P5866" s="211" t="str">
        <f>IFERROR(VLOOKUP(F5866,연간집계!D:E,2,FALSE),"")</f>
        <v>레코드북 198</v>
      </c>
    </row>
    <row r="5867" spans="1:16" ht="12.75">
      <c r="A5867" s="201">
        <v>46040.712870370371</v>
      </c>
      <c r="B5867" s="202">
        <v>46040</v>
      </c>
      <c r="C5867" s="203" t="s">
        <v>13517</v>
      </c>
      <c r="D5867" s="203" t="s">
        <v>11</v>
      </c>
      <c r="E5867" s="204" t="s">
        <v>13515</v>
      </c>
      <c r="F5867" s="49" t="s">
        <v>882</v>
      </c>
      <c r="G5867" s="203">
        <v>1</v>
      </c>
      <c r="H5867" s="203" t="s">
        <v>13516</v>
      </c>
      <c r="I5867" s="205" t="s">
        <v>1672</v>
      </c>
      <c r="J5867" s="208" t="s">
        <v>8593</v>
      </c>
      <c r="K5867" s="203">
        <v>58</v>
      </c>
      <c r="L5867" s="207" t="s">
        <v>827</v>
      </c>
      <c r="M5867" s="208" t="s">
        <v>1436</v>
      </c>
      <c r="N5867" s="209">
        <f t="shared" si="0"/>
        <v>2026</v>
      </c>
      <c r="O5867" s="210">
        <f t="shared" si="1"/>
        <v>1</v>
      </c>
      <c r="P5867" s="211" t="str">
        <f>IFERROR(VLOOKUP(F5867,연간집계!D:E,2,FALSE),"")</f>
        <v>레코드북 198</v>
      </c>
    </row>
    <row r="5868" spans="1:16" ht="12.75">
      <c r="A5868" s="201">
        <v>46040.7187962963</v>
      </c>
      <c r="B5868" s="202">
        <v>46040</v>
      </c>
      <c r="C5868" s="203" t="s">
        <v>13518</v>
      </c>
      <c r="D5868" s="203" t="s">
        <v>11</v>
      </c>
      <c r="E5868" s="204" t="s">
        <v>13519</v>
      </c>
      <c r="F5868" s="49" t="s">
        <v>1247</v>
      </c>
      <c r="G5868" s="203">
        <v>1</v>
      </c>
      <c r="H5868" s="203" t="s">
        <v>13520</v>
      </c>
      <c r="I5868" s="205" t="s">
        <v>1455</v>
      </c>
      <c r="J5868" s="206"/>
      <c r="K5868" s="203">
        <v>24</v>
      </c>
      <c r="L5868" s="207" t="s">
        <v>828</v>
      </c>
      <c r="M5868" s="208" t="s">
        <v>1471</v>
      </c>
      <c r="N5868" s="209">
        <f t="shared" si="0"/>
        <v>2026</v>
      </c>
      <c r="O5868" s="210">
        <f t="shared" si="1"/>
        <v>1</v>
      </c>
      <c r="P5868" s="211" t="str">
        <f>IFERROR(VLOOKUP(F5868,연간집계!D:E,2,FALSE),"")</f>
        <v>모바일 포토북 197 (여행)</v>
      </c>
    </row>
    <row r="5869" spans="1:16" ht="12.75">
      <c r="A5869" s="201">
        <v>46040.724722222221</v>
      </c>
      <c r="B5869" s="202">
        <v>46040</v>
      </c>
      <c r="C5869" s="203" t="s">
        <v>13521</v>
      </c>
      <c r="D5869" s="203" t="s">
        <v>11</v>
      </c>
      <c r="E5869" s="204" t="s">
        <v>13522</v>
      </c>
      <c r="F5869" s="49" t="s">
        <v>1284</v>
      </c>
      <c r="G5869" s="203">
        <v>1</v>
      </c>
      <c r="H5869" s="203" t="s">
        <v>13459</v>
      </c>
      <c r="I5869" s="205" t="s">
        <v>1842</v>
      </c>
      <c r="J5869" s="206"/>
      <c r="K5869" s="203">
        <v>26</v>
      </c>
      <c r="L5869" s="207" t="s">
        <v>827</v>
      </c>
      <c r="M5869" s="208" t="s">
        <v>1514</v>
      </c>
      <c r="N5869" s="209">
        <f t="shared" si="0"/>
        <v>2026</v>
      </c>
      <c r="O5869" s="210">
        <f t="shared" si="1"/>
        <v>1</v>
      </c>
      <c r="P5869" s="211" t="str">
        <f>IFERROR(VLOOKUP(F5869,연간집계!D:E,2,FALSE),"")</f>
        <v>PCMS_스탠다드캘린더</v>
      </c>
    </row>
    <row r="5870" spans="1:16" ht="12.75">
      <c r="A5870" s="201">
        <v>46040.766145833331</v>
      </c>
      <c r="B5870" s="202">
        <v>46040</v>
      </c>
      <c r="C5870" s="203" t="s">
        <v>13523</v>
      </c>
      <c r="D5870" s="203" t="s">
        <v>11</v>
      </c>
      <c r="E5870" s="204" t="s">
        <v>13524</v>
      </c>
      <c r="F5870" s="49" t="s">
        <v>1284</v>
      </c>
      <c r="G5870" s="203">
        <v>1</v>
      </c>
      <c r="H5870" s="203" t="s">
        <v>13459</v>
      </c>
      <c r="I5870" s="205" t="s">
        <v>1842</v>
      </c>
      <c r="J5870" s="206"/>
      <c r="K5870" s="203">
        <v>26</v>
      </c>
      <c r="L5870" s="207" t="s">
        <v>827</v>
      </c>
      <c r="M5870" s="208" t="s">
        <v>1514</v>
      </c>
      <c r="N5870" s="209">
        <f t="shared" si="0"/>
        <v>2026</v>
      </c>
      <c r="O5870" s="210">
        <f t="shared" si="1"/>
        <v>1</v>
      </c>
      <c r="P5870" s="211" t="str">
        <f>IFERROR(VLOOKUP(F5870,연간집계!D:E,2,FALSE),"")</f>
        <v>PCMS_스탠다드캘린더</v>
      </c>
    </row>
    <row r="5871" spans="1:16" ht="12.75">
      <c r="A5871" s="201">
        <v>46040.766157407408</v>
      </c>
      <c r="B5871" s="202">
        <v>46040</v>
      </c>
      <c r="C5871" s="203" t="s">
        <v>13525</v>
      </c>
      <c r="D5871" s="203" t="s">
        <v>11</v>
      </c>
      <c r="E5871" s="204" t="s">
        <v>13526</v>
      </c>
      <c r="F5871" s="49" t="s">
        <v>1284</v>
      </c>
      <c r="G5871" s="203">
        <v>3</v>
      </c>
      <c r="H5871" s="203" t="s">
        <v>13459</v>
      </c>
      <c r="I5871" s="205" t="s">
        <v>1842</v>
      </c>
      <c r="J5871" s="206"/>
      <c r="K5871" s="203">
        <v>26</v>
      </c>
      <c r="L5871" s="207" t="s">
        <v>827</v>
      </c>
      <c r="M5871" s="208" t="s">
        <v>1514</v>
      </c>
      <c r="N5871" s="209">
        <f t="shared" si="0"/>
        <v>2026</v>
      </c>
      <c r="O5871" s="210">
        <f t="shared" si="1"/>
        <v>1</v>
      </c>
      <c r="P5871" s="211" t="str">
        <f>IFERROR(VLOOKUP(F5871,연간집계!D:E,2,FALSE),"")</f>
        <v>PCMS_스탠다드캘린더</v>
      </c>
    </row>
    <row r="5872" spans="1:16" ht="12.75">
      <c r="A5872" s="201">
        <v>46040.783900462964</v>
      </c>
      <c r="B5872" s="202">
        <v>46040</v>
      </c>
      <c r="C5872" s="203" t="s">
        <v>13527</v>
      </c>
      <c r="D5872" s="203" t="s">
        <v>11</v>
      </c>
      <c r="E5872" s="204" t="s">
        <v>13528</v>
      </c>
      <c r="F5872" s="49" t="s">
        <v>856</v>
      </c>
      <c r="G5872" s="203">
        <v>1</v>
      </c>
      <c r="H5872" s="203" t="s">
        <v>13529</v>
      </c>
      <c r="I5872" s="205" t="s">
        <v>1440</v>
      </c>
      <c r="J5872" s="206"/>
      <c r="K5872" s="203">
        <v>56</v>
      </c>
      <c r="L5872" s="207" t="s">
        <v>827</v>
      </c>
      <c r="M5872" s="208" t="s">
        <v>1436</v>
      </c>
      <c r="N5872" s="209">
        <f t="shared" si="0"/>
        <v>2026</v>
      </c>
      <c r="O5872" s="210">
        <f t="shared" si="1"/>
        <v>1</v>
      </c>
      <c r="P5872" s="211" t="str">
        <f>IFERROR(VLOOKUP(F5872,연간집계!D:E,2,FALSE),"")</f>
        <v>스탠다드 포토북 8*8 (하드/무광)</v>
      </c>
    </row>
    <row r="5873" spans="1:16" ht="12.75">
      <c r="A5873" s="201">
        <v>46040.857812499999</v>
      </c>
      <c r="B5873" s="202">
        <v>46040</v>
      </c>
      <c r="C5873" s="203" t="s">
        <v>13530</v>
      </c>
      <c r="D5873" s="203" t="s">
        <v>11</v>
      </c>
      <c r="E5873" s="204" t="s">
        <v>13531</v>
      </c>
      <c r="F5873" s="49" t="s">
        <v>885</v>
      </c>
      <c r="G5873" s="203">
        <v>1</v>
      </c>
      <c r="H5873" s="203" t="s">
        <v>13532</v>
      </c>
      <c r="I5873" s="205" t="s">
        <v>1773</v>
      </c>
      <c r="J5873" s="206"/>
      <c r="K5873" s="203">
        <v>68</v>
      </c>
      <c r="L5873" s="207" t="s">
        <v>827</v>
      </c>
      <c r="M5873" s="208" t="s">
        <v>1436</v>
      </c>
      <c r="N5873" s="209">
        <f t="shared" si="0"/>
        <v>2026</v>
      </c>
      <c r="O5873" s="210">
        <f t="shared" si="1"/>
        <v>1</v>
      </c>
      <c r="P5873" s="211" t="str">
        <f>IFERROR(VLOOKUP(F5873,연간집계!D:E,2,FALSE),"")</f>
        <v>마이트립북 150</v>
      </c>
    </row>
    <row r="5874" spans="1:16" ht="12.75">
      <c r="A5874" s="201">
        <v>46040.869652777779</v>
      </c>
      <c r="B5874" s="202">
        <v>46040</v>
      </c>
      <c r="C5874" s="203" t="s">
        <v>13533</v>
      </c>
      <c r="D5874" s="203" t="s">
        <v>11</v>
      </c>
      <c r="E5874" s="204" t="s">
        <v>13534</v>
      </c>
      <c r="F5874" s="49" t="s">
        <v>1058</v>
      </c>
      <c r="G5874" s="203">
        <v>3</v>
      </c>
      <c r="H5874" s="203" t="s">
        <v>83</v>
      </c>
      <c r="I5874" s="205" t="s">
        <v>1440</v>
      </c>
      <c r="J5874" s="206"/>
      <c r="K5874" s="203">
        <v>160</v>
      </c>
      <c r="L5874" s="207" t="s">
        <v>827</v>
      </c>
      <c r="M5874" s="208" t="s">
        <v>4034</v>
      </c>
      <c r="N5874" s="209">
        <f t="shared" si="0"/>
        <v>2026</v>
      </c>
      <c r="O5874" s="210">
        <f t="shared" si="1"/>
        <v>1</v>
      </c>
      <c r="P5874" s="211" t="str">
        <f>IFERROR(VLOOKUP(F5874,연간집계!D:E,2,FALSE),"")</f>
        <v>프리북 150 (하드)</v>
      </c>
    </row>
    <row r="5875" spans="1:16" ht="12.75">
      <c r="A5875" s="201">
        <v>46040.890370370369</v>
      </c>
      <c r="B5875" s="202">
        <v>46040</v>
      </c>
      <c r="C5875" s="203" t="s">
        <v>13535</v>
      </c>
      <c r="D5875" s="203" t="s">
        <v>11</v>
      </c>
      <c r="E5875" s="204" t="s">
        <v>13536</v>
      </c>
      <c r="F5875" s="49" t="s">
        <v>1284</v>
      </c>
      <c r="G5875" s="203">
        <v>1</v>
      </c>
      <c r="H5875" s="203" t="s">
        <v>13537</v>
      </c>
      <c r="I5875" s="205" t="s">
        <v>2297</v>
      </c>
      <c r="J5875" s="206"/>
      <c r="K5875" s="203">
        <v>26</v>
      </c>
      <c r="L5875" s="207" t="s">
        <v>827</v>
      </c>
      <c r="M5875" s="208" t="s">
        <v>1471</v>
      </c>
      <c r="N5875" s="209">
        <f t="shared" si="0"/>
        <v>2026</v>
      </c>
      <c r="O5875" s="210">
        <f t="shared" si="1"/>
        <v>1</v>
      </c>
      <c r="P5875" s="211" t="str">
        <f>IFERROR(VLOOKUP(F5875,연간집계!D:E,2,FALSE),"")</f>
        <v>PCMS_스탠다드캘린더</v>
      </c>
    </row>
    <row r="5876" spans="1:16" ht="12.75">
      <c r="A5876" s="201">
        <v>46040.890381944446</v>
      </c>
      <c r="B5876" s="202">
        <v>46040</v>
      </c>
      <c r="C5876" s="203" t="s">
        <v>13538</v>
      </c>
      <c r="D5876" s="203" t="s">
        <v>11</v>
      </c>
      <c r="E5876" s="204" t="s">
        <v>13536</v>
      </c>
      <c r="F5876" s="49" t="s">
        <v>1284</v>
      </c>
      <c r="G5876" s="203">
        <v>1</v>
      </c>
      <c r="H5876" s="203" t="s">
        <v>13537</v>
      </c>
      <c r="I5876" s="205" t="s">
        <v>2297</v>
      </c>
      <c r="J5876" s="206"/>
      <c r="K5876" s="203">
        <v>26</v>
      </c>
      <c r="L5876" s="207" t="s">
        <v>827</v>
      </c>
      <c r="M5876" s="208" t="s">
        <v>1471</v>
      </c>
      <c r="N5876" s="209">
        <f t="shared" si="0"/>
        <v>2026</v>
      </c>
      <c r="O5876" s="210">
        <f t="shared" si="1"/>
        <v>1</v>
      </c>
      <c r="P5876" s="211" t="str">
        <f>IFERROR(VLOOKUP(F5876,연간집계!D:E,2,FALSE),"")</f>
        <v>PCMS_스탠다드캘린더</v>
      </c>
    </row>
    <row r="5877" spans="1:16" ht="12.75">
      <c r="A5877" s="201">
        <v>46040.890393518515</v>
      </c>
      <c r="B5877" s="202">
        <v>46040</v>
      </c>
      <c r="C5877" s="203" t="s">
        <v>13539</v>
      </c>
      <c r="D5877" s="203" t="s">
        <v>11</v>
      </c>
      <c r="E5877" s="204" t="s">
        <v>13536</v>
      </c>
      <c r="F5877" s="49" t="s">
        <v>1284</v>
      </c>
      <c r="G5877" s="203">
        <v>2</v>
      </c>
      <c r="H5877" s="203" t="s">
        <v>13537</v>
      </c>
      <c r="I5877" s="205" t="s">
        <v>2297</v>
      </c>
      <c r="J5877" s="206"/>
      <c r="K5877" s="203">
        <v>26</v>
      </c>
      <c r="L5877" s="207" t="s">
        <v>827</v>
      </c>
      <c r="M5877" s="208" t="s">
        <v>1471</v>
      </c>
      <c r="N5877" s="209">
        <f t="shared" si="0"/>
        <v>2026</v>
      </c>
      <c r="O5877" s="210">
        <f t="shared" si="1"/>
        <v>1</v>
      </c>
      <c r="P5877" s="211" t="str">
        <f>IFERROR(VLOOKUP(F5877,연간집계!D:E,2,FALSE),"")</f>
        <v>PCMS_스탠다드캘린더</v>
      </c>
    </row>
    <row r="5878" spans="1:16" ht="12.75">
      <c r="A5878" s="201">
        <v>46040.919965277775</v>
      </c>
      <c r="B5878" s="202">
        <v>46040</v>
      </c>
      <c r="C5878" s="203" t="s">
        <v>13540</v>
      </c>
      <c r="D5878" s="203" t="s">
        <v>11</v>
      </c>
      <c r="E5878" s="204" t="s">
        <v>13541</v>
      </c>
      <c r="F5878" s="49" t="s">
        <v>1386</v>
      </c>
      <c r="G5878" s="203">
        <v>1</v>
      </c>
      <c r="H5878" s="203" t="s">
        <v>13542</v>
      </c>
      <c r="I5878" s="205" t="s">
        <v>3363</v>
      </c>
      <c r="J5878" s="206"/>
      <c r="K5878" s="203">
        <v>106</v>
      </c>
      <c r="L5878" s="207" t="s">
        <v>827</v>
      </c>
      <c r="M5878" s="208" t="s">
        <v>1436</v>
      </c>
      <c r="N5878" s="209">
        <f t="shared" si="0"/>
        <v>2026</v>
      </c>
      <c r="O5878" s="210">
        <f t="shared" si="1"/>
        <v>1</v>
      </c>
      <c r="P5878" s="211" t="str">
        <f>IFERROR(VLOOKUP(F5878,연간집계!D:E,2,FALSE),"")</f>
        <v>포토엽서팩</v>
      </c>
    </row>
    <row r="5879" spans="1:16" ht="12.75">
      <c r="A5879" s="201">
        <v>46040.919976851852</v>
      </c>
      <c r="B5879" s="202">
        <v>46040</v>
      </c>
      <c r="C5879" s="203" t="s">
        <v>13543</v>
      </c>
      <c r="D5879" s="203" t="s">
        <v>11</v>
      </c>
      <c r="E5879" s="204" t="s">
        <v>13541</v>
      </c>
      <c r="F5879" s="49" t="s">
        <v>1386</v>
      </c>
      <c r="G5879" s="203">
        <v>1</v>
      </c>
      <c r="H5879" s="203" t="s">
        <v>13542</v>
      </c>
      <c r="I5879" s="205" t="s">
        <v>3363</v>
      </c>
      <c r="J5879" s="206"/>
      <c r="K5879" s="203">
        <v>106</v>
      </c>
      <c r="L5879" s="207" t="s">
        <v>827</v>
      </c>
      <c r="M5879" s="208" t="s">
        <v>1436</v>
      </c>
      <c r="N5879" s="209">
        <f t="shared" si="0"/>
        <v>2026</v>
      </c>
      <c r="O5879" s="210">
        <f t="shared" si="1"/>
        <v>1</v>
      </c>
      <c r="P5879" s="211" t="str">
        <f>IFERROR(VLOOKUP(F5879,연간집계!D:E,2,FALSE),"")</f>
        <v>포토엽서팩</v>
      </c>
    </row>
    <row r="5880" spans="1:16" ht="12.75">
      <c r="A5880" s="201">
        <v>46040.919988425929</v>
      </c>
      <c r="B5880" s="202">
        <v>46040</v>
      </c>
      <c r="C5880" s="203" t="s">
        <v>13544</v>
      </c>
      <c r="D5880" s="203" t="s">
        <v>11</v>
      </c>
      <c r="E5880" s="204" t="s">
        <v>13541</v>
      </c>
      <c r="F5880" s="49" t="s">
        <v>1386</v>
      </c>
      <c r="G5880" s="203">
        <v>1</v>
      </c>
      <c r="H5880" s="203" t="s">
        <v>13542</v>
      </c>
      <c r="I5880" s="205" t="s">
        <v>3363</v>
      </c>
      <c r="J5880" s="206"/>
      <c r="K5880" s="203">
        <v>106</v>
      </c>
      <c r="L5880" s="207" t="s">
        <v>827</v>
      </c>
      <c r="M5880" s="208" t="s">
        <v>1436</v>
      </c>
      <c r="N5880" s="209">
        <f t="shared" si="0"/>
        <v>2026</v>
      </c>
      <c r="O5880" s="210">
        <f t="shared" si="1"/>
        <v>1</v>
      </c>
      <c r="P5880" s="211" t="str">
        <f>IFERROR(VLOOKUP(F5880,연간집계!D:E,2,FALSE),"")</f>
        <v>포토엽서팩</v>
      </c>
    </row>
    <row r="5881" spans="1:16" ht="12.75">
      <c r="A5881" s="201">
        <v>46040.937719907408</v>
      </c>
      <c r="B5881" s="202">
        <v>46040</v>
      </c>
      <c r="C5881" s="203" t="s">
        <v>13545</v>
      </c>
      <c r="D5881" s="203" t="s">
        <v>11</v>
      </c>
      <c r="E5881" s="204" t="s">
        <v>13546</v>
      </c>
      <c r="F5881" s="49" t="s">
        <v>885</v>
      </c>
      <c r="G5881" s="203">
        <v>1</v>
      </c>
      <c r="H5881" s="203" t="s">
        <v>5353</v>
      </c>
      <c r="I5881" s="205" t="s">
        <v>1440</v>
      </c>
      <c r="J5881" s="206"/>
      <c r="K5881" s="203">
        <v>76</v>
      </c>
      <c r="L5881" s="207" t="s">
        <v>827</v>
      </c>
      <c r="M5881" s="208" t="s">
        <v>1493</v>
      </c>
      <c r="N5881" s="209">
        <f t="shared" si="0"/>
        <v>2026</v>
      </c>
      <c r="O5881" s="210">
        <f t="shared" si="1"/>
        <v>1</v>
      </c>
      <c r="P5881" s="211" t="str">
        <f>IFERROR(VLOOKUP(F5881,연간집계!D:E,2,FALSE),"")</f>
        <v>마이트립북 150</v>
      </c>
    </row>
    <row r="5882" spans="1:16" ht="12.75">
      <c r="A5882" s="201">
        <v>46040.955567129633</v>
      </c>
      <c r="B5882" s="202">
        <v>46040</v>
      </c>
      <c r="C5882" s="203" t="s">
        <v>13547</v>
      </c>
      <c r="D5882" s="203" t="s">
        <v>11</v>
      </c>
      <c r="E5882" s="204" t="s">
        <v>13548</v>
      </c>
      <c r="F5882" s="49" t="s">
        <v>1284</v>
      </c>
      <c r="G5882" s="203">
        <v>1</v>
      </c>
      <c r="H5882" s="203" t="s">
        <v>13459</v>
      </c>
      <c r="I5882" s="205" t="s">
        <v>1842</v>
      </c>
      <c r="J5882" s="206"/>
      <c r="K5882" s="203">
        <v>26</v>
      </c>
      <c r="L5882" s="207" t="s">
        <v>827</v>
      </c>
      <c r="M5882" s="208" t="s">
        <v>1514</v>
      </c>
      <c r="N5882" s="209">
        <f t="shared" si="0"/>
        <v>2026</v>
      </c>
      <c r="O5882" s="210">
        <f t="shared" si="1"/>
        <v>1</v>
      </c>
      <c r="P5882" s="211" t="str">
        <f>IFERROR(VLOOKUP(F5882,연간집계!D:E,2,FALSE),"")</f>
        <v>PCMS_스탠다드캘린더</v>
      </c>
    </row>
    <row r="5883" spans="1:16" ht="12.75">
      <c r="A5883" s="201">
        <v>46040.95853009259</v>
      </c>
      <c r="B5883" s="202">
        <v>46040</v>
      </c>
      <c r="C5883" s="203" t="s">
        <v>13549</v>
      </c>
      <c r="D5883" s="203" t="s">
        <v>11</v>
      </c>
      <c r="E5883" s="204" t="s">
        <v>13550</v>
      </c>
      <c r="F5883" s="49" t="s">
        <v>1284</v>
      </c>
      <c r="G5883" s="203">
        <v>2</v>
      </c>
      <c r="H5883" s="203" t="s">
        <v>13459</v>
      </c>
      <c r="I5883" s="205" t="s">
        <v>1842</v>
      </c>
      <c r="J5883" s="206"/>
      <c r="K5883" s="203">
        <v>26</v>
      </c>
      <c r="L5883" s="207" t="s">
        <v>827</v>
      </c>
      <c r="M5883" s="208" t="s">
        <v>1514</v>
      </c>
      <c r="N5883" s="209">
        <f t="shared" si="0"/>
        <v>2026</v>
      </c>
      <c r="O5883" s="210">
        <f t="shared" si="1"/>
        <v>1</v>
      </c>
      <c r="P5883" s="211" t="str">
        <f>IFERROR(VLOOKUP(F5883,연간집계!D:E,2,FALSE),"")</f>
        <v>PCMS_스탠다드캘린더</v>
      </c>
    </row>
    <row r="5884" spans="1:16" ht="12.75">
      <c r="A5884" s="201">
        <v>46040.973333333335</v>
      </c>
      <c r="B5884" s="202">
        <v>46040</v>
      </c>
      <c r="C5884" s="203" t="s">
        <v>13551</v>
      </c>
      <c r="D5884" s="203" t="s">
        <v>11</v>
      </c>
      <c r="E5884" s="204" t="s">
        <v>13552</v>
      </c>
      <c r="F5884" s="49" t="s">
        <v>1284</v>
      </c>
      <c r="G5884" s="203">
        <v>1</v>
      </c>
      <c r="H5884" s="203" t="s">
        <v>13459</v>
      </c>
      <c r="I5884" s="205" t="s">
        <v>1842</v>
      </c>
      <c r="J5884" s="206"/>
      <c r="K5884" s="203">
        <v>26</v>
      </c>
      <c r="L5884" s="207" t="s">
        <v>827</v>
      </c>
      <c r="M5884" s="208" t="s">
        <v>1514</v>
      </c>
      <c r="N5884" s="209">
        <f t="shared" si="0"/>
        <v>2026</v>
      </c>
      <c r="O5884" s="210">
        <f t="shared" si="1"/>
        <v>1</v>
      </c>
      <c r="P5884" s="211" t="str">
        <f>IFERROR(VLOOKUP(F5884,연간집계!D:E,2,FALSE),"")</f>
        <v>PCMS_스탠다드캘린더</v>
      </c>
    </row>
    <row r="5885" spans="1:16" ht="12.75">
      <c r="A5885" s="201">
        <v>46040.973344907405</v>
      </c>
      <c r="B5885" s="202">
        <v>46040</v>
      </c>
      <c r="C5885" s="203" t="s">
        <v>13553</v>
      </c>
      <c r="D5885" s="203" t="s">
        <v>11</v>
      </c>
      <c r="E5885" s="204" t="s">
        <v>13554</v>
      </c>
      <c r="F5885" s="49" t="s">
        <v>1284</v>
      </c>
      <c r="G5885" s="203">
        <v>2</v>
      </c>
      <c r="H5885" s="203" t="s">
        <v>13459</v>
      </c>
      <c r="I5885" s="205" t="s">
        <v>1842</v>
      </c>
      <c r="J5885" s="206"/>
      <c r="K5885" s="203">
        <v>26</v>
      </c>
      <c r="L5885" s="207" t="s">
        <v>827</v>
      </c>
      <c r="M5885" s="208" t="s">
        <v>1514</v>
      </c>
      <c r="N5885" s="209">
        <f t="shared" si="0"/>
        <v>2026</v>
      </c>
      <c r="O5885" s="210">
        <f t="shared" si="1"/>
        <v>1</v>
      </c>
      <c r="P5885" s="211" t="str">
        <f>IFERROR(VLOOKUP(F5885,연간집계!D:E,2,FALSE),"")</f>
        <v>PCMS_스탠다드캘린더</v>
      </c>
    </row>
    <row r="5886" spans="1:16" ht="12.75">
      <c r="A5886" s="201">
        <v>46040.976319444446</v>
      </c>
      <c r="B5886" s="202">
        <v>46040</v>
      </c>
      <c r="C5886" s="203" t="s">
        <v>13555</v>
      </c>
      <c r="D5886" s="203" t="s">
        <v>11</v>
      </c>
      <c r="E5886" s="204" t="s">
        <v>13556</v>
      </c>
      <c r="F5886" s="49" t="s">
        <v>1284</v>
      </c>
      <c r="G5886" s="203">
        <v>1</v>
      </c>
      <c r="H5886" s="203" t="s">
        <v>13459</v>
      </c>
      <c r="I5886" s="205" t="s">
        <v>1842</v>
      </c>
      <c r="J5886" s="206"/>
      <c r="K5886" s="203">
        <v>26</v>
      </c>
      <c r="L5886" s="207" t="s">
        <v>827</v>
      </c>
      <c r="M5886" s="208" t="s">
        <v>1514</v>
      </c>
      <c r="N5886" s="209">
        <f t="shared" si="0"/>
        <v>2026</v>
      </c>
      <c r="O5886" s="210">
        <f t="shared" si="1"/>
        <v>1</v>
      </c>
      <c r="P5886" s="211" t="str">
        <f>IFERROR(VLOOKUP(F5886,연간집계!D:E,2,FALSE),"")</f>
        <v>PCMS_스탠다드캘린더</v>
      </c>
    </row>
    <row r="5887" spans="1:16" ht="12.75">
      <c r="A5887" s="201">
        <v>46041.026863425926</v>
      </c>
      <c r="B5887" s="202">
        <v>46041</v>
      </c>
      <c r="C5887" s="203" t="s">
        <v>13557</v>
      </c>
      <c r="D5887" s="203" t="s">
        <v>11</v>
      </c>
      <c r="E5887" s="204" t="s">
        <v>13558</v>
      </c>
      <c r="F5887" s="49" t="s">
        <v>1043</v>
      </c>
      <c r="G5887" s="203">
        <v>1</v>
      </c>
      <c r="H5887" s="203" t="s">
        <v>13559</v>
      </c>
      <c r="I5887" s="205" t="s">
        <v>2106</v>
      </c>
      <c r="J5887" s="206"/>
      <c r="K5887" s="203">
        <v>68</v>
      </c>
      <c r="L5887" s="207" t="s">
        <v>827</v>
      </c>
      <c r="M5887" s="208" t="s">
        <v>1436</v>
      </c>
      <c r="N5887" s="209">
        <f t="shared" si="0"/>
        <v>2026</v>
      </c>
      <c r="O5887" s="210">
        <f t="shared" si="1"/>
        <v>1</v>
      </c>
      <c r="P5887" s="211" t="str">
        <f>IFERROR(VLOOKUP(F5887,연간집계!D:E,2,FALSE),"")</f>
        <v>프리북 198 (하드)</v>
      </c>
    </row>
    <row r="5888" spans="1:16" ht="12.75">
      <c r="A5888" s="201">
        <v>46041.310567129629</v>
      </c>
      <c r="B5888" s="202">
        <v>46041</v>
      </c>
      <c r="C5888" s="203" t="s">
        <v>13560</v>
      </c>
      <c r="D5888" s="203" t="s">
        <v>11</v>
      </c>
      <c r="E5888" s="204" t="s">
        <v>13561</v>
      </c>
      <c r="F5888" s="49" t="s">
        <v>1351</v>
      </c>
      <c r="G5888" s="203">
        <v>1</v>
      </c>
      <c r="H5888" s="203" t="s">
        <v>13562</v>
      </c>
      <c r="I5888" s="205" t="s">
        <v>1440</v>
      </c>
      <c r="J5888" s="206"/>
      <c r="K5888" s="203">
        <v>10</v>
      </c>
      <c r="L5888" s="207" t="s">
        <v>828</v>
      </c>
      <c r="M5888" s="208" t="s">
        <v>2216</v>
      </c>
      <c r="N5888" s="209">
        <f t="shared" si="0"/>
        <v>2026</v>
      </c>
      <c r="O5888" s="210">
        <f t="shared" si="1"/>
        <v>1</v>
      </c>
      <c r="P5888" s="211" t="str">
        <f>IFERROR(VLOOKUP(F5888,연간집계!D:E,2,FALSE),"")</f>
        <v>PCMS_엽서 100</v>
      </c>
    </row>
    <row r="5889" spans="1:16" ht="12.75">
      <c r="A5889" s="201">
        <v>46041.310578703706</v>
      </c>
      <c r="B5889" s="202">
        <v>46041</v>
      </c>
      <c r="C5889" s="203" t="s">
        <v>13563</v>
      </c>
      <c r="D5889" s="203" t="s">
        <v>11</v>
      </c>
      <c r="E5889" s="204" t="s">
        <v>13561</v>
      </c>
      <c r="F5889" s="49" t="s">
        <v>1351</v>
      </c>
      <c r="G5889" s="203">
        <v>1</v>
      </c>
      <c r="H5889" s="203" t="s">
        <v>13562</v>
      </c>
      <c r="I5889" s="205" t="s">
        <v>1440</v>
      </c>
      <c r="J5889" s="206"/>
      <c r="K5889" s="203">
        <v>10</v>
      </c>
      <c r="L5889" s="207" t="s">
        <v>828</v>
      </c>
      <c r="M5889" s="208" t="s">
        <v>2216</v>
      </c>
      <c r="N5889" s="209">
        <f t="shared" si="0"/>
        <v>2026</v>
      </c>
      <c r="O5889" s="210">
        <f t="shared" si="1"/>
        <v>1</v>
      </c>
      <c r="P5889" s="211" t="str">
        <f>IFERROR(VLOOKUP(F5889,연간집계!D:E,2,FALSE),"")</f>
        <v>PCMS_엽서 100</v>
      </c>
    </row>
    <row r="5890" spans="1:16" ht="12.75">
      <c r="A5890" s="201">
        <v>46041.310590277775</v>
      </c>
      <c r="B5890" s="202">
        <v>46041</v>
      </c>
      <c r="C5890" s="203" t="s">
        <v>13564</v>
      </c>
      <c r="D5890" s="203" t="s">
        <v>11</v>
      </c>
      <c r="E5890" s="204" t="s">
        <v>13561</v>
      </c>
      <c r="F5890" s="49" t="s">
        <v>1351</v>
      </c>
      <c r="G5890" s="203">
        <v>1</v>
      </c>
      <c r="H5890" s="203" t="s">
        <v>13562</v>
      </c>
      <c r="I5890" s="205" t="s">
        <v>1440</v>
      </c>
      <c r="J5890" s="206"/>
      <c r="K5890" s="203">
        <v>10</v>
      </c>
      <c r="L5890" s="207" t="s">
        <v>828</v>
      </c>
      <c r="M5890" s="208" t="s">
        <v>2216</v>
      </c>
      <c r="N5890" s="209">
        <f t="shared" si="0"/>
        <v>2026</v>
      </c>
      <c r="O5890" s="210">
        <f t="shared" si="1"/>
        <v>1</v>
      </c>
      <c r="P5890" s="211" t="str">
        <f>IFERROR(VLOOKUP(F5890,연간집계!D:E,2,FALSE),"")</f>
        <v>PCMS_엽서 100</v>
      </c>
    </row>
    <row r="5891" spans="1:16" ht="12.75">
      <c r="A5891" s="201">
        <v>46041.360844907409</v>
      </c>
      <c r="B5891" s="202">
        <v>46041</v>
      </c>
      <c r="C5891" s="203" t="s">
        <v>13565</v>
      </c>
      <c r="D5891" s="203" t="s">
        <v>11</v>
      </c>
      <c r="E5891" s="204" t="s">
        <v>13566</v>
      </c>
      <c r="F5891" s="49" t="s">
        <v>834</v>
      </c>
      <c r="G5891" s="203">
        <v>1</v>
      </c>
      <c r="H5891" s="203" t="s">
        <v>5075</v>
      </c>
      <c r="I5891" s="205" t="s">
        <v>1440</v>
      </c>
      <c r="J5891" s="206"/>
      <c r="K5891" s="203">
        <v>58</v>
      </c>
      <c r="L5891" s="207" t="s">
        <v>827</v>
      </c>
      <c r="M5891" s="208" t="s">
        <v>1436</v>
      </c>
      <c r="N5891" s="209">
        <f t="shared" si="0"/>
        <v>2026</v>
      </c>
      <c r="O5891" s="210">
        <f t="shared" si="1"/>
        <v>1</v>
      </c>
      <c r="P5891" s="211" t="str">
        <f>IFERROR(VLOOKUP(F5891,연간집계!D:E,2,FALSE),"")</f>
        <v>스탠다드 포토북 6*8 (소프트/무광)</v>
      </c>
    </row>
    <row r="5892" spans="1:16" ht="12.75">
      <c r="A5892" s="201">
        <v>46041.360856481479</v>
      </c>
      <c r="B5892" s="202">
        <v>46041</v>
      </c>
      <c r="C5892" s="203" t="s">
        <v>13567</v>
      </c>
      <c r="D5892" s="203" t="s">
        <v>11</v>
      </c>
      <c r="E5892" s="204" t="s">
        <v>13566</v>
      </c>
      <c r="F5892" s="49" t="s">
        <v>838</v>
      </c>
      <c r="G5892" s="203">
        <v>1</v>
      </c>
      <c r="H5892" s="203" t="s">
        <v>5075</v>
      </c>
      <c r="I5892" s="205" t="s">
        <v>1440</v>
      </c>
      <c r="J5892" s="206"/>
      <c r="K5892" s="203">
        <v>38</v>
      </c>
      <c r="L5892" s="207" t="s">
        <v>827</v>
      </c>
      <c r="M5892" s="208" t="s">
        <v>1497</v>
      </c>
      <c r="N5892" s="209">
        <f t="shared" si="0"/>
        <v>2026</v>
      </c>
      <c r="O5892" s="210">
        <f t="shared" si="1"/>
        <v>1</v>
      </c>
      <c r="P5892" s="211" t="str">
        <f>IFERROR(VLOOKUP(F5892,연간집계!D:E,2,FALSE),"")</f>
        <v>스탠다드 포토북 6*8 (하드/무광)</v>
      </c>
    </row>
    <row r="5893" spans="1:16" ht="12.75">
      <c r="A5893" s="201">
        <v>46041.360868055555</v>
      </c>
      <c r="B5893" s="202">
        <v>46041</v>
      </c>
      <c r="C5893" s="203" t="s">
        <v>13568</v>
      </c>
      <c r="D5893" s="203" t="s">
        <v>11</v>
      </c>
      <c r="E5893" s="204" t="s">
        <v>13566</v>
      </c>
      <c r="F5893" s="49" t="s">
        <v>834</v>
      </c>
      <c r="G5893" s="203">
        <v>1</v>
      </c>
      <c r="H5893" s="203" t="s">
        <v>5075</v>
      </c>
      <c r="I5893" s="205" t="s">
        <v>1440</v>
      </c>
      <c r="J5893" s="206"/>
      <c r="K5893" s="203">
        <v>80</v>
      </c>
      <c r="L5893" s="207" t="s">
        <v>827</v>
      </c>
      <c r="M5893" s="208" t="s">
        <v>1436</v>
      </c>
      <c r="N5893" s="209">
        <f t="shared" si="0"/>
        <v>2026</v>
      </c>
      <c r="O5893" s="210">
        <f t="shared" si="1"/>
        <v>1</v>
      </c>
      <c r="P5893" s="211" t="str">
        <f>IFERROR(VLOOKUP(F5893,연간집계!D:E,2,FALSE),"")</f>
        <v>스탠다드 포토북 6*8 (소프트/무광)</v>
      </c>
    </row>
    <row r="5894" spans="1:16" ht="12.75">
      <c r="A5894" s="201">
        <v>46041.378599537034</v>
      </c>
      <c r="B5894" s="202">
        <v>46040</v>
      </c>
      <c r="C5894" s="203" t="s">
        <v>13569</v>
      </c>
      <c r="D5894" s="203" t="s">
        <v>11</v>
      </c>
      <c r="E5894" s="204" t="s">
        <v>13570</v>
      </c>
      <c r="F5894" s="49" t="s">
        <v>924</v>
      </c>
      <c r="G5894" s="203">
        <v>1</v>
      </c>
      <c r="H5894" s="203" t="s">
        <v>1522</v>
      </c>
      <c r="I5894" s="205" t="s">
        <v>6143</v>
      </c>
      <c r="J5894" s="206"/>
      <c r="K5894" s="203">
        <v>16</v>
      </c>
      <c r="L5894" s="207" t="s">
        <v>827</v>
      </c>
      <c r="M5894" s="208" t="s">
        <v>1449</v>
      </c>
      <c r="N5894" s="209">
        <f t="shared" si="0"/>
        <v>2026</v>
      </c>
      <c r="O5894" s="210">
        <f t="shared" si="1"/>
        <v>1</v>
      </c>
      <c r="P5894" s="211" t="str">
        <f>IFERROR(VLOOKUP(F5894,연간집계!D:E,2,FALSE),"")</f>
        <v>베이비진 210 (14p)</v>
      </c>
    </row>
    <row r="5895" spans="1:16" ht="12.75">
      <c r="A5895" s="201">
        <v>46041.378611111111</v>
      </c>
      <c r="B5895" s="202">
        <v>46040</v>
      </c>
      <c r="C5895" s="203" t="s">
        <v>13571</v>
      </c>
      <c r="D5895" s="203" t="s">
        <v>11</v>
      </c>
      <c r="E5895" s="204" t="s">
        <v>13570</v>
      </c>
      <c r="F5895" s="49" t="s">
        <v>924</v>
      </c>
      <c r="G5895" s="203">
        <v>1</v>
      </c>
      <c r="H5895" s="203" t="s">
        <v>1522</v>
      </c>
      <c r="I5895" s="205" t="s">
        <v>6143</v>
      </c>
      <c r="J5895" s="206"/>
      <c r="K5895" s="203">
        <v>16</v>
      </c>
      <c r="L5895" s="207" t="s">
        <v>827</v>
      </c>
      <c r="M5895" s="208" t="s">
        <v>1449</v>
      </c>
      <c r="N5895" s="209">
        <f t="shared" si="0"/>
        <v>2026</v>
      </c>
      <c r="O5895" s="210">
        <f t="shared" si="1"/>
        <v>1</v>
      </c>
      <c r="P5895" s="211" t="str">
        <f>IFERROR(VLOOKUP(F5895,연간집계!D:E,2,FALSE),"")</f>
        <v>베이비진 210 (14p)</v>
      </c>
    </row>
    <row r="5896" spans="1:16" ht="12.75">
      <c r="A5896" s="201">
        <v>46041.438032407408</v>
      </c>
      <c r="B5896" s="202">
        <v>46041</v>
      </c>
      <c r="C5896" s="203" t="s">
        <v>13572</v>
      </c>
      <c r="D5896" s="203" t="s">
        <v>11</v>
      </c>
      <c r="E5896" s="204" t="s">
        <v>13573</v>
      </c>
      <c r="F5896" s="49" t="s">
        <v>1284</v>
      </c>
      <c r="G5896" s="203">
        <v>3</v>
      </c>
      <c r="H5896" s="203" t="s">
        <v>11239</v>
      </c>
      <c r="I5896" s="205" t="s">
        <v>1842</v>
      </c>
      <c r="J5896" s="206"/>
      <c r="K5896" s="203">
        <v>26</v>
      </c>
      <c r="L5896" s="207" t="s">
        <v>827</v>
      </c>
      <c r="M5896" s="208" t="s">
        <v>1425</v>
      </c>
      <c r="N5896" s="209">
        <f t="shared" si="0"/>
        <v>2026</v>
      </c>
      <c r="O5896" s="210">
        <f t="shared" si="1"/>
        <v>1</v>
      </c>
      <c r="P5896" s="211" t="str">
        <f>IFERROR(VLOOKUP(F5896,연간집계!D:E,2,FALSE),"")</f>
        <v>PCMS_스탠다드캘린더</v>
      </c>
    </row>
    <row r="5897" spans="1:16" ht="12.75">
      <c r="A5897" s="201">
        <v>46041.477326388886</v>
      </c>
      <c r="B5897" s="202">
        <v>46041</v>
      </c>
      <c r="C5897" s="203" t="s">
        <v>13574</v>
      </c>
      <c r="D5897" s="203" t="s">
        <v>11</v>
      </c>
      <c r="E5897" s="204" t="s">
        <v>13575</v>
      </c>
      <c r="F5897" s="49" t="s">
        <v>1362</v>
      </c>
      <c r="G5897" s="203">
        <v>1</v>
      </c>
      <c r="H5897" s="203" t="s">
        <v>3513</v>
      </c>
      <c r="I5897" s="205" t="s">
        <v>3003</v>
      </c>
      <c r="J5897" s="206"/>
      <c r="K5897" s="203">
        <v>1</v>
      </c>
      <c r="L5897" s="207" t="s">
        <v>827</v>
      </c>
      <c r="M5897" s="208" t="s">
        <v>1645</v>
      </c>
      <c r="N5897" s="209">
        <f t="shared" si="0"/>
        <v>2026</v>
      </c>
      <c r="O5897" s="210">
        <f t="shared" si="1"/>
        <v>1</v>
      </c>
      <c r="P5897" s="211" t="str">
        <f>IFERROR(VLOOKUP(F5897,연간집계!D:E,2,FALSE),"")</f>
        <v>PCMS_포스터 210 (무광)</v>
      </c>
    </row>
    <row r="5898" spans="1:16" ht="12.75">
      <c r="A5898" s="201">
        <v>46041.477337962962</v>
      </c>
      <c r="B5898" s="202">
        <v>46041</v>
      </c>
      <c r="C5898" s="203" t="s">
        <v>13576</v>
      </c>
      <c r="D5898" s="203" t="s">
        <v>11</v>
      </c>
      <c r="E5898" s="204" t="s">
        <v>13575</v>
      </c>
      <c r="F5898" s="49" t="s">
        <v>1362</v>
      </c>
      <c r="G5898" s="203">
        <v>1</v>
      </c>
      <c r="H5898" s="203" t="s">
        <v>3513</v>
      </c>
      <c r="I5898" s="205" t="s">
        <v>3005</v>
      </c>
      <c r="J5898" s="206"/>
      <c r="K5898" s="203">
        <v>1</v>
      </c>
      <c r="L5898" s="207" t="s">
        <v>827</v>
      </c>
      <c r="M5898" s="208" t="s">
        <v>1645</v>
      </c>
      <c r="N5898" s="209">
        <f t="shared" si="0"/>
        <v>2026</v>
      </c>
      <c r="O5898" s="210">
        <f t="shared" si="1"/>
        <v>1</v>
      </c>
      <c r="P5898" s="211" t="str">
        <f>IFERROR(VLOOKUP(F5898,연간집계!D:E,2,FALSE),"")</f>
        <v>PCMS_포스터 210 (무광)</v>
      </c>
    </row>
    <row r="5899" spans="1:16" ht="12.75">
      <c r="A5899" s="201">
        <v>46041.477349537039</v>
      </c>
      <c r="B5899" s="202">
        <v>46041</v>
      </c>
      <c r="C5899" s="203" t="s">
        <v>13577</v>
      </c>
      <c r="D5899" s="203" t="s">
        <v>11</v>
      </c>
      <c r="E5899" s="204" t="s">
        <v>13575</v>
      </c>
      <c r="F5899" s="49" t="s">
        <v>865</v>
      </c>
      <c r="G5899" s="203">
        <v>1</v>
      </c>
      <c r="H5899" s="203" t="s">
        <v>3513</v>
      </c>
      <c r="I5899" s="205" t="s">
        <v>1566</v>
      </c>
      <c r="J5899" s="206"/>
      <c r="K5899" s="203">
        <v>32</v>
      </c>
      <c r="L5899" s="207" t="s">
        <v>827</v>
      </c>
      <c r="M5899" s="208" t="s">
        <v>1645</v>
      </c>
      <c r="N5899" s="209">
        <f t="shared" si="0"/>
        <v>2026</v>
      </c>
      <c r="O5899" s="210">
        <f t="shared" si="1"/>
        <v>1</v>
      </c>
      <c r="P5899" s="211" t="str">
        <f>IFERROR(VLOOKUP(F5899,연간집계!D:E,2,FALSE),"")</f>
        <v>스탠다드 포토북 8*6 (하드/무광)</v>
      </c>
    </row>
    <row r="5900" spans="1:16" ht="12.75">
      <c r="A5900" s="201">
        <v>46041.477361111109</v>
      </c>
      <c r="B5900" s="202">
        <v>46041</v>
      </c>
      <c r="C5900" s="203" t="s">
        <v>13578</v>
      </c>
      <c r="D5900" s="203" t="s">
        <v>11</v>
      </c>
      <c r="E5900" s="204" t="s">
        <v>13575</v>
      </c>
      <c r="F5900" s="49" t="s">
        <v>874</v>
      </c>
      <c r="G5900" s="203">
        <v>1</v>
      </c>
      <c r="H5900" s="203" t="s">
        <v>3513</v>
      </c>
      <c r="I5900" s="205" t="s">
        <v>1566</v>
      </c>
      <c r="J5900" s="206"/>
      <c r="K5900" s="203">
        <v>32</v>
      </c>
      <c r="L5900" s="207" t="s">
        <v>827</v>
      </c>
      <c r="M5900" s="208" t="s">
        <v>1645</v>
      </c>
      <c r="N5900" s="209">
        <f t="shared" si="0"/>
        <v>2026</v>
      </c>
      <c r="O5900" s="210">
        <f t="shared" si="1"/>
        <v>1</v>
      </c>
      <c r="P5900" s="211" t="str">
        <f>IFERROR(VLOOKUP(F5900,연간집계!D:E,2,FALSE),"")</f>
        <v>스탠다드 포토북 11*8 (하드/무광)</v>
      </c>
    </row>
    <row r="5901" spans="1:16" ht="12.75">
      <c r="A5901" s="201">
        <v>46041.540416666663</v>
      </c>
      <c r="B5901" s="202">
        <v>46041</v>
      </c>
      <c r="C5901" s="203" t="s">
        <v>13579</v>
      </c>
      <c r="D5901" s="203" t="s">
        <v>11</v>
      </c>
      <c r="E5901" s="204" t="s">
        <v>13580</v>
      </c>
      <c r="F5901" s="49" t="s">
        <v>861</v>
      </c>
      <c r="G5901" s="203">
        <v>1</v>
      </c>
      <c r="H5901" s="203" t="s">
        <v>13581</v>
      </c>
      <c r="I5901" s="205" t="s">
        <v>1440</v>
      </c>
      <c r="J5901" s="206"/>
      <c r="K5901" s="203">
        <v>40</v>
      </c>
      <c r="L5901" s="207" t="s">
        <v>827</v>
      </c>
      <c r="M5901" s="208" t="s">
        <v>1493</v>
      </c>
      <c r="N5901" s="209">
        <f t="shared" si="0"/>
        <v>2026</v>
      </c>
      <c r="O5901" s="210">
        <f t="shared" si="1"/>
        <v>1</v>
      </c>
      <c r="P5901" s="211" t="str">
        <f>IFERROR(VLOOKUP(F5901,연간집계!D:E,2,FALSE),"")</f>
        <v>스탠다드 포토북 8*6 (소프트/무광)</v>
      </c>
    </row>
    <row r="5902" spans="1:16" ht="12.75">
      <c r="A5902" s="201">
        <v>46041.555694444447</v>
      </c>
      <c r="B5902" s="202">
        <v>46041</v>
      </c>
      <c r="C5902" s="203" t="s">
        <v>13582</v>
      </c>
      <c r="D5902" s="203" t="s">
        <v>11</v>
      </c>
      <c r="E5902" s="204" t="s">
        <v>13583</v>
      </c>
      <c r="F5902" s="49" t="s">
        <v>1304</v>
      </c>
      <c r="G5902" s="203">
        <v>1</v>
      </c>
      <c r="H5902" s="203" t="s">
        <v>2392</v>
      </c>
      <c r="I5902" s="205" t="s">
        <v>4027</v>
      </c>
      <c r="J5902" s="208" t="s">
        <v>1850</v>
      </c>
      <c r="K5902" s="203">
        <v>1</v>
      </c>
      <c r="L5902" s="207" t="s">
        <v>827</v>
      </c>
      <c r="M5902" s="208" t="s">
        <v>1471</v>
      </c>
      <c r="N5902" s="209">
        <f t="shared" si="0"/>
        <v>2026</v>
      </c>
      <c r="O5902" s="210">
        <f t="shared" si="1"/>
        <v>1</v>
      </c>
      <c r="P5902" s="211" t="str">
        <f>IFERROR(VLOOKUP(F5902,연간집계!D:E,2,FALSE),"")</f>
        <v>PCMS_우드스탠드아크릴액자</v>
      </c>
    </row>
    <row r="5903" spans="1:16" ht="12.75">
      <c r="A5903" s="201">
        <v>46041.576597222222</v>
      </c>
      <c r="B5903" s="202">
        <v>46041</v>
      </c>
      <c r="C5903" s="203" t="s">
        <v>13584</v>
      </c>
      <c r="D5903" s="203" t="s">
        <v>11</v>
      </c>
      <c r="E5903" s="204" t="s">
        <v>13585</v>
      </c>
      <c r="F5903" s="49" t="s">
        <v>1324</v>
      </c>
      <c r="G5903" s="203">
        <v>1</v>
      </c>
      <c r="H5903" s="203" t="s">
        <v>3835</v>
      </c>
      <c r="I5903" s="205" t="s">
        <v>3468</v>
      </c>
      <c r="J5903" s="206"/>
      <c r="K5903" s="203">
        <v>1</v>
      </c>
      <c r="L5903" s="207" t="s">
        <v>827</v>
      </c>
      <c r="M5903" s="208" t="s">
        <v>1497</v>
      </c>
      <c r="N5903" s="209">
        <f t="shared" si="0"/>
        <v>2026</v>
      </c>
      <c r="O5903" s="210">
        <f t="shared" si="1"/>
        <v>1</v>
      </c>
      <c r="P5903" s="211" t="str">
        <f>IFERROR(VLOOKUP(F5903,연간집계!D:E,2,FALSE),"")</f>
        <v>감성액자 198</v>
      </c>
    </row>
    <row r="5904" spans="1:16" ht="12.75">
      <c r="A5904" s="201">
        <v>46041.627962962964</v>
      </c>
      <c r="B5904" s="202">
        <v>46041</v>
      </c>
      <c r="C5904" s="203" t="s">
        <v>13586</v>
      </c>
      <c r="D5904" s="203" t="s">
        <v>11</v>
      </c>
      <c r="E5904" s="204" t="s">
        <v>13587</v>
      </c>
      <c r="F5904" s="49" t="s">
        <v>1402</v>
      </c>
      <c r="G5904" s="203">
        <v>2</v>
      </c>
      <c r="H5904" s="203" t="s">
        <v>13588</v>
      </c>
      <c r="I5904" s="205" t="s">
        <v>7234</v>
      </c>
      <c r="J5904" s="206"/>
      <c r="K5904" s="203">
        <v>144</v>
      </c>
      <c r="L5904" s="207" t="s">
        <v>827</v>
      </c>
      <c r="M5904" s="208" t="s">
        <v>1629</v>
      </c>
      <c r="N5904" s="209">
        <f t="shared" si="0"/>
        <v>2026</v>
      </c>
      <c r="O5904" s="210">
        <f t="shared" si="1"/>
        <v>1</v>
      </c>
      <c r="P5904" s="211" t="str">
        <f>IFERROR(VLOOKUP(F5904,연간집계!D:E,2,FALSE),"")</f>
        <v>커스텀다이어리</v>
      </c>
    </row>
    <row r="5905" spans="1:16" ht="12.75">
      <c r="A5905" s="201">
        <v>46041.644791666666</v>
      </c>
      <c r="B5905" s="202">
        <v>46041</v>
      </c>
      <c r="C5905" s="203" t="s">
        <v>13589</v>
      </c>
      <c r="D5905" s="203" t="s">
        <v>11</v>
      </c>
      <c r="E5905" s="204" t="s">
        <v>13590</v>
      </c>
      <c r="F5905" s="49" t="s">
        <v>882</v>
      </c>
      <c r="G5905" s="203">
        <v>2</v>
      </c>
      <c r="H5905" s="203" t="s">
        <v>12979</v>
      </c>
      <c r="I5905" s="205" t="s">
        <v>3636</v>
      </c>
      <c r="J5905" s="208" t="s">
        <v>9459</v>
      </c>
      <c r="K5905" s="203">
        <v>56</v>
      </c>
      <c r="L5905" s="207" t="s">
        <v>827</v>
      </c>
      <c r="M5905" s="208" t="s">
        <v>1645</v>
      </c>
      <c r="N5905" s="209">
        <f t="shared" si="0"/>
        <v>2026</v>
      </c>
      <c r="O5905" s="210">
        <f t="shared" si="1"/>
        <v>1</v>
      </c>
      <c r="P5905" s="211" t="str">
        <f>IFERROR(VLOOKUP(F5905,연간집계!D:E,2,FALSE),"")</f>
        <v>레코드북 198</v>
      </c>
    </row>
    <row r="5906" spans="1:16" ht="12.75">
      <c r="A5906" s="201">
        <v>46041.69599537037</v>
      </c>
      <c r="B5906" s="202">
        <v>46041</v>
      </c>
      <c r="C5906" s="203" t="s">
        <v>13591</v>
      </c>
      <c r="D5906" s="203" t="s">
        <v>11</v>
      </c>
      <c r="E5906" s="204" t="s">
        <v>13592</v>
      </c>
      <c r="F5906" s="49" t="s">
        <v>856</v>
      </c>
      <c r="G5906" s="203">
        <v>1</v>
      </c>
      <c r="H5906" s="203" t="s">
        <v>11657</v>
      </c>
      <c r="I5906" s="205" t="s">
        <v>5118</v>
      </c>
      <c r="J5906" s="206"/>
      <c r="K5906" s="203">
        <v>36</v>
      </c>
      <c r="L5906" s="207" t="s">
        <v>827</v>
      </c>
      <c r="M5906" s="208" t="s">
        <v>2261</v>
      </c>
      <c r="N5906" s="209">
        <f t="shared" si="0"/>
        <v>2026</v>
      </c>
      <c r="O5906" s="210">
        <f t="shared" si="1"/>
        <v>1</v>
      </c>
      <c r="P5906" s="211" t="str">
        <f>IFERROR(VLOOKUP(F5906,연간집계!D:E,2,FALSE),"")</f>
        <v>스탠다드 포토북 8*8 (하드/무광)</v>
      </c>
    </row>
    <row r="5907" spans="1:16" ht="12.75">
      <c r="A5907" s="201">
        <v>46041.696006944447</v>
      </c>
      <c r="B5907" s="202">
        <v>46041</v>
      </c>
      <c r="C5907" s="203" t="s">
        <v>13593</v>
      </c>
      <c r="D5907" s="203" t="s">
        <v>11</v>
      </c>
      <c r="E5907" s="204" t="s">
        <v>13592</v>
      </c>
      <c r="F5907" s="49" t="s">
        <v>856</v>
      </c>
      <c r="G5907" s="203">
        <v>19</v>
      </c>
      <c r="H5907" s="203" t="s">
        <v>11657</v>
      </c>
      <c r="I5907" s="205" t="s">
        <v>5118</v>
      </c>
      <c r="J5907" s="206"/>
      <c r="K5907" s="203">
        <v>24</v>
      </c>
      <c r="L5907" s="207" t="s">
        <v>827</v>
      </c>
      <c r="M5907" s="208" t="s">
        <v>2261</v>
      </c>
      <c r="N5907" s="209">
        <f t="shared" si="0"/>
        <v>2026</v>
      </c>
      <c r="O5907" s="210">
        <f t="shared" si="1"/>
        <v>1</v>
      </c>
      <c r="P5907" s="211" t="str">
        <f>IFERROR(VLOOKUP(F5907,연간집계!D:E,2,FALSE),"")</f>
        <v>스탠다드 포토북 8*8 (하드/무광)</v>
      </c>
    </row>
    <row r="5908" spans="1:16" ht="12.75">
      <c r="A5908" s="201">
        <v>46041.696018518516</v>
      </c>
      <c r="B5908" s="202">
        <v>46041</v>
      </c>
      <c r="C5908" s="203" t="s">
        <v>13594</v>
      </c>
      <c r="D5908" s="203" t="s">
        <v>11</v>
      </c>
      <c r="E5908" s="204" t="s">
        <v>13592</v>
      </c>
      <c r="F5908" s="49" t="s">
        <v>856</v>
      </c>
      <c r="G5908" s="203">
        <v>19</v>
      </c>
      <c r="H5908" s="203" t="s">
        <v>11657</v>
      </c>
      <c r="I5908" s="205" t="s">
        <v>5118</v>
      </c>
      <c r="J5908" s="206"/>
      <c r="K5908" s="203">
        <v>24</v>
      </c>
      <c r="L5908" s="207" t="s">
        <v>827</v>
      </c>
      <c r="M5908" s="208" t="s">
        <v>2261</v>
      </c>
      <c r="N5908" s="209">
        <f t="shared" si="0"/>
        <v>2026</v>
      </c>
      <c r="O5908" s="210">
        <f t="shared" si="1"/>
        <v>1</v>
      </c>
      <c r="P5908" s="211" t="str">
        <f>IFERROR(VLOOKUP(F5908,연간집계!D:E,2,FALSE),"")</f>
        <v>스탠다드 포토북 8*8 (하드/무광)</v>
      </c>
    </row>
    <row r="5909" spans="1:16" ht="12.75">
      <c r="A5909" s="201">
        <v>46041.828541666669</v>
      </c>
      <c r="B5909" s="202">
        <v>46041</v>
      </c>
      <c r="C5909" s="203" t="s">
        <v>13595</v>
      </c>
      <c r="D5909" s="203" t="s">
        <v>11</v>
      </c>
      <c r="E5909" s="204" t="s">
        <v>13596</v>
      </c>
      <c r="F5909" s="49" t="s">
        <v>1051</v>
      </c>
      <c r="G5909" s="203">
        <v>3</v>
      </c>
      <c r="H5909" s="203" t="s">
        <v>13597</v>
      </c>
      <c r="I5909" s="205" t="s">
        <v>1440</v>
      </c>
      <c r="J5909" s="206"/>
      <c r="K5909" s="203">
        <v>76</v>
      </c>
      <c r="L5909" s="207" t="s">
        <v>827</v>
      </c>
      <c r="M5909" s="208" t="s">
        <v>1436</v>
      </c>
      <c r="N5909" s="209">
        <f t="shared" si="0"/>
        <v>2026</v>
      </c>
      <c r="O5909" s="210">
        <f t="shared" si="1"/>
        <v>1</v>
      </c>
      <c r="P5909" s="211" t="str">
        <f>IFERROR(VLOOKUP(F5909,연간집계!D:E,2,FALSE),"")</f>
        <v>프리북A4 (하드)</v>
      </c>
    </row>
    <row r="5910" spans="1:16" ht="12.75">
      <c r="A5910" s="201">
        <v>46041.843333333331</v>
      </c>
      <c r="B5910" s="202">
        <v>46041</v>
      </c>
      <c r="C5910" s="203" t="s">
        <v>13598</v>
      </c>
      <c r="D5910" s="203" t="s">
        <v>11</v>
      </c>
      <c r="E5910" s="204" t="s">
        <v>13599</v>
      </c>
      <c r="F5910" s="49" t="s">
        <v>74</v>
      </c>
      <c r="G5910" s="203">
        <v>1</v>
      </c>
      <c r="H5910" s="203" t="s">
        <v>13600</v>
      </c>
      <c r="I5910" s="205" t="s">
        <v>1783</v>
      </c>
      <c r="J5910" s="208" t="s">
        <v>1444</v>
      </c>
      <c r="K5910" s="203">
        <v>50</v>
      </c>
      <c r="L5910" s="207" t="s">
        <v>827</v>
      </c>
      <c r="M5910" s="208" t="s">
        <v>1436</v>
      </c>
      <c r="N5910" s="209">
        <f t="shared" si="0"/>
        <v>2026</v>
      </c>
      <c r="O5910" s="210">
        <f t="shared" si="1"/>
        <v>1</v>
      </c>
      <c r="P5910" s="211" t="str">
        <f>IFERROR(VLOOKUP(F5910,연간집계!D:E,2,FALSE),"")</f>
        <v>포토그랩스pro 210</v>
      </c>
    </row>
    <row r="5911" spans="1:16" ht="12.75">
      <c r="A5911" s="201">
        <v>46041.896620370368</v>
      </c>
      <c r="B5911" s="202">
        <v>46041</v>
      </c>
      <c r="C5911" s="203" t="s">
        <v>13601</v>
      </c>
      <c r="D5911" s="203" t="s">
        <v>11</v>
      </c>
      <c r="E5911" s="204" t="s">
        <v>13602</v>
      </c>
      <c r="F5911" s="49" t="s">
        <v>1299</v>
      </c>
      <c r="G5911" s="203">
        <v>1</v>
      </c>
      <c r="H5911" s="203" t="s">
        <v>13603</v>
      </c>
      <c r="I5911" s="205" t="s">
        <v>1440</v>
      </c>
      <c r="J5911" s="206"/>
      <c r="K5911" s="203">
        <v>15</v>
      </c>
      <c r="L5911" s="207" t="s">
        <v>828</v>
      </c>
      <c r="M5911" s="208" t="s">
        <v>1481</v>
      </c>
      <c r="N5911" s="209">
        <f t="shared" si="0"/>
        <v>2026</v>
      </c>
      <c r="O5911" s="210">
        <f t="shared" si="1"/>
        <v>1</v>
      </c>
      <c r="P5911" s="211" t="str">
        <f>IFERROR(VLOOKUP(F5911,연간집계!D:E,2,FALSE),"")</f>
        <v>PCMS_우드월캘린더</v>
      </c>
    </row>
    <row r="5912" spans="1:16" ht="12.75">
      <c r="A5912" s="201">
        <v>46041.896631944444</v>
      </c>
      <c r="B5912" s="202">
        <v>46041</v>
      </c>
      <c r="C5912" s="203" t="s">
        <v>13604</v>
      </c>
      <c r="D5912" s="203" t="s">
        <v>11</v>
      </c>
      <c r="E5912" s="204" t="s">
        <v>13602</v>
      </c>
      <c r="F5912" s="49" t="s">
        <v>1299</v>
      </c>
      <c r="G5912" s="203">
        <v>1</v>
      </c>
      <c r="H5912" s="203" t="s">
        <v>13603</v>
      </c>
      <c r="I5912" s="205" t="s">
        <v>1440</v>
      </c>
      <c r="J5912" s="206"/>
      <c r="K5912" s="203">
        <v>15</v>
      </c>
      <c r="L5912" s="207" t="s">
        <v>828</v>
      </c>
      <c r="M5912" s="208" t="s">
        <v>1481</v>
      </c>
      <c r="N5912" s="209">
        <f t="shared" si="0"/>
        <v>2026</v>
      </c>
      <c r="O5912" s="210">
        <f t="shared" si="1"/>
        <v>1</v>
      </c>
      <c r="P5912" s="211" t="str">
        <f>IFERROR(VLOOKUP(F5912,연간집계!D:E,2,FALSE),"")</f>
        <v>PCMS_우드월캘린더</v>
      </c>
    </row>
    <row r="5913" spans="1:16" ht="12.75">
      <c r="A5913" s="201">
        <v>46041.896643518521</v>
      </c>
      <c r="B5913" s="202">
        <v>46041</v>
      </c>
      <c r="C5913" s="203" t="s">
        <v>13605</v>
      </c>
      <c r="D5913" s="203" t="s">
        <v>11</v>
      </c>
      <c r="E5913" s="204" t="s">
        <v>13602</v>
      </c>
      <c r="F5913" s="49" t="s">
        <v>1299</v>
      </c>
      <c r="G5913" s="203">
        <v>1</v>
      </c>
      <c r="H5913" s="203" t="s">
        <v>13603</v>
      </c>
      <c r="I5913" s="205" t="s">
        <v>1440</v>
      </c>
      <c r="J5913" s="206"/>
      <c r="K5913" s="203">
        <v>15</v>
      </c>
      <c r="L5913" s="207" t="s">
        <v>828</v>
      </c>
      <c r="M5913" s="208" t="s">
        <v>1481</v>
      </c>
      <c r="N5913" s="209">
        <f t="shared" si="0"/>
        <v>2026</v>
      </c>
      <c r="O5913" s="210">
        <f t="shared" si="1"/>
        <v>1</v>
      </c>
      <c r="P5913" s="211" t="str">
        <f>IFERROR(VLOOKUP(F5913,연간집계!D:E,2,FALSE),"")</f>
        <v>PCMS_우드월캘린더</v>
      </c>
    </row>
    <row r="5914" spans="1:16" ht="12.75">
      <c r="A5914" s="201">
        <v>46041.896655092591</v>
      </c>
      <c r="B5914" s="202">
        <v>46041</v>
      </c>
      <c r="C5914" s="203" t="s">
        <v>13606</v>
      </c>
      <c r="D5914" s="203" t="s">
        <v>11</v>
      </c>
      <c r="E5914" s="204" t="s">
        <v>13602</v>
      </c>
      <c r="F5914" s="49" t="s">
        <v>1299</v>
      </c>
      <c r="G5914" s="203">
        <v>1</v>
      </c>
      <c r="H5914" s="203" t="s">
        <v>13603</v>
      </c>
      <c r="I5914" s="205" t="s">
        <v>1440</v>
      </c>
      <c r="J5914" s="206"/>
      <c r="K5914" s="203">
        <v>15</v>
      </c>
      <c r="L5914" s="207" t="s">
        <v>828</v>
      </c>
      <c r="M5914" s="208" t="s">
        <v>1481</v>
      </c>
      <c r="N5914" s="209">
        <f t="shared" si="0"/>
        <v>2026</v>
      </c>
      <c r="O5914" s="210">
        <f t="shared" si="1"/>
        <v>1</v>
      </c>
      <c r="P5914" s="211" t="str">
        <f>IFERROR(VLOOKUP(F5914,연간집계!D:E,2,FALSE),"")</f>
        <v>PCMS_우드월캘린더</v>
      </c>
    </row>
    <row r="5915" spans="1:16" ht="12.75">
      <c r="A5915" s="201">
        <v>46041.914421296293</v>
      </c>
      <c r="B5915" s="202">
        <v>46041</v>
      </c>
      <c r="C5915" s="203" t="s">
        <v>13607</v>
      </c>
      <c r="D5915" s="203" t="s">
        <v>11</v>
      </c>
      <c r="E5915" s="204" t="s">
        <v>13608</v>
      </c>
      <c r="F5915" s="49" t="s">
        <v>1247</v>
      </c>
      <c r="G5915" s="203">
        <v>1</v>
      </c>
      <c r="H5915" s="203" t="s">
        <v>13609</v>
      </c>
      <c r="I5915" s="205" t="s">
        <v>1556</v>
      </c>
      <c r="J5915" s="206"/>
      <c r="K5915" s="203">
        <v>24</v>
      </c>
      <c r="L5915" s="207" t="s">
        <v>828</v>
      </c>
      <c r="M5915" s="208" t="s">
        <v>1493</v>
      </c>
      <c r="N5915" s="209">
        <f t="shared" si="0"/>
        <v>2026</v>
      </c>
      <c r="O5915" s="210">
        <f t="shared" si="1"/>
        <v>1</v>
      </c>
      <c r="P5915" s="211" t="str">
        <f>IFERROR(VLOOKUP(F5915,연간집계!D:E,2,FALSE),"")</f>
        <v>모바일 포토북 197 (여행)</v>
      </c>
    </row>
    <row r="5916" spans="1:16" ht="12.75">
      <c r="A5916" s="201">
        <v>46041.91443287037</v>
      </c>
      <c r="B5916" s="202">
        <v>46041</v>
      </c>
      <c r="C5916" s="203" t="s">
        <v>13610</v>
      </c>
      <c r="D5916" s="203" t="s">
        <v>11</v>
      </c>
      <c r="E5916" s="204" t="s">
        <v>13608</v>
      </c>
      <c r="F5916" s="49" t="s">
        <v>1247</v>
      </c>
      <c r="G5916" s="203">
        <v>1</v>
      </c>
      <c r="H5916" s="203" t="s">
        <v>13609</v>
      </c>
      <c r="I5916" s="205" t="s">
        <v>1556</v>
      </c>
      <c r="J5916" s="206"/>
      <c r="K5916" s="203">
        <v>24</v>
      </c>
      <c r="L5916" s="207" t="s">
        <v>828</v>
      </c>
      <c r="M5916" s="208" t="s">
        <v>1493</v>
      </c>
      <c r="N5916" s="209">
        <f t="shared" si="0"/>
        <v>2026</v>
      </c>
      <c r="O5916" s="210">
        <f t="shared" si="1"/>
        <v>1</v>
      </c>
      <c r="P5916" s="211" t="str">
        <f>IFERROR(VLOOKUP(F5916,연간집계!D:E,2,FALSE),"")</f>
        <v>모바일 포토북 197 (여행)</v>
      </c>
    </row>
    <row r="5917" spans="1:16" ht="12.75">
      <c r="A5917" s="201">
        <v>46041.923333333332</v>
      </c>
      <c r="B5917" s="202">
        <v>46041</v>
      </c>
      <c r="C5917" s="203" t="s">
        <v>13611</v>
      </c>
      <c r="D5917" s="203" t="s">
        <v>11</v>
      </c>
      <c r="E5917" s="204" t="s">
        <v>13612</v>
      </c>
      <c r="F5917" s="49" t="s">
        <v>1043</v>
      </c>
      <c r="G5917" s="203">
        <v>1</v>
      </c>
      <c r="H5917" s="203" t="s">
        <v>10474</v>
      </c>
      <c r="I5917" s="205" t="s">
        <v>1440</v>
      </c>
      <c r="J5917" s="206"/>
      <c r="K5917" s="203">
        <v>100</v>
      </c>
      <c r="L5917" s="207" t="s">
        <v>827</v>
      </c>
      <c r="M5917" s="208" t="s">
        <v>1449</v>
      </c>
      <c r="N5917" s="209">
        <f t="shared" si="0"/>
        <v>2026</v>
      </c>
      <c r="O5917" s="210">
        <f t="shared" si="1"/>
        <v>1</v>
      </c>
      <c r="P5917" s="211" t="str">
        <f>IFERROR(VLOOKUP(F5917,연간집계!D:E,2,FALSE),"")</f>
        <v>프리북 198 (하드)</v>
      </c>
    </row>
    <row r="5918" spans="1:16" ht="12.75">
      <c r="A5918" s="201">
        <v>46041.935266203705</v>
      </c>
      <c r="B5918" s="202">
        <v>46041</v>
      </c>
      <c r="C5918" s="203" t="s">
        <v>13613</v>
      </c>
      <c r="D5918" s="203" t="s">
        <v>11</v>
      </c>
      <c r="E5918" s="204" t="s">
        <v>13614</v>
      </c>
      <c r="F5918" s="49" t="s">
        <v>1284</v>
      </c>
      <c r="G5918" s="203">
        <v>10</v>
      </c>
      <c r="H5918" s="203" t="s">
        <v>13615</v>
      </c>
      <c r="I5918" s="205" t="s">
        <v>5442</v>
      </c>
      <c r="J5918" s="206"/>
      <c r="K5918" s="203">
        <v>26</v>
      </c>
      <c r="L5918" s="207" t="s">
        <v>827</v>
      </c>
      <c r="M5918" s="208" t="s">
        <v>1497</v>
      </c>
      <c r="N5918" s="209">
        <f t="shared" si="0"/>
        <v>2026</v>
      </c>
      <c r="O5918" s="210">
        <f t="shared" si="1"/>
        <v>1</v>
      </c>
      <c r="P5918" s="211" t="str">
        <f>IFERROR(VLOOKUP(F5918,연간집계!D:E,2,FALSE),"")</f>
        <v>PCMS_스탠다드캘린더</v>
      </c>
    </row>
    <row r="5919" spans="1:16" ht="12.75">
      <c r="A5919" s="201">
        <v>46041.967916666668</v>
      </c>
      <c r="B5919" s="202">
        <v>46041</v>
      </c>
      <c r="C5919" s="203" t="s">
        <v>13616</v>
      </c>
      <c r="D5919" s="203" t="s">
        <v>11</v>
      </c>
      <c r="E5919" s="204" t="s">
        <v>13617</v>
      </c>
      <c r="F5919" s="49" t="s">
        <v>885</v>
      </c>
      <c r="G5919" s="203">
        <v>1</v>
      </c>
      <c r="H5919" s="203" t="s">
        <v>5353</v>
      </c>
      <c r="I5919" s="205" t="s">
        <v>5354</v>
      </c>
      <c r="J5919" s="206"/>
      <c r="K5919" s="203">
        <v>60</v>
      </c>
      <c r="L5919" s="207" t="s">
        <v>827</v>
      </c>
      <c r="M5919" s="208" t="s">
        <v>1436</v>
      </c>
      <c r="N5919" s="209">
        <f t="shared" si="0"/>
        <v>2026</v>
      </c>
      <c r="O5919" s="210">
        <f t="shared" si="1"/>
        <v>1</v>
      </c>
      <c r="P5919" s="211" t="str">
        <f>IFERROR(VLOOKUP(F5919,연간집계!D:E,2,FALSE),"")</f>
        <v>마이트립북 150</v>
      </c>
    </row>
    <row r="5920" spans="1:16" ht="12.75">
      <c r="A5920" s="201">
        <v>46041.985810185186</v>
      </c>
      <c r="B5920" s="202">
        <v>46041</v>
      </c>
      <c r="C5920" s="203" t="s">
        <v>13618</v>
      </c>
      <c r="D5920" s="203" t="s">
        <v>11</v>
      </c>
      <c r="E5920" s="204" t="s">
        <v>13619</v>
      </c>
      <c r="F5920" s="49" t="s">
        <v>1048</v>
      </c>
      <c r="G5920" s="203">
        <v>1</v>
      </c>
      <c r="H5920" s="203" t="s">
        <v>1830</v>
      </c>
      <c r="I5920" s="205" t="s">
        <v>1440</v>
      </c>
      <c r="J5920" s="206"/>
      <c r="K5920" s="203">
        <v>80</v>
      </c>
      <c r="L5920" s="207" t="s">
        <v>827</v>
      </c>
      <c r="M5920" s="208" t="s">
        <v>1436</v>
      </c>
      <c r="N5920" s="209">
        <f t="shared" si="0"/>
        <v>2026</v>
      </c>
      <c r="O5920" s="210">
        <f t="shared" si="1"/>
        <v>1</v>
      </c>
      <c r="P5920" s="211" t="str">
        <f>IFERROR(VLOOKUP(F5920,연간집계!D:E,2,FALSE),"")</f>
        <v>프리북와이드 (하드)</v>
      </c>
    </row>
    <row r="5921" spans="1:16" ht="12.75">
      <c r="A5921" s="201">
        <v>46041.985833333332</v>
      </c>
      <c r="B5921" s="202">
        <v>46041</v>
      </c>
      <c r="C5921" s="203" t="s">
        <v>13620</v>
      </c>
      <c r="D5921" s="203" t="s">
        <v>11</v>
      </c>
      <c r="E5921" s="204" t="s">
        <v>13619</v>
      </c>
      <c r="F5921" s="49" t="s">
        <v>1048</v>
      </c>
      <c r="G5921" s="203">
        <v>1</v>
      </c>
      <c r="H5921" s="203" t="s">
        <v>1830</v>
      </c>
      <c r="I5921" s="205" t="s">
        <v>1440</v>
      </c>
      <c r="J5921" s="206"/>
      <c r="K5921" s="203">
        <v>80</v>
      </c>
      <c r="L5921" s="207" t="s">
        <v>827</v>
      </c>
      <c r="M5921" s="208" t="s">
        <v>1436</v>
      </c>
      <c r="N5921" s="209">
        <f t="shared" si="0"/>
        <v>2026</v>
      </c>
      <c r="O5921" s="210">
        <f t="shared" si="1"/>
        <v>1</v>
      </c>
      <c r="P5921" s="211" t="str">
        <f>IFERROR(VLOOKUP(F5921,연간집계!D:E,2,FALSE),"")</f>
        <v>프리북와이드 (하드)</v>
      </c>
    </row>
    <row r="5922" spans="1:16" ht="12.75">
      <c r="A5922" s="201">
        <v>46042.021412037036</v>
      </c>
      <c r="B5922" s="202">
        <v>46042</v>
      </c>
      <c r="C5922" s="203" t="s">
        <v>13621</v>
      </c>
      <c r="D5922" s="203" t="s">
        <v>11</v>
      </c>
      <c r="E5922" s="204" t="s">
        <v>13622</v>
      </c>
      <c r="F5922" s="49" t="s">
        <v>1247</v>
      </c>
      <c r="G5922" s="203">
        <v>1</v>
      </c>
      <c r="H5922" s="203" t="s">
        <v>13623</v>
      </c>
      <c r="I5922" s="205" t="s">
        <v>1556</v>
      </c>
      <c r="J5922" s="206"/>
      <c r="K5922" s="203">
        <v>24</v>
      </c>
      <c r="L5922" s="207" t="s">
        <v>828</v>
      </c>
      <c r="M5922" s="208" t="s">
        <v>1502</v>
      </c>
      <c r="N5922" s="209">
        <f t="shared" si="0"/>
        <v>2026</v>
      </c>
      <c r="O5922" s="210">
        <f t="shared" si="1"/>
        <v>1</v>
      </c>
      <c r="P5922" s="211" t="str">
        <f>IFERROR(VLOOKUP(F5922,연간집계!D:E,2,FALSE),"")</f>
        <v>모바일 포토북 197 (여행)</v>
      </c>
    </row>
    <row r="5923" spans="1:16" ht="12.75">
      <c r="A5923" s="201">
        <v>46042.021423611113</v>
      </c>
      <c r="B5923" s="202">
        <v>46042</v>
      </c>
      <c r="C5923" s="203" t="s">
        <v>13624</v>
      </c>
      <c r="D5923" s="203" t="s">
        <v>11</v>
      </c>
      <c r="E5923" s="204" t="s">
        <v>13622</v>
      </c>
      <c r="F5923" s="49" t="s">
        <v>1247</v>
      </c>
      <c r="G5923" s="203">
        <v>1</v>
      </c>
      <c r="H5923" s="203" t="s">
        <v>13623</v>
      </c>
      <c r="I5923" s="205" t="s">
        <v>1556</v>
      </c>
      <c r="J5923" s="206"/>
      <c r="K5923" s="203">
        <v>24</v>
      </c>
      <c r="L5923" s="207" t="s">
        <v>828</v>
      </c>
      <c r="M5923" s="208" t="s">
        <v>1502</v>
      </c>
      <c r="N5923" s="209">
        <f t="shared" si="0"/>
        <v>2026</v>
      </c>
      <c r="O5923" s="210">
        <f t="shared" si="1"/>
        <v>1</v>
      </c>
      <c r="P5923" s="211" t="str">
        <f>IFERROR(VLOOKUP(F5923,연간집계!D:E,2,FALSE),"")</f>
        <v>모바일 포토북 197 (여행)</v>
      </c>
    </row>
    <row r="5924" spans="1:16" ht="12.75">
      <c r="A5924" s="201">
        <v>46042.27579861111</v>
      </c>
      <c r="B5924" s="202">
        <v>46042</v>
      </c>
      <c r="C5924" s="203" t="s">
        <v>13625</v>
      </c>
      <c r="D5924" s="203" t="s">
        <v>11</v>
      </c>
      <c r="E5924" s="204" t="s">
        <v>13626</v>
      </c>
      <c r="F5924" s="49" t="s">
        <v>1366</v>
      </c>
      <c r="G5924" s="203">
        <v>1</v>
      </c>
      <c r="H5924" s="203" t="s">
        <v>6522</v>
      </c>
      <c r="I5924" s="205" t="s">
        <v>1440</v>
      </c>
      <c r="J5924" s="206"/>
      <c r="K5924" s="203">
        <v>4</v>
      </c>
      <c r="L5924" s="207" t="s">
        <v>827</v>
      </c>
      <c r="M5924" s="208" t="s">
        <v>1436</v>
      </c>
      <c r="N5924" s="209">
        <f t="shared" si="0"/>
        <v>2026</v>
      </c>
      <c r="O5924" s="210">
        <f t="shared" si="1"/>
        <v>1</v>
      </c>
      <c r="P5924" s="211" t="str">
        <f>IFERROR(VLOOKUP(F5924,연간집계!D:E,2,FALSE),"")</f>
        <v>PCMS_포스터 297 (무광)</v>
      </c>
    </row>
    <row r="5925" spans="1:16" ht="12.75">
      <c r="A5925" s="201">
        <v>46042.275810185187</v>
      </c>
      <c r="B5925" s="202">
        <v>46042</v>
      </c>
      <c r="C5925" s="203" t="s">
        <v>13627</v>
      </c>
      <c r="D5925" s="203" t="s">
        <v>11</v>
      </c>
      <c r="E5925" s="204" t="s">
        <v>13626</v>
      </c>
      <c r="F5925" s="49" t="s">
        <v>847</v>
      </c>
      <c r="G5925" s="203">
        <v>1</v>
      </c>
      <c r="H5925" s="203" t="s">
        <v>6522</v>
      </c>
      <c r="I5925" s="205" t="s">
        <v>1440</v>
      </c>
      <c r="J5925" s="206"/>
      <c r="K5925" s="203">
        <v>58</v>
      </c>
      <c r="L5925" s="207" t="s">
        <v>827</v>
      </c>
      <c r="M5925" s="208" t="s">
        <v>1436</v>
      </c>
      <c r="N5925" s="209">
        <f t="shared" si="0"/>
        <v>2026</v>
      </c>
      <c r="O5925" s="210">
        <f t="shared" si="1"/>
        <v>1</v>
      </c>
      <c r="P5925" s="211" t="str">
        <f>IFERROR(VLOOKUP(F5925,연간집계!D:E,2,FALSE),"")</f>
        <v>스탠다드 포토북 8*11 (하드/무광)</v>
      </c>
    </row>
    <row r="5926" spans="1:16" ht="12.75">
      <c r="A5926" s="201">
        <v>46042.3437962963</v>
      </c>
      <c r="B5926" s="202">
        <v>46042</v>
      </c>
      <c r="C5926" s="203" t="s">
        <v>13628</v>
      </c>
      <c r="D5926" s="203" t="s">
        <v>11</v>
      </c>
      <c r="E5926" s="204" t="s">
        <v>13629</v>
      </c>
      <c r="F5926" s="49" t="s">
        <v>1027</v>
      </c>
      <c r="G5926" s="203">
        <v>1</v>
      </c>
      <c r="H5926" s="203" t="s">
        <v>10666</v>
      </c>
      <c r="I5926" s="205" t="s">
        <v>1455</v>
      </c>
      <c r="J5926" s="208" t="s">
        <v>3238</v>
      </c>
      <c r="K5926" s="203">
        <v>80</v>
      </c>
      <c r="L5926" s="207" t="s">
        <v>827</v>
      </c>
      <c r="M5926" s="208" t="s">
        <v>1436</v>
      </c>
      <c r="N5926" s="209">
        <f t="shared" si="0"/>
        <v>2026</v>
      </c>
      <c r="O5926" s="210">
        <f t="shared" si="1"/>
        <v>1</v>
      </c>
      <c r="P5926" s="211" t="str">
        <f>IFERROR(VLOOKUP(F5926,연간집계!D:E,2,FALSE),"")</f>
        <v>트래블북 198 (쿠션하드/78p)</v>
      </c>
    </row>
    <row r="5927" spans="1:16" ht="12.75">
      <c r="A5927" s="201">
        <v>46042.343807870369</v>
      </c>
      <c r="B5927" s="202">
        <v>46042</v>
      </c>
      <c r="C5927" s="203" t="s">
        <v>13630</v>
      </c>
      <c r="D5927" s="203" t="s">
        <v>11</v>
      </c>
      <c r="E5927" s="204" t="s">
        <v>13631</v>
      </c>
      <c r="F5927" s="49" t="s">
        <v>22</v>
      </c>
      <c r="G5927" s="203">
        <v>1</v>
      </c>
      <c r="H5927" s="203" t="s">
        <v>1877</v>
      </c>
      <c r="I5927" s="205" t="s">
        <v>1440</v>
      </c>
      <c r="J5927" s="206"/>
      <c r="K5927" s="203">
        <v>40</v>
      </c>
      <c r="L5927" s="207" t="s">
        <v>827</v>
      </c>
      <c r="M5927" s="208" t="s">
        <v>1851</v>
      </c>
      <c r="N5927" s="209">
        <f t="shared" si="0"/>
        <v>2026</v>
      </c>
      <c r="O5927" s="210">
        <f t="shared" si="1"/>
        <v>1</v>
      </c>
      <c r="P5927" s="211" t="str">
        <f>IFERROR(VLOOKUP(F5927,연간집계!D:E,2,FALSE),"")</f>
        <v>러브데이북 (러블리핑크/기본)</v>
      </c>
    </row>
    <row r="5928" spans="1:16" ht="12.75">
      <c r="A5928" s="201">
        <v>46042.415856481479</v>
      </c>
      <c r="B5928" s="202">
        <v>46041</v>
      </c>
      <c r="C5928" s="203" t="s">
        <v>13632</v>
      </c>
      <c r="D5928" s="203" t="s">
        <v>11</v>
      </c>
      <c r="E5928" s="204" t="s">
        <v>13633</v>
      </c>
      <c r="F5928" s="49" t="s">
        <v>1076</v>
      </c>
      <c r="G5928" s="203">
        <v>8</v>
      </c>
      <c r="H5928" s="203" t="s">
        <v>13634</v>
      </c>
      <c r="I5928" s="205" t="s">
        <v>1483</v>
      </c>
      <c r="J5928" s="203" t="s">
        <v>4458</v>
      </c>
      <c r="K5928" s="203">
        <v>40</v>
      </c>
      <c r="L5928" s="207" t="s">
        <v>827</v>
      </c>
      <c r="M5928" s="208" t="s">
        <v>5021</v>
      </c>
      <c r="N5928" s="209">
        <f t="shared" si="0"/>
        <v>2026</v>
      </c>
      <c r="O5928" s="210">
        <f t="shared" si="1"/>
        <v>1</v>
      </c>
      <c r="P5928" s="211" t="str">
        <f>IFERROR(VLOOKUP(F5928,연간집계!D:E,2,FALSE),"")</f>
        <v>레더북 (다크네이비)</v>
      </c>
    </row>
    <row r="5929" spans="1:16" ht="12.75">
      <c r="A5929" s="201">
        <v>46042.422685185185</v>
      </c>
      <c r="B5929" s="202">
        <v>46042</v>
      </c>
      <c r="C5929" s="203" t="s">
        <v>13635</v>
      </c>
      <c r="D5929" s="203" t="s">
        <v>11</v>
      </c>
      <c r="E5929" s="204" t="s">
        <v>13636</v>
      </c>
      <c r="F5929" s="49" t="s">
        <v>1274</v>
      </c>
      <c r="G5929" s="203">
        <v>5</v>
      </c>
      <c r="H5929" s="203" t="s">
        <v>4248</v>
      </c>
      <c r="I5929" s="205" t="s">
        <v>5016</v>
      </c>
      <c r="J5929" s="206"/>
      <c r="K5929" s="203">
        <v>26</v>
      </c>
      <c r="L5929" s="207" t="s">
        <v>827</v>
      </c>
      <c r="M5929" s="208" t="s">
        <v>1629</v>
      </c>
      <c r="N5929" s="209">
        <f t="shared" si="0"/>
        <v>2026</v>
      </c>
      <c r="O5929" s="210">
        <f t="shared" si="1"/>
        <v>1</v>
      </c>
      <c r="P5929" s="211" t="str">
        <f>IFERROR(VLOOKUP(F5929,연간집계!D:E,2,FALSE),"")</f>
        <v>PCMS_비트윈캘린더</v>
      </c>
    </row>
    <row r="5930" spans="1:16" ht="12.75">
      <c r="A5930" s="201">
        <v>46042.428749999999</v>
      </c>
      <c r="B5930" s="202">
        <v>46042</v>
      </c>
      <c r="C5930" s="203" t="s">
        <v>13637</v>
      </c>
      <c r="D5930" s="203" t="s">
        <v>11</v>
      </c>
      <c r="E5930" s="204" t="s">
        <v>13638</v>
      </c>
      <c r="F5930" s="49" t="s">
        <v>865</v>
      </c>
      <c r="G5930" s="203">
        <v>1</v>
      </c>
      <c r="H5930" s="203" t="s">
        <v>13639</v>
      </c>
      <c r="I5930" s="205" t="s">
        <v>2932</v>
      </c>
      <c r="J5930" s="206"/>
      <c r="K5930" s="203">
        <v>24</v>
      </c>
      <c r="L5930" s="207" t="s">
        <v>827</v>
      </c>
      <c r="M5930" s="208" t="s">
        <v>1445</v>
      </c>
      <c r="N5930" s="209">
        <f t="shared" si="0"/>
        <v>2026</v>
      </c>
      <c r="O5930" s="210">
        <f t="shared" si="1"/>
        <v>1</v>
      </c>
      <c r="P5930" s="211" t="str">
        <f>IFERROR(VLOOKUP(F5930,연간집계!D:E,2,FALSE),"")</f>
        <v>스탠다드 포토북 8*6 (하드/무광)</v>
      </c>
    </row>
    <row r="5931" spans="1:16" ht="12.75">
      <c r="A5931" s="201">
        <v>46042.428784722222</v>
      </c>
      <c r="B5931" s="202">
        <v>46042</v>
      </c>
      <c r="C5931" s="203" t="s">
        <v>13640</v>
      </c>
      <c r="D5931" s="203" t="s">
        <v>11</v>
      </c>
      <c r="E5931" s="204" t="s">
        <v>13638</v>
      </c>
      <c r="F5931" s="49" t="s">
        <v>838</v>
      </c>
      <c r="G5931" s="203">
        <v>1</v>
      </c>
      <c r="H5931" s="203" t="s">
        <v>13639</v>
      </c>
      <c r="I5931" s="205" t="s">
        <v>2932</v>
      </c>
      <c r="J5931" s="206"/>
      <c r="K5931" s="203">
        <v>24</v>
      </c>
      <c r="L5931" s="207" t="s">
        <v>827</v>
      </c>
      <c r="M5931" s="208" t="s">
        <v>1445</v>
      </c>
      <c r="N5931" s="209">
        <f t="shared" si="0"/>
        <v>2026</v>
      </c>
      <c r="O5931" s="210">
        <f t="shared" si="1"/>
        <v>1</v>
      </c>
      <c r="P5931" s="211" t="str">
        <f>IFERROR(VLOOKUP(F5931,연간집계!D:E,2,FALSE),"")</f>
        <v>스탠다드 포토북 6*8 (하드/무광)</v>
      </c>
    </row>
    <row r="5932" spans="1:16" ht="12.75">
      <c r="A5932" s="201">
        <v>46042.478425925925</v>
      </c>
      <c r="B5932" s="202">
        <v>46042</v>
      </c>
      <c r="C5932" s="203" t="s">
        <v>13641</v>
      </c>
      <c r="D5932" s="203" t="s">
        <v>11</v>
      </c>
      <c r="E5932" s="204" t="s">
        <v>13642</v>
      </c>
      <c r="F5932" s="49" t="s">
        <v>1386</v>
      </c>
      <c r="G5932" s="203">
        <v>1</v>
      </c>
      <c r="H5932" s="203" t="s">
        <v>12646</v>
      </c>
      <c r="I5932" s="205" t="s">
        <v>1440</v>
      </c>
      <c r="J5932" s="206"/>
      <c r="K5932" s="203">
        <v>106</v>
      </c>
      <c r="L5932" s="207" t="s">
        <v>827</v>
      </c>
      <c r="M5932" s="208" t="s">
        <v>1425</v>
      </c>
      <c r="N5932" s="209">
        <f t="shared" si="0"/>
        <v>2026</v>
      </c>
      <c r="O5932" s="210">
        <f t="shared" si="1"/>
        <v>1</v>
      </c>
      <c r="P5932" s="211" t="str">
        <f>IFERROR(VLOOKUP(F5932,연간집계!D:E,2,FALSE),"")</f>
        <v>포토엽서팩</v>
      </c>
    </row>
    <row r="5933" spans="1:16" ht="12.75">
      <c r="A5933" s="201">
        <v>46042.526180555556</v>
      </c>
      <c r="B5933" s="202">
        <v>46038</v>
      </c>
      <c r="C5933" s="203" t="s">
        <v>13643</v>
      </c>
      <c r="D5933" s="203" t="s">
        <v>11</v>
      </c>
      <c r="E5933" s="204" t="s">
        <v>13644</v>
      </c>
      <c r="F5933" s="49" t="s">
        <v>1269</v>
      </c>
      <c r="G5933" s="203">
        <v>1</v>
      </c>
      <c r="H5933" s="203" t="s">
        <v>718</v>
      </c>
      <c r="I5933" s="205" t="s">
        <v>5016</v>
      </c>
      <c r="J5933" s="206"/>
      <c r="K5933" s="203">
        <v>26</v>
      </c>
      <c r="L5933" s="207" t="s">
        <v>827</v>
      </c>
      <c r="M5933" s="208" t="s">
        <v>1436</v>
      </c>
      <c r="N5933" s="209">
        <f t="shared" si="0"/>
        <v>2026</v>
      </c>
      <c r="O5933" s="210">
        <f t="shared" si="1"/>
        <v>1</v>
      </c>
      <c r="P5933" s="211" t="str">
        <f>IFERROR(VLOOKUP(F5933,연간집계!D:E,2,FALSE),"")</f>
        <v>PCMS_미니캘린더</v>
      </c>
    </row>
    <row r="5934" spans="1:16" ht="12.75">
      <c r="A5934" s="201">
        <v>46042.526192129626</v>
      </c>
      <c r="B5934" s="202">
        <v>46038</v>
      </c>
      <c r="C5934" s="203" t="s">
        <v>13645</v>
      </c>
      <c r="D5934" s="203" t="s">
        <v>11</v>
      </c>
      <c r="E5934" s="204" t="s">
        <v>13644</v>
      </c>
      <c r="F5934" s="49" t="s">
        <v>1378</v>
      </c>
      <c r="G5934" s="203">
        <v>1</v>
      </c>
      <c r="H5934" s="203" t="s">
        <v>718</v>
      </c>
      <c r="I5934" s="205" t="s">
        <v>2070</v>
      </c>
      <c r="J5934" s="206"/>
      <c r="K5934" s="203">
        <v>1</v>
      </c>
      <c r="L5934" s="207" t="s">
        <v>827</v>
      </c>
      <c r="M5934" s="208" t="s">
        <v>1658</v>
      </c>
      <c r="N5934" s="209">
        <f t="shared" si="0"/>
        <v>2026</v>
      </c>
      <c r="O5934" s="210">
        <f t="shared" si="1"/>
        <v>1</v>
      </c>
      <c r="P5934" s="211" t="str">
        <f>IFERROR(VLOOKUP(F5934,연간집계!D:E,2,FALSE),"")</f>
        <v>증명사진 (무광)</v>
      </c>
    </row>
    <row r="5935" spans="1:16" ht="12.75">
      <c r="A5935" s="201">
        <v>46042.52621527778</v>
      </c>
      <c r="B5935" s="202">
        <v>46038</v>
      </c>
      <c r="C5935" s="203" t="s">
        <v>13646</v>
      </c>
      <c r="D5935" s="203" t="s">
        <v>11</v>
      </c>
      <c r="E5935" s="204" t="s">
        <v>13644</v>
      </c>
      <c r="F5935" s="49" t="s">
        <v>1378</v>
      </c>
      <c r="G5935" s="203">
        <v>1</v>
      </c>
      <c r="H5935" s="203" t="s">
        <v>718</v>
      </c>
      <c r="I5935" s="205" t="s">
        <v>2070</v>
      </c>
      <c r="J5935" s="206"/>
      <c r="K5935" s="203">
        <v>1</v>
      </c>
      <c r="L5935" s="207" t="s">
        <v>827</v>
      </c>
      <c r="M5935" s="208" t="s">
        <v>1658</v>
      </c>
      <c r="N5935" s="209">
        <f t="shared" si="0"/>
        <v>2026</v>
      </c>
      <c r="O5935" s="210">
        <f t="shared" si="1"/>
        <v>1</v>
      </c>
      <c r="P5935" s="211" t="str">
        <f>IFERROR(VLOOKUP(F5935,연간집계!D:E,2,FALSE),"")</f>
        <v>증명사진 (무광)</v>
      </c>
    </row>
    <row r="5936" spans="1:16" ht="12.75">
      <c r="A5936" s="201">
        <v>46042.529305555552</v>
      </c>
      <c r="B5936" s="202">
        <v>46042</v>
      </c>
      <c r="C5936" s="203" t="s">
        <v>13647</v>
      </c>
      <c r="D5936" s="203" t="s">
        <v>11</v>
      </c>
      <c r="E5936" s="204" t="s">
        <v>13648</v>
      </c>
      <c r="F5936" s="49" t="s">
        <v>1051</v>
      </c>
      <c r="G5936" s="203">
        <v>1</v>
      </c>
      <c r="H5936" s="203" t="s">
        <v>13649</v>
      </c>
      <c r="I5936" s="205" t="s">
        <v>1660</v>
      </c>
      <c r="J5936" s="206"/>
      <c r="K5936" s="203">
        <v>88</v>
      </c>
      <c r="L5936" s="207" t="s">
        <v>827</v>
      </c>
      <c r="M5936" s="208" t="s">
        <v>1436</v>
      </c>
      <c r="N5936" s="209">
        <f t="shared" si="0"/>
        <v>2026</v>
      </c>
      <c r="O5936" s="210">
        <f t="shared" si="1"/>
        <v>1</v>
      </c>
      <c r="P5936" s="211" t="str">
        <f>IFERROR(VLOOKUP(F5936,연간집계!D:E,2,FALSE),"")</f>
        <v>프리북A4 (하드)</v>
      </c>
    </row>
    <row r="5937" spans="1:16" ht="12.75">
      <c r="A5937" s="201">
        <v>46042.541585648149</v>
      </c>
      <c r="B5937" s="202">
        <v>46042</v>
      </c>
      <c r="C5937" s="203" t="s">
        <v>13650</v>
      </c>
      <c r="D5937" s="203" t="s">
        <v>11</v>
      </c>
      <c r="E5937" s="204" t="s">
        <v>13651</v>
      </c>
      <c r="F5937" s="49" t="s">
        <v>1053</v>
      </c>
      <c r="G5937" s="203">
        <v>1</v>
      </c>
      <c r="H5937" s="203" t="s">
        <v>3819</v>
      </c>
      <c r="I5937" s="205" t="s">
        <v>1440</v>
      </c>
      <c r="J5937" s="206"/>
      <c r="K5937" s="203">
        <v>100</v>
      </c>
      <c r="L5937" s="207" t="s">
        <v>827</v>
      </c>
      <c r="M5937" s="208" t="s">
        <v>1436</v>
      </c>
      <c r="N5937" s="209">
        <f t="shared" si="0"/>
        <v>2026</v>
      </c>
      <c r="O5937" s="210">
        <f t="shared" si="1"/>
        <v>1</v>
      </c>
      <c r="P5937" s="211" t="str">
        <f>IFERROR(VLOOKUP(F5937,연간집계!D:E,2,FALSE),"")</f>
        <v>프리북A4 (소프트)</v>
      </c>
    </row>
    <row r="5938" spans="1:16" ht="12.75">
      <c r="A5938" s="201">
        <v>46042.541597222225</v>
      </c>
      <c r="B5938" s="202">
        <v>46042</v>
      </c>
      <c r="C5938" s="203" t="s">
        <v>13652</v>
      </c>
      <c r="D5938" s="203" t="s">
        <v>11</v>
      </c>
      <c r="E5938" s="204" t="s">
        <v>13651</v>
      </c>
      <c r="F5938" s="49" t="s">
        <v>1053</v>
      </c>
      <c r="G5938" s="203">
        <v>1</v>
      </c>
      <c r="H5938" s="203" t="s">
        <v>3819</v>
      </c>
      <c r="I5938" s="205" t="s">
        <v>1440</v>
      </c>
      <c r="J5938" s="206"/>
      <c r="K5938" s="203">
        <v>90</v>
      </c>
      <c r="L5938" s="207" t="s">
        <v>827</v>
      </c>
      <c r="M5938" s="208" t="s">
        <v>1436</v>
      </c>
      <c r="N5938" s="209">
        <f t="shared" si="0"/>
        <v>2026</v>
      </c>
      <c r="O5938" s="210">
        <f t="shared" si="1"/>
        <v>1</v>
      </c>
      <c r="P5938" s="211" t="str">
        <f>IFERROR(VLOOKUP(F5938,연간집계!D:E,2,FALSE),"")</f>
        <v>프리북A4 (소프트)</v>
      </c>
    </row>
    <row r="5939" spans="1:16" ht="12.75">
      <c r="A5939" s="201">
        <v>46042.541608796295</v>
      </c>
      <c r="B5939" s="202">
        <v>46042</v>
      </c>
      <c r="C5939" s="203" t="s">
        <v>13653</v>
      </c>
      <c r="D5939" s="203" t="s">
        <v>11</v>
      </c>
      <c r="E5939" s="204" t="s">
        <v>13651</v>
      </c>
      <c r="F5939" s="49" t="s">
        <v>1053</v>
      </c>
      <c r="G5939" s="203">
        <v>1</v>
      </c>
      <c r="H5939" s="203" t="s">
        <v>3819</v>
      </c>
      <c r="I5939" s="205" t="s">
        <v>1440</v>
      </c>
      <c r="J5939" s="206"/>
      <c r="K5939" s="203">
        <v>66</v>
      </c>
      <c r="L5939" s="207" t="s">
        <v>827</v>
      </c>
      <c r="M5939" s="208" t="s">
        <v>1436</v>
      </c>
      <c r="N5939" s="209">
        <f t="shared" si="0"/>
        <v>2026</v>
      </c>
      <c r="O5939" s="210">
        <f t="shared" si="1"/>
        <v>1</v>
      </c>
      <c r="P5939" s="211" t="str">
        <f>IFERROR(VLOOKUP(F5939,연간집계!D:E,2,FALSE),"")</f>
        <v>프리북A4 (소프트)</v>
      </c>
    </row>
    <row r="5940" spans="1:16" ht="12.75">
      <c r="A5940" s="201">
        <v>46042.541620370372</v>
      </c>
      <c r="B5940" s="202">
        <v>46042</v>
      </c>
      <c r="C5940" s="203" t="s">
        <v>13654</v>
      </c>
      <c r="D5940" s="203" t="s">
        <v>11</v>
      </c>
      <c r="E5940" s="204" t="s">
        <v>13651</v>
      </c>
      <c r="F5940" s="49" t="s">
        <v>1053</v>
      </c>
      <c r="G5940" s="203">
        <v>1</v>
      </c>
      <c r="H5940" s="203" t="s">
        <v>3819</v>
      </c>
      <c r="I5940" s="205" t="s">
        <v>1440</v>
      </c>
      <c r="J5940" s="206"/>
      <c r="K5940" s="203">
        <v>100</v>
      </c>
      <c r="L5940" s="207" t="s">
        <v>827</v>
      </c>
      <c r="M5940" s="208" t="s">
        <v>1436</v>
      </c>
      <c r="N5940" s="209">
        <f t="shared" si="0"/>
        <v>2026</v>
      </c>
      <c r="O5940" s="210">
        <f t="shared" si="1"/>
        <v>1</v>
      </c>
      <c r="P5940" s="211" t="str">
        <f>IFERROR(VLOOKUP(F5940,연간집계!D:E,2,FALSE),"")</f>
        <v>프리북A4 (소프트)</v>
      </c>
    </row>
    <row r="5941" spans="1:16" ht="12.75">
      <c r="A5941" s="201">
        <v>46042.623310185183</v>
      </c>
      <c r="B5941" s="202">
        <v>46042</v>
      </c>
      <c r="C5941" s="203" t="s">
        <v>13655</v>
      </c>
      <c r="D5941" s="203" t="s">
        <v>11</v>
      </c>
      <c r="E5941" s="204" t="s">
        <v>13656</v>
      </c>
      <c r="F5941" s="49" t="s">
        <v>1304</v>
      </c>
      <c r="G5941" s="203">
        <v>1</v>
      </c>
      <c r="H5941" s="203" t="s">
        <v>13657</v>
      </c>
      <c r="I5941" s="205" t="s">
        <v>1440</v>
      </c>
      <c r="J5941" s="208" t="s">
        <v>1850</v>
      </c>
      <c r="K5941" s="203">
        <v>1</v>
      </c>
      <c r="L5941" s="207" t="s">
        <v>827</v>
      </c>
      <c r="M5941" s="208" t="s">
        <v>1449</v>
      </c>
      <c r="N5941" s="209">
        <f t="shared" si="0"/>
        <v>2026</v>
      </c>
      <c r="O5941" s="210">
        <f t="shared" si="1"/>
        <v>1</v>
      </c>
      <c r="P5941" s="211" t="str">
        <f>IFERROR(VLOOKUP(F5941,연간집계!D:E,2,FALSE),"")</f>
        <v>PCMS_우드스탠드아크릴액자</v>
      </c>
    </row>
    <row r="5942" spans="1:16" ht="12.75">
      <c r="A5942" s="201">
        <v>46042.62332175926</v>
      </c>
      <c r="B5942" s="202">
        <v>46042</v>
      </c>
      <c r="C5942" s="203" t="s">
        <v>13658</v>
      </c>
      <c r="D5942" s="203" t="s">
        <v>11</v>
      </c>
      <c r="E5942" s="204" t="s">
        <v>13656</v>
      </c>
      <c r="F5942" s="49" t="s">
        <v>1304</v>
      </c>
      <c r="G5942" s="203">
        <v>1</v>
      </c>
      <c r="H5942" s="203" t="s">
        <v>13657</v>
      </c>
      <c r="I5942" s="205" t="s">
        <v>1440</v>
      </c>
      <c r="J5942" s="208" t="s">
        <v>1850</v>
      </c>
      <c r="K5942" s="203">
        <v>1</v>
      </c>
      <c r="L5942" s="207" t="s">
        <v>827</v>
      </c>
      <c r="M5942" s="208" t="s">
        <v>1449</v>
      </c>
      <c r="N5942" s="209">
        <f t="shared" si="0"/>
        <v>2026</v>
      </c>
      <c r="O5942" s="210">
        <f t="shared" si="1"/>
        <v>1</v>
      </c>
      <c r="P5942" s="211" t="str">
        <f>IFERROR(VLOOKUP(F5942,연간집계!D:E,2,FALSE),"")</f>
        <v>PCMS_우드스탠드아크릴액자</v>
      </c>
    </row>
    <row r="5943" spans="1:16" ht="12.75">
      <c r="A5943" s="201">
        <v>46042.623333333337</v>
      </c>
      <c r="B5943" s="202">
        <v>46042</v>
      </c>
      <c r="C5943" s="203" t="s">
        <v>13659</v>
      </c>
      <c r="D5943" s="203" t="s">
        <v>11</v>
      </c>
      <c r="E5943" s="204" t="s">
        <v>13656</v>
      </c>
      <c r="F5943" s="49" t="s">
        <v>1304</v>
      </c>
      <c r="G5943" s="203">
        <v>1</v>
      </c>
      <c r="H5943" s="203" t="s">
        <v>13657</v>
      </c>
      <c r="I5943" s="205" t="s">
        <v>1440</v>
      </c>
      <c r="J5943" s="208" t="s">
        <v>1850</v>
      </c>
      <c r="K5943" s="203">
        <v>1</v>
      </c>
      <c r="L5943" s="207" t="s">
        <v>827</v>
      </c>
      <c r="M5943" s="208" t="s">
        <v>1449</v>
      </c>
      <c r="N5943" s="209">
        <f t="shared" si="0"/>
        <v>2026</v>
      </c>
      <c r="O5943" s="210">
        <f t="shared" si="1"/>
        <v>1</v>
      </c>
      <c r="P5943" s="211" t="str">
        <f>IFERROR(VLOOKUP(F5943,연간집계!D:E,2,FALSE),"")</f>
        <v>PCMS_우드스탠드아크릴액자</v>
      </c>
    </row>
    <row r="5944" spans="1:16" ht="12.75">
      <c r="A5944" s="201">
        <v>46042.623344907406</v>
      </c>
      <c r="B5944" s="202">
        <v>46042</v>
      </c>
      <c r="C5944" s="203" t="s">
        <v>13660</v>
      </c>
      <c r="D5944" s="203" t="s">
        <v>11</v>
      </c>
      <c r="E5944" s="204" t="s">
        <v>13656</v>
      </c>
      <c r="F5944" s="49" t="s">
        <v>1304</v>
      </c>
      <c r="G5944" s="203">
        <v>1</v>
      </c>
      <c r="H5944" s="203" t="s">
        <v>13657</v>
      </c>
      <c r="I5944" s="205" t="s">
        <v>1440</v>
      </c>
      <c r="J5944" s="208" t="s">
        <v>1850</v>
      </c>
      <c r="K5944" s="203">
        <v>1</v>
      </c>
      <c r="L5944" s="207" t="s">
        <v>827</v>
      </c>
      <c r="M5944" s="208" t="s">
        <v>1449</v>
      </c>
      <c r="N5944" s="209">
        <f t="shared" si="0"/>
        <v>2026</v>
      </c>
      <c r="O5944" s="210">
        <f t="shared" si="1"/>
        <v>1</v>
      </c>
      <c r="P5944" s="211" t="str">
        <f>IFERROR(VLOOKUP(F5944,연간집계!D:E,2,FALSE),"")</f>
        <v>PCMS_우드스탠드아크릴액자</v>
      </c>
    </row>
    <row r="5945" spans="1:16" ht="12.75">
      <c r="A5945" s="201">
        <v>46042.641215277778</v>
      </c>
      <c r="B5945" s="202">
        <v>46042</v>
      </c>
      <c r="C5945" s="203" t="s">
        <v>13661</v>
      </c>
      <c r="D5945" s="203" t="s">
        <v>11</v>
      </c>
      <c r="E5945" s="204" t="s">
        <v>13662</v>
      </c>
      <c r="F5945" s="49" t="s">
        <v>1056</v>
      </c>
      <c r="G5945" s="203">
        <v>1</v>
      </c>
      <c r="H5945" s="203" t="s">
        <v>10900</v>
      </c>
      <c r="I5945" s="205" t="s">
        <v>1440</v>
      </c>
      <c r="J5945" s="206"/>
      <c r="K5945" s="203">
        <v>160</v>
      </c>
      <c r="L5945" s="207" t="s">
        <v>827</v>
      </c>
      <c r="M5945" s="208" t="s">
        <v>1436</v>
      </c>
      <c r="N5945" s="209">
        <f t="shared" si="0"/>
        <v>2026</v>
      </c>
      <c r="O5945" s="210">
        <f t="shared" si="1"/>
        <v>1</v>
      </c>
      <c r="P5945" s="211" t="str">
        <f>IFERROR(VLOOKUP(F5945,연간집계!D:E,2,FALSE),"")</f>
        <v>프리북 150 (소프트)</v>
      </c>
    </row>
    <row r="5946" spans="1:16" ht="12.75">
      <c r="A5946" s="201">
        <v>46042.647199074076</v>
      </c>
      <c r="B5946" s="202">
        <v>46042</v>
      </c>
      <c r="C5946" s="203" t="s">
        <v>13663</v>
      </c>
      <c r="D5946" s="203" t="s">
        <v>11</v>
      </c>
      <c r="E5946" s="204" t="s">
        <v>13664</v>
      </c>
      <c r="F5946" s="49" t="s">
        <v>1304</v>
      </c>
      <c r="G5946" s="203">
        <v>1</v>
      </c>
      <c r="H5946" s="203" t="s">
        <v>6534</v>
      </c>
      <c r="I5946" s="205" t="s">
        <v>1440</v>
      </c>
      <c r="J5946" s="208" t="s">
        <v>1850</v>
      </c>
      <c r="K5946" s="203">
        <v>1</v>
      </c>
      <c r="L5946" s="207" t="s">
        <v>827</v>
      </c>
      <c r="M5946" s="208" t="s">
        <v>1436</v>
      </c>
      <c r="N5946" s="209">
        <f t="shared" si="0"/>
        <v>2026</v>
      </c>
      <c r="O5946" s="210">
        <f t="shared" si="1"/>
        <v>1</v>
      </c>
      <c r="P5946" s="211" t="str">
        <f>IFERROR(VLOOKUP(F5946,연간집계!D:E,2,FALSE),"")</f>
        <v>PCMS_우드스탠드아크릴액자</v>
      </c>
    </row>
    <row r="5947" spans="1:16" ht="12.75">
      <c r="A5947" s="201">
        <v>46042.647291666668</v>
      </c>
      <c r="B5947" s="202">
        <v>46042</v>
      </c>
      <c r="C5947" s="203" t="s">
        <v>13665</v>
      </c>
      <c r="D5947" s="203" t="s">
        <v>11</v>
      </c>
      <c r="E5947" s="204" t="s">
        <v>13664</v>
      </c>
      <c r="F5947" s="49" t="s">
        <v>1266</v>
      </c>
      <c r="G5947" s="203">
        <v>2</v>
      </c>
      <c r="H5947" s="203" t="s">
        <v>6534</v>
      </c>
      <c r="I5947" s="205" t="s">
        <v>1842</v>
      </c>
      <c r="J5947" s="206"/>
      <c r="K5947" s="203">
        <v>26</v>
      </c>
      <c r="L5947" s="207" t="s">
        <v>827</v>
      </c>
      <c r="M5947" s="208" t="s">
        <v>1436</v>
      </c>
      <c r="N5947" s="209">
        <f t="shared" si="0"/>
        <v>2026</v>
      </c>
      <c r="O5947" s="210">
        <f t="shared" si="1"/>
        <v>1</v>
      </c>
      <c r="P5947" s="211" t="str">
        <f>IFERROR(VLOOKUP(F5947,연간집계!D:E,2,FALSE),"")</f>
        <v>PCMS_롱캘린더</v>
      </c>
    </row>
    <row r="5948" spans="1:16" ht="12.75">
      <c r="A5948" s="201">
        <v>46042.674780092595</v>
      </c>
      <c r="B5948" s="202">
        <v>46042</v>
      </c>
      <c r="C5948" s="203" t="s">
        <v>13666</v>
      </c>
      <c r="D5948" s="203" t="s">
        <v>11</v>
      </c>
      <c r="E5948" s="204" t="s">
        <v>13667</v>
      </c>
      <c r="F5948" s="49" t="s">
        <v>972</v>
      </c>
      <c r="G5948" s="203">
        <v>1</v>
      </c>
      <c r="H5948" s="203" t="s">
        <v>13016</v>
      </c>
      <c r="I5948" s="205" t="s">
        <v>3562</v>
      </c>
      <c r="J5948" s="208" t="s">
        <v>5784</v>
      </c>
      <c r="K5948" s="203">
        <v>80</v>
      </c>
      <c r="L5948" s="207" t="s">
        <v>827</v>
      </c>
      <c r="M5948" s="208" t="s">
        <v>1436</v>
      </c>
      <c r="N5948" s="209">
        <f t="shared" si="0"/>
        <v>2026</v>
      </c>
      <c r="O5948" s="210">
        <f t="shared" si="1"/>
        <v>1</v>
      </c>
      <c r="P5948" s="211" t="str">
        <f>IFERROR(VLOOKUP(F5948,연간집계!D:E,2,FALSE),"")</f>
        <v>시티북 198 (쿠션하드/78p)</v>
      </c>
    </row>
    <row r="5949" spans="1:16" ht="12.75">
      <c r="A5949" s="201">
        <v>46042.69871527778</v>
      </c>
      <c r="B5949" s="202">
        <v>46042</v>
      </c>
      <c r="C5949" s="203" t="s">
        <v>13668</v>
      </c>
      <c r="D5949" s="203" t="s">
        <v>11</v>
      </c>
      <c r="E5949" s="204" t="s">
        <v>13669</v>
      </c>
      <c r="F5949" s="49" t="s">
        <v>1041</v>
      </c>
      <c r="G5949" s="203">
        <v>1</v>
      </c>
      <c r="H5949" s="203" t="s">
        <v>13670</v>
      </c>
      <c r="I5949" s="205" t="s">
        <v>1440</v>
      </c>
      <c r="J5949" s="206"/>
      <c r="K5949" s="203">
        <v>100</v>
      </c>
      <c r="L5949" s="207" t="s">
        <v>827</v>
      </c>
      <c r="M5949" s="208" t="s">
        <v>1449</v>
      </c>
      <c r="N5949" s="209">
        <f t="shared" si="0"/>
        <v>2026</v>
      </c>
      <c r="O5949" s="210">
        <f t="shared" si="1"/>
        <v>1</v>
      </c>
      <c r="P5949" s="211" t="str">
        <f>IFERROR(VLOOKUP(F5949,연간집계!D:E,2,FALSE),"")</f>
        <v>프리북 198 (소프트)</v>
      </c>
    </row>
    <row r="5950" spans="1:16" ht="12.75">
      <c r="A5950" s="201">
        <v>46042.707870370374</v>
      </c>
      <c r="B5950" s="202">
        <v>46042</v>
      </c>
      <c r="C5950" s="203" t="s">
        <v>13671</v>
      </c>
      <c r="D5950" s="203" t="s">
        <v>11</v>
      </c>
      <c r="E5950" s="204" t="s">
        <v>13672</v>
      </c>
      <c r="F5950" s="49" t="s">
        <v>1284</v>
      </c>
      <c r="G5950" s="203">
        <v>27</v>
      </c>
      <c r="H5950" s="203" t="s">
        <v>8828</v>
      </c>
      <c r="I5950" s="205" t="s">
        <v>1501</v>
      </c>
      <c r="J5950" s="206"/>
      <c r="K5950" s="203">
        <v>26</v>
      </c>
      <c r="L5950" s="207" t="s">
        <v>827</v>
      </c>
      <c r="M5950" s="208" t="s">
        <v>4034</v>
      </c>
      <c r="N5950" s="209">
        <f t="shared" si="0"/>
        <v>2026</v>
      </c>
      <c r="O5950" s="210">
        <f t="shared" si="1"/>
        <v>1</v>
      </c>
      <c r="P5950" s="211" t="str">
        <f>IFERROR(VLOOKUP(F5950,연간집계!D:E,2,FALSE),"")</f>
        <v>PCMS_스탠다드캘린더</v>
      </c>
    </row>
    <row r="5951" spans="1:16" ht="12.75">
      <c r="A5951" s="201">
        <v>46042.71675925926</v>
      </c>
      <c r="B5951" s="202">
        <v>46042</v>
      </c>
      <c r="C5951" s="203" t="s">
        <v>13673</v>
      </c>
      <c r="D5951" s="203" t="s">
        <v>11</v>
      </c>
      <c r="E5951" s="204" t="s">
        <v>13674</v>
      </c>
      <c r="F5951" s="49" t="s">
        <v>981</v>
      </c>
      <c r="G5951" s="203">
        <v>1</v>
      </c>
      <c r="H5951" s="203" t="s">
        <v>12548</v>
      </c>
      <c r="I5951" s="205" t="s">
        <v>1440</v>
      </c>
      <c r="J5951" s="206"/>
      <c r="K5951" s="203">
        <v>84</v>
      </c>
      <c r="L5951" s="207" t="s">
        <v>827</v>
      </c>
      <c r="M5951" s="208" t="s">
        <v>1436</v>
      </c>
      <c r="N5951" s="209">
        <f t="shared" si="0"/>
        <v>2026</v>
      </c>
      <c r="O5951" s="210">
        <f t="shared" si="1"/>
        <v>1</v>
      </c>
      <c r="P5951" s="211" t="str">
        <f>IFERROR(VLOOKUP(F5951,연간집계!D:E,2,FALSE),"")</f>
        <v>워크샵북</v>
      </c>
    </row>
    <row r="5952" spans="1:16" ht="12.75">
      <c r="A5952" s="201">
        <v>46042.730324074073</v>
      </c>
      <c r="B5952" s="202">
        <v>46042</v>
      </c>
      <c r="C5952" s="203" t="s">
        <v>13675</v>
      </c>
      <c r="D5952" s="203" t="s">
        <v>11</v>
      </c>
      <c r="E5952" s="204" t="s">
        <v>13676</v>
      </c>
      <c r="F5952" s="49" t="s">
        <v>1051</v>
      </c>
      <c r="G5952" s="203">
        <v>1</v>
      </c>
      <c r="H5952" s="203" t="s">
        <v>13677</v>
      </c>
      <c r="I5952" s="205" t="s">
        <v>1440</v>
      </c>
      <c r="J5952" s="206"/>
      <c r="K5952" s="203">
        <v>100</v>
      </c>
      <c r="L5952" s="207" t="s">
        <v>827</v>
      </c>
      <c r="M5952" s="208" t="s">
        <v>1436</v>
      </c>
      <c r="N5952" s="209">
        <f t="shared" si="0"/>
        <v>2026</v>
      </c>
      <c r="O5952" s="210">
        <f t="shared" si="1"/>
        <v>1</v>
      </c>
      <c r="P5952" s="211" t="str">
        <f>IFERROR(VLOOKUP(F5952,연간집계!D:E,2,FALSE),"")</f>
        <v>프리북A4 (하드)</v>
      </c>
    </row>
    <row r="5953" spans="1:16" ht="12.75">
      <c r="A5953" s="201">
        <v>46042.742291666669</v>
      </c>
      <c r="B5953" s="202">
        <v>46042</v>
      </c>
      <c r="C5953" s="203" t="s">
        <v>13678</v>
      </c>
      <c r="D5953" s="203" t="s">
        <v>11</v>
      </c>
      <c r="E5953" s="204" t="s">
        <v>13679</v>
      </c>
      <c r="F5953" s="49" t="s">
        <v>18</v>
      </c>
      <c r="G5953" s="203">
        <v>1</v>
      </c>
      <c r="H5953" s="203" t="s">
        <v>13680</v>
      </c>
      <c r="I5953" s="205" t="s">
        <v>1440</v>
      </c>
      <c r="J5953" s="208" t="s">
        <v>1444</v>
      </c>
      <c r="K5953" s="203">
        <v>60</v>
      </c>
      <c r="L5953" s="207" t="s">
        <v>827</v>
      </c>
      <c r="M5953" s="208" t="s">
        <v>1436</v>
      </c>
      <c r="N5953" s="209">
        <f t="shared" si="0"/>
        <v>2026</v>
      </c>
      <c r="O5953" s="210">
        <f t="shared" si="1"/>
        <v>1</v>
      </c>
      <c r="P5953" s="211" t="str">
        <f>IFERROR(VLOOKUP(F5953,연간집계!D:E,2,FALSE),"")</f>
        <v>포토그랩스 276</v>
      </c>
    </row>
    <row r="5954" spans="1:16" ht="12.75">
      <c r="A5954" s="201">
        <v>46042.749398148146</v>
      </c>
      <c r="B5954" s="202">
        <v>46042</v>
      </c>
      <c r="C5954" s="203" t="s">
        <v>13681</v>
      </c>
      <c r="D5954" s="203" t="s">
        <v>11</v>
      </c>
      <c r="E5954" s="204" t="s">
        <v>13682</v>
      </c>
      <c r="F5954" s="49" t="s">
        <v>74</v>
      </c>
      <c r="G5954" s="203">
        <v>1</v>
      </c>
      <c r="H5954" s="203" t="s">
        <v>712</v>
      </c>
      <c r="I5954" s="205" t="s">
        <v>1440</v>
      </c>
      <c r="J5954" s="208" t="s">
        <v>1444</v>
      </c>
      <c r="K5954" s="203">
        <v>50</v>
      </c>
      <c r="L5954" s="207" t="s">
        <v>827</v>
      </c>
      <c r="M5954" s="208" t="s">
        <v>1436</v>
      </c>
      <c r="N5954" s="209">
        <f t="shared" si="0"/>
        <v>2026</v>
      </c>
      <c r="O5954" s="210">
        <f t="shared" si="1"/>
        <v>1</v>
      </c>
      <c r="P5954" s="211" t="str">
        <f>IFERROR(VLOOKUP(F5954,연간집계!D:E,2,FALSE),"")</f>
        <v>포토그랩스pro 210</v>
      </c>
    </row>
    <row r="5955" spans="1:16" ht="12.75">
      <c r="A5955" s="201">
        <v>46042.753055555557</v>
      </c>
      <c r="B5955" s="202">
        <v>46042</v>
      </c>
      <c r="C5955" s="203" t="s">
        <v>13683</v>
      </c>
      <c r="D5955" s="203" t="s">
        <v>11</v>
      </c>
      <c r="E5955" s="204" t="s">
        <v>13684</v>
      </c>
      <c r="F5955" s="49" t="s">
        <v>852</v>
      </c>
      <c r="G5955" s="203">
        <v>1</v>
      </c>
      <c r="H5955" s="203" t="s">
        <v>13685</v>
      </c>
      <c r="I5955" s="205" t="s">
        <v>1440</v>
      </c>
      <c r="J5955" s="206"/>
      <c r="K5955" s="203">
        <v>42</v>
      </c>
      <c r="L5955" s="207" t="s">
        <v>827</v>
      </c>
      <c r="M5955" s="208" t="s">
        <v>1471</v>
      </c>
      <c r="N5955" s="209">
        <f t="shared" si="0"/>
        <v>2026</v>
      </c>
      <c r="O5955" s="210">
        <f t="shared" si="1"/>
        <v>1</v>
      </c>
      <c r="P5955" s="211" t="str">
        <f>IFERROR(VLOOKUP(F5955,연간집계!D:E,2,FALSE),"")</f>
        <v>스탠다드 포토북 8*8 (소프트/무광)</v>
      </c>
    </row>
    <row r="5956" spans="1:16" ht="12.75">
      <c r="A5956" s="201">
        <v>46042.785729166666</v>
      </c>
      <c r="B5956" s="202">
        <v>46042</v>
      </c>
      <c r="C5956" s="203" t="s">
        <v>13686</v>
      </c>
      <c r="D5956" s="203" t="s">
        <v>11</v>
      </c>
      <c r="E5956" s="204" t="s">
        <v>13687</v>
      </c>
      <c r="F5956" s="49" t="s">
        <v>874</v>
      </c>
      <c r="G5956" s="203">
        <v>1</v>
      </c>
      <c r="H5956" s="203" t="s">
        <v>13688</v>
      </c>
      <c r="I5956" s="205" t="s">
        <v>1440</v>
      </c>
      <c r="J5956" s="206"/>
      <c r="K5956" s="203">
        <v>24</v>
      </c>
      <c r="L5956" s="207" t="s">
        <v>827</v>
      </c>
      <c r="M5956" s="208" t="s">
        <v>1497</v>
      </c>
      <c r="N5956" s="209">
        <f t="shared" si="0"/>
        <v>2026</v>
      </c>
      <c r="O5956" s="210">
        <f t="shared" si="1"/>
        <v>1</v>
      </c>
      <c r="P5956" s="211" t="str">
        <f>IFERROR(VLOOKUP(F5956,연간집계!D:E,2,FALSE),"")</f>
        <v>스탠다드 포토북 11*8 (하드/무광)</v>
      </c>
    </row>
    <row r="5957" spans="1:16" ht="12.75">
      <c r="A5957" s="201">
        <v>46042.89099537037</v>
      </c>
      <c r="B5957" s="202">
        <v>46042</v>
      </c>
      <c r="C5957" s="203" t="s">
        <v>13689</v>
      </c>
      <c r="D5957" s="203" t="s">
        <v>11</v>
      </c>
      <c r="E5957" s="204" t="s">
        <v>13690</v>
      </c>
      <c r="F5957" s="49" t="s">
        <v>1058</v>
      </c>
      <c r="G5957" s="203">
        <v>1</v>
      </c>
      <c r="H5957" s="203" t="s">
        <v>6558</v>
      </c>
      <c r="I5957" s="205" t="s">
        <v>2661</v>
      </c>
      <c r="J5957" s="206"/>
      <c r="K5957" s="203">
        <v>158</v>
      </c>
      <c r="L5957" s="207" t="s">
        <v>827</v>
      </c>
      <c r="M5957" s="208" t="s">
        <v>1436</v>
      </c>
      <c r="N5957" s="209">
        <f t="shared" si="0"/>
        <v>2026</v>
      </c>
      <c r="O5957" s="210">
        <f t="shared" si="1"/>
        <v>1</v>
      </c>
      <c r="P5957" s="211" t="str">
        <f>IFERROR(VLOOKUP(F5957,연간집계!D:E,2,FALSE),"")</f>
        <v>프리북 150 (하드)</v>
      </c>
    </row>
    <row r="5958" spans="1:16" ht="12.75">
      <c r="A5958" s="201">
        <v>46042.902881944443</v>
      </c>
      <c r="B5958" s="202">
        <v>46042</v>
      </c>
      <c r="C5958" s="203" t="s">
        <v>13691</v>
      </c>
      <c r="D5958" s="203" t="s">
        <v>11</v>
      </c>
      <c r="E5958" s="204" t="s">
        <v>13692</v>
      </c>
      <c r="F5958" s="49" t="s">
        <v>1238</v>
      </c>
      <c r="G5958" s="203">
        <v>1</v>
      </c>
      <c r="H5958" s="203" t="s">
        <v>8636</v>
      </c>
      <c r="I5958" s="205" t="s">
        <v>2370</v>
      </c>
      <c r="J5958" s="206"/>
      <c r="K5958" s="203">
        <v>24</v>
      </c>
      <c r="L5958" s="207" t="s">
        <v>828</v>
      </c>
      <c r="M5958" s="208" t="s">
        <v>1436</v>
      </c>
      <c r="N5958" s="209">
        <f t="shared" si="0"/>
        <v>2026</v>
      </c>
      <c r="O5958" s="210">
        <f t="shared" si="1"/>
        <v>1</v>
      </c>
      <c r="P5958" s="211" t="str">
        <f>IFERROR(VLOOKUP(F5958,연간집계!D:E,2,FALSE),"")</f>
        <v>모바일 포토북 198 (베이비)</v>
      </c>
    </row>
    <row r="5959" spans="1:16" ht="12.75">
      <c r="A5959" s="201">
        <v>46042.90289351852</v>
      </c>
      <c r="B5959" s="202">
        <v>46042</v>
      </c>
      <c r="C5959" s="203" t="s">
        <v>13693</v>
      </c>
      <c r="D5959" s="203" t="s">
        <v>11</v>
      </c>
      <c r="E5959" s="204" t="s">
        <v>13692</v>
      </c>
      <c r="F5959" s="49" t="s">
        <v>1245</v>
      </c>
      <c r="G5959" s="203">
        <v>1</v>
      </c>
      <c r="H5959" s="203" t="s">
        <v>8636</v>
      </c>
      <c r="I5959" s="205" t="s">
        <v>1556</v>
      </c>
      <c r="J5959" s="206"/>
      <c r="K5959" s="203">
        <v>24</v>
      </c>
      <c r="L5959" s="207" t="s">
        <v>828</v>
      </c>
      <c r="M5959" s="208" t="s">
        <v>1436</v>
      </c>
      <c r="N5959" s="209">
        <f t="shared" si="0"/>
        <v>2026</v>
      </c>
      <c r="O5959" s="210">
        <f t="shared" si="1"/>
        <v>1</v>
      </c>
      <c r="P5959" s="211" t="str">
        <f>IFERROR(VLOOKUP(F5959,연간집계!D:E,2,FALSE),"")</f>
        <v>모바일 포토북 198 (여행)</v>
      </c>
    </row>
    <row r="5960" spans="1:16" ht="12.75">
      <c r="A5960" s="201">
        <v>46042.902905092589</v>
      </c>
      <c r="B5960" s="202">
        <v>46042</v>
      </c>
      <c r="C5960" s="203" t="s">
        <v>13694</v>
      </c>
      <c r="D5960" s="203" t="s">
        <v>11</v>
      </c>
      <c r="E5960" s="204" t="s">
        <v>13692</v>
      </c>
      <c r="F5960" s="49" t="s">
        <v>1245</v>
      </c>
      <c r="G5960" s="203">
        <v>1</v>
      </c>
      <c r="H5960" s="203" t="s">
        <v>8636</v>
      </c>
      <c r="I5960" s="205" t="s">
        <v>1556</v>
      </c>
      <c r="J5960" s="206"/>
      <c r="K5960" s="203">
        <v>24</v>
      </c>
      <c r="L5960" s="207" t="s">
        <v>828</v>
      </c>
      <c r="M5960" s="208" t="s">
        <v>1436</v>
      </c>
      <c r="N5960" s="209">
        <f t="shared" si="0"/>
        <v>2026</v>
      </c>
      <c r="O5960" s="210">
        <f t="shared" si="1"/>
        <v>1</v>
      </c>
      <c r="P5960" s="211" t="str">
        <f>IFERROR(VLOOKUP(F5960,연간집계!D:E,2,FALSE),"")</f>
        <v>모바일 포토북 198 (여행)</v>
      </c>
    </row>
    <row r="5961" spans="1:16" ht="12.75">
      <c r="A5961" s="201">
        <v>46042.965104166666</v>
      </c>
      <c r="B5961" s="202">
        <v>46042</v>
      </c>
      <c r="C5961" s="203" t="s">
        <v>13695</v>
      </c>
      <c r="D5961" s="203" t="s">
        <v>11</v>
      </c>
      <c r="E5961" s="204" t="s">
        <v>13696</v>
      </c>
      <c r="F5961" s="49" t="s">
        <v>1284</v>
      </c>
      <c r="G5961" s="203">
        <v>6</v>
      </c>
      <c r="H5961" s="203" t="s">
        <v>13459</v>
      </c>
      <c r="I5961" s="205" t="s">
        <v>1842</v>
      </c>
      <c r="J5961" s="206"/>
      <c r="K5961" s="203">
        <v>26</v>
      </c>
      <c r="L5961" s="207" t="s">
        <v>827</v>
      </c>
      <c r="M5961" s="208" t="s">
        <v>1514</v>
      </c>
      <c r="N5961" s="209">
        <f t="shared" si="0"/>
        <v>2026</v>
      </c>
      <c r="O5961" s="210">
        <f t="shared" si="1"/>
        <v>1</v>
      </c>
      <c r="P5961" s="211" t="str">
        <f>IFERROR(VLOOKUP(F5961,연간집계!D:E,2,FALSE),"")</f>
        <v>PCMS_스탠다드캘린더</v>
      </c>
    </row>
    <row r="5962" spans="1:16" ht="12.75">
      <c r="A5962" s="201">
        <v>46042.965127314812</v>
      </c>
      <c r="B5962" s="202">
        <v>46042</v>
      </c>
      <c r="C5962" s="203" t="s">
        <v>13697</v>
      </c>
      <c r="D5962" s="203" t="s">
        <v>11</v>
      </c>
      <c r="E5962" s="204" t="s">
        <v>13698</v>
      </c>
      <c r="F5962" s="49" t="s">
        <v>1284</v>
      </c>
      <c r="G5962" s="203">
        <v>3</v>
      </c>
      <c r="H5962" s="203" t="s">
        <v>13459</v>
      </c>
      <c r="I5962" s="205" t="s">
        <v>1842</v>
      </c>
      <c r="J5962" s="206"/>
      <c r="K5962" s="203">
        <v>26</v>
      </c>
      <c r="L5962" s="207" t="s">
        <v>827</v>
      </c>
      <c r="M5962" s="208" t="s">
        <v>1514</v>
      </c>
      <c r="N5962" s="209">
        <f t="shared" si="0"/>
        <v>2026</v>
      </c>
      <c r="O5962" s="210">
        <f t="shared" si="1"/>
        <v>1</v>
      </c>
      <c r="P5962" s="211" t="str">
        <f>IFERROR(VLOOKUP(F5962,연간집계!D:E,2,FALSE),"")</f>
        <v>PCMS_스탠다드캘린더</v>
      </c>
    </row>
    <row r="5963" spans="1:16" ht="12.75">
      <c r="A5963" s="201">
        <v>46042.965150462966</v>
      </c>
      <c r="B5963" s="202">
        <v>46042</v>
      </c>
      <c r="C5963" s="203" t="s">
        <v>13699</v>
      </c>
      <c r="D5963" s="203" t="s">
        <v>11</v>
      </c>
      <c r="E5963" s="204" t="s">
        <v>13700</v>
      </c>
      <c r="F5963" s="49" t="s">
        <v>1284</v>
      </c>
      <c r="G5963" s="203">
        <v>1</v>
      </c>
      <c r="H5963" s="203" t="s">
        <v>13459</v>
      </c>
      <c r="I5963" s="205" t="s">
        <v>1842</v>
      </c>
      <c r="J5963" s="206"/>
      <c r="K5963" s="203">
        <v>26</v>
      </c>
      <c r="L5963" s="207" t="s">
        <v>827</v>
      </c>
      <c r="M5963" s="208" t="s">
        <v>1514</v>
      </c>
      <c r="N5963" s="209">
        <f t="shared" si="0"/>
        <v>2026</v>
      </c>
      <c r="O5963" s="210">
        <f t="shared" si="1"/>
        <v>1</v>
      </c>
      <c r="P5963" s="211" t="str">
        <f>IFERROR(VLOOKUP(F5963,연간집계!D:E,2,FALSE),"")</f>
        <v>PCMS_스탠다드캘린더</v>
      </c>
    </row>
    <row r="5964" spans="1:16" ht="12.75">
      <c r="A5964" s="201">
        <v>46042.976990740739</v>
      </c>
      <c r="B5964" s="202">
        <v>46042</v>
      </c>
      <c r="C5964" s="203" t="s">
        <v>13701</v>
      </c>
      <c r="D5964" s="203" t="s">
        <v>11</v>
      </c>
      <c r="E5964" s="204" t="s">
        <v>13702</v>
      </c>
      <c r="F5964" s="49" t="s">
        <v>974</v>
      </c>
      <c r="G5964" s="203">
        <v>5</v>
      </c>
      <c r="H5964" s="203" t="s">
        <v>5959</v>
      </c>
      <c r="I5964" s="205" t="s">
        <v>11787</v>
      </c>
      <c r="J5964" s="208" t="s">
        <v>1749</v>
      </c>
      <c r="K5964" s="203">
        <v>48</v>
      </c>
      <c r="L5964" s="207" t="s">
        <v>827</v>
      </c>
      <c r="M5964" s="208" t="s">
        <v>1493</v>
      </c>
      <c r="N5964" s="209">
        <f t="shared" si="0"/>
        <v>2026</v>
      </c>
      <c r="O5964" s="210">
        <f t="shared" si="1"/>
        <v>1</v>
      </c>
      <c r="P5964" s="211" t="str">
        <f>IFERROR(VLOOKUP(F5964,연간집계!D:E,2,FALSE),"")</f>
        <v>시티북 198 (쿠션하드/46p)</v>
      </c>
    </row>
    <row r="5965" spans="1:16" ht="12.75">
      <c r="A5965" s="201">
        <v>46042.982905092591</v>
      </c>
      <c r="B5965" s="202">
        <v>46042</v>
      </c>
      <c r="C5965" s="203" t="s">
        <v>13703</v>
      </c>
      <c r="D5965" s="203" t="s">
        <v>11</v>
      </c>
      <c r="E5965" s="204" t="s">
        <v>13704</v>
      </c>
      <c r="F5965" s="49" t="s">
        <v>1281</v>
      </c>
      <c r="G5965" s="203">
        <v>4</v>
      </c>
      <c r="H5965" s="203" t="s">
        <v>13705</v>
      </c>
      <c r="I5965" s="205" t="s">
        <v>1501</v>
      </c>
      <c r="J5965" s="206"/>
      <c r="K5965" s="203">
        <v>26</v>
      </c>
      <c r="L5965" s="207" t="s">
        <v>827</v>
      </c>
      <c r="M5965" s="208" t="s">
        <v>1629</v>
      </c>
      <c r="N5965" s="209">
        <f t="shared" si="0"/>
        <v>2026</v>
      </c>
      <c r="O5965" s="210">
        <f t="shared" si="1"/>
        <v>1</v>
      </c>
      <c r="P5965" s="211" t="str">
        <f>IFERROR(VLOOKUP(F5965,연간집계!D:E,2,FALSE),"")</f>
        <v>PCMS_빅캘린더</v>
      </c>
    </row>
    <row r="5966" spans="1:16" ht="12.75">
      <c r="A5966" s="201">
        <v>46043.00953703704</v>
      </c>
      <c r="B5966" s="202">
        <v>46043</v>
      </c>
      <c r="C5966" s="203" t="s">
        <v>13706</v>
      </c>
      <c r="D5966" s="203" t="s">
        <v>11</v>
      </c>
      <c r="E5966" s="204" t="s">
        <v>13707</v>
      </c>
      <c r="F5966" s="49" t="s">
        <v>1056</v>
      </c>
      <c r="G5966" s="203">
        <v>1</v>
      </c>
      <c r="H5966" s="203" t="s">
        <v>13708</v>
      </c>
      <c r="I5966" s="205" t="s">
        <v>2425</v>
      </c>
      <c r="J5966" s="206"/>
      <c r="K5966" s="203">
        <v>120</v>
      </c>
      <c r="L5966" s="207" t="s">
        <v>827</v>
      </c>
      <c r="M5966" s="208" t="s">
        <v>1449</v>
      </c>
      <c r="N5966" s="209">
        <f t="shared" si="0"/>
        <v>2026</v>
      </c>
      <c r="O5966" s="210">
        <f t="shared" si="1"/>
        <v>1</v>
      </c>
      <c r="P5966" s="211" t="str">
        <f>IFERROR(VLOOKUP(F5966,연간집계!D:E,2,FALSE),"")</f>
        <v>프리북 150 (소프트)</v>
      </c>
    </row>
    <row r="5967" spans="1:16" ht="12.75">
      <c r="A5967" s="201">
        <v>46043.048009259262</v>
      </c>
      <c r="B5967" s="202">
        <v>46043</v>
      </c>
      <c r="C5967" s="203" t="s">
        <v>13709</v>
      </c>
      <c r="D5967" s="203" t="s">
        <v>11</v>
      </c>
      <c r="E5967" s="204" t="s">
        <v>13710</v>
      </c>
      <c r="F5967" s="49" t="s">
        <v>838</v>
      </c>
      <c r="G5967" s="203">
        <v>2</v>
      </c>
      <c r="H5967" s="203" t="s">
        <v>715</v>
      </c>
      <c r="I5967" s="205" t="s">
        <v>1453</v>
      </c>
      <c r="J5967" s="206"/>
      <c r="K5967" s="203">
        <v>32</v>
      </c>
      <c r="L5967" s="207" t="s">
        <v>827</v>
      </c>
      <c r="M5967" s="208" t="s">
        <v>1502</v>
      </c>
      <c r="N5967" s="209">
        <f t="shared" si="0"/>
        <v>2026</v>
      </c>
      <c r="O5967" s="210">
        <f t="shared" si="1"/>
        <v>1</v>
      </c>
      <c r="P5967" s="211" t="str">
        <f>IFERROR(VLOOKUP(F5967,연간집계!D:E,2,FALSE),"")</f>
        <v>스탠다드 포토북 6*8 (하드/무광)</v>
      </c>
    </row>
    <row r="5968" spans="1:16" ht="12.75">
      <c r="A5968" s="201">
        <v>46043.489386574074</v>
      </c>
      <c r="B5968" s="202">
        <v>46043</v>
      </c>
      <c r="C5968" s="203" t="s">
        <v>13711</v>
      </c>
      <c r="D5968" s="203" t="s">
        <v>11</v>
      </c>
      <c r="E5968" s="204" t="s">
        <v>13712</v>
      </c>
      <c r="F5968" s="49" t="s">
        <v>1051</v>
      </c>
      <c r="G5968" s="203">
        <v>1</v>
      </c>
      <c r="H5968" s="203" t="s">
        <v>13713</v>
      </c>
      <c r="I5968" s="205" t="s">
        <v>1440</v>
      </c>
      <c r="J5968" s="206"/>
      <c r="K5968" s="203">
        <v>90</v>
      </c>
      <c r="L5968" s="207" t="s">
        <v>827</v>
      </c>
      <c r="M5968" s="208" t="s">
        <v>4034</v>
      </c>
      <c r="N5968" s="209">
        <f t="shared" si="0"/>
        <v>2026</v>
      </c>
      <c r="O5968" s="210">
        <f t="shared" si="1"/>
        <v>1</v>
      </c>
      <c r="P5968" s="211" t="str">
        <f>IFERROR(VLOOKUP(F5968,연간집계!D:E,2,FALSE),"")</f>
        <v>프리북A4 (하드)</v>
      </c>
    </row>
    <row r="5969" spans="1:16" ht="12.75">
      <c r="A5969" s="201">
        <v>46043.537210648145</v>
      </c>
      <c r="B5969" s="202">
        <v>46043</v>
      </c>
      <c r="C5969" s="203" t="s">
        <v>13714</v>
      </c>
      <c r="D5969" s="203" t="s">
        <v>11</v>
      </c>
      <c r="E5969" s="204" t="s">
        <v>13715</v>
      </c>
      <c r="F5969" s="49" t="s">
        <v>1299</v>
      </c>
      <c r="G5969" s="203">
        <v>1</v>
      </c>
      <c r="H5969" s="203" t="s">
        <v>13716</v>
      </c>
      <c r="I5969" s="205" t="s">
        <v>6763</v>
      </c>
      <c r="J5969" s="206"/>
      <c r="K5969" s="203">
        <v>15</v>
      </c>
      <c r="L5969" s="207" t="s">
        <v>827</v>
      </c>
      <c r="M5969" s="208" t="s">
        <v>1471</v>
      </c>
      <c r="N5969" s="209">
        <f t="shared" si="0"/>
        <v>2026</v>
      </c>
      <c r="O5969" s="210">
        <f t="shared" si="1"/>
        <v>1</v>
      </c>
      <c r="P5969" s="211" t="str">
        <f>IFERROR(VLOOKUP(F5969,연간집계!D:E,2,FALSE),"")</f>
        <v>PCMS_우드월캘린더</v>
      </c>
    </row>
    <row r="5970" spans="1:16" ht="12.75">
      <c r="A5970" s="201">
        <v>46043.54314814815</v>
      </c>
      <c r="B5970" s="202">
        <v>46043</v>
      </c>
      <c r="C5970" s="203" t="s">
        <v>13717</v>
      </c>
      <c r="D5970" s="203" t="s">
        <v>11</v>
      </c>
      <c r="E5970" s="204" t="s">
        <v>13718</v>
      </c>
      <c r="F5970" s="49" t="s">
        <v>1036</v>
      </c>
      <c r="G5970" s="203">
        <v>14</v>
      </c>
      <c r="H5970" s="203" t="s">
        <v>13719</v>
      </c>
      <c r="I5970" s="205" t="s">
        <v>1440</v>
      </c>
      <c r="J5970" s="206"/>
      <c r="K5970" s="203">
        <v>68</v>
      </c>
      <c r="L5970" s="207" t="s">
        <v>827</v>
      </c>
      <c r="M5970" s="208" t="s">
        <v>1612</v>
      </c>
      <c r="N5970" s="209">
        <f t="shared" si="0"/>
        <v>2026</v>
      </c>
      <c r="O5970" s="210">
        <f t="shared" si="1"/>
        <v>1</v>
      </c>
      <c r="P5970" s="211" t="str">
        <f>IFERROR(VLOOKUP(F5970,연간집계!D:E,2,FALSE),"")</f>
        <v>포토로그북 (바인더)</v>
      </c>
    </row>
    <row r="5971" spans="1:16" ht="12.75">
      <c r="A5971" s="201">
        <v>46043.580474537041</v>
      </c>
      <c r="B5971" s="202">
        <v>46043</v>
      </c>
      <c r="C5971" s="203" t="s">
        <v>13720</v>
      </c>
      <c r="D5971" s="203" t="s">
        <v>11</v>
      </c>
      <c r="E5971" s="204" t="s">
        <v>13721</v>
      </c>
      <c r="F5971" s="49" t="s">
        <v>1051</v>
      </c>
      <c r="G5971" s="203">
        <v>1</v>
      </c>
      <c r="H5971" s="203" t="s">
        <v>6600</v>
      </c>
      <c r="I5971" s="205" t="s">
        <v>1440</v>
      </c>
      <c r="J5971" s="206"/>
      <c r="K5971" s="203">
        <v>100</v>
      </c>
      <c r="L5971" s="207" t="s">
        <v>827</v>
      </c>
      <c r="M5971" s="208" t="s">
        <v>1471</v>
      </c>
      <c r="N5971" s="209">
        <f t="shared" si="0"/>
        <v>2026</v>
      </c>
      <c r="O5971" s="210">
        <f t="shared" si="1"/>
        <v>1</v>
      </c>
      <c r="P5971" s="211" t="str">
        <f>IFERROR(VLOOKUP(F5971,연간집계!D:E,2,FALSE),"")</f>
        <v>프리북A4 (하드)</v>
      </c>
    </row>
    <row r="5972" spans="1:16" ht="12.75">
      <c r="A5972" s="201">
        <v>46043.580497685187</v>
      </c>
      <c r="B5972" s="202">
        <v>46043</v>
      </c>
      <c r="C5972" s="203" t="s">
        <v>13722</v>
      </c>
      <c r="D5972" s="203" t="s">
        <v>11</v>
      </c>
      <c r="E5972" s="204" t="s">
        <v>13723</v>
      </c>
      <c r="F5972" s="49" t="s">
        <v>18</v>
      </c>
      <c r="G5972" s="203">
        <v>1</v>
      </c>
      <c r="H5972" s="203" t="s">
        <v>13724</v>
      </c>
      <c r="I5972" s="205" t="s">
        <v>1783</v>
      </c>
      <c r="J5972" s="208" t="s">
        <v>1787</v>
      </c>
      <c r="K5972" s="203">
        <v>50</v>
      </c>
      <c r="L5972" s="207" t="s">
        <v>827</v>
      </c>
      <c r="M5972" s="208" t="s">
        <v>1425</v>
      </c>
      <c r="N5972" s="209">
        <f t="shared" si="0"/>
        <v>2026</v>
      </c>
      <c r="O5972" s="210">
        <f t="shared" si="1"/>
        <v>1</v>
      </c>
      <c r="P5972" s="211" t="str">
        <f>IFERROR(VLOOKUP(F5972,연간집계!D:E,2,FALSE),"")</f>
        <v>포토그랩스 276</v>
      </c>
    </row>
    <row r="5973" spans="1:16" ht="12.75">
      <c r="A5973" s="201">
        <v>46043.590162037035</v>
      </c>
      <c r="B5973" s="202">
        <v>46043</v>
      </c>
      <c r="C5973" s="203" t="s">
        <v>13725</v>
      </c>
      <c r="D5973" s="203" t="s">
        <v>11</v>
      </c>
      <c r="E5973" s="204" t="s">
        <v>13726</v>
      </c>
      <c r="F5973" s="49" t="s">
        <v>1284</v>
      </c>
      <c r="G5973" s="203">
        <v>1</v>
      </c>
      <c r="H5973" s="203" t="s">
        <v>13727</v>
      </c>
      <c r="I5973" s="205" t="s">
        <v>5016</v>
      </c>
      <c r="J5973" s="206"/>
      <c r="K5973" s="203">
        <v>26</v>
      </c>
      <c r="L5973" s="207" t="s">
        <v>828</v>
      </c>
      <c r="M5973" s="208" t="s">
        <v>1436</v>
      </c>
      <c r="N5973" s="209">
        <f t="shared" si="0"/>
        <v>2026</v>
      </c>
      <c r="O5973" s="210">
        <f t="shared" si="1"/>
        <v>1</v>
      </c>
      <c r="P5973" s="211" t="str">
        <f>IFERROR(VLOOKUP(F5973,연간집계!D:E,2,FALSE),"")</f>
        <v>PCMS_스탠다드캘린더</v>
      </c>
    </row>
    <row r="5974" spans="1:16" ht="12.75">
      <c r="A5974" s="201">
        <v>46043.607268518521</v>
      </c>
      <c r="B5974" s="202">
        <v>46043</v>
      </c>
      <c r="C5974" s="203" t="s">
        <v>13728</v>
      </c>
      <c r="D5974" s="203" t="s">
        <v>11</v>
      </c>
      <c r="E5974" s="204" t="s">
        <v>13729</v>
      </c>
      <c r="F5974" s="49" t="s">
        <v>840</v>
      </c>
      <c r="G5974" s="203">
        <v>1</v>
      </c>
      <c r="H5974" s="203" t="s">
        <v>2670</v>
      </c>
      <c r="I5974" s="205" t="s">
        <v>1440</v>
      </c>
      <c r="J5974" s="206"/>
      <c r="K5974" s="203">
        <v>54</v>
      </c>
      <c r="L5974" s="207" t="s">
        <v>827</v>
      </c>
      <c r="M5974" s="208" t="s">
        <v>1436</v>
      </c>
      <c r="N5974" s="209">
        <f t="shared" si="0"/>
        <v>2026</v>
      </c>
      <c r="O5974" s="210">
        <f t="shared" si="1"/>
        <v>1</v>
      </c>
      <c r="P5974" s="211" t="str">
        <f>IFERROR(VLOOKUP(F5974,연간집계!D:E,2,FALSE),"")</f>
        <v>스탠다드 포토북 6*8 (하드/유광)</v>
      </c>
    </row>
    <row r="5975" spans="1:16" ht="12.75">
      <c r="A5975" s="201">
        <v>46043.60728009259</v>
      </c>
      <c r="B5975" s="202">
        <v>46043</v>
      </c>
      <c r="C5975" s="203" t="s">
        <v>13730</v>
      </c>
      <c r="D5975" s="203" t="s">
        <v>11</v>
      </c>
      <c r="E5975" s="204" t="s">
        <v>13729</v>
      </c>
      <c r="F5975" s="49" t="s">
        <v>840</v>
      </c>
      <c r="G5975" s="203">
        <v>1</v>
      </c>
      <c r="H5975" s="203" t="s">
        <v>2670</v>
      </c>
      <c r="I5975" s="205" t="s">
        <v>1440</v>
      </c>
      <c r="J5975" s="206"/>
      <c r="K5975" s="203">
        <v>70</v>
      </c>
      <c r="L5975" s="207" t="s">
        <v>827</v>
      </c>
      <c r="M5975" s="208" t="s">
        <v>1436</v>
      </c>
      <c r="N5975" s="209">
        <f t="shared" si="0"/>
        <v>2026</v>
      </c>
      <c r="O5975" s="210">
        <f t="shared" si="1"/>
        <v>1</v>
      </c>
      <c r="P5975" s="211" t="str">
        <f>IFERROR(VLOOKUP(F5975,연간집계!D:E,2,FALSE),"")</f>
        <v>스탠다드 포토북 6*8 (하드/유광)</v>
      </c>
    </row>
    <row r="5976" spans="1:16" ht="12.75">
      <c r="A5976" s="201">
        <v>46043.607407407406</v>
      </c>
      <c r="B5976" s="202">
        <v>46043</v>
      </c>
      <c r="C5976" s="203" t="s">
        <v>13731</v>
      </c>
      <c r="D5976" s="203" t="s">
        <v>11</v>
      </c>
      <c r="E5976" s="204" t="s">
        <v>13732</v>
      </c>
      <c r="F5976" s="49" t="s">
        <v>849</v>
      </c>
      <c r="G5976" s="203">
        <v>3</v>
      </c>
      <c r="H5976" s="203" t="s">
        <v>4232</v>
      </c>
      <c r="I5976" s="205" t="s">
        <v>1510</v>
      </c>
      <c r="J5976" s="206"/>
      <c r="K5976" s="203">
        <v>28</v>
      </c>
      <c r="L5976" s="207" t="s">
        <v>827</v>
      </c>
      <c r="M5976" s="208" t="s">
        <v>1436</v>
      </c>
      <c r="N5976" s="209">
        <f t="shared" si="0"/>
        <v>2026</v>
      </c>
      <c r="O5976" s="210">
        <f t="shared" si="1"/>
        <v>1</v>
      </c>
      <c r="P5976" s="211" t="str">
        <f>IFERROR(VLOOKUP(F5976,연간집계!D:E,2,FALSE),"")</f>
        <v>스탠다드 포토북 8*11 (하드/유광)</v>
      </c>
    </row>
    <row r="5977" spans="1:16" ht="12.75">
      <c r="A5977" s="201">
        <v>46043.643773148149</v>
      </c>
      <c r="B5977" s="202">
        <v>46043</v>
      </c>
      <c r="C5977" s="203" t="s">
        <v>13733</v>
      </c>
      <c r="D5977" s="203" t="s">
        <v>11</v>
      </c>
      <c r="E5977" s="204" t="s">
        <v>13734</v>
      </c>
      <c r="F5977" s="49" t="s">
        <v>847</v>
      </c>
      <c r="G5977" s="203">
        <v>1</v>
      </c>
      <c r="H5977" s="203" t="s">
        <v>13735</v>
      </c>
      <c r="I5977" s="205" t="s">
        <v>2085</v>
      </c>
      <c r="J5977" s="206"/>
      <c r="K5977" s="203">
        <v>52</v>
      </c>
      <c r="L5977" s="207" t="s">
        <v>827</v>
      </c>
      <c r="M5977" s="208" t="s">
        <v>1471</v>
      </c>
      <c r="N5977" s="209">
        <f t="shared" si="0"/>
        <v>2026</v>
      </c>
      <c r="O5977" s="210">
        <f t="shared" si="1"/>
        <v>1</v>
      </c>
      <c r="P5977" s="211" t="str">
        <f>IFERROR(VLOOKUP(F5977,연간집계!D:E,2,FALSE),"")</f>
        <v>스탠다드 포토북 8*11 (하드/무광)</v>
      </c>
    </row>
    <row r="5978" spans="1:16" ht="12.75">
      <c r="A5978" s="201">
        <v>46043.65284722222</v>
      </c>
      <c r="B5978" s="202">
        <v>46043</v>
      </c>
      <c r="C5978" s="203" t="s">
        <v>13736</v>
      </c>
      <c r="D5978" s="203" t="s">
        <v>11</v>
      </c>
      <c r="E5978" s="204" t="s">
        <v>13737</v>
      </c>
      <c r="F5978" s="49" t="s">
        <v>890</v>
      </c>
      <c r="G5978" s="203">
        <v>2</v>
      </c>
      <c r="H5978" s="203" t="s">
        <v>13738</v>
      </c>
      <c r="I5978" s="205" t="s">
        <v>1440</v>
      </c>
      <c r="J5978" s="208" t="s">
        <v>2810</v>
      </c>
      <c r="K5978" s="203">
        <v>50</v>
      </c>
      <c r="L5978" s="207" t="s">
        <v>827</v>
      </c>
      <c r="M5978" s="208" t="s">
        <v>1436</v>
      </c>
      <c r="N5978" s="209">
        <f t="shared" si="0"/>
        <v>2026</v>
      </c>
      <c r="O5978" s="210">
        <f t="shared" si="1"/>
        <v>1</v>
      </c>
      <c r="P5978" s="211" t="str">
        <f>IFERROR(VLOOKUP(F5978,연간집계!D:E,2,FALSE),"")</f>
        <v>메모리북</v>
      </c>
    </row>
    <row r="5979" spans="1:16" ht="12.75">
      <c r="A5979" s="201">
        <v>46043.661840277775</v>
      </c>
      <c r="B5979" s="202">
        <v>46037</v>
      </c>
      <c r="C5979" s="203" t="s">
        <v>13739</v>
      </c>
      <c r="D5979" s="203" t="s">
        <v>11</v>
      </c>
      <c r="E5979" s="204" t="s">
        <v>13740</v>
      </c>
      <c r="F5979" s="49" t="s">
        <v>1076</v>
      </c>
      <c r="G5979" s="203">
        <v>26</v>
      </c>
      <c r="H5979" s="203" t="s">
        <v>13741</v>
      </c>
      <c r="I5979" s="205" t="s">
        <v>1483</v>
      </c>
      <c r="J5979" s="203" t="s">
        <v>4458</v>
      </c>
      <c r="K5979" s="203">
        <v>40</v>
      </c>
      <c r="L5979" s="207" t="s">
        <v>827</v>
      </c>
      <c r="M5979" s="208" t="s">
        <v>5021</v>
      </c>
      <c r="N5979" s="209">
        <f t="shared" si="0"/>
        <v>2026</v>
      </c>
      <c r="O5979" s="210">
        <f t="shared" si="1"/>
        <v>1</v>
      </c>
      <c r="P5979" s="211" t="str">
        <f>IFERROR(VLOOKUP(F5979,연간집계!D:E,2,FALSE),"")</f>
        <v>레더북 (다크네이비)</v>
      </c>
    </row>
    <row r="5980" spans="1:16" ht="12.75">
      <c r="A5980" s="201">
        <v>46043.684016203704</v>
      </c>
      <c r="B5980" s="202">
        <v>46043</v>
      </c>
      <c r="C5980" s="203" t="s">
        <v>13742</v>
      </c>
      <c r="D5980" s="203" t="s">
        <v>11</v>
      </c>
      <c r="E5980" s="204" t="s">
        <v>13743</v>
      </c>
      <c r="F5980" s="49" t="s">
        <v>887</v>
      </c>
      <c r="G5980" s="203">
        <v>1</v>
      </c>
      <c r="H5980" s="203" t="s">
        <v>13744</v>
      </c>
      <c r="I5980" s="205" t="s">
        <v>1440</v>
      </c>
      <c r="J5980" s="206"/>
      <c r="K5980" s="203">
        <v>54</v>
      </c>
      <c r="L5980" s="207" t="s">
        <v>827</v>
      </c>
      <c r="M5980" s="208" t="s">
        <v>1436</v>
      </c>
      <c r="N5980" s="209">
        <f t="shared" si="0"/>
        <v>2026</v>
      </c>
      <c r="O5980" s="210">
        <f t="shared" si="1"/>
        <v>1</v>
      </c>
      <c r="P5980" s="211" t="str">
        <f>IFERROR(VLOOKUP(F5980,연간집계!D:E,2,FALSE),"")</f>
        <v>마이트립북 198</v>
      </c>
    </row>
    <row r="5981" spans="1:16" ht="12.75">
      <c r="A5981" s="201">
        <v>46043.684027777781</v>
      </c>
      <c r="B5981" s="202">
        <v>46043</v>
      </c>
      <c r="C5981" s="203" t="s">
        <v>13745</v>
      </c>
      <c r="D5981" s="203" t="s">
        <v>11</v>
      </c>
      <c r="E5981" s="204" t="s">
        <v>13743</v>
      </c>
      <c r="F5981" s="49" t="s">
        <v>1043</v>
      </c>
      <c r="G5981" s="203">
        <v>1</v>
      </c>
      <c r="H5981" s="203" t="s">
        <v>13744</v>
      </c>
      <c r="I5981" s="205" t="s">
        <v>1440</v>
      </c>
      <c r="J5981" s="206"/>
      <c r="K5981" s="203">
        <v>100</v>
      </c>
      <c r="L5981" s="207" t="s">
        <v>827</v>
      </c>
      <c r="M5981" s="208" t="s">
        <v>1436</v>
      </c>
      <c r="N5981" s="209">
        <f t="shared" si="0"/>
        <v>2026</v>
      </c>
      <c r="O5981" s="210">
        <f t="shared" si="1"/>
        <v>1</v>
      </c>
      <c r="P5981" s="211" t="str">
        <f>IFERROR(VLOOKUP(F5981,연간집계!D:E,2,FALSE),"")</f>
        <v>프리북 198 (하드)</v>
      </c>
    </row>
    <row r="5982" spans="1:16" ht="12.75">
      <c r="A5982" s="201">
        <v>46043.688599537039</v>
      </c>
      <c r="B5982" s="202">
        <v>46043</v>
      </c>
      <c r="C5982" s="203" t="s">
        <v>13746</v>
      </c>
      <c r="D5982" s="203" t="s">
        <v>11</v>
      </c>
      <c r="E5982" s="204" t="s">
        <v>13743</v>
      </c>
      <c r="F5982" s="49" t="s">
        <v>1043</v>
      </c>
      <c r="G5982" s="203">
        <v>1</v>
      </c>
      <c r="H5982" s="203" t="s">
        <v>13744</v>
      </c>
      <c r="I5982" s="205" t="s">
        <v>1440</v>
      </c>
      <c r="J5982" s="206"/>
      <c r="K5982" s="203">
        <v>70</v>
      </c>
      <c r="L5982" s="207" t="s">
        <v>827</v>
      </c>
      <c r="M5982" s="208" t="s">
        <v>1436</v>
      </c>
      <c r="N5982" s="209">
        <f t="shared" si="0"/>
        <v>2026</v>
      </c>
      <c r="O5982" s="210">
        <f t="shared" si="1"/>
        <v>1</v>
      </c>
      <c r="P5982" s="211" t="str">
        <f>IFERROR(VLOOKUP(F5982,연간집계!D:E,2,FALSE),"")</f>
        <v>프리북 198 (하드)</v>
      </c>
    </row>
    <row r="5983" spans="1:16" ht="12.75">
      <c r="A5983" s="201">
        <v>46043.688611111109</v>
      </c>
      <c r="B5983" s="202">
        <v>46043</v>
      </c>
      <c r="C5983" s="203" t="s">
        <v>13747</v>
      </c>
      <c r="D5983" s="203" t="s">
        <v>11</v>
      </c>
      <c r="E5983" s="204" t="s">
        <v>13743</v>
      </c>
      <c r="F5983" s="49" t="s">
        <v>1043</v>
      </c>
      <c r="G5983" s="203">
        <v>1</v>
      </c>
      <c r="H5983" s="203" t="s">
        <v>13744</v>
      </c>
      <c r="I5983" s="205" t="s">
        <v>1440</v>
      </c>
      <c r="J5983" s="206"/>
      <c r="K5983" s="203">
        <v>70</v>
      </c>
      <c r="L5983" s="207" t="s">
        <v>827</v>
      </c>
      <c r="M5983" s="208" t="s">
        <v>1436</v>
      </c>
      <c r="N5983" s="209">
        <f t="shared" si="0"/>
        <v>2026</v>
      </c>
      <c r="O5983" s="210">
        <f t="shared" si="1"/>
        <v>1</v>
      </c>
      <c r="P5983" s="211" t="str">
        <f>IFERROR(VLOOKUP(F5983,연간집계!D:E,2,FALSE),"")</f>
        <v>프리북 198 (하드)</v>
      </c>
    </row>
    <row r="5984" spans="1:16" ht="12.75">
      <c r="A5984" s="201">
        <v>46043.723101851851</v>
      </c>
      <c r="B5984" s="202">
        <v>46043</v>
      </c>
      <c r="C5984" s="203" t="s">
        <v>13748</v>
      </c>
      <c r="D5984" s="203" t="s">
        <v>11</v>
      </c>
      <c r="E5984" s="204" t="s">
        <v>13749</v>
      </c>
      <c r="F5984" s="49" t="s">
        <v>193</v>
      </c>
      <c r="G5984" s="203">
        <v>1</v>
      </c>
      <c r="H5984" s="203" t="s">
        <v>13750</v>
      </c>
      <c r="I5984" s="205" t="s">
        <v>1440</v>
      </c>
      <c r="J5984" s="208" t="s">
        <v>1444</v>
      </c>
      <c r="K5984" s="203">
        <v>60</v>
      </c>
      <c r="L5984" s="207" t="s">
        <v>827</v>
      </c>
      <c r="M5984" s="208" t="s">
        <v>1449</v>
      </c>
      <c r="N5984" s="209">
        <f t="shared" si="0"/>
        <v>2026</v>
      </c>
      <c r="O5984" s="210">
        <f t="shared" si="1"/>
        <v>1</v>
      </c>
      <c r="P5984" s="211" t="str">
        <f>IFERROR(VLOOKUP(F5984,연간집계!D:E,2,FALSE),"")</f>
        <v>포토그랩스pro 248</v>
      </c>
    </row>
    <row r="5985" spans="1:16" ht="12.75">
      <c r="A5985" s="201">
        <v>46043.806666666664</v>
      </c>
      <c r="B5985" s="202">
        <v>46043</v>
      </c>
      <c r="C5985" s="203" t="s">
        <v>13751</v>
      </c>
      <c r="D5985" s="203" t="s">
        <v>11</v>
      </c>
      <c r="E5985" s="204" t="s">
        <v>13752</v>
      </c>
      <c r="F5985" s="49" t="s">
        <v>1322</v>
      </c>
      <c r="G5985" s="203">
        <v>1</v>
      </c>
      <c r="H5985" s="203" t="s">
        <v>13753</v>
      </c>
      <c r="I5985" s="205" t="s">
        <v>3468</v>
      </c>
      <c r="J5985" s="206"/>
      <c r="K5985" s="203">
        <v>1</v>
      </c>
      <c r="L5985" s="207" t="s">
        <v>827</v>
      </c>
      <c r="M5985" s="208" t="s">
        <v>1645</v>
      </c>
      <c r="N5985" s="209">
        <f t="shared" si="0"/>
        <v>2026</v>
      </c>
      <c r="O5985" s="210">
        <f t="shared" si="1"/>
        <v>1</v>
      </c>
      <c r="P5985" s="211" t="str">
        <f>IFERROR(VLOOKUP(F5985,연간집계!D:E,2,FALSE),"")</f>
        <v>감성액자 151</v>
      </c>
    </row>
    <row r="5986" spans="1:16" ht="12.75">
      <c r="A5986" s="201">
        <v>46043.80667824074</v>
      </c>
      <c r="B5986" s="202">
        <v>46043</v>
      </c>
      <c r="C5986" s="203" t="s">
        <v>13754</v>
      </c>
      <c r="D5986" s="203" t="s">
        <v>11</v>
      </c>
      <c r="E5986" s="204" t="s">
        <v>13752</v>
      </c>
      <c r="F5986" s="49" t="s">
        <v>1322</v>
      </c>
      <c r="G5986" s="203">
        <v>1</v>
      </c>
      <c r="H5986" s="203" t="s">
        <v>13753</v>
      </c>
      <c r="I5986" s="205" t="s">
        <v>3468</v>
      </c>
      <c r="J5986" s="206"/>
      <c r="K5986" s="203">
        <v>1</v>
      </c>
      <c r="L5986" s="207" t="s">
        <v>827</v>
      </c>
      <c r="M5986" s="208" t="s">
        <v>1645</v>
      </c>
      <c r="N5986" s="209">
        <f t="shared" si="0"/>
        <v>2026</v>
      </c>
      <c r="O5986" s="210">
        <f t="shared" si="1"/>
        <v>1</v>
      </c>
      <c r="P5986" s="211" t="str">
        <f>IFERROR(VLOOKUP(F5986,연간집계!D:E,2,FALSE),"")</f>
        <v>감성액자 151</v>
      </c>
    </row>
    <row r="5987" spans="1:16" ht="12.75">
      <c r="A5987" s="201">
        <v>46043.806689814817</v>
      </c>
      <c r="B5987" s="202">
        <v>46043</v>
      </c>
      <c r="C5987" s="203" t="s">
        <v>13755</v>
      </c>
      <c r="D5987" s="203" t="s">
        <v>11</v>
      </c>
      <c r="E5987" s="204" t="s">
        <v>13752</v>
      </c>
      <c r="F5987" s="49" t="s">
        <v>1322</v>
      </c>
      <c r="G5987" s="203">
        <v>1</v>
      </c>
      <c r="H5987" s="203" t="s">
        <v>13753</v>
      </c>
      <c r="I5987" s="205" t="s">
        <v>3468</v>
      </c>
      <c r="J5987" s="206"/>
      <c r="K5987" s="203">
        <v>1</v>
      </c>
      <c r="L5987" s="207" t="s">
        <v>827</v>
      </c>
      <c r="M5987" s="208" t="s">
        <v>1645</v>
      </c>
      <c r="N5987" s="209">
        <f t="shared" si="0"/>
        <v>2026</v>
      </c>
      <c r="O5987" s="210">
        <f t="shared" si="1"/>
        <v>1</v>
      </c>
      <c r="P5987" s="211" t="str">
        <f>IFERROR(VLOOKUP(F5987,연간집계!D:E,2,FALSE),"")</f>
        <v>감성액자 151</v>
      </c>
    </row>
    <row r="5988" spans="1:16" ht="12.75">
      <c r="A5988" s="201">
        <v>46043.818622685183</v>
      </c>
      <c r="B5988" s="202">
        <v>46043</v>
      </c>
      <c r="C5988" s="203" t="s">
        <v>13756</v>
      </c>
      <c r="D5988" s="203" t="s">
        <v>11</v>
      </c>
      <c r="E5988" s="204" t="s">
        <v>13757</v>
      </c>
      <c r="F5988" s="49" t="s">
        <v>1027</v>
      </c>
      <c r="G5988" s="203">
        <v>1</v>
      </c>
      <c r="H5988" s="203" t="s">
        <v>4557</v>
      </c>
      <c r="I5988" s="208" t="s">
        <v>1455</v>
      </c>
      <c r="J5988" s="208" t="s">
        <v>1455</v>
      </c>
      <c r="K5988" s="203">
        <v>80</v>
      </c>
      <c r="L5988" s="207" t="s">
        <v>827</v>
      </c>
      <c r="M5988" s="208" t="s">
        <v>1436</v>
      </c>
      <c r="N5988" s="209">
        <f t="shared" si="0"/>
        <v>2026</v>
      </c>
      <c r="O5988" s="210">
        <f t="shared" si="1"/>
        <v>1</v>
      </c>
      <c r="P5988" s="211" t="str">
        <f>IFERROR(VLOOKUP(F5988,연간집계!D:E,2,FALSE),"")</f>
        <v>트래블북 198 (쿠션하드/78p)</v>
      </c>
    </row>
    <row r="5989" spans="1:16" ht="12.75">
      <c r="A5989" s="201">
        <v>46044.006643518522</v>
      </c>
      <c r="B5989" s="202">
        <v>46044</v>
      </c>
      <c r="C5989" s="203" t="s">
        <v>13758</v>
      </c>
      <c r="D5989" s="203" t="s">
        <v>11</v>
      </c>
      <c r="E5989" s="204" t="s">
        <v>13759</v>
      </c>
      <c r="F5989" s="49" t="s">
        <v>1383</v>
      </c>
      <c r="G5989" s="203">
        <v>1</v>
      </c>
      <c r="H5989" s="203" t="s">
        <v>13760</v>
      </c>
      <c r="I5989" s="205" t="s">
        <v>7519</v>
      </c>
      <c r="J5989" s="206"/>
      <c r="K5989" s="203">
        <v>2</v>
      </c>
      <c r="L5989" s="207" t="s">
        <v>828</v>
      </c>
      <c r="M5989" s="208" t="s">
        <v>1471</v>
      </c>
      <c r="N5989" s="209">
        <f t="shared" si="0"/>
        <v>2026</v>
      </c>
      <c r="O5989" s="210">
        <f t="shared" si="1"/>
        <v>1</v>
      </c>
      <c r="P5989" s="211" t="str">
        <f>IFERROR(VLOOKUP(F5989,연간집계!D:E,2,FALSE),"")</f>
        <v>오늘필름 (무광)</v>
      </c>
    </row>
    <row r="5990" spans="1:16" ht="12.75">
      <c r="A5990" s="201">
        <v>46044.006666666668</v>
      </c>
      <c r="B5990" s="202">
        <v>46044</v>
      </c>
      <c r="C5990" s="203" t="s">
        <v>13761</v>
      </c>
      <c r="D5990" s="203" t="s">
        <v>11</v>
      </c>
      <c r="E5990" s="204" t="s">
        <v>13759</v>
      </c>
      <c r="F5990" s="49" t="s">
        <v>1383</v>
      </c>
      <c r="G5990" s="203">
        <v>1</v>
      </c>
      <c r="H5990" s="203" t="s">
        <v>13760</v>
      </c>
      <c r="I5990" s="205" t="s">
        <v>1638</v>
      </c>
      <c r="J5990" s="206"/>
      <c r="K5990" s="203">
        <v>2</v>
      </c>
      <c r="L5990" s="207" t="s">
        <v>828</v>
      </c>
      <c r="M5990" s="208" t="s">
        <v>1471</v>
      </c>
      <c r="N5990" s="209">
        <f t="shared" si="0"/>
        <v>2026</v>
      </c>
      <c r="O5990" s="210">
        <f t="shared" si="1"/>
        <v>1</v>
      </c>
      <c r="P5990" s="211" t="str">
        <f>IFERROR(VLOOKUP(F5990,연간집계!D:E,2,FALSE),"")</f>
        <v>오늘필름 (무광)</v>
      </c>
    </row>
    <row r="5991" spans="1:16" ht="12.75">
      <c r="A5991" s="201">
        <v>46044.006678240738</v>
      </c>
      <c r="B5991" s="202">
        <v>46044</v>
      </c>
      <c r="C5991" s="203" t="s">
        <v>13762</v>
      </c>
      <c r="D5991" s="203" t="s">
        <v>11</v>
      </c>
      <c r="E5991" s="204" t="s">
        <v>13759</v>
      </c>
      <c r="F5991" s="49" t="s">
        <v>1247</v>
      </c>
      <c r="G5991" s="203">
        <v>1</v>
      </c>
      <c r="H5991" s="203" t="s">
        <v>13760</v>
      </c>
      <c r="I5991" s="205" t="s">
        <v>1510</v>
      </c>
      <c r="J5991" s="206"/>
      <c r="K5991" s="203">
        <v>24</v>
      </c>
      <c r="L5991" s="207" t="s">
        <v>828</v>
      </c>
      <c r="M5991" s="208" t="s">
        <v>1436</v>
      </c>
      <c r="N5991" s="209">
        <f t="shared" si="0"/>
        <v>2026</v>
      </c>
      <c r="O5991" s="210">
        <f t="shared" si="1"/>
        <v>1</v>
      </c>
      <c r="P5991" s="211" t="str">
        <f>IFERROR(VLOOKUP(F5991,연간집계!D:E,2,FALSE),"")</f>
        <v>모바일 포토북 197 (여행)</v>
      </c>
    </row>
    <row r="5992" spans="1:16" ht="12.75">
      <c r="A5992" s="201">
        <v>46044.415092592593</v>
      </c>
      <c r="B5992" s="202">
        <v>46044</v>
      </c>
      <c r="C5992" s="203" t="s">
        <v>13763</v>
      </c>
      <c r="D5992" s="203" t="s">
        <v>11</v>
      </c>
      <c r="E5992" s="204" t="s">
        <v>13764</v>
      </c>
      <c r="F5992" s="49" t="s">
        <v>981</v>
      </c>
      <c r="G5992" s="203">
        <v>2</v>
      </c>
      <c r="H5992" s="203" t="s">
        <v>13484</v>
      </c>
      <c r="I5992" s="205" t="s">
        <v>1440</v>
      </c>
      <c r="J5992" s="206"/>
      <c r="K5992" s="203">
        <v>120</v>
      </c>
      <c r="L5992" s="207" t="s">
        <v>827</v>
      </c>
      <c r="M5992" s="208" t="s">
        <v>1436</v>
      </c>
      <c r="N5992" s="209">
        <f t="shared" si="0"/>
        <v>2026</v>
      </c>
      <c r="O5992" s="210">
        <f t="shared" si="1"/>
        <v>1</v>
      </c>
      <c r="P5992" s="211" t="str">
        <f>IFERROR(VLOOKUP(F5992,연간집계!D:E,2,FALSE),"")</f>
        <v>워크샵북</v>
      </c>
    </row>
    <row r="5993" spans="1:16" ht="12.75">
      <c r="A5993" s="201">
        <v>46044.421157407407</v>
      </c>
      <c r="B5993" s="202">
        <v>46044</v>
      </c>
      <c r="C5993" s="203" t="s">
        <v>13765</v>
      </c>
      <c r="D5993" s="203" t="s">
        <v>11</v>
      </c>
      <c r="E5993" s="204" t="s">
        <v>13766</v>
      </c>
      <c r="F5993" s="49" t="s">
        <v>981</v>
      </c>
      <c r="G5993" s="203">
        <v>2</v>
      </c>
      <c r="H5993" s="203" t="s">
        <v>13484</v>
      </c>
      <c r="I5993" s="205" t="s">
        <v>1440</v>
      </c>
      <c r="J5993" s="206"/>
      <c r="K5993" s="203">
        <v>120</v>
      </c>
      <c r="L5993" s="207" t="s">
        <v>827</v>
      </c>
      <c r="M5993" s="208" t="s">
        <v>1436</v>
      </c>
      <c r="N5993" s="209">
        <f t="shared" si="0"/>
        <v>2026</v>
      </c>
      <c r="O5993" s="210">
        <f t="shared" si="1"/>
        <v>1</v>
      </c>
      <c r="P5993" s="211" t="str">
        <f>IFERROR(VLOOKUP(F5993,연간집계!D:E,2,FALSE),"")</f>
        <v>워크샵북</v>
      </c>
    </row>
    <row r="5994" spans="1:16" ht="12.75">
      <c r="A5994" s="201">
        <v>46044.433923611112</v>
      </c>
      <c r="B5994" s="202">
        <v>46044</v>
      </c>
      <c r="C5994" s="203" t="s">
        <v>13767</v>
      </c>
      <c r="D5994" s="203" t="s">
        <v>11</v>
      </c>
      <c r="E5994" s="204" t="s">
        <v>13768</v>
      </c>
      <c r="F5994" s="49" t="s">
        <v>1315</v>
      </c>
      <c r="G5994" s="203">
        <v>1</v>
      </c>
      <c r="H5994" s="203" t="s">
        <v>13769</v>
      </c>
      <c r="I5994" s="205" t="s">
        <v>1668</v>
      </c>
      <c r="J5994" s="208" t="s">
        <v>1787</v>
      </c>
      <c r="K5994" s="203">
        <v>1</v>
      </c>
      <c r="L5994" s="207" t="s">
        <v>827</v>
      </c>
      <c r="M5994" s="208" t="s">
        <v>1645</v>
      </c>
      <c r="N5994" s="209">
        <f t="shared" si="0"/>
        <v>2026</v>
      </c>
      <c r="O5994" s="210">
        <f t="shared" si="1"/>
        <v>1</v>
      </c>
      <c r="P5994" s="211" t="str">
        <f>IFERROR(VLOOKUP(F5994,연간집계!D:E,2,FALSE),"")</f>
        <v>원목액자 305_브라운</v>
      </c>
    </row>
    <row r="5995" spans="1:16" ht="12.75">
      <c r="A5995" s="201">
        <v>46044.449004629627</v>
      </c>
      <c r="B5995" s="202">
        <v>46044</v>
      </c>
      <c r="C5995" s="203" t="s">
        <v>13770</v>
      </c>
      <c r="D5995" s="203" t="s">
        <v>11</v>
      </c>
      <c r="E5995" s="204" t="s">
        <v>13771</v>
      </c>
      <c r="F5995" s="49" t="s">
        <v>1376</v>
      </c>
      <c r="G5995" s="203">
        <v>1</v>
      </c>
      <c r="H5995" s="203" t="s">
        <v>13772</v>
      </c>
      <c r="I5995" s="205" t="s">
        <v>2070</v>
      </c>
      <c r="J5995" s="206"/>
      <c r="K5995" s="203">
        <v>1</v>
      </c>
      <c r="L5995" s="207" t="s">
        <v>827</v>
      </c>
      <c r="M5995" s="208" t="s">
        <v>1658</v>
      </c>
      <c r="N5995" s="209">
        <f t="shared" si="0"/>
        <v>2026</v>
      </c>
      <c r="O5995" s="210">
        <f t="shared" si="1"/>
        <v>1</v>
      </c>
      <c r="P5995" s="211" t="str">
        <f>IFERROR(VLOOKUP(F5995,연간집계!D:E,2,FALSE),"")</f>
        <v>증명사진 (유광)</v>
      </c>
    </row>
    <row r="5996" spans="1:16" ht="12.75">
      <c r="A5996" s="201">
        <v>46044.44902777778</v>
      </c>
      <c r="B5996" s="202">
        <v>46044</v>
      </c>
      <c r="C5996" s="203" t="s">
        <v>13773</v>
      </c>
      <c r="D5996" s="203" t="s">
        <v>11</v>
      </c>
      <c r="E5996" s="204" t="s">
        <v>13771</v>
      </c>
      <c r="F5996" s="49" t="s">
        <v>1378</v>
      </c>
      <c r="G5996" s="203">
        <v>1</v>
      </c>
      <c r="H5996" s="203" t="s">
        <v>13772</v>
      </c>
      <c r="I5996" s="205" t="s">
        <v>2070</v>
      </c>
      <c r="J5996" s="206"/>
      <c r="K5996" s="203">
        <v>1</v>
      </c>
      <c r="L5996" s="207" t="s">
        <v>827</v>
      </c>
      <c r="M5996" s="208" t="s">
        <v>1658</v>
      </c>
      <c r="N5996" s="209">
        <f t="shared" si="0"/>
        <v>2026</v>
      </c>
      <c r="O5996" s="210">
        <f t="shared" si="1"/>
        <v>1</v>
      </c>
      <c r="P5996" s="211" t="str">
        <f>IFERROR(VLOOKUP(F5996,연간집계!D:E,2,FALSE),"")</f>
        <v>증명사진 (무광)</v>
      </c>
    </row>
    <row r="5997" spans="1:16" ht="12.75">
      <c r="A5997" s="201">
        <v>46044.44903935185</v>
      </c>
      <c r="B5997" s="202">
        <v>46044</v>
      </c>
      <c r="C5997" s="203" t="s">
        <v>13774</v>
      </c>
      <c r="D5997" s="203" t="s">
        <v>11</v>
      </c>
      <c r="E5997" s="204" t="s">
        <v>13775</v>
      </c>
      <c r="F5997" s="49" t="s">
        <v>1048</v>
      </c>
      <c r="G5997" s="203">
        <v>1</v>
      </c>
      <c r="H5997" s="203" t="s">
        <v>701</v>
      </c>
      <c r="I5997" s="205" t="s">
        <v>1440</v>
      </c>
      <c r="J5997" s="206"/>
      <c r="K5997" s="203">
        <v>80</v>
      </c>
      <c r="L5997" s="207" t="s">
        <v>827</v>
      </c>
      <c r="M5997" s="208" t="s">
        <v>1436</v>
      </c>
      <c r="N5997" s="209">
        <f t="shared" si="0"/>
        <v>2026</v>
      </c>
      <c r="O5997" s="210">
        <f t="shared" si="1"/>
        <v>1</v>
      </c>
      <c r="P5997" s="211" t="str">
        <f>IFERROR(VLOOKUP(F5997,연간집계!D:E,2,FALSE),"")</f>
        <v>프리북와이드 (하드)</v>
      </c>
    </row>
    <row r="5998" spans="1:16" ht="12.75">
      <c r="A5998" s="201">
        <v>46044.656967592593</v>
      </c>
      <c r="B5998" s="202">
        <v>46044</v>
      </c>
      <c r="C5998" s="203" t="s">
        <v>13776</v>
      </c>
      <c r="D5998" s="203" t="s">
        <v>11</v>
      </c>
      <c r="E5998" s="204" t="s">
        <v>13777</v>
      </c>
      <c r="F5998" s="49" t="s">
        <v>74</v>
      </c>
      <c r="G5998" s="203">
        <v>1</v>
      </c>
      <c r="H5998" s="203" t="s">
        <v>13778</v>
      </c>
      <c r="I5998" s="205" t="s">
        <v>1459</v>
      </c>
      <c r="J5998" s="208" t="s">
        <v>1444</v>
      </c>
      <c r="K5998" s="203">
        <v>54</v>
      </c>
      <c r="L5998" s="207" t="s">
        <v>827</v>
      </c>
      <c r="M5998" s="208" t="s">
        <v>1445</v>
      </c>
      <c r="N5998" s="209">
        <f t="shared" si="0"/>
        <v>2026</v>
      </c>
      <c r="O5998" s="210">
        <f t="shared" si="1"/>
        <v>1</v>
      </c>
      <c r="P5998" s="211" t="str">
        <f>IFERROR(VLOOKUP(F5998,연간집계!D:E,2,FALSE),"")</f>
        <v>포토그랩스pro 210</v>
      </c>
    </row>
    <row r="5999" spans="1:16" ht="12.75">
      <c r="A5999" s="201">
        <v>46044.698993055557</v>
      </c>
      <c r="B5999" s="202">
        <v>46044</v>
      </c>
      <c r="C5999" s="203" t="s">
        <v>13779</v>
      </c>
      <c r="D5999" s="203" t="s">
        <v>11</v>
      </c>
      <c r="E5999" s="204" t="s">
        <v>13780</v>
      </c>
      <c r="F5999" s="49" t="s">
        <v>838</v>
      </c>
      <c r="G5999" s="203">
        <v>1</v>
      </c>
      <c r="H5999" s="203" t="s">
        <v>1656</v>
      </c>
      <c r="I5999" s="205" t="s">
        <v>5118</v>
      </c>
      <c r="J5999" s="206"/>
      <c r="K5999" s="203">
        <v>24</v>
      </c>
      <c r="L5999" s="207" t="s">
        <v>827</v>
      </c>
      <c r="M5999" s="208" t="s">
        <v>1436</v>
      </c>
      <c r="N5999" s="209">
        <f t="shared" si="0"/>
        <v>2026</v>
      </c>
      <c r="O5999" s="210">
        <f t="shared" si="1"/>
        <v>1</v>
      </c>
      <c r="P5999" s="211" t="str">
        <f>IFERROR(VLOOKUP(F5999,연간집계!D:E,2,FALSE),"")</f>
        <v>스탠다드 포토북 6*8 (하드/무광)</v>
      </c>
    </row>
    <row r="6000" spans="1:16" ht="12.75">
      <c r="A6000" s="201">
        <v>46044.711018518516</v>
      </c>
      <c r="B6000" s="202">
        <v>46044</v>
      </c>
      <c r="C6000" s="203" t="s">
        <v>13781</v>
      </c>
      <c r="D6000" s="203" t="s">
        <v>11</v>
      </c>
      <c r="E6000" s="204" t="s">
        <v>13782</v>
      </c>
      <c r="F6000" s="49" t="s">
        <v>1284</v>
      </c>
      <c r="G6000" s="203">
        <v>1</v>
      </c>
      <c r="H6000" s="203" t="s">
        <v>10193</v>
      </c>
      <c r="I6000" s="205" t="s">
        <v>2297</v>
      </c>
      <c r="J6000" s="206"/>
      <c r="K6000" s="203">
        <v>26</v>
      </c>
      <c r="L6000" s="207" t="s">
        <v>827</v>
      </c>
      <c r="M6000" s="208" t="s">
        <v>1497</v>
      </c>
      <c r="N6000" s="209">
        <f t="shared" si="0"/>
        <v>2026</v>
      </c>
      <c r="O6000" s="210">
        <f t="shared" si="1"/>
        <v>1</v>
      </c>
      <c r="P6000" s="211" t="str">
        <f>IFERROR(VLOOKUP(F6000,연간집계!D:E,2,FALSE),"")</f>
        <v>PCMS_스탠다드캘린더</v>
      </c>
    </row>
    <row r="6001" spans="1:16" ht="12.75">
      <c r="A6001" s="201">
        <v>46044.752129629633</v>
      </c>
      <c r="B6001" s="202">
        <v>46044</v>
      </c>
      <c r="C6001" s="203" t="s">
        <v>13783</v>
      </c>
      <c r="D6001" s="203" t="s">
        <v>11</v>
      </c>
      <c r="E6001" s="204" t="s">
        <v>13784</v>
      </c>
      <c r="F6001" s="49" t="s">
        <v>1304</v>
      </c>
      <c r="G6001" s="203">
        <v>1</v>
      </c>
      <c r="H6001" s="203" t="s">
        <v>13785</v>
      </c>
      <c r="I6001" s="205" t="s">
        <v>1440</v>
      </c>
      <c r="J6001" s="208" t="s">
        <v>1850</v>
      </c>
      <c r="K6001" s="203">
        <v>1</v>
      </c>
      <c r="L6001" s="207" t="s">
        <v>827</v>
      </c>
      <c r="M6001" s="208" t="s">
        <v>1425</v>
      </c>
      <c r="N6001" s="209">
        <f t="shared" si="0"/>
        <v>2026</v>
      </c>
      <c r="O6001" s="210">
        <f t="shared" si="1"/>
        <v>1</v>
      </c>
      <c r="P6001" s="211" t="str">
        <f>IFERROR(VLOOKUP(F6001,연간집계!D:E,2,FALSE),"")</f>
        <v>PCMS_우드스탠드아크릴액자</v>
      </c>
    </row>
    <row r="6002" spans="1:16" ht="12.75">
      <c r="A6002" s="201">
        <v>46044.752141203702</v>
      </c>
      <c r="B6002" s="202">
        <v>46044</v>
      </c>
      <c r="C6002" s="203" t="s">
        <v>13786</v>
      </c>
      <c r="D6002" s="203" t="s">
        <v>11</v>
      </c>
      <c r="E6002" s="204" t="s">
        <v>13784</v>
      </c>
      <c r="F6002" s="49" t="s">
        <v>1304</v>
      </c>
      <c r="G6002" s="203">
        <v>1</v>
      </c>
      <c r="H6002" s="203" t="s">
        <v>13785</v>
      </c>
      <c r="I6002" s="205" t="s">
        <v>1440</v>
      </c>
      <c r="J6002" s="208" t="s">
        <v>1850</v>
      </c>
      <c r="K6002" s="203">
        <v>1</v>
      </c>
      <c r="L6002" s="207" t="s">
        <v>827</v>
      </c>
      <c r="M6002" s="208" t="s">
        <v>1425</v>
      </c>
      <c r="N6002" s="209">
        <f t="shared" si="0"/>
        <v>2026</v>
      </c>
      <c r="O6002" s="210">
        <f t="shared" si="1"/>
        <v>1</v>
      </c>
      <c r="P6002" s="211" t="str">
        <f>IFERROR(VLOOKUP(F6002,연간집계!D:E,2,FALSE),"")</f>
        <v>PCMS_우드스탠드아크릴액자</v>
      </c>
    </row>
    <row r="6003" spans="1:16" ht="12.75">
      <c r="A6003" s="201">
        <v>46044.791018518517</v>
      </c>
      <c r="B6003" s="202">
        <v>46044</v>
      </c>
      <c r="C6003" s="203" t="s">
        <v>13787</v>
      </c>
      <c r="D6003" s="203" t="s">
        <v>11</v>
      </c>
      <c r="E6003" s="204" t="s">
        <v>13788</v>
      </c>
      <c r="F6003" s="49" t="s">
        <v>847</v>
      </c>
      <c r="G6003" s="203">
        <v>1</v>
      </c>
      <c r="H6003" s="203" t="s">
        <v>13789</v>
      </c>
      <c r="I6003" s="205" t="s">
        <v>1676</v>
      </c>
      <c r="J6003" s="206"/>
      <c r="K6003" s="203">
        <v>40</v>
      </c>
      <c r="L6003" s="207" t="s">
        <v>827</v>
      </c>
      <c r="M6003" s="208" t="s">
        <v>1436</v>
      </c>
      <c r="N6003" s="209">
        <f t="shared" si="0"/>
        <v>2026</v>
      </c>
      <c r="O6003" s="210">
        <f t="shared" si="1"/>
        <v>1</v>
      </c>
      <c r="P6003" s="211" t="str">
        <f>IFERROR(VLOOKUP(F6003,연간집계!D:E,2,FALSE),"")</f>
        <v>스탠다드 포토북 8*11 (하드/무광)</v>
      </c>
    </row>
    <row r="6004" spans="1:16" ht="12.75">
      <c r="A6004" s="201">
        <v>46044.865532407406</v>
      </c>
      <c r="B6004" s="202">
        <v>46044</v>
      </c>
      <c r="C6004" s="203" t="s">
        <v>13790</v>
      </c>
      <c r="D6004" s="203" t="s">
        <v>11</v>
      </c>
      <c r="E6004" s="204" t="s">
        <v>13791</v>
      </c>
      <c r="F6004" s="49" t="s">
        <v>840</v>
      </c>
      <c r="G6004" s="203">
        <v>1</v>
      </c>
      <c r="H6004" s="203" t="s">
        <v>13792</v>
      </c>
      <c r="I6004" s="205" t="s">
        <v>1440</v>
      </c>
      <c r="J6004" s="206"/>
      <c r="K6004" s="203">
        <v>80</v>
      </c>
      <c r="L6004" s="207" t="s">
        <v>827</v>
      </c>
      <c r="M6004" s="208" t="s">
        <v>1436</v>
      </c>
      <c r="N6004" s="209">
        <f t="shared" si="0"/>
        <v>2026</v>
      </c>
      <c r="O6004" s="210">
        <f t="shared" si="1"/>
        <v>1</v>
      </c>
      <c r="P6004" s="211" t="str">
        <f>IFERROR(VLOOKUP(F6004,연간집계!D:E,2,FALSE),"")</f>
        <v>스탠다드 포토북 6*8 (하드/유광)</v>
      </c>
    </row>
    <row r="6005" spans="1:16" ht="12.75">
      <c r="A6005" s="201">
        <v>46044.898530092592</v>
      </c>
      <c r="B6005" s="202">
        <v>46044</v>
      </c>
      <c r="C6005" s="203" t="s">
        <v>13793</v>
      </c>
      <c r="D6005" s="203" t="s">
        <v>11</v>
      </c>
      <c r="E6005" s="204" t="s">
        <v>13794</v>
      </c>
      <c r="F6005" s="49" t="s">
        <v>1048</v>
      </c>
      <c r="G6005" s="203">
        <v>1</v>
      </c>
      <c r="H6005" s="203" t="s">
        <v>5097</v>
      </c>
      <c r="I6005" s="205" t="s">
        <v>2661</v>
      </c>
      <c r="J6005" s="206"/>
      <c r="K6005" s="203">
        <v>80</v>
      </c>
      <c r="L6005" s="207" t="s">
        <v>827</v>
      </c>
      <c r="M6005" s="208" t="s">
        <v>1493</v>
      </c>
      <c r="N6005" s="209">
        <f t="shared" si="0"/>
        <v>2026</v>
      </c>
      <c r="O6005" s="210">
        <f t="shared" si="1"/>
        <v>1</v>
      </c>
      <c r="P6005" s="211" t="str">
        <f>IFERROR(VLOOKUP(F6005,연간집계!D:E,2,FALSE),"")</f>
        <v>프리북와이드 (하드)</v>
      </c>
    </row>
    <row r="6006" spans="1:16" ht="12.75">
      <c r="A6006" s="201">
        <v>46044.910590277781</v>
      </c>
      <c r="B6006" s="202">
        <v>46044</v>
      </c>
      <c r="C6006" s="203" t="s">
        <v>13795</v>
      </c>
      <c r="D6006" s="203" t="s">
        <v>11</v>
      </c>
      <c r="E6006" s="204" t="s">
        <v>13796</v>
      </c>
      <c r="F6006" s="49" t="s">
        <v>412</v>
      </c>
      <c r="G6006" s="203">
        <v>1</v>
      </c>
      <c r="H6006" s="203" t="s">
        <v>13797</v>
      </c>
      <c r="I6006" s="205" t="s">
        <v>1440</v>
      </c>
      <c r="J6006" s="208" t="s">
        <v>1769</v>
      </c>
      <c r="K6006" s="203">
        <v>60</v>
      </c>
      <c r="L6006" s="207" t="s">
        <v>827</v>
      </c>
      <c r="M6006" s="208" t="s">
        <v>1436</v>
      </c>
      <c r="N6006" s="209">
        <f t="shared" si="0"/>
        <v>2026</v>
      </c>
      <c r="O6006" s="210">
        <f t="shared" si="1"/>
        <v>1</v>
      </c>
      <c r="P6006" s="211" t="str">
        <f>IFERROR(VLOOKUP(F6006,연간집계!D:E,2,FALSE),"")</f>
        <v>시크북(북) 277 (시크블랙/58p)</v>
      </c>
    </row>
    <row r="6007" spans="1:16" ht="12.75">
      <c r="A6007" s="201">
        <v>46044.973310185182</v>
      </c>
      <c r="B6007" s="202">
        <v>46044</v>
      </c>
      <c r="C6007" s="203" t="s">
        <v>13798</v>
      </c>
      <c r="D6007" s="203" t="s">
        <v>11</v>
      </c>
      <c r="E6007" s="204" t="s">
        <v>13799</v>
      </c>
      <c r="F6007" s="49" t="s">
        <v>1269</v>
      </c>
      <c r="G6007" s="203">
        <v>6</v>
      </c>
      <c r="H6007" s="203" t="s">
        <v>13800</v>
      </c>
      <c r="I6007" s="205" t="s">
        <v>1842</v>
      </c>
      <c r="J6007" s="206"/>
      <c r="K6007" s="203">
        <v>26</v>
      </c>
      <c r="L6007" s="207" t="s">
        <v>827</v>
      </c>
      <c r="M6007" s="208" t="s">
        <v>1449</v>
      </c>
      <c r="N6007" s="209">
        <f t="shared" si="0"/>
        <v>2026</v>
      </c>
      <c r="O6007" s="210">
        <f t="shared" si="1"/>
        <v>1</v>
      </c>
      <c r="P6007" s="211" t="str">
        <f>IFERROR(VLOOKUP(F6007,연간집계!D:E,2,FALSE),"")</f>
        <v>PCMS_미니캘린더</v>
      </c>
    </row>
    <row r="6008" spans="1:16" ht="12.75">
      <c r="A6008" s="201">
        <v>46044.9762962963</v>
      </c>
      <c r="B6008" s="202">
        <v>46044</v>
      </c>
      <c r="C6008" s="203" t="s">
        <v>13801</v>
      </c>
      <c r="D6008" s="203" t="s">
        <v>11</v>
      </c>
      <c r="E6008" s="204" t="s">
        <v>13802</v>
      </c>
      <c r="F6008" s="49" t="s">
        <v>1347</v>
      </c>
      <c r="G6008" s="203">
        <v>1</v>
      </c>
      <c r="H6008" s="203" t="s">
        <v>13803</v>
      </c>
      <c r="I6008" s="205" t="s">
        <v>1440</v>
      </c>
      <c r="J6008" s="208" t="s">
        <v>7288</v>
      </c>
      <c r="K6008" s="203">
        <v>1</v>
      </c>
      <c r="L6008" s="207" t="s">
        <v>827</v>
      </c>
      <c r="M6008" s="208" t="s">
        <v>1541</v>
      </c>
      <c r="N6008" s="209">
        <f t="shared" si="0"/>
        <v>2026</v>
      </c>
      <c r="O6008" s="210">
        <f t="shared" si="1"/>
        <v>1</v>
      </c>
      <c r="P6008" s="211" t="str">
        <f>IFERROR(VLOOKUP(F6008,연간집계!D:E,2,FALSE),"")</f>
        <v>아크릴키링</v>
      </c>
    </row>
    <row r="6009" spans="1:16" ht="12.75">
      <c r="A6009" s="201">
        <v>46044.976307870369</v>
      </c>
      <c r="B6009" s="202">
        <v>46044</v>
      </c>
      <c r="C6009" s="203" t="s">
        <v>13804</v>
      </c>
      <c r="D6009" s="203" t="s">
        <v>11</v>
      </c>
      <c r="E6009" s="204" t="s">
        <v>13802</v>
      </c>
      <c r="F6009" s="49" t="s">
        <v>838</v>
      </c>
      <c r="G6009" s="203">
        <v>1</v>
      </c>
      <c r="H6009" s="203" t="s">
        <v>13803</v>
      </c>
      <c r="I6009" s="205" t="s">
        <v>1440</v>
      </c>
      <c r="J6009" s="206"/>
      <c r="K6009" s="203">
        <v>28</v>
      </c>
      <c r="L6009" s="207" t="s">
        <v>827</v>
      </c>
      <c r="M6009" s="208" t="s">
        <v>1541</v>
      </c>
      <c r="N6009" s="209">
        <f t="shared" si="0"/>
        <v>2026</v>
      </c>
      <c r="O6009" s="210">
        <f t="shared" si="1"/>
        <v>1</v>
      </c>
      <c r="P6009" s="211" t="str">
        <f>IFERROR(VLOOKUP(F6009,연간집계!D:E,2,FALSE),"")</f>
        <v>스탠다드 포토북 6*8 (하드/무광)</v>
      </c>
    </row>
    <row r="6010" spans="1:16" ht="12.75">
      <c r="A6010" s="201">
        <v>46044.97929398148</v>
      </c>
      <c r="B6010" s="202">
        <v>46044</v>
      </c>
      <c r="C6010" s="203" t="s">
        <v>13805</v>
      </c>
      <c r="D6010" s="203" t="s">
        <v>11</v>
      </c>
      <c r="E6010" s="204" t="s">
        <v>13806</v>
      </c>
      <c r="F6010" s="49" t="s">
        <v>847</v>
      </c>
      <c r="G6010" s="203">
        <v>1</v>
      </c>
      <c r="H6010" s="203" t="s">
        <v>2187</v>
      </c>
      <c r="I6010" s="205" t="s">
        <v>1440</v>
      </c>
      <c r="J6010" s="206"/>
      <c r="K6010" s="203">
        <v>78</v>
      </c>
      <c r="L6010" s="207" t="s">
        <v>827</v>
      </c>
      <c r="M6010" s="208" t="s">
        <v>1493</v>
      </c>
      <c r="N6010" s="209">
        <f t="shared" si="0"/>
        <v>2026</v>
      </c>
      <c r="O6010" s="210">
        <f t="shared" si="1"/>
        <v>1</v>
      </c>
      <c r="P6010" s="211" t="str">
        <f>IFERROR(VLOOKUP(F6010,연간집계!D:E,2,FALSE),"")</f>
        <v>스탠다드 포토북 8*11 (하드/무광)</v>
      </c>
    </row>
    <row r="6011" spans="1:16" ht="12.75">
      <c r="A6011" s="201">
        <v>46044.988252314812</v>
      </c>
      <c r="B6011" s="202">
        <v>46044</v>
      </c>
      <c r="C6011" s="203" t="s">
        <v>13807</v>
      </c>
      <c r="D6011" s="203" t="s">
        <v>11</v>
      </c>
      <c r="E6011" s="204" t="s">
        <v>13808</v>
      </c>
      <c r="F6011" s="49" t="s">
        <v>838</v>
      </c>
      <c r="G6011" s="203">
        <v>1</v>
      </c>
      <c r="H6011" s="203" t="s">
        <v>13809</v>
      </c>
      <c r="I6011" s="205" t="s">
        <v>2220</v>
      </c>
      <c r="J6011" s="206"/>
      <c r="K6011" s="203">
        <v>50</v>
      </c>
      <c r="L6011" s="207" t="s">
        <v>827</v>
      </c>
      <c r="M6011" s="208" t="s">
        <v>1449</v>
      </c>
      <c r="N6011" s="209">
        <f t="shared" si="0"/>
        <v>2026</v>
      </c>
      <c r="O6011" s="210">
        <f t="shared" si="1"/>
        <v>1</v>
      </c>
      <c r="P6011" s="211" t="str">
        <f>IFERROR(VLOOKUP(F6011,연간집계!D:E,2,FALSE),"")</f>
        <v>스탠다드 포토북 6*8 (하드/무광)</v>
      </c>
    </row>
    <row r="6012" spans="1:16" ht="12.75">
      <c r="A6012" s="201">
        <v>46045.018055555556</v>
      </c>
      <c r="B6012" s="202">
        <v>46045</v>
      </c>
      <c r="C6012" s="203" t="s">
        <v>13810</v>
      </c>
      <c r="D6012" s="203" t="s">
        <v>11</v>
      </c>
      <c r="E6012" s="204" t="s">
        <v>13811</v>
      </c>
      <c r="F6012" s="49" t="s">
        <v>1281</v>
      </c>
      <c r="G6012" s="203">
        <v>1</v>
      </c>
      <c r="H6012" s="203" t="s">
        <v>2097</v>
      </c>
      <c r="I6012" s="205" t="s">
        <v>2297</v>
      </c>
      <c r="J6012" s="206"/>
      <c r="K6012" s="203">
        <v>26</v>
      </c>
      <c r="L6012" s="207" t="s">
        <v>827</v>
      </c>
      <c r="M6012" s="208" t="s">
        <v>1493</v>
      </c>
      <c r="N6012" s="209">
        <f t="shared" si="0"/>
        <v>2026</v>
      </c>
      <c r="O6012" s="210">
        <f t="shared" si="1"/>
        <v>1</v>
      </c>
      <c r="P6012" s="211" t="str">
        <f>IFERROR(VLOOKUP(F6012,연간집계!D:E,2,FALSE),"")</f>
        <v>PCMS_빅캘린더</v>
      </c>
    </row>
    <row r="6013" spans="1:16" ht="12.75">
      <c r="A6013" s="201">
        <v>46045.018067129633</v>
      </c>
      <c r="B6013" s="202">
        <v>46045</v>
      </c>
      <c r="C6013" s="203" t="s">
        <v>13812</v>
      </c>
      <c r="D6013" s="203" t="s">
        <v>11</v>
      </c>
      <c r="E6013" s="204" t="s">
        <v>13811</v>
      </c>
      <c r="F6013" s="49" t="s">
        <v>1281</v>
      </c>
      <c r="G6013" s="203">
        <v>1</v>
      </c>
      <c r="H6013" s="203" t="s">
        <v>2097</v>
      </c>
      <c r="I6013" s="205" t="s">
        <v>2297</v>
      </c>
      <c r="J6013" s="206"/>
      <c r="K6013" s="203">
        <v>26</v>
      </c>
      <c r="L6013" s="207" t="s">
        <v>827</v>
      </c>
      <c r="M6013" s="208" t="s">
        <v>1493</v>
      </c>
      <c r="N6013" s="209">
        <f t="shared" si="0"/>
        <v>2026</v>
      </c>
      <c r="O6013" s="210">
        <f t="shared" si="1"/>
        <v>1</v>
      </c>
      <c r="P6013" s="211" t="str">
        <f>IFERROR(VLOOKUP(F6013,연간집계!D:E,2,FALSE),"")</f>
        <v>PCMS_빅캘린더</v>
      </c>
    </row>
    <row r="6014" spans="1:16" ht="12.75">
      <c r="A6014" s="201">
        <v>46045.018078703702</v>
      </c>
      <c r="B6014" s="202">
        <v>46045</v>
      </c>
      <c r="C6014" s="203" t="s">
        <v>13813</v>
      </c>
      <c r="D6014" s="203" t="s">
        <v>11</v>
      </c>
      <c r="E6014" s="204" t="s">
        <v>13811</v>
      </c>
      <c r="F6014" s="49" t="s">
        <v>1281</v>
      </c>
      <c r="G6014" s="203">
        <v>1</v>
      </c>
      <c r="H6014" s="203" t="s">
        <v>2097</v>
      </c>
      <c r="I6014" s="205" t="s">
        <v>2297</v>
      </c>
      <c r="J6014" s="206"/>
      <c r="K6014" s="203">
        <v>26</v>
      </c>
      <c r="L6014" s="207" t="s">
        <v>827</v>
      </c>
      <c r="M6014" s="208" t="s">
        <v>1493</v>
      </c>
      <c r="N6014" s="209">
        <f t="shared" si="0"/>
        <v>2026</v>
      </c>
      <c r="O6014" s="210">
        <f t="shared" si="1"/>
        <v>1</v>
      </c>
      <c r="P6014" s="211" t="str">
        <f>IFERROR(VLOOKUP(F6014,연간집계!D:E,2,FALSE),"")</f>
        <v>PCMS_빅캘린더</v>
      </c>
    </row>
    <row r="6015" spans="1:16" ht="12.75">
      <c r="A6015" s="201">
        <v>46045.018090277779</v>
      </c>
      <c r="B6015" s="202">
        <v>46045</v>
      </c>
      <c r="C6015" s="203" t="s">
        <v>13814</v>
      </c>
      <c r="D6015" s="203" t="s">
        <v>11</v>
      </c>
      <c r="E6015" s="204" t="s">
        <v>13811</v>
      </c>
      <c r="F6015" s="49" t="s">
        <v>1281</v>
      </c>
      <c r="G6015" s="203">
        <v>1</v>
      </c>
      <c r="H6015" s="203" t="s">
        <v>2097</v>
      </c>
      <c r="I6015" s="205" t="s">
        <v>2297</v>
      </c>
      <c r="J6015" s="206"/>
      <c r="K6015" s="203">
        <v>26</v>
      </c>
      <c r="L6015" s="207" t="s">
        <v>827</v>
      </c>
      <c r="M6015" s="208" t="s">
        <v>1493</v>
      </c>
      <c r="N6015" s="209">
        <f t="shared" si="0"/>
        <v>2026</v>
      </c>
      <c r="O6015" s="210">
        <f t="shared" si="1"/>
        <v>1</v>
      </c>
      <c r="P6015" s="211" t="str">
        <f>IFERROR(VLOOKUP(F6015,연간집계!D:E,2,FALSE),"")</f>
        <v>PCMS_빅캘린더</v>
      </c>
    </row>
    <row r="6016" spans="1:16" ht="12.75">
      <c r="A6016" s="201">
        <v>46045.327685185184</v>
      </c>
      <c r="B6016" s="202">
        <v>46045</v>
      </c>
      <c r="C6016" s="203" t="s">
        <v>13815</v>
      </c>
      <c r="D6016" s="203" t="s">
        <v>11</v>
      </c>
      <c r="E6016" s="204" t="s">
        <v>13816</v>
      </c>
      <c r="F6016" s="49" t="s">
        <v>880</v>
      </c>
      <c r="G6016" s="203">
        <v>1</v>
      </c>
      <c r="H6016" s="203" t="s">
        <v>13817</v>
      </c>
      <c r="I6016" s="205" t="s">
        <v>1440</v>
      </c>
      <c r="J6016" s="208" t="s">
        <v>10966</v>
      </c>
      <c r="K6016" s="203">
        <v>76</v>
      </c>
      <c r="L6016" s="207" t="s">
        <v>827</v>
      </c>
      <c r="M6016" s="208" t="s">
        <v>1471</v>
      </c>
      <c r="N6016" s="209">
        <f t="shared" si="0"/>
        <v>2026</v>
      </c>
      <c r="O6016" s="210">
        <f t="shared" si="1"/>
        <v>1</v>
      </c>
      <c r="P6016" s="211" t="str">
        <f>IFERROR(VLOOKUP(F6016,연간집계!D:E,2,FALSE),"")</f>
        <v>레코드북 150</v>
      </c>
    </row>
    <row r="6017" spans="1:16" ht="12.75">
      <c r="A6017" s="201">
        <v>46045.357442129629</v>
      </c>
      <c r="B6017" s="202">
        <v>46045</v>
      </c>
      <c r="C6017" s="203" t="s">
        <v>13818</v>
      </c>
      <c r="D6017" s="203" t="s">
        <v>11</v>
      </c>
      <c r="E6017" s="204" t="s">
        <v>13819</v>
      </c>
      <c r="F6017" s="49" t="s">
        <v>1018</v>
      </c>
      <c r="G6017" s="203">
        <v>8</v>
      </c>
      <c r="H6017" s="203" t="s">
        <v>13820</v>
      </c>
      <c r="I6017" s="205" t="s">
        <v>1440</v>
      </c>
      <c r="J6017" s="208" t="s">
        <v>1455</v>
      </c>
      <c r="K6017" s="203">
        <v>80</v>
      </c>
      <c r="L6017" s="207" t="s">
        <v>827</v>
      </c>
      <c r="M6017" s="208" t="s">
        <v>1612</v>
      </c>
      <c r="N6017" s="209">
        <f t="shared" si="0"/>
        <v>2026</v>
      </c>
      <c r="O6017" s="210">
        <f t="shared" si="1"/>
        <v>1</v>
      </c>
      <c r="P6017" s="211" t="str">
        <f>IFERROR(VLOOKUP(F6017,연간집계!D:E,2,FALSE),"")</f>
        <v>트래블북 A5 (쿠션하드/78p)</v>
      </c>
    </row>
    <row r="6018" spans="1:16" ht="12.75">
      <c r="A6018" s="201">
        <v>46045.450995370367</v>
      </c>
      <c r="B6018" s="202">
        <v>46045</v>
      </c>
      <c r="C6018" s="203" t="s">
        <v>13821</v>
      </c>
      <c r="D6018" s="203" t="s">
        <v>11</v>
      </c>
      <c r="E6018" s="204" t="s">
        <v>13822</v>
      </c>
      <c r="F6018" s="49" t="s">
        <v>849</v>
      </c>
      <c r="G6018" s="203">
        <v>1</v>
      </c>
      <c r="H6018" s="203" t="s">
        <v>2073</v>
      </c>
      <c r="I6018" s="205" t="s">
        <v>1440</v>
      </c>
      <c r="J6018" s="206"/>
      <c r="K6018" s="203">
        <v>80</v>
      </c>
      <c r="L6018" s="207" t="s">
        <v>827</v>
      </c>
      <c r="M6018" s="208" t="s">
        <v>1497</v>
      </c>
      <c r="N6018" s="209">
        <f t="shared" si="0"/>
        <v>2026</v>
      </c>
      <c r="O6018" s="210">
        <f t="shared" si="1"/>
        <v>1</v>
      </c>
      <c r="P6018" s="211" t="str">
        <f>IFERROR(VLOOKUP(F6018,연간집계!D:E,2,FALSE),"")</f>
        <v>스탠다드 포토북 8*11 (하드/유광)</v>
      </c>
    </row>
    <row r="6019" spans="1:16" ht="12.75">
      <c r="A6019" s="201">
        <v>46045.527187500003</v>
      </c>
      <c r="B6019" s="202">
        <v>46045</v>
      </c>
      <c r="C6019" s="203" t="s">
        <v>13823</v>
      </c>
      <c r="D6019" s="203" t="s">
        <v>11</v>
      </c>
      <c r="E6019" s="204" t="s">
        <v>13824</v>
      </c>
      <c r="F6019" s="49" t="s">
        <v>856</v>
      </c>
      <c r="G6019" s="203">
        <v>1</v>
      </c>
      <c r="H6019" s="203" t="s">
        <v>13348</v>
      </c>
      <c r="I6019" s="205" t="s">
        <v>1510</v>
      </c>
      <c r="J6019" s="206"/>
      <c r="K6019" s="203">
        <v>80</v>
      </c>
      <c r="L6019" s="207" t="s">
        <v>827</v>
      </c>
      <c r="M6019" s="208" t="s">
        <v>1436</v>
      </c>
      <c r="N6019" s="209">
        <f t="shared" si="0"/>
        <v>2026</v>
      </c>
      <c r="O6019" s="210">
        <f t="shared" si="1"/>
        <v>1</v>
      </c>
      <c r="P6019" s="211" t="str">
        <f>IFERROR(VLOOKUP(F6019,연간집계!D:E,2,FALSE),"")</f>
        <v>스탠다드 포토북 8*8 (하드/무광)</v>
      </c>
    </row>
    <row r="6020" spans="1:16" ht="12.75">
      <c r="A6020" s="201">
        <v>46045.546377314815</v>
      </c>
      <c r="B6020" s="202">
        <v>46045</v>
      </c>
      <c r="C6020" s="203" t="s">
        <v>13825</v>
      </c>
      <c r="D6020" s="203" t="s">
        <v>11</v>
      </c>
      <c r="E6020" s="204" t="s">
        <v>13826</v>
      </c>
      <c r="F6020" s="49" t="s">
        <v>847</v>
      </c>
      <c r="G6020" s="203">
        <v>2</v>
      </c>
      <c r="H6020" s="203" t="s">
        <v>13827</v>
      </c>
      <c r="I6020" s="205" t="s">
        <v>1453</v>
      </c>
      <c r="J6020" s="206"/>
      <c r="K6020" s="203">
        <v>54</v>
      </c>
      <c r="L6020" s="207" t="s">
        <v>827</v>
      </c>
      <c r="M6020" s="208" t="s">
        <v>1436</v>
      </c>
      <c r="N6020" s="209">
        <f t="shared" si="0"/>
        <v>2026</v>
      </c>
      <c r="O6020" s="210">
        <f t="shared" si="1"/>
        <v>1</v>
      </c>
      <c r="P6020" s="211" t="str">
        <f>IFERROR(VLOOKUP(F6020,연간집계!D:E,2,FALSE),"")</f>
        <v>스탠다드 포토북 8*11 (하드/무광)</v>
      </c>
    </row>
    <row r="6021" spans="1:16" ht="12.75">
      <c r="A6021" s="201">
        <v>46045.589953703704</v>
      </c>
      <c r="B6021" s="202">
        <v>46045</v>
      </c>
      <c r="C6021" s="203" t="s">
        <v>13828</v>
      </c>
      <c r="D6021" s="203" t="s">
        <v>11</v>
      </c>
      <c r="E6021" s="204" t="s">
        <v>13829</v>
      </c>
      <c r="F6021" s="49" t="s">
        <v>377</v>
      </c>
      <c r="G6021" s="203">
        <v>1</v>
      </c>
      <c r="H6021" s="203" t="s">
        <v>809</v>
      </c>
      <c r="I6021" s="205" t="s">
        <v>1459</v>
      </c>
      <c r="J6021" s="208" t="s">
        <v>1787</v>
      </c>
      <c r="K6021" s="203">
        <v>50</v>
      </c>
      <c r="L6021" s="207" t="s">
        <v>827</v>
      </c>
      <c r="M6021" s="208" t="s">
        <v>1445</v>
      </c>
      <c r="N6021" s="209">
        <f t="shared" si="0"/>
        <v>2026</v>
      </c>
      <c r="O6021" s="210">
        <f t="shared" si="1"/>
        <v>1</v>
      </c>
      <c r="P6021" s="211" t="str">
        <f>IFERROR(VLOOKUP(F6021,연간집계!D:E,2,FALSE),"")</f>
        <v>포토그랩스 248</v>
      </c>
    </row>
    <row r="6022" spans="1:16" ht="12.75">
      <c r="A6022" s="201">
        <v>46045.614062499997</v>
      </c>
      <c r="B6022" s="202">
        <v>46045</v>
      </c>
      <c r="C6022" s="203" t="s">
        <v>13830</v>
      </c>
      <c r="D6022" s="203" t="s">
        <v>11</v>
      </c>
      <c r="E6022" s="204" t="s">
        <v>13831</v>
      </c>
      <c r="F6022" s="49" t="s">
        <v>1388</v>
      </c>
      <c r="G6022" s="203">
        <v>1</v>
      </c>
      <c r="H6022" s="203" t="s">
        <v>1621</v>
      </c>
      <c r="I6022" s="205" t="s">
        <v>1622</v>
      </c>
      <c r="J6022" s="206"/>
      <c r="K6022" s="203">
        <v>142</v>
      </c>
      <c r="L6022" s="207" t="s">
        <v>827</v>
      </c>
      <c r="M6022" s="208" t="s">
        <v>1436</v>
      </c>
      <c r="N6022" s="209">
        <f t="shared" si="0"/>
        <v>2026</v>
      </c>
      <c r="O6022" s="210">
        <f t="shared" si="1"/>
        <v>1</v>
      </c>
      <c r="P6022" s="211" t="str">
        <f>IFERROR(VLOOKUP(F6022,연간집계!D:E,2,FALSE),"")</f>
        <v>폴라로이드</v>
      </c>
    </row>
    <row r="6023" spans="1:16" ht="12.75">
      <c r="A6023" s="201">
        <v>46045.614074074074</v>
      </c>
      <c r="B6023" s="202">
        <v>46045</v>
      </c>
      <c r="C6023" s="203" t="s">
        <v>13832</v>
      </c>
      <c r="D6023" s="203" t="s">
        <v>11</v>
      </c>
      <c r="E6023" s="204" t="s">
        <v>13831</v>
      </c>
      <c r="F6023" s="49" t="s">
        <v>1388</v>
      </c>
      <c r="G6023" s="203">
        <v>1</v>
      </c>
      <c r="H6023" s="203" t="s">
        <v>1621</v>
      </c>
      <c r="I6023" s="205" t="s">
        <v>1622</v>
      </c>
      <c r="J6023" s="206"/>
      <c r="K6023" s="203">
        <v>142</v>
      </c>
      <c r="L6023" s="207" t="s">
        <v>827</v>
      </c>
      <c r="M6023" s="208" t="s">
        <v>1436</v>
      </c>
      <c r="N6023" s="209">
        <f t="shared" si="0"/>
        <v>2026</v>
      </c>
      <c r="O6023" s="210">
        <f t="shared" si="1"/>
        <v>1</v>
      </c>
      <c r="P6023" s="211" t="str">
        <f>IFERROR(VLOOKUP(F6023,연간집계!D:E,2,FALSE),"")</f>
        <v>폴라로이드</v>
      </c>
    </row>
    <row r="6024" spans="1:16" ht="12.75">
      <c r="A6024" s="201">
        <v>46045.61409722222</v>
      </c>
      <c r="B6024" s="202">
        <v>46045</v>
      </c>
      <c r="C6024" s="203" t="s">
        <v>13833</v>
      </c>
      <c r="D6024" s="203" t="s">
        <v>11</v>
      </c>
      <c r="E6024" s="204" t="s">
        <v>13834</v>
      </c>
      <c r="F6024" s="49" t="s">
        <v>1247</v>
      </c>
      <c r="G6024" s="203">
        <v>1</v>
      </c>
      <c r="H6024" s="203" t="s">
        <v>5986</v>
      </c>
      <c r="I6024" s="205" t="s">
        <v>1556</v>
      </c>
      <c r="J6024" s="206"/>
      <c r="K6024" s="203">
        <v>24</v>
      </c>
      <c r="L6024" s="207" t="s">
        <v>828</v>
      </c>
      <c r="M6024" s="208" t="s">
        <v>1493</v>
      </c>
      <c r="N6024" s="209">
        <f t="shared" si="0"/>
        <v>2026</v>
      </c>
      <c r="O6024" s="210">
        <f t="shared" si="1"/>
        <v>1</v>
      </c>
      <c r="P6024" s="211" t="str">
        <f>IFERROR(VLOOKUP(F6024,연간집계!D:E,2,FALSE),"")</f>
        <v>모바일 포토북 197 (여행)</v>
      </c>
    </row>
    <row r="6025" spans="1:16" ht="12.75">
      <c r="A6025" s="201">
        <v>46045.635370370372</v>
      </c>
      <c r="B6025" s="202">
        <v>46045</v>
      </c>
      <c r="C6025" s="203" t="s">
        <v>13835</v>
      </c>
      <c r="D6025" s="203" t="s">
        <v>11</v>
      </c>
      <c r="E6025" s="204" t="s">
        <v>13836</v>
      </c>
      <c r="F6025" s="49" t="s">
        <v>1284</v>
      </c>
      <c r="G6025" s="203">
        <v>1</v>
      </c>
      <c r="H6025" s="203" t="s">
        <v>13837</v>
      </c>
      <c r="I6025" s="205" t="s">
        <v>6644</v>
      </c>
      <c r="J6025" s="206"/>
      <c r="K6025" s="203">
        <v>26</v>
      </c>
      <c r="L6025" s="207" t="s">
        <v>827</v>
      </c>
      <c r="M6025" s="208" t="s">
        <v>2261</v>
      </c>
      <c r="N6025" s="209">
        <f t="shared" si="0"/>
        <v>2026</v>
      </c>
      <c r="O6025" s="210">
        <f t="shared" si="1"/>
        <v>1</v>
      </c>
      <c r="P6025" s="211" t="str">
        <f>IFERROR(VLOOKUP(F6025,연간집계!D:E,2,FALSE),"")</f>
        <v>PCMS_스탠다드캘린더</v>
      </c>
    </row>
    <row r="6026" spans="1:16" ht="12.75">
      <c r="A6026" s="201">
        <v>46045.635381944441</v>
      </c>
      <c r="B6026" s="202">
        <v>46045</v>
      </c>
      <c r="C6026" s="203" t="s">
        <v>13838</v>
      </c>
      <c r="D6026" s="203" t="s">
        <v>11</v>
      </c>
      <c r="E6026" s="204" t="s">
        <v>13836</v>
      </c>
      <c r="F6026" s="49" t="s">
        <v>858</v>
      </c>
      <c r="G6026" s="203">
        <v>1</v>
      </c>
      <c r="H6026" s="203" t="s">
        <v>13837</v>
      </c>
      <c r="I6026" s="205" t="s">
        <v>13839</v>
      </c>
      <c r="J6026" s="206"/>
      <c r="K6026" s="203">
        <v>24</v>
      </c>
      <c r="L6026" s="207" t="s">
        <v>827</v>
      </c>
      <c r="M6026" s="208" t="s">
        <v>2261</v>
      </c>
      <c r="N6026" s="209">
        <f t="shared" si="0"/>
        <v>2026</v>
      </c>
      <c r="O6026" s="210">
        <f t="shared" si="1"/>
        <v>1</v>
      </c>
      <c r="P6026" s="211" t="str">
        <f>IFERROR(VLOOKUP(F6026,연간집계!D:E,2,FALSE),"")</f>
        <v>스탠다드 포토북 8*8 (하드/유광)</v>
      </c>
    </row>
    <row r="6027" spans="1:16" ht="12.75">
      <c r="A6027" s="201">
        <v>46045.635393518518</v>
      </c>
      <c r="B6027" s="202">
        <v>46045</v>
      </c>
      <c r="C6027" s="203" t="s">
        <v>13840</v>
      </c>
      <c r="D6027" s="203" t="s">
        <v>11</v>
      </c>
      <c r="E6027" s="204" t="s">
        <v>13836</v>
      </c>
      <c r="F6027" s="49" t="s">
        <v>858</v>
      </c>
      <c r="G6027" s="203">
        <v>1</v>
      </c>
      <c r="H6027" s="203" t="s">
        <v>13837</v>
      </c>
      <c r="I6027" s="205" t="s">
        <v>7097</v>
      </c>
      <c r="J6027" s="206"/>
      <c r="K6027" s="203">
        <v>24</v>
      </c>
      <c r="L6027" s="207" t="s">
        <v>827</v>
      </c>
      <c r="M6027" s="208" t="s">
        <v>2261</v>
      </c>
      <c r="N6027" s="209">
        <f t="shared" si="0"/>
        <v>2026</v>
      </c>
      <c r="O6027" s="210">
        <f t="shared" si="1"/>
        <v>1</v>
      </c>
      <c r="P6027" s="211" t="str">
        <f>IFERROR(VLOOKUP(F6027,연간집계!D:E,2,FALSE),"")</f>
        <v>스탠다드 포토북 8*8 (하드/유광)</v>
      </c>
    </row>
    <row r="6028" spans="1:16" ht="12.75">
      <c r="A6028" s="201">
        <v>46045.635405092595</v>
      </c>
      <c r="B6028" s="202">
        <v>46045</v>
      </c>
      <c r="C6028" s="203" t="s">
        <v>13841</v>
      </c>
      <c r="D6028" s="203" t="s">
        <v>11</v>
      </c>
      <c r="E6028" s="204" t="s">
        <v>13836</v>
      </c>
      <c r="F6028" s="49" t="s">
        <v>858</v>
      </c>
      <c r="G6028" s="203">
        <v>1</v>
      </c>
      <c r="H6028" s="203" t="s">
        <v>13837</v>
      </c>
      <c r="I6028" s="205" t="s">
        <v>7097</v>
      </c>
      <c r="J6028" s="206"/>
      <c r="K6028" s="203">
        <v>24</v>
      </c>
      <c r="L6028" s="207" t="s">
        <v>827</v>
      </c>
      <c r="M6028" s="208" t="s">
        <v>2261</v>
      </c>
      <c r="N6028" s="209">
        <f t="shared" si="0"/>
        <v>2026</v>
      </c>
      <c r="O6028" s="210">
        <f t="shared" si="1"/>
        <v>1</v>
      </c>
      <c r="P6028" s="211" t="str">
        <f>IFERROR(VLOOKUP(F6028,연간집계!D:E,2,FALSE),"")</f>
        <v>스탠다드 포토북 8*8 (하드/유광)</v>
      </c>
    </row>
    <row r="6029" spans="1:16" ht="12.75">
      <c r="A6029" s="201">
        <v>46045.635416666664</v>
      </c>
      <c r="B6029" s="202">
        <v>46045</v>
      </c>
      <c r="C6029" s="203" t="s">
        <v>13842</v>
      </c>
      <c r="D6029" s="203" t="s">
        <v>11</v>
      </c>
      <c r="E6029" s="204" t="s">
        <v>13836</v>
      </c>
      <c r="F6029" s="49" t="s">
        <v>858</v>
      </c>
      <c r="G6029" s="203">
        <v>1</v>
      </c>
      <c r="H6029" s="203" t="s">
        <v>13837</v>
      </c>
      <c r="I6029" s="205" t="s">
        <v>10658</v>
      </c>
      <c r="J6029" s="206"/>
      <c r="K6029" s="203">
        <v>24</v>
      </c>
      <c r="L6029" s="207" t="s">
        <v>827</v>
      </c>
      <c r="M6029" s="208" t="s">
        <v>2261</v>
      </c>
      <c r="N6029" s="209">
        <f t="shared" si="0"/>
        <v>2026</v>
      </c>
      <c r="O6029" s="210">
        <f t="shared" si="1"/>
        <v>1</v>
      </c>
      <c r="P6029" s="211" t="str">
        <f>IFERROR(VLOOKUP(F6029,연간집계!D:E,2,FALSE),"")</f>
        <v>스탠다드 포토북 8*8 (하드/유광)</v>
      </c>
    </row>
    <row r="6030" spans="1:16" ht="12.75">
      <c r="A6030" s="201">
        <v>46045.635428240741</v>
      </c>
      <c r="B6030" s="202">
        <v>46045</v>
      </c>
      <c r="C6030" s="203" t="s">
        <v>13843</v>
      </c>
      <c r="D6030" s="203" t="s">
        <v>11</v>
      </c>
      <c r="E6030" s="204" t="s">
        <v>13836</v>
      </c>
      <c r="F6030" s="49" t="s">
        <v>858</v>
      </c>
      <c r="G6030" s="203">
        <v>1</v>
      </c>
      <c r="H6030" s="203" t="s">
        <v>13837</v>
      </c>
      <c r="I6030" s="205" t="s">
        <v>10658</v>
      </c>
      <c r="J6030" s="206"/>
      <c r="K6030" s="203">
        <v>24</v>
      </c>
      <c r="L6030" s="207" t="s">
        <v>827</v>
      </c>
      <c r="M6030" s="208" t="s">
        <v>2261</v>
      </c>
      <c r="N6030" s="209">
        <f t="shared" si="0"/>
        <v>2026</v>
      </c>
      <c r="O6030" s="210">
        <f t="shared" si="1"/>
        <v>1</v>
      </c>
      <c r="P6030" s="211" t="str">
        <f>IFERROR(VLOOKUP(F6030,연간집계!D:E,2,FALSE),"")</f>
        <v>스탠다드 포토북 8*8 (하드/유광)</v>
      </c>
    </row>
    <row r="6031" spans="1:16" ht="12.75">
      <c r="A6031" s="201">
        <v>46045.635451388887</v>
      </c>
      <c r="B6031" s="202">
        <v>46045</v>
      </c>
      <c r="C6031" s="203" t="s">
        <v>13844</v>
      </c>
      <c r="D6031" s="203" t="s">
        <v>11</v>
      </c>
      <c r="E6031" s="204" t="s">
        <v>13836</v>
      </c>
      <c r="F6031" s="49" t="s">
        <v>858</v>
      </c>
      <c r="G6031" s="203">
        <v>1</v>
      </c>
      <c r="H6031" s="203" t="s">
        <v>13837</v>
      </c>
      <c r="I6031" s="205" t="s">
        <v>10658</v>
      </c>
      <c r="J6031" s="206"/>
      <c r="K6031" s="203">
        <v>24</v>
      </c>
      <c r="L6031" s="207" t="s">
        <v>827</v>
      </c>
      <c r="M6031" s="208" t="s">
        <v>2261</v>
      </c>
      <c r="N6031" s="209">
        <f t="shared" si="0"/>
        <v>2026</v>
      </c>
      <c r="O6031" s="210">
        <f t="shared" si="1"/>
        <v>1</v>
      </c>
      <c r="P6031" s="211" t="str">
        <f>IFERROR(VLOOKUP(F6031,연간집계!D:E,2,FALSE),"")</f>
        <v>스탠다드 포토북 8*8 (하드/유광)</v>
      </c>
    </row>
    <row r="6032" spans="1:16" ht="12.75">
      <c r="A6032" s="201">
        <v>46045.635462962964</v>
      </c>
      <c r="B6032" s="202">
        <v>46045</v>
      </c>
      <c r="C6032" s="203" t="s">
        <v>13845</v>
      </c>
      <c r="D6032" s="203" t="s">
        <v>11</v>
      </c>
      <c r="E6032" s="204" t="s">
        <v>13836</v>
      </c>
      <c r="F6032" s="49" t="s">
        <v>858</v>
      </c>
      <c r="G6032" s="203">
        <v>1</v>
      </c>
      <c r="H6032" s="203" t="s">
        <v>13837</v>
      </c>
      <c r="I6032" s="205" t="s">
        <v>10658</v>
      </c>
      <c r="J6032" s="206"/>
      <c r="K6032" s="203">
        <v>24</v>
      </c>
      <c r="L6032" s="207" t="s">
        <v>827</v>
      </c>
      <c r="M6032" s="208" t="s">
        <v>2261</v>
      </c>
      <c r="N6032" s="209">
        <f t="shared" si="0"/>
        <v>2026</v>
      </c>
      <c r="O6032" s="210">
        <f t="shared" si="1"/>
        <v>1</v>
      </c>
      <c r="P6032" s="211" t="str">
        <f>IFERROR(VLOOKUP(F6032,연간집계!D:E,2,FALSE),"")</f>
        <v>스탠다드 포토북 8*8 (하드/유광)</v>
      </c>
    </row>
    <row r="6033" spans="1:16" ht="12.75">
      <c r="A6033" s="201">
        <v>46045.635509259257</v>
      </c>
      <c r="B6033" s="202">
        <v>46045</v>
      </c>
      <c r="C6033" s="203" t="s">
        <v>13846</v>
      </c>
      <c r="D6033" s="203" t="s">
        <v>11</v>
      </c>
      <c r="E6033" s="204" t="s">
        <v>13836</v>
      </c>
      <c r="F6033" s="49" t="s">
        <v>858</v>
      </c>
      <c r="G6033" s="203">
        <v>1</v>
      </c>
      <c r="H6033" s="203" t="s">
        <v>13837</v>
      </c>
      <c r="I6033" s="205" t="s">
        <v>7097</v>
      </c>
      <c r="J6033" s="206"/>
      <c r="K6033" s="203">
        <v>24</v>
      </c>
      <c r="L6033" s="207" t="s">
        <v>827</v>
      </c>
      <c r="M6033" s="208" t="s">
        <v>2261</v>
      </c>
      <c r="N6033" s="209">
        <f t="shared" si="0"/>
        <v>2026</v>
      </c>
      <c r="O6033" s="210">
        <f t="shared" si="1"/>
        <v>1</v>
      </c>
      <c r="P6033" s="211" t="str">
        <f>IFERROR(VLOOKUP(F6033,연간집계!D:E,2,FALSE),"")</f>
        <v>스탠다드 포토북 8*8 (하드/유광)</v>
      </c>
    </row>
    <row r="6034" spans="1:16" ht="12.75">
      <c r="A6034" s="201">
        <v>46045.635520833333</v>
      </c>
      <c r="B6034" s="202">
        <v>46045</v>
      </c>
      <c r="C6034" s="203" t="s">
        <v>13847</v>
      </c>
      <c r="D6034" s="203" t="s">
        <v>11</v>
      </c>
      <c r="E6034" s="204" t="s">
        <v>13836</v>
      </c>
      <c r="F6034" s="49" t="s">
        <v>858</v>
      </c>
      <c r="G6034" s="203">
        <v>1</v>
      </c>
      <c r="H6034" s="203" t="s">
        <v>13837</v>
      </c>
      <c r="I6034" s="205" t="s">
        <v>10658</v>
      </c>
      <c r="J6034" s="206"/>
      <c r="K6034" s="203">
        <v>24</v>
      </c>
      <c r="L6034" s="207" t="s">
        <v>827</v>
      </c>
      <c r="M6034" s="208" t="s">
        <v>2261</v>
      </c>
      <c r="N6034" s="209">
        <f t="shared" si="0"/>
        <v>2026</v>
      </c>
      <c r="O6034" s="210">
        <f t="shared" si="1"/>
        <v>1</v>
      </c>
      <c r="P6034" s="211" t="str">
        <f>IFERROR(VLOOKUP(F6034,연간집계!D:E,2,FALSE),"")</f>
        <v>스탠다드 포토북 8*8 (하드/유광)</v>
      </c>
    </row>
    <row r="6035" spans="1:16" ht="12.75">
      <c r="A6035" s="201">
        <v>46045.63553240741</v>
      </c>
      <c r="B6035" s="202">
        <v>46045</v>
      </c>
      <c r="C6035" s="203" t="s">
        <v>13848</v>
      </c>
      <c r="D6035" s="203" t="s">
        <v>11</v>
      </c>
      <c r="E6035" s="204" t="s">
        <v>13836</v>
      </c>
      <c r="F6035" s="49" t="s">
        <v>858</v>
      </c>
      <c r="G6035" s="203">
        <v>1</v>
      </c>
      <c r="H6035" s="203" t="s">
        <v>13837</v>
      </c>
      <c r="I6035" s="205" t="s">
        <v>10658</v>
      </c>
      <c r="J6035" s="206"/>
      <c r="K6035" s="203">
        <v>24</v>
      </c>
      <c r="L6035" s="207" t="s">
        <v>827</v>
      </c>
      <c r="M6035" s="208" t="s">
        <v>2261</v>
      </c>
      <c r="N6035" s="209">
        <f t="shared" si="0"/>
        <v>2026</v>
      </c>
      <c r="O6035" s="210">
        <f t="shared" si="1"/>
        <v>1</v>
      </c>
      <c r="P6035" s="211" t="str">
        <f>IFERROR(VLOOKUP(F6035,연간집계!D:E,2,FALSE),"")</f>
        <v>스탠다드 포토북 8*8 (하드/유광)</v>
      </c>
    </row>
    <row r="6036" spans="1:16" ht="12.75">
      <c r="A6036" s="201">
        <v>46045.63554398148</v>
      </c>
      <c r="B6036" s="202">
        <v>46045</v>
      </c>
      <c r="C6036" s="203" t="s">
        <v>13849</v>
      </c>
      <c r="D6036" s="203" t="s">
        <v>11</v>
      </c>
      <c r="E6036" s="204" t="s">
        <v>13836</v>
      </c>
      <c r="F6036" s="49" t="s">
        <v>1284</v>
      </c>
      <c r="G6036" s="203">
        <v>1</v>
      </c>
      <c r="H6036" s="203" t="s">
        <v>13837</v>
      </c>
      <c r="I6036" s="205" t="s">
        <v>6644</v>
      </c>
      <c r="J6036" s="206"/>
      <c r="K6036" s="203">
        <v>26</v>
      </c>
      <c r="L6036" s="207" t="s">
        <v>827</v>
      </c>
      <c r="M6036" s="208" t="s">
        <v>2261</v>
      </c>
      <c r="N6036" s="209">
        <f t="shared" si="0"/>
        <v>2026</v>
      </c>
      <c r="O6036" s="210">
        <f t="shared" si="1"/>
        <v>1</v>
      </c>
      <c r="P6036" s="211" t="str">
        <f>IFERROR(VLOOKUP(F6036,연간집계!D:E,2,FALSE),"")</f>
        <v>PCMS_스탠다드캘린더</v>
      </c>
    </row>
    <row r="6037" spans="1:16" ht="12.75">
      <c r="A6037" s="201">
        <v>46045.635555555556</v>
      </c>
      <c r="B6037" s="202">
        <v>46045</v>
      </c>
      <c r="C6037" s="203" t="s">
        <v>13850</v>
      </c>
      <c r="D6037" s="203" t="s">
        <v>11</v>
      </c>
      <c r="E6037" s="204" t="s">
        <v>13836</v>
      </c>
      <c r="F6037" s="49" t="s">
        <v>1284</v>
      </c>
      <c r="G6037" s="203">
        <v>1</v>
      </c>
      <c r="H6037" s="203" t="s">
        <v>13837</v>
      </c>
      <c r="I6037" s="205" t="s">
        <v>6644</v>
      </c>
      <c r="J6037" s="206"/>
      <c r="K6037" s="203">
        <v>26</v>
      </c>
      <c r="L6037" s="207" t="s">
        <v>827</v>
      </c>
      <c r="M6037" s="208" t="s">
        <v>2261</v>
      </c>
      <c r="N6037" s="209">
        <f t="shared" si="0"/>
        <v>2026</v>
      </c>
      <c r="O6037" s="210">
        <f t="shared" si="1"/>
        <v>1</v>
      </c>
      <c r="P6037" s="211" t="str">
        <f>IFERROR(VLOOKUP(F6037,연간집계!D:E,2,FALSE),"")</f>
        <v>PCMS_스탠다드캘린더</v>
      </c>
    </row>
    <row r="6038" spans="1:16" ht="12.75">
      <c r="A6038" s="201">
        <v>46045.635567129626</v>
      </c>
      <c r="B6038" s="202">
        <v>46045</v>
      </c>
      <c r="C6038" s="203" t="s">
        <v>13851</v>
      </c>
      <c r="D6038" s="203" t="s">
        <v>11</v>
      </c>
      <c r="E6038" s="204" t="s">
        <v>13836</v>
      </c>
      <c r="F6038" s="49" t="s">
        <v>858</v>
      </c>
      <c r="G6038" s="203">
        <v>1</v>
      </c>
      <c r="H6038" s="203" t="s">
        <v>13837</v>
      </c>
      <c r="I6038" s="205" t="s">
        <v>13839</v>
      </c>
      <c r="J6038" s="206"/>
      <c r="K6038" s="203">
        <v>24</v>
      </c>
      <c r="L6038" s="207" t="s">
        <v>827</v>
      </c>
      <c r="M6038" s="208" t="s">
        <v>2261</v>
      </c>
      <c r="N6038" s="209">
        <f t="shared" si="0"/>
        <v>2026</v>
      </c>
      <c r="O6038" s="210">
        <f t="shared" si="1"/>
        <v>1</v>
      </c>
      <c r="P6038" s="211" t="str">
        <f>IFERROR(VLOOKUP(F6038,연간집계!D:E,2,FALSE),"")</f>
        <v>스탠다드 포토북 8*8 (하드/유광)</v>
      </c>
    </row>
    <row r="6039" spans="1:16" ht="12.75">
      <c r="A6039" s="201">
        <v>46045.635578703703</v>
      </c>
      <c r="B6039" s="202">
        <v>46045</v>
      </c>
      <c r="C6039" s="203" t="s">
        <v>13852</v>
      </c>
      <c r="D6039" s="203" t="s">
        <v>11</v>
      </c>
      <c r="E6039" s="204" t="s">
        <v>13836</v>
      </c>
      <c r="F6039" s="49" t="s">
        <v>858</v>
      </c>
      <c r="G6039" s="203">
        <v>1</v>
      </c>
      <c r="H6039" s="203" t="s">
        <v>13837</v>
      </c>
      <c r="I6039" s="205" t="s">
        <v>13839</v>
      </c>
      <c r="J6039" s="206"/>
      <c r="K6039" s="203">
        <v>24</v>
      </c>
      <c r="L6039" s="207" t="s">
        <v>827</v>
      </c>
      <c r="M6039" s="208" t="s">
        <v>2261</v>
      </c>
      <c r="N6039" s="209">
        <f t="shared" si="0"/>
        <v>2026</v>
      </c>
      <c r="O6039" s="210">
        <f t="shared" si="1"/>
        <v>1</v>
      </c>
      <c r="P6039" s="211" t="str">
        <f>IFERROR(VLOOKUP(F6039,연간집계!D:E,2,FALSE),"")</f>
        <v>스탠다드 포토북 8*8 (하드/유광)</v>
      </c>
    </row>
    <row r="6040" spans="1:16" ht="12.75">
      <c r="A6040" s="201">
        <v>46045.63559027778</v>
      </c>
      <c r="B6040" s="202">
        <v>46045</v>
      </c>
      <c r="C6040" s="203" t="s">
        <v>13853</v>
      </c>
      <c r="D6040" s="203" t="s">
        <v>11</v>
      </c>
      <c r="E6040" s="204" t="s">
        <v>13836</v>
      </c>
      <c r="F6040" s="49" t="s">
        <v>858</v>
      </c>
      <c r="G6040" s="203">
        <v>1</v>
      </c>
      <c r="H6040" s="203" t="s">
        <v>13837</v>
      </c>
      <c r="I6040" s="205" t="s">
        <v>13839</v>
      </c>
      <c r="J6040" s="206"/>
      <c r="K6040" s="203">
        <v>24</v>
      </c>
      <c r="L6040" s="207" t="s">
        <v>827</v>
      </c>
      <c r="M6040" s="208" t="s">
        <v>2261</v>
      </c>
      <c r="N6040" s="209">
        <f t="shared" si="0"/>
        <v>2026</v>
      </c>
      <c r="O6040" s="210">
        <f t="shared" si="1"/>
        <v>1</v>
      </c>
      <c r="P6040" s="211" t="str">
        <f>IFERROR(VLOOKUP(F6040,연간집계!D:E,2,FALSE),"")</f>
        <v>스탠다드 포토북 8*8 (하드/유광)</v>
      </c>
    </row>
    <row r="6041" spans="1:16" ht="12.75">
      <c r="A6041" s="201">
        <v>46045.635601851849</v>
      </c>
      <c r="B6041" s="202">
        <v>46045</v>
      </c>
      <c r="C6041" s="203" t="s">
        <v>13854</v>
      </c>
      <c r="D6041" s="203" t="s">
        <v>11</v>
      </c>
      <c r="E6041" s="204" t="s">
        <v>13836</v>
      </c>
      <c r="F6041" s="49" t="s">
        <v>858</v>
      </c>
      <c r="G6041" s="203">
        <v>1</v>
      </c>
      <c r="H6041" s="203" t="s">
        <v>13837</v>
      </c>
      <c r="I6041" s="205" t="s">
        <v>13839</v>
      </c>
      <c r="J6041" s="206"/>
      <c r="K6041" s="203">
        <v>24</v>
      </c>
      <c r="L6041" s="207" t="s">
        <v>827</v>
      </c>
      <c r="M6041" s="208" t="s">
        <v>2261</v>
      </c>
      <c r="N6041" s="209">
        <f t="shared" si="0"/>
        <v>2026</v>
      </c>
      <c r="O6041" s="210">
        <f t="shared" si="1"/>
        <v>1</v>
      </c>
      <c r="P6041" s="211" t="str">
        <f>IFERROR(VLOOKUP(F6041,연간집계!D:E,2,FALSE),"")</f>
        <v>스탠다드 포토북 8*8 (하드/유광)</v>
      </c>
    </row>
    <row r="6042" spans="1:16" ht="12.75">
      <c r="A6042" s="201">
        <v>46045.635613425926</v>
      </c>
      <c r="B6042" s="202">
        <v>46045</v>
      </c>
      <c r="C6042" s="203" t="s">
        <v>13855</v>
      </c>
      <c r="D6042" s="203" t="s">
        <v>11</v>
      </c>
      <c r="E6042" s="204" t="s">
        <v>13836</v>
      </c>
      <c r="F6042" s="49" t="s">
        <v>858</v>
      </c>
      <c r="G6042" s="203">
        <v>1</v>
      </c>
      <c r="H6042" s="203" t="s">
        <v>13837</v>
      </c>
      <c r="I6042" s="205" t="s">
        <v>13839</v>
      </c>
      <c r="J6042" s="206"/>
      <c r="K6042" s="203">
        <v>24</v>
      </c>
      <c r="L6042" s="207" t="s">
        <v>827</v>
      </c>
      <c r="M6042" s="208" t="s">
        <v>2261</v>
      </c>
      <c r="N6042" s="209">
        <f t="shared" si="0"/>
        <v>2026</v>
      </c>
      <c r="O6042" s="210">
        <f t="shared" si="1"/>
        <v>1</v>
      </c>
      <c r="P6042" s="211" t="str">
        <f>IFERROR(VLOOKUP(F6042,연간집계!D:E,2,FALSE),"")</f>
        <v>스탠다드 포토북 8*8 (하드/유광)</v>
      </c>
    </row>
    <row r="6043" spans="1:16" ht="12.75">
      <c r="A6043" s="201">
        <v>46045.635625000003</v>
      </c>
      <c r="B6043" s="202">
        <v>46045</v>
      </c>
      <c r="C6043" s="203" t="s">
        <v>13856</v>
      </c>
      <c r="D6043" s="203" t="s">
        <v>11</v>
      </c>
      <c r="E6043" s="204" t="s">
        <v>13836</v>
      </c>
      <c r="F6043" s="49" t="s">
        <v>858</v>
      </c>
      <c r="G6043" s="203">
        <v>1</v>
      </c>
      <c r="H6043" s="203" t="s">
        <v>13837</v>
      </c>
      <c r="I6043" s="205" t="s">
        <v>13839</v>
      </c>
      <c r="J6043" s="206"/>
      <c r="K6043" s="203">
        <v>24</v>
      </c>
      <c r="L6043" s="207" t="s">
        <v>827</v>
      </c>
      <c r="M6043" s="208" t="s">
        <v>2261</v>
      </c>
      <c r="N6043" s="209">
        <f t="shared" si="0"/>
        <v>2026</v>
      </c>
      <c r="O6043" s="210">
        <f t="shared" si="1"/>
        <v>1</v>
      </c>
      <c r="P6043" s="211" t="str">
        <f>IFERROR(VLOOKUP(F6043,연간집계!D:E,2,FALSE),"")</f>
        <v>스탠다드 포토북 8*8 (하드/유광)</v>
      </c>
    </row>
    <row r="6044" spans="1:16" ht="12.75">
      <c r="A6044" s="201">
        <v>46045.635636574072</v>
      </c>
      <c r="B6044" s="202">
        <v>46045</v>
      </c>
      <c r="C6044" s="203" t="s">
        <v>13857</v>
      </c>
      <c r="D6044" s="203" t="s">
        <v>11</v>
      </c>
      <c r="E6044" s="204" t="s">
        <v>13836</v>
      </c>
      <c r="F6044" s="49" t="s">
        <v>858</v>
      </c>
      <c r="G6044" s="203">
        <v>1</v>
      </c>
      <c r="H6044" s="203" t="s">
        <v>13837</v>
      </c>
      <c r="I6044" s="205" t="s">
        <v>7097</v>
      </c>
      <c r="J6044" s="206"/>
      <c r="K6044" s="203">
        <v>24</v>
      </c>
      <c r="L6044" s="207" t="s">
        <v>827</v>
      </c>
      <c r="M6044" s="208" t="s">
        <v>2261</v>
      </c>
      <c r="N6044" s="209">
        <f t="shared" si="0"/>
        <v>2026</v>
      </c>
      <c r="O6044" s="210">
        <f t="shared" si="1"/>
        <v>1</v>
      </c>
      <c r="P6044" s="211" t="str">
        <f>IFERROR(VLOOKUP(F6044,연간집계!D:E,2,FALSE),"")</f>
        <v>스탠다드 포토북 8*8 (하드/유광)</v>
      </c>
    </row>
    <row r="6045" spans="1:16" ht="12.75">
      <c r="A6045" s="201">
        <v>46045.635648148149</v>
      </c>
      <c r="B6045" s="202">
        <v>46045</v>
      </c>
      <c r="C6045" s="203" t="s">
        <v>13858</v>
      </c>
      <c r="D6045" s="203" t="s">
        <v>11</v>
      </c>
      <c r="E6045" s="204" t="s">
        <v>13836</v>
      </c>
      <c r="F6045" s="49" t="s">
        <v>858</v>
      </c>
      <c r="G6045" s="203">
        <v>1</v>
      </c>
      <c r="H6045" s="203" t="s">
        <v>13837</v>
      </c>
      <c r="I6045" s="205" t="s">
        <v>10658</v>
      </c>
      <c r="J6045" s="206"/>
      <c r="K6045" s="203">
        <v>24</v>
      </c>
      <c r="L6045" s="207" t="s">
        <v>827</v>
      </c>
      <c r="M6045" s="208" t="s">
        <v>2261</v>
      </c>
      <c r="N6045" s="209">
        <f t="shared" si="0"/>
        <v>2026</v>
      </c>
      <c r="O6045" s="210">
        <f t="shared" si="1"/>
        <v>1</v>
      </c>
      <c r="P6045" s="211" t="str">
        <f>IFERROR(VLOOKUP(F6045,연간집계!D:E,2,FALSE),"")</f>
        <v>스탠다드 포토북 8*8 (하드/유광)</v>
      </c>
    </row>
    <row r="6046" spans="1:16" ht="12.75">
      <c r="A6046" s="201">
        <v>46045.635659722226</v>
      </c>
      <c r="B6046" s="202">
        <v>46045</v>
      </c>
      <c r="C6046" s="203" t="s">
        <v>13859</v>
      </c>
      <c r="D6046" s="203" t="s">
        <v>11</v>
      </c>
      <c r="E6046" s="204" t="s">
        <v>13836</v>
      </c>
      <c r="F6046" s="49" t="s">
        <v>858</v>
      </c>
      <c r="G6046" s="203">
        <v>1</v>
      </c>
      <c r="H6046" s="203" t="s">
        <v>13837</v>
      </c>
      <c r="I6046" s="205" t="s">
        <v>7097</v>
      </c>
      <c r="J6046" s="206"/>
      <c r="K6046" s="203">
        <v>24</v>
      </c>
      <c r="L6046" s="207" t="s">
        <v>827</v>
      </c>
      <c r="M6046" s="208" t="s">
        <v>2261</v>
      </c>
      <c r="N6046" s="209">
        <f t="shared" si="0"/>
        <v>2026</v>
      </c>
      <c r="O6046" s="210">
        <f t="shared" si="1"/>
        <v>1</v>
      </c>
      <c r="P6046" s="211" t="str">
        <f>IFERROR(VLOOKUP(F6046,연간집계!D:E,2,FALSE),"")</f>
        <v>스탠다드 포토북 8*8 (하드/유광)</v>
      </c>
    </row>
    <row r="6047" spans="1:16" ht="12.75">
      <c r="A6047" s="201">
        <v>46045.670289351852</v>
      </c>
      <c r="B6047" s="202">
        <v>46045</v>
      </c>
      <c r="C6047" s="203" t="s">
        <v>13860</v>
      </c>
      <c r="D6047" s="203" t="s">
        <v>11</v>
      </c>
      <c r="E6047" s="204" t="s">
        <v>13861</v>
      </c>
      <c r="F6047" s="49" t="s">
        <v>972</v>
      </c>
      <c r="G6047" s="203">
        <v>1</v>
      </c>
      <c r="H6047" s="203" t="s">
        <v>13862</v>
      </c>
      <c r="I6047" s="208" t="s">
        <v>2134</v>
      </c>
      <c r="J6047" s="208" t="s">
        <v>2134</v>
      </c>
      <c r="K6047" s="203">
        <v>80</v>
      </c>
      <c r="L6047" s="207" t="s">
        <v>827</v>
      </c>
      <c r="M6047" s="208" t="s">
        <v>1436</v>
      </c>
      <c r="N6047" s="209">
        <f t="shared" si="0"/>
        <v>2026</v>
      </c>
      <c r="O6047" s="210">
        <f t="shared" si="1"/>
        <v>1</v>
      </c>
      <c r="P6047" s="211" t="str">
        <f>IFERROR(VLOOKUP(F6047,연간집계!D:E,2,FALSE),"")</f>
        <v>시티북 198 (쿠션하드/78p)</v>
      </c>
    </row>
    <row r="6048" spans="1:16" ht="12.75">
      <c r="A6048" s="201">
        <v>46045.694224537037</v>
      </c>
      <c r="B6048" s="202">
        <v>46045</v>
      </c>
      <c r="C6048" s="203" t="s">
        <v>13863</v>
      </c>
      <c r="D6048" s="203" t="s">
        <v>11</v>
      </c>
      <c r="E6048" s="204" t="s">
        <v>13864</v>
      </c>
      <c r="F6048" s="49" t="s">
        <v>1311</v>
      </c>
      <c r="G6048" s="203">
        <v>1</v>
      </c>
      <c r="H6048" s="203" t="s">
        <v>2939</v>
      </c>
      <c r="I6048" s="205" t="s">
        <v>3343</v>
      </c>
      <c r="J6048" s="208" t="s">
        <v>1444</v>
      </c>
      <c r="K6048" s="203">
        <v>1</v>
      </c>
      <c r="L6048" s="207" t="s">
        <v>827</v>
      </c>
      <c r="M6048" s="208" t="s">
        <v>1645</v>
      </c>
      <c r="N6048" s="209">
        <f t="shared" si="0"/>
        <v>2026</v>
      </c>
      <c r="O6048" s="210">
        <f t="shared" si="1"/>
        <v>1</v>
      </c>
      <c r="P6048" s="211" t="str">
        <f>IFERROR(VLOOKUP(F6048,연간집계!D:E,2,FALSE),"")</f>
        <v>심플액자 203_블랙</v>
      </c>
    </row>
    <row r="6049" spans="1:16" ht="12.75">
      <c r="A6049" s="201">
        <v>46045.707071759258</v>
      </c>
      <c r="B6049" s="202">
        <v>46045</v>
      </c>
      <c r="C6049" s="203" t="s">
        <v>13865</v>
      </c>
      <c r="D6049" s="203" t="s">
        <v>11</v>
      </c>
      <c r="E6049" s="204" t="s">
        <v>13866</v>
      </c>
      <c r="F6049" s="49" t="s">
        <v>847</v>
      </c>
      <c r="G6049" s="203">
        <v>1</v>
      </c>
      <c r="H6049" s="203" t="s">
        <v>13867</v>
      </c>
      <c r="I6049" s="205" t="s">
        <v>1716</v>
      </c>
      <c r="J6049" s="206"/>
      <c r="K6049" s="203">
        <v>50</v>
      </c>
      <c r="L6049" s="207" t="s">
        <v>827</v>
      </c>
      <c r="M6049" s="208" t="s">
        <v>1445</v>
      </c>
      <c r="N6049" s="209">
        <f t="shared" si="0"/>
        <v>2026</v>
      </c>
      <c r="O6049" s="210">
        <f t="shared" si="1"/>
        <v>1</v>
      </c>
      <c r="P6049" s="211" t="str">
        <f>IFERROR(VLOOKUP(F6049,연간집계!D:E,2,FALSE),"")</f>
        <v>스탠다드 포토북 8*11 (하드/무광)</v>
      </c>
    </row>
    <row r="6050" spans="1:16" ht="12.75">
      <c r="A6050" s="201">
        <v>46045.71638888889</v>
      </c>
      <c r="B6050" s="202">
        <v>46045</v>
      </c>
      <c r="C6050" s="203" t="s">
        <v>13868</v>
      </c>
      <c r="D6050" s="203" t="s">
        <v>11</v>
      </c>
      <c r="E6050" s="204" t="s">
        <v>13869</v>
      </c>
      <c r="F6050" s="49" t="s">
        <v>1266</v>
      </c>
      <c r="G6050" s="203">
        <v>15</v>
      </c>
      <c r="H6050" s="203" t="s">
        <v>10828</v>
      </c>
      <c r="I6050" s="205" t="s">
        <v>1842</v>
      </c>
      <c r="J6050" s="206"/>
      <c r="K6050" s="203">
        <v>26</v>
      </c>
      <c r="L6050" s="207" t="s">
        <v>827</v>
      </c>
      <c r="M6050" s="208" t="s">
        <v>1514</v>
      </c>
      <c r="N6050" s="209">
        <f t="shared" si="0"/>
        <v>2026</v>
      </c>
      <c r="O6050" s="210">
        <f t="shared" si="1"/>
        <v>1</v>
      </c>
      <c r="P6050" s="211" t="str">
        <f>IFERROR(VLOOKUP(F6050,연간집계!D:E,2,FALSE),"")</f>
        <v>PCMS_롱캘린더</v>
      </c>
    </row>
    <row r="6051" spans="1:16" ht="12.75">
      <c r="A6051" s="201">
        <v>46045.734780092593</v>
      </c>
      <c r="B6051" s="202">
        <v>46045</v>
      </c>
      <c r="C6051" s="203" t="s">
        <v>13870</v>
      </c>
      <c r="D6051" s="203" t="s">
        <v>11</v>
      </c>
      <c r="E6051" s="204" t="s">
        <v>13871</v>
      </c>
      <c r="F6051" s="49" t="s">
        <v>856</v>
      </c>
      <c r="G6051" s="203">
        <v>1</v>
      </c>
      <c r="H6051" s="203" t="s">
        <v>2354</v>
      </c>
      <c r="I6051" s="205" t="s">
        <v>1506</v>
      </c>
      <c r="J6051" s="206"/>
      <c r="K6051" s="203">
        <v>44</v>
      </c>
      <c r="L6051" s="207" t="s">
        <v>827</v>
      </c>
      <c r="M6051" s="208" t="s">
        <v>1541</v>
      </c>
      <c r="N6051" s="209">
        <f t="shared" si="0"/>
        <v>2026</v>
      </c>
      <c r="O6051" s="210">
        <f t="shared" si="1"/>
        <v>1</v>
      </c>
      <c r="P6051" s="211" t="str">
        <f>IFERROR(VLOOKUP(F6051,연간집계!D:E,2,FALSE),"")</f>
        <v>스탠다드 포토북 8*8 (하드/무광)</v>
      </c>
    </row>
    <row r="6052" spans="1:16" ht="12.75">
      <c r="A6052" s="201">
        <v>46045.737847222219</v>
      </c>
      <c r="B6052" s="202">
        <v>46045</v>
      </c>
      <c r="C6052" s="203" t="s">
        <v>13872</v>
      </c>
      <c r="D6052" s="203" t="s">
        <v>11</v>
      </c>
      <c r="E6052" s="204" t="s">
        <v>13873</v>
      </c>
      <c r="F6052" s="49" t="s">
        <v>849</v>
      </c>
      <c r="G6052" s="203">
        <v>1</v>
      </c>
      <c r="H6052" s="203" t="s">
        <v>13874</v>
      </c>
      <c r="I6052" s="205" t="s">
        <v>2297</v>
      </c>
      <c r="J6052" s="206"/>
      <c r="K6052" s="203">
        <v>80</v>
      </c>
      <c r="L6052" s="207" t="s">
        <v>827</v>
      </c>
      <c r="M6052" s="208" t="s">
        <v>1436</v>
      </c>
      <c r="N6052" s="209">
        <f t="shared" si="0"/>
        <v>2026</v>
      </c>
      <c r="O6052" s="210">
        <f t="shared" si="1"/>
        <v>1</v>
      </c>
      <c r="P6052" s="211" t="str">
        <f>IFERROR(VLOOKUP(F6052,연간집계!D:E,2,FALSE),"")</f>
        <v>스탠다드 포토북 8*11 (하드/유광)</v>
      </c>
    </row>
    <row r="6053" spans="1:16" ht="12.75">
      <c r="A6053" s="201">
        <v>46045.786759259259</v>
      </c>
      <c r="B6053" s="202">
        <v>46045</v>
      </c>
      <c r="C6053" s="203" t="s">
        <v>13875</v>
      </c>
      <c r="D6053" s="203" t="s">
        <v>11</v>
      </c>
      <c r="E6053" s="204" t="s">
        <v>13876</v>
      </c>
      <c r="F6053" s="49" t="s">
        <v>849</v>
      </c>
      <c r="G6053" s="203">
        <v>1</v>
      </c>
      <c r="H6053" s="203" t="s">
        <v>13874</v>
      </c>
      <c r="I6053" s="205" t="s">
        <v>2297</v>
      </c>
      <c r="J6053" s="206"/>
      <c r="K6053" s="203">
        <v>62</v>
      </c>
      <c r="L6053" s="207" t="s">
        <v>827</v>
      </c>
      <c r="M6053" s="208" t="s">
        <v>1436</v>
      </c>
      <c r="N6053" s="209">
        <f t="shared" si="0"/>
        <v>2026</v>
      </c>
      <c r="O6053" s="210">
        <f t="shared" si="1"/>
        <v>1</v>
      </c>
      <c r="P6053" s="211" t="str">
        <f>IFERROR(VLOOKUP(F6053,연간집계!D:E,2,FALSE),"")</f>
        <v>스탠다드 포토북 8*11 (하드/유광)</v>
      </c>
    </row>
    <row r="6054" spans="1:16" ht="12.75">
      <c r="A6054" s="201">
        <v>46045.877453703702</v>
      </c>
      <c r="B6054" s="202">
        <v>46045</v>
      </c>
      <c r="C6054" s="203" t="s">
        <v>13877</v>
      </c>
      <c r="D6054" s="203" t="s">
        <v>11</v>
      </c>
      <c r="E6054" s="204" t="s">
        <v>13878</v>
      </c>
      <c r="F6054" s="49" t="s">
        <v>1390</v>
      </c>
      <c r="G6054" s="203">
        <v>1</v>
      </c>
      <c r="H6054" s="203" t="s">
        <v>13879</v>
      </c>
      <c r="I6054" s="205" t="s">
        <v>1668</v>
      </c>
      <c r="J6054" s="206"/>
      <c r="K6054" s="203">
        <v>72</v>
      </c>
      <c r="L6054" s="207" t="s">
        <v>827</v>
      </c>
      <c r="M6054" s="208" t="s">
        <v>1436</v>
      </c>
      <c r="N6054" s="209">
        <f t="shared" si="0"/>
        <v>2026</v>
      </c>
      <c r="O6054" s="210">
        <f t="shared" si="1"/>
        <v>1</v>
      </c>
      <c r="P6054" s="211" t="str">
        <f>IFERROR(VLOOKUP(F6054,연간집계!D:E,2,FALSE),"")</f>
        <v>미니폴라로이드</v>
      </c>
    </row>
    <row r="6055" spans="1:16" ht="12.75">
      <c r="A6055" s="201">
        <v>46045.877465277779</v>
      </c>
      <c r="B6055" s="202">
        <v>46045</v>
      </c>
      <c r="C6055" s="203" t="s">
        <v>13880</v>
      </c>
      <c r="D6055" s="203" t="s">
        <v>11</v>
      </c>
      <c r="E6055" s="204" t="s">
        <v>13878</v>
      </c>
      <c r="F6055" s="49" t="s">
        <v>1390</v>
      </c>
      <c r="G6055" s="203">
        <v>1</v>
      </c>
      <c r="H6055" s="203" t="s">
        <v>13879</v>
      </c>
      <c r="I6055" s="205" t="s">
        <v>1668</v>
      </c>
      <c r="J6055" s="206"/>
      <c r="K6055" s="203">
        <v>72</v>
      </c>
      <c r="L6055" s="207" t="s">
        <v>827</v>
      </c>
      <c r="M6055" s="208" t="s">
        <v>1436</v>
      </c>
      <c r="N6055" s="209">
        <f t="shared" si="0"/>
        <v>2026</v>
      </c>
      <c r="O6055" s="210">
        <f t="shared" si="1"/>
        <v>1</v>
      </c>
      <c r="P6055" s="211" t="str">
        <f>IFERROR(VLOOKUP(F6055,연간집계!D:E,2,FALSE),"")</f>
        <v>미니폴라로이드</v>
      </c>
    </row>
    <row r="6056" spans="1:16" ht="12.75">
      <c r="A6056" s="201">
        <v>46045.937118055554</v>
      </c>
      <c r="B6056" s="202">
        <v>46045</v>
      </c>
      <c r="C6056" s="203" t="s">
        <v>13881</v>
      </c>
      <c r="D6056" s="203" t="s">
        <v>11</v>
      </c>
      <c r="E6056" s="204" t="s">
        <v>13882</v>
      </c>
      <c r="F6056" s="49" t="s">
        <v>1058</v>
      </c>
      <c r="G6056" s="203">
        <v>2</v>
      </c>
      <c r="H6056" s="203" t="s">
        <v>4441</v>
      </c>
      <c r="I6056" s="205" t="s">
        <v>1440</v>
      </c>
      <c r="J6056" s="206"/>
      <c r="K6056" s="203">
        <v>142</v>
      </c>
      <c r="L6056" s="207" t="s">
        <v>827</v>
      </c>
      <c r="M6056" s="208" t="s">
        <v>1471</v>
      </c>
      <c r="N6056" s="209">
        <f t="shared" si="0"/>
        <v>2026</v>
      </c>
      <c r="O6056" s="210">
        <f t="shared" si="1"/>
        <v>1</v>
      </c>
      <c r="P6056" s="211" t="str">
        <f>IFERROR(VLOOKUP(F6056,연간집계!D:E,2,FALSE),"")</f>
        <v>프리북 150 (하드)</v>
      </c>
    </row>
    <row r="6057" spans="1:16" ht="12.75">
      <c r="A6057" s="201">
        <v>46045.952106481483</v>
      </c>
      <c r="B6057" s="202">
        <v>46045</v>
      </c>
      <c r="C6057" s="203" t="s">
        <v>13883</v>
      </c>
      <c r="D6057" s="203" t="s">
        <v>11</v>
      </c>
      <c r="E6057" s="204" t="s">
        <v>13884</v>
      </c>
      <c r="F6057" s="49" t="s">
        <v>1378</v>
      </c>
      <c r="G6057" s="203">
        <v>1</v>
      </c>
      <c r="H6057" s="203" t="s">
        <v>13885</v>
      </c>
      <c r="I6057" s="205" t="s">
        <v>1657</v>
      </c>
      <c r="J6057" s="206"/>
      <c r="K6057" s="203">
        <v>1</v>
      </c>
      <c r="L6057" s="207" t="s">
        <v>827</v>
      </c>
      <c r="M6057" s="208" t="s">
        <v>1658</v>
      </c>
      <c r="N6057" s="209">
        <f t="shared" si="0"/>
        <v>2026</v>
      </c>
      <c r="O6057" s="210">
        <f t="shared" si="1"/>
        <v>1</v>
      </c>
      <c r="P6057" s="211" t="str">
        <f>IFERROR(VLOOKUP(F6057,연간집계!D:E,2,FALSE),"")</f>
        <v>증명사진 (무광)</v>
      </c>
    </row>
    <row r="6058" spans="1:16" ht="12.75">
      <c r="A6058" s="201">
        <v>46045.987835648149</v>
      </c>
      <c r="B6058" s="202">
        <v>46045</v>
      </c>
      <c r="C6058" s="203" t="s">
        <v>13886</v>
      </c>
      <c r="D6058" s="203" t="s">
        <v>11</v>
      </c>
      <c r="E6058" s="204" t="s">
        <v>13887</v>
      </c>
      <c r="F6058" s="49" t="s">
        <v>1390</v>
      </c>
      <c r="G6058" s="203">
        <v>1</v>
      </c>
      <c r="H6058" s="203" t="s">
        <v>6203</v>
      </c>
      <c r="I6058" s="205" t="s">
        <v>2502</v>
      </c>
      <c r="J6058" s="206"/>
      <c r="K6058" s="203">
        <v>72</v>
      </c>
      <c r="L6058" s="207" t="s">
        <v>827</v>
      </c>
      <c r="M6058" s="208" t="s">
        <v>1436</v>
      </c>
      <c r="N6058" s="209">
        <f t="shared" si="0"/>
        <v>2026</v>
      </c>
      <c r="O6058" s="210">
        <f t="shared" si="1"/>
        <v>1</v>
      </c>
      <c r="P6058" s="211" t="str">
        <f>IFERROR(VLOOKUP(F6058,연간집계!D:E,2,FALSE),"")</f>
        <v>미니폴라로이드</v>
      </c>
    </row>
    <row r="6059" spans="1:16" ht="12.75">
      <c r="A6059" s="201">
        <v>46045.987858796296</v>
      </c>
      <c r="B6059" s="202">
        <v>46045</v>
      </c>
      <c r="C6059" s="203" t="s">
        <v>13888</v>
      </c>
      <c r="D6059" s="203" t="s">
        <v>11</v>
      </c>
      <c r="E6059" s="204" t="s">
        <v>13887</v>
      </c>
      <c r="F6059" s="49" t="s">
        <v>1390</v>
      </c>
      <c r="G6059" s="203">
        <v>1</v>
      </c>
      <c r="H6059" s="203" t="s">
        <v>6203</v>
      </c>
      <c r="I6059" s="205" t="s">
        <v>2502</v>
      </c>
      <c r="J6059" s="206"/>
      <c r="K6059" s="203">
        <v>72</v>
      </c>
      <c r="L6059" s="207" t="s">
        <v>827</v>
      </c>
      <c r="M6059" s="208" t="s">
        <v>1436</v>
      </c>
      <c r="N6059" s="209">
        <f t="shared" si="0"/>
        <v>2026</v>
      </c>
      <c r="O6059" s="210">
        <f t="shared" si="1"/>
        <v>1</v>
      </c>
      <c r="P6059" s="211" t="str">
        <f>IFERROR(VLOOKUP(F6059,연간집계!D:E,2,FALSE),"")</f>
        <v>미니폴라로이드</v>
      </c>
    </row>
    <row r="6060" spans="1:16" ht="12.75">
      <c r="A6060" s="201">
        <v>46045.987870370373</v>
      </c>
      <c r="B6060" s="202">
        <v>46045</v>
      </c>
      <c r="C6060" s="203" t="s">
        <v>13889</v>
      </c>
      <c r="D6060" s="203" t="s">
        <v>11</v>
      </c>
      <c r="E6060" s="204" t="s">
        <v>13887</v>
      </c>
      <c r="F6060" s="49" t="s">
        <v>1390</v>
      </c>
      <c r="G6060" s="203">
        <v>1</v>
      </c>
      <c r="H6060" s="203" t="s">
        <v>6203</v>
      </c>
      <c r="I6060" s="205" t="s">
        <v>2502</v>
      </c>
      <c r="J6060" s="206"/>
      <c r="K6060" s="203">
        <v>72</v>
      </c>
      <c r="L6060" s="207" t="s">
        <v>827</v>
      </c>
      <c r="M6060" s="208" t="s">
        <v>1436</v>
      </c>
      <c r="N6060" s="209">
        <f t="shared" si="0"/>
        <v>2026</v>
      </c>
      <c r="O6060" s="210">
        <f t="shared" si="1"/>
        <v>1</v>
      </c>
      <c r="P6060" s="211" t="str">
        <f>IFERROR(VLOOKUP(F6060,연간집계!D:E,2,FALSE),"")</f>
        <v>미니폴라로이드</v>
      </c>
    </row>
    <row r="6061" spans="1:16" ht="12.75">
      <c r="A6061" s="201">
        <v>46045.987881944442</v>
      </c>
      <c r="B6061" s="202">
        <v>46045</v>
      </c>
      <c r="C6061" s="203" t="s">
        <v>13890</v>
      </c>
      <c r="D6061" s="203" t="s">
        <v>11</v>
      </c>
      <c r="E6061" s="204" t="s">
        <v>13887</v>
      </c>
      <c r="F6061" s="49" t="s">
        <v>1390</v>
      </c>
      <c r="G6061" s="203">
        <v>1</v>
      </c>
      <c r="H6061" s="203" t="s">
        <v>6203</v>
      </c>
      <c r="I6061" s="205" t="s">
        <v>2502</v>
      </c>
      <c r="J6061" s="206"/>
      <c r="K6061" s="203">
        <v>72</v>
      </c>
      <c r="L6061" s="207" t="s">
        <v>827</v>
      </c>
      <c r="M6061" s="208" t="s">
        <v>1436</v>
      </c>
      <c r="N6061" s="209">
        <f t="shared" si="0"/>
        <v>2026</v>
      </c>
      <c r="O6061" s="210">
        <f t="shared" si="1"/>
        <v>1</v>
      </c>
      <c r="P6061" s="211" t="str">
        <f>IFERROR(VLOOKUP(F6061,연간집계!D:E,2,FALSE),"")</f>
        <v>미니폴라로이드</v>
      </c>
    </row>
    <row r="6062" spans="1:16" ht="12.75">
      <c r="A6062" s="201">
        <v>46045.987893518519</v>
      </c>
      <c r="B6062" s="202">
        <v>46045</v>
      </c>
      <c r="C6062" s="203" t="s">
        <v>13891</v>
      </c>
      <c r="D6062" s="203" t="s">
        <v>11</v>
      </c>
      <c r="E6062" s="204" t="s">
        <v>13892</v>
      </c>
      <c r="F6062" s="49" t="s">
        <v>1390</v>
      </c>
      <c r="G6062" s="203">
        <v>1</v>
      </c>
      <c r="H6062" s="203" t="s">
        <v>6203</v>
      </c>
      <c r="I6062" s="205" t="s">
        <v>2502</v>
      </c>
      <c r="J6062" s="206"/>
      <c r="K6062" s="203">
        <v>72</v>
      </c>
      <c r="L6062" s="207" t="s">
        <v>827</v>
      </c>
      <c r="M6062" s="208" t="s">
        <v>1436</v>
      </c>
      <c r="N6062" s="209">
        <f t="shared" si="0"/>
        <v>2026</v>
      </c>
      <c r="O6062" s="210">
        <f t="shared" si="1"/>
        <v>1</v>
      </c>
      <c r="P6062" s="211" t="str">
        <f>IFERROR(VLOOKUP(F6062,연간집계!D:E,2,FALSE),"")</f>
        <v>미니폴라로이드</v>
      </c>
    </row>
    <row r="6063" spans="1:16" ht="12.75">
      <c r="A6063" s="201">
        <v>46045.987905092596</v>
      </c>
      <c r="B6063" s="202">
        <v>46045</v>
      </c>
      <c r="C6063" s="203" t="s">
        <v>13893</v>
      </c>
      <c r="D6063" s="203" t="s">
        <v>11</v>
      </c>
      <c r="E6063" s="204" t="s">
        <v>13892</v>
      </c>
      <c r="F6063" s="49" t="s">
        <v>1390</v>
      </c>
      <c r="G6063" s="203">
        <v>1</v>
      </c>
      <c r="H6063" s="203" t="s">
        <v>6203</v>
      </c>
      <c r="I6063" s="205" t="s">
        <v>2502</v>
      </c>
      <c r="J6063" s="206"/>
      <c r="K6063" s="203">
        <v>72</v>
      </c>
      <c r="L6063" s="207" t="s">
        <v>827</v>
      </c>
      <c r="M6063" s="208" t="s">
        <v>1436</v>
      </c>
      <c r="N6063" s="209">
        <f t="shared" si="0"/>
        <v>2026</v>
      </c>
      <c r="O6063" s="210">
        <f t="shared" si="1"/>
        <v>1</v>
      </c>
      <c r="P6063" s="211" t="str">
        <f>IFERROR(VLOOKUP(F6063,연간집계!D:E,2,FALSE),"")</f>
        <v>미니폴라로이드</v>
      </c>
    </row>
    <row r="6064" spans="1:16" ht="12.75">
      <c r="A6064" s="201">
        <v>46045.987916666665</v>
      </c>
      <c r="B6064" s="202">
        <v>46045</v>
      </c>
      <c r="C6064" s="203" t="s">
        <v>13894</v>
      </c>
      <c r="D6064" s="203" t="s">
        <v>11</v>
      </c>
      <c r="E6064" s="204" t="s">
        <v>13892</v>
      </c>
      <c r="F6064" s="49" t="s">
        <v>1390</v>
      </c>
      <c r="G6064" s="203">
        <v>1</v>
      </c>
      <c r="H6064" s="203" t="s">
        <v>6203</v>
      </c>
      <c r="I6064" s="205" t="s">
        <v>2502</v>
      </c>
      <c r="J6064" s="206"/>
      <c r="K6064" s="203">
        <v>72</v>
      </c>
      <c r="L6064" s="207" t="s">
        <v>827</v>
      </c>
      <c r="M6064" s="208" t="s">
        <v>1436</v>
      </c>
      <c r="N6064" s="209">
        <f t="shared" si="0"/>
        <v>2026</v>
      </c>
      <c r="O6064" s="210">
        <f t="shared" si="1"/>
        <v>1</v>
      </c>
      <c r="P6064" s="211" t="str">
        <f>IFERROR(VLOOKUP(F6064,연간집계!D:E,2,FALSE),"")</f>
        <v>미니폴라로이드</v>
      </c>
    </row>
    <row r="6065" spans="1:16" ht="12.75">
      <c r="A6065" s="201">
        <v>46045.987928240742</v>
      </c>
      <c r="B6065" s="202">
        <v>46045</v>
      </c>
      <c r="C6065" s="203" t="s">
        <v>13895</v>
      </c>
      <c r="D6065" s="203" t="s">
        <v>11</v>
      </c>
      <c r="E6065" s="204" t="s">
        <v>13892</v>
      </c>
      <c r="F6065" s="49" t="s">
        <v>1390</v>
      </c>
      <c r="G6065" s="203">
        <v>1</v>
      </c>
      <c r="H6065" s="203" t="s">
        <v>6203</v>
      </c>
      <c r="I6065" s="205" t="s">
        <v>2502</v>
      </c>
      <c r="J6065" s="206"/>
      <c r="K6065" s="203">
        <v>72</v>
      </c>
      <c r="L6065" s="207" t="s">
        <v>827</v>
      </c>
      <c r="M6065" s="208" t="s">
        <v>1436</v>
      </c>
      <c r="N6065" s="209">
        <f t="shared" si="0"/>
        <v>2026</v>
      </c>
      <c r="O6065" s="210">
        <f t="shared" si="1"/>
        <v>1</v>
      </c>
      <c r="P6065" s="211" t="str">
        <f>IFERROR(VLOOKUP(F6065,연간집계!D:E,2,FALSE),"")</f>
        <v>미니폴라로이드</v>
      </c>
    </row>
    <row r="6066" spans="1:16" ht="12.75">
      <c r="A6066" s="201">
        <v>46046.002824074072</v>
      </c>
      <c r="B6066" s="202">
        <v>46046</v>
      </c>
      <c r="C6066" s="203" t="s">
        <v>13896</v>
      </c>
      <c r="D6066" s="203" t="s">
        <v>11</v>
      </c>
      <c r="E6066" s="204" t="s">
        <v>13897</v>
      </c>
      <c r="F6066" s="49" t="s">
        <v>856</v>
      </c>
      <c r="G6066" s="203">
        <v>1</v>
      </c>
      <c r="H6066" s="203" t="s">
        <v>13898</v>
      </c>
      <c r="I6066" s="205" t="s">
        <v>1676</v>
      </c>
      <c r="J6066" s="206"/>
      <c r="K6066" s="203">
        <v>32</v>
      </c>
      <c r="L6066" s="207" t="s">
        <v>827</v>
      </c>
      <c r="M6066" s="208" t="s">
        <v>1460</v>
      </c>
      <c r="N6066" s="209">
        <f t="shared" si="0"/>
        <v>2026</v>
      </c>
      <c r="O6066" s="210">
        <f t="shared" si="1"/>
        <v>1</v>
      </c>
      <c r="P6066" s="211" t="str">
        <f>IFERROR(VLOOKUP(F6066,연간집계!D:E,2,FALSE),"")</f>
        <v>스탠다드 포토북 8*8 (하드/무광)</v>
      </c>
    </row>
    <row r="6067" spans="1:16" ht="12.75">
      <c r="A6067" s="201">
        <v>46046.00880787037</v>
      </c>
      <c r="B6067" s="202">
        <v>46046</v>
      </c>
      <c r="C6067" s="203" t="s">
        <v>13899</v>
      </c>
      <c r="D6067" s="203" t="s">
        <v>11</v>
      </c>
      <c r="E6067" s="204" t="s">
        <v>13900</v>
      </c>
      <c r="F6067" s="49" t="s">
        <v>856</v>
      </c>
      <c r="G6067" s="203">
        <v>2</v>
      </c>
      <c r="H6067" s="203" t="s">
        <v>3446</v>
      </c>
      <c r="I6067" s="205" t="s">
        <v>1440</v>
      </c>
      <c r="J6067" s="206"/>
      <c r="K6067" s="203">
        <v>36</v>
      </c>
      <c r="L6067" s="207" t="s">
        <v>827</v>
      </c>
      <c r="M6067" s="208" t="s">
        <v>1436</v>
      </c>
      <c r="N6067" s="209">
        <f t="shared" si="0"/>
        <v>2026</v>
      </c>
      <c r="O6067" s="210">
        <f t="shared" si="1"/>
        <v>1</v>
      </c>
      <c r="P6067" s="211" t="str">
        <f>IFERROR(VLOOKUP(F6067,연간집계!D:E,2,FALSE),"")</f>
        <v>스탠다드 포토북 8*8 (하드/무광)</v>
      </c>
    </row>
    <row r="6068" spans="1:16" ht="12.75">
      <c r="A6068" s="201">
        <v>46046.062395833331</v>
      </c>
      <c r="B6068" s="202">
        <v>46046</v>
      </c>
      <c r="C6068" s="203" t="s">
        <v>13901</v>
      </c>
      <c r="D6068" s="203" t="s">
        <v>11</v>
      </c>
      <c r="E6068" s="204" t="s">
        <v>13902</v>
      </c>
      <c r="F6068" s="49" t="s">
        <v>1048</v>
      </c>
      <c r="G6068" s="203">
        <v>1</v>
      </c>
      <c r="H6068" s="203" t="s">
        <v>5431</v>
      </c>
      <c r="I6068" s="205" t="s">
        <v>2661</v>
      </c>
      <c r="J6068" s="206"/>
      <c r="K6068" s="203">
        <v>80</v>
      </c>
      <c r="L6068" s="207" t="s">
        <v>827</v>
      </c>
      <c r="M6068" s="208" t="s">
        <v>1541</v>
      </c>
      <c r="N6068" s="209">
        <f t="shared" si="0"/>
        <v>2026</v>
      </c>
      <c r="O6068" s="210">
        <f t="shared" si="1"/>
        <v>1</v>
      </c>
      <c r="P6068" s="211" t="str">
        <f>IFERROR(VLOOKUP(F6068,연간집계!D:E,2,FALSE),"")</f>
        <v>프리북와이드 (하드)</v>
      </c>
    </row>
    <row r="6069" spans="1:16" ht="12.75">
      <c r="A6069" s="201">
        <v>46046.068368055552</v>
      </c>
      <c r="B6069" s="202">
        <v>46046</v>
      </c>
      <c r="C6069" s="203" t="s">
        <v>13903</v>
      </c>
      <c r="D6069" s="203" t="s">
        <v>11</v>
      </c>
      <c r="E6069" s="204" t="s">
        <v>13904</v>
      </c>
      <c r="F6069" s="49" t="s">
        <v>1043</v>
      </c>
      <c r="G6069" s="203">
        <v>1</v>
      </c>
      <c r="H6069" s="203" t="s">
        <v>5431</v>
      </c>
      <c r="I6069" s="205" t="s">
        <v>4424</v>
      </c>
      <c r="J6069" s="206"/>
      <c r="K6069" s="203">
        <v>100</v>
      </c>
      <c r="L6069" s="207" t="s">
        <v>827</v>
      </c>
      <c r="M6069" s="208" t="s">
        <v>1436</v>
      </c>
      <c r="N6069" s="209">
        <f t="shared" si="0"/>
        <v>2026</v>
      </c>
      <c r="O6069" s="210">
        <f t="shared" si="1"/>
        <v>1</v>
      </c>
      <c r="P6069" s="211" t="str">
        <f>IFERROR(VLOOKUP(F6069,연간집계!D:E,2,FALSE),"")</f>
        <v>프리북 198 (하드)</v>
      </c>
    </row>
    <row r="6070" spans="1:16" ht="12.75">
      <c r="A6070" s="201">
        <v>46046.07136574074</v>
      </c>
      <c r="B6070" s="202">
        <v>46046</v>
      </c>
      <c r="C6070" s="203" t="s">
        <v>13905</v>
      </c>
      <c r="D6070" s="203" t="s">
        <v>11</v>
      </c>
      <c r="E6070" s="204" t="s">
        <v>13906</v>
      </c>
      <c r="F6070" s="49" t="s">
        <v>1043</v>
      </c>
      <c r="G6070" s="203">
        <v>1</v>
      </c>
      <c r="H6070" s="203" t="s">
        <v>5431</v>
      </c>
      <c r="I6070" s="205" t="s">
        <v>4424</v>
      </c>
      <c r="J6070" s="206"/>
      <c r="K6070" s="203">
        <v>100</v>
      </c>
      <c r="L6070" s="207" t="s">
        <v>827</v>
      </c>
      <c r="M6070" s="208" t="s">
        <v>1436</v>
      </c>
      <c r="N6070" s="209">
        <f t="shared" si="0"/>
        <v>2026</v>
      </c>
      <c r="O6070" s="210">
        <f t="shared" si="1"/>
        <v>1</v>
      </c>
      <c r="P6070" s="211" t="str">
        <f>IFERROR(VLOOKUP(F6070,연간집계!D:E,2,FALSE),"")</f>
        <v>프리북 198 (하드)</v>
      </c>
    </row>
    <row r="6071" spans="1:16" ht="12.75">
      <c r="A6071" s="201">
        <v>46046.434490740743</v>
      </c>
      <c r="B6071" s="202">
        <v>46046</v>
      </c>
      <c r="C6071" s="203" t="s">
        <v>13907</v>
      </c>
      <c r="D6071" s="203" t="s">
        <v>11</v>
      </c>
      <c r="E6071" s="204" t="s">
        <v>13908</v>
      </c>
      <c r="F6071" s="49" t="s">
        <v>834</v>
      </c>
      <c r="G6071" s="203">
        <v>1</v>
      </c>
      <c r="H6071" s="203" t="s">
        <v>13909</v>
      </c>
      <c r="I6071" s="205" t="s">
        <v>1501</v>
      </c>
      <c r="J6071" s="206"/>
      <c r="K6071" s="203">
        <v>64</v>
      </c>
      <c r="L6071" s="207" t="s">
        <v>827</v>
      </c>
      <c r="M6071" s="208" t="s">
        <v>1471</v>
      </c>
      <c r="N6071" s="209">
        <f t="shared" si="0"/>
        <v>2026</v>
      </c>
      <c r="O6071" s="210">
        <f t="shared" si="1"/>
        <v>1</v>
      </c>
      <c r="P6071" s="211" t="str">
        <f>IFERROR(VLOOKUP(F6071,연간집계!D:E,2,FALSE),"")</f>
        <v>스탠다드 포토북 6*8 (소프트/무광)</v>
      </c>
    </row>
    <row r="6072" spans="1:16" ht="12.75">
      <c r="A6072" s="201">
        <v>46046.578101851854</v>
      </c>
      <c r="B6072" s="202">
        <v>46046</v>
      </c>
      <c r="C6072" s="203" t="s">
        <v>13910</v>
      </c>
      <c r="D6072" s="203" t="s">
        <v>11</v>
      </c>
      <c r="E6072" s="204" t="s">
        <v>13911</v>
      </c>
      <c r="F6072" s="49" t="s">
        <v>874</v>
      </c>
      <c r="G6072" s="203">
        <v>1</v>
      </c>
      <c r="H6072" s="203" t="s">
        <v>5490</v>
      </c>
      <c r="I6072" s="205" t="s">
        <v>1453</v>
      </c>
      <c r="J6072" s="206"/>
      <c r="K6072" s="203">
        <v>26</v>
      </c>
      <c r="L6072" s="207" t="s">
        <v>827</v>
      </c>
      <c r="M6072" s="208" t="s">
        <v>1436</v>
      </c>
      <c r="N6072" s="209">
        <f t="shared" si="0"/>
        <v>2026</v>
      </c>
      <c r="O6072" s="210">
        <f t="shared" si="1"/>
        <v>1</v>
      </c>
      <c r="P6072" s="211" t="str">
        <f>IFERROR(VLOOKUP(F6072,연간집계!D:E,2,FALSE),"")</f>
        <v>스탠다드 포토북 11*8 (하드/무광)</v>
      </c>
    </row>
    <row r="6073" spans="1:16" ht="12.75">
      <c r="A6073" s="201">
        <v>46046.578113425923</v>
      </c>
      <c r="B6073" s="202">
        <v>46046</v>
      </c>
      <c r="C6073" s="203" t="s">
        <v>13912</v>
      </c>
      <c r="D6073" s="203" t="s">
        <v>11</v>
      </c>
      <c r="E6073" s="204" t="s">
        <v>13911</v>
      </c>
      <c r="F6073" s="49" t="s">
        <v>874</v>
      </c>
      <c r="G6073" s="203">
        <v>1</v>
      </c>
      <c r="H6073" s="203" t="s">
        <v>5490</v>
      </c>
      <c r="I6073" s="205" t="s">
        <v>1453</v>
      </c>
      <c r="J6073" s="206"/>
      <c r="K6073" s="203">
        <v>24</v>
      </c>
      <c r="L6073" s="207" t="s">
        <v>827</v>
      </c>
      <c r="M6073" s="208" t="s">
        <v>1436</v>
      </c>
      <c r="N6073" s="209">
        <f t="shared" si="0"/>
        <v>2026</v>
      </c>
      <c r="O6073" s="210">
        <f t="shared" si="1"/>
        <v>1</v>
      </c>
      <c r="P6073" s="211" t="str">
        <f>IFERROR(VLOOKUP(F6073,연간집계!D:E,2,FALSE),"")</f>
        <v>스탠다드 포토북 11*8 (하드/무광)</v>
      </c>
    </row>
    <row r="6074" spans="1:16" ht="12.75">
      <c r="A6074" s="201">
        <v>46046.753750000003</v>
      </c>
      <c r="B6074" s="202">
        <v>46046</v>
      </c>
      <c r="C6074" s="203" t="s">
        <v>13913</v>
      </c>
      <c r="D6074" s="203" t="s">
        <v>11</v>
      </c>
      <c r="E6074" s="204" t="s">
        <v>13914</v>
      </c>
      <c r="F6074" s="49" t="s">
        <v>852</v>
      </c>
      <c r="G6074" s="203">
        <v>1</v>
      </c>
      <c r="H6074" s="203" t="s">
        <v>13915</v>
      </c>
      <c r="I6074" s="205" t="s">
        <v>1453</v>
      </c>
      <c r="J6074" s="206"/>
      <c r="K6074" s="203">
        <v>42</v>
      </c>
      <c r="L6074" s="207" t="s">
        <v>827</v>
      </c>
      <c r="M6074" s="208" t="s">
        <v>1436</v>
      </c>
      <c r="N6074" s="209">
        <f t="shared" si="0"/>
        <v>2026</v>
      </c>
      <c r="O6074" s="210">
        <f t="shared" si="1"/>
        <v>1</v>
      </c>
      <c r="P6074" s="211" t="str">
        <f>IFERROR(VLOOKUP(F6074,연간집계!D:E,2,FALSE),"")</f>
        <v>스탠다드 포토북 8*8 (소프트/무광)</v>
      </c>
    </row>
    <row r="6075" spans="1:16" ht="12.75">
      <c r="A6075" s="201">
        <v>46046.756747685184</v>
      </c>
      <c r="B6075" s="202">
        <v>46046</v>
      </c>
      <c r="C6075" s="203" t="s">
        <v>13916</v>
      </c>
      <c r="D6075" s="203" t="s">
        <v>11</v>
      </c>
      <c r="E6075" s="204" t="s">
        <v>13917</v>
      </c>
      <c r="F6075" s="49" t="s">
        <v>1287</v>
      </c>
      <c r="G6075" s="203">
        <v>1</v>
      </c>
      <c r="H6075" s="203" t="s">
        <v>13918</v>
      </c>
      <c r="I6075" s="205" t="s">
        <v>2297</v>
      </c>
      <c r="J6075" s="206"/>
      <c r="K6075" s="203">
        <v>26</v>
      </c>
      <c r="L6075" s="207" t="s">
        <v>827</v>
      </c>
      <c r="M6075" s="208" t="s">
        <v>4034</v>
      </c>
      <c r="N6075" s="209">
        <f t="shared" si="0"/>
        <v>2026</v>
      </c>
      <c r="O6075" s="210">
        <f t="shared" si="1"/>
        <v>1</v>
      </c>
      <c r="P6075" s="211" t="str">
        <f>IFERROR(VLOOKUP(F6075,연간집계!D:E,2,FALSE),"")</f>
        <v>PCMS_우드스탠드캘린더</v>
      </c>
    </row>
    <row r="6076" spans="1:16" ht="12.75">
      <c r="A6076" s="201">
        <v>46046.75675925926</v>
      </c>
      <c r="B6076" s="202">
        <v>46046</v>
      </c>
      <c r="C6076" s="203" t="s">
        <v>13919</v>
      </c>
      <c r="D6076" s="203" t="s">
        <v>11</v>
      </c>
      <c r="E6076" s="204" t="s">
        <v>13917</v>
      </c>
      <c r="F6076" s="49" t="s">
        <v>1287</v>
      </c>
      <c r="G6076" s="203">
        <v>1</v>
      </c>
      <c r="H6076" s="203" t="s">
        <v>13918</v>
      </c>
      <c r="I6076" s="205" t="s">
        <v>2297</v>
      </c>
      <c r="J6076" s="206"/>
      <c r="K6076" s="203">
        <v>26</v>
      </c>
      <c r="L6076" s="207" t="s">
        <v>827</v>
      </c>
      <c r="M6076" s="208" t="s">
        <v>4034</v>
      </c>
      <c r="N6076" s="209">
        <f t="shared" si="0"/>
        <v>2026</v>
      </c>
      <c r="O6076" s="210">
        <f t="shared" si="1"/>
        <v>1</v>
      </c>
      <c r="P6076" s="211" t="str">
        <f>IFERROR(VLOOKUP(F6076,연간집계!D:E,2,FALSE),"")</f>
        <v>PCMS_우드스탠드캘린더</v>
      </c>
    </row>
    <row r="6077" spans="1:16" ht="12.75">
      <c r="A6077" s="201">
        <v>46046.756782407407</v>
      </c>
      <c r="B6077" s="202">
        <v>46046</v>
      </c>
      <c r="C6077" s="203" t="s">
        <v>13920</v>
      </c>
      <c r="D6077" s="203" t="s">
        <v>11</v>
      </c>
      <c r="E6077" s="204" t="s">
        <v>13917</v>
      </c>
      <c r="F6077" s="49" t="s">
        <v>1287</v>
      </c>
      <c r="G6077" s="203">
        <v>1</v>
      </c>
      <c r="H6077" s="203" t="s">
        <v>13918</v>
      </c>
      <c r="I6077" s="205" t="s">
        <v>2297</v>
      </c>
      <c r="J6077" s="206"/>
      <c r="K6077" s="203">
        <v>26</v>
      </c>
      <c r="L6077" s="207" t="s">
        <v>827</v>
      </c>
      <c r="M6077" s="208" t="s">
        <v>4034</v>
      </c>
      <c r="N6077" s="209">
        <f t="shared" si="0"/>
        <v>2026</v>
      </c>
      <c r="O6077" s="210">
        <f t="shared" si="1"/>
        <v>1</v>
      </c>
      <c r="P6077" s="211" t="str">
        <f>IFERROR(VLOOKUP(F6077,연간집계!D:E,2,FALSE),"")</f>
        <v>PCMS_우드스탠드캘린더</v>
      </c>
    </row>
    <row r="6078" spans="1:16" ht="12.75">
      <c r="A6078" s="201">
        <v>46046.756793981483</v>
      </c>
      <c r="B6078" s="202">
        <v>46046</v>
      </c>
      <c r="C6078" s="203" t="s">
        <v>13921</v>
      </c>
      <c r="D6078" s="203" t="s">
        <v>11</v>
      </c>
      <c r="E6078" s="204" t="s">
        <v>13917</v>
      </c>
      <c r="F6078" s="49" t="s">
        <v>1287</v>
      </c>
      <c r="G6078" s="203">
        <v>1</v>
      </c>
      <c r="H6078" s="203" t="s">
        <v>13918</v>
      </c>
      <c r="I6078" s="205" t="s">
        <v>2297</v>
      </c>
      <c r="J6078" s="206"/>
      <c r="K6078" s="203">
        <v>26</v>
      </c>
      <c r="L6078" s="207" t="s">
        <v>827</v>
      </c>
      <c r="M6078" s="208" t="s">
        <v>4034</v>
      </c>
      <c r="N6078" s="209">
        <f t="shared" si="0"/>
        <v>2026</v>
      </c>
      <c r="O6078" s="210">
        <f t="shared" si="1"/>
        <v>1</v>
      </c>
      <c r="P6078" s="211" t="str">
        <f>IFERROR(VLOOKUP(F6078,연간집계!D:E,2,FALSE),"")</f>
        <v>PCMS_우드스탠드캘린더</v>
      </c>
    </row>
    <row r="6079" spans="1:16" ht="12.75">
      <c r="A6079" s="201">
        <v>46046.756805555553</v>
      </c>
      <c r="B6079" s="202">
        <v>46046</v>
      </c>
      <c r="C6079" s="203" t="s">
        <v>13922</v>
      </c>
      <c r="D6079" s="203" t="s">
        <v>11</v>
      </c>
      <c r="E6079" s="204" t="s">
        <v>13917</v>
      </c>
      <c r="F6079" s="49" t="s">
        <v>1287</v>
      </c>
      <c r="G6079" s="203">
        <v>1</v>
      </c>
      <c r="H6079" s="203" t="s">
        <v>13918</v>
      </c>
      <c r="I6079" s="205" t="s">
        <v>2297</v>
      </c>
      <c r="J6079" s="206"/>
      <c r="K6079" s="203">
        <v>26</v>
      </c>
      <c r="L6079" s="207" t="s">
        <v>827</v>
      </c>
      <c r="M6079" s="208" t="s">
        <v>4034</v>
      </c>
      <c r="N6079" s="209">
        <f t="shared" si="0"/>
        <v>2026</v>
      </c>
      <c r="O6079" s="210">
        <f t="shared" si="1"/>
        <v>1</v>
      </c>
      <c r="P6079" s="211" t="str">
        <f>IFERROR(VLOOKUP(F6079,연간집계!D:E,2,FALSE),"")</f>
        <v>PCMS_우드스탠드캘린더</v>
      </c>
    </row>
    <row r="6080" spans="1:16" ht="12.75">
      <c r="A6080" s="201">
        <v>46046.75681712963</v>
      </c>
      <c r="B6080" s="202">
        <v>46046</v>
      </c>
      <c r="C6080" s="203" t="s">
        <v>13923</v>
      </c>
      <c r="D6080" s="203" t="s">
        <v>11</v>
      </c>
      <c r="E6080" s="204" t="s">
        <v>13917</v>
      </c>
      <c r="F6080" s="49" t="s">
        <v>1287</v>
      </c>
      <c r="G6080" s="203">
        <v>1</v>
      </c>
      <c r="H6080" s="203" t="s">
        <v>13918</v>
      </c>
      <c r="I6080" s="205" t="s">
        <v>2297</v>
      </c>
      <c r="J6080" s="206"/>
      <c r="K6080" s="203">
        <v>26</v>
      </c>
      <c r="L6080" s="207" t="s">
        <v>827</v>
      </c>
      <c r="M6080" s="208" t="s">
        <v>4034</v>
      </c>
      <c r="N6080" s="209">
        <f t="shared" si="0"/>
        <v>2026</v>
      </c>
      <c r="O6080" s="210">
        <f t="shared" si="1"/>
        <v>1</v>
      </c>
      <c r="P6080" s="211" t="str">
        <f>IFERROR(VLOOKUP(F6080,연간집계!D:E,2,FALSE),"")</f>
        <v>PCMS_우드스탠드캘린더</v>
      </c>
    </row>
    <row r="6081" spans="1:16" ht="12.75">
      <c r="A6081" s="201">
        <v>46046.756828703707</v>
      </c>
      <c r="B6081" s="202">
        <v>46046</v>
      </c>
      <c r="C6081" s="203" t="s">
        <v>13924</v>
      </c>
      <c r="D6081" s="203" t="s">
        <v>11</v>
      </c>
      <c r="E6081" s="204" t="s">
        <v>13917</v>
      </c>
      <c r="F6081" s="49" t="s">
        <v>1287</v>
      </c>
      <c r="G6081" s="203">
        <v>1</v>
      </c>
      <c r="H6081" s="203" t="s">
        <v>13918</v>
      </c>
      <c r="I6081" s="205" t="s">
        <v>2297</v>
      </c>
      <c r="J6081" s="206"/>
      <c r="K6081" s="203">
        <v>26</v>
      </c>
      <c r="L6081" s="207" t="s">
        <v>827</v>
      </c>
      <c r="M6081" s="208" t="s">
        <v>4034</v>
      </c>
      <c r="N6081" s="209">
        <f t="shared" si="0"/>
        <v>2026</v>
      </c>
      <c r="O6081" s="210">
        <f t="shared" si="1"/>
        <v>1</v>
      </c>
      <c r="P6081" s="211" t="str">
        <f>IFERROR(VLOOKUP(F6081,연간집계!D:E,2,FALSE),"")</f>
        <v>PCMS_우드스탠드캘린더</v>
      </c>
    </row>
    <row r="6082" spans="1:16" ht="12.75">
      <c r="A6082" s="201">
        <v>46046.756840277776</v>
      </c>
      <c r="B6082" s="202">
        <v>46046</v>
      </c>
      <c r="C6082" s="203" t="s">
        <v>13925</v>
      </c>
      <c r="D6082" s="203" t="s">
        <v>11</v>
      </c>
      <c r="E6082" s="204" t="s">
        <v>13917</v>
      </c>
      <c r="F6082" s="49" t="s">
        <v>1287</v>
      </c>
      <c r="G6082" s="203">
        <v>1</v>
      </c>
      <c r="H6082" s="203" t="s">
        <v>13918</v>
      </c>
      <c r="I6082" s="205" t="s">
        <v>2297</v>
      </c>
      <c r="J6082" s="206"/>
      <c r="K6082" s="203">
        <v>26</v>
      </c>
      <c r="L6082" s="207" t="s">
        <v>827</v>
      </c>
      <c r="M6082" s="208" t="s">
        <v>4034</v>
      </c>
      <c r="N6082" s="209">
        <f t="shared" si="0"/>
        <v>2026</v>
      </c>
      <c r="O6082" s="210">
        <f t="shared" si="1"/>
        <v>1</v>
      </c>
      <c r="P6082" s="211" t="str">
        <f>IFERROR(VLOOKUP(F6082,연간집계!D:E,2,FALSE),"")</f>
        <v>PCMS_우드스탠드캘린더</v>
      </c>
    </row>
    <row r="6083" spans="1:16" ht="12.75">
      <c r="A6083" s="201">
        <v>46046.756851851853</v>
      </c>
      <c r="B6083" s="202">
        <v>46046</v>
      </c>
      <c r="C6083" s="203" t="s">
        <v>13926</v>
      </c>
      <c r="D6083" s="203" t="s">
        <v>11</v>
      </c>
      <c r="E6083" s="204" t="s">
        <v>13917</v>
      </c>
      <c r="F6083" s="49" t="s">
        <v>1287</v>
      </c>
      <c r="G6083" s="203">
        <v>1</v>
      </c>
      <c r="H6083" s="203" t="s">
        <v>13918</v>
      </c>
      <c r="I6083" s="205" t="s">
        <v>2297</v>
      </c>
      <c r="J6083" s="206"/>
      <c r="K6083" s="203">
        <v>26</v>
      </c>
      <c r="L6083" s="207" t="s">
        <v>827</v>
      </c>
      <c r="M6083" s="208" t="s">
        <v>4034</v>
      </c>
      <c r="N6083" s="209">
        <f t="shared" si="0"/>
        <v>2026</v>
      </c>
      <c r="O6083" s="210">
        <f t="shared" si="1"/>
        <v>1</v>
      </c>
      <c r="P6083" s="211" t="str">
        <f>IFERROR(VLOOKUP(F6083,연간집계!D:E,2,FALSE),"")</f>
        <v>PCMS_우드스탠드캘린더</v>
      </c>
    </row>
    <row r="6084" spans="1:16" ht="12.75">
      <c r="A6084" s="201">
        <v>46046.756874999999</v>
      </c>
      <c r="B6084" s="202">
        <v>46046</v>
      </c>
      <c r="C6084" s="203" t="s">
        <v>13927</v>
      </c>
      <c r="D6084" s="203" t="s">
        <v>11</v>
      </c>
      <c r="E6084" s="204" t="s">
        <v>13917</v>
      </c>
      <c r="F6084" s="49" t="s">
        <v>1287</v>
      </c>
      <c r="G6084" s="203">
        <v>1</v>
      </c>
      <c r="H6084" s="203" t="s">
        <v>13918</v>
      </c>
      <c r="I6084" s="205" t="s">
        <v>2297</v>
      </c>
      <c r="J6084" s="206"/>
      <c r="K6084" s="203">
        <v>26</v>
      </c>
      <c r="L6084" s="207" t="s">
        <v>827</v>
      </c>
      <c r="M6084" s="208" t="s">
        <v>4034</v>
      </c>
      <c r="N6084" s="209">
        <f t="shared" si="0"/>
        <v>2026</v>
      </c>
      <c r="O6084" s="210">
        <f t="shared" si="1"/>
        <v>1</v>
      </c>
      <c r="P6084" s="211" t="str">
        <f>IFERROR(VLOOKUP(F6084,연간집계!D:E,2,FALSE),"")</f>
        <v>PCMS_우드스탠드캘린더</v>
      </c>
    </row>
    <row r="6085" spans="1:16" ht="12.75">
      <c r="A6085" s="201">
        <v>46046.756886574076</v>
      </c>
      <c r="B6085" s="202">
        <v>46046</v>
      </c>
      <c r="C6085" s="203" t="s">
        <v>13928</v>
      </c>
      <c r="D6085" s="203" t="s">
        <v>11</v>
      </c>
      <c r="E6085" s="204" t="s">
        <v>13917</v>
      </c>
      <c r="F6085" s="49" t="s">
        <v>1287</v>
      </c>
      <c r="G6085" s="203">
        <v>1</v>
      </c>
      <c r="H6085" s="203" t="s">
        <v>13918</v>
      </c>
      <c r="I6085" s="205" t="s">
        <v>2297</v>
      </c>
      <c r="J6085" s="206"/>
      <c r="K6085" s="203">
        <v>26</v>
      </c>
      <c r="L6085" s="207" t="s">
        <v>827</v>
      </c>
      <c r="M6085" s="208" t="s">
        <v>4034</v>
      </c>
      <c r="N6085" s="209">
        <f t="shared" si="0"/>
        <v>2026</v>
      </c>
      <c r="O6085" s="210">
        <f t="shared" si="1"/>
        <v>1</v>
      </c>
      <c r="P6085" s="211" t="str">
        <f>IFERROR(VLOOKUP(F6085,연간집계!D:E,2,FALSE),"")</f>
        <v>PCMS_우드스탠드캘린더</v>
      </c>
    </row>
    <row r="6086" spans="1:16" ht="12.75">
      <c r="A6086" s="201">
        <v>46046.756898148145</v>
      </c>
      <c r="B6086" s="202">
        <v>46046</v>
      </c>
      <c r="C6086" s="203" t="s">
        <v>13929</v>
      </c>
      <c r="D6086" s="203" t="s">
        <v>11</v>
      </c>
      <c r="E6086" s="204" t="s">
        <v>13917</v>
      </c>
      <c r="F6086" s="49" t="s">
        <v>1287</v>
      </c>
      <c r="G6086" s="203">
        <v>1</v>
      </c>
      <c r="H6086" s="203" t="s">
        <v>13918</v>
      </c>
      <c r="I6086" s="205" t="s">
        <v>2297</v>
      </c>
      <c r="J6086" s="206"/>
      <c r="K6086" s="203">
        <v>26</v>
      </c>
      <c r="L6086" s="207" t="s">
        <v>827</v>
      </c>
      <c r="M6086" s="208" t="s">
        <v>4034</v>
      </c>
      <c r="N6086" s="209">
        <f t="shared" si="0"/>
        <v>2026</v>
      </c>
      <c r="O6086" s="210">
        <f t="shared" si="1"/>
        <v>1</v>
      </c>
      <c r="P6086" s="211" t="str">
        <f>IFERROR(VLOOKUP(F6086,연간집계!D:E,2,FALSE),"")</f>
        <v>PCMS_우드스탠드캘린더</v>
      </c>
    </row>
    <row r="6087" spans="1:16" ht="12.75">
      <c r="A6087" s="201">
        <v>46046.768819444442</v>
      </c>
      <c r="B6087" s="202">
        <v>46046</v>
      </c>
      <c r="C6087" s="203" t="s">
        <v>13930</v>
      </c>
      <c r="D6087" s="203" t="s">
        <v>11</v>
      </c>
      <c r="E6087" s="204" t="s">
        <v>13931</v>
      </c>
      <c r="F6087" s="49" t="s">
        <v>1347</v>
      </c>
      <c r="G6087" s="203">
        <v>2</v>
      </c>
      <c r="H6087" s="203" t="s">
        <v>13932</v>
      </c>
      <c r="I6087" s="205" t="s">
        <v>1440</v>
      </c>
      <c r="J6087" s="208" t="s">
        <v>7288</v>
      </c>
      <c r="K6087" s="203">
        <v>1</v>
      </c>
      <c r="L6087" s="207" t="s">
        <v>827</v>
      </c>
      <c r="M6087" s="208" t="s">
        <v>1471</v>
      </c>
      <c r="N6087" s="209">
        <f t="shared" si="0"/>
        <v>2026</v>
      </c>
      <c r="O6087" s="210">
        <f t="shared" si="1"/>
        <v>1</v>
      </c>
      <c r="P6087" s="211" t="str">
        <f>IFERROR(VLOOKUP(F6087,연간집계!D:E,2,FALSE),"")</f>
        <v>아크릴키링</v>
      </c>
    </row>
    <row r="6088" spans="1:16" ht="12.75">
      <c r="A6088" s="201">
        <v>46046.768831018519</v>
      </c>
      <c r="B6088" s="202">
        <v>46046</v>
      </c>
      <c r="C6088" s="203" t="s">
        <v>13933</v>
      </c>
      <c r="D6088" s="203" t="s">
        <v>11</v>
      </c>
      <c r="E6088" s="204" t="s">
        <v>13931</v>
      </c>
      <c r="F6088" s="49" t="s">
        <v>838</v>
      </c>
      <c r="G6088" s="203">
        <v>1</v>
      </c>
      <c r="H6088" s="203" t="s">
        <v>13932</v>
      </c>
      <c r="I6088" s="205" t="s">
        <v>1954</v>
      </c>
      <c r="J6088" s="206"/>
      <c r="K6088" s="203">
        <v>24</v>
      </c>
      <c r="L6088" s="207" t="s">
        <v>827</v>
      </c>
      <c r="M6088" s="208" t="s">
        <v>1541</v>
      </c>
      <c r="N6088" s="209">
        <f t="shared" si="0"/>
        <v>2026</v>
      </c>
      <c r="O6088" s="210">
        <f t="shared" si="1"/>
        <v>1</v>
      </c>
      <c r="P6088" s="211" t="str">
        <f>IFERROR(VLOOKUP(F6088,연간집계!D:E,2,FALSE),"")</f>
        <v>스탠다드 포토북 6*8 (하드/무광)</v>
      </c>
    </row>
    <row r="6089" spans="1:16" ht="12.75">
      <c r="A6089" s="201">
        <v>46046.771817129629</v>
      </c>
      <c r="B6089" s="202">
        <v>46046</v>
      </c>
      <c r="C6089" s="203" t="s">
        <v>13934</v>
      </c>
      <c r="D6089" s="203" t="s">
        <v>11</v>
      </c>
      <c r="E6089" s="204" t="s">
        <v>13935</v>
      </c>
      <c r="F6089" s="49" t="s">
        <v>838</v>
      </c>
      <c r="G6089" s="203">
        <v>2</v>
      </c>
      <c r="H6089" s="203" t="s">
        <v>10193</v>
      </c>
      <c r="I6089" s="205" t="s">
        <v>1984</v>
      </c>
      <c r="J6089" s="206"/>
      <c r="K6089" s="203">
        <v>26</v>
      </c>
      <c r="L6089" s="207" t="s">
        <v>827</v>
      </c>
      <c r="M6089" s="208" t="s">
        <v>1471</v>
      </c>
      <c r="N6089" s="209">
        <f t="shared" si="0"/>
        <v>2026</v>
      </c>
      <c r="O6089" s="210">
        <f t="shared" si="1"/>
        <v>1</v>
      </c>
      <c r="P6089" s="211" t="str">
        <f>IFERROR(VLOOKUP(F6089,연간집계!D:E,2,FALSE),"")</f>
        <v>스탠다드 포토북 6*8 (하드/무광)</v>
      </c>
    </row>
    <row r="6090" spans="1:16" ht="12.75">
      <c r="A6090" s="201">
        <v>46046.828379629631</v>
      </c>
      <c r="B6090" s="202">
        <v>46046</v>
      </c>
      <c r="C6090" s="203" t="s">
        <v>13936</v>
      </c>
      <c r="D6090" s="203" t="s">
        <v>11</v>
      </c>
      <c r="E6090" s="204" t="s">
        <v>13937</v>
      </c>
      <c r="F6090" s="49" t="s">
        <v>965</v>
      </c>
      <c r="G6090" s="203">
        <v>1</v>
      </c>
      <c r="H6090" s="203" t="s">
        <v>2628</v>
      </c>
      <c r="I6090" s="208" t="s">
        <v>1748</v>
      </c>
      <c r="J6090" s="208" t="s">
        <v>1748</v>
      </c>
      <c r="K6090" s="203">
        <v>48</v>
      </c>
      <c r="L6090" s="207" t="s">
        <v>827</v>
      </c>
      <c r="M6090" s="208" t="s">
        <v>1436</v>
      </c>
      <c r="N6090" s="209">
        <f t="shared" si="0"/>
        <v>2026</v>
      </c>
      <c r="O6090" s="210">
        <f t="shared" si="1"/>
        <v>1</v>
      </c>
      <c r="P6090" s="211" t="str">
        <f>IFERROR(VLOOKUP(F6090,연간집계!D:E,2,FALSE),"")</f>
        <v>시티북 210 (쿠션하드/46p)</v>
      </c>
    </row>
    <row r="6091" spans="1:16" ht="12.75">
      <c r="A6091" s="201">
        <v>46046.8283912037</v>
      </c>
      <c r="B6091" s="202">
        <v>46046</v>
      </c>
      <c r="C6091" s="203" t="s">
        <v>13938</v>
      </c>
      <c r="D6091" s="203" t="s">
        <v>11</v>
      </c>
      <c r="E6091" s="204" t="s">
        <v>13937</v>
      </c>
      <c r="F6091" s="49" t="s">
        <v>963</v>
      </c>
      <c r="G6091" s="203">
        <v>1</v>
      </c>
      <c r="H6091" s="203" t="s">
        <v>2628</v>
      </c>
      <c r="I6091" s="208" t="s">
        <v>2158</v>
      </c>
      <c r="J6091" s="208" t="s">
        <v>2158</v>
      </c>
      <c r="K6091" s="203">
        <v>80</v>
      </c>
      <c r="L6091" s="207" t="s">
        <v>827</v>
      </c>
      <c r="M6091" s="208" t="s">
        <v>1436</v>
      </c>
      <c r="N6091" s="209">
        <f t="shared" si="0"/>
        <v>2026</v>
      </c>
      <c r="O6091" s="210">
        <f t="shared" si="1"/>
        <v>1</v>
      </c>
      <c r="P6091" s="211" t="str">
        <f>IFERROR(VLOOKUP(F6091,연간집계!D:E,2,FALSE),"")</f>
        <v>시티북 210 (쿠션하드/78p)</v>
      </c>
    </row>
    <row r="6092" spans="1:16" ht="12.75">
      <c r="A6092" s="201">
        <v>46046.831377314818</v>
      </c>
      <c r="B6092" s="202">
        <v>46046</v>
      </c>
      <c r="C6092" s="203" t="s">
        <v>13939</v>
      </c>
      <c r="D6092" s="203" t="s">
        <v>11</v>
      </c>
      <c r="E6092" s="204" t="s">
        <v>13940</v>
      </c>
      <c r="F6092" s="49" t="s">
        <v>963</v>
      </c>
      <c r="G6092" s="203">
        <v>1</v>
      </c>
      <c r="H6092" s="203" t="s">
        <v>2628</v>
      </c>
      <c r="I6092" s="205" t="s">
        <v>1970</v>
      </c>
      <c r="J6092" s="208" t="s">
        <v>1970</v>
      </c>
      <c r="K6092" s="203">
        <v>80</v>
      </c>
      <c r="L6092" s="207" t="s">
        <v>827</v>
      </c>
      <c r="M6092" s="208" t="s">
        <v>1436</v>
      </c>
      <c r="N6092" s="209">
        <f t="shared" si="0"/>
        <v>2026</v>
      </c>
      <c r="O6092" s="210">
        <f t="shared" si="1"/>
        <v>1</v>
      </c>
      <c r="P6092" s="211" t="str">
        <f>IFERROR(VLOOKUP(F6092,연간집계!D:E,2,FALSE),"")</f>
        <v>시티북 210 (쿠션하드/78p)</v>
      </c>
    </row>
    <row r="6093" spans="1:16" ht="12.75">
      <c r="A6093" s="201">
        <v>46046.884965277779</v>
      </c>
      <c r="B6093" s="202">
        <v>46046</v>
      </c>
      <c r="C6093" s="203" t="s">
        <v>13941</v>
      </c>
      <c r="D6093" s="203" t="s">
        <v>11</v>
      </c>
      <c r="E6093" s="204" t="s">
        <v>13942</v>
      </c>
      <c r="F6093" s="49" t="s">
        <v>1254</v>
      </c>
      <c r="G6093" s="203">
        <v>1</v>
      </c>
      <c r="H6093" s="203" t="s">
        <v>12886</v>
      </c>
      <c r="I6093" s="205" t="s">
        <v>1440</v>
      </c>
      <c r="J6093" s="206"/>
      <c r="K6093" s="203">
        <v>24</v>
      </c>
      <c r="L6093" s="207" t="s">
        <v>828</v>
      </c>
      <c r="M6093" s="208" t="s">
        <v>1449</v>
      </c>
      <c r="N6093" s="209">
        <f t="shared" si="0"/>
        <v>2026</v>
      </c>
      <c r="O6093" s="210">
        <f t="shared" si="1"/>
        <v>1</v>
      </c>
      <c r="P6093" s="211" t="str">
        <f>IFERROR(VLOOKUP(F6093,연간집계!D:E,2,FALSE),"")</f>
        <v>모바일 포토북 197 (단체/모임)</v>
      </c>
    </row>
    <row r="6094" spans="1:16" ht="12.75">
      <c r="A6094" s="201">
        <v>46046.884976851848</v>
      </c>
      <c r="B6094" s="202">
        <v>46046</v>
      </c>
      <c r="C6094" s="203" t="s">
        <v>13943</v>
      </c>
      <c r="D6094" s="203" t="s">
        <v>11</v>
      </c>
      <c r="E6094" s="204" t="s">
        <v>13942</v>
      </c>
      <c r="F6094" s="49" t="s">
        <v>1254</v>
      </c>
      <c r="G6094" s="203">
        <v>1</v>
      </c>
      <c r="H6094" s="203" t="s">
        <v>12886</v>
      </c>
      <c r="I6094" s="205" t="s">
        <v>1440</v>
      </c>
      <c r="J6094" s="206"/>
      <c r="K6094" s="203">
        <v>24</v>
      </c>
      <c r="L6094" s="207" t="s">
        <v>828</v>
      </c>
      <c r="M6094" s="208" t="s">
        <v>1449</v>
      </c>
      <c r="N6094" s="209">
        <f t="shared" si="0"/>
        <v>2026</v>
      </c>
      <c r="O6094" s="210">
        <f t="shared" si="1"/>
        <v>1</v>
      </c>
      <c r="P6094" s="211" t="str">
        <f>IFERROR(VLOOKUP(F6094,연간집계!D:E,2,FALSE),"")</f>
        <v>모바일 포토북 197 (단체/모임)</v>
      </c>
    </row>
    <row r="6095" spans="1:16" ht="12.75">
      <c r="A6095" s="201">
        <v>46046.885000000002</v>
      </c>
      <c r="B6095" s="202">
        <v>46046</v>
      </c>
      <c r="C6095" s="203" t="s">
        <v>13944</v>
      </c>
      <c r="D6095" s="203" t="s">
        <v>11</v>
      </c>
      <c r="E6095" s="204" t="s">
        <v>13942</v>
      </c>
      <c r="F6095" s="49" t="s">
        <v>1254</v>
      </c>
      <c r="G6095" s="203">
        <v>1</v>
      </c>
      <c r="H6095" s="203" t="s">
        <v>12886</v>
      </c>
      <c r="I6095" s="205" t="s">
        <v>1440</v>
      </c>
      <c r="J6095" s="206"/>
      <c r="K6095" s="203">
        <v>24</v>
      </c>
      <c r="L6095" s="207" t="s">
        <v>828</v>
      </c>
      <c r="M6095" s="208" t="s">
        <v>1449</v>
      </c>
      <c r="N6095" s="209">
        <f t="shared" si="0"/>
        <v>2026</v>
      </c>
      <c r="O6095" s="210">
        <f t="shared" si="1"/>
        <v>1</v>
      </c>
      <c r="P6095" s="211" t="str">
        <f>IFERROR(VLOOKUP(F6095,연간집계!D:E,2,FALSE),"")</f>
        <v>모바일 포토북 197 (단체/모임)</v>
      </c>
    </row>
    <row r="6096" spans="1:16" ht="12.75">
      <c r="A6096" s="201">
        <v>46046.885011574072</v>
      </c>
      <c r="B6096" s="202">
        <v>46046</v>
      </c>
      <c r="C6096" s="203" t="s">
        <v>13945</v>
      </c>
      <c r="D6096" s="203" t="s">
        <v>11</v>
      </c>
      <c r="E6096" s="204" t="s">
        <v>13942</v>
      </c>
      <c r="F6096" s="49" t="s">
        <v>1254</v>
      </c>
      <c r="G6096" s="203">
        <v>1</v>
      </c>
      <c r="H6096" s="203" t="s">
        <v>12886</v>
      </c>
      <c r="I6096" s="205" t="s">
        <v>1440</v>
      </c>
      <c r="J6096" s="206"/>
      <c r="K6096" s="203">
        <v>24</v>
      </c>
      <c r="L6096" s="207" t="s">
        <v>828</v>
      </c>
      <c r="M6096" s="208" t="s">
        <v>1449</v>
      </c>
      <c r="N6096" s="209">
        <f t="shared" si="0"/>
        <v>2026</v>
      </c>
      <c r="O6096" s="210">
        <f t="shared" si="1"/>
        <v>1</v>
      </c>
      <c r="P6096" s="211" t="str">
        <f>IFERROR(VLOOKUP(F6096,연간집계!D:E,2,FALSE),"")</f>
        <v>모바일 포토북 197 (단체/모임)</v>
      </c>
    </row>
    <row r="6097" spans="1:16" ht="12.75">
      <c r="A6097" s="201">
        <v>46046.893946759257</v>
      </c>
      <c r="B6097" s="202">
        <v>46046</v>
      </c>
      <c r="C6097" s="203" t="s">
        <v>13946</v>
      </c>
      <c r="D6097" s="203" t="s">
        <v>11</v>
      </c>
      <c r="E6097" s="204" t="s">
        <v>13947</v>
      </c>
      <c r="F6097" s="49" t="s">
        <v>1058</v>
      </c>
      <c r="G6097" s="203">
        <v>1</v>
      </c>
      <c r="H6097" s="203" t="s">
        <v>13948</v>
      </c>
      <c r="I6097" s="205" t="s">
        <v>2425</v>
      </c>
      <c r="J6097" s="206"/>
      <c r="K6097" s="203">
        <v>120</v>
      </c>
      <c r="L6097" s="207" t="s">
        <v>827</v>
      </c>
      <c r="M6097" s="208" t="s">
        <v>1449</v>
      </c>
      <c r="N6097" s="209">
        <f t="shared" si="0"/>
        <v>2026</v>
      </c>
      <c r="O6097" s="210">
        <f t="shared" si="1"/>
        <v>1</v>
      </c>
      <c r="P6097" s="211" t="str">
        <f>IFERROR(VLOOKUP(F6097,연간집계!D:E,2,FALSE),"")</f>
        <v>프리북 150 (하드)</v>
      </c>
    </row>
    <row r="6098" spans="1:16" ht="12.75">
      <c r="A6098" s="201">
        <v>46046.929756944446</v>
      </c>
      <c r="B6098" s="202">
        <v>46046</v>
      </c>
      <c r="C6098" s="203" t="s">
        <v>13949</v>
      </c>
      <c r="D6098" s="203" t="s">
        <v>11</v>
      </c>
      <c r="E6098" s="204" t="s">
        <v>13950</v>
      </c>
      <c r="F6098" s="49" t="s">
        <v>856</v>
      </c>
      <c r="G6098" s="203">
        <v>1</v>
      </c>
      <c r="H6098" s="203" t="s">
        <v>13809</v>
      </c>
      <c r="I6098" s="205" t="s">
        <v>2220</v>
      </c>
      <c r="J6098" s="206"/>
      <c r="K6098" s="203">
        <v>48</v>
      </c>
      <c r="L6098" s="207" t="s">
        <v>827</v>
      </c>
      <c r="M6098" s="208" t="s">
        <v>1449</v>
      </c>
      <c r="N6098" s="209">
        <f t="shared" si="0"/>
        <v>2026</v>
      </c>
      <c r="O6098" s="210">
        <f t="shared" si="1"/>
        <v>1</v>
      </c>
      <c r="P6098" s="211" t="str">
        <f>IFERROR(VLOOKUP(F6098,연간집계!D:E,2,FALSE),"")</f>
        <v>스탠다드 포토북 8*8 (하드/무광)</v>
      </c>
    </row>
    <row r="6099" spans="1:16" ht="12.75">
      <c r="A6099" s="201">
        <v>46046.929768518516</v>
      </c>
      <c r="B6099" s="202">
        <v>46046</v>
      </c>
      <c r="C6099" s="203" t="s">
        <v>13951</v>
      </c>
      <c r="D6099" s="203" t="s">
        <v>11</v>
      </c>
      <c r="E6099" s="204" t="s">
        <v>13950</v>
      </c>
      <c r="F6099" s="49" t="s">
        <v>856</v>
      </c>
      <c r="G6099" s="203">
        <v>1</v>
      </c>
      <c r="H6099" s="203" t="s">
        <v>13809</v>
      </c>
      <c r="I6099" s="205" t="s">
        <v>2220</v>
      </c>
      <c r="J6099" s="206"/>
      <c r="K6099" s="203">
        <v>32</v>
      </c>
      <c r="L6099" s="207" t="s">
        <v>827</v>
      </c>
      <c r="M6099" s="208" t="s">
        <v>1449</v>
      </c>
      <c r="N6099" s="209">
        <f t="shared" si="0"/>
        <v>2026</v>
      </c>
      <c r="O6099" s="210">
        <f t="shared" si="1"/>
        <v>1</v>
      </c>
      <c r="P6099" s="211" t="str">
        <f>IFERROR(VLOOKUP(F6099,연간집계!D:E,2,FALSE),"")</f>
        <v>스탠다드 포토북 8*8 (하드/무광)</v>
      </c>
    </row>
    <row r="6100" spans="1:16" ht="12.75">
      <c r="A6100" s="201">
        <v>46046.947662037041</v>
      </c>
      <c r="B6100" s="202">
        <v>46046</v>
      </c>
      <c r="C6100" s="203" t="s">
        <v>13952</v>
      </c>
      <c r="D6100" s="203" t="s">
        <v>11</v>
      </c>
      <c r="E6100" s="204" t="s">
        <v>13953</v>
      </c>
      <c r="F6100" s="49" t="s">
        <v>1284</v>
      </c>
      <c r="G6100" s="203">
        <v>1</v>
      </c>
      <c r="H6100" s="203" t="s">
        <v>12328</v>
      </c>
      <c r="I6100" s="205" t="s">
        <v>4943</v>
      </c>
      <c r="J6100" s="206"/>
      <c r="K6100" s="203">
        <v>26</v>
      </c>
      <c r="L6100" s="207" t="s">
        <v>827</v>
      </c>
      <c r="M6100" s="208" t="s">
        <v>1449</v>
      </c>
      <c r="N6100" s="209">
        <f t="shared" si="0"/>
        <v>2026</v>
      </c>
      <c r="O6100" s="210">
        <f t="shared" si="1"/>
        <v>1</v>
      </c>
      <c r="P6100" s="211" t="str">
        <f>IFERROR(VLOOKUP(F6100,연간집계!D:E,2,FALSE),"")</f>
        <v>PCMS_스탠다드캘린더</v>
      </c>
    </row>
    <row r="6101" spans="1:16" ht="12.75">
      <c r="A6101" s="201">
        <v>46046.980405092596</v>
      </c>
      <c r="B6101" s="202">
        <v>46046</v>
      </c>
      <c r="C6101" s="203" t="s">
        <v>13954</v>
      </c>
      <c r="D6101" s="203" t="s">
        <v>11</v>
      </c>
      <c r="E6101" s="204" t="s">
        <v>13955</v>
      </c>
      <c r="F6101" s="49" t="s">
        <v>1284</v>
      </c>
      <c r="G6101" s="203">
        <v>4</v>
      </c>
      <c r="H6101" s="203" t="s">
        <v>13956</v>
      </c>
      <c r="I6101" s="205" t="s">
        <v>8444</v>
      </c>
      <c r="J6101" s="206"/>
      <c r="K6101" s="203">
        <v>26</v>
      </c>
      <c r="L6101" s="207" t="s">
        <v>827</v>
      </c>
      <c r="M6101" s="208" t="s">
        <v>1436</v>
      </c>
      <c r="N6101" s="209">
        <f t="shared" si="0"/>
        <v>2026</v>
      </c>
      <c r="O6101" s="210">
        <f t="shared" si="1"/>
        <v>1</v>
      </c>
      <c r="P6101" s="211" t="str">
        <f>IFERROR(VLOOKUP(F6101,연간집계!D:E,2,FALSE),"")</f>
        <v>PCMS_스탠다드캘린더</v>
      </c>
    </row>
    <row r="6102" spans="1:16" ht="12.75">
      <c r="A6102" s="201">
        <v>46046.998263888891</v>
      </c>
      <c r="B6102" s="202">
        <v>46046</v>
      </c>
      <c r="C6102" s="203" t="s">
        <v>13957</v>
      </c>
      <c r="D6102" s="203" t="s">
        <v>11</v>
      </c>
      <c r="E6102" s="204" t="s">
        <v>13958</v>
      </c>
      <c r="F6102" s="49" t="s">
        <v>210</v>
      </c>
      <c r="G6102" s="203">
        <v>1</v>
      </c>
      <c r="H6102" s="203" t="s">
        <v>13959</v>
      </c>
      <c r="I6102" s="205" t="s">
        <v>1440</v>
      </c>
      <c r="J6102" s="208" t="s">
        <v>1787</v>
      </c>
      <c r="K6102" s="203">
        <v>56</v>
      </c>
      <c r="L6102" s="207" t="s">
        <v>827</v>
      </c>
      <c r="M6102" s="208" t="s">
        <v>1502</v>
      </c>
      <c r="N6102" s="209">
        <f t="shared" si="0"/>
        <v>2026</v>
      </c>
      <c r="O6102" s="210">
        <f t="shared" si="1"/>
        <v>1</v>
      </c>
      <c r="P6102" s="211" t="str">
        <f>IFERROR(VLOOKUP(F6102,연간집계!D:E,2,FALSE),"")</f>
        <v xml:space="preserve">포토그랩스 210 </v>
      </c>
    </row>
    <row r="6103" spans="1:16" ht="12.75">
      <c r="A6103" s="201">
        <v>46047.016145833331</v>
      </c>
      <c r="B6103" s="202">
        <v>46047</v>
      </c>
      <c r="C6103" s="203" t="s">
        <v>13960</v>
      </c>
      <c r="D6103" s="203" t="s">
        <v>11</v>
      </c>
      <c r="E6103" s="204" t="s">
        <v>13961</v>
      </c>
      <c r="F6103" s="49" t="s">
        <v>849</v>
      </c>
      <c r="G6103" s="203">
        <v>1</v>
      </c>
      <c r="H6103" s="203" t="s">
        <v>13962</v>
      </c>
      <c r="I6103" s="205" t="s">
        <v>1440</v>
      </c>
      <c r="J6103" s="206"/>
      <c r="K6103" s="203">
        <v>28</v>
      </c>
      <c r="L6103" s="207" t="s">
        <v>827</v>
      </c>
      <c r="M6103" s="208" t="s">
        <v>2216</v>
      </c>
      <c r="N6103" s="209">
        <f t="shared" si="0"/>
        <v>2026</v>
      </c>
      <c r="O6103" s="210">
        <f t="shared" si="1"/>
        <v>1</v>
      </c>
      <c r="P6103" s="211" t="str">
        <f>IFERROR(VLOOKUP(F6103,연간집계!D:E,2,FALSE),"")</f>
        <v>스탠다드 포토북 8*11 (하드/유광)</v>
      </c>
    </row>
    <row r="6104" spans="1:16" ht="12.75">
      <c r="A6104" s="201">
        <v>46047.069756944446</v>
      </c>
      <c r="B6104" s="202">
        <v>46047</v>
      </c>
      <c r="C6104" s="203" t="s">
        <v>13963</v>
      </c>
      <c r="D6104" s="203" t="s">
        <v>11</v>
      </c>
      <c r="E6104" s="204" t="s">
        <v>13964</v>
      </c>
      <c r="F6104" s="49" t="s">
        <v>1291</v>
      </c>
      <c r="G6104" s="203">
        <v>1</v>
      </c>
      <c r="H6104" s="203" t="s">
        <v>13965</v>
      </c>
      <c r="I6104" s="205" t="s">
        <v>5156</v>
      </c>
      <c r="J6104" s="206"/>
      <c r="K6104" s="203">
        <v>14</v>
      </c>
      <c r="L6104" s="207" t="s">
        <v>827</v>
      </c>
      <c r="M6104" s="208" t="s">
        <v>1436</v>
      </c>
      <c r="N6104" s="209">
        <f t="shared" si="0"/>
        <v>2026</v>
      </c>
      <c r="O6104" s="210">
        <f t="shared" si="1"/>
        <v>1</v>
      </c>
      <c r="P6104" s="211" t="str">
        <f>IFERROR(VLOOKUP(F6104,연간집계!D:E,2,FALSE),"")</f>
        <v>PCMS_벽걸이1단캘린더</v>
      </c>
    </row>
    <row r="6105" spans="1:16" ht="12.75">
      <c r="A6105" s="201">
        <v>46047.319733796299</v>
      </c>
      <c r="B6105" s="202">
        <v>46047</v>
      </c>
      <c r="C6105" s="203" t="s">
        <v>13966</v>
      </c>
      <c r="D6105" s="203" t="s">
        <v>11</v>
      </c>
      <c r="E6105" s="204" t="s">
        <v>13967</v>
      </c>
      <c r="F6105" s="49" t="s">
        <v>1347</v>
      </c>
      <c r="G6105" s="203">
        <v>2</v>
      </c>
      <c r="H6105" s="203" t="s">
        <v>13968</v>
      </c>
      <c r="I6105" s="205" t="s">
        <v>1440</v>
      </c>
      <c r="J6105" s="208" t="s">
        <v>1480</v>
      </c>
      <c r="K6105" s="203">
        <v>1</v>
      </c>
      <c r="L6105" s="207" t="s">
        <v>828</v>
      </c>
      <c r="M6105" s="208" t="s">
        <v>1436</v>
      </c>
      <c r="N6105" s="209">
        <f t="shared" si="0"/>
        <v>2026</v>
      </c>
      <c r="O6105" s="210">
        <f t="shared" si="1"/>
        <v>1</v>
      </c>
      <c r="P6105" s="211" t="str">
        <f>IFERROR(VLOOKUP(F6105,연간집계!D:E,2,FALSE),"")</f>
        <v>아크릴키링</v>
      </c>
    </row>
    <row r="6106" spans="1:16" ht="12.75">
      <c r="A6106" s="201">
        <v>46047.319745370369</v>
      </c>
      <c r="B6106" s="202">
        <v>46047</v>
      </c>
      <c r="C6106" s="203" t="s">
        <v>13969</v>
      </c>
      <c r="D6106" s="203" t="s">
        <v>11</v>
      </c>
      <c r="E6106" s="204" t="s">
        <v>13967</v>
      </c>
      <c r="F6106" s="49" t="s">
        <v>1243</v>
      </c>
      <c r="G6106" s="203">
        <v>1</v>
      </c>
      <c r="H6106" s="203" t="s">
        <v>13968</v>
      </c>
      <c r="I6106" s="205" t="s">
        <v>1556</v>
      </c>
      <c r="J6106" s="206"/>
      <c r="K6106" s="203">
        <v>24</v>
      </c>
      <c r="L6106" s="207" t="s">
        <v>828</v>
      </c>
      <c r="M6106" s="208" t="s">
        <v>1436</v>
      </c>
      <c r="N6106" s="209">
        <f t="shared" si="0"/>
        <v>2026</v>
      </c>
      <c r="O6106" s="210">
        <f t="shared" si="1"/>
        <v>1</v>
      </c>
      <c r="P6106" s="211" t="str">
        <f>IFERROR(VLOOKUP(F6106,연간집계!D:E,2,FALSE),"")</f>
        <v>모바일 포토북 150 (여행)</v>
      </c>
    </row>
    <row r="6107" spans="1:16" ht="12.75">
      <c r="A6107" s="201">
        <v>46047.367418981485</v>
      </c>
      <c r="B6107" s="202">
        <v>46047</v>
      </c>
      <c r="C6107" s="203" t="s">
        <v>13970</v>
      </c>
      <c r="D6107" s="203" t="s">
        <v>11</v>
      </c>
      <c r="E6107" s="204" t="s">
        <v>13971</v>
      </c>
      <c r="F6107" s="49" t="s">
        <v>1259</v>
      </c>
      <c r="G6107" s="203">
        <v>1</v>
      </c>
      <c r="H6107" s="203" t="s">
        <v>7295</v>
      </c>
      <c r="I6107" s="205" t="s">
        <v>1954</v>
      </c>
      <c r="J6107" s="206"/>
      <c r="K6107" s="203">
        <v>32</v>
      </c>
      <c r="L6107" s="207" t="s">
        <v>828</v>
      </c>
      <c r="M6107" s="208" t="s">
        <v>1436</v>
      </c>
      <c r="N6107" s="209">
        <f t="shared" si="0"/>
        <v>2026</v>
      </c>
      <c r="O6107" s="210">
        <f t="shared" si="1"/>
        <v>1</v>
      </c>
      <c r="P6107" s="211" t="str">
        <f>IFERROR(VLOOKUP(F6107,연간집계!D:E,2,FALSE),"")</f>
        <v>모바일 포토북 198 (커플)</v>
      </c>
    </row>
    <row r="6108" spans="1:16" ht="12.75">
      <c r="A6108" s="201">
        <v>46047.403182870374</v>
      </c>
      <c r="B6108" s="202">
        <v>46047</v>
      </c>
      <c r="C6108" s="203" t="s">
        <v>13972</v>
      </c>
      <c r="D6108" s="203" t="s">
        <v>11</v>
      </c>
      <c r="E6108" s="204" t="s">
        <v>13973</v>
      </c>
      <c r="F6108" s="49" t="s">
        <v>838</v>
      </c>
      <c r="G6108" s="203">
        <v>1</v>
      </c>
      <c r="H6108" s="203" t="s">
        <v>13974</v>
      </c>
      <c r="I6108" s="205" t="s">
        <v>2144</v>
      </c>
      <c r="J6108" s="206"/>
      <c r="K6108" s="203">
        <v>24</v>
      </c>
      <c r="L6108" s="207" t="s">
        <v>827</v>
      </c>
      <c r="M6108" s="208" t="s">
        <v>1436</v>
      </c>
      <c r="N6108" s="209">
        <f t="shared" si="0"/>
        <v>2026</v>
      </c>
      <c r="O6108" s="210">
        <f t="shared" si="1"/>
        <v>1</v>
      </c>
      <c r="P6108" s="211" t="str">
        <f>IFERROR(VLOOKUP(F6108,연간집계!D:E,2,FALSE),"")</f>
        <v>스탠다드 포토북 6*8 (하드/무광)</v>
      </c>
    </row>
    <row r="6109" spans="1:16" ht="12.75">
      <c r="A6109" s="201">
        <v>46047.483715277776</v>
      </c>
      <c r="B6109" s="202">
        <v>46047</v>
      </c>
      <c r="C6109" s="203" t="s">
        <v>13975</v>
      </c>
      <c r="D6109" s="203" t="s">
        <v>11</v>
      </c>
      <c r="E6109" s="204" t="s">
        <v>13976</v>
      </c>
      <c r="F6109" s="49" t="s">
        <v>1284</v>
      </c>
      <c r="G6109" s="203">
        <v>6</v>
      </c>
      <c r="H6109" s="203" t="s">
        <v>13977</v>
      </c>
      <c r="I6109" s="205" t="s">
        <v>8430</v>
      </c>
      <c r="J6109" s="206"/>
      <c r="K6109" s="203">
        <v>26</v>
      </c>
      <c r="L6109" s="207" t="s">
        <v>828</v>
      </c>
      <c r="M6109" s="208" t="s">
        <v>1449</v>
      </c>
      <c r="N6109" s="209">
        <f t="shared" si="0"/>
        <v>2026</v>
      </c>
      <c r="O6109" s="210">
        <f t="shared" si="1"/>
        <v>1</v>
      </c>
      <c r="P6109" s="211" t="str">
        <f>IFERROR(VLOOKUP(F6109,연간집계!D:E,2,FALSE),"")</f>
        <v>PCMS_스탠다드캘린더</v>
      </c>
    </row>
    <row r="6110" spans="1:16" ht="12.75">
      <c r="A6110" s="201">
        <v>46047.555173611108</v>
      </c>
      <c r="B6110" s="202">
        <v>46047</v>
      </c>
      <c r="C6110" s="203" t="s">
        <v>13978</v>
      </c>
      <c r="D6110" s="203" t="s">
        <v>11</v>
      </c>
      <c r="E6110" s="204" t="s">
        <v>13979</v>
      </c>
      <c r="F6110" s="49" t="s">
        <v>847</v>
      </c>
      <c r="G6110" s="203">
        <v>1</v>
      </c>
      <c r="H6110" s="203" t="s">
        <v>13980</v>
      </c>
      <c r="I6110" s="205" t="s">
        <v>1440</v>
      </c>
      <c r="J6110" s="206"/>
      <c r="K6110" s="203">
        <v>24</v>
      </c>
      <c r="L6110" s="207" t="s">
        <v>827</v>
      </c>
      <c r="M6110" s="208" t="s">
        <v>1851</v>
      </c>
      <c r="N6110" s="209">
        <f t="shared" si="0"/>
        <v>2026</v>
      </c>
      <c r="O6110" s="210">
        <f t="shared" si="1"/>
        <v>1</v>
      </c>
      <c r="P6110" s="211" t="str">
        <f>IFERROR(VLOOKUP(F6110,연간집계!D:E,2,FALSE),"")</f>
        <v>스탠다드 포토북 8*11 (하드/무광)</v>
      </c>
    </row>
    <row r="6111" spans="1:16" ht="12.75">
      <c r="A6111" s="201">
        <v>46047.555185185185</v>
      </c>
      <c r="B6111" s="202">
        <v>46047</v>
      </c>
      <c r="C6111" s="203" t="s">
        <v>13981</v>
      </c>
      <c r="D6111" s="203" t="s">
        <v>11</v>
      </c>
      <c r="E6111" s="204" t="s">
        <v>13979</v>
      </c>
      <c r="F6111" s="49" t="s">
        <v>1366</v>
      </c>
      <c r="G6111" s="203">
        <v>1</v>
      </c>
      <c r="H6111" s="203" t="s">
        <v>13980</v>
      </c>
      <c r="I6111" s="205" t="s">
        <v>1440</v>
      </c>
      <c r="J6111" s="206"/>
      <c r="K6111" s="203">
        <v>2</v>
      </c>
      <c r="L6111" s="207" t="s">
        <v>827</v>
      </c>
      <c r="M6111" s="208" t="s">
        <v>1851</v>
      </c>
      <c r="N6111" s="209">
        <f t="shared" si="0"/>
        <v>2026</v>
      </c>
      <c r="O6111" s="210">
        <f t="shared" si="1"/>
        <v>1</v>
      </c>
      <c r="P6111" s="211" t="str">
        <f>IFERROR(VLOOKUP(F6111,연간집계!D:E,2,FALSE),"")</f>
        <v>PCMS_포스터 297 (무광)</v>
      </c>
    </row>
    <row r="6112" spans="1:16" ht="12.75">
      <c r="A6112" s="201">
        <v>46047.555196759262</v>
      </c>
      <c r="B6112" s="202">
        <v>46047</v>
      </c>
      <c r="C6112" s="203" t="s">
        <v>13982</v>
      </c>
      <c r="D6112" s="203" t="s">
        <v>11</v>
      </c>
      <c r="E6112" s="204" t="s">
        <v>13979</v>
      </c>
      <c r="F6112" s="49" t="s">
        <v>1299</v>
      </c>
      <c r="G6112" s="203">
        <v>1</v>
      </c>
      <c r="H6112" s="203" t="s">
        <v>13980</v>
      </c>
      <c r="I6112" s="205" t="s">
        <v>1840</v>
      </c>
      <c r="J6112" s="206"/>
      <c r="K6112" s="203">
        <v>15</v>
      </c>
      <c r="L6112" s="207" t="s">
        <v>827</v>
      </c>
      <c r="M6112" s="208" t="s">
        <v>1436</v>
      </c>
      <c r="N6112" s="209">
        <f t="shared" si="0"/>
        <v>2026</v>
      </c>
      <c r="O6112" s="210">
        <f t="shared" si="1"/>
        <v>1</v>
      </c>
      <c r="P6112" s="211" t="str">
        <f>IFERROR(VLOOKUP(F6112,연간집계!D:E,2,FALSE),"")</f>
        <v>PCMS_우드월캘린더</v>
      </c>
    </row>
    <row r="6113" spans="1:16" ht="12.75">
      <c r="A6113" s="201">
        <v>46047.558194444442</v>
      </c>
      <c r="B6113" s="202">
        <v>46047</v>
      </c>
      <c r="C6113" s="203" t="s">
        <v>13983</v>
      </c>
      <c r="D6113" s="203" t="s">
        <v>11</v>
      </c>
      <c r="E6113" s="204" t="s">
        <v>13984</v>
      </c>
      <c r="F6113" s="49" t="s">
        <v>193</v>
      </c>
      <c r="G6113" s="203">
        <v>1</v>
      </c>
      <c r="H6113" s="203" t="s">
        <v>575</v>
      </c>
      <c r="I6113" s="205" t="s">
        <v>1459</v>
      </c>
      <c r="J6113" s="208" t="s">
        <v>1787</v>
      </c>
      <c r="K6113" s="203">
        <v>50</v>
      </c>
      <c r="L6113" s="207" t="s">
        <v>827</v>
      </c>
      <c r="M6113" s="208" t="s">
        <v>1493</v>
      </c>
      <c r="N6113" s="209">
        <f t="shared" si="0"/>
        <v>2026</v>
      </c>
      <c r="O6113" s="210">
        <f t="shared" si="1"/>
        <v>1</v>
      </c>
      <c r="P6113" s="211" t="str">
        <f>IFERROR(VLOOKUP(F6113,연간집계!D:E,2,FALSE),"")</f>
        <v>포토그랩스pro 248</v>
      </c>
    </row>
    <row r="6114" spans="1:16" ht="12.75">
      <c r="A6114" s="201">
        <v>46047.585034722222</v>
      </c>
      <c r="B6114" s="202">
        <v>46047</v>
      </c>
      <c r="C6114" s="203" t="s">
        <v>13985</v>
      </c>
      <c r="D6114" s="203" t="s">
        <v>11</v>
      </c>
      <c r="E6114" s="204" t="s">
        <v>13986</v>
      </c>
      <c r="F6114" s="49" t="s">
        <v>1031</v>
      </c>
      <c r="G6114" s="203">
        <v>1</v>
      </c>
      <c r="H6114" s="203" t="s">
        <v>13987</v>
      </c>
      <c r="I6114" s="205" t="s">
        <v>1435</v>
      </c>
      <c r="J6114" s="208" t="s">
        <v>1545</v>
      </c>
      <c r="K6114" s="203">
        <v>80</v>
      </c>
      <c r="L6114" s="207" t="s">
        <v>827</v>
      </c>
      <c r="M6114" s="208" t="s">
        <v>1436</v>
      </c>
      <c r="N6114" s="209">
        <f t="shared" si="0"/>
        <v>2026</v>
      </c>
      <c r="O6114" s="210">
        <f t="shared" si="1"/>
        <v>1</v>
      </c>
      <c r="P6114" s="211" t="str">
        <f>IFERROR(VLOOKUP(F6114,연간집계!D:E,2,FALSE),"")</f>
        <v>트래블북 198 (소프트/78p)</v>
      </c>
    </row>
    <row r="6115" spans="1:16" ht="12.75">
      <c r="A6115" s="201">
        <v>46047.605914351851</v>
      </c>
      <c r="B6115" s="202">
        <v>46047</v>
      </c>
      <c r="C6115" s="203" t="s">
        <v>13988</v>
      </c>
      <c r="D6115" s="203" t="s">
        <v>11</v>
      </c>
      <c r="E6115" s="204" t="s">
        <v>13989</v>
      </c>
      <c r="F6115" s="49" t="s">
        <v>847</v>
      </c>
      <c r="G6115" s="203">
        <v>1</v>
      </c>
      <c r="H6115" s="203" t="s">
        <v>11536</v>
      </c>
      <c r="I6115" s="205" t="s">
        <v>1440</v>
      </c>
      <c r="J6115" s="206"/>
      <c r="K6115" s="203">
        <v>36</v>
      </c>
      <c r="L6115" s="207" t="s">
        <v>827</v>
      </c>
      <c r="M6115" s="208" t="s">
        <v>1645</v>
      </c>
      <c r="N6115" s="209">
        <f t="shared" si="0"/>
        <v>2026</v>
      </c>
      <c r="O6115" s="210">
        <f t="shared" si="1"/>
        <v>1</v>
      </c>
      <c r="P6115" s="211" t="str">
        <f>IFERROR(VLOOKUP(F6115,연간집계!D:E,2,FALSE),"")</f>
        <v>스탠다드 포토북 8*11 (하드/무광)</v>
      </c>
    </row>
    <row r="6116" spans="1:16" ht="12.75">
      <c r="A6116" s="201">
        <v>46047.623842592591</v>
      </c>
      <c r="B6116" s="202">
        <v>46047</v>
      </c>
      <c r="C6116" s="203" t="s">
        <v>13990</v>
      </c>
      <c r="D6116" s="203" t="s">
        <v>11</v>
      </c>
      <c r="E6116" s="204" t="s">
        <v>13991</v>
      </c>
      <c r="F6116" s="49" t="s">
        <v>838</v>
      </c>
      <c r="G6116" s="203">
        <v>3</v>
      </c>
      <c r="H6116" s="203" t="s">
        <v>13992</v>
      </c>
      <c r="I6116" s="205" t="s">
        <v>1440</v>
      </c>
      <c r="J6116" s="206"/>
      <c r="K6116" s="203">
        <v>72</v>
      </c>
      <c r="L6116" s="207" t="s">
        <v>827</v>
      </c>
      <c r="M6116" s="208" t="s">
        <v>1471</v>
      </c>
      <c r="N6116" s="209">
        <f t="shared" si="0"/>
        <v>2026</v>
      </c>
      <c r="O6116" s="210">
        <f t="shared" si="1"/>
        <v>1</v>
      </c>
      <c r="P6116" s="211" t="str">
        <f>IFERROR(VLOOKUP(F6116,연간집계!D:E,2,FALSE),"")</f>
        <v>스탠다드 포토북 6*8 (하드/무광)</v>
      </c>
    </row>
    <row r="6117" spans="1:16" ht="12.75">
      <c r="A6117" s="201">
        <v>46047.626840277779</v>
      </c>
      <c r="B6117" s="202">
        <v>46047</v>
      </c>
      <c r="C6117" s="203" t="s">
        <v>13993</v>
      </c>
      <c r="D6117" s="203" t="s">
        <v>11</v>
      </c>
      <c r="E6117" s="204" t="s">
        <v>13994</v>
      </c>
      <c r="F6117" s="49" t="s">
        <v>838</v>
      </c>
      <c r="G6117" s="203">
        <v>1</v>
      </c>
      <c r="H6117" s="203" t="s">
        <v>13995</v>
      </c>
      <c r="I6117" s="205" t="s">
        <v>1453</v>
      </c>
      <c r="J6117" s="206"/>
      <c r="K6117" s="203">
        <v>26</v>
      </c>
      <c r="L6117" s="207" t="s">
        <v>827</v>
      </c>
      <c r="M6117" s="208" t="s">
        <v>1436</v>
      </c>
      <c r="N6117" s="209">
        <f t="shared" si="0"/>
        <v>2026</v>
      </c>
      <c r="O6117" s="210">
        <f t="shared" si="1"/>
        <v>1</v>
      </c>
      <c r="P6117" s="211" t="str">
        <f>IFERROR(VLOOKUP(F6117,연간집계!D:E,2,FALSE),"")</f>
        <v>스탠다드 포토북 6*8 (하드/무광)</v>
      </c>
    </row>
    <row r="6118" spans="1:16" ht="12.75">
      <c r="A6118" s="201">
        <v>46047.656909722224</v>
      </c>
      <c r="B6118" s="202">
        <v>46047</v>
      </c>
      <c r="C6118" s="203" t="s">
        <v>13996</v>
      </c>
      <c r="D6118" s="203" t="s">
        <v>11</v>
      </c>
      <c r="E6118" s="204" t="s">
        <v>13997</v>
      </c>
      <c r="F6118" s="49" t="s">
        <v>1247</v>
      </c>
      <c r="G6118" s="203">
        <v>1</v>
      </c>
      <c r="H6118" s="203" t="s">
        <v>13998</v>
      </c>
      <c r="I6118" s="205" t="s">
        <v>1556</v>
      </c>
      <c r="J6118" s="206"/>
      <c r="K6118" s="203">
        <v>24</v>
      </c>
      <c r="L6118" s="207" t="s">
        <v>828</v>
      </c>
      <c r="M6118" s="208" t="s">
        <v>1436</v>
      </c>
      <c r="N6118" s="209">
        <f t="shared" si="0"/>
        <v>2026</v>
      </c>
      <c r="O6118" s="210">
        <f t="shared" si="1"/>
        <v>1</v>
      </c>
      <c r="P6118" s="211" t="str">
        <f>IFERROR(VLOOKUP(F6118,연간집계!D:E,2,FALSE),"")</f>
        <v>모바일 포토북 197 (여행)</v>
      </c>
    </row>
    <row r="6119" spans="1:16" ht="12.75">
      <c r="A6119" s="201">
        <v>46047.686747685184</v>
      </c>
      <c r="B6119" s="202">
        <v>46047</v>
      </c>
      <c r="C6119" s="203" t="s">
        <v>13999</v>
      </c>
      <c r="D6119" s="203" t="s">
        <v>11</v>
      </c>
      <c r="E6119" s="204" t="s">
        <v>14000</v>
      </c>
      <c r="F6119" s="49" t="s">
        <v>1362</v>
      </c>
      <c r="G6119" s="203">
        <v>1</v>
      </c>
      <c r="H6119" s="203" t="s">
        <v>4609</v>
      </c>
      <c r="I6119" s="205" t="s">
        <v>1440</v>
      </c>
      <c r="J6119" s="206"/>
      <c r="K6119" s="203">
        <v>1</v>
      </c>
      <c r="L6119" s="207" t="s">
        <v>827</v>
      </c>
      <c r="M6119" s="208" t="s">
        <v>1460</v>
      </c>
      <c r="N6119" s="209">
        <f t="shared" si="0"/>
        <v>2026</v>
      </c>
      <c r="O6119" s="210">
        <f t="shared" si="1"/>
        <v>1</v>
      </c>
      <c r="P6119" s="211" t="str">
        <f>IFERROR(VLOOKUP(F6119,연간집계!D:E,2,FALSE),"")</f>
        <v>PCMS_포스터 210 (무광)</v>
      </c>
    </row>
    <row r="6120" spans="1:16" ht="12.75">
      <c r="A6120" s="201">
        <v>46047.686759259261</v>
      </c>
      <c r="B6120" s="202">
        <v>46047</v>
      </c>
      <c r="C6120" s="203" t="s">
        <v>14001</v>
      </c>
      <c r="D6120" s="203" t="s">
        <v>11</v>
      </c>
      <c r="E6120" s="204" t="s">
        <v>14000</v>
      </c>
      <c r="F6120" s="49" t="s">
        <v>1362</v>
      </c>
      <c r="G6120" s="203">
        <v>1</v>
      </c>
      <c r="H6120" s="203" t="s">
        <v>4609</v>
      </c>
      <c r="I6120" s="205" t="s">
        <v>1440</v>
      </c>
      <c r="J6120" s="206"/>
      <c r="K6120" s="203">
        <v>1</v>
      </c>
      <c r="L6120" s="207" t="s">
        <v>827</v>
      </c>
      <c r="M6120" s="208" t="s">
        <v>1460</v>
      </c>
      <c r="N6120" s="209">
        <f t="shared" si="0"/>
        <v>2026</v>
      </c>
      <c r="O6120" s="210">
        <f t="shared" si="1"/>
        <v>1</v>
      </c>
      <c r="P6120" s="211" t="str">
        <f>IFERROR(VLOOKUP(F6120,연간집계!D:E,2,FALSE),"")</f>
        <v>PCMS_포스터 210 (무광)</v>
      </c>
    </row>
    <row r="6121" spans="1:16" ht="12.75">
      <c r="A6121" s="201">
        <v>46047.68677083333</v>
      </c>
      <c r="B6121" s="202">
        <v>46047</v>
      </c>
      <c r="C6121" s="203" t="s">
        <v>14002</v>
      </c>
      <c r="D6121" s="203" t="s">
        <v>11</v>
      </c>
      <c r="E6121" s="204" t="s">
        <v>14000</v>
      </c>
      <c r="F6121" s="49" t="s">
        <v>1362</v>
      </c>
      <c r="G6121" s="203">
        <v>1</v>
      </c>
      <c r="H6121" s="203" t="s">
        <v>4609</v>
      </c>
      <c r="I6121" s="205" t="s">
        <v>1440</v>
      </c>
      <c r="J6121" s="206"/>
      <c r="K6121" s="203">
        <v>1</v>
      </c>
      <c r="L6121" s="207" t="s">
        <v>827</v>
      </c>
      <c r="M6121" s="208" t="s">
        <v>1460</v>
      </c>
      <c r="N6121" s="209">
        <f t="shared" si="0"/>
        <v>2026</v>
      </c>
      <c r="O6121" s="210">
        <f t="shared" si="1"/>
        <v>1</v>
      </c>
      <c r="P6121" s="211" t="str">
        <f>IFERROR(VLOOKUP(F6121,연간집계!D:E,2,FALSE),"")</f>
        <v>PCMS_포스터 210 (무광)</v>
      </c>
    </row>
    <row r="6122" spans="1:16" ht="12.75">
      <c r="A6122" s="201">
        <v>46047.701747685183</v>
      </c>
      <c r="B6122" s="202">
        <v>46047</v>
      </c>
      <c r="C6122" s="203" t="s">
        <v>14003</v>
      </c>
      <c r="D6122" s="203" t="s">
        <v>11</v>
      </c>
      <c r="E6122" s="204" t="s">
        <v>14004</v>
      </c>
      <c r="F6122" s="49" t="s">
        <v>867</v>
      </c>
      <c r="G6122" s="203">
        <v>1</v>
      </c>
      <c r="H6122" s="203" t="s">
        <v>14005</v>
      </c>
      <c r="I6122" s="205" t="s">
        <v>1440</v>
      </c>
      <c r="J6122" s="206"/>
      <c r="K6122" s="203">
        <v>24</v>
      </c>
      <c r="L6122" s="207" t="s">
        <v>827</v>
      </c>
      <c r="M6122" s="208" t="s">
        <v>4034</v>
      </c>
      <c r="N6122" s="209">
        <f t="shared" si="0"/>
        <v>2026</v>
      </c>
      <c r="O6122" s="210">
        <f t="shared" si="1"/>
        <v>1</v>
      </c>
      <c r="P6122" s="211" t="str">
        <f>IFERROR(VLOOKUP(F6122,연간집계!D:E,2,FALSE),"")</f>
        <v>스탠다드 포토북 8*6 (하드/유광)</v>
      </c>
    </row>
    <row r="6123" spans="1:16" ht="12.75">
      <c r="A6123" s="201">
        <v>46047.70175925926</v>
      </c>
      <c r="B6123" s="202">
        <v>46047</v>
      </c>
      <c r="C6123" s="203" t="s">
        <v>14006</v>
      </c>
      <c r="D6123" s="203" t="s">
        <v>11</v>
      </c>
      <c r="E6123" s="204" t="s">
        <v>14004</v>
      </c>
      <c r="F6123" s="49" t="s">
        <v>867</v>
      </c>
      <c r="G6123" s="203">
        <v>1</v>
      </c>
      <c r="H6123" s="203" t="s">
        <v>14005</v>
      </c>
      <c r="I6123" s="205" t="s">
        <v>1440</v>
      </c>
      <c r="J6123" s="206"/>
      <c r="K6123" s="203">
        <v>24</v>
      </c>
      <c r="L6123" s="207" t="s">
        <v>827</v>
      </c>
      <c r="M6123" s="208" t="s">
        <v>4034</v>
      </c>
      <c r="N6123" s="209">
        <f t="shared" si="0"/>
        <v>2026</v>
      </c>
      <c r="O6123" s="210">
        <f t="shared" si="1"/>
        <v>1</v>
      </c>
      <c r="P6123" s="211" t="str">
        <f>IFERROR(VLOOKUP(F6123,연간집계!D:E,2,FALSE),"")</f>
        <v>스탠다드 포토북 8*6 (하드/유광)</v>
      </c>
    </row>
    <row r="6124" spans="1:16" ht="12.75">
      <c r="A6124" s="201">
        <v>46047.701770833337</v>
      </c>
      <c r="B6124" s="202">
        <v>46047</v>
      </c>
      <c r="C6124" s="203" t="s">
        <v>14007</v>
      </c>
      <c r="D6124" s="203" t="s">
        <v>11</v>
      </c>
      <c r="E6124" s="204" t="s">
        <v>14004</v>
      </c>
      <c r="F6124" s="49" t="s">
        <v>867</v>
      </c>
      <c r="G6124" s="203">
        <v>1</v>
      </c>
      <c r="H6124" s="203" t="s">
        <v>14005</v>
      </c>
      <c r="I6124" s="205" t="s">
        <v>1440</v>
      </c>
      <c r="J6124" s="206"/>
      <c r="K6124" s="203">
        <v>24</v>
      </c>
      <c r="L6124" s="207" t="s">
        <v>827</v>
      </c>
      <c r="M6124" s="208" t="s">
        <v>4034</v>
      </c>
      <c r="N6124" s="209">
        <f t="shared" si="0"/>
        <v>2026</v>
      </c>
      <c r="O6124" s="210">
        <f t="shared" si="1"/>
        <v>1</v>
      </c>
      <c r="P6124" s="211" t="str">
        <f>IFERROR(VLOOKUP(F6124,연간집계!D:E,2,FALSE),"")</f>
        <v>스탠다드 포토북 8*6 (하드/유광)</v>
      </c>
    </row>
    <row r="6125" spans="1:16" ht="12.75">
      <c r="A6125" s="201">
        <v>46047.701782407406</v>
      </c>
      <c r="B6125" s="202">
        <v>46047</v>
      </c>
      <c r="C6125" s="203" t="s">
        <v>14008</v>
      </c>
      <c r="D6125" s="203" t="s">
        <v>11</v>
      </c>
      <c r="E6125" s="204" t="s">
        <v>14004</v>
      </c>
      <c r="F6125" s="49" t="s">
        <v>867</v>
      </c>
      <c r="G6125" s="203">
        <v>1</v>
      </c>
      <c r="H6125" s="203" t="s">
        <v>14005</v>
      </c>
      <c r="I6125" s="205" t="s">
        <v>1440</v>
      </c>
      <c r="J6125" s="206"/>
      <c r="K6125" s="203">
        <v>24</v>
      </c>
      <c r="L6125" s="207" t="s">
        <v>827</v>
      </c>
      <c r="M6125" s="208" t="s">
        <v>4034</v>
      </c>
      <c r="N6125" s="209">
        <f t="shared" si="0"/>
        <v>2026</v>
      </c>
      <c r="O6125" s="210">
        <f t="shared" si="1"/>
        <v>1</v>
      </c>
      <c r="P6125" s="211" t="str">
        <f>IFERROR(VLOOKUP(F6125,연간집계!D:E,2,FALSE),"")</f>
        <v>스탠다드 포토북 8*6 (하드/유광)</v>
      </c>
    </row>
    <row r="6126" spans="1:16" ht="12.75">
      <c r="A6126" s="201">
        <v>46047.701793981483</v>
      </c>
      <c r="B6126" s="202">
        <v>46047</v>
      </c>
      <c r="C6126" s="203" t="s">
        <v>14009</v>
      </c>
      <c r="D6126" s="203" t="s">
        <v>11</v>
      </c>
      <c r="E6126" s="204" t="s">
        <v>14004</v>
      </c>
      <c r="F6126" s="49" t="s">
        <v>867</v>
      </c>
      <c r="G6126" s="203">
        <v>1</v>
      </c>
      <c r="H6126" s="203" t="s">
        <v>14005</v>
      </c>
      <c r="I6126" s="205" t="s">
        <v>1440</v>
      </c>
      <c r="J6126" s="206"/>
      <c r="K6126" s="203">
        <v>24</v>
      </c>
      <c r="L6126" s="207" t="s">
        <v>827</v>
      </c>
      <c r="M6126" s="208" t="s">
        <v>4034</v>
      </c>
      <c r="N6126" s="209">
        <f t="shared" si="0"/>
        <v>2026</v>
      </c>
      <c r="O6126" s="210">
        <f t="shared" si="1"/>
        <v>1</v>
      </c>
      <c r="P6126" s="211" t="str">
        <f>IFERROR(VLOOKUP(F6126,연간집계!D:E,2,FALSE),"")</f>
        <v>스탠다드 포토북 8*6 (하드/유광)</v>
      </c>
    </row>
    <row r="6127" spans="1:16" ht="12.75">
      <c r="A6127" s="201">
        <v>46047.701805555553</v>
      </c>
      <c r="B6127" s="202">
        <v>46047</v>
      </c>
      <c r="C6127" s="203" t="s">
        <v>14010</v>
      </c>
      <c r="D6127" s="203" t="s">
        <v>11</v>
      </c>
      <c r="E6127" s="204" t="s">
        <v>14004</v>
      </c>
      <c r="F6127" s="49" t="s">
        <v>867</v>
      </c>
      <c r="G6127" s="203">
        <v>1</v>
      </c>
      <c r="H6127" s="203" t="s">
        <v>14005</v>
      </c>
      <c r="I6127" s="205" t="s">
        <v>1440</v>
      </c>
      <c r="J6127" s="206"/>
      <c r="K6127" s="203">
        <v>26</v>
      </c>
      <c r="L6127" s="207" t="s">
        <v>827</v>
      </c>
      <c r="M6127" s="208" t="s">
        <v>4034</v>
      </c>
      <c r="N6127" s="209">
        <f t="shared" si="0"/>
        <v>2026</v>
      </c>
      <c r="O6127" s="210">
        <f t="shared" si="1"/>
        <v>1</v>
      </c>
      <c r="P6127" s="211" t="str">
        <f>IFERROR(VLOOKUP(F6127,연간집계!D:E,2,FALSE),"")</f>
        <v>스탠다드 포토북 8*6 (하드/유광)</v>
      </c>
    </row>
    <row r="6128" spans="1:16" ht="12.75">
      <c r="A6128" s="201">
        <v>46047.701817129629</v>
      </c>
      <c r="B6128" s="202">
        <v>46047</v>
      </c>
      <c r="C6128" s="203" t="s">
        <v>14011</v>
      </c>
      <c r="D6128" s="203" t="s">
        <v>11</v>
      </c>
      <c r="E6128" s="204" t="s">
        <v>14004</v>
      </c>
      <c r="F6128" s="49" t="s">
        <v>867</v>
      </c>
      <c r="G6128" s="203">
        <v>1</v>
      </c>
      <c r="H6128" s="203" t="s">
        <v>14005</v>
      </c>
      <c r="I6128" s="205" t="s">
        <v>1440</v>
      </c>
      <c r="J6128" s="206"/>
      <c r="K6128" s="203">
        <v>26</v>
      </c>
      <c r="L6128" s="207" t="s">
        <v>827</v>
      </c>
      <c r="M6128" s="208" t="s">
        <v>4034</v>
      </c>
      <c r="N6128" s="209">
        <f t="shared" si="0"/>
        <v>2026</v>
      </c>
      <c r="O6128" s="210">
        <f t="shared" si="1"/>
        <v>1</v>
      </c>
      <c r="P6128" s="211" t="str">
        <f>IFERROR(VLOOKUP(F6128,연간집계!D:E,2,FALSE),"")</f>
        <v>스탠다드 포토북 8*6 (하드/유광)</v>
      </c>
    </row>
    <row r="6129" spans="1:16" ht="12.75">
      <c r="A6129" s="201">
        <v>46047.701828703706</v>
      </c>
      <c r="B6129" s="202">
        <v>46047</v>
      </c>
      <c r="C6129" s="203" t="s">
        <v>14012</v>
      </c>
      <c r="D6129" s="203" t="s">
        <v>11</v>
      </c>
      <c r="E6129" s="204" t="s">
        <v>14004</v>
      </c>
      <c r="F6129" s="49" t="s">
        <v>867</v>
      </c>
      <c r="G6129" s="203">
        <v>1</v>
      </c>
      <c r="H6129" s="203" t="s">
        <v>14005</v>
      </c>
      <c r="I6129" s="205" t="s">
        <v>1440</v>
      </c>
      <c r="J6129" s="206"/>
      <c r="K6129" s="203">
        <v>24</v>
      </c>
      <c r="L6129" s="207" t="s">
        <v>827</v>
      </c>
      <c r="M6129" s="208" t="s">
        <v>4034</v>
      </c>
      <c r="N6129" s="209">
        <f t="shared" si="0"/>
        <v>2026</v>
      </c>
      <c r="O6129" s="210">
        <f t="shared" si="1"/>
        <v>1</v>
      </c>
      <c r="P6129" s="211" t="str">
        <f>IFERROR(VLOOKUP(F6129,연간집계!D:E,2,FALSE),"")</f>
        <v>스탠다드 포토북 8*6 (하드/유광)</v>
      </c>
    </row>
    <row r="6130" spans="1:16" ht="12.75">
      <c r="A6130" s="201">
        <v>46047.701840277776</v>
      </c>
      <c r="B6130" s="202">
        <v>46047</v>
      </c>
      <c r="C6130" s="203" t="s">
        <v>14013</v>
      </c>
      <c r="D6130" s="203" t="s">
        <v>11</v>
      </c>
      <c r="E6130" s="204" t="s">
        <v>14004</v>
      </c>
      <c r="F6130" s="49" t="s">
        <v>867</v>
      </c>
      <c r="G6130" s="203">
        <v>1</v>
      </c>
      <c r="H6130" s="203" t="s">
        <v>14005</v>
      </c>
      <c r="I6130" s="205" t="s">
        <v>1440</v>
      </c>
      <c r="J6130" s="206"/>
      <c r="K6130" s="203">
        <v>24</v>
      </c>
      <c r="L6130" s="207" t="s">
        <v>827</v>
      </c>
      <c r="M6130" s="208" t="s">
        <v>4034</v>
      </c>
      <c r="N6130" s="209">
        <f t="shared" si="0"/>
        <v>2026</v>
      </c>
      <c r="O6130" s="210">
        <f t="shared" si="1"/>
        <v>1</v>
      </c>
      <c r="P6130" s="211" t="str">
        <f>IFERROR(VLOOKUP(F6130,연간집계!D:E,2,FALSE),"")</f>
        <v>스탠다드 포토북 8*6 (하드/유광)</v>
      </c>
    </row>
    <row r="6131" spans="1:16" ht="12.75">
      <c r="A6131" s="201">
        <v>46047.701851851853</v>
      </c>
      <c r="B6131" s="202">
        <v>46047</v>
      </c>
      <c r="C6131" s="203" t="s">
        <v>14014</v>
      </c>
      <c r="D6131" s="203" t="s">
        <v>11</v>
      </c>
      <c r="E6131" s="204" t="s">
        <v>14004</v>
      </c>
      <c r="F6131" s="49" t="s">
        <v>867</v>
      </c>
      <c r="G6131" s="203">
        <v>1</v>
      </c>
      <c r="H6131" s="203" t="s">
        <v>14005</v>
      </c>
      <c r="I6131" s="205" t="s">
        <v>1440</v>
      </c>
      <c r="J6131" s="206"/>
      <c r="K6131" s="203">
        <v>24</v>
      </c>
      <c r="L6131" s="207" t="s">
        <v>827</v>
      </c>
      <c r="M6131" s="208" t="s">
        <v>4034</v>
      </c>
      <c r="N6131" s="209">
        <f t="shared" si="0"/>
        <v>2026</v>
      </c>
      <c r="O6131" s="210">
        <f t="shared" si="1"/>
        <v>1</v>
      </c>
      <c r="P6131" s="211" t="str">
        <f>IFERROR(VLOOKUP(F6131,연간집계!D:E,2,FALSE),"")</f>
        <v>스탠다드 포토북 8*6 (하드/유광)</v>
      </c>
    </row>
    <row r="6132" spans="1:16" ht="12.75">
      <c r="A6132" s="201">
        <v>46047.710821759261</v>
      </c>
      <c r="B6132" s="202">
        <v>46047</v>
      </c>
      <c r="C6132" s="203" t="s">
        <v>14015</v>
      </c>
      <c r="D6132" s="203" t="s">
        <v>11</v>
      </c>
      <c r="E6132" s="204" t="s">
        <v>14016</v>
      </c>
      <c r="F6132" s="49" t="s">
        <v>1308</v>
      </c>
      <c r="G6132" s="203">
        <v>1</v>
      </c>
      <c r="H6132" s="203" t="s">
        <v>14017</v>
      </c>
      <c r="I6132" s="205" t="s">
        <v>1668</v>
      </c>
      <c r="J6132" s="208" t="s">
        <v>3344</v>
      </c>
      <c r="K6132" s="203">
        <v>1</v>
      </c>
      <c r="L6132" s="207" t="s">
        <v>827</v>
      </c>
      <c r="M6132" s="208" t="s">
        <v>1851</v>
      </c>
      <c r="N6132" s="209">
        <f t="shared" si="0"/>
        <v>2026</v>
      </c>
      <c r="O6132" s="210">
        <f t="shared" si="1"/>
        <v>1</v>
      </c>
      <c r="P6132" s="211" t="str">
        <f>IFERROR(VLOOKUP(F6132,연간집계!D:E,2,FALSE),"")</f>
        <v>심플액자 305_블랙</v>
      </c>
    </row>
    <row r="6133" spans="1:16" ht="12.75">
      <c r="A6133" s="201">
        <v>46047.710833333331</v>
      </c>
      <c r="B6133" s="202">
        <v>46047</v>
      </c>
      <c r="C6133" s="203" t="s">
        <v>14018</v>
      </c>
      <c r="D6133" s="203" t="s">
        <v>11</v>
      </c>
      <c r="E6133" s="204" t="s">
        <v>14019</v>
      </c>
      <c r="F6133" s="49" t="s">
        <v>838</v>
      </c>
      <c r="G6133" s="203">
        <v>1</v>
      </c>
      <c r="H6133" s="203" t="s">
        <v>2392</v>
      </c>
      <c r="I6133" s="205" t="s">
        <v>1440</v>
      </c>
      <c r="J6133" s="206"/>
      <c r="K6133" s="203">
        <v>24</v>
      </c>
      <c r="L6133" s="207" t="s">
        <v>827</v>
      </c>
      <c r="M6133" s="208" t="s">
        <v>1471</v>
      </c>
      <c r="N6133" s="209">
        <f t="shared" si="0"/>
        <v>2026</v>
      </c>
      <c r="O6133" s="210">
        <f t="shared" si="1"/>
        <v>1</v>
      </c>
      <c r="P6133" s="211" t="str">
        <f>IFERROR(VLOOKUP(F6133,연간집계!D:E,2,FALSE),"")</f>
        <v>스탠다드 포토북 6*8 (하드/무광)</v>
      </c>
    </row>
    <row r="6134" spans="1:16" ht="12.75">
      <c r="A6134" s="201">
        <v>46047.752638888887</v>
      </c>
      <c r="B6134" s="202">
        <v>46047</v>
      </c>
      <c r="C6134" s="203" t="s">
        <v>14020</v>
      </c>
      <c r="D6134" s="203" t="s">
        <v>11</v>
      </c>
      <c r="E6134" s="204" t="s">
        <v>14021</v>
      </c>
      <c r="F6134" s="49" t="s">
        <v>843</v>
      </c>
      <c r="G6134" s="203">
        <v>1</v>
      </c>
      <c r="H6134" s="203" t="s">
        <v>13448</v>
      </c>
      <c r="I6134" s="205" t="s">
        <v>1440</v>
      </c>
      <c r="J6134" s="206"/>
      <c r="K6134" s="203">
        <v>24</v>
      </c>
      <c r="L6134" s="207" t="s">
        <v>827</v>
      </c>
      <c r="M6134" s="208" t="s">
        <v>1436</v>
      </c>
      <c r="N6134" s="209">
        <f t="shared" si="0"/>
        <v>2026</v>
      </c>
      <c r="O6134" s="210">
        <f t="shared" si="1"/>
        <v>1</v>
      </c>
      <c r="P6134" s="211" t="str">
        <f>IFERROR(VLOOKUP(F6134,연간집계!D:E,2,FALSE),"")</f>
        <v>스탠다드 포토북 8*11 (소프트/무광)</v>
      </c>
    </row>
    <row r="6135" spans="1:16" ht="12.75">
      <c r="A6135" s="201">
        <v>46047.752650462964</v>
      </c>
      <c r="B6135" s="202">
        <v>46047</v>
      </c>
      <c r="C6135" s="203" t="s">
        <v>14022</v>
      </c>
      <c r="D6135" s="203" t="s">
        <v>11</v>
      </c>
      <c r="E6135" s="204" t="s">
        <v>14021</v>
      </c>
      <c r="F6135" s="49" t="s">
        <v>843</v>
      </c>
      <c r="G6135" s="203">
        <v>1</v>
      </c>
      <c r="H6135" s="203" t="s">
        <v>13448</v>
      </c>
      <c r="I6135" s="205" t="s">
        <v>1440</v>
      </c>
      <c r="J6135" s="206"/>
      <c r="K6135" s="203">
        <v>24</v>
      </c>
      <c r="L6135" s="207" t="s">
        <v>827</v>
      </c>
      <c r="M6135" s="208" t="s">
        <v>1436</v>
      </c>
      <c r="N6135" s="209">
        <f t="shared" si="0"/>
        <v>2026</v>
      </c>
      <c r="O6135" s="210">
        <f t="shared" si="1"/>
        <v>1</v>
      </c>
      <c r="P6135" s="211" t="str">
        <f>IFERROR(VLOOKUP(F6135,연간집계!D:E,2,FALSE),"")</f>
        <v>스탠다드 포토북 8*11 (소프트/무광)</v>
      </c>
    </row>
    <row r="6136" spans="1:16" ht="12.75">
      <c r="A6136" s="201">
        <v>46047.764606481483</v>
      </c>
      <c r="B6136" s="202">
        <v>46047</v>
      </c>
      <c r="C6136" s="203" t="s">
        <v>14023</v>
      </c>
      <c r="D6136" s="203" t="s">
        <v>11</v>
      </c>
      <c r="E6136" s="204" t="s">
        <v>14024</v>
      </c>
      <c r="F6136" s="49" t="s">
        <v>1058</v>
      </c>
      <c r="G6136" s="203">
        <v>3</v>
      </c>
      <c r="H6136" s="203" t="s">
        <v>9444</v>
      </c>
      <c r="I6136" s="205" t="s">
        <v>2407</v>
      </c>
      <c r="J6136" s="206"/>
      <c r="K6136" s="203">
        <v>120</v>
      </c>
      <c r="L6136" s="207" t="s">
        <v>827</v>
      </c>
      <c r="M6136" s="208" t="s">
        <v>1436</v>
      </c>
      <c r="N6136" s="209">
        <f t="shared" si="0"/>
        <v>2026</v>
      </c>
      <c r="O6136" s="210">
        <f t="shared" si="1"/>
        <v>1</v>
      </c>
      <c r="P6136" s="211" t="str">
        <f>IFERROR(VLOOKUP(F6136,연간집계!D:E,2,FALSE),"")</f>
        <v>프리북 150 (하드)</v>
      </c>
    </row>
    <row r="6137" spans="1:16" ht="12.75">
      <c r="A6137" s="201">
        <v>46047.770590277774</v>
      </c>
      <c r="B6137" s="202">
        <v>46047</v>
      </c>
      <c r="C6137" s="203" t="s">
        <v>14025</v>
      </c>
      <c r="D6137" s="203" t="s">
        <v>11</v>
      </c>
      <c r="E6137" s="204" t="s">
        <v>14026</v>
      </c>
      <c r="F6137" s="49" t="s">
        <v>856</v>
      </c>
      <c r="G6137" s="203">
        <v>1</v>
      </c>
      <c r="H6137" s="203" t="s">
        <v>14027</v>
      </c>
      <c r="I6137" s="205" t="s">
        <v>1440</v>
      </c>
      <c r="J6137" s="206"/>
      <c r="K6137" s="203">
        <v>64</v>
      </c>
      <c r="L6137" s="207" t="s">
        <v>827</v>
      </c>
      <c r="M6137" s="208" t="s">
        <v>1436</v>
      </c>
      <c r="N6137" s="209">
        <f t="shared" si="0"/>
        <v>2026</v>
      </c>
      <c r="O6137" s="210">
        <f t="shared" si="1"/>
        <v>1</v>
      </c>
      <c r="P6137" s="211" t="str">
        <f>IFERROR(VLOOKUP(F6137,연간집계!D:E,2,FALSE),"")</f>
        <v>스탠다드 포토북 8*8 (하드/무광)</v>
      </c>
    </row>
    <row r="6138" spans="1:16" ht="12.75">
      <c r="A6138" s="201">
        <v>46047.788495370369</v>
      </c>
      <c r="B6138" s="202">
        <v>46047</v>
      </c>
      <c r="C6138" s="203" t="s">
        <v>14028</v>
      </c>
      <c r="D6138" s="203" t="s">
        <v>11</v>
      </c>
      <c r="E6138" s="204" t="s">
        <v>14029</v>
      </c>
      <c r="F6138" s="49" t="s">
        <v>847</v>
      </c>
      <c r="G6138" s="203">
        <v>1</v>
      </c>
      <c r="H6138" s="203" t="s">
        <v>14030</v>
      </c>
      <c r="I6138" s="205" t="s">
        <v>1440</v>
      </c>
      <c r="J6138" s="206"/>
      <c r="K6138" s="203">
        <v>30</v>
      </c>
      <c r="L6138" s="207" t="s">
        <v>827</v>
      </c>
      <c r="M6138" s="208" t="s">
        <v>1436</v>
      </c>
      <c r="N6138" s="209">
        <f t="shared" si="0"/>
        <v>2026</v>
      </c>
      <c r="O6138" s="210">
        <f t="shared" si="1"/>
        <v>1</v>
      </c>
      <c r="P6138" s="211" t="str">
        <f>IFERROR(VLOOKUP(F6138,연간집계!D:E,2,FALSE),"")</f>
        <v>스탠다드 포토북 8*11 (하드/무광)</v>
      </c>
    </row>
    <row r="6139" spans="1:16" ht="12.75">
      <c r="A6139" s="201">
        <v>46047.824340277781</v>
      </c>
      <c r="B6139" s="202">
        <v>46047</v>
      </c>
      <c r="C6139" s="203" t="s">
        <v>14031</v>
      </c>
      <c r="D6139" s="203" t="s">
        <v>11</v>
      </c>
      <c r="E6139" s="204" t="s">
        <v>14032</v>
      </c>
      <c r="F6139" s="49" t="s">
        <v>847</v>
      </c>
      <c r="G6139" s="203">
        <v>1</v>
      </c>
      <c r="H6139" s="203" t="s">
        <v>14033</v>
      </c>
      <c r="I6139" s="205" t="s">
        <v>1483</v>
      </c>
      <c r="J6139" s="206"/>
      <c r="K6139" s="203">
        <v>70</v>
      </c>
      <c r="L6139" s="207" t="s">
        <v>827</v>
      </c>
      <c r="M6139" s="208" t="s">
        <v>1493</v>
      </c>
      <c r="N6139" s="209">
        <f t="shared" si="0"/>
        <v>2026</v>
      </c>
      <c r="O6139" s="210">
        <f t="shared" si="1"/>
        <v>1</v>
      </c>
      <c r="P6139" s="211" t="str">
        <f>IFERROR(VLOOKUP(F6139,연간집계!D:E,2,FALSE),"")</f>
        <v>스탠다드 포토북 8*11 (하드/무광)</v>
      </c>
    </row>
    <row r="6140" spans="1:16" ht="12.75">
      <c r="A6140" s="201">
        <v>46047.869062500002</v>
      </c>
      <c r="B6140" s="202">
        <v>46047</v>
      </c>
      <c r="C6140" s="203" t="s">
        <v>14034</v>
      </c>
      <c r="D6140" s="203" t="s">
        <v>11</v>
      </c>
      <c r="E6140" s="204" t="s">
        <v>14035</v>
      </c>
      <c r="F6140" s="49" t="s">
        <v>1284</v>
      </c>
      <c r="G6140" s="203">
        <v>12</v>
      </c>
      <c r="H6140" s="203" t="s">
        <v>13459</v>
      </c>
      <c r="I6140" s="205" t="s">
        <v>1842</v>
      </c>
      <c r="J6140" s="206"/>
      <c r="K6140" s="203">
        <v>26</v>
      </c>
      <c r="L6140" s="207" t="s">
        <v>828</v>
      </c>
      <c r="M6140" s="208" t="s">
        <v>1514</v>
      </c>
      <c r="N6140" s="209">
        <f t="shared" si="0"/>
        <v>2026</v>
      </c>
      <c r="O6140" s="210">
        <f t="shared" si="1"/>
        <v>1</v>
      </c>
      <c r="P6140" s="211" t="str">
        <f>IFERROR(VLOOKUP(F6140,연간집계!D:E,2,FALSE),"")</f>
        <v>PCMS_스탠다드캘린더</v>
      </c>
    </row>
    <row r="6141" spans="1:16" ht="12.75">
      <c r="A6141" s="201">
        <v>46047.869085648148</v>
      </c>
      <c r="B6141" s="202">
        <v>46047</v>
      </c>
      <c r="C6141" s="203" t="s">
        <v>14036</v>
      </c>
      <c r="D6141" s="203" t="s">
        <v>11</v>
      </c>
      <c r="E6141" s="204" t="s">
        <v>14037</v>
      </c>
      <c r="F6141" s="49" t="s">
        <v>1027</v>
      </c>
      <c r="G6141" s="203">
        <v>1</v>
      </c>
      <c r="H6141" s="203" t="s">
        <v>14038</v>
      </c>
      <c r="I6141" s="205" t="s">
        <v>1455</v>
      </c>
      <c r="J6141" s="208" t="s">
        <v>1736</v>
      </c>
      <c r="K6141" s="203">
        <v>80</v>
      </c>
      <c r="L6141" s="207" t="s">
        <v>827</v>
      </c>
      <c r="M6141" s="208" t="s">
        <v>1436</v>
      </c>
      <c r="N6141" s="209">
        <f t="shared" si="0"/>
        <v>2026</v>
      </c>
      <c r="O6141" s="210">
        <f t="shared" si="1"/>
        <v>1</v>
      </c>
      <c r="P6141" s="211" t="str">
        <f>IFERROR(VLOOKUP(F6141,연간집계!D:E,2,FALSE),"")</f>
        <v>트래블북 198 (쿠션하드/78p)</v>
      </c>
    </row>
    <row r="6142" spans="1:16" ht="12.75">
      <c r="A6142" s="201">
        <v>46047.869097222225</v>
      </c>
      <c r="B6142" s="202">
        <v>46047</v>
      </c>
      <c r="C6142" s="203" t="s">
        <v>14039</v>
      </c>
      <c r="D6142" s="203" t="s">
        <v>11</v>
      </c>
      <c r="E6142" s="204" t="s">
        <v>14037</v>
      </c>
      <c r="F6142" s="49" t="s">
        <v>1027</v>
      </c>
      <c r="G6142" s="203">
        <v>1</v>
      </c>
      <c r="H6142" s="203" t="s">
        <v>14038</v>
      </c>
      <c r="I6142" s="205" t="s">
        <v>1455</v>
      </c>
      <c r="J6142" s="208" t="s">
        <v>1722</v>
      </c>
      <c r="K6142" s="203">
        <v>80</v>
      </c>
      <c r="L6142" s="207" t="s">
        <v>827</v>
      </c>
      <c r="M6142" s="208" t="s">
        <v>1436</v>
      </c>
      <c r="N6142" s="209">
        <f t="shared" si="0"/>
        <v>2026</v>
      </c>
      <c r="O6142" s="210">
        <f t="shared" si="1"/>
        <v>1</v>
      </c>
      <c r="P6142" s="211" t="str">
        <f>IFERROR(VLOOKUP(F6142,연간집계!D:E,2,FALSE),"")</f>
        <v>트래블북 198 (쿠션하드/78p)</v>
      </c>
    </row>
    <row r="6143" spans="1:16" ht="12.75">
      <c r="A6143" s="201">
        <v>46047.875081018516</v>
      </c>
      <c r="B6143" s="202">
        <v>46047</v>
      </c>
      <c r="C6143" s="203" t="s">
        <v>14040</v>
      </c>
      <c r="D6143" s="203" t="s">
        <v>11</v>
      </c>
      <c r="E6143" s="204" t="s">
        <v>14041</v>
      </c>
      <c r="F6143" s="49" t="s">
        <v>1284</v>
      </c>
      <c r="G6143" s="203">
        <v>1</v>
      </c>
      <c r="H6143" s="203" t="s">
        <v>13459</v>
      </c>
      <c r="I6143" s="205" t="s">
        <v>1842</v>
      </c>
      <c r="J6143" s="206"/>
      <c r="K6143" s="203">
        <v>26</v>
      </c>
      <c r="L6143" s="207" t="s">
        <v>828</v>
      </c>
      <c r="M6143" s="208" t="s">
        <v>1514</v>
      </c>
      <c r="N6143" s="209">
        <f t="shared" si="0"/>
        <v>2026</v>
      </c>
      <c r="O6143" s="210">
        <f t="shared" si="1"/>
        <v>1</v>
      </c>
      <c r="P6143" s="211" t="str">
        <f>IFERROR(VLOOKUP(F6143,연간집계!D:E,2,FALSE),"")</f>
        <v>PCMS_스탠다드캘린더</v>
      </c>
    </row>
    <row r="6144" spans="1:16" ht="12.75">
      <c r="A6144" s="201">
        <v>46047.884097222224</v>
      </c>
      <c r="B6144" s="202">
        <v>46047</v>
      </c>
      <c r="C6144" s="203" t="s">
        <v>14042</v>
      </c>
      <c r="D6144" s="203" t="s">
        <v>11</v>
      </c>
      <c r="E6144" s="204" t="s">
        <v>14043</v>
      </c>
      <c r="F6144" s="49" t="s">
        <v>856</v>
      </c>
      <c r="G6144" s="203">
        <v>1</v>
      </c>
      <c r="H6144" s="203" t="s">
        <v>14044</v>
      </c>
      <c r="I6144" s="205" t="s">
        <v>1440</v>
      </c>
      <c r="J6144" s="206"/>
      <c r="K6144" s="203">
        <v>42</v>
      </c>
      <c r="L6144" s="207" t="s">
        <v>827</v>
      </c>
      <c r="M6144" s="208" t="s">
        <v>1493</v>
      </c>
      <c r="N6144" s="209">
        <f t="shared" si="0"/>
        <v>2026</v>
      </c>
      <c r="O6144" s="210">
        <f t="shared" si="1"/>
        <v>1</v>
      </c>
      <c r="P6144" s="211" t="str">
        <f>IFERROR(VLOOKUP(F6144,연간집계!D:E,2,FALSE),"")</f>
        <v>스탠다드 포토북 8*8 (하드/무광)</v>
      </c>
    </row>
    <row r="6145" spans="1:16" ht="12.75">
      <c r="A6145" s="201">
        <v>46047.884108796294</v>
      </c>
      <c r="B6145" s="202">
        <v>46047</v>
      </c>
      <c r="C6145" s="203" t="s">
        <v>14045</v>
      </c>
      <c r="D6145" s="203" t="s">
        <v>11</v>
      </c>
      <c r="E6145" s="204" t="s">
        <v>14043</v>
      </c>
      <c r="F6145" s="49" t="s">
        <v>856</v>
      </c>
      <c r="G6145" s="203">
        <v>1</v>
      </c>
      <c r="H6145" s="203" t="s">
        <v>14044</v>
      </c>
      <c r="I6145" s="205" t="s">
        <v>1440</v>
      </c>
      <c r="J6145" s="206"/>
      <c r="K6145" s="203">
        <v>44</v>
      </c>
      <c r="L6145" s="207" t="s">
        <v>827</v>
      </c>
      <c r="M6145" s="208" t="s">
        <v>1493</v>
      </c>
      <c r="N6145" s="209">
        <f t="shared" si="0"/>
        <v>2026</v>
      </c>
      <c r="O6145" s="210">
        <f t="shared" si="1"/>
        <v>1</v>
      </c>
      <c r="P6145" s="211" t="str">
        <f>IFERROR(VLOOKUP(F6145,연간집계!D:E,2,FALSE),"")</f>
        <v>스탠다드 포토북 8*8 (하드/무광)</v>
      </c>
    </row>
    <row r="6146" spans="1:16" ht="12.75">
      <c r="A6146" s="201">
        <v>46047.884120370371</v>
      </c>
      <c r="B6146" s="202">
        <v>46047</v>
      </c>
      <c r="C6146" s="203" t="s">
        <v>14046</v>
      </c>
      <c r="D6146" s="203" t="s">
        <v>11</v>
      </c>
      <c r="E6146" s="204" t="s">
        <v>14043</v>
      </c>
      <c r="F6146" s="49" t="s">
        <v>856</v>
      </c>
      <c r="G6146" s="203">
        <v>1</v>
      </c>
      <c r="H6146" s="203" t="s">
        <v>14044</v>
      </c>
      <c r="I6146" s="205" t="s">
        <v>1440</v>
      </c>
      <c r="J6146" s="206"/>
      <c r="K6146" s="203">
        <v>44</v>
      </c>
      <c r="L6146" s="207" t="s">
        <v>827</v>
      </c>
      <c r="M6146" s="208" t="s">
        <v>1493</v>
      </c>
      <c r="N6146" s="209">
        <f t="shared" si="0"/>
        <v>2026</v>
      </c>
      <c r="O6146" s="210">
        <f t="shared" si="1"/>
        <v>1</v>
      </c>
      <c r="P6146" s="211" t="str">
        <f>IFERROR(VLOOKUP(F6146,연간집계!D:E,2,FALSE),"")</f>
        <v>스탠다드 포토북 8*8 (하드/무광)</v>
      </c>
    </row>
    <row r="6147" spans="1:16" ht="12.75">
      <c r="A6147" s="201">
        <v>46047.887106481481</v>
      </c>
      <c r="B6147" s="202">
        <v>46047</v>
      </c>
      <c r="C6147" s="203" t="s">
        <v>14047</v>
      </c>
      <c r="D6147" s="203" t="s">
        <v>11</v>
      </c>
      <c r="E6147" s="204" t="s">
        <v>14048</v>
      </c>
      <c r="F6147" s="49" t="s">
        <v>838</v>
      </c>
      <c r="G6147" s="203">
        <v>4</v>
      </c>
      <c r="H6147" s="203" t="s">
        <v>4123</v>
      </c>
      <c r="I6147" s="205" t="s">
        <v>1440</v>
      </c>
      <c r="J6147" s="206"/>
      <c r="K6147" s="203">
        <v>42</v>
      </c>
      <c r="L6147" s="207" t="s">
        <v>827</v>
      </c>
      <c r="M6147" s="208" t="s">
        <v>1645</v>
      </c>
      <c r="N6147" s="209">
        <f t="shared" si="0"/>
        <v>2026</v>
      </c>
      <c r="O6147" s="210">
        <f t="shared" si="1"/>
        <v>1</v>
      </c>
      <c r="P6147" s="211" t="str">
        <f>IFERROR(VLOOKUP(F6147,연간집계!D:E,2,FALSE),"")</f>
        <v>스탠다드 포토북 6*8 (하드/무광)</v>
      </c>
    </row>
    <row r="6148" spans="1:16" ht="12.75">
      <c r="A6148" s="201">
        <v>46047.899050925924</v>
      </c>
      <c r="B6148" s="202">
        <v>46047</v>
      </c>
      <c r="C6148" s="203" t="s">
        <v>14049</v>
      </c>
      <c r="D6148" s="203" t="s">
        <v>11</v>
      </c>
      <c r="E6148" s="204" t="s">
        <v>14050</v>
      </c>
      <c r="F6148" s="49" t="s">
        <v>1051</v>
      </c>
      <c r="G6148" s="203">
        <v>8</v>
      </c>
      <c r="H6148" s="203" t="s">
        <v>14051</v>
      </c>
      <c r="I6148" s="205" t="s">
        <v>1440</v>
      </c>
      <c r="J6148" s="206"/>
      <c r="K6148" s="203">
        <v>90</v>
      </c>
      <c r="L6148" s="207" t="s">
        <v>827</v>
      </c>
      <c r="M6148" s="208" t="s">
        <v>1612</v>
      </c>
      <c r="N6148" s="209">
        <f t="shared" si="0"/>
        <v>2026</v>
      </c>
      <c r="O6148" s="210">
        <f t="shared" si="1"/>
        <v>1</v>
      </c>
      <c r="P6148" s="211" t="str">
        <f>IFERROR(VLOOKUP(F6148,연간집계!D:E,2,FALSE),"")</f>
        <v>프리북A4 (하드)</v>
      </c>
    </row>
    <row r="6149" spans="1:16" ht="12.75">
      <c r="A6149" s="201">
        <v>46047.908032407409</v>
      </c>
      <c r="B6149" s="202">
        <v>46047</v>
      </c>
      <c r="C6149" s="203" t="s">
        <v>14052</v>
      </c>
      <c r="D6149" s="203" t="s">
        <v>11</v>
      </c>
      <c r="E6149" s="204" t="s">
        <v>14053</v>
      </c>
      <c r="F6149" s="49" t="s">
        <v>838</v>
      </c>
      <c r="G6149" s="203">
        <v>2</v>
      </c>
      <c r="H6149" s="203" t="s">
        <v>13792</v>
      </c>
      <c r="I6149" s="205" t="s">
        <v>1440</v>
      </c>
      <c r="J6149" s="206"/>
      <c r="K6149" s="203">
        <v>40</v>
      </c>
      <c r="L6149" s="207" t="s">
        <v>827</v>
      </c>
      <c r="M6149" s="208" t="s">
        <v>1436</v>
      </c>
      <c r="N6149" s="209">
        <f t="shared" si="0"/>
        <v>2026</v>
      </c>
      <c r="O6149" s="210">
        <f t="shared" si="1"/>
        <v>1</v>
      </c>
      <c r="P6149" s="211" t="str">
        <f>IFERROR(VLOOKUP(F6149,연간집계!D:E,2,FALSE),"")</f>
        <v>스탠다드 포토북 6*8 (하드/무광)</v>
      </c>
    </row>
    <row r="6150" spans="1:16" ht="12.75">
      <c r="A6150" s="201">
        <v>46047.917013888888</v>
      </c>
      <c r="B6150" s="202">
        <v>46047</v>
      </c>
      <c r="C6150" s="203" t="s">
        <v>14054</v>
      </c>
      <c r="D6150" s="203" t="s">
        <v>11</v>
      </c>
      <c r="E6150" s="204" t="s">
        <v>14055</v>
      </c>
      <c r="F6150" s="49" t="s">
        <v>74</v>
      </c>
      <c r="G6150" s="203">
        <v>1</v>
      </c>
      <c r="H6150" s="203" t="s">
        <v>381</v>
      </c>
      <c r="I6150" s="205" t="s">
        <v>1440</v>
      </c>
      <c r="J6150" s="208" t="s">
        <v>1444</v>
      </c>
      <c r="K6150" s="203">
        <v>60</v>
      </c>
      <c r="L6150" s="207" t="s">
        <v>827</v>
      </c>
      <c r="M6150" s="208" t="s">
        <v>1436</v>
      </c>
      <c r="N6150" s="209">
        <f t="shared" si="0"/>
        <v>2026</v>
      </c>
      <c r="O6150" s="210">
        <f t="shared" si="1"/>
        <v>1</v>
      </c>
      <c r="P6150" s="211" t="str">
        <f>IFERROR(VLOOKUP(F6150,연간집계!D:E,2,FALSE),"")</f>
        <v>포토그랩스pro 210</v>
      </c>
    </row>
    <row r="6151" spans="1:16" ht="12.75">
      <c r="A6151" s="201">
        <v>46047.994618055556</v>
      </c>
      <c r="B6151" s="202">
        <v>46047</v>
      </c>
      <c r="C6151" s="203" t="s">
        <v>14056</v>
      </c>
      <c r="D6151" s="203" t="s">
        <v>11</v>
      </c>
      <c r="E6151" s="204" t="s">
        <v>14057</v>
      </c>
      <c r="F6151" s="49" t="s">
        <v>1051</v>
      </c>
      <c r="G6151" s="203">
        <v>1</v>
      </c>
      <c r="H6151" s="203" t="s">
        <v>14058</v>
      </c>
      <c r="I6151" s="205" t="s">
        <v>1440</v>
      </c>
      <c r="J6151" s="206"/>
      <c r="K6151" s="203">
        <v>72</v>
      </c>
      <c r="L6151" s="207" t="s">
        <v>827</v>
      </c>
      <c r="M6151" s="208" t="s">
        <v>1436</v>
      </c>
      <c r="N6151" s="209">
        <f t="shared" si="0"/>
        <v>2026</v>
      </c>
      <c r="O6151" s="210">
        <f t="shared" si="1"/>
        <v>1</v>
      </c>
      <c r="P6151" s="211" t="str">
        <f>IFERROR(VLOOKUP(F6151,연간집계!D:E,2,FALSE),"")</f>
        <v>프리북A4 (하드)</v>
      </c>
    </row>
    <row r="6152" spans="1:16" ht="12.75">
      <c r="A6152" s="201">
        <v>46047.997673611113</v>
      </c>
      <c r="B6152" s="202">
        <v>46047</v>
      </c>
      <c r="C6152" s="203" t="s">
        <v>14059</v>
      </c>
      <c r="D6152" s="203" t="s">
        <v>11</v>
      </c>
      <c r="E6152" s="204" t="s">
        <v>14060</v>
      </c>
      <c r="F6152" s="49" t="s">
        <v>845</v>
      </c>
      <c r="G6152" s="203">
        <v>1</v>
      </c>
      <c r="H6152" s="203" t="s">
        <v>14061</v>
      </c>
      <c r="I6152" s="205" t="s">
        <v>2297</v>
      </c>
      <c r="J6152" s="206"/>
      <c r="K6152" s="203">
        <v>32</v>
      </c>
      <c r="L6152" s="207" t="s">
        <v>827</v>
      </c>
      <c r="M6152" s="208" t="s">
        <v>1436</v>
      </c>
      <c r="N6152" s="209">
        <f t="shared" si="0"/>
        <v>2026</v>
      </c>
      <c r="O6152" s="210">
        <f t="shared" si="1"/>
        <v>1</v>
      </c>
      <c r="P6152" s="211" t="str">
        <f>IFERROR(VLOOKUP(F6152,연간집계!D:E,2,FALSE),"")</f>
        <v>스탠다드 포토북 8*11 (소프트/유광)</v>
      </c>
    </row>
    <row r="6153" spans="1:16" ht="12.75">
      <c r="A6153" s="201">
        <v>46048.030497685184</v>
      </c>
      <c r="B6153" s="202">
        <v>46048</v>
      </c>
      <c r="C6153" s="203" t="s">
        <v>14062</v>
      </c>
      <c r="D6153" s="203" t="s">
        <v>11</v>
      </c>
      <c r="E6153" s="204" t="s">
        <v>14063</v>
      </c>
      <c r="F6153" s="49" t="s">
        <v>890</v>
      </c>
      <c r="G6153" s="203">
        <v>1</v>
      </c>
      <c r="H6153" s="203" t="s">
        <v>14064</v>
      </c>
      <c r="I6153" s="205" t="s">
        <v>1506</v>
      </c>
      <c r="J6153" s="208" t="s">
        <v>2928</v>
      </c>
      <c r="K6153" s="203">
        <v>62</v>
      </c>
      <c r="L6153" s="207" t="s">
        <v>827</v>
      </c>
      <c r="M6153" s="208" t="s">
        <v>1449</v>
      </c>
      <c r="N6153" s="209">
        <f t="shared" si="0"/>
        <v>2026</v>
      </c>
      <c r="O6153" s="210">
        <f t="shared" si="1"/>
        <v>1</v>
      </c>
      <c r="P6153" s="211" t="str">
        <f>IFERROR(VLOOKUP(F6153,연간집계!D:E,2,FALSE),"")</f>
        <v>메모리북</v>
      </c>
    </row>
    <row r="6154" spans="1:16" ht="12.75">
      <c r="A6154" s="201">
        <v>46048.030509259261</v>
      </c>
      <c r="B6154" s="202">
        <v>46048</v>
      </c>
      <c r="C6154" s="203" t="s">
        <v>14065</v>
      </c>
      <c r="D6154" s="203" t="s">
        <v>11</v>
      </c>
      <c r="E6154" s="204" t="s">
        <v>14063</v>
      </c>
      <c r="F6154" s="49" t="s">
        <v>890</v>
      </c>
      <c r="G6154" s="203">
        <v>1</v>
      </c>
      <c r="H6154" s="203" t="s">
        <v>14064</v>
      </c>
      <c r="I6154" s="205" t="s">
        <v>1506</v>
      </c>
      <c r="J6154" s="208" t="s">
        <v>2928</v>
      </c>
      <c r="K6154" s="203">
        <v>64</v>
      </c>
      <c r="L6154" s="207" t="s">
        <v>827</v>
      </c>
      <c r="M6154" s="208" t="s">
        <v>1449</v>
      </c>
      <c r="N6154" s="209">
        <f t="shared" si="0"/>
        <v>2026</v>
      </c>
      <c r="O6154" s="210">
        <f t="shared" si="1"/>
        <v>1</v>
      </c>
      <c r="P6154" s="211" t="str">
        <f>IFERROR(VLOOKUP(F6154,연간집계!D:E,2,FALSE),"")</f>
        <v>메모리북</v>
      </c>
    </row>
    <row r="6155" spans="1:16" ht="12.75">
      <c r="A6155" s="201">
        <v>46048.11146990741</v>
      </c>
      <c r="B6155" s="202">
        <v>46048</v>
      </c>
      <c r="C6155" s="203" t="s">
        <v>14066</v>
      </c>
      <c r="D6155" s="203" t="s">
        <v>11</v>
      </c>
      <c r="E6155" s="204" t="s">
        <v>14067</v>
      </c>
      <c r="F6155" s="49" t="s">
        <v>965</v>
      </c>
      <c r="G6155" s="203">
        <v>3</v>
      </c>
      <c r="H6155" s="203" t="s">
        <v>3561</v>
      </c>
      <c r="I6155" s="205" t="s">
        <v>1748</v>
      </c>
      <c r="J6155" s="208" t="s">
        <v>1748</v>
      </c>
      <c r="K6155" s="203">
        <v>48</v>
      </c>
      <c r="L6155" s="207" t="s">
        <v>827</v>
      </c>
      <c r="M6155" s="208" t="s">
        <v>1436</v>
      </c>
      <c r="N6155" s="209">
        <f t="shared" si="0"/>
        <v>2026</v>
      </c>
      <c r="O6155" s="210">
        <f t="shared" si="1"/>
        <v>1</v>
      </c>
      <c r="P6155" s="211" t="str">
        <f>IFERROR(VLOOKUP(F6155,연간집계!D:E,2,FALSE),"")</f>
        <v>시티북 210 (쿠션하드/46p)</v>
      </c>
    </row>
    <row r="6156" spans="1:16" ht="12.75">
      <c r="A6156" s="201">
        <v>46048.379965277774</v>
      </c>
      <c r="B6156" s="202">
        <v>46047</v>
      </c>
      <c r="C6156" s="203" t="s">
        <v>14068</v>
      </c>
      <c r="D6156" s="203" t="s">
        <v>11</v>
      </c>
      <c r="E6156" s="204" t="s">
        <v>14069</v>
      </c>
      <c r="F6156" s="49" t="s">
        <v>924</v>
      </c>
      <c r="G6156" s="203">
        <v>1</v>
      </c>
      <c r="H6156" s="203" t="s">
        <v>1522</v>
      </c>
      <c r="I6156" s="205" t="s">
        <v>6143</v>
      </c>
      <c r="J6156" s="206"/>
      <c r="K6156" s="203">
        <v>16</v>
      </c>
      <c r="L6156" s="207" t="s">
        <v>827</v>
      </c>
      <c r="M6156" s="208" t="s">
        <v>1449</v>
      </c>
      <c r="N6156" s="209">
        <f t="shared" si="0"/>
        <v>2026</v>
      </c>
      <c r="O6156" s="210">
        <f t="shared" si="1"/>
        <v>1</v>
      </c>
      <c r="P6156" s="211" t="str">
        <f>IFERROR(VLOOKUP(F6156,연간집계!D:E,2,FALSE),"")</f>
        <v>베이비진 210 (14p)</v>
      </c>
    </row>
    <row r="6157" spans="1:16" ht="12.75">
      <c r="A6157" s="201">
        <v>46048.379988425928</v>
      </c>
      <c r="B6157" s="202">
        <v>46047</v>
      </c>
      <c r="C6157" s="203" t="s">
        <v>14070</v>
      </c>
      <c r="D6157" s="203" t="s">
        <v>11</v>
      </c>
      <c r="E6157" s="204" t="s">
        <v>14069</v>
      </c>
      <c r="F6157" s="49" t="s">
        <v>924</v>
      </c>
      <c r="G6157" s="203">
        <v>1</v>
      </c>
      <c r="H6157" s="203" t="s">
        <v>1522</v>
      </c>
      <c r="I6157" s="205" t="s">
        <v>6143</v>
      </c>
      <c r="J6157" s="206"/>
      <c r="K6157" s="203">
        <v>16</v>
      </c>
      <c r="L6157" s="207" t="s">
        <v>827</v>
      </c>
      <c r="M6157" s="208" t="s">
        <v>1449</v>
      </c>
      <c r="N6157" s="209">
        <f t="shared" si="0"/>
        <v>2026</v>
      </c>
      <c r="O6157" s="210">
        <f t="shared" si="1"/>
        <v>1</v>
      </c>
      <c r="P6157" s="211" t="str">
        <f>IFERROR(VLOOKUP(F6157,연간집계!D:E,2,FALSE),"")</f>
        <v>베이비진 210 (14p)</v>
      </c>
    </row>
    <row r="6158" spans="1:16" ht="12.75">
      <c r="A6158" s="201">
        <v>46048.38</v>
      </c>
      <c r="B6158" s="202">
        <v>46047</v>
      </c>
      <c r="C6158" s="203" t="s">
        <v>14071</v>
      </c>
      <c r="D6158" s="203" t="s">
        <v>11</v>
      </c>
      <c r="E6158" s="204" t="s">
        <v>14069</v>
      </c>
      <c r="F6158" s="49" t="s">
        <v>924</v>
      </c>
      <c r="G6158" s="203">
        <v>1</v>
      </c>
      <c r="H6158" s="203" t="s">
        <v>1522</v>
      </c>
      <c r="I6158" s="205" t="s">
        <v>6143</v>
      </c>
      <c r="J6158" s="206"/>
      <c r="K6158" s="203">
        <v>16</v>
      </c>
      <c r="L6158" s="207" t="s">
        <v>827</v>
      </c>
      <c r="M6158" s="208" t="s">
        <v>1449</v>
      </c>
      <c r="N6158" s="209">
        <f t="shared" si="0"/>
        <v>2026</v>
      </c>
      <c r="O6158" s="210">
        <f t="shared" si="1"/>
        <v>1</v>
      </c>
      <c r="P6158" s="211" t="str">
        <f>IFERROR(VLOOKUP(F6158,연간집계!D:E,2,FALSE),"")</f>
        <v>베이비진 210 (14p)</v>
      </c>
    </row>
    <row r="6159" spans="1:16" ht="12.75">
      <c r="A6159" s="201">
        <v>46048.380011574074</v>
      </c>
      <c r="B6159" s="202">
        <v>46047</v>
      </c>
      <c r="C6159" s="203" t="s">
        <v>14072</v>
      </c>
      <c r="D6159" s="203" t="s">
        <v>11</v>
      </c>
      <c r="E6159" s="204" t="s">
        <v>14069</v>
      </c>
      <c r="F6159" s="49" t="s">
        <v>924</v>
      </c>
      <c r="G6159" s="203">
        <v>1</v>
      </c>
      <c r="H6159" s="203" t="s">
        <v>1522</v>
      </c>
      <c r="I6159" s="205" t="s">
        <v>6143</v>
      </c>
      <c r="J6159" s="206"/>
      <c r="K6159" s="203">
        <v>16</v>
      </c>
      <c r="L6159" s="207" t="s">
        <v>827</v>
      </c>
      <c r="M6159" s="208" t="s">
        <v>1449</v>
      </c>
      <c r="N6159" s="209">
        <f t="shared" si="0"/>
        <v>2026</v>
      </c>
      <c r="O6159" s="210">
        <f t="shared" si="1"/>
        <v>1</v>
      </c>
      <c r="P6159" s="211" t="str">
        <f>IFERROR(VLOOKUP(F6159,연간집계!D:E,2,FALSE),"")</f>
        <v>베이비진 210 (14p)</v>
      </c>
    </row>
    <row r="6160" spans="1:16" ht="12.75">
      <c r="A6160" s="201">
        <v>46048.380023148151</v>
      </c>
      <c r="B6160" s="202">
        <v>46047</v>
      </c>
      <c r="C6160" s="203" t="s">
        <v>14073</v>
      </c>
      <c r="D6160" s="203" t="s">
        <v>11</v>
      </c>
      <c r="E6160" s="204" t="s">
        <v>14069</v>
      </c>
      <c r="F6160" s="49" t="s">
        <v>924</v>
      </c>
      <c r="G6160" s="203">
        <v>1</v>
      </c>
      <c r="H6160" s="203" t="s">
        <v>1522</v>
      </c>
      <c r="I6160" s="205" t="s">
        <v>6143</v>
      </c>
      <c r="J6160" s="206"/>
      <c r="K6160" s="203">
        <v>16</v>
      </c>
      <c r="L6160" s="207" t="s">
        <v>827</v>
      </c>
      <c r="M6160" s="208" t="s">
        <v>1449</v>
      </c>
      <c r="N6160" s="209">
        <f t="shared" si="0"/>
        <v>2026</v>
      </c>
      <c r="O6160" s="210">
        <f t="shared" si="1"/>
        <v>1</v>
      </c>
      <c r="P6160" s="211" t="str">
        <f>IFERROR(VLOOKUP(F6160,연간집계!D:E,2,FALSE),"")</f>
        <v>베이비진 210 (14p)</v>
      </c>
    </row>
    <row r="6161" spans="1:16" ht="12.75">
      <c r="A6161" s="201">
        <v>46048.38003472222</v>
      </c>
      <c r="B6161" s="202">
        <v>46047</v>
      </c>
      <c r="C6161" s="203" t="s">
        <v>14074</v>
      </c>
      <c r="D6161" s="203" t="s">
        <v>11</v>
      </c>
      <c r="E6161" s="204" t="s">
        <v>14069</v>
      </c>
      <c r="F6161" s="49" t="s">
        <v>924</v>
      </c>
      <c r="G6161" s="203">
        <v>1</v>
      </c>
      <c r="H6161" s="203" t="s">
        <v>1522</v>
      </c>
      <c r="I6161" s="205" t="s">
        <v>6143</v>
      </c>
      <c r="J6161" s="206"/>
      <c r="K6161" s="203">
        <v>16</v>
      </c>
      <c r="L6161" s="207" t="s">
        <v>827</v>
      </c>
      <c r="M6161" s="208" t="s">
        <v>1449</v>
      </c>
      <c r="N6161" s="209">
        <f t="shared" si="0"/>
        <v>2026</v>
      </c>
      <c r="O6161" s="210">
        <f t="shared" si="1"/>
        <v>1</v>
      </c>
      <c r="P6161" s="211" t="str">
        <f>IFERROR(VLOOKUP(F6161,연간집계!D:E,2,FALSE),"")</f>
        <v>베이비진 210 (14p)</v>
      </c>
    </row>
    <row r="6162" spans="1:16" ht="12.75">
      <c r="A6162" s="201">
        <v>46048.380057870374</v>
      </c>
      <c r="B6162" s="202">
        <v>46047</v>
      </c>
      <c r="C6162" s="203" t="s">
        <v>14075</v>
      </c>
      <c r="D6162" s="203" t="s">
        <v>11</v>
      </c>
      <c r="E6162" s="204" t="s">
        <v>14069</v>
      </c>
      <c r="F6162" s="49" t="s">
        <v>924</v>
      </c>
      <c r="G6162" s="203">
        <v>1</v>
      </c>
      <c r="H6162" s="203" t="s">
        <v>1522</v>
      </c>
      <c r="I6162" s="205" t="s">
        <v>6143</v>
      </c>
      <c r="J6162" s="206"/>
      <c r="K6162" s="203">
        <v>16</v>
      </c>
      <c r="L6162" s="207" t="s">
        <v>827</v>
      </c>
      <c r="M6162" s="208" t="s">
        <v>1449</v>
      </c>
      <c r="N6162" s="209">
        <f t="shared" si="0"/>
        <v>2026</v>
      </c>
      <c r="O6162" s="210">
        <f t="shared" si="1"/>
        <v>1</v>
      </c>
      <c r="P6162" s="211" t="str">
        <f>IFERROR(VLOOKUP(F6162,연간집계!D:E,2,FALSE),"")</f>
        <v>베이비진 210 (14p)</v>
      </c>
    </row>
    <row r="6163" spans="1:16" ht="12.75">
      <c r="A6163" s="201">
        <v>46048.380069444444</v>
      </c>
      <c r="B6163" s="202">
        <v>46047</v>
      </c>
      <c r="C6163" s="203" t="s">
        <v>14076</v>
      </c>
      <c r="D6163" s="203" t="s">
        <v>11</v>
      </c>
      <c r="E6163" s="204" t="s">
        <v>14069</v>
      </c>
      <c r="F6163" s="49" t="s">
        <v>924</v>
      </c>
      <c r="G6163" s="203">
        <v>1</v>
      </c>
      <c r="H6163" s="203" t="s">
        <v>1522</v>
      </c>
      <c r="I6163" s="205" t="s">
        <v>6143</v>
      </c>
      <c r="J6163" s="206"/>
      <c r="K6163" s="203">
        <v>16</v>
      </c>
      <c r="L6163" s="207" t="s">
        <v>827</v>
      </c>
      <c r="M6163" s="208" t="s">
        <v>1449</v>
      </c>
      <c r="N6163" s="209">
        <f t="shared" si="0"/>
        <v>2026</v>
      </c>
      <c r="O6163" s="210">
        <f t="shared" si="1"/>
        <v>1</v>
      </c>
      <c r="P6163" s="211" t="str">
        <f>IFERROR(VLOOKUP(F6163,연간집계!D:E,2,FALSE),"")</f>
        <v>베이비진 210 (14p)</v>
      </c>
    </row>
    <row r="6164" spans="1:16" ht="12.75">
      <c r="A6164" s="201">
        <v>46048.38008101852</v>
      </c>
      <c r="B6164" s="202">
        <v>46047</v>
      </c>
      <c r="C6164" s="203" t="s">
        <v>14077</v>
      </c>
      <c r="D6164" s="203" t="s">
        <v>11</v>
      </c>
      <c r="E6164" s="204" t="s">
        <v>14069</v>
      </c>
      <c r="F6164" s="49" t="s">
        <v>924</v>
      </c>
      <c r="G6164" s="203">
        <v>1</v>
      </c>
      <c r="H6164" s="203" t="s">
        <v>1522</v>
      </c>
      <c r="I6164" s="205" t="s">
        <v>6143</v>
      </c>
      <c r="J6164" s="206"/>
      <c r="K6164" s="203">
        <v>16</v>
      </c>
      <c r="L6164" s="207" t="s">
        <v>827</v>
      </c>
      <c r="M6164" s="208" t="s">
        <v>1449</v>
      </c>
      <c r="N6164" s="209">
        <f t="shared" si="0"/>
        <v>2026</v>
      </c>
      <c r="O6164" s="210">
        <f t="shared" si="1"/>
        <v>1</v>
      </c>
      <c r="P6164" s="211" t="str">
        <f>IFERROR(VLOOKUP(F6164,연간집계!D:E,2,FALSE),"")</f>
        <v>베이비진 210 (14p)</v>
      </c>
    </row>
    <row r="6165" spans="1:16" ht="12.75">
      <c r="A6165" s="201">
        <v>46048.38009259259</v>
      </c>
      <c r="B6165" s="202">
        <v>46047</v>
      </c>
      <c r="C6165" s="203" t="s">
        <v>14078</v>
      </c>
      <c r="D6165" s="203" t="s">
        <v>11</v>
      </c>
      <c r="E6165" s="204" t="s">
        <v>14069</v>
      </c>
      <c r="F6165" s="49" t="s">
        <v>924</v>
      </c>
      <c r="G6165" s="203">
        <v>1</v>
      </c>
      <c r="H6165" s="203" t="s">
        <v>1522</v>
      </c>
      <c r="I6165" s="205" t="s">
        <v>6143</v>
      </c>
      <c r="J6165" s="206"/>
      <c r="K6165" s="203">
        <v>16</v>
      </c>
      <c r="L6165" s="207" t="s">
        <v>827</v>
      </c>
      <c r="M6165" s="208" t="s">
        <v>1449</v>
      </c>
      <c r="N6165" s="209">
        <f t="shared" si="0"/>
        <v>2026</v>
      </c>
      <c r="O6165" s="210">
        <f t="shared" si="1"/>
        <v>1</v>
      </c>
      <c r="P6165" s="211" t="str">
        <f>IFERROR(VLOOKUP(F6165,연간집계!D:E,2,FALSE),"")</f>
        <v>베이비진 210 (14p)</v>
      </c>
    </row>
    <row r="6166" spans="1:16" ht="12.75">
      <c r="A6166" s="201">
        <v>46048.398402777777</v>
      </c>
      <c r="B6166" s="202">
        <v>46048</v>
      </c>
      <c r="C6166" s="203" t="s">
        <v>14079</v>
      </c>
      <c r="D6166" s="203" t="s">
        <v>11</v>
      </c>
      <c r="E6166" s="204" t="s">
        <v>14080</v>
      </c>
      <c r="F6166" s="49" t="s">
        <v>838</v>
      </c>
      <c r="G6166" s="203">
        <v>1</v>
      </c>
      <c r="H6166" s="203" t="s">
        <v>397</v>
      </c>
      <c r="I6166" s="205" t="s">
        <v>1440</v>
      </c>
      <c r="J6166" s="206"/>
      <c r="K6166" s="203">
        <v>24</v>
      </c>
      <c r="L6166" s="207" t="s">
        <v>827</v>
      </c>
      <c r="M6166" s="208" t="s">
        <v>1449</v>
      </c>
      <c r="N6166" s="209">
        <f t="shared" si="0"/>
        <v>2026</v>
      </c>
      <c r="O6166" s="210">
        <f t="shared" si="1"/>
        <v>1</v>
      </c>
      <c r="P6166" s="211" t="str">
        <f>IFERROR(VLOOKUP(F6166,연간집계!D:E,2,FALSE),"")</f>
        <v>스탠다드 포토북 6*8 (하드/무광)</v>
      </c>
    </row>
    <row r="6167" spans="1:16" ht="12.75">
      <c r="A6167" s="201">
        <v>46048.398425925923</v>
      </c>
      <c r="B6167" s="202">
        <v>46048</v>
      </c>
      <c r="C6167" s="203" t="s">
        <v>14081</v>
      </c>
      <c r="D6167" s="203" t="s">
        <v>11</v>
      </c>
      <c r="E6167" s="204" t="s">
        <v>14082</v>
      </c>
      <c r="F6167" s="49" t="s">
        <v>1378</v>
      </c>
      <c r="G6167" s="203">
        <v>1</v>
      </c>
      <c r="H6167" s="203" t="s">
        <v>2574</v>
      </c>
      <c r="I6167" s="205" t="s">
        <v>2070</v>
      </c>
      <c r="J6167" s="206"/>
      <c r="K6167" s="203">
        <v>1</v>
      </c>
      <c r="L6167" s="207" t="s">
        <v>827</v>
      </c>
      <c r="M6167" s="208" t="s">
        <v>1658</v>
      </c>
      <c r="N6167" s="209">
        <f t="shared" si="0"/>
        <v>2026</v>
      </c>
      <c r="O6167" s="210">
        <f t="shared" si="1"/>
        <v>1</v>
      </c>
      <c r="P6167" s="211" t="str">
        <f>IFERROR(VLOOKUP(F6167,연간집계!D:E,2,FALSE),"")</f>
        <v>증명사진 (무광)</v>
      </c>
    </row>
    <row r="6168" spans="1:16" ht="12.75">
      <c r="A6168" s="201">
        <v>46048.413541666669</v>
      </c>
      <c r="B6168" s="202">
        <v>46046</v>
      </c>
      <c r="C6168" s="203" t="s">
        <v>14083</v>
      </c>
      <c r="D6168" s="203" t="s">
        <v>11</v>
      </c>
      <c r="E6168" s="204" t="s">
        <v>14084</v>
      </c>
      <c r="F6168" s="49" t="s">
        <v>849</v>
      </c>
      <c r="G6168" s="203">
        <v>1</v>
      </c>
      <c r="H6168" s="203" t="s">
        <v>1914</v>
      </c>
      <c r="I6168" s="205" t="s">
        <v>1453</v>
      </c>
      <c r="J6168" s="206"/>
      <c r="K6168" s="203">
        <v>68</v>
      </c>
      <c r="L6168" s="207" t="s">
        <v>827</v>
      </c>
      <c r="M6168" s="208" t="s">
        <v>1436</v>
      </c>
      <c r="N6168" s="209">
        <f t="shared" si="0"/>
        <v>2026</v>
      </c>
      <c r="O6168" s="210">
        <f t="shared" si="1"/>
        <v>1</v>
      </c>
      <c r="P6168" s="211" t="str">
        <f>IFERROR(VLOOKUP(F6168,연간집계!D:E,2,FALSE),"")</f>
        <v>스탠다드 포토북 8*11 (하드/유광)</v>
      </c>
    </row>
    <row r="6169" spans="1:16" ht="12.75">
      <c r="A6169" s="201">
        <v>46048.413553240738</v>
      </c>
      <c r="B6169" s="202">
        <v>46046</v>
      </c>
      <c r="C6169" s="203" t="s">
        <v>14085</v>
      </c>
      <c r="D6169" s="203" t="s">
        <v>11</v>
      </c>
      <c r="E6169" s="204" t="s">
        <v>14084</v>
      </c>
      <c r="F6169" s="49" t="s">
        <v>849</v>
      </c>
      <c r="G6169" s="203">
        <v>1</v>
      </c>
      <c r="H6169" s="203" t="s">
        <v>1914</v>
      </c>
      <c r="I6169" s="205" t="s">
        <v>1453</v>
      </c>
      <c r="J6169" s="206"/>
      <c r="K6169" s="203">
        <v>60</v>
      </c>
      <c r="L6169" s="207" t="s">
        <v>827</v>
      </c>
      <c r="M6169" s="208" t="s">
        <v>1436</v>
      </c>
      <c r="N6169" s="209">
        <f t="shared" si="0"/>
        <v>2026</v>
      </c>
      <c r="O6169" s="210">
        <f t="shared" si="1"/>
        <v>1</v>
      </c>
      <c r="P6169" s="211" t="str">
        <f>IFERROR(VLOOKUP(F6169,연간집계!D:E,2,FALSE),"")</f>
        <v>스탠다드 포토북 8*11 (하드/유광)</v>
      </c>
    </row>
    <row r="6170" spans="1:16" ht="12.75">
      <c r="A6170" s="201">
        <v>46048.413576388892</v>
      </c>
      <c r="B6170" s="202">
        <v>46046</v>
      </c>
      <c r="C6170" s="203" t="s">
        <v>14086</v>
      </c>
      <c r="D6170" s="203" t="s">
        <v>11</v>
      </c>
      <c r="E6170" s="204" t="s">
        <v>14084</v>
      </c>
      <c r="F6170" s="49" t="s">
        <v>849</v>
      </c>
      <c r="G6170" s="203">
        <v>1</v>
      </c>
      <c r="H6170" s="203" t="s">
        <v>1914</v>
      </c>
      <c r="I6170" s="205" t="s">
        <v>1453</v>
      </c>
      <c r="J6170" s="206"/>
      <c r="K6170" s="203">
        <v>64</v>
      </c>
      <c r="L6170" s="207" t="s">
        <v>827</v>
      </c>
      <c r="M6170" s="208" t="s">
        <v>1436</v>
      </c>
      <c r="N6170" s="209">
        <f t="shared" si="0"/>
        <v>2026</v>
      </c>
      <c r="O6170" s="210">
        <f t="shared" si="1"/>
        <v>1</v>
      </c>
      <c r="P6170" s="211" t="str">
        <f>IFERROR(VLOOKUP(F6170,연간집계!D:E,2,FALSE),"")</f>
        <v>스탠다드 포토북 8*11 (하드/유광)</v>
      </c>
    </row>
    <row r="6171" spans="1:16" ht="12.75">
      <c r="A6171" s="201">
        <v>46048.441076388888</v>
      </c>
      <c r="B6171" s="202">
        <v>46048</v>
      </c>
      <c r="C6171" s="203" t="s">
        <v>14087</v>
      </c>
      <c r="D6171" s="203" t="s">
        <v>11</v>
      </c>
      <c r="E6171" s="204" t="s">
        <v>14088</v>
      </c>
      <c r="F6171" s="49" t="s">
        <v>74</v>
      </c>
      <c r="G6171" s="203">
        <v>1</v>
      </c>
      <c r="H6171" s="203" t="s">
        <v>14089</v>
      </c>
      <c r="I6171" s="205" t="s">
        <v>1459</v>
      </c>
      <c r="J6171" s="208" t="s">
        <v>1444</v>
      </c>
      <c r="K6171" s="203">
        <v>56</v>
      </c>
      <c r="L6171" s="207" t="s">
        <v>827</v>
      </c>
      <c r="M6171" s="208" t="s">
        <v>1436</v>
      </c>
      <c r="N6171" s="209">
        <f t="shared" si="0"/>
        <v>2026</v>
      </c>
      <c r="O6171" s="210">
        <f t="shared" si="1"/>
        <v>1</v>
      </c>
      <c r="P6171" s="211" t="str">
        <f>IFERROR(VLOOKUP(F6171,연간집계!D:E,2,FALSE),"")</f>
        <v>포토그랩스pro 210</v>
      </c>
    </row>
    <row r="6172" spans="1:16" ht="12.75">
      <c r="A6172" s="201">
        <v>46048.441087962965</v>
      </c>
      <c r="B6172" s="202">
        <v>46048</v>
      </c>
      <c r="C6172" s="203" t="s">
        <v>14090</v>
      </c>
      <c r="D6172" s="203" t="s">
        <v>11</v>
      </c>
      <c r="E6172" s="204" t="s">
        <v>14088</v>
      </c>
      <c r="F6172" s="49" t="s">
        <v>74</v>
      </c>
      <c r="G6172" s="203">
        <v>1</v>
      </c>
      <c r="H6172" s="203" t="s">
        <v>14089</v>
      </c>
      <c r="I6172" s="205" t="s">
        <v>1459</v>
      </c>
      <c r="J6172" s="208" t="s">
        <v>1444</v>
      </c>
      <c r="K6172" s="203">
        <v>52</v>
      </c>
      <c r="L6172" s="207" t="s">
        <v>827</v>
      </c>
      <c r="M6172" s="208" t="s">
        <v>1436</v>
      </c>
      <c r="N6172" s="209">
        <f t="shared" si="0"/>
        <v>2026</v>
      </c>
      <c r="O6172" s="210">
        <f t="shared" si="1"/>
        <v>1</v>
      </c>
      <c r="P6172" s="211" t="str">
        <f>IFERROR(VLOOKUP(F6172,연간집계!D:E,2,FALSE),"")</f>
        <v>포토그랩스pro 210</v>
      </c>
    </row>
    <row r="6173" spans="1:16" ht="12.75">
      <c r="A6173" s="201">
        <v>46048.441099537034</v>
      </c>
      <c r="B6173" s="202">
        <v>46048</v>
      </c>
      <c r="C6173" s="203" t="s">
        <v>14091</v>
      </c>
      <c r="D6173" s="203" t="s">
        <v>11</v>
      </c>
      <c r="E6173" s="204" t="s">
        <v>14088</v>
      </c>
      <c r="F6173" s="49" t="s">
        <v>74</v>
      </c>
      <c r="G6173" s="203">
        <v>1</v>
      </c>
      <c r="H6173" s="203" t="s">
        <v>14089</v>
      </c>
      <c r="I6173" s="205" t="s">
        <v>1459</v>
      </c>
      <c r="J6173" s="208" t="s">
        <v>1444</v>
      </c>
      <c r="K6173" s="203">
        <v>54</v>
      </c>
      <c r="L6173" s="207" t="s">
        <v>827</v>
      </c>
      <c r="M6173" s="208" t="s">
        <v>1436</v>
      </c>
      <c r="N6173" s="209">
        <f t="shared" si="0"/>
        <v>2026</v>
      </c>
      <c r="O6173" s="210">
        <f t="shared" si="1"/>
        <v>1</v>
      </c>
      <c r="P6173" s="211" t="str">
        <f>IFERROR(VLOOKUP(F6173,연간집계!D:E,2,FALSE),"")</f>
        <v>포토그랩스pro 210</v>
      </c>
    </row>
    <row r="6174" spans="1:16" ht="12.75">
      <c r="A6174" s="201">
        <v>46048.444282407407</v>
      </c>
      <c r="B6174" s="202">
        <v>46048</v>
      </c>
      <c r="C6174" s="203" t="s">
        <v>14092</v>
      </c>
      <c r="D6174" s="203" t="s">
        <v>11</v>
      </c>
      <c r="E6174" s="204" t="s">
        <v>14093</v>
      </c>
      <c r="F6174" s="49" t="s">
        <v>874</v>
      </c>
      <c r="G6174" s="203">
        <v>13</v>
      </c>
      <c r="H6174" s="203" t="s">
        <v>10372</v>
      </c>
      <c r="I6174" s="205" t="s">
        <v>1453</v>
      </c>
      <c r="J6174" s="206"/>
      <c r="K6174" s="203">
        <v>38</v>
      </c>
      <c r="L6174" s="207" t="s">
        <v>827</v>
      </c>
      <c r="M6174" s="208" t="s">
        <v>1497</v>
      </c>
      <c r="N6174" s="209">
        <f t="shared" si="0"/>
        <v>2026</v>
      </c>
      <c r="O6174" s="210">
        <f t="shared" si="1"/>
        <v>1</v>
      </c>
      <c r="P6174" s="211" t="str">
        <f>IFERROR(VLOOKUP(F6174,연간집계!D:E,2,FALSE),"")</f>
        <v>스탠다드 포토북 11*8 (하드/무광)</v>
      </c>
    </row>
    <row r="6175" spans="1:16" ht="12.75">
      <c r="A6175" s="201">
        <v>46048.459062499998</v>
      </c>
      <c r="B6175" s="202">
        <v>46048</v>
      </c>
      <c r="C6175" s="203" t="s">
        <v>14094</v>
      </c>
      <c r="D6175" s="203" t="s">
        <v>11</v>
      </c>
      <c r="E6175" s="204" t="s">
        <v>14095</v>
      </c>
      <c r="F6175" s="49" t="s">
        <v>1245</v>
      </c>
      <c r="G6175" s="203">
        <v>1</v>
      </c>
      <c r="H6175" s="203" t="s">
        <v>2291</v>
      </c>
      <c r="I6175" s="205" t="s">
        <v>1510</v>
      </c>
      <c r="J6175" s="206"/>
      <c r="K6175" s="203">
        <v>24</v>
      </c>
      <c r="L6175" s="207" t="s">
        <v>828</v>
      </c>
      <c r="M6175" s="208" t="s">
        <v>1436</v>
      </c>
      <c r="N6175" s="209">
        <f t="shared" si="0"/>
        <v>2026</v>
      </c>
      <c r="O6175" s="210">
        <f t="shared" si="1"/>
        <v>1</v>
      </c>
      <c r="P6175" s="211" t="str">
        <f>IFERROR(VLOOKUP(F6175,연간집계!D:E,2,FALSE),"")</f>
        <v>모바일 포토북 198 (여행)</v>
      </c>
    </row>
    <row r="6176" spans="1:16" ht="12.75">
      <c r="A6176" s="201">
        <v>46048.459074074075</v>
      </c>
      <c r="B6176" s="202">
        <v>46048</v>
      </c>
      <c r="C6176" s="203" t="s">
        <v>14096</v>
      </c>
      <c r="D6176" s="203" t="s">
        <v>11</v>
      </c>
      <c r="E6176" s="204" t="s">
        <v>14097</v>
      </c>
      <c r="F6176" s="49" t="s">
        <v>1056</v>
      </c>
      <c r="G6176" s="203">
        <v>1</v>
      </c>
      <c r="H6176" s="203" t="s">
        <v>10900</v>
      </c>
      <c r="I6176" s="205" t="s">
        <v>1440</v>
      </c>
      <c r="J6176" s="206"/>
      <c r="K6176" s="203">
        <v>160</v>
      </c>
      <c r="L6176" s="207" t="s">
        <v>827</v>
      </c>
      <c r="M6176" s="208" t="s">
        <v>1436</v>
      </c>
      <c r="N6176" s="209">
        <f t="shared" si="0"/>
        <v>2026</v>
      </c>
      <c r="O6176" s="210">
        <f t="shared" si="1"/>
        <v>1</v>
      </c>
      <c r="P6176" s="211" t="str">
        <f>IFERROR(VLOOKUP(F6176,연간집계!D:E,2,FALSE),"")</f>
        <v>프리북 150 (소프트)</v>
      </c>
    </row>
    <row r="6177" spans="1:16" ht="12.75">
      <c r="A6177" s="201">
        <v>46048.465856481482</v>
      </c>
      <c r="B6177" s="202">
        <v>46048</v>
      </c>
      <c r="C6177" s="203" t="s">
        <v>14098</v>
      </c>
      <c r="D6177" s="203" t="s">
        <v>11</v>
      </c>
      <c r="E6177" s="204" t="s">
        <v>14099</v>
      </c>
      <c r="F6177" s="49" t="s">
        <v>865</v>
      </c>
      <c r="G6177" s="203">
        <v>1</v>
      </c>
      <c r="H6177" s="203" t="s">
        <v>14100</v>
      </c>
      <c r="I6177" s="205" t="s">
        <v>1440</v>
      </c>
      <c r="J6177" s="206"/>
      <c r="K6177" s="203">
        <v>80</v>
      </c>
      <c r="L6177" s="207" t="s">
        <v>827</v>
      </c>
      <c r="M6177" s="208" t="s">
        <v>1851</v>
      </c>
      <c r="N6177" s="209">
        <f t="shared" si="0"/>
        <v>2026</v>
      </c>
      <c r="O6177" s="210">
        <f t="shared" si="1"/>
        <v>1</v>
      </c>
      <c r="P6177" s="211" t="str">
        <f>IFERROR(VLOOKUP(F6177,연간집계!D:E,2,FALSE),"")</f>
        <v>스탠다드 포토북 8*6 (하드/무광)</v>
      </c>
    </row>
    <row r="6178" spans="1:16" ht="12.75">
      <c r="A6178" s="201">
        <v>46048.465868055559</v>
      </c>
      <c r="B6178" s="202">
        <v>46048</v>
      </c>
      <c r="C6178" s="203" t="s">
        <v>14101</v>
      </c>
      <c r="D6178" s="203" t="s">
        <v>11</v>
      </c>
      <c r="E6178" s="204" t="s">
        <v>14099</v>
      </c>
      <c r="F6178" s="49" t="s">
        <v>865</v>
      </c>
      <c r="G6178" s="203">
        <v>1</v>
      </c>
      <c r="H6178" s="203" t="s">
        <v>14100</v>
      </c>
      <c r="I6178" s="205" t="s">
        <v>1440</v>
      </c>
      <c r="J6178" s="206"/>
      <c r="K6178" s="203">
        <v>56</v>
      </c>
      <c r="L6178" s="207" t="s">
        <v>827</v>
      </c>
      <c r="M6178" s="208" t="s">
        <v>1460</v>
      </c>
      <c r="N6178" s="209">
        <f t="shared" si="0"/>
        <v>2026</v>
      </c>
      <c r="O6178" s="210">
        <f t="shared" si="1"/>
        <v>1</v>
      </c>
      <c r="P6178" s="211" t="str">
        <f>IFERROR(VLOOKUP(F6178,연간집계!D:E,2,FALSE),"")</f>
        <v>스탠다드 포토북 8*6 (하드/무광)</v>
      </c>
    </row>
    <row r="6179" spans="1:16" ht="12.75">
      <c r="A6179" s="201">
        <v>46048.477083333331</v>
      </c>
      <c r="B6179" s="202">
        <v>46048</v>
      </c>
      <c r="C6179" s="203" t="s">
        <v>14102</v>
      </c>
      <c r="D6179" s="203" t="s">
        <v>11</v>
      </c>
      <c r="E6179" s="204" t="s">
        <v>14103</v>
      </c>
      <c r="F6179" s="49" t="s">
        <v>865</v>
      </c>
      <c r="G6179" s="203">
        <v>1</v>
      </c>
      <c r="H6179" s="203" t="s">
        <v>3066</v>
      </c>
      <c r="I6179" s="205" t="s">
        <v>2297</v>
      </c>
      <c r="J6179" s="206"/>
      <c r="K6179" s="203">
        <v>40</v>
      </c>
      <c r="L6179" s="207" t="s">
        <v>827</v>
      </c>
      <c r="M6179" s="208" t="s">
        <v>1436</v>
      </c>
      <c r="N6179" s="209">
        <f t="shared" si="0"/>
        <v>2026</v>
      </c>
      <c r="O6179" s="210">
        <f t="shared" si="1"/>
        <v>1</v>
      </c>
      <c r="P6179" s="211" t="str">
        <f>IFERROR(VLOOKUP(F6179,연간집계!D:E,2,FALSE),"")</f>
        <v>스탠다드 포토북 8*6 (하드/무광)</v>
      </c>
    </row>
    <row r="6180" spans="1:16" ht="12.75">
      <c r="A6180" s="201">
        <v>46048.480196759258</v>
      </c>
      <c r="B6180" s="202">
        <v>46048</v>
      </c>
      <c r="C6180" s="203" t="s">
        <v>14104</v>
      </c>
      <c r="D6180" s="203" t="s">
        <v>11</v>
      </c>
      <c r="E6180" s="204" t="s">
        <v>14105</v>
      </c>
      <c r="F6180" s="49" t="s">
        <v>78</v>
      </c>
      <c r="G6180" s="203">
        <v>2</v>
      </c>
      <c r="H6180" s="203" t="s">
        <v>13484</v>
      </c>
      <c r="I6180" s="205" t="s">
        <v>1440</v>
      </c>
      <c r="J6180" s="208" t="s">
        <v>1444</v>
      </c>
      <c r="K6180" s="203">
        <v>60</v>
      </c>
      <c r="L6180" s="207" t="s">
        <v>827</v>
      </c>
      <c r="M6180" s="208" t="s">
        <v>1436</v>
      </c>
      <c r="N6180" s="209">
        <f t="shared" si="0"/>
        <v>2026</v>
      </c>
      <c r="O6180" s="210">
        <f t="shared" si="1"/>
        <v>1</v>
      </c>
      <c r="P6180" s="211" t="str">
        <f>IFERROR(VLOOKUP(F6180,연간집계!D:E,2,FALSE),"")</f>
        <v>포토그랩스pro 276</v>
      </c>
    </row>
    <row r="6181" spans="1:16" ht="12.75">
      <c r="A6181" s="201">
        <v>46048.486261574071</v>
      </c>
      <c r="B6181" s="202">
        <v>46048</v>
      </c>
      <c r="C6181" s="203" t="s">
        <v>14106</v>
      </c>
      <c r="D6181" s="203" t="s">
        <v>11</v>
      </c>
      <c r="E6181" s="204" t="s">
        <v>14107</v>
      </c>
      <c r="F6181" s="49" t="s">
        <v>849</v>
      </c>
      <c r="G6181" s="203">
        <v>25</v>
      </c>
      <c r="H6181" s="203" t="s">
        <v>14108</v>
      </c>
      <c r="I6181" s="205" t="s">
        <v>5118</v>
      </c>
      <c r="J6181" s="206"/>
      <c r="K6181" s="203">
        <v>32</v>
      </c>
      <c r="L6181" s="207" t="s">
        <v>827</v>
      </c>
      <c r="M6181" s="208" t="s">
        <v>1493</v>
      </c>
      <c r="N6181" s="209">
        <f t="shared" si="0"/>
        <v>2026</v>
      </c>
      <c r="O6181" s="210">
        <f t="shared" si="1"/>
        <v>1</v>
      </c>
      <c r="P6181" s="211" t="str">
        <f>IFERROR(VLOOKUP(F6181,연간집계!D:E,2,FALSE),"")</f>
        <v>스탠다드 포토북 8*11 (하드/유광)</v>
      </c>
    </row>
    <row r="6182" spans="1:16" ht="12.75">
      <c r="A6182" s="201">
        <v>46048.543599537035</v>
      </c>
      <c r="B6182" s="202">
        <v>46048</v>
      </c>
      <c r="C6182" s="203" t="s">
        <v>14109</v>
      </c>
      <c r="D6182" s="203" t="s">
        <v>11</v>
      </c>
      <c r="E6182" s="204" t="s">
        <v>14110</v>
      </c>
      <c r="F6182" s="49" t="s">
        <v>1274</v>
      </c>
      <c r="G6182" s="203">
        <v>11</v>
      </c>
      <c r="H6182" s="203" t="s">
        <v>12723</v>
      </c>
      <c r="I6182" s="205" t="s">
        <v>1842</v>
      </c>
      <c r="J6182" s="206"/>
      <c r="K6182" s="203">
        <v>26</v>
      </c>
      <c r="L6182" s="207" t="s">
        <v>828</v>
      </c>
      <c r="M6182" s="208" t="s">
        <v>1514</v>
      </c>
      <c r="N6182" s="209">
        <f t="shared" si="0"/>
        <v>2026</v>
      </c>
      <c r="O6182" s="210">
        <f t="shared" si="1"/>
        <v>1</v>
      </c>
      <c r="P6182" s="211" t="str">
        <f>IFERROR(VLOOKUP(F6182,연간집계!D:E,2,FALSE),"")</f>
        <v>PCMS_비트윈캘린더</v>
      </c>
    </row>
    <row r="6183" spans="1:16" ht="12.75">
      <c r="A6183" s="201">
        <v>46048.543622685182</v>
      </c>
      <c r="B6183" s="202">
        <v>46048</v>
      </c>
      <c r="C6183" s="203" t="s">
        <v>14111</v>
      </c>
      <c r="D6183" s="203" t="s">
        <v>11</v>
      </c>
      <c r="E6183" s="204" t="s">
        <v>14110</v>
      </c>
      <c r="F6183" s="49" t="s">
        <v>1351</v>
      </c>
      <c r="G6183" s="203">
        <v>3</v>
      </c>
      <c r="H6183" s="203" t="s">
        <v>12723</v>
      </c>
      <c r="I6183" s="205" t="s">
        <v>14112</v>
      </c>
      <c r="J6183" s="206"/>
      <c r="K6183" s="203">
        <v>10</v>
      </c>
      <c r="L6183" s="207" t="s">
        <v>827</v>
      </c>
      <c r="M6183" s="208" t="s">
        <v>1514</v>
      </c>
      <c r="N6183" s="209">
        <f t="shared" si="0"/>
        <v>2026</v>
      </c>
      <c r="O6183" s="210">
        <f t="shared" si="1"/>
        <v>1</v>
      </c>
      <c r="P6183" s="211" t="str">
        <f>IFERROR(VLOOKUP(F6183,연간집계!D:E,2,FALSE),"")</f>
        <v>PCMS_엽서 100</v>
      </c>
    </row>
    <row r="6184" spans="1:16" ht="12.75">
      <c r="A6184" s="201">
        <v>46048.543634259258</v>
      </c>
      <c r="B6184" s="202">
        <v>46048</v>
      </c>
      <c r="C6184" s="203" t="s">
        <v>14113</v>
      </c>
      <c r="D6184" s="203" t="s">
        <v>11</v>
      </c>
      <c r="E6184" s="204" t="s">
        <v>14110</v>
      </c>
      <c r="F6184" s="49" t="s">
        <v>1357</v>
      </c>
      <c r="G6184" s="203">
        <v>3</v>
      </c>
      <c r="H6184" s="203" t="s">
        <v>12723</v>
      </c>
      <c r="I6184" s="205" t="s">
        <v>14114</v>
      </c>
      <c r="J6184" s="206"/>
      <c r="K6184" s="203">
        <v>10</v>
      </c>
      <c r="L6184" s="207" t="s">
        <v>827</v>
      </c>
      <c r="M6184" s="208" t="s">
        <v>1514</v>
      </c>
      <c r="N6184" s="209">
        <f t="shared" si="0"/>
        <v>2026</v>
      </c>
      <c r="O6184" s="210">
        <f t="shared" si="1"/>
        <v>1</v>
      </c>
      <c r="P6184" s="211" t="str">
        <f>IFERROR(VLOOKUP(F6184,연간집계!D:E,2,FALSE),"")</f>
        <v>PCMS_엽서 145</v>
      </c>
    </row>
    <row r="6185" spans="1:16" ht="12.75">
      <c r="A6185" s="201">
        <v>46048.546631944446</v>
      </c>
      <c r="B6185" s="202">
        <v>46048</v>
      </c>
      <c r="C6185" s="203" t="s">
        <v>14115</v>
      </c>
      <c r="D6185" s="203" t="s">
        <v>11</v>
      </c>
      <c r="E6185" s="204" t="s">
        <v>14116</v>
      </c>
      <c r="F6185" s="49" t="s">
        <v>1281</v>
      </c>
      <c r="G6185" s="203">
        <v>2</v>
      </c>
      <c r="H6185" s="203" t="s">
        <v>12832</v>
      </c>
      <c r="I6185" s="205" t="s">
        <v>2297</v>
      </c>
      <c r="J6185" s="206"/>
      <c r="K6185" s="203">
        <v>26</v>
      </c>
      <c r="L6185" s="207" t="s">
        <v>827</v>
      </c>
      <c r="M6185" s="208" t="s">
        <v>1436</v>
      </c>
      <c r="N6185" s="209">
        <f t="shared" si="0"/>
        <v>2026</v>
      </c>
      <c r="O6185" s="210">
        <f t="shared" si="1"/>
        <v>1</v>
      </c>
      <c r="P6185" s="211" t="str">
        <f>IFERROR(VLOOKUP(F6185,연간집계!D:E,2,FALSE),"")</f>
        <v>PCMS_빅캘린더</v>
      </c>
    </row>
    <row r="6186" spans="1:16" ht="12.75">
      <c r="A6186" s="201">
        <v>46048.549733796295</v>
      </c>
      <c r="B6186" s="202">
        <v>46048</v>
      </c>
      <c r="C6186" s="203" t="s">
        <v>14117</v>
      </c>
      <c r="D6186" s="203" t="s">
        <v>11</v>
      </c>
      <c r="E6186" s="204" t="s">
        <v>14118</v>
      </c>
      <c r="F6186" s="49" t="s">
        <v>874</v>
      </c>
      <c r="G6186" s="203">
        <v>1</v>
      </c>
      <c r="H6186" s="203" t="s">
        <v>14119</v>
      </c>
      <c r="I6186" s="205" t="s">
        <v>1440</v>
      </c>
      <c r="J6186" s="206"/>
      <c r="K6186" s="203">
        <v>58</v>
      </c>
      <c r="L6186" s="207" t="s">
        <v>827</v>
      </c>
      <c r="M6186" s="208" t="s">
        <v>1471</v>
      </c>
      <c r="N6186" s="209">
        <f t="shared" si="0"/>
        <v>2026</v>
      </c>
      <c r="O6186" s="210">
        <f t="shared" si="1"/>
        <v>1</v>
      </c>
      <c r="P6186" s="211" t="str">
        <f>IFERROR(VLOOKUP(F6186,연간집계!D:E,2,FALSE),"")</f>
        <v>스탠다드 포토북 11*8 (하드/무광)</v>
      </c>
    </row>
    <row r="6187" spans="1:16" ht="12.75">
      <c r="A6187" s="201">
        <v>46048.567789351851</v>
      </c>
      <c r="B6187" s="202">
        <v>46048</v>
      </c>
      <c r="C6187" s="203" t="s">
        <v>14120</v>
      </c>
      <c r="D6187" s="203" t="s">
        <v>11</v>
      </c>
      <c r="E6187" s="204" t="s">
        <v>14121</v>
      </c>
      <c r="F6187" s="49" t="s">
        <v>1266</v>
      </c>
      <c r="G6187" s="203">
        <v>4</v>
      </c>
      <c r="H6187" s="203" t="s">
        <v>14122</v>
      </c>
      <c r="I6187" s="205" t="s">
        <v>2297</v>
      </c>
      <c r="J6187" s="206"/>
      <c r="K6187" s="203">
        <v>26</v>
      </c>
      <c r="L6187" s="207" t="s">
        <v>828</v>
      </c>
      <c r="M6187" s="208" t="s">
        <v>1449</v>
      </c>
      <c r="N6187" s="209">
        <f t="shared" si="0"/>
        <v>2026</v>
      </c>
      <c r="O6187" s="210">
        <f t="shared" si="1"/>
        <v>1</v>
      </c>
      <c r="P6187" s="211" t="str">
        <f>IFERROR(VLOOKUP(F6187,연간집계!D:E,2,FALSE),"")</f>
        <v>PCMS_롱캘린더</v>
      </c>
    </row>
    <row r="6188" spans="1:16" ht="12.75">
      <c r="A6188" s="201">
        <v>46048.570891203701</v>
      </c>
      <c r="B6188" s="202">
        <v>46048</v>
      </c>
      <c r="C6188" s="203" t="s">
        <v>14123</v>
      </c>
      <c r="D6188" s="203" t="s">
        <v>11</v>
      </c>
      <c r="E6188" s="204" t="s">
        <v>14124</v>
      </c>
      <c r="F6188" s="49" t="s">
        <v>1243</v>
      </c>
      <c r="G6188" s="203">
        <v>1</v>
      </c>
      <c r="H6188" s="203" t="s">
        <v>1569</v>
      </c>
      <c r="I6188" s="205" t="s">
        <v>1453</v>
      </c>
      <c r="J6188" s="206"/>
      <c r="K6188" s="203">
        <v>24</v>
      </c>
      <c r="L6188" s="207" t="s">
        <v>828</v>
      </c>
      <c r="M6188" s="208" t="s">
        <v>1645</v>
      </c>
      <c r="N6188" s="209">
        <f t="shared" si="0"/>
        <v>2026</v>
      </c>
      <c r="O6188" s="210">
        <f t="shared" si="1"/>
        <v>1</v>
      </c>
      <c r="P6188" s="211" t="str">
        <f>IFERROR(VLOOKUP(F6188,연간집계!D:E,2,FALSE),"")</f>
        <v>모바일 포토북 150 (여행)</v>
      </c>
    </row>
    <row r="6189" spans="1:16" ht="12.75">
      <c r="A6189" s="201">
        <v>46048.570914351854</v>
      </c>
      <c r="B6189" s="202">
        <v>46048</v>
      </c>
      <c r="C6189" s="203" t="s">
        <v>14125</v>
      </c>
      <c r="D6189" s="203" t="s">
        <v>11</v>
      </c>
      <c r="E6189" s="204" t="s">
        <v>14124</v>
      </c>
      <c r="F6189" s="49" t="s">
        <v>1243</v>
      </c>
      <c r="G6189" s="203">
        <v>1</v>
      </c>
      <c r="H6189" s="203" t="s">
        <v>1569</v>
      </c>
      <c r="I6189" s="205" t="s">
        <v>1556</v>
      </c>
      <c r="J6189" s="206"/>
      <c r="K6189" s="203">
        <v>24</v>
      </c>
      <c r="L6189" s="207" t="s">
        <v>828</v>
      </c>
      <c r="M6189" s="208" t="s">
        <v>1436</v>
      </c>
      <c r="N6189" s="209">
        <f t="shared" si="0"/>
        <v>2026</v>
      </c>
      <c r="O6189" s="210">
        <f t="shared" si="1"/>
        <v>1</v>
      </c>
      <c r="P6189" s="211" t="str">
        <f>IFERROR(VLOOKUP(F6189,연간집계!D:E,2,FALSE),"")</f>
        <v>모바일 포토북 150 (여행)</v>
      </c>
    </row>
    <row r="6190" spans="1:16" ht="12.75">
      <c r="A6190" s="201">
        <v>46048.573981481481</v>
      </c>
      <c r="B6190" s="202">
        <v>46048</v>
      </c>
      <c r="C6190" s="203" t="s">
        <v>14126</v>
      </c>
      <c r="D6190" s="203" t="s">
        <v>11</v>
      </c>
      <c r="E6190" s="204" t="s">
        <v>14127</v>
      </c>
      <c r="F6190" s="49" t="s">
        <v>1266</v>
      </c>
      <c r="G6190" s="203">
        <v>2</v>
      </c>
      <c r="H6190" s="203" t="s">
        <v>14122</v>
      </c>
      <c r="I6190" s="205" t="s">
        <v>2297</v>
      </c>
      <c r="J6190" s="206"/>
      <c r="K6190" s="203">
        <v>26</v>
      </c>
      <c r="L6190" s="207" t="s">
        <v>828</v>
      </c>
      <c r="M6190" s="208" t="s">
        <v>1449</v>
      </c>
      <c r="N6190" s="209">
        <f t="shared" si="0"/>
        <v>2026</v>
      </c>
      <c r="O6190" s="210">
        <f t="shared" si="1"/>
        <v>1</v>
      </c>
      <c r="P6190" s="211" t="str">
        <f>IFERROR(VLOOKUP(F6190,연간집계!D:E,2,FALSE),"")</f>
        <v>PCMS_롱캘린더</v>
      </c>
    </row>
    <row r="6191" spans="1:16" ht="12.75">
      <c r="A6191" s="201">
        <v>46048.583078703705</v>
      </c>
      <c r="B6191" s="202">
        <v>46048</v>
      </c>
      <c r="C6191" s="203" t="s">
        <v>14128</v>
      </c>
      <c r="D6191" s="203" t="s">
        <v>11</v>
      </c>
      <c r="E6191" s="204" t="s">
        <v>14129</v>
      </c>
      <c r="F6191" s="49" t="s">
        <v>1281</v>
      </c>
      <c r="G6191" s="203">
        <v>1</v>
      </c>
      <c r="H6191" s="203" t="s">
        <v>14130</v>
      </c>
      <c r="I6191" s="205" t="s">
        <v>1842</v>
      </c>
      <c r="J6191" s="206"/>
      <c r="K6191" s="203">
        <v>26</v>
      </c>
      <c r="L6191" s="207" t="s">
        <v>827</v>
      </c>
      <c r="M6191" s="208" t="s">
        <v>1449</v>
      </c>
      <c r="N6191" s="209">
        <f t="shared" si="0"/>
        <v>2026</v>
      </c>
      <c r="O6191" s="210">
        <f t="shared" si="1"/>
        <v>1</v>
      </c>
      <c r="P6191" s="211" t="str">
        <f>IFERROR(VLOOKUP(F6191,연간집계!D:E,2,FALSE),"")</f>
        <v>PCMS_빅캘린더</v>
      </c>
    </row>
    <row r="6192" spans="1:16" ht="12.75">
      <c r="A6192" s="201">
        <v>46048.583090277774</v>
      </c>
      <c r="B6192" s="202">
        <v>46048</v>
      </c>
      <c r="C6192" s="203" t="s">
        <v>14131</v>
      </c>
      <c r="D6192" s="203" t="s">
        <v>11</v>
      </c>
      <c r="E6192" s="204" t="s">
        <v>14129</v>
      </c>
      <c r="F6192" s="49" t="s">
        <v>1281</v>
      </c>
      <c r="G6192" s="203">
        <v>1</v>
      </c>
      <c r="H6192" s="203" t="s">
        <v>14130</v>
      </c>
      <c r="I6192" s="205" t="s">
        <v>1842</v>
      </c>
      <c r="J6192" s="206"/>
      <c r="K6192" s="203">
        <v>26</v>
      </c>
      <c r="L6192" s="207" t="s">
        <v>827</v>
      </c>
      <c r="M6192" s="208" t="s">
        <v>1449</v>
      </c>
      <c r="N6192" s="209">
        <f t="shared" si="0"/>
        <v>2026</v>
      </c>
      <c r="O6192" s="210">
        <f t="shared" si="1"/>
        <v>1</v>
      </c>
      <c r="P6192" s="211" t="str">
        <f>IFERROR(VLOOKUP(F6192,연간집계!D:E,2,FALSE),"")</f>
        <v>PCMS_빅캘린더</v>
      </c>
    </row>
    <row r="6193" spans="1:16" ht="12.75">
      <c r="A6193" s="201">
        <v>46048.583101851851</v>
      </c>
      <c r="B6193" s="202">
        <v>46048</v>
      </c>
      <c r="C6193" s="203" t="s">
        <v>14132</v>
      </c>
      <c r="D6193" s="203" t="s">
        <v>11</v>
      </c>
      <c r="E6193" s="204" t="s">
        <v>14133</v>
      </c>
      <c r="F6193" s="49" t="s">
        <v>1281</v>
      </c>
      <c r="G6193" s="203">
        <v>2</v>
      </c>
      <c r="H6193" s="203" t="s">
        <v>14130</v>
      </c>
      <c r="I6193" s="205" t="s">
        <v>1842</v>
      </c>
      <c r="J6193" s="206"/>
      <c r="K6193" s="203">
        <v>26</v>
      </c>
      <c r="L6193" s="207" t="s">
        <v>827</v>
      </c>
      <c r="M6193" s="208" t="s">
        <v>1449</v>
      </c>
      <c r="N6193" s="209">
        <f t="shared" si="0"/>
        <v>2026</v>
      </c>
      <c r="O6193" s="210">
        <f t="shared" si="1"/>
        <v>1</v>
      </c>
      <c r="P6193" s="211" t="str">
        <f>IFERROR(VLOOKUP(F6193,연간집계!D:E,2,FALSE),"")</f>
        <v>PCMS_빅캘린더</v>
      </c>
    </row>
    <row r="6194" spans="1:16" ht="12.75">
      <c r="A6194" s="201">
        <v>46048.592291666668</v>
      </c>
      <c r="B6194" s="202">
        <v>46048</v>
      </c>
      <c r="C6194" s="203" t="s">
        <v>14134</v>
      </c>
      <c r="D6194" s="203" t="s">
        <v>11</v>
      </c>
      <c r="E6194" s="204" t="s">
        <v>14135</v>
      </c>
      <c r="F6194" s="49" t="s">
        <v>838</v>
      </c>
      <c r="G6194" s="203">
        <v>1</v>
      </c>
      <c r="H6194" s="203" t="s">
        <v>14136</v>
      </c>
      <c r="I6194" s="205" t="s">
        <v>1440</v>
      </c>
      <c r="J6194" s="206"/>
      <c r="K6194" s="203">
        <v>24</v>
      </c>
      <c r="L6194" s="207" t="s">
        <v>827</v>
      </c>
      <c r="M6194" s="208" t="s">
        <v>3592</v>
      </c>
      <c r="N6194" s="209">
        <f t="shared" si="0"/>
        <v>2026</v>
      </c>
      <c r="O6194" s="210">
        <f t="shared" si="1"/>
        <v>1</v>
      </c>
      <c r="P6194" s="211" t="str">
        <f>IFERROR(VLOOKUP(F6194,연간집계!D:E,2,FALSE),"")</f>
        <v>스탠다드 포토북 6*8 (하드/무광)</v>
      </c>
    </row>
    <row r="6195" spans="1:16" ht="12.75">
      <c r="A6195" s="201">
        <v>46048.595358796294</v>
      </c>
      <c r="B6195" s="202">
        <v>46048</v>
      </c>
      <c r="C6195" s="203" t="s">
        <v>14137</v>
      </c>
      <c r="D6195" s="203" t="s">
        <v>11</v>
      </c>
      <c r="E6195" s="204" t="s">
        <v>14138</v>
      </c>
      <c r="F6195" s="49" t="s">
        <v>1311</v>
      </c>
      <c r="G6195" s="203">
        <v>2</v>
      </c>
      <c r="H6195" s="203" t="s">
        <v>14139</v>
      </c>
      <c r="I6195" s="205" t="s">
        <v>1668</v>
      </c>
      <c r="J6195" s="208" t="s">
        <v>3344</v>
      </c>
      <c r="K6195" s="203">
        <v>1</v>
      </c>
      <c r="L6195" s="207" t="s">
        <v>827</v>
      </c>
      <c r="M6195" s="208" t="s">
        <v>1460</v>
      </c>
      <c r="N6195" s="209">
        <f t="shared" si="0"/>
        <v>2026</v>
      </c>
      <c r="O6195" s="210">
        <f t="shared" si="1"/>
        <v>1</v>
      </c>
      <c r="P6195" s="211" t="str">
        <f>IFERROR(VLOOKUP(F6195,연간집계!D:E,2,FALSE),"")</f>
        <v>심플액자 203_블랙</v>
      </c>
    </row>
    <row r="6196" spans="1:16" ht="12.75">
      <c r="A6196" s="201">
        <v>46048.595370370371</v>
      </c>
      <c r="B6196" s="202">
        <v>46048</v>
      </c>
      <c r="C6196" s="203" t="s">
        <v>14140</v>
      </c>
      <c r="D6196" s="203" t="s">
        <v>11</v>
      </c>
      <c r="E6196" s="204" t="s">
        <v>14138</v>
      </c>
      <c r="F6196" s="49" t="s">
        <v>1304</v>
      </c>
      <c r="G6196" s="203">
        <v>1</v>
      </c>
      <c r="H6196" s="203" t="s">
        <v>14139</v>
      </c>
      <c r="I6196" s="205" t="s">
        <v>1440</v>
      </c>
      <c r="J6196" s="208" t="s">
        <v>1850</v>
      </c>
      <c r="K6196" s="203">
        <v>1</v>
      </c>
      <c r="L6196" s="207" t="s">
        <v>827</v>
      </c>
      <c r="M6196" s="208" t="s">
        <v>1460</v>
      </c>
      <c r="N6196" s="209">
        <f t="shared" si="0"/>
        <v>2026</v>
      </c>
      <c r="O6196" s="210">
        <f t="shared" si="1"/>
        <v>1</v>
      </c>
      <c r="P6196" s="211" t="str">
        <f>IFERROR(VLOOKUP(F6196,연간집계!D:E,2,FALSE),"")</f>
        <v>PCMS_우드스탠드아크릴액자</v>
      </c>
    </row>
    <row r="6197" spans="1:16" ht="12.75">
      <c r="A6197" s="201">
        <v>46048.661168981482</v>
      </c>
      <c r="B6197" s="202">
        <v>46048</v>
      </c>
      <c r="C6197" s="203" t="s">
        <v>14141</v>
      </c>
      <c r="D6197" s="203" t="s">
        <v>11</v>
      </c>
      <c r="E6197" s="204" t="s">
        <v>14142</v>
      </c>
      <c r="F6197" s="49" t="s">
        <v>838</v>
      </c>
      <c r="G6197" s="203">
        <v>1</v>
      </c>
      <c r="H6197" s="203" t="s">
        <v>9144</v>
      </c>
      <c r="I6197" s="205" t="s">
        <v>3215</v>
      </c>
      <c r="J6197" s="206"/>
      <c r="K6197" s="203">
        <v>24</v>
      </c>
      <c r="L6197" s="207" t="s">
        <v>827</v>
      </c>
      <c r="M6197" s="208" t="s">
        <v>2261</v>
      </c>
      <c r="N6197" s="209">
        <f t="shared" si="0"/>
        <v>2026</v>
      </c>
      <c r="O6197" s="210">
        <f t="shared" si="1"/>
        <v>1</v>
      </c>
      <c r="P6197" s="211" t="str">
        <f>IFERROR(VLOOKUP(F6197,연간집계!D:E,2,FALSE),"")</f>
        <v>스탠다드 포토북 6*8 (하드/무광)</v>
      </c>
    </row>
    <row r="6198" spans="1:16" ht="12.75">
      <c r="A6198" s="201">
        <v>46048.661180555559</v>
      </c>
      <c r="B6198" s="202">
        <v>46048</v>
      </c>
      <c r="C6198" s="203" t="s">
        <v>14143</v>
      </c>
      <c r="D6198" s="203" t="s">
        <v>11</v>
      </c>
      <c r="E6198" s="204" t="s">
        <v>14142</v>
      </c>
      <c r="F6198" s="49" t="s">
        <v>838</v>
      </c>
      <c r="G6198" s="203">
        <v>1</v>
      </c>
      <c r="H6198" s="203" t="s">
        <v>9144</v>
      </c>
      <c r="I6198" s="205" t="s">
        <v>3215</v>
      </c>
      <c r="J6198" s="206"/>
      <c r="K6198" s="203">
        <v>24</v>
      </c>
      <c r="L6198" s="207" t="s">
        <v>827</v>
      </c>
      <c r="M6198" s="208" t="s">
        <v>2261</v>
      </c>
      <c r="N6198" s="209">
        <f t="shared" si="0"/>
        <v>2026</v>
      </c>
      <c r="O6198" s="210">
        <f t="shared" si="1"/>
        <v>1</v>
      </c>
      <c r="P6198" s="211" t="str">
        <f>IFERROR(VLOOKUP(F6198,연간집계!D:E,2,FALSE),"")</f>
        <v>스탠다드 포토북 6*8 (하드/무광)</v>
      </c>
    </row>
    <row r="6199" spans="1:16" ht="12.75">
      <c r="A6199" s="201">
        <v>46048.708148148151</v>
      </c>
      <c r="B6199" s="202">
        <v>46048</v>
      </c>
      <c r="C6199" s="203" t="s">
        <v>14144</v>
      </c>
      <c r="D6199" s="203" t="s">
        <v>11</v>
      </c>
      <c r="E6199" s="204" t="s">
        <v>14145</v>
      </c>
      <c r="F6199" s="49" t="s">
        <v>1058</v>
      </c>
      <c r="G6199" s="203">
        <v>1</v>
      </c>
      <c r="H6199" s="203" t="s">
        <v>14146</v>
      </c>
      <c r="I6199" s="205" t="s">
        <v>1440</v>
      </c>
      <c r="J6199" s="206"/>
      <c r="K6199" s="203">
        <v>148</v>
      </c>
      <c r="L6199" s="207" t="s">
        <v>827</v>
      </c>
      <c r="M6199" s="208" t="s">
        <v>1436</v>
      </c>
      <c r="N6199" s="209">
        <f t="shared" si="0"/>
        <v>2026</v>
      </c>
      <c r="O6199" s="210">
        <f t="shared" si="1"/>
        <v>1</v>
      </c>
      <c r="P6199" s="211" t="str">
        <f>IFERROR(VLOOKUP(F6199,연간집계!D:E,2,FALSE),"")</f>
        <v>프리북 150 (하드)</v>
      </c>
    </row>
    <row r="6200" spans="1:16" ht="12.75">
      <c r="A6200" s="201">
        <v>46048.761377314811</v>
      </c>
      <c r="B6200" s="202">
        <v>46048</v>
      </c>
      <c r="C6200" s="203" t="s">
        <v>14147</v>
      </c>
      <c r="D6200" s="203" t="s">
        <v>11</v>
      </c>
      <c r="E6200" s="204" t="s">
        <v>14148</v>
      </c>
      <c r="F6200" s="49" t="s">
        <v>1247</v>
      </c>
      <c r="G6200" s="203">
        <v>1</v>
      </c>
      <c r="H6200" s="203" t="s">
        <v>14149</v>
      </c>
      <c r="I6200" s="205" t="s">
        <v>1556</v>
      </c>
      <c r="J6200" s="206"/>
      <c r="K6200" s="203">
        <v>24</v>
      </c>
      <c r="L6200" s="207" t="s">
        <v>828</v>
      </c>
      <c r="M6200" s="208" t="s">
        <v>1436</v>
      </c>
      <c r="N6200" s="209">
        <f t="shared" si="0"/>
        <v>2026</v>
      </c>
      <c r="O6200" s="210">
        <f t="shared" si="1"/>
        <v>1</v>
      </c>
      <c r="P6200" s="211" t="str">
        <f>IFERROR(VLOOKUP(F6200,연간집계!D:E,2,FALSE),"")</f>
        <v>모바일 포토북 197 (여행)</v>
      </c>
    </row>
    <row r="6201" spans="1:16" ht="12.75">
      <c r="A6201" s="201">
        <v>46048.866053240738</v>
      </c>
      <c r="B6201" s="202">
        <v>46048</v>
      </c>
      <c r="C6201" s="203" t="s">
        <v>14150</v>
      </c>
      <c r="D6201" s="203" t="s">
        <v>11</v>
      </c>
      <c r="E6201" s="204" t="s">
        <v>14151</v>
      </c>
      <c r="F6201" s="49" t="s">
        <v>856</v>
      </c>
      <c r="G6201" s="203">
        <v>1</v>
      </c>
      <c r="H6201" s="203" t="s">
        <v>14152</v>
      </c>
      <c r="I6201" s="205" t="s">
        <v>1440</v>
      </c>
      <c r="J6201" s="206"/>
      <c r="K6201" s="203">
        <v>36</v>
      </c>
      <c r="L6201" s="207" t="s">
        <v>827</v>
      </c>
      <c r="M6201" s="208" t="s">
        <v>1493</v>
      </c>
      <c r="N6201" s="209">
        <f t="shared" si="0"/>
        <v>2026</v>
      </c>
      <c r="O6201" s="210">
        <f t="shared" si="1"/>
        <v>1</v>
      </c>
      <c r="P6201" s="211" t="str">
        <f>IFERROR(VLOOKUP(F6201,연간집계!D:E,2,FALSE),"")</f>
        <v>스탠다드 포토북 8*8 (하드/무광)</v>
      </c>
    </row>
    <row r="6202" spans="1:16" ht="12.75">
      <c r="A6202" s="201">
        <v>46048.866064814814</v>
      </c>
      <c r="B6202" s="202">
        <v>46048</v>
      </c>
      <c r="C6202" s="203" t="s">
        <v>14153</v>
      </c>
      <c r="D6202" s="203" t="s">
        <v>11</v>
      </c>
      <c r="E6202" s="204" t="s">
        <v>14154</v>
      </c>
      <c r="F6202" s="49" t="s">
        <v>856</v>
      </c>
      <c r="G6202" s="203">
        <v>1</v>
      </c>
      <c r="H6202" s="203" t="s">
        <v>14152</v>
      </c>
      <c r="I6202" s="205" t="s">
        <v>1440</v>
      </c>
      <c r="J6202" s="206"/>
      <c r="K6202" s="203">
        <v>36</v>
      </c>
      <c r="L6202" s="207" t="s">
        <v>827</v>
      </c>
      <c r="M6202" s="208" t="s">
        <v>1493</v>
      </c>
      <c r="N6202" s="209">
        <f t="shared" si="0"/>
        <v>2026</v>
      </c>
      <c r="O6202" s="210">
        <f t="shared" si="1"/>
        <v>1</v>
      </c>
      <c r="P6202" s="211" t="str">
        <f>IFERROR(VLOOKUP(F6202,연간집계!D:E,2,FALSE),"")</f>
        <v>스탠다드 포토북 8*8 (하드/무광)</v>
      </c>
    </row>
    <row r="6203" spans="1:16" ht="12.75">
      <c r="A6203" s="201">
        <v>46048.910995370374</v>
      </c>
      <c r="B6203" s="202">
        <v>46048</v>
      </c>
      <c r="C6203" s="203" t="s">
        <v>14155</v>
      </c>
      <c r="D6203" s="203" t="s">
        <v>11</v>
      </c>
      <c r="E6203" s="204" t="s">
        <v>14156</v>
      </c>
      <c r="F6203" s="49" t="s">
        <v>856</v>
      </c>
      <c r="G6203" s="203">
        <v>1</v>
      </c>
      <c r="H6203" s="203" t="s">
        <v>14100</v>
      </c>
      <c r="I6203" s="205" t="s">
        <v>1556</v>
      </c>
      <c r="J6203" s="206"/>
      <c r="K6203" s="203">
        <v>44</v>
      </c>
      <c r="L6203" s="207" t="s">
        <v>827</v>
      </c>
      <c r="M6203" s="208" t="s">
        <v>1436</v>
      </c>
      <c r="N6203" s="209">
        <f t="shared" si="0"/>
        <v>2026</v>
      </c>
      <c r="O6203" s="210">
        <f t="shared" si="1"/>
        <v>1</v>
      </c>
      <c r="P6203" s="211" t="str">
        <f>IFERROR(VLOOKUP(F6203,연간집계!D:E,2,FALSE),"")</f>
        <v>스탠다드 포토북 8*8 (하드/무광)</v>
      </c>
    </row>
    <row r="6204" spans="1:16" ht="12.75">
      <c r="A6204" s="201">
        <v>46048.911006944443</v>
      </c>
      <c r="B6204" s="202">
        <v>46048</v>
      </c>
      <c r="C6204" s="203" t="s">
        <v>14157</v>
      </c>
      <c r="D6204" s="203" t="s">
        <v>11</v>
      </c>
      <c r="E6204" s="204" t="s">
        <v>14156</v>
      </c>
      <c r="F6204" s="49" t="s">
        <v>856</v>
      </c>
      <c r="G6204" s="203">
        <v>1</v>
      </c>
      <c r="H6204" s="203" t="s">
        <v>14100</v>
      </c>
      <c r="I6204" s="205" t="s">
        <v>1556</v>
      </c>
      <c r="J6204" s="206"/>
      <c r="K6204" s="203">
        <v>72</v>
      </c>
      <c r="L6204" s="207" t="s">
        <v>827</v>
      </c>
      <c r="M6204" s="208" t="s">
        <v>1436</v>
      </c>
      <c r="N6204" s="209">
        <f t="shared" si="0"/>
        <v>2026</v>
      </c>
      <c r="O6204" s="210">
        <f t="shared" si="1"/>
        <v>1</v>
      </c>
      <c r="P6204" s="211" t="str">
        <f>IFERROR(VLOOKUP(F6204,연간집계!D:E,2,FALSE),"")</f>
        <v>스탠다드 포토북 8*8 (하드/무광)</v>
      </c>
    </row>
    <row r="6205" spans="1:16" ht="12.75">
      <c r="A6205" s="201">
        <v>46048.911030092589</v>
      </c>
      <c r="B6205" s="202">
        <v>46048</v>
      </c>
      <c r="C6205" s="203" t="s">
        <v>14158</v>
      </c>
      <c r="D6205" s="203" t="s">
        <v>11</v>
      </c>
      <c r="E6205" s="204" t="s">
        <v>14159</v>
      </c>
      <c r="F6205" s="49" t="s">
        <v>1058</v>
      </c>
      <c r="G6205" s="203">
        <v>1</v>
      </c>
      <c r="H6205" s="203" t="s">
        <v>6558</v>
      </c>
      <c r="I6205" s="205" t="s">
        <v>2661</v>
      </c>
      <c r="J6205" s="206"/>
      <c r="K6205" s="203">
        <v>158</v>
      </c>
      <c r="L6205" s="207" t="s">
        <v>827</v>
      </c>
      <c r="M6205" s="208" t="s">
        <v>1436</v>
      </c>
      <c r="N6205" s="209">
        <f t="shared" si="0"/>
        <v>2026</v>
      </c>
      <c r="O6205" s="210">
        <f t="shared" si="1"/>
        <v>1</v>
      </c>
      <c r="P6205" s="211" t="str">
        <f>IFERROR(VLOOKUP(F6205,연간집계!D:E,2,FALSE),"")</f>
        <v>프리북 150 (하드)</v>
      </c>
    </row>
    <row r="6206" spans="1:16" ht="12.75">
      <c r="A6206" s="201">
        <v>46048.944027777776</v>
      </c>
      <c r="B6206" s="202">
        <v>46048</v>
      </c>
      <c r="C6206" s="203" t="s">
        <v>14160</v>
      </c>
      <c r="D6206" s="203" t="s">
        <v>11</v>
      </c>
      <c r="E6206" s="204" t="s">
        <v>14161</v>
      </c>
      <c r="F6206" s="49" t="s">
        <v>865</v>
      </c>
      <c r="G6206" s="203">
        <v>1</v>
      </c>
      <c r="H6206" s="203" t="s">
        <v>14162</v>
      </c>
      <c r="I6206" s="205" t="s">
        <v>1440</v>
      </c>
      <c r="J6206" s="206"/>
      <c r="K6206" s="203">
        <v>46</v>
      </c>
      <c r="L6206" s="207" t="s">
        <v>827</v>
      </c>
      <c r="M6206" s="208" t="s">
        <v>1471</v>
      </c>
      <c r="N6206" s="209">
        <f t="shared" si="0"/>
        <v>2026</v>
      </c>
      <c r="O6206" s="210">
        <f t="shared" si="1"/>
        <v>1</v>
      </c>
      <c r="P6206" s="211" t="str">
        <f>IFERROR(VLOOKUP(F6206,연간집계!D:E,2,FALSE),"")</f>
        <v>스탠다드 포토북 8*6 (하드/무광)</v>
      </c>
    </row>
    <row r="6207" spans="1:16" ht="12.75">
      <c r="A6207" s="201">
        <v>46048.989039351851</v>
      </c>
      <c r="B6207" s="202">
        <v>46048</v>
      </c>
      <c r="C6207" s="203" t="s">
        <v>14163</v>
      </c>
      <c r="D6207" s="203" t="s">
        <v>11</v>
      </c>
      <c r="E6207" s="204" t="s">
        <v>14164</v>
      </c>
      <c r="F6207" s="49" t="s">
        <v>847</v>
      </c>
      <c r="G6207" s="203">
        <v>1</v>
      </c>
      <c r="H6207" s="203" t="s">
        <v>14165</v>
      </c>
      <c r="I6207" s="205" t="s">
        <v>1453</v>
      </c>
      <c r="J6207" s="206"/>
      <c r="K6207" s="203">
        <v>50</v>
      </c>
      <c r="L6207" s="207" t="s">
        <v>827</v>
      </c>
      <c r="M6207" s="208" t="s">
        <v>1425</v>
      </c>
      <c r="N6207" s="209">
        <f t="shared" si="0"/>
        <v>2026</v>
      </c>
      <c r="O6207" s="210">
        <f t="shared" si="1"/>
        <v>1</v>
      </c>
      <c r="P6207" s="211" t="str">
        <f>IFERROR(VLOOKUP(F6207,연간집계!D:E,2,FALSE),"")</f>
        <v>스탠다드 포토북 8*11 (하드/무광)</v>
      </c>
    </row>
    <row r="6208" spans="1:16" ht="12.75">
      <c r="A6208" s="201">
        <v>46049.049016203702</v>
      </c>
      <c r="B6208" s="202">
        <v>46049</v>
      </c>
      <c r="C6208" s="203" t="s">
        <v>14166</v>
      </c>
      <c r="D6208" s="203" t="s">
        <v>11</v>
      </c>
      <c r="E6208" s="204" t="s">
        <v>14167</v>
      </c>
      <c r="F6208" s="49" t="s">
        <v>1072</v>
      </c>
      <c r="G6208" s="203">
        <v>1</v>
      </c>
      <c r="H6208" s="203" t="s">
        <v>307</v>
      </c>
      <c r="I6208" s="205" t="s">
        <v>1790</v>
      </c>
      <c r="J6208" s="208" t="s">
        <v>1974</v>
      </c>
      <c r="K6208" s="203">
        <v>58</v>
      </c>
      <c r="L6208" s="207" t="s">
        <v>827</v>
      </c>
      <c r="M6208" s="208" t="s">
        <v>1449</v>
      </c>
      <c r="N6208" s="209">
        <f t="shared" si="0"/>
        <v>2026</v>
      </c>
      <c r="O6208" s="210">
        <f t="shared" si="1"/>
        <v>1</v>
      </c>
      <c r="P6208" s="211" t="str">
        <f>IFERROR(VLOOKUP(F6208,연간집계!D:E,2,FALSE),"")</f>
        <v>레더북 (딥그린)</v>
      </c>
    </row>
    <row r="6209" spans="1:16" ht="12.75">
      <c r="A6209" s="201">
        <v>46049.049027777779</v>
      </c>
      <c r="B6209" s="202">
        <v>46049</v>
      </c>
      <c r="C6209" s="203" t="s">
        <v>14168</v>
      </c>
      <c r="D6209" s="203" t="s">
        <v>11</v>
      </c>
      <c r="E6209" s="204" t="s">
        <v>14167</v>
      </c>
      <c r="F6209" s="49" t="s">
        <v>1072</v>
      </c>
      <c r="G6209" s="203">
        <v>1</v>
      </c>
      <c r="H6209" s="203" t="s">
        <v>307</v>
      </c>
      <c r="I6209" s="205" t="s">
        <v>1790</v>
      </c>
      <c r="J6209" s="208" t="s">
        <v>1974</v>
      </c>
      <c r="K6209" s="203">
        <v>60</v>
      </c>
      <c r="L6209" s="207" t="s">
        <v>827</v>
      </c>
      <c r="M6209" s="208" t="s">
        <v>1449</v>
      </c>
      <c r="N6209" s="209">
        <f t="shared" si="0"/>
        <v>2026</v>
      </c>
      <c r="O6209" s="210">
        <f t="shared" si="1"/>
        <v>1</v>
      </c>
      <c r="P6209" s="211" t="str">
        <f>IFERROR(VLOOKUP(F6209,연간집계!D:E,2,FALSE),"")</f>
        <v>레더북 (딥그린)</v>
      </c>
    </row>
    <row r="6210" spans="1:16" ht="12.75">
      <c r="A6210" s="201">
        <v>46049.049050925925</v>
      </c>
      <c r="B6210" s="202">
        <v>46049</v>
      </c>
      <c r="C6210" s="203" t="s">
        <v>14169</v>
      </c>
      <c r="D6210" s="203" t="s">
        <v>11</v>
      </c>
      <c r="E6210" s="204" t="s">
        <v>14167</v>
      </c>
      <c r="F6210" s="49" t="s">
        <v>1072</v>
      </c>
      <c r="G6210" s="203">
        <v>1</v>
      </c>
      <c r="H6210" s="203" t="s">
        <v>307</v>
      </c>
      <c r="I6210" s="205" t="s">
        <v>1790</v>
      </c>
      <c r="J6210" s="208" t="s">
        <v>1974</v>
      </c>
      <c r="K6210" s="203">
        <v>60</v>
      </c>
      <c r="L6210" s="207" t="s">
        <v>827</v>
      </c>
      <c r="M6210" s="208" t="s">
        <v>1449</v>
      </c>
      <c r="N6210" s="209">
        <f t="shared" si="0"/>
        <v>2026</v>
      </c>
      <c r="O6210" s="210">
        <f t="shared" si="1"/>
        <v>1</v>
      </c>
      <c r="P6210" s="211" t="str">
        <f>IFERROR(VLOOKUP(F6210,연간집계!D:E,2,FALSE),"")</f>
        <v>레더북 (딥그린)</v>
      </c>
    </row>
    <row r="6211" spans="1:16" ht="12.75">
      <c r="A6211" s="201">
        <v>46049.049062500002</v>
      </c>
      <c r="B6211" s="202">
        <v>46049</v>
      </c>
      <c r="C6211" s="203" t="s">
        <v>14170</v>
      </c>
      <c r="D6211" s="203" t="s">
        <v>11</v>
      </c>
      <c r="E6211" s="204" t="s">
        <v>14167</v>
      </c>
      <c r="F6211" s="49" t="s">
        <v>1072</v>
      </c>
      <c r="G6211" s="203">
        <v>1</v>
      </c>
      <c r="H6211" s="203" t="s">
        <v>307</v>
      </c>
      <c r="I6211" s="205" t="s">
        <v>1790</v>
      </c>
      <c r="J6211" s="208" t="s">
        <v>1974</v>
      </c>
      <c r="K6211" s="203">
        <v>52</v>
      </c>
      <c r="L6211" s="207" t="s">
        <v>827</v>
      </c>
      <c r="M6211" s="208" t="s">
        <v>1449</v>
      </c>
      <c r="N6211" s="209">
        <f t="shared" si="0"/>
        <v>2026</v>
      </c>
      <c r="O6211" s="210">
        <f t="shared" si="1"/>
        <v>1</v>
      </c>
      <c r="P6211" s="211" t="str">
        <f>IFERROR(VLOOKUP(F6211,연간집계!D:E,2,FALSE),"")</f>
        <v>레더북 (딥그린)</v>
      </c>
    </row>
    <row r="6212" spans="1:16" ht="12.75">
      <c r="A6212" s="201">
        <v>46049.078993055555</v>
      </c>
      <c r="B6212" s="202">
        <v>46049</v>
      </c>
      <c r="C6212" s="203" t="s">
        <v>14171</v>
      </c>
      <c r="D6212" s="203" t="s">
        <v>11</v>
      </c>
      <c r="E6212" s="204" t="s">
        <v>14172</v>
      </c>
      <c r="F6212" s="49" t="s">
        <v>963</v>
      </c>
      <c r="G6212" s="203">
        <v>1</v>
      </c>
      <c r="H6212" s="203" t="s">
        <v>11771</v>
      </c>
      <c r="I6212" s="205" t="s">
        <v>1440</v>
      </c>
      <c r="J6212" s="208" t="s">
        <v>12239</v>
      </c>
      <c r="K6212" s="203">
        <v>80</v>
      </c>
      <c r="L6212" s="207" t="s">
        <v>827</v>
      </c>
      <c r="M6212" s="208" t="s">
        <v>1436</v>
      </c>
      <c r="N6212" s="209">
        <f t="shared" si="0"/>
        <v>2026</v>
      </c>
      <c r="O6212" s="210">
        <f t="shared" si="1"/>
        <v>1</v>
      </c>
      <c r="P6212" s="211" t="str">
        <f>IFERROR(VLOOKUP(F6212,연간집계!D:E,2,FALSE),"")</f>
        <v>시티북 210 (쿠션하드/78p)</v>
      </c>
    </row>
    <row r="6213" spans="1:16" ht="12.75">
      <c r="A6213" s="201">
        <v>46049.11482638889</v>
      </c>
      <c r="B6213" s="202">
        <v>46049</v>
      </c>
      <c r="C6213" s="203" t="s">
        <v>14173</v>
      </c>
      <c r="D6213" s="203" t="s">
        <v>11</v>
      </c>
      <c r="E6213" s="204" t="s">
        <v>14174</v>
      </c>
      <c r="F6213" s="49" t="s">
        <v>1349</v>
      </c>
      <c r="G6213" s="203">
        <v>2</v>
      </c>
      <c r="H6213" s="203" t="s">
        <v>13603</v>
      </c>
      <c r="I6213" s="205" t="s">
        <v>1628</v>
      </c>
      <c r="J6213" s="206"/>
      <c r="K6213" s="203">
        <v>1</v>
      </c>
      <c r="L6213" s="207" t="s">
        <v>827</v>
      </c>
      <c r="M6213" s="208" t="s">
        <v>1481</v>
      </c>
      <c r="N6213" s="209">
        <f t="shared" si="0"/>
        <v>2026</v>
      </c>
      <c r="O6213" s="210">
        <f t="shared" si="1"/>
        <v>1</v>
      </c>
      <c r="P6213" s="211" t="str">
        <f>IFERROR(VLOOKUP(F6213,연간집계!D:E,2,FALSE),"")</f>
        <v>스마트톡</v>
      </c>
    </row>
    <row r="6214" spans="1:16" ht="12.75">
      <c r="A6214" s="201">
        <v>46049.114837962959</v>
      </c>
      <c r="B6214" s="202">
        <v>46049</v>
      </c>
      <c r="C6214" s="203" t="s">
        <v>14175</v>
      </c>
      <c r="D6214" s="203" t="s">
        <v>11</v>
      </c>
      <c r="E6214" s="204" t="s">
        <v>14174</v>
      </c>
      <c r="F6214" s="49" t="s">
        <v>1291</v>
      </c>
      <c r="G6214" s="203">
        <v>2</v>
      </c>
      <c r="H6214" s="203" t="s">
        <v>13603</v>
      </c>
      <c r="I6214" s="205" t="s">
        <v>1440</v>
      </c>
      <c r="J6214" s="206"/>
      <c r="K6214" s="203">
        <v>14</v>
      </c>
      <c r="L6214" s="207" t="s">
        <v>827</v>
      </c>
      <c r="M6214" s="208" t="s">
        <v>1481</v>
      </c>
      <c r="N6214" s="209">
        <f t="shared" si="0"/>
        <v>2026</v>
      </c>
      <c r="O6214" s="210">
        <f t="shared" si="1"/>
        <v>1</v>
      </c>
      <c r="P6214" s="211" t="str">
        <f>IFERROR(VLOOKUP(F6214,연간집계!D:E,2,FALSE),"")</f>
        <v>PCMS_벽걸이1단캘린더</v>
      </c>
    </row>
    <row r="6215" spans="1:16" ht="12.75">
      <c r="A6215" s="201">
        <v>46049.356516203705</v>
      </c>
      <c r="B6215" s="202">
        <v>46049</v>
      </c>
      <c r="C6215" s="203" t="s">
        <v>14176</v>
      </c>
      <c r="D6215" s="203" t="s">
        <v>11</v>
      </c>
      <c r="E6215" s="204" t="s">
        <v>14177</v>
      </c>
      <c r="F6215" s="49" t="s">
        <v>1274</v>
      </c>
      <c r="G6215" s="203">
        <v>5</v>
      </c>
      <c r="H6215" s="203" t="s">
        <v>11187</v>
      </c>
      <c r="I6215" s="205" t="s">
        <v>1842</v>
      </c>
      <c r="J6215" s="206"/>
      <c r="K6215" s="203">
        <v>26</v>
      </c>
      <c r="L6215" s="207" t="s">
        <v>828</v>
      </c>
      <c r="M6215" s="208" t="s">
        <v>1629</v>
      </c>
      <c r="N6215" s="209">
        <f t="shared" si="0"/>
        <v>2026</v>
      </c>
      <c r="O6215" s="210">
        <f t="shared" si="1"/>
        <v>1</v>
      </c>
      <c r="P6215" s="211" t="str">
        <f>IFERROR(VLOOKUP(F6215,연간집계!D:E,2,FALSE),"")</f>
        <v>PCMS_비트윈캘린더</v>
      </c>
    </row>
    <row r="6216" spans="1:16" ht="12.75">
      <c r="A6216" s="201">
        <v>46049.365486111114</v>
      </c>
      <c r="B6216" s="202">
        <v>46049</v>
      </c>
      <c r="C6216" s="203" t="s">
        <v>14178</v>
      </c>
      <c r="D6216" s="203" t="s">
        <v>11</v>
      </c>
      <c r="E6216" s="204" t="s">
        <v>14179</v>
      </c>
      <c r="F6216" s="49" t="s">
        <v>1043</v>
      </c>
      <c r="G6216" s="203">
        <v>3</v>
      </c>
      <c r="H6216" s="203" t="s">
        <v>14180</v>
      </c>
      <c r="I6216" s="205" t="s">
        <v>1440</v>
      </c>
      <c r="J6216" s="206"/>
      <c r="K6216" s="203">
        <v>72</v>
      </c>
      <c r="L6216" s="207" t="s">
        <v>827</v>
      </c>
      <c r="M6216" s="208" t="s">
        <v>1471</v>
      </c>
      <c r="N6216" s="209">
        <f t="shared" si="0"/>
        <v>2026</v>
      </c>
      <c r="O6216" s="210">
        <f t="shared" si="1"/>
        <v>1</v>
      </c>
      <c r="P6216" s="211" t="str">
        <f>IFERROR(VLOOKUP(F6216,연간집계!D:E,2,FALSE),"")</f>
        <v>프리북 198 (하드)</v>
      </c>
    </row>
    <row r="6217" spans="1:16" ht="12.75">
      <c r="A6217" s="201">
        <v>46049.368483796294</v>
      </c>
      <c r="B6217" s="202">
        <v>46049</v>
      </c>
      <c r="C6217" s="203" t="s">
        <v>14181</v>
      </c>
      <c r="D6217" s="203" t="s">
        <v>11</v>
      </c>
      <c r="E6217" s="204" t="s">
        <v>14182</v>
      </c>
      <c r="F6217" s="49" t="s">
        <v>892</v>
      </c>
      <c r="G6217" s="203">
        <v>1</v>
      </c>
      <c r="H6217" s="203" t="s">
        <v>14183</v>
      </c>
      <c r="I6217" s="205" t="s">
        <v>1501</v>
      </c>
      <c r="J6217" s="206"/>
      <c r="K6217" s="203">
        <v>58</v>
      </c>
      <c r="L6217" s="207" t="s">
        <v>827</v>
      </c>
      <c r="M6217" s="208" t="s">
        <v>1436</v>
      </c>
      <c r="N6217" s="209">
        <f t="shared" si="0"/>
        <v>2026</v>
      </c>
      <c r="O6217" s="210">
        <f t="shared" si="1"/>
        <v>1</v>
      </c>
      <c r="P6217" s="211" t="str">
        <f>IFERROR(VLOOKUP(F6217,연간집계!D:E,2,FALSE),"")</f>
        <v>모임북</v>
      </c>
    </row>
    <row r="6218" spans="1:16" ht="12.75">
      <c r="A6218" s="201">
        <v>46049.368506944447</v>
      </c>
      <c r="B6218" s="202">
        <v>46049</v>
      </c>
      <c r="C6218" s="203" t="s">
        <v>14184</v>
      </c>
      <c r="D6218" s="203" t="s">
        <v>11</v>
      </c>
      <c r="E6218" s="204" t="s">
        <v>14182</v>
      </c>
      <c r="F6218" s="49" t="s">
        <v>838</v>
      </c>
      <c r="G6218" s="203">
        <v>1</v>
      </c>
      <c r="H6218" s="203" t="s">
        <v>14183</v>
      </c>
      <c r="I6218" s="205" t="s">
        <v>1510</v>
      </c>
      <c r="J6218" s="206"/>
      <c r="K6218" s="203">
        <v>66</v>
      </c>
      <c r="L6218" s="207" t="s">
        <v>827</v>
      </c>
      <c r="M6218" s="208" t="s">
        <v>1436</v>
      </c>
      <c r="N6218" s="209">
        <f t="shared" si="0"/>
        <v>2026</v>
      </c>
      <c r="O6218" s="210">
        <f t="shared" si="1"/>
        <v>1</v>
      </c>
      <c r="P6218" s="211" t="str">
        <f>IFERROR(VLOOKUP(F6218,연간집계!D:E,2,FALSE),"")</f>
        <v>스탠다드 포토북 6*8 (하드/무광)</v>
      </c>
    </row>
    <row r="6219" spans="1:16" ht="12.75">
      <c r="A6219" s="201">
        <v>46049.422384259262</v>
      </c>
      <c r="B6219" s="202">
        <v>46049</v>
      </c>
      <c r="C6219" s="203" t="s">
        <v>14185</v>
      </c>
      <c r="D6219" s="203" t="s">
        <v>11</v>
      </c>
      <c r="E6219" s="204" t="s">
        <v>14186</v>
      </c>
      <c r="F6219" s="49" t="s">
        <v>1291</v>
      </c>
      <c r="G6219" s="203">
        <v>2</v>
      </c>
      <c r="H6219" s="203" t="s">
        <v>14149</v>
      </c>
      <c r="I6219" s="205" t="s">
        <v>1840</v>
      </c>
      <c r="J6219" s="206"/>
      <c r="K6219" s="203">
        <v>14</v>
      </c>
      <c r="L6219" s="207" t="s">
        <v>828</v>
      </c>
      <c r="M6219" s="208" t="s">
        <v>1436</v>
      </c>
      <c r="N6219" s="209">
        <f t="shared" si="0"/>
        <v>2026</v>
      </c>
      <c r="O6219" s="210">
        <f t="shared" si="1"/>
        <v>1</v>
      </c>
      <c r="P6219" s="211" t="str">
        <f>IFERROR(VLOOKUP(F6219,연간집계!D:E,2,FALSE),"")</f>
        <v>PCMS_벽걸이1단캘린더</v>
      </c>
    </row>
    <row r="6220" spans="1:16" ht="12.75">
      <c r="A6220" s="201">
        <v>46049.469386574077</v>
      </c>
      <c r="B6220" s="202">
        <v>46049</v>
      </c>
      <c r="C6220" s="203" t="s">
        <v>14187</v>
      </c>
      <c r="D6220" s="203" t="s">
        <v>11</v>
      </c>
      <c r="E6220" s="204" t="s">
        <v>14188</v>
      </c>
      <c r="F6220" s="49" t="s">
        <v>1296</v>
      </c>
      <c r="G6220" s="203">
        <v>3</v>
      </c>
      <c r="H6220" s="203" t="s">
        <v>14189</v>
      </c>
      <c r="I6220" s="205" t="s">
        <v>1440</v>
      </c>
      <c r="J6220" s="206"/>
      <c r="K6220" s="203">
        <v>26</v>
      </c>
      <c r="L6220" s="207" t="s">
        <v>827</v>
      </c>
      <c r="M6220" s="208" t="s">
        <v>1436</v>
      </c>
      <c r="N6220" s="209">
        <f t="shared" si="0"/>
        <v>2026</v>
      </c>
      <c r="O6220" s="210">
        <f t="shared" si="1"/>
        <v>1</v>
      </c>
      <c r="P6220" s="211" t="str">
        <f>IFERROR(VLOOKUP(F6220,연간집계!D:E,2,FALSE),"")</f>
        <v>PCMS_벽걸이2단캘린더</v>
      </c>
    </row>
    <row r="6221" spans="1:16" ht="12.75">
      <c r="A6221" s="201">
        <v>46049.505798611113</v>
      </c>
      <c r="B6221" s="202">
        <v>46049</v>
      </c>
      <c r="C6221" s="203" t="s">
        <v>14190</v>
      </c>
      <c r="D6221" s="203" t="s">
        <v>11</v>
      </c>
      <c r="E6221" s="204" t="s">
        <v>14191</v>
      </c>
      <c r="F6221" s="49" t="s">
        <v>847</v>
      </c>
      <c r="G6221" s="203">
        <v>1</v>
      </c>
      <c r="H6221" s="203" t="s">
        <v>14192</v>
      </c>
      <c r="I6221" s="205" t="s">
        <v>1440</v>
      </c>
      <c r="J6221" s="206"/>
      <c r="K6221" s="203">
        <v>62</v>
      </c>
      <c r="L6221" s="207" t="s">
        <v>827</v>
      </c>
      <c r="M6221" s="208" t="s">
        <v>1436</v>
      </c>
      <c r="N6221" s="209">
        <f t="shared" si="0"/>
        <v>2026</v>
      </c>
      <c r="O6221" s="210">
        <f t="shared" si="1"/>
        <v>1</v>
      </c>
      <c r="P6221" s="211" t="str">
        <f>IFERROR(VLOOKUP(F6221,연간집계!D:E,2,FALSE),"")</f>
        <v>스탠다드 포토북 8*11 (하드/무광)</v>
      </c>
    </row>
    <row r="6222" spans="1:16" ht="12.75">
      <c r="A6222" s="201">
        <v>46049.526770833334</v>
      </c>
      <c r="B6222" s="202">
        <v>46049</v>
      </c>
      <c r="C6222" s="203" t="s">
        <v>14193</v>
      </c>
      <c r="D6222" s="203" t="s">
        <v>11</v>
      </c>
      <c r="E6222" s="204" t="s">
        <v>14194</v>
      </c>
      <c r="F6222" s="49" t="s">
        <v>856</v>
      </c>
      <c r="G6222" s="203">
        <v>1</v>
      </c>
      <c r="H6222" s="203" t="s">
        <v>14195</v>
      </c>
      <c r="I6222" s="205" t="s">
        <v>1556</v>
      </c>
      <c r="J6222" s="206"/>
      <c r="K6222" s="203">
        <v>38</v>
      </c>
      <c r="L6222" s="207" t="s">
        <v>827</v>
      </c>
      <c r="M6222" s="208" t="s">
        <v>1436</v>
      </c>
      <c r="N6222" s="209">
        <f t="shared" si="0"/>
        <v>2026</v>
      </c>
      <c r="O6222" s="210">
        <f t="shared" si="1"/>
        <v>1</v>
      </c>
      <c r="P6222" s="211" t="str">
        <f>IFERROR(VLOOKUP(F6222,연간집계!D:E,2,FALSE),"")</f>
        <v>스탠다드 포토북 8*8 (하드/무광)</v>
      </c>
    </row>
    <row r="6223" spans="1:16" ht="12.75">
      <c r="A6223" s="201">
        <v>46049.58394675926</v>
      </c>
      <c r="B6223" s="202">
        <v>46049</v>
      </c>
      <c r="C6223" s="203" t="s">
        <v>14196</v>
      </c>
      <c r="D6223" s="203" t="s">
        <v>11</v>
      </c>
      <c r="E6223" s="204" t="s">
        <v>14197</v>
      </c>
      <c r="F6223" s="49" t="s">
        <v>838</v>
      </c>
      <c r="G6223" s="203">
        <v>1</v>
      </c>
      <c r="H6223" s="203" t="s">
        <v>14198</v>
      </c>
      <c r="I6223" s="205" t="s">
        <v>1501</v>
      </c>
      <c r="J6223" s="206"/>
      <c r="K6223" s="203">
        <v>24</v>
      </c>
      <c r="L6223" s="207" t="s">
        <v>827</v>
      </c>
      <c r="M6223" s="208" t="s">
        <v>2261</v>
      </c>
      <c r="N6223" s="209">
        <f t="shared" si="0"/>
        <v>2026</v>
      </c>
      <c r="O6223" s="210">
        <f t="shared" si="1"/>
        <v>1</v>
      </c>
      <c r="P6223" s="211" t="str">
        <f>IFERROR(VLOOKUP(F6223,연간집계!D:E,2,FALSE),"")</f>
        <v>스탠다드 포토북 6*8 (하드/무광)</v>
      </c>
    </row>
    <row r="6224" spans="1:16" ht="12.75">
      <c r="A6224" s="201">
        <v>46049.583958333336</v>
      </c>
      <c r="B6224" s="202">
        <v>46049</v>
      </c>
      <c r="C6224" s="203" t="s">
        <v>14199</v>
      </c>
      <c r="D6224" s="203" t="s">
        <v>11</v>
      </c>
      <c r="E6224" s="204" t="s">
        <v>14197</v>
      </c>
      <c r="F6224" s="49" t="s">
        <v>838</v>
      </c>
      <c r="G6224" s="203">
        <v>1</v>
      </c>
      <c r="H6224" s="203" t="s">
        <v>14198</v>
      </c>
      <c r="I6224" s="205" t="s">
        <v>1501</v>
      </c>
      <c r="J6224" s="206"/>
      <c r="K6224" s="203">
        <v>24</v>
      </c>
      <c r="L6224" s="207" t="s">
        <v>827</v>
      </c>
      <c r="M6224" s="208" t="s">
        <v>2261</v>
      </c>
      <c r="N6224" s="209">
        <f t="shared" si="0"/>
        <v>2026</v>
      </c>
      <c r="O6224" s="210">
        <f t="shared" si="1"/>
        <v>1</v>
      </c>
      <c r="P6224" s="211" t="str">
        <f>IFERROR(VLOOKUP(F6224,연간집계!D:E,2,FALSE),"")</f>
        <v>스탠다드 포토북 6*8 (하드/무광)</v>
      </c>
    </row>
    <row r="6225" spans="1:16" ht="12.75">
      <c r="A6225" s="201">
        <v>46049.583969907406</v>
      </c>
      <c r="B6225" s="202">
        <v>46049</v>
      </c>
      <c r="C6225" s="203" t="s">
        <v>14200</v>
      </c>
      <c r="D6225" s="203" t="s">
        <v>11</v>
      </c>
      <c r="E6225" s="204" t="s">
        <v>14197</v>
      </c>
      <c r="F6225" s="49" t="s">
        <v>838</v>
      </c>
      <c r="G6225" s="203">
        <v>1</v>
      </c>
      <c r="H6225" s="203" t="s">
        <v>14198</v>
      </c>
      <c r="I6225" s="205" t="s">
        <v>1501</v>
      </c>
      <c r="J6225" s="206"/>
      <c r="K6225" s="203">
        <v>24</v>
      </c>
      <c r="L6225" s="207" t="s">
        <v>827</v>
      </c>
      <c r="M6225" s="208" t="s">
        <v>2261</v>
      </c>
      <c r="N6225" s="209">
        <f t="shared" si="0"/>
        <v>2026</v>
      </c>
      <c r="O6225" s="210">
        <f t="shared" si="1"/>
        <v>1</v>
      </c>
      <c r="P6225" s="211" t="str">
        <f>IFERROR(VLOOKUP(F6225,연간집계!D:E,2,FALSE),"")</f>
        <v>스탠다드 포토북 6*8 (하드/무광)</v>
      </c>
    </row>
    <row r="6226" spans="1:16" ht="12.75">
      <c r="A6226" s="201">
        <v>46049.583993055552</v>
      </c>
      <c r="B6226" s="202">
        <v>46049</v>
      </c>
      <c r="C6226" s="203" t="s">
        <v>14201</v>
      </c>
      <c r="D6226" s="203" t="s">
        <v>11</v>
      </c>
      <c r="E6226" s="204" t="s">
        <v>14197</v>
      </c>
      <c r="F6226" s="49" t="s">
        <v>838</v>
      </c>
      <c r="G6226" s="203">
        <v>1</v>
      </c>
      <c r="H6226" s="203" t="s">
        <v>14198</v>
      </c>
      <c r="I6226" s="205" t="s">
        <v>1501</v>
      </c>
      <c r="J6226" s="206"/>
      <c r="K6226" s="203">
        <v>24</v>
      </c>
      <c r="L6226" s="207" t="s">
        <v>827</v>
      </c>
      <c r="M6226" s="208" t="s">
        <v>2261</v>
      </c>
      <c r="N6226" s="209">
        <f t="shared" si="0"/>
        <v>2026</v>
      </c>
      <c r="O6226" s="210">
        <f t="shared" si="1"/>
        <v>1</v>
      </c>
      <c r="P6226" s="211" t="str">
        <f>IFERROR(VLOOKUP(F6226,연간집계!D:E,2,FALSE),"")</f>
        <v>스탠다드 포토북 6*8 (하드/무광)</v>
      </c>
    </row>
    <row r="6227" spans="1:16" ht="12.75">
      <c r="A6227" s="201">
        <v>46049.584004629629</v>
      </c>
      <c r="B6227" s="202">
        <v>46049</v>
      </c>
      <c r="C6227" s="203" t="s">
        <v>14202</v>
      </c>
      <c r="D6227" s="203" t="s">
        <v>11</v>
      </c>
      <c r="E6227" s="204" t="s">
        <v>14197</v>
      </c>
      <c r="F6227" s="49" t="s">
        <v>838</v>
      </c>
      <c r="G6227" s="203">
        <v>1</v>
      </c>
      <c r="H6227" s="203" t="s">
        <v>14198</v>
      </c>
      <c r="I6227" s="205" t="s">
        <v>1501</v>
      </c>
      <c r="J6227" s="206"/>
      <c r="K6227" s="203">
        <v>24</v>
      </c>
      <c r="L6227" s="207" t="s">
        <v>827</v>
      </c>
      <c r="M6227" s="208" t="s">
        <v>2261</v>
      </c>
      <c r="N6227" s="209">
        <f t="shared" si="0"/>
        <v>2026</v>
      </c>
      <c r="O6227" s="210">
        <f t="shared" si="1"/>
        <v>1</v>
      </c>
      <c r="P6227" s="211" t="str">
        <f>IFERROR(VLOOKUP(F6227,연간집계!D:E,2,FALSE),"")</f>
        <v>스탠다드 포토북 6*8 (하드/무광)</v>
      </c>
    </row>
    <row r="6228" spans="1:16" ht="12.75">
      <c r="A6228" s="201">
        <v>46049.584016203706</v>
      </c>
      <c r="B6228" s="202">
        <v>46049</v>
      </c>
      <c r="C6228" s="203" t="s">
        <v>14203</v>
      </c>
      <c r="D6228" s="203" t="s">
        <v>11</v>
      </c>
      <c r="E6228" s="204" t="s">
        <v>14197</v>
      </c>
      <c r="F6228" s="49" t="s">
        <v>838</v>
      </c>
      <c r="G6228" s="203">
        <v>1</v>
      </c>
      <c r="H6228" s="203" t="s">
        <v>14198</v>
      </c>
      <c r="I6228" s="205" t="s">
        <v>1501</v>
      </c>
      <c r="J6228" s="206"/>
      <c r="K6228" s="203">
        <v>24</v>
      </c>
      <c r="L6228" s="207" t="s">
        <v>827</v>
      </c>
      <c r="M6228" s="208" t="s">
        <v>2261</v>
      </c>
      <c r="N6228" s="209">
        <f t="shared" si="0"/>
        <v>2026</v>
      </c>
      <c r="O6228" s="210">
        <f t="shared" si="1"/>
        <v>1</v>
      </c>
      <c r="P6228" s="211" t="str">
        <f>IFERROR(VLOOKUP(F6228,연간집계!D:E,2,FALSE),"")</f>
        <v>스탠다드 포토북 6*8 (하드/무광)</v>
      </c>
    </row>
    <row r="6229" spans="1:16" ht="12.75">
      <c r="A6229" s="201">
        <v>46049.584027777775</v>
      </c>
      <c r="B6229" s="202">
        <v>46049</v>
      </c>
      <c r="C6229" s="203" t="s">
        <v>14204</v>
      </c>
      <c r="D6229" s="203" t="s">
        <v>11</v>
      </c>
      <c r="E6229" s="204" t="s">
        <v>14197</v>
      </c>
      <c r="F6229" s="49" t="s">
        <v>838</v>
      </c>
      <c r="G6229" s="203">
        <v>1</v>
      </c>
      <c r="H6229" s="203" t="s">
        <v>14198</v>
      </c>
      <c r="I6229" s="205" t="s">
        <v>1501</v>
      </c>
      <c r="J6229" s="206"/>
      <c r="K6229" s="203">
        <v>24</v>
      </c>
      <c r="L6229" s="207" t="s">
        <v>827</v>
      </c>
      <c r="M6229" s="208" t="s">
        <v>2261</v>
      </c>
      <c r="N6229" s="209">
        <f t="shared" si="0"/>
        <v>2026</v>
      </c>
      <c r="O6229" s="210">
        <f t="shared" si="1"/>
        <v>1</v>
      </c>
      <c r="P6229" s="211" t="str">
        <f>IFERROR(VLOOKUP(F6229,연간집계!D:E,2,FALSE),"")</f>
        <v>스탠다드 포토북 6*8 (하드/무광)</v>
      </c>
    </row>
    <row r="6230" spans="1:16" ht="12.75">
      <c r="A6230" s="201">
        <v>46049.584039351852</v>
      </c>
      <c r="B6230" s="202">
        <v>46049</v>
      </c>
      <c r="C6230" s="203" t="s">
        <v>14205</v>
      </c>
      <c r="D6230" s="203" t="s">
        <v>11</v>
      </c>
      <c r="E6230" s="204" t="s">
        <v>14197</v>
      </c>
      <c r="F6230" s="49" t="s">
        <v>838</v>
      </c>
      <c r="G6230" s="203">
        <v>1</v>
      </c>
      <c r="H6230" s="203" t="s">
        <v>14198</v>
      </c>
      <c r="I6230" s="205" t="s">
        <v>1501</v>
      </c>
      <c r="J6230" s="206"/>
      <c r="K6230" s="203">
        <v>24</v>
      </c>
      <c r="L6230" s="207" t="s">
        <v>827</v>
      </c>
      <c r="M6230" s="208" t="s">
        <v>2261</v>
      </c>
      <c r="N6230" s="209">
        <f t="shared" si="0"/>
        <v>2026</v>
      </c>
      <c r="O6230" s="210">
        <f t="shared" si="1"/>
        <v>1</v>
      </c>
      <c r="P6230" s="211" t="str">
        <f>IFERROR(VLOOKUP(F6230,연간집계!D:E,2,FALSE),"")</f>
        <v>스탠다드 포토북 6*8 (하드/무광)</v>
      </c>
    </row>
    <row r="6231" spans="1:16" ht="12.75">
      <c r="A6231" s="201">
        <v>46049.604675925926</v>
      </c>
      <c r="B6231" s="202">
        <v>46049</v>
      </c>
      <c r="C6231" s="203" t="s">
        <v>14206</v>
      </c>
      <c r="D6231" s="203" t="s">
        <v>11</v>
      </c>
      <c r="E6231" s="204" t="s">
        <v>14207</v>
      </c>
      <c r="F6231" s="49" t="s">
        <v>1058</v>
      </c>
      <c r="G6231" s="203">
        <v>1</v>
      </c>
      <c r="H6231" s="203" t="s">
        <v>14208</v>
      </c>
      <c r="I6231" s="205" t="s">
        <v>1440</v>
      </c>
      <c r="J6231" s="206"/>
      <c r="K6231" s="203">
        <v>144</v>
      </c>
      <c r="L6231" s="207" t="s">
        <v>827</v>
      </c>
      <c r="M6231" s="208" t="s">
        <v>1471</v>
      </c>
      <c r="N6231" s="209">
        <f t="shared" si="0"/>
        <v>2026</v>
      </c>
      <c r="O6231" s="210">
        <f t="shared" si="1"/>
        <v>1</v>
      </c>
      <c r="P6231" s="211" t="str">
        <f>IFERROR(VLOOKUP(F6231,연간집계!D:E,2,FALSE),"")</f>
        <v>프리북 150 (하드)</v>
      </c>
    </row>
    <row r="6232" spans="1:16" ht="12.75">
      <c r="A6232" s="201">
        <v>46049.691388888888</v>
      </c>
      <c r="B6232" s="202">
        <v>46049</v>
      </c>
      <c r="C6232" s="203" t="s">
        <v>14209</v>
      </c>
      <c r="D6232" s="203" t="s">
        <v>11</v>
      </c>
      <c r="E6232" s="204" t="s">
        <v>14210</v>
      </c>
      <c r="F6232" s="49" t="s">
        <v>880</v>
      </c>
      <c r="G6232" s="203">
        <v>1</v>
      </c>
      <c r="H6232" s="203" t="s">
        <v>607</v>
      </c>
      <c r="I6232" s="205" t="s">
        <v>1501</v>
      </c>
      <c r="J6232" s="208" t="s">
        <v>8593</v>
      </c>
      <c r="K6232" s="203">
        <v>66</v>
      </c>
      <c r="L6232" s="207" t="s">
        <v>827</v>
      </c>
      <c r="M6232" s="208" t="s">
        <v>1436</v>
      </c>
      <c r="N6232" s="209">
        <f t="shared" si="0"/>
        <v>2026</v>
      </c>
      <c r="O6232" s="210">
        <f t="shared" si="1"/>
        <v>1</v>
      </c>
      <c r="P6232" s="211" t="str">
        <f>IFERROR(VLOOKUP(F6232,연간집계!D:E,2,FALSE),"")</f>
        <v>레코드북 150</v>
      </c>
    </row>
    <row r="6233" spans="1:16" ht="12.75">
      <c r="A6233" s="201">
        <v>46049.706516203703</v>
      </c>
      <c r="B6233" s="202">
        <v>46049</v>
      </c>
      <c r="C6233" s="203" t="s">
        <v>14211</v>
      </c>
      <c r="D6233" s="203" t="s">
        <v>11</v>
      </c>
      <c r="E6233" s="204" t="s">
        <v>14212</v>
      </c>
      <c r="F6233" s="49" t="s">
        <v>880</v>
      </c>
      <c r="G6233" s="203">
        <v>1</v>
      </c>
      <c r="H6233" s="203" t="s">
        <v>2798</v>
      </c>
      <c r="I6233" s="205" t="s">
        <v>2144</v>
      </c>
      <c r="J6233" s="208" t="s">
        <v>8593</v>
      </c>
      <c r="K6233" s="203">
        <v>62</v>
      </c>
      <c r="L6233" s="207" t="s">
        <v>827</v>
      </c>
      <c r="M6233" s="208" t="s">
        <v>1471</v>
      </c>
      <c r="N6233" s="209">
        <f t="shared" si="0"/>
        <v>2026</v>
      </c>
      <c r="O6233" s="210">
        <f t="shared" si="1"/>
        <v>1</v>
      </c>
      <c r="P6233" s="211" t="str">
        <f>IFERROR(VLOOKUP(F6233,연간집계!D:E,2,FALSE),"")</f>
        <v>레코드북 150</v>
      </c>
    </row>
    <row r="6234" spans="1:16" ht="12.75">
      <c r="A6234" s="201">
        <v>46049.743287037039</v>
      </c>
      <c r="B6234" s="202">
        <v>46049</v>
      </c>
      <c r="C6234" s="203" t="s">
        <v>14213</v>
      </c>
      <c r="D6234" s="203" t="s">
        <v>11</v>
      </c>
      <c r="E6234" s="204" t="s">
        <v>14214</v>
      </c>
      <c r="F6234" s="49" t="s">
        <v>1076</v>
      </c>
      <c r="G6234" s="203">
        <v>2</v>
      </c>
      <c r="H6234" s="203" t="s">
        <v>14215</v>
      </c>
      <c r="I6234" s="205" t="s">
        <v>1566</v>
      </c>
      <c r="J6234" s="203" t="s">
        <v>4458</v>
      </c>
      <c r="K6234" s="203">
        <v>60</v>
      </c>
      <c r="L6234" s="207" t="s">
        <v>827</v>
      </c>
      <c r="M6234" s="208" t="s">
        <v>5021</v>
      </c>
      <c r="N6234" s="209">
        <f t="shared" si="0"/>
        <v>2026</v>
      </c>
      <c r="O6234" s="210">
        <f t="shared" si="1"/>
        <v>1</v>
      </c>
      <c r="P6234" s="211" t="str">
        <f>IFERROR(VLOOKUP(F6234,연간집계!D:E,2,FALSE),"")</f>
        <v>레더북 (다크네이비)</v>
      </c>
    </row>
    <row r="6235" spans="1:16" ht="12.75">
      <c r="A6235" s="201">
        <v>46049.752696759257</v>
      </c>
      <c r="B6235" s="202">
        <v>46049</v>
      </c>
      <c r="C6235" s="203" t="s">
        <v>14216</v>
      </c>
      <c r="D6235" s="203" t="s">
        <v>11</v>
      </c>
      <c r="E6235" s="204" t="s">
        <v>14217</v>
      </c>
      <c r="F6235" s="49" t="s">
        <v>64</v>
      </c>
      <c r="G6235" s="203">
        <v>1</v>
      </c>
      <c r="H6235" s="203" t="s">
        <v>1656</v>
      </c>
      <c r="I6235" s="205" t="s">
        <v>1440</v>
      </c>
      <c r="J6235" s="206"/>
      <c r="K6235" s="203">
        <v>60</v>
      </c>
      <c r="L6235" s="207" t="s">
        <v>827</v>
      </c>
      <c r="M6235" s="208" t="s">
        <v>1493</v>
      </c>
      <c r="N6235" s="209">
        <f t="shared" si="0"/>
        <v>2026</v>
      </c>
      <c r="O6235" s="210">
        <f t="shared" si="1"/>
        <v>1</v>
      </c>
      <c r="P6235" s="211" t="str">
        <f>IFERROR(VLOOKUP(F6235,연간집계!D:E,2,FALSE),"")</f>
        <v>플라이트북 276</v>
      </c>
    </row>
    <row r="6236" spans="1:16" ht="12.75">
      <c r="A6236" s="201">
        <v>46049.752708333333</v>
      </c>
      <c r="B6236" s="202">
        <v>46049</v>
      </c>
      <c r="C6236" s="203" t="s">
        <v>14218</v>
      </c>
      <c r="D6236" s="203" t="s">
        <v>11</v>
      </c>
      <c r="E6236" s="204" t="s">
        <v>14217</v>
      </c>
      <c r="F6236" s="49" t="s">
        <v>64</v>
      </c>
      <c r="G6236" s="203">
        <v>1</v>
      </c>
      <c r="H6236" s="203" t="s">
        <v>1656</v>
      </c>
      <c r="I6236" s="205" t="s">
        <v>1440</v>
      </c>
      <c r="J6236" s="206"/>
      <c r="K6236" s="203">
        <v>60</v>
      </c>
      <c r="L6236" s="207" t="s">
        <v>827</v>
      </c>
      <c r="M6236" s="208" t="s">
        <v>1493</v>
      </c>
      <c r="N6236" s="209">
        <f t="shared" si="0"/>
        <v>2026</v>
      </c>
      <c r="O6236" s="210">
        <f t="shared" si="1"/>
        <v>1</v>
      </c>
      <c r="P6236" s="211" t="str">
        <f>IFERROR(VLOOKUP(F6236,연간집계!D:E,2,FALSE),"")</f>
        <v>플라이트북 276</v>
      </c>
    </row>
    <row r="6237" spans="1:16" ht="12.75">
      <c r="A6237" s="201">
        <v>46049.75271990741</v>
      </c>
      <c r="B6237" s="202">
        <v>46049</v>
      </c>
      <c r="C6237" s="203" t="s">
        <v>14219</v>
      </c>
      <c r="D6237" s="203" t="s">
        <v>11</v>
      </c>
      <c r="E6237" s="204" t="s">
        <v>14217</v>
      </c>
      <c r="F6237" s="49" t="s">
        <v>1046</v>
      </c>
      <c r="G6237" s="203">
        <v>1</v>
      </c>
      <c r="H6237" s="203" t="s">
        <v>1656</v>
      </c>
      <c r="I6237" s="205" t="s">
        <v>1440</v>
      </c>
      <c r="J6237" s="206"/>
      <c r="K6237" s="203">
        <v>62</v>
      </c>
      <c r="L6237" s="207" t="s">
        <v>827</v>
      </c>
      <c r="M6237" s="208" t="s">
        <v>1493</v>
      </c>
      <c r="N6237" s="209">
        <f t="shared" si="0"/>
        <v>2026</v>
      </c>
      <c r="O6237" s="210">
        <f t="shared" si="1"/>
        <v>1</v>
      </c>
      <c r="P6237" s="211" t="str">
        <f>IFERROR(VLOOKUP(F6237,연간집계!D:E,2,FALSE),"")</f>
        <v>프리북와이드 (소프트)</v>
      </c>
    </row>
    <row r="6238" spans="1:16" ht="12.75">
      <c r="A6238" s="201">
        <v>46049.764918981484</v>
      </c>
      <c r="B6238" s="202">
        <v>46049</v>
      </c>
      <c r="C6238" s="203" t="s">
        <v>14220</v>
      </c>
      <c r="D6238" s="203" t="s">
        <v>11</v>
      </c>
      <c r="E6238" s="204" t="s">
        <v>14221</v>
      </c>
      <c r="F6238" s="49" t="s">
        <v>64</v>
      </c>
      <c r="G6238" s="203">
        <v>1</v>
      </c>
      <c r="H6238" s="203" t="s">
        <v>6114</v>
      </c>
      <c r="I6238" s="205" t="s">
        <v>1459</v>
      </c>
      <c r="J6238" s="206"/>
      <c r="K6238" s="203">
        <v>50</v>
      </c>
      <c r="L6238" s="207" t="s">
        <v>827</v>
      </c>
      <c r="M6238" s="208" t="s">
        <v>1425</v>
      </c>
      <c r="N6238" s="209">
        <f t="shared" si="0"/>
        <v>2026</v>
      </c>
      <c r="O6238" s="210">
        <f t="shared" si="1"/>
        <v>1</v>
      </c>
      <c r="P6238" s="211" t="str">
        <f>IFERROR(VLOOKUP(F6238,연간집계!D:E,2,FALSE),"")</f>
        <v>플라이트북 276</v>
      </c>
    </row>
    <row r="6239" spans="1:16" ht="12.75">
      <c r="A6239" s="201">
        <v>46049.893634259257</v>
      </c>
      <c r="B6239" s="202">
        <v>46049</v>
      </c>
      <c r="C6239" s="203" t="s">
        <v>14222</v>
      </c>
      <c r="D6239" s="203" t="s">
        <v>11</v>
      </c>
      <c r="E6239" s="204" t="s">
        <v>14223</v>
      </c>
      <c r="F6239" s="49" t="s">
        <v>856</v>
      </c>
      <c r="G6239" s="203">
        <v>2</v>
      </c>
      <c r="H6239" s="203" t="s">
        <v>14224</v>
      </c>
      <c r="I6239" s="205" t="s">
        <v>1453</v>
      </c>
      <c r="J6239" s="206"/>
      <c r="K6239" s="203">
        <v>26</v>
      </c>
      <c r="L6239" s="207" t="s">
        <v>827</v>
      </c>
      <c r="M6239" s="208" t="s">
        <v>1436</v>
      </c>
      <c r="N6239" s="209">
        <f t="shared" si="0"/>
        <v>2026</v>
      </c>
      <c r="O6239" s="210">
        <f t="shared" si="1"/>
        <v>1</v>
      </c>
      <c r="P6239" s="211" t="str">
        <f>IFERROR(VLOOKUP(F6239,연간집계!D:E,2,FALSE),"")</f>
        <v>스탠다드 포토북 8*8 (하드/무광)</v>
      </c>
    </row>
    <row r="6240" spans="1:16" ht="12.75">
      <c r="A6240" s="201">
        <v>46049.947650462964</v>
      </c>
      <c r="B6240" s="202">
        <v>46049</v>
      </c>
      <c r="C6240" s="203" t="s">
        <v>14225</v>
      </c>
      <c r="D6240" s="203" t="s">
        <v>11</v>
      </c>
      <c r="E6240" s="204" t="s">
        <v>14226</v>
      </c>
      <c r="F6240" s="49" t="s">
        <v>885</v>
      </c>
      <c r="G6240" s="203">
        <v>1</v>
      </c>
      <c r="H6240" s="203" t="s">
        <v>5353</v>
      </c>
      <c r="I6240" s="205" t="s">
        <v>1440</v>
      </c>
      <c r="J6240" s="206"/>
      <c r="K6240" s="203">
        <v>76</v>
      </c>
      <c r="L6240" s="207" t="s">
        <v>827</v>
      </c>
      <c r="M6240" s="208" t="s">
        <v>1493</v>
      </c>
      <c r="N6240" s="209">
        <f t="shared" si="0"/>
        <v>2026</v>
      </c>
      <c r="O6240" s="210">
        <f t="shared" si="1"/>
        <v>1</v>
      </c>
      <c r="P6240" s="211" t="str">
        <f>IFERROR(VLOOKUP(F6240,연간집계!D:E,2,FALSE),"")</f>
        <v>마이트립북 150</v>
      </c>
    </row>
    <row r="6241" spans="1:16" ht="12.75">
      <c r="A6241" s="201">
        <v>46049.989618055559</v>
      </c>
      <c r="B6241" s="202">
        <v>46049</v>
      </c>
      <c r="C6241" s="203" t="s">
        <v>14227</v>
      </c>
      <c r="D6241" s="203" t="s">
        <v>11</v>
      </c>
      <c r="E6241" s="204" t="s">
        <v>14228</v>
      </c>
      <c r="F6241" s="49" t="s">
        <v>880</v>
      </c>
      <c r="G6241" s="203">
        <v>1</v>
      </c>
      <c r="H6241" s="203" t="s">
        <v>14229</v>
      </c>
      <c r="I6241" s="205" t="s">
        <v>1672</v>
      </c>
      <c r="J6241" s="208" t="s">
        <v>8303</v>
      </c>
      <c r="K6241" s="203">
        <v>78</v>
      </c>
      <c r="L6241" s="207" t="s">
        <v>827</v>
      </c>
      <c r="M6241" s="208" t="s">
        <v>1425</v>
      </c>
      <c r="N6241" s="209">
        <f t="shared" si="0"/>
        <v>2026</v>
      </c>
      <c r="O6241" s="210">
        <f t="shared" si="1"/>
        <v>1</v>
      </c>
      <c r="P6241" s="211" t="str">
        <f>IFERROR(VLOOKUP(F6241,연간집계!D:E,2,FALSE),"")</f>
        <v>레코드북 150</v>
      </c>
    </row>
    <row r="6242" spans="1:16" ht="12.75">
      <c r="A6242" s="201">
        <v>46050.007905092592</v>
      </c>
      <c r="B6242" s="202">
        <v>46050</v>
      </c>
      <c r="C6242" s="203" t="s">
        <v>14230</v>
      </c>
      <c r="D6242" s="203" t="s">
        <v>11</v>
      </c>
      <c r="E6242" s="204" t="s">
        <v>14231</v>
      </c>
      <c r="F6242" s="49" t="s">
        <v>887</v>
      </c>
      <c r="G6242" s="203">
        <v>1</v>
      </c>
      <c r="H6242" s="203" t="s">
        <v>14232</v>
      </c>
      <c r="I6242" s="205" t="s">
        <v>1773</v>
      </c>
      <c r="J6242" s="206"/>
      <c r="K6242" s="203">
        <v>52</v>
      </c>
      <c r="L6242" s="207" t="s">
        <v>827</v>
      </c>
      <c r="M6242" s="208" t="s">
        <v>1436</v>
      </c>
      <c r="N6242" s="209">
        <f t="shared" si="0"/>
        <v>2026</v>
      </c>
      <c r="O6242" s="210">
        <f t="shared" si="1"/>
        <v>1</v>
      </c>
      <c r="P6242" s="211" t="str">
        <f>IFERROR(VLOOKUP(F6242,연간집계!D:E,2,FALSE),"")</f>
        <v>마이트립북 198</v>
      </c>
    </row>
    <row r="6243" spans="1:16" ht="12.75">
      <c r="A6243" s="201">
        <v>46050.007928240739</v>
      </c>
      <c r="B6243" s="202">
        <v>46050</v>
      </c>
      <c r="C6243" s="203" t="s">
        <v>14233</v>
      </c>
      <c r="D6243" s="203" t="s">
        <v>11</v>
      </c>
      <c r="E6243" s="204" t="s">
        <v>14231</v>
      </c>
      <c r="F6243" s="49" t="s">
        <v>1033</v>
      </c>
      <c r="G6243" s="203">
        <v>1</v>
      </c>
      <c r="H6243" s="203" t="s">
        <v>14232</v>
      </c>
      <c r="I6243" s="205" t="s">
        <v>1435</v>
      </c>
      <c r="J6243" s="208" t="s">
        <v>1435</v>
      </c>
      <c r="K6243" s="203">
        <v>48</v>
      </c>
      <c r="L6243" s="207" t="s">
        <v>827</v>
      </c>
      <c r="M6243" s="208" t="s">
        <v>1436</v>
      </c>
      <c r="N6243" s="209">
        <f t="shared" si="0"/>
        <v>2026</v>
      </c>
      <c r="O6243" s="210">
        <f t="shared" si="1"/>
        <v>1</v>
      </c>
      <c r="P6243" s="211" t="str">
        <f>IFERROR(VLOOKUP(F6243,연간집계!D:E,2,FALSE),"")</f>
        <v>트래블북 198 (소프트/46p)</v>
      </c>
    </row>
    <row r="6244" spans="1:16" ht="12.75">
      <c r="A6244" s="201">
        <v>46050.007939814815</v>
      </c>
      <c r="B6244" s="202">
        <v>46050</v>
      </c>
      <c r="C6244" s="203" t="s">
        <v>14234</v>
      </c>
      <c r="D6244" s="203" t="s">
        <v>11</v>
      </c>
      <c r="E6244" s="204" t="s">
        <v>14231</v>
      </c>
      <c r="F6244" s="49" t="s">
        <v>1031</v>
      </c>
      <c r="G6244" s="203">
        <v>1</v>
      </c>
      <c r="H6244" s="203" t="s">
        <v>14232</v>
      </c>
      <c r="I6244" s="205" t="s">
        <v>1455</v>
      </c>
      <c r="J6244" s="208" t="s">
        <v>1455</v>
      </c>
      <c r="K6244" s="203">
        <v>80</v>
      </c>
      <c r="L6244" s="207" t="s">
        <v>827</v>
      </c>
      <c r="M6244" s="208" t="s">
        <v>1436</v>
      </c>
      <c r="N6244" s="209">
        <f t="shared" si="0"/>
        <v>2026</v>
      </c>
      <c r="O6244" s="210">
        <f t="shared" si="1"/>
        <v>1</v>
      </c>
      <c r="P6244" s="211" t="str">
        <f>IFERROR(VLOOKUP(F6244,연간집계!D:E,2,FALSE),"")</f>
        <v>트래블북 198 (소프트/78p)</v>
      </c>
    </row>
    <row r="6245" spans="1:16" ht="12.75">
      <c r="A6245" s="201">
        <v>46050.017013888886</v>
      </c>
      <c r="B6245" s="202">
        <v>46050</v>
      </c>
      <c r="C6245" s="203" t="s">
        <v>14235</v>
      </c>
      <c r="D6245" s="203" t="s">
        <v>11</v>
      </c>
      <c r="E6245" s="204" t="s">
        <v>14236</v>
      </c>
      <c r="F6245" s="49" t="s">
        <v>1296</v>
      </c>
      <c r="G6245" s="203">
        <v>2</v>
      </c>
      <c r="H6245" s="203" t="s">
        <v>14237</v>
      </c>
      <c r="I6245" s="205" t="s">
        <v>5190</v>
      </c>
      <c r="J6245" s="206"/>
      <c r="K6245" s="203">
        <v>26</v>
      </c>
      <c r="L6245" s="207" t="s">
        <v>827</v>
      </c>
      <c r="M6245" s="208" t="s">
        <v>1471</v>
      </c>
      <c r="N6245" s="209">
        <f t="shared" si="0"/>
        <v>2026</v>
      </c>
      <c r="O6245" s="210">
        <f t="shared" si="1"/>
        <v>1</v>
      </c>
      <c r="P6245" s="211" t="str">
        <f>IFERROR(VLOOKUP(F6245,연간집계!D:E,2,FALSE),"")</f>
        <v>PCMS_벽걸이2단캘린더</v>
      </c>
    </row>
    <row r="6246" spans="1:16" ht="12.75">
      <c r="A6246" s="201">
        <v>46050.031909722224</v>
      </c>
      <c r="B6246" s="202">
        <v>46050</v>
      </c>
      <c r="C6246" s="203" t="s">
        <v>14238</v>
      </c>
      <c r="D6246" s="203" t="s">
        <v>11</v>
      </c>
      <c r="E6246" s="204" t="s">
        <v>14239</v>
      </c>
      <c r="F6246" s="49" t="s">
        <v>856</v>
      </c>
      <c r="G6246" s="203">
        <v>1</v>
      </c>
      <c r="H6246" s="203" t="s">
        <v>14100</v>
      </c>
      <c r="I6246" s="205" t="s">
        <v>2144</v>
      </c>
      <c r="J6246" s="206"/>
      <c r="K6246" s="203">
        <v>66</v>
      </c>
      <c r="L6246" s="207" t="s">
        <v>827</v>
      </c>
      <c r="M6246" s="208" t="s">
        <v>1645</v>
      </c>
      <c r="N6246" s="209">
        <f t="shared" si="0"/>
        <v>2026</v>
      </c>
      <c r="O6246" s="210">
        <f t="shared" si="1"/>
        <v>1</v>
      </c>
      <c r="P6246" s="211" t="str">
        <f>IFERROR(VLOOKUP(F6246,연간집계!D:E,2,FALSE),"")</f>
        <v>스탠다드 포토북 8*8 (하드/무광)</v>
      </c>
    </row>
    <row r="6247" spans="1:16" ht="12.75">
      <c r="A6247" s="201">
        <v>46050.031921296293</v>
      </c>
      <c r="B6247" s="202">
        <v>46050</v>
      </c>
      <c r="C6247" s="203" t="s">
        <v>14240</v>
      </c>
      <c r="D6247" s="203" t="s">
        <v>11</v>
      </c>
      <c r="E6247" s="204" t="s">
        <v>14239</v>
      </c>
      <c r="F6247" s="49" t="s">
        <v>856</v>
      </c>
      <c r="G6247" s="203">
        <v>1</v>
      </c>
      <c r="H6247" s="203" t="s">
        <v>14100</v>
      </c>
      <c r="I6247" s="205" t="s">
        <v>2144</v>
      </c>
      <c r="J6247" s="206"/>
      <c r="K6247" s="203">
        <v>62</v>
      </c>
      <c r="L6247" s="207" t="s">
        <v>827</v>
      </c>
      <c r="M6247" s="208" t="s">
        <v>1645</v>
      </c>
      <c r="N6247" s="209">
        <f t="shared" si="0"/>
        <v>2026</v>
      </c>
      <c r="O6247" s="210">
        <f t="shared" si="1"/>
        <v>1</v>
      </c>
      <c r="P6247" s="211" t="str">
        <f>IFERROR(VLOOKUP(F6247,연간집계!D:E,2,FALSE),"")</f>
        <v>스탠다드 포토북 8*8 (하드/무광)</v>
      </c>
    </row>
    <row r="6248" spans="1:16" ht="12.75">
      <c r="A6248" s="201">
        <v>46050.055810185186</v>
      </c>
      <c r="B6248" s="202">
        <v>46050</v>
      </c>
      <c r="C6248" s="203" t="s">
        <v>14241</v>
      </c>
      <c r="D6248" s="203" t="s">
        <v>11</v>
      </c>
      <c r="E6248" s="204" t="s">
        <v>14242</v>
      </c>
      <c r="F6248" s="49" t="s">
        <v>1247</v>
      </c>
      <c r="G6248" s="203">
        <v>1</v>
      </c>
      <c r="H6248" s="203" t="s">
        <v>14243</v>
      </c>
      <c r="I6248" s="205" t="s">
        <v>1556</v>
      </c>
      <c r="J6248" s="206"/>
      <c r="K6248" s="203">
        <v>24</v>
      </c>
      <c r="L6248" s="207" t="s">
        <v>828</v>
      </c>
      <c r="M6248" s="208" t="s">
        <v>1436</v>
      </c>
      <c r="N6248" s="209">
        <f t="shared" si="0"/>
        <v>2026</v>
      </c>
      <c r="O6248" s="210">
        <f t="shared" si="1"/>
        <v>1</v>
      </c>
      <c r="P6248" s="211" t="str">
        <f>IFERROR(VLOOKUP(F6248,연간집계!D:E,2,FALSE),"")</f>
        <v>모바일 포토북 197 (여행)</v>
      </c>
    </row>
    <row r="6249" spans="1:16" ht="12.75">
      <c r="A6249" s="201">
        <v>46050.055821759262</v>
      </c>
      <c r="B6249" s="202">
        <v>46050</v>
      </c>
      <c r="C6249" s="203" t="s">
        <v>14244</v>
      </c>
      <c r="D6249" s="203" t="s">
        <v>11</v>
      </c>
      <c r="E6249" s="204" t="s">
        <v>14242</v>
      </c>
      <c r="F6249" s="49" t="s">
        <v>1247</v>
      </c>
      <c r="G6249" s="203">
        <v>1</v>
      </c>
      <c r="H6249" s="203" t="s">
        <v>14243</v>
      </c>
      <c r="I6249" s="205" t="s">
        <v>1556</v>
      </c>
      <c r="J6249" s="206"/>
      <c r="K6249" s="203">
        <v>24</v>
      </c>
      <c r="L6249" s="207" t="s">
        <v>828</v>
      </c>
      <c r="M6249" s="208" t="s">
        <v>1436</v>
      </c>
      <c r="N6249" s="209">
        <f t="shared" si="0"/>
        <v>2026</v>
      </c>
      <c r="O6249" s="210">
        <f t="shared" si="1"/>
        <v>1</v>
      </c>
      <c r="P6249" s="211" t="str">
        <f>IFERROR(VLOOKUP(F6249,연간집계!D:E,2,FALSE),"")</f>
        <v>모바일 포토북 197 (여행)</v>
      </c>
    </row>
    <row r="6250" spans="1:16" ht="12.75">
      <c r="A6250" s="201">
        <v>46050.24359953704</v>
      </c>
      <c r="B6250" s="202">
        <v>46050</v>
      </c>
      <c r="C6250" s="203" t="s">
        <v>14245</v>
      </c>
      <c r="D6250" s="203" t="s">
        <v>11</v>
      </c>
      <c r="E6250" s="204" t="s">
        <v>14246</v>
      </c>
      <c r="F6250" s="49" t="s">
        <v>1318</v>
      </c>
      <c r="G6250" s="203">
        <v>1</v>
      </c>
      <c r="H6250" s="203" t="s">
        <v>14247</v>
      </c>
      <c r="I6250" s="205" t="s">
        <v>1668</v>
      </c>
      <c r="J6250" s="208" t="s">
        <v>1787</v>
      </c>
      <c r="K6250" s="203">
        <v>1</v>
      </c>
      <c r="L6250" s="207" t="s">
        <v>827</v>
      </c>
      <c r="M6250" s="208" t="s">
        <v>1645</v>
      </c>
      <c r="N6250" s="209">
        <f t="shared" si="0"/>
        <v>2026</v>
      </c>
      <c r="O6250" s="210">
        <f t="shared" si="1"/>
        <v>1</v>
      </c>
      <c r="P6250" s="211" t="str">
        <f>IFERROR(VLOOKUP(F6250,연간집계!D:E,2,FALSE),"")</f>
        <v>원목액자 203_브라운</v>
      </c>
    </row>
    <row r="6251" spans="1:16" ht="12.75">
      <c r="A6251" s="201">
        <v>46050.345057870371</v>
      </c>
      <c r="B6251" s="202">
        <v>46050</v>
      </c>
      <c r="C6251" s="203" t="s">
        <v>14248</v>
      </c>
      <c r="D6251" s="203" t="s">
        <v>11</v>
      </c>
      <c r="E6251" s="204" t="s">
        <v>14249</v>
      </c>
      <c r="F6251" s="49" t="s">
        <v>1204</v>
      </c>
      <c r="G6251" s="203">
        <v>1</v>
      </c>
      <c r="H6251" s="203" t="s">
        <v>5841</v>
      </c>
      <c r="I6251" s="205" t="s">
        <v>1716</v>
      </c>
      <c r="J6251" s="208" t="s">
        <v>1444</v>
      </c>
      <c r="K6251" s="203">
        <v>54</v>
      </c>
      <c r="L6251" s="207" t="s">
        <v>827</v>
      </c>
      <c r="M6251" s="208" t="s">
        <v>1445</v>
      </c>
      <c r="N6251" s="209">
        <f t="shared" si="0"/>
        <v>2026</v>
      </c>
      <c r="O6251" s="210">
        <f t="shared" si="1"/>
        <v>1</v>
      </c>
      <c r="P6251" s="211" t="str">
        <f>IFERROR(VLOOKUP(F6251,연간집계!D:E,2,FALSE),"")</f>
        <v>히스토리북_블랙</v>
      </c>
    </row>
    <row r="6252" spans="1:16" ht="12.75">
      <c r="A6252" s="201">
        <v>46050.374826388892</v>
      </c>
      <c r="B6252" s="202">
        <v>46050</v>
      </c>
      <c r="C6252" s="203" t="s">
        <v>14250</v>
      </c>
      <c r="D6252" s="203" t="s">
        <v>11</v>
      </c>
      <c r="E6252" s="204" t="s">
        <v>14251</v>
      </c>
      <c r="F6252" s="49" t="s">
        <v>1056</v>
      </c>
      <c r="G6252" s="203">
        <v>1</v>
      </c>
      <c r="H6252" s="203" t="s">
        <v>10900</v>
      </c>
      <c r="I6252" s="205" t="s">
        <v>1440</v>
      </c>
      <c r="J6252" s="206"/>
      <c r="K6252" s="203">
        <v>160</v>
      </c>
      <c r="L6252" s="207" t="s">
        <v>827</v>
      </c>
      <c r="M6252" s="208" t="s">
        <v>1436</v>
      </c>
      <c r="N6252" s="209">
        <f t="shared" si="0"/>
        <v>2026</v>
      </c>
      <c r="O6252" s="210">
        <f t="shared" si="1"/>
        <v>1</v>
      </c>
      <c r="P6252" s="211" t="str">
        <f>IFERROR(VLOOKUP(F6252,연간집계!D:E,2,FALSE),"")</f>
        <v>프리북 150 (소프트)</v>
      </c>
    </row>
    <row r="6253" spans="1:16" ht="12.75">
      <c r="A6253" s="201">
        <v>46050.395821759259</v>
      </c>
      <c r="B6253" s="202">
        <v>46050</v>
      </c>
      <c r="C6253" s="203" t="s">
        <v>14252</v>
      </c>
      <c r="D6253" s="203" t="s">
        <v>11</v>
      </c>
      <c r="E6253" s="204" t="s">
        <v>14253</v>
      </c>
      <c r="F6253" s="49" t="s">
        <v>1355</v>
      </c>
      <c r="G6253" s="203">
        <v>1</v>
      </c>
      <c r="H6253" s="203" t="s">
        <v>14254</v>
      </c>
      <c r="I6253" s="205" t="s">
        <v>1501</v>
      </c>
      <c r="J6253" s="206"/>
      <c r="K6253" s="203">
        <v>10</v>
      </c>
      <c r="L6253" s="207" t="s">
        <v>827</v>
      </c>
      <c r="M6253" s="208" t="s">
        <v>1629</v>
      </c>
      <c r="N6253" s="209">
        <f t="shared" si="0"/>
        <v>2026</v>
      </c>
      <c r="O6253" s="210">
        <f t="shared" si="1"/>
        <v>1</v>
      </c>
      <c r="P6253" s="211" t="str">
        <f>IFERROR(VLOOKUP(F6253,연간집계!D:E,2,FALSE),"")</f>
        <v>PCMS_엽서 135</v>
      </c>
    </row>
    <row r="6254" spans="1:16" ht="12.75">
      <c r="A6254" s="201">
        <v>46050.453067129631</v>
      </c>
      <c r="B6254" s="202">
        <v>46050</v>
      </c>
      <c r="C6254" s="203" t="s">
        <v>14255</v>
      </c>
      <c r="D6254" s="203" t="s">
        <v>11</v>
      </c>
      <c r="E6254" s="204" t="s">
        <v>14256</v>
      </c>
      <c r="F6254" s="49" t="s">
        <v>412</v>
      </c>
      <c r="G6254" s="203">
        <v>1</v>
      </c>
      <c r="H6254" s="203" t="s">
        <v>413</v>
      </c>
      <c r="I6254" s="205" t="s">
        <v>1440</v>
      </c>
      <c r="J6254" s="208" t="s">
        <v>1769</v>
      </c>
      <c r="K6254" s="203">
        <v>60</v>
      </c>
      <c r="L6254" s="207" t="s">
        <v>827</v>
      </c>
      <c r="M6254" s="208" t="s">
        <v>5021</v>
      </c>
      <c r="N6254" s="209">
        <f t="shared" si="0"/>
        <v>2026</v>
      </c>
      <c r="O6254" s="210">
        <f t="shared" si="1"/>
        <v>1</v>
      </c>
      <c r="P6254" s="211" t="str">
        <f>IFERROR(VLOOKUP(F6254,연간집계!D:E,2,FALSE),"")</f>
        <v>시크북(북) 277 (시크블랙/58p)</v>
      </c>
    </row>
    <row r="6255" spans="1:16" ht="12.75">
      <c r="A6255" s="201">
        <v>46050.468425925923</v>
      </c>
      <c r="B6255" s="202">
        <v>46050</v>
      </c>
      <c r="C6255" s="203" t="s">
        <v>14257</v>
      </c>
      <c r="D6255" s="203" t="s">
        <v>11</v>
      </c>
      <c r="E6255" s="204" t="s">
        <v>14258</v>
      </c>
      <c r="F6255" s="49" t="s">
        <v>1402</v>
      </c>
      <c r="G6255" s="203">
        <v>1</v>
      </c>
      <c r="H6255" s="203" t="s">
        <v>14259</v>
      </c>
      <c r="I6255" s="205" t="s">
        <v>7234</v>
      </c>
      <c r="J6255" s="206"/>
      <c r="K6255" s="203">
        <v>144</v>
      </c>
      <c r="L6255" s="207" t="s">
        <v>827</v>
      </c>
      <c r="M6255" s="208" t="s">
        <v>1436</v>
      </c>
      <c r="N6255" s="209">
        <f t="shared" si="0"/>
        <v>2026</v>
      </c>
      <c r="O6255" s="210">
        <f t="shared" si="1"/>
        <v>1</v>
      </c>
      <c r="P6255" s="211" t="str">
        <f>IFERROR(VLOOKUP(F6255,연간집계!D:E,2,FALSE),"")</f>
        <v>커스텀다이어리</v>
      </c>
    </row>
    <row r="6256" spans="1:16" ht="12.75">
      <c r="A6256" s="201">
        <v>46050.47148148148</v>
      </c>
      <c r="B6256" s="202">
        <v>46050</v>
      </c>
      <c r="C6256" s="203" t="s">
        <v>14260</v>
      </c>
      <c r="D6256" s="203" t="s">
        <v>11</v>
      </c>
      <c r="E6256" s="204" t="s">
        <v>14261</v>
      </c>
      <c r="F6256" s="49" t="s">
        <v>849</v>
      </c>
      <c r="G6256" s="203">
        <v>1</v>
      </c>
      <c r="H6256" s="203" t="s">
        <v>14262</v>
      </c>
      <c r="I6256" s="205" t="s">
        <v>1510</v>
      </c>
      <c r="J6256" s="206"/>
      <c r="K6256" s="203">
        <v>32</v>
      </c>
      <c r="L6256" s="207" t="s">
        <v>827</v>
      </c>
      <c r="M6256" s="208" t="s">
        <v>1502</v>
      </c>
      <c r="N6256" s="209">
        <f t="shared" si="0"/>
        <v>2026</v>
      </c>
      <c r="O6256" s="210">
        <f t="shared" si="1"/>
        <v>1</v>
      </c>
      <c r="P6256" s="211" t="str">
        <f>IFERROR(VLOOKUP(F6256,연간집계!D:E,2,FALSE),"")</f>
        <v>스탠다드 포토북 8*11 (하드/유광)</v>
      </c>
    </row>
    <row r="6257" spans="1:16" ht="12.75">
      <c r="A6257" s="201">
        <v>46050.51390046296</v>
      </c>
      <c r="B6257" s="202">
        <v>46050</v>
      </c>
      <c r="C6257" s="203" t="s">
        <v>14263</v>
      </c>
      <c r="D6257" s="203" t="s">
        <v>11</v>
      </c>
      <c r="E6257" s="204" t="s">
        <v>14264</v>
      </c>
      <c r="F6257" s="49" t="s">
        <v>1139</v>
      </c>
      <c r="G6257" s="203">
        <v>1</v>
      </c>
      <c r="H6257" s="203" t="s">
        <v>79</v>
      </c>
      <c r="I6257" s="205" t="s">
        <v>1440</v>
      </c>
      <c r="J6257" s="208" t="s">
        <v>7816</v>
      </c>
      <c r="K6257" s="203">
        <v>30</v>
      </c>
      <c r="L6257" s="207" t="s">
        <v>827</v>
      </c>
      <c r="M6257" s="208" t="s">
        <v>1514</v>
      </c>
      <c r="N6257" s="209">
        <f t="shared" si="0"/>
        <v>2026</v>
      </c>
      <c r="O6257" s="210">
        <f t="shared" si="1"/>
        <v>1</v>
      </c>
      <c r="P6257" s="211" t="str">
        <f>IFERROR(VLOOKUP(F6257,연간집계!D:E,2,FALSE),"")</f>
        <v>시크북(앨범) 210 (시크블랙/30p)</v>
      </c>
    </row>
    <row r="6258" spans="1:16" ht="12.75">
      <c r="A6258" s="201">
        <v>46050.543854166666</v>
      </c>
      <c r="B6258" s="202">
        <v>46050</v>
      </c>
      <c r="C6258" s="203" t="s">
        <v>14265</v>
      </c>
      <c r="D6258" s="203" t="s">
        <v>11</v>
      </c>
      <c r="E6258" s="204" t="s">
        <v>14266</v>
      </c>
      <c r="F6258" s="49" t="s">
        <v>1247</v>
      </c>
      <c r="G6258" s="203">
        <v>1</v>
      </c>
      <c r="H6258" s="203" t="s">
        <v>14267</v>
      </c>
      <c r="I6258" s="205" t="s">
        <v>1455</v>
      </c>
      <c r="J6258" s="206"/>
      <c r="K6258" s="203">
        <v>48</v>
      </c>
      <c r="L6258" s="207" t="s">
        <v>828</v>
      </c>
      <c r="M6258" s="208" t="s">
        <v>1436</v>
      </c>
      <c r="N6258" s="209">
        <f t="shared" si="0"/>
        <v>2026</v>
      </c>
      <c r="O6258" s="210">
        <f t="shared" si="1"/>
        <v>1</v>
      </c>
      <c r="P6258" s="211" t="str">
        <f>IFERROR(VLOOKUP(F6258,연간집계!D:E,2,FALSE),"")</f>
        <v>모바일 포토북 197 (여행)</v>
      </c>
    </row>
    <row r="6259" spans="1:16" ht="12.75">
      <c r="A6259" s="201">
        <v>46050.543865740743</v>
      </c>
      <c r="B6259" s="202">
        <v>46050</v>
      </c>
      <c r="C6259" s="203" t="s">
        <v>14268</v>
      </c>
      <c r="D6259" s="203" t="s">
        <v>11</v>
      </c>
      <c r="E6259" s="204" t="s">
        <v>14269</v>
      </c>
      <c r="F6259" s="49" t="s">
        <v>42</v>
      </c>
      <c r="G6259" s="203">
        <v>1</v>
      </c>
      <c r="H6259" s="203" t="s">
        <v>14270</v>
      </c>
      <c r="I6259" s="205" t="s">
        <v>1440</v>
      </c>
      <c r="J6259" s="206"/>
      <c r="K6259" s="203">
        <v>60</v>
      </c>
      <c r="L6259" s="207" t="s">
        <v>827</v>
      </c>
      <c r="M6259" s="208" t="s">
        <v>1514</v>
      </c>
      <c r="N6259" s="209">
        <f t="shared" si="0"/>
        <v>2026</v>
      </c>
      <c r="O6259" s="210">
        <f t="shared" si="1"/>
        <v>1</v>
      </c>
      <c r="P6259" s="211" t="str">
        <f>IFERROR(VLOOKUP(F6259,연간집계!D:E,2,FALSE),"")</f>
        <v>플라이트북 210</v>
      </c>
    </row>
    <row r="6260" spans="1:16" ht="12.75">
      <c r="A6260" s="201">
        <v>46050.556215277778</v>
      </c>
      <c r="B6260" s="202">
        <v>46050</v>
      </c>
      <c r="C6260" s="203" t="s">
        <v>14271</v>
      </c>
      <c r="D6260" s="203" t="s">
        <v>11</v>
      </c>
      <c r="E6260" s="204" t="s">
        <v>14272</v>
      </c>
      <c r="F6260" s="49" t="s">
        <v>890</v>
      </c>
      <c r="G6260" s="203">
        <v>1</v>
      </c>
      <c r="H6260" s="203" t="s">
        <v>10259</v>
      </c>
      <c r="I6260" s="205" t="s">
        <v>1506</v>
      </c>
      <c r="J6260" s="208" t="s">
        <v>2928</v>
      </c>
      <c r="K6260" s="203">
        <v>64</v>
      </c>
      <c r="L6260" s="207" t="s">
        <v>827</v>
      </c>
      <c r="M6260" s="208" t="s">
        <v>1436</v>
      </c>
      <c r="N6260" s="209">
        <f t="shared" si="0"/>
        <v>2026</v>
      </c>
      <c r="O6260" s="210">
        <f t="shared" si="1"/>
        <v>1</v>
      </c>
      <c r="P6260" s="211" t="str">
        <f>IFERROR(VLOOKUP(F6260,연간집계!D:E,2,FALSE),"")</f>
        <v>메모리북</v>
      </c>
    </row>
    <row r="6261" spans="1:16" ht="12.75">
      <c r="A6261" s="201">
        <v>46050.556226851855</v>
      </c>
      <c r="B6261" s="202">
        <v>46050</v>
      </c>
      <c r="C6261" s="203" t="s">
        <v>14273</v>
      </c>
      <c r="D6261" s="203" t="s">
        <v>11</v>
      </c>
      <c r="E6261" s="204" t="s">
        <v>14272</v>
      </c>
      <c r="F6261" s="49" t="s">
        <v>1058</v>
      </c>
      <c r="G6261" s="203">
        <v>1</v>
      </c>
      <c r="H6261" s="203" t="s">
        <v>10259</v>
      </c>
      <c r="I6261" s="205" t="s">
        <v>1440</v>
      </c>
      <c r="J6261" s="206"/>
      <c r="K6261" s="203">
        <v>138</v>
      </c>
      <c r="L6261" s="207" t="s">
        <v>827</v>
      </c>
      <c r="M6261" s="208" t="s">
        <v>1436</v>
      </c>
      <c r="N6261" s="209">
        <f t="shared" si="0"/>
        <v>2026</v>
      </c>
      <c r="O6261" s="210">
        <f t="shared" si="1"/>
        <v>1</v>
      </c>
      <c r="P6261" s="211" t="str">
        <f>IFERROR(VLOOKUP(F6261,연간집계!D:E,2,FALSE),"")</f>
        <v>프리북 150 (하드)</v>
      </c>
    </row>
    <row r="6262" spans="1:16" ht="12.75">
      <c r="A6262" s="201">
        <v>46050.586655092593</v>
      </c>
      <c r="B6262" s="202">
        <v>46050</v>
      </c>
      <c r="C6262" s="203" t="s">
        <v>14274</v>
      </c>
      <c r="D6262" s="203" t="s">
        <v>11</v>
      </c>
      <c r="E6262" s="204" t="s">
        <v>14275</v>
      </c>
      <c r="F6262" s="49" t="s">
        <v>1027</v>
      </c>
      <c r="G6262" s="203">
        <v>1</v>
      </c>
      <c r="H6262" s="203" t="s">
        <v>14276</v>
      </c>
      <c r="I6262" s="205" t="s">
        <v>1455</v>
      </c>
      <c r="J6262" s="208" t="s">
        <v>14277</v>
      </c>
      <c r="K6262" s="203">
        <v>80</v>
      </c>
      <c r="L6262" s="207" t="s">
        <v>827</v>
      </c>
      <c r="M6262" s="208" t="s">
        <v>1493</v>
      </c>
      <c r="N6262" s="209">
        <f t="shared" si="0"/>
        <v>2026</v>
      </c>
      <c r="O6262" s="210">
        <f t="shared" si="1"/>
        <v>1</v>
      </c>
      <c r="P6262" s="211" t="str">
        <f>IFERROR(VLOOKUP(F6262,연간집계!D:E,2,FALSE),"")</f>
        <v>트래블북 198 (쿠션하드/78p)</v>
      </c>
    </row>
    <row r="6263" spans="1:16" ht="12.75">
      <c r="A6263" s="201">
        <v>46050.59574074074</v>
      </c>
      <c r="B6263" s="202">
        <v>46050</v>
      </c>
      <c r="C6263" s="203" t="s">
        <v>14278</v>
      </c>
      <c r="D6263" s="203" t="s">
        <v>11</v>
      </c>
      <c r="E6263" s="204" t="s">
        <v>14279</v>
      </c>
      <c r="F6263" s="49" t="s">
        <v>1036</v>
      </c>
      <c r="G6263" s="203">
        <v>17</v>
      </c>
      <c r="H6263" s="203" t="s">
        <v>14280</v>
      </c>
      <c r="I6263" s="205" t="s">
        <v>1440</v>
      </c>
      <c r="J6263" s="206"/>
      <c r="K6263" s="203">
        <v>56</v>
      </c>
      <c r="L6263" s="207" t="s">
        <v>827</v>
      </c>
      <c r="M6263" s="208" t="s">
        <v>1612</v>
      </c>
      <c r="N6263" s="209">
        <f t="shared" si="0"/>
        <v>2026</v>
      </c>
      <c r="O6263" s="210">
        <f t="shared" si="1"/>
        <v>1</v>
      </c>
      <c r="P6263" s="211" t="str">
        <f>IFERROR(VLOOKUP(F6263,연간집계!D:E,2,FALSE),"")</f>
        <v>포토로그북 (바인더)</v>
      </c>
    </row>
    <row r="6264" spans="1:16" ht="12.75">
      <c r="A6264" s="201">
        <v>46050.601886574077</v>
      </c>
      <c r="B6264" s="202">
        <v>46050</v>
      </c>
      <c r="C6264" s="203" t="s">
        <v>14281</v>
      </c>
      <c r="D6264" s="203" t="s">
        <v>11</v>
      </c>
      <c r="E6264" s="204" t="s">
        <v>14282</v>
      </c>
      <c r="F6264" s="49" t="s">
        <v>1284</v>
      </c>
      <c r="G6264" s="203">
        <v>1</v>
      </c>
      <c r="H6264" s="203" t="s">
        <v>7206</v>
      </c>
      <c r="I6264" s="205" t="s">
        <v>1501</v>
      </c>
      <c r="J6264" s="206"/>
      <c r="K6264" s="203">
        <v>26</v>
      </c>
      <c r="L6264" s="207" t="s">
        <v>827</v>
      </c>
      <c r="M6264" s="208" t="s">
        <v>1436</v>
      </c>
      <c r="N6264" s="209">
        <f t="shared" si="0"/>
        <v>2026</v>
      </c>
      <c r="O6264" s="210">
        <f t="shared" si="1"/>
        <v>1</v>
      </c>
      <c r="P6264" s="211" t="str">
        <f>IFERROR(VLOOKUP(F6264,연간집계!D:E,2,FALSE),"")</f>
        <v>PCMS_스탠다드캘린더</v>
      </c>
    </row>
    <row r="6265" spans="1:16" ht="12.75">
      <c r="A6265" s="201">
        <v>46050.602326388886</v>
      </c>
      <c r="B6265" s="202">
        <v>46050</v>
      </c>
      <c r="C6265" s="203" t="s">
        <v>14283</v>
      </c>
      <c r="D6265" s="203" t="s">
        <v>11</v>
      </c>
      <c r="E6265" s="204" t="s">
        <v>14282</v>
      </c>
      <c r="F6265" s="49" t="s">
        <v>1284</v>
      </c>
      <c r="G6265" s="203">
        <v>1</v>
      </c>
      <c r="H6265" s="203" t="s">
        <v>7206</v>
      </c>
      <c r="I6265" s="205" t="s">
        <v>1501</v>
      </c>
      <c r="J6265" s="206"/>
      <c r="K6265" s="203">
        <v>26</v>
      </c>
      <c r="L6265" s="207" t="s">
        <v>827</v>
      </c>
      <c r="M6265" s="208" t="s">
        <v>1436</v>
      </c>
      <c r="N6265" s="209">
        <f t="shared" si="0"/>
        <v>2026</v>
      </c>
      <c r="O6265" s="210">
        <f t="shared" si="1"/>
        <v>1</v>
      </c>
      <c r="P6265" s="211" t="str">
        <f>IFERROR(VLOOKUP(F6265,연간집계!D:E,2,FALSE),"")</f>
        <v>PCMS_스탠다드캘린더</v>
      </c>
    </row>
    <row r="6266" spans="1:16" ht="12.75">
      <c r="A6266" s="201">
        <v>46050.602337962962</v>
      </c>
      <c r="B6266" s="202">
        <v>46050</v>
      </c>
      <c r="C6266" s="203" t="s">
        <v>14284</v>
      </c>
      <c r="D6266" s="203" t="s">
        <v>11</v>
      </c>
      <c r="E6266" s="204" t="s">
        <v>14282</v>
      </c>
      <c r="F6266" s="49" t="s">
        <v>1284</v>
      </c>
      <c r="G6266" s="203">
        <v>1</v>
      </c>
      <c r="H6266" s="203" t="s">
        <v>7206</v>
      </c>
      <c r="I6266" s="205" t="s">
        <v>1501</v>
      </c>
      <c r="J6266" s="206"/>
      <c r="K6266" s="203">
        <v>26</v>
      </c>
      <c r="L6266" s="207" t="s">
        <v>827</v>
      </c>
      <c r="M6266" s="208" t="s">
        <v>1436</v>
      </c>
      <c r="N6266" s="209">
        <f t="shared" si="0"/>
        <v>2026</v>
      </c>
      <c r="O6266" s="210">
        <f t="shared" si="1"/>
        <v>1</v>
      </c>
      <c r="P6266" s="211" t="str">
        <f>IFERROR(VLOOKUP(F6266,연간집계!D:E,2,FALSE),"")</f>
        <v>PCMS_스탠다드캘린더</v>
      </c>
    </row>
    <row r="6267" spans="1:16" ht="12.75">
      <c r="A6267" s="201">
        <v>46050.602361111109</v>
      </c>
      <c r="B6267" s="202">
        <v>46050</v>
      </c>
      <c r="C6267" s="203" t="s">
        <v>14285</v>
      </c>
      <c r="D6267" s="203" t="s">
        <v>11</v>
      </c>
      <c r="E6267" s="204" t="s">
        <v>14282</v>
      </c>
      <c r="F6267" s="49" t="s">
        <v>1284</v>
      </c>
      <c r="G6267" s="203">
        <v>1</v>
      </c>
      <c r="H6267" s="203" t="s">
        <v>7206</v>
      </c>
      <c r="I6267" s="205" t="s">
        <v>1501</v>
      </c>
      <c r="J6267" s="206"/>
      <c r="K6267" s="203">
        <v>26</v>
      </c>
      <c r="L6267" s="207" t="s">
        <v>827</v>
      </c>
      <c r="M6267" s="208" t="s">
        <v>1436</v>
      </c>
      <c r="N6267" s="209">
        <f t="shared" si="0"/>
        <v>2026</v>
      </c>
      <c r="O6267" s="210">
        <f t="shared" si="1"/>
        <v>1</v>
      </c>
      <c r="P6267" s="211" t="str">
        <f>IFERROR(VLOOKUP(F6267,연간집계!D:E,2,FALSE),"")</f>
        <v>PCMS_스탠다드캘린더</v>
      </c>
    </row>
    <row r="6268" spans="1:16" ht="12.75">
      <c r="A6268" s="201">
        <v>46050.602372685185</v>
      </c>
      <c r="B6268" s="202">
        <v>46050</v>
      </c>
      <c r="C6268" s="203" t="s">
        <v>14286</v>
      </c>
      <c r="D6268" s="203" t="s">
        <v>11</v>
      </c>
      <c r="E6268" s="204" t="s">
        <v>14282</v>
      </c>
      <c r="F6268" s="49" t="s">
        <v>1284</v>
      </c>
      <c r="G6268" s="203">
        <v>1</v>
      </c>
      <c r="H6268" s="203" t="s">
        <v>7206</v>
      </c>
      <c r="I6268" s="205" t="s">
        <v>1501</v>
      </c>
      <c r="J6268" s="206"/>
      <c r="K6268" s="203">
        <v>26</v>
      </c>
      <c r="L6268" s="207" t="s">
        <v>827</v>
      </c>
      <c r="M6268" s="208" t="s">
        <v>1436</v>
      </c>
      <c r="N6268" s="209">
        <f t="shared" si="0"/>
        <v>2026</v>
      </c>
      <c r="O6268" s="210">
        <f t="shared" si="1"/>
        <v>1</v>
      </c>
      <c r="P6268" s="211" t="str">
        <f>IFERROR(VLOOKUP(F6268,연간집계!D:E,2,FALSE),"")</f>
        <v>PCMS_스탠다드캘린더</v>
      </c>
    </row>
    <row r="6269" spans="1:16" ht="12.75">
      <c r="A6269" s="201">
        <v>46050.608946759261</v>
      </c>
      <c r="B6269" s="202">
        <v>46050</v>
      </c>
      <c r="C6269" s="203" t="s">
        <v>14287</v>
      </c>
      <c r="D6269" s="203" t="s">
        <v>11</v>
      </c>
      <c r="E6269" s="204" t="s">
        <v>14288</v>
      </c>
      <c r="F6269" s="49" t="s">
        <v>838</v>
      </c>
      <c r="G6269" s="203">
        <v>1</v>
      </c>
      <c r="H6269" s="203" t="s">
        <v>14289</v>
      </c>
      <c r="I6269" s="205" t="s">
        <v>1440</v>
      </c>
      <c r="J6269" s="206"/>
      <c r="K6269" s="203">
        <v>24</v>
      </c>
      <c r="L6269" s="207" t="s">
        <v>827</v>
      </c>
      <c r="M6269" s="208" t="s">
        <v>1436</v>
      </c>
      <c r="N6269" s="209">
        <f t="shared" si="0"/>
        <v>2026</v>
      </c>
      <c r="O6269" s="210">
        <f t="shared" si="1"/>
        <v>1</v>
      </c>
      <c r="P6269" s="211" t="str">
        <f>IFERROR(VLOOKUP(F6269,연간집계!D:E,2,FALSE),"")</f>
        <v>스탠다드 포토북 6*8 (하드/무광)</v>
      </c>
    </row>
    <row r="6270" spans="1:16" ht="12.75">
      <c r="A6270" s="201">
        <v>46050.612002314818</v>
      </c>
      <c r="B6270" s="202">
        <v>46050</v>
      </c>
      <c r="C6270" s="203" t="s">
        <v>14290</v>
      </c>
      <c r="D6270" s="203" t="s">
        <v>11</v>
      </c>
      <c r="E6270" s="204" t="s">
        <v>14291</v>
      </c>
      <c r="F6270" s="49" t="s">
        <v>838</v>
      </c>
      <c r="G6270" s="203">
        <v>10</v>
      </c>
      <c r="H6270" s="203" t="s">
        <v>14292</v>
      </c>
      <c r="I6270" s="205" t="s">
        <v>1440</v>
      </c>
      <c r="J6270" s="206"/>
      <c r="K6270" s="203">
        <v>26</v>
      </c>
      <c r="L6270" s="207" t="s">
        <v>827</v>
      </c>
      <c r="M6270" s="208" t="s">
        <v>5021</v>
      </c>
      <c r="N6270" s="209">
        <f t="shared" si="0"/>
        <v>2026</v>
      </c>
      <c r="O6270" s="210">
        <f t="shared" si="1"/>
        <v>1</v>
      </c>
      <c r="P6270" s="211" t="str">
        <f>IFERROR(VLOOKUP(F6270,연간집계!D:E,2,FALSE),"")</f>
        <v>스탠다드 포토북 6*8 (하드/무광)</v>
      </c>
    </row>
    <row r="6271" spans="1:16" ht="12.75">
      <c r="A6271" s="201">
        <v>46050.612013888887</v>
      </c>
      <c r="B6271" s="202">
        <v>46050</v>
      </c>
      <c r="C6271" s="203" t="s">
        <v>14293</v>
      </c>
      <c r="D6271" s="203" t="s">
        <v>11</v>
      </c>
      <c r="E6271" s="204" t="s">
        <v>14294</v>
      </c>
      <c r="F6271" s="49" t="s">
        <v>1243</v>
      </c>
      <c r="G6271" s="203">
        <v>4</v>
      </c>
      <c r="H6271" s="203" t="s">
        <v>715</v>
      </c>
      <c r="I6271" s="205" t="s">
        <v>1453</v>
      </c>
      <c r="J6271" s="206"/>
      <c r="K6271" s="203">
        <v>48</v>
      </c>
      <c r="L6271" s="207" t="s">
        <v>828</v>
      </c>
      <c r="M6271" s="208" t="s">
        <v>1436</v>
      </c>
      <c r="N6271" s="209">
        <f t="shared" si="0"/>
        <v>2026</v>
      </c>
      <c r="O6271" s="210">
        <f t="shared" si="1"/>
        <v>1</v>
      </c>
      <c r="P6271" s="211" t="str">
        <f>IFERROR(VLOOKUP(F6271,연간집계!D:E,2,FALSE),"")</f>
        <v>모바일 포토북 150 (여행)</v>
      </c>
    </row>
    <row r="6272" spans="1:16" ht="12.75">
      <c r="A6272" s="201">
        <v>46050.636620370373</v>
      </c>
      <c r="B6272" s="202">
        <v>46050</v>
      </c>
      <c r="C6272" s="203" t="s">
        <v>14295</v>
      </c>
      <c r="D6272" s="203" t="s">
        <v>11</v>
      </c>
      <c r="E6272" s="204" t="s">
        <v>14296</v>
      </c>
      <c r="F6272" s="49" t="s">
        <v>1022</v>
      </c>
      <c r="G6272" s="203">
        <v>1</v>
      </c>
      <c r="H6272" s="203" t="s">
        <v>14297</v>
      </c>
      <c r="I6272" s="205" t="s">
        <v>1440</v>
      </c>
      <c r="J6272" s="208" t="s">
        <v>1545</v>
      </c>
      <c r="K6272" s="203">
        <v>80</v>
      </c>
      <c r="L6272" s="207" t="s">
        <v>827</v>
      </c>
      <c r="M6272" s="208" t="s">
        <v>1493</v>
      </c>
      <c r="N6272" s="209">
        <f t="shared" si="0"/>
        <v>2026</v>
      </c>
      <c r="O6272" s="210">
        <f t="shared" si="1"/>
        <v>1</v>
      </c>
      <c r="P6272" s="211" t="str">
        <f>IFERROR(VLOOKUP(F6272,연간집계!D:E,2,FALSE),"")</f>
        <v>트래블북 A5 (소프트/78p)</v>
      </c>
    </row>
    <row r="6273" spans="1:16" ht="12.75">
      <c r="A6273" s="201">
        <v>46050.639687499999</v>
      </c>
      <c r="B6273" s="202">
        <v>46050</v>
      </c>
      <c r="C6273" s="203" t="s">
        <v>14298</v>
      </c>
      <c r="D6273" s="203" t="s">
        <v>11</v>
      </c>
      <c r="E6273" s="204" t="s">
        <v>14299</v>
      </c>
      <c r="F6273" s="49" t="s">
        <v>1284</v>
      </c>
      <c r="G6273" s="203">
        <v>1</v>
      </c>
      <c r="H6273" s="203" t="s">
        <v>6203</v>
      </c>
      <c r="I6273" s="205" t="s">
        <v>1840</v>
      </c>
      <c r="J6273" s="206"/>
      <c r="K6273" s="203">
        <v>26</v>
      </c>
      <c r="L6273" s="207" t="s">
        <v>828</v>
      </c>
      <c r="M6273" s="208" t="s">
        <v>1436</v>
      </c>
      <c r="N6273" s="209">
        <f t="shared" si="0"/>
        <v>2026</v>
      </c>
      <c r="O6273" s="210">
        <f t="shared" si="1"/>
        <v>1</v>
      </c>
      <c r="P6273" s="211" t="str">
        <f>IFERROR(VLOOKUP(F6273,연간집계!D:E,2,FALSE),"")</f>
        <v>PCMS_스탠다드캘린더</v>
      </c>
    </row>
    <row r="6274" spans="1:16" ht="12.75">
      <c r="A6274" s="201">
        <v>46050.639699074076</v>
      </c>
      <c r="B6274" s="202">
        <v>46050</v>
      </c>
      <c r="C6274" s="203" t="s">
        <v>14300</v>
      </c>
      <c r="D6274" s="203" t="s">
        <v>11</v>
      </c>
      <c r="E6274" s="204" t="s">
        <v>14299</v>
      </c>
      <c r="F6274" s="49" t="s">
        <v>1284</v>
      </c>
      <c r="G6274" s="203">
        <v>1</v>
      </c>
      <c r="H6274" s="203" t="s">
        <v>6203</v>
      </c>
      <c r="I6274" s="205" t="s">
        <v>1842</v>
      </c>
      <c r="J6274" s="206"/>
      <c r="K6274" s="203">
        <v>26</v>
      </c>
      <c r="L6274" s="207" t="s">
        <v>828</v>
      </c>
      <c r="M6274" s="208" t="s">
        <v>1436</v>
      </c>
      <c r="N6274" s="209">
        <f t="shared" si="0"/>
        <v>2026</v>
      </c>
      <c r="O6274" s="210">
        <f t="shared" si="1"/>
        <v>1</v>
      </c>
      <c r="P6274" s="211" t="str">
        <f>IFERROR(VLOOKUP(F6274,연간집계!D:E,2,FALSE),"")</f>
        <v>PCMS_스탠다드캘린더</v>
      </c>
    </row>
    <row r="6275" spans="1:16" ht="12.75">
      <c r="A6275" s="201">
        <v>46050.639710648145</v>
      </c>
      <c r="B6275" s="202">
        <v>46050</v>
      </c>
      <c r="C6275" s="203" t="s">
        <v>14301</v>
      </c>
      <c r="D6275" s="203" t="s">
        <v>11</v>
      </c>
      <c r="E6275" s="204" t="s">
        <v>14299</v>
      </c>
      <c r="F6275" s="49" t="s">
        <v>1284</v>
      </c>
      <c r="G6275" s="203">
        <v>1</v>
      </c>
      <c r="H6275" s="203" t="s">
        <v>6203</v>
      </c>
      <c r="I6275" s="205" t="s">
        <v>1842</v>
      </c>
      <c r="J6275" s="206"/>
      <c r="K6275" s="203">
        <v>26</v>
      </c>
      <c r="L6275" s="207" t="s">
        <v>828</v>
      </c>
      <c r="M6275" s="208" t="s">
        <v>1436</v>
      </c>
      <c r="N6275" s="209">
        <f t="shared" si="0"/>
        <v>2026</v>
      </c>
      <c r="O6275" s="210">
        <f t="shared" si="1"/>
        <v>1</v>
      </c>
      <c r="P6275" s="211" t="str">
        <f>IFERROR(VLOOKUP(F6275,연간집계!D:E,2,FALSE),"")</f>
        <v>PCMS_스탠다드캘린더</v>
      </c>
    </row>
    <row r="6276" spans="1:16" ht="12.75">
      <c r="A6276" s="201">
        <v>46050.639722222222</v>
      </c>
      <c r="B6276" s="202">
        <v>46050</v>
      </c>
      <c r="C6276" s="203" t="s">
        <v>14302</v>
      </c>
      <c r="D6276" s="203" t="s">
        <v>11</v>
      </c>
      <c r="E6276" s="204" t="s">
        <v>14299</v>
      </c>
      <c r="F6276" s="49" t="s">
        <v>1284</v>
      </c>
      <c r="G6276" s="203">
        <v>1</v>
      </c>
      <c r="H6276" s="203" t="s">
        <v>6203</v>
      </c>
      <c r="I6276" s="205" t="s">
        <v>1842</v>
      </c>
      <c r="J6276" s="206"/>
      <c r="K6276" s="203">
        <v>26</v>
      </c>
      <c r="L6276" s="207" t="s">
        <v>828</v>
      </c>
      <c r="M6276" s="208" t="s">
        <v>1436</v>
      </c>
      <c r="N6276" s="209">
        <f t="shared" si="0"/>
        <v>2026</v>
      </c>
      <c r="O6276" s="210">
        <f t="shared" si="1"/>
        <v>1</v>
      </c>
      <c r="P6276" s="211" t="str">
        <f>IFERROR(VLOOKUP(F6276,연간집계!D:E,2,FALSE),"")</f>
        <v>PCMS_스탠다드캘린더</v>
      </c>
    </row>
    <row r="6277" spans="1:16" ht="12.75">
      <c r="A6277" s="201">
        <v>46050.639733796299</v>
      </c>
      <c r="B6277" s="202">
        <v>46050</v>
      </c>
      <c r="C6277" s="203" t="s">
        <v>14303</v>
      </c>
      <c r="D6277" s="203" t="s">
        <v>11</v>
      </c>
      <c r="E6277" s="204" t="s">
        <v>14299</v>
      </c>
      <c r="F6277" s="49" t="s">
        <v>1284</v>
      </c>
      <c r="G6277" s="203">
        <v>1</v>
      </c>
      <c r="H6277" s="203" t="s">
        <v>6203</v>
      </c>
      <c r="I6277" s="205" t="s">
        <v>1842</v>
      </c>
      <c r="J6277" s="206"/>
      <c r="K6277" s="203">
        <v>26</v>
      </c>
      <c r="L6277" s="207" t="s">
        <v>828</v>
      </c>
      <c r="M6277" s="208" t="s">
        <v>1436</v>
      </c>
      <c r="N6277" s="209">
        <f t="shared" si="0"/>
        <v>2026</v>
      </c>
      <c r="O6277" s="210">
        <f t="shared" si="1"/>
        <v>1</v>
      </c>
      <c r="P6277" s="211" t="str">
        <f>IFERROR(VLOOKUP(F6277,연간집계!D:E,2,FALSE),"")</f>
        <v>PCMS_스탠다드캘린더</v>
      </c>
    </row>
    <row r="6278" spans="1:16" ht="12.75">
      <c r="A6278" s="201">
        <v>46050.652361111112</v>
      </c>
      <c r="B6278" s="202">
        <v>46050</v>
      </c>
      <c r="C6278" s="203" t="s">
        <v>14304</v>
      </c>
      <c r="D6278" s="203" t="s">
        <v>11</v>
      </c>
      <c r="E6278" s="204" t="s">
        <v>14305</v>
      </c>
      <c r="F6278" s="49" t="s">
        <v>838</v>
      </c>
      <c r="G6278" s="203">
        <v>18</v>
      </c>
      <c r="H6278" s="203" t="s">
        <v>14306</v>
      </c>
      <c r="I6278" s="205" t="s">
        <v>5118</v>
      </c>
      <c r="J6278" s="206"/>
      <c r="K6278" s="203">
        <v>24</v>
      </c>
      <c r="L6278" s="207" t="s">
        <v>827</v>
      </c>
      <c r="M6278" s="208" t="s">
        <v>5021</v>
      </c>
      <c r="N6278" s="209">
        <f t="shared" si="0"/>
        <v>2026</v>
      </c>
      <c r="O6278" s="210">
        <f t="shared" si="1"/>
        <v>1</v>
      </c>
      <c r="P6278" s="211" t="str">
        <f>IFERROR(VLOOKUP(F6278,연간집계!D:E,2,FALSE),"")</f>
        <v>스탠다드 포토북 6*8 (하드/무광)</v>
      </c>
    </row>
    <row r="6279" spans="1:16" ht="12.75">
      <c r="A6279" s="201">
        <v>46050.682314814818</v>
      </c>
      <c r="B6279" s="202">
        <v>46050</v>
      </c>
      <c r="C6279" s="203" t="s">
        <v>14307</v>
      </c>
      <c r="D6279" s="203" t="s">
        <v>11</v>
      </c>
      <c r="E6279" s="204" t="s">
        <v>14308</v>
      </c>
      <c r="F6279" s="49" t="s">
        <v>1284</v>
      </c>
      <c r="G6279" s="203">
        <v>1</v>
      </c>
      <c r="H6279" s="203" t="s">
        <v>6203</v>
      </c>
      <c r="I6279" s="205" t="s">
        <v>1842</v>
      </c>
      <c r="J6279" s="206"/>
      <c r="K6279" s="203">
        <v>26</v>
      </c>
      <c r="L6279" s="207" t="s">
        <v>828</v>
      </c>
      <c r="M6279" s="208" t="s">
        <v>1436</v>
      </c>
      <c r="N6279" s="209">
        <f t="shared" si="0"/>
        <v>2026</v>
      </c>
      <c r="O6279" s="210">
        <f t="shared" si="1"/>
        <v>1</v>
      </c>
      <c r="P6279" s="211" t="str">
        <f>IFERROR(VLOOKUP(F6279,연간집계!D:E,2,FALSE),"")</f>
        <v>PCMS_스탠다드캘린더</v>
      </c>
    </row>
    <row r="6280" spans="1:16" ht="12.75">
      <c r="A6280" s="201">
        <v>46050.682326388887</v>
      </c>
      <c r="B6280" s="202">
        <v>46050</v>
      </c>
      <c r="C6280" s="203" t="s">
        <v>14309</v>
      </c>
      <c r="D6280" s="203" t="s">
        <v>11</v>
      </c>
      <c r="E6280" s="204" t="s">
        <v>14308</v>
      </c>
      <c r="F6280" s="49" t="s">
        <v>1284</v>
      </c>
      <c r="G6280" s="203">
        <v>1</v>
      </c>
      <c r="H6280" s="203" t="s">
        <v>6203</v>
      </c>
      <c r="I6280" s="205" t="s">
        <v>1840</v>
      </c>
      <c r="J6280" s="206"/>
      <c r="K6280" s="203">
        <v>26</v>
      </c>
      <c r="L6280" s="207" t="s">
        <v>828</v>
      </c>
      <c r="M6280" s="208" t="s">
        <v>1436</v>
      </c>
      <c r="N6280" s="209">
        <f t="shared" si="0"/>
        <v>2026</v>
      </c>
      <c r="O6280" s="210">
        <f t="shared" si="1"/>
        <v>1</v>
      </c>
      <c r="P6280" s="211" t="str">
        <f>IFERROR(VLOOKUP(F6280,연간집계!D:E,2,FALSE),"")</f>
        <v>PCMS_스탠다드캘린더</v>
      </c>
    </row>
    <row r="6281" spans="1:16" ht="12.75">
      <c r="A6281" s="201">
        <v>46050.682349537034</v>
      </c>
      <c r="B6281" s="202">
        <v>46050</v>
      </c>
      <c r="C6281" s="203" t="s">
        <v>14310</v>
      </c>
      <c r="D6281" s="203" t="s">
        <v>11</v>
      </c>
      <c r="E6281" s="204" t="s">
        <v>14308</v>
      </c>
      <c r="F6281" s="49" t="s">
        <v>1284</v>
      </c>
      <c r="G6281" s="203">
        <v>1</v>
      </c>
      <c r="H6281" s="203" t="s">
        <v>6203</v>
      </c>
      <c r="I6281" s="205" t="s">
        <v>1842</v>
      </c>
      <c r="J6281" s="206"/>
      <c r="K6281" s="203">
        <v>26</v>
      </c>
      <c r="L6281" s="207" t="s">
        <v>828</v>
      </c>
      <c r="M6281" s="208" t="s">
        <v>1436</v>
      </c>
      <c r="N6281" s="209">
        <f t="shared" si="0"/>
        <v>2026</v>
      </c>
      <c r="O6281" s="210">
        <f t="shared" si="1"/>
        <v>1</v>
      </c>
      <c r="P6281" s="211" t="str">
        <f>IFERROR(VLOOKUP(F6281,연간집계!D:E,2,FALSE),"")</f>
        <v>PCMS_스탠다드캘린더</v>
      </c>
    </row>
    <row r="6282" spans="1:16" ht="12.75">
      <c r="A6282" s="201">
        <v>46050.68236111111</v>
      </c>
      <c r="B6282" s="202">
        <v>46050</v>
      </c>
      <c r="C6282" s="203" t="s">
        <v>14311</v>
      </c>
      <c r="D6282" s="203" t="s">
        <v>11</v>
      </c>
      <c r="E6282" s="204" t="s">
        <v>14308</v>
      </c>
      <c r="F6282" s="49" t="s">
        <v>1299</v>
      </c>
      <c r="G6282" s="203">
        <v>1</v>
      </c>
      <c r="H6282" s="203" t="s">
        <v>6203</v>
      </c>
      <c r="I6282" s="205" t="s">
        <v>5156</v>
      </c>
      <c r="J6282" s="206"/>
      <c r="K6282" s="203">
        <v>15</v>
      </c>
      <c r="L6282" s="207" t="s">
        <v>828</v>
      </c>
      <c r="M6282" s="208" t="s">
        <v>1436</v>
      </c>
      <c r="N6282" s="209">
        <f t="shared" si="0"/>
        <v>2026</v>
      </c>
      <c r="O6282" s="210">
        <f t="shared" si="1"/>
        <v>1</v>
      </c>
      <c r="P6282" s="211" t="str">
        <f>IFERROR(VLOOKUP(F6282,연간집계!D:E,2,FALSE),"")</f>
        <v>PCMS_우드월캘린더</v>
      </c>
    </row>
    <row r="6283" spans="1:16" ht="12.75">
      <c r="A6283" s="201">
        <v>46050.682372685187</v>
      </c>
      <c r="B6283" s="202">
        <v>46050</v>
      </c>
      <c r="C6283" s="203" t="s">
        <v>14312</v>
      </c>
      <c r="D6283" s="203" t="s">
        <v>11</v>
      </c>
      <c r="E6283" s="204" t="s">
        <v>14308</v>
      </c>
      <c r="F6283" s="49" t="s">
        <v>1291</v>
      </c>
      <c r="G6283" s="203">
        <v>1</v>
      </c>
      <c r="H6283" s="203" t="s">
        <v>6203</v>
      </c>
      <c r="I6283" s="205" t="s">
        <v>1840</v>
      </c>
      <c r="J6283" s="206"/>
      <c r="K6283" s="203">
        <v>14</v>
      </c>
      <c r="L6283" s="207" t="s">
        <v>828</v>
      </c>
      <c r="M6283" s="208" t="s">
        <v>1436</v>
      </c>
      <c r="N6283" s="209">
        <f t="shared" si="0"/>
        <v>2026</v>
      </c>
      <c r="O6283" s="210">
        <f t="shared" si="1"/>
        <v>1</v>
      </c>
      <c r="P6283" s="211" t="str">
        <f>IFERROR(VLOOKUP(F6283,연간집계!D:E,2,FALSE),"")</f>
        <v>PCMS_벽걸이1단캘린더</v>
      </c>
    </row>
    <row r="6284" spans="1:16" ht="12.75">
      <c r="A6284" s="201">
        <v>46050.721458333333</v>
      </c>
      <c r="B6284" s="202">
        <v>46050</v>
      </c>
      <c r="C6284" s="203" t="s">
        <v>14313</v>
      </c>
      <c r="D6284" s="203" t="s">
        <v>11</v>
      </c>
      <c r="E6284" s="204" t="s">
        <v>14314</v>
      </c>
      <c r="F6284" s="49" t="s">
        <v>1284</v>
      </c>
      <c r="G6284" s="203">
        <v>1</v>
      </c>
      <c r="H6284" s="203" t="s">
        <v>3282</v>
      </c>
      <c r="I6284" s="205" t="s">
        <v>4186</v>
      </c>
      <c r="J6284" s="206"/>
      <c r="K6284" s="203">
        <v>26</v>
      </c>
      <c r="L6284" s="207" t="s">
        <v>827</v>
      </c>
      <c r="M6284" s="208" t="s">
        <v>1436</v>
      </c>
      <c r="N6284" s="209">
        <f t="shared" si="0"/>
        <v>2026</v>
      </c>
      <c r="O6284" s="210">
        <f t="shared" si="1"/>
        <v>1</v>
      </c>
      <c r="P6284" s="211" t="str">
        <f>IFERROR(VLOOKUP(F6284,연간집계!D:E,2,FALSE),"")</f>
        <v>PCMS_스탠다드캘린더</v>
      </c>
    </row>
    <row r="6285" spans="1:16" ht="12.75">
      <c r="A6285" s="201">
        <v>46050.72148148148</v>
      </c>
      <c r="B6285" s="202">
        <v>46050</v>
      </c>
      <c r="C6285" s="203" t="s">
        <v>14315</v>
      </c>
      <c r="D6285" s="203" t="s">
        <v>11</v>
      </c>
      <c r="E6285" s="204" t="s">
        <v>14314</v>
      </c>
      <c r="F6285" s="49" t="s">
        <v>1284</v>
      </c>
      <c r="G6285" s="203">
        <v>1</v>
      </c>
      <c r="H6285" s="203" t="s">
        <v>3282</v>
      </c>
      <c r="I6285" s="205" t="s">
        <v>2297</v>
      </c>
      <c r="J6285" s="206"/>
      <c r="K6285" s="203">
        <v>26</v>
      </c>
      <c r="L6285" s="207" t="s">
        <v>827</v>
      </c>
      <c r="M6285" s="208" t="s">
        <v>1645</v>
      </c>
      <c r="N6285" s="209">
        <f t="shared" si="0"/>
        <v>2026</v>
      </c>
      <c r="O6285" s="210">
        <f t="shared" si="1"/>
        <v>1</v>
      </c>
      <c r="P6285" s="211" t="str">
        <f>IFERROR(VLOOKUP(F6285,연간집계!D:E,2,FALSE),"")</f>
        <v>PCMS_스탠다드캘린더</v>
      </c>
    </row>
    <row r="6286" spans="1:16" ht="12.75">
      <c r="A6286" s="201">
        <v>46050.742615740739</v>
      </c>
      <c r="B6286" s="202">
        <v>46050</v>
      </c>
      <c r="C6286" s="203" t="s">
        <v>14316</v>
      </c>
      <c r="D6286" s="203" t="s">
        <v>11</v>
      </c>
      <c r="E6286" s="204" t="s">
        <v>14317</v>
      </c>
      <c r="F6286" s="49" t="s">
        <v>861</v>
      </c>
      <c r="G6286" s="203">
        <v>2</v>
      </c>
      <c r="H6286" s="203" t="s">
        <v>14318</v>
      </c>
      <c r="I6286" s="205" t="s">
        <v>1440</v>
      </c>
      <c r="J6286" s="206"/>
      <c r="K6286" s="203">
        <v>24</v>
      </c>
      <c r="L6286" s="207" t="s">
        <v>827</v>
      </c>
      <c r="M6286" s="208" t="s">
        <v>1436</v>
      </c>
      <c r="N6286" s="209">
        <f t="shared" si="0"/>
        <v>2026</v>
      </c>
      <c r="O6286" s="210">
        <f t="shared" si="1"/>
        <v>1</v>
      </c>
      <c r="P6286" s="211" t="str">
        <f>IFERROR(VLOOKUP(F6286,연간집계!D:E,2,FALSE),"")</f>
        <v>스탠다드 포토북 8*6 (소프트/무광)</v>
      </c>
    </row>
    <row r="6287" spans="1:16" ht="12.75">
      <c r="A6287" s="201">
        <v>46050.812141203707</v>
      </c>
      <c r="B6287" s="202">
        <v>46050</v>
      </c>
      <c r="C6287" s="203" t="s">
        <v>14319</v>
      </c>
      <c r="D6287" s="203" t="s">
        <v>11</v>
      </c>
      <c r="E6287" s="204" t="s">
        <v>14320</v>
      </c>
      <c r="F6287" s="49" t="s">
        <v>834</v>
      </c>
      <c r="G6287" s="203">
        <v>2</v>
      </c>
      <c r="H6287" s="203" t="s">
        <v>14321</v>
      </c>
      <c r="I6287" s="205" t="s">
        <v>1556</v>
      </c>
      <c r="J6287" s="206"/>
      <c r="K6287" s="203">
        <v>38</v>
      </c>
      <c r="L6287" s="207" t="s">
        <v>827</v>
      </c>
      <c r="M6287" s="208" t="s">
        <v>1436</v>
      </c>
      <c r="N6287" s="209">
        <f t="shared" si="0"/>
        <v>2026</v>
      </c>
      <c r="O6287" s="210">
        <f t="shared" si="1"/>
        <v>1</v>
      </c>
      <c r="P6287" s="211" t="str">
        <f>IFERROR(VLOOKUP(F6287,연간집계!D:E,2,FALSE),"")</f>
        <v>스탠다드 포토북 6*8 (소프트/무광)</v>
      </c>
    </row>
    <row r="6288" spans="1:16" ht="12.75">
      <c r="A6288" s="201">
        <v>46050.860092592593</v>
      </c>
      <c r="B6288" s="202">
        <v>46050</v>
      </c>
      <c r="C6288" s="203" t="s">
        <v>14322</v>
      </c>
      <c r="D6288" s="203" t="s">
        <v>11</v>
      </c>
      <c r="E6288" s="204" t="s">
        <v>14323</v>
      </c>
      <c r="F6288" s="49" t="s">
        <v>1245</v>
      </c>
      <c r="G6288" s="203">
        <v>1</v>
      </c>
      <c r="H6288" s="203" t="s">
        <v>2628</v>
      </c>
      <c r="I6288" s="205" t="s">
        <v>1556</v>
      </c>
      <c r="J6288" s="206"/>
      <c r="K6288" s="203">
        <v>24</v>
      </c>
      <c r="L6288" s="207" t="s">
        <v>828</v>
      </c>
      <c r="M6288" s="208" t="s">
        <v>1436</v>
      </c>
      <c r="N6288" s="209">
        <f t="shared" si="0"/>
        <v>2026</v>
      </c>
      <c r="O6288" s="210">
        <f t="shared" si="1"/>
        <v>1</v>
      </c>
      <c r="P6288" s="211" t="str">
        <f>IFERROR(VLOOKUP(F6288,연간집계!D:E,2,FALSE),"")</f>
        <v>모바일 포토북 198 (여행)</v>
      </c>
    </row>
    <row r="6289" spans="1:16" ht="12.75">
      <c r="A6289" s="201">
        <v>46050.860115740739</v>
      </c>
      <c r="B6289" s="202">
        <v>46050</v>
      </c>
      <c r="C6289" s="203" t="s">
        <v>14324</v>
      </c>
      <c r="D6289" s="203" t="s">
        <v>11</v>
      </c>
      <c r="E6289" s="204" t="s">
        <v>14323</v>
      </c>
      <c r="F6289" s="49" t="s">
        <v>1245</v>
      </c>
      <c r="G6289" s="203">
        <v>1</v>
      </c>
      <c r="H6289" s="203" t="s">
        <v>2628</v>
      </c>
      <c r="I6289" s="205" t="s">
        <v>1556</v>
      </c>
      <c r="J6289" s="206"/>
      <c r="K6289" s="203">
        <v>24</v>
      </c>
      <c r="L6289" s="207" t="s">
        <v>828</v>
      </c>
      <c r="M6289" s="208" t="s">
        <v>1436</v>
      </c>
      <c r="N6289" s="209">
        <f t="shared" si="0"/>
        <v>2026</v>
      </c>
      <c r="O6289" s="210">
        <f t="shared" si="1"/>
        <v>1</v>
      </c>
      <c r="P6289" s="211" t="str">
        <f>IFERROR(VLOOKUP(F6289,연간집계!D:E,2,FALSE),"")</f>
        <v>모바일 포토북 198 (여행)</v>
      </c>
    </row>
    <row r="6290" spans="1:16" ht="12.75">
      <c r="A6290" s="201">
        <v>46050.866157407407</v>
      </c>
      <c r="B6290" s="202">
        <v>46050</v>
      </c>
      <c r="C6290" s="203" t="s">
        <v>14325</v>
      </c>
      <c r="D6290" s="203" t="s">
        <v>11</v>
      </c>
      <c r="E6290" s="204" t="s">
        <v>14326</v>
      </c>
      <c r="F6290" s="49" t="s">
        <v>1259</v>
      </c>
      <c r="G6290" s="203">
        <v>1</v>
      </c>
      <c r="H6290" s="203" t="s">
        <v>14327</v>
      </c>
      <c r="I6290" s="205" t="s">
        <v>1954</v>
      </c>
      <c r="J6290" s="206"/>
      <c r="K6290" s="203">
        <v>24</v>
      </c>
      <c r="L6290" s="207" t="s">
        <v>828</v>
      </c>
      <c r="M6290" s="208" t="s">
        <v>1471</v>
      </c>
      <c r="N6290" s="209">
        <f t="shared" si="0"/>
        <v>2026</v>
      </c>
      <c r="O6290" s="210">
        <f t="shared" si="1"/>
        <v>1</v>
      </c>
      <c r="P6290" s="211" t="str">
        <f>IFERROR(VLOOKUP(F6290,연간집계!D:E,2,FALSE),"")</f>
        <v>모바일 포토북 198 (커플)</v>
      </c>
    </row>
    <row r="6291" spans="1:16" ht="12.75">
      <c r="A6291" s="201">
        <v>46050.866168981483</v>
      </c>
      <c r="B6291" s="202">
        <v>46050</v>
      </c>
      <c r="C6291" s="203" t="s">
        <v>14328</v>
      </c>
      <c r="D6291" s="203" t="s">
        <v>11</v>
      </c>
      <c r="E6291" s="204" t="s">
        <v>14326</v>
      </c>
      <c r="F6291" s="49" t="s">
        <v>1245</v>
      </c>
      <c r="G6291" s="203">
        <v>1</v>
      </c>
      <c r="H6291" s="203" t="s">
        <v>14327</v>
      </c>
      <c r="I6291" s="205" t="s">
        <v>1556</v>
      </c>
      <c r="J6291" s="206"/>
      <c r="K6291" s="203">
        <v>24</v>
      </c>
      <c r="L6291" s="207" t="s">
        <v>828</v>
      </c>
      <c r="M6291" s="208" t="s">
        <v>1436</v>
      </c>
      <c r="N6291" s="209">
        <f t="shared" si="0"/>
        <v>2026</v>
      </c>
      <c r="O6291" s="210">
        <f t="shared" si="1"/>
        <v>1</v>
      </c>
      <c r="P6291" s="211" t="str">
        <f>IFERROR(VLOOKUP(F6291,연간집계!D:E,2,FALSE),"")</f>
        <v>모바일 포토북 198 (여행)</v>
      </c>
    </row>
    <row r="6292" spans="1:16" ht="12.75">
      <c r="A6292" s="201">
        <v>46050.884259259263</v>
      </c>
      <c r="B6292" s="202">
        <v>46050</v>
      </c>
      <c r="C6292" s="203" t="s">
        <v>14329</v>
      </c>
      <c r="D6292" s="203" t="s">
        <v>11</v>
      </c>
      <c r="E6292" s="204" t="s">
        <v>14330</v>
      </c>
      <c r="F6292" s="49" t="s">
        <v>1347</v>
      </c>
      <c r="G6292" s="203">
        <v>1</v>
      </c>
      <c r="H6292" s="203" t="s">
        <v>8248</v>
      </c>
      <c r="I6292" s="205" t="s">
        <v>1440</v>
      </c>
      <c r="J6292" s="205" t="s">
        <v>1628</v>
      </c>
      <c r="K6292" s="203">
        <v>1</v>
      </c>
      <c r="L6292" s="207" t="s">
        <v>827</v>
      </c>
      <c r="M6292" s="208" t="s">
        <v>1541</v>
      </c>
      <c r="N6292" s="209">
        <f t="shared" si="0"/>
        <v>2026</v>
      </c>
      <c r="O6292" s="210">
        <f t="shared" si="1"/>
        <v>1</v>
      </c>
      <c r="P6292" s="211" t="str">
        <f>IFERROR(VLOOKUP(F6292,연간집계!D:E,2,FALSE),"")</f>
        <v>아크릴키링</v>
      </c>
    </row>
    <row r="6293" spans="1:16" ht="12.75">
      <c r="A6293" s="201">
        <v>46050.884282407409</v>
      </c>
      <c r="B6293" s="202">
        <v>46050</v>
      </c>
      <c r="C6293" s="203" t="s">
        <v>14331</v>
      </c>
      <c r="D6293" s="203" t="s">
        <v>11</v>
      </c>
      <c r="E6293" s="204" t="s">
        <v>14330</v>
      </c>
      <c r="F6293" s="49" t="s">
        <v>1266</v>
      </c>
      <c r="G6293" s="203">
        <v>10</v>
      </c>
      <c r="H6293" s="203" t="s">
        <v>8248</v>
      </c>
      <c r="I6293" s="205" t="s">
        <v>1501</v>
      </c>
      <c r="J6293" s="206"/>
      <c r="K6293" s="203">
        <v>26</v>
      </c>
      <c r="L6293" s="207" t="s">
        <v>827</v>
      </c>
      <c r="M6293" s="208" t="s">
        <v>1497</v>
      </c>
      <c r="N6293" s="209">
        <f t="shared" si="0"/>
        <v>2026</v>
      </c>
      <c r="O6293" s="210">
        <f t="shared" si="1"/>
        <v>1</v>
      </c>
      <c r="P6293" s="211" t="str">
        <f>IFERROR(VLOOKUP(F6293,연간집계!D:E,2,FALSE),"")</f>
        <v>PCMS_롱캘린더</v>
      </c>
    </row>
    <row r="6294" spans="1:16" ht="12.75">
      <c r="A6294" s="201">
        <v>46050.884293981479</v>
      </c>
      <c r="B6294" s="202">
        <v>46050</v>
      </c>
      <c r="C6294" s="203" t="s">
        <v>14332</v>
      </c>
      <c r="D6294" s="203" t="s">
        <v>11</v>
      </c>
      <c r="E6294" s="204" t="s">
        <v>14330</v>
      </c>
      <c r="F6294" s="49" t="s">
        <v>1284</v>
      </c>
      <c r="G6294" s="203">
        <v>1</v>
      </c>
      <c r="H6294" s="203" t="s">
        <v>8248</v>
      </c>
      <c r="I6294" s="205" t="s">
        <v>1501</v>
      </c>
      <c r="J6294" s="206"/>
      <c r="K6294" s="203">
        <v>26</v>
      </c>
      <c r="L6294" s="207" t="s">
        <v>827</v>
      </c>
      <c r="M6294" s="208" t="s">
        <v>1497</v>
      </c>
      <c r="N6294" s="209">
        <f t="shared" si="0"/>
        <v>2026</v>
      </c>
      <c r="O6294" s="210">
        <f t="shared" si="1"/>
        <v>1</v>
      </c>
      <c r="P6294" s="211" t="str">
        <f>IFERROR(VLOOKUP(F6294,연간집계!D:E,2,FALSE),"")</f>
        <v>PCMS_스탠다드캘린더</v>
      </c>
    </row>
    <row r="6295" spans="1:16" ht="12.75">
      <c r="A6295" s="201">
        <v>46050.917083333334</v>
      </c>
      <c r="B6295" s="202">
        <v>46050</v>
      </c>
      <c r="C6295" s="203" t="s">
        <v>14333</v>
      </c>
      <c r="D6295" s="203" t="s">
        <v>11</v>
      </c>
      <c r="E6295" s="204" t="s">
        <v>14334</v>
      </c>
      <c r="F6295" s="49" t="s">
        <v>1299</v>
      </c>
      <c r="G6295" s="203">
        <v>1</v>
      </c>
      <c r="H6295" s="203" t="s">
        <v>12450</v>
      </c>
      <c r="I6295" s="205" t="s">
        <v>1840</v>
      </c>
      <c r="J6295" s="206"/>
      <c r="K6295" s="203">
        <v>15</v>
      </c>
      <c r="L6295" s="207" t="s">
        <v>827</v>
      </c>
      <c r="M6295" s="208" t="s">
        <v>1449</v>
      </c>
      <c r="N6295" s="209">
        <f t="shared" si="0"/>
        <v>2026</v>
      </c>
      <c r="O6295" s="210">
        <f t="shared" si="1"/>
        <v>1</v>
      </c>
      <c r="P6295" s="211" t="str">
        <f>IFERROR(VLOOKUP(F6295,연간집계!D:E,2,FALSE),"")</f>
        <v>PCMS_우드월캘린더</v>
      </c>
    </row>
    <row r="6296" spans="1:16" ht="12.75">
      <c r="A6296" s="201">
        <v>46050.934976851851</v>
      </c>
      <c r="B6296" s="202">
        <v>46050</v>
      </c>
      <c r="C6296" s="203" t="s">
        <v>14335</v>
      </c>
      <c r="D6296" s="203" t="s">
        <v>11</v>
      </c>
      <c r="E6296" s="204" t="s">
        <v>14336</v>
      </c>
      <c r="F6296" s="49" t="s">
        <v>18</v>
      </c>
      <c r="G6296" s="203">
        <v>1</v>
      </c>
      <c r="H6296" s="203" t="s">
        <v>13680</v>
      </c>
      <c r="I6296" s="205" t="s">
        <v>1440</v>
      </c>
      <c r="J6296" s="208" t="s">
        <v>1444</v>
      </c>
      <c r="K6296" s="203">
        <v>60</v>
      </c>
      <c r="L6296" s="207" t="s">
        <v>827</v>
      </c>
      <c r="M6296" s="208" t="s">
        <v>1436</v>
      </c>
      <c r="N6296" s="209">
        <f t="shared" si="0"/>
        <v>2026</v>
      </c>
      <c r="O6296" s="210">
        <f t="shared" si="1"/>
        <v>1</v>
      </c>
      <c r="P6296" s="211" t="str">
        <f>IFERROR(VLOOKUP(F6296,연간집계!D:E,2,FALSE),"")</f>
        <v>포토그랩스 276</v>
      </c>
    </row>
    <row r="6297" spans="1:16" ht="12.75">
      <c r="A6297" s="201">
        <v>46050.947129629632</v>
      </c>
      <c r="B6297" s="202">
        <v>46050</v>
      </c>
      <c r="C6297" s="203" t="s">
        <v>14337</v>
      </c>
      <c r="D6297" s="203" t="s">
        <v>11</v>
      </c>
      <c r="E6297" s="204" t="s">
        <v>14338</v>
      </c>
      <c r="F6297" s="49" t="s">
        <v>847</v>
      </c>
      <c r="G6297" s="203">
        <v>1</v>
      </c>
      <c r="H6297" s="203" t="s">
        <v>14192</v>
      </c>
      <c r="I6297" s="205" t="s">
        <v>1440</v>
      </c>
      <c r="J6297" s="206"/>
      <c r="K6297" s="203">
        <v>62</v>
      </c>
      <c r="L6297" s="207" t="s">
        <v>827</v>
      </c>
      <c r="M6297" s="208" t="s">
        <v>1436</v>
      </c>
      <c r="N6297" s="209">
        <f t="shared" si="0"/>
        <v>2026</v>
      </c>
      <c r="O6297" s="210">
        <f t="shared" si="1"/>
        <v>1</v>
      </c>
      <c r="P6297" s="211" t="str">
        <f>IFERROR(VLOOKUP(F6297,연간집계!D:E,2,FALSE),"")</f>
        <v>스탠다드 포토북 8*11 (하드/무광)</v>
      </c>
    </row>
    <row r="6298" spans="1:16" ht="12.75">
      <c r="A6298" s="201">
        <v>46050.950115740743</v>
      </c>
      <c r="B6298" s="202">
        <v>46050</v>
      </c>
      <c r="C6298" s="203" t="s">
        <v>14339</v>
      </c>
      <c r="D6298" s="203" t="s">
        <v>11</v>
      </c>
      <c r="E6298" s="204" t="s">
        <v>14340</v>
      </c>
      <c r="F6298" s="49" t="s">
        <v>847</v>
      </c>
      <c r="G6298" s="203">
        <v>1</v>
      </c>
      <c r="H6298" s="203" t="s">
        <v>14192</v>
      </c>
      <c r="I6298" s="205" t="s">
        <v>1440</v>
      </c>
      <c r="J6298" s="206"/>
      <c r="K6298" s="203">
        <v>62</v>
      </c>
      <c r="L6298" s="207" t="s">
        <v>827</v>
      </c>
      <c r="M6298" s="208" t="s">
        <v>1436</v>
      </c>
      <c r="N6298" s="209">
        <f t="shared" si="0"/>
        <v>2026</v>
      </c>
      <c r="O6298" s="210">
        <f t="shared" si="1"/>
        <v>1</v>
      </c>
      <c r="P6298" s="211" t="str">
        <f>IFERROR(VLOOKUP(F6298,연간집계!D:E,2,FALSE),"")</f>
        <v>스탠다드 포토북 8*11 (하드/무광)</v>
      </c>
    </row>
    <row r="6299" spans="1:16" ht="12.75">
      <c r="A6299" s="201">
        <v>46050.950127314813</v>
      </c>
      <c r="B6299" s="202">
        <v>46050</v>
      </c>
      <c r="C6299" s="203" t="s">
        <v>14341</v>
      </c>
      <c r="D6299" s="203" t="s">
        <v>11</v>
      </c>
      <c r="E6299" s="204" t="s">
        <v>14342</v>
      </c>
      <c r="F6299" s="49" t="s">
        <v>847</v>
      </c>
      <c r="G6299" s="203">
        <v>1</v>
      </c>
      <c r="H6299" s="203" t="s">
        <v>14192</v>
      </c>
      <c r="I6299" s="205" t="s">
        <v>1440</v>
      </c>
      <c r="J6299" s="206"/>
      <c r="K6299" s="203">
        <v>62</v>
      </c>
      <c r="L6299" s="207" t="s">
        <v>827</v>
      </c>
      <c r="M6299" s="208" t="s">
        <v>1436</v>
      </c>
      <c r="N6299" s="209">
        <f t="shared" si="0"/>
        <v>2026</v>
      </c>
      <c r="O6299" s="210">
        <f t="shared" si="1"/>
        <v>1</v>
      </c>
      <c r="P6299" s="211" t="str">
        <f>IFERROR(VLOOKUP(F6299,연간집계!D:E,2,FALSE),"")</f>
        <v>스탠다드 포토북 8*11 (하드/무광)</v>
      </c>
    </row>
    <row r="6300" spans="1:16" ht="12.75">
      <c r="A6300" s="201">
        <v>46050.974131944444</v>
      </c>
      <c r="B6300" s="202">
        <v>46050</v>
      </c>
      <c r="C6300" s="203" t="s">
        <v>14343</v>
      </c>
      <c r="D6300" s="203" t="s">
        <v>11</v>
      </c>
      <c r="E6300" s="204" t="s">
        <v>14344</v>
      </c>
      <c r="F6300" s="49" t="s">
        <v>972</v>
      </c>
      <c r="G6300" s="203">
        <v>1</v>
      </c>
      <c r="H6300" s="203" t="s">
        <v>13335</v>
      </c>
      <c r="I6300" s="208" t="s">
        <v>5714</v>
      </c>
      <c r="J6300" s="208" t="s">
        <v>5714</v>
      </c>
      <c r="K6300" s="203">
        <v>80</v>
      </c>
      <c r="L6300" s="207" t="s">
        <v>827</v>
      </c>
      <c r="M6300" s="208" t="s">
        <v>1436</v>
      </c>
      <c r="N6300" s="209">
        <f t="shared" si="0"/>
        <v>2026</v>
      </c>
      <c r="O6300" s="210">
        <f t="shared" si="1"/>
        <v>1</v>
      </c>
      <c r="P6300" s="211" t="str">
        <f>IFERROR(VLOOKUP(F6300,연간집계!D:E,2,FALSE),"")</f>
        <v>시티북 198 (쿠션하드/78p)</v>
      </c>
    </row>
    <row r="6301" spans="1:16" ht="12.75">
      <c r="A6301" s="201">
        <v>46051.039733796293</v>
      </c>
      <c r="B6301" s="202">
        <v>46051</v>
      </c>
      <c r="C6301" s="203" t="s">
        <v>14345</v>
      </c>
      <c r="D6301" s="203" t="s">
        <v>11</v>
      </c>
      <c r="E6301" s="204" t="s">
        <v>14346</v>
      </c>
      <c r="F6301" s="49" t="s">
        <v>1051</v>
      </c>
      <c r="G6301" s="203">
        <v>1</v>
      </c>
      <c r="H6301" s="203" t="s">
        <v>5856</v>
      </c>
      <c r="I6301" s="205" t="s">
        <v>1440</v>
      </c>
      <c r="J6301" s="206"/>
      <c r="K6301" s="203">
        <v>58</v>
      </c>
      <c r="L6301" s="207" t="s">
        <v>827</v>
      </c>
      <c r="M6301" s="208" t="s">
        <v>1449</v>
      </c>
      <c r="N6301" s="209">
        <f t="shared" si="0"/>
        <v>2026</v>
      </c>
      <c r="O6301" s="210">
        <f t="shared" si="1"/>
        <v>1</v>
      </c>
      <c r="P6301" s="211" t="str">
        <f>IFERROR(VLOOKUP(F6301,연간집계!D:E,2,FALSE),"")</f>
        <v>프리북A4 (하드)</v>
      </c>
    </row>
    <row r="6302" spans="1:16" ht="12.75">
      <c r="A6302" s="201">
        <v>46051.141006944446</v>
      </c>
      <c r="B6302" s="202">
        <v>46051</v>
      </c>
      <c r="C6302" s="203" t="s">
        <v>14347</v>
      </c>
      <c r="D6302" s="203" t="s">
        <v>11</v>
      </c>
      <c r="E6302" s="204" t="s">
        <v>14348</v>
      </c>
      <c r="F6302" s="49" t="s">
        <v>856</v>
      </c>
      <c r="G6302" s="203">
        <v>1</v>
      </c>
      <c r="H6302" s="203" t="s">
        <v>14349</v>
      </c>
      <c r="I6302" s="205" t="s">
        <v>1440</v>
      </c>
      <c r="J6302" s="206"/>
      <c r="K6302" s="203">
        <v>30</v>
      </c>
      <c r="L6302" s="207" t="s">
        <v>827</v>
      </c>
      <c r="M6302" s="208" t="s">
        <v>1541</v>
      </c>
      <c r="N6302" s="209">
        <f t="shared" si="0"/>
        <v>2026</v>
      </c>
      <c r="O6302" s="210">
        <f t="shared" si="1"/>
        <v>1</v>
      </c>
      <c r="P6302" s="211" t="str">
        <f>IFERROR(VLOOKUP(F6302,연간집계!D:E,2,FALSE),"")</f>
        <v>스탠다드 포토북 8*8 (하드/무광)</v>
      </c>
    </row>
    <row r="6303" spans="1:16" ht="12.75">
      <c r="A6303" s="201">
        <v>46051.141018518516</v>
      </c>
      <c r="B6303" s="202">
        <v>46051</v>
      </c>
      <c r="C6303" s="203" t="s">
        <v>14350</v>
      </c>
      <c r="D6303" s="203" t="s">
        <v>11</v>
      </c>
      <c r="E6303" s="204" t="s">
        <v>14348</v>
      </c>
      <c r="F6303" s="49" t="s">
        <v>856</v>
      </c>
      <c r="G6303" s="203">
        <v>1</v>
      </c>
      <c r="H6303" s="203" t="s">
        <v>14349</v>
      </c>
      <c r="I6303" s="205" t="s">
        <v>1440</v>
      </c>
      <c r="J6303" s="206"/>
      <c r="K6303" s="203">
        <v>34</v>
      </c>
      <c r="L6303" s="207" t="s">
        <v>827</v>
      </c>
      <c r="M6303" s="208" t="s">
        <v>1541</v>
      </c>
      <c r="N6303" s="209">
        <f t="shared" si="0"/>
        <v>2026</v>
      </c>
      <c r="O6303" s="210">
        <f t="shared" si="1"/>
        <v>1</v>
      </c>
      <c r="P6303" s="211" t="str">
        <f>IFERROR(VLOOKUP(F6303,연간집계!D:E,2,FALSE),"")</f>
        <v>스탠다드 포토북 8*8 (하드/무광)</v>
      </c>
    </row>
    <row r="6304" spans="1:16" ht="12.75">
      <c r="A6304" s="201">
        <v>46051.407187500001</v>
      </c>
      <c r="B6304" s="202">
        <v>46051</v>
      </c>
      <c r="C6304" s="203" t="s">
        <v>14351</v>
      </c>
      <c r="D6304" s="203" t="s">
        <v>11</v>
      </c>
      <c r="E6304" s="204" t="s">
        <v>14352</v>
      </c>
      <c r="F6304" s="49" t="s">
        <v>42</v>
      </c>
      <c r="G6304" s="203">
        <v>1</v>
      </c>
      <c r="H6304" s="203" t="s">
        <v>649</v>
      </c>
      <c r="I6304" s="205" t="s">
        <v>1440</v>
      </c>
      <c r="J6304" s="206"/>
      <c r="K6304" s="203">
        <v>58</v>
      </c>
      <c r="L6304" s="207" t="s">
        <v>827</v>
      </c>
      <c r="M6304" s="208" t="s">
        <v>1436</v>
      </c>
      <c r="N6304" s="209">
        <f t="shared" si="0"/>
        <v>2026</v>
      </c>
      <c r="O6304" s="210">
        <f t="shared" si="1"/>
        <v>1</v>
      </c>
      <c r="P6304" s="211" t="str">
        <f>IFERROR(VLOOKUP(F6304,연간집계!D:E,2,FALSE),"")</f>
        <v>플라이트북 210</v>
      </c>
    </row>
    <row r="6305" spans="1:16" ht="12.75">
      <c r="A6305" s="201">
        <v>46051.41337962963</v>
      </c>
      <c r="B6305" s="202">
        <v>46051</v>
      </c>
      <c r="C6305" s="203" t="s">
        <v>14353</v>
      </c>
      <c r="D6305" s="203" t="s">
        <v>11</v>
      </c>
      <c r="E6305" s="204" t="s">
        <v>14354</v>
      </c>
      <c r="F6305" s="49" t="s">
        <v>64</v>
      </c>
      <c r="G6305" s="203">
        <v>1</v>
      </c>
      <c r="H6305" s="203" t="s">
        <v>14355</v>
      </c>
      <c r="I6305" s="205" t="s">
        <v>1440</v>
      </c>
      <c r="J6305" s="206"/>
      <c r="K6305" s="203">
        <v>58</v>
      </c>
      <c r="L6305" s="207" t="s">
        <v>827</v>
      </c>
      <c r="M6305" s="208" t="s">
        <v>1645</v>
      </c>
      <c r="N6305" s="209">
        <f t="shared" si="0"/>
        <v>2026</v>
      </c>
      <c r="O6305" s="210">
        <f t="shared" si="1"/>
        <v>1</v>
      </c>
      <c r="P6305" s="211" t="str">
        <f>IFERROR(VLOOKUP(F6305,연간집계!D:E,2,FALSE),"")</f>
        <v>플라이트북 276</v>
      </c>
    </row>
    <row r="6306" spans="1:16" ht="12.75">
      <c r="A6306" s="201">
        <v>46051.428611111114</v>
      </c>
      <c r="B6306" s="202">
        <v>46051</v>
      </c>
      <c r="C6306" s="203" t="s">
        <v>14356</v>
      </c>
      <c r="D6306" s="203" t="s">
        <v>11</v>
      </c>
      <c r="E6306" s="204" t="s">
        <v>14357</v>
      </c>
      <c r="F6306" s="49" t="s">
        <v>849</v>
      </c>
      <c r="G6306" s="203">
        <v>10</v>
      </c>
      <c r="H6306" s="203" t="s">
        <v>8631</v>
      </c>
      <c r="I6306" s="205" t="s">
        <v>5118</v>
      </c>
      <c r="J6306" s="206"/>
      <c r="K6306" s="203">
        <v>34</v>
      </c>
      <c r="L6306" s="207" t="s">
        <v>827</v>
      </c>
      <c r="M6306" s="208" t="s">
        <v>5021</v>
      </c>
      <c r="N6306" s="209">
        <f t="shared" si="0"/>
        <v>2026</v>
      </c>
      <c r="O6306" s="210">
        <f t="shared" si="1"/>
        <v>1</v>
      </c>
      <c r="P6306" s="211" t="str">
        <f>IFERROR(VLOOKUP(F6306,연간집계!D:E,2,FALSE),"")</f>
        <v>스탠다드 포토북 8*11 (하드/유광)</v>
      </c>
    </row>
    <row r="6307" spans="1:16" ht="12.75">
      <c r="A6307" s="201">
        <v>46051.479861111111</v>
      </c>
      <c r="B6307" s="202">
        <v>46051</v>
      </c>
      <c r="C6307" s="203" t="s">
        <v>14358</v>
      </c>
      <c r="D6307" s="203" t="s">
        <v>11</v>
      </c>
      <c r="E6307" s="204" t="s">
        <v>14359</v>
      </c>
      <c r="F6307" s="49" t="s">
        <v>858</v>
      </c>
      <c r="G6307" s="203">
        <v>2</v>
      </c>
      <c r="H6307" s="203" t="s">
        <v>14360</v>
      </c>
      <c r="I6307" s="205" t="s">
        <v>1455</v>
      </c>
      <c r="J6307" s="206"/>
      <c r="K6307" s="203">
        <v>80</v>
      </c>
      <c r="L6307" s="207" t="s">
        <v>827</v>
      </c>
      <c r="M6307" s="208" t="s">
        <v>1436</v>
      </c>
      <c r="N6307" s="209">
        <f t="shared" si="0"/>
        <v>2026</v>
      </c>
      <c r="O6307" s="210">
        <f t="shared" si="1"/>
        <v>1</v>
      </c>
      <c r="P6307" s="211" t="str">
        <f>IFERROR(VLOOKUP(F6307,연간집계!D:E,2,FALSE),"")</f>
        <v>스탠다드 포토북 8*8 (하드/유광)</v>
      </c>
    </row>
    <row r="6308" spans="1:16" ht="12.75">
      <c r="A6308" s="201">
        <v>46051.479872685188</v>
      </c>
      <c r="B6308" s="202">
        <v>46051</v>
      </c>
      <c r="C6308" s="203" t="s">
        <v>14361</v>
      </c>
      <c r="D6308" s="203" t="s">
        <v>11</v>
      </c>
      <c r="E6308" s="204" t="s">
        <v>14359</v>
      </c>
      <c r="F6308" s="49" t="s">
        <v>858</v>
      </c>
      <c r="G6308" s="203">
        <v>6</v>
      </c>
      <c r="H6308" s="203" t="s">
        <v>14360</v>
      </c>
      <c r="I6308" s="205" t="s">
        <v>1707</v>
      </c>
      <c r="J6308" s="206"/>
      <c r="K6308" s="203">
        <v>76</v>
      </c>
      <c r="L6308" s="207" t="s">
        <v>827</v>
      </c>
      <c r="M6308" s="208" t="s">
        <v>1436</v>
      </c>
      <c r="N6308" s="209">
        <f t="shared" si="0"/>
        <v>2026</v>
      </c>
      <c r="O6308" s="210">
        <f t="shared" si="1"/>
        <v>1</v>
      </c>
      <c r="P6308" s="211" t="str">
        <f>IFERROR(VLOOKUP(F6308,연간집계!D:E,2,FALSE),"")</f>
        <v>스탠다드 포토북 8*8 (하드/유광)</v>
      </c>
    </row>
    <row r="6309" spans="1:16" ht="12.75">
      <c r="A6309" s="201">
        <v>46051.500810185185</v>
      </c>
      <c r="B6309" s="202">
        <v>46051</v>
      </c>
      <c r="C6309" s="203" t="s">
        <v>14362</v>
      </c>
      <c r="D6309" s="203" t="s">
        <v>11</v>
      </c>
      <c r="E6309" s="204" t="s">
        <v>14363</v>
      </c>
      <c r="F6309" s="49" t="s">
        <v>834</v>
      </c>
      <c r="G6309" s="203">
        <v>3</v>
      </c>
      <c r="H6309" s="203" t="s">
        <v>14364</v>
      </c>
      <c r="I6309" s="205" t="s">
        <v>1440</v>
      </c>
      <c r="J6309" s="206"/>
      <c r="K6309" s="203">
        <v>24</v>
      </c>
      <c r="L6309" s="207" t="s">
        <v>827</v>
      </c>
      <c r="M6309" s="208" t="s">
        <v>3117</v>
      </c>
      <c r="N6309" s="209">
        <f t="shared" si="0"/>
        <v>2026</v>
      </c>
      <c r="O6309" s="210">
        <f t="shared" si="1"/>
        <v>1</v>
      </c>
      <c r="P6309" s="211" t="str">
        <f>IFERROR(VLOOKUP(F6309,연간집계!D:E,2,FALSE),"")</f>
        <v>스탠다드 포토북 6*8 (소프트/무광)</v>
      </c>
    </row>
    <row r="6310" spans="1:16" ht="12.75">
      <c r="A6310" s="201">
        <v>46051.500821759262</v>
      </c>
      <c r="B6310" s="202">
        <v>46051</v>
      </c>
      <c r="C6310" s="203" t="s">
        <v>14365</v>
      </c>
      <c r="D6310" s="203" t="s">
        <v>11</v>
      </c>
      <c r="E6310" s="204" t="s">
        <v>14363</v>
      </c>
      <c r="F6310" s="49" t="s">
        <v>834</v>
      </c>
      <c r="G6310" s="203">
        <v>3</v>
      </c>
      <c r="H6310" s="203" t="s">
        <v>14364</v>
      </c>
      <c r="I6310" s="205" t="s">
        <v>1440</v>
      </c>
      <c r="J6310" s="206"/>
      <c r="K6310" s="203">
        <v>24</v>
      </c>
      <c r="L6310" s="207" t="s">
        <v>827</v>
      </c>
      <c r="M6310" s="208" t="s">
        <v>3117</v>
      </c>
      <c r="N6310" s="209">
        <f t="shared" si="0"/>
        <v>2026</v>
      </c>
      <c r="O6310" s="210">
        <f t="shared" si="1"/>
        <v>1</v>
      </c>
      <c r="P6310" s="211" t="str">
        <f>IFERROR(VLOOKUP(F6310,연간집계!D:E,2,FALSE),"")</f>
        <v>스탠다드 포토북 6*8 (소프트/무광)</v>
      </c>
    </row>
    <row r="6311" spans="1:16" ht="12.75">
      <c r="A6311" s="201">
        <v>46051.500833333332</v>
      </c>
      <c r="B6311" s="202">
        <v>46051</v>
      </c>
      <c r="C6311" s="203" t="s">
        <v>14366</v>
      </c>
      <c r="D6311" s="203" t="s">
        <v>11</v>
      </c>
      <c r="E6311" s="204" t="s">
        <v>14363</v>
      </c>
      <c r="F6311" s="49" t="s">
        <v>834</v>
      </c>
      <c r="G6311" s="203">
        <v>3</v>
      </c>
      <c r="H6311" s="203" t="s">
        <v>14364</v>
      </c>
      <c r="I6311" s="205" t="s">
        <v>1440</v>
      </c>
      <c r="J6311" s="206"/>
      <c r="K6311" s="203">
        <v>28</v>
      </c>
      <c r="L6311" s="207" t="s">
        <v>827</v>
      </c>
      <c r="M6311" s="208" t="s">
        <v>3117</v>
      </c>
      <c r="N6311" s="209">
        <f t="shared" si="0"/>
        <v>2026</v>
      </c>
      <c r="O6311" s="210">
        <f t="shared" si="1"/>
        <v>1</v>
      </c>
      <c r="P6311" s="211" t="str">
        <f>IFERROR(VLOOKUP(F6311,연간집계!D:E,2,FALSE),"")</f>
        <v>스탠다드 포토북 6*8 (소프트/무광)</v>
      </c>
    </row>
    <row r="6312" spans="1:16" ht="12.75">
      <c r="A6312" s="201">
        <v>46051.500844907408</v>
      </c>
      <c r="B6312" s="202">
        <v>46051</v>
      </c>
      <c r="C6312" s="203" t="s">
        <v>14367</v>
      </c>
      <c r="D6312" s="203" t="s">
        <v>11</v>
      </c>
      <c r="E6312" s="204" t="s">
        <v>14363</v>
      </c>
      <c r="F6312" s="49" t="s">
        <v>834</v>
      </c>
      <c r="G6312" s="203">
        <v>3</v>
      </c>
      <c r="H6312" s="203" t="s">
        <v>14364</v>
      </c>
      <c r="I6312" s="205" t="s">
        <v>1440</v>
      </c>
      <c r="J6312" s="206"/>
      <c r="K6312" s="203">
        <v>26</v>
      </c>
      <c r="L6312" s="207" t="s">
        <v>827</v>
      </c>
      <c r="M6312" s="208" t="s">
        <v>3117</v>
      </c>
      <c r="N6312" s="209">
        <f t="shared" si="0"/>
        <v>2026</v>
      </c>
      <c r="O6312" s="210">
        <f t="shared" si="1"/>
        <v>1</v>
      </c>
      <c r="P6312" s="211" t="str">
        <f>IFERROR(VLOOKUP(F6312,연간집계!D:E,2,FALSE),"")</f>
        <v>스탠다드 포토북 6*8 (소프트/무광)</v>
      </c>
    </row>
    <row r="6313" spans="1:16" ht="12.75">
      <c r="A6313" s="201">
        <v>46051.500856481478</v>
      </c>
      <c r="B6313" s="202">
        <v>46051</v>
      </c>
      <c r="C6313" s="203" t="s">
        <v>14368</v>
      </c>
      <c r="D6313" s="203" t="s">
        <v>11</v>
      </c>
      <c r="E6313" s="204" t="s">
        <v>14363</v>
      </c>
      <c r="F6313" s="49" t="s">
        <v>834</v>
      </c>
      <c r="G6313" s="203">
        <v>5</v>
      </c>
      <c r="H6313" s="203" t="s">
        <v>14364</v>
      </c>
      <c r="I6313" s="205" t="s">
        <v>1440</v>
      </c>
      <c r="J6313" s="206"/>
      <c r="K6313" s="203">
        <v>24</v>
      </c>
      <c r="L6313" s="207" t="s">
        <v>827</v>
      </c>
      <c r="M6313" s="208" t="s">
        <v>3117</v>
      </c>
      <c r="N6313" s="209">
        <f t="shared" si="0"/>
        <v>2026</v>
      </c>
      <c r="O6313" s="210">
        <f t="shared" si="1"/>
        <v>1</v>
      </c>
      <c r="P6313" s="211" t="str">
        <f>IFERROR(VLOOKUP(F6313,연간집계!D:E,2,FALSE),"")</f>
        <v>스탠다드 포토북 6*8 (소프트/무광)</v>
      </c>
    </row>
    <row r="6314" spans="1:16" ht="12.75">
      <c r="A6314" s="201">
        <v>46051.500868055555</v>
      </c>
      <c r="B6314" s="202">
        <v>46051</v>
      </c>
      <c r="C6314" s="203" t="s">
        <v>14369</v>
      </c>
      <c r="D6314" s="203" t="s">
        <v>11</v>
      </c>
      <c r="E6314" s="204" t="s">
        <v>14363</v>
      </c>
      <c r="F6314" s="49" t="s">
        <v>834</v>
      </c>
      <c r="G6314" s="203">
        <v>3</v>
      </c>
      <c r="H6314" s="203" t="s">
        <v>14364</v>
      </c>
      <c r="I6314" s="205" t="s">
        <v>1440</v>
      </c>
      <c r="J6314" s="206"/>
      <c r="K6314" s="203">
        <v>24</v>
      </c>
      <c r="L6314" s="207" t="s">
        <v>827</v>
      </c>
      <c r="M6314" s="208" t="s">
        <v>3117</v>
      </c>
      <c r="N6314" s="209">
        <f t="shared" si="0"/>
        <v>2026</v>
      </c>
      <c r="O6314" s="210">
        <f t="shared" si="1"/>
        <v>1</v>
      </c>
      <c r="P6314" s="211" t="str">
        <f>IFERROR(VLOOKUP(F6314,연간집계!D:E,2,FALSE),"")</f>
        <v>스탠다드 포토북 6*8 (소프트/무광)</v>
      </c>
    </row>
    <row r="6315" spans="1:16" ht="12.75">
      <c r="A6315" s="201">
        <v>46051.500879629632</v>
      </c>
      <c r="B6315" s="202">
        <v>46051</v>
      </c>
      <c r="C6315" s="203" t="s">
        <v>14370</v>
      </c>
      <c r="D6315" s="203" t="s">
        <v>11</v>
      </c>
      <c r="E6315" s="204" t="s">
        <v>14363</v>
      </c>
      <c r="F6315" s="49" t="s">
        <v>834</v>
      </c>
      <c r="G6315" s="203">
        <v>6</v>
      </c>
      <c r="H6315" s="203" t="s">
        <v>14364</v>
      </c>
      <c r="I6315" s="205" t="s">
        <v>1440</v>
      </c>
      <c r="J6315" s="206"/>
      <c r="K6315" s="203">
        <v>42</v>
      </c>
      <c r="L6315" s="207" t="s">
        <v>827</v>
      </c>
      <c r="M6315" s="208" t="s">
        <v>3117</v>
      </c>
      <c r="N6315" s="209">
        <f t="shared" si="0"/>
        <v>2026</v>
      </c>
      <c r="O6315" s="210">
        <f t="shared" si="1"/>
        <v>1</v>
      </c>
      <c r="P6315" s="211" t="str">
        <f>IFERROR(VLOOKUP(F6315,연간집계!D:E,2,FALSE),"")</f>
        <v>스탠다드 포토북 6*8 (소프트/무광)</v>
      </c>
    </row>
    <row r="6316" spans="1:16" ht="12.75">
      <c r="A6316" s="201">
        <v>46051.592731481483</v>
      </c>
      <c r="B6316" s="202">
        <v>46051</v>
      </c>
      <c r="C6316" s="203" t="s">
        <v>14371</v>
      </c>
      <c r="D6316" s="203" t="s">
        <v>11</v>
      </c>
      <c r="E6316" s="204" t="s">
        <v>14372</v>
      </c>
      <c r="F6316" s="49" t="s">
        <v>377</v>
      </c>
      <c r="G6316" s="203">
        <v>1</v>
      </c>
      <c r="H6316" s="203" t="s">
        <v>735</v>
      </c>
      <c r="I6316" s="205" t="s">
        <v>1783</v>
      </c>
      <c r="J6316" s="208" t="s">
        <v>1787</v>
      </c>
      <c r="K6316" s="203">
        <v>50</v>
      </c>
      <c r="L6316" s="207" t="s">
        <v>827</v>
      </c>
      <c r="M6316" s="208" t="s">
        <v>1436</v>
      </c>
      <c r="N6316" s="209">
        <f t="shared" si="0"/>
        <v>2026</v>
      </c>
      <c r="O6316" s="210">
        <f t="shared" si="1"/>
        <v>1</v>
      </c>
      <c r="P6316" s="211" t="str">
        <f>IFERROR(VLOOKUP(F6316,연간집계!D:E,2,FALSE),"")</f>
        <v>포토그랩스 248</v>
      </c>
    </row>
    <row r="6317" spans="1:16" ht="12.75">
      <c r="A6317" s="201">
        <v>46051.628981481481</v>
      </c>
      <c r="B6317" s="202">
        <v>46051</v>
      </c>
      <c r="C6317" s="203" t="s">
        <v>14373</v>
      </c>
      <c r="D6317" s="203" t="s">
        <v>11</v>
      </c>
      <c r="E6317" s="204" t="s">
        <v>14374</v>
      </c>
      <c r="F6317" s="49" t="s">
        <v>1347</v>
      </c>
      <c r="G6317" s="203">
        <v>1</v>
      </c>
      <c r="H6317" s="203" t="s">
        <v>14375</v>
      </c>
      <c r="I6317" s="205" t="s">
        <v>1440</v>
      </c>
      <c r="J6317" s="205" t="s">
        <v>1628</v>
      </c>
      <c r="K6317" s="203">
        <v>1</v>
      </c>
      <c r="L6317" s="207" t="s">
        <v>827</v>
      </c>
      <c r="M6317" s="208" t="s">
        <v>1449</v>
      </c>
      <c r="N6317" s="209">
        <f t="shared" si="0"/>
        <v>2026</v>
      </c>
      <c r="O6317" s="210">
        <f t="shared" si="1"/>
        <v>1</v>
      </c>
      <c r="P6317" s="211" t="str">
        <f>IFERROR(VLOOKUP(F6317,연간집계!D:E,2,FALSE),"")</f>
        <v>아크릴키링</v>
      </c>
    </row>
    <row r="6318" spans="1:16" ht="12.75">
      <c r="A6318" s="201">
        <v>46051.628993055558</v>
      </c>
      <c r="B6318" s="202">
        <v>46051</v>
      </c>
      <c r="C6318" s="203" t="s">
        <v>14376</v>
      </c>
      <c r="D6318" s="203" t="s">
        <v>11</v>
      </c>
      <c r="E6318" s="204" t="s">
        <v>14374</v>
      </c>
      <c r="F6318" s="49" t="s">
        <v>1347</v>
      </c>
      <c r="G6318" s="203">
        <v>1</v>
      </c>
      <c r="H6318" s="203" t="s">
        <v>14375</v>
      </c>
      <c r="I6318" s="205" t="s">
        <v>1440</v>
      </c>
      <c r="J6318" s="205" t="s">
        <v>1628</v>
      </c>
      <c r="K6318" s="203">
        <v>1</v>
      </c>
      <c r="L6318" s="207" t="s">
        <v>827</v>
      </c>
      <c r="M6318" s="208" t="s">
        <v>1449</v>
      </c>
      <c r="N6318" s="209">
        <f t="shared" si="0"/>
        <v>2026</v>
      </c>
      <c r="O6318" s="210">
        <f t="shared" si="1"/>
        <v>1</v>
      </c>
      <c r="P6318" s="211" t="str">
        <f>IFERROR(VLOOKUP(F6318,연간집계!D:E,2,FALSE),"")</f>
        <v>아크릴키링</v>
      </c>
    </row>
    <row r="6319" spans="1:16" ht="12.75">
      <c r="A6319" s="201">
        <v>46051.629004629627</v>
      </c>
      <c r="B6319" s="202">
        <v>46051</v>
      </c>
      <c r="C6319" s="203" t="s">
        <v>14377</v>
      </c>
      <c r="D6319" s="203" t="s">
        <v>11</v>
      </c>
      <c r="E6319" s="204" t="s">
        <v>14374</v>
      </c>
      <c r="F6319" s="49" t="s">
        <v>1347</v>
      </c>
      <c r="G6319" s="203">
        <v>1</v>
      </c>
      <c r="H6319" s="203" t="s">
        <v>14375</v>
      </c>
      <c r="I6319" s="205" t="s">
        <v>1440</v>
      </c>
      <c r="J6319" s="205" t="s">
        <v>1628</v>
      </c>
      <c r="K6319" s="203">
        <v>1</v>
      </c>
      <c r="L6319" s="207" t="s">
        <v>827</v>
      </c>
      <c r="M6319" s="208" t="s">
        <v>1449</v>
      </c>
      <c r="N6319" s="209">
        <f t="shared" si="0"/>
        <v>2026</v>
      </c>
      <c r="O6319" s="210">
        <f t="shared" si="1"/>
        <v>1</v>
      </c>
      <c r="P6319" s="211" t="str">
        <f>IFERROR(VLOOKUP(F6319,연간집계!D:E,2,FALSE),"")</f>
        <v>아크릴키링</v>
      </c>
    </row>
    <row r="6320" spans="1:16" ht="12.75">
      <c r="A6320" s="201">
        <v>46051.629016203704</v>
      </c>
      <c r="B6320" s="202">
        <v>46051</v>
      </c>
      <c r="C6320" s="203" t="s">
        <v>14378</v>
      </c>
      <c r="D6320" s="203" t="s">
        <v>11</v>
      </c>
      <c r="E6320" s="204" t="s">
        <v>14374</v>
      </c>
      <c r="F6320" s="49" t="s">
        <v>1347</v>
      </c>
      <c r="G6320" s="203">
        <v>1</v>
      </c>
      <c r="H6320" s="203" t="s">
        <v>14375</v>
      </c>
      <c r="I6320" s="205" t="s">
        <v>1440</v>
      </c>
      <c r="J6320" s="205" t="s">
        <v>1628</v>
      </c>
      <c r="K6320" s="203">
        <v>1</v>
      </c>
      <c r="L6320" s="207" t="s">
        <v>827</v>
      </c>
      <c r="M6320" s="208" t="s">
        <v>1449</v>
      </c>
      <c r="N6320" s="209">
        <f t="shared" si="0"/>
        <v>2026</v>
      </c>
      <c r="O6320" s="210">
        <f t="shared" si="1"/>
        <v>1</v>
      </c>
      <c r="P6320" s="211" t="str">
        <f>IFERROR(VLOOKUP(F6320,연간집계!D:E,2,FALSE),"")</f>
        <v>아크릴키링</v>
      </c>
    </row>
    <row r="6321" spans="1:16" ht="12.75">
      <c r="A6321" s="201">
        <v>46051.629027777781</v>
      </c>
      <c r="B6321" s="202">
        <v>46051</v>
      </c>
      <c r="C6321" s="203" t="s">
        <v>14379</v>
      </c>
      <c r="D6321" s="203" t="s">
        <v>11</v>
      </c>
      <c r="E6321" s="204" t="s">
        <v>14374</v>
      </c>
      <c r="F6321" s="49" t="s">
        <v>1347</v>
      </c>
      <c r="G6321" s="203">
        <v>1</v>
      </c>
      <c r="H6321" s="203" t="s">
        <v>14375</v>
      </c>
      <c r="I6321" s="205" t="s">
        <v>1440</v>
      </c>
      <c r="J6321" s="205" t="s">
        <v>1628</v>
      </c>
      <c r="K6321" s="203">
        <v>1</v>
      </c>
      <c r="L6321" s="207" t="s">
        <v>827</v>
      </c>
      <c r="M6321" s="208" t="s">
        <v>1449</v>
      </c>
      <c r="N6321" s="209">
        <f t="shared" si="0"/>
        <v>2026</v>
      </c>
      <c r="O6321" s="210">
        <f t="shared" si="1"/>
        <v>1</v>
      </c>
      <c r="P6321" s="211" t="str">
        <f>IFERROR(VLOOKUP(F6321,연간집계!D:E,2,FALSE),"")</f>
        <v>아크릴키링</v>
      </c>
    </row>
    <row r="6322" spans="1:16" ht="12.75">
      <c r="A6322" s="201">
        <v>46051.62903935185</v>
      </c>
      <c r="B6322" s="202">
        <v>46051</v>
      </c>
      <c r="C6322" s="203" t="s">
        <v>14380</v>
      </c>
      <c r="D6322" s="203" t="s">
        <v>11</v>
      </c>
      <c r="E6322" s="204" t="s">
        <v>14374</v>
      </c>
      <c r="F6322" s="49" t="s">
        <v>1347</v>
      </c>
      <c r="G6322" s="203">
        <v>1</v>
      </c>
      <c r="H6322" s="203" t="s">
        <v>14375</v>
      </c>
      <c r="I6322" s="205" t="s">
        <v>1440</v>
      </c>
      <c r="J6322" s="205" t="s">
        <v>1628</v>
      </c>
      <c r="K6322" s="203">
        <v>1</v>
      </c>
      <c r="L6322" s="207" t="s">
        <v>827</v>
      </c>
      <c r="M6322" s="208" t="s">
        <v>1449</v>
      </c>
      <c r="N6322" s="209">
        <f t="shared" si="0"/>
        <v>2026</v>
      </c>
      <c r="O6322" s="210">
        <f t="shared" si="1"/>
        <v>1</v>
      </c>
      <c r="P6322" s="211" t="str">
        <f>IFERROR(VLOOKUP(F6322,연간집계!D:E,2,FALSE),"")</f>
        <v>아크릴키링</v>
      </c>
    </row>
    <row r="6323" spans="1:16" ht="12.75">
      <c r="A6323" s="201">
        <v>46051.629062499997</v>
      </c>
      <c r="B6323" s="202">
        <v>46051</v>
      </c>
      <c r="C6323" s="203" t="s">
        <v>14381</v>
      </c>
      <c r="D6323" s="203" t="s">
        <v>11</v>
      </c>
      <c r="E6323" s="204" t="s">
        <v>14374</v>
      </c>
      <c r="F6323" s="49" t="s">
        <v>1347</v>
      </c>
      <c r="G6323" s="203">
        <v>1</v>
      </c>
      <c r="H6323" s="203" t="s">
        <v>14375</v>
      </c>
      <c r="I6323" s="205" t="s">
        <v>1440</v>
      </c>
      <c r="J6323" s="205" t="s">
        <v>1628</v>
      </c>
      <c r="K6323" s="203">
        <v>1</v>
      </c>
      <c r="L6323" s="207" t="s">
        <v>827</v>
      </c>
      <c r="M6323" s="208" t="s">
        <v>1449</v>
      </c>
      <c r="N6323" s="209">
        <f t="shared" si="0"/>
        <v>2026</v>
      </c>
      <c r="O6323" s="210">
        <f t="shared" si="1"/>
        <v>1</v>
      </c>
      <c r="P6323" s="211" t="str">
        <f>IFERROR(VLOOKUP(F6323,연간집계!D:E,2,FALSE),"")</f>
        <v>아크릴키링</v>
      </c>
    </row>
    <row r="6324" spans="1:16" ht="12.75">
      <c r="A6324" s="201">
        <v>46051.629074074073</v>
      </c>
      <c r="B6324" s="202">
        <v>46051</v>
      </c>
      <c r="C6324" s="203" t="s">
        <v>14382</v>
      </c>
      <c r="D6324" s="203" t="s">
        <v>11</v>
      </c>
      <c r="E6324" s="204" t="s">
        <v>14374</v>
      </c>
      <c r="F6324" s="49" t="s">
        <v>1347</v>
      </c>
      <c r="G6324" s="203">
        <v>1</v>
      </c>
      <c r="H6324" s="203" t="s">
        <v>14375</v>
      </c>
      <c r="I6324" s="205" t="s">
        <v>1440</v>
      </c>
      <c r="J6324" s="205" t="s">
        <v>1628</v>
      </c>
      <c r="K6324" s="203">
        <v>1</v>
      </c>
      <c r="L6324" s="207" t="s">
        <v>827</v>
      </c>
      <c r="M6324" s="208" t="s">
        <v>1449</v>
      </c>
      <c r="N6324" s="209">
        <f t="shared" si="0"/>
        <v>2026</v>
      </c>
      <c r="O6324" s="210">
        <f t="shared" si="1"/>
        <v>1</v>
      </c>
      <c r="P6324" s="211" t="str">
        <f>IFERROR(VLOOKUP(F6324,연간집계!D:E,2,FALSE),"")</f>
        <v>아크릴키링</v>
      </c>
    </row>
    <row r="6325" spans="1:16" ht="12.75">
      <c r="A6325" s="201">
        <v>46051.62908564815</v>
      </c>
      <c r="B6325" s="202">
        <v>46051</v>
      </c>
      <c r="C6325" s="203" t="s">
        <v>14383</v>
      </c>
      <c r="D6325" s="203" t="s">
        <v>11</v>
      </c>
      <c r="E6325" s="204" t="s">
        <v>14374</v>
      </c>
      <c r="F6325" s="49" t="s">
        <v>1347</v>
      </c>
      <c r="G6325" s="203">
        <v>1</v>
      </c>
      <c r="H6325" s="203" t="s">
        <v>14375</v>
      </c>
      <c r="I6325" s="205" t="s">
        <v>1440</v>
      </c>
      <c r="J6325" s="205" t="s">
        <v>1628</v>
      </c>
      <c r="K6325" s="203">
        <v>1</v>
      </c>
      <c r="L6325" s="207" t="s">
        <v>827</v>
      </c>
      <c r="M6325" s="208" t="s">
        <v>1449</v>
      </c>
      <c r="N6325" s="209">
        <f t="shared" si="0"/>
        <v>2026</v>
      </c>
      <c r="O6325" s="210">
        <f t="shared" si="1"/>
        <v>1</v>
      </c>
      <c r="P6325" s="211" t="str">
        <f>IFERROR(VLOOKUP(F6325,연간집계!D:E,2,FALSE),"")</f>
        <v>아크릴키링</v>
      </c>
    </row>
    <row r="6326" spans="1:16" ht="12.75">
      <c r="A6326" s="201">
        <v>46051.62909722222</v>
      </c>
      <c r="B6326" s="202">
        <v>46051</v>
      </c>
      <c r="C6326" s="203" t="s">
        <v>14384</v>
      </c>
      <c r="D6326" s="203" t="s">
        <v>11</v>
      </c>
      <c r="E6326" s="204" t="s">
        <v>14374</v>
      </c>
      <c r="F6326" s="49" t="s">
        <v>1347</v>
      </c>
      <c r="G6326" s="203">
        <v>1</v>
      </c>
      <c r="H6326" s="203" t="s">
        <v>14375</v>
      </c>
      <c r="I6326" s="205" t="s">
        <v>1440</v>
      </c>
      <c r="J6326" s="205" t="s">
        <v>1628</v>
      </c>
      <c r="K6326" s="203">
        <v>1</v>
      </c>
      <c r="L6326" s="207" t="s">
        <v>827</v>
      </c>
      <c r="M6326" s="208" t="s">
        <v>1449</v>
      </c>
      <c r="N6326" s="209">
        <f t="shared" si="0"/>
        <v>2026</v>
      </c>
      <c r="O6326" s="210">
        <f t="shared" si="1"/>
        <v>1</v>
      </c>
      <c r="P6326" s="211" t="str">
        <f>IFERROR(VLOOKUP(F6326,연간집계!D:E,2,FALSE),"")</f>
        <v>아크릴키링</v>
      </c>
    </row>
    <row r="6327" spans="1:16" ht="12.75">
      <c r="A6327" s="201">
        <v>46051.629108796296</v>
      </c>
      <c r="B6327" s="202">
        <v>46051</v>
      </c>
      <c r="C6327" s="203" t="s">
        <v>14385</v>
      </c>
      <c r="D6327" s="203" t="s">
        <v>11</v>
      </c>
      <c r="E6327" s="204" t="s">
        <v>14374</v>
      </c>
      <c r="F6327" s="49" t="s">
        <v>1347</v>
      </c>
      <c r="G6327" s="203">
        <v>1</v>
      </c>
      <c r="H6327" s="203" t="s">
        <v>14375</v>
      </c>
      <c r="I6327" s="205" t="s">
        <v>1440</v>
      </c>
      <c r="J6327" s="205" t="s">
        <v>1628</v>
      </c>
      <c r="K6327" s="203">
        <v>1</v>
      </c>
      <c r="L6327" s="207" t="s">
        <v>827</v>
      </c>
      <c r="M6327" s="208" t="s">
        <v>1449</v>
      </c>
      <c r="N6327" s="209">
        <f t="shared" si="0"/>
        <v>2026</v>
      </c>
      <c r="O6327" s="210">
        <f t="shared" si="1"/>
        <v>1</v>
      </c>
      <c r="P6327" s="211" t="str">
        <f>IFERROR(VLOOKUP(F6327,연간집계!D:E,2,FALSE),"")</f>
        <v>아크릴키링</v>
      </c>
    </row>
    <row r="6328" spans="1:16" ht="12.75">
      <c r="A6328" s="201">
        <v>46051.629120370373</v>
      </c>
      <c r="B6328" s="202">
        <v>46051</v>
      </c>
      <c r="C6328" s="203" t="s">
        <v>14386</v>
      </c>
      <c r="D6328" s="203" t="s">
        <v>11</v>
      </c>
      <c r="E6328" s="204" t="s">
        <v>14374</v>
      </c>
      <c r="F6328" s="49" t="s">
        <v>1347</v>
      </c>
      <c r="G6328" s="203">
        <v>1</v>
      </c>
      <c r="H6328" s="203" t="s">
        <v>14375</v>
      </c>
      <c r="I6328" s="205" t="s">
        <v>1440</v>
      </c>
      <c r="J6328" s="205" t="s">
        <v>1628</v>
      </c>
      <c r="K6328" s="203">
        <v>1</v>
      </c>
      <c r="L6328" s="207" t="s">
        <v>827</v>
      </c>
      <c r="M6328" s="208" t="s">
        <v>1449</v>
      </c>
      <c r="N6328" s="209">
        <f t="shared" si="0"/>
        <v>2026</v>
      </c>
      <c r="O6328" s="210">
        <f t="shared" si="1"/>
        <v>1</v>
      </c>
      <c r="P6328" s="211" t="str">
        <f>IFERROR(VLOOKUP(F6328,연간집계!D:E,2,FALSE),"")</f>
        <v>아크릴키링</v>
      </c>
    </row>
    <row r="6329" spans="1:16" ht="12.75">
      <c r="A6329" s="201">
        <v>46051.629131944443</v>
      </c>
      <c r="B6329" s="202">
        <v>46051</v>
      </c>
      <c r="C6329" s="203" t="s">
        <v>14387</v>
      </c>
      <c r="D6329" s="203" t="s">
        <v>11</v>
      </c>
      <c r="E6329" s="204" t="s">
        <v>14374</v>
      </c>
      <c r="F6329" s="49" t="s">
        <v>1347</v>
      </c>
      <c r="G6329" s="203">
        <v>1</v>
      </c>
      <c r="H6329" s="203" t="s">
        <v>14375</v>
      </c>
      <c r="I6329" s="205" t="s">
        <v>1440</v>
      </c>
      <c r="J6329" s="205" t="s">
        <v>1628</v>
      </c>
      <c r="K6329" s="203">
        <v>1</v>
      </c>
      <c r="L6329" s="207" t="s">
        <v>827</v>
      </c>
      <c r="M6329" s="208" t="s">
        <v>1449</v>
      </c>
      <c r="N6329" s="209">
        <f t="shared" si="0"/>
        <v>2026</v>
      </c>
      <c r="O6329" s="210">
        <f t="shared" si="1"/>
        <v>1</v>
      </c>
      <c r="P6329" s="211" t="str">
        <f>IFERROR(VLOOKUP(F6329,연간집계!D:E,2,FALSE),"")</f>
        <v>아크릴키링</v>
      </c>
    </row>
    <row r="6330" spans="1:16" ht="12.75">
      <c r="A6330" s="201">
        <v>46051.629143518519</v>
      </c>
      <c r="B6330" s="202">
        <v>46051</v>
      </c>
      <c r="C6330" s="203" t="s">
        <v>14388</v>
      </c>
      <c r="D6330" s="203" t="s">
        <v>11</v>
      </c>
      <c r="E6330" s="204" t="s">
        <v>14374</v>
      </c>
      <c r="F6330" s="49" t="s">
        <v>1347</v>
      </c>
      <c r="G6330" s="203">
        <v>1</v>
      </c>
      <c r="H6330" s="203" t="s">
        <v>14375</v>
      </c>
      <c r="I6330" s="205" t="s">
        <v>1440</v>
      </c>
      <c r="J6330" s="205" t="s">
        <v>1628</v>
      </c>
      <c r="K6330" s="203">
        <v>1</v>
      </c>
      <c r="L6330" s="207" t="s">
        <v>827</v>
      </c>
      <c r="M6330" s="208" t="s">
        <v>1449</v>
      </c>
      <c r="N6330" s="209">
        <f t="shared" si="0"/>
        <v>2026</v>
      </c>
      <c r="O6330" s="210">
        <f t="shared" si="1"/>
        <v>1</v>
      </c>
      <c r="P6330" s="211" t="str">
        <f>IFERROR(VLOOKUP(F6330,연간집계!D:E,2,FALSE),"")</f>
        <v>아크릴키링</v>
      </c>
    </row>
    <row r="6331" spans="1:16" ht="12.75">
      <c r="A6331" s="201">
        <v>46051.629155092596</v>
      </c>
      <c r="B6331" s="202">
        <v>46051</v>
      </c>
      <c r="C6331" s="203" t="s">
        <v>14389</v>
      </c>
      <c r="D6331" s="203" t="s">
        <v>11</v>
      </c>
      <c r="E6331" s="204" t="s">
        <v>14374</v>
      </c>
      <c r="F6331" s="49" t="s">
        <v>1347</v>
      </c>
      <c r="G6331" s="203">
        <v>1</v>
      </c>
      <c r="H6331" s="203" t="s">
        <v>14375</v>
      </c>
      <c r="I6331" s="205" t="s">
        <v>1440</v>
      </c>
      <c r="J6331" s="205" t="s">
        <v>1628</v>
      </c>
      <c r="K6331" s="203">
        <v>1</v>
      </c>
      <c r="L6331" s="207" t="s">
        <v>827</v>
      </c>
      <c r="M6331" s="208" t="s">
        <v>1449</v>
      </c>
      <c r="N6331" s="209">
        <f t="shared" si="0"/>
        <v>2026</v>
      </c>
      <c r="O6331" s="210">
        <f t="shared" si="1"/>
        <v>1</v>
      </c>
      <c r="P6331" s="211" t="str">
        <f>IFERROR(VLOOKUP(F6331,연간집계!D:E,2,FALSE),"")</f>
        <v>아크릴키링</v>
      </c>
    </row>
    <row r="6332" spans="1:16" ht="12.75">
      <c r="A6332" s="201">
        <v>46051.629178240742</v>
      </c>
      <c r="B6332" s="202">
        <v>46051</v>
      </c>
      <c r="C6332" s="203" t="s">
        <v>14390</v>
      </c>
      <c r="D6332" s="203" t="s">
        <v>11</v>
      </c>
      <c r="E6332" s="204" t="s">
        <v>14374</v>
      </c>
      <c r="F6332" s="49" t="s">
        <v>1347</v>
      </c>
      <c r="G6332" s="203">
        <v>1</v>
      </c>
      <c r="H6332" s="203" t="s">
        <v>14375</v>
      </c>
      <c r="I6332" s="205" t="s">
        <v>1440</v>
      </c>
      <c r="J6332" s="205" t="s">
        <v>1628</v>
      </c>
      <c r="K6332" s="203">
        <v>1</v>
      </c>
      <c r="L6332" s="207" t="s">
        <v>827</v>
      </c>
      <c r="M6332" s="208" t="s">
        <v>1449</v>
      </c>
      <c r="N6332" s="209">
        <f t="shared" si="0"/>
        <v>2026</v>
      </c>
      <c r="O6332" s="210">
        <f t="shared" si="1"/>
        <v>1</v>
      </c>
      <c r="P6332" s="211" t="str">
        <f>IFERROR(VLOOKUP(F6332,연간집계!D:E,2,FALSE),"")</f>
        <v>아크릴키링</v>
      </c>
    </row>
    <row r="6333" spans="1:16" ht="12.75">
      <c r="A6333" s="201">
        <v>46051.629189814812</v>
      </c>
      <c r="B6333" s="202">
        <v>46051</v>
      </c>
      <c r="C6333" s="203" t="s">
        <v>14391</v>
      </c>
      <c r="D6333" s="203" t="s">
        <v>11</v>
      </c>
      <c r="E6333" s="204" t="s">
        <v>14374</v>
      </c>
      <c r="F6333" s="49" t="s">
        <v>1347</v>
      </c>
      <c r="G6333" s="203">
        <v>1</v>
      </c>
      <c r="H6333" s="203" t="s">
        <v>14375</v>
      </c>
      <c r="I6333" s="205" t="s">
        <v>1440</v>
      </c>
      <c r="J6333" s="205" t="s">
        <v>1628</v>
      </c>
      <c r="K6333" s="203">
        <v>1</v>
      </c>
      <c r="L6333" s="207" t="s">
        <v>827</v>
      </c>
      <c r="M6333" s="208" t="s">
        <v>1449</v>
      </c>
      <c r="N6333" s="209">
        <f t="shared" si="0"/>
        <v>2026</v>
      </c>
      <c r="O6333" s="210">
        <f t="shared" si="1"/>
        <v>1</v>
      </c>
      <c r="P6333" s="211" t="str">
        <f>IFERROR(VLOOKUP(F6333,연간집계!D:E,2,FALSE),"")</f>
        <v>아크릴키링</v>
      </c>
    </row>
    <row r="6334" spans="1:16" ht="12.75">
      <c r="A6334" s="201">
        <v>46051.629201388889</v>
      </c>
      <c r="B6334" s="202">
        <v>46051</v>
      </c>
      <c r="C6334" s="203" t="s">
        <v>14392</v>
      </c>
      <c r="D6334" s="203" t="s">
        <v>11</v>
      </c>
      <c r="E6334" s="204" t="s">
        <v>14374</v>
      </c>
      <c r="F6334" s="49" t="s">
        <v>1347</v>
      </c>
      <c r="G6334" s="203">
        <v>1</v>
      </c>
      <c r="H6334" s="203" t="s">
        <v>14375</v>
      </c>
      <c r="I6334" s="205" t="s">
        <v>1440</v>
      </c>
      <c r="J6334" s="205" t="s">
        <v>1628</v>
      </c>
      <c r="K6334" s="203">
        <v>1</v>
      </c>
      <c r="L6334" s="207" t="s">
        <v>827</v>
      </c>
      <c r="M6334" s="208" t="s">
        <v>1449</v>
      </c>
      <c r="N6334" s="209">
        <f t="shared" si="0"/>
        <v>2026</v>
      </c>
      <c r="O6334" s="210">
        <f t="shared" si="1"/>
        <v>1</v>
      </c>
      <c r="P6334" s="211" t="str">
        <f>IFERROR(VLOOKUP(F6334,연간집계!D:E,2,FALSE),"")</f>
        <v>아크릴키링</v>
      </c>
    </row>
    <row r="6335" spans="1:16" ht="12.75">
      <c r="A6335" s="201">
        <v>46051.629212962966</v>
      </c>
      <c r="B6335" s="202">
        <v>46051</v>
      </c>
      <c r="C6335" s="203" t="s">
        <v>14393</v>
      </c>
      <c r="D6335" s="203" t="s">
        <v>11</v>
      </c>
      <c r="E6335" s="204" t="s">
        <v>14374</v>
      </c>
      <c r="F6335" s="49" t="s">
        <v>1347</v>
      </c>
      <c r="G6335" s="203">
        <v>1</v>
      </c>
      <c r="H6335" s="203" t="s">
        <v>14375</v>
      </c>
      <c r="I6335" s="205" t="s">
        <v>1440</v>
      </c>
      <c r="J6335" s="205" t="s">
        <v>1628</v>
      </c>
      <c r="K6335" s="203">
        <v>1</v>
      </c>
      <c r="L6335" s="207" t="s">
        <v>827</v>
      </c>
      <c r="M6335" s="208" t="s">
        <v>1449</v>
      </c>
      <c r="N6335" s="209">
        <f t="shared" si="0"/>
        <v>2026</v>
      </c>
      <c r="O6335" s="210">
        <f t="shared" si="1"/>
        <v>1</v>
      </c>
      <c r="P6335" s="211" t="str">
        <f>IFERROR(VLOOKUP(F6335,연간집계!D:E,2,FALSE),"")</f>
        <v>아크릴키링</v>
      </c>
    </row>
    <row r="6336" spans="1:16" ht="12.75">
      <c r="A6336" s="201">
        <v>46051.629224537035</v>
      </c>
      <c r="B6336" s="202">
        <v>46051</v>
      </c>
      <c r="C6336" s="203" t="s">
        <v>14394</v>
      </c>
      <c r="D6336" s="203" t="s">
        <v>11</v>
      </c>
      <c r="E6336" s="204" t="s">
        <v>14374</v>
      </c>
      <c r="F6336" s="49" t="s">
        <v>1347</v>
      </c>
      <c r="G6336" s="203">
        <v>1</v>
      </c>
      <c r="H6336" s="203" t="s">
        <v>14375</v>
      </c>
      <c r="I6336" s="205" t="s">
        <v>1440</v>
      </c>
      <c r="J6336" s="205" t="s">
        <v>1628</v>
      </c>
      <c r="K6336" s="203">
        <v>1</v>
      </c>
      <c r="L6336" s="207" t="s">
        <v>827</v>
      </c>
      <c r="M6336" s="208" t="s">
        <v>1449</v>
      </c>
      <c r="N6336" s="209">
        <f t="shared" si="0"/>
        <v>2026</v>
      </c>
      <c r="O6336" s="210">
        <f t="shared" si="1"/>
        <v>1</v>
      </c>
      <c r="P6336" s="211" t="str">
        <f>IFERROR(VLOOKUP(F6336,연간집계!D:E,2,FALSE),"")</f>
        <v>아크릴키링</v>
      </c>
    </row>
    <row r="6337" spans="1:16" ht="12.75">
      <c r="A6337" s="201">
        <v>46051.680798611109</v>
      </c>
      <c r="B6337" s="202">
        <v>46051</v>
      </c>
      <c r="C6337" s="203" t="s">
        <v>14395</v>
      </c>
      <c r="D6337" s="203" t="s">
        <v>11</v>
      </c>
      <c r="E6337" s="204" t="s">
        <v>14396</v>
      </c>
      <c r="F6337" s="49" t="s">
        <v>856</v>
      </c>
      <c r="G6337" s="203">
        <v>1</v>
      </c>
      <c r="H6337" s="203" t="s">
        <v>14397</v>
      </c>
      <c r="I6337" s="205" t="s">
        <v>2220</v>
      </c>
      <c r="J6337" s="206"/>
      <c r="K6337" s="203">
        <v>40</v>
      </c>
      <c r="L6337" s="207" t="s">
        <v>827</v>
      </c>
      <c r="M6337" s="208" t="s">
        <v>1471</v>
      </c>
      <c r="N6337" s="209">
        <f t="shared" si="0"/>
        <v>2026</v>
      </c>
      <c r="O6337" s="210">
        <f t="shared" si="1"/>
        <v>1</v>
      </c>
      <c r="P6337" s="211" t="str">
        <f>IFERROR(VLOOKUP(F6337,연간집계!D:E,2,FALSE),"")</f>
        <v>스탠다드 포토북 8*8 (하드/무광)</v>
      </c>
    </row>
    <row r="6338" spans="1:16" ht="12.75">
      <c r="A6338" s="201">
        <v>46051.680810185186</v>
      </c>
      <c r="B6338" s="202">
        <v>46051</v>
      </c>
      <c r="C6338" s="203" t="s">
        <v>14398</v>
      </c>
      <c r="D6338" s="203" t="s">
        <v>11</v>
      </c>
      <c r="E6338" s="204" t="s">
        <v>14396</v>
      </c>
      <c r="F6338" s="49" t="s">
        <v>856</v>
      </c>
      <c r="G6338" s="203">
        <v>1</v>
      </c>
      <c r="H6338" s="203" t="s">
        <v>14397</v>
      </c>
      <c r="I6338" s="205" t="s">
        <v>2220</v>
      </c>
      <c r="J6338" s="206"/>
      <c r="K6338" s="203">
        <v>40</v>
      </c>
      <c r="L6338" s="207" t="s">
        <v>827</v>
      </c>
      <c r="M6338" s="208" t="s">
        <v>1471</v>
      </c>
      <c r="N6338" s="209">
        <f t="shared" si="0"/>
        <v>2026</v>
      </c>
      <c r="O6338" s="210">
        <f t="shared" si="1"/>
        <v>1</v>
      </c>
      <c r="P6338" s="211" t="str">
        <f>IFERROR(VLOOKUP(F6338,연간집계!D:E,2,FALSE),"")</f>
        <v>스탠다드 포토북 8*8 (하드/무광)</v>
      </c>
    </row>
    <row r="6339" spans="1:16" ht="12.75">
      <c r="A6339" s="201">
        <v>46051.680821759262</v>
      </c>
      <c r="B6339" s="202">
        <v>46051</v>
      </c>
      <c r="C6339" s="203" t="s">
        <v>14399</v>
      </c>
      <c r="D6339" s="203" t="s">
        <v>11</v>
      </c>
      <c r="E6339" s="204" t="s">
        <v>14396</v>
      </c>
      <c r="F6339" s="49" t="s">
        <v>856</v>
      </c>
      <c r="G6339" s="203">
        <v>1</v>
      </c>
      <c r="H6339" s="203" t="s">
        <v>14397</v>
      </c>
      <c r="I6339" s="205" t="s">
        <v>2220</v>
      </c>
      <c r="J6339" s="206"/>
      <c r="K6339" s="203">
        <v>48</v>
      </c>
      <c r="L6339" s="207" t="s">
        <v>827</v>
      </c>
      <c r="M6339" s="208" t="s">
        <v>1471</v>
      </c>
      <c r="N6339" s="209">
        <f t="shared" si="0"/>
        <v>2026</v>
      </c>
      <c r="O6339" s="210">
        <f t="shared" si="1"/>
        <v>1</v>
      </c>
      <c r="P6339" s="211" t="str">
        <f>IFERROR(VLOOKUP(F6339,연간집계!D:E,2,FALSE),"")</f>
        <v>스탠다드 포토북 8*8 (하드/무광)</v>
      </c>
    </row>
    <row r="6340" spans="1:16" ht="12.75">
      <c r="A6340" s="201">
        <v>46051.711192129631</v>
      </c>
      <c r="B6340" s="202">
        <v>46051</v>
      </c>
      <c r="C6340" s="203" t="s">
        <v>14400</v>
      </c>
      <c r="D6340" s="203" t="s">
        <v>11</v>
      </c>
      <c r="E6340" s="204" t="s">
        <v>14401</v>
      </c>
      <c r="F6340" s="49" t="s">
        <v>838</v>
      </c>
      <c r="G6340" s="203">
        <v>1</v>
      </c>
      <c r="H6340" s="203" t="s">
        <v>14402</v>
      </c>
      <c r="I6340" s="205" t="s">
        <v>1440</v>
      </c>
      <c r="J6340" s="206"/>
      <c r="K6340" s="203">
        <v>24</v>
      </c>
      <c r="L6340" s="207" t="s">
        <v>827</v>
      </c>
      <c r="M6340" s="208" t="s">
        <v>1436</v>
      </c>
      <c r="N6340" s="209">
        <f t="shared" si="0"/>
        <v>2026</v>
      </c>
      <c r="O6340" s="210">
        <f t="shared" si="1"/>
        <v>1</v>
      </c>
      <c r="P6340" s="211" t="str">
        <f>IFERROR(VLOOKUP(F6340,연간집계!D:E,2,FALSE),"")</f>
        <v>스탠다드 포토북 6*8 (하드/무광)</v>
      </c>
    </row>
    <row r="6341" spans="1:16" ht="12.75">
      <c r="A6341" s="201">
        <v>46051.729745370372</v>
      </c>
      <c r="B6341" s="202">
        <v>46051</v>
      </c>
      <c r="C6341" s="203" t="s">
        <v>14403</v>
      </c>
      <c r="D6341" s="203" t="s">
        <v>11</v>
      </c>
      <c r="E6341" s="204" t="s">
        <v>14404</v>
      </c>
      <c r="F6341" s="49" t="s">
        <v>1036</v>
      </c>
      <c r="G6341" s="203">
        <v>1</v>
      </c>
      <c r="H6341" s="203" t="s">
        <v>14405</v>
      </c>
      <c r="I6341" s="205" t="s">
        <v>1440</v>
      </c>
      <c r="J6341" s="206"/>
      <c r="K6341" s="203">
        <v>92</v>
      </c>
      <c r="L6341" s="207" t="s">
        <v>827</v>
      </c>
      <c r="M6341" s="208" t="s">
        <v>1436</v>
      </c>
      <c r="N6341" s="209">
        <f t="shared" si="0"/>
        <v>2026</v>
      </c>
      <c r="O6341" s="210">
        <f t="shared" si="1"/>
        <v>1</v>
      </c>
      <c r="P6341" s="211" t="str">
        <f>IFERROR(VLOOKUP(F6341,연간집계!D:E,2,FALSE),"")</f>
        <v>포토로그북 (바인더)</v>
      </c>
    </row>
    <row r="6342" spans="1:16" ht="12.75">
      <c r="A6342" s="201">
        <v>46051.765983796293</v>
      </c>
      <c r="B6342" s="202">
        <v>46051</v>
      </c>
      <c r="C6342" s="203" t="s">
        <v>14406</v>
      </c>
      <c r="D6342" s="203" t="s">
        <v>11</v>
      </c>
      <c r="E6342" s="204" t="s">
        <v>14407</v>
      </c>
      <c r="F6342" s="49" t="s">
        <v>13</v>
      </c>
      <c r="G6342" s="203">
        <v>1</v>
      </c>
      <c r="H6342" s="203" t="s">
        <v>7930</v>
      </c>
      <c r="I6342" s="205" t="s">
        <v>1440</v>
      </c>
      <c r="J6342" s="206"/>
      <c r="K6342" s="203">
        <v>60</v>
      </c>
      <c r="L6342" s="207" t="s">
        <v>827</v>
      </c>
      <c r="M6342" s="208" t="s">
        <v>1471</v>
      </c>
      <c r="N6342" s="209">
        <f t="shared" si="0"/>
        <v>2026</v>
      </c>
      <c r="O6342" s="210">
        <f t="shared" si="1"/>
        <v>1</v>
      </c>
      <c r="P6342" s="211" t="str">
        <f>IFERROR(VLOOKUP(F6342,연간집계!D:E,2,FALSE),"")</f>
        <v>러브데이북 (모던그레이/기본)</v>
      </c>
    </row>
    <row r="6343" spans="1:16" ht="12.75">
      <c r="A6343" s="201">
        <v>46051.834641203706</v>
      </c>
      <c r="B6343" s="202">
        <v>46051</v>
      </c>
      <c r="C6343" s="203" t="s">
        <v>14408</v>
      </c>
      <c r="D6343" s="203" t="s">
        <v>11</v>
      </c>
      <c r="E6343" s="204" t="s">
        <v>14409</v>
      </c>
      <c r="F6343" s="49" t="s">
        <v>1311</v>
      </c>
      <c r="G6343" s="203">
        <v>1</v>
      </c>
      <c r="H6343" s="203" t="s">
        <v>14410</v>
      </c>
      <c r="I6343" s="205" t="s">
        <v>3343</v>
      </c>
      <c r="J6343" s="208" t="s">
        <v>3344</v>
      </c>
      <c r="K6343" s="203">
        <v>1</v>
      </c>
      <c r="L6343" s="207" t="s">
        <v>827</v>
      </c>
      <c r="M6343" s="208" t="s">
        <v>1436</v>
      </c>
      <c r="N6343" s="209">
        <f t="shared" si="0"/>
        <v>2026</v>
      </c>
      <c r="O6343" s="210">
        <f t="shared" si="1"/>
        <v>1</v>
      </c>
      <c r="P6343" s="211" t="str">
        <f>IFERROR(VLOOKUP(F6343,연간집계!D:E,2,FALSE),"")</f>
        <v>심플액자 203_블랙</v>
      </c>
    </row>
    <row r="6344" spans="1:16" ht="12.75">
      <c r="A6344" s="201">
        <v>46051.855532407404</v>
      </c>
      <c r="B6344" s="202">
        <v>46051</v>
      </c>
      <c r="C6344" s="203" t="s">
        <v>14411</v>
      </c>
      <c r="D6344" s="203" t="s">
        <v>11</v>
      </c>
      <c r="E6344" s="204" t="s">
        <v>14412</v>
      </c>
      <c r="F6344" s="49" t="s">
        <v>838</v>
      </c>
      <c r="G6344" s="203">
        <v>1</v>
      </c>
      <c r="H6344" s="203" t="s">
        <v>14413</v>
      </c>
      <c r="I6344" s="205" t="s">
        <v>1455</v>
      </c>
      <c r="J6344" s="206"/>
      <c r="K6344" s="203">
        <v>40</v>
      </c>
      <c r="L6344" s="207" t="s">
        <v>827</v>
      </c>
      <c r="M6344" s="208" t="s">
        <v>1436</v>
      </c>
      <c r="N6344" s="209">
        <f t="shared" si="0"/>
        <v>2026</v>
      </c>
      <c r="O6344" s="210">
        <f t="shared" si="1"/>
        <v>1</v>
      </c>
      <c r="P6344" s="211" t="str">
        <f>IFERROR(VLOOKUP(F6344,연간집계!D:E,2,FALSE),"")</f>
        <v>스탠다드 포토북 6*8 (하드/무광)</v>
      </c>
    </row>
    <row r="6345" spans="1:16" ht="12.75">
      <c r="A6345" s="201">
        <v>46051.888541666667</v>
      </c>
      <c r="B6345" s="202">
        <v>46051</v>
      </c>
      <c r="C6345" s="203" t="s">
        <v>14414</v>
      </c>
      <c r="D6345" s="203" t="s">
        <v>11</v>
      </c>
      <c r="E6345" s="204" t="s">
        <v>14415</v>
      </c>
      <c r="F6345" s="49" t="s">
        <v>834</v>
      </c>
      <c r="G6345" s="203">
        <v>2</v>
      </c>
      <c r="H6345" s="203" t="s">
        <v>4917</v>
      </c>
      <c r="I6345" s="205" t="s">
        <v>1440</v>
      </c>
      <c r="J6345" s="206"/>
      <c r="K6345" s="203">
        <v>34</v>
      </c>
      <c r="L6345" s="207" t="s">
        <v>827</v>
      </c>
      <c r="M6345" s="208" t="s">
        <v>3592</v>
      </c>
      <c r="N6345" s="209">
        <f t="shared" si="0"/>
        <v>2026</v>
      </c>
      <c r="O6345" s="210">
        <f t="shared" si="1"/>
        <v>1</v>
      </c>
      <c r="P6345" s="211" t="str">
        <f>IFERROR(VLOOKUP(F6345,연간집계!D:E,2,FALSE),"")</f>
        <v>스탠다드 포토북 6*8 (소프트/무광)</v>
      </c>
    </row>
    <row r="6346" spans="1:16" ht="12.75">
      <c r="A6346" s="201">
        <v>46051.888553240744</v>
      </c>
      <c r="B6346" s="202">
        <v>46051</v>
      </c>
      <c r="C6346" s="203" t="s">
        <v>14416</v>
      </c>
      <c r="D6346" s="203" t="s">
        <v>11</v>
      </c>
      <c r="E6346" s="204" t="s">
        <v>14417</v>
      </c>
      <c r="F6346" s="49" t="s">
        <v>847</v>
      </c>
      <c r="G6346" s="203">
        <v>1</v>
      </c>
      <c r="H6346" s="203" t="s">
        <v>2954</v>
      </c>
      <c r="I6346" s="205" t="s">
        <v>1440</v>
      </c>
      <c r="J6346" s="206"/>
      <c r="K6346" s="203">
        <v>42</v>
      </c>
      <c r="L6346" s="207" t="s">
        <v>827</v>
      </c>
      <c r="M6346" s="208" t="s">
        <v>1436</v>
      </c>
      <c r="N6346" s="209">
        <f t="shared" si="0"/>
        <v>2026</v>
      </c>
      <c r="O6346" s="210">
        <f t="shared" si="1"/>
        <v>1</v>
      </c>
      <c r="P6346" s="211" t="str">
        <f>IFERROR(VLOOKUP(F6346,연간집계!D:E,2,FALSE),"")</f>
        <v>스탠다드 포토북 8*11 (하드/무광)</v>
      </c>
    </row>
    <row r="6347" spans="1:16" ht="12.75">
      <c r="A6347" s="201">
        <v>46051.906481481485</v>
      </c>
      <c r="B6347" s="202">
        <v>46051</v>
      </c>
      <c r="C6347" s="203" t="s">
        <v>14418</v>
      </c>
      <c r="D6347" s="203" t="s">
        <v>11</v>
      </c>
      <c r="E6347" s="204" t="s">
        <v>14419</v>
      </c>
      <c r="F6347" s="49" t="s">
        <v>847</v>
      </c>
      <c r="G6347" s="203">
        <v>1</v>
      </c>
      <c r="H6347" s="203" t="s">
        <v>14420</v>
      </c>
      <c r="I6347" s="205" t="s">
        <v>1453</v>
      </c>
      <c r="J6347" s="206"/>
      <c r="K6347" s="203">
        <v>34</v>
      </c>
      <c r="L6347" s="207" t="s">
        <v>827</v>
      </c>
      <c r="M6347" s="208" t="s">
        <v>1436</v>
      </c>
      <c r="N6347" s="209">
        <f t="shared" si="0"/>
        <v>2026</v>
      </c>
      <c r="O6347" s="210">
        <f t="shared" si="1"/>
        <v>1</v>
      </c>
      <c r="P6347" s="211" t="str">
        <f>IFERROR(VLOOKUP(F6347,연간집계!D:E,2,FALSE),"")</f>
        <v>스탠다드 포토북 8*11 (하드/무광)</v>
      </c>
    </row>
    <row r="6348" spans="1:16" ht="12.75">
      <c r="A6348" s="201">
        <v>46051.906493055554</v>
      </c>
      <c r="B6348" s="202">
        <v>46051</v>
      </c>
      <c r="C6348" s="203" t="s">
        <v>14421</v>
      </c>
      <c r="D6348" s="203" t="s">
        <v>11</v>
      </c>
      <c r="E6348" s="204" t="s">
        <v>14422</v>
      </c>
      <c r="F6348" s="49" t="s">
        <v>852</v>
      </c>
      <c r="G6348" s="203">
        <v>1</v>
      </c>
      <c r="H6348" s="203" t="s">
        <v>4729</v>
      </c>
      <c r="I6348" s="205" t="s">
        <v>1453</v>
      </c>
      <c r="J6348" s="206"/>
      <c r="K6348" s="203">
        <v>76</v>
      </c>
      <c r="L6348" s="207" t="s">
        <v>827</v>
      </c>
      <c r="M6348" s="208" t="s">
        <v>1436</v>
      </c>
      <c r="N6348" s="209">
        <f t="shared" si="0"/>
        <v>2026</v>
      </c>
      <c r="O6348" s="210">
        <f t="shared" si="1"/>
        <v>1</v>
      </c>
      <c r="P6348" s="211" t="str">
        <f>IFERROR(VLOOKUP(F6348,연간집계!D:E,2,FALSE),"")</f>
        <v>스탠다드 포토북 8*8 (소프트/무광)</v>
      </c>
    </row>
    <row r="6349" spans="1:16" ht="12.75">
      <c r="A6349" s="201">
        <v>46051.912465277775</v>
      </c>
      <c r="B6349" s="202">
        <v>46051</v>
      </c>
      <c r="C6349" s="203" t="s">
        <v>14423</v>
      </c>
      <c r="D6349" s="203" t="s">
        <v>11</v>
      </c>
      <c r="E6349" s="204" t="s">
        <v>14424</v>
      </c>
      <c r="F6349" s="49" t="s">
        <v>838</v>
      </c>
      <c r="G6349" s="203">
        <v>1</v>
      </c>
      <c r="H6349" s="203" t="s">
        <v>14425</v>
      </c>
      <c r="I6349" s="205" t="s">
        <v>2144</v>
      </c>
      <c r="J6349" s="206"/>
      <c r="K6349" s="203">
        <v>26</v>
      </c>
      <c r="L6349" s="207" t="s">
        <v>827</v>
      </c>
      <c r="M6349" s="208" t="s">
        <v>1645</v>
      </c>
      <c r="N6349" s="209">
        <f t="shared" si="0"/>
        <v>2026</v>
      </c>
      <c r="O6349" s="210">
        <f t="shared" si="1"/>
        <v>1</v>
      </c>
      <c r="P6349" s="211" t="str">
        <f>IFERROR(VLOOKUP(F6349,연간집계!D:E,2,FALSE),"")</f>
        <v>스탠다드 포토북 6*8 (하드/무광)</v>
      </c>
    </row>
    <row r="6350" spans="1:16" ht="12.75">
      <c r="A6350" s="201">
        <v>46051.912476851852</v>
      </c>
      <c r="B6350" s="202">
        <v>46051</v>
      </c>
      <c r="C6350" s="203" t="s">
        <v>14426</v>
      </c>
      <c r="D6350" s="203" t="s">
        <v>11</v>
      </c>
      <c r="E6350" s="204" t="s">
        <v>14424</v>
      </c>
      <c r="F6350" s="49" t="s">
        <v>847</v>
      </c>
      <c r="G6350" s="203">
        <v>1</v>
      </c>
      <c r="H6350" s="203" t="s">
        <v>14425</v>
      </c>
      <c r="I6350" s="205" t="s">
        <v>1808</v>
      </c>
      <c r="J6350" s="206"/>
      <c r="K6350" s="203">
        <v>26</v>
      </c>
      <c r="L6350" s="207" t="s">
        <v>827</v>
      </c>
      <c r="M6350" s="208" t="s">
        <v>1851</v>
      </c>
      <c r="N6350" s="209">
        <f t="shared" si="0"/>
        <v>2026</v>
      </c>
      <c r="O6350" s="210">
        <f t="shared" si="1"/>
        <v>1</v>
      </c>
      <c r="P6350" s="211" t="str">
        <f>IFERROR(VLOOKUP(F6350,연간집계!D:E,2,FALSE),"")</f>
        <v>스탠다드 포토북 8*11 (하드/무광)</v>
      </c>
    </row>
    <row r="6351" spans="1:16" ht="12.75">
      <c r="A6351" s="201">
        <v>46051.983993055554</v>
      </c>
      <c r="B6351" s="202">
        <v>46051</v>
      </c>
      <c r="C6351" s="203" t="s">
        <v>14427</v>
      </c>
      <c r="D6351" s="203" t="s">
        <v>11</v>
      </c>
      <c r="E6351" s="204" t="s">
        <v>14428</v>
      </c>
      <c r="F6351" s="49" t="s">
        <v>210</v>
      </c>
      <c r="G6351" s="203">
        <v>1</v>
      </c>
      <c r="H6351" s="203" t="s">
        <v>14429</v>
      </c>
      <c r="I6351" s="205" t="s">
        <v>1783</v>
      </c>
      <c r="J6351" s="208" t="s">
        <v>1787</v>
      </c>
      <c r="K6351" s="203">
        <v>56</v>
      </c>
      <c r="L6351" s="207" t="s">
        <v>827</v>
      </c>
      <c r="M6351" s="208" t="s">
        <v>1436</v>
      </c>
      <c r="N6351" s="209">
        <f t="shared" si="0"/>
        <v>2026</v>
      </c>
      <c r="O6351" s="210">
        <f t="shared" si="1"/>
        <v>1</v>
      </c>
      <c r="P6351" s="211" t="str">
        <f>IFERROR(VLOOKUP(F6351,연간집계!D:E,2,FALSE),"")</f>
        <v xml:space="preserve">포토그랩스 210 </v>
      </c>
    </row>
    <row r="6352" spans="1:16" ht="12.75">
      <c r="A6352" s="201">
        <v>46051.98400462963</v>
      </c>
      <c r="B6352" s="202">
        <v>46051</v>
      </c>
      <c r="C6352" s="203" t="s">
        <v>14430</v>
      </c>
      <c r="D6352" s="203" t="s">
        <v>11</v>
      </c>
      <c r="E6352" s="204" t="s">
        <v>14428</v>
      </c>
      <c r="F6352" s="49" t="s">
        <v>210</v>
      </c>
      <c r="G6352" s="203">
        <v>1</v>
      </c>
      <c r="H6352" s="203" t="s">
        <v>14429</v>
      </c>
      <c r="I6352" s="205" t="s">
        <v>1783</v>
      </c>
      <c r="J6352" s="208" t="s">
        <v>1787</v>
      </c>
      <c r="K6352" s="203">
        <v>56</v>
      </c>
      <c r="L6352" s="207" t="s">
        <v>827</v>
      </c>
      <c r="M6352" s="208" t="s">
        <v>1436</v>
      </c>
      <c r="N6352" s="209">
        <f t="shared" si="0"/>
        <v>2026</v>
      </c>
      <c r="O6352" s="210">
        <f t="shared" si="1"/>
        <v>1</v>
      </c>
      <c r="P6352" s="211" t="str">
        <f>IFERROR(VLOOKUP(F6352,연간집계!D:E,2,FALSE),"")</f>
        <v xml:space="preserve">포토그랩스 210 </v>
      </c>
    </row>
    <row r="6353" spans="1:16" ht="12.75">
      <c r="A6353" s="201">
        <v>46051.984016203707</v>
      </c>
      <c r="B6353" s="202">
        <v>46051</v>
      </c>
      <c r="C6353" s="203" t="s">
        <v>14431</v>
      </c>
      <c r="D6353" s="203" t="s">
        <v>11</v>
      </c>
      <c r="E6353" s="204" t="s">
        <v>14428</v>
      </c>
      <c r="F6353" s="49" t="s">
        <v>210</v>
      </c>
      <c r="G6353" s="203">
        <v>1</v>
      </c>
      <c r="H6353" s="203" t="s">
        <v>14429</v>
      </c>
      <c r="I6353" s="205" t="s">
        <v>1783</v>
      </c>
      <c r="J6353" s="208" t="s">
        <v>1787</v>
      </c>
      <c r="K6353" s="203">
        <v>56</v>
      </c>
      <c r="L6353" s="207" t="s">
        <v>827</v>
      </c>
      <c r="M6353" s="208" t="s">
        <v>1436</v>
      </c>
      <c r="N6353" s="209">
        <f t="shared" si="0"/>
        <v>2026</v>
      </c>
      <c r="O6353" s="210">
        <f t="shared" si="1"/>
        <v>1</v>
      </c>
      <c r="P6353" s="211" t="str">
        <f>IFERROR(VLOOKUP(F6353,연간집계!D:E,2,FALSE),"")</f>
        <v xml:space="preserve">포토그랩스 210 </v>
      </c>
    </row>
    <row r="6354" spans="1:16" ht="12.75">
      <c r="A6354" s="201">
        <v>46051.998912037037</v>
      </c>
      <c r="B6354" s="202">
        <v>46051</v>
      </c>
      <c r="C6354" s="203" t="s">
        <v>14432</v>
      </c>
      <c r="D6354" s="203" t="s">
        <v>11</v>
      </c>
      <c r="E6354" s="204" t="s">
        <v>14433</v>
      </c>
      <c r="F6354" s="49" t="s">
        <v>1247</v>
      </c>
      <c r="G6354" s="203">
        <v>1</v>
      </c>
      <c r="H6354" s="203" t="s">
        <v>14064</v>
      </c>
      <c r="I6354" s="205" t="s">
        <v>1435</v>
      </c>
      <c r="J6354" s="206"/>
      <c r="K6354" s="203">
        <v>24</v>
      </c>
      <c r="L6354" s="207" t="s">
        <v>828</v>
      </c>
      <c r="M6354" s="208" t="s">
        <v>1436</v>
      </c>
      <c r="N6354" s="209">
        <f t="shared" si="0"/>
        <v>2026</v>
      </c>
      <c r="O6354" s="210">
        <f t="shared" si="1"/>
        <v>1</v>
      </c>
      <c r="P6354" s="211" t="str">
        <f>IFERROR(VLOOKUP(F6354,연간집계!D:E,2,FALSE),"")</f>
        <v>모바일 포토북 197 (여행)</v>
      </c>
    </row>
    <row r="6355" spans="1:16" ht="12.75">
      <c r="A6355" s="201">
        <v>46052.052557870367</v>
      </c>
      <c r="B6355" s="202">
        <v>46052</v>
      </c>
      <c r="C6355" s="203" t="s">
        <v>14434</v>
      </c>
      <c r="D6355" s="203" t="s">
        <v>11</v>
      </c>
      <c r="E6355" s="204" t="s">
        <v>14435</v>
      </c>
      <c r="F6355" s="49" t="s">
        <v>1284</v>
      </c>
      <c r="G6355" s="203">
        <v>5</v>
      </c>
      <c r="H6355" s="203" t="s">
        <v>14436</v>
      </c>
      <c r="I6355" s="205" t="s">
        <v>1842</v>
      </c>
      <c r="J6355" s="206"/>
      <c r="K6355" s="203">
        <v>26</v>
      </c>
      <c r="L6355" s="207" t="s">
        <v>827</v>
      </c>
      <c r="M6355" s="208" t="s">
        <v>1514</v>
      </c>
      <c r="N6355" s="209">
        <f t="shared" si="0"/>
        <v>2026</v>
      </c>
      <c r="O6355" s="210">
        <f t="shared" si="1"/>
        <v>1</v>
      </c>
      <c r="P6355" s="211" t="str">
        <f>IFERROR(VLOOKUP(F6355,연간집계!D:E,2,FALSE),"")</f>
        <v>PCMS_스탠다드캘린더</v>
      </c>
    </row>
    <row r="6356" spans="1:16" ht="12.75">
      <c r="A6356" s="201">
        <v>46052.414375</v>
      </c>
      <c r="B6356" s="202">
        <v>46052</v>
      </c>
      <c r="C6356" s="203" t="s">
        <v>14437</v>
      </c>
      <c r="D6356" s="203" t="s">
        <v>11</v>
      </c>
      <c r="E6356" s="204" t="s">
        <v>14438</v>
      </c>
      <c r="F6356" s="49" t="s">
        <v>847</v>
      </c>
      <c r="G6356" s="203">
        <v>1</v>
      </c>
      <c r="H6356" s="203" t="s">
        <v>1656</v>
      </c>
      <c r="I6356" s="205" t="s">
        <v>5118</v>
      </c>
      <c r="J6356" s="206"/>
      <c r="K6356" s="203">
        <v>24</v>
      </c>
      <c r="L6356" s="207" t="s">
        <v>827</v>
      </c>
      <c r="M6356" s="208" t="s">
        <v>1436</v>
      </c>
      <c r="N6356" s="209">
        <f t="shared" si="0"/>
        <v>2026</v>
      </c>
      <c r="O6356" s="210">
        <f t="shared" si="1"/>
        <v>1</v>
      </c>
      <c r="P6356" s="211" t="str">
        <f>IFERROR(VLOOKUP(F6356,연간집계!D:E,2,FALSE),"")</f>
        <v>스탠다드 포토북 8*11 (하드/무광)</v>
      </c>
    </row>
    <row r="6357" spans="1:16" ht="12.75">
      <c r="A6357" s="201">
        <v>46052.420543981483</v>
      </c>
      <c r="B6357" s="202">
        <v>46052</v>
      </c>
      <c r="C6357" s="203" t="s">
        <v>14439</v>
      </c>
      <c r="D6357" s="203" t="s">
        <v>11</v>
      </c>
      <c r="E6357" s="204" t="s">
        <v>14440</v>
      </c>
      <c r="F6357" s="49" t="s">
        <v>838</v>
      </c>
      <c r="G6357" s="203">
        <v>3</v>
      </c>
      <c r="H6357" s="203" t="s">
        <v>13968</v>
      </c>
      <c r="I6357" s="205" t="s">
        <v>1440</v>
      </c>
      <c r="J6357" s="206"/>
      <c r="K6357" s="203">
        <v>26</v>
      </c>
      <c r="L6357" s="207" t="s">
        <v>827</v>
      </c>
      <c r="M6357" s="208" t="s">
        <v>1436</v>
      </c>
      <c r="N6357" s="209">
        <f t="shared" si="0"/>
        <v>2026</v>
      </c>
      <c r="O6357" s="210">
        <f t="shared" si="1"/>
        <v>1</v>
      </c>
      <c r="P6357" s="211" t="str">
        <f>IFERROR(VLOOKUP(F6357,연간집계!D:E,2,FALSE),"")</f>
        <v>스탠다드 포토북 6*8 (하드/무광)</v>
      </c>
    </row>
    <row r="6358" spans="1:16" ht="12.75">
      <c r="A6358" s="201">
        <v>46052.487222222226</v>
      </c>
      <c r="B6358" s="202">
        <v>46052</v>
      </c>
      <c r="C6358" s="203" t="s">
        <v>14441</v>
      </c>
      <c r="D6358" s="203" t="s">
        <v>11</v>
      </c>
      <c r="E6358" s="204" t="s">
        <v>14442</v>
      </c>
      <c r="F6358" s="49" t="s">
        <v>1397</v>
      </c>
      <c r="G6358" s="203">
        <v>1</v>
      </c>
      <c r="H6358" s="203" t="s">
        <v>14443</v>
      </c>
      <c r="I6358" s="205" t="s">
        <v>1440</v>
      </c>
      <c r="J6358" s="206"/>
      <c r="K6358" s="203">
        <v>1</v>
      </c>
      <c r="L6358" s="207" t="s">
        <v>827</v>
      </c>
      <c r="M6358" s="208" t="s">
        <v>2261</v>
      </c>
      <c r="N6358" s="209">
        <f t="shared" si="0"/>
        <v>2026</v>
      </c>
      <c r="O6358" s="210">
        <f t="shared" si="1"/>
        <v>1</v>
      </c>
      <c r="P6358" s="211" t="str">
        <f>IFERROR(VLOOKUP(F6358,연간집계!D:E,2,FALSE),"")</f>
        <v>미니배너 (거치대)</v>
      </c>
    </row>
    <row r="6359" spans="1:16" ht="12.75">
      <c r="A6359" s="201">
        <v>46052.487233796295</v>
      </c>
      <c r="B6359" s="202">
        <v>46052</v>
      </c>
      <c r="C6359" s="203" t="s">
        <v>14444</v>
      </c>
      <c r="D6359" s="203" t="s">
        <v>11</v>
      </c>
      <c r="E6359" s="204" t="s">
        <v>14442</v>
      </c>
      <c r="F6359" s="49" t="s">
        <v>1397</v>
      </c>
      <c r="G6359" s="203">
        <v>1</v>
      </c>
      <c r="H6359" s="203" t="s">
        <v>14443</v>
      </c>
      <c r="I6359" s="205" t="s">
        <v>1440</v>
      </c>
      <c r="J6359" s="206"/>
      <c r="K6359" s="203">
        <v>1</v>
      </c>
      <c r="L6359" s="207" t="s">
        <v>827</v>
      </c>
      <c r="M6359" s="208" t="s">
        <v>2261</v>
      </c>
      <c r="N6359" s="209">
        <f t="shared" si="0"/>
        <v>2026</v>
      </c>
      <c r="O6359" s="210">
        <f t="shared" si="1"/>
        <v>1</v>
      </c>
      <c r="P6359" s="211" t="str">
        <f>IFERROR(VLOOKUP(F6359,연간집계!D:E,2,FALSE),"")</f>
        <v>미니배너 (거치대)</v>
      </c>
    </row>
    <row r="6360" spans="1:16" ht="12.75">
      <c r="A6360" s="201">
        <v>46052.487245370372</v>
      </c>
      <c r="B6360" s="202">
        <v>46052</v>
      </c>
      <c r="C6360" s="203" t="s">
        <v>14445</v>
      </c>
      <c r="D6360" s="203" t="s">
        <v>11</v>
      </c>
      <c r="E6360" s="204" t="s">
        <v>14442</v>
      </c>
      <c r="F6360" s="49" t="s">
        <v>1397</v>
      </c>
      <c r="G6360" s="203">
        <v>1</v>
      </c>
      <c r="H6360" s="203" t="s">
        <v>14443</v>
      </c>
      <c r="I6360" s="205" t="s">
        <v>1440</v>
      </c>
      <c r="J6360" s="206"/>
      <c r="K6360" s="203">
        <v>1</v>
      </c>
      <c r="L6360" s="207" t="s">
        <v>827</v>
      </c>
      <c r="M6360" s="208" t="s">
        <v>2261</v>
      </c>
      <c r="N6360" s="209">
        <f t="shared" si="0"/>
        <v>2026</v>
      </c>
      <c r="O6360" s="210">
        <f t="shared" si="1"/>
        <v>1</v>
      </c>
      <c r="P6360" s="211" t="str">
        <f>IFERROR(VLOOKUP(F6360,연간집계!D:E,2,FALSE),"")</f>
        <v>미니배너 (거치대)</v>
      </c>
    </row>
    <row r="6361" spans="1:16" ht="12.75">
      <c r="A6361" s="201">
        <v>46052.487256944441</v>
      </c>
      <c r="B6361" s="202">
        <v>46052</v>
      </c>
      <c r="C6361" s="203" t="s">
        <v>14446</v>
      </c>
      <c r="D6361" s="203" t="s">
        <v>11</v>
      </c>
      <c r="E6361" s="204" t="s">
        <v>14442</v>
      </c>
      <c r="F6361" s="49" t="s">
        <v>1397</v>
      </c>
      <c r="G6361" s="203">
        <v>1</v>
      </c>
      <c r="H6361" s="203" t="s">
        <v>14443</v>
      </c>
      <c r="I6361" s="205" t="s">
        <v>1440</v>
      </c>
      <c r="J6361" s="206"/>
      <c r="K6361" s="203">
        <v>1</v>
      </c>
      <c r="L6361" s="207" t="s">
        <v>827</v>
      </c>
      <c r="M6361" s="208" t="s">
        <v>2261</v>
      </c>
      <c r="N6361" s="209">
        <f t="shared" si="0"/>
        <v>2026</v>
      </c>
      <c r="O6361" s="210">
        <f t="shared" si="1"/>
        <v>1</v>
      </c>
      <c r="P6361" s="211" t="str">
        <f>IFERROR(VLOOKUP(F6361,연간집계!D:E,2,FALSE),"")</f>
        <v>미니배너 (거치대)</v>
      </c>
    </row>
    <row r="6362" spans="1:16" ht="12.75">
      <c r="A6362" s="201">
        <v>46052.487268518518</v>
      </c>
      <c r="B6362" s="202">
        <v>46052</v>
      </c>
      <c r="C6362" s="203" t="s">
        <v>14447</v>
      </c>
      <c r="D6362" s="203" t="s">
        <v>11</v>
      </c>
      <c r="E6362" s="204" t="s">
        <v>14442</v>
      </c>
      <c r="F6362" s="49" t="s">
        <v>1397</v>
      </c>
      <c r="G6362" s="203">
        <v>1</v>
      </c>
      <c r="H6362" s="203" t="s">
        <v>14443</v>
      </c>
      <c r="I6362" s="205" t="s">
        <v>1440</v>
      </c>
      <c r="J6362" s="206"/>
      <c r="K6362" s="203">
        <v>1</v>
      </c>
      <c r="L6362" s="207" t="s">
        <v>827</v>
      </c>
      <c r="M6362" s="208" t="s">
        <v>2261</v>
      </c>
      <c r="N6362" s="209">
        <f t="shared" si="0"/>
        <v>2026</v>
      </c>
      <c r="O6362" s="210">
        <f t="shared" si="1"/>
        <v>1</v>
      </c>
      <c r="P6362" s="211" t="str">
        <f>IFERROR(VLOOKUP(F6362,연간집계!D:E,2,FALSE),"")</f>
        <v>미니배너 (거치대)</v>
      </c>
    </row>
    <row r="6363" spans="1:16" ht="12.75">
      <c r="A6363" s="201">
        <v>46052.487280092595</v>
      </c>
      <c r="B6363" s="202">
        <v>46052</v>
      </c>
      <c r="C6363" s="203" t="s">
        <v>14448</v>
      </c>
      <c r="D6363" s="203" t="s">
        <v>11</v>
      </c>
      <c r="E6363" s="204" t="s">
        <v>14442</v>
      </c>
      <c r="F6363" s="49" t="s">
        <v>1397</v>
      </c>
      <c r="G6363" s="203">
        <v>1</v>
      </c>
      <c r="H6363" s="203" t="s">
        <v>14443</v>
      </c>
      <c r="I6363" s="205" t="s">
        <v>1440</v>
      </c>
      <c r="J6363" s="206"/>
      <c r="K6363" s="203">
        <v>1</v>
      </c>
      <c r="L6363" s="207" t="s">
        <v>827</v>
      </c>
      <c r="M6363" s="208" t="s">
        <v>2261</v>
      </c>
      <c r="N6363" s="209">
        <f t="shared" si="0"/>
        <v>2026</v>
      </c>
      <c r="O6363" s="210">
        <f t="shared" si="1"/>
        <v>1</v>
      </c>
      <c r="P6363" s="211" t="str">
        <f>IFERROR(VLOOKUP(F6363,연간집계!D:E,2,FALSE),"")</f>
        <v>미니배너 (거치대)</v>
      </c>
    </row>
    <row r="6364" spans="1:16" ht="12.75">
      <c r="A6364" s="201">
        <v>46052.487291666665</v>
      </c>
      <c r="B6364" s="202">
        <v>46052</v>
      </c>
      <c r="C6364" s="203" t="s">
        <v>14449</v>
      </c>
      <c r="D6364" s="203" t="s">
        <v>11</v>
      </c>
      <c r="E6364" s="204" t="s">
        <v>14442</v>
      </c>
      <c r="F6364" s="49" t="s">
        <v>1397</v>
      </c>
      <c r="G6364" s="203">
        <v>1</v>
      </c>
      <c r="H6364" s="203" t="s">
        <v>14443</v>
      </c>
      <c r="I6364" s="205" t="s">
        <v>1440</v>
      </c>
      <c r="J6364" s="206"/>
      <c r="K6364" s="203">
        <v>1</v>
      </c>
      <c r="L6364" s="207" t="s">
        <v>827</v>
      </c>
      <c r="M6364" s="208" t="s">
        <v>2261</v>
      </c>
      <c r="N6364" s="209">
        <f t="shared" si="0"/>
        <v>2026</v>
      </c>
      <c r="O6364" s="210">
        <f t="shared" si="1"/>
        <v>1</v>
      </c>
      <c r="P6364" s="211" t="str">
        <f>IFERROR(VLOOKUP(F6364,연간집계!D:E,2,FALSE),"")</f>
        <v>미니배너 (거치대)</v>
      </c>
    </row>
    <row r="6365" spans="1:16" ht="12.75">
      <c r="A6365" s="201">
        <v>46052.487303240741</v>
      </c>
      <c r="B6365" s="202">
        <v>46052</v>
      </c>
      <c r="C6365" s="203" t="s">
        <v>14450</v>
      </c>
      <c r="D6365" s="203" t="s">
        <v>11</v>
      </c>
      <c r="E6365" s="204" t="s">
        <v>14442</v>
      </c>
      <c r="F6365" s="49" t="s">
        <v>1397</v>
      </c>
      <c r="G6365" s="203">
        <v>1</v>
      </c>
      <c r="H6365" s="203" t="s">
        <v>14443</v>
      </c>
      <c r="I6365" s="205" t="s">
        <v>1440</v>
      </c>
      <c r="J6365" s="206"/>
      <c r="K6365" s="203">
        <v>1</v>
      </c>
      <c r="L6365" s="207" t="s">
        <v>827</v>
      </c>
      <c r="M6365" s="208" t="s">
        <v>2261</v>
      </c>
      <c r="N6365" s="209">
        <f t="shared" si="0"/>
        <v>2026</v>
      </c>
      <c r="O6365" s="210">
        <f t="shared" si="1"/>
        <v>1</v>
      </c>
      <c r="P6365" s="211" t="str">
        <f>IFERROR(VLOOKUP(F6365,연간집계!D:E,2,FALSE),"")</f>
        <v>미니배너 (거치대)</v>
      </c>
    </row>
    <row r="6366" spans="1:16" ht="12.75">
      <c r="A6366" s="201">
        <v>46052.487314814818</v>
      </c>
      <c r="B6366" s="202">
        <v>46052</v>
      </c>
      <c r="C6366" s="203" t="s">
        <v>14451</v>
      </c>
      <c r="D6366" s="203" t="s">
        <v>11</v>
      </c>
      <c r="E6366" s="204" t="s">
        <v>14442</v>
      </c>
      <c r="F6366" s="49" t="s">
        <v>1397</v>
      </c>
      <c r="G6366" s="203">
        <v>1</v>
      </c>
      <c r="H6366" s="203" t="s">
        <v>14443</v>
      </c>
      <c r="I6366" s="205" t="s">
        <v>1440</v>
      </c>
      <c r="J6366" s="206"/>
      <c r="K6366" s="203">
        <v>1</v>
      </c>
      <c r="L6366" s="207" t="s">
        <v>827</v>
      </c>
      <c r="M6366" s="208" t="s">
        <v>2261</v>
      </c>
      <c r="N6366" s="209">
        <f t="shared" si="0"/>
        <v>2026</v>
      </c>
      <c r="O6366" s="210">
        <f t="shared" si="1"/>
        <v>1</v>
      </c>
      <c r="P6366" s="211" t="str">
        <f>IFERROR(VLOOKUP(F6366,연간집계!D:E,2,FALSE),"")</f>
        <v>미니배너 (거치대)</v>
      </c>
    </row>
    <row r="6367" spans="1:16" ht="12.75">
      <c r="A6367" s="201">
        <v>46052.487326388888</v>
      </c>
      <c r="B6367" s="202">
        <v>46052</v>
      </c>
      <c r="C6367" s="203" t="s">
        <v>14452</v>
      </c>
      <c r="D6367" s="203" t="s">
        <v>11</v>
      </c>
      <c r="E6367" s="204" t="s">
        <v>14442</v>
      </c>
      <c r="F6367" s="49" t="s">
        <v>1397</v>
      </c>
      <c r="G6367" s="203">
        <v>1</v>
      </c>
      <c r="H6367" s="203" t="s">
        <v>14443</v>
      </c>
      <c r="I6367" s="205" t="s">
        <v>1440</v>
      </c>
      <c r="J6367" s="206"/>
      <c r="K6367" s="203">
        <v>1</v>
      </c>
      <c r="L6367" s="207" t="s">
        <v>827</v>
      </c>
      <c r="M6367" s="208" t="s">
        <v>2261</v>
      </c>
      <c r="N6367" s="209">
        <f t="shared" si="0"/>
        <v>2026</v>
      </c>
      <c r="O6367" s="210">
        <f t="shared" si="1"/>
        <v>1</v>
      </c>
      <c r="P6367" s="211" t="str">
        <f>IFERROR(VLOOKUP(F6367,연간집계!D:E,2,FALSE),"")</f>
        <v>미니배너 (거치대)</v>
      </c>
    </row>
    <row r="6368" spans="1:16" ht="12.75">
      <c r="A6368" s="201">
        <v>46052.487337962964</v>
      </c>
      <c r="B6368" s="202">
        <v>46052</v>
      </c>
      <c r="C6368" s="203" t="s">
        <v>14453</v>
      </c>
      <c r="D6368" s="203" t="s">
        <v>11</v>
      </c>
      <c r="E6368" s="204" t="s">
        <v>14442</v>
      </c>
      <c r="F6368" s="49" t="s">
        <v>1397</v>
      </c>
      <c r="G6368" s="203">
        <v>1</v>
      </c>
      <c r="H6368" s="203" t="s">
        <v>14443</v>
      </c>
      <c r="I6368" s="205" t="s">
        <v>1440</v>
      </c>
      <c r="J6368" s="206"/>
      <c r="K6368" s="203">
        <v>1</v>
      </c>
      <c r="L6368" s="207" t="s">
        <v>827</v>
      </c>
      <c r="M6368" s="208" t="s">
        <v>2261</v>
      </c>
      <c r="N6368" s="209">
        <f t="shared" si="0"/>
        <v>2026</v>
      </c>
      <c r="O6368" s="210">
        <f t="shared" si="1"/>
        <v>1</v>
      </c>
      <c r="P6368" s="211" t="str">
        <f>IFERROR(VLOOKUP(F6368,연간집계!D:E,2,FALSE),"")</f>
        <v>미니배너 (거치대)</v>
      </c>
    </row>
    <row r="6369" spans="1:16" ht="12.75">
      <c r="A6369" s="201">
        <v>46052.487349537034</v>
      </c>
      <c r="B6369" s="202">
        <v>46052</v>
      </c>
      <c r="C6369" s="203" t="s">
        <v>14454</v>
      </c>
      <c r="D6369" s="203" t="s">
        <v>11</v>
      </c>
      <c r="E6369" s="204" t="s">
        <v>14442</v>
      </c>
      <c r="F6369" s="49" t="s">
        <v>1397</v>
      </c>
      <c r="G6369" s="203">
        <v>1</v>
      </c>
      <c r="H6369" s="203" t="s">
        <v>14443</v>
      </c>
      <c r="I6369" s="205" t="s">
        <v>1440</v>
      </c>
      <c r="J6369" s="206"/>
      <c r="K6369" s="203">
        <v>1</v>
      </c>
      <c r="L6369" s="207" t="s">
        <v>827</v>
      </c>
      <c r="M6369" s="208" t="s">
        <v>2261</v>
      </c>
      <c r="N6369" s="209">
        <f t="shared" si="0"/>
        <v>2026</v>
      </c>
      <c r="O6369" s="210">
        <f t="shared" si="1"/>
        <v>1</v>
      </c>
      <c r="P6369" s="211" t="str">
        <f>IFERROR(VLOOKUP(F6369,연간집계!D:E,2,FALSE),"")</f>
        <v>미니배너 (거치대)</v>
      </c>
    </row>
    <row r="6370" spans="1:16" ht="12.75">
      <c r="A6370" s="201">
        <v>46052.487361111111</v>
      </c>
      <c r="B6370" s="202">
        <v>46052</v>
      </c>
      <c r="C6370" s="203" t="s">
        <v>14455</v>
      </c>
      <c r="D6370" s="203" t="s">
        <v>11</v>
      </c>
      <c r="E6370" s="204" t="s">
        <v>14442</v>
      </c>
      <c r="F6370" s="49" t="s">
        <v>1397</v>
      </c>
      <c r="G6370" s="203">
        <v>1</v>
      </c>
      <c r="H6370" s="203" t="s">
        <v>14443</v>
      </c>
      <c r="I6370" s="205" t="s">
        <v>1440</v>
      </c>
      <c r="J6370" s="206"/>
      <c r="K6370" s="203">
        <v>1</v>
      </c>
      <c r="L6370" s="207" t="s">
        <v>827</v>
      </c>
      <c r="M6370" s="208" t="s">
        <v>2261</v>
      </c>
      <c r="N6370" s="209">
        <f t="shared" si="0"/>
        <v>2026</v>
      </c>
      <c r="O6370" s="210">
        <f t="shared" si="1"/>
        <v>1</v>
      </c>
      <c r="P6370" s="211" t="str">
        <f>IFERROR(VLOOKUP(F6370,연간집계!D:E,2,FALSE),"")</f>
        <v>미니배너 (거치대)</v>
      </c>
    </row>
    <row r="6371" spans="1:16" ht="12.75">
      <c r="A6371" s="201">
        <v>46052.487372685187</v>
      </c>
      <c r="B6371" s="202">
        <v>46052</v>
      </c>
      <c r="C6371" s="203" t="s">
        <v>14456</v>
      </c>
      <c r="D6371" s="203" t="s">
        <v>11</v>
      </c>
      <c r="E6371" s="204" t="s">
        <v>14442</v>
      </c>
      <c r="F6371" s="49" t="s">
        <v>1397</v>
      </c>
      <c r="G6371" s="203">
        <v>1</v>
      </c>
      <c r="H6371" s="203" t="s">
        <v>14443</v>
      </c>
      <c r="I6371" s="205" t="s">
        <v>1440</v>
      </c>
      <c r="J6371" s="206"/>
      <c r="K6371" s="203">
        <v>1</v>
      </c>
      <c r="L6371" s="207" t="s">
        <v>827</v>
      </c>
      <c r="M6371" s="208" t="s">
        <v>2261</v>
      </c>
      <c r="N6371" s="209">
        <f t="shared" si="0"/>
        <v>2026</v>
      </c>
      <c r="O6371" s="210">
        <f t="shared" si="1"/>
        <v>1</v>
      </c>
      <c r="P6371" s="211" t="str">
        <f>IFERROR(VLOOKUP(F6371,연간집계!D:E,2,FALSE),"")</f>
        <v>미니배너 (거치대)</v>
      </c>
    </row>
    <row r="6372" spans="1:16" ht="12.75">
      <c r="A6372" s="201">
        <v>46052.487384259257</v>
      </c>
      <c r="B6372" s="202">
        <v>46052</v>
      </c>
      <c r="C6372" s="203" t="s">
        <v>14457</v>
      </c>
      <c r="D6372" s="203" t="s">
        <v>11</v>
      </c>
      <c r="E6372" s="204" t="s">
        <v>14442</v>
      </c>
      <c r="F6372" s="49" t="s">
        <v>1397</v>
      </c>
      <c r="G6372" s="203">
        <v>1</v>
      </c>
      <c r="H6372" s="203" t="s">
        <v>14443</v>
      </c>
      <c r="I6372" s="205" t="s">
        <v>1440</v>
      </c>
      <c r="J6372" s="206"/>
      <c r="K6372" s="203">
        <v>1</v>
      </c>
      <c r="L6372" s="207" t="s">
        <v>827</v>
      </c>
      <c r="M6372" s="208" t="s">
        <v>2261</v>
      </c>
      <c r="N6372" s="209">
        <f t="shared" si="0"/>
        <v>2026</v>
      </c>
      <c r="O6372" s="210">
        <f t="shared" si="1"/>
        <v>1</v>
      </c>
      <c r="P6372" s="211" t="str">
        <f>IFERROR(VLOOKUP(F6372,연간집계!D:E,2,FALSE),"")</f>
        <v>미니배너 (거치대)</v>
      </c>
    </row>
    <row r="6373" spans="1:16" ht="12.75">
      <c r="A6373" s="201">
        <v>46052.487395833334</v>
      </c>
      <c r="B6373" s="202">
        <v>46052</v>
      </c>
      <c r="C6373" s="203" t="s">
        <v>14458</v>
      </c>
      <c r="D6373" s="203" t="s">
        <v>11</v>
      </c>
      <c r="E6373" s="204" t="s">
        <v>14442</v>
      </c>
      <c r="F6373" s="49" t="s">
        <v>1397</v>
      </c>
      <c r="G6373" s="203">
        <v>1</v>
      </c>
      <c r="H6373" s="203" t="s">
        <v>14443</v>
      </c>
      <c r="I6373" s="205" t="s">
        <v>1440</v>
      </c>
      <c r="J6373" s="206"/>
      <c r="K6373" s="203">
        <v>1</v>
      </c>
      <c r="L6373" s="207" t="s">
        <v>827</v>
      </c>
      <c r="M6373" s="208" t="s">
        <v>2261</v>
      </c>
      <c r="N6373" s="209">
        <f t="shared" si="0"/>
        <v>2026</v>
      </c>
      <c r="O6373" s="210">
        <f t="shared" si="1"/>
        <v>1</v>
      </c>
      <c r="P6373" s="211" t="str">
        <f>IFERROR(VLOOKUP(F6373,연간집계!D:E,2,FALSE),"")</f>
        <v>미니배너 (거치대)</v>
      </c>
    </row>
    <row r="6374" spans="1:16" ht="12.75">
      <c r="A6374" s="201">
        <v>46052.487407407411</v>
      </c>
      <c r="B6374" s="202">
        <v>46052</v>
      </c>
      <c r="C6374" s="203" t="s">
        <v>14459</v>
      </c>
      <c r="D6374" s="203" t="s">
        <v>11</v>
      </c>
      <c r="E6374" s="204" t="s">
        <v>14442</v>
      </c>
      <c r="F6374" s="49" t="s">
        <v>1397</v>
      </c>
      <c r="G6374" s="203">
        <v>1</v>
      </c>
      <c r="H6374" s="203" t="s">
        <v>14443</v>
      </c>
      <c r="I6374" s="205" t="s">
        <v>1440</v>
      </c>
      <c r="J6374" s="206"/>
      <c r="K6374" s="203">
        <v>1</v>
      </c>
      <c r="L6374" s="207" t="s">
        <v>827</v>
      </c>
      <c r="M6374" s="208" t="s">
        <v>2261</v>
      </c>
      <c r="N6374" s="209">
        <f t="shared" si="0"/>
        <v>2026</v>
      </c>
      <c r="O6374" s="210">
        <f t="shared" si="1"/>
        <v>1</v>
      </c>
      <c r="P6374" s="211" t="str">
        <f>IFERROR(VLOOKUP(F6374,연간집계!D:E,2,FALSE),"")</f>
        <v>미니배너 (거치대)</v>
      </c>
    </row>
    <row r="6375" spans="1:16" ht="12.75">
      <c r="A6375" s="201">
        <v>46052.48741898148</v>
      </c>
      <c r="B6375" s="202">
        <v>46052</v>
      </c>
      <c r="C6375" s="203" t="s">
        <v>14460</v>
      </c>
      <c r="D6375" s="203" t="s">
        <v>11</v>
      </c>
      <c r="E6375" s="204" t="s">
        <v>14442</v>
      </c>
      <c r="F6375" s="49" t="s">
        <v>1397</v>
      </c>
      <c r="G6375" s="203">
        <v>1</v>
      </c>
      <c r="H6375" s="203" t="s">
        <v>14443</v>
      </c>
      <c r="I6375" s="205" t="s">
        <v>1440</v>
      </c>
      <c r="J6375" s="206"/>
      <c r="K6375" s="203">
        <v>1</v>
      </c>
      <c r="L6375" s="207" t="s">
        <v>827</v>
      </c>
      <c r="M6375" s="208" t="s">
        <v>2261</v>
      </c>
      <c r="N6375" s="209">
        <f t="shared" si="0"/>
        <v>2026</v>
      </c>
      <c r="O6375" s="210">
        <f t="shared" si="1"/>
        <v>1</v>
      </c>
      <c r="P6375" s="211" t="str">
        <f>IFERROR(VLOOKUP(F6375,연간집계!D:E,2,FALSE),"")</f>
        <v>미니배너 (거치대)</v>
      </c>
    </row>
    <row r="6376" spans="1:16" ht="12.75">
      <c r="A6376" s="201">
        <v>46052.487430555557</v>
      </c>
      <c r="B6376" s="202">
        <v>46052</v>
      </c>
      <c r="C6376" s="203" t="s">
        <v>14461</v>
      </c>
      <c r="D6376" s="203" t="s">
        <v>11</v>
      </c>
      <c r="E6376" s="204" t="s">
        <v>14442</v>
      </c>
      <c r="F6376" s="49" t="s">
        <v>1397</v>
      </c>
      <c r="G6376" s="203">
        <v>1</v>
      </c>
      <c r="H6376" s="203" t="s">
        <v>14443</v>
      </c>
      <c r="I6376" s="205" t="s">
        <v>1440</v>
      </c>
      <c r="J6376" s="206"/>
      <c r="K6376" s="203">
        <v>1</v>
      </c>
      <c r="L6376" s="207" t="s">
        <v>827</v>
      </c>
      <c r="M6376" s="208" t="s">
        <v>2261</v>
      </c>
      <c r="N6376" s="209">
        <f t="shared" si="0"/>
        <v>2026</v>
      </c>
      <c r="O6376" s="210">
        <f t="shared" si="1"/>
        <v>1</v>
      </c>
      <c r="P6376" s="211" t="str">
        <f>IFERROR(VLOOKUP(F6376,연간집계!D:E,2,FALSE),"")</f>
        <v>미니배너 (거치대)</v>
      </c>
    </row>
    <row r="6377" spans="1:16" ht="12.75">
      <c r="A6377" s="201">
        <v>46052.487442129626</v>
      </c>
      <c r="B6377" s="202">
        <v>46052</v>
      </c>
      <c r="C6377" s="203" t="s">
        <v>14462</v>
      </c>
      <c r="D6377" s="203" t="s">
        <v>11</v>
      </c>
      <c r="E6377" s="204" t="s">
        <v>14442</v>
      </c>
      <c r="F6377" s="49" t="s">
        <v>1397</v>
      </c>
      <c r="G6377" s="203">
        <v>1</v>
      </c>
      <c r="H6377" s="203" t="s">
        <v>14443</v>
      </c>
      <c r="I6377" s="205" t="s">
        <v>1440</v>
      </c>
      <c r="J6377" s="206"/>
      <c r="K6377" s="203">
        <v>1</v>
      </c>
      <c r="L6377" s="207" t="s">
        <v>827</v>
      </c>
      <c r="M6377" s="208" t="s">
        <v>2261</v>
      </c>
      <c r="N6377" s="209">
        <f t="shared" si="0"/>
        <v>2026</v>
      </c>
      <c r="O6377" s="210">
        <f t="shared" si="1"/>
        <v>1</v>
      </c>
      <c r="P6377" s="211" t="str">
        <f>IFERROR(VLOOKUP(F6377,연간집계!D:E,2,FALSE),"")</f>
        <v>미니배너 (거치대)</v>
      </c>
    </row>
    <row r="6378" spans="1:16" ht="12.75">
      <c r="A6378" s="201">
        <v>46052.487453703703</v>
      </c>
      <c r="B6378" s="202">
        <v>46052</v>
      </c>
      <c r="C6378" s="203" t="s">
        <v>14463</v>
      </c>
      <c r="D6378" s="203" t="s">
        <v>11</v>
      </c>
      <c r="E6378" s="204" t="s">
        <v>14442</v>
      </c>
      <c r="F6378" s="49" t="s">
        <v>1397</v>
      </c>
      <c r="G6378" s="203">
        <v>1</v>
      </c>
      <c r="H6378" s="203" t="s">
        <v>14443</v>
      </c>
      <c r="I6378" s="205" t="s">
        <v>1440</v>
      </c>
      <c r="J6378" s="206"/>
      <c r="K6378" s="203">
        <v>1</v>
      </c>
      <c r="L6378" s="207" t="s">
        <v>827</v>
      </c>
      <c r="M6378" s="208" t="s">
        <v>2261</v>
      </c>
      <c r="N6378" s="209">
        <f t="shared" si="0"/>
        <v>2026</v>
      </c>
      <c r="O6378" s="210">
        <f t="shared" si="1"/>
        <v>1</v>
      </c>
      <c r="P6378" s="211" t="str">
        <f>IFERROR(VLOOKUP(F6378,연간집계!D:E,2,FALSE),"")</f>
        <v>미니배너 (거치대)</v>
      </c>
    </row>
    <row r="6379" spans="1:16" ht="12.75">
      <c r="A6379" s="201">
        <v>46052.48746527778</v>
      </c>
      <c r="B6379" s="202">
        <v>46052</v>
      </c>
      <c r="C6379" s="203" t="s">
        <v>14464</v>
      </c>
      <c r="D6379" s="203" t="s">
        <v>11</v>
      </c>
      <c r="E6379" s="204" t="s">
        <v>14442</v>
      </c>
      <c r="F6379" s="49" t="s">
        <v>1397</v>
      </c>
      <c r="G6379" s="203">
        <v>1</v>
      </c>
      <c r="H6379" s="203" t="s">
        <v>14443</v>
      </c>
      <c r="I6379" s="205" t="s">
        <v>1440</v>
      </c>
      <c r="J6379" s="206"/>
      <c r="K6379" s="203">
        <v>1</v>
      </c>
      <c r="L6379" s="207" t="s">
        <v>827</v>
      </c>
      <c r="M6379" s="208" t="s">
        <v>2261</v>
      </c>
      <c r="N6379" s="209">
        <f t="shared" si="0"/>
        <v>2026</v>
      </c>
      <c r="O6379" s="210">
        <f t="shared" si="1"/>
        <v>1</v>
      </c>
      <c r="P6379" s="211" t="str">
        <f>IFERROR(VLOOKUP(F6379,연간집계!D:E,2,FALSE),"")</f>
        <v>미니배너 (거치대)</v>
      </c>
    </row>
    <row r="6380" spans="1:16" ht="12.75">
      <c r="A6380" s="201">
        <v>46052.514351851853</v>
      </c>
      <c r="B6380" s="202">
        <v>46052</v>
      </c>
      <c r="C6380" s="203" t="s">
        <v>14465</v>
      </c>
      <c r="D6380" s="203" t="s">
        <v>11</v>
      </c>
      <c r="E6380" s="204" t="s">
        <v>14466</v>
      </c>
      <c r="F6380" s="49" t="s">
        <v>885</v>
      </c>
      <c r="G6380" s="203">
        <v>5</v>
      </c>
      <c r="H6380" s="203" t="s">
        <v>7206</v>
      </c>
      <c r="I6380" s="205" t="s">
        <v>1773</v>
      </c>
      <c r="J6380" s="206"/>
      <c r="K6380" s="203">
        <v>78</v>
      </c>
      <c r="L6380" s="207" t="s">
        <v>827</v>
      </c>
      <c r="M6380" s="208" t="s">
        <v>1493</v>
      </c>
      <c r="N6380" s="209">
        <f t="shared" si="0"/>
        <v>2026</v>
      </c>
      <c r="O6380" s="210">
        <f t="shared" si="1"/>
        <v>1</v>
      </c>
      <c r="P6380" s="211" t="str">
        <f>IFERROR(VLOOKUP(F6380,연간집계!D:E,2,FALSE),"")</f>
        <v>마이트립북 150</v>
      </c>
    </row>
    <row r="6381" spans="1:16" ht="12.75">
      <c r="A6381" s="201">
        <v>46052.570601851854</v>
      </c>
      <c r="B6381" s="202">
        <v>46052</v>
      </c>
      <c r="C6381" s="203" t="s">
        <v>14467</v>
      </c>
      <c r="D6381" s="203" t="s">
        <v>11</v>
      </c>
      <c r="E6381" s="204" t="s">
        <v>14468</v>
      </c>
      <c r="F6381" s="49" t="s">
        <v>1056</v>
      </c>
      <c r="G6381" s="203">
        <v>1</v>
      </c>
      <c r="H6381" s="203" t="s">
        <v>10900</v>
      </c>
      <c r="I6381" s="205" t="s">
        <v>1440</v>
      </c>
      <c r="J6381" s="206"/>
      <c r="K6381" s="203">
        <v>160</v>
      </c>
      <c r="L6381" s="207" t="s">
        <v>827</v>
      </c>
      <c r="M6381" s="208" t="s">
        <v>1436</v>
      </c>
      <c r="N6381" s="209">
        <f t="shared" si="0"/>
        <v>2026</v>
      </c>
      <c r="O6381" s="210">
        <f t="shared" si="1"/>
        <v>1</v>
      </c>
      <c r="P6381" s="211" t="str">
        <f>IFERROR(VLOOKUP(F6381,연간집계!D:E,2,FALSE),"")</f>
        <v>프리북 150 (소프트)</v>
      </c>
    </row>
    <row r="6382" spans="1:16" ht="12.75">
      <c r="A6382" s="201">
        <v>46052.577303240738</v>
      </c>
      <c r="B6382" s="202">
        <v>46052</v>
      </c>
      <c r="C6382" s="203" t="s">
        <v>14469</v>
      </c>
      <c r="D6382" s="203" t="s">
        <v>11</v>
      </c>
      <c r="E6382" s="204" t="s">
        <v>14470</v>
      </c>
      <c r="F6382" s="49" t="s">
        <v>1284</v>
      </c>
      <c r="G6382" s="203">
        <v>1</v>
      </c>
      <c r="H6382" s="203" t="s">
        <v>14471</v>
      </c>
      <c r="I6382" s="205" t="s">
        <v>6786</v>
      </c>
      <c r="J6382" s="206"/>
      <c r="K6382" s="203">
        <v>26</v>
      </c>
      <c r="L6382" s="207" t="s">
        <v>827</v>
      </c>
      <c r="M6382" s="208" t="s">
        <v>2261</v>
      </c>
      <c r="N6382" s="209">
        <f t="shared" si="0"/>
        <v>2026</v>
      </c>
      <c r="O6382" s="210">
        <f t="shared" si="1"/>
        <v>1</v>
      </c>
      <c r="P6382" s="211" t="str">
        <f>IFERROR(VLOOKUP(F6382,연간집계!D:E,2,FALSE),"")</f>
        <v>PCMS_스탠다드캘린더</v>
      </c>
    </row>
    <row r="6383" spans="1:16" ht="12.75">
      <c r="A6383" s="201">
        <v>46052.577314814815</v>
      </c>
      <c r="B6383" s="202">
        <v>46052</v>
      </c>
      <c r="C6383" s="203" t="s">
        <v>14472</v>
      </c>
      <c r="D6383" s="203" t="s">
        <v>11</v>
      </c>
      <c r="E6383" s="204" t="s">
        <v>14470</v>
      </c>
      <c r="F6383" s="49" t="s">
        <v>1284</v>
      </c>
      <c r="G6383" s="203">
        <v>1</v>
      </c>
      <c r="H6383" s="203" t="s">
        <v>14471</v>
      </c>
      <c r="I6383" s="205" t="s">
        <v>6786</v>
      </c>
      <c r="J6383" s="206"/>
      <c r="K6383" s="203">
        <v>26</v>
      </c>
      <c r="L6383" s="207" t="s">
        <v>827</v>
      </c>
      <c r="M6383" s="208" t="s">
        <v>2261</v>
      </c>
      <c r="N6383" s="209">
        <f t="shared" si="0"/>
        <v>2026</v>
      </c>
      <c r="O6383" s="210">
        <f t="shared" si="1"/>
        <v>1</v>
      </c>
      <c r="P6383" s="211" t="str">
        <f>IFERROR(VLOOKUP(F6383,연간집계!D:E,2,FALSE),"")</f>
        <v>PCMS_스탠다드캘린더</v>
      </c>
    </row>
    <row r="6384" spans="1:16" ht="12.75">
      <c r="A6384" s="201">
        <v>46052.577326388891</v>
      </c>
      <c r="B6384" s="202">
        <v>46052</v>
      </c>
      <c r="C6384" s="203" t="s">
        <v>14473</v>
      </c>
      <c r="D6384" s="203" t="s">
        <v>11</v>
      </c>
      <c r="E6384" s="204" t="s">
        <v>14470</v>
      </c>
      <c r="F6384" s="49" t="s">
        <v>1284</v>
      </c>
      <c r="G6384" s="203">
        <v>1</v>
      </c>
      <c r="H6384" s="203" t="s">
        <v>14471</v>
      </c>
      <c r="I6384" s="205" t="s">
        <v>6786</v>
      </c>
      <c r="J6384" s="206"/>
      <c r="K6384" s="203">
        <v>26</v>
      </c>
      <c r="L6384" s="207" t="s">
        <v>827</v>
      </c>
      <c r="M6384" s="208" t="s">
        <v>2261</v>
      </c>
      <c r="N6384" s="209">
        <f t="shared" si="0"/>
        <v>2026</v>
      </c>
      <c r="O6384" s="210">
        <f t="shared" si="1"/>
        <v>1</v>
      </c>
      <c r="P6384" s="211" t="str">
        <f>IFERROR(VLOOKUP(F6384,연간집계!D:E,2,FALSE),"")</f>
        <v>PCMS_스탠다드캘린더</v>
      </c>
    </row>
    <row r="6385" spans="1:16" ht="12.75">
      <c r="A6385" s="201">
        <v>46052.577337962961</v>
      </c>
      <c r="B6385" s="202">
        <v>46052</v>
      </c>
      <c r="C6385" s="203" t="s">
        <v>14474</v>
      </c>
      <c r="D6385" s="203" t="s">
        <v>11</v>
      </c>
      <c r="E6385" s="204" t="s">
        <v>14470</v>
      </c>
      <c r="F6385" s="49" t="s">
        <v>1284</v>
      </c>
      <c r="G6385" s="203">
        <v>1</v>
      </c>
      <c r="H6385" s="203" t="s">
        <v>14471</v>
      </c>
      <c r="I6385" s="205" t="s">
        <v>6786</v>
      </c>
      <c r="J6385" s="206"/>
      <c r="K6385" s="203">
        <v>26</v>
      </c>
      <c r="L6385" s="207" t="s">
        <v>827</v>
      </c>
      <c r="M6385" s="208" t="s">
        <v>2261</v>
      </c>
      <c r="N6385" s="209">
        <f t="shared" si="0"/>
        <v>2026</v>
      </c>
      <c r="O6385" s="210">
        <f t="shared" si="1"/>
        <v>1</v>
      </c>
      <c r="P6385" s="211" t="str">
        <f>IFERROR(VLOOKUP(F6385,연간집계!D:E,2,FALSE),"")</f>
        <v>PCMS_스탠다드캘린더</v>
      </c>
    </row>
    <row r="6386" spans="1:16" ht="12.75">
      <c r="A6386" s="201">
        <v>46052.577349537038</v>
      </c>
      <c r="B6386" s="202">
        <v>46052</v>
      </c>
      <c r="C6386" s="203" t="s">
        <v>14475</v>
      </c>
      <c r="D6386" s="203" t="s">
        <v>11</v>
      </c>
      <c r="E6386" s="204" t="s">
        <v>14470</v>
      </c>
      <c r="F6386" s="49" t="s">
        <v>1284</v>
      </c>
      <c r="G6386" s="203">
        <v>1</v>
      </c>
      <c r="H6386" s="203" t="s">
        <v>14471</v>
      </c>
      <c r="I6386" s="205" t="s">
        <v>6786</v>
      </c>
      <c r="J6386" s="206"/>
      <c r="K6386" s="203">
        <v>26</v>
      </c>
      <c r="L6386" s="207" t="s">
        <v>827</v>
      </c>
      <c r="M6386" s="208" t="s">
        <v>2261</v>
      </c>
      <c r="N6386" s="209">
        <f t="shared" si="0"/>
        <v>2026</v>
      </c>
      <c r="O6386" s="210">
        <f t="shared" si="1"/>
        <v>1</v>
      </c>
      <c r="P6386" s="211" t="str">
        <f>IFERROR(VLOOKUP(F6386,연간집계!D:E,2,FALSE),"")</f>
        <v>PCMS_스탠다드캘린더</v>
      </c>
    </row>
    <row r="6387" spans="1:16" ht="12.75">
      <c r="A6387" s="201">
        <v>46052.577361111114</v>
      </c>
      <c r="B6387" s="202">
        <v>46052</v>
      </c>
      <c r="C6387" s="203" t="s">
        <v>14476</v>
      </c>
      <c r="D6387" s="203" t="s">
        <v>11</v>
      </c>
      <c r="E6387" s="204" t="s">
        <v>14470</v>
      </c>
      <c r="F6387" s="49" t="s">
        <v>1284</v>
      </c>
      <c r="G6387" s="203">
        <v>1</v>
      </c>
      <c r="H6387" s="203" t="s">
        <v>14471</v>
      </c>
      <c r="I6387" s="205" t="s">
        <v>6786</v>
      </c>
      <c r="J6387" s="206"/>
      <c r="K6387" s="203">
        <v>26</v>
      </c>
      <c r="L6387" s="207" t="s">
        <v>827</v>
      </c>
      <c r="M6387" s="208" t="s">
        <v>2261</v>
      </c>
      <c r="N6387" s="209">
        <f t="shared" si="0"/>
        <v>2026</v>
      </c>
      <c r="O6387" s="210">
        <f t="shared" si="1"/>
        <v>1</v>
      </c>
      <c r="P6387" s="211" t="str">
        <f>IFERROR(VLOOKUP(F6387,연간집계!D:E,2,FALSE),"")</f>
        <v>PCMS_스탠다드캘린더</v>
      </c>
    </row>
    <row r="6388" spans="1:16" ht="12.75">
      <c r="A6388" s="201">
        <v>46052.577488425923</v>
      </c>
      <c r="B6388" s="202">
        <v>46052</v>
      </c>
      <c r="C6388" s="203" t="s">
        <v>14477</v>
      </c>
      <c r="D6388" s="203" t="s">
        <v>11</v>
      </c>
      <c r="E6388" s="204" t="s">
        <v>14470</v>
      </c>
      <c r="F6388" s="49" t="s">
        <v>1284</v>
      </c>
      <c r="G6388" s="203">
        <v>1</v>
      </c>
      <c r="H6388" s="203" t="s">
        <v>14471</v>
      </c>
      <c r="I6388" s="205" t="s">
        <v>6786</v>
      </c>
      <c r="J6388" s="206"/>
      <c r="K6388" s="203">
        <v>26</v>
      </c>
      <c r="L6388" s="207" t="s">
        <v>827</v>
      </c>
      <c r="M6388" s="208" t="s">
        <v>2261</v>
      </c>
      <c r="N6388" s="209">
        <f t="shared" si="0"/>
        <v>2026</v>
      </c>
      <c r="O6388" s="210">
        <f t="shared" si="1"/>
        <v>1</v>
      </c>
      <c r="P6388" s="211" t="str">
        <f>IFERROR(VLOOKUP(F6388,연간집계!D:E,2,FALSE),"")</f>
        <v>PCMS_스탠다드캘린더</v>
      </c>
    </row>
    <row r="6389" spans="1:16" ht="12.75">
      <c r="A6389" s="201">
        <v>46052.577499999999</v>
      </c>
      <c r="B6389" s="202">
        <v>46052</v>
      </c>
      <c r="C6389" s="203" t="s">
        <v>14478</v>
      </c>
      <c r="D6389" s="203" t="s">
        <v>11</v>
      </c>
      <c r="E6389" s="204" t="s">
        <v>14470</v>
      </c>
      <c r="F6389" s="49" t="s">
        <v>1284</v>
      </c>
      <c r="G6389" s="203">
        <v>1</v>
      </c>
      <c r="H6389" s="203" t="s">
        <v>14471</v>
      </c>
      <c r="I6389" s="205" t="s">
        <v>6786</v>
      </c>
      <c r="J6389" s="206"/>
      <c r="K6389" s="203">
        <v>26</v>
      </c>
      <c r="L6389" s="207" t="s">
        <v>827</v>
      </c>
      <c r="M6389" s="208" t="s">
        <v>2261</v>
      </c>
      <c r="N6389" s="209">
        <f t="shared" si="0"/>
        <v>2026</v>
      </c>
      <c r="O6389" s="210">
        <f t="shared" si="1"/>
        <v>1</v>
      </c>
      <c r="P6389" s="211" t="str">
        <f>IFERROR(VLOOKUP(F6389,연간집계!D:E,2,FALSE),"")</f>
        <v>PCMS_스탠다드캘린더</v>
      </c>
    </row>
    <row r="6390" spans="1:16" ht="12.75">
      <c r="A6390" s="201">
        <v>46052.577511574076</v>
      </c>
      <c r="B6390" s="202">
        <v>46052</v>
      </c>
      <c r="C6390" s="203" t="s">
        <v>14479</v>
      </c>
      <c r="D6390" s="203" t="s">
        <v>11</v>
      </c>
      <c r="E6390" s="204" t="s">
        <v>14470</v>
      </c>
      <c r="F6390" s="49" t="s">
        <v>1284</v>
      </c>
      <c r="G6390" s="203">
        <v>1</v>
      </c>
      <c r="H6390" s="203" t="s">
        <v>14471</v>
      </c>
      <c r="I6390" s="205" t="s">
        <v>6786</v>
      </c>
      <c r="J6390" s="206"/>
      <c r="K6390" s="203">
        <v>26</v>
      </c>
      <c r="L6390" s="207" t="s">
        <v>827</v>
      </c>
      <c r="M6390" s="208" t="s">
        <v>2261</v>
      </c>
      <c r="N6390" s="209">
        <f t="shared" si="0"/>
        <v>2026</v>
      </c>
      <c r="O6390" s="210">
        <f t="shared" si="1"/>
        <v>1</v>
      </c>
      <c r="P6390" s="211" t="str">
        <f>IFERROR(VLOOKUP(F6390,연간집계!D:E,2,FALSE),"")</f>
        <v>PCMS_스탠다드캘린더</v>
      </c>
    </row>
    <row r="6391" spans="1:16" ht="12.75">
      <c r="A6391" s="201">
        <v>46052.577638888892</v>
      </c>
      <c r="B6391" s="202">
        <v>46052</v>
      </c>
      <c r="C6391" s="203" t="s">
        <v>14480</v>
      </c>
      <c r="D6391" s="203" t="s">
        <v>11</v>
      </c>
      <c r="E6391" s="204" t="s">
        <v>14470</v>
      </c>
      <c r="F6391" s="49" t="s">
        <v>1284</v>
      </c>
      <c r="G6391" s="203">
        <v>1</v>
      </c>
      <c r="H6391" s="203" t="s">
        <v>14471</v>
      </c>
      <c r="I6391" s="205" t="s">
        <v>6786</v>
      </c>
      <c r="J6391" s="206"/>
      <c r="K6391" s="203">
        <v>26</v>
      </c>
      <c r="L6391" s="207" t="s">
        <v>827</v>
      </c>
      <c r="M6391" s="208" t="s">
        <v>2261</v>
      </c>
      <c r="N6391" s="209">
        <f t="shared" si="0"/>
        <v>2026</v>
      </c>
      <c r="O6391" s="210">
        <f t="shared" si="1"/>
        <v>1</v>
      </c>
      <c r="P6391" s="211" t="str">
        <f>IFERROR(VLOOKUP(F6391,연간집계!D:E,2,FALSE),"")</f>
        <v>PCMS_스탠다드캘린더</v>
      </c>
    </row>
    <row r="6392" spans="1:16" ht="12.75">
      <c r="A6392" s="201">
        <v>46052.577650462961</v>
      </c>
      <c r="B6392" s="202">
        <v>46052</v>
      </c>
      <c r="C6392" s="203" t="s">
        <v>14481</v>
      </c>
      <c r="D6392" s="203" t="s">
        <v>11</v>
      </c>
      <c r="E6392" s="204" t="s">
        <v>14470</v>
      </c>
      <c r="F6392" s="49" t="s">
        <v>1284</v>
      </c>
      <c r="G6392" s="203">
        <v>1</v>
      </c>
      <c r="H6392" s="203" t="s">
        <v>14471</v>
      </c>
      <c r="I6392" s="205" t="s">
        <v>6786</v>
      </c>
      <c r="J6392" s="206"/>
      <c r="K6392" s="203">
        <v>26</v>
      </c>
      <c r="L6392" s="207" t="s">
        <v>827</v>
      </c>
      <c r="M6392" s="208" t="s">
        <v>2261</v>
      </c>
      <c r="N6392" s="209">
        <f t="shared" si="0"/>
        <v>2026</v>
      </c>
      <c r="O6392" s="210">
        <f t="shared" si="1"/>
        <v>1</v>
      </c>
      <c r="P6392" s="211" t="str">
        <f>IFERROR(VLOOKUP(F6392,연간집계!D:E,2,FALSE),"")</f>
        <v>PCMS_스탠다드캘린더</v>
      </c>
    </row>
    <row r="6393" spans="1:16" ht="12.75">
      <c r="A6393" s="201">
        <v>46052.577662037038</v>
      </c>
      <c r="B6393" s="202">
        <v>46052</v>
      </c>
      <c r="C6393" s="203" t="s">
        <v>14482</v>
      </c>
      <c r="D6393" s="203" t="s">
        <v>11</v>
      </c>
      <c r="E6393" s="204" t="s">
        <v>14470</v>
      </c>
      <c r="F6393" s="49" t="s">
        <v>1284</v>
      </c>
      <c r="G6393" s="203">
        <v>1</v>
      </c>
      <c r="H6393" s="203" t="s">
        <v>14471</v>
      </c>
      <c r="I6393" s="205" t="s">
        <v>6786</v>
      </c>
      <c r="J6393" s="206"/>
      <c r="K6393" s="203">
        <v>26</v>
      </c>
      <c r="L6393" s="207" t="s">
        <v>827</v>
      </c>
      <c r="M6393" s="208" t="s">
        <v>2261</v>
      </c>
      <c r="N6393" s="209">
        <f t="shared" si="0"/>
        <v>2026</v>
      </c>
      <c r="O6393" s="210">
        <f t="shared" si="1"/>
        <v>1</v>
      </c>
      <c r="P6393" s="211" t="str">
        <f>IFERROR(VLOOKUP(F6393,연간집계!D:E,2,FALSE),"")</f>
        <v>PCMS_스탠다드캘린더</v>
      </c>
    </row>
    <row r="6394" spans="1:16" ht="12.75">
      <c r="A6394" s="201">
        <v>46052.577673611115</v>
      </c>
      <c r="B6394" s="202">
        <v>46052</v>
      </c>
      <c r="C6394" s="203" t="s">
        <v>14483</v>
      </c>
      <c r="D6394" s="203" t="s">
        <v>11</v>
      </c>
      <c r="E6394" s="204" t="s">
        <v>14470</v>
      </c>
      <c r="F6394" s="49" t="s">
        <v>1284</v>
      </c>
      <c r="G6394" s="203">
        <v>1</v>
      </c>
      <c r="H6394" s="203" t="s">
        <v>14471</v>
      </c>
      <c r="I6394" s="205" t="s">
        <v>6786</v>
      </c>
      <c r="J6394" s="206"/>
      <c r="K6394" s="203">
        <v>26</v>
      </c>
      <c r="L6394" s="207" t="s">
        <v>827</v>
      </c>
      <c r="M6394" s="208" t="s">
        <v>2261</v>
      </c>
      <c r="N6394" s="209">
        <f t="shared" si="0"/>
        <v>2026</v>
      </c>
      <c r="O6394" s="210">
        <f t="shared" si="1"/>
        <v>1</v>
      </c>
      <c r="P6394" s="211" t="str">
        <f>IFERROR(VLOOKUP(F6394,연간집계!D:E,2,FALSE),"")</f>
        <v>PCMS_스탠다드캘린더</v>
      </c>
    </row>
    <row r="6395" spans="1:16" ht="12.75">
      <c r="A6395" s="201">
        <v>46052.577685185184</v>
      </c>
      <c r="B6395" s="202">
        <v>46052</v>
      </c>
      <c r="C6395" s="203" t="s">
        <v>14484</v>
      </c>
      <c r="D6395" s="203" t="s">
        <v>11</v>
      </c>
      <c r="E6395" s="204" t="s">
        <v>14470</v>
      </c>
      <c r="F6395" s="49" t="s">
        <v>1284</v>
      </c>
      <c r="G6395" s="203">
        <v>1</v>
      </c>
      <c r="H6395" s="203" t="s">
        <v>14471</v>
      </c>
      <c r="I6395" s="205" t="s">
        <v>6786</v>
      </c>
      <c r="J6395" s="206"/>
      <c r="K6395" s="203">
        <v>26</v>
      </c>
      <c r="L6395" s="207" t="s">
        <v>827</v>
      </c>
      <c r="M6395" s="208" t="s">
        <v>2261</v>
      </c>
      <c r="N6395" s="209">
        <f t="shared" si="0"/>
        <v>2026</v>
      </c>
      <c r="O6395" s="210">
        <f t="shared" si="1"/>
        <v>1</v>
      </c>
      <c r="P6395" s="211" t="str">
        <f>IFERROR(VLOOKUP(F6395,연간집계!D:E,2,FALSE),"")</f>
        <v>PCMS_스탠다드캘린더</v>
      </c>
    </row>
    <row r="6396" spans="1:16" ht="12.75">
      <c r="A6396" s="201">
        <v>46052.577696759261</v>
      </c>
      <c r="B6396" s="202">
        <v>46052</v>
      </c>
      <c r="C6396" s="203" t="s">
        <v>14485</v>
      </c>
      <c r="D6396" s="203" t="s">
        <v>11</v>
      </c>
      <c r="E6396" s="204" t="s">
        <v>14470</v>
      </c>
      <c r="F6396" s="49" t="s">
        <v>1284</v>
      </c>
      <c r="G6396" s="203">
        <v>1</v>
      </c>
      <c r="H6396" s="203" t="s">
        <v>14471</v>
      </c>
      <c r="I6396" s="205" t="s">
        <v>6786</v>
      </c>
      <c r="J6396" s="206"/>
      <c r="K6396" s="203">
        <v>26</v>
      </c>
      <c r="L6396" s="207" t="s">
        <v>827</v>
      </c>
      <c r="M6396" s="208" t="s">
        <v>2261</v>
      </c>
      <c r="N6396" s="209">
        <f t="shared" si="0"/>
        <v>2026</v>
      </c>
      <c r="O6396" s="210">
        <f t="shared" si="1"/>
        <v>1</v>
      </c>
      <c r="P6396" s="211" t="str">
        <f>IFERROR(VLOOKUP(F6396,연간집계!D:E,2,FALSE),"")</f>
        <v>PCMS_스탠다드캘린더</v>
      </c>
    </row>
    <row r="6397" spans="1:16" ht="12.75">
      <c r="A6397" s="201">
        <v>46052.587488425925</v>
      </c>
      <c r="B6397" s="202">
        <v>46052</v>
      </c>
      <c r="C6397" s="203" t="s">
        <v>14486</v>
      </c>
      <c r="D6397" s="203" t="s">
        <v>11</v>
      </c>
      <c r="E6397" s="204" t="s">
        <v>14487</v>
      </c>
      <c r="F6397" s="49" t="s">
        <v>1378</v>
      </c>
      <c r="G6397" s="203">
        <v>1</v>
      </c>
      <c r="H6397" s="203" t="s">
        <v>14488</v>
      </c>
      <c r="I6397" s="205" t="s">
        <v>1657</v>
      </c>
      <c r="J6397" s="206"/>
      <c r="K6397" s="203">
        <v>1</v>
      </c>
      <c r="L6397" s="207" t="s">
        <v>827</v>
      </c>
      <c r="M6397" s="208" t="s">
        <v>1481</v>
      </c>
      <c r="N6397" s="209">
        <f t="shared" si="0"/>
        <v>2026</v>
      </c>
      <c r="O6397" s="210">
        <f t="shared" si="1"/>
        <v>1</v>
      </c>
      <c r="P6397" s="211" t="str">
        <f>IFERROR(VLOOKUP(F6397,연간집계!D:E,2,FALSE),"")</f>
        <v>증명사진 (무광)</v>
      </c>
    </row>
    <row r="6398" spans="1:16" ht="12.75">
      <c r="A6398" s="201">
        <v>46052.603796296295</v>
      </c>
      <c r="B6398" s="202">
        <v>46052</v>
      </c>
      <c r="C6398" s="203" t="s">
        <v>14489</v>
      </c>
      <c r="D6398" s="203" t="s">
        <v>11</v>
      </c>
      <c r="E6398" s="204" t="s">
        <v>14490</v>
      </c>
      <c r="F6398" s="49" t="s">
        <v>1378</v>
      </c>
      <c r="G6398" s="203">
        <v>1</v>
      </c>
      <c r="H6398" s="203" t="s">
        <v>14488</v>
      </c>
      <c r="I6398" s="205" t="s">
        <v>1657</v>
      </c>
      <c r="J6398" s="206"/>
      <c r="K6398" s="203">
        <v>1</v>
      </c>
      <c r="L6398" s="207" t="s">
        <v>827</v>
      </c>
      <c r="M6398" s="208" t="s">
        <v>1481</v>
      </c>
      <c r="N6398" s="209">
        <f t="shared" si="0"/>
        <v>2026</v>
      </c>
      <c r="O6398" s="210">
        <f t="shared" si="1"/>
        <v>1</v>
      </c>
      <c r="P6398" s="211" t="str">
        <f>IFERROR(VLOOKUP(F6398,연간집계!D:E,2,FALSE),"")</f>
        <v>증명사진 (무광)</v>
      </c>
    </row>
    <row r="6399" spans="1:16" ht="12.75">
      <c r="A6399" s="201">
        <v>46052.603842592594</v>
      </c>
      <c r="B6399" s="202">
        <v>46052</v>
      </c>
      <c r="C6399" s="203" t="s">
        <v>14491</v>
      </c>
      <c r="D6399" s="203" t="s">
        <v>11</v>
      </c>
      <c r="E6399" s="204" t="s">
        <v>14490</v>
      </c>
      <c r="F6399" s="49" t="s">
        <v>1347</v>
      </c>
      <c r="G6399" s="203">
        <v>1</v>
      </c>
      <c r="H6399" s="203" t="s">
        <v>14488</v>
      </c>
      <c r="I6399" s="205" t="s">
        <v>1440</v>
      </c>
      <c r="J6399" s="208" t="s">
        <v>1480</v>
      </c>
      <c r="K6399" s="203">
        <v>1</v>
      </c>
      <c r="L6399" s="207" t="s">
        <v>828</v>
      </c>
      <c r="M6399" s="208" t="s">
        <v>1481</v>
      </c>
      <c r="N6399" s="209">
        <f t="shared" si="0"/>
        <v>2026</v>
      </c>
      <c r="O6399" s="210">
        <f t="shared" si="1"/>
        <v>1</v>
      </c>
      <c r="P6399" s="211" t="str">
        <f>IFERROR(VLOOKUP(F6399,연간집계!D:E,2,FALSE),"")</f>
        <v>아크릴키링</v>
      </c>
    </row>
    <row r="6400" spans="1:16" ht="12.75">
      <c r="A6400" s="201">
        <v>46052.606874999998</v>
      </c>
      <c r="B6400" s="202">
        <v>46052</v>
      </c>
      <c r="C6400" s="203" t="s">
        <v>14492</v>
      </c>
      <c r="D6400" s="203" t="s">
        <v>11</v>
      </c>
      <c r="E6400" s="204" t="s">
        <v>14493</v>
      </c>
      <c r="F6400" s="49" t="s">
        <v>963</v>
      </c>
      <c r="G6400" s="203">
        <v>1</v>
      </c>
      <c r="H6400" s="203" t="s">
        <v>11543</v>
      </c>
      <c r="I6400" s="208" t="s">
        <v>3036</v>
      </c>
      <c r="J6400" s="208" t="s">
        <v>3036</v>
      </c>
      <c r="K6400" s="203">
        <v>80</v>
      </c>
      <c r="L6400" s="207" t="s">
        <v>827</v>
      </c>
      <c r="M6400" s="208" t="s">
        <v>1436</v>
      </c>
      <c r="N6400" s="209">
        <f t="shared" si="0"/>
        <v>2026</v>
      </c>
      <c r="O6400" s="210">
        <f t="shared" si="1"/>
        <v>1</v>
      </c>
      <c r="P6400" s="211" t="str">
        <f>IFERROR(VLOOKUP(F6400,연간집계!D:E,2,FALSE),"")</f>
        <v>시티북 210 (쿠션하드/78p)</v>
      </c>
    </row>
    <row r="6401" spans="1:16" ht="12.75">
      <c r="A6401" s="201">
        <v>46052.606886574074</v>
      </c>
      <c r="B6401" s="202">
        <v>46052</v>
      </c>
      <c r="C6401" s="203" t="s">
        <v>14494</v>
      </c>
      <c r="D6401" s="203" t="s">
        <v>11</v>
      </c>
      <c r="E6401" s="204" t="s">
        <v>14493</v>
      </c>
      <c r="F6401" s="49" t="s">
        <v>972</v>
      </c>
      <c r="G6401" s="203">
        <v>1</v>
      </c>
      <c r="H6401" s="203" t="s">
        <v>11543</v>
      </c>
      <c r="I6401" s="208" t="s">
        <v>14495</v>
      </c>
      <c r="J6401" s="208" t="s">
        <v>14495</v>
      </c>
      <c r="K6401" s="203">
        <v>80</v>
      </c>
      <c r="L6401" s="207" t="s">
        <v>827</v>
      </c>
      <c r="M6401" s="208" t="s">
        <v>1436</v>
      </c>
      <c r="N6401" s="209">
        <f t="shared" si="0"/>
        <v>2026</v>
      </c>
      <c r="O6401" s="210">
        <f t="shared" si="1"/>
        <v>1</v>
      </c>
      <c r="P6401" s="211" t="str">
        <f>IFERROR(VLOOKUP(F6401,연간집계!D:E,2,FALSE),"")</f>
        <v>시티북 198 (쿠션하드/78p)</v>
      </c>
    </row>
    <row r="6402" spans="1:16" ht="12.75">
      <c r="A6402" s="201">
        <v>46052.615949074076</v>
      </c>
      <c r="B6402" s="202">
        <v>46052</v>
      </c>
      <c r="C6402" s="203" t="s">
        <v>14496</v>
      </c>
      <c r="D6402" s="203" t="s">
        <v>11</v>
      </c>
      <c r="E6402" s="204" t="s">
        <v>14497</v>
      </c>
      <c r="F6402" s="49" t="s">
        <v>1327</v>
      </c>
      <c r="G6402" s="203">
        <v>1</v>
      </c>
      <c r="H6402" s="203" t="s">
        <v>2615</v>
      </c>
      <c r="I6402" s="205" t="s">
        <v>1440</v>
      </c>
      <c r="J6402" s="205" t="s">
        <v>1994</v>
      </c>
      <c r="K6402" s="203">
        <v>1</v>
      </c>
      <c r="L6402" s="207" t="s">
        <v>827</v>
      </c>
      <c r="M6402" s="208" t="s">
        <v>1460</v>
      </c>
      <c r="N6402" s="209">
        <f t="shared" si="0"/>
        <v>2026</v>
      </c>
      <c r="O6402" s="210">
        <f t="shared" si="1"/>
        <v>1</v>
      </c>
      <c r="P6402" s="211" t="str">
        <f>IFERROR(VLOOKUP(F6402,연간집계!D:E,2,FALSE),"")</f>
        <v>아크릴액자 A3 (가로)</v>
      </c>
    </row>
    <row r="6403" spans="1:16" ht="12.75">
      <c r="A6403" s="201">
        <v>46052.615972222222</v>
      </c>
      <c r="B6403" s="202">
        <v>46052</v>
      </c>
      <c r="C6403" s="203" t="s">
        <v>14498</v>
      </c>
      <c r="D6403" s="203" t="s">
        <v>11</v>
      </c>
      <c r="E6403" s="204" t="s">
        <v>14499</v>
      </c>
      <c r="F6403" s="49" t="s">
        <v>1051</v>
      </c>
      <c r="G6403" s="203">
        <v>1</v>
      </c>
      <c r="H6403" s="203" t="s">
        <v>14500</v>
      </c>
      <c r="I6403" s="205" t="s">
        <v>1440</v>
      </c>
      <c r="J6403" s="206"/>
      <c r="K6403" s="203">
        <v>98</v>
      </c>
      <c r="L6403" s="207" t="s">
        <v>827</v>
      </c>
      <c r="M6403" s="208" t="s">
        <v>1436</v>
      </c>
      <c r="N6403" s="209">
        <f t="shared" si="0"/>
        <v>2026</v>
      </c>
      <c r="O6403" s="210">
        <f t="shared" si="1"/>
        <v>1</v>
      </c>
      <c r="P6403" s="211" t="str">
        <f>IFERROR(VLOOKUP(F6403,연간집계!D:E,2,FALSE),"")</f>
        <v>프리북A4 (하드)</v>
      </c>
    </row>
    <row r="6404" spans="1:16" ht="12.75">
      <c r="A6404" s="201">
        <v>46052.619050925925</v>
      </c>
      <c r="B6404" s="202">
        <v>46052</v>
      </c>
      <c r="C6404" s="203" t="s">
        <v>14501</v>
      </c>
      <c r="D6404" s="203" t="s">
        <v>11</v>
      </c>
      <c r="E6404" s="204" t="s">
        <v>14502</v>
      </c>
      <c r="F6404" s="49" t="s">
        <v>1266</v>
      </c>
      <c r="G6404" s="203">
        <v>6</v>
      </c>
      <c r="H6404" s="203" t="s">
        <v>12697</v>
      </c>
      <c r="I6404" s="205" t="s">
        <v>1842</v>
      </c>
      <c r="J6404" s="206"/>
      <c r="K6404" s="203">
        <v>26</v>
      </c>
      <c r="L6404" s="207" t="s">
        <v>827</v>
      </c>
      <c r="M6404" s="208" t="s">
        <v>1436</v>
      </c>
      <c r="N6404" s="209">
        <f t="shared" si="0"/>
        <v>2026</v>
      </c>
      <c r="O6404" s="210">
        <f t="shared" si="1"/>
        <v>1</v>
      </c>
      <c r="P6404" s="211" t="str">
        <f>IFERROR(VLOOKUP(F6404,연간집계!D:E,2,FALSE),"")</f>
        <v>PCMS_롱캘린더</v>
      </c>
    </row>
    <row r="6405" spans="1:16" ht="12.75">
      <c r="A6405" s="201">
        <v>46052.631331018521</v>
      </c>
      <c r="B6405" s="202">
        <v>46052</v>
      </c>
      <c r="C6405" s="203" t="s">
        <v>14503</v>
      </c>
      <c r="D6405" s="203" t="s">
        <v>11</v>
      </c>
      <c r="E6405" s="204" t="s">
        <v>14504</v>
      </c>
      <c r="F6405" s="49" t="s">
        <v>838</v>
      </c>
      <c r="G6405" s="203">
        <v>1</v>
      </c>
      <c r="H6405" s="203" t="s">
        <v>1761</v>
      </c>
      <c r="I6405" s="205" t="s">
        <v>10658</v>
      </c>
      <c r="J6405" s="208" t="s">
        <v>14505</v>
      </c>
      <c r="K6405" s="203">
        <v>26</v>
      </c>
      <c r="L6405" s="207" t="s">
        <v>827</v>
      </c>
      <c r="M6405" s="208" t="s">
        <v>2261</v>
      </c>
      <c r="N6405" s="209">
        <f t="shared" si="0"/>
        <v>2026</v>
      </c>
      <c r="O6405" s="210">
        <f t="shared" si="1"/>
        <v>1</v>
      </c>
      <c r="P6405" s="211" t="str">
        <f>IFERROR(VLOOKUP(F6405,연간집계!D:E,2,FALSE),"")</f>
        <v>스탠다드 포토북 6*8 (하드/무광)</v>
      </c>
    </row>
    <row r="6406" spans="1:16" ht="12.75">
      <c r="A6406" s="201">
        <v>46052.631342592591</v>
      </c>
      <c r="B6406" s="202">
        <v>46052</v>
      </c>
      <c r="C6406" s="203" t="s">
        <v>14506</v>
      </c>
      <c r="D6406" s="203" t="s">
        <v>11</v>
      </c>
      <c r="E6406" s="204" t="s">
        <v>14504</v>
      </c>
      <c r="F6406" s="49" t="s">
        <v>838</v>
      </c>
      <c r="G6406" s="203">
        <v>1</v>
      </c>
      <c r="H6406" s="203" t="s">
        <v>1761</v>
      </c>
      <c r="I6406" s="205" t="s">
        <v>10658</v>
      </c>
      <c r="J6406" s="208" t="s">
        <v>14505</v>
      </c>
      <c r="K6406" s="203">
        <v>26</v>
      </c>
      <c r="L6406" s="207" t="s">
        <v>827</v>
      </c>
      <c r="M6406" s="208" t="s">
        <v>2261</v>
      </c>
      <c r="N6406" s="209">
        <f t="shared" si="0"/>
        <v>2026</v>
      </c>
      <c r="O6406" s="210">
        <f t="shared" si="1"/>
        <v>1</v>
      </c>
      <c r="P6406" s="211" t="str">
        <f>IFERROR(VLOOKUP(F6406,연간집계!D:E,2,FALSE),"")</f>
        <v>스탠다드 포토북 6*8 (하드/무광)</v>
      </c>
    </row>
    <row r="6407" spans="1:16" ht="12.75">
      <c r="A6407" s="201">
        <v>46052.631354166668</v>
      </c>
      <c r="B6407" s="202">
        <v>46052</v>
      </c>
      <c r="C6407" s="203" t="s">
        <v>14507</v>
      </c>
      <c r="D6407" s="203" t="s">
        <v>11</v>
      </c>
      <c r="E6407" s="204" t="s">
        <v>14504</v>
      </c>
      <c r="F6407" s="49" t="s">
        <v>838</v>
      </c>
      <c r="G6407" s="203">
        <v>1</v>
      </c>
      <c r="H6407" s="203" t="s">
        <v>1761</v>
      </c>
      <c r="I6407" s="205" t="s">
        <v>10658</v>
      </c>
      <c r="J6407" s="208" t="s">
        <v>14505</v>
      </c>
      <c r="K6407" s="203">
        <v>26</v>
      </c>
      <c r="L6407" s="207" t="s">
        <v>827</v>
      </c>
      <c r="M6407" s="208" t="s">
        <v>2261</v>
      </c>
      <c r="N6407" s="209">
        <f t="shared" si="0"/>
        <v>2026</v>
      </c>
      <c r="O6407" s="210">
        <f t="shared" si="1"/>
        <v>1</v>
      </c>
      <c r="P6407" s="211" t="str">
        <f>IFERROR(VLOOKUP(F6407,연간집계!D:E,2,FALSE),"")</f>
        <v>스탠다드 포토북 6*8 (하드/무광)</v>
      </c>
    </row>
    <row r="6408" spans="1:16" ht="12.75">
      <c r="A6408" s="201">
        <v>46052.631365740737</v>
      </c>
      <c r="B6408" s="202">
        <v>46052</v>
      </c>
      <c r="C6408" s="203" t="s">
        <v>14508</v>
      </c>
      <c r="D6408" s="203" t="s">
        <v>11</v>
      </c>
      <c r="E6408" s="204" t="s">
        <v>14504</v>
      </c>
      <c r="F6408" s="49" t="s">
        <v>838</v>
      </c>
      <c r="G6408" s="203">
        <v>1</v>
      </c>
      <c r="H6408" s="203" t="s">
        <v>1761</v>
      </c>
      <c r="I6408" s="205" t="s">
        <v>10658</v>
      </c>
      <c r="J6408" s="208" t="s">
        <v>14505</v>
      </c>
      <c r="K6408" s="203">
        <v>26</v>
      </c>
      <c r="L6408" s="207" t="s">
        <v>827</v>
      </c>
      <c r="M6408" s="208" t="s">
        <v>2261</v>
      </c>
      <c r="N6408" s="209">
        <f t="shared" si="0"/>
        <v>2026</v>
      </c>
      <c r="O6408" s="210">
        <f t="shared" si="1"/>
        <v>1</v>
      </c>
      <c r="P6408" s="211" t="str">
        <f>IFERROR(VLOOKUP(F6408,연간집계!D:E,2,FALSE),"")</f>
        <v>스탠다드 포토북 6*8 (하드/무광)</v>
      </c>
    </row>
    <row r="6409" spans="1:16" ht="12.75">
      <c r="A6409" s="201">
        <v>46052.63144675926</v>
      </c>
      <c r="B6409" s="202">
        <v>46052</v>
      </c>
      <c r="C6409" s="203" t="s">
        <v>14509</v>
      </c>
      <c r="D6409" s="203" t="s">
        <v>11</v>
      </c>
      <c r="E6409" s="204" t="s">
        <v>14504</v>
      </c>
      <c r="F6409" s="49" t="s">
        <v>838</v>
      </c>
      <c r="G6409" s="203">
        <v>1</v>
      </c>
      <c r="H6409" s="203" t="s">
        <v>1761</v>
      </c>
      <c r="I6409" s="205" t="s">
        <v>10658</v>
      </c>
      <c r="J6409" s="208" t="s">
        <v>14505</v>
      </c>
      <c r="K6409" s="203">
        <v>26</v>
      </c>
      <c r="L6409" s="207" t="s">
        <v>827</v>
      </c>
      <c r="M6409" s="208" t="s">
        <v>2261</v>
      </c>
      <c r="N6409" s="209">
        <f t="shared" si="0"/>
        <v>2026</v>
      </c>
      <c r="O6409" s="210">
        <f t="shared" si="1"/>
        <v>1</v>
      </c>
      <c r="P6409" s="211" t="str">
        <f>IFERROR(VLOOKUP(F6409,연간집계!D:E,2,FALSE),"")</f>
        <v>스탠다드 포토북 6*8 (하드/무광)</v>
      </c>
    </row>
    <row r="6410" spans="1:16" ht="12.75">
      <c r="A6410" s="201">
        <v>46052.631516203706</v>
      </c>
      <c r="B6410" s="202">
        <v>46052</v>
      </c>
      <c r="C6410" s="203" t="s">
        <v>14510</v>
      </c>
      <c r="D6410" s="203" t="s">
        <v>11</v>
      </c>
      <c r="E6410" s="204" t="s">
        <v>14504</v>
      </c>
      <c r="F6410" s="49" t="s">
        <v>838</v>
      </c>
      <c r="G6410" s="203">
        <v>1</v>
      </c>
      <c r="H6410" s="203" t="s">
        <v>1761</v>
      </c>
      <c r="I6410" s="205" t="s">
        <v>10658</v>
      </c>
      <c r="J6410" s="208" t="s">
        <v>14505</v>
      </c>
      <c r="K6410" s="203">
        <v>26</v>
      </c>
      <c r="L6410" s="207" t="s">
        <v>827</v>
      </c>
      <c r="M6410" s="208" t="s">
        <v>2261</v>
      </c>
      <c r="N6410" s="209">
        <f t="shared" si="0"/>
        <v>2026</v>
      </c>
      <c r="O6410" s="210">
        <f t="shared" si="1"/>
        <v>1</v>
      </c>
      <c r="P6410" s="211" t="str">
        <f>IFERROR(VLOOKUP(F6410,연간집계!D:E,2,FALSE),"")</f>
        <v>스탠다드 포토북 6*8 (하드/무광)</v>
      </c>
    </row>
    <row r="6411" spans="1:16" ht="12.75">
      <c r="A6411" s="201">
        <v>46052.631527777776</v>
      </c>
      <c r="B6411" s="202">
        <v>46052</v>
      </c>
      <c r="C6411" s="203" t="s">
        <v>14511</v>
      </c>
      <c r="D6411" s="203" t="s">
        <v>11</v>
      </c>
      <c r="E6411" s="204" t="s">
        <v>14504</v>
      </c>
      <c r="F6411" s="49" t="s">
        <v>838</v>
      </c>
      <c r="G6411" s="203">
        <v>1</v>
      </c>
      <c r="H6411" s="203" t="s">
        <v>1761</v>
      </c>
      <c r="I6411" s="205" t="s">
        <v>10658</v>
      </c>
      <c r="J6411" s="208" t="s">
        <v>14505</v>
      </c>
      <c r="K6411" s="203">
        <v>26</v>
      </c>
      <c r="L6411" s="207" t="s">
        <v>827</v>
      </c>
      <c r="M6411" s="208" t="s">
        <v>2261</v>
      </c>
      <c r="N6411" s="209">
        <f t="shared" si="0"/>
        <v>2026</v>
      </c>
      <c r="O6411" s="210">
        <f t="shared" si="1"/>
        <v>1</v>
      </c>
      <c r="P6411" s="211" t="str">
        <f>IFERROR(VLOOKUP(F6411,연간집계!D:E,2,FALSE),"")</f>
        <v>스탠다드 포토북 6*8 (하드/무광)</v>
      </c>
    </row>
    <row r="6412" spans="1:16" ht="12.75">
      <c r="A6412" s="201">
        <v>46052.631539351853</v>
      </c>
      <c r="B6412" s="202">
        <v>46052</v>
      </c>
      <c r="C6412" s="203" t="s">
        <v>14512</v>
      </c>
      <c r="D6412" s="203" t="s">
        <v>11</v>
      </c>
      <c r="E6412" s="204" t="s">
        <v>14504</v>
      </c>
      <c r="F6412" s="49" t="s">
        <v>838</v>
      </c>
      <c r="G6412" s="203">
        <v>1</v>
      </c>
      <c r="H6412" s="203" t="s">
        <v>1761</v>
      </c>
      <c r="I6412" s="205" t="s">
        <v>10658</v>
      </c>
      <c r="J6412" s="208" t="s">
        <v>14505</v>
      </c>
      <c r="K6412" s="203">
        <v>26</v>
      </c>
      <c r="L6412" s="207" t="s">
        <v>827</v>
      </c>
      <c r="M6412" s="208" t="s">
        <v>2261</v>
      </c>
      <c r="N6412" s="209">
        <f t="shared" si="0"/>
        <v>2026</v>
      </c>
      <c r="O6412" s="210">
        <f t="shared" si="1"/>
        <v>1</v>
      </c>
      <c r="P6412" s="211" t="str">
        <f>IFERROR(VLOOKUP(F6412,연간집계!D:E,2,FALSE),"")</f>
        <v>스탠다드 포토북 6*8 (하드/무광)</v>
      </c>
    </row>
    <row r="6413" spans="1:16" ht="12.75">
      <c r="A6413" s="201">
        <v>46052.631562499999</v>
      </c>
      <c r="B6413" s="202">
        <v>46052</v>
      </c>
      <c r="C6413" s="203" t="s">
        <v>14513</v>
      </c>
      <c r="D6413" s="203" t="s">
        <v>11</v>
      </c>
      <c r="E6413" s="204" t="s">
        <v>14504</v>
      </c>
      <c r="F6413" s="49" t="s">
        <v>838</v>
      </c>
      <c r="G6413" s="203">
        <v>1</v>
      </c>
      <c r="H6413" s="203" t="s">
        <v>1761</v>
      </c>
      <c r="I6413" s="205" t="s">
        <v>10658</v>
      </c>
      <c r="J6413" s="208" t="s">
        <v>14505</v>
      </c>
      <c r="K6413" s="203">
        <v>26</v>
      </c>
      <c r="L6413" s="207" t="s">
        <v>827</v>
      </c>
      <c r="M6413" s="208" t="s">
        <v>2261</v>
      </c>
      <c r="N6413" s="209">
        <f t="shared" si="0"/>
        <v>2026</v>
      </c>
      <c r="O6413" s="210">
        <f t="shared" si="1"/>
        <v>1</v>
      </c>
      <c r="P6413" s="211" t="str">
        <f>IFERROR(VLOOKUP(F6413,연간집계!D:E,2,FALSE),"")</f>
        <v>스탠다드 포토북 6*8 (하드/무광)</v>
      </c>
    </row>
    <row r="6414" spans="1:16" ht="12.75">
      <c r="A6414" s="201">
        <v>46052.631574074076</v>
      </c>
      <c r="B6414" s="202">
        <v>46052</v>
      </c>
      <c r="C6414" s="203" t="s">
        <v>14514</v>
      </c>
      <c r="D6414" s="203" t="s">
        <v>11</v>
      </c>
      <c r="E6414" s="204" t="s">
        <v>14504</v>
      </c>
      <c r="F6414" s="49" t="s">
        <v>838</v>
      </c>
      <c r="G6414" s="203">
        <v>1</v>
      </c>
      <c r="H6414" s="203" t="s">
        <v>1761</v>
      </c>
      <c r="I6414" s="205" t="s">
        <v>10658</v>
      </c>
      <c r="J6414" s="208" t="s">
        <v>14505</v>
      </c>
      <c r="K6414" s="203">
        <v>26</v>
      </c>
      <c r="L6414" s="207" t="s">
        <v>827</v>
      </c>
      <c r="M6414" s="208" t="s">
        <v>2261</v>
      </c>
      <c r="N6414" s="209">
        <f t="shared" si="0"/>
        <v>2026</v>
      </c>
      <c r="O6414" s="210">
        <f t="shared" si="1"/>
        <v>1</v>
      </c>
      <c r="P6414" s="211" t="str">
        <f>IFERROR(VLOOKUP(F6414,연간집계!D:E,2,FALSE),"")</f>
        <v>스탠다드 포토북 6*8 (하드/무광)</v>
      </c>
    </row>
    <row r="6415" spans="1:16" ht="12.75">
      <c r="A6415" s="201">
        <v>46052.631585648145</v>
      </c>
      <c r="B6415" s="202">
        <v>46052</v>
      </c>
      <c r="C6415" s="203" t="s">
        <v>14515</v>
      </c>
      <c r="D6415" s="203" t="s">
        <v>11</v>
      </c>
      <c r="E6415" s="204" t="s">
        <v>14504</v>
      </c>
      <c r="F6415" s="49" t="s">
        <v>838</v>
      </c>
      <c r="G6415" s="203">
        <v>1</v>
      </c>
      <c r="H6415" s="203" t="s">
        <v>1761</v>
      </c>
      <c r="I6415" s="205" t="s">
        <v>10658</v>
      </c>
      <c r="J6415" s="208" t="s">
        <v>14505</v>
      </c>
      <c r="K6415" s="203">
        <v>26</v>
      </c>
      <c r="L6415" s="207" t="s">
        <v>827</v>
      </c>
      <c r="M6415" s="208" t="s">
        <v>2261</v>
      </c>
      <c r="N6415" s="209">
        <f t="shared" si="0"/>
        <v>2026</v>
      </c>
      <c r="O6415" s="210">
        <f t="shared" si="1"/>
        <v>1</v>
      </c>
      <c r="P6415" s="211" t="str">
        <f>IFERROR(VLOOKUP(F6415,연간집계!D:E,2,FALSE),"")</f>
        <v>스탠다드 포토북 6*8 (하드/무광)</v>
      </c>
    </row>
    <row r="6416" spans="1:16" ht="12.75">
      <c r="A6416" s="201">
        <v>46052.631597222222</v>
      </c>
      <c r="B6416" s="202">
        <v>46052</v>
      </c>
      <c r="C6416" s="203" t="s">
        <v>14516</v>
      </c>
      <c r="D6416" s="203" t="s">
        <v>11</v>
      </c>
      <c r="E6416" s="204" t="s">
        <v>14504</v>
      </c>
      <c r="F6416" s="49" t="s">
        <v>838</v>
      </c>
      <c r="G6416" s="203">
        <v>1</v>
      </c>
      <c r="H6416" s="203" t="s">
        <v>1761</v>
      </c>
      <c r="I6416" s="205" t="s">
        <v>10658</v>
      </c>
      <c r="J6416" s="208" t="s">
        <v>14505</v>
      </c>
      <c r="K6416" s="203">
        <v>26</v>
      </c>
      <c r="L6416" s="207" t="s">
        <v>827</v>
      </c>
      <c r="M6416" s="208" t="s">
        <v>2261</v>
      </c>
      <c r="N6416" s="209">
        <f t="shared" si="0"/>
        <v>2026</v>
      </c>
      <c r="O6416" s="210">
        <f t="shared" si="1"/>
        <v>1</v>
      </c>
      <c r="P6416" s="211" t="str">
        <f>IFERROR(VLOOKUP(F6416,연간집계!D:E,2,FALSE),"")</f>
        <v>스탠다드 포토북 6*8 (하드/무광)</v>
      </c>
    </row>
    <row r="6417" spans="1:16" ht="12.75">
      <c r="A6417" s="201">
        <v>46052.631608796299</v>
      </c>
      <c r="B6417" s="202">
        <v>46052</v>
      </c>
      <c r="C6417" s="203" t="s">
        <v>14517</v>
      </c>
      <c r="D6417" s="203" t="s">
        <v>11</v>
      </c>
      <c r="E6417" s="204" t="s">
        <v>14504</v>
      </c>
      <c r="F6417" s="49" t="s">
        <v>838</v>
      </c>
      <c r="G6417" s="203">
        <v>1</v>
      </c>
      <c r="H6417" s="203" t="s">
        <v>1761</v>
      </c>
      <c r="I6417" s="205" t="s">
        <v>10658</v>
      </c>
      <c r="J6417" s="208" t="s">
        <v>14505</v>
      </c>
      <c r="K6417" s="203">
        <v>26</v>
      </c>
      <c r="L6417" s="207" t="s">
        <v>827</v>
      </c>
      <c r="M6417" s="208" t="s">
        <v>2261</v>
      </c>
      <c r="N6417" s="209">
        <f t="shared" si="0"/>
        <v>2026</v>
      </c>
      <c r="O6417" s="210">
        <f t="shared" si="1"/>
        <v>1</v>
      </c>
      <c r="P6417" s="211" t="str">
        <f>IFERROR(VLOOKUP(F6417,연간집계!D:E,2,FALSE),"")</f>
        <v>스탠다드 포토북 6*8 (하드/무광)</v>
      </c>
    </row>
    <row r="6418" spans="1:16" ht="12.75">
      <c r="A6418" s="201">
        <v>46052.631620370368</v>
      </c>
      <c r="B6418" s="202">
        <v>46052</v>
      </c>
      <c r="C6418" s="203" t="s">
        <v>14518</v>
      </c>
      <c r="D6418" s="203" t="s">
        <v>11</v>
      </c>
      <c r="E6418" s="204" t="s">
        <v>14504</v>
      </c>
      <c r="F6418" s="49" t="s">
        <v>838</v>
      </c>
      <c r="G6418" s="203">
        <v>1</v>
      </c>
      <c r="H6418" s="203" t="s">
        <v>1761</v>
      </c>
      <c r="I6418" s="205" t="s">
        <v>10658</v>
      </c>
      <c r="J6418" s="208" t="s">
        <v>14505</v>
      </c>
      <c r="K6418" s="203">
        <v>26</v>
      </c>
      <c r="L6418" s="207" t="s">
        <v>827</v>
      </c>
      <c r="M6418" s="208" t="s">
        <v>2261</v>
      </c>
      <c r="N6418" s="209">
        <f t="shared" si="0"/>
        <v>2026</v>
      </c>
      <c r="O6418" s="210">
        <f t="shared" si="1"/>
        <v>1</v>
      </c>
      <c r="P6418" s="211" t="str">
        <f>IFERROR(VLOOKUP(F6418,연간집계!D:E,2,FALSE),"")</f>
        <v>스탠다드 포토북 6*8 (하드/무광)</v>
      </c>
    </row>
    <row r="6419" spans="1:16" ht="12.75">
      <c r="A6419" s="201">
        <v>46052.631631944445</v>
      </c>
      <c r="B6419" s="202">
        <v>46052</v>
      </c>
      <c r="C6419" s="203" t="s">
        <v>14519</v>
      </c>
      <c r="D6419" s="203" t="s">
        <v>11</v>
      </c>
      <c r="E6419" s="204" t="s">
        <v>14504</v>
      </c>
      <c r="F6419" s="49" t="s">
        <v>838</v>
      </c>
      <c r="G6419" s="203">
        <v>1</v>
      </c>
      <c r="H6419" s="203" t="s">
        <v>1761</v>
      </c>
      <c r="I6419" s="205" t="s">
        <v>10658</v>
      </c>
      <c r="J6419" s="208" t="s">
        <v>14505</v>
      </c>
      <c r="K6419" s="203">
        <v>26</v>
      </c>
      <c r="L6419" s="207" t="s">
        <v>827</v>
      </c>
      <c r="M6419" s="208" t="s">
        <v>2261</v>
      </c>
      <c r="N6419" s="209">
        <f t="shared" si="0"/>
        <v>2026</v>
      </c>
      <c r="O6419" s="210">
        <f t="shared" si="1"/>
        <v>1</v>
      </c>
      <c r="P6419" s="211" t="str">
        <f>IFERROR(VLOOKUP(F6419,연간집계!D:E,2,FALSE),"")</f>
        <v>스탠다드 포토북 6*8 (하드/무광)</v>
      </c>
    </row>
    <row r="6420" spans="1:16" ht="12.75">
      <c r="A6420" s="201">
        <v>46052.631643518522</v>
      </c>
      <c r="B6420" s="202">
        <v>46052</v>
      </c>
      <c r="C6420" s="203" t="s">
        <v>14520</v>
      </c>
      <c r="D6420" s="203" t="s">
        <v>11</v>
      </c>
      <c r="E6420" s="204" t="s">
        <v>14504</v>
      </c>
      <c r="F6420" s="49" t="s">
        <v>838</v>
      </c>
      <c r="G6420" s="203">
        <v>1</v>
      </c>
      <c r="H6420" s="203" t="s">
        <v>1761</v>
      </c>
      <c r="I6420" s="205" t="s">
        <v>10658</v>
      </c>
      <c r="J6420" s="208" t="s">
        <v>14505</v>
      </c>
      <c r="K6420" s="203">
        <v>26</v>
      </c>
      <c r="L6420" s="207" t="s">
        <v>827</v>
      </c>
      <c r="M6420" s="208" t="s">
        <v>2261</v>
      </c>
      <c r="N6420" s="209">
        <f t="shared" si="0"/>
        <v>2026</v>
      </c>
      <c r="O6420" s="210">
        <f t="shared" si="1"/>
        <v>1</v>
      </c>
      <c r="P6420" s="211" t="str">
        <f>IFERROR(VLOOKUP(F6420,연간집계!D:E,2,FALSE),"")</f>
        <v>스탠다드 포토북 6*8 (하드/무광)</v>
      </c>
    </row>
    <row r="6421" spans="1:16" ht="12.75">
      <c r="A6421" s="201">
        <v>46052.631655092591</v>
      </c>
      <c r="B6421" s="202">
        <v>46052</v>
      </c>
      <c r="C6421" s="203" t="s">
        <v>14521</v>
      </c>
      <c r="D6421" s="203" t="s">
        <v>11</v>
      </c>
      <c r="E6421" s="204" t="s">
        <v>14504</v>
      </c>
      <c r="F6421" s="49" t="s">
        <v>838</v>
      </c>
      <c r="G6421" s="203">
        <v>1</v>
      </c>
      <c r="H6421" s="203" t="s">
        <v>1761</v>
      </c>
      <c r="I6421" s="205" t="s">
        <v>10658</v>
      </c>
      <c r="J6421" s="208" t="s">
        <v>14505</v>
      </c>
      <c r="K6421" s="203">
        <v>26</v>
      </c>
      <c r="L6421" s="207" t="s">
        <v>827</v>
      </c>
      <c r="M6421" s="208" t="s">
        <v>2261</v>
      </c>
      <c r="N6421" s="209">
        <f t="shared" si="0"/>
        <v>2026</v>
      </c>
      <c r="O6421" s="210">
        <f t="shared" si="1"/>
        <v>1</v>
      </c>
      <c r="P6421" s="211" t="str">
        <f>IFERROR(VLOOKUP(F6421,연간집계!D:E,2,FALSE),"")</f>
        <v>스탠다드 포토북 6*8 (하드/무광)</v>
      </c>
    </row>
    <row r="6422" spans="1:16" ht="12.75">
      <c r="A6422" s="201">
        <v>46052.631678240738</v>
      </c>
      <c r="B6422" s="202">
        <v>46052</v>
      </c>
      <c r="C6422" s="203" t="s">
        <v>14522</v>
      </c>
      <c r="D6422" s="203" t="s">
        <v>11</v>
      </c>
      <c r="E6422" s="204" t="s">
        <v>14504</v>
      </c>
      <c r="F6422" s="49" t="s">
        <v>838</v>
      </c>
      <c r="G6422" s="203">
        <v>1</v>
      </c>
      <c r="H6422" s="203" t="s">
        <v>1761</v>
      </c>
      <c r="I6422" s="205" t="s">
        <v>10658</v>
      </c>
      <c r="J6422" s="208" t="s">
        <v>14505</v>
      </c>
      <c r="K6422" s="203">
        <v>26</v>
      </c>
      <c r="L6422" s="207" t="s">
        <v>827</v>
      </c>
      <c r="M6422" s="208" t="s">
        <v>2261</v>
      </c>
      <c r="N6422" s="209">
        <f t="shared" si="0"/>
        <v>2026</v>
      </c>
      <c r="O6422" s="210">
        <f t="shared" si="1"/>
        <v>1</v>
      </c>
      <c r="P6422" s="211" t="str">
        <f>IFERROR(VLOOKUP(F6422,연간집계!D:E,2,FALSE),"")</f>
        <v>스탠다드 포토북 6*8 (하드/무광)</v>
      </c>
    </row>
    <row r="6423" spans="1:16" ht="12.75">
      <c r="A6423" s="201">
        <v>46052.631689814814</v>
      </c>
      <c r="B6423" s="202">
        <v>46052</v>
      </c>
      <c r="C6423" s="203" t="s">
        <v>14523</v>
      </c>
      <c r="D6423" s="203" t="s">
        <v>11</v>
      </c>
      <c r="E6423" s="204" t="s">
        <v>14504</v>
      </c>
      <c r="F6423" s="49" t="s">
        <v>838</v>
      </c>
      <c r="G6423" s="203">
        <v>1</v>
      </c>
      <c r="H6423" s="203" t="s">
        <v>1761</v>
      </c>
      <c r="I6423" s="205" t="s">
        <v>10658</v>
      </c>
      <c r="J6423" s="208" t="s">
        <v>14505</v>
      </c>
      <c r="K6423" s="203">
        <v>26</v>
      </c>
      <c r="L6423" s="207" t="s">
        <v>827</v>
      </c>
      <c r="M6423" s="208" t="s">
        <v>2261</v>
      </c>
      <c r="N6423" s="209">
        <f t="shared" si="0"/>
        <v>2026</v>
      </c>
      <c r="O6423" s="210">
        <f t="shared" si="1"/>
        <v>1</v>
      </c>
      <c r="P6423" s="211" t="str">
        <f>IFERROR(VLOOKUP(F6423,연간집계!D:E,2,FALSE),"")</f>
        <v>스탠다드 포토북 6*8 (하드/무광)</v>
      </c>
    </row>
    <row r="6424" spans="1:16" ht="12.75">
      <c r="A6424" s="201">
        <v>46052.631701388891</v>
      </c>
      <c r="B6424" s="202">
        <v>46052</v>
      </c>
      <c r="C6424" s="203" t="s">
        <v>14524</v>
      </c>
      <c r="D6424" s="203" t="s">
        <v>11</v>
      </c>
      <c r="E6424" s="204" t="s">
        <v>14504</v>
      </c>
      <c r="F6424" s="49" t="s">
        <v>838</v>
      </c>
      <c r="G6424" s="203">
        <v>1</v>
      </c>
      <c r="H6424" s="203" t="s">
        <v>1761</v>
      </c>
      <c r="I6424" s="205" t="s">
        <v>10658</v>
      </c>
      <c r="J6424" s="208" t="s">
        <v>14505</v>
      </c>
      <c r="K6424" s="203">
        <v>26</v>
      </c>
      <c r="L6424" s="207" t="s">
        <v>827</v>
      </c>
      <c r="M6424" s="208" t="s">
        <v>2261</v>
      </c>
      <c r="N6424" s="209">
        <f t="shared" si="0"/>
        <v>2026</v>
      </c>
      <c r="O6424" s="210">
        <f t="shared" si="1"/>
        <v>1</v>
      </c>
      <c r="P6424" s="211" t="str">
        <f>IFERROR(VLOOKUP(F6424,연간집계!D:E,2,FALSE),"")</f>
        <v>스탠다드 포토북 6*8 (하드/무광)</v>
      </c>
    </row>
    <row r="6425" spans="1:16" ht="12.75">
      <c r="A6425" s="201">
        <v>46052.631712962961</v>
      </c>
      <c r="B6425" s="202">
        <v>46052</v>
      </c>
      <c r="C6425" s="203" t="s">
        <v>14525</v>
      </c>
      <c r="D6425" s="203" t="s">
        <v>11</v>
      </c>
      <c r="E6425" s="204" t="s">
        <v>14504</v>
      </c>
      <c r="F6425" s="49" t="s">
        <v>838</v>
      </c>
      <c r="G6425" s="203">
        <v>1</v>
      </c>
      <c r="H6425" s="203" t="s">
        <v>1761</v>
      </c>
      <c r="I6425" s="205" t="s">
        <v>10658</v>
      </c>
      <c r="J6425" s="208" t="s">
        <v>14505</v>
      </c>
      <c r="K6425" s="203">
        <v>26</v>
      </c>
      <c r="L6425" s="207" t="s">
        <v>827</v>
      </c>
      <c r="M6425" s="208" t="s">
        <v>2261</v>
      </c>
      <c r="N6425" s="209">
        <f t="shared" si="0"/>
        <v>2026</v>
      </c>
      <c r="O6425" s="210">
        <f t="shared" si="1"/>
        <v>1</v>
      </c>
      <c r="P6425" s="211" t="str">
        <f>IFERROR(VLOOKUP(F6425,연간집계!D:E,2,FALSE),"")</f>
        <v>스탠다드 포토북 6*8 (하드/무광)</v>
      </c>
    </row>
    <row r="6426" spans="1:16" ht="12.75">
      <c r="A6426" s="201">
        <v>46052.631724537037</v>
      </c>
      <c r="B6426" s="202">
        <v>46052</v>
      </c>
      <c r="C6426" s="203" t="s">
        <v>14526</v>
      </c>
      <c r="D6426" s="203" t="s">
        <v>11</v>
      </c>
      <c r="E6426" s="204" t="s">
        <v>14504</v>
      </c>
      <c r="F6426" s="49" t="s">
        <v>838</v>
      </c>
      <c r="G6426" s="203">
        <v>1</v>
      </c>
      <c r="H6426" s="203" t="s">
        <v>1761</v>
      </c>
      <c r="I6426" s="205" t="s">
        <v>10658</v>
      </c>
      <c r="J6426" s="208" t="s">
        <v>14505</v>
      </c>
      <c r="K6426" s="203">
        <v>26</v>
      </c>
      <c r="L6426" s="207" t="s">
        <v>827</v>
      </c>
      <c r="M6426" s="208" t="s">
        <v>2261</v>
      </c>
      <c r="N6426" s="209">
        <f t="shared" si="0"/>
        <v>2026</v>
      </c>
      <c r="O6426" s="210">
        <f t="shared" si="1"/>
        <v>1</v>
      </c>
      <c r="P6426" s="211" t="str">
        <f>IFERROR(VLOOKUP(F6426,연간집계!D:E,2,FALSE),"")</f>
        <v>스탠다드 포토북 6*8 (하드/무광)</v>
      </c>
    </row>
    <row r="6427" spans="1:16" ht="12.75">
      <c r="A6427" s="201">
        <v>46052.631736111114</v>
      </c>
      <c r="B6427" s="202">
        <v>46052</v>
      </c>
      <c r="C6427" s="203" t="s">
        <v>14527</v>
      </c>
      <c r="D6427" s="203" t="s">
        <v>11</v>
      </c>
      <c r="E6427" s="204" t="s">
        <v>14504</v>
      </c>
      <c r="F6427" s="49" t="s">
        <v>838</v>
      </c>
      <c r="G6427" s="203">
        <v>1</v>
      </c>
      <c r="H6427" s="203" t="s">
        <v>1761</v>
      </c>
      <c r="I6427" s="205" t="s">
        <v>10658</v>
      </c>
      <c r="J6427" s="208" t="s">
        <v>14505</v>
      </c>
      <c r="K6427" s="203">
        <v>26</v>
      </c>
      <c r="L6427" s="207" t="s">
        <v>827</v>
      </c>
      <c r="M6427" s="208" t="s">
        <v>2261</v>
      </c>
      <c r="N6427" s="209">
        <f t="shared" si="0"/>
        <v>2026</v>
      </c>
      <c r="O6427" s="210">
        <f t="shared" si="1"/>
        <v>1</v>
      </c>
      <c r="P6427" s="211" t="str">
        <f>IFERROR(VLOOKUP(F6427,연간집계!D:E,2,FALSE),"")</f>
        <v>스탠다드 포토북 6*8 (하드/무광)</v>
      </c>
    </row>
    <row r="6428" spans="1:16" ht="12.75">
      <c r="A6428" s="201">
        <v>46052.631747685184</v>
      </c>
      <c r="B6428" s="202">
        <v>46052</v>
      </c>
      <c r="C6428" s="203" t="s">
        <v>14528</v>
      </c>
      <c r="D6428" s="203" t="s">
        <v>11</v>
      </c>
      <c r="E6428" s="204" t="s">
        <v>14529</v>
      </c>
      <c r="F6428" s="49" t="s">
        <v>1284</v>
      </c>
      <c r="G6428" s="203">
        <v>5</v>
      </c>
      <c r="H6428" s="203" t="s">
        <v>14436</v>
      </c>
      <c r="I6428" s="205" t="s">
        <v>1842</v>
      </c>
      <c r="J6428" s="206"/>
      <c r="K6428" s="203">
        <v>26</v>
      </c>
      <c r="L6428" s="207" t="s">
        <v>827</v>
      </c>
      <c r="M6428" s="208" t="s">
        <v>1514</v>
      </c>
      <c r="N6428" s="209">
        <f t="shared" si="0"/>
        <v>2026</v>
      </c>
      <c r="O6428" s="210">
        <f t="shared" si="1"/>
        <v>1</v>
      </c>
      <c r="P6428" s="211" t="str">
        <f>IFERROR(VLOOKUP(F6428,연간집계!D:E,2,FALSE),"")</f>
        <v>PCMS_스탠다드캘린더</v>
      </c>
    </row>
    <row r="6429" spans="1:16" ht="12.75">
      <c r="A6429" s="201">
        <v>46052.700891203705</v>
      </c>
      <c r="B6429" s="202">
        <v>46052</v>
      </c>
      <c r="C6429" s="203" t="s">
        <v>14530</v>
      </c>
      <c r="D6429" s="203" t="s">
        <v>11</v>
      </c>
      <c r="E6429" s="204" t="s">
        <v>14531</v>
      </c>
      <c r="F6429" s="49" t="s">
        <v>1284</v>
      </c>
      <c r="G6429" s="203">
        <v>1</v>
      </c>
      <c r="H6429" s="203" t="s">
        <v>13459</v>
      </c>
      <c r="I6429" s="205" t="s">
        <v>1842</v>
      </c>
      <c r="J6429" s="206"/>
      <c r="K6429" s="203">
        <v>26</v>
      </c>
      <c r="L6429" s="207" t="s">
        <v>827</v>
      </c>
      <c r="M6429" s="208" t="s">
        <v>1514</v>
      </c>
      <c r="N6429" s="209">
        <f t="shared" si="0"/>
        <v>2026</v>
      </c>
      <c r="O6429" s="210">
        <f t="shared" si="1"/>
        <v>1</v>
      </c>
      <c r="P6429" s="211" t="str">
        <f>IFERROR(VLOOKUP(F6429,연간집계!D:E,2,FALSE),"")</f>
        <v>PCMS_스탠다드캘린더</v>
      </c>
    </row>
    <row r="6430" spans="1:16" ht="12.75">
      <c r="A6430" s="201">
        <v>46052.769618055558</v>
      </c>
      <c r="B6430" s="202">
        <v>46052</v>
      </c>
      <c r="C6430" s="203" t="s">
        <v>14532</v>
      </c>
      <c r="D6430" s="203" t="s">
        <v>11</v>
      </c>
      <c r="E6430" s="204" t="s">
        <v>14533</v>
      </c>
      <c r="F6430" s="49" t="s">
        <v>847</v>
      </c>
      <c r="G6430" s="203">
        <v>1</v>
      </c>
      <c r="H6430" s="203" t="s">
        <v>14534</v>
      </c>
      <c r="I6430" s="205" t="s">
        <v>7097</v>
      </c>
      <c r="J6430" s="208" t="s">
        <v>14505</v>
      </c>
      <c r="K6430" s="203">
        <v>24</v>
      </c>
      <c r="L6430" s="207" t="s">
        <v>827</v>
      </c>
      <c r="M6430" s="208" t="s">
        <v>2261</v>
      </c>
      <c r="N6430" s="209">
        <f t="shared" si="0"/>
        <v>2026</v>
      </c>
      <c r="O6430" s="210">
        <f t="shared" si="1"/>
        <v>1</v>
      </c>
      <c r="P6430" s="211" t="str">
        <f>IFERROR(VLOOKUP(F6430,연간집계!D:E,2,FALSE),"")</f>
        <v>스탠다드 포토북 8*11 (하드/무광)</v>
      </c>
    </row>
    <row r="6431" spans="1:16" ht="12.75">
      <c r="A6431" s="201">
        <v>46052.769629629627</v>
      </c>
      <c r="B6431" s="202">
        <v>46052</v>
      </c>
      <c r="C6431" s="203" t="s">
        <v>14535</v>
      </c>
      <c r="D6431" s="203" t="s">
        <v>11</v>
      </c>
      <c r="E6431" s="204" t="s">
        <v>14533</v>
      </c>
      <c r="F6431" s="49" t="s">
        <v>847</v>
      </c>
      <c r="G6431" s="203">
        <v>1</v>
      </c>
      <c r="H6431" s="203" t="s">
        <v>14534</v>
      </c>
      <c r="I6431" s="205" t="s">
        <v>7097</v>
      </c>
      <c r="J6431" s="208" t="s">
        <v>14505</v>
      </c>
      <c r="K6431" s="203">
        <v>24</v>
      </c>
      <c r="L6431" s="207" t="s">
        <v>827</v>
      </c>
      <c r="M6431" s="208" t="s">
        <v>2261</v>
      </c>
      <c r="N6431" s="209">
        <f t="shared" si="0"/>
        <v>2026</v>
      </c>
      <c r="O6431" s="210">
        <f t="shared" si="1"/>
        <v>1</v>
      </c>
      <c r="P6431" s="211" t="str">
        <f>IFERROR(VLOOKUP(F6431,연간집계!D:E,2,FALSE),"")</f>
        <v>스탠다드 포토북 8*11 (하드/무광)</v>
      </c>
    </row>
    <row r="6432" spans="1:16" ht="12.75">
      <c r="A6432" s="201">
        <v>46052.769641203704</v>
      </c>
      <c r="B6432" s="202">
        <v>46052</v>
      </c>
      <c r="C6432" s="203" t="s">
        <v>14536</v>
      </c>
      <c r="D6432" s="203" t="s">
        <v>11</v>
      </c>
      <c r="E6432" s="204" t="s">
        <v>14533</v>
      </c>
      <c r="F6432" s="49" t="s">
        <v>847</v>
      </c>
      <c r="G6432" s="203">
        <v>1</v>
      </c>
      <c r="H6432" s="203" t="s">
        <v>14534</v>
      </c>
      <c r="I6432" s="205" t="s">
        <v>7097</v>
      </c>
      <c r="J6432" s="208" t="s">
        <v>14505</v>
      </c>
      <c r="K6432" s="203">
        <v>24</v>
      </c>
      <c r="L6432" s="207" t="s">
        <v>827</v>
      </c>
      <c r="M6432" s="208" t="s">
        <v>2261</v>
      </c>
      <c r="N6432" s="209">
        <f t="shared" si="0"/>
        <v>2026</v>
      </c>
      <c r="O6432" s="210">
        <f t="shared" si="1"/>
        <v>1</v>
      </c>
      <c r="P6432" s="211" t="str">
        <f>IFERROR(VLOOKUP(F6432,연간집계!D:E,2,FALSE),"")</f>
        <v>스탠다드 포토북 8*11 (하드/무광)</v>
      </c>
    </row>
    <row r="6433" spans="1:16" ht="12.75">
      <c r="A6433" s="201">
        <v>46052.769652777781</v>
      </c>
      <c r="B6433" s="202">
        <v>46052</v>
      </c>
      <c r="C6433" s="203" t="s">
        <v>14537</v>
      </c>
      <c r="D6433" s="203" t="s">
        <v>11</v>
      </c>
      <c r="E6433" s="204" t="s">
        <v>14533</v>
      </c>
      <c r="F6433" s="49" t="s">
        <v>847</v>
      </c>
      <c r="G6433" s="203">
        <v>1</v>
      </c>
      <c r="H6433" s="203" t="s">
        <v>14534</v>
      </c>
      <c r="I6433" s="205" t="s">
        <v>7097</v>
      </c>
      <c r="J6433" s="208" t="s">
        <v>14505</v>
      </c>
      <c r="K6433" s="203">
        <v>24</v>
      </c>
      <c r="L6433" s="207" t="s">
        <v>827</v>
      </c>
      <c r="M6433" s="208" t="s">
        <v>2261</v>
      </c>
      <c r="N6433" s="209">
        <f t="shared" si="0"/>
        <v>2026</v>
      </c>
      <c r="O6433" s="210">
        <f t="shared" si="1"/>
        <v>1</v>
      </c>
      <c r="P6433" s="211" t="str">
        <f>IFERROR(VLOOKUP(F6433,연간집계!D:E,2,FALSE),"")</f>
        <v>스탠다드 포토북 8*11 (하드/무광)</v>
      </c>
    </row>
    <row r="6434" spans="1:16" ht="12.75">
      <c r="A6434" s="201">
        <v>46052.76966435185</v>
      </c>
      <c r="B6434" s="202">
        <v>46052</v>
      </c>
      <c r="C6434" s="203" t="s">
        <v>14538</v>
      </c>
      <c r="D6434" s="203" t="s">
        <v>11</v>
      </c>
      <c r="E6434" s="204" t="s">
        <v>14533</v>
      </c>
      <c r="F6434" s="49" t="s">
        <v>847</v>
      </c>
      <c r="G6434" s="203">
        <v>1</v>
      </c>
      <c r="H6434" s="203" t="s">
        <v>14534</v>
      </c>
      <c r="I6434" s="205" t="s">
        <v>7097</v>
      </c>
      <c r="J6434" s="208" t="s">
        <v>14505</v>
      </c>
      <c r="K6434" s="203">
        <v>24</v>
      </c>
      <c r="L6434" s="207" t="s">
        <v>827</v>
      </c>
      <c r="M6434" s="208" t="s">
        <v>2261</v>
      </c>
      <c r="N6434" s="209">
        <f t="shared" si="0"/>
        <v>2026</v>
      </c>
      <c r="O6434" s="210">
        <f t="shared" si="1"/>
        <v>1</v>
      </c>
      <c r="P6434" s="211" t="str">
        <f>IFERROR(VLOOKUP(F6434,연간집계!D:E,2,FALSE),"")</f>
        <v>스탠다드 포토북 8*11 (하드/무광)</v>
      </c>
    </row>
    <row r="6435" spans="1:16" ht="12.75">
      <c r="A6435" s="201">
        <v>46052.769675925927</v>
      </c>
      <c r="B6435" s="202">
        <v>46052</v>
      </c>
      <c r="C6435" s="203" t="s">
        <v>14539</v>
      </c>
      <c r="D6435" s="203" t="s">
        <v>11</v>
      </c>
      <c r="E6435" s="204" t="s">
        <v>14533</v>
      </c>
      <c r="F6435" s="49" t="s">
        <v>847</v>
      </c>
      <c r="G6435" s="203">
        <v>1</v>
      </c>
      <c r="H6435" s="203" t="s">
        <v>14534</v>
      </c>
      <c r="I6435" s="205" t="s">
        <v>7097</v>
      </c>
      <c r="J6435" s="208" t="s">
        <v>14505</v>
      </c>
      <c r="K6435" s="203">
        <v>24</v>
      </c>
      <c r="L6435" s="207" t="s">
        <v>827</v>
      </c>
      <c r="M6435" s="208" t="s">
        <v>2261</v>
      </c>
      <c r="N6435" s="209">
        <f t="shared" si="0"/>
        <v>2026</v>
      </c>
      <c r="O6435" s="210">
        <f t="shared" si="1"/>
        <v>1</v>
      </c>
      <c r="P6435" s="211" t="str">
        <f>IFERROR(VLOOKUP(F6435,연간집계!D:E,2,FALSE),"")</f>
        <v>스탠다드 포토북 8*11 (하드/무광)</v>
      </c>
    </row>
    <row r="6436" spans="1:16" ht="12.75">
      <c r="A6436" s="201">
        <v>46052.769687499997</v>
      </c>
      <c r="B6436" s="202">
        <v>46052</v>
      </c>
      <c r="C6436" s="203" t="s">
        <v>14540</v>
      </c>
      <c r="D6436" s="203" t="s">
        <v>11</v>
      </c>
      <c r="E6436" s="204" t="s">
        <v>14533</v>
      </c>
      <c r="F6436" s="49" t="s">
        <v>847</v>
      </c>
      <c r="G6436" s="203">
        <v>1</v>
      </c>
      <c r="H6436" s="203" t="s">
        <v>14534</v>
      </c>
      <c r="I6436" s="205" t="s">
        <v>7097</v>
      </c>
      <c r="J6436" s="208" t="s">
        <v>14505</v>
      </c>
      <c r="K6436" s="203">
        <v>24</v>
      </c>
      <c r="L6436" s="207" t="s">
        <v>827</v>
      </c>
      <c r="M6436" s="208" t="s">
        <v>2261</v>
      </c>
      <c r="N6436" s="209">
        <f t="shared" si="0"/>
        <v>2026</v>
      </c>
      <c r="O6436" s="210">
        <f t="shared" si="1"/>
        <v>1</v>
      </c>
      <c r="P6436" s="211" t="str">
        <f>IFERROR(VLOOKUP(F6436,연간집계!D:E,2,FALSE),"")</f>
        <v>스탠다드 포토북 8*11 (하드/무광)</v>
      </c>
    </row>
    <row r="6437" spans="1:16" ht="12.75">
      <c r="A6437" s="201">
        <v>46052.76971064815</v>
      </c>
      <c r="B6437" s="202">
        <v>46052</v>
      </c>
      <c r="C6437" s="203" t="s">
        <v>14541</v>
      </c>
      <c r="D6437" s="203" t="s">
        <v>11</v>
      </c>
      <c r="E6437" s="204" t="s">
        <v>14533</v>
      </c>
      <c r="F6437" s="49" t="s">
        <v>847</v>
      </c>
      <c r="G6437" s="203">
        <v>1</v>
      </c>
      <c r="H6437" s="203" t="s">
        <v>14534</v>
      </c>
      <c r="I6437" s="205" t="s">
        <v>7097</v>
      </c>
      <c r="J6437" s="208" t="s">
        <v>14505</v>
      </c>
      <c r="K6437" s="203">
        <v>24</v>
      </c>
      <c r="L6437" s="207" t="s">
        <v>827</v>
      </c>
      <c r="M6437" s="208" t="s">
        <v>2261</v>
      </c>
      <c r="N6437" s="209">
        <f t="shared" si="0"/>
        <v>2026</v>
      </c>
      <c r="O6437" s="210">
        <f t="shared" si="1"/>
        <v>1</v>
      </c>
      <c r="P6437" s="211" t="str">
        <f>IFERROR(VLOOKUP(F6437,연간집계!D:E,2,FALSE),"")</f>
        <v>스탠다드 포토북 8*11 (하드/무광)</v>
      </c>
    </row>
    <row r="6438" spans="1:16" ht="12.75">
      <c r="A6438" s="201">
        <v>46052.76972222222</v>
      </c>
      <c r="B6438" s="202">
        <v>46052</v>
      </c>
      <c r="C6438" s="203" t="s">
        <v>14542</v>
      </c>
      <c r="D6438" s="203" t="s">
        <v>11</v>
      </c>
      <c r="E6438" s="204" t="s">
        <v>14533</v>
      </c>
      <c r="F6438" s="49" t="s">
        <v>847</v>
      </c>
      <c r="G6438" s="203">
        <v>1</v>
      </c>
      <c r="H6438" s="203" t="s">
        <v>14534</v>
      </c>
      <c r="I6438" s="205" t="s">
        <v>7097</v>
      </c>
      <c r="J6438" s="208" t="s">
        <v>14505</v>
      </c>
      <c r="K6438" s="203">
        <v>24</v>
      </c>
      <c r="L6438" s="207" t="s">
        <v>827</v>
      </c>
      <c r="M6438" s="208" t="s">
        <v>2261</v>
      </c>
      <c r="N6438" s="209">
        <f t="shared" si="0"/>
        <v>2026</v>
      </c>
      <c r="O6438" s="210">
        <f t="shared" si="1"/>
        <v>1</v>
      </c>
      <c r="P6438" s="211" t="str">
        <f>IFERROR(VLOOKUP(F6438,연간집계!D:E,2,FALSE),"")</f>
        <v>스탠다드 포토북 8*11 (하드/무광)</v>
      </c>
    </row>
    <row r="6439" spans="1:16" ht="12.75">
      <c r="A6439" s="201">
        <v>46052.769733796296</v>
      </c>
      <c r="B6439" s="202">
        <v>46052</v>
      </c>
      <c r="C6439" s="203" t="s">
        <v>14543</v>
      </c>
      <c r="D6439" s="203" t="s">
        <v>11</v>
      </c>
      <c r="E6439" s="204" t="s">
        <v>14533</v>
      </c>
      <c r="F6439" s="49" t="s">
        <v>847</v>
      </c>
      <c r="G6439" s="203">
        <v>1</v>
      </c>
      <c r="H6439" s="203" t="s">
        <v>14534</v>
      </c>
      <c r="I6439" s="205" t="s">
        <v>7097</v>
      </c>
      <c r="J6439" s="208" t="s">
        <v>14505</v>
      </c>
      <c r="K6439" s="203">
        <v>24</v>
      </c>
      <c r="L6439" s="207" t="s">
        <v>827</v>
      </c>
      <c r="M6439" s="208" t="s">
        <v>2261</v>
      </c>
      <c r="N6439" s="209">
        <f t="shared" si="0"/>
        <v>2026</v>
      </c>
      <c r="O6439" s="210">
        <f t="shared" si="1"/>
        <v>1</v>
      </c>
      <c r="P6439" s="211" t="str">
        <f>IFERROR(VLOOKUP(F6439,연간집계!D:E,2,FALSE),"")</f>
        <v>스탠다드 포토북 8*11 (하드/무광)</v>
      </c>
    </row>
    <row r="6440" spans="1:16" ht="12.75">
      <c r="A6440" s="201">
        <v>46052.769745370373</v>
      </c>
      <c r="B6440" s="202">
        <v>46052</v>
      </c>
      <c r="C6440" s="203" t="s">
        <v>14544</v>
      </c>
      <c r="D6440" s="203" t="s">
        <v>11</v>
      </c>
      <c r="E6440" s="204" t="s">
        <v>14533</v>
      </c>
      <c r="F6440" s="49" t="s">
        <v>847</v>
      </c>
      <c r="G6440" s="203">
        <v>1</v>
      </c>
      <c r="H6440" s="203" t="s">
        <v>14534</v>
      </c>
      <c r="I6440" s="205" t="s">
        <v>7097</v>
      </c>
      <c r="J6440" s="208" t="s">
        <v>14505</v>
      </c>
      <c r="K6440" s="203">
        <v>24</v>
      </c>
      <c r="L6440" s="207" t="s">
        <v>827</v>
      </c>
      <c r="M6440" s="208" t="s">
        <v>2261</v>
      </c>
      <c r="N6440" s="209">
        <f t="shared" si="0"/>
        <v>2026</v>
      </c>
      <c r="O6440" s="210">
        <f t="shared" si="1"/>
        <v>1</v>
      </c>
      <c r="P6440" s="211" t="str">
        <f>IFERROR(VLOOKUP(F6440,연간집계!D:E,2,FALSE),"")</f>
        <v>스탠다드 포토북 8*11 (하드/무광)</v>
      </c>
    </row>
    <row r="6441" spans="1:16" ht="12.75">
      <c r="A6441" s="201">
        <v>46052.769756944443</v>
      </c>
      <c r="B6441" s="202">
        <v>46052</v>
      </c>
      <c r="C6441" s="203" t="s">
        <v>14545</v>
      </c>
      <c r="D6441" s="203" t="s">
        <v>11</v>
      </c>
      <c r="E6441" s="204" t="s">
        <v>14533</v>
      </c>
      <c r="F6441" s="49" t="s">
        <v>847</v>
      </c>
      <c r="G6441" s="203">
        <v>1</v>
      </c>
      <c r="H6441" s="203" t="s">
        <v>14534</v>
      </c>
      <c r="I6441" s="205" t="s">
        <v>7097</v>
      </c>
      <c r="J6441" s="208" t="s">
        <v>14505</v>
      </c>
      <c r="K6441" s="203">
        <v>24</v>
      </c>
      <c r="L6441" s="207" t="s">
        <v>827</v>
      </c>
      <c r="M6441" s="208" t="s">
        <v>2261</v>
      </c>
      <c r="N6441" s="209">
        <f t="shared" si="0"/>
        <v>2026</v>
      </c>
      <c r="O6441" s="210">
        <f t="shared" si="1"/>
        <v>1</v>
      </c>
      <c r="P6441" s="211" t="str">
        <f>IFERROR(VLOOKUP(F6441,연간집계!D:E,2,FALSE),"")</f>
        <v>스탠다드 포토북 8*11 (하드/무광)</v>
      </c>
    </row>
    <row r="6442" spans="1:16" ht="12.75">
      <c r="A6442" s="201">
        <v>46052.769768518519</v>
      </c>
      <c r="B6442" s="202">
        <v>46052</v>
      </c>
      <c r="C6442" s="203" t="s">
        <v>14546</v>
      </c>
      <c r="D6442" s="203" t="s">
        <v>11</v>
      </c>
      <c r="E6442" s="204" t="s">
        <v>14533</v>
      </c>
      <c r="F6442" s="49" t="s">
        <v>847</v>
      </c>
      <c r="G6442" s="203">
        <v>1</v>
      </c>
      <c r="H6442" s="203" t="s">
        <v>14534</v>
      </c>
      <c r="I6442" s="205" t="s">
        <v>7097</v>
      </c>
      <c r="J6442" s="208" t="s">
        <v>14505</v>
      </c>
      <c r="K6442" s="203">
        <v>24</v>
      </c>
      <c r="L6442" s="207" t="s">
        <v>827</v>
      </c>
      <c r="M6442" s="208" t="s">
        <v>2261</v>
      </c>
      <c r="N6442" s="209">
        <f t="shared" si="0"/>
        <v>2026</v>
      </c>
      <c r="O6442" s="210">
        <f t="shared" si="1"/>
        <v>1</v>
      </c>
      <c r="P6442" s="211" t="str">
        <f>IFERROR(VLOOKUP(F6442,연간집계!D:E,2,FALSE),"")</f>
        <v>스탠다드 포토북 8*11 (하드/무광)</v>
      </c>
    </row>
    <row r="6443" spans="1:16" ht="12.75">
      <c r="A6443" s="201">
        <v>46052.769780092596</v>
      </c>
      <c r="B6443" s="202">
        <v>46052</v>
      </c>
      <c r="C6443" s="203" t="s">
        <v>14547</v>
      </c>
      <c r="D6443" s="203" t="s">
        <v>11</v>
      </c>
      <c r="E6443" s="204" t="s">
        <v>14533</v>
      </c>
      <c r="F6443" s="49" t="s">
        <v>847</v>
      </c>
      <c r="G6443" s="203">
        <v>1</v>
      </c>
      <c r="H6443" s="203" t="s">
        <v>14534</v>
      </c>
      <c r="I6443" s="205" t="s">
        <v>7097</v>
      </c>
      <c r="J6443" s="208" t="s">
        <v>14505</v>
      </c>
      <c r="K6443" s="203">
        <v>24</v>
      </c>
      <c r="L6443" s="207" t="s">
        <v>827</v>
      </c>
      <c r="M6443" s="208" t="s">
        <v>2261</v>
      </c>
      <c r="N6443" s="209">
        <f t="shared" si="0"/>
        <v>2026</v>
      </c>
      <c r="O6443" s="210">
        <f t="shared" si="1"/>
        <v>1</v>
      </c>
      <c r="P6443" s="211" t="str">
        <f>IFERROR(VLOOKUP(F6443,연간집계!D:E,2,FALSE),"")</f>
        <v>스탠다드 포토북 8*11 (하드/무광)</v>
      </c>
    </row>
    <row r="6444" spans="1:16" ht="12.75">
      <c r="A6444" s="201">
        <v>46052.769791666666</v>
      </c>
      <c r="B6444" s="202">
        <v>46052</v>
      </c>
      <c r="C6444" s="203" t="s">
        <v>14548</v>
      </c>
      <c r="D6444" s="203" t="s">
        <v>11</v>
      </c>
      <c r="E6444" s="204" t="s">
        <v>14533</v>
      </c>
      <c r="F6444" s="49" t="s">
        <v>847</v>
      </c>
      <c r="G6444" s="203">
        <v>1</v>
      </c>
      <c r="H6444" s="203" t="s">
        <v>14534</v>
      </c>
      <c r="I6444" s="205" t="s">
        <v>7097</v>
      </c>
      <c r="J6444" s="208" t="s">
        <v>14505</v>
      </c>
      <c r="K6444" s="203">
        <v>24</v>
      </c>
      <c r="L6444" s="207" t="s">
        <v>827</v>
      </c>
      <c r="M6444" s="208" t="s">
        <v>2261</v>
      </c>
      <c r="N6444" s="209">
        <f t="shared" si="0"/>
        <v>2026</v>
      </c>
      <c r="O6444" s="210">
        <f t="shared" si="1"/>
        <v>1</v>
      </c>
      <c r="P6444" s="211" t="str">
        <f>IFERROR(VLOOKUP(F6444,연간집계!D:E,2,FALSE),"")</f>
        <v>스탠다드 포토북 8*11 (하드/무광)</v>
      </c>
    </row>
    <row r="6445" spans="1:16" ht="12.75">
      <c r="A6445" s="201">
        <v>46052.769803240742</v>
      </c>
      <c r="B6445" s="202">
        <v>46052</v>
      </c>
      <c r="C6445" s="203" t="s">
        <v>14549</v>
      </c>
      <c r="D6445" s="203" t="s">
        <v>11</v>
      </c>
      <c r="E6445" s="204" t="s">
        <v>14533</v>
      </c>
      <c r="F6445" s="49" t="s">
        <v>847</v>
      </c>
      <c r="G6445" s="203">
        <v>1</v>
      </c>
      <c r="H6445" s="203" t="s">
        <v>14534</v>
      </c>
      <c r="I6445" s="205" t="s">
        <v>7097</v>
      </c>
      <c r="J6445" s="208" t="s">
        <v>14505</v>
      </c>
      <c r="K6445" s="203">
        <v>24</v>
      </c>
      <c r="L6445" s="207" t="s">
        <v>827</v>
      </c>
      <c r="M6445" s="208" t="s">
        <v>2261</v>
      </c>
      <c r="N6445" s="209">
        <f t="shared" si="0"/>
        <v>2026</v>
      </c>
      <c r="O6445" s="210">
        <f t="shared" si="1"/>
        <v>1</v>
      </c>
      <c r="P6445" s="211" t="str">
        <f>IFERROR(VLOOKUP(F6445,연간집계!D:E,2,FALSE),"")</f>
        <v>스탠다드 포토북 8*11 (하드/무광)</v>
      </c>
    </row>
    <row r="6446" spans="1:16" ht="12.75">
      <c r="A6446" s="201">
        <v>46052.769814814812</v>
      </c>
      <c r="B6446" s="202">
        <v>46052</v>
      </c>
      <c r="C6446" s="203" t="s">
        <v>14550</v>
      </c>
      <c r="D6446" s="203" t="s">
        <v>11</v>
      </c>
      <c r="E6446" s="204" t="s">
        <v>14533</v>
      </c>
      <c r="F6446" s="49" t="s">
        <v>847</v>
      </c>
      <c r="G6446" s="203">
        <v>1</v>
      </c>
      <c r="H6446" s="203" t="s">
        <v>14534</v>
      </c>
      <c r="I6446" s="205" t="s">
        <v>7097</v>
      </c>
      <c r="J6446" s="208" t="s">
        <v>14505</v>
      </c>
      <c r="K6446" s="203">
        <v>24</v>
      </c>
      <c r="L6446" s="207" t="s">
        <v>827</v>
      </c>
      <c r="M6446" s="208" t="s">
        <v>2261</v>
      </c>
      <c r="N6446" s="209">
        <f t="shared" si="0"/>
        <v>2026</v>
      </c>
      <c r="O6446" s="210">
        <f t="shared" si="1"/>
        <v>1</v>
      </c>
      <c r="P6446" s="211" t="str">
        <f>IFERROR(VLOOKUP(F6446,연간집계!D:E,2,FALSE),"")</f>
        <v>스탠다드 포토북 8*11 (하드/무광)</v>
      </c>
    </row>
    <row r="6447" spans="1:16" ht="12.75">
      <c r="A6447" s="201">
        <v>46052.769826388889</v>
      </c>
      <c r="B6447" s="202">
        <v>46052</v>
      </c>
      <c r="C6447" s="203" t="s">
        <v>14551</v>
      </c>
      <c r="D6447" s="203" t="s">
        <v>11</v>
      </c>
      <c r="E6447" s="204" t="s">
        <v>14533</v>
      </c>
      <c r="F6447" s="49" t="s">
        <v>847</v>
      </c>
      <c r="G6447" s="203">
        <v>1</v>
      </c>
      <c r="H6447" s="203" t="s">
        <v>14534</v>
      </c>
      <c r="I6447" s="205" t="s">
        <v>7097</v>
      </c>
      <c r="J6447" s="208" t="s">
        <v>14505</v>
      </c>
      <c r="K6447" s="203">
        <v>24</v>
      </c>
      <c r="L6447" s="207" t="s">
        <v>827</v>
      </c>
      <c r="M6447" s="208" t="s">
        <v>2261</v>
      </c>
      <c r="N6447" s="209">
        <f t="shared" si="0"/>
        <v>2026</v>
      </c>
      <c r="O6447" s="210">
        <f t="shared" si="1"/>
        <v>1</v>
      </c>
      <c r="P6447" s="211" t="str">
        <f>IFERROR(VLOOKUP(F6447,연간집계!D:E,2,FALSE),"")</f>
        <v>스탠다드 포토북 8*11 (하드/무광)</v>
      </c>
    </row>
    <row r="6448" spans="1:16" ht="12.75">
      <c r="A6448" s="201">
        <v>46052.769837962966</v>
      </c>
      <c r="B6448" s="202">
        <v>46052</v>
      </c>
      <c r="C6448" s="203" t="s">
        <v>14552</v>
      </c>
      <c r="D6448" s="203" t="s">
        <v>11</v>
      </c>
      <c r="E6448" s="204" t="s">
        <v>14533</v>
      </c>
      <c r="F6448" s="49" t="s">
        <v>847</v>
      </c>
      <c r="G6448" s="203">
        <v>1</v>
      </c>
      <c r="H6448" s="203" t="s">
        <v>14534</v>
      </c>
      <c r="I6448" s="205" t="s">
        <v>7097</v>
      </c>
      <c r="J6448" s="208" t="s">
        <v>14505</v>
      </c>
      <c r="K6448" s="203">
        <v>24</v>
      </c>
      <c r="L6448" s="207" t="s">
        <v>827</v>
      </c>
      <c r="M6448" s="208" t="s">
        <v>2261</v>
      </c>
      <c r="N6448" s="209">
        <f t="shared" si="0"/>
        <v>2026</v>
      </c>
      <c r="O6448" s="210">
        <f t="shared" si="1"/>
        <v>1</v>
      </c>
      <c r="P6448" s="211" t="str">
        <f>IFERROR(VLOOKUP(F6448,연간집계!D:E,2,FALSE),"")</f>
        <v>스탠다드 포토북 8*11 (하드/무광)</v>
      </c>
    </row>
    <row r="6449" spans="1:16" ht="12.75">
      <c r="A6449" s="201">
        <v>46052.769849537035</v>
      </c>
      <c r="B6449" s="202">
        <v>46052</v>
      </c>
      <c r="C6449" s="203" t="s">
        <v>14553</v>
      </c>
      <c r="D6449" s="203" t="s">
        <v>11</v>
      </c>
      <c r="E6449" s="204" t="s">
        <v>14533</v>
      </c>
      <c r="F6449" s="49" t="s">
        <v>847</v>
      </c>
      <c r="G6449" s="203">
        <v>1</v>
      </c>
      <c r="H6449" s="203" t="s">
        <v>14534</v>
      </c>
      <c r="I6449" s="205" t="s">
        <v>7097</v>
      </c>
      <c r="J6449" s="208" t="s">
        <v>14505</v>
      </c>
      <c r="K6449" s="203">
        <v>24</v>
      </c>
      <c r="L6449" s="207" t="s">
        <v>827</v>
      </c>
      <c r="M6449" s="208" t="s">
        <v>2261</v>
      </c>
      <c r="N6449" s="209">
        <f t="shared" si="0"/>
        <v>2026</v>
      </c>
      <c r="O6449" s="210">
        <f t="shared" si="1"/>
        <v>1</v>
      </c>
      <c r="P6449" s="211" t="str">
        <f>IFERROR(VLOOKUP(F6449,연간집계!D:E,2,FALSE),"")</f>
        <v>스탠다드 포토북 8*11 (하드/무광)</v>
      </c>
    </row>
    <row r="6450" spans="1:16" ht="12.75">
      <c r="A6450" s="201">
        <v>46052.769861111112</v>
      </c>
      <c r="B6450" s="202">
        <v>46052</v>
      </c>
      <c r="C6450" s="203" t="s">
        <v>14554</v>
      </c>
      <c r="D6450" s="203" t="s">
        <v>11</v>
      </c>
      <c r="E6450" s="204" t="s">
        <v>14533</v>
      </c>
      <c r="F6450" s="49" t="s">
        <v>847</v>
      </c>
      <c r="G6450" s="203">
        <v>1</v>
      </c>
      <c r="H6450" s="203" t="s">
        <v>14534</v>
      </c>
      <c r="I6450" s="205" t="s">
        <v>7097</v>
      </c>
      <c r="J6450" s="208" t="s">
        <v>14505</v>
      </c>
      <c r="K6450" s="203">
        <v>24</v>
      </c>
      <c r="L6450" s="207" t="s">
        <v>827</v>
      </c>
      <c r="M6450" s="208" t="s">
        <v>2261</v>
      </c>
      <c r="N6450" s="209">
        <f t="shared" si="0"/>
        <v>2026</v>
      </c>
      <c r="O6450" s="210">
        <f t="shared" si="1"/>
        <v>1</v>
      </c>
      <c r="P6450" s="211" t="str">
        <f>IFERROR(VLOOKUP(F6450,연간집계!D:E,2,FALSE),"")</f>
        <v>스탠다드 포토북 8*11 (하드/무광)</v>
      </c>
    </row>
    <row r="6451" spans="1:16" ht="12.75">
      <c r="A6451" s="201">
        <v>46052.769872685189</v>
      </c>
      <c r="B6451" s="202">
        <v>46052</v>
      </c>
      <c r="C6451" s="203" t="s">
        <v>14555</v>
      </c>
      <c r="D6451" s="203" t="s">
        <v>11</v>
      </c>
      <c r="E6451" s="204" t="s">
        <v>14533</v>
      </c>
      <c r="F6451" s="49" t="s">
        <v>847</v>
      </c>
      <c r="G6451" s="203">
        <v>1</v>
      </c>
      <c r="H6451" s="203" t="s">
        <v>14534</v>
      </c>
      <c r="I6451" s="205" t="s">
        <v>7097</v>
      </c>
      <c r="J6451" s="208" t="s">
        <v>14505</v>
      </c>
      <c r="K6451" s="203">
        <v>24</v>
      </c>
      <c r="L6451" s="207" t="s">
        <v>827</v>
      </c>
      <c r="M6451" s="208" t="s">
        <v>2261</v>
      </c>
      <c r="N6451" s="209">
        <f t="shared" si="0"/>
        <v>2026</v>
      </c>
      <c r="O6451" s="210">
        <f t="shared" si="1"/>
        <v>1</v>
      </c>
      <c r="P6451" s="211" t="str">
        <f>IFERROR(VLOOKUP(F6451,연간집계!D:E,2,FALSE),"")</f>
        <v>스탠다드 포토북 8*11 (하드/무광)</v>
      </c>
    </row>
    <row r="6452" spans="1:16" ht="12.75">
      <c r="A6452" s="201">
        <v>46052.769895833335</v>
      </c>
      <c r="B6452" s="202">
        <v>46052</v>
      </c>
      <c r="C6452" s="203" t="s">
        <v>14556</v>
      </c>
      <c r="D6452" s="203" t="s">
        <v>11</v>
      </c>
      <c r="E6452" s="204" t="s">
        <v>14533</v>
      </c>
      <c r="F6452" s="49" t="s">
        <v>847</v>
      </c>
      <c r="G6452" s="203">
        <v>1</v>
      </c>
      <c r="H6452" s="203" t="s">
        <v>14534</v>
      </c>
      <c r="I6452" s="205" t="s">
        <v>7097</v>
      </c>
      <c r="J6452" s="208" t="s">
        <v>14505</v>
      </c>
      <c r="K6452" s="203">
        <v>24</v>
      </c>
      <c r="L6452" s="207" t="s">
        <v>827</v>
      </c>
      <c r="M6452" s="208" t="s">
        <v>2261</v>
      </c>
      <c r="N6452" s="209">
        <f t="shared" si="0"/>
        <v>2026</v>
      </c>
      <c r="O6452" s="210">
        <f t="shared" si="1"/>
        <v>1</v>
      </c>
      <c r="P6452" s="211" t="str">
        <f>IFERROR(VLOOKUP(F6452,연간집계!D:E,2,FALSE),"")</f>
        <v>스탠다드 포토북 8*11 (하드/무광)</v>
      </c>
    </row>
    <row r="6453" spans="1:16" ht="12.75">
      <c r="A6453" s="201">
        <v>46052.769907407404</v>
      </c>
      <c r="B6453" s="202">
        <v>46052</v>
      </c>
      <c r="C6453" s="203" t="s">
        <v>14557</v>
      </c>
      <c r="D6453" s="203" t="s">
        <v>11</v>
      </c>
      <c r="E6453" s="204" t="s">
        <v>14533</v>
      </c>
      <c r="F6453" s="49" t="s">
        <v>847</v>
      </c>
      <c r="G6453" s="203">
        <v>1</v>
      </c>
      <c r="H6453" s="203" t="s">
        <v>14534</v>
      </c>
      <c r="I6453" s="205" t="s">
        <v>7097</v>
      </c>
      <c r="J6453" s="208" t="s">
        <v>14505</v>
      </c>
      <c r="K6453" s="203">
        <v>24</v>
      </c>
      <c r="L6453" s="207" t="s">
        <v>827</v>
      </c>
      <c r="M6453" s="208" t="s">
        <v>2261</v>
      </c>
      <c r="N6453" s="209">
        <f t="shared" si="0"/>
        <v>2026</v>
      </c>
      <c r="O6453" s="210">
        <f t="shared" si="1"/>
        <v>1</v>
      </c>
      <c r="P6453" s="211" t="str">
        <f>IFERROR(VLOOKUP(F6453,연간집계!D:E,2,FALSE),"")</f>
        <v>스탠다드 포토북 8*11 (하드/무광)</v>
      </c>
    </row>
    <row r="6454" spans="1:16" ht="12.75">
      <c r="A6454" s="201">
        <v>46052.769918981481</v>
      </c>
      <c r="B6454" s="202">
        <v>46052</v>
      </c>
      <c r="C6454" s="203" t="s">
        <v>14558</v>
      </c>
      <c r="D6454" s="203" t="s">
        <v>11</v>
      </c>
      <c r="E6454" s="204" t="s">
        <v>14533</v>
      </c>
      <c r="F6454" s="49" t="s">
        <v>847</v>
      </c>
      <c r="G6454" s="203">
        <v>1</v>
      </c>
      <c r="H6454" s="203" t="s">
        <v>14534</v>
      </c>
      <c r="I6454" s="205" t="s">
        <v>7097</v>
      </c>
      <c r="J6454" s="208" t="s">
        <v>14505</v>
      </c>
      <c r="K6454" s="203">
        <v>24</v>
      </c>
      <c r="L6454" s="207" t="s">
        <v>827</v>
      </c>
      <c r="M6454" s="208" t="s">
        <v>2261</v>
      </c>
      <c r="N6454" s="209">
        <f t="shared" si="0"/>
        <v>2026</v>
      </c>
      <c r="O6454" s="210">
        <f t="shared" si="1"/>
        <v>1</v>
      </c>
      <c r="P6454" s="211" t="str">
        <f>IFERROR(VLOOKUP(F6454,연간집계!D:E,2,FALSE),"")</f>
        <v>스탠다드 포토북 8*11 (하드/무광)</v>
      </c>
    </row>
    <row r="6455" spans="1:16" ht="12.75">
      <c r="A6455" s="201">
        <v>46052.769930555558</v>
      </c>
      <c r="B6455" s="202">
        <v>46052</v>
      </c>
      <c r="C6455" s="203" t="s">
        <v>14559</v>
      </c>
      <c r="D6455" s="203" t="s">
        <v>11</v>
      </c>
      <c r="E6455" s="204" t="s">
        <v>14533</v>
      </c>
      <c r="F6455" s="49" t="s">
        <v>847</v>
      </c>
      <c r="G6455" s="203">
        <v>1</v>
      </c>
      <c r="H6455" s="203" t="s">
        <v>14534</v>
      </c>
      <c r="I6455" s="205" t="s">
        <v>7097</v>
      </c>
      <c r="J6455" s="208" t="s">
        <v>14505</v>
      </c>
      <c r="K6455" s="203">
        <v>24</v>
      </c>
      <c r="L6455" s="207" t="s">
        <v>827</v>
      </c>
      <c r="M6455" s="208" t="s">
        <v>2261</v>
      </c>
      <c r="N6455" s="209">
        <f t="shared" si="0"/>
        <v>2026</v>
      </c>
      <c r="O6455" s="210">
        <f t="shared" si="1"/>
        <v>1</v>
      </c>
      <c r="P6455" s="211" t="str">
        <f>IFERROR(VLOOKUP(F6455,연간집계!D:E,2,FALSE),"")</f>
        <v>스탠다드 포토북 8*11 (하드/무광)</v>
      </c>
    </row>
    <row r="6456" spans="1:16" ht="12.75">
      <c r="A6456" s="201">
        <v>46052.769942129627</v>
      </c>
      <c r="B6456" s="202">
        <v>46052</v>
      </c>
      <c r="C6456" s="203" t="s">
        <v>14560</v>
      </c>
      <c r="D6456" s="203" t="s">
        <v>11</v>
      </c>
      <c r="E6456" s="204" t="s">
        <v>14533</v>
      </c>
      <c r="F6456" s="49" t="s">
        <v>847</v>
      </c>
      <c r="G6456" s="203">
        <v>1</v>
      </c>
      <c r="H6456" s="203" t="s">
        <v>14534</v>
      </c>
      <c r="I6456" s="205" t="s">
        <v>7097</v>
      </c>
      <c r="J6456" s="208" t="s">
        <v>14505</v>
      </c>
      <c r="K6456" s="203">
        <v>24</v>
      </c>
      <c r="L6456" s="207" t="s">
        <v>827</v>
      </c>
      <c r="M6456" s="208" t="s">
        <v>2261</v>
      </c>
      <c r="N6456" s="209">
        <f t="shared" si="0"/>
        <v>2026</v>
      </c>
      <c r="O6456" s="210">
        <f t="shared" si="1"/>
        <v>1</v>
      </c>
      <c r="P6456" s="211" t="str">
        <f>IFERROR(VLOOKUP(F6456,연간집계!D:E,2,FALSE),"")</f>
        <v>스탠다드 포토북 8*11 (하드/무광)</v>
      </c>
    </row>
    <row r="6457" spans="1:16" ht="12.75">
      <c r="A6457" s="201">
        <v>46052.769953703704</v>
      </c>
      <c r="B6457" s="202">
        <v>46052</v>
      </c>
      <c r="C6457" s="203" t="s">
        <v>14561</v>
      </c>
      <c r="D6457" s="203" t="s">
        <v>11</v>
      </c>
      <c r="E6457" s="204" t="s">
        <v>14533</v>
      </c>
      <c r="F6457" s="49" t="s">
        <v>847</v>
      </c>
      <c r="G6457" s="203">
        <v>1</v>
      </c>
      <c r="H6457" s="203" t="s">
        <v>14534</v>
      </c>
      <c r="I6457" s="205" t="s">
        <v>7097</v>
      </c>
      <c r="J6457" s="208" t="s">
        <v>14505</v>
      </c>
      <c r="K6457" s="203">
        <v>24</v>
      </c>
      <c r="L6457" s="207" t="s">
        <v>827</v>
      </c>
      <c r="M6457" s="208" t="s">
        <v>2261</v>
      </c>
      <c r="N6457" s="209">
        <f t="shared" si="0"/>
        <v>2026</v>
      </c>
      <c r="O6457" s="210">
        <f t="shared" si="1"/>
        <v>1</v>
      </c>
      <c r="P6457" s="211" t="str">
        <f>IFERROR(VLOOKUP(F6457,연간집계!D:E,2,FALSE),"")</f>
        <v>스탠다드 포토북 8*11 (하드/무광)</v>
      </c>
    </row>
    <row r="6458" spans="1:16" ht="12.75">
      <c r="A6458" s="201">
        <v>46052.769965277781</v>
      </c>
      <c r="B6458" s="202">
        <v>46052</v>
      </c>
      <c r="C6458" s="203" t="s">
        <v>14562</v>
      </c>
      <c r="D6458" s="203" t="s">
        <v>11</v>
      </c>
      <c r="E6458" s="204" t="s">
        <v>14533</v>
      </c>
      <c r="F6458" s="49" t="s">
        <v>847</v>
      </c>
      <c r="G6458" s="203">
        <v>1</v>
      </c>
      <c r="H6458" s="203" t="s">
        <v>14534</v>
      </c>
      <c r="I6458" s="205" t="s">
        <v>7097</v>
      </c>
      <c r="J6458" s="208" t="s">
        <v>14505</v>
      </c>
      <c r="K6458" s="203">
        <v>24</v>
      </c>
      <c r="L6458" s="207" t="s">
        <v>827</v>
      </c>
      <c r="M6458" s="208" t="s">
        <v>2261</v>
      </c>
      <c r="N6458" s="209">
        <f t="shared" si="0"/>
        <v>2026</v>
      </c>
      <c r="O6458" s="210">
        <f t="shared" si="1"/>
        <v>1</v>
      </c>
      <c r="P6458" s="211" t="str">
        <f>IFERROR(VLOOKUP(F6458,연간집계!D:E,2,FALSE),"")</f>
        <v>스탠다드 포토북 8*11 (하드/무광)</v>
      </c>
    </row>
    <row r="6459" spans="1:16" ht="12.75">
      <c r="A6459" s="201">
        <v>46052.769976851851</v>
      </c>
      <c r="B6459" s="202">
        <v>46052</v>
      </c>
      <c r="C6459" s="203" t="s">
        <v>14563</v>
      </c>
      <c r="D6459" s="203" t="s">
        <v>11</v>
      </c>
      <c r="E6459" s="204" t="s">
        <v>14533</v>
      </c>
      <c r="F6459" s="49" t="s">
        <v>847</v>
      </c>
      <c r="G6459" s="203">
        <v>1</v>
      </c>
      <c r="H6459" s="203" t="s">
        <v>14534</v>
      </c>
      <c r="I6459" s="205" t="s">
        <v>7097</v>
      </c>
      <c r="J6459" s="208" t="s">
        <v>14505</v>
      </c>
      <c r="K6459" s="203">
        <v>24</v>
      </c>
      <c r="L6459" s="207" t="s">
        <v>827</v>
      </c>
      <c r="M6459" s="208" t="s">
        <v>2261</v>
      </c>
      <c r="N6459" s="209">
        <f t="shared" si="0"/>
        <v>2026</v>
      </c>
      <c r="O6459" s="210">
        <f t="shared" si="1"/>
        <v>1</v>
      </c>
      <c r="P6459" s="211" t="str">
        <f>IFERROR(VLOOKUP(F6459,연간집계!D:E,2,FALSE),"")</f>
        <v>스탠다드 포토북 8*11 (하드/무광)</v>
      </c>
    </row>
    <row r="6460" spans="1:16" ht="12.75">
      <c r="A6460" s="201">
        <v>46052.769988425927</v>
      </c>
      <c r="B6460" s="202">
        <v>46052</v>
      </c>
      <c r="C6460" s="203" t="s">
        <v>14564</v>
      </c>
      <c r="D6460" s="203" t="s">
        <v>11</v>
      </c>
      <c r="E6460" s="204" t="s">
        <v>14533</v>
      </c>
      <c r="F6460" s="49" t="s">
        <v>847</v>
      </c>
      <c r="G6460" s="203">
        <v>1</v>
      </c>
      <c r="H6460" s="203" t="s">
        <v>14534</v>
      </c>
      <c r="I6460" s="205" t="s">
        <v>7097</v>
      </c>
      <c r="J6460" s="208" t="s">
        <v>14505</v>
      </c>
      <c r="K6460" s="203">
        <v>24</v>
      </c>
      <c r="L6460" s="207" t="s">
        <v>827</v>
      </c>
      <c r="M6460" s="208" t="s">
        <v>2261</v>
      </c>
      <c r="N6460" s="209">
        <f t="shared" si="0"/>
        <v>2026</v>
      </c>
      <c r="O6460" s="210">
        <f t="shared" si="1"/>
        <v>1</v>
      </c>
      <c r="P6460" s="211" t="str">
        <f>IFERROR(VLOOKUP(F6460,연간집계!D:E,2,FALSE),"")</f>
        <v>스탠다드 포토북 8*11 (하드/무광)</v>
      </c>
    </row>
    <row r="6461" spans="1:16" ht="12.75">
      <c r="A6461" s="201">
        <v>46052.77</v>
      </c>
      <c r="B6461" s="202">
        <v>46052</v>
      </c>
      <c r="C6461" s="203" t="s">
        <v>14565</v>
      </c>
      <c r="D6461" s="203" t="s">
        <v>11</v>
      </c>
      <c r="E6461" s="204" t="s">
        <v>14533</v>
      </c>
      <c r="F6461" s="49" t="s">
        <v>847</v>
      </c>
      <c r="G6461" s="203">
        <v>1</v>
      </c>
      <c r="H6461" s="203" t="s">
        <v>14534</v>
      </c>
      <c r="I6461" s="205" t="s">
        <v>7097</v>
      </c>
      <c r="J6461" s="208" t="s">
        <v>14505</v>
      </c>
      <c r="K6461" s="203">
        <v>24</v>
      </c>
      <c r="L6461" s="207" t="s">
        <v>827</v>
      </c>
      <c r="M6461" s="208" t="s">
        <v>2261</v>
      </c>
      <c r="N6461" s="209">
        <f t="shared" si="0"/>
        <v>2026</v>
      </c>
      <c r="O6461" s="210">
        <f t="shared" si="1"/>
        <v>1</v>
      </c>
      <c r="P6461" s="211" t="str">
        <f>IFERROR(VLOOKUP(F6461,연간집계!D:E,2,FALSE),"")</f>
        <v>스탠다드 포토북 8*11 (하드/무광)</v>
      </c>
    </row>
    <row r="6462" spans="1:16" ht="12.75">
      <c r="A6462" s="201">
        <v>46052.770011574074</v>
      </c>
      <c r="B6462" s="202">
        <v>46052</v>
      </c>
      <c r="C6462" s="203" t="s">
        <v>14566</v>
      </c>
      <c r="D6462" s="203" t="s">
        <v>11</v>
      </c>
      <c r="E6462" s="204" t="s">
        <v>14533</v>
      </c>
      <c r="F6462" s="49" t="s">
        <v>847</v>
      </c>
      <c r="G6462" s="203">
        <v>1</v>
      </c>
      <c r="H6462" s="203" t="s">
        <v>14534</v>
      </c>
      <c r="I6462" s="205" t="s">
        <v>7097</v>
      </c>
      <c r="J6462" s="208" t="s">
        <v>14505</v>
      </c>
      <c r="K6462" s="203">
        <v>24</v>
      </c>
      <c r="L6462" s="207" t="s">
        <v>827</v>
      </c>
      <c r="M6462" s="208" t="s">
        <v>2261</v>
      </c>
      <c r="N6462" s="209">
        <f t="shared" si="0"/>
        <v>2026</v>
      </c>
      <c r="O6462" s="210">
        <f t="shared" si="1"/>
        <v>1</v>
      </c>
      <c r="P6462" s="211" t="str">
        <f>IFERROR(VLOOKUP(F6462,연간집계!D:E,2,FALSE),"")</f>
        <v>스탠다드 포토북 8*11 (하드/무광)</v>
      </c>
    </row>
    <row r="6463" spans="1:16" ht="12.75">
      <c r="A6463" s="201">
        <v>46052.77002314815</v>
      </c>
      <c r="B6463" s="202">
        <v>46052</v>
      </c>
      <c r="C6463" s="203" t="s">
        <v>14567</v>
      </c>
      <c r="D6463" s="203" t="s">
        <v>11</v>
      </c>
      <c r="E6463" s="204" t="s">
        <v>14533</v>
      </c>
      <c r="F6463" s="49" t="s">
        <v>847</v>
      </c>
      <c r="G6463" s="203">
        <v>1</v>
      </c>
      <c r="H6463" s="203" t="s">
        <v>14534</v>
      </c>
      <c r="I6463" s="205" t="s">
        <v>7097</v>
      </c>
      <c r="J6463" s="208" t="s">
        <v>14505</v>
      </c>
      <c r="K6463" s="203">
        <v>24</v>
      </c>
      <c r="L6463" s="207" t="s">
        <v>827</v>
      </c>
      <c r="M6463" s="208" t="s">
        <v>2261</v>
      </c>
      <c r="N6463" s="209">
        <f t="shared" si="0"/>
        <v>2026</v>
      </c>
      <c r="O6463" s="210">
        <f t="shared" si="1"/>
        <v>1</v>
      </c>
      <c r="P6463" s="211" t="str">
        <f>IFERROR(VLOOKUP(F6463,연간집계!D:E,2,FALSE),"")</f>
        <v>스탠다드 포토북 8*11 (하드/무광)</v>
      </c>
    </row>
    <row r="6464" spans="1:16" ht="12.75">
      <c r="A6464" s="201">
        <v>46052.77003472222</v>
      </c>
      <c r="B6464" s="202">
        <v>46052</v>
      </c>
      <c r="C6464" s="203" t="s">
        <v>14568</v>
      </c>
      <c r="D6464" s="203" t="s">
        <v>11</v>
      </c>
      <c r="E6464" s="204" t="s">
        <v>14533</v>
      </c>
      <c r="F6464" s="49" t="s">
        <v>847</v>
      </c>
      <c r="G6464" s="203">
        <v>1</v>
      </c>
      <c r="H6464" s="203" t="s">
        <v>14534</v>
      </c>
      <c r="I6464" s="205" t="s">
        <v>7097</v>
      </c>
      <c r="J6464" s="208" t="s">
        <v>14505</v>
      </c>
      <c r="K6464" s="203">
        <v>24</v>
      </c>
      <c r="L6464" s="207" t="s">
        <v>827</v>
      </c>
      <c r="M6464" s="208" t="s">
        <v>2261</v>
      </c>
      <c r="N6464" s="209">
        <f t="shared" si="0"/>
        <v>2026</v>
      </c>
      <c r="O6464" s="210">
        <f t="shared" si="1"/>
        <v>1</v>
      </c>
      <c r="P6464" s="211" t="str">
        <f>IFERROR(VLOOKUP(F6464,연간집계!D:E,2,FALSE),"")</f>
        <v>스탠다드 포토북 8*11 (하드/무광)</v>
      </c>
    </row>
    <row r="6465" spans="1:16" ht="12.75">
      <c r="A6465" s="201">
        <v>46052.770046296297</v>
      </c>
      <c r="B6465" s="202">
        <v>46052</v>
      </c>
      <c r="C6465" s="203" t="s">
        <v>14569</v>
      </c>
      <c r="D6465" s="203" t="s">
        <v>11</v>
      </c>
      <c r="E6465" s="204" t="s">
        <v>14533</v>
      </c>
      <c r="F6465" s="49" t="s">
        <v>847</v>
      </c>
      <c r="G6465" s="203">
        <v>1</v>
      </c>
      <c r="H6465" s="203" t="s">
        <v>14534</v>
      </c>
      <c r="I6465" s="205" t="s">
        <v>7097</v>
      </c>
      <c r="J6465" s="208" t="s">
        <v>14505</v>
      </c>
      <c r="K6465" s="203">
        <v>24</v>
      </c>
      <c r="L6465" s="207" t="s">
        <v>827</v>
      </c>
      <c r="M6465" s="208" t="s">
        <v>2261</v>
      </c>
      <c r="N6465" s="209">
        <f t="shared" si="0"/>
        <v>2026</v>
      </c>
      <c r="O6465" s="210">
        <f t="shared" si="1"/>
        <v>1</v>
      </c>
      <c r="P6465" s="211" t="str">
        <f>IFERROR(VLOOKUP(F6465,연간집계!D:E,2,FALSE),"")</f>
        <v>스탠다드 포토북 8*11 (하드/무광)</v>
      </c>
    </row>
    <row r="6466" spans="1:16" ht="12.75">
      <c r="A6466" s="201">
        <v>46052.770057870373</v>
      </c>
      <c r="B6466" s="202">
        <v>46052</v>
      </c>
      <c r="C6466" s="203" t="s">
        <v>14570</v>
      </c>
      <c r="D6466" s="203" t="s">
        <v>11</v>
      </c>
      <c r="E6466" s="204" t="s">
        <v>14533</v>
      </c>
      <c r="F6466" s="49" t="s">
        <v>847</v>
      </c>
      <c r="G6466" s="203">
        <v>1</v>
      </c>
      <c r="H6466" s="203" t="s">
        <v>14534</v>
      </c>
      <c r="I6466" s="205" t="s">
        <v>7097</v>
      </c>
      <c r="J6466" s="208" t="s">
        <v>14505</v>
      </c>
      <c r="K6466" s="203">
        <v>24</v>
      </c>
      <c r="L6466" s="207" t="s">
        <v>827</v>
      </c>
      <c r="M6466" s="208" t="s">
        <v>2261</v>
      </c>
      <c r="N6466" s="209">
        <f t="shared" si="0"/>
        <v>2026</v>
      </c>
      <c r="O6466" s="210">
        <f t="shared" si="1"/>
        <v>1</v>
      </c>
      <c r="P6466" s="211" t="str">
        <f>IFERROR(VLOOKUP(F6466,연간집계!D:E,2,FALSE),"")</f>
        <v>스탠다드 포토북 8*11 (하드/무광)</v>
      </c>
    </row>
    <row r="6467" spans="1:16" ht="12.75">
      <c r="A6467" s="201">
        <v>46052.770069444443</v>
      </c>
      <c r="B6467" s="202">
        <v>46052</v>
      </c>
      <c r="C6467" s="203" t="s">
        <v>14571</v>
      </c>
      <c r="D6467" s="203" t="s">
        <v>11</v>
      </c>
      <c r="E6467" s="204" t="s">
        <v>14533</v>
      </c>
      <c r="F6467" s="49" t="s">
        <v>847</v>
      </c>
      <c r="G6467" s="203">
        <v>1</v>
      </c>
      <c r="H6467" s="203" t="s">
        <v>14534</v>
      </c>
      <c r="I6467" s="205" t="s">
        <v>7097</v>
      </c>
      <c r="J6467" s="208" t="s">
        <v>14505</v>
      </c>
      <c r="K6467" s="203">
        <v>24</v>
      </c>
      <c r="L6467" s="207" t="s">
        <v>827</v>
      </c>
      <c r="M6467" s="208" t="s">
        <v>2261</v>
      </c>
      <c r="N6467" s="209">
        <f t="shared" si="0"/>
        <v>2026</v>
      </c>
      <c r="O6467" s="210">
        <f t="shared" si="1"/>
        <v>1</v>
      </c>
      <c r="P6467" s="211" t="str">
        <f>IFERROR(VLOOKUP(F6467,연간집계!D:E,2,FALSE),"")</f>
        <v>스탠다드 포토북 8*11 (하드/무광)</v>
      </c>
    </row>
    <row r="6468" spans="1:16" ht="12.75">
      <c r="A6468" s="201">
        <v>46052.77008101852</v>
      </c>
      <c r="B6468" s="202">
        <v>46052</v>
      </c>
      <c r="C6468" s="203" t="s">
        <v>14572</v>
      </c>
      <c r="D6468" s="203" t="s">
        <v>11</v>
      </c>
      <c r="E6468" s="204" t="s">
        <v>14533</v>
      </c>
      <c r="F6468" s="49" t="s">
        <v>847</v>
      </c>
      <c r="G6468" s="203">
        <v>1</v>
      </c>
      <c r="H6468" s="203" t="s">
        <v>14534</v>
      </c>
      <c r="I6468" s="205" t="s">
        <v>7097</v>
      </c>
      <c r="J6468" s="208" t="s">
        <v>14505</v>
      </c>
      <c r="K6468" s="203">
        <v>24</v>
      </c>
      <c r="L6468" s="207" t="s">
        <v>827</v>
      </c>
      <c r="M6468" s="208" t="s">
        <v>2261</v>
      </c>
      <c r="N6468" s="209">
        <f t="shared" si="0"/>
        <v>2026</v>
      </c>
      <c r="O6468" s="210">
        <f t="shared" si="1"/>
        <v>1</v>
      </c>
      <c r="P6468" s="211" t="str">
        <f>IFERROR(VLOOKUP(F6468,연간집계!D:E,2,FALSE),"")</f>
        <v>스탠다드 포토북 8*11 (하드/무광)</v>
      </c>
    </row>
    <row r="6469" spans="1:16" ht="12.75">
      <c r="A6469" s="201">
        <v>46052.770092592589</v>
      </c>
      <c r="B6469" s="202">
        <v>46052</v>
      </c>
      <c r="C6469" s="203" t="s">
        <v>14573</v>
      </c>
      <c r="D6469" s="203" t="s">
        <v>11</v>
      </c>
      <c r="E6469" s="204" t="s">
        <v>14533</v>
      </c>
      <c r="F6469" s="49" t="s">
        <v>847</v>
      </c>
      <c r="G6469" s="203">
        <v>1</v>
      </c>
      <c r="H6469" s="203" t="s">
        <v>14534</v>
      </c>
      <c r="I6469" s="205" t="s">
        <v>7097</v>
      </c>
      <c r="J6469" s="208" t="s">
        <v>14505</v>
      </c>
      <c r="K6469" s="203">
        <v>24</v>
      </c>
      <c r="L6469" s="207" t="s">
        <v>827</v>
      </c>
      <c r="M6469" s="208" t="s">
        <v>2261</v>
      </c>
      <c r="N6469" s="209">
        <f t="shared" si="0"/>
        <v>2026</v>
      </c>
      <c r="O6469" s="210">
        <f t="shared" si="1"/>
        <v>1</v>
      </c>
      <c r="P6469" s="211" t="str">
        <f>IFERROR(VLOOKUP(F6469,연간집계!D:E,2,FALSE),"")</f>
        <v>스탠다드 포토북 8*11 (하드/무광)</v>
      </c>
    </row>
    <row r="6470" spans="1:16" ht="12.75">
      <c r="A6470" s="201">
        <v>46052.770104166666</v>
      </c>
      <c r="B6470" s="202">
        <v>46052</v>
      </c>
      <c r="C6470" s="203" t="s">
        <v>14574</v>
      </c>
      <c r="D6470" s="203" t="s">
        <v>11</v>
      </c>
      <c r="E6470" s="204" t="s">
        <v>14533</v>
      </c>
      <c r="F6470" s="49" t="s">
        <v>847</v>
      </c>
      <c r="G6470" s="203">
        <v>1</v>
      </c>
      <c r="H6470" s="203" t="s">
        <v>14534</v>
      </c>
      <c r="I6470" s="205" t="s">
        <v>7097</v>
      </c>
      <c r="J6470" s="208" t="s">
        <v>14505</v>
      </c>
      <c r="K6470" s="203">
        <v>24</v>
      </c>
      <c r="L6470" s="207" t="s">
        <v>827</v>
      </c>
      <c r="M6470" s="208" t="s">
        <v>2261</v>
      </c>
      <c r="N6470" s="209">
        <f t="shared" si="0"/>
        <v>2026</v>
      </c>
      <c r="O6470" s="210">
        <f t="shared" si="1"/>
        <v>1</v>
      </c>
      <c r="P6470" s="211" t="str">
        <f>IFERROR(VLOOKUP(F6470,연간집계!D:E,2,FALSE),"")</f>
        <v>스탠다드 포토북 8*11 (하드/무광)</v>
      </c>
    </row>
    <row r="6471" spans="1:16" ht="12.75">
      <c r="A6471" s="201">
        <v>46052.783043981479</v>
      </c>
      <c r="B6471" s="202">
        <v>46052</v>
      </c>
      <c r="C6471" s="203" t="s">
        <v>14575</v>
      </c>
      <c r="D6471" s="203" t="s">
        <v>11</v>
      </c>
      <c r="E6471" s="204" t="s">
        <v>14576</v>
      </c>
      <c r="F6471" s="49" t="s">
        <v>942</v>
      </c>
      <c r="G6471" s="203">
        <v>1</v>
      </c>
      <c r="H6471" s="203" t="s">
        <v>2939</v>
      </c>
      <c r="I6471" s="205" t="s">
        <v>14577</v>
      </c>
      <c r="J6471" s="206"/>
      <c r="K6471" s="203">
        <v>44</v>
      </c>
      <c r="L6471" s="207" t="s">
        <v>827</v>
      </c>
      <c r="M6471" s="208" t="s">
        <v>2261</v>
      </c>
      <c r="N6471" s="209">
        <f t="shared" si="0"/>
        <v>2026</v>
      </c>
      <c r="O6471" s="210">
        <f t="shared" si="1"/>
        <v>1</v>
      </c>
      <c r="P6471" s="211" t="str">
        <f>IFERROR(VLOOKUP(F6471,연간집계!D:E,2,FALSE),"")</f>
        <v>스쿨북 198 (하드/42p)</v>
      </c>
    </row>
    <row r="6472" spans="1:16" ht="12.75">
      <c r="A6472" s="201">
        <v>46052.783055555556</v>
      </c>
      <c r="B6472" s="202">
        <v>46052</v>
      </c>
      <c r="C6472" s="203" t="s">
        <v>14578</v>
      </c>
      <c r="D6472" s="203" t="s">
        <v>11</v>
      </c>
      <c r="E6472" s="204" t="s">
        <v>14576</v>
      </c>
      <c r="F6472" s="49" t="s">
        <v>942</v>
      </c>
      <c r="G6472" s="203">
        <v>1</v>
      </c>
      <c r="H6472" s="203" t="s">
        <v>2939</v>
      </c>
      <c r="I6472" s="205" t="s">
        <v>14577</v>
      </c>
      <c r="J6472" s="206"/>
      <c r="K6472" s="203">
        <v>44</v>
      </c>
      <c r="L6472" s="207" t="s">
        <v>827</v>
      </c>
      <c r="M6472" s="208" t="s">
        <v>2261</v>
      </c>
      <c r="N6472" s="209">
        <f t="shared" si="0"/>
        <v>2026</v>
      </c>
      <c r="O6472" s="210">
        <f t="shared" si="1"/>
        <v>1</v>
      </c>
      <c r="P6472" s="211" t="str">
        <f>IFERROR(VLOOKUP(F6472,연간집계!D:E,2,FALSE),"")</f>
        <v>스쿨북 198 (하드/42p)</v>
      </c>
    </row>
    <row r="6473" spans="1:16" ht="12.75">
      <c r="A6473" s="201">
        <v>46052.783067129632</v>
      </c>
      <c r="B6473" s="202">
        <v>46052</v>
      </c>
      <c r="C6473" s="203" t="s">
        <v>14579</v>
      </c>
      <c r="D6473" s="203" t="s">
        <v>11</v>
      </c>
      <c r="E6473" s="204" t="s">
        <v>14576</v>
      </c>
      <c r="F6473" s="49" t="s">
        <v>942</v>
      </c>
      <c r="G6473" s="203">
        <v>1</v>
      </c>
      <c r="H6473" s="203" t="s">
        <v>2939</v>
      </c>
      <c r="I6473" s="205" t="s">
        <v>14577</v>
      </c>
      <c r="J6473" s="206"/>
      <c r="K6473" s="203">
        <v>44</v>
      </c>
      <c r="L6473" s="207" t="s">
        <v>827</v>
      </c>
      <c r="M6473" s="208" t="s">
        <v>2261</v>
      </c>
      <c r="N6473" s="209">
        <f t="shared" si="0"/>
        <v>2026</v>
      </c>
      <c r="O6473" s="210">
        <f t="shared" si="1"/>
        <v>1</v>
      </c>
      <c r="P6473" s="211" t="str">
        <f>IFERROR(VLOOKUP(F6473,연간집계!D:E,2,FALSE),"")</f>
        <v>스쿨북 198 (하드/42p)</v>
      </c>
    </row>
    <row r="6474" spans="1:16" ht="12.75">
      <c r="A6474" s="201">
        <v>46052.783078703702</v>
      </c>
      <c r="B6474" s="202">
        <v>46052</v>
      </c>
      <c r="C6474" s="203" t="s">
        <v>14580</v>
      </c>
      <c r="D6474" s="203" t="s">
        <v>11</v>
      </c>
      <c r="E6474" s="204" t="s">
        <v>14576</v>
      </c>
      <c r="F6474" s="49" t="s">
        <v>942</v>
      </c>
      <c r="G6474" s="203">
        <v>1</v>
      </c>
      <c r="H6474" s="203" t="s">
        <v>2939</v>
      </c>
      <c r="I6474" s="205" t="s">
        <v>14577</v>
      </c>
      <c r="J6474" s="206"/>
      <c r="K6474" s="203">
        <v>44</v>
      </c>
      <c r="L6474" s="207" t="s">
        <v>827</v>
      </c>
      <c r="M6474" s="208" t="s">
        <v>2261</v>
      </c>
      <c r="N6474" s="209">
        <f t="shared" si="0"/>
        <v>2026</v>
      </c>
      <c r="O6474" s="210">
        <f t="shared" si="1"/>
        <v>1</v>
      </c>
      <c r="P6474" s="211" t="str">
        <f>IFERROR(VLOOKUP(F6474,연간집계!D:E,2,FALSE),"")</f>
        <v>스쿨북 198 (하드/42p)</v>
      </c>
    </row>
    <row r="6475" spans="1:16" ht="12.75">
      <c r="A6475" s="201">
        <v>46052.783090277779</v>
      </c>
      <c r="B6475" s="202">
        <v>46052</v>
      </c>
      <c r="C6475" s="203" t="s">
        <v>14581</v>
      </c>
      <c r="D6475" s="203" t="s">
        <v>11</v>
      </c>
      <c r="E6475" s="204" t="s">
        <v>14576</v>
      </c>
      <c r="F6475" s="49" t="s">
        <v>942</v>
      </c>
      <c r="G6475" s="203">
        <v>1</v>
      </c>
      <c r="H6475" s="203" t="s">
        <v>2939</v>
      </c>
      <c r="I6475" s="205" t="s">
        <v>14577</v>
      </c>
      <c r="J6475" s="206"/>
      <c r="K6475" s="203">
        <v>44</v>
      </c>
      <c r="L6475" s="207" t="s">
        <v>827</v>
      </c>
      <c r="M6475" s="208" t="s">
        <v>2261</v>
      </c>
      <c r="N6475" s="209">
        <f t="shared" si="0"/>
        <v>2026</v>
      </c>
      <c r="O6475" s="210">
        <f t="shared" si="1"/>
        <v>1</v>
      </c>
      <c r="P6475" s="211" t="str">
        <f>IFERROR(VLOOKUP(F6475,연간집계!D:E,2,FALSE),"")</f>
        <v>스쿨북 198 (하드/42p)</v>
      </c>
    </row>
    <row r="6476" spans="1:16" ht="12.75">
      <c r="A6476" s="201">
        <v>46052.783101851855</v>
      </c>
      <c r="B6476" s="202">
        <v>46052</v>
      </c>
      <c r="C6476" s="203" t="s">
        <v>14582</v>
      </c>
      <c r="D6476" s="203" t="s">
        <v>11</v>
      </c>
      <c r="E6476" s="204" t="s">
        <v>14576</v>
      </c>
      <c r="F6476" s="49" t="s">
        <v>942</v>
      </c>
      <c r="G6476" s="203">
        <v>1</v>
      </c>
      <c r="H6476" s="203" t="s">
        <v>2939</v>
      </c>
      <c r="I6476" s="205" t="s">
        <v>14577</v>
      </c>
      <c r="J6476" s="206"/>
      <c r="K6476" s="203">
        <v>44</v>
      </c>
      <c r="L6476" s="207" t="s">
        <v>827</v>
      </c>
      <c r="M6476" s="208" t="s">
        <v>2261</v>
      </c>
      <c r="N6476" s="209">
        <f t="shared" si="0"/>
        <v>2026</v>
      </c>
      <c r="O6476" s="210">
        <f t="shared" si="1"/>
        <v>1</v>
      </c>
      <c r="P6476" s="211" t="str">
        <f>IFERROR(VLOOKUP(F6476,연간집계!D:E,2,FALSE),"")</f>
        <v>스쿨북 198 (하드/42p)</v>
      </c>
    </row>
    <row r="6477" spans="1:16" ht="12.75">
      <c r="A6477" s="201">
        <v>46052.783113425925</v>
      </c>
      <c r="B6477" s="202">
        <v>46052</v>
      </c>
      <c r="C6477" s="203" t="s">
        <v>14583</v>
      </c>
      <c r="D6477" s="203" t="s">
        <v>11</v>
      </c>
      <c r="E6477" s="204" t="s">
        <v>14576</v>
      </c>
      <c r="F6477" s="49" t="s">
        <v>942</v>
      </c>
      <c r="G6477" s="203">
        <v>1</v>
      </c>
      <c r="H6477" s="203" t="s">
        <v>2939</v>
      </c>
      <c r="I6477" s="205" t="s">
        <v>14577</v>
      </c>
      <c r="J6477" s="206"/>
      <c r="K6477" s="203">
        <v>44</v>
      </c>
      <c r="L6477" s="207" t="s">
        <v>827</v>
      </c>
      <c r="M6477" s="208" t="s">
        <v>2261</v>
      </c>
      <c r="N6477" s="209">
        <f t="shared" si="0"/>
        <v>2026</v>
      </c>
      <c r="O6477" s="210">
        <f t="shared" si="1"/>
        <v>1</v>
      </c>
      <c r="P6477" s="211" t="str">
        <f>IFERROR(VLOOKUP(F6477,연간집계!D:E,2,FALSE),"")</f>
        <v>스쿨북 198 (하드/42p)</v>
      </c>
    </row>
    <row r="6478" spans="1:16" ht="12.75">
      <c r="A6478" s="201">
        <v>46052.783125000002</v>
      </c>
      <c r="B6478" s="202">
        <v>46052</v>
      </c>
      <c r="C6478" s="203" t="s">
        <v>14584</v>
      </c>
      <c r="D6478" s="203" t="s">
        <v>11</v>
      </c>
      <c r="E6478" s="204" t="s">
        <v>14576</v>
      </c>
      <c r="F6478" s="49" t="s">
        <v>942</v>
      </c>
      <c r="G6478" s="203">
        <v>1</v>
      </c>
      <c r="H6478" s="203" t="s">
        <v>2939</v>
      </c>
      <c r="I6478" s="205" t="s">
        <v>14577</v>
      </c>
      <c r="J6478" s="206"/>
      <c r="K6478" s="203">
        <v>44</v>
      </c>
      <c r="L6478" s="207" t="s">
        <v>827</v>
      </c>
      <c r="M6478" s="208" t="s">
        <v>2261</v>
      </c>
      <c r="N6478" s="209">
        <f t="shared" si="0"/>
        <v>2026</v>
      </c>
      <c r="O6478" s="210">
        <f t="shared" si="1"/>
        <v>1</v>
      </c>
      <c r="P6478" s="211" t="str">
        <f>IFERROR(VLOOKUP(F6478,연간집계!D:E,2,FALSE),"")</f>
        <v>스쿨북 198 (하드/42p)</v>
      </c>
    </row>
    <row r="6479" spans="1:16" ht="12.75">
      <c r="A6479" s="201">
        <v>46052.783136574071</v>
      </c>
      <c r="B6479" s="202">
        <v>46052</v>
      </c>
      <c r="C6479" s="203" t="s">
        <v>14585</v>
      </c>
      <c r="D6479" s="203" t="s">
        <v>11</v>
      </c>
      <c r="E6479" s="204" t="s">
        <v>14576</v>
      </c>
      <c r="F6479" s="49" t="s">
        <v>942</v>
      </c>
      <c r="G6479" s="203">
        <v>1</v>
      </c>
      <c r="H6479" s="203" t="s">
        <v>2939</v>
      </c>
      <c r="I6479" s="205" t="s">
        <v>14577</v>
      </c>
      <c r="J6479" s="206"/>
      <c r="K6479" s="203">
        <v>44</v>
      </c>
      <c r="L6479" s="207" t="s">
        <v>827</v>
      </c>
      <c r="M6479" s="208" t="s">
        <v>2261</v>
      </c>
      <c r="N6479" s="209">
        <f t="shared" si="0"/>
        <v>2026</v>
      </c>
      <c r="O6479" s="210">
        <f t="shared" si="1"/>
        <v>1</v>
      </c>
      <c r="P6479" s="211" t="str">
        <f>IFERROR(VLOOKUP(F6479,연간집계!D:E,2,FALSE),"")</f>
        <v>스쿨북 198 (하드/42p)</v>
      </c>
    </row>
    <row r="6480" spans="1:16" ht="12.75">
      <c r="A6480" s="201">
        <v>46052.783148148148</v>
      </c>
      <c r="B6480" s="202">
        <v>46052</v>
      </c>
      <c r="C6480" s="203" t="s">
        <v>14586</v>
      </c>
      <c r="D6480" s="203" t="s">
        <v>11</v>
      </c>
      <c r="E6480" s="204" t="s">
        <v>14576</v>
      </c>
      <c r="F6480" s="49" t="s">
        <v>942</v>
      </c>
      <c r="G6480" s="203">
        <v>1</v>
      </c>
      <c r="H6480" s="203" t="s">
        <v>2939</v>
      </c>
      <c r="I6480" s="205" t="s">
        <v>14577</v>
      </c>
      <c r="J6480" s="206"/>
      <c r="K6480" s="203">
        <v>44</v>
      </c>
      <c r="L6480" s="207" t="s">
        <v>827</v>
      </c>
      <c r="M6480" s="208" t="s">
        <v>2261</v>
      </c>
      <c r="N6480" s="209">
        <f t="shared" si="0"/>
        <v>2026</v>
      </c>
      <c r="O6480" s="210">
        <f t="shared" si="1"/>
        <v>1</v>
      </c>
      <c r="P6480" s="211" t="str">
        <f>IFERROR(VLOOKUP(F6480,연간집계!D:E,2,FALSE),"")</f>
        <v>스쿨북 198 (하드/42p)</v>
      </c>
    </row>
    <row r="6481" spans="1:16" ht="12.75">
      <c r="A6481" s="201">
        <v>46052.783159722225</v>
      </c>
      <c r="B6481" s="202">
        <v>46052</v>
      </c>
      <c r="C6481" s="203" t="s">
        <v>14587</v>
      </c>
      <c r="D6481" s="203" t="s">
        <v>11</v>
      </c>
      <c r="E6481" s="204" t="s">
        <v>14576</v>
      </c>
      <c r="F6481" s="49" t="s">
        <v>942</v>
      </c>
      <c r="G6481" s="203">
        <v>1</v>
      </c>
      <c r="H6481" s="203" t="s">
        <v>2939</v>
      </c>
      <c r="I6481" s="205" t="s">
        <v>14577</v>
      </c>
      <c r="J6481" s="206"/>
      <c r="K6481" s="203">
        <v>44</v>
      </c>
      <c r="L6481" s="207" t="s">
        <v>827</v>
      </c>
      <c r="M6481" s="208" t="s">
        <v>2261</v>
      </c>
      <c r="N6481" s="209">
        <f t="shared" si="0"/>
        <v>2026</v>
      </c>
      <c r="O6481" s="210">
        <f t="shared" si="1"/>
        <v>1</v>
      </c>
      <c r="P6481" s="211" t="str">
        <f>IFERROR(VLOOKUP(F6481,연간집계!D:E,2,FALSE),"")</f>
        <v>스쿨북 198 (하드/42p)</v>
      </c>
    </row>
    <row r="6482" spans="1:16" ht="12.75">
      <c r="A6482" s="201">
        <v>46052.783171296294</v>
      </c>
      <c r="B6482" s="202">
        <v>46052</v>
      </c>
      <c r="C6482" s="203" t="s">
        <v>14588</v>
      </c>
      <c r="D6482" s="203" t="s">
        <v>11</v>
      </c>
      <c r="E6482" s="204" t="s">
        <v>14576</v>
      </c>
      <c r="F6482" s="49" t="s">
        <v>942</v>
      </c>
      <c r="G6482" s="203">
        <v>1</v>
      </c>
      <c r="H6482" s="203" t="s">
        <v>2939</v>
      </c>
      <c r="I6482" s="205" t="s">
        <v>14577</v>
      </c>
      <c r="J6482" s="206"/>
      <c r="K6482" s="203">
        <v>44</v>
      </c>
      <c r="L6482" s="207" t="s">
        <v>827</v>
      </c>
      <c r="M6482" s="208" t="s">
        <v>2261</v>
      </c>
      <c r="N6482" s="209">
        <f t="shared" si="0"/>
        <v>2026</v>
      </c>
      <c r="O6482" s="210">
        <f t="shared" si="1"/>
        <v>1</v>
      </c>
      <c r="P6482" s="211" t="str">
        <f>IFERROR(VLOOKUP(F6482,연간집계!D:E,2,FALSE),"")</f>
        <v>스쿨북 198 (하드/42p)</v>
      </c>
    </row>
    <row r="6483" spans="1:16" ht="12.75">
      <c r="A6483" s="201">
        <v>46052.783182870371</v>
      </c>
      <c r="B6483" s="202">
        <v>46052</v>
      </c>
      <c r="C6483" s="203" t="s">
        <v>14589</v>
      </c>
      <c r="D6483" s="203" t="s">
        <v>11</v>
      </c>
      <c r="E6483" s="204" t="s">
        <v>14576</v>
      </c>
      <c r="F6483" s="49" t="s">
        <v>942</v>
      </c>
      <c r="G6483" s="203">
        <v>1</v>
      </c>
      <c r="H6483" s="203" t="s">
        <v>2939</v>
      </c>
      <c r="I6483" s="205" t="s">
        <v>14577</v>
      </c>
      <c r="J6483" s="206"/>
      <c r="K6483" s="203">
        <v>44</v>
      </c>
      <c r="L6483" s="207" t="s">
        <v>827</v>
      </c>
      <c r="M6483" s="208" t="s">
        <v>2261</v>
      </c>
      <c r="N6483" s="209">
        <f t="shared" si="0"/>
        <v>2026</v>
      </c>
      <c r="O6483" s="210">
        <f t="shared" si="1"/>
        <v>1</v>
      </c>
      <c r="P6483" s="211" t="str">
        <f>IFERROR(VLOOKUP(F6483,연간집계!D:E,2,FALSE),"")</f>
        <v>스쿨북 198 (하드/42p)</v>
      </c>
    </row>
    <row r="6484" spans="1:16" ht="12.75">
      <c r="A6484" s="201">
        <v>46052.783194444448</v>
      </c>
      <c r="B6484" s="202">
        <v>46052</v>
      </c>
      <c r="C6484" s="203" t="s">
        <v>14590</v>
      </c>
      <c r="D6484" s="203" t="s">
        <v>11</v>
      </c>
      <c r="E6484" s="204" t="s">
        <v>14576</v>
      </c>
      <c r="F6484" s="49" t="s">
        <v>942</v>
      </c>
      <c r="G6484" s="203">
        <v>1</v>
      </c>
      <c r="H6484" s="203" t="s">
        <v>2939</v>
      </c>
      <c r="I6484" s="205" t="s">
        <v>14577</v>
      </c>
      <c r="J6484" s="206"/>
      <c r="K6484" s="203">
        <v>44</v>
      </c>
      <c r="L6484" s="207" t="s">
        <v>827</v>
      </c>
      <c r="M6484" s="208" t="s">
        <v>2261</v>
      </c>
      <c r="N6484" s="209">
        <f t="shared" si="0"/>
        <v>2026</v>
      </c>
      <c r="O6484" s="210">
        <f t="shared" si="1"/>
        <v>1</v>
      </c>
      <c r="P6484" s="211" t="str">
        <f>IFERROR(VLOOKUP(F6484,연간집계!D:E,2,FALSE),"")</f>
        <v>스쿨북 198 (하드/42p)</v>
      </c>
    </row>
    <row r="6485" spans="1:16" ht="12.75">
      <c r="A6485" s="201">
        <v>46052.783206018517</v>
      </c>
      <c r="B6485" s="202">
        <v>46052</v>
      </c>
      <c r="C6485" s="203" t="s">
        <v>14591</v>
      </c>
      <c r="D6485" s="203" t="s">
        <v>11</v>
      </c>
      <c r="E6485" s="204" t="s">
        <v>14576</v>
      </c>
      <c r="F6485" s="49" t="s">
        <v>942</v>
      </c>
      <c r="G6485" s="203">
        <v>1</v>
      </c>
      <c r="H6485" s="203" t="s">
        <v>2939</v>
      </c>
      <c r="I6485" s="205" t="s">
        <v>14577</v>
      </c>
      <c r="J6485" s="206"/>
      <c r="K6485" s="203">
        <v>44</v>
      </c>
      <c r="L6485" s="207" t="s">
        <v>827</v>
      </c>
      <c r="M6485" s="208" t="s">
        <v>2261</v>
      </c>
      <c r="N6485" s="209">
        <f t="shared" si="0"/>
        <v>2026</v>
      </c>
      <c r="O6485" s="210">
        <f t="shared" si="1"/>
        <v>1</v>
      </c>
      <c r="P6485" s="211" t="str">
        <f>IFERROR(VLOOKUP(F6485,연간집계!D:E,2,FALSE),"")</f>
        <v>스쿨북 198 (하드/42p)</v>
      </c>
    </row>
    <row r="6486" spans="1:16" ht="12.75">
      <c r="A6486" s="201">
        <v>46052.783217592594</v>
      </c>
      <c r="B6486" s="202">
        <v>46052</v>
      </c>
      <c r="C6486" s="203" t="s">
        <v>14592</v>
      </c>
      <c r="D6486" s="203" t="s">
        <v>11</v>
      </c>
      <c r="E6486" s="204" t="s">
        <v>14576</v>
      </c>
      <c r="F6486" s="49" t="s">
        <v>942</v>
      </c>
      <c r="G6486" s="203">
        <v>1</v>
      </c>
      <c r="H6486" s="203" t="s">
        <v>2939</v>
      </c>
      <c r="I6486" s="205" t="s">
        <v>14577</v>
      </c>
      <c r="J6486" s="206"/>
      <c r="K6486" s="203">
        <v>44</v>
      </c>
      <c r="L6486" s="207" t="s">
        <v>827</v>
      </c>
      <c r="M6486" s="208" t="s">
        <v>2261</v>
      </c>
      <c r="N6486" s="209">
        <f t="shared" si="0"/>
        <v>2026</v>
      </c>
      <c r="O6486" s="210">
        <f t="shared" si="1"/>
        <v>1</v>
      </c>
      <c r="P6486" s="211" t="str">
        <f>IFERROR(VLOOKUP(F6486,연간집계!D:E,2,FALSE),"")</f>
        <v>스쿨북 198 (하드/42p)</v>
      </c>
    </row>
    <row r="6487" spans="1:16" ht="12.75">
      <c r="A6487" s="201">
        <v>46052.78324074074</v>
      </c>
      <c r="B6487" s="202">
        <v>46052</v>
      </c>
      <c r="C6487" s="203" t="s">
        <v>14593</v>
      </c>
      <c r="D6487" s="203" t="s">
        <v>11</v>
      </c>
      <c r="E6487" s="204" t="s">
        <v>14576</v>
      </c>
      <c r="F6487" s="49" t="s">
        <v>942</v>
      </c>
      <c r="G6487" s="203">
        <v>1</v>
      </c>
      <c r="H6487" s="203" t="s">
        <v>2939</v>
      </c>
      <c r="I6487" s="205" t="s">
        <v>14577</v>
      </c>
      <c r="J6487" s="206"/>
      <c r="K6487" s="203">
        <v>44</v>
      </c>
      <c r="L6487" s="207" t="s">
        <v>827</v>
      </c>
      <c r="M6487" s="208" t="s">
        <v>2261</v>
      </c>
      <c r="N6487" s="209">
        <f t="shared" si="0"/>
        <v>2026</v>
      </c>
      <c r="O6487" s="210">
        <f t="shared" si="1"/>
        <v>1</v>
      </c>
      <c r="P6487" s="211" t="str">
        <f>IFERROR(VLOOKUP(F6487,연간집계!D:E,2,FALSE),"")</f>
        <v>스쿨북 198 (하드/42p)</v>
      </c>
    </row>
    <row r="6488" spans="1:16" ht="12.75">
      <c r="A6488" s="201">
        <v>46052.783252314817</v>
      </c>
      <c r="B6488" s="202">
        <v>46052</v>
      </c>
      <c r="C6488" s="203" t="s">
        <v>14594</v>
      </c>
      <c r="D6488" s="203" t="s">
        <v>11</v>
      </c>
      <c r="E6488" s="204" t="s">
        <v>14576</v>
      </c>
      <c r="F6488" s="49" t="s">
        <v>942</v>
      </c>
      <c r="G6488" s="203">
        <v>1</v>
      </c>
      <c r="H6488" s="203" t="s">
        <v>2939</v>
      </c>
      <c r="I6488" s="205" t="s">
        <v>14577</v>
      </c>
      <c r="J6488" s="206"/>
      <c r="K6488" s="203">
        <v>44</v>
      </c>
      <c r="L6488" s="207" t="s">
        <v>827</v>
      </c>
      <c r="M6488" s="208" t="s">
        <v>2261</v>
      </c>
      <c r="N6488" s="209">
        <f t="shared" si="0"/>
        <v>2026</v>
      </c>
      <c r="O6488" s="210">
        <f t="shared" si="1"/>
        <v>1</v>
      </c>
      <c r="P6488" s="211" t="str">
        <f>IFERROR(VLOOKUP(F6488,연간집계!D:E,2,FALSE),"")</f>
        <v>스쿨북 198 (하드/42p)</v>
      </c>
    </row>
    <row r="6489" spans="1:16" ht="12.75">
      <c r="A6489" s="201">
        <v>46052.783263888887</v>
      </c>
      <c r="B6489" s="202">
        <v>46052</v>
      </c>
      <c r="C6489" s="203" t="s">
        <v>14595</v>
      </c>
      <c r="D6489" s="203" t="s">
        <v>11</v>
      </c>
      <c r="E6489" s="204" t="s">
        <v>14576</v>
      </c>
      <c r="F6489" s="49" t="s">
        <v>942</v>
      </c>
      <c r="G6489" s="203">
        <v>1</v>
      </c>
      <c r="H6489" s="203" t="s">
        <v>2939</v>
      </c>
      <c r="I6489" s="205" t="s">
        <v>14577</v>
      </c>
      <c r="J6489" s="206"/>
      <c r="K6489" s="203">
        <v>44</v>
      </c>
      <c r="L6489" s="207" t="s">
        <v>827</v>
      </c>
      <c r="M6489" s="208" t="s">
        <v>2261</v>
      </c>
      <c r="N6489" s="209">
        <f t="shared" si="0"/>
        <v>2026</v>
      </c>
      <c r="O6489" s="210">
        <f t="shared" si="1"/>
        <v>1</v>
      </c>
      <c r="P6489" s="211" t="str">
        <f>IFERROR(VLOOKUP(F6489,연간집계!D:E,2,FALSE),"")</f>
        <v>스쿨북 198 (하드/42p)</v>
      </c>
    </row>
    <row r="6490" spans="1:16" ht="12.75">
      <c r="A6490" s="201">
        <v>46052.783275462964</v>
      </c>
      <c r="B6490" s="202">
        <v>46052</v>
      </c>
      <c r="C6490" s="203" t="s">
        <v>14596</v>
      </c>
      <c r="D6490" s="203" t="s">
        <v>11</v>
      </c>
      <c r="E6490" s="204" t="s">
        <v>14576</v>
      </c>
      <c r="F6490" s="49" t="s">
        <v>942</v>
      </c>
      <c r="G6490" s="203">
        <v>1</v>
      </c>
      <c r="H6490" s="203" t="s">
        <v>2939</v>
      </c>
      <c r="I6490" s="205" t="s">
        <v>14577</v>
      </c>
      <c r="J6490" s="206"/>
      <c r="K6490" s="203">
        <v>44</v>
      </c>
      <c r="L6490" s="207" t="s">
        <v>827</v>
      </c>
      <c r="M6490" s="208" t="s">
        <v>2261</v>
      </c>
      <c r="N6490" s="209">
        <f t="shared" si="0"/>
        <v>2026</v>
      </c>
      <c r="O6490" s="210">
        <f t="shared" si="1"/>
        <v>1</v>
      </c>
      <c r="P6490" s="211" t="str">
        <f>IFERROR(VLOOKUP(F6490,연간집계!D:E,2,FALSE),"")</f>
        <v>스쿨북 198 (하드/42p)</v>
      </c>
    </row>
    <row r="6491" spans="1:16" ht="12.75">
      <c r="A6491" s="201">
        <v>46052.78328703704</v>
      </c>
      <c r="B6491" s="202">
        <v>46052</v>
      </c>
      <c r="C6491" s="203" t="s">
        <v>14597</v>
      </c>
      <c r="D6491" s="203" t="s">
        <v>11</v>
      </c>
      <c r="E6491" s="204" t="s">
        <v>14576</v>
      </c>
      <c r="F6491" s="49" t="s">
        <v>942</v>
      </c>
      <c r="G6491" s="203">
        <v>1</v>
      </c>
      <c r="H6491" s="203" t="s">
        <v>2939</v>
      </c>
      <c r="I6491" s="205" t="s">
        <v>14577</v>
      </c>
      <c r="J6491" s="206"/>
      <c r="K6491" s="203">
        <v>44</v>
      </c>
      <c r="L6491" s="207" t="s">
        <v>827</v>
      </c>
      <c r="M6491" s="208" t="s">
        <v>2261</v>
      </c>
      <c r="N6491" s="209">
        <f t="shared" si="0"/>
        <v>2026</v>
      </c>
      <c r="O6491" s="210">
        <f t="shared" si="1"/>
        <v>1</v>
      </c>
      <c r="P6491" s="211" t="str">
        <f>IFERROR(VLOOKUP(F6491,연간집계!D:E,2,FALSE),"")</f>
        <v>스쿨북 198 (하드/42p)</v>
      </c>
    </row>
    <row r="6492" spans="1:16" ht="12.75">
      <c r="A6492" s="201">
        <v>46052.78329861111</v>
      </c>
      <c r="B6492" s="202">
        <v>46052</v>
      </c>
      <c r="C6492" s="203" t="s">
        <v>14598</v>
      </c>
      <c r="D6492" s="203" t="s">
        <v>11</v>
      </c>
      <c r="E6492" s="204" t="s">
        <v>14576</v>
      </c>
      <c r="F6492" s="49" t="s">
        <v>942</v>
      </c>
      <c r="G6492" s="203">
        <v>1</v>
      </c>
      <c r="H6492" s="203" t="s">
        <v>2939</v>
      </c>
      <c r="I6492" s="205" t="s">
        <v>14577</v>
      </c>
      <c r="J6492" s="206"/>
      <c r="K6492" s="203">
        <v>44</v>
      </c>
      <c r="L6492" s="207" t="s">
        <v>827</v>
      </c>
      <c r="M6492" s="208" t="s">
        <v>2261</v>
      </c>
      <c r="N6492" s="209">
        <f t="shared" si="0"/>
        <v>2026</v>
      </c>
      <c r="O6492" s="210">
        <f t="shared" si="1"/>
        <v>1</v>
      </c>
      <c r="P6492" s="211" t="str">
        <f>IFERROR(VLOOKUP(F6492,연간집계!D:E,2,FALSE),"")</f>
        <v>스쿨북 198 (하드/42p)</v>
      </c>
    </row>
    <row r="6493" spans="1:16" ht="12.75">
      <c r="A6493" s="201">
        <v>46052.783310185187</v>
      </c>
      <c r="B6493" s="202">
        <v>46052</v>
      </c>
      <c r="C6493" s="203" t="s">
        <v>14599</v>
      </c>
      <c r="D6493" s="203" t="s">
        <v>11</v>
      </c>
      <c r="E6493" s="204" t="s">
        <v>14576</v>
      </c>
      <c r="F6493" s="49" t="s">
        <v>942</v>
      </c>
      <c r="G6493" s="203">
        <v>1</v>
      </c>
      <c r="H6493" s="203" t="s">
        <v>2939</v>
      </c>
      <c r="I6493" s="205" t="s">
        <v>14577</v>
      </c>
      <c r="J6493" s="206"/>
      <c r="K6493" s="203">
        <v>44</v>
      </c>
      <c r="L6493" s="207" t="s">
        <v>827</v>
      </c>
      <c r="M6493" s="208" t="s">
        <v>2261</v>
      </c>
      <c r="N6493" s="209">
        <f t="shared" si="0"/>
        <v>2026</v>
      </c>
      <c r="O6493" s="210">
        <f t="shared" si="1"/>
        <v>1</v>
      </c>
      <c r="P6493" s="211" t="str">
        <f>IFERROR(VLOOKUP(F6493,연간집계!D:E,2,FALSE),"")</f>
        <v>스쿨북 198 (하드/42p)</v>
      </c>
    </row>
    <row r="6494" spans="1:16" ht="12.75">
      <c r="A6494" s="201">
        <v>46052.783321759256</v>
      </c>
      <c r="B6494" s="202">
        <v>46052</v>
      </c>
      <c r="C6494" s="203" t="s">
        <v>14600</v>
      </c>
      <c r="D6494" s="203" t="s">
        <v>11</v>
      </c>
      <c r="E6494" s="204" t="s">
        <v>14576</v>
      </c>
      <c r="F6494" s="49" t="s">
        <v>942</v>
      </c>
      <c r="G6494" s="203">
        <v>1</v>
      </c>
      <c r="H6494" s="203" t="s">
        <v>2939</v>
      </c>
      <c r="I6494" s="205" t="s">
        <v>14577</v>
      </c>
      <c r="J6494" s="206"/>
      <c r="K6494" s="203">
        <v>44</v>
      </c>
      <c r="L6494" s="207" t="s">
        <v>827</v>
      </c>
      <c r="M6494" s="208" t="s">
        <v>2261</v>
      </c>
      <c r="N6494" s="209">
        <f t="shared" si="0"/>
        <v>2026</v>
      </c>
      <c r="O6494" s="210">
        <f t="shared" si="1"/>
        <v>1</v>
      </c>
      <c r="P6494" s="211" t="str">
        <f>IFERROR(VLOOKUP(F6494,연간집계!D:E,2,FALSE),"")</f>
        <v>스쿨북 198 (하드/42p)</v>
      </c>
    </row>
    <row r="6495" spans="1:16" ht="12.75">
      <c r="A6495" s="201">
        <v>46052.822997685187</v>
      </c>
      <c r="B6495" s="202">
        <v>46052</v>
      </c>
      <c r="C6495" s="203" t="s">
        <v>14601</v>
      </c>
      <c r="D6495" s="203" t="s">
        <v>11</v>
      </c>
      <c r="E6495" s="204" t="s">
        <v>14602</v>
      </c>
      <c r="F6495" s="49" t="s">
        <v>838</v>
      </c>
      <c r="G6495" s="203">
        <v>1</v>
      </c>
      <c r="H6495" s="203" t="s">
        <v>2540</v>
      </c>
      <c r="I6495" s="205" t="s">
        <v>1984</v>
      </c>
      <c r="J6495" s="206"/>
      <c r="K6495" s="203">
        <v>56</v>
      </c>
      <c r="L6495" s="207" t="s">
        <v>827</v>
      </c>
      <c r="M6495" s="208" t="s">
        <v>4034</v>
      </c>
      <c r="N6495" s="209">
        <f t="shared" si="0"/>
        <v>2026</v>
      </c>
      <c r="O6495" s="210">
        <f t="shared" si="1"/>
        <v>1</v>
      </c>
      <c r="P6495" s="211" t="str">
        <f>IFERROR(VLOOKUP(F6495,연간집계!D:E,2,FALSE),"")</f>
        <v>스탠다드 포토북 6*8 (하드/무광)</v>
      </c>
    </row>
    <row r="6496" spans="1:16" ht="12.75">
      <c r="A6496" s="201">
        <v>46052.832141203704</v>
      </c>
      <c r="B6496" s="202">
        <v>46052</v>
      </c>
      <c r="C6496" s="203" t="s">
        <v>14603</v>
      </c>
      <c r="D6496" s="203" t="s">
        <v>11</v>
      </c>
      <c r="E6496" s="204" t="s">
        <v>14604</v>
      </c>
      <c r="F6496" s="49" t="s">
        <v>1299</v>
      </c>
      <c r="G6496" s="203">
        <v>1</v>
      </c>
      <c r="H6496" s="203" t="s">
        <v>14605</v>
      </c>
      <c r="I6496" s="205" t="s">
        <v>5190</v>
      </c>
      <c r="J6496" s="206"/>
      <c r="K6496" s="203">
        <v>15</v>
      </c>
      <c r="L6496" s="207" t="s">
        <v>827</v>
      </c>
      <c r="M6496" s="208" t="s">
        <v>1629</v>
      </c>
      <c r="N6496" s="209">
        <f t="shared" si="0"/>
        <v>2026</v>
      </c>
      <c r="O6496" s="210">
        <f t="shared" si="1"/>
        <v>1</v>
      </c>
      <c r="P6496" s="211" t="str">
        <f>IFERROR(VLOOKUP(F6496,연간집계!D:E,2,FALSE),"")</f>
        <v>PCMS_우드월캘린더</v>
      </c>
    </row>
    <row r="6497" spans="1:16" ht="12.75">
      <c r="A6497" s="201">
        <v>46052.835138888891</v>
      </c>
      <c r="B6497" s="202">
        <v>46052</v>
      </c>
      <c r="C6497" s="203" t="s">
        <v>14606</v>
      </c>
      <c r="D6497" s="203" t="s">
        <v>11</v>
      </c>
      <c r="E6497" s="204" t="s">
        <v>14607</v>
      </c>
      <c r="F6497" s="49" t="s">
        <v>1299</v>
      </c>
      <c r="G6497" s="203">
        <v>1</v>
      </c>
      <c r="H6497" s="203" t="s">
        <v>14605</v>
      </c>
      <c r="I6497" s="205" t="s">
        <v>5190</v>
      </c>
      <c r="J6497" s="206"/>
      <c r="K6497" s="203">
        <v>15</v>
      </c>
      <c r="L6497" s="207" t="s">
        <v>827</v>
      </c>
      <c r="M6497" s="208" t="s">
        <v>1629</v>
      </c>
      <c r="N6497" s="209">
        <f t="shared" si="0"/>
        <v>2026</v>
      </c>
      <c r="O6497" s="210">
        <f t="shared" si="1"/>
        <v>1</v>
      </c>
      <c r="P6497" s="211" t="str">
        <f>IFERROR(VLOOKUP(F6497,연간집계!D:E,2,FALSE),"")</f>
        <v>PCMS_우드월캘린더</v>
      </c>
    </row>
    <row r="6498" spans="1:16" ht="12.75">
      <c r="A6498" s="201">
        <v>46052.838148148148</v>
      </c>
      <c r="B6498" s="202">
        <v>46052</v>
      </c>
      <c r="C6498" s="203" t="s">
        <v>14608</v>
      </c>
      <c r="D6498" s="203" t="s">
        <v>11</v>
      </c>
      <c r="E6498" s="204" t="s">
        <v>14609</v>
      </c>
      <c r="F6498" s="49" t="s">
        <v>1299</v>
      </c>
      <c r="G6498" s="203">
        <v>1</v>
      </c>
      <c r="H6498" s="203" t="s">
        <v>14605</v>
      </c>
      <c r="I6498" s="205" t="s">
        <v>5190</v>
      </c>
      <c r="J6498" s="206"/>
      <c r="K6498" s="203">
        <v>15</v>
      </c>
      <c r="L6498" s="207" t="s">
        <v>827</v>
      </c>
      <c r="M6498" s="208" t="s">
        <v>1629</v>
      </c>
      <c r="N6498" s="209">
        <f t="shared" si="0"/>
        <v>2026</v>
      </c>
      <c r="O6498" s="210">
        <f t="shared" si="1"/>
        <v>1</v>
      </c>
      <c r="P6498" s="211" t="str">
        <f>IFERROR(VLOOKUP(F6498,연간집계!D:E,2,FALSE),"")</f>
        <v>PCMS_우드월캘린더</v>
      </c>
    </row>
    <row r="6499" spans="1:16" ht="12.75">
      <c r="A6499" s="201">
        <v>46052.838159722225</v>
      </c>
      <c r="B6499" s="202">
        <v>46052</v>
      </c>
      <c r="C6499" s="203" t="s">
        <v>14610</v>
      </c>
      <c r="D6499" s="203" t="s">
        <v>11</v>
      </c>
      <c r="E6499" s="204" t="s">
        <v>14609</v>
      </c>
      <c r="F6499" s="49" t="s">
        <v>1299</v>
      </c>
      <c r="G6499" s="203">
        <v>1</v>
      </c>
      <c r="H6499" s="203" t="s">
        <v>14605</v>
      </c>
      <c r="I6499" s="205" t="s">
        <v>5190</v>
      </c>
      <c r="J6499" s="206"/>
      <c r="K6499" s="203">
        <v>15</v>
      </c>
      <c r="L6499" s="207" t="s">
        <v>827</v>
      </c>
      <c r="M6499" s="208" t="s">
        <v>1629</v>
      </c>
      <c r="N6499" s="209">
        <f t="shared" si="0"/>
        <v>2026</v>
      </c>
      <c r="O6499" s="210">
        <f t="shared" si="1"/>
        <v>1</v>
      </c>
      <c r="P6499" s="211" t="str">
        <f>IFERROR(VLOOKUP(F6499,연간집계!D:E,2,FALSE),"")</f>
        <v>PCMS_우드월캘린더</v>
      </c>
    </row>
    <row r="6500" spans="1:16" ht="12.75">
      <c r="A6500" s="201">
        <v>46052.841157407405</v>
      </c>
      <c r="B6500" s="202">
        <v>46052</v>
      </c>
      <c r="C6500" s="203" t="s">
        <v>14611</v>
      </c>
      <c r="D6500" s="203" t="s">
        <v>11</v>
      </c>
      <c r="E6500" s="204" t="s">
        <v>14612</v>
      </c>
      <c r="F6500" s="49" t="s">
        <v>1299</v>
      </c>
      <c r="G6500" s="203">
        <v>1</v>
      </c>
      <c r="H6500" s="203" t="s">
        <v>14605</v>
      </c>
      <c r="I6500" s="205" t="s">
        <v>5190</v>
      </c>
      <c r="J6500" s="206"/>
      <c r="K6500" s="203">
        <v>15</v>
      </c>
      <c r="L6500" s="207" t="s">
        <v>827</v>
      </c>
      <c r="M6500" s="208" t="s">
        <v>1629</v>
      </c>
      <c r="N6500" s="209">
        <f t="shared" si="0"/>
        <v>2026</v>
      </c>
      <c r="O6500" s="210">
        <f t="shared" si="1"/>
        <v>1</v>
      </c>
      <c r="P6500" s="211" t="str">
        <f>IFERROR(VLOOKUP(F6500,연간집계!D:E,2,FALSE),"")</f>
        <v>PCMS_우드월캘린더</v>
      </c>
    </row>
    <row r="6501" spans="1:16" ht="12.75">
      <c r="A6501" s="201">
        <v>46052.844155092593</v>
      </c>
      <c r="B6501" s="202">
        <v>46052</v>
      </c>
      <c r="C6501" s="203" t="s">
        <v>14613</v>
      </c>
      <c r="D6501" s="203" t="s">
        <v>11</v>
      </c>
      <c r="E6501" s="204" t="s">
        <v>14614</v>
      </c>
      <c r="F6501" s="49" t="s">
        <v>1299</v>
      </c>
      <c r="G6501" s="203">
        <v>1</v>
      </c>
      <c r="H6501" s="203" t="s">
        <v>14605</v>
      </c>
      <c r="I6501" s="205" t="s">
        <v>5190</v>
      </c>
      <c r="J6501" s="206"/>
      <c r="K6501" s="203">
        <v>15</v>
      </c>
      <c r="L6501" s="207" t="s">
        <v>827</v>
      </c>
      <c r="M6501" s="208" t="s">
        <v>1629</v>
      </c>
      <c r="N6501" s="209">
        <f t="shared" si="0"/>
        <v>2026</v>
      </c>
      <c r="O6501" s="210">
        <f t="shared" si="1"/>
        <v>1</v>
      </c>
      <c r="P6501" s="211" t="str">
        <f>IFERROR(VLOOKUP(F6501,연간집계!D:E,2,FALSE),"")</f>
        <v>PCMS_우드월캘린더</v>
      </c>
    </row>
    <row r="6502" spans="1:16" ht="12.75">
      <c r="A6502" s="201">
        <v>46052.883009259262</v>
      </c>
      <c r="B6502" s="202">
        <v>46052</v>
      </c>
      <c r="C6502" s="203" t="s">
        <v>14615</v>
      </c>
      <c r="D6502" s="203" t="s">
        <v>11</v>
      </c>
      <c r="E6502" s="204" t="s">
        <v>14616</v>
      </c>
      <c r="F6502" s="49" t="s">
        <v>1281</v>
      </c>
      <c r="G6502" s="203">
        <v>1</v>
      </c>
      <c r="H6502" s="203" t="s">
        <v>5853</v>
      </c>
      <c r="I6502" s="205" t="s">
        <v>2297</v>
      </c>
      <c r="J6502" s="206"/>
      <c r="K6502" s="203">
        <v>26</v>
      </c>
      <c r="L6502" s="207" t="s">
        <v>828</v>
      </c>
      <c r="M6502" s="208" t="s">
        <v>1541</v>
      </c>
      <c r="N6502" s="209">
        <f t="shared" si="0"/>
        <v>2026</v>
      </c>
      <c r="O6502" s="210">
        <f t="shared" si="1"/>
        <v>1</v>
      </c>
      <c r="P6502" s="211" t="str">
        <f>IFERROR(VLOOKUP(F6502,연간집계!D:E,2,FALSE),"")</f>
        <v>PCMS_빅캘린더</v>
      </c>
    </row>
    <row r="6503" spans="1:16" ht="12.75">
      <c r="A6503" s="201">
        <v>46052.906967592593</v>
      </c>
      <c r="B6503" s="202">
        <v>46052</v>
      </c>
      <c r="C6503" s="203" t="s">
        <v>14617</v>
      </c>
      <c r="D6503" s="203" t="s">
        <v>11</v>
      </c>
      <c r="E6503" s="204" t="s">
        <v>14618</v>
      </c>
      <c r="F6503" s="49" t="s">
        <v>838</v>
      </c>
      <c r="G6503" s="203">
        <v>3</v>
      </c>
      <c r="H6503" s="203" t="s">
        <v>3221</v>
      </c>
      <c r="I6503" s="205" t="s">
        <v>1453</v>
      </c>
      <c r="J6503" s="206"/>
      <c r="K6503" s="203">
        <v>24</v>
      </c>
      <c r="L6503" s="207" t="s">
        <v>827</v>
      </c>
      <c r="M6503" s="208" t="s">
        <v>1497</v>
      </c>
      <c r="N6503" s="209">
        <f t="shared" si="0"/>
        <v>2026</v>
      </c>
      <c r="O6503" s="210">
        <f t="shared" si="1"/>
        <v>1</v>
      </c>
      <c r="P6503" s="211" t="str">
        <f>IFERROR(VLOOKUP(F6503,연간집계!D:E,2,FALSE),"")</f>
        <v>스탠다드 포토북 6*8 (하드/무광)</v>
      </c>
    </row>
    <row r="6504" spans="1:16" ht="12.75">
      <c r="A6504" s="201">
        <v>46052.921979166669</v>
      </c>
      <c r="B6504" s="202">
        <v>46052</v>
      </c>
      <c r="C6504" s="203" t="s">
        <v>14619</v>
      </c>
      <c r="D6504" s="203" t="s">
        <v>11</v>
      </c>
      <c r="E6504" s="204" t="s">
        <v>14620</v>
      </c>
      <c r="F6504" s="49" t="s">
        <v>1281</v>
      </c>
      <c r="G6504" s="203">
        <v>2</v>
      </c>
      <c r="H6504" s="203" t="s">
        <v>5966</v>
      </c>
      <c r="I6504" s="205" t="s">
        <v>1842</v>
      </c>
      <c r="J6504" s="206"/>
      <c r="K6504" s="203">
        <v>26</v>
      </c>
      <c r="L6504" s="207" t="s">
        <v>827</v>
      </c>
      <c r="M6504" s="208" t="s">
        <v>1436</v>
      </c>
      <c r="N6504" s="209">
        <f t="shared" si="0"/>
        <v>2026</v>
      </c>
      <c r="O6504" s="210">
        <f t="shared" si="1"/>
        <v>1</v>
      </c>
      <c r="P6504" s="211" t="str">
        <f>IFERROR(VLOOKUP(F6504,연간집계!D:E,2,FALSE),"")</f>
        <v>PCMS_빅캘린더</v>
      </c>
    </row>
    <row r="6505" spans="1:16" ht="12.75">
      <c r="A6505" s="201">
        <v>46053.023460648146</v>
      </c>
      <c r="B6505" s="202">
        <v>46053</v>
      </c>
      <c r="C6505" s="203" t="s">
        <v>14621</v>
      </c>
      <c r="D6505" s="203" t="s">
        <v>11</v>
      </c>
      <c r="E6505" s="204" t="s">
        <v>14622</v>
      </c>
      <c r="F6505" s="49" t="s">
        <v>838</v>
      </c>
      <c r="G6505" s="203">
        <v>1</v>
      </c>
      <c r="H6505" s="203" t="s">
        <v>14623</v>
      </c>
      <c r="I6505" s="205" t="s">
        <v>1440</v>
      </c>
      <c r="J6505" s="206"/>
      <c r="K6505" s="203">
        <v>52</v>
      </c>
      <c r="L6505" s="207" t="s">
        <v>827</v>
      </c>
      <c r="M6505" s="208" t="s">
        <v>1436</v>
      </c>
      <c r="N6505" s="209">
        <f t="shared" si="0"/>
        <v>2026</v>
      </c>
      <c r="O6505" s="210">
        <f t="shared" si="1"/>
        <v>1</v>
      </c>
      <c r="P6505" s="211" t="str">
        <f>IFERROR(VLOOKUP(F6505,연간집계!D:E,2,FALSE),"")</f>
        <v>스탠다드 포토북 6*8 (하드/무광)</v>
      </c>
    </row>
    <row r="6506" spans="1:16" ht="12.75">
      <c r="A6506" s="201">
        <v>46053.035474537035</v>
      </c>
      <c r="B6506" s="202">
        <v>46053</v>
      </c>
      <c r="C6506" s="203" t="s">
        <v>14624</v>
      </c>
      <c r="D6506" s="203" t="s">
        <v>11</v>
      </c>
      <c r="E6506" s="204" t="s">
        <v>14625</v>
      </c>
      <c r="F6506" s="49" t="s">
        <v>856</v>
      </c>
      <c r="G6506" s="203">
        <v>1</v>
      </c>
      <c r="H6506" s="203" t="s">
        <v>14626</v>
      </c>
      <c r="I6506" s="205" t="s">
        <v>1440</v>
      </c>
      <c r="J6506" s="206"/>
      <c r="K6506" s="203">
        <v>46</v>
      </c>
      <c r="L6506" s="207" t="s">
        <v>827</v>
      </c>
      <c r="M6506" s="208" t="s">
        <v>1436</v>
      </c>
      <c r="N6506" s="209">
        <f t="shared" si="0"/>
        <v>2026</v>
      </c>
      <c r="O6506" s="210">
        <f t="shared" si="1"/>
        <v>1</v>
      </c>
      <c r="P6506" s="211" t="str">
        <f>IFERROR(VLOOKUP(F6506,연간집계!D:E,2,FALSE),"")</f>
        <v>스탠다드 포토북 8*8 (하드/무광)</v>
      </c>
    </row>
    <row r="6507" spans="1:16" ht="12.75">
      <c r="A6507" s="201">
        <v>46053.035486111112</v>
      </c>
      <c r="B6507" s="202">
        <v>46053</v>
      </c>
      <c r="C6507" s="203" t="s">
        <v>14627</v>
      </c>
      <c r="D6507" s="203" t="s">
        <v>11</v>
      </c>
      <c r="E6507" s="204" t="s">
        <v>14625</v>
      </c>
      <c r="F6507" s="49" t="s">
        <v>856</v>
      </c>
      <c r="G6507" s="203">
        <v>1</v>
      </c>
      <c r="H6507" s="203" t="s">
        <v>14626</v>
      </c>
      <c r="I6507" s="205" t="s">
        <v>1440</v>
      </c>
      <c r="J6507" s="206"/>
      <c r="K6507" s="203">
        <v>44</v>
      </c>
      <c r="L6507" s="207" t="s">
        <v>827</v>
      </c>
      <c r="M6507" s="208" t="s">
        <v>1436</v>
      </c>
      <c r="N6507" s="209">
        <f t="shared" si="0"/>
        <v>2026</v>
      </c>
      <c r="O6507" s="210">
        <f t="shared" si="1"/>
        <v>1</v>
      </c>
      <c r="P6507" s="211" t="str">
        <f>IFERROR(VLOOKUP(F6507,연간집계!D:E,2,FALSE),"")</f>
        <v>스탠다드 포토북 8*8 (하드/무광)</v>
      </c>
    </row>
    <row r="6508" spans="1:16" ht="12.75">
      <c r="A6508" s="201">
        <v>46053.08630787037</v>
      </c>
      <c r="B6508" s="202">
        <v>46053</v>
      </c>
      <c r="C6508" s="203" t="s">
        <v>14628</v>
      </c>
      <c r="D6508" s="203" t="s">
        <v>11</v>
      </c>
      <c r="E6508" s="204" t="s">
        <v>14629</v>
      </c>
      <c r="F6508" s="49" t="s">
        <v>1247</v>
      </c>
      <c r="G6508" s="203">
        <v>1</v>
      </c>
      <c r="H6508" s="203" t="s">
        <v>14630</v>
      </c>
      <c r="I6508" s="205" t="s">
        <v>1501</v>
      </c>
      <c r="J6508" s="206"/>
      <c r="K6508" s="203">
        <v>48</v>
      </c>
      <c r="L6508" s="207" t="s">
        <v>828</v>
      </c>
      <c r="M6508" s="208" t="s">
        <v>1471</v>
      </c>
      <c r="N6508" s="209">
        <f t="shared" si="0"/>
        <v>2026</v>
      </c>
      <c r="O6508" s="210">
        <f t="shared" si="1"/>
        <v>1</v>
      </c>
      <c r="P6508" s="211" t="str">
        <f>IFERROR(VLOOKUP(F6508,연간집계!D:E,2,FALSE),"")</f>
        <v>모바일 포토북 197 (여행)</v>
      </c>
    </row>
    <row r="6509" spans="1:16" ht="12.75">
      <c r="A6509" s="201">
        <v>46053.163865740738</v>
      </c>
      <c r="B6509" s="202">
        <v>46053</v>
      </c>
      <c r="C6509" s="203" t="s">
        <v>14631</v>
      </c>
      <c r="D6509" s="203" t="s">
        <v>11</v>
      </c>
      <c r="E6509" s="204" t="s">
        <v>14632</v>
      </c>
      <c r="F6509" s="49" t="s">
        <v>1362</v>
      </c>
      <c r="G6509" s="203">
        <v>3</v>
      </c>
      <c r="H6509" s="203" t="s">
        <v>7271</v>
      </c>
      <c r="I6509" s="205" t="s">
        <v>1440</v>
      </c>
      <c r="J6509" s="206"/>
      <c r="K6509" s="203">
        <v>1</v>
      </c>
      <c r="L6509" s="207" t="s">
        <v>827</v>
      </c>
      <c r="M6509" s="208" t="s">
        <v>4034</v>
      </c>
      <c r="N6509" s="209">
        <f t="shared" si="0"/>
        <v>2026</v>
      </c>
      <c r="O6509" s="210">
        <f t="shared" si="1"/>
        <v>1</v>
      </c>
      <c r="P6509" s="211" t="str">
        <f>IFERROR(VLOOKUP(F6509,연간집계!D:E,2,FALSE),"")</f>
        <v>PCMS_포스터 210 (무광)</v>
      </c>
    </row>
    <row r="6510" spans="1:16" ht="12.75">
      <c r="A6510" s="201">
        <v>46053.163877314815</v>
      </c>
      <c r="B6510" s="202">
        <v>46053</v>
      </c>
      <c r="C6510" s="203" t="s">
        <v>14633</v>
      </c>
      <c r="D6510" s="203" t="s">
        <v>11</v>
      </c>
      <c r="E6510" s="204" t="s">
        <v>14632</v>
      </c>
      <c r="F6510" s="49" t="s">
        <v>1362</v>
      </c>
      <c r="G6510" s="203">
        <v>2</v>
      </c>
      <c r="H6510" s="203" t="s">
        <v>7271</v>
      </c>
      <c r="I6510" s="205" t="s">
        <v>1440</v>
      </c>
      <c r="J6510" s="206"/>
      <c r="K6510" s="203">
        <v>1</v>
      </c>
      <c r="L6510" s="207" t="s">
        <v>827</v>
      </c>
      <c r="M6510" s="208" t="s">
        <v>4034</v>
      </c>
      <c r="N6510" s="209">
        <f t="shared" si="0"/>
        <v>2026</v>
      </c>
      <c r="O6510" s="210">
        <f t="shared" si="1"/>
        <v>1</v>
      </c>
      <c r="P6510" s="211" t="str">
        <f>IFERROR(VLOOKUP(F6510,연간집계!D:E,2,FALSE),"")</f>
        <v>PCMS_포스터 210 (무광)</v>
      </c>
    </row>
    <row r="6511" spans="1:16" ht="12.75">
      <c r="A6511" s="201">
        <v>46053.163888888892</v>
      </c>
      <c r="B6511" s="202">
        <v>46053</v>
      </c>
      <c r="C6511" s="203" t="s">
        <v>14634</v>
      </c>
      <c r="D6511" s="203" t="s">
        <v>11</v>
      </c>
      <c r="E6511" s="204" t="s">
        <v>14632</v>
      </c>
      <c r="F6511" s="49" t="s">
        <v>1362</v>
      </c>
      <c r="G6511" s="203">
        <v>2</v>
      </c>
      <c r="H6511" s="203" t="s">
        <v>7271</v>
      </c>
      <c r="I6511" s="205" t="s">
        <v>1440</v>
      </c>
      <c r="J6511" s="206"/>
      <c r="K6511" s="203">
        <v>1</v>
      </c>
      <c r="L6511" s="207" t="s">
        <v>827</v>
      </c>
      <c r="M6511" s="208" t="s">
        <v>4034</v>
      </c>
      <c r="N6511" s="209">
        <f t="shared" si="0"/>
        <v>2026</v>
      </c>
      <c r="O6511" s="210">
        <f t="shared" si="1"/>
        <v>1</v>
      </c>
      <c r="P6511" s="211" t="str">
        <f>IFERROR(VLOOKUP(F6511,연간집계!D:E,2,FALSE),"")</f>
        <v>PCMS_포스터 210 (무광)</v>
      </c>
    </row>
    <row r="6512" spans="1:16" ht="12.75">
      <c r="A6512" s="201">
        <v>46053.417569444442</v>
      </c>
      <c r="B6512" s="202">
        <v>46053</v>
      </c>
      <c r="C6512" s="203" t="s">
        <v>14635</v>
      </c>
      <c r="D6512" s="203" t="s">
        <v>11</v>
      </c>
      <c r="E6512" s="204" t="s">
        <v>14636</v>
      </c>
      <c r="F6512" s="49" t="s">
        <v>1043</v>
      </c>
      <c r="G6512" s="203">
        <v>1</v>
      </c>
      <c r="H6512" s="203" t="s">
        <v>14637</v>
      </c>
      <c r="I6512" s="205" t="s">
        <v>2106</v>
      </c>
      <c r="J6512" s="206"/>
      <c r="K6512" s="203">
        <v>100</v>
      </c>
      <c r="L6512" s="207" t="s">
        <v>827</v>
      </c>
      <c r="M6512" s="208" t="s">
        <v>1436</v>
      </c>
      <c r="N6512" s="209">
        <f t="shared" si="0"/>
        <v>2026</v>
      </c>
      <c r="O6512" s="210">
        <f t="shared" si="1"/>
        <v>1</v>
      </c>
      <c r="P6512" s="211" t="str">
        <f>IFERROR(VLOOKUP(F6512,연간집계!D:E,2,FALSE),"")</f>
        <v>프리북 198 (하드)</v>
      </c>
    </row>
    <row r="6513" spans="1:16" ht="12.75">
      <c r="A6513" s="201">
        <v>46053.474236111113</v>
      </c>
      <c r="B6513" s="202">
        <v>46053</v>
      </c>
      <c r="C6513" s="203" t="s">
        <v>14638</v>
      </c>
      <c r="D6513" s="203" t="s">
        <v>11</v>
      </c>
      <c r="E6513" s="204" t="s">
        <v>14639</v>
      </c>
      <c r="F6513" s="49" t="s">
        <v>847</v>
      </c>
      <c r="G6513" s="203">
        <v>1</v>
      </c>
      <c r="H6513" s="203" t="s">
        <v>4563</v>
      </c>
      <c r="I6513" s="205" t="s">
        <v>1440</v>
      </c>
      <c r="J6513" s="206"/>
      <c r="K6513" s="203">
        <v>24</v>
      </c>
      <c r="L6513" s="207" t="s">
        <v>827</v>
      </c>
      <c r="M6513" s="208" t="s">
        <v>1471</v>
      </c>
      <c r="N6513" s="209">
        <f t="shared" si="0"/>
        <v>2026</v>
      </c>
      <c r="O6513" s="210">
        <f t="shared" si="1"/>
        <v>1</v>
      </c>
      <c r="P6513" s="211" t="str">
        <f>IFERROR(VLOOKUP(F6513,연간집계!D:E,2,FALSE),"")</f>
        <v>스탠다드 포토북 8*11 (하드/무광)</v>
      </c>
    </row>
    <row r="6514" spans="1:16" ht="12.75">
      <c r="A6514" s="201">
        <v>46053.47724537037</v>
      </c>
      <c r="B6514" s="202">
        <v>46053</v>
      </c>
      <c r="C6514" s="203" t="s">
        <v>14640</v>
      </c>
      <c r="D6514" s="203" t="s">
        <v>11</v>
      </c>
      <c r="E6514" s="204" t="s">
        <v>14641</v>
      </c>
      <c r="F6514" s="49" t="s">
        <v>1284</v>
      </c>
      <c r="G6514" s="203">
        <v>8</v>
      </c>
      <c r="H6514" s="203" t="s">
        <v>444</v>
      </c>
      <c r="I6514" s="205" t="s">
        <v>1501</v>
      </c>
      <c r="J6514" s="206"/>
      <c r="K6514" s="203">
        <v>26</v>
      </c>
      <c r="L6514" s="207" t="s">
        <v>827</v>
      </c>
      <c r="M6514" s="208" t="s">
        <v>1514</v>
      </c>
      <c r="N6514" s="209">
        <f t="shared" si="0"/>
        <v>2026</v>
      </c>
      <c r="O6514" s="210">
        <f t="shared" si="1"/>
        <v>1</v>
      </c>
      <c r="P6514" s="211" t="str">
        <f>IFERROR(VLOOKUP(F6514,연간집계!D:E,2,FALSE),"")</f>
        <v>PCMS_스탠다드캘린더</v>
      </c>
    </row>
    <row r="6515" spans="1:16" ht="12.75">
      <c r="A6515" s="201">
        <v>46053.480243055557</v>
      </c>
      <c r="B6515" s="202">
        <v>46053</v>
      </c>
      <c r="C6515" s="203" t="s">
        <v>14642</v>
      </c>
      <c r="D6515" s="203" t="s">
        <v>11</v>
      </c>
      <c r="E6515" s="204" t="s">
        <v>14643</v>
      </c>
      <c r="F6515" s="49" t="s">
        <v>1266</v>
      </c>
      <c r="G6515" s="203">
        <v>5</v>
      </c>
      <c r="H6515" s="203" t="s">
        <v>14644</v>
      </c>
      <c r="I6515" s="205" t="s">
        <v>1440</v>
      </c>
      <c r="J6515" s="206"/>
      <c r="K6515" s="203">
        <v>26</v>
      </c>
      <c r="L6515" s="207" t="s">
        <v>827</v>
      </c>
      <c r="M6515" s="208" t="s">
        <v>1629</v>
      </c>
      <c r="N6515" s="209">
        <f t="shared" si="0"/>
        <v>2026</v>
      </c>
      <c r="O6515" s="210">
        <f t="shared" si="1"/>
        <v>1</v>
      </c>
      <c r="P6515" s="211" t="str">
        <f>IFERROR(VLOOKUP(F6515,연간집계!D:E,2,FALSE),"")</f>
        <v>PCMS_롱캘린더</v>
      </c>
    </row>
    <row r="6516" spans="1:16" ht="12.75">
      <c r="A6516" s="201">
        <v>46053.480266203704</v>
      </c>
      <c r="B6516" s="202">
        <v>46053</v>
      </c>
      <c r="C6516" s="203" t="s">
        <v>14645</v>
      </c>
      <c r="D6516" s="203" t="s">
        <v>11</v>
      </c>
      <c r="E6516" s="204" t="s">
        <v>14646</v>
      </c>
      <c r="F6516" s="49" t="s">
        <v>1284</v>
      </c>
      <c r="G6516" s="203">
        <v>2</v>
      </c>
      <c r="H6516" s="203" t="s">
        <v>444</v>
      </c>
      <c r="I6516" s="205" t="s">
        <v>1501</v>
      </c>
      <c r="J6516" s="206"/>
      <c r="K6516" s="203">
        <v>26</v>
      </c>
      <c r="L6516" s="207" t="s">
        <v>827</v>
      </c>
      <c r="M6516" s="208" t="s">
        <v>1514</v>
      </c>
      <c r="N6516" s="209">
        <f t="shared" si="0"/>
        <v>2026</v>
      </c>
      <c r="O6516" s="210">
        <f t="shared" si="1"/>
        <v>1</v>
      </c>
      <c r="P6516" s="211" t="str">
        <f>IFERROR(VLOOKUP(F6516,연간집계!D:E,2,FALSE),"")</f>
        <v>PCMS_스탠다드캘린더</v>
      </c>
    </row>
    <row r="6517" spans="1:16" ht="12.75">
      <c r="A6517" s="201">
        <v>46053.560810185183</v>
      </c>
      <c r="B6517" s="202">
        <v>46053</v>
      </c>
      <c r="C6517" s="203" t="s">
        <v>14647</v>
      </c>
      <c r="D6517" s="203" t="s">
        <v>11</v>
      </c>
      <c r="E6517" s="204" t="s">
        <v>14648</v>
      </c>
      <c r="F6517" s="49" t="s">
        <v>1386</v>
      </c>
      <c r="G6517" s="203">
        <v>3</v>
      </c>
      <c r="H6517" s="203" t="s">
        <v>1513</v>
      </c>
      <c r="I6517" s="205" t="s">
        <v>3363</v>
      </c>
      <c r="J6517" s="206"/>
      <c r="K6517" s="203">
        <v>106</v>
      </c>
      <c r="L6517" s="207" t="s">
        <v>827</v>
      </c>
      <c r="M6517" s="208" t="s">
        <v>1436</v>
      </c>
      <c r="N6517" s="209">
        <f t="shared" si="0"/>
        <v>2026</v>
      </c>
      <c r="O6517" s="210">
        <f t="shared" si="1"/>
        <v>1</v>
      </c>
      <c r="P6517" s="211" t="str">
        <f>IFERROR(VLOOKUP(F6517,연간집계!D:E,2,FALSE),"")</f>
        <v>포토엽서팩</v>
      </c>
    </row>
    <row r="6518" spans="1:16" ht="12.75">
      <c r="A6518" s="201">
        <v>46053.57576388889</v>
      </c>
      <c r="B6518" s="202">
        <v>46053</v>
      </c>
      <c r="C6518" s="203" t="s">
        <v>14649</v>
      </c>
      <c r="D6518" s="203" t="s">
        <v>11</v>
      </c>
      <c r="E6518" s="204" t="s">
        <v>14650</v>
      </c>
      <c r="F6518" s="49" t="s">
        <v>1056</v>
      </c>
      <c r="G6518" s="203">
        <v>1</v>
      </c>
      <c r="H6518" s="203" t="s">
        <v>2046</v>
      </c>
      <c r="I6518" s="205" t="s">
        <v>1440</v>
      </c>
      <c r="J6518" s="206"/>
      <c r="K6518" s="203">
        <v>160</v>
      </c>
      <c r="L6518" s="207" t="s">
        <v>827</v>
      </c>
      <c r="M6518" s="208" t="s">
        <v>1436</v>
      </c>
      <c r="N6518" s="209">
        <f t="shared" si="0"/>
        <v>2026</v>
      </c>
      <c r="O6518" s="210">
        <f t="shared" si="1"/>
        <v>1</v>
      </c>
      <c r="P6518" s="211" t="str">
        <f>IFERROR(VLOOKUP(F6518,연간집계!D:E,2,FALSE),"")</f>
        <v>프리북 150 (소프트)</v>
      </c>
    </row>
    <row r="6519" spans="1:16" ht="12.75">
      <c r="A6519" s="201">
        <v>46053.602627314816</v>
      </c>
      <c r="B6519" s="202">
        <v>46053</v>
      </c>
      <c r="C6519" s="203" t="s">
        <v>14651</v>
      </c>
      <c r="D6519" s="203" t="s">
        <v>11</v>
      </c>
      <c r="E6519" s="204" t="s">
        <v>14652</v>
      </c>
      <c r="F6519" s="49" t="s">
        <v>890</v>
      </c>
      <c r="G6519" s="203">
        <v>1</v>
      </c>
      <c r="H6519" s="203" t="s">
        <v>10678</v>
      </c>
      <c r="I6519" s="205" t="s">
        <v>1566</v>
      </c>
      <c r="J6519" s="208" t="s">
        <v>1664</v>
      </c>
      <c r="K6519" s="203">
        <v>64</v>
      </c>
      <c r="L6519" s="207" t="s">
        <v>827</v>
      </c>
      <c r="M6519" s="208" t="s">
        <v>1436</v>
      </c>
      <c r="N6519" s="209">
        <f t="shared" si="0"/>
        <v>2026</v>
      </c>
      <c r="O6519" s="210">
        <f t="shared" si="1"/>
        <v>1</v>
      </c>
      <c r="P6519" s="211" t="str">
        <f>IFERROR(VLOOKUP(F6519,연간집계!D:E,2,FALSE),"")</f>
        <v>메모리북</v>
      </c>
    </row>
    <row r="6520" spans="1:16" ht="12.75">
      <c r="A6520" s="201">
        <v>46053.608599537038</v>
      </c>
      <c r="B6520" s="202">
        <v>46053</v>
      </c>
      <c r="C6520" s="203" t="s">
        <v>14653</v>
      </c>
      <c r="D6520" s="203" t="s">
        <v>11</v>
      </c>
      <c r="E6520" s="204" t="s">
        <v>14654</v>
      </c>
      <c r="F6520" s="49" t="s">
        <v>1347</v>
      </c>
      <c r="G6520" s="203">
        <v>6</v>
      </c>
      <c r="H6520" s="203" t="s">
        <v>14655</v>
      </c>
      <c r="I6520" s="205" t="s">
        <v>2731</v>
      </c>
      <c r="J6520" s="208" t="s">
        <v>1487</v>
      </c>
      <c r="K6520" s="203">
        <v>1</v>
      </c>
      <c r="L6520" s="207" t="s">
        <v>827</v>
      </c>
      <c r="M6520" s="208" t="s">
        <v>3592</v>
      </c>
      <c r="N6520" s="209">
        <f t="shared" si="0"/>
        <v>2026</v>
      </c>
      <c r="O6520" s="210">
        <f t="shared" si="1"/>
        <v>1</v>
      </c>
      <c r="P6520" s="211" t="str">
        <f>IFERROR(VLOOKUP(F6520,연간집계!D:E,2,FALSE),"")</f>
        <v>아크릴키링</v>
      </c>
    </row>
    <row r="6521" spans="1:16" ht="12.75">
      <c r="A6521" s="201">
        <v>46053.623553240737</v>
      </c>
      <c r="B6521" s="202">
        <v>46053</v>
      </c>
      <c r="C6521" s="203" t="s">
        <v>14656</v>
      </c>
      <c r="D6521" s="203" t="s">
        <v>11</v>
      </c>
      <c r="E6521" s="204" t="s">
        <v>14657</v>
      </c>
      <c r="F6521" s="49" t="s">
        <v>1051</v>
      </c>
      <c r="G6521" s="203">
        <v>2</v>
      </c>
      <c r="H6521" s="203" t="s">
        <v>11947</v>
      </c>
      <c r="I6521" s="205" t="s">
        <v>1440</v>
      </c>
      <c r="J6521" s="206"/>
      <c r="K6521" s="203">
        <v>88</v>
      </c>
      <c r="L6521" s="207" t="s">
        <v>827</v>
      </c>
      <c r="M6521" s="208" t="s">
        <v>1629</v>
      </c>
      <c r="N6521" s="209">
        <f t="shared" si="0"/>
        <v>2026</v>
      </c>
      <c r="O6521" s="210">
        <f t="shared" si="1"/>
        <v>1</v>
      </c>
      <c r="P6521" s="211" t="str">
        <f>IFERROR(VLOOKUP(F6521,연간집계!D:E,2,FALSE),"")</f>
        <v>프리북A4 (하드)</v>
      </c>
    </row>
    <row r="6522" spans="1:16" ht="12.75">
      <c r="A6522" s="201">
        <v>46053.638506944444</v>
      </c>
      <c r="B6522" s="202">
        <v>46053</v>
      </c>
      <c r="C6522" s="203" t="s">
        <v>14658</v>
      </c>
      <c r="D6522" s="203" t="s">
        <v>11</v>
      </c>
      <c r="E6522" s="204" t="s">
        <v>14659</v>
      </c>
      <c r="F6522" s="49" t="s">
        <v>1018</v>
      </c>
      <c r="G6522" s="203">
        <v>5</v>
      </c>
      <c r="H6522" s="203" t="s">
        <v>14660</v>
      </c>
      <c r="I6522" s="205" t="s">
        <v>1435</v>
      </c>
      <c r="J6522" s="208" t="s">
        <v>1435</v>
      </c>
      <c r="K6522" s="203">
        <v>80</v>
      </c>
      <c r="L6522" s="207" t="s">
        <v>827</v>
      </c>
      <c r="M6522" s="208" t="s">
        <v>1436</v>
      </c>
      <c r="N6522" s="209">
        <f t="shared" si="0"/>
        <v>2026</v>
      </c>
      <c r="O6522" s="210">
        <f t="shared" si="1"/>
        <v>1</v>
      </c>
      <c r="P6522" s="211" t="str">
        <f>IFERROR(VLOOKUP(F6522,연간집계!D:E,2,FALSE),"")</f>
        <v>트래블북 A5 (쿠션하드/78p)</v>
      </c>
    </row>
    <row r="6523" spans="1:16" ht="12.75">
      <c r="A6523" s="201">
        <v>46053.680289351854</v>
      </c>
      <c r="B6523" s="202">
        <v>46053</v>
      </c>
      <c r="C6523" s="203" t="s">
        <v>14661</v>
      </c>
      <c r="D6523" s="203" t="s">
        <v>11</v>
      </c>
      <c r="E6523" s="204" t="s">
        <v>14662</v>
      </c>
      <c r="F6523" s="49" t="s">
        <v>838</v>
      </c>
      <c r="G6523" s="203">
        <v>1</v>
      </c>
      <c r="H6523" s="203" t="s">
        <v>9687</v>
      </c>
      <c r="I6523" s="205" t="s">
        <v>1453</v>
      </c>
      <c r="J6523" s="206"/>
      <c r="K6523" s="203">
        <v>26</v>
      </c>
      <c r="L6523" s="207" t="s">
        <v>827</v>
      </c>
      <c r="M6523" s="208" t="s">
        <v>1502</v>
      </c>
      <c r="N6523" s="209">
        <f t="shared" si="0"/>
        <v>2026</v>
      </c>
      <c r="O6523" s="210">
        <f t="shared" si="1"/>
        <v>1</v>
      </c>
      <c r="P6523" s="211" t="str">
        <f>IFERROR(VLOOKUP(F6523,연간집계!D:E,2,FALSE),"")</f>
        <v>스탠다드 포토북 6*8 (하드/무광)</v>
      </c>
    </row>
    <row r="6524" spans="1:16" ht="12.75">
      <c r="A6524" s="201">
        <v>46053.683287037034</v>
      </c>
      <c r="B6524" s="202">
        <v>46053</v>
      </c>
      <c r="C6524" s="203" t="s">
        <v>14663</v>
      </c>
      <c r="D6524" s="203" t="s">
        <v>11</v>
      </c>
      <c r="E6524" s="204" t="s">
        <v>14664</v>
      </c>
      <c r="F6524" s="49" t="s">
        <v>847</v>
      </c>
      <c r="G6524" s="203">
        <v>1</v>
      </c>
      <c r="H6524" s="203" t="s">
        <v>14665</v>
      </c>
      <c r="I6524" s="205" t="s">
        <v>5118</v>
      </c>
      <c r="J6524" s="206"/>
      <c r="K6524" s="203">
        <v>42</v>
      </c>
      <c r="L6524" s="207" t="s">
        <v>827</v>
      </c>
      <c r="M6524" s="208" t="s">
        <v>5021</v>
      </c>
      <c r="N6524" s="209">
        <f t="shared" si="0"/>
        <v>2026</v>
      </c>
      <c r="O6524" s="210">
        <f t="shared" si="1"/>
        <v>1</v>
      </c>
      <c r="P6524" s="211" t="str">
        <f>IFERROR(VLOOKUP(F6524,연간집계!D:E,2,FALSE),"")</f>
        <v>스탠다드 포토북 8*11 (하드/무광)</v>
      </c>
    </row>
    <row r="6525" spans="1:16" ht="12.75">
      <c r="A6525" s="201">
        <v>46053.686284722222</v>
      </c>
      <c r="B6525" s="202">
        <v>46053</v>
      </c>
      <c r="C6525" s="203" t="s">
        <v>14666</v>
      </c>
      <c r="D6525" s="203" t="s">
        <v>11</v>
      </c>
      <c r="E6525" s="204" t="s">
        <v>14667</v>
      </c>
      <c r="F6525" s="49" t="s">
        <v>847</v>
      </c>
      <c r="G6525" s="203">
        <v>1</v>
      </c>
      <c r="H6525" s="203" t="s">
        <v>14665</v>
      </c>
      <c r="I6525" s="205" t="s">
        <v>5118</v>
      </c>
      <c r="J6525" s="206"/>
      <c r="K6525" s="203">
        <v>42</v>
      </c>
      <c r="L6525" s="207" t="s">
        <v>827</v>
      </c>
      <c r="M6525" s="208" t="s">
        <v>5021</v>
      </c>
      <c r="N6525" s="209">
        <f t="shared" si="0"/>
        <v>2026</v>
      </c>
      <c r="O6525" s="210">
        <f t="shared" si="1"/>
        <v>1</v>
      </c>
      <c r="P6525" s="211" t="str">
        <f>IFERROR(VLOOKUP(F6525,연간집계!D:E,2,FALSE),"")</f>
        <v>스탠다드 포토북 8*11 (하드/무광)</v>
      </c>
    </row>
    <row r="6526" spans="1:16" ht="12.75">
      <c r="A6526" s="201">
        <v>46053.689282407409</v>
      </c>
      <c r="B6526" s="202">
        <v>46053</v>
      </c>
      <c r="C6526" s="203" t="s">
        <v>14668</v>
      </c>
      <c r="D6526" s="203" t="s">
        <v>11</v>
      </c>
      <c r="E6526" s="204" t="s">
        <v>14669</v>
      </c>
      <c r="F6526" s="49" t="s">
        <v>847</v>
      </c>
      <c r="G6526" s="203">
        <v>1</v>
      </c>
      <c r="H6526" s="203" t="s">
        <v>14665</v>
      </c>
      <c r="I6526" s="205" t="s">
        <v>5118</v>
      </c>
      <c r="J6526" s="206"/>
      <c r="K6526" s="203">
        <v>42</v>
      </c>
      <c r="L6526" s="207" t="s">
        <v>827</v>
      </c>
      <c r="M6526" s="208" t="s">
        <v>5021</v>
      </c>
      <c r="N6526" s="209">
        <f t="shared" si="0"/>
        <v>2026</v>
      </c>
      <c r="O6526" s="210">
        <f t="shared" si="1"/>
        <v>1</v>
      </c>
      <c r="P6526" s="211" t="str">
        <f>IFERROR(VLOOKUP(F6526,연간집계!D:E,2,FALSE),"")</f>
        <v>스탠다드 포토북 8*11 (하드/무광)</v>
      </c>
    </row>
    <row r="6527" spans="1:16" ht="12.75">
      <c r="A6527" s="201">
        <v>46053.701226851852</v>
      </c>
      <c r="B6527" s="202">
        <v>46053</v>
      </c>
      <c r="C6527" s="203" t="s">
        <v>14670</v>
      </c>
      <c r="D6527" s="203" t="s">
        <v>11</v>
      </c>
      <c r="E6527" s="204" t="s">
        <v>14671</v>
      </c>
      <c r="F6527" s="49" t="s">
        <v>865</v>
      </c>
      <c r="G6527" s="203">
        <v>1</v>
      </c>
      <c r="H6527" s="203" t="s">
        <v>14672</v>
      </c>
      <c r="I6527" s="205" t="s">
        <v>1440</v>
      </c>
      <c r="J6527" s="206"/>
      <c r="K6527" s="203">
        <v>32</v>
      </c>
      <c r="L6527" s="207" t="s">
        <v>827</v>
      </c>
      <c r="M6527" s="208" t="s">
        <v>1436</v>
      </c>
      <c r="N6527" s="209">
        <f t="shared" si="0"/>
        <v>2026</v>
      </c>
      <c r="O6527" s="210">
        <f t="shared" si="1"/>
        <v>1</v>
      </c>
      <c r="P6527" s="211" t="str">
        <f>IFERROR(VLOOKUP(F6527,연간집계!D:E,2,FALSE),"")</f>
        <v>스탠다드 포토북 8*6 (하드/무광)</v>
      </c>
    </row>
    <row r="6528" spans="1:16" ht="12.75">
      <c r="A6528" s="201">
        <v>46053.734155092592</v>
      </c>
      <c r="B6528" s="202">
        <v>46053</v>
      </c>
      <c r="C6528" s="203" t="s">
        <v>14673</v>
      </c>
      <c r="D6528" s="203" t="s">
        <v>11</v>
      </c>
      <c r="E6528" s="204" t="s">
        <v>14674</v>
      </c>
      <c r="F6528" s="49" t="s">
        <v>838</v>
      </c>
      <c r="G6528" s="203">
        <v>1</v>
      </c>
      <c r="H6528" s="203" t="s">
        <v>14675</v>
      </c>
      <c r="I6528" s="205" t="s">
        <v>1510</v>
      </c>
      <c r="J6528" s="206"/>
      <c r="K6528" s="203">
        <v>24</v>
      </c>
      <c r="L6528" s="207" t="s">
        <v>827</v>
      </c>
      <c r="M6528" s="208" t="s">
        <v>1436</v>
      </c>
      <c r="N6528" s="209">
        <f t="shared" si="0"/>
        <v>2026</v>
      </c>
      <c r="O6528" s="210">
        <f t="shared" si="1"/>
        <v>1</v>
      </c>
      <c r="P6528" s="211" t="str">
        <f>IFERROR(VLOOKUP(F6528,연간집계!D:E,2,FALSE),"")</f>
        <v>스탠다드 포토북 6*8 (하드/무광)</v>
      </c>
    </row>
    <row r="6529" spans="1:16" ht="12.75">
      <c r="A6529" s="201">
        <v>46053.734166666669</v>
      </c>
      <c r="B6529" s="202">
        <v>46053</v>
      </c>
      <c r="C6529" s="203" t="s">
        <v>14676</v>
      </c>
      <c r="D6529" s="203" t="s">
        <v>11</v>
      </c>
      <c r="E6529" s="204" t="s">
        <v>14677</v>
      </c>
      <c r="F6529" s="49" t="s">
        <v>847</v>
      </c>
      <c r="G6529" s="203">
        <v>1</v>
      </c>
      <c r="H6529" s="203" t="s">
        <v>14665</v>
      </c>
      <c r="I6529" s="205" t="s">
        <v>5118</v>
      </c>
      <c r="J6529" s="206"/>
      <c r="K6529" s="203">
        <v>42</v>
      </c>
      <c r="L6529" s="207" t="s">
        <v>827</v>
      </c>
      <c r="M6529" s="208" t="s">
        <v>5021</v>
      </c>
      <c r="N6529" s="209">
        <f t="shared" si="0"/>
        <v>2026</v>
      </c>
      <c r="O6529" s="210">
        <f t="shared" si="1"/>
        <v>1</v>
      </c>
      <c r="P6529" s="211" t="str">
        <f>IFERROR(VLOOKUP(F6529,연간집계!D:E,2,FALSE),"")</f>
        <v>스탠다드 포토북 8*11 (하드/무광)</v>
      </c>
    </row>
    <row r="6530" spans="1:16" ht="12.75">
      <c r="A6530" s="201">
        <v>46053.734178240738</v>
      </c>
      <c r="B6530" s="202">
        <v>46053</v>
      </c>
      <c r="C6530" s="203" t="s">
        <v>14678</v>
      </c>
      <c r="D6530" s="203" t="s">
        <v>11</v>
      </c>
      <c r="E6530" s="204" t="s">
        <v>14679</v>
      </c>
      <c r="F6530" s="49" t="s">
        <v>847</v>
      </c>
      <c r="G6530" s="203">
        <v>1</v>
      </c>
      <c r="H6530" s="203" t="s">
        <v>14665</v>
      </c>
      <c r="I6530" s="205" t="s">
        <v>5118</v>
      </c>
      <c r="J6530" s="206"/>
      <c r="K6530" s="203">
        <v>42</v>
      </c>
      <c r="L6530" s="207" t="s">
        <v>827</v>
      </c>
      <c r="M6530" s="208" t="s">
        <v>5021</v>
      </c>
      <c r="N6530" s="209">
        <f t="shared" si="0"/>
        <v>2026</v>
      </c>
      <c r="O6530" s="210">
        <f t="shared" si="1"/>
        <v>1</v>
      </c>
      <c r="P6530" s="211" t="str">
        <f>IFERROR(VLOOKUP(F6530,연간집계!D:E,2,FALSE),"")</f>
        <v>스탠다드 포토북 8*11 (하드/무광)</v>
      </c>
    </row>
    <row r="6531" spans="1:16" ht="12.75">
      <c r="A6531" s="201">
        <v>46053.75209490741</v>
      </c>
      <c r="B6531" s="202">
        <v>46053</v>
      </c>
      <c r="C6531" s="203" t="s">
        <v>14680</v>
      </c>
      <c r="D6531" s="203" t="s">
        <v>11</v>
      </c>
      <c r="E6531" s="204" t="s">
        <v>14681</v>
      </c>
      <c r="F6531" s="49" t="s">
        <v>1322</v>
      </c>
      <c r="G6531" s="203">
        <v>1</v>
      </c>
      <c r="H6531" s="203" t="s">
        <v>14682</v>
      </c>
      <c r="I6531" s="205" t="s">
        <v>3468</v>
      </c>
      <c r="J6531" s="206"/>
      <c r="K6531" s="203">
        <v>1</v>
      </c>
      <c r="L6531" s="207" t="s">
        <v>827</v>
      </c>
      <c r="M6531" s="208" t="s">
        <v>1645</v>
      </c>
      <c r="N6531" s="209">
        <f t="shared" si="0"/>
        <v>2026</v>
      </c>
      <c r="O6531" s="210">
        <f t="shared" si="1"/>
        <v>1</v>
      </c>
      <c r="P6531" s="211" t="str">
        <f>IFERROR(VLOOKUP(F6531,연간집계!D:E,2,FALSE),"")</f>
        <v>감성액자 151</v>
      </c>
    </row>
    <row r="6532" spans="1:16" ht="12.75">
      <c r="A6532" s="201">
        <v>46053.752106481479</v>
      </c>
      <c r="B6532" s="202">
        <v>46053</v>
      </c>
      <c r="C6532" s="203" t="s">
        <v>14683</v>
      </c>
      <c r="D6532" s="203" t="s">
        <v>11</v>
      </c>
      <c r="E6532" s="204" t="s">
        <v>14681</v>
      </c>
      <c r="F6532" s="49" t="s">
        <v>1322</v>
      </c>
      <c r="G6532" s="203">
        <v>1</v>
      </c>
      <c r="H6532" s="203" t="s">
        <v>14682</v>
      </c>
      <c r="I6532" s="205" t="s">
        <v>3468</v>
      </c>
      <c r="J6532" s="206"/>
      <c r="K6532" s="203">
        <v>1</v>
      </c>
      <c r="L6532" s="207" t="s">
        <v>827</v>
      </c>
      <c r="M6532" s="208" t="s">
        <v>1645</v>
      </c>
      <c r="N6532" s="209">
        <f t="shared" si="0"/>
        <v>2026</v>
      </c>
      <c r="O6532" s="210">
        <f t="shared" si="1"/>
        <v>1</v>
      </c>
      <c r="P6532" s="211" t="str">
        <f>IFERROR(VLOOKUP(F6532,연간집계!D:E,2,FALSE),"")</f>
        <v>감성액자 151</v>
      </c>
    </row>
    <row r="6533" spans="1:16" ht="12.75">
      <c r="A6533" s="201">
        <v>46053.752118055556</v>
      </c>
      <c r="B6533" s="202">
        <v>46053</v>
      </c>
      <c r="C6533" s="203" t="s">
        <v>14684</v>
      </c>
      <c r="D6533" s="203" t="s">
        <v>11</v>
      </c>
      <c r="E6533" s="204" t="s">
        <v>14681</v>
      </c>
      <c r="F6533" s="49" t="s">
        <v>1322</v>
      </c>
      <c r="G6533" s="203">
        <v>1</v>
      </c>
      <c r="H6533" s="203" t="s">
        <v>14682</v>
      </c>
      <c r="I6533" s="205" t="s">
        <v>3468</v>
      </c>
      <c r="J6533" s="206"/>
      <c r="K6533" s="203">
        <v>1</v>
      </c>
      <c r="L6533" s="207" t="s">
        <v>827</v>
      </c>
      <c r="M6533" s="208" t="s">
        <v>1645</v>
      </c>
      <c r="N6533" s="209">
        <f t="shared" si="0"/>
        <v>2026</v>
      </c>
      <c r="O6533" s="210">
        <f t="shared" si="1"/>
        <v>1</v>
      </c>
      <c r="P6533" s="211" t="str">
        <f>IFERROR(VLOOKUP(F6533,연간집계!D:E,2,FALSE),"")</f>
        <v>감성액자 151</v>
      </c>
    </row>
    <row r="6534" spans="1:16" ht="12.75">
      <c r="A6534" s="201">
        <v>46053.755150462966</v>
      </c>
      <c r="B6534" s="202">
        <v>46053</v>
      </c>
      <c r="C6534" s="203" t="s">
        <v>14685</v>
      </c>
      <c r="D6534" s="203" t="s">
        <v>11</v>
      </c>
      <c r="E6534" s="204" t="s">
        <v>14686</v>
      </c>
      <c r="F6534" s="49" t="s">
        <v>1161</v>
      </c>
      <c r="G6534" s="203">
        <v>1</v>
      </c>
      <c r="H6534" s="203" t="s">
        <v>79</v>
      </c>
      <c r="I6534" s="205" t="s">
        <v>1440</v>
      </c>
      <c r="J6534" s="208" t="s">
        <v>7816</v>
      </c>
      <c r="K6534" s="203">
        <v>30</v>
      </c>
      <c r="L6534" s="207" t="s">
        <v>827</v>
      </c>
      <c r="M6534" s="208" t="s">
        <v>1514</v>
      </c>
      <c r="N6534" s="209">
        <f t="shared" si="0"/>
        <v>2026</v>
      </c>
      <c r="O6534" s="210">
        <f t="shared" si="1"/>
        <v>1</v>
      </c>
      <c r="P6534" s="211" t="str">
        <f>IFERROR(VLOOKUP(F6534,연간집계!D:E,2,FALSE),"")</f>
        <v>시크북(앨범) 280 (로얄레드/30p)</v>
      </c>
    </row>
    <row r="6535" spans="1:16" ht="12.75">
      <c r="A6535" s="201">
        <v>46053.764131944445</v>
      </c>
      <c r="B6535" s="202">
        <v>46053</v>
      </c>
      <c r="C6535" s="203" t="s">
        <v>14687</v>
      </c>
      <c r="D6535" s="203" t="s">
        <v>11</v>
      </c>
      <c r="E6535" s="204" t="s">
        <v>14688</v>
      </c>
      <c r="F6535" s="49" t="s">
        <v>1284</v>
      </c>
      <c r="G6535" s="203">
        <v>1</v>
      </c>
      <c r="H6535" s="203" t="s">
        <v>14436</v>
      </c>
      <c r="I6535" s="205" t="s">
        <v>1842</v>
      </c>
      <c r="J6535" s="206"/>
      <c r="K6535" s="203">
        <v>26</v>
      </c>
      <c r="L6535" s="207" t="s">
        <v>827</v>
      </c>
      <c r="M6535" s="208" t="s">
        <v>1514</v>
      </c>
      <c r="N6535" s="209">
        <f t="shared" si="0"/>
        <v>2026</v>
      </c>
      <c r="O6535" s="210">
        <f t="shared" si="1"/>
        <v>1</v>
      </c>
      <c r="P6535" s="211" t="str">
        <f>IFERROR(VLOOKUP(F6535,연간집계!D:E,2,FALSE),"")</f>
        <v>PCMS_스탠다드캘린더</v>
      </c>
    </row>
    <row r="6536" spans="1:16" ht="12.75">
      <c r="A6536" s="201">
        <v>46053.791041666664</v>
      </c>
      <c r="B6536" s="202">
        <v>46053</v>
      </c>
      <c r="C6536" s="203" t="s">
        <v>14689</v>
      </c>
      <c r="D6536" s="203" t="s">
        <v>11</v>
      </c>
      <c r="E6536" s="204" t="s">
        <v>14690</v>
      </c>
      <c r="F6536" s="49" t="s">
        <v>1238</v>
      </c>
      <c r="G6536" s="203">
        <v>1</v>
      </c>
      <c r="H6536" s="203" t="s">
        <v>3045</v>
      </c>
      <c r="I6536" s="205" t="s">
        <v>2370</v>
      </c>
      <c r="J6536" s="206"/>
      <c r="K6536" s="203">
        <v>28</v>
      </c>
      <c r="L6536" s="207" t="s">
        <v>828</v>
      </c>
      <c r="M6536" s="208" t="s">
        <v>1449</v>
      </c>
      <c r="N6536" s="209">
        <f t="shared" si="0"/>
        <v>2026</v>
      </c>
      <c r="O6536" s="210">
        <f t="shared" si="1"/>
        <v>1</v>
      </c>
      <c r="P6536" s="211" t="str">
        <f>IFERROR(VLOOKUP(F6536,연간집계!D:E,2,FALSE),"")</f>
        <v>모바일 포토북 198 (베이비)</v>
      </c>
    </row>
    <row r="6537" spans="1:16" ht="12.75">
      <c r="A6537" s="201">
        <v>46053.838784722226</v>
      </c>
      <c r="B6537" s="202">
        <v>46053</v>
      </c>
      <c r="C6537" s="203" t="s">
        <v>14691</v>
      </c>
      <c r="D6537" s="203" t="s">
        <v>11</v>
      </c>
      <c r="E6537" s="204" t="s">
        <v>14692</v>
      </c>
      <c r="F6537" s="49" t="s">
        <v>856</v>
      </c>
      <c r="G6537" s="203">
        <v>7</v>
      </c>
      <c r="H6537" s="203" t="s">
        <v>11163</v>
      </c>
      <c r="I6537" s="205" t="s">
        <v>1453</v>
      </c>
      <c r="J6537" s="206"/>
      <c r="K6537" s="203">
        <v>48</v>
      </c>
      <c r="L6537" s="207" t="s">
        <v>827</v>
      </c>
      <c r="M6537" s="208" t="s">
        <v>1493</v>
      </c>
      <c r="N6537" s="209">
        <f t="shared" si="0"/>
        <v>2026</v>
      </c>
      <c r="O6537" s="210">
        <f t="shared" si="1"/>
        <v>1</v>
      </c>
      <c r="P6537" s="211" t="str">
        <f>IFERROR(VLOOKUP(F6537,연간집계!D:E,2,FALSE),"")</f>
        <v>스탠다드 포토북 8*8 (하드/무광)</v>
      </c>
    </row>
    <row r="6538" spans="1:16" ht="12.75">
      <c r="A6538" s="201">
        <v>46053.865682870368</v>
      </c>
      <c r="B6538" s="202">
        <v>46053</v>
      </c>
      <c r="C6538" s="203" t="s">
        <v>14693</v>
      </c>
      <c r="D6538" s="203" t="s">
        <v>11</v>
      </c>
      <c r="E6538" s="204" t="s">
        <v>14694</v>
      </c>
      <c r="F6538" s="49" t="s">
        <v>838</v>
      </c>
      <c r="G6538" s="203">
        <v>1</v>
      </c>
      <c r="H6538" s="203" t="s">
        <v>715</v>
      </c>
      <c r="I6538" s="205" t="s">
        <v>1453</v>
      </c>
      <c r="J6538" s="206"/>
      <c r="K6538" s="203">
        <v>30</v>
      </c>
      <c r="L6538" s="207" t="s">
        <v>827</v>
      </c>
      <c r="M6538" s="208" t="s">
        <v>1436</v>
      </c>
      <c r="N6538" s="209">
        <f t="shared" si="0"/>
        <v>2026</v>
      </c>
      <c r="O6538" s="210">
        <f t="shared" si="1"/>
        <v>1</v>
      </c>
      <c r="P6538" s="211" t="str">
        <f>IFERROR(VLOOKUP(F6538,연간집계!D:E,2,FALSE),"")</f>
        <v>스탠다드 포토북 6*8 (하드/무광)</v>
      </c>
    </row>
    <row r="6539" spans="1:16" ht="12.75">
      <c r="A6539" s="201">
        <v>46053.883599537039</v>
      </c>
      <c r="B6539" s="202">
        <v>46053</v>
      </c>
      <c r="C6539" s="203" t="s">
        <v>14695</v>
      </c>
      <c r="D6539" s="203" t="s">
        <v>11</v>
      </c>
      <c r="E6539" s="204" t="s">
        <v>14696</v>
      </c>
      <c r="F6539" s="49" t="s">
        <v>834</v>
      </c>
      <c r="G6539" s="203">
        <v>1</v>
      </c>
      <c r="H6539" s="203" t="s">
        <v>7365</v>
      </c>
      <c r="I6539" s="205" t="s">
        <v>1566</v>
      </c>
      <c r="J6539" s="206"/>
      <c r="K6539" s="203">
        <v>58</v>
      </c>
      <c r="L6539" s="207" t="s">
        <v>827</v>
      </c>
      <c r="M6539" s="208" t="s">
        <v>1436</v>
      </c>
      <c r="N6539" s="209">
        <f t="shared" si="0"/>
        <v>2026</v>
      </c>
      <c r="O6539" s="210">
        <f t="shared" si="1"/>
        <v>1</v>
      </c>
      <c r="P6539" s="211" t="str">
        <f>IFERROR(VLOOKUP(F6539,연간집계!D:E,2,FALSE),"")</f>
        <v>스탠다드 포토북 6*8 (소프트/무광)</v>
      </c>
    </row>
    <row r="6540" spans="1:16" ht="12.75">
      <c r="A6540" s="201">
        <v>46053.919560185182</v>
      </c>
      <c r="B6540" s="202">
        <v>46053</v>
      </c>
      <c r="C6540" s="203" t="s">
        <v>14697</v>
      </c>
      <c r="D6540" s="203" t="s">
        <v>11</v>
      </c>
      <c r="E6540" s="204" t="s">
        <v>14698</v>
      </c>
      <c r="F6540" s="49" t="s">
        <v>1266</v>
      </c>
      <c r="G6540" s="203">
        <v>3</v>
      </c>
      <c r="H6540" s="203" t="s">
        <v>3408</v>
      </c>
      <c r="I6540" s="205" t="s">
        <v>1842</v>
      </c>
      <c r="J6540" s="206"/>
      <c r="K6540" s="203">
        <v>26</v>
      </c>
      <c r="L6540" s="207" t="s">
        <v>827</v>
      </c>
      <c r="M6540" s="208" t="s">
        <v>1449</v>
      </c>
      <c r="N6540" s="209">
        <f t="shared" si="0"/>
        <v>2026</v>
      </c>
      <c r="O6540" s="210">
        <f t="shared" si="1"/>
        <v>1</v>
      </c>
      <c r="P6540" s="211" t="str">
        <f>IFERROR(VLOOKUP(F6540,연간집계!D:E,2,FALSE),"")</f>
        <v>PCMS_롱캘린더</v>
      </c>
    </row>
    <row r="6541" spans="1:16" ht="12.75">
      <c r="A6541" s="201">
        <v>46053.928518518522</v>
      </c>
      <c r="B6541" s="202">
        <v>46053</v>
      </c>
      <c r="C6541" s="203" t="s">
        <v>14699</v>
      </c>
      <c r="D6541" s="203" t="s">
        <v>11</v>
      </c>
      <c r="E6541" s="204" t="s">
        <v>14700</v>
      </c>
      <c r="F6541" s="49" t="s">
        <v>847</v>
      </c>
      <c r="G6541" s="203">
        <v>1</v>
      </c>
      <c r="H6541" s="203" t="s">
        <v>14665</v>
      </c>
      <c r="I6541" s="205" t="s">
        <v>5118</v>
      </c>
      <c r="J6541" s="206"/>
      <c r="K6541" s="203">
        <v>42</v>
      </c>
      <c r="L6541" s="207" t="s">
        <v>827</v>
      </c>
      <c r="M6541" s="208" t="s">
        <v>5021</v>
      </c>
      <c r="N6541" s="209">
        <f t="shared" si="0"/>
        <v>2026</v>
      </c>
      <c r="O6541" s="210">
        <f t="shared" si="1"/>
        <v>1</v>
      </c>
      <c r="P6541" s="211" t="str">
        <f>IFERROR(VLOOKUP(F6541,연간집계!D:E,2,FALSE),"")</f>
        <v>스탠다드 포토북 8*11 (하드/무광)</v>
      </c>
    </row>
    <row r="6542" spans="1:16" ht="12.75">
      <c r="A6542" s="201">
        <v>46053.9375</v>
      </c>
      <c r="B6542" s="202">
        <v>46053</v>
      </c>
      <c r="C6542" s="203" t="s">
        <v>14701</v>
      </c>
      <c r="D6542" s="203" t="s">
        <v>11</v>
      </c>
      <c r="E6542" s="204" t="s">
        <v>14702</v>
      </c>
      <c r="F6542" s="49" t="s">
        <v>1031</v>
      </c>
      <c r="G6542" s="203">
        <v>1</v>
      </c>
      <c r="H6542" s="203" t="s">
        <v>14703</v>
      </c>
      <c r="I6542" s="205" t="s">
        <v>3939</v>
      </c>
      <c r="J6542" s="208" t="s">
        <v>3238</v>
      </c>
      <c r="K6542" s="203">
        <v>80</v>
      </c>
      <c r="L6542" s="207" t="s">
        <v>827</v>
      </c>
      <c r="M6542" s="208" t="s">
        <v>1436</v>
      </c>
      <c r="N6542" s="209">
        <f t="shared" si="0"/>
        <v>2026</v>
      </c>
      <c r="O6542" s="210">
        <f t="shared" si="1"/>
        <v>1</v>
      </c>
      <c r="P6542" s="211" t="str">
        <f>IFERROR(VLOOKUP(F6542,연간집계!D:E,2,FALSE),"")</f>
        <v>트래블북 198 (소프트/78p)</v>
      </c>
    </row>
    <row r="6543" spans="1:16" ht="12.75">
      <c r="A6543" s="201">
        <v>46053.937511574077</v>
      </c>
      <c r="B6543" s="202">
        <v>46053</v>
      </c>
      <c r="C6543" s="203" t="s">
        <v>14704</v>
      </c>
      <c r="D6543" s="203" t="s">
        <v>11</v>
      </c>
      <c r="E6543" s="204" t="s">
        <v>14702</v>
      </c>
      <c r="F6543" s="49" t="s">
        <v>1031</v>
      </c>
      <c r="G6543" s="203">
        <v>1</v>
      </c>
      <c r="H6543" s="203" t="s">
        <v>14703</v>
      </c>
      <c r="I6543" s="205" t="s">
        <v>3939</v>
      </c>
      <c r="J6543" s="208" t="s">
        <v>3238</v>
      </c>
      <c r="K6543" s="203">
        <v>80</v>
      </c>
      <c r="L6543" s="207" t="s">
        <v>827</v>
      </c>
      <c r="M6543" s="208" t="s">
        <v>1436</v>
      </c>
      <c r="N6543" s="209">
        <f t="shared" si="0"/>
        <v>2026</v>
      </c>
      <c r="O6543" s="210">
        <f t="shared" si="1"/>
        <v>1</v>
      </c>
      <c r="P6543" s="211" t="str">
        <f>IFERROR(VLOOKUP(F6543,연간집계!D:E,2,FALSE),"")</f>
        <v>트래블북 198 (소프트/78p)</v>
      </c>
    </row>
    <row r="6544" spans="1:16" ht="12.75">
      <c r="A6544" s="201">
        <v>46053.958402777775</v>
      </c>
      <c r="B6544" s="202">
        <v>46053</v>
      </c>
      <c r="C6544" s="203" t="s">
        <v>14705</v>
      </c>
      <c r="D6544" s="203" t="s">
        <v>11</v>
      </c>
      <c r="E6544" s="204" t="s">
        <v>14706</v>
      </c>
      <c r="F6544" s="49" t="s">
        <v>885</v>
      </c>
      <c r="G6544" s="203">
        <v>1</v>
      </c>
      <c r="H6544" s="203" t="s">
        <v>14707</v>
      </c>
      <c r="I6544" s="205" t="s">
        <v>1440</v>
      </c>
      <c r="J6544" s="206"/>
      <c r="K6544" s="203">
        <v>62</v>
      </c>
      <c r="L6544" s="207" t="s">
        <v>827</v>
      </c>
      <c r="M6544" s="208" t="s">
        <v>1436</v>
      </c>
      <c r="N6544" s="209">
        <f t="shared" si="0"/>
        <v>2026</v>
      </c>
      <c r="O6544" s="210">
        <f t="shared" si="1"/>
        <v>1</v>
      </c>
      <c r="P6544" s="211" t="str">
        <f>IFERROR(VLOOKUP(F6544,연간집계!D:E,2,FALSE),"")</f>
        <v>마이트립북 150</v>
      </c>
    </row>
    <row r="6545" spans="1:16" ht="12.75">
      <c r="A6545" s="201">
        <v>46053.961400462962</v>
      </c>
      <c r="B6545" s="202">
        <v>46053</v>
      </c>
      <c r="C6545" s="203" t="s">
        <v>14708</v>
      </c>
      <c r="D6545" s="203" t="s">
        <v>11</v>
      </c>
      <c r="E6545" s="204" t="s">
        <v>14709</v>
      </c>
      <c r="F6545" s="49" t="s">
        <v>838</v>
      </c>
      <c r="G6545" s="203">
        <v>15</v>
      </c>
      <c r="H6545" s="203" t="s">
        <v>14710</v>
      </c>
      <c r="I6545" s="205" t="s">
        <v>5118</v>
      </c>
      <c r="J6545" s="206"/>
      <c r="K6545" s="203">
        <v>30</v>
      </c>
      <c r="L6545" s="207" t="s">
        <v>827</v>
      </c>
      <c r="M6545" s="208" t="s">
        <v>5021</v>
      </c>
      <c r="N6545" s="209">
        <f t="shared" si="0"/>
        <v>2026</v>
      </c>
      <c r="O6545" s="210">
        <f t="shared" si="1"/>
        <v>1</v>
      </c>
      <c r="P6545" s="211" t="str">
        <f>IFERROR(VLOOKUP(F6545,연간집계!D:E,2,FALSE),"")</f>
        <v>스탠다드 포토북 6*8 (하드/무광)</v>
      </c>
    </row>
    <row r="6546" spans="1:16" ht="12.75">
      <c r="A6546" s="201">
        <v>46053.970381944448</v>
      </c>
      <c r="B6546" s="202">
        <v>46053</v>
      </c>
      <c r="C6546" s="203" t="s">
        <v>14711</v>
      </c>
      <c r="D6546" s="203" t="s">
        <v>11</v>
      </c>
      <c r="E6546" s="204" t="s">
        <v>14712</v>
      </c>
      <c r="F6546" s="49" t="s">
        <v>1048</v>
      </c>
      <c r="G6546" s="203">
        <v>1</v>
      </c>
      <c r="H6546" s="203" t="s">
        <v>1830</v>
      </c>
      <c r="I6546" s="205" t="s">
        <v>1440</v>
      </c>
      <c r="J6546" s="206"/>
      <c r="K6546" s="203">
        <v>80</v>
      </c>
      <c r="L6546" s="207" t="s">
        <v>827</v>
      </c>
      <c r="M6546" s="208" t="s">
        <v>1493</v>
      </c>
      <c r="N6546" s="209">
        <f t="shared" si="0"/>
        <v>2026</v>
      </c>
      <c r="O6546" s="210">
        <f t="shared" si="1"/>
        <v>1</v>
      </c>
      <c r="P6546" s="211" t="str">
        <f>IFERROR(VLOOKUP(F6546,연간집계!D:E,2,FALSE),"")</f>
        <v>프리북와이드 (하드)</v>
      </c>
    </row>
    <row r="6547" spans="1:16" ht="12.75">
      <c r="A6547" s="201">
        <v>46053.970393518517</v>
      </c>
      <c r="B6547" s="202">
        <v>46053</v>
      </c>
      <c r="C6547" s="203" t="s">
        <v>14713</v>
      </c>
      <c r="D6547" s="203" t="s">
        <v>11</v>
      </c>
      <c r="E6547" s="204" t="s">
        <v>14712</v>
      </c>
      <c r="F6547" s="49" t="s">
        <v>1048</v>
      </c>
      <c r="G6547" s="203">
        <v>1</v>
      </c>
      <c r="H6547" s="203" t="s">
        <v>1830</v>
      </c>
      <c r="I6547" s="205" t="s">
        <v>1440</v>
      </c>
      <c r="J6547" s="206"/>
      <c r="K6547" s="203">
        <v>78</v>
      </c>
      <c r="L6547" s="207" t="s">
        <v>827</v>
      </c>
      <c r="M6547" s="208" t="s">
        <v>1493</v>
      </c>
      <c r="N6547" s="209">
        <f t="shared" si="0"/>
        <v>2026</v>
      </c>
      <c r="O6547" s="210">
        <f t="shared" si="1"/>
        <v>1</v>
      </c>
      <c r="P6547" s="211" t="str">
        <f>IFERROR(VLOOKUP(F6547,연간집계!D:E,2,FALSE),"")</f>
        <v>프리북와이드 (하드)</v>
      </c>
    </row>
    <row r="6548" spans="1:16" ht="12.75">
      <c r="A6548" s="201">
        <v>46053.973391203705</v>
      </c>
      <c r="B6548" s="202">
        <v>46053</v>
      </c>
      <c r="C6548" s="203" t="s">
        <v>14714</v>
      </c>
      <c r="D6548" s="203" t="s">
        <v>11</v>
      </c>
      <c r="E6548" s="204" t="s">
        <v>14715</v>
      </c>
      <c r="F6548" s="49" t="s">
        <v>38</v>
      </c>
      <c r="G6548" s="203">
        <v>1</v>
      </c>
      <c r="H6548" s="203" t="s">
        <v>14716</v>
      </c>
      <c r="I6548" s="205" t="s">
        <v>1459</v>
      </c>
      <c r="J6548" s="206"/>
      <c r="K6548" s="203">
        <v>60</v>
      </c>
      <c r="L6548" s="207" t="s">
        <v>827</v>
      </c>
      <c r="M6548" s="208" t="s">
        <v>1436</v>
      </c>
      <c r="N6548" s="209">
        <f t="shared" si="0"/>
        <v>2026</v>
      </c>
      <c r="O6548" s="210">
        <f t="shared" si="1"/>
        <v>1</v>
      </c>
      <c r="P6548" s="211" t="str">
        <f>IFERROR(VLOOKUP(F6548,연간집계!D:E,2,FALSE),"")</f>
        <v>플라이트북 248</v>
      </c>
    </row>
    <row r="6549" spans="1:16" ht="12.75">
      <c r="A6549" s="201">
        <v>46054.006215277775</v>
      </c>
      <c r="B6549" s="202">
        <v>46054</v>
      </c>
      <c r="C6549" s="203" t="s">
        <v>14717</v>
      </c>
      <c r="D6549" s="203" t="s">
        <v>11</v>
      </c>
      <c r="E6549" s="204" t="s">
        <v>14718</v>
      </c>
      <c r="F6549" s="49" t="s">
        <v>838</v>
      </c>
      <c r="G6549" s="203">
        <v>1</v>
      </c>
      <c r="H6549" s="203" t="s">
        <v>14719</v>
      </c>
      <c r="I6549" s="205" t="s">
        <v>1510</v>
      </c>
      <c r="J6549" s="206"/>
      <c r="K6549" s="203">
        <v>60</v>
      </c>
      <c r="L6549" s="207" t="s">
        <v>827</v>
      </c>
      <c r="M6549" s="208" t="s">
        <v>1436</v>
      </c>
      <c r="N6549" s="209">
        <f t="shared" si="0"/>
        <v>2026</v>
      </c>
      <c r="O6549" s="210">
        <f t="shared" si="1"/>
        <v>2</v>
      </c>
      <c r="P6549" s="211" t="str">
        <f>IFERROR(VLOOKUP(F6549,연간집계!D:E,2,FALSE),"")</f>
        <v>스탠다드 포토북 6*8 (하드/무광)</v>
      </c>
    </row>
    <row r="6550" spans="1:16" ht="12.75">
      <c r="A6550" s="201">
        <v>46054.036122685182</v>
      </c>
      <c r="B6550" s="202">
        <v>46054</v>
      </c>
      <c r="C6550" s="203" t="s">
        <v>14720</v>
      </c>
      <c r="D6550" s="203" t="s">
        <v>11</v>
      </c>
      <c r="E6550" s="204" t="s">
        <v>14721</v>
      </c>
      <c r="F6550" s="49" t="s">
        <v>847</v>
      </c>
      <c r="G6550" s="203">
        <v>1</v>
      </c>
      <c r="H6550" s="203" t="s">
        <v>14722</v>
      </c>
      <c r="I6550" s="205" t="s">
        <v>1440</v>
      </c>
      <c r="J6550" s="206"/>
      <c r="K6550" s="203">
        <v>24</v>
      </c>
      <c r="L6550" s="207" t="s">
        <v>827</v>
      </c>
      <c r="M6550" s="208" t="s">
        <v>1471</v>
      </c>
      <c r="N6550" s="209">
        <f t="shared" si="0"/>
        <v>2026</v>
      </c>
      <c r="O6550" s="210">
        <f t="shared" si="1"/>
        <v>2</v>
      </c>
      <c r="P6550" s="211" t="str">
        <f>IFERROR(VLOOKUP(F6550,연간집계!D:E,2,FALSE),"")</f>
        <v>스탠다드 포토북 8*11 (하드/무광)</v>
      </c>
    </row>
    <row r="6551" spans="1:16" ht="12.75">
      <c r="A6551" s="201">
        <v>46054.522777777776</v>
      </c>
      <c r="B6551" s="202">
        <v>46054</v>
      </c>
      <c r="C6551" s="203" t="s">
        <v>14723</v>
      </c>
      <c r="D6551" s="203" t="s">
        <v>11</v>
      </c>
      <c r="E6551" s="204" t="s">
        <v>14724</v>
      </c>
      <c r="F6551" s="49" t="s">
        <v>972</v>
      </c>
      <c r="G6551" s="203">
        <v>1</v>
      </c>
      <c r="H6551" s="203" t="s">
        <v>14725</v>
      </c>
      <c r="I6551" s="205" t="s">
        <v>3562</v>
      </c>
      <c r="J6551" s="208" t="s">
        <v>5784</v>
      </c>
      <c r="K6551" s="203">
        <v>80</v>
      </c>
      <c r="L6551" s="207" t="s">
        <v>827</v>
      </c>
      <c r="M6551" s="208" t="s">
        <v>1436</v>
      </c>
      <c r="N6551" s="209">
        <f t="shared" si="0"/>
        <v>2026</v>
      </c>
      <c r="O6551" s="210">
        <f t="shared" si="1"/>
        <v>2</v>
      </c>
      <c r="P6551" s="211" t="str">
        <f>IFERROR(VLOOKUP(F6551,연간집계!D:E,2,FALSE),"")</f>
        <v>시티북 198 (쿠션하드/78p)</v>
      </c>
    </row>
    <row r="6552" spans="1:16" ht="12.75">
      <c r="A6552" s="201">
        <v>46054.531782407408</v>
      </c>
      <c r="B6552" s="202">
        <v>46054</v>
      </c>
      <c r="C6552" s="203" t="s">
        <v>14726</v>
      </c>
      <c r="D6552" s="203" t="s">
        <v>11</v>
      </c>
      <c r="E6552" s="204" t="s">
        <v>14727</v>
      </c>
      <c r="F6552" s="49" t="s">
        <v>1245</v>
      </c>
      <c r="G6552" s="203">
        <v>1</v>
      </c>
      <c r="H6552" s="203" t="s">
        <v>14728</v>
      </c>
      <c r="I6552" s="205" t="s">
        <v>1455</v>
      </c>
      <c r="J6552" s="206"/>
      <c r="K6552" s="203">
        <v>24</v>
      </c>
      <c r="L6552" s="207" t="s">
        <v>828</v>
      </c>
      <c r="M6552" s="208" t="s">
        <v>1436</v>
      </c>
      <c r="N6552" s="209">
        <f t="shared" si="0"/>
        <v>2026</v>
      </c>
      <c r="O6552" s="210">
        <f t="shared" si="1"/>
        <v>2</v>
      </c>
      <c r="P6552" s="211" t="str">
        <f>IFERROR(VLOOKUP(F6552,연간집계!D:E,2,FALSE),"")</f>
        <v>모바일 포토북 198 (여행)</v>
      </c>
    </row>
    <row r="6553" spans="1:16" ht="12.75">
      <c r="A6553" s="201">
        <v>46054.58253472222</v>
      </c>
      <c r="B6553" s="202">
        <v>46054</v>
      </c>
      <c r="C6553" s="203" t="s">
        <v>14729</v>
      </c>
      <c r="D6553" s="203" t="s">
        <v>11</v>
      </c>
      <c r="E6553" s="204" t="s">
        <v>14730</v>
      </c>
      <c r="F6553" s="49" t="s">
        <v>1311</v>
      </c>
      <c r="G6553" s="203">
        <v>1</v>
      </c>
      <c r="H6553" s="203" t="s">
        <v>14731</v>
      </c>
      <c r="I6553" s="205" t="s">
        <v>1668</v>
      </c>
      <c r="J6553" s="208" t="s">
        <v>3344</v>
      </c>
      <c r="K6553" s="203">
        <v>1</v>
      </c>
      <c r="L6553" s="207" t="s">
        <v>827</v>
      </c>
      <c r="M6553" s="208" t="s">
        <v>1449</v>
      </c>
      <c r="N6553" s="209">
        <f t="shared" si="0"/>
        <v>2026</v>
      </c>
      <c r="O6553" s="210">
        <f t="shared" si="1"/>
        <v>2</v>
      </c>
      <c r="P6553" s="211" t="str">
        <f>IFERROR(VLOOKUP(F6553,연간집계!D:E,2,FALSE),"")</f>
        <v>심플액자 203_블랙</v>
      </c>
    </row>
    <row r="6554" spans="1:16" ht="12.75">
      <c r="A6554" s="201">
        <v>46054.582546296297</v>
      </c>
      <c r="B6554" s="202">
        <v>46054</v>
      </c>
      <c r="C6554" s="203" t="s">
        <v>14732</v>
      </c>
      <c r="D6554" s="203" t="s">
        <v>11</v>
      </c>
      <c r="E6554" s="204" t="s">
        <v>14730</v>
      </c>
      <c r="F6554" s="49" t="s">
        <v>1311</v>
      </c>
      <c r="G6554" s="203">
        <v>1</v>
      </c>
      <c r="H6554" s="203" t="s">
        <v>14731</v>
      </c>
      <c r="I6554" s="205" t="s">
        <v>1668</v>
      </c>
      <c r="J6554" s="208" t="s">
        <v>3344</v>
      </c>
      <c r="K6554" s="203">
        <v>1</v>
      </c>
      <c r="L6554" s="207" t="s">
        <v>827</v>
      </c>
      <c r="M6554" s="208" t="s">
        <v>1449</v>
      </c>
      <c r="N6554" s="209">
        <f t="shared" si="0"/>
        <v>2026</v>
      </c>
      <c r="O6554" s="210">
        <f t="shared" si="1"/>
        <v>2</v>
      </c>
      <c r="P6554" s="211" t="str">
        <f>IFERROR(VLOOKUP(F6554,연간집계!D:E,2,FALSE),"")</f>
        <v>심플액자 203_블랙</v>
      </c>
    </row>
    <row r="6555" spans="1:16" ht="12.75">
      <c r="A6555" s="201">
        <v>46054.642361111109</v>
      </c>
      <c r="B6555" s="202">
        <v>46054</v>
      </c>
      <c r="C6555" s="203" t="s">
        <v>14733</v>
      </c>
      <c r="D6555" s="203" t="s">
        <v>11</v>
      </c>
      <c r="E6555" s="204" t="s">
        <v>14734</v>
      </c>
      <c r="F6555" s="49" t="s">
        <v>1296</v>
      </c>
      <c r="G6555" s="203">
        <v>1</v>
      </c>
      <c r="H6555" s="203" t="s">
        <v>14735</v>
      </c>
      <c r="I6555" s="205" t="s">
        <v>1501</v>
      </c>
      <c r="J6555" s="206"/>
      <c r="K6555" s="203">
        <v>26</v>
      </c>
      <c r="L6555" s="207" t="s">
        <v>827</v>
      </c>
      <c r="M6555" s="208" t="s">
        <v>1449</v>
      </c>
      <c r="N6555" s="209">
        <f t="shared" si="0"/>
        <v>2026</v>
      </c>
      <c r="O6555" s="210">
        <f t="shared" si="1"/>
        <v>2</v>
      </c>
      <c r="P6555" s="211" t="str">
        <f>IFERROR(VLOOKUP(F6555,연간집계!D:E,2,FALSE),"")</f>
        <v>PCMS_벽걸이2단캘린더</v>
      </c>
    </row>
    <row r="6556" spans="1:16" ht="12.75">
      <c r="A6556" s="201">
        <v>46054.690104166664</v>
      </c>
      <c r="B6556" s="202">
        <v>46054</v>
      </c>
      <c r="C6556" s="203" t="s">
        <v>14736</v>
      </c>
      <c r="D6556" s="203" t="s">
        <v>11</v>
      </c>
      <c r="E6556" s="204" t="s">
        <v>14737</v>
      </c>
      <c r="F6556" s="49" t="s">
        <v>847</v>
      </c>
      <c r="G6556" s="203">
        <v>2</v>
      </c>
      <c r="H6556" s="203" t="s">
        <v>14738</v>
      </c>
      <c r="I6556" s="205" t="s">
        <v>1440</v>
      </c>
      <c r="J6556" s="206"/>
      <c r="K6556" s="203">
        <v>26</v>
      </c>
      <c r="L6556" s="207" t="s">
        <v>827</v>
      </c>
      <c r="M6556" s="208" t="s">
        <v>1436</v>
      </c>
      <c r="N6556" s="209">
        <f t="shared" si="0"/>
        <v>2026</v>
      </c>
      <c r="O6556" s="210">
        <f t="shared" si="1"/>
        <v>2</v>
      </c>
      <c r="P6556" s="211" t="str">
        <f>IFERROR(VLOOKUP(F6556,연간집계!D:E,2,FALSE),"")</f>
        <v>스탠다드 포토북 8*11 (하드/무광)</v>
      </c>
    </row>
    <row r="6557" spans="1:16" ht="12.75">
      <c r="A6557" s="201">
        <v>46054.705034722225</v>
      </c>
      <c r="B6557" s="202">
        <v>46054</v>
      </c>
      <c r="C6557" s="203" t="s">
        <v>14739</v>
      </c>
      <c r="D6557" s="203" t="s">
        <v>11</v>
      </c>
      <c r="E6557" s="204" t="s">
        <v>14740</v>
      </c>
      <c r="F6557" s="49" t="s">
        <v>1051</v>
      </c>
      <c r="G6557" s="203">
        <v>1</v>
      </c>
      <c r="H6557" s="203" t="s">
        <v>14500</v>
      </c>
      <c r="I6557" s="205" t="s">
        <v>1440</v>
      </c>
      <c r="J6557" s="206"/>
      <c r="K6557" s="203">
        <v>72</v>
      </c>
      <c r="L6557" s="207" t="s">
        <v>827</v>
      </c>
      <c r="M6557" s="208" t="s">
        <v>1471</v>
      </c>
      <c r="N6557" s="209">
        <f t="shared" si="0"/>
        <v>2026</v>
      </c>
      <c r="O6557" s="210">
        <f t="shared" si="1"/>
        <v>2</v>
      </c>
      <c r="P6557" s="211" t="str">
        <f>IFERROR(VLOOKUP(F6557,연간집계!D:E,2,FALSE),"")</f>
        <v>프리북A4 (하드)</v>
      </c>
    </row>
    <row r="6558" spans="1:16" ht="12.75">
      <c r="A6558" s="201">
        <v>46054.741122685184</v>
      </c>
      <c r="B6558" s="202">
        <v>46054</v>
      </c>
      <c r="C6558" s="203" t="s">
        <v>14741</v>
      </c>
      <c r="D6558" s="203" t="s">
        <v>11</v>
      </c>
      <c r="E6558" s="204" t="s">
        <v>14742</v>
      </c>
      <c r="F6558" s="49" t="s">
        <v>843</v>
      </c>
      <c r="G6558" s="203">
        <v>9</v>
      </c>
      <c r="H6558" s="203" t="s">
        <v>14743</v>
      </c>
      <c r="I6558" s="205" t="s">
        <v>1440</v>
      </c>
      <c r="J6558" s="206"/>
      <c r="K6558" s="203">
        <v>24</v>
      </c>
      <c r="L6558" s="207" t="s">
        <v>827</v>
      </c>
      <c r="M6558" s="208" t="s">
        <v>1425</v>
      </c>
      <c r="N6558" s="209">
        <f t="shared" si="0"/>
        <v>2026</v>
      </c>
      <c r="O6558" s="210">
        <f t="shared" si="1"/>
        <v>2</v>
      </c>
      <c r="P6558" s="211" t="str">
        <f>IFERROR(VLOOKUP(F6558,연간집계!D:E,2,FALSE),"")</f>
        <v>스탠다드 포토북 8*11 (소프트/무광)</v>
      </c>
    </row>
    <row r="6559" spans="1:16" ht="12.75">
      <c r="A6559" s="201">
        <v>46054.759039351855</v>
      </c>
      <c r="B6559" s="202">
        <v>46054</v>
      </c>
      <c r="C6559" s="203" t="s">
        <v>14744</v>
      </c>
      <c r="D6559" s="203" t="s">
        <v>11</v>
      </c>
      <c r="E6559" s="204" t="s">
        <v>14745</v>
      </c>
      <c r="F6559" s="49" t="s">
        <v>1291</v>
      </c>
      <c r="G6559" s="203">
        <v>1</v>
      </c>
      <c r="H6559" s="203" t="s">
        <v>14746</v>
      </c>
      <c r="I6559" s="205" t="s">
        <v>2594</v>
      </c>
      <c r="J6559" s="206"/>
      <c r="K6559" s="203">
        <v>14</v>
      </c>
      <c r="L6559" s="207" t="s">
        <v>827</v>
      </c>
      <c r="M6559" s="208" t="s">
        <v>1471</v>
      </c>
      <c r="N6559" s="209">
        <f t="shared" si="0"/>
        <v>2026</v>
      </c>
      <c r="O6559" s="210">
        <f t="shared" si="1"/>
        <v>2</v>
      </c>
      <c r="P6559" s="211" t="str">
        <f>IFERROR(VLOOKUP(F6559,연간집계!D:E,2,FALSE),"")</f>
        <v>PCMS_벽걸이1단캘린더</v>
      </c>
    </row>
    <row r="6560" spans="1:16" ht="12.75">
      <c r="A6560" s="201">
        <v>46054.759050925924</v>
      </c>
      <c r="B6560" s="202">
        <v>46054</v>
      </c>
      <c r="C6560" s="203" t="s">
        <v>14747</v>
      </c>
      <c r="D6560" s="203" t="s">
        <v>11</v>
      </c>
      <c r="E6560" s="204" t="s">
        <v>14745</v>
      </c>
      <c r="F6560" s="49" t="s">
        <v>1296</v>
      </c>
      <c r="G6560" s="203">
        <v>1</v>
      </c>
      <c r="H6560" s="203" t="s">
        <v>14746</v>
      </c>
      <c r="I6560" s="205" t="s">
        <v>5190</v>
      </c>
      <c r="J6560" s="206"/>
      <c r="K6560" s="203">
        <v>26</v>
      </c>
      <c r="L6560" s="207" t="s">
        <v>827</v>
      </c>
      <c r="M6560" s="208" t="s">
        <v>1471</v>
      </c>
      <c r="N6560" s="209">
        <f t="shared" si="0"/>
        <v>2026</v>
      </c>
      <c r="O6560" s="210">
        <f t="shared" si="1"/>
        <v>2</v>
      </c>
      <c r="P6560" s="211" t="str">
        <f>IFERROR(VLOOKUP(F6560,연간집계!D:E,2,FALSE),"")</f>
        <v>PCMS_벽걸이2단캘린더</v>
      </c>
    </row>
    <row r="6561" spans="1:16" ht="12.75">
      <c r="A6561" s="201">
        <v>46054.759062500001</v>
      </c>
      <c r="B6561" s="202">
        <v>46054</v>
      </c>
      <c r="C6561" s="203" t="s">
        <v>14748</v>
      </c>
      <c r="D6561" s="203" t="s">
        <v>11</v>
      </c>
      <c r="E6561" s="204" t="s">
        <v>14745</v>
      </c>
      <c r="F6561" s="49" t="s">
        <v>1296</v>
      </c>
      <c r="G6561" s="203">
        <v>1</v>
      </c>
      <c r="H6561" s="203" t="s">
        <v>14746</v>
      </c>
      <c r="I6561" s="205" t="s">
        <v>5190</v>
      </c>
      <c r="J6561" s="206"/>
      <c r="K6561" s="203">
        <v>26</v>
      </c>
      <c r="L6561" s="207" t="s">
        <v>827</v>
      </c>
      <c r="M6561" s="208" t="s">
        <v>1471</v>
      </c>
      <c r="N6561" s="209">
        <f t="shared" si="0"/>
        <v>2026</v>
      </c>
      <c r="O6561" s="210">
        <f t="shared" si="1"/>
        <v>2</v>
      </c>
      <c r="P6561" s="211" t="str">
        <f>IFERROR(VLOOKUP(F6561,연간집계!D:E,2,FALSE),"")</f>
        <v>PCMS_벽걸이2단캘린더</v>
      </c>
    </row>
    <row r="6562" spans="1:16" ht="12.75">
      <c r="A6562" s="201">
        <v>46054.759085648147</v>
      </c>
      <c r="B6562" s="202">
        <v>46054</v>
      </c>
      <c r="C6562" s="203" t="s">
        <v>14749</v>
      </c>
      <c r="D6562" s="203" t="s">
        <v>11</v>
      </c>
      <c r="E6562" s="204" t="s">
        <v>14745</v>
      </c>
      <c r="F6562" s="49" t="s">
        <v>1296</v>
      </c>
      <c r="G6562" s="203">
        <v>1</v>
      </c>
      <c r="H6562" s="203" t="s">
        <v>14746</v>
      </c>
      <c r="I6562" s="205" t="s">
        <v>5190</v>
      </c>
      <c r="J6562" s="206"/>
      <c r="K6562" s="203">
        <v>26</v>
      </c>
      <c r="L6562" s="207" t="s">
        <v>827</v>
      </c>
      <c r="M6562" s="208" t="s">
        <v>1471</v>
      </c>
      <c r="N6562" s="209">
        <f t="shared" si="0"/>
        <v>2026</v>
      </c>
      <c r="O6562" s="210">
        <f t="shared" si="1"/>
        <v>2</v>
      </c>
      <c r="P6562" s="211" t="str">
        <f>IFERROR(VLOOKUP(F6562,연간집계!D:E,2,FALSE),"")</f>
        <v>PCMS_벽걸이2단캘린더</v>
      </c>
    </row>
    <row r="6563" spans="1:16" ht="12.75">
      <c r="A6563" s="201">
        <v>46054.759097222224</v>
      </c>
      <c r="B6563" s="202">
        <v>46054</v>
      </c>
      <c r="C6563" s="203" t="s">
        <v>14750</v>
      </c>
      <c r="D6563" s="203" t="s">
        <v>11</v>
      </c>
      <c r="E6563" s="204" t="s">
        <v>14745</v>
      </c>
      <c r="F6563" s="49" t="s">
        <v>1296</v>
      </c>
      <c r="G6563" s="203">
        <v>1</v>
      </c>
      <c r="H6563" s="203" t="s">
        <v>14746</v>
      </c>
      <c r="I6563" s="205" t="s">
        <v>5190</v>
      </c>
      <c r="J6563" s="206"/>
      <c r="K6563" s="203">
        <v>26</v>
      </c>
      <c r="L6563" s="207" t="s">
        <v>827</v>
      </c>
      <c r="M6563" s="208" t="s">
        <v>1471</v>
      </c>
      <c r="N6563" s="209">
        <f t="shared" si="0"/>
        <v>2026</v>
      </c>
      <c r="O6563" s="210">
        <f t="shared" si="1"/>
        <v>2</v>
      </c>
      <c r="P6563" s="211" t="str">
        <f>IFERROR(VLOOKUP(F6563,연간집계!D:E,2,FALSE),"")</f>
        <v>PCMS_벽걸이2단캘린더</v>
      </c>
    </row>
    <row r="6564" spans="1:16" ht="12.75">
      <c r="A6564" s="201">
        <v>46054.78601851852</v>
      </c>
      <c r="B6564" s="202">
        <v>46054</v>
      </c>
      <c r="C6564" s="203" t="s">
        <v>14751</v>
      </c>
      <c r="D6564" s="203" t="s">
        <v>11</v>
      </c>
      <c r="E6564" s="204" t="s">
        <v>14752</v>
      </c>
      <c r="F6564" s="49" t="s">
        <v>838</v>
      </c>
      <c r="G6564" s="203">
        <v>2</v>
      </c>
      <c r="H6564" s="203" t="s">
        <v>14753</v>
      </c>
      <c r="I6564" s="205" t="s">
        <v>1676</v>
      </c>
      <c r="J6564" s="206"/>
      <c r="K6564" s="203">
        <v>24</v>
      </c>
      <c r="L6564" s="207" t="s">
        <v>827</v>
      </c>
      <c r="M6564" s="208" t="s">
        <v>1449</v>
      </c>
      <c r="N6564" s="209">
        <f t="shared" si="0"/>
        <v>2026</v>
      </c>
      <c r="O6564" s="210">
        <f t="shared" si="1"/>
        <v>2</v>
      </c>
      <c r="P6564" s="211" t="str">
        <f>IFERROR(VLOOKUP(F6564,연간집계!D:E,2,FALSE),"")</f>
        <v>스탠다드 포토북 6*8 (하드/무광)</v>
      </c>
    </row>
    <row r="6565" spans="1:16" ht="12.75">
      <c r="A6565" s="201">
        <v>46054.797997685186</v>
      </c>
      <c r="B6565" s="202">
        <v>46054</v>
      </c>
      <c r="C6565" s="203" t="s">
        <v>14754</v>
      </c>
      <c r="D6565" s="203" t="s">
        <v>11</v>
      </c>
      <c r="E6565" s="204" t="s">
        <v>14755</v>
      </c>
      <c r="F6565" s="49" t="s">
        <v>1318</v>
      </c>
      <c r="G6565" s="203">
        <v>1</v>
      </c>
      <c r="H6565" s="203" t="s">
        <v>8728</v>
      </c>
      <c r="I6565" s="205" t="s">
        <v>14756</v>
      </c>
      <c r="J6565" s="208" t="s">
        <v>1787</v>
      </c>
      <c r="K6565" s="203">
        <v>1</v>
      </c>
      <c r="L6565" s="207" t="s">
        <v>827</v>
      </c>
      <c r="M6565" s="208" t="s">
        <v>1436</v>
      </c>
      <c r="N6565" s="209">
        <f t="shared" si="0"/>
        <v>2026</v>
      </c>
      <c r="O6565" s="210">
        <f t="shared" si="1"/>
        <v>2</v>
      </c>
      <c r="P6565" s="211" t="str">
        <f>IFERROR(VLOOKUP(F6565,연간집계!D:E,2,FALSE),"")</f>
        <v>원목액자 203_브라운</v>
      </c>
    </row>
    <row r="6566" spans="1:16" ht="12.75">
      <c r="A6566" s="201">
        <v>46054.798009259262</v>
      </c>
      <c r="B6566" s="202">
        <v>46054</v>
      </c>
      <c r="C6566" s="203" t="s">
        <v>14757</v>
      </c>
      <c r="D6566" s="203" t="s">
        <v>11</v>
      </c>
      <c r="E6566" s="204" t="s">
        <v>14755</v>
      </c>
      <c r="F6566" s="49" t="s">
        <v>1318</v>
      </c>
      <c r="G6566" s="203">
        <v>1</v>
      </c>
      <c r="H6566" s="203" t="s">
        <v>8728</v>
      </c>
      <c r="I6566" s="205" t="s">
        <v>1668</v>
      </c>
      <c r="J6566" s="208" t="s">
        <v>1787</v>
      </c>
      <c r="K6566" s="203">
        <v>1</v>
      </c>
      <c r="L6566" s="207" t="s">
        <v>827</v>
      </c>
      <c r="M6566" s="208" t="s">
        <v>1436</v>
      </c>
      <c r="N6566" s="209">
        <f t="shared" si="0"/>
        <v>2026</v>
      </c>
      <c r="O6566" s="210">
        <f t="shared" si="1"/>
        <v>2</v>
      </c>
      <c r="P6566" s="211" t="str">
        <f>IFERROR(VLOOKUP(F6566,연간집계!D:E,2,FALSE),"")</f>
        <v>원목액자 203_브라운</v>
      </c>
    </row>
    <row r="6567" spans="1:16" ht="12.75">
      <c r="A6567" s="201">
        <v>46054.839988425927</v>
      </c>
      <c r="B6567" s="202">
        <v>46054</v>
      </c>
      <c r="C6567" s="203" t="s">
        <v>14758</v>
      </c>
      <c r="D6567" s="203" t="s">
        <v>11</v>
      </c>
      <c r="E6567" s="204" t="s">
        <v>14759</v>
      </c>
      <c r="F6567" s="49" t="s">
        <v>1362</v>
      </c>
      <c r="G6567" s="203">
        <v>1</v>
      </c>
      <c r="H6567" s="203" t="s">
        <v>10172</v>
      </c>
      <c r="I6567" s="205" t="s">
        <v>1501</v>
      </c>
      <c r="J6567" s="206"/>
      <c r="K6567" s="203">
        <v>2</v>
      </c>
      <c r="L6567" s="207" t="s">
        <v>827</v>
      </c>
      <c r="M6567" s="208" t="s">
        <v>1541</v>
      </c>
      <c r="N6567" s="209">
        <f t="shared" si="0"/>
        <v>2026</v>
      </c>
      <c r="O6567" s="210">
        <f t="shared" si="1"/>
        <v>2</v>
      </c>
      <c r="P6567" s="211" t="str">
        <f>IFERROR(VLOOKUP(F6567,연간집계!D:E,2,FALSE),"")</f>
        <v>PCMS_포스터 210 (무광)</v>
      </c>
    </row>
    <row r="6568" spans="1:16" ht="12.75">
      <c r="A6568" s="201">
        <v>46054.872835648152</v>
      </c>
      <c r="B6568" s="202">
        <v>46054</v>
      </c>
      <c r="C6568" s="203" t="s">
        <v>14760</v>
      </c>
      <c r="D6568" s="203" t="s">
        <v>11</v>
      </c>
      <c r="E6568" s="204" t="s">
        <v>14761</v>
      </c>
      <c r="F6568" s="49" t="s">
        <v>838</v>
      </c>
      <c r="G6568" s="203">
        <v>1</v>
      </c>
      <c r="H6568" s="203" t="s">
        <v>3066</v>
      </c>
      <c r="I6568" s="205" t="s">
        <v>1984</v>
      </c>
      <c r="J6568" s="206"/>
      <c r="K6568" s="203">
        <v>40</v>
      </c>
      <c r="L6568" s="207" t="s">
        <v>827</v>
      </c>
      <c r="M6568" s="208" t="s">
        <v>1449</v>
      </c>
      <c r="N6568" s="209">
        <f t="shared" si="0"/>
        <v>2026</v>
      </c>
      <c r="O6568" s="210">
        <f t="shared" si="1"/>
        <v>2</v>
      </c>
      <c r="P6568" s="211" t="str">
        <f>IFERROR(VLOOKUP(F6568,연간집계!D:E,2,FALSE),"")</f>
        <v>스탠다드 포토북 6*8 (하드/무광)</v>
      </c>
    </row>
    <row r="6569" spans="1:16" ht="12.75">
      <c r="A6569" s="201">
        <v>46054.914594907408</v>
      </c>
      <c r="B6569" s="202">
        <v>46054</v>
      </c>
      <c r="C6569" s="203" t="s">
        <v>14762</v>
      </c>
      <c r="D6569" s="203" t="s">
        <v>11</v>
      </c>
      <c r="E6569" s="204" t="s">
        <v>14763</v>
      </c>
      <c r="F6569" s="49" t="s">
        <v>967</v>
      </c>
      <c r="G6569" s="203">
        <v>5</v>
      </c>
      <c r="H6569" s="203" t="s">
        <v>6102</v>
      </c>
      <c r="I6569" s="205" t="s">
        <v>1440</v>
      </c>
      <c r="J6569" s="208" t="s">
        <v>1748</v>
      </c>
      <c r="K6569" s="203">
        <v>80</v>
      </c>
      <c r="L6569" s="207" t="s">
        <v>827</v>
      </c>
      <c r="M6569" s="208" t="s">
        <v>1436</v>
      </c>
      <c r="N6569" s="209">
        <f t="shared" si="0"/>
        <v>2026</v>
      </c>
      <c r="O6569" s="210">
        <f t="shared" si="1"/>
        <v>2</v>
      </c>
      <c r="P6569" s="211" t="str">
        <f>IFERROR(VLOOKUP(F6569,연간집계!D:E,2,FALSE),"")</f>
        <v>시티북 210 (소프트/78p)</v>
      </c>
    </row>
    <row r="6570" spans="1:16" ht="12.75">
      <c r="A6570" s="201">
        <v>46054.941469907404</v>
      </c>
      <c r="B6570" s="202">
        <v>46054</v>
      </c>
      <c r="C6570" s="203" t="s">
        <v>14764</v>
      </c>
      <c r="D6570" s="203" t="s">
        <v>11</v>
      </c>
      <c r="E6570" s="204" t="s">
        <v>14765</v>
      </c>
      <c r="F6570" s="49" t="s">
        <v>890</v>
      </c>
      <c r="G6570" s="203">
        <v>3</v>
      </c>
      <c r="H6570" s="203" t="s">
        <v>6206</v>
      </c>
      <c r="I6570" s="205" t="s">
        <v>2220</v>
      </c>
      <c r="J6570" s="208" t="s">
        <v>2810</v>
      </c>
      <c r="K6570" s="203">
        <v>48</v>
      </c>
      <c r="L6570" s="207" t="s">
        <v>827</v>
      </c>
      <c r="M6570" s="208" t="s">
        <v>1645</v>
      </c>
      <c r="N6570" s="209">
        <f t="shared" si="0"/>
        <v>2026</v>
      </c>
      <c r="O6570" s="210">
        <f t="shared" si="1"/>
        <v>2</v>
      </c>
      <c r="P6570" s="211" t="str">
        <f>IFERROR(VLOOKUP(F6570,연간집계!D:E,2,FALSE),"")</f>
        <v>메모리북</v>
      </c>
    </row>
    <row r="6571" spans="1:16" ht="12.75">
      <c r="A6571" s="201">
        <v>46054.950428240743</v>
      </c>
      <c r="B6571" s="202">
        <v>46054</v>
      </c>
      <c r="C6571" s="203" t="s">
        <v>14766</v>
      </c>
      <c r="D6571" s="203" t="s">
        <v>11</v>
      </c>
      <c r="E6571" s="204" t="s">
        <v>14767</v>
      </c>
      <c r="F6571" s="49" t="s">
        <v>834</v>
      </c>
      <c r="G6571" s="203">
        <v>5</v>
      </c>
      <c r="H6571" s="203" t="s">
        <v>14768</v>
      </c>
      <c r="I6571" s="205" t="s">
        <v>1440</v>
      </c>
      <c r="J6571" s="206"/>
      <c r="K6571" s="203">
        <v>30</v>
      </c>
      <c r="L6571" s="207" t="s">
        <v>827</v>
      </c>
      <c r="M6571" s="208" t="s">
        <v>1436</v>
      </c>
      <c r="N6571" s="209">
        <f t="shared" si="0"/>
        <v>2026</v>
      </c>
      <c r="O6571" s="210">
        <f t="shared" si="1"/>
        <v>2</v>
      </c>
      <c r="P6571" s="211" t="str">
        <f>IFERROR(VLOOKUP(F6571,연간집계!D:E,2,FALSE),"")</f>
        <v>스탠다드 포토북 6*8 (소프트/무광)</v>
      </c>
    </row>
    <row r="6572" spans="1:16" ht="12.75">
      <c r="A6572" s="201">
        <v>46054.986261574071</v>
      </c>
      <c r="B6572" s="202">
        <v>46054</v>
      </c>
      <c r="C6572" s="203" t="s">
        <v>14769</v>
      </c>
      <c r="D6572" s="203" t="s">
        <v>11</v>
      </c>
      <c r="E6572" s="204" t="s">
        <v>14770</v>
      </c>
      <c r="F6572" s="49" t="s">
        <v>1051</v>
      </c>
      <c r="G6572" s="203">
        <v>1</v>
      </c>
      <c r="H6572" s="203" t="s">
        <v>14058</v>
      </c>
      <c r="I6572" s="205" t="s">
        <v>1440</v>
      </c>
      <c r="J6572" s="206"/>
      <c r="K6572" s="203">
        <v>98</v>
      </c>
      <c r="L6572" s="207" t="s">
        <v>827</v>
      </c>
      <c r="M6572" s="208" t="s">
        <v>1436</v>
      </c>
      <c r="N6572" s="209">
        <f t="shared" si="0"/>
        <v>2026</v>
      </c>
      <c r="O6572" s="210">
        <f t="shared" si="1"/>
        <v>2</v>
      </c>
      <c r="P6572" s="211" t="str">
        <f>IFERROR(VLOOKUP(F6572,연간집계!D:E,2,FALSE),"")</f>
        <v>프리북A4 (하드)</v>
      </c>
    </row>
    <row r="6573" spans="1:16" ht="12.75">
      <c r="A6573" s="201">
        <v>46055.028020833335</v>
      </c>
      <c r="B6573" s="202">
        <v>46055</v>
      </c>
      <c r="C6573" s="203" t="s">
        <v>14771</v>
      </c>
      <c r="D6573" s="203" t="s">
        <v>11</v>
      </c>
      <c r="E6573" s="204" t="s">
        <v>14772</v>
      </c>
      <c r="F6573" s="49" t="s">
        <v>1274</v>
      </c>
      <c r="G6573" s="203">
        <v>1</v>
      </c>
      <c r="H6573" s="203" t="s">
        <v>4696</v>
      </c>
      <c r="I6573" s="205" t="s">
        <v>1842</v>
      </c>
      <c r="J6573" s="206"/>
      <c r="K6573" s="203">
        <v>26</v>
      </c>
      <c r="L6573" s="207" t="s">
        <v>827</v>
      </c>
      <c r="M6573" s="208" t="s">
        <v>1629</v>
      </c>
      <c r="N6573" s="209">
        <f t="shared" si="0"/>
        <v>2026</v>
      </c>
      <c r="O6573" s="210">
        <f t="shared" si="1"/>
        <v>2</v>
      </c>
      <c r="P6573" s="211" t="str">
        <f>IFERROR(VLOOKUP(F6573,연간집계!D:E,2,FALSE),"")</f>
        <v>PCMS_비트윈캘린더</v>
      </c>
    </row>
    <row r="6574" spans="1:16" ht="12.75">
      <c r="A6574" s="201">
        <v>46055.045949074076</v>
      </c>
      <c r="B6574" s="202">
        <v>46055</v>
      </c>
      <c r="C6574" s="203" t="s">
        <v>14773</v>
      </c>
      <c r="D6574" s="203" t="s">
        <v>11</v>
      </c>
      <c r="E6574" s="204" t="s">
        <v>14774</v>
      </c>
      <c r="F6574" s="49" t="s">
        <v>856</v>
      </c>
      <c r="G6574" s="203">
        <v>1</v>
      </c>
      <c r="H6574" s="203" t="s">
        <v>14775</v>
      </c>
      <c r="I6574" s="205" t="s">
        <v>1501</v>
      </c>
      <c r="J6574" s="206"/>
      <c r="K6574" s="203">
        <v>26</v>
      </c>
      <c r="L6574" s="207" t="s">
        <v>827</v>
      </c>
      <c r="M6574" s="208" t="s">
        <v>1436</v>
      </c>
      <c r="N6574" s="209">
        <f t="shared" si="0"/>
        <v>2026</v>
      </c>
      <c r="O6574" s="210">
        <f t="shared" si="1"/>
        <v>2</v>
      </c>
      <c r="P6574" s="211" t="str">
        <f>IFERROR(VLOOKUP(F6574,연간집계!D:E,2,FALSE),"")</f>
        <v>스탠다드 포토북 8*8 (하드/무광)</v>
      </c>
    </row>
    <row r="6575" spans="1:16" ht="12.75">
      <c r="A6575" s="201">
        <v>46055.105844907404</v>
      </c>
      <c r="B6575" s="202">
        <v>46055</v>
      </c>
      <c r="C6575" s="203" t="s">
        <v>14776</v>
      </c>
      <c r="D6575" s="203" t="s">
        <v>11</v>
      </c>
      <c r="E6575" s="204" t="s">
        <v>14777</v>
      </c>
      <c r="F6575" s="49" t="s">
        <v>1414</v>
      </c>
      <c r="G6575" s="203">
        <v>3</v>
      </c>
      <c r="H6575" s="203" t="s">
        <v>14778</v>
      </c>
      <c r="I6575" s="205" t="s">
        <v>2389</v>
      </c>
      <c r="J6575" s="206"/>
      <c r="K6575" s="203">
        <v>72</v>
      </c>
      <c r="L6575" s="207" t="s">
        <v>828</v>
      </c>
      <c r="M6575" s="208" t="s">
        <v>1629</v>
      </c>
      <c r="N6575" s="209">
        <f t="shared" si="0"/>
        <v>2026</v>
      </c>
      <c r="O6575" s="210">
        <f t="shared" si="1"/>
        <v>2</v>
      </c>
      <c r="P6575" s="211" t="str">
        <f>IFERROR(VLOOKUP(F6575,연간집계!D:E,2,FALSE),"")</f>
        <v>모바일_미니폴라로이드</v>
      </c>
    </row>
    <row r="6576" spans="1:16" ht="12.75">
      <c r="A6576" s="201">
        <v>46055.390520833331</v>
      </c>
      <c r="B6576" s="202">
        <v>46055</v>
      </c>
      <c r="C6576" s="203" t="s">
        <v>14779</v>
      </c>
      <c r="D6576" s="203" t="s">
        <v>11</v>
      </c>
      <c r="E6576" s="204" t="s">
        <v>14780</v>
      </c>
      <c r="F6576" s="49" t="s">
        <v>1243</v>
      </c>
      <c r="G6576" s="203">
        <v>1</v>
      </c>
      <c r="H6576" s="203" t="s">
        <v>14781</v>
      </c>
      <c r="I6576" s="205" t="s">
        <v>1453</v>
      </c>
      <c r="J6576" s="206"/>
      <c r="K6576" s="203">
        <v>34</v>
      </c>
      <c r="L6576" s="207" t="s">
        <v>828</v>
      </c>
      <c r="M6576" s="208" t="s">
        <v>1851</v>
      </c>
      <c r="N6576" s="209">
        <f t="shared" si="0"/>
        <v>2026</v>
      </c>
      <c r="O6576" s="210">
        <f t="shared" si="1"/>
        <v>2</v>
      </c>
      <c r="P6576" s="211" t="str">
        <f>IFERROR(VLOOKUP(F6576,연간집계!D:E,2,FALSE),"")</f>
        <v>모바일 포토북 150 (여행)</v>
      </c>
    </row>
    <row r="6577" spans="1:16" ht="12.75">
      <c r="A6577" s="201">
        <v>46055.390532407408</v>
      </c>
      <c r="B6577" s="202">
        <v>46055</v>
      </c>
      <c r="C6577" s="203" t="s">
        <v>14782</v>
      </c>
      <c r="D6577" s="203" t="s">
        <v>11</v>
      </c>
      <c r="E6577" s="204" t="s">
        <v>14780</v>
      </c>
      <c r="F6577" s="49" t="s">
        <v>1243</v>
      </c>
      <c r="G6577" s="203">
        <v>2</v>
      </c>
      <c r="H6577" s="203" t="s">
        <v>14781</v>
      </c>
      <c r="I6577" s="205" t="s">
        <v>1435</v>
      </c>
      <c r="J6577" s="206"/>
      <c r="K6577" s="203">
        <v>24</v>
      </c>
      <c r="L6577" s="207" t="s">
        <v>828</v>
      </c>
      <c r="M6577" s="208" t="s">
        <v>1436</v>
      </c>
      <c r="N6577" s="209">
        <f t="shared" si="0"/>
        <v>2026</v>
      </c>
      <c r="O6577" s="210">
        <f t="shared" si="1"/>
        <v>2</v>
      </c>
      <c r="P6577" s="211" t="str">
        <f>IFERROR(VLOOKUP(F6577,연간집계!D:E,2,FALSE),"")</f>
        <v>모바일 포토북 150 (여행)</v>
      </c>
    </row>
    <row r="6578" spans="1:16" ht="12.75">
      <c r="A6578" s="201">
        <v>46055.390543981484</v>
      </c>
      <c r="B6578" s="202">
        <v>46055</v>
      </c>
      <c r="C6578" s="203" t="s">
        <v>14783</v>
      </c>
      <c r="D6578" s="203" t="s">
        <v>11</v>
      </c>
      <c r="E6578" s="204" t="s">
        <v>14780</v>
      </c>
      <c r="F6578" s="49" t="s">
        <v>1243</v>
      </c>
      <c r="G6578" s="203">
        <v>1</v>
      </c>
      <c r="H6578" s="203" t="s">
        <v>14781</v>
      </c>
      <c r="I6578" s="205" t="s">
        <v>1556</v>
      </c>
      <c r="J6578" s="206"/>
      <c r="K6578" s="203">
        <v>44</v>
      </c>
      <c r="L6578" s="207" t="s">
        <v>828</v>
      </c>
      <c r="M6578" s="208" t="s">
        <v>1436</v>
      </c>
      <c r="N6578" s="209">
        <f t="shared" si="0"/>
        <v>2026</v>
      </c>
      <c r="O6578" s="210">
        <f t="shared" si="1"/>
        <v>2</v>
      </c>
      <c r="P6578" s="211" t="str">
        <f>IFERROR(VLOOKUP(F6578,연간집계!D:E,2,FALSE),"")</f>
        <v>모바일 포토북 150 (여행)</v>
      </c>
    </row>
    <row r="6579" spans="1:16" ht="12.75">
      <c r="A6579" s="201">
        <v>46055.411805555559</v>
      </c>
      <c r="B6579" s="202">
        <v>46055</v>
      </c>
      <c r="C6579" s="203" t="s">
        <v>14784</v>
      </c>
      <c r="D6579" s="203" t="s">
        <v>11</v>
      </c>
      <c r="E6579" s="204" t="s">
        <v>14785</v>
      </c>
      <c r="F6579" s="49" t="s">
        <v>865</v>
      </c>
      <c r="G6579" s="203">
        <v>1</v>
      </c>
      <c r="H6579" s="203" t="s">
        <v>3513</v>
      </c>
      <c r="I6579" s="205" t="s">
        <v>1440</v>
      </c>
      <c r="J6579" s="206"/>
      <c r="K6579" s="203">
        <v>24</v>
      </c>
      <c r="L6579" s="207" t="s">
        <v>827</v>
      </c>
      <c r="M6579" s="208" t="s">
        <v>1645</v>
      </c>
      <c r="N6579" s="209">
        <f t="shared" si="0"/>
        <v>2026</v>
      </c>
      <c r="O6579" s="210">
        <f t="shared" si="1"/>
        <v>2</v>
      </c>
      <c r="P6579" s="211" t="str">
        <f>IFERROR(VLOOKUP(F6579,연간집계!D:E,2,FALSE),"")</f>
        <v>스탠다드 포토북 8*6 (하드/무광)</v>
      </c>
    </row>
    <row r="6580" spans="1:16" ht="12.75">
      <c r="A6580" s="201">
        <v>46055.411828703705</v>
      </c>
      <c r="B6580" s="202">
        <v>46055</v>
      </c>
      <c r="C6580" s="203" t="s">
        <v>14786</v>
      </c>
      <c r="D6580" s="203" t="s">
        <v>11</v>
      </c>
      <c r="E6580" s="204" t="s">
        <v>14785</v>
      </c>
      <c r="F6580" s="49" t="s">
        <v>1304</v>
      </c>
      <c r="G6580" s="203">
        <v>1</v>
      </c>
      <c r="H6580" s="203" t="s">
        <v>3513</v>
      </c>
      <c r="I6580" s="205" t="s">
        <v>1440</v>
      </c>
      <c r="J6580" s="208" t="s">
        <v>1850</v>
      </c>
      <c r="K6580" s="203">
        <v>1</v>
      </c>
      <c r="L6580" s="207" t="s">
        <v>827</v>
      </c>
      <c r="M6580" s="208" t="s">
        <v>1645</v>
      </c>
      <c r="N6580" s="209">
        <f t="shared" si="0"/>
        <v>2026</v>
      </c>
      <c r="O6580" s="210">
        <f t="shared" si="1"/>
        <v>2</v>
      </c>
      <c r="P6580" s="211" t="str">
        <f>IFERROR(VLOOKUP(F6580,연간집계!D:E,2,FALSE),"")</f>
        <v>PCMS_우드스탠드아크릴액자</v>
      </c>
    </row>
    <row r="6581" spans="1:16" ht="12.75">
      <c r="A6581" s="201">
        <v>46055.415196759262</v>
      </c>
      <c r="B6581" s="202">
        <v>46055</v>
      </c>
      <c r="C6581" s="203" t="s">
        <v>14787</v>
      </c>
      <c r="D6581" s="203" t="s">
        <v>11</v>
      </c>
      <c r="E6581" s="204" t="s">
        <v>14788</v>
      </c>
      <c r="F6581" s="49" t="s">
        <v>1291</v>
      </c>
      <c r="G6581" s="203">
        <v>18</v>
      </c>
      <c r="H6581" s="203" t="s">
        <v>14789</v>
      </c>
      <c r="I6581" s="205" t="s">
        <v>1840</v>
      </c>
      <c r="J6581" s="206"/>
      <c r="K6581" s="203">
        <v>14</v>
      </c>
      <c r="L6581" s="207" t="s">
        <v>827</v>
      </c>
      <c r="M6581" s="208" t="s">
        <v>4034</v>
      </c>
      <c r="N6581" s="209">
        <f t="shared" si="0"/>
        <v>2026</v>
      </c>
      <c r="O6581" s="210">
        <f t="shared" si="1"/>
        <v>2</v>
      </c>
      <c r="P6581" s="211" t="str">
        <f>IFERROR(VLOOKUP(F6581,연간집계!D:E,2,FALSE),"")</f>
        <v>PCMS_벽걸이1단캘린더</v>
      </c>
    </row>
    <row r="6582" spans="1:16" ht="12.75">
      <c r="A6582" s="201">
        <v>46055.415208333332</v>
      </c>
      <c r="B6582" s="202">
        <v>46055</v>
      </c>
      <c r="C6582" s="203" t="s">
        <v>14790</v>
      </c>
      <c r="D6582" s="203" t="s">
        <v>11</v>
      </c>
      <c r="E6582" s="204" t="s">
        <v>14788</v>
      </c>
      <c r="F6582" s="49" t="s">
        <v>1291</v>
      </c>
      <c r="G6582" s="203">
        <v>23</v>
      </c>
      <c r="H6582" s="203" t="s">
        <v>14789</v>
      </c>
      <c r="I6582" s="205" t="s">
        <v>1840</v>
      </c>
      <c r="J6582" s="206"/>
      <c r="K6582" s="203">
        <v>14</v>
      </c>
      <c r="L6582" s="207" t="s">
        <v>827</v>
      </c>
      <c r="M6582" s="208" t="s">
        <v>4034</v>
      </c>
      <c r="N6582" s="209">
        <f t="shared" si="0"/>
        <v>2026</v>
      </c>
      <c r="O6582" s="210">
        <f t="shared" si="1"/>
        <v>2</v>
      </c>
      <c r="P6582" s="211" t="str">
        <f>IFERROR(VLOOKUP(F6582,연간집계!D:E,2,FALSE),"")</f>
        <v>PCMS_벽걸이1단캘린더</v>
      </c>
    </row>
    <row r="6583" spans="1:16" ht="12.75">
      <c r="A6583" s="201">
        <v>46055.415219907409</v>
      </c>
      <c r="B6583" s="202">
        <v>46055</v>
      </c>
      <c r="C6583" s="203" t="s">
        <v>14791</v>
      </c>
      <c r="D6583" s="203" t="s">
        <v>11</v>
      </c>
      <c r="E6583" s="204" t="s">
        <v>14788</v>
      </c>
      <c r="F6583" s="49" t="s">
        <v>1291</v>
      </c>
      <c r="G6583" s="203">
        <v>26</v>
      </c>
      <c r="H6583" s="203" t="s">
        <v>14789</v>
      </c>
      <c r="I6583" s="205" t="s">
        <v>1840</v>
      </c>
      <c r="J6583" s="206"/>
      <c r="K6583" s="203">
        <v>14</v>
      </c>
      <c r="L6583" s="207" t="s">
        <v>827</v>
      </c>
      <c r="M6583" s="208" t="s">
        <v>4034</v>
      </c>
      <c r="N6583" s="209">
        <f t="shared" si="0"/>
        <v>2026</v>
      </c>
      <c r="O6583" s="210">
        <f t="shared" si="1"/>
        <v>2</v>
      </c>
      <c r="P6583" s="211" t="str">
        <f>IFERROR(VLOOKUP(F6583,연간집계!D:E,2,FALSE),"")</f>
        <v>PCMS_벽걸이1단캘린더</v>
      </c>
    </row>
    <row r="6584" spans="1:16" ht="12.75">
      <c r="A6584" s="201">
        <v>46055.415243055555</v>
      </c>
      <c r="B6584" s="202">
        <v>46055</v>
      </c>
      <c r="C6584" s="203" t="s">
        <v>14792</v>
      </c>
      <c r="D6584" s="203" t="s">
        <v>11</v>
      </c>
      <c r="E6584" s="204" t="s">
        <v>14788</v>
      </c>
      <c r="F6584" s="49" t="s">
        <v>1291</v>
      </c>
      <c r="G6584" s="203">
        <v>17</v>
      </c>
      <c r="H6584" s="203" t="s">
        <v>14789</v>
      </c>
      <c r="I6584" s="205" t="s">
        <v>1840</v>
      </c>
      <c r="J6584" s="206"/>
      <c r="K6584" s="203">
        <v>14</v>
      </c>
      <c r="L6584" s="207" t="s">
        <v>827</v>
      </c>
      <c r="M6584" s="208" t="s">
        <v>4034</v>
      </c>
      <c r="N6584" s="209">
        <f t="shared" si="0"/>
        <v>2026</v>
      </c>
      <c r="O6584" s="210">
        <f t="shared" si="1"/>
        <v>2</v>
      </c>
      <c r="P6584" s="211" t="str">
        <f>IFERROR(VLOOKUP(F6584,연간집계!D:E,2,FALSE),"")</f>
        <v>PCMS_벽걸이1단캘린더</v>
      </c>
    </row>
    <row r="6585" spans="1:16" ht="12.75">
      <c r="A6585" s="201">
        <v>46055.415254629632</v>
      </c>
      <c r="B6585" s="202">
        <v>46055</v>
      </c>
      <c r="C6585" s="203" t="s">
        <v>14793</v>
      </c>
      <c r="D6585" s="203" t="s">
        <v>11</v>
      </c>
      <c r="E6585" s="204" t="s">
        <v>14788</v>
      </c>
      <c r="F6585" s="49" t="s">
        <v>1291</v>
      </c>
      <c r="G6585" s="203">
        <v>22</v>
      </c>
      <c r="H6585" s="203" t="s">
        <v>14789</v>
      </c>
      <c r="I6585" s="205" t="s">
        <v>1840</v>
      </c>
      <c r="J6585" s="206"/>
      <c r="K6585" s="203">
        <v>14</v>
      </c>
      <c r="L6585" s="207" t="s">
        <v>827</v>
      </c>
      <c r="M6585" s="208" t="s">
        <v>4034</v>
      </c>
      <c r="N6585" s="209">
        <f t="shared" si="0"/>
        <v>2026</v>
      </c>
      <c r="O6585" s="210">
        <f t="shared" si="1"/>
        <v>2</v>
      </c>
      <c r="P6585" s="211" t="str">
        <f>IFERROR(VLOOKUP(F6585,연간집계!D:E,2,FALSE),"")</f>
        <v>PCMS_벽걸이1단캘린더</v>
      </c>
    </row>
    <row r="6586" spans="1:16" ht="12.75">
      <c r="A6586" s="201">
        <v>46055.444374999999</v>
      </c>
      <c r="B6586" s="202">
        <v>46055</v>
      </c>
      <c r="C6586" s="203" t="s">
        <v>14794</v>
      </c>
      <c r="D6586" s="203" t="s">
        <v>11</v>
      </c>
      <c r="E6586" s="204" t="s">
        <v>14795</v>
      </c>
      <c r="F6586" s="49" t="s">
        <v>1388</v>
      </c>
      <c r="G6586" s="203">
        <v>1</v>
      </c>
      <c r="H6586" s="203" t="s">
        <v>4452</v>
      </c>
      <c r="I6586" s="205" t="s">
        <v>1622</v>
      </c>
      <c r="J6586" s="206"/>
      <c r="K6586" s="203">
        <v>142</v>
      </c>
      <c r="L6586" s="207" t="s">
        <v>827</v>
      </c>
      <c r="M6586" s="208" t="s">
        <v>1497</v>
      </c>
      <c r="N6586" s="209">
        <f t="shared" si="0"/>
        <v>2026</v>
      </c>
      <c r="O6586" s="210">
        <f t="shared" si="1"/>
        <v>2</v>
      </c>
      <c r="P6586" s="211" t="str">
        <f>IFERROR(VLOOKUP(F6586,연간집계!D:E,2,FALSE),"")</f>
        <v>폴라로이드</v>
      </c>
    </row>
    <row r="6587" spans="1:16" ht="12.75">
      <c r="A6587" s="201">
        <v>46055.444386574076</v>
      </c>
      <c r="B6587" s="202">
        <v>46055</v>
      </c>
      <c r="C6587" s="203" t="s">
        <v>14796</v>
      </c>
      <c r="D6587" s="203" t="s">
        <v>11</v>
      </c>
      <c r="E6587" s="204" t="s">
        <v>14795</v>
      </c>
      <c r="F6587" s="49" t="s">
        <v>1388</v>
      </c>
      <c r="G6587" s="203">
        <v>1</v>
      </c>
      <c r="H6587" s="203" t="s">
        <v>4452</v>
      </c>
      <c r="I6587" s="205" t="s">
        <v>1622</v>
      </c>
      <c r="J6587" s="206"/>
      <c r="K6587" s="203">
        <v>142</v>
      </c>
      <c r="L6587" s="207" t="s">
        <v>827</v>
      </c>
      <c r="M6587" s="208" t="s">
        <v>1497</v>
      </c>
      <c r="N6587" s="209">
        <f t="shared" si="0"/>
        <v>2026</v>
      </c>
      <c r="O6587" s="210">
        <f t="shared" si="1"/>
        <v>2</v>
      </c>
      <c r="P6587" s="211" t="str">
        <f>IFERROR(VLOOKUP(F6587,연간집계!D:E,2,FALSE),"")</f>
        <v>폴라로이드</v>
      </c>
    </row>
    <row r="6588" spans="1:16" ht="12.75">
      <c r="A6588" s="201">
        <v>46055.450439814813</v>
      </c>
      <c r="B6588" s="202">
        <v>46055</v>
      </c>
      <c r="C6588" s="203" t="s">
        <v>14797</v>
      </c>
      <c r="D6588" s="203" t="s">
        <v>11</v>
      </c>
      <c r="E6588" s="204" t="s">
        <v>14798</v>
      </c>
      <c r="F6588" s="49" t="s">
        <v>924</v>
      </c>
      <c r="G6588" s="203">
        <v>1</v>
      </c>
      <c r="H6588" s="203" t="s">
        <v>1522</v>
      </c>
      <c r="I6588" s="205" t="s">
        <v>6143</v>
      </c>
      <c r="J6588" s="206"/>
      <c r="K6588" s="203">
        <v>16</v>
      </c>
      <c r="L6588" s="207" t="s">
        <v>827</v>
      </c>
      <c r="M6588" s="208" t="s">
        <v>1449</v>
      </c>
      <c r="N6588" s="209">
        <f t="shared" si="0"/>
        <v>2026</v>
      </c>
      <c r="O6588" s="210">
        <f t="shared" si="1"/>
        <v>2</v>
      </c>
      <c r="P6588" s="211" t="str">
        <f>IFERROR(VLOOKUP(F6588,연간집계!D:E,2,FALSE),"")</f>
        <v>베이비진 210 (14p)</v>
      </c>
    </row>
    <row r="6589" spans="1:16" ht="12.75">
      <c r="A6589" s="201">
        <v>46055.45045138889</v>
      </c>
      <c r="B6589" s="202">
        <v>46055</v>
      </c>
      <c r="C6589" s="203" t="s">
        <v>14799</v>
      </c>
      <c r="D6589" s="203" t="s">
        <v>11</v>
      </c>
      <c r="E6589" s="204" t="s">
        <v>14798</v>
      </c>
      <c r="F6589" s="49" t="s">
        <v>924</v>
      </c>
      <c r="G6589" s="203">
        <v>1</v>
      </c>
      <c r="H6589" s="203" t="s">
        <v>1522</v>
      </c>
      <c r="I6589" s="205" t="s">
        <v>6143</v>
      </c>
      <c r="J6589" s="206"/>
      <c r="K6589" s="203">
        <v>16</v>
      </c>
      <c r="L6589" s="207" t="s">
        <v>827</v>
      </c>
      <c r="M6589" s="208" t="s">
        <v>1449</v>
      </c>
      <c r="N6589" s="209">
        <f t="shared" si="0"/>
        <v>2026</v>
      </c>
      <c r="O6589" s="210">
        <f t="shared" si="1"/>
        <v>2</v>
      </c>
      <c r="P6589" s="211" t="str">
        <f>IFERROR(VLOOKUP(F6589,연간집계!D:E,2,FALSE),"")</f>
        <v>베이비진 210 (14p)</v>
      </c>
    </row>
    <row r="6590" spans="1:16" ht="12.75">
      <c r="A6590" s="201">
        <v>46055.450462962966</v>
      </c>
      <c r="B6590" s="202">
        <v>46055</v>
      </c>
      <c r="C6590" s="203" t="s">
        <v>14800</v>
      </c>
      <c r="D6590" s="203" t="s">
        <v>11</v>
      </c>
      <c r="E6590" s="204" t="s">
        <v>14798</v>
      </c>
      <c r="F6590" s="49" t="s">
        <v>924</v>
      </c>
      <c r="G6590" s="203">
        <v>1</v>
      </c>
      <c r="H6590" s="203" t="s">
        <v>1522</v>
      </c>
      <c r="I6590" s="205" t="s">
        <v>6143</v>
      </c>
      <c r="J6590" s="206"/>
      <c r="K6590" s="203">
        <v>16</v>
      </c>
      <c r="L6590" s="207" t="s">
        <v>827</v>
      </c>
      <c r="M6590" s="208" t="s">
        <v>1449</v>
      </c>
      <c r="N6590" s="209">
        <f t="shared" si="0"/>
        <v>2026</v>
      </c>
      <c r="O6590" s="210">
        <f t="shared" si="1"/>
        <v>2</v>
      </c>
      <c r="P6590" s="211" t="str">
        <f>IFERROR(VLOOKUP(F6590,연간집계!D:E,2,FALSE),"")</f>
        <v>베이비진 210 (14p)</v>
      </c>
    </row>
    <row r="6591" spans="1:16" ht="12.75">
      <c r="A6591" s="201">
        <v>46055.450474537036</v>
      </c>
      <c r="B6591" s="202">
        <v>46055</v>
      </c>
      <c r="C6591" s="203" t="s">
        <v>14801</v>
      </c>
      <c r="D6591" s="203" t="s">
        <v>11</v>
      </c>
      <c r="E6591" s="204" t="s">
        <v>14798</v>
      </c>
      <c r="F6591" s="49" t="s">
        <v>924</v>
      </c>
      <c r="G6591" s="203">
        <v>1</v>
      </c>
      <c r="H6591" s="203" t="s">
        <v>1522</v>
      </c>
      <c r="I6591" s="205" t="s">
        <v>6143</v>
      </c>
      <c r="J6591" s="206"/>
      <c r="K6591" s="203">
        <v>16</v>
      </c>
      <c r="L6591" s="207" t="s">
        <v>827</v>
      </c>
      <c r="M6591" s="208" t="s">
        <v>1449</v>
      </c>
      <c r="N6591" s="209">
        <f t="shared" si="0"/>
        <v>2026</v>
      </c>
      <c r="O6591" s="210">
        <f t="shared" si="1"/>
        <v>2</v>
      </c>
      <c r="P6591" s="211" t="str">
        <f>IFERROR(VLOOKUP(F6591,연간집계!D:E,2,FALSE),"")</f>
        <v>베이비진 210 (14p)</v>
      </c>
    </row>
    <row r="6592" spans="1:16" ht="12.75">
      <c r="A6592" s="201">
        <v>46055.460219907407</v>
      </c>
      <c r="B6592" s="202">
        <v>46055</v>
      </c>
      <c r="C6592" s="203" t="s">
        <v>14802</v>
      </c>
      <c r="D6592" s="203" t="s">
        <v>11</v>
      </c>
      <c r="E6592" s="204" t="s">
        <v>14803</v>
      </c>
      <c r="F6592" s="49" t="s">
        <v>18</v>
      </c>
      <c r="G6592" s="203">
        <v>2</v>
      </c>
      <c r="H6592" s="203" t="s">
        <v>13484</v>
      </c>
      <c r="I6592" s="205" t="s">
        <v>1440</v>
      </c>
      <c r="J6592" s="208" t="s">
        <v>1444</v>
      </c>
      <c r="K6592" s="203">
        <v>52</v>
      </c>
      <c r="L6592" s="207" t="s">
        <v>827</v>
      </c>
      <c r="M6592" s="208" t="s">
        <v>1514</v>
      </c>
      <c r="N6592" s="209">
        <f t="shared" si="0"/>
        <v>2026</v>
      </c>
      <c r="O6592" s="210">
        <f t="shared" si="1"/>
        <v>2</v>
      </c>
      <c r="P6592" s="211" t="str">
        <f>IFERROR(VLOOKUP(F6592,연간집계!D:E,2,FALSE),"")</f>
        <v>포토그랩스 276</v>
      </c>
    </row>
    <row r="6593" spans="1:16" ht="12.75">
      <c r="A6593" s="201">
        <v>46055.475891203707</v>
      </c>
      <c r="B6593" s="202">
        <v>46055</v>
      </c>
      <c r="C6593" s="203" t="s">
        <v>14804</v>
      </c>
      <c r="D6593" s="203" t="s">
        <v>11</v>
      </c>
      <c r="E6593" s="204" t="s">
        <v>14805</v>
      </c>
      <c r="F6593" s="49" t="s">
        <v>1376</v>
      </c>
      <c r="G6593" s="203">
        <v>2</v>
      </c>
      <c r="H6593" s="203" t="s">
        <v>14806</v>
      </c>
      <c r="I6593" s="205" t="s">
        <v>2377</v>
      </c>
      <c r="J6593" s="206"/>
      <c r="K6593" s="203">
        <v>1</v>
      </c>
      <c r="L6593" s="207" t="s">
        <v>827</v>
      </c>
      <c r="M6593" s="208" t="s">
        <v>1658</v>
      </c>
      <c r="N6593" s="209">
        <f t="shared" si="0"/>
        <v>2026</v>
      </c>
      <c r="O6593" s="210">
        <f t="shared" si="1"/>
        <v>2</v>
      </c>
      <c r="P6593" s="211" t="str">
        <f>IFERROR(VLOOKUP(F6593,연간집계!D:E,2,FALSE),"")</f>
        <v>증명사진 (유광)</v>
      </c>
    </row>
    <row r="6594" spans="1:16" ht="12.75">
      <c r="A6594" s="201">
        <v>46055.478888888887</v>
      </c>
      <c r="B6594" s="202">
        <v>46055</v>
      </c>
      <c r="C6594" s="203" t="s">
        <v>14807</v>
      </c>
      <c r="D6594" s="203" t="s">
        <v>11</v>
      </c>
      <c r="E6594" s="204" t="s">
        <v>14808</v>
      </c>
      <c r="F6594" s="49" t="s">
        <v>838</v>
      </c>
      <c r="G6594" s="203">
        <v>1</v>
      </c>
      <c r="H6594" s="203" t="s">
        <v>14623</v>
      </c>
      <c r="I6594" s="205" t="s">
        <v>1440</v>
      </c>
      <c r="J6594" s="206"/>
      <c r="K6594" s="203">
        <v>38</v>
      </c>
      <c r="L6594" s="207" t="s">
        <v>827</v>
      </c>
      <c r="M6594" s="208" t="s">
        <v>1436</v>
      </c>
      <c r="N6594" s="209">
        <f t="shared" si="0"/>
        <v>2026</v>
      </c>
      <c r="O6594" s="210">
        <f t="shared" si="1"/>
        <v>2</v>
      </c>
      <c r="P6594" s="211" t="str">
        <f>IFERROR(VLOOKUP(F6594,연간집계!D:E,2,FALSE),"")</f>
        <v>스탠다드 포토북 6*8 (하드/무광)</v>
      </c>
    </row>
    <row r="6595" spans="1:16" ht="12.75">
      <c r="A6595" s="201">
        <v>46055.487847222219</v>
      </c>
      <c r="B6595" s="202">
        <v>46055</v>
      </c>
      <c r="C6595" s="203" t="s">
        <v>14809</v>
      </c>
      <c r="D6595" s="203" t="s">
        <v>11</v>
      </c>
      <c r="E6595" s="204" t="s">
        <v>14810</v>
      </c>
      <c r="F6595" s="49" t="s">
        <v>847</v>
      </c>
      <c r="G6595" s="203">
        <v>1</v>
      </c>
      <c r="H6595" s="203" t="s">
        <v>14811</v>
      </c>
      <c r="I6595" s="205" t="s">
        <v>1556</v>
      </c>
      <c r="J6595" s="206"/>
      <c r="K6595" s="203">
        <v>42</v>
      </c>
      <c r="L6595" s="207" t="s">
        <v>827</v>
      </c>
      <c r="M6595" s="208" t="s">
        <v>1436</v>
      </c>
      <c r="N6595" s="209">
        <f t="shared" si="0"/>
        <v>2026</v>
      </c>
      <c r="O6595" s="210">
        <f t="shared" si="1"/>
        <v>2</v>
      </c>
      <c r="P6595" s="211" t="str">
        <f>IFERROR(VLOOKUP(F6595,연간집계!D:E,2,FALSE),"")</f>
        <v>스탠다드 포토북 8*11 (하드/무광)</v>
      </c>
    </row>
    <row r="6596" spans="1:16" ht="12.75">
      <c r="A6596" s="201">
        <v>46055.505891203706</v>
      </c>
      <c r="B6596" s="202">
        <v>46055</v>
      </c>
      <c r="C6596" s="203" t="s">
        <v>14812</v>
      </c>
      <c r="D6596" s="203" t="s">
        <v>11</v>
      </c>
      <c r="E6596" s="204" t="s">
        <v>14813</v>
      </c>
      <c r="F6596" s="49" t="s">
        <v>845</v>
      </c>
      <c r="G6596" s="203">
        <v>1</v>
      </c>
      <c r="H6596" s="203" t="s">
        <v>14814</v>
      </c>
      <c r="I6596" s="205" t="s">
        <v>1440</v>
      </c>
      <c r="J6596" s="206"/>
      <c r="K6596" s="203">
        <v>66</v>
      </c>
      <c r="L6596" s="207" t="s">
        <v>827</v>
      </c>
      <c r="M6596" s="208" t="s">
        <v>1436</v>
      </c>
      <c r="N6596" s="209">
        <f t="shared" si="0"/>
        <v>2026</v>
      </c>
      <c r="O6596" s="210">
        <f t="shared" si="1"/>
        <v>2</v>
      </c>
      <c r="P6596" s="211" t="str">
        <f>IFERROR(VLOOKUP(F6596,연간집계!D:E,2,FALSE),"")</f>
        <v>스탠다드 포토북 8*11 (소프트/유광)</v>
      </c>
    </row>
    <row r="6597" spans="1:16" ht="12.75">
      <c r="A6597" s="201">
        <v>46055.515023148146</v>
      </c>
      <c r="B6597" s="202">
        <v>46055</v>
      </c>
      <c r="C6597" s="203" t="s">
        <v>14815</v>
      </c>
      <c r="D6597" s="203" t="s">
        <v>11</v>
      </c>
      <c r="E6597" s="204" t="s">
        <v>14816</v>
      </c>
      <c r="F6597" s="49" t="s">
        <v>838</v>
      </c>
      <c r="G6597" s="203">
        <v>3</v>
      </c>
      <c r="H6597" s="203" t="s">
        <v>4175</v>
      </c>
      <c r="I6597" s="205" t="s">
        <v>1440</v>
      </c>
      <c r="J6597" s="206"/>
      <c r="K6597" s="203">
        <v>28</v>
      </c>
      <c r="L6597" s="207" t="s">
        <v>827</v>
      </c>
      <c r="M6597" s="208" t="s">
        <v>1645</v>
      </c>
      <c r="N6597" s="209">
        <f t="shared" si="0"/>
        <v>2026</v>
      </c>
      <c r="O6597" s="210">
        <f t="shared" si="1"/>
        <v>2</v>
      </c>
      <c r="P6597" s="211" t="str">
        <f>IFERROR(VLOOKUP(F6597,연간집계!D:E,2,FALSE),"")</f>
        <v>스탠다드 포토북 6*8 (하드/무광)</v>
      </c>
    </row>
    <row r="6598" spans="1:16" ht="12.75">
      <c r="A6598" s="201">
        <v>46055.541307870371</v>
      </c>
      <c r="B6598" s="202">
        <v>46055</v>
      </c>
      <c r="C6598" s="203" t="s">
        <v>14817</v>
      </c>
      <c r="D6598" s="203" t="s">
        <v>11</v>
      </c>
      <c r="E6598" s="204" t="s">
        <v>14818</v>
      </c>
      <c r="F6598" s="49" t="s">
        <v>858</v>
      </c>
      <c r="G6598" s="203">
        <v>1</v>
      </c>
      <c r="H6598" s="203" t="s">
        <v>14819</v>
      </c>
      <c r="I6598" s="205" t="s">
        <v>1453</v>
      </c>
      <c r="J6598" s="206"/>
      <c r="K6598" s="203">
        <v>34</v>
      </c>
      <c r="L6598" s="207" t="s">
        <v>827</v>
      </c>
      <c r="M6598" s="208" t="s">
        <v>1436</v>
      </c>
      <c r="N6598" s="209">
        <f t="shared" si="0"/>
        <v>2026</v>
      </c>
      <c r="O6598" s="210">
        <f t="shared" si="1"/>
        <v>2</v>
      </c>
      <c r="P6598" s="211" t="str">
        <f>IFERROR(VLOOKUP(F6598,연간집계!D:E,2,FALSE),"")</f>
        <v>스탠다드 포토북 8*8 (하드/유광)</v>
      </c>
    </row>
    <row r="6599" spans="1:16" ht="12.75">
      <c r="A6599" s="201">
        <v>46055.555925925924</v>
      </c>
      <c r="B6599" s="202">
        <v>46055</v>
      </c>
      <c r="C6599" s="203" t="s">
        <v>14820</v>
      </c>
      <c r="D6599" s="203" t="s">
        <v>11</v>
      </c>
      <c r="E6599" s="204" t="s">
        <v>14821</v>
      </c>
      <c r="F6599" s="49" t="s">
        <v>865</v>
      </c>
      <c r="G6599" s="203">
        <v>1</v>
      </c>
      <c r="H6599" s="203" t="s">
        <v>3929</v>
      </c>
      <c r="I6599" s="205" t="s">
        <v>1566</v>
      </c>
      <c r="J6599" s="206"/>
      <c r="K6599" s="203">
        <v>38</v>
      </c>
      <c r="L6599" s="207" t="s">
        <v>827</v>
      </c>
      <c r="M6599" s="208" t="s">
        <v>1497</v>
      </c>
      <c r="N6599" s="209">
        <f t="shared" si="0"/>
        <v>2026</v>
      </c>
      <c r="O6599" s="210">
        <f t="shared" si="1"/>
        <v>2</v>
      </c>
      <c r="P6599" s="211" t="str">
        <f>IFERROR(VLOOKUP(F6599,연간집계!D:E,2,FALSE),"")</f>
        <v>스탠다드 포토북 8*6 (하드/무광)</v>
      </c>
    </row>
    <row r="6600" spans="1:16" ht="12.75">
      <c r="A6600" s="201">
        <v>46055.556134259263</v>
      </c>
      <c r="B6600" s="202">
        <v>46055</v>
      </c>
      <c r="C6600" s="203" t="s">
        <v>14822</v>
      </c>
      <c r="D6600" s="203" t="s">
        <v>11</v>
      </c>
      <c r="E6600" s="204" t="s">
        <v>14821</v>
      </c>
      <c r="F6600" s="49" t="s">
        <v>865</v>
      </c>
      <c r="G6600" s="203">
        <v>1</v>
      </c>
      <c r="H6600" s="203" t="s">
        <v>3929</v>
      </c>
      <c r="I6600" s="205" t="s">
        <v>1566</v>
      </c>
      <c r="J6600" s="206"/>
      <c r="K6600" s="203">
        <v>38</v>
      </c>
      <c r="L6600" s="207" t="s">
        <v>827</v>
      </c>
      <c r="M6600" s="208" t="s">
        <v>1497</v>
      </c>
      <c r="N6600" s="209">
        <f t="shared" si="0"/>
        <v>2026</v>
      </c>
      <c r="O6600" s="210">
        <f t="shared" si="1"/>
        <v>2</v>
      </c>
      <c r="P6600" s="211" t="str">
        <f>IFERROR(VLOOKUP(F6600,연간집계!D:E,2,FALSE),"")</f>
        <v>스탠다드 포토북 8*6 (하드/무광)</v>
      </c>
    </row>
    <row r="6601" spans="1:16" ht="12.75">
      <c r="A6601" s="201">
        <v>46055.556145833332</v>
      </c>
      <c r="B6601" s="202">
        <v>46055</v>
      </c>
      <c r="C6601" s="203" t="s">
        <v>14823</v>
      </c>
      <c r="D6601" s="203" t="s">
        <v>11</v>
      </c>
      <c r="E6601" s="204" t="s">
        <v>14821</v>
      </c>
      <c r="F6601" s="49" t="s">
        <v>865</v>
      </c>
      <c r="G6601" s="203">
        <v>1</v>
      </c>
      <c r="H6601" s="203" t="s">
        <v>3929</v>
      </c>
      <c r="I6601" s="205" t="s">
        <v>1566</v>
      </c>
      <c r="J6601" s="206"/>
      <c r="K6601" s="203">
        <v>38</v>
      </c>
      <c r="L6601" s="207" t="s">
        <v>827</v>
      </c>
      <c r="M6601" s="208" t="s">
        <v>1497</v>
      </c>
      <c r="N6601" s="209">
        <f t="shared" si="0"/>
        <v>2026</v>
      </c>
      <c r="O6601" s="210">
        <f t="shared" si="1"/>
        <v>2</v>
      </c>
      <c r="P6601" s="211" t="str">
        <f>IFERROR(VLOOKUP(F6601,연간집계!D:E,2,FALSE),"")</f>
        <v>스탠다드 포토북 8*6 (하드/무광)</v>
      </c>
    </row>
    <row r="6602" spans="1:16" ht="12.75">
      <c r="A6602" s="201">
        <v>46055.556157407409</v>
      </c>
      <c r="B6602" s="202">
        <v>46055</v>
      </c>
      <c r="C6602" s="203" t="s">
        <v>14824</v>
      </c>
      <c r="D6602" s="203" t="s">
        <v>11</v>
      </c>
      <c r="E6602" s="204" t="s">
        <v>14821</v>
      </c>
      <c r="F6602" s="49" t="s">
        <v>865</v>
      </c>
      <c r="G6602" s="203">
        <v>1</v>
      </c>
      <c r="H6602" s="203" t="s">
        <v>3929</v>
      </c>
      <c r="I6602" s="205" t="s">
        <v>1566</v>
      </c>
      <c r="J6602" s="206"/>
      <c r="K6602" s="203">
        <v>38</v>
      </c>
      <c r="L6602" s="207" t="s">
        <v>827</v>
      </c>
      <c r="M6602" s="208" t="s">
        <v>1497</v>
      </c>
      <c r="N6602" s="209">
        <f t="shared" si="0"/>
        <v>2026</v>
      </c>
      <c r="O6602" s="210">
        <f t="shared" si="1"/>
        <v>2</v>
      </c>
      <c r="P6602" s="211" t="str">
        <f>IFERROR(VLOOKUP(F6602,연간집계!D:E,2,FALSE),"")</f>
        <v>스탠다드 포토북 8*6 (하드/무광)</v>
      </c>
    </row>
    <row r="6603" spans="1:16" ht="12.75">
      <c r="A6603" s="201">
        <v>46055.556180555555</v>
      </c>
      <c r="B6603" s="202">
        <v>46055</v>
      </c>
      <c r="C6603" s="203" t="s">
        <v>14825</v>
      </c>
      <c r="D6603" s="203" t="s">
        <v>11</v>
      </c>
      <c r="E6603" s="204" t="s">
        <v>14821</v>
      </c>
      <c r="F6603" s="49" t="s">
        <v>865</v>
      </c>
      <c r="G6603" s="203">
        <v>1</v>
      </c>
      <c r="H6603" s="203" t="s">
        <v>3929</v>
      </c>
      <c r="I6603" s="205" t="s">
        <v>1566</v>
      </c>
      <c r="J6603" s="206"/>
      <c r="K6603" s="203">
        <v>40</v>
      </c>
      <c r="L6603" s="207" t="s">
        <v>827</v>
      </c>
      <c r="M6603" s="208" t="s">
        <v>1497</v>
      </c>
      <c r="N6603" s="209">
        <f t="shared" si="0"/>
        <v>2026</v>
      </c>
      <c r="O6603" s="210">
        <f t="shared" si="1"/>
        <v>2</v>
      </c>
      <c r="P6603" s="211" t="str">
        <f>IFERROR(VLOOKUP(F6603,연간집계!D:E,2,FALSE),"")</f>
        <v>스탠다드 포토북 8*6 (하드/무광)</v>
      </c>
    </row>
    <row r="6604" spans="1:16" ht="12.75">
      <c r="A6604" s="201">
        <v>46055.559340277781</v>
      </c>
      <c r="B6604" s="202">
        <v>46055</v>
      </c>
      <c r="C6604" s="203" t="s">
        <v>14826</v>
      </c>
      <c r="D6604" s="203" t="s">
        <v>11</v>
      </c>
      <c r="E6604" s="204" t="s">
        <v>14827</v>
      </c>
      <c r="F6604" s="49" t="s">
        <v>865</v>
      </c>
      <c r="G6604" s="203">
        <v>1</v>
      </c>
      <c r="H6604" s="203" t="s">
        <v>3929</v>
      </c>
      <c r="I6604" s="205" t="s">
        <v>1566</v>
      </c>
      <c r="J6604" s="206"/>
      <c r="K6604" s="203">
        <v>38</v>
      </c>
      <c r="L6604" s="207" t="s">
        <v>827</v>
      </c>
      <c r="M6604" s="208" t="s">
        <v>1497</v>
      </c>
      <c r="N6604" s="209">
        <f t="shared" si="0"/>
        <v>2026</v>
      </c>
      <c r="O6604" s="210">
        <f t="shared" si="1"/>
        <v>2</v>
      </c>
      <c r="P6604" s="211" t="str">
        <f>IFERROR(VLOOKUP(F6604,연간집계!D:E,2,FALSE),"")</f>
        <v>스탠다드 포토북 8*6 (하드/무광)</v>
      </c>
    </row>
    <row r="6605" spans="1:16" ht="12.75">
      <c r="A6605" s="201">
        <v>46055.559733796297</v>
      </c>
      <c r="B6605" s="202">
        <v>46055</v>
      </c>
      <c r="C6605" s="203" t="s">
        <v>14828</v>
      </c>
      <c r="D6605" s="203" t="s">
        <v>11</v>
      </c>
      <c r="E6605" s="204" t="s">
        <v>14827</v>
      </c>
      <c r="F6605" s="49" t="s">
        <v>865</v>
      </c>
      <c r="G6605" s="203">
        <v>1</v>
      </c>
      <c r="H6605" s="203" t="s">
        <v>3929</v>
      </c>
      <c r="I6605" s="205" t="s">
        <v>1566</v>
      </c>
      <c r="J6605" s="206"/>
      <c r="K6605" s="203">
        <v>38</v>
      </c>
      <c r="L6605" s="207" t="s">
        <v>827</v>
      </c>
      <c r="M6605" s="208" t="s">
        <v>1497</v>
      </c>
      <c r="N6605" s="209">
        <f t="shared" si="0"/>
        <v>2026</v>
      </c>
      <c r="O6605" s="210">
        <f t="shared" si="1"/>
        <v>2</v>
      </c>
      <c r="P6605" s="211" t="str">
        <f>IFERROR(VLOOKUP(F6605,연간집계!D:E,2,FALSE),"")</f>
        <v>스탠다드 포토북 8*6 (하드/무광)</v>
      </c>
    </row>
    <row r="6606" spans="1:16" ht="12.75">
      <c r="A6606" s="201">
        <v>46055.559918981482</v>
      </c>
      <c r="B6606" s="202">
        <v>46055</v>
      </c>
      <c r="C6606" s="203" t="s">
        <v>14829</v>
      </c>
      <c r="D6606" s="203" t="s">
        <v>11</v>
      </c>
      <c r="E6606" s="204" t="s">
        <v>14827</v>
      </c>
      <c r="F6606" s="49" t="s">
        <v>865</v>
      </c>
      <c r="G6606" s="203">
        <v>1</v>
      </c>
      <c r="H6606" s="203" t="s">
        <v>3929</v>
      </c>
      <c r="I6606" s="205" t="s">
        <v>1566</v>
      </c>
      <c r="J6606" s="206"/>
      <c r="K6606" s="203">
        <v>38</v>
      </c>
      <c r="L6606" s="207" t="s">
        <v>827</v>
      </c>
      <c r="M6606" s="208" t="s">
        <v>1497</v>
      </c>
      <c r="N6606" s="209">
        <f t="shared" si="0"/>
        <v>2026</v>
      </c>
      <c r="O6606" s="210">
        <f t="shared" si="1"/>
        <v>2</v>
      </c>
      <c r="P6606" s="211" t="str">
        <f>IFERROR(VLOOKUP(F6606,연간집계!D:E,2,FALSE),"")</f>
        <v>스탠다드 포토북 8*6 (하드/무광)</v>
      </c>
    </row>
    <row r="6607" spans="1:16" ht="12.75">
      <c r="A6607" s="201">
        <v>46055.559942129628</v>
      </c>
      <c r="B6607" s="202">
        <v>46055</v>
      </c>
      <c r="C6607" s="203" t="s">
        <v>14830</v>
      </c>
      <c r="D6607" s="203" t="s">
        <v>11</v>
      </c>
      <c r="E6607" s="204" t="s">
        <v>14827</v>
      </c>
      <c r="F6607" s="49" t="s">
        <v>865</v>
      </c>
      <c r="G6607" s="203">
        <v>1</v>
      </c>
      <c r="H6607" s="203" t="s">
        <v>3929</v>
      </c>
      <c r="I6607" s="205" t="s">
        <v>1566</v>
      </c>
      <c r="J6607" s="206"/>
      <c r="K6607" s="203">
        <v>38</v>
      </c>
      <c r="L6607" s="207" t="s">
        <v>827</v>
      </c>
      <c r="M6607" s="208" t="s">
        <v>1497</v>
      </c>
      <c r="N6607" s="209">
        <f t="shared" si="0"/>
        <v>2026</v>
      </c>
      <c r="O6607" s="210">
        <f t="shared" si="1"/>
        <v>2</v>
      </c>
      <c r="P6607" s="211" t="str">
        <f>IFERROR(VLOOKUP(F6607,연간집계!D:E,2,FALSE),"")</f>
        <v>스탠다드 포토북 8*6 (하드/무광)</v>
      </c>
    </row>
    <row r="6608" spans="1:16" ht="12.75">
      <c r="A6608" s="201">
        <v>46055.563043981485</v>
      </c>
      <c r="B6608" s="202">
        <v>46055</v>
      </c>
      <c r="C6608" s="203" t="s">
        <v>14831</v>
      </c>
      <c r="D6608" s="203" t="s">
        <v>11</v>
      </c>
      <c r="E6608" s="204" t="s">
        <v>14832</v>
      </c>
      <c r="F6608" s="49" t="s">
        <v>849</v>
      </c>
      <c r="G6608" s="203">
        <v>1</v>
      </c>
      <c r="H6608" s="203" t="s">
        <v>2143</v>
      </c>
      <c r="I6608" s="205" t="s">
        <v>1549</v>
      </c>
      <c r="J6608" s="206"/>
      <c r="K6608" s="203">
        <v>30</v>
      </c>
      <c r="L6608" s="207" t="s">
        <v>827</v>
      </c>
      <c r="M6608" s="208" t="s">
        <v>1449</v>
      </c>
      <c r="N6608" s="209">
        <f t="shared" si="0"/>
        <v>2026</v>
      </c>
      <c r="O6608" s="210">
        <f t="shared" si="1"/>
        <v>2</v>
      </c>
      <c r="P6608" s="211" t="str">
        <f>IFERROR(VLOOKUP(F6608,연간집계!D:E,2,FALSE),"")</f>
        <v>스탠다드 포토북 8*11 (하드/유광)</v>
      </c>
    </row>
    <row r="6609" spans="1:16" ht="12.75">
      <c r="A6609" s="201">
        <v>46055.570925925924</v>
      </c>
      <c r="B6609" s="202">
        <v>46055</v>
      </c>
      <c r="C6609" s="203" t="s">
        <v>14833</v>
      </c>
      <c r="D6609" s="203" t="s">
        <v>11</v>
      </c>
      <c r="E6609" s="204" t="s">
        <v>14834</v>
      </c>
      <c r="F6609" s="49" t="s">
        <v>847</v>
      </c>
      <c r="G6609" s="203">
        <v>1</v>
      </c>
      <c r="H6609" s="203" t="s">
        <v>13827</v>
      </c>
      <c r="I6609" s="205" t="s">
        <v>1676</v>
      </c>
      <c r="J6609" s="206"/>
      <c r="K6609" s="203">
        <v>68</v>
      </c>
      <c r="L6609" s="207" t="s">
        <v>827</v>
      </c>
      <c r="M6609" s="208" t="s">
        <v>1471</v>
      </c>
      <c r="N6609" s="209">
        <f t="shared" si="0"/>
        <v>2026</v>
      </c>
      <c r="O6609" s="210">
        <f t="shared" si="1"/>
        <v>2</v>
      </c>
      <c r="P6609" s="211" t="str">
        <f>IFERROR(VLOOKUP(F6609,연간집계!D:E,2,FALSE),"")</f>
        <v>스탠다드 포토북 8*11 (하드/무광)</v>
      </c>
    </row>
    <row r="6610" spans="1:16" ht="12.75">
      <c r="A6610" s="201">
        <v>46055.58016203704</v>
      </c>
      <c r="B6610" s="202">
        <v>46055</v>
      </c>
      <c r="C6610" s="203" t="s">
        <v>14835</v>
      </c>
      <c r="D6610" s="203" t="s">
        <v>11</v>
      </c>
      <c r="E6610" s="204" t="s">
        <v>14836</v>
      </c>
      <c r="F6610" s="49" t="s">
        <v>1383</v>
      </c>
      <c r="G6610" s="203">
        <v>1</v>
      </c>
      <c r="H6610" s="203" t="s">
        <v>14837</v>
      </c>
      <c r="I6610" s="205" t="s">
        <v>1501</v>
      </c>
      <c r="J6610" s="206"/>
      <c r="K6610" s="203">
        <v>2</v>
      </c>
      <c r="L6610" s="207" t="s">
        <v>827</v>
      </c>
      <c r="M6610" s="208" t="s">
        <v>1541</v>
      </c>
      <c r="N6610" s="209">
        <f t="shared" si="0"/>
        <v>2026</v>
      </c>
      <c r="O6610" s="210">
        <f t="shared" si="1"/>
        <v>2</v>
      </c>
      <c r="P6610" s="211" t="str">
        <f>IFERROR(VLOOKUP(F6610,연간집계!D:E,2,FALSE),"")</f>
        <v>오늘필름 (무광)</v>
      </c>
    </row>
    <row r="6611" spans="1:16" ht="12.75">
      <c r="A6611" s="201">
        <v>46055.58630787037</v>
      </c>
      <c r="B6611" s="202">
        <v>46055</v>
      </c>
      <c r="C6611" s="203" t="s">
        <v>14838</v>
      </c>
      <c r="D6611" s="203" t="s">
        <v>11</v>
      </c>
      <c r="E6611" s="204" t="s">
        <v>14839</v>
      </c>
      <c r="F6611" s="49" t="s">
        <v>1041</v>
      </c>
      <c r="G6611" s="203">
        <v>2</v>
      </c>
      <c r="H6611" s="203" t="s">
        <v>12506</v>
      </c>
      <c r="I6611" s="205" t="s">
        <v>1440</v>
      </c>
      <c r="J6611" s="206"/>
      <c r="K6611" s="203">
        <v>54</v>
      </c>
      <c r="L6611" s="207" t="s">
        <v>827</v>
      </c>
      <c r="M6611" s="208" t="s">
        <v>1436</v>
      </c>
      <c r="N6611" s="209">
        <f t="shared" si="0"/>
        <v>2026</v>
      </c>
      <c r="O6611" s="210">
        <f t="shared" si="1"/>
        <v>2</v>
      </c>
      <c r="P6611" s="211" t="str">
        <f>IFERROR(VLOOKUP(F6611,연간집계!D:E,2,FALSE),"")</f>
        <v>프리북 198 (소프트)</v>
      </c>
    </row>
    <row r="6612" spans="1:16" ht="12.75">
      <c r="A6612" s="201">
        <v>46055.615729166668</v>
      </c>
      <c r="B6612" s="202">
        <v>46055</v>
      </c>
      <c r="C6612" s="203" t="s">
        <v>14840</v>
      </c>
      <c r="D6612" s="203" t="s">
        <v>11</v>
      </c>
      <c r="E6612" s="204" t="s">
        <v>14841</v>
      </c>
      <c r="F6612" s="49" t="s">
        <v>852</v>
      </c>
      <c r="G6612" s="203">
        <v>2</v>
      </c>
      <c r="H6612" s="203" t="s">
        <v>2339</v>
      </c>
      <c r="I6612" s="205" t="s">
        <v>1440</v>
      </c>
      <c r="J6612" s="206"/>
      <c r="K6612" s="203">
        <v>70</v>
      </c>
      <c r="L6612" s="207" t="s">
        <v>827</v>
      </c>
      <c r="M6612" s="208" t="s">
        <v>1436</v>
      </c>
      <c r="N6612" s="209">
        <f t="shared" si="0"/>
        <v>2026</v>
      </c>
      <c r="O6612" s="210">
        <f t="shared" si="1"/>
        <v>2</v>
      </c>
      <c r="P6612" s="211" t="str">
        <f>IFERROR(VLOOKUP(F6612,연간집계!D:E,2,FALSE),"")</f>
        <v>스탠다드 포토북 8*8 (소프트/무광)</v>
      </c>
    </row>
    <row r="6613" spans="1:16" ht="12.75">
      <c r="A6613" s="201">
        <v>46055.618831018517</v>
      </c>
      <c r="B6613" s="202">
        <v>46055</v>
      </c>
      <c r="C6613" s="203" t="s">
        <v>14842</v>
      </c>
      <c r="D6613" s="203" t="s">
        <v>11</v>
      </c>
      <c r="E6613" s="204" t="s">
        <v>14843</v>
      </c>
      <c r="F6613" s="49" t="s">
        <v>1281</v>
      </c>
      <c r="G6613" s="203">
        <v>1</v>
      </c>
      <c r="H6613" s="203" t="s">
        <v>14844</v>
      </c>
      <c r="I6613" s="205" t="s">
        <v>1501</v>
      </c>
      <c r="J6613" s="206"/>
      <c r="K6613" s="203">
        <v>26</v>
      </c>
      <c r="L6613" s="207" t="s">
        <v>827</v>
      </c>
      <c r="M6613" s="208" t="s">
        <v>1436</v>
      </c>
      <c r="N6613" s="209">
        <f t="shared" si="0"/>
        <v>2026</v>
      </c>
      <c r="O6613" s="210">
        <f t="shared" si="1"/>
        <v>2</v>
      </c>
      <c r="P6613" s="211" t="str">
        <f>IFERROR(VLOOKUP(F6613,연간집계!D:E,2,FALSE),"")</f>
        <v>PCMS_빅캘린더</v>
      </c>
    </row>
    <row r="6614" spans="1:16" ht="12.75">
      <c r="A6614" s="201">
        <v>46055.624976851854</v>
      </c>
      <c r="B6614" s="202">
        <v>46055</v>
      </c>
      <c r="C6614" s="203" t="s">
        <v>14845</v>
      </c>
      <c r="D6614" s="203" t="s">
        <v>11</v>
      </c>
      <c r="E6614" s="204" t="s">
        <v>14846</v>
      </c>
      <c r="F6614" s="49" t="s">
        <v>1056</v>
      </c>
      <c r="G6614" s="203">
        <v>1</v>
      </c>
      <c r="H6614" s="203" t="s">
        <v>10900</v>
      </c>
      <c r="I6614" s="205" t="s">
        <v>1440</v>
      </c>
      <c r="J6614" s="206"/>
      <c r="K6614" s="203">
        <v>160</v>
      </c>
      <c r="L6614" s="207" t="s">
        <v>827</v>
      </c>
      <c r="M6614" s="208" t="s">
        <v>1436</v>
      </c>
      <c r="N6614" s="209">
        <f t="shared" si="0"/>
        <v>2026</v>
      </c>
      <c r="O6614" s="210">
        <f t="shared" si="1"/>
        <v>2</v>
      </c>
      <c r="P6614" s="211" t="str">
        <f>IFERROR(VLOOKUP(F6614,연간집계!D:E,2,FALSE),"")</f>
        <v>프리북 150 (소프트)</v>
      </c>
    </row>
    <row r="6615" spans="1:16" ht="12.75">
      <c r="A6615" s="201">
        <v>46055.632094907407</v>
      </c>
      <c r="B6615" s="202">
        <v>46055</v>
      </c>
      <c r="C6615" s="203" t="s">
        <v>14847</v>
      </c>
      <c r="D6615" s="203" t="s">
        <v>11</v>
      </c>
      <c r="E6615" s="204" t="s">
        <v>14848</v>
      </c>
      <c r="F6615" s="49" t="s">
        <v>1043</v>
      </c>
      <c r="G6615" s="203">
        <v>1</v>
      </c>
      <c r="H6615" s="203" t="s">
        <v>5431</v>
      </c>
      <c r="I6615" s="205" t="s">
        <v>1440</v>
      </c>
      <c r="J6615" s="206"/>
      <c r="K6615" s="203">
        <v>98</v>
      </c>
      <c r="L6615" s="207" t="s">
        <v>827</v>
      </c>
      <c r="M6615" s="208" t="s">
        <v>1502</v>
      </c>
      <c r="N6615" s="209">
        <f t="shared" si="0"/>
        <v>2026</v>
      </c>
      <c r="O6615" s="210">
        <f t="shared" si="1"/>
        <v>2</v>
      </c>
      <c r="P6615" s="211" t="str">
        <f>IFERROR(VLOOKUP(F6615,연간집계!D:E,2,FALSE),"")</f>
        <v>프리북 198 (하드)</v>
      </c>
    </row>
    <row r="6616" spans="1:16" ht="12.75">
      <c r="A6616" s="201">
        <v>46055.632118055553</v>
      </c>
      <c r="B6616" s="202">
        <v>46055</v>
      </c>
      <c r="C6616" s="203" t="s">
        <v>14849</v>
      </c>
      <c r="D6616" s="203" t="s">
        <v>11</v>
      </c>
      <c r="E6616" s="204" t="s">
        <v>14850</v>
      </c>
      <c r="F6616" s="49" t="s">
        <v>1072</v>
      </c>
      <c r="G6616" s="203">
        <v>3</v>
      </c>
      <c r="H6616" s="203" t="s">
        <v>14851</v>
      </c>
      <c r="I6616" s="205" t="s">
        <v>1483</v>
      </c>
      <c r="J6616" s="208" t="s">
        <v>1974</v>
      </c>
      <c r="K6616" s="203">
        <v>50</v>
      </c>
      <c r="L6616" s="207" t="s">
        <v>827</v>
      </c>
      <c r="M6616" s="208" t="s">
        <v>2261</v>
      </c>
      <c r="N6616" s="209">
        <f t="shared" si="0"/>
        <v>2026</v>
      </c>
      <c r="O6616" s="210">
        <f t="shared" si="1"/>
        <v>2</v>
      </c>
      <c r="P6616" s="211" t="str">
        <f>IFERROR(VLOOKUP(F6616,연간집계!D:E,2,FALSE),"")</f>
        <v>레더북 (딥그린)</v>
      </c>
    </row>
    <row r="6617" spans="1:16" ht="12.75">
      <c r="A6617" s="201">
        <v>46055.661122685182</v>
      </c>
      <c r="B6617" s="202">
        <v>46055</v>
      </c>
      <c r="C6617" s="203" t="s">
        <v>14852</v>
      </c>
      <c r="D6617" s="203" t="s">
        <v>11</v>
      </c>
      <c r="E6617" s="204" t="s">
        <v>14853</v>
      </c>
      <c r="F6617" s="49" t="s">
        <v>885</v>
      </c>
      <c r="G6617" s="203">
        <v>4</v>
      </c>
      <c r="H6617" s="203" t="s">
        <v>14854</v>
      </c>
      <c r="I6617" s="205" t="s">
        <v>1510</v>
      </c>
      <c r="J6617" s="206"/>
      <c r="K6617" s="203">
        <v>52</v>
      </c>
      <c r="L6617" s="207" t="s">
        <v>827</v>
      </c>
      <c r="M6617" s="208" t="s">
        <v>1497</v>
      </c>
      <c r="N6617" s="209">
        <f t="shared" si="0"/>
        <v>2026</v>
      </c>
      <c r="O6617" s="210">
        <f t="shared" si="1"/>
        <v>2</v>
      </c>
      <c r="P6617" s="211" t="str">
        <f>IFERROR(VLOOKUP(F6617,연간집계!D:E,2,FALSE),"")</f>
        <v>마이트립북 150</v>
      </c>
    </row>
    <row r="6618" spans="1:16" ht="12.75">
      <c r="A6618" s="201">
        <v>46055.67355324074</v>
      </c>
      <c r="B6618" s="202">
        <v>46055</v>
      </c>
      <c r="C6618" s="203" t="s">
        <v>14855</v>
      </c>
      <c r="D6618" s="203" t="s">
        <v>11</v>
      </c>
      <c r="E6618" s="204" t="s">
        <v>14856</v>
      </c>
      <c r="F6618" s="49" t="s">
        <v>847</v>
      </c>
      <c r="G6618" s="203">
        <v>1</v>
      </c>
      <c r="H6618" s="203" t="s">
        <v>14665</v>
      </c>
      <c r="I6618" s="205" t="s">
        <v>5118</v>
      </c>
      <c r="J6618" s="206"/>
      <c r="K6618" s="203">
        <v>42</v>
      </c>
      <c r="L6618" s="207" t="s">
        <v>827</v>
      </c>
      <c r="M6618" s="208" t="s">
        <v>5021</v>
      </c>
      <c r="N6618" s="209">
        <f t="shared" si="0"/>
        <v>2026</v>
      </c>
      <c r="O6618" s="210">
        <f t="shared" si="1"/>
        <v>2</v>
      </c>
      <c r="P6618" s="211" t="str">
        <f>IFERROR(VLOOKUP(F6618,연간집계!D:E,2,FALSE),"")</f>
        <v>스탠다드 포토북 8*11 (하드/무광)</v>
      </c>
    </row>
    <row r="6619" spans="1:16" ht="12.75">
      <c r="A6619" s="201">
        <v>46055.680636574078</v>
      </c>
      <c r="B6619" s="202">
        <v>46055</v>
      </c>
      <c r="C6619" s="203" t="s">
        <v>14857</v>
      </c>
      <c r="D6619" s="203" t="s">
        <v>11</v>
      </c>
      <c r="E6619" s="204" t="s">
        <v>14858</v>
      </c>
      <c r="F6619" s="49" t="s">
        <v>847</v>
      </c>
      <c r="G6619" s="203">
        <v>1</v>
      </c>
      <c r="H6619" s="203" t="s">
        <v>11118</v>
      </c>
      <c r="I6619" s="205" t="s">
        <v>1440</v>
      </c>
      <c r="J6619" s="206"/>
      <c r="K6619" s="203">
        <v>24</v>
      </c>
      <c r="L6619" s="207" t="s">
        <v>827</v>
      </c>
      <c r="M6619" s="208" t="s">
        <v>1436</v>
      </c>
      <c r="N6619" s="209">
        <f t="shared" si="0"/>
        <v>2026</v>
      </c>
      <c r="O6619" s="210">
        <f t="shared" si="1"/>
        <v>2</v>
      </c>
      <c r="P6619" s="211" t="str">
        <f>IFERROR(VLOOKUP(F6619,연간집계!D:E,2,FALSE),"")</f>
        <v>스탠다드 포토북 8*11 (하드/무광)</v>
      </c>
    </row>
    <row r="6620" spans="1:16" ht="12.75">
      <c r="A6620" s="201">
        <v>46055.680659722224</v>
      </c>
      <c r="B6620" s="202">
        <v>46055</v>
      </c>
      <c r="C6620" s="203" t="s">
        <v>14859</v>
      </c>
      <c r="D6620" s="203" t="s">
        <v>11</v>
      </c>
      <c r="E6620" s="204" t="s">
        <v>14858</v>
      </c>
      <c r="F6620" s="49" t="s">
        <v>847</v>
      </c>
      <c r="G6620" s="203">
        <v>1</v>
      </c>
      <c r="H6620" s="203" t="s">
        <v>11118</v>
      </c>
      <c r="I6620" s="205" t="s">
        <v>1440</v>
      </c>
      <c r="J6620" s="206"/>
      <c r="K6620" s="203">
        <v>30</v>
      </c>
      <c r="L6620" s="207" t="s">
        <v>827</v>
      </c>
      <c r="M6620" s="208" t="s">
        <v>1436</v>
      </c>
      <c r="N6620" s="209">
        <f t="shared" si="0"/>
        <v>2026</v>
      </c>
      <c r="O6620" s="210">
        <f t="shared" si="1"/>
        <v>2</v>
      </c>
      <c r="P6620" s="211" t="str">
        <f>IFERROR(VLOOKUP(F6620,연간집계!D:E,2,FALSE),"")</f>
        <v>스탠다드 포토북 8*11 (하드/무광)</v>
      </c>
    </row>
    <row r="6621" spans="1:16" ht="12.75">
      <c r="A6621" s="201">
        <v>46055.680671296293</v>
      </c>
      <c r="B6621" s="202">
        <v>46055</v>
      </c>
      <c r="C6621" s="203" t="s">
        <v>14860</v>
      </c>
      <c r="D6621" s="203" t="s">
        <v>11</v>
      </c>
      <c r="E6621" s="204" t="s">
        <v>14861</v>
      </c>
      <c r="F6621" s="49" t="s">
        <v>880</v>
      </c>
      <c r="G6621" s="203">
        <v>2</v>
      </c>
      <c r="H6621" s="203" t="s">
        <v>14862</v>
      </c>
      <c r="I6621" s="205" t="s">
        <v>1440</v>
      </c>
      <c r="J6621" s="208" t="s">
        <v>10966</v>
      </c>
      <c r="K6621" s="203">
        <v>78</v>
      </c>
      <c r="L6621" s="207" t="s">
        <v>827</v>
      </c>
      <c r="M6621" s="208" t="s">
        <v>1436</v>
      </c>
      <c r="N6621" s="209">
        <f t="shared" si="0"/>
        <v>2026</v>
      </c>
      <c r="O6621" s="210">
        <f t="shared" si="1"/>
        <v>2</v>
      </c>
      <c r="P6621" s="211" t="str">
        <f>IFERROR(VLOOKUP(F6621,연간집계!D:E,2,FALSE),"")</f>
        <v>레코드북 150</v>
      </c>
    </row>
    <row r="6622" spans="1:16" ht="12.75">
      <c r="A6622" s="201">
        <v>46055.686828703707</v>
      </c>
      <c r="B6622" s="202">
        <v>46055</v>
      </c>
      <c r="C6622" s="203" t="s">
        <v>14863</v>
      </c>
      <c r="D6622" s="203" t="s">
        <v>11</v>
      </c>
      <c r="E6622" s="204" t="s">
        <v>14864</v>
      </c>
      <c r="F6622" s="49" t="s">
        <v>847</v>
      </c>
      <c r="G6622" s="203">
        <v>1</v>
      </c>
      <c r="H6622" s="203" t="s">
        <v>14665</v>
      </c>
      <c r="I6622" s="205" t="s">
        <v>5118</v>
      </c>
      <c r="J6622" s="206"/>
      <c r="K6622" s="203">
        <v>42</v>
      </c>
      <c r="L6622" s="207" t="s">
        <v>827</v>
      </c>
      <c r="M6622" s="208" t="s">
        <v>5021</v>
      </c>
      <c r="N6622" s="209">
        <f t="shared" si="0"/>
        <v>2026</v>
      </c>
      <c r="O6622" s="210">
        <f t="shared" si="1"/>
        <v>2</v>
      </c>
      <c r="P6622" s="211" t="str">
        <f>IFERROR(VLOOKUP(F6622,연간집계!D:E,2,FALSE),"")</f>
        <v>스탠다드 포토북 8*11 (하드/무광)</v>
      </c>
    </row>
    <row r="6623" spans="1:16" ht="12.75">
      <c r="A6623" s="201">
        <v>46055.704930555556</v>
      </c>
      <c r="B6623" s="202">
        <v>46055</v>
      </c>
      <c r="C6623" s="203" t="s">
        <v>14865</v>
      </c>
      <c r="D6623" s="203" t="s">
        <v>11</v>
      </c>
      <c r="E6623" s="204" t="s">
        <v>14866</v>
      </c>
      <c r="F6623" s="49" t="s">
        <v>1296</v>
      </c>
      <c r="G6623" s="203">
        <v>1</v>
      </c>
      <c r="H6623" s="203" t="s">
        <v>14867</v>
      </c>
      <c r="I6623" s="205" t="s">
        <v>1501</v>
      </c>
      <c r="J6623" s="206"/>
      <c r="K6623" s="203">
        <v>26</v>
      </c>
      <c r="L6623" s="207" t="s">
        <v>827</v>
      </c>
      <c r="M6623" s="208" t="s">
        <v>1471</v>
      </c>
      <c r="N6623" s="209">
        <f t="shared" si="0"/>
        <v>2026</v>
      </c>
      <c r="O6623" s="210">
        <f t="shared" si="1"/>
        <v>2</v>
      </c>
      <c r="P6623" s="211" t="str">
        <f>IFERROR(VLOOKUP(F6623,연간집계!D:E,2,FALSE),"")</f>
        <v>PCMS_벽걸이2단캘린더</v>
      </c>
    </row>
    <row r="6624" spans="1:16" ht="12.75">
      <c r="A6624" s="201">
        <v>46055.735925925925</v>
      </c>
      <c r="B6624" s="202">
        <v>46055</v>
      </c>
      <c r="C6624" s="203" t="s">
        <v>14868</v>
      </c>
      <c r="D6624" s="203" t="s">
        <v>11</v>
      </c>
      <c r="E6624" s="204" t="s">
        <v>14869</v>
      </c>
      <c r="F6624" s="49" t="s">
        <v>890</v>
      </c>
      <c r="G6624" s="203">
        <v>1</v>
      </c>
      <c r="H6624" s="203" t="s">
        <v>2786</v>
      </c>
      <c r="I6624" s="205" t="s">
        <v>1506</v>
      </c>
      <c r="J6624" s="208" t="s">
        <v>2928</v>
      </c>
      <c r="K6624" s="203">
        <v>48</v>
      </c>
      <c r="L6624" s="207" t="s">
        <v>827</v>
      </c>
      <c r="M6624" s="208" t="s">
        <v>1449</v>
      </c>
      <c r="N6624" s="209">
        <f t="shared" si="0"/>
        <v>2026</v>
      </c>
      <c r="O6624" s="210">
        <f t="shared" si="1"/>
        <v>2</v>
      </c>
      <c r="P6624" s="211" t="str">
        <f>IFERROR(VLOOKUP(F6624,연간집계!D:E,2,FALSE),"")</f>
        <v>메모리북</v>
      </c>
    </row>
    <row r="6625" spans="1:16" ht="12.75">
      <c r="A6625" s="201">
        <v>46055.742534722223</v>
      </c>
      <c r="B6625" s="202">
        <v>46055</v>
      </c>
      <c r="C6625" s="203" t="s">
        <v>14870</v>
      </c>
      <c r="D6625" s="203" t="s">
        <v>11</v>
      </c>
      <c r="E6625" s="204" t="s">
        <v>14871</v>
      </c>
      <c r="F6625" s="49" t="s">
        <v>856</v>
      </c>
      <c r="G6625" s="203">
        <v>2</v>
      </c>
      <c r="H6625" s="203" t="s">
        <v>14872</v>
      </c>
      <c r="I6625" s="205" t="s">
        <v>1453</v>
      </c>
      <c r="J6625" s="206"/>
      <c r="K6625" s="203">
        <v>44</v>
      </c>
      <c r="L6625" s="207" t="s">
        <v>827</v>
      </c>
      <c r="M6625" s="208" t="s">
        <v>1645</v>
      </c>
      <c r="N6625" s="209">
        <f t="shared" si="0"/>
        <v>2026</v>
      </c>
      <c r="O6625" s="210">
        <f t="shared" si="1"/>
        <v>2</v>
      </c>
      <c r="P6625" s="211" t="str">
        <f>IFERROR(VLOOKUP(F6625,연간집계!D:E,2,FALSE),"")</f>
        <v>스탠다드 포토북 8*8 (하드/무광)</v>
      </c>
    </row>
    <row r="6626" spans="1:16" ht="12.75">
      <c r="A6626" s="201">
        <v>46055.766805555555</v>
      </c>
      <c r="B6626" s="202">
        <v>46055</v>
      </c>
      <c r="C6626" s="203" t="s">
        <v>14873</v>
      </c>
      <c r="D6626" s="203" t="s">
        <v>11</v>
      </c>
      <c r="E6626" s="204" t="s">
        <v>14874</v>
      </c>
      <c r="F6626" s="49" t="s">
        <v>1284</v>
      </c>
      <c r="G6626" s="203">
        <v>1</v>
      </c>
      <c r="H6626" s="203" t="s">
        <v>14875</v>
      </c>
      <c r="I6626" s="205" t="s">
        <v>5016</v>
      </c>
      <c r="J6626" s="206"/>
      <c r="K6626" s="203">
        <v>26</v>
      </c>
      <c r="L6626" s="207" t="s">
        <v>827</v>
      </c>
      <c r="M6626" s="208" t="s">
        <v>1449</v>
      </c>
      <c r="N6626" s="209">
        <f t="shared" si="0"/>
        <v>2026</v>
      </c>
      <c r="O6626" s="210">
        <f t="shared" si="1"/>
        <v>2</v>
      </c>
      <c r="P6626" s="211" t="str">
        <f>IFERROR(VLOOKUP(F6626,연간집계!D:E,2,FALSE),"")</f>
        <v>PCMS_스탠다드캘린더</v>
      </c>
    </row>
    <row r="6627" spans="1:16" ht="12.75">
      <c r="A6627" s="201">
        <v>46055.772789351853</v>
      </c>
      <c r="B6627" s="202">
        <v>46055</v>
      </c>
      <c r="C6627" s="203" t="s">
        <v>14876</v>
      </c>
      <c r="D6627" s="203" t="s">
        <v>11</v>
      </c>
      <c r="E6627" s="204" t="s">
        <v>14877</v>
      </c>
      <c r="F6627" s="49" t="s">
        <v>838</v>
      </c>
      <c r="G6627" s="203">
        <v>1</v>
      </c>
      <c r="H6627" s="203" t="s">
        <v>5558</v>
      </c>
      <c r="I6627" s="205" t="s">
        <v>1510</v>
      </c>
      <c r="J6627" s="206"/>
      <c r="K6627" s="203">
        <v>24</v>
      </c>
      <c r="L6627" s="207" t="s">
        <v>827</v>
      </c>
      <c r="M6627" s="208" t="s">
        <v>1436</v>
      </c>
      <c r="N6627" s="209">
        <f t="shared" si="0"/>
        <v>2026</v>
      </c>
      <c r="O6627" s="210">
        <f t="shared" si="1"/>
        <v>2</v>
      </c>
      <c r="P6627" s="211" t="str">
        <f>IFERROR(VLOOKUP(F6627,연간집계!D:E,2,FALSE),"")</f>
        <v>스탠다드 포토북 6*8 (하드/무광)</v>
      </c>
    </row>
    <row r="6628" spans="1:16" ht="12.75">
      <c r="A6628" s="201">
        <v>46055.848680555559</v>
      </c>
      <c r="B6628" s="202">
        <v>46055</v>
      </c>
      <c r="C6628" s="203" t="s">
        <v>14878</v>
      </c>
      <c r="D6628" s="203" t="s">
        <v>11</v>
      </c>
      <c r="E6628" s="204" t="s">
        <v>14879</v>
      </c>
      <c r="F6628" s="49" t="s">
        <v>1245</v>
      </c>
      <c r="G6628" s="203">
        <v>1</v>
      </c>
      <c r="H6628" s="203" t="s">
        <v>14880</v>
      </c>
      <c r="I6628" s="205" t="s">
        <v>1676</v>
      </c>
      <c r="J6628" s="206"/>
      <c r="K6628" s="203">
        <v>24</v>
      </c>
      <c r="L6628" s="207" t="s">
        <v>828</v>
      </c>
      <c r="M6628" s="208" t="s">
        <v>1436</v>
      </c>
      <c r="N6628" s="209">
        <f t="shared" si="0"/>
        <v>2026</v>
      </c>
      <c r="O6628" s="210">
        <f t="shared" si="1"/>
        <v>2</v>
      </c>
      <c r="P6628" s="211" t="str">
        <f>IFERROR(VLOOKUP(F6628,연간집계!D:E,2,FALSE),"")</f>
        <v>모바일 포토북 198 (여행)</v>
      </c>
    </row>
    <row r="6629" spans="1:16" ht="12.75">
      <c r="A6629" s="201">
        <v>46055.863738425927</v>
      </c>
      <c r="B6629" s="202">
        <v>46055</v>
      </c>
      <c r="C6629" s="203" t="s">
        <v>14881</v>
      </c>
      <c r="D6629" s="203" t="s">
        <v>11</v>
      </c>
      <c r="E6629" s="204" t="s">
        <v>14882</v>
      </c>
      <c r="F6629" s="49" t="s">
        <v>847</v>
      </c>
      <c r="G6629" s="203">
        <v>1</v>
      </c>
      <c r="H6629" s="203" t="s">
        <v>14030</v>
      </c>
      <c r="I6629" s="205" t="s">
        <v>1440</v>
      </c>
      <c r="J6629" s="206"/>
      <c r="K6629" s="203">
        <v>28</v>
      </c>
      <c r="L6629" s="207" t="s">
        <v>827</v>
      </c>
      <c r="M6629" s="208" t="s">
        <v>1436</v>
      </c>
      <c r="N6629" s="209">
        <f t="shared" si="0"/>
        <v>2026</v>
      </c>
      <c r="O6629" s="210">
        <f t="shared" si="1"/>
        <v>2</v>
      </c>
      <c r="P6629" s="211" t="str">
        <f>IFERROR(VLOOKUP(F6629,연간집계!D:E,2,FALSE),"")</f>
        <v>스탠다드 포토북 8*11 (하드/무광)</v>
      </c>
    </row>
    <row r="6630" spans="1:16" ht="12.75">
      <c r="A6630" s="201">
        <v>46055.863749999997</v>
      </c>
      <c r="B6630" s="202">
        <v>46055</v>
      </c>
      <c r="C6630" s="203" t="s">
        <v>14883</v>
      </c>
      <c r="D6630" s="203" t="s">
        <v>11</v>
      </c>
      <c r="E6630" s="204" t="s">
        <v>14882</v>
      </c>
      <c r="F6630" s="49" t="s">
        <v>847</v>
      </c>
      <c r="G6630" s="203">
        <v>1</v>
      </c>
      <c r="H6630" s="203" t="s">
        <v>14030</v>
      </c>
      <c r="I6630" s="205" t="s">
        <v>1440</v>
      </c>
      <c r="J6630" s="206"/>
      <c r="K6630" s="203">
        <v>30</v>
      </c>
      <c r="L6630" s="207" t="s">
        <v>827</v>
      </c>
      <c r="M6630" s="208" t="s">
        <v>1436</v>
      </c>
      <c r="N6630" s="209">
        <f t="shared" si="0"/>
        <v>2026</v>
      </c>
      <c r="O6630" s="210">
        <f t="shared" si="1"/>
        <v>2</v>
      </c>
      <c r="P6630" s="211" t="str">
        <f>IFERROR(VLOOKUP(F6630,연간집계!D:E,2,FALSE),"")</f>
        <v>스탠다드 포토북 8*11 (하드/무광)</v>
      </c>
    </row>
    <row r="6631" spans="1:16" ht="12.75">
      <c r="A6631" s="201">
        <v>46055.926770833335</v>
      </c>
      <c r="B6631" s="202">
        <v>46055</v>
      </c>
      <c r="C6631" s="203" t="s">
        <v>14884</v>
      </c>
      <c r="D6631" s="203" t="s">
        <v>11</v>
      </c>
      <c r="E6631" s="204" t="s">
        <v>14885</v>
      </c>
      <c r="F6631" s="49" t="s">
        <v>847</v>
      </c>
      <c r="G6631" s="203">
        <v>1</v>
      </c>
      <c r="H6631" s="203" t="s">
        <v>3627</v>
      </c>
      <c r="I6631" s="205" t="s">
        <v>1440</v>
      </c>
      <c r="J6631" s="206"/>
      <c r="K6631" s="203">
        <v>76</v>
      </c>
      <c r="L6631" s="207" t="s">
        <v>827</v>
      </c>
      <c r="M6631" s="208" t="s">
        <v>1436</v>
      </c>
      <c r="N6631" s="209">
        <f t="shared" si="0"/>
        <v>2026</v>
      </c>
      <c r="O6631" s="210">
        <f t="shared" si="1"/>
        <v>2</v>
      </c>
      <c r="P6631" s="211" t="str">
        <f>IFERROR(VLOOKUP(F6631,연간집계!D:E,2,FALSE),"")</f>
        <v>스탠다드 포토북 8*11 (하드/무광)</v>
      </c>
    </row>
    <row r="6632" spans="1:16" ht="12.75">
      <c r="A6632" s="201">
        <v>46055.926782407405</v>
      </c>
      <c r="B6632" s="202">
        <v>46055</v>
      </c>
      <c r="C6632" s="203" t="s">
        <v>14886</v>
      </c>
      <c r="D6632" s="203" t="s">
        <v>11</v>
      </c>
      <c r="E6632" s="204" t="s">
        <v>14885</v>
      </c>
      <c r="F6632" s="49" t="s">
        <v>847</v>
      </c>
      <c r="G6632" s="203">
        <v>1</v>
      </c>
      <c r="H6632" s="203" t="s">
        <v>3627</v>
      </c>
      <c r="I6632" s="205" t="s">
        <v>1440</v>
      </c>
      <c r="J6632" s="206"/>
      <c r="K6632" s="203">
        <v>80</v>
      </c>
      <c r="L6632" s="207" t="s">
        <v>827</v>
      </c>
      <c r="M6632" s="208" t="s">
        <v>1436</v>
      </c>
      <c r="N6632" s="209">
        <f t="shared" si="0"/>
        <v>2026</v>
      </c>
      <c r="O6632" s="210">
        <f t="shared" si="1"/>
        <v>2</v>
      </c>
      <c r="P6632" s="211" t="str">
        <f>IFERROR(VLOOKUP(F6632,연간집계!D:E,2,FALSE),"")</f>
        <v>스탠다드 포토북 8*11 (하드/무광)</v>
      </c>
    </row>
    <row r="6633" spans="1:16" ht="12.75">
      <c r="A6633" s="201">
        <v>46055.931041666663</v>
      </c>
      <c r="B6633" s="202">
        <v>46055</v>
      </c>
      <c r="C6633" s="203" t="s">
        <v>14887</v>
      </c>
      <c r="D6633" s="203" t="s">
        <v>11</v>
      </c>
      <c r="E6633" s="204" t="s">
        <v>14888</v>
      </c>
      <c r="F6633" s="49" t="s">
        <v>1036</v>
      </c>
      <c r="G6633" s="203">
        <v>2</v>
      </c>
      <c r="H6633" s="203" t="s">
        <v>14889</v>
      </c>
      <c r="I6633" s="205" t="s">
        <v>1808</v>
      </c>
      <c r="J6633" s="206"/>
      <c r="K6633" s="203">
        <v>52</v>
      </c>
      <c r="L6633" s="207" t="s">
        <v>827</v>
      </c>
      <c r="M6633" s="208" t="s">
        <v>1645</v>
      </c>
      <c r="N6633" s="209">
        <f t="shared" si="0"/>
        <v>2026</v>
      </c>
      <c r="O6633" s="210">
        <f t="shared" si="1"/>
        <v>2</v>
      </c>
      <c r="P6633" s="211" t="str">
        <f>IFERROR(VLOOKUP(F6633,연간집계!D:E,2,FALSE),"")</f>
        <v>포토로그북 (바인더)</v>
      </c>
    </row>
    <row r="6634" spans="1:16" ht="12.75">
      <c r="A6634" s="201">
        <v>46055.952106481483</v>
      </c>
      <c r="B6634" s="202">
        <v>46055</v>
      </c>
      <c r="C6634" s="203" t="s">
        <v>14890</v>
      </c>
      <c r="D6634" s="203" t="s">
        <v>11</v>
      </c>
      <c r="E6634" s="204" t="s">
        <v>14891</v>
      </c>
      <c r="F6634" s="49" t="s">
        <v>1407</v>
      </c>
      <c r="G6634" s="203">
        <v>1</v>
      </c>
      <c r="H6634" s="203" t="s">
        <v>8864</v>
      </c>
      <c r="I6634" s="205" t="s">
        <v>3865</v>
      </c>
      <c r="J6634" s="206"/>
      <c r="K6634" s="203">
        <v>162</v>
      </c>
      <c r="L6634" s="207" t="s">
        <v>827</v>
      </c>
      <c r="M6634" s="208" t="s">
        <v>1436</v>
      </c>
      <c r="N6634" s="209">
        <f t="shared" si="0"/>
        <v>2026</v>
      </c>
      <c r="O6634" s="210">
        <f t="shared" si="1"/>
        <v>2</v>
      </c>
      <c r="P6634" s="211" t="str">
        <f>IFERROR(VLOOKUP(F6634,연간집계!D:E,2,FALSE),"")</f>
        <v>포토다이어리 S2</v>
      </c>
    </row>
    <row r="6635" spans="1:16" ht="12.75">
      <c r="A6635" s="201">
        <v>46055.979155092595</v>
      </c>
      <c r="B6635" s="202">
        <v>46055</v>
      </c>
      <c r="C6635" s="203" t="s">
        <v>14892</v>
      </c>
      <c r="D6635" s="203" t="s">
        <v>11</v>
      </c>
      <c r="E6635" s="204" t="s">
        <v>14893</v>
      </c>
      <c r="F6635" s="49" t="s">
        <v>1247</v>
      </c>
      <c r="G6635" s="203">
        <v>1</v>
      </c>
      <c r="H6635" s="203" t="s">
        <v>11190</v>
      </c>
      <c r="I6635" s="205" t="s">
        <v>1556</v>
      </c>
      <c r="J6635" s="206"/>
      <c r="K6635" s="203">
        <v>30</v>
      </c>
      <c r="L6635" s="207" t="s">
        <v>828</v>
      </c>
      <c r="M6635" s="208" t="s">
        <v>1436</v>
      </c>
      <c r="N6635" s="209">
        <f t="shared" si="0"/>
        <v>2026</v>
      </c>
      <c r="O6635" s="210">
        <f t="shared" si="1"/>
        <v>2</v>
      </c>
      <c r="P6635" s="211" t="str">
        <f>IFERROR(VLOOKUP(F6635,연간집계!D:E,2,FALSE),"")</f>
        <v>모바일 포토북 197 (여행)</v>
      </c>
    </row>
    <row r="6636" spans="1:16" ht="12.75">
      <c r="A6636" s="201">
        <v>46055.991099537037</v>
      </c>
      <c r="B6636" s="202">
        <v>46055</v>
      </c>
      <c r="C6636" s="203" t="s">
        <v>14894</v>
      </c>
      <c r="D6636" s="203" t="s">
        <v>11</v>
      </c>
      <c r="E6636" s="204" t="s">
        <v>14895</v>
      </c>
      <c r="F6636" s="49" t="s">
        <v>1284</v>
      </c>
      <c r="G6636" s="203">
        <v>3</v>
      </c>
      <c r="H6636" s="203" t="s">
        <v>14896</v>
      </c>
      <c r="I6636" s="205" t="s">
        <v>4631</v>
      </c>
      <c r="J6636" s="206"/>
      <c r="K6636" s="203">
        <v>26</v>
      </c>
      <c r="L6636" s="207" t="s">
        <v>827</v>
      </c>
      <c r="M6636" s="208" t="s">
        <v>1851</v>
      </c>
      <c r="N6636" s="209">
        <f t="shared" si="0"/>
        <v>2026</v>
      </c>
      <c r="O6636" s="210">
        <f t="shared" si="1"/>
        <v>2</v>
      </c>
      <c r="P6636" s="211" t="str">
        <f>IFERROR(VLOOKUP(F6636,연간집계!D:E,2,FALSE),"")</f>
        <v>PCMS_스탠다드캘린더</v>
      </c>
    </row>
    <row r="6637" spans="1:16" ht="12.75">
      <c r="A6637" s="201">
        <v>46056.018136574072</v>
      </c>
      <c r="B6637" s="202">
        <v>46056</v>
      </c>
      <c r="C6637" s="203" t="s">
        <v>14897</v>
      </c>
      <c r="D6637" s="203" t="s">
        <v>11</v>
      </c>
      <c r="E6637" s="204" t="s">
        <v>14898</v>
      </c>
      <c r="F6637" s="49" t="s">
        <v>1284</v>
      </c>
      <c r="G6637" s="203">
        <v>1</v>
      </c>
      <c r="H6637" s="203" t="s">
        <v>14899</v>
      </c>
      <c r="I6637" s="205" t="s">
        <v>6786</v>
      </c>
      <c r="J6637" s="206"/>
      <c r="K6637" s="203">
        <v>26</v>
      </c>
      <c r="L6637" s="207" t="s">
        <v>828</v>
      </c>
      <c r="M6637" s="208" t="s">
        <v>1471</v>
      </c>
      <c r="N6637" s="209">
        <f t="shared" si="0"/>
        <v>2026</v>
      </c>
      <c r="O6637" s="210">
        <f t="shared" si="1"/>
        <v>2</v>
      </c>
      <c r="P6637" s="211" t="str">
        <f>IFERROR(VLOOKUP(F6637,연간집계!D:E,2,FALSE),"")</f>
        <v>PCMS_스탠다드캘린더</v>
      </c>
    </row>
    <row r="6638" spans="1:16" ht="12.75">
      <c r="A6638" s="201">
        <v>46056.033229166664</v>
      </c>
      <c r="B6638" s="202">
        <v>46056</v>
      </c>
      <c r="C6638" s="203" t="s">
        <v>14900</v>
      </c>
      <c r="D6638" s="203" t="s">
        <v>11</v>
      </c>
      <c r="E6638" s="204" t="s">
        <v>14901</v>
      </c>
      <c r="F6638" s="49" t="s">
        <v>880</v>
      </c>
      <c r="G6638" s="203">
        <v>1</v>
      </c>
      <c r="H6638" s="203" t="s">
        <v>4435</v>
      </c>
      <c r="I6638" s="205" t="s">
        <v>1672</v>
      </c>
      <c r="J6638" s="208" t="s">
        <v>8303</v>
      </c>
      <c r="K6638" s="203">
        <v>78</v>
      </c>
      <c r="L6638" s="207" t="s">
        <v>827</v>
      </c>
      <c r="M6638" s="208" t="s">
        <v>1493</v>
      </c>
      <c r="N6638" s="209">
        <f t="shared" si="0"/>
        <v>2026</v>
      </c>
      <c r="O6638" s="210">
        <f t="shared" si="1"/>
        <v>2</v>
      </c>
      <c r="P6638" s="211" t="str">
        <f>IFERROR(VLOOKUP(F6638,연간집계!D:E,2,FALSE),"")</f>
        <v>레코드북 150</v>
      </c>
    </row>
    <row r="6639" spans="1:16" ht="12.75">
      <c r="A6639" s="201">
        <v>46056.033252314817</v>
      </c>
      <c r="B6639" s="202">
        <v>46056</v>
      </c>
      <c r="C6639" s="203" t="s">
        <v>14902</v>
      </c>
      <c r="D6639" s="203" t="s">
        <v>11</v>
      </c>
      <c r="E6639" s="204" t="s">
        <v>14901</v>
      </c>
      <c r="F6639" s="49" t="s">
        <v>1383</v>
      </c>
      <c r="G6639" s="203">
        <v>6</v>
      </c>
      <c r="H6639" s="203" t="s">
        <v>4435</v>
      </c>
      <c r="I6639" s="205" t="s">
        <v>7413</v>
      </c>
      <c r="J6639" s="206"/>
      <c r="K6639" s="203">
        <v>2</v>
      </c>
      <c r="L6639" s="207" t="s">
        <v>827</v>
      </c>
      <c r="M6639" s="208" t="s">
        <v>1493</v>
      </c>
      <c r="N6639" s="209">
        <f t="shared" si="0"/>
        <v>2026</v>
      </c>
      <c r="O6639" s="210">
        <f t="shared" si="1"/>
        <v>2</v>
      </c>
      <c r="P6639" s="211" t="str">
        <f>IFERROR(VLOOKUP(F6639,연간집계!D:E,2,FALSE),"")</f>
        <v>오늘필름 (무광)</v>
      </c>
    </row>
    <row r="6640" spans="1:16" ht="12.75">
      <c r="A6640" s="201">
        <v>46056.036319444444</v>
      </c>
      <c r="B6640" s="202">
        <v>46056</v>
      </c>
      <c r="C6640" s="203" t="s">
        <v>14903</v>
      </c>
      <c r="D6640" s="203" t="s">
        <v>11</v>
      </c>
      <c r="E6640" s="204" t="s">
        <v>14904</v>
      </c>
      <c r="F6640" s="49" t="s">
        <v>1402</v>
      </c>
      <c r="G6640" s="203">
        <v>20</v>
      </c>
      <c r="H6640" s="203" t="s">
        <v>14905</v>
      </c>
      <c r="I6640" s="205" t="s">
        <v>7234</v>
      </c>
      <c r="J6640" s="206"/>
      <c r="K6640" s="203">
        <v>144</v>
      </c>
      <c r="L6640" s="207" t="s">
        <v>827</v>
      </c>
      <c r="M6640" s="208" t="s">
        <v>2216</v>
      </c>
      <c r="N6640" s="209">
        <f t="shared" si="0"/>
        <v>2026</v>
      </c>
      <c r="O6640" s="210">
        <f t="shared" si="1"/>
        <v>2</v>
      </c>
      <c r="P6640" s="211" t="str">
        <f>IFERROR(VLOOKUP(F6640,연간집계!D:E,2,FALSE),"")</f>
        <v>커스텀다이어리</v>
      </c>
    </row>
    <row r="6641" spans="1:16" ht="12.75">
      <c r="A6641" s="201">
        <v>46056.370995370373</v>
      </c>
      <c r="B6641" s="202">
        <v>46056</v>
      </c>
      <c r="C6641" s="203" t="s">
        <v>14906</v>
      </c>
      <c r="D6641" s="203" t="s">
        <v>11</v>
      </c>
      <c r="E6641" s="204" t="s">
        <v>14907</v>
      </c>
      <c r="F6641" s="49" t="s">
        <v>1254</v>
      </c>
      <c r="G6641" s="203">
        <v>1</v>
      </c>
      <c r="H6641" s="203" t="s">
        <v>12886</v>
      </c>
      <c r="I6641" s="205" t="s">
        <v>1440</v>
      </c>
      <c r="J6641" s="206"/>
      <c r="K6641" s="203">
        <v>24</v>
      </c>
      <c r="L6641" s="207" t="s">
        <v>828</v>
      </c>
      <c r="M6641" s="208" t="s">
        <v>1449</v>
      </c>
      <c r="N6641" s="209">
        <f t="shared" si="0"/>
        <v>2026</v>
      </c>
      <c r="O6641" s="210">
        <f t="shared" si="1"/>
        <v>2</v>
      </c>
      <c r="P6641" s="211" t="str">
        <f>IFERROR(VLOOKUP(F6641,연간집계!D:E,2,FALSE),"")</f>
        <v>모바일 포토북 197 (단체/모임)</v>
      </c>
    </row>
    <row r="6642" spans="1:16" ht="12.75">
      <c r="A6642" s="201">
        <v>46056.371006944442</v>
      </c>
      <c r="B6642" s="202">
        <v>46056</v>
      </c>
      <c r="C6642" s="203" t="s">
        <v>14908</v>
      </c>
      <c r="D6642" s="203" t="s">
        <v>11</v>
      </c>
      <c r="E6642" s="204" t="s">
        <v>14907</v>
      </c>
      <c r="F6642" s="49" t="s">
        <v>1254</v>
      </c>
      <c r="G6642" s="203">
        <v>1</v>
      </c>
      <c r="H6642" s="203" t="s">
        <v>12886</v>
      </c>
      <c r="I6642" s="205" t="s">
        <v>1440</v>
      </c>
      <c r="J6642" s="206"/>
      <c r="K6642" s="203">
        <v>24</v>
      </c>
      <c r="L6642" s="207" t="s">
        <v>828</v>
      </c>
      <c r="M6642" s="208" t="s">
        <v>1449</v>
      </c>
      <c r="N6642" s="209">
        <f t="shared" si="0"/>
        <v>2026</v>
      </c>
      <c r="O6642" s="210">
        <f t="shared" si="1"/>
        <v>2</v>
      </c>
      <c r="P6642" s="211" t="str">
        <f>IFERROR(VLOOKUP(F6642,연간집계!D:E,2,FALSE),"")</f>
        <v>모바일 포토북 197 (단체/모임)</v>
      </c>
    </row>
    <row r="6643" spans="1:16" ht="12.75">
      <c r="A6643" s="201">
        <v>46056.433749999997</v>
      </c>
      <c r="B6643" s="202">
        <v>46056</v>
      </c>
      <c r="C6643" s="203" t="s">
        <v>14909</v>
      </c>
      <c r="D6643" s="203" t="s">
        <v>11</v>
      </c>
      <c r="E6643" s="204" t="s">
        <v>14910</v>
      </c>
      <c r="F6643" s="49" t="s">
        <v>847</v>
      </c>
      <c r="G6643" s="203">
        <v>1</v>
      </c>
      <c r="H6643" s="203" t="s">
        <v>12558</v>
      </c>
      <c r="I6643" s="205" t="s">
        <v>7097</v>
      </c>
      <c r="J6643" s="206"/>
      <c r="K6643" s="203">
        <v>24</v>
      </c>
      <c r="L6643" s="207" t="s">
        <v>827</v>
      </c>
      <c r="M6643" s="208" t="s">
        <v>4034</v>
      </c>
      <c r="N6643" s="209">
        <f t="shared" si="0"/>
        <v>2026</v>
      </c>
      <c r="O6643" s="210">
        <f t="shared" si="1"/>
        <v>2</v>
      </c>
      <c r="P6643" s="211" t="str">
        <f>IFERROR(VLOOKUP(F6643,연간집계!D:E,2,FALSE),"")</f>
        <v>스탠다드 포토북 8*11 (하드/무광)</v>
      </c>
    </row>
    <row r="6644" spans="1:16" ht="12.75">
      <c r="A6644" s="201">
        <v>46056.433761574073</v>
      </c>
      <c r="B6644" s="202">
        <v>46056</v>
      </c>
      <c r="C6644" s="203" t="s">
        <v>14911</v>
      </c>
      <c r="D6644" s="203" t="s">
        <v>11</v>
      </c>
      <c r="E6644" s="204" t="s">
        <v>14910</v>
      </c>
      <c r="F6644" s="49" t="s">
        <v>847</v>
      </c>
      <c r="G6644" s="203">
        <v>1</v>
      </c>
      <c r="H6644" s="203" t="s">
        <v>12558</v>
      </c>
      <c r="I6644" s="205" t="s">
        <v>7097</v>
      </c>
      <c r="J6644" s="206"/>
      <c r="K6644" s="203">
        <v>24</v>
      </c>
      <c r="L6644" s="207" t="s">
        <v>827</v>
      </c>
      <c r="M6644" s="208" t="s">
        <v>4034</v>
      </c>
      <c r="N6644" s="209">
        <f t="shared" si="0"/>
        <v>2026</v>
      </c>
      <c r="O6644" s="210">
        <f t="shared" si="1"/>
        <v>2</v>
      </c>
      <c r="P6644" s="211" t="str">
        <f>IFERROR(VLOOKUP(F6644,연간집계!D:E,2,FALSE),"")</f>
        <v>스탠다드 포토북 8*11 (하드/무광)</v>
      </c>
    </row>
    <row r="6645" spans="1:16" ht="12.75">
      <c r="A6645" s="201">
        <v>46056.43986111111</v>
      </c>
      <c r="B6645" s="202">
        <v>46056</v>
      </c>
      <c r="C6645" s="203" t="s">
        <v>14912</v>
      </c>
      <c r="D6645" s="203" t="s">
        <v>11</v>
      </c>
      <c r="E6645" s="204" t="s">
        <v>14913</v>
      </c>
      <c r="F6645" s="49" t="s">
        <v>847</v>
      </c>
      <c r="G6645" s="203">
        <v>1</v>
      </c>
      <c r="H6645" s="203" t="s">
        <v>14914</v>
      </c>
      <c r="I6645" s="205" t="s">
        <v>4033</v>
      </c>
      <c r="J6645" s="206"/>
      <c r="K6645" s="203">
        <v>24</v>
      </c>
      <c r="L6645" s="207" t="s">
        <v>827</v>
      </c>
      <c r="M6645" s="208" t="s">
        <v>2261</v>
      </c>
      <c r="N6645" s="209">
        <f t="shared" si="0"/>
        <v>2026</v>
      </c>
      <c r="O6645" s="210">
        <f t="shared" si="1"/>
        <v>2</v>
      </c>
      <c r="P6645" s="211" t="str">
        <f>IFERROR(VLOOKUP(F6645,연간집계!D:E,2,FALSE),"")</f>
        <v>스탠다드 포토북 8*11 (하드/무광)</v>
      </c>
    </row>
    <row r="6646" spans="1:16" ht="12.75">
      <c r="A6646" s="201">
        <v>46056.439872685187</v>
      </c>
      <c r="B6646" s="202">
        <v>46056</v>
      </c>
      <c r="C6646" s="203" t="s">
        <v>14915</v>
      </c>
      <c r="D6646" s="203" t="s">
        <v>11</v>
      </c>
      <c r="E6646" s="204" t="s">
        <v>14913</v>
      </c>
      <c r="F6646" s="49" t="s">
        <v>847</v>
      </c>
      <c r="G6646" s="203">
        <v>1</v>
      </c>
      <c r="H6646" s="203" t="s">
        <v>14914</v>
      </c>
      <c r="I6646" s="205" t="s">
        <v>4033</v>
      </c>
      <c r="J6646" s="206"/>
      <c r="K6646" s="203">
        <v>24</v>
      </c>
      <c r="L6646" s="207" t="s">
        <v>827</v>
      </c>
      <c r="M6646" s="208" t="s">
        <v>2261</v>
      </c>
      <c r="N6646" s="209">
        <f t="shared" si="0"/>
        <v>2026</v>
      </c>
      <c r="O6646" s="210">
        <f t="shared" si="1"/>
        <v>2</v>
      </c>
      <c r="P6646" s="211" t="str">
        <f>IFERROR(VLOOKUP(F6646,연간집계!D:E,2,FALSE),"")</f>
        <v>스탠다드 포토북 8*11 (하드/무광)</v>
      </c>
    </row>
    <row r="6647" spans="1:16" ht="12.75">
      <c r="A6647" s="201">
        <v>46056.439884259256</v>
      </c>
      <c r="B6647" s="202">
        <v>46056</v>
      </c>
      <c r="C6647" s="203" t="s">
        <v>14916</v>
      </c>
      <c r="D6647" s="203" t="s">
        <v>11</v>
      </c>
      <c r="E6647" s="204" t="s">
        <v>14913</v>
      </c>
      <c r="F6647" s="49" t="s">
        <v>847</v>
      </c>
      <c r="G6647" s="203">
        <v>1</v>
      </c>
      <c r="H6647" s="203" t="s">
        <v>14914</v>
      </c>
      <c r="I6647" s="205" t="s">
        <v>4033</v>
      </c>
      <c r="J6647" s="206"/>
      <c r="K6647" s="203">
        <v>24</v>
      </c>
      <c r="L6647" s="207" t="s">
        <v>827</v>
      </c>
      <c r="M6647" s="208" t="s">
        <v>2261</v>
      </c>
      <c r="N6647" s="209">
        <f t="shared" si="0"/>
        <v>2026</v>
      </c>
      <c r="O6647" s="210">
        <f t="shared" si="1"/>
        <v>2</v>
      </c>
      <c r="P6647" s="211" t="str">
        <f>IFERROR(VLOOKUP(F6647,연간집계!D:E,2,FALSE),"")</f>
        <v>스탠다드 포토북 8*11 (하드/무광)</v>
      </c>
    </row>
    <row r="6648" spans="1:16" ht="12.75">
      <c r="A6648" s="201">
        <v>46056.439895833333</v>
      </c>
      <c r="B6648" s="202">
        <v>46056</v>
      </c>
      <c r="C6648" s="203" t="s">
        <v>14917</v>
      </c>
      <c r="D6648" s="203" t="s">
        <v>11</v>
      </c>
      <c r="E6648" s="204" t="s">
        <v>14913</v>
      </c>
      <c r="F6648" s="49" t="s">
        <v>847</v>
      </c>
      <c r="G6648" s="203">
        <v>1</v>
      </c>
      <c r="H6648" s="203" t="s">
        <v>14914</v>
      </c>
      <c r="I6648" s="205" t="s">
        <v>4033</v>
      </c>
      <c r="J6648" s="206"/>
      <c r="K6648" s="203">
        <v>24</v>
      </c>
      <c r="L6648" s="207" t="s">
        <v>827</v>
      </c>
      <c r="M6648" s="208" t="s">
        <v>2261</v>
      </c>
      <c r="N6648" s="209">
        <f t="shared" si="0"/>
        <v>2026</v>
      </c>
      <c r="O6648" s="210">
        <f t="shared" si="1"/>
        <v>2</v>
      </c>
      <c r="P6648" s="211" t="str">
        <f>IFERROR(VLOOKUP(F6648,연간집계!D:E,2,FALSE),"")</f>
        <v>스탠다드 포토북 8*11 (하드/무광)</v>
      </c>
    </row>
    <row r="6649" spans="1:16" ht="12.75">
      <c r="A6649" s="201">
        <v>46056.445983796293</v>
      </c>
      <c r="B6649" s="202">
        <v>46056</v>
      </c>
      <c r="C6649" s="203" t="s">
        <v>14918</v>
      </c>
      <c r="D6649" s="203" t="s">
        <v>11</v>
      </c>
      <c r="E6649" s="204" t="s">
        <v>14919</v>
      </c>
      <c r="F6649" s="49" t="s">
        <v>847</v>
      </c>
      <c r="G6649" s="203">
        <v>1</v>
      </c>
      <c r="H6649" s="203" t="s">
        <v>14920</v>
      </c>
      <c r="I6649" s="205" t="s">
        <v>3215</v>
      </c>
      <c r="J6649" s="206"/>
      <c r="K6649" s="203">
        <v>24</v>
      </c>
      <c r="L6649" s="207" t="s">
        <v>827</v>
      </c>
      <c r="M6649" s="208" t="s">
        <v>2261</v>
      </c>
      <c r="N6649" s="209">
        <f t="shared" si="0"/>
        <v>2026</v>
      </c>
      <c r="O6649" s="210">
        <f t="shared" si="1"/>
        <v>2</v>
      </c>
      <c r="P6649" s="211" t="str">
        <f>IFERROR(VLOOKUP(F6649,연간집계!D:E,2,FALSE),"")</f>
        <v>스탠다드 포토북 8*11 (하드/무광)</v>
      </c>
    </row>
    <row r="6650" spans="1:16" ht="12.75">
      <c r="A6650" s="201">
        <v>46056.44599537037</v>
      </c>
      <c r="B6650" s="202">
        <v>46056</v>
      </c>
      <c r="C6650" s="203" t="s">
        <v>14921</v>
      </c>
      <c r="D6650" s="203" t="s">
        <v>11</v>
      </c>
      <c r="E6650" s="204" t="s">
        <v>14919</v>
      </c>
      <c r="F6650" s="49" t="s">
        <v>847</v>
      </c>
      <c r="G6650" s="203">
        <v>1</v>
      </c>
      <c r="H6650" s="203" t="s">
        <v>14920</v>
      </c>
      <c r="I6650" s="205" t="s">
        <v>3215</v>
      </c>
      <c r="J6650" s="206"/>
      <c r="K6650" s="203">
        <v>24</v>
      </c>
      <c r="L6650" s="207" t="s">
        <v>827</v>
      </c>
      <c r="M6650" s="208" t="s">
        <v>2261</v>
      </c>
      <c r="N6650" s="209">
        <f t="shared" si="0"/>
        <v>2026</v>
      </c>
      <c r="O6650" s="210">
        <f t="shared" si="1"/>
        <v>2</v>
      </c>
      <c r="P6650" s="211" t="str">
        <f>IFERROR(VLOOKUP(F6650,연간집계!D:E,2,FALSE),"")</f>
        <v>스탠다드 포토북 8*11 (하드/무광)</v>
      </c>
    </row>
    <row r="6651" spans="1:16" ht="12.75">
      <c r="A6651" s="201">
        <v>46056.446006944447</v>
      </c>
      <c r="B6651" s="202">
        <v>46056</v>
      </c>
      <c r="C6651" s="203" t="s">
        <v>14922</v>
      </c>
      <c r="D6651" s="203" t="s">
        <v>11</v>
      </c>
      <c r="E6651" s="204" t="s">
        <v>14919</v>
      </c>
      <c r="F6651" s="49" t="s">
        <v>847</v>
      </c>
      <c r="G6651" s="203">
        <v>1</v>
      </c>
      <c r="H6651" s="203" t="s">
        <v>14920</v>
      </c>
      <c r="I6651" s="205" t="s">
        <v>3215</v>
      </c>
      <c r="J6651" s="206"/>
      <c r="K6651" s="203">
        <v>24</v>
      </c>
      <c r="L6651" s="207" t="s">
        <v>827</v>
      </c>
      <c r="M6651" s="208" t="s">
        <v>2261</v>
      </c>
      <c r="N6651" s="209">
        <f t="shared" si="0"/>
        <v>2026</v>
      </c>
      <c r="O6651" s="210">
        <f t="shared" si="1"/>
        <v>2</v>
      </c>
      <c r="P6651" s="211" t="str">
        <f>IFERROR(VLOOKUP(F6651,연간집계!D:E,2,FALSE),"")</f>
        <v>스탠다드 포토북 8*11 (하드/무광)</v>
      </c>
    </row>
    <row r="6652" spans="1:16" ht="12.75">
      <c r="A6652" s="201">
        <v>46056.446018518516</v>
      </c>
      <c r="B6652" s="202">
        <v>46056</v>
      </c>
      <c r="C6652" s="203" t="s">
        <v>14923</v>
      </c>
      <c r="D6652" s="203" t="s">
        <v>11</v>
      </c>
      <c r="E6652" s="204" t="s">
        <v>14919</v>
      </c>
      <c r="F6652" s="49" t="s">
        <v>847</v>
      </c>
      <c r="G6652" s="203">
        <v>1</v>
      </c>
      <c r="H6652" s="203" t="s">
        <v>14920</v>
      </c>
      <c r="I6652" s="205" t="s">
        <v>3215</v>
      </c>
      <c r="J6652" s="206"/>
      <c r="K6652" s="203">
        <v>24</v>
      </c>
      <c r="L6652" s="207" t="s">
        <v>827</v>
      </c>
      <c r="M6652" s="208" t="s">
        <v>2261</v>
      </c>
      <c r="N6652" s="209">
        <f t="shared" si="0"/>
        <v>2026</v>
      </c>
      <c r="O6652" s="210">
        <f t="shared" si="1"/>
        <v>2</v>
      </c>
      <c r="P6652" s="211" t="str">
        <f>IFERROR(VLOOKUP(F6652,연간집계!D:E,2,FALSE),"")</f>
        <v>스탠다드 포토북 8*11 (하드/무광)</v>
      </c>
    </row>
    <row r="6653" spans="1:16" ht="12.75">
      <c r="A6653" s="201">
        <v>46056.446030092593</v>
      </c>
      <c r="B6653" s="202">
        <v>46056</v>
      </c>
      <c r="C6653" s="203" t="s">
        <v>14924</v>
      </c>
      <c r="D6653" s="203" t="s">
        <v>11</v>
      </c>
      <c r="E6653" s="204" t="s">
        <v>14919</v>
      </c>
      <c r="F6653" s="49" t="s">
        <v>847</v>
      </c>
      <c r="G6653" s="203">
        <v>1</v>
      </c>
      <c r="H6653" s="203" t="s">
        <v>14920</v>
      </c>
      <c r="I6653" s="205" t="s">
        <v>3215</v>
      </c>
      <c r="J6653" s="206"/>
      <c r="K6653" s="203">
        <v>24</v>
      </c>
      <c r="L6653" s="207" t="s">
        <v>827</v>
      </c>
      <c r="M6653" s="208" t="s">
        <v>2261</v>
      </c>
      <c r="N6653" s="209">
        <f t="shared" si="0"/>
        <v>2026</v>
      </c>
      <c r="O6653" s="210">
        <f t="shared" si="1"/>
        <v>2</v>
      </c>
      <c r="P6653" s="211" t="str">
        <f>IFERROR(VLOOKUP(F6653,연간집계!D:E,2,FALSE),"")</f>
        <v>스탠다드 포토북 8*11 (하드/무광)</v>
      </c>
    </row>
    <row r="6654" spans="1:16" ht="12.75">
      <c r="A6654" s="201">
        <v>46056.44604166667</v>
      </c>
      <c r="B6654" s="202">
        <v>46056</v>
      </c>
      <c r="C6654" s="203" t="s">
        <v>14925</v>
      </c>
      <c r="D6654" s="203" t="s">
        <v>11</v>
      </c>
      <c r="E6654" s="204" t="s">
        <v>14919</v>
      </c>
      <c r="F6654" s="49" t="s">
        <v>847</v>
      </c>
      <c r="G6654" s="203">
        <v>1</v>
      </c>
      <c r="H6654" s="203" t="s">
        <v>14920</v>
      </c>
      <c r="I6654" s="205" t="s">
        <v>3215</v>
      </c>
      <c r="J6654" s="206"/>
      <c r="K6654" s="203">
        <v>24</v>
      </c>
      <c r="L6654" s="207" t="s">
        <v>827</v>
      </c>
      <c r="M6654" s="208" t="s">
        <v>2261</v>
      </c>
      <c r="N6654" s="209">
        <f t="shared" si="0"/>
        <v>2026</v>
      </c>
      <c r="O6654" s="210">
        <f t="shared" si="1"/>
        <v>2</v>
      </c>
      <c r="P6654" s="211" t="str">
        <f>IFERROR(VLOOKUP(F6654,연간집계!D:E,2,FALSE),"")</f>
        <v>스탠다드 포토북 8*11 (하드/무광)</v>
      </c>
    </row>
    <row r="6655" spans="1:16" ht="12.75">
      <c r="A6655" s="201">
        <v>46056.452025462961</v>
      </c>
      <c r="B6655" s="202">
        <v>46056</v>
      </c>
      <c r="C6655" s="203" t="s">
        <v>14926</v>
      </c>
      <c r="D6655" s="203" t="s">
        <v>11</v>
      </c>
      <c r="E6655" s="204" t="s">
        <v>14927</v>
      </c>
      <c r="F6655" s="49" t="s">
        <v>1236</v>
      </c>
      <c r="G6655" s="203">
        <v>1</v>
      </c>
      <c r="H6655" s="203" t="s">
        <v>2219</v>
      </c>
      <c r="I6655" s="205" t="s">
        <v>14928</v>
      </c>
      <c r="J6655" s="206"/>
      <c r="K6655" s="203">
        <v>24</v>
      </c>
      <c r="L6655" s="207" t="s">
        <v>828</v>
      </c>
      <c r="M6655" s="208" t="s">
        <v>1449</v>
      </c>
      <c r="N6655" s="209">
        <f t="shared" si="0"/>
        <v>2026</v>
      </c>
      <c r="O6655" s="210">
        <f t="shared" si="1"/>
        <v>2</v>
      </c>
      <c r="P6655" s="211" t="str">
        <f>IFERROR(VLOOKUP(F6655,연간집계!D:E,2,FALSE),"")</f>
        <v>모바일 포토북 150 (베이비)</v>
      </c>
    </row>
    <row r="6656" spans="1:16" ht="12.75">
      <c r="A6656" s="201">
        <v>46056.452048611114</v>
      </c>
      <c r="B6656" s="202">
        <v>46056</v>
      </c>
      <c r="C6656" s="203" t="s">
        <v>14929</v>
      </c>
      <c r="D6656" s="203" t="s">
        <v>11</v>
      </c>
      <c r="E6656" s="204" t="s">
        <v>14927</v>
      </c>
      <c r="F6656" s="49" t="s">
        <v>1236</v>
      </c>
      <c r="G6656" s="203">
        <v>1</v>
      </c>
      <c r="H6656" s="203" t="s">
        <v>2219</v>
      </c>
      <c r="I6656" s="205" t="s">
        <v>14928</v>
      </c>
      <c r="J6656" s="206"/>
      <c r="K6656" s="203">
        <v>24</v>
      </c>
      <c r="L6656" s="207" t="s">
        <v>828</v>
      </c>
      <c r="M6656" s="208" t="s">
        <v>1449</v>
      </c>
      <c r="N6656" s="209">
        <f t="shared" si="0"/>
        <v>2026</v>
      </c>
      <c r="O6656" s="210">
        <f t="shared" si="1"/>
        <v>2</v>
      </c>
      <c r="P6656" s="211" t="str">
        <f>IFERROR(VLOOKUP(F6656,연간집계!D:E,2,FALSE),"")</f>
        <v>모바일 포토북 150 (베이비)</v>
      </c>
    </row>
    <row r="6657" spans="1:16" ht="12.75">
      <c r="A6657" s="201">
        <v>46056.464201388888</v>
      </c>
      <c r="B6657" s="202">
        <v>46056</v>
      </c>
      <c r="C6657" s="203" t="s">
        <v>14930</v>
      </c>
      <c r="D6657" s="203" t="s">
        <v>11</v>
      </c>
      <c r="E6657" s="204" t="s">
        <v>14931</v>
      </c>
      <c r="F6657" s="49" t="s">
        <v>856</v>
      </c>
      <c r="G6657" s="203">
        <v>1</v>
      </c>
      <c r="H6657" s="203" t="s">
        <v>14932</v>
      </c>
      <c r="I6657" s="205" t="s">
        <v>1440</v>
      </c>
      <c r="J6657" s="206"/>
      <c r="K6657" s="203">
        <v>80</v>
      </c>
      <c r="L6657" s="207" t="s">
        <v>827</v>
      </c>
      <c r="M6657" s="208" t="s">
        <v>1436</v>
      </c>
      <c r="N6657" s="209">
        <f t="shared" si="0"/>
        <v>2026</v>
      </c>
      <c r="O6657" s="210">
        <f t="shared" si="1"/>
        <v>2</v>
      </c>
      <c r="P6657" s="211" t="str">
        <f>IFERROR(VLOOKUP(F6657,연간집계!D:E,2,FALSE),"")</f>
        <v>스탠다드 포토북 8*8 (하드/무광)</v>
      </c>
    </row>
    <row r="6658" spans="1:16" ht="12.75">
      <c r="A6658" s="201">
        <v>46056.470185185186</v>
      </c>
      <c r="B6658" s="202">
        <v>46056</v>
      </c>
      <c r="C6658" s="203" t="s">
        <v>14933</v>
      </c>
      <c r="D6658" s="203" t="s">
        <v>11</v>
      </c>
      <c r="E6658" s="204" t="s">
        <v>14934</v>
      </c>
      <c r="F6658" s="49" t="s">
        <v>1250</v>
      </c>
      <c r="G6658" s="203">
        <v>1</v>
      </c>
      <c r="H6658" s="203" t="s">
        <v>1569</v>
      </c>
      <c r="I6658" s="205" t="s">
        <v>1572</v>
      </c>
      <c r="J6658" s="206"/>
      <c r="K6658" s="203">
        <v>24</v>
      </c>
      <c r="L6658" s="207" t="s">
        <v>828</v>
      </c>
      <c r="M6658" s="208" t="s">
        <v>1645</v>
      </c>
      <c r="N6658" s="209">
        <f t="shared" si="0"/>
        <v>2026</v>
      </c>
      <c r="O6658" s="210">
        <f t="shared" si="1"/>
        <v>2</v>
      </c>
      <c r="P6658" s="211" t="str">
        <f>IFERROR(VLOOKUP(F6658,연간집계!D:E,2,FALSE),"")</f>
        <v>모바일 포토북 150 (단체/모임)</v>
      </c>
    </row>
    <row r="6659" spans="1:16" ht="12.75">
      <c r="A6659" s="201">
        <v>46056.470196759263</v>
      </c>
      <c r="B6659" s="202">
        <v>46056</v>
      </c>
      <c r="C6659" s="203" t="s">
        <v>14935</v>
      </c>
      <c r="D6659" s="203" t="s">
        <v>11</v>
      </c>
      <c r="E6659" s="204" t="s">
        <v>14934</v>
      </c>
      <c r="F6659" s="49" t="s">
        <v>1250</v>
      </c>
      <c r="G6659" s="203">
        <v>1</v>
      </c>
      <c r="H6659" s="203" t="s">
        <v>1569</v>
      </c>
      <c r="I6659" s="205" t="s">
        <v>1566</v>
      </c>
      <c r="J6659" s="206"/>
      <c r="K6659" s="203">
        <v>24</v>
      </c>
      <c r="L6659" s="207" t="s">
        <v>828</v>
      </c>
      <c r="M6659" s="208" t="s">
        <v>1645</v>
      </c>
      <c r="N6659" s="209">
        <f t="shared" si="0"/>
        <v>2026</v>
      </c>
      <c r="O6659" s="210">
        <f t="shared" si="1"/>
        <v>2</v>
      </c>
      <c r="P6659" s="211" t="str">
        <f>IFERROR(VLOOKUP(F6659,연간집계!D:E,2,FALSE),"")</f>
        <v>모바일 포토북 150 (단체/모임)</v>
      </c>
    </row>
    <row r="6660" spans="1:16" ht="12.75">
      <c r="A6660" s="201">
        <v>46056.476180555554</v>
      </c>
      <c r="B6660" s="202">
        <v>46056</v>
      </c>
      <c r="C6660" s="203" t="s">
        <v>14936</v>
      </c>
      <c r="D6660" s="203" t="s">
        <v>11</v>
      </c>
      <c r="E6660" s="204" t="s">
        <v>14937</v>
      </c>
      <c r="F6660" s="49" t="s">
        <v>836</v>
      </c>
      <c r="G6660" s="203">
        <v>1</v>
      </c>
      <c r="H6660" s="203" t="s">
        <v>5436</v>
      </c>
      <c r="I6660" s="205" t="s">
        <v>1453</v>
      </c>
      <c r="J6660" s="206"/>
      <c r="K6660" s="203">
        <v>30</v>
      </c>
      <c r="L6660" s="207" t="s">
        <v>827</v>
      </c>
      <c r="M6660" s="208" t="s">
        <v>1436</v>
      </c>
      <c r="N6660" s="209">
        <f t="shared" si="0"/>
        <v>2026</v>
      </c>
      <c r="O6660" s="210">
        <f t="shared" si="1"/>
        <v>2</v>
      </c>
      <c r="P6660" s="211" t="str">
        <f>IFERROR(VLOOKUP(F6660,연간집계!D:E,2,FALSE),"")</f>
        <v>스탠다드 포토북 6*8 (소프트/유광)</v>
      </c>
    </row>
    <row r="6661" spans="1:16" ht="12.75">
      <c r="A6661" s="201">
        <v>46056.482164351852</v>
      </c>
      <c r="B6661" s="202">
        <v>46056</v>
      </c>
      <c r="C6661" s="203" t="s">
        <v>14938</v>
      </c>
      <c r="D6661" s="203" t="s">
        <v>11</v>
      </c>
      <c r="E6661" s="204" t="s">
        <v>14939</v>
      </c>
      <c r="F6661" s="49" t="s">
        <v>838</v>
      </c>
      <c r="G6661" s="203">
        <v>1</v>
      </c>
      <c r="H6661" s="203" t="s">
        <v>706</v>
      </c>
      <c r="I6661" s="205" t="s">
        <v>1435</v>
      </c>
      <c r="J6661" s="206"/>
      <c r="K6661" s="203">
        <v>40</v>
      </c>
      <c r="L6661" s="207" t="s">
        <v>827</v>
      </c>
      <c r="M6661" s="208" t="s">
        <v>1436</v>
      </c>
      <c r="N6661" s="209">
        <f t="shared" si="0"/>
        <v>2026</v>
      </c>
      <c r="O6661" s="210">
        <f t="shared" si="1"/>
        <v>2</v>
      </c>
      <c r="P6661" s="211" t="str">
        <f>IFERROR(VLOOKUP(F6661,연간집계!D:E,2,FALSE),"")</f>
        <v>스탠다드 포토북 6*8 (하드/무광)</v>
      </c>
    </row>
    <row r="6662" spans="1:16" ht="12.75">
      <c r="A6662" s="201">
        <v>46056.494212962964</v>
      </c>
      <c r="B6662" s="202">
        <v>46056</v>
      </c>
      <c r="C6662" s="203" t="s">
        <v>14940</v>
      </c>
      <c r="D6662" s="203" t="s">
        <v>11</v>
      </c>
      <c r="E6662" s="204" t="s">
        <v>14941</v>
      </c>
      <c r="F6662" s="49" t="s">
        <v>874</v>
      </c>
      <c r="G6662" s="203">
        <v>1</v>
      </c>
      <c r="H6662" s="203" t="s">
        <v>79</v>
      </c>
      <c r="I6662" s="205" t="s">
        <v>1440</v>
      </c>
      <c r="J6662" s="206"/>
      <c r="K6662" s="203">
        <v>24</v>
      </c>
      <c r="L6662" s="207" t="s">
        <v>827</v>
      </c>
      <c r="M6662" s="208" t="s">
        <v>1514</v>
      </c>
      <c r="N6662" s="209">
        <f t="shared" si="0"/>
        <v>2026</v>
      </c>
      <c r="O6662" s="210">
        <f t="shared" si="1"/>
        <v>2</v>
      </c>
      <c r="P6662" s="211" t="str">
        <f>IFERROR(VLOOKUP(F6662,연간집계!D:E,2,FALSE),"")</f>
        <v>스탠다드 포토북 11*8 (하드/무광)</v>
      </c>
    </row>
    <row r="6663" spans="1:16" ht="12.75">
      <c r="A6663" s="201">
        <v>46056.547291666669</v>
      </c>
      <c r="B6663" s="202">
        <v>46056</v>
      </c>
      <c r="C6663" s="203" t="s">
        <v>14942</v>
      </c>
      <c r="D6663" s="203" t="s">
        <v>11</v>
      </c>
      <c r="E6663" s="204" t="s">
        <v>14943</v>
      </c>
      <c r="F6663" s="49" t="s">
        <v>847</v>
      </c>
      <c r="G6663" s="203">
        <v>10</v>
      </c>
      <c r="H6663" s="203" t="s">
        <v>14944</v>
      </c>
      <c r="I6663" s="205" t="s">
        <v>5118</v>
      </c>
      <c r="J6663" s="206"/>
      <c r="K6663" s="203">
        <v>52</v>
      </c>
      <c r="L6663" s="207" t="s">
        <v>827</v>
      </c>
      <c r="M6663" s="208" t="s">
        <v>5021</v>
      </c>
      <c r="N6663" s="209">
        <f t="shared" si="0"/>
        <v>2026</v>
      </c>
      <c r="O6663" s="210">
        <f t="shared" si="1"/>
        <v>2</v>
      </c>
      <c r="P6663" s="211" t="str">
        <f>IFERROR(VLOOKUP(F6663,연간집계!D:E,2,FALSE),"")</f>
        <v>스탠다드 포토북 8*11 (하드/무광)</v>
      </c>
    </row>
    <row r="6664" spans="1:16" ht="12.75">
      <c r="A6664" s="201">
        <v>46056.568888888891</v>
      </c>
      <c r="B6664" s="202">
        <v>46056</v>
      </c>
      <c r="C6664" s="203" t="s">
        <v>14945</v>
      </c>
      <c r="D6664" s="203" t="s">
        <v>11</v>
      </c>
      <c r="E6664" s="204" t="s">
        <v>14946</v>
      </c>
      <c r="F6664" s="49" t="s">
        <v>865</v>
      </c>
      <c r="G6664" s="203">
        <v>1</v>
      </c>
      <c r="H6664" s="203" t="s">
        <v>2097</v>
      </c>
      <c r="I6664" s="205" t="s">
        <v>13839</v>
      </c>
      <c r="J6664" s="206"/>
      <c r="K6664" s="203">
        <v>24</v>
      </c>
      <c r="L6664" s="207" t="s">
        <v>827</v>
      </c>
      <c r="M6664" s="208" t="s">
        <v>2261</v>
      </c>
      <c r="N6664" s="209">
        <f t="shared" si="0"/>
        <v>2026</v>
      </c>
      <c r="O6664" s="210">
        <f t="shared" si="1"/>
        <v>2</v>
      </c>
      <c r="P6664" s="211" t="str">
        <f>IFERROR(VLOOKUP(F6664,연간집계!D:E,2,FALSE),"")</f>
        <v>스탠다드 포토북 8*6 (하드/무광)</v>
      </c>
    </row>
    <row r="6665" spans="1:16" ht="12.75">
      <c r="A6665" s="201">
        <v>46056.568912037037</v>
      </c>
      <c r="B6665" s="202">
        <v>46056</v>
      </c>
      <c r="C6665" s="203" t="s">
        <v>14947</v>
      </c>
      <c r="D6665" s="203" t="s">
        <v>11</v>
      </c>
      <c r="E6665" s="204" t="s">
        <v>14946</v>
      </c>
      <c r="F6665" s="49" t="s">
        <v>865</v>
      </c>
      <c r="G6665" s="203">
        <v>1</v>
      </c>
      <c r="H6665" s="203" t="s">
        <v>2097</v>
      </c>
      <c r="I6665" s="205" t="s">
        <v>13839</v>
      </c>
      <c r="J6665" s="206"/>
      <c r="K6665" s="203">
        <v>24</v>
      </c>
      <c r="L6665" s="207" t="s">
        <v>827</v>
      </c>
      <c r="M6665" s="208" t="s">
        <v>2261</v>
      </c>
      <c r="N6665" s="209">
        <f t="shared" si="0"/>
        <v>2026</v>
      </c>
      <c r="O6665" s="210">
        <f t="shared" si="1"/>
        <v>2</v>
      </c>
      <c r="P6665" s="211" t="str">
        <f>IFERROR(VLOOKUP(F6665,연간집계!D:E,2,FALSE),"")</f>
        <v>스탠다드 포토북 8*6 (하드/무광)</v>
      </c>
    </row>
    <row r="6666" spans="1:16" ht="12.75">
      <c r="A6666" s="201">
        <v>46056.568923611114</v>
      </c>
      <c r="B6666" s="202">
        <v>46056</v>
      </c>
      <c r="C6666" s="203" t="s">
        <v>14948</v>
      </c>
      <c r="D6666" s="203" t="s">
        <v>11</v>
      </c>
      <c r="E6666" s="204" t="s">
        <v>14946</v>
      </c>
      <c r="F6666" s="49" t="s">
        <v>865</v>
      </c>
      <c r="G6666" s="203">
        <v>1</v>
      </c>
      <c r="H6666" s="203" t="s">
        <v>2097</v>
      </c>
      <c r="I6666" s="205" t="s">
        <v>13839</v>
      </c>
      <c r="J6666" s="206"/>
      <c r="K6666" s="203">
        <v>24</v>
      </c>
      <c r="L6666" s="207" t="s">
        <v>827</v>
      </c>
      <c r="M6666" s="208" t="s">
        <v>2261</v>
      </c>
      <c r="N6666" s="209">
        <f t="shared" si="0"/>
        <v>2026</v>
      </c>
      <c r="O6666" s="210">
        <f t="shared" si="1"/>
        <v>2</v>
      </c>
      <c r="P6666" s="211" t="str">
        <f>IFERROR(VLOOKUP(F6666,연간집계!D:E,2,FALSE),"")</f>
        <v>스탠다드 포토북 8*6 (하드/무광)</v>
      </c>
    </row>
    <row r="6667" spans="1:16" ht="12.75">
      <c r="A6667" s="201">
        <v>46056.600601851853</v>
      </c>
      <c r="B6667" s="202">
        <v>46050</v>
      </c>
      <c r="C6667" s="203" t="s">
        <v>14949</v>
      </c>
      <c r="D6667" s="203" t="s">
        <v>11</v>
      </c>
      <c r="E6667" s="204" t="s">
        <v>14950</v>
      </c>
      <c r="F6667" s="49" t="s">
        <v>1284</v>
      </c>
      <c r="G6667" s="203">
        <v>2</v>
      </c>
      <c r="H6667" s="203" t="s">
        <v>14951</v>
      </c>
      <c r="I6667" s="205" t="s">
        <v>8838</v>
      </c>
      <c r="J6667" s="206"/>
      <c r="K6667" s="203">
        <v>26</v>
      </c>
      <c r="L6667" s="207" t="s">
        <v>828</v>
      </c>
      <c r="M6667" s="208" t="s">
        <v>1629</v>
      </c>
      <c r="N6667" s="209">
        <f t="shared" si="0"/>
        <v>2026</v>
      </c>
      <c r="O6667" s="210">
        <f t="shared" si="1"/>
        <v>2</v>
      </c>
      <c r="P6667" s="211" t="str">
        <f>IFERROR(VLOOKUP(F6667,연간집계!D:E,2,FALSE),"")</f>
        <v>PCMS_스탠다드캘린더</v>
      </c>
    </row>
    <row r="6668" spans="1:16" ht="12.75">
      <c r="A6668" s="201">
        <v>46056.600624999999</v>
      </c>
      <c r="B6668" s="202">
        <v>46050</v>
      </c>
      <c r="C6668" s="203" t="s">
        <v>14952</v>
      </c>
      <c r="D6668" s="203" t="s">
        <v>11</v>
      </c>
      <c r="E6668" s="204" t="s">
        <v>14950</v>
      </c>
      <c r="F6668" s="49" t="s">
        <v>1284</v>
      </c>
      <c r="G6668" s="203">
        <v>2</v>
      </c>
      <c r="H6668" s="203" t="s">
        <v>14951</v>
      </c>
      <c r="I6668" s="205" t="s">
        <v>1808</v>
      </c>
      <c r="J6668" s="206"/>
      <c r="K6668" s="203">
        <v>26</v>
      </c>
      <c r="L6668" s="207" t="s">
        <v>828</v>
      </c>
      <c r="M6668" s="208" t="s">
        <v>1629</v>
      </c>
      <c r="N6668" s="209">
        <f t="shared" si="0"/>
        <v>2026</v>
      </c>
      <c r="O6668" s="210">
        <f t="shared" si="1"/>
        <v>2</v>
      </c>
      <c r="P6668" s="211" t="str">
        <f>IFERROR(VLOOKUP(F6668,연간집계!D:E,2,FALSE),"")</f>
        <v>PCMS_스탠다드캘린더</v>
      </c>
    </row>
    <row r="6669" spans="1:16" ht="12.75">
      <c r="A6669" s="201">
        <v>46056.607025462959</v>
      </c>
      <c r="B6669" s="202">
        <v>46056</v>
      </c>
      <c r="C6669" s="203" t="s">
        <v>14953</v>
      </c>
      <c r="D6669" s="203" t="s">
        <v>11</v>
      </c>
      <c r="E6669" s="204" t="s">
        <v>14954</v>
      </c>
      <c r="F6669" s="49" t="s">
        <v>1291</v>
      </c>
      <c r="G6669" s="203">
        <v>2</v>
      </c>
      <c r="H6669" s="203" t="s">
        <v>14844</v>
      </c>
      <c r="I6669" s="205" t="s">
        <v>1840</v>
      </c>
      <c r="J6669" s="206"/>
      <c r="K6669" s="203">
        <v>14</v>
      </c>
      <c r="L6669" s="207" t="s">
        <v>827</v>
      </c>
      <c r="M6669" s="208" t="s">
        <v>1471</v>
      </c>
      <c r="N6669" s="209">
        <f t="shared" si="0"/>
        <v>2026</v>
      </c>
      <c r="O6669" s="210">
        <f t="shared" si="1"/>
        <v>2</v>
      </c>
      <c r="P6669" s="211" t="str">
        <f>IFERROR(VLOOKUP(F6669,연간집계!D:E,2,FALSE),"")</f>
        <v>PCMS_벽걸이1단캘린더</v>
      </c>
    </row>
    <row r="6670" spans="1:16" ht="12.75">
      <c r="A6670" s="201">
        <v>46056.648981481485</v>
      </c>
      <c r="B6670" s="202">
        <v>46056</v>
      </c>
      <c r="C6670" s="203" t="s">
        <v>14955</v>
      </c>
      <c r="D6670" s="203" t="s">
        <v>11</v>
      </c>
      <c r="E6670" s="204" t="s">
        <v>14956</v>
      </c>
      <c r="F6670" s="49" t="s">
        <v>1048</v>
      </c>
      <c r="G6670" s="203">
        <v>1</v>
      </c>
      <c r="H6670" s="203" t="s">
        <v>14957</v>
      </c>
      <c r="I6670" s="205" t="s">
        <v>2661</v>
      </c>
      <c r="J6670" s="206"/>
      <c r="K6670" s="203">
        <v>40</v>
      </c>
      <c r="L6670" s="207" t="s">
        <v>827</v>
      </c>
      <c r="M6670" s="208" t="s">
        <v>1436</v>
      </c>
      <c r="N6670" s="209">
        <f t="shared" si="0"/>
        <v>2026</v>
      </c>
      <c r="O6670" s="210">
        <f t="shared" si="1"/>
        <v>2</v>
      </c>
      <c r="P6670" s="211" t="str">
        <f>IFERROR(VLOOKUP(F6670,연간집계!D:E,2,FALSE),"")</f>
        <v>프리북와이드 (하드)</v>
      </c>
    </row>
    <row r="6671" spans="1:16" ht="12.75">
      <c r="A6671" s="201">
        <v>46056.695173611108</v>
      </c>
      <c r="B6671" s="202">
        <v>46056</v>
      </c>
      <c r="C6671" s="203" t="s">
        <v>14958</v>
      </c>
      <c r="D6671" s="203" t="s">
        <v>11</v>
      </c>
      <c r="E6671" s="204" t="s">
        <v>14959</v>
      </c>
      <c r="F6671" s="49" t="s">
        <v>1056</v>
      </c>
      <c r="G6671" s="203">
        <v>1</v>
      </c>
      <c r="H6671" s="203" t="s">
        <v>14960</v>
      </c>
      <c r="I6671" s="205" t="s">
        <v>1440</v>
      </c>
      <c r="J6671" s="206"/>
      <c r="K6671" s="203">
        <v>160</v>
      </c>
      <c r="L6671" s="207" t="s">
        <v>827</v>
      </c>
      <c r="M6671" s="208" t="s">
        <v>1449</v>
      </c>
      <c r="N6671" s="209">
        <f t="shared" si="0"/>
        <v>2026</v>
      </c>
      <c r="O6671" s="210">
        <f t="shared" si="1"/>
        <v>2</v>
      </c>
      <c r="P6671" s="211" t="str">
        <f>IFERROR(VLOOKUP(F6671,연간집계!D:E,2,FALSE),"")</f>
        <v>프리북 150 (소프트)</v>
      </c>
    </row>
    <row r="6672" spans="1:16" ht="12.75">
      <c r="A6672" s="201">
        <v>46056.695185185185</v>
      </c>
      <c r="B6672" s="202">
        <v>46056</v>
      </c>
      <c r="C6672" s="203" t="s">
        <v>14961</v>
      </c>
      <c r="D6672" s="203" t="s">
        <v>11</v>
      </c>
      <c r="E6672" s="204" t="s">
        <v>14959</v>
      </c>
      <c r="F6672" s="49" t="s">
        <v>1056</v>
      </c>
      <c r="G6672" s="203">
        <v>1</v>
      </c>
      <c r="H6672" s="203" t="s">
        <v>14960</v>
      </c>
      <c r="I6672" s="205" t="s">
        <v>1440</v>
      </c>
      <c r="J6672" s="206"/>
      <c r="K6672" s="203">
        <v>152</v>
      </c>
      <c r="L6672" s="207" t="s">
        <v>827</v>
      </c>
      <c r="M6672" s="208" t="s">
        <v>1449</v>
      </c>
      <c r="N6672" s="209">
        <f t="shared" si="0"/>
        <v>2026</v>
      </c>
      <c r="O6672" s="210">
        <f t="shared" si="1"/>
        <v>2</v>
      </c>
      <c r="P6672" s="211" t="str">
        <f>IFERROR(VLOOKUP(F6672,연간집계!D:E,2,FALSE),"")</f>
        <v>프리북 150 (소프트)</v>
      </c>
    </row>
    <row r="6673" spans="1:16" ht="12.75">
      <c r="A6673" s="201">
        <v>46056.698263888888</v>
      </c>
      <c r="B6673" s="202">
        <v>46056</v>
      </c>
      <c r="C6673" s="203" t="s">
        <v>14962</v>
      </c>
      <c r="D6673" s="203" t="s">
        <v>11</v>
      </c>
      <c r="E6673" s="204" t="s">
        <v>14963</v>
      </c>
      <c r="F6673" s="49" t="s">
        <v>1058</v>
      </c>
      <c r="G6673" s="203">
        <v>1</v>
      </c>
      <c r="H6673" s="203" t="s">
        <v>14964</v>
      </c>
      <c r="I6673" s="205" t="s">
        <v>1440</v>
      </c>
      <c r="J6673" s="206"/>
      <c r="K6673" s="203">
        <v>160</v>
      </c>
      <c r="L6673" s="207" t="s">
        <v>827</v>
      </c>
      <c r="M6673" s="208" t="s">
        <v>1436</v>
      </c>
      <c r="N6673" s="209">
        <f t="shared" si="0"/>
        <v>2026</v>
      </c>
      <c r="O6673" s="210">
        <f t="shared" si="1"/>
        <v>2</v>
      </c>
      <c r="P6673" s="211" t="str">
        <f>IFERROR(VLOOKUP(F6673,연간집계!D:E,2,FALSE),"")</f>
        <v>프리북 150 (하드)</v>
      </c>
    </row>
    <row r="6674" spans="1:16" ht="12.75">
      <c r="A6674" s="201">
        <v>46056.710497685184</v>
      </c>
      <c r="B6674" s="202">
        <v>46056</v>
      </c>
      <c r="C6674" s="203" t="s">
        <v>14965</v>
      </c>
      <c r="D6674" s="203" t="s">
        <v>11</v>
      </c>
      <c r="E6674" s="204" t="s">
        <v>14966</v>
      </c>
      <c r="F6674" s="49" t="s">
        <v>856</v>
      </c>
      <c r="G6674" s="203">
        <v>3</v>
      </c>
      <c r="H6674" s="203" t="s">
        <v>14872</v>
      </c>
      <c r="I6674" s="205" t="s">
        <v>1440</v>
      </c>
      <c r="J6674" s="206"/>
      <c r="K6674" s="203">
        <v>78</v>
      </c>
      <c r="L6674" s="207" t="s">
        <v>827</v>
      </c>
      <c r="M6674" s="208" t="s">
        <v>1645</v>
      </c>
      <c r="N6674" s="209">
        <f t="shared" si="0"/>
        <v>2026</v>
      </c>
      <c r="O6674" s="210">
        <f t="shared" si="1"/>
        <v>2</v>
      </c>
      <c r="P6674" s="211" t="str">
        <f>IFERROR(VLOOKUP(F6674,연간집계!D:E,2,FALSE),"")</f>
        <v>스탠다드 포토북 8*8 (하드/무광)</v>
      </c>
    </row>
    <row r="6675" spans="1:16" ht="12.75">
      <c r="A6675" s="201">
        <v>46056.738506944443</v>
      </c>
      <c r="B6675" s="202">
        <v>46056</v>
      </c>
      <c r="C6675" s="203" t="s">
        <v>14967</v>
      </c>
      <c r="D6675" s="203" t="s">
        <v>11</v>
      </c>
      <c r="E6675" s="204" t="s">
        <v>14968</v>
      </c>
      <c r="F6675" s="49" t="s">
        <v>861</v>
      </c>
      <c r="G6675" s="203">
        <v>1</v>
      </c>
      <c r="H6675" s="203" t="s">
        <v>5981</v>
      </c>
      <c r="I6675" s="205" t="s">
        <v>1572</v>
      </c>
      <c r="J6675" s="206"/>
      <c r="K6675" s="203">
        <v>24</v>
      </c>
      <c r="L6675" s="207" t="s">
        <v>827</v>
      </c>
      <c r="M6675" s="208" t="s">
        <v>1497</v>
      </c>
      <c r="N6675" s="209">
        <f t="shared" si="0"/>
        <v>2026</v>
      </c>
      <c r="O6675" s="210">
        <f t="shared" si="1"/>
        <v>2</v>
      </c>
      <c r="P6675" s="211" t="str">
        <f>IFERROR(VLOOKUP(F6675,연간집계!D:E,2,FALSE),"")</f>
        <v>스탠다드 포토북 8*6 (소프트/무광)</v>
      </c>
    </row>
    <row r="6676" spans="1:16" ht="12.75">
      <c r="A6676" s="201">
        <v>46056.766331018516</v>
      </c>
      <c r="B6676" s="202">
        <v>46056</v>
      </c>
      <c r="C6676" s="203" t="s">
        <v>14969</v>
      </c>
      <c r="D6676" s="203" t="s">
        <v>11</v>
      </c>
      <c r="E6676" s="204" t="s">
        <v>14970</v>
      </c>
      <c r="F6676" s="49" t="s">
        <v>1056</v>
      </c>
      <c r="G6676" s="203">
        <v>1</v>
      </c>
      <c r="H6676" s="203" t="s">
        <v>14971</v>
      </c>
      <c r="I6676" s="205" t="s">
        <v>2425</v>
      </c>
      <c r="J6676" s="206"/>
      <c r="K6676" s="203">
        <v>160</v>
      </c>
      <c r="L6676" s="207" t="s">
        <v>827</v>
      </c>
      <c r="M6676" s="208" t="s">
        <v>1449</v>
      </c>
      <c r="N6676" s="209">
        <f t="shared" si="0"/>
        <v>2026</v>
      </c>
      <c r="O6676" s="210">
        <f t="shared" si="1"/>
        <v>2</v>
      </c>
      <c r="P6676" s="211" t="str">
        <f>IFERROR(VLOOKUP(F6676,연간집계!D:E,2,FALSE),"")</f>
        <v>프리북 150 (소프트)</v>
      </c>
    </row>
    <row r="6677" spans="1:16" ht="12.75">
      <c r="A6677" s="201">
        <v>46056.805219907408</v>
      </c>
      <c r="B6677" s="202">
        <v>46056</v>
      </c>
      <c r="C6677" s="203" t="s">
        <v>14972</v>
      </c>
      <c r="D6677" s="203" t="s">
        <v>11</v>
      </c>
      <c r="E6677" s="204" t="s">
        <v>14973</v>
      </c>
      <c r="F6677" s="49" t="s">
        <v>1245</v>
      </c>
      <c r="G6677" s="203">
        <v>1</v>
      </c>
      <c r="H6677" s="203" t="s">
        <v>5287</v>
      </c>
      <c r="I6677" s="205" t="s">
        <v>1455</v>
      </c>
      <c r="J6677" s="206"/>
      <c r="K6677" s="203">
        <v>24</v>
      </c>
      <c r="L6677" s="207" t="s">
        <v>828</v>
      </c>
      <c r="M6677" s="208" t="s">
        <v>1436</v>
      </c>
      <c r="N6677" s="209">
        <f t="shared" si="0"/>
        <v>2026</v>
      </c>
      <c r="O6677" s="210">
        <f t="shared" si="1"/>
        <v>2</v>
      </c>
      <c r="P6677" s="211" t="str">
        <f>IFERROR(VLOOKUP(F6677,연간집계!D:E,2,FALSE),"")</f>
        <v>모바일 포토북 198 (여행)</v>
      </c>
    </row>
    <row r="6678" spans="1:16" ht="12.75">
      <c r="A6678" s="201">
        <v>46056.852997685186</v>
      </c>
      <c r="B6678" s="202">
        <v>46056</v>
      </c>
      <c r="C6678" s="203" t="s">
        <v>14974</v>
      </c>
      <c r="D6678" s="203" t="s">
        <v>11</v>
      </c>
      <c r="E6678" s="204" t="s">
        <v>14975</v>
      </c>
      <c r="F6678" s="49" t="s">
        <v>847</v>
      </c>
      <c r="G6678" s="203">
        <v>1</v>
      </c>
      <c r="H6678" s="203" t="s">
        <v>14976</v>
      </c>
      <c r="I6678" s="205" t="s">
        <v>1440</v>
      </c>
      <c r="J6678" s="206"/>
      <c r="K6678" s="203">
        <v>26</v>
      </c>
      <c r="L6678" s="207" t="s">
        <v>827</v>
      </c>
      <c r="M6678" s="208" t="s">
        <v>1436</v>
      </c>
      <c r="N6678" s="209">
        <f t="shared" si="0"/>
        <v>2026</v>
      </c>
      <c r="O6678" s="210">
        <f t="shared" si="1"/>
        <v>2</v>
      </c>
      <c r="P6678" s="211" t="str">
        <f>IFERROR(VLOOKUP(F6678,연간집계!D:E,2,FALSE),"")</f>
        <v>스탠다드 포토북 8*11 (하드/무광)</v>
      </c>
    </row>
    <row r="6679" spans="1:16" ht="12.75">
      <c r="A6679" s="201">
        <v>46056.891886574071</v>
      </c>
      <c r="B6679" s="202">
        <v>46056</v>
      </c>
      <c r="C6679" s="203" t="s">
        <v>14977</v>
      </c>
      <c r="D6679" s="203" t="s">
        <v>11</v>
      </c>
      <c r="E6679" s="204" t="s">
        <v>14978</v>
      </c>
      <c r="F6679" s="49" t="s">
        <v>972</v>
      </c>
      <c r="G6679" s="203">
        <v>1</v>
      </c>
      <c r="H6679" s="203" t="s">
        <v>13335</v>
      </c>
      <c r="I6679" s="205" t="s">
        <v>1748</v>
      </c>
      <c r="J6679" s="208" t="s">
        <v>1749</v>
      </c>
      <c r="K6679" s="203">
        <v>80</v>
      </c>
      <c r="L6679" s="207" t="s">
        <v>827</v>
      </c>
      <c r="M6679" s="208" t="s">
        <v>1436</v>
      </c>
      <c r="N6679" s="209">
        <f t="shared" si="0"/>
        <v>2026</v>
      </c>
      <c r="O6679" s="210">
        <f t="shared" si="1"/>
        <v>2</v>
      </c>
      <c r="P6679" s="211" t="str">
        <f>IFERROR(VLOOKUP(F6679,연간집계!D:E,2,FALSE),"")</f>
        <v>시티북 198 (쿠션하드/78p)</v>
      </c>
    </row>
    <row r="6680" spans="1:16" ht="12.75">
      <c r="A6680" s="201">
        <v>46056.891909722224</v>
      </c>
      <c r="B6680" s="202">
        <v>46056</v>
      </c>
      <c r="C6680" s="203" t="s">
        <v>14979</v>
      </c>
      <c r="D6680" s="203" t="s">
        <v>11</v>
      </c>
      <c r="E6680" s="204" t="s">
        <v>14978</v>
      </c>
      <c r="F6680" s="49" t="s">
        <v>974</v>
      </c>
      <c r="G6680" s="203">
        <v>1</v>
      </c>
      <c r="H6680" s="203" t="s">
        <v>13335</v>
      </c>
      <c r="I6680" s="208" t="s">
        <v>13350</v>
      </c>
      <c r="J6680" s="208" t="s">
        <v>13350</v>
      </c>
      <c r="K6680" s="203">
        <v>48</v>
      </c>
      <c r="L6680" s="207" t="s">
        <v>827</v>
      </c>
      <c r="M6680" s="208" t="s">
        <v>1436</v>
      </c>
      <c r="N6680" s="209">
        <f t="shared" si="0"/>
        <v>2026</v>
      </c>
      <c r="O6680" s="210">
        <f t="shared" si="1"/>
        <v>2</v>
      </c>
      <c r="P6680" s="211" t="str">
        <f>IFERROR(VLOOKUP(F6680,연간집계!D:E,2,FALSE),"")</f>
        <v>시티북 198 (쿠션하드/46p)</v>
      </c>
    </row>
    <row r="6681" spans="1:16" ht="12.75">
      <c r="A6681" s="201">
        <v>46056.903958333336</v>
      </c>
      <c r="B6681" s="202">
        <v>46056</v>
      </c>
      <c r="C6681" s="203" t="s">
        <v>14980</v>
      </c>
      <c r="D6681" s="203" t="s">
        <v>11</v>
      </c>
      <c r="E6681" s="204" t="s">
        <v>14981</v>
      </c>
      <c r="F6681" s="49" t="s">
        <v>838</v>
      </c>
      <c r="G6681" s="203">
        <v>1</v>
      </c>
      <c r="H6681" s="203" t="s">
        <v>10466</v>
      </c>
      <c r="I6681" s="205" t="s">
        <v>1984</v>
      </c>
      <c r="J6681" s="206"/>
      <c r="K6681" s="203">
        <v>38</v>
      </c>
      <c r="L6681" s="207" t="s">
        <v>827</v>
      </c>
      <c r="M6681" s="208" t="s">
        <v>1449</v>
      </c>
      <c r="N6681" s="209">
        <f t="shared" si="0"/>
        <v>2026</v>
      </c>
      <c r="O6681" s="210">
        <f t="shared" si="1"/>
        <v>2</v>
      </c>
      <c r="P6681" s="211" t="str">
        <f>IFERROR(VLOOKUP(F6681,연간집계!D:E,2,FALSE),"")</f>
        <v>스탠다드 포토북 6*8 (하드/무광)</v>
      </c>
    </row>
    <row r="6682" spans="1:16" ht="12.75">
      <c r="A6682" s="201">
        <v>46056.921956018516</v>
      </c>
      <c r="B6682" s="202">
        <v>46056</v>
      </c>
      <c r="C6682" s="203" t="s">
        <v>14982</v>
      </c>
      <c r="D6682" s="203" t="s">
        <v>11</v>
      </c>
      <c r="E6682" s="204" t="s">
        <v>14983</v>
      </c>
      <c r="F6682" s="49" t="s">
        <v>1284</v>
      </c>
      <c r="G6682" s="203">
        <v>2</v>
      </c>
      <c r="H6682" s="203" t="s">
        <v>3868</v>
      </c>
      <c r="I6682" s="205" t="s">
        <v>5016</v>
      </c>
      <c r="J6682" s="206"/>
      <c r="K6682" s="203">
        <v>26</v>
      </c>
      <c r="L6682" s="207" t="s">
        <v>827</v>
      </c>
      <c r="M6682" s="208" t="s">
        <v>1449</v>
      </c>
      <c r="N6682" s="209">
        <f t="shared" si="0"/>
        <v>2026</v>
      </c>
      <c r="O6682" s="210">
        <f t="shared" si="1"/>
        <v>2</v>
      </c>
      <c r="P6682" s="211" t="str">
        <f>IFERROR(VLOOKUP(F6682,연간집계!D:E,2,FALSE),"")</f>
        <v>PCMS_스탠다드캘린더</v>
      </c>
    </row>
    <row r="6683" spans="1:16" ht="12.75">
      <c r="A6683" s="201">
        <v>46056.930949074071</v>
      </c>
      <c r="B6683" s="202">
        <v>46056</v>
      </c>
      <c r="C6683" s="203" t="s">
        <v>14984</v>
      </c>
      <c r="D6683" s="203" t="s">
        <v>11</v>
      </c>
      <c r="E6683" s="204" t="s">
        <v>14985</v>
      </c>
      <c r="F6683" s="49" t="s">
        <v>1024</v>
      </c>
      <c r="G6683" s="203">
        <v>8</v>
      </c>
      <c r="H6683" s="203" t="s">
        <v>592</v>
      </c>
      <c r="I6683" s="205" t="s">
        <v>3238</v>
      </c>
      <c r="J6683" s="208" t="s">
        <v>1545</v>
      </c>
      <c r="K6683" s="203">
        <v>48</v>
      </c>
      <c r="L6683" s="207" t="s">
        <v>827</v>
      </c>
      <c r="M6683" s="208" t="s">
        <v>1493</v>
      </c>
      <c r="N6683" s="209">
        <f t="shared" si="0"/>
        <v>2026</v>
      </c>
      <c r="O6683" s="210">
        <f t="shared" si="1"/>
        <v>2</v>
      </c>
      <c r="P6683" s="211" t="str">
        <f>IFERROR(VLOOKUP(F6683,연간집계!D:E,2,FALSE),"")</f>
        <v>트래블북 A5 (소프트/46p)</v>
      </c>
    </row>
    <row r="6684" spans="1:16" ht="12.75">
      <c r="A6684" s="201">
        <v>46056.951851851853</v>
      </c>
      <c r="B6684" s="202">
        <v>46056</v>
      </c>
      <c r="C6684" s="203" t="s">
        <v>14986</v>
      </c>
      <c r="D6684" s="203" t="s">
        <v>11</v>
      </c>
      <c r="E6684" s="204" t="s">
        <v>14987</v>
      </c>
      <c r="F6684" s="49" t="s">
        <v>1291</v>
      </c>
      <c r="G6684" s="203">
        <v>1</v>
      </c>
      <c r="H6684" s="203" t="s">
        <v>14988</v>
      </c>
      <c r="I6684" s="205" t="s">
        <v>1840</v>
      </c>
      <c r="J6684" s="206"/>
      <c r="K6684" s="203">
        <v>14</v>
      </c>
      <c r="L6684" s="207" t="s">
        <v>827</v>
      </c>
      <c r="M6684" s="208" t="s">
        <v>1436</v>
      </c>
      <c r="N6684" s="209">
        <f t="shared" si="0"/>
        <v>2026</v>
      </c>
      <c r="O6684" s="210">
        <f t="shared" si="1"/>
        <v>2</v>
      </c>
      <c r="P6684" s="211" t="str">
        <f>IFERROR(VLOOKUP(F6684,연간집계!D:E,2,FALSE),"")</f>
        <v>PCMS_벽걸이1단캘린더</v>
      </c>
    </row>
    <row r="6685" spans="1:16" ht="12.75">
      <c r="A6685" s="201">
        <v>46056.966909722221</v>
      </c>
      <c r="B6685" s="202">
        <v>46056</v>
      </c>
      <c r="C6685" s="203" t="s">
        <v>14989</v>
      </c>
      <c r="D6685" s="203" t="s">
        <v>11</v>
      </c>
      <c r="E6685" s="204" t="s">
        <v>14990</v>
      </c>
      <c r="F6685" s="49" t="s">
        <v>967</v>
      </c>
      <c r="G6685" s="203">
        <v>4</v>
      </c>
      <c r="H6685" s="203" t="s">
        <v>14703</v>
      </c>
      <c r="I6685" s="205" t="s">
        <v>1684</v>
      </c>
      <c r="J6685" s="208" t="s">
        <v>1684</v>
      </c>
      <c r="K6685" s="203">
        <v>80</v>
      </c>
      <c r="L6685" s="207" t="s">
        <v>827</v>
      </c>
      <c r="M6685" s="208" t="s">
        <v>1436</v>
      </c>
      <c r="N6685" s="209">
        <f t="shared" si="0"/>
        <v>2026</v>
      </c>
      <c r="O6685" s="210">
        <f t="shared" si="1"/>
        <v>2</v>
      </c>
      <c r="P6685" s="211" t="str">
        <f>IFERROR(VLOOKUP(F6685,연간집계!D:E,2,FALSE),"")</f>
        <v>시티북 210 (소프트/78p)</v>
      </c>
    </row>
    <row r="6686" spans="1:16" ht="12.75">
      <c r="A6686" s="201">
        <v>46057.01489583333</v>
      </c>
      <c r="B6686" s="202">
        <v>46057</v>
      </c>
      <c r="C6686" s="203" t="s">
        <v>14991</v>
      </c>
      <c r="D6686" s="203" t="s">
        <v>11</v>
      </c>
      <c r="E6686" s="204" t="s">
        <v>14992</v>
      </c>
      <c r="F6686" s="49" t="s">
        <v>847</v>
      </c>
      <c r="G6686" s="203">
        <v>1</v>
      </c>
      <c r="H6686" s="203" t="s">
        <v>14993</v>
      </c>
      <c r="I6686" s="205" t="s">
        <v>1455</v>
      </c>
      <c r="J6686" s="206"/>
      <c r="K6686" s="203">
        <v>48</v>
      </c>
      <c r="L6686" s="207" t="s">
        <v>827</v>
      </c>
      <c r="M6686" s="208" t="s">
        <v>1436</v>
      </c>
      <c r="N6686" s="209">
        <f t="shared" si="0"/>
        <v>2026</v>
      </c>
      <c r="O6686" s="210">
        <f t="shared" si="1"/>
        <v>2</v>
      </c>
      <c r="P6686" s="211" t="str">
        <f>IFERROR(VLOOKUP(F6686,연간집계!D:E,2,FALSE),"")</f>
        <v>스탠다드 포토북 8*11 (하드/무광)</v>
      </c>
    </row>
    <row r="6687" spans="1:16" ht="12.75">
      <c r="A6687" s="201">
        <v>46057.050833333335</v>
      </c>
      <c r="B6687" s="202">
        <v>46057</v>
      </c>
      <c r="C6687" s="203" t="s">
        <v>14994</v>
      </c>
      <c r="D6687" s="203" t="s">
        <v>11</v>
      </c>
      <c r="E6687" s="204" t="s">
        <v>14995</v>
      </c>
      <c r="F6687" s="49" t="s">
        <v>885</v>
      </c>
      <c r="G6687" s="203">
        <v>1</v>
      </c>
      <c r="H6687" s="203" t="s">
        <v>5353</v>
      </c>
      <c r="I6687" s="205" t="s">
        <v>1440</v>
      </c>
      <c r="J6687" s="206"/>
      <c r="K6687" s="203">
        <v>84</v>
      </c>
      <c r="L6687" s="207" t="s">
        <v>827</v>
      </c>
      <c r="M6687" s="208" t="s">
        <v>1436</v>
      </c>
      <c r="N6687" s="209">
        <f t="shared" si="0"/>
        <v>2026</v>
      </c>
      <c r="O6687" s="210">
        <f t="shared" si="1"/>
        <v>2</v>
      </c>
      <c r="P6687" s="211" t="str">
        <f>IFERROR(VLOOKUP(F6687,연간집계!D:E,2,FALSE),"")</f>
        <v>마이트립북 150</v>
      </c>
    </row>
    <row r="6688" spans="1:16" ht="12.75">
      <c r="A6688" s="201">
        <v>46057.068796296298</v>
      </c>
      <c r="B6688" s="202">
        <v>46057</v>
      </c>
      <c r="C6688" s="203" t="s">
        <v>14996</v>
      </c>
      <c r="D6688" s="203" t="s">
        <v>11</v>
      </c>
      <c r="E6688" s="204" t="s">
        <v>14997</v>
      </c>
      <c r="F6688" s="49" t="s">
        <v>836</v>
      </c>
      <c r="G6688" s="203">
        <v>1</v>
      </c>
      <c r="H6688" s="203" t="s">
        <v>14998</v>
      </c>
      <c r="I6688" s="205" t="s">
        <v>1440</v>
      </c>
      <c r="J6688" s="206"/>
      <c r="K6688" s="203">
        <v>30</v>
      </c>
      <c r="L6688" s="207" t="s">
        <v>827</v>
      </c>
      <c r="M6688" s="208" t="s">
        <v>1436</v>
      </c>
      <c r="N6688" s="209">
        <f t="shared" si="0"/>
        <v>2026</v>
      </c>
      <c r="O6688" s="210">
        <f t="shared" si="1"/>
        <v>2</v>
      </c>
      <c r="P6688" s="211" t="str">
        <f>IFERROR(VLOOKUP(F6688,연간집계!D:E,2,FALSE),"")</f>
        <v>스탠다드 포토북 6*8 (소프트/유광)</v>
      </c>
    </row>
    <row r="6689" spans="1:16" ht="12.75">
      <c r="A6689" s="201">
        <v>46057.388229166667</v>
      </c>
      <c r="B6689" s="202">
        <v>46057</v>
      </c>
      <c r="C6689" s="203" t="s">
        <v>14999</v>
      </c>
      <c r="D6689" s="203" t="s">
        <v>11</v>
      </c>
      <c r="E6689" s="204" t="s">
        <v>15000</v>
      </c>
      <c r="F6689" s="49" t="s">
        <v>885</v>
      </c>
      <c r="G6689" s="203">
        <v>3</v>
      </c>
      <c r="H6689" s="203" t="s">
        <v>15001</v>
      </c>
      <c r="I6689" s="205" t="s">
        <v>1773</v>
      </c>
      <c r="J6689" s="206"/>
      <c r="K6689" s="203">
        <v>62</v>
      </c>
      <c r="L6689" s="207" t="s">
        <v>827</v>
      </c>
      <c r="M6689" s="208" t="s">
        <v>1436</v>
      </c>
      <c r="N6689" s="209">
        <f t="shared" si="0"/>
        <v>2026</v>
      </c>
      <c r="O6689" s="210">
        <f t="shared" si="1"/>
        <v>2</v>
      </c>
      <c r="P6689" s="211" t="str">
        <f>IFERROR(VLOOKUP(F6689,연간집계!D:E,2,FALSE),"")</f>
        <v>마이트립북 150</v>
      </c>
    </row>
    <row r="6690" spans="1:16" ht="12.75">
      <c r="A6690" s="201">
        <v>46057.394375000003</v>
      </c>
      <c r="B6690" s="202">
        <v>46057</v>
      </c>
      <c r="C6690" s="203" t="s">
        <v>15002</v>
      </c>
      <c r="D6690" s="203" t="s">
        <v>11</v>
      </c>
      <c r="E6690" s="204" t="s">
        <v>15003</v>
      </c>
      <c r="F6690" s="49" t="s">
        <v>847</v>
      </c>
      <c r="G6690" s="203">
        <v>1</v>
      </c>
      <c r="H6690" s="203" t="s">
        <v>1857</v>
      </c>
      <c r="I6690" s="205" t="s">
        <v>1440</v>
      </c>
      <c r="J6690" s="206"/>
      <c r="K6690" s="203">
        <v>58</v>
      </c>
      <c r="L6690" s="207" t="s">
        <v>827</v>
      </c>
      <c r="M6690" s="208" t="s">
        <v>1436</v>
      </c>
      <c r="N6690" s="209">
        <f t="shared" si="0"/>
        <v>2026</v>
      </c>
      <c r="O6690" s="210">
        <f t="shared" si="1"/>
        <v>2</v>
      </c>
      <c r="P6690" s="211" t="str">
        <f>IFERROR(VLOOKUP(F6690,연간집계!D:E,2,FALSE),"")</f>
        <v>스탠다드 포토북 8*11 (하드/무광)</v>
      </c>
    </row>
    <row r="6691" spans="1:16" ht="12.75">
      <c r="A6691" s="201">
        <v>46057.397835648146</v>
      </c>
      <c r="B6691" s="202">
        <v>46057</v>
      </c>
      <c r="C6691" s="203" t="s">
        <v>15004</v>
      </c>
      <c r="D6691" s="203" t="s">
        <v>11</v>
      </c>
      <c r="E6691" s="204" t="s">
        <v>15005</v>
      </c>
      <c r="F6691" s="49" t="s">
        <v>1266</v>
      </c>
      <c r="G6691" s="203">
        <v>4</v>
      </c>
      <c r="H6691" s="203" t="s">
        <v>3113</v>
      </c>
      <c r="I6691" s="205" t="s">
        <v>1842</v>
      </c>
      <c r="J6691" s="206"/>
      <c r="K6691" s="203">
        <v>26</v>
      </c>
      <c r="L6691" s="207" t="s">
        <v>827</v>
      </c>
      <c r="M6691" s="208" t="s">
        <v>1449</v>
      </c>
      <c r="N6691" s="209">
        <f t="shared" si="0"/>
        <v>2026</v>
      </c>
      <c r="O6691" s="210">
        <f t="shared" si="1"/>
        <v>2</v>
      </c>
      <c r="P6691" s="211" t="str">
        <f>IFERROR(VLOOKUP(F6691,연간집계!D:E,2,FALSE),"")</f>
        <v>PCMS_롱캘린더</v>
      </c>
    </row>
    <row r="6692" spans="1:16" ht="12.75">
      <c r="A6692" s="201">
        <v>46057.434849537036</v>
      </c>
      <c r="B6692" s="202">
        <v>46057</v>
      </c>
      <c r="C6692" s="203" t="s">
        <v>15006</v>
      </c>
      <c r="D6692" s="203" t="s">
        <v>11</v>
      </c>
      <c r="E6692" s="204" t="s">
        <v>15007</v>
      </c>
      <c r="F6692" s="49" t="s">
        <v>1284</v>
      </c>
      <c r="G6692" s="203">
        <v>1</v>
      </c>
      <c r="H6692" s="203" t="s">
        <v>15008</v>
      </c>
      <c r="I6692" s="205" t="s">
        <v>7993</v>
      </c>
      <c r="J6692" s="206"/>
      <c r="K6692" s="203">
        <v>26</v>
      </c>
      <c r="L6692" s="207" t="s">
        <v>827</v>
      </c>
      <c r="M6692" s="208" t="s">
        <v>2261</v>
      </c>
      <c r="N6692" s="209">
        <f t="shared" si="0"/>
        <v>2026</v>
      </c>
      <c r="O6692" s="210">
        <f t="shared" si="1"/>
        <v>2</v>
      </c>
      <c r="P6692" s="211" t="str">
        <f>IFERROR(VLOOKUP(F6692,연간집계!D:E,2,FALSE),"")</f>
        <v>PCMS_스탠다드캘린더</v>
      </c>
    </row>
    <row r="6693" spans="1:16" ht="12.75">
      <c r="A6693" s="201">
        <v>46057.434861111113</v>
      </c>
      <c r="B6693" s="202">
        <v>46057</v>
      </c>
      <c r="C6693" s="203" t="s">
        <v>15009</v>
      </c>
      <c r="D6693" s="203" t="s">
        <v>11</v>
      </c>
      <c r="E6693" s="204" t="s">
        <v>15007</v>
      </c>
      <c r="F6693" s="49" t="s">
        <v>1284</v>
      </c>
      <c r="G6693" s="203">
        <v>1</v>
      </c>
      <c r="H6693" s="203" t="s">
        <v>15008</v>
      </c>
      <c r="I6693" s="205" t="s">
        <v>7993</v>
      </c>
      <c r="J6693" s="206"/>
      <c r="K6693" s="203">
        <v>26</v>
      </c>
      <c r="L6693" s="207" t="s">
        <v>827</v>
      </c>
      <c r="M6693" s="208" t="s">
        <v>2261</v>
      </c>
      <c r="N6693" s="209">
        <f t="shared" si="0"/>
        <v>2026</v>
      </c>
      <c r="O6693" s="210">
        <f t="shared" si="1"/>
        <v>2</v>
      </c>
      <c r="P6693" s="211" t="str">
        <f>IFERROR(VLOOKUP(F6693,연간집계!D:E,2,FALSE),"")</f>
        <v>PCMS_스탠다드캘린더</v>
      </c>
    </row>
    <row r="6694" spans="1:16" ht="12.75">
      <c r="A6694" s="201">
        <v>46057.434872685182</v>
      </c>
      <c r="B6694" s="202">
        <v>46057</v>
      </c>
      <c r="C6694" s="203" t="s">
        <v>15010</v>
      </c>
      <c r="D6694" s="203" t="s">
        <v>11</v>
      </c>
      <c r="E6694" s="204" t="s">
        <v>15007</v>
      </c>
      <c r="F6694" s="49" t="s">
        <v>1284</v>
      </c>
      <c r="G6694" s="203">
        <v>1</v>
      </c>
      <c r="H6694" s="203" t="s">
        <v>15008</v>
      </c>
      <c r="I6694" s="205" t="s">
        <v>7993</v>
      </c>
      <c r="J6694" s="206"/>
      <c r="K6694" s="203">
        <v>26</v>
      </c>
      <c r="L6694" s="207" t="s">
        <v>827</v>
      </c>
      <c r="M6694" s="208" t="s">
        <v>2261</v>
      </c>
      <c r="N6694" s="209">
        <f t="shared" si="0"/>
        <v>2026</v>
      </c>
      <c r="O6694" s="210">
        <f t="shared" si="1"/>
        <v>2</v>
      </c>
      <c r="P6694" s="211" t="str">
        <f>IFERROR(VLOOKUP(F6694,연간집계!D:E,2,FALSE),"")</f>
        <v>PCMS_스탠다드캘린더</v>
      </c>
    </row>
    <row r="6695" spans="1:16" ht="12.75">
      <c r="A6695" s="201">
        <v>46057.434884259259</v>
      </c>
      <c r="B6695" s="202">
        <v>46057</v>
      </c>
      <c r="C6695" s="203" t="s">
        <v>15011</v>
      </c>
      <c r="D6695" s="203" t="s">
        <v>11</v>
      </c>
      <c r="E6695" s="204" t="s">
        <v>15007</v>
      </c>
      <c r="F6695" s="49" t="s">
        <v>1284</v>
      </c>
      <c r="G6695" s="203">
        <v>1</v>
      </c>
      <c r="H6695" s="203" t="s">
        <v>15008</v>
      </c>
      <c r="I6695" s="205" t="s">
        <v>7993</v>
      </c>
      <c r="J6695" s="206"/>
      <c r="K6695" s="203">
        <v>26</v>
      </c>
      <c r="L6695" s="207" t="s">
        <v>827</v>
      </c>
      <c r="M6695" s="208" t="s">
        <v>2261</v>
      </c>
      <c r="N6695" s="209">
        <f t="shared" si="0"/>
        <v>2026</v>
      </c>
      <c r="O6695" s="210">
        <f t="shared" si="1"/>
        <v>2</v>
      </c>
      <c r="P6695" s="211" t="str">
        <f>IFERROR(VLOOKUP(F6695,연간집계!D:E,2,FALSE),"")</f>
        <v>PCMS_스탠다드캘린더</v>
      </c>
    </row>
    <row r="6696" spans="1:16" ht="12.75">
      <c r="A6696" s="201">
        <v>46057.434895833336</v>
      </c>
      <c r="B6696" s="202">
        <v>46057</v>
      </c>
      <c r="C6696" s="203" t="s">
        <v>15012</v>
      </c>
      <c r="D6696" s="203" t="s">
        <v>11</v>
      </c>
      <c r="E6696" s="204" t="s">
        <v>15007</v>
      </c>
      <c r="F6696" s="49" t="s">
        <v>1284</v>
      </c>
      <c r="G6696" s="203">
        <v>1</v>
      </c>
      <c r="H6696" s="203" t="s">
        <v>15008</v>
      </c>
      <c r="I6696" s="205" t="s">
        <v>7993</v>
      </c>
      <c r="J6696" s="206"/>
      <c r="K6696" s="203">
        <v>26</v>
      </c>
      <c r="L6696" s="207" t="s">
        <v>827</v>
      </c>
      <c r="M6696" s="208" t="s">
        <v>2261</v>
      </c>
      <c r="N6696" s="209">
        <f t="shared" si="0"/>
        <v>2026</v>
      </c>
      <c r="O6696" s="210">
        <f t="shared" si="1"/>
        <v>2</v>
      </c>
      <c r="P6696" s="211" t="str">
        <f>IFERROR(VLOOKUP(F6696,연간집계!D:E,2,FALSE),"")</f>
        <v>PCMS_스탠다드캘린더</v>
      </c>
    </row>
    <row r="6697" spans="1:16" ht="12.75">
      <c r="A6697" s="201">
        <v>46057.441145833334</v>
      </c>
      <c r="B6697" s="202">
        <v>46057</v>
      </c>
      <c r="C6697" s="203" t="s">
        <v>15013</v>
      </c>
      <c r="D6697" s="203" t="s">
        <v>11</v>
      </c>
      <c r="E6697" s="204" t="s">
        <v>15014</v>
      </c>
      <c r="F6697" s="49" t="s">
        <v>1315</v>
      </c>
      <c r="G6697" s="203">
        <v>1</v>
      </c>
      <c r="H6697" s="203" t="s">
        <v>14851</v>
      </c>
      <c r="I6697" s="205" t="s">
        <v>4256</v>
      </c>
      <c r="J6697" s="208" t="s">
        <v>1787</v>
      </c>
      <c r="K6697" s="203">
        <v>1</v>
      </c>
      <c r="L6697" s="207" t="s">
        <v>827</v>
      </c>
      <c r="M6697" s="208" t="s">
        <v>2261</v>
      </c>
      <c r="N6697" s="209">
        <f t="shared" si="0"/>
        <v>2026</v>
      </c>
      <c r="O6697" s="210">
        <f t="shared" si="1"/>
        <v>2</v>
      </c>
      <c r="P6697" s="211" t="str">
        <f>IFERROR(VLOOKUP(F6697,연간집계!D:E,2,FALSE),"")</f>
        <v>원목액자 305_브라운</v>
      </c>
    </row>
    <row r="6698" spans="1:16" ht="12.75">
      <c r="A6698" s="201">
        <v>46057.448009259257</v>
      </c>
      <c r="B6698" s="202">
        <v>46057</v>
      </c>
      <c r="C6698" s="203" t="s">
        <v>15015</v>
      </c>
      <c r="D6698" s="203" t="s">
        <v>11</v>
      </c>
      <c r="E6698" s="204" t="s">
        <v>15016</v>
      </c>
      <c r="F6698" s="49" t="s">
        <v>1058</v>
      </c>
      <c r="G6698" s="203">
        <v>1</v>
      </c>
      <c r="H6698" s="203" t="s">
        <v>15017</v>
      </c>
      <c r="I6698" s="205" t="s">
        <v>1440</v>
      </c>
      <c r="J6698" s="206"/>
      <c r="K6698" s="203">
        <v>160</v>
      </c>
      <c r="L6698" s="207" t="s">
        <v>827</v>
      </c>
      <c r="M6698" s="208" t="s">
        <v>1436</v>
      </c>
      <c r="N6698" s="209">
        <f t="shared" si="0"/>
        <v>2026</v>
      </c>
      <c r="O6698" s="210">
        <f t="shared" si="1"/>
        <v>2</v>
      </c>
      <c r="P6698" s="211" t="str">
        <f>IFERROR(VLOOKUP(F6698,연간집계!D:E,2,FALSE),"")</f>
        <v>프리북 150 (하드)</v>
      </c>
    </row>
    <row r="6699" spans="1:16" ht="12.75">
      <c r="A6699" s="201">
        <v>46057.481493055559</v>
      </c>
      <c r="B6699" s="202">
        <v>46057</v>
      </c>
      <c r="C6699" s="203" t="s">
        <v>15018</v>
      </c>
      <c r="D6699" s="203" t="s">
        <v>11</v>
      </c>
      <c r="E6699" s="204" t="s">
        <v>15019</v>
      </c>
      <c r="F6699" s="49" t="s">
        <v>838</v>
      </c>
      <c r="G6699" s="203">
        <v>1</v>
      </c>
      <c r="H6699" s="203" t="s">
        <v>13066</v>
      </c>
      <c r="I6699" s="205" t="s">
        <v>1566</v>
      </c>
      <c r="J6699" s="206"/>
      <c r="K6699" s="203">
        <v>50</v>
      </c>
      <c r="L6699" s="207" t="s">
        <v>827</v>
      </c>
      <c r="M6699" s="208" t="s">
        <v>1629</v>
      </c>
      <c r="N6699" s="209">
        <f t="shared" si="0"/>
        <v>2026</v>
      </c>
      <c r="O6699" s="210">
        <f t="shared" si="1"/>
        <v>2</v>
      </c>
      <c r="P6699" s="211" t="str">
        <f>IFERROR(VLOOKUP(F6699,연간집계!D:E,2,FALSE),"")</f>
        <v>스탠다드 포토북 6*8 (하드/무광)</v>
      </c>
    </row>
    <row r="6700" spans="1:16" ht="12.75">
      <c r="A6700" s="201">
        <v>46057.484675925924</v>
      </c>
      <c r="B6700" s="202">
        <v>46057</v>
      </c>
      <c r="C6700" s="203" t="s">
        <v>15020</v>
      </c>
      <c r="D6700" s="203" t="s">
        <v>11</v>
      </c>
      <c r="E6700" s="204" t="s">
        <v>15021</v>
      </c>
      <c r="F6700" s="49" t="s">
        <v>1129</v>
      </c>
      <c r="G6700" s="203">
        <v>1</v>
      </c>
      <c r="H6700" s="203" t="s">
        <v>15022</v>
      </c>
      <c r="I6700" s="205" t="s">
        <v>1440</v>
      </c>
      <c r="J6700" s="208" t="s">
        <v>1769</v>
      </c>
      <c r="K6700" s="203">
        <v>10</v>
      </c>
      <c r="L6700" s="207" t="s">
        <v>827</v>
      </c>
      <c r="M6700" s="208" t="s">
        <v>1497</v>
      </c>
      <c r="N6700" s="209">
        <f t="shared" si="0"/>
        <v>2026</v>
      </c>
      <c r="O6700" s="210">
        <f t="shared" si="1"/>
        <v>2</v>
      </c>
      <c r="P6700" s="211" t="str">
        <f>IFERROR(VLOOKUP(F6700,연간집계!D:E,2,FALSE),"")</f>
        <v>시크북(앨범) 210 (시크블랙/10p)</v>
      </c>
    </row>
    <row r="6701" spans="1:16" ht="12.75">
      <c r="A6701" s="201">
        <v>46057.517777777779</v>
      </c>
      <c r="B6701" s="202">
        <v>46057</v>
      </c>
      <c r="C6701" s="203" t="s">
        <v>15023</v>
      </c>
      <c r="D6701" s="203" t="s">
        <v>11</v>
      </c>
      <c r="E6701" s="204" t="s">
        <v>15024</v>
      </c>
      <c r="F6701" s="49" t="s">
        <v>876</v>
      </c>
      <c r="G6701" s="203">
        <v>1</v>
      </c>
      <c r="H6701" s="203" t="s">
        <v>15025</v>
      </c>
      <c r="I6701" s="205" t="s">
        <v>1556</v>
      </c>
      <c r="J6701" s="206"/>
      <c r="K6701" s="203">
        <v>46</v>
      </c>
      <c r="L6701" s="207" t="s">
        <v>827</v>
      </c>
      <c r="M6701" s="208" t="s">
        <v>1436</v>
      </c>
      <c r="N6701" s="209">
        <f t="shared" si="0"/>
        <v>2026</v>
      </c>
      <c r="O6701" s="210">
        <f t="shared" si="1"/>
        <v>2</v>
      </c>
      <c r="P6701" s="211" t="str">
        <f>IFERROR(VLOOKUP(F6701,연간집계!D:E,2,FALSE),"")</f>
        <v>스탠다드 포토북 11*8 (하드/유광)</v>
      </c>
    </row>
    <row r="6702" spans="1:16" ht="12.75">
      <c r="A6702" s="201">
        <v>46057.594571759262</v>
      </c>
      <c r="B6702" s="202">
        <v>46057</v>
      </c>
      <c r="C6702" s="203" t="s">
        <v>15026</v>
      </c>
      <c r="D6702" s="203" t="s">
        <v>11</v>
      </c>
      <c r="E6702" s="204" t="s">
        <v>15027</v>
      </c>
      <c r="F6702" s="49" t="s">
        <v>1261</v>
      </c>
      <c r="G6702" s="203">
        <v>1</v>
      </c>
      <c r="H6702" s="203" t="s">
        <v>15028</v>
      </c>
      <c r="I6702" s="205" t="s">
        <v>1984</v>
      </c>
      <c r="J6702" s="206"/>
      <c r="K6702" s="203">
        <v>48</v>
      </c>
      <c r="L6702" s="207" t="s">
        <v>828</v>
      </c>
      <c r="M6702" s="208" t="s">
        <v>1502</v>
      </c>
      <c r="N6702" s="209">
        <f t="shared" si="0"/>
        <v>2026</v>
      </c>
      <c r="O6702" s="210">
        <f t="shared" si="1"/>
        <v>2</v>
      </c>
      <c r="P6702" s="211" t="str">
        <f>IFERROR(VLOOKUP(F6702,연간집계!D:E,2,FALSE),"")</f>
        <v>모바일 포토북 197 (커플)</v>
      </c>
    </row>
    <row r="6703" spans="1:16" ht="12.75">
      <c r="A6703" s="201">
        <v>46057.597824074073</v>
      </c>
      <c r="B6703" s="202">
        <v>46057</v>
      </c>
      <c r="C6703" s="203" t="s">
        <v>15029</v>
      </c>
      <c r="D6703" s="203" t="s">
        <v>11</v>
      </c>
      <c r="E6703" s="204" t="s">
        <v>15030</v>
      </c>
      <c r="F6703" s="49" t="s">
        <v>42</v>
      </c>
      <c r="G6703" s="203">
        <v>2</v>
      </c>
      <c r="H6703" s="203" t="s">
        <v>15031</v>
      </c>
      <c r="I6703" s="205" t="s">
        <v>1440</v>
      </c>
      <c r="J6703" s="206"/>
      <c r="K6703" s="203">
        <v>50</v>
      </c>
      <c r="L6703" s="207" t="s">
        <v>827</v>
      </c>
      <c r="M6703" s="208" t="s">
        <v>1436</v>
      </c>
      <c r="N6703" s="209">
        <f t="shared" si="0"/>
        <v>2026</v>
      </c>
      <c r="O6703" s="210">
        <f t="shared" si="1"/>
        <v>2</v>
      </c>
      <c r="P6703" s="211" t="str">
        <f>IFERROR(VLOOKUP(F6703,연간집계!D:E,2,FALSE),"")</f>
        <v>플라이트북 210</v>
      </c>
    </row>
    <row r="6704" spans="1:16" ht="12.75">
      <c r="A6704" s="201">
        <v>46057.656400462962</v>
      </c>
      <c r="B6704" s="202">
        <v>46057</v>
      </c>
      <c r="C6704" s="203" t="s">
        <v>15032</v>
      </c>
      <c r="D6704" s="203" t="s">
        <v>11</v>
      </c>
      <c r="E6704" s="204" t="s">
        <v>15033</v>
      </c>
      <c r="F6704" s="49" t="s">
        <v>847</v>
      </c>
      <c r="G6704" s="203">
        <v>2</v>
      </c>
      <c r="H6704" s="203" t="s">
        <v>14957</v>
      </c>
      <c r="I6704" s="205" t="s">
        <v>1556</v>
      </c>
      <c r="J6704" s="206"/>
      <c r="K6704" s="203">
        <v>24</v>
      </c>
      <c r="L6704" s="207" t="s">
        <v>827</v>
      </c>
      <c r="M6704" s="208" t="s">
        <v>1436</v>
      </c>
      <c r="N6704" s="209">
        <f t="shared" si="0"/>
        <v>2026</v>
      </c>
      <c r="O6704" s="210">
        <f t="shared" si="1"/>
        <v>2</v>
      </c>
      <c r="P6704" s="211" t="str">
        <f>IFERROR(VLOOKUP(F6704,연간집계!D:E,2,FALSE),"")</f>
        <v>스탠다드 포토북 8*11 (하드/무광)</v>
      </c>
    </row>
    <row r="6705" spans="1:16" ht="12.75">
      <c r="A6705" s="201">
        <v>46057.677662037036</v>
      </c>
      <c r="B6705" s="202">
        <v>46057</v>
      </c>
      <c r="C6705" s="203" t="s">
        <v>15034</v>
      </c>
      <c r="D6705" s="203" t="s">
        <v>11</v>
      </c>
      <c r="E6705" s="204" t="s">
        <v>15035</v>
      </c>
      <c r="F6705" s="49" t="s">
        <v>847</v>
      </c>
      <c r="G6705" s="203">
        <v>1</v>
      </c>
      <c r="H6705" s="203" t="s">
        <v>15036</v>
      </c>
      <c r="I6705" s="205" t="s">
        <v>1440</v>
      </c>
      <c r="J6705" s="206"/>
      <c r="K6705" s="203">
        <v>76</v>
      </c>
      <c r="L6705" s="207" t="s">
        <v>827</v>
      </c>
      <c r="M6705" s="208" t="s">
        <v>1436</v>
      </c>
      <c r="N6705" s="209">
        <f t="shared" si="0"/>
        <v>2026</v>
      </c>
      <c r="O6705" s="210">
        <f t="shared" si="1"/>
        <v>2</v>
      </c>
      <c r="P6705" s="211" t="str">
        <f>IFERROR(VLOOKUP(F6705,연간집계!D:E,2,FALSE),"")</f>
        <v>스탠다드 포토북 8*11 (하드/무광)</v>
      </c>
    </row>
    <row r="6706" spans="1:16" ht="12.75">
      <c r="A6706" s="201">
        <v>46057.677685185183</v>
      </c>
      <c r="B6706" s="202">
        <v>46057</v>
      </c>
      <c r="C6706" s="203" t="s">
        <v>15037</v>
      </c>
      <c r="D6706" s="203" t="s">
        <v>11</v>
      </c>
      <c r="E6706" s="204" t="s">
        <v>15038</v>
      </c>
      <c r="F6706" s="49" t="s">
        <v>838</v>
      </c>
      <c r="G6706" s="203">
        <v>1</v>
      </c>
      <c r="H6706" s="203" t="s">
        <v>15036</v>
      </c>
      <c r="I6706" s="205" t="s">
        <v>1440</v>
      </c>
      <c r="J6706" s="206"/>
      <c r="K6706" s="203">
        <v>32</v>
      </c>
      <c r="L6706" s="207" t="s">
        <v>827</v>
      </c>
      <c r="M6706" s="208" t="s">
        <v>1436</v>
      </c>
      <c r="N6706" s="209">
        <f t="shared" si="0"/>
        <v>2026</v>
      </c>
      <c r="O6706" s="210">
        <f t="shared" si="1"/>
        <v>2</v>
      </c>
      <c r="P6706" s="211" t="str">
        <f>IFERROR(VLOOKUP(F6706,연간집계!D:E,2,FALSE),"")</f>
        <v>스탠다드 포토북 6*8 (하드/무광)</v>
      </c>
    </row>
    <row r="6707" spans="1:16" ht="12.75">
      <c r="A6707" s="201">
        <v>46057.711817129632</v>
      </c>
      <c r="B6707" s="202">
        <v>46057</v>
      </c>
      <c r="C6707" s="203" t="s">
        <v>15039</v>
      </c>
      <c r="D6707" s="203" t="s">
        <v>11</v>
      </c>
      <c r="E6707" s="204" t="s">
        <v>15040</v>
      </c>
      <c r="F6707" s="49" t="s">
        <v>874</v>
      </c>
      <c r="G6707" s="203">
        <v>3</v>
      </c>
      <c r="H6707" s="203" t="s">
        <v>15041</v>
      </c>
      <c r="I6707" s="205" t="s">
        <v>1475</v>
      </c>
      <c r="J6707" s="206"/>
      <c r="K6707" s="203">
        <v>24</v>
      </c>
      <c r="L6707" s="207" t="s">
        <v>827</v>
      </c>
      <c r="M6707" s="208" t="s">
        <v>1449</v>
      </c>
      <c r="N6707" s="209">
        <f t="shared" si="0"/>
        <v>2026</v>
      </c>
      <c r="O6707" s="210">
        <f t="shared" si="1"/>
        <v>2</v>
      </c>
      <c r="P6707" s="211" t="str">
        <f>IFERROR(VLOOKUP(F6707,연간집계!D:E,2,FALSE),"")</f>
        <v>스탠다드 포토북 11*8 (하드/무광)</v>
      </c>
    </row>
    <row r="6708" spans="1:16" ht="12.75">
      <c r="A6708" s="201">
        <v>46057.717962962961</v>
      </c>
      <c r="B6708" s="202">
        <v>46057</v>
      </c>
      <c r="C6708" s="203" t="s">
        <v>15042</v>
      </c>
      <c r="D6708" s="203" t="s">
        <v>11</v>
      </c>
      <c r="E6708" s="204" t="s">
        <v>15043</v>
      </c>
      <c r="F6708" s="49" t="s">
        <v>838</v>
      </c>
      <c r="G6708" s="203">
        <v>1</v>
      </c>
      <c r="H6708" s="203" t="s">
        <v>15044</v>
      </c>
      <c r="I6708" s="205" t="s">
        <v>1453</v>
      </c>
      <c r="J6708" s="206"/>
      <c r="K6708" s="203">
        <v>66</v>
      </c>
      <c r="L6708" s="207" t="s">
        <v>827</v>
      </c>
      <c r="M6708" s="208" t="s">
        <v>1436</v>
      </c>
      <c r="N6708" s="209">
        <f t="shared" si="0"/>
        <v>2026</v>
      </c>
      <c r="O6708" s="210">
        <f t="shared" si="1"/>
        <v>2</v>
      </c>
      <c r="P6708" s="211" t="str">
        <f>IFERROR(VLOOKUP(F6708,연간집계!D:E,2,FALSE),"")</f>
        <v>스탠다드 포토북 6*8 (하드/무광)</v>
      </c>
    </row>
    <row r="6709" spans="1:16" ht="12.75">
      <c r="A6709" s="201">
        <v>46057.717986111114</v>
      </c>
      <c r="B6709" s="202">
        <v>46057</v>
      </c>
      <c r="C6709" s="203" t="s">
        <v>15045</v>
      </c>
      <c r="D6709" s="203" t="s">
        <v>11</v>
      </c>
      <c r="E6709" s="204" t="s">
        <v>15046</v>
      </c>
      <c r="F6709" s="49" t="s">
        <v>1281</v>
      </c>
      <c r="G6709" s="203">
        <v>1</v>
      </c>
      <c r="H6709" s="203" t="s">
        <v>8477</v>
      </c>
      <c r="I6709" s="205" t="s">
        <v>2297</v>
      </c>
      <c r="J6709" s="206"/>
      <c r="K6709" s="203">
        <v>26</v>
      </c>
      <c r="L6709" s="207" t="s">
        <v>827</v>
      </c>
      <c r="M6709" s="208" t="s">
        <v>1493</v>
      </c>
      <c r="N6709" s="209">
        <f t="shared" si="0"/>
        <v>2026</v>
      </c>
      <c r="O6709" s="210">
        <f t="shared" si="1"/>
        <v>2</v>
      </c>
      <c r="P6709" s="211" t="str">
        <f>IFERROR(VLOOKUP(F6709,연간집계!D:E,2,FALSE),"")</f>
        <v>PCMS_빅캘린더</v>
      </c>
    </row>
    <row r="6710" spans="1:16" ht="12.75">
      <c r="A6710" s="201">
        <v>46057.726967592593</v>
      </c>
      <c r="B6710" s="202">
        <v>46057</v>
      </c>
      <c r="C6710" s="203" t="s">
        <v>15047</v>
      </c>
      <c r="D6710" s="203" t="s">
        <v>11</v>
      </c>
      <c r="E6710" s="204" t="s">
        <v>15048</v>
      </c>
      <c r="F6710" s="49" t="s">
        <v>1243</v>
      </c>
      <c r="G6710" s="203">
        <v>1</v>
      </c>
      <c r="H6710" s="203" t="s">
        <v>15049</v>
      </c>
      <c r="I6710" s="205" t="s">
        <v>1676</v>
      </c>
      <c r="J6710" s="206"/>
      <c r="K6710" s="203">
        <v>24</v>
      </c>
      <c r="L6710" s="207" t="s">
        <v>828</v>
      </c>
      <c r="M6710" s="208" t="s">
        <v>1449</v>
      </c>
      <c r="N6710" s="209">
        <f t="shared" si="0"/>
        <v>2026</v>
      </c>
      <c r="O6710" s="210">
        <f t="shared" si="1"/>
        <v>2</v>
      </c>
      <c r="P6710" s="211" t="str">
        <f>IFERROR(VLOOKUP(F6710,연간집계!D:E,2,FALSE),"")</f>
        <v>모바일 포토북 150 (여행)</v>
      </c>
    </row>
    <row r="6711" spans="1:16" ht="12.75">
      <c r="A6711" s="201">
        <v>46057.726979166669</v>
      </c>
      <c r="B6711" s="202">
        <v>46057</v>
      </c>
      <c r="C6711" s="203" t="s">
        <v>15050</v>
      </c>
      <c r="D6711" s="203" t="s">
        <v>11</v>
      </c>
      <c r="E6711" s="204" t="s">
        <v>15048</v>
      </c>
      <c r="F6711" s="49" t="s">
        <v>1243</v>
      </c>
      <c r="G6711" s="203">
        <v>1</v>
      </c>
      <c r="H6711" s="203" t="s">
        <v>15049</v>
      </c>
      <c r="I6711" s="205" t="s">
        <v>1455</v>
      </c>
      <c r="J6711" s="206"/>
      <c r="K6711" s="203">
        <v>24</v>
      </c>
      <c r="L6711" s="207" t="s">
        <v>828</v>
      </c>
      <c r="M6711" s="208" t="s">
        <v>1449</v>
      </c>
      <c r="N6711" s="209">
        <f t="shared" si="0"/>
        <v>2026</v>
      </c>
      <c r="O6711" s="210">
        <f t="shared" si="1"/>
        <v>2</v>
      </c>
      <c r="P6711" s="211" t="str">
        <f>IFERROR(VLOOKUP(F6711,연간집계!D:E,2,FALSE),"")</f>
        <v>모바일 포토북 150 (여행)</v>
      </c>
    </row>
    <row r="6712" spans="1:16" ht="12.75">
      <c r="A6712" s="201">
        <v>46057.726990740739</v>
      </c>
      <c r="B6712" s="202">
        <v>46057</v>
      </c>
      <c r="C6712" s="203" t="s">
        <v>15051</v>
      </c>
      <c r="D6712" s="203" t="s">
        <v>11</v>
      </c>
      <c r="E6712" s="204" t="s">
        <v>15048</v>
      </c>
      <c r="F6712" s="49" t="s">
        <v>1243</v>
      </c>
      <c r="G6712" s="203">
        <v>1</v>
      </c>
      <c r="H6712" s="203" t="s">
        <v>15049</v>
      </c>
      <c r="I6712" s="205" t="s">
        <v>1435</v>
      </c>
      <c r="J6712" s="206"/>
      <c r="K6712" s="203">
        <v>24</v>
      </c>
      <c r="L6712" s="207" t="s">
        <v>828</v>
      </c>
      <c r="M6712" s="208" t="s">
        <v>1449</v>
      </c>
      <c r="N6712" s="209">
        <f t="shared" si="0"/>
        <v>2026</v>
      </c>
      <c r="O6712" s="210">
        <f t="shared" si="1"/>
        <v>2</v>
      </c>
      <c r="P6712" s="211" t="str">
        <f>IFERROR(VLOOKUP(F6712,연간집계!D:E,2,FALSE),"")</f>
        <v>모바일 포토북 150 (여행)</v>
      </c>
    </row>
    <row r="6713" spans="1:16" ht="12.75">
      <c r="A6713" s="201">
        <v>46057.751226851855</v>
      </c>
      <c r="B6713" s="202">
        <v>46057</v>
      </c>
      <c r="C6713" s="203" t="s">
        <v>15052</v>
      </c>
      <c r="D6713" s="203" t="s">
        <v>11</v>
      </c>
      <c r="E6713" s="204" t="s">
        <v>15053</v>
      </c>
      <c r="F6713" s="49" t="s">
        <v>849</v>
      </c>
      <c r="G6713" s="203">
        <v>1</v>
      </c>
      <c r="H6713" s="203" t="s">
        <v>14534</v>
      </c>
      <c r="I6713" s="205" t="s">
        <v>7097</v>
      </c>
      <c r="J6713" s="206"/>
      <c r="K6713" s="203">
        <v>26</v>
      </c>
      <c r="L6713" s="207" t="s">
        <v>827</v>
      </c>
      <c r="M6713" s="208" t="s">
        <v>4034</v>
      </c>
      <c r="N6713" s="209">
        <f t="shared" si="0"/>
        <v>2026</v>
      </c>
      <c r="O6713" s="210">
        <f t="shared" si="1"/>
        <v>2</v>
      </c>
      <c r="P6713" s="211" t="str">
        <f>IFERROR(VLOOKUP(F6713,연간집계!D:E,2,FALSE),"")</f>
        <v>스탠다드 포토북 8*11 (하드/유광)</v>
      </c>
    </row>
    <row r="6714" spans="1:16" ht="12.75">
      <c r="A6714" s="201">
        <v>46057.754363425927</v>
      </c>
      <c r="B6714" s="202">
        <v>46057</v>
      </c>
      <c r="C6714" s="203" t="s">
        <v>15054</v>
      </c>
      <c r="D6714" s="203" t="s">
        <v>11</v>
      </c>
      <c r="E6714" s="204" t="s">
        <v>15055</v>
      </c>
      <c r="F6714" s="49" t="s">
        <v>1053</v>
      </c>
      <c r="G6714" s="203">
        <v>2</v>
      </c>
      <c r="H6714" s="203" t="s">
        <v>3871</v>
      </c>
      <c r="I6714" s="205" t="s">
        <v>1440</v>
      </c>
      <c r="J6714" s="206"/>
      <c r="K6714" s="203">
        <v>70</v>
      </c>
      <c r="L6714" s="207" t="s">
        <v>827</v>
      </c>
      <c r="M6714" s="208" t="s">
        <v>1497</v>
      </c>
      <c r="N6714" s="209">
        <f t="shared" si="0"/>
        <v>2026</v>
      </c>
      <c r="O6714" s="210">
        <f t="shared" si="1"/>
        <v>2</v>
      </c>
      <c r="P6714" s="211" t="str">
        <f>IFERROR(VLOOKUP(F6714,연간집계!D:E,2,FALSE),"")</f>
        <v>프리북A4 (소프트)</v>
      </c>
    </row>
    <row r="6715" spans="1:16" ht="12.75">
      <c r="A6715" s="201">
        <v>46057.754374999997</v>
      </c>
      <c r="B6715" s="202">
        <v>46057</v>
      </c>
      <c r="C6715" s="203" t="s">
        <v>15056</v>
      </c>
      <c r="D6715" s="203" t="s">
        <v>11</v>
      </c>
      <c r="E6715" s="204" t="s">
        <v>15055</v>
      </c>
      <c r="F6715" s="49" t="s">
        <v>1053</v>
      </c>
      <c r="G6715" s="203">
        <v>2</v>
      </c>
      <c r="H6715" s="203" t="s">
        <v>3871</v>
      </c>
      <c r="I6715" s="205" t="s">
        <v>1440</v>
      </c>
      <c r="J6715" s="206"/>
      <c r="K6715" s="203">
        <v>68</v>
      </c>
      <c r="L6715" s="207" t="s">
        <v>827</v>
      </c>
      <c r="M6715" s="208" t="s">
        <v>1497</v>
      </c>
      <c r="N6715" s="209">
        <f t="shared" si="0"/>
        <v>2026</v>
      </c>
      <c r="O6715" s="210">
        <f t="shared" si="1"/>
        <v>2</v>
      </c>
      <c r="P6715" s="211" t="str">
        <f>IFERROR(VLOOKUP(F6715,연간집계!D:E,2,FALSE),"")</f>
        <v>프리북A4 (소프트)</v>
      </c>
    </row>
    <row r="6716" spans="1:16" ht="12.75">
      <c r="A6716" s="201">
        <v>46057.772499999999</v>
      </c>
      <c r="B6716" s="202">
        <v>46057</v>
      </c>
      <c r="C6716" s="203" t="s">
        <v>15057</v>
      </c>
      <c r="D6716" s="203" t="s">
        <v>11</v>
      </c>
      <c r="E6716" s="204" t="s">
        <v>15058</v>
      </c>
      <c r="F6716" s="49" t="s">
        <v>876</v>
      </c>
      <c r="G6716" s="203">
        <v>1</v>
      </c>
      <c r="H6716" s="203" t="s">
        <v>15059</v>
      </c>
      <c r="I6716" s="205" t="s">
        <v>1572</v>
      </c>
      <c r="J6716" s="206"/>
      <c r="K6716" s="203">
        <v>46</v>
      </c>
      <c r="L6716" s="207" t="s">
        <v>827</v>
      </c>
      <c r="M6716" s="208" t="s">
        <v>1425</v>
      </c>
      <c r="N6716" s="209">
        <f t="shared" si="0"/>
        <v>2026</v>
      </c>
      <c r="O6716" s="210">
        <f t="shared" si="1"/>
        <v>2</v>
      </c>
      <c r="P6716" s="211" t="str">
        <f>IFERROR(VLOOKUP(F6716,연간집계!D:E,2,FALSE),"")</f>
        <v>스탠다드 포토북 11*8 (하드/유광)</v>
      </c>
    </row>
    <row r="6717" spans="1:16" ht="12.75">
      <c r="A6717" s="201">
        <v>46057.799467592595</v>
      </c>
      <c r="B6717" s="202">
        <v>46057</v>
      </c>
      <c r="C6717" s="203" t="s">
        <v>15060</v>
      </c>
      <c r="D6717" s="203" t="s">
        <v>11</v>
      </c>
      <c r="E6717" s="204" t="s">
        <v>15061</v>
      </c>
      <c r="F6717" s="49" t="s">
        <v>1056</v>
      </c>
      <c r="G6717" s="203">
        <v>2</v>
      </c>
      <c r="H6717" s="203" t="s">
        <v>2230</v>
      </c>
      <c r="I6717" s="205" t="s">
        <v>1440</v>
      </c>
      <c r="J6717" s="206"/>
      <c r="K6717" s="203">
        <v>158</v>
      </c>
      <c r="L6717" s="207" t="s">
        <v>827</v>
      </c>
      <c r="M6717" s="208" t="s">
        <v>1436</v>
      </c>
      <c r="N6717" s="209">
        <f t="shared" si="0"/>
        <v>2026</v>
      </c>
      <c r="O6717" s="210">
        <f t="shared" si="1"/>
        <v>2</v>
      </c>
      <c r="P6717" s="211" t="str">
        <f>IFERROR(VLOOKUP(F6717,연간집계!D:E,2,FALSE),"")</f>
        <v>프리북 150 (소프트)</v>
      </c>
    </row>
    <row r="6718" spans="1:16" ht="12.75">
      <c r="A6718" s="201">
        <v>46057.811423611114</v>
      </c>
      <c r="B6718" s="202">
        <v>46057</v>
      </c>
      <c r="C6718" s="203" t="s">
        <v>15062</v>
      </c>
      <c r="D6718" s="203" t="s">
        <v>11</v>
      </c>
      <c r="E6718" s="204" t="s">
        <v>15063</v>
      </c>
      <c r="F6718" s="49" t="s">
        <v>856</v>
      </c>
      <c r="G6718" s="203">
        <v>1</v>
      </c>
      <c r="H6718" s="203" t="s">
        <v>13529</v>
      </c>
      <c r="I6718" s="205" t="s">
        <v>1440</v>
      </c>
      <c r="J6718" s="206"/>
      <c r="K6718" s="203">
        <v>56</v>
      </c>
      <c r="L6718" s="207" t="s">
        <v>827</v>
      </c>
      <c r="M6718" s="208" t="s">
        <v>1436</v>
      </c>
      <c r="N6718" s="209">
        <f t="shared" si="0"/>
        <v>2026</v>
      </c>
      <c r="O6718" s="210">
        <f t="shared" si="1"/>
        <v>2</v>
      </c>
      <c r="P6718" s="211" t="str">
        <f>IFERROR(VLOOKUP(F6718,연간집계!D:E,2,FALSE),"")</f>
        <v>스탠다드 포토북 8*8 (하드/무광)</v>
      </c>
    </row>
    <row r="6719" spans="1:16" ht="12.75">
      <c r="A6719" s="201">
        <v>46057.838368055556</v>
      </c>
      <c r="B6719" s="202">
        <v>46057</v>
      </c>
      <c r="C6719" s="203" t="s">
        <v>15064</v>
      </c>
      <c r="D6719" s="203" t="s">
        <v>11</v>
      </c>
      <c r="E6719" s="204" t="s">
        <v>15065</v>
      </c>
      <c r="F6719" s="49" t="s">
        <v>1291</v>
      </c>
      <c r="G6719" s="203">
        <v>2</v>
      </c>
      <c r="H6719" s="203" t="s">
        <v>15066</v>
      </c>
      <c r="I6719" s="205" t="s">
        <v>1840</v>
      </c>
      <c r="J6719" s="206"/>
      <c r="K6719" s="203">
        <v>14</v>
      </c>
      <c r="L6719" s="207" t="s">
        <v>827</v>
      </c>
      <c r="M6719" s="208" t="s">
        <v>1436</v>
      </c>
      <c r="N6719" s="209">
        <f t="shared" si="0"/>
        <v>2026</v>
      </c>
      <c r="O6719" s="210">
        <f t="shared" si="1"/>
        <v>2</v>
      </c>
      <c r="P6719" s="211" t="str">
        <f>IFERROR(VLOOKUP(F6719,연간집계!D:E,2,FALSE),"")</f>
        <v>PCMS_벽걸이1단캘린더</v>
      </c>
    </row>
    <row r="6720" spans="1:16" ht="12.75">
      <c r="A6720" s="201">
        <v>46057.841377314813</v>
      </c>
      <c r="B6720" s="202">
        <v>46057</v>
      </c>
      <c r="C6720" s="203" t="s">
        <v>15067</v>
      </c>
      <c r="D6720" s="203" t="s">
        <v>11</v>
      </c>
      <c r="E6720" s="204" t="s">
        <v>15068</v>
      </c>
      <c r="F6720" s="49" t="s">
        <v>1291</v>
      </c>
      <c r="G6720" s="203">
        <v>1</v>
      </c>
      <c r="H6720" s="203" t="s">
        <v>15066</v>
      </c>
      <c r="I6720" s="205" t="s">
        <v>1840</v>
      </c>
      <c r="J6720" s="206"/>
      <c r="K6720" s="203">
        <v>14</v>
      </c>
      <c r="L6720" s="207" t="s">
        <v>827</v>
      </c>
      <c r="M6720" s="208" t="s">
        <v>1436</v>
      </c>
      <c r="N6720" s="209">
        <f t="shared" si="0"/>
        <v>2026</v>
      </c>
      <c r="O6720" s="210">
        <f t="shared" si="1"/>
        <v>2</v>
      </c>
      <c r="P6720" s="211" t="str">
        <f>IFERROR(VLOOKUP(F6720,연간집계!D:E,2,FALSE),"")</f>
        <v>PCMS_벽걸이1단캘린더</v>
      </c>
    </row>
    <row r="6721" spans="1:16" ht="12.75">
      <c r="A6721" s="201">
        <v>46057.871736111112</v>
      </c>
      <c r="B6721" s="202">
        <v>46057</v>
      </c>
      <c r="C6721" s="203" t="s">
        <v>15069</v>
      </c>
      <c r="D6721" s="203" t="s">
        <v>11</v>
      </c>
      <c r="E6721" s="204" t="s">
        <v>15070</v>
      </c>
      <c r="F6721" s="49" t="s">
        <v>981</v>
      </c>
      <c r="G6721" s="203">
        <v>1</v>
      </c>
      <c r="H6721" s="203" t="s">
        <v>15071</v>
      </c>
      <c r="I6721" s="205" t="s">
        <v>1440</v>
      </c>
      <c r="J6721" s="206"/>
      <c r="K6721" s="203">
        <v>112</v>
      </c>
      <c r="L6721" s="207" t="s">
        <v>827</v>
      </c>
      <c r="M6721" s="208" t="s">
        <v>1497</v>
      </c>
      <c r="N6721" s="209">
        <f t="shared" si="0"/>
        <v>2026</v>
      </c>
      <c r="O6721" s="210">
        <f t="shared" si="1"/>
        <v>2</v>
      </c>
      <c r="P6721" s="211" t="str">
        <f>IFERROR(VLOOKUP(F6721,연간집계!D:E,2,FALSE),"")</f>
        <v>워크샵북</v>
      </c>
    </row>
    <row r="6722" spans="1:16" ht="12.75">
      <c r="A6722" s="201">
        <v>46057.895787037036</v>
      </c>
      <c r="B6722" s="202">
        <v>46057</v>
      </c>
      <c r="C6722" s="203" t="s">
        <v>15072</v>
      </c>
      <c r="D6722" s="203" t="s">
        <v>11</v>
      </c>
      <c r="E6722" s="204" t="s">
        <v>15073</v>
      </c>
      <c r="F6722" s="49" t="s">
        <v>838</v>
      </c>
      <c r="G6722" s="203">
        <v>1</v>
      </c>
      <c r="H6722" s="203" t="s">
        <v>14402</v>
      </c>
      <c r="I6722" s="205" t="s">
        <v>1440</v>
      </c>
      <c r="J6722" s="206"/>
      <c r="K6722" s="203">
        <v>24</v>
      </c>
      <c r="L6722" s="207" t="s">
        <v>827</v>
      </c>
      <c r="M6722" s="208" t="s">
        <v>1436</v>
      </c>
      <c r="N6722" s="209">
        <f t="shared" si="0"/>
        <v>2026</v>
      </c>
      <c r="O6722" s="210">
        <f t="shared" si="1"/>
        <v>2</v>
      </c>
      <c r="P6722" s="211" t="str">
        <f>IFERROR(VLOOKUP(F6722,연간집계!D:E,2,FALSE),"")</f>
        <v>스탠다드 포토북 6*8 (하드/무광)</v>
      </c>
    </row>
    <row r="6723" spans="1:16" ht="12.75">
      <c r="A6723" s="201">
        <v>46057.934687499997</v>
      </c>
      <c r="B6723" s="202">
        <v>46057</v>
      </c>
      <c r="C6723" s="203" t="s">
        <v>15074</v>
      </c>
      <c r="D6723" s="203" t="s">
        <v>11</v>
      </c>
      <c r="E6723" s="204" t="s">
        <v>15075</v>
      </c>
      <c r="F6723" s="49" t="s">
        <v>838</v>
      </c>
      <c r="G6723" s="203">
        <v>1</v>
      </c>
      <c r="H6723" s="203" t="s">
        <v>14425</v>
      </c>
      <c r="I6723" s="205" t="s">
        <v>2144</v>
      </c>
      <c r="J6723" s="206"/>
      <c r="K6723" s="203">
        <v>26</v>
      </c>
      <c r="L6723" s="207" t="s">
        <v>827</v>
      </c>
      <c r="M6723" s="208" t="s">
        <v>1645</v>
      </c>
      <c r="N6723" s="209">
        <f t="shared" si="0"/>
        <v>2026</v>
      </c>
      <c r="O6723" s="210">
        <f t="shared" si="1"/>
        <v>2</v>
      </c>
      <c r="P6723" s="211" t="str">
        <f>IFERROR(VLOOKUP(F6723,연간집계!D:E,2,FALSE),"")</f>
        <v>스탠다드 포토북 6*8 (하드/무광)</v>
      </c>
    </row>
    <row r="6724" spans="1:16" ht="12.75">
      <c r="A6724" s="201">
        <v>46057.979479166665</v>
      </c>
      <c r="B6724" s="202">
        <v>46057</v>
      </c>
      <c r="C6724" s="203" t="s">
        <v>15076</v>
      </c>
      <c r="D6724" s="203" t="s">
        <v>11</v>
      </c>
      <c r="E6724" s="204" t="s">
        <v>15077</v>
      </c>
      <c r="F6724" s="49" t="s">
        <v>1247</v>
      </c>
      <c r="G6724" s="203">
        <v>1</v>
      </c>
      <c r="H6724" s="203" t="s">
        <v>15078</v>
      </c>
      <c r="I6724" s="205" t="s">
        <v>1556</v>
      </c>
      <c r="J6724" s="206"/>
      <c r="K6724" s="203">
        <v>24</v>
      </c>
      <c r="L6724" s="207" t="s">
        <v>828</v>
      </c>
      <c r="M6724" s="208" t="s">
        <v>1436</v>
      </c>
      <c r="N6724" s="209">
        <f t="shared" si="0"/>
        <v>2026</v>
      </c>
      <c r="O6724" s="210">
        <f t="shared" si="1"/>
        <v>2</v>
      </c>
      <c r="P6724" s="211" t="str">
        <f>IFERROR(VLOOKUP(F6724,연간집계!D:E,2,FALSE),"")</f>
        <v>모바일 포토북 197 (여행)</v>
      </c>
    </row>
    <row r="6725" spans="1:16" ht="12.75">
      <c r="A6725" s="201">
        <v>46058.012326388889</v>
      </c>
      <c r="B6725" s="202">
        <v>46058</v>
      </c>
      <c r="C6725" s="203" t="s">
        <v>15079</v>
      </c>
      <c r="D6725" s="203" t="s">
        <v>11</v>
      </c>
      <c r="E6725" s="204" t="s">
        <v>15080</v>
      </c>
      <c r="F6725" s="49" t="s">
        <v>1274</v>
      </c>
      <c r="G6725" s="203">
        <v>9</v>
      </c>
      <c r="H6725" s="203" t="s">
        <v>14781</v>
      </c>
      <c r="I6725" s="205" t="s">
        <v>15081</v>
      </c>
      <c r="J6725" s="206"/>
      <c r="K6725" s="203">
        <v>26</v>
      </c>
      <c r="L6725" s="207" t="s">
        <v>828</v>
      </c>
      <c r="M6725" s="208" t="s">
        <v>1497</v>
      </c>
      <c r="N6725" s="209">
        <f t="shared" si="0"/>
        <v>2026</v>
      </c>
      <c r="O6725" s="210">
        <f t="shared" si="1"/>
        <v>2</v>
      </c>
      <c r="P6725" s="211" t="str">
        <f>IFERROR(VLOOKUP(F6725,연간집계!D:E,2,FALSE),"")</f>
        <v>PCMS_비트윈캘린더</v>
      </c>
    </row>
    <row r="6726" spans="1:16" ht="12.75">
      <c r="A6726" s="201">
        <v>46058.015335648146</v>
      </c>
      <c r="B6726" s="202">
        <v>46058</v>
      </c>
      <c r="C6726" s="203" t="s">
        <v>15082</v>
      </c>
      <c r="D6726" s="203" t="s">
        <v>11</v>
      </c>
      <c r="E6726" s="204" t="s">
        <v>15083</v>
      </c>
      <c r="F6726" s="49" t="s">
        <v>865</v>
      </c>
      <c r="G6726" s="203">
        <v>1</v>
      </c>
      <c r="H6726" s="203" t="s">
        <v>15084</v>
      </c>
      <c r="I6726" s="205" t="s">
        <v>3215</v>
      </c>
      <c r="J6726" s="206"/>
      <c r="K6726" s="203">
        <v>26</v>
      </c>
      <c r="L6726" s="207" t="s">
        <v>827</v>
      </c>
      <c r="M6726" s="208" t="s">
        <v>2261</v>
      </c>
      <c r="N6726" s="209">
        <f t="shared" si="0"/>
        <v>2026</v>
      </c>
      <c r="O6726" s="210">
        <f t="shared" si="1"/>
        <v>2</v>
      </c>
      <c r="P6726" s="211" t="str">
        <f>IFERROR(VLOOKUP(F6726,연간집계!D:E,2,FALSE),"")</f>
        <v>스탠다드 포토북 8*6 (하드/무광)</v>
      </c>
    </row>
    <row r="6727" spans="1:16" ht="12.75">
      <c r="A6727" s="201">
        <v>46058.015347222223</v>
      </c>
      <c r="B6727" s="202">
        <v>46058</v>
      </c>
      <c r="C6727" s="203" t="s">
        <v>15085</v>
      </c>
      <c r="D6727" s="203" t="s">
        <v>11</v>
      </c>
      <c r="E6727" s="204" t="s">
        <v>15083</v>
      </c>
      <c r="F6727" s="49" t="s">
        <v>865</v>
      </c>
      <c r="G6727" s="203">
        <v>1</v>
      </c>
      <c r="H6727" s="203" t="s">
        <v>15084</v>
      </c>
      <c r="I6727" s="205" t="s">
        <v>3215</v>
      </c>
      <c r="J6727" s="206"/>
      <c r="K6727" s="203">
        <v>30</v>
      </c>
      <c r="L6727" s="207" t="s">
        <v>827</v>
      </c>
      <c r="M6727" s="208" t="s">
        <v>2261</v>
      </c>
      <c r="N6727" s="209">
        <f t="shared" si="0"/>
        <v>2026</v>
      </c>
      <c r="O6727" s="210">
        <f t="shared" si="1"/>
        <v>2</v>
      </c>
      <c r="P6727" s="211" t="str">
        <f>IFERROR(VLOOKUP(F6727,연간집계!D:E,2,FALSE),"")</f>
        <v>스탠다드 포토북 8*6 (하드/무광)</v>
      </c>
    </row>
    <row r="6728" spans="1:16" ht="12.75">
      <c r="A6728" s="201">
        <v>46058.027291666665</v>
      </c>
      <c r="B6728" s="202">
        <v>46058</v>
      </c>
      <c r="C6728" s="203" t="s">
        <v>15086</v>
      </c>
      <c r="D6728" s="203" t="s">
        <v>11</v>
      </c>
      <c r="E6728" s="204" t="s">
        <v>15087</v>
      </c>
      <c r="F6728" s="49" t="s">
        <v>838</v>
      </c>
      <c r="G6728" s="203">
        <v>1</v>
      </c>
      <c r="H6728" s="203" t="s">
        <v>4435</v>
      </c>
      <c r="I6728" s="205" t="s">
        <v>1510</v>
      </c>
      <c r="J6728" s="206"/>
      <c r="K6728" s="203">
        <v>80</v>
      </c>
      <c r="L6728" s="207" t="s">
        <v>827</v>
      </c>
      <c r="M6728" s="208" t="s">
        <v>1436</v>
      </c>
      <c r="N6728" s="209">
        <f t="shared" si="0"/>
        <v>2026</v>
      </c>
      <c r="O6728" s="210">
        <f t="shared" si="1"/>
        <v>2</v>
      </c>
      <c r="P6728" s="211" t="str">
        <f>IFERROR(VLOOKUP(F6728,연간집계!D:E,2,FALSE),"")</f>
        <v>스탠다드 포토북 6*8 (하드/무광)</v>
      </c>
    </row>
    <row r="6729" spans="1:16" ht="12.75">
      <c r="A6729" s="201">
        <v>46058.33902777778</v>
      </c>
      <c r="B6729" s="202">
        <v>46058</v>
      </c>
      <c r="C6729" s="203" t="s">
        <v>15088</v>
      </c>
      <c r="D6729" s="203" t="s">
        <v>11</v>
      </c>
      <c r="E6729" s="204" t="s">
        <v>15089</v>
      </c>
      <c r="F6729" s="49" t="s">
        <v>1376</v>
      </c>
      <c r="G6729" s="203">
        <v>1</v>
      </c>
      <c r="H6729" s="203" t="s">
        <v>15090</v>
      </c>
      <c r="I6729" s="205" t="s">
        <v>2005</v>
      </c>
      <c r="J6729" s="206"/>
      <c r="K6729" s="203">
        <v>1</v>
      </c>
      <c r="L6729" s="207" t="s">
        <v>827</v>
      </c>
      <c r="M6729" s="208" t="s">
        <v>1658</v>
      </c>
      <c r="N6729" s="209">
        <f t="shared" si="0"/>
        <v>2026</v>
      </c>
      <c r="O6729" s="210">
        <f t="shared" si="1"/>
        <v>2</v>
      </c>
      <c r="P6729" s="211" t="str">
        <f>IFERROR(VLOOKUP(F6729,연간집계!D:E,2,FALSE),"")</f>
        <v>증명사진 (유광)</v>
      </c>
    </row>
    <row r="6730" spans="1:16" ht="12.75">
      <c r="A6730" s="201">
        <v>46058.365902777776</v>
      </c>
      <c r="B6730" s="202">
        <v>46058</v>
      </c>
      <c r="C6730" s="203" t="s">
        <v>15091</v>
      </c>
      <c r="D6730" s="203" t="s">
        <v>11</v>
      </c>
      <c r="E6730" s="204" t="s">
        <v>15092</v>
      </c>
      <c r="F6730" s="49" t="s">
        <v>849</v>
      </c>
      <c r="G6730" s="203">
        <v>1</v>
      </c>
      <c r="H6730" s="203" t="s">
        <v>15093</v>
      </c>
      <c r="I6730" s="205" t="s">
        <v>1440</v>
      </c>
      <c r="J6730" s="206"/>
      <c r="K6730" s="203">
        <v>78</v>
      </c>
      <c r="L6730" s="207" t="s">
        <v>827</v>
      </c>
      <c r="M6730" s="208" t="s">
        <v>1612</v>
      </c>
      <c r="N6730" s="209">
        <f t="shared" si="0"/>
        <v>2026</v>
      </c>
      <c r="O6730" s="210">
        <f t="shared" si="1"/>
        <v>2</v>
      </c>
      <c r="P6730" s="211" t="str">
        <f>IFERROR(VLOOKUP(F6730,연간집계!D:E,2,FALSE),"")</f>
        <v>스탠다드 포토북 8*11 (하드/유광)</v>
      </c>
    </row>
    <row r="6731" spans="1:16" ht="12.75">
      <c r="A6731" s="201">
        <v>46058.495844907404</v>
      </c>
      <c r="B6731" s="202">
        <v>46058</v>
      </c>
      <c r="C6731" s="203" t="s">
        <v>15094</v>
      </c>
      <c r="D6731" s="203" t="s">
        <v>11</v>
      </c>
      <c r="E6731" s="204" t="s">
        <v>15095</v>
      </c>
      <c r="F6731" s="49" t="s">
        <v>858</v>
      </c>
      <c r="G6731" s="203">
        <v>16</v>
      </c>
      <c r="H6731" s="203" t="s">
        <v>15096</v>
      </c>
      <c r="I6731" s="205" t="s">
        <v>1440</v>
      </c>
      <c r="J6731" s="206"/>
      <c r="K6731" s="203">
        <v>24</v>
      </c>
      <c r="L6731" s="207" t="s">
        <v>827</v>
      </c>
      <c r="M6731" s="208" t="s">
        <v>1497</v>
      </c>
      <c r="N6731" s="209">
        <f t="shared" si="0"/>
        <v>2026</v>
      </c>
      <c r="O6731" s="210">
        <f t="shared" si="1"/>
        <v>2</v>
      </c>
      <c r="P6731" s="211" t="str">
        <f>IFERROR(VLOOKUP(F6731,연간집계!D:E,2,FALSE),"")</f>
        <v>스탠다드 포토북 8*8 (하드/유광)</v>
      </c>
    </row>
    <row r="6732" spans="1:16" ht="12.75">
      <c r="A6732" s="201">
        <v>46058.517604166664</v>
      </c>
      <c r="B6732" s="202">
        <v>46058</v>
      </c>
      <c r="C6732" s="203" t="s">
        <v>15097</v>
      </c>
      <c r="D6732" s="203" t="s">
        <v>11</v>
      </c>
      <c r="E6732" s="204" t="s">
        <v>15098</v>
      </c>
      <c r="F6732" s="49" t="s">
        <v>1284</v>
      </c>
      <c r="G6732" s="203">
        <v>8</v>
      </c>
      <c r="H6732" s="203" t="s">
        <v>14436</v>
      </c>
      <c r="I6732" s="205" t="s">
        <v>1842</v>
      </c>
      <c r="J6732" s="206"/>
      <c r="K6732" s="203">
        <v>26</v>
      </c>
      <c r="L6732" s="207" t="s">
        <v>827</v>
      </c>
      <c r="M6732" s="208" t="s">
        <v>1514</v>
      </c>
      <c r="N6732" s="209">
        <f t="shared" si="0"/>
        <v>2026</v>
      </c>
      <c r="O6732" s="210">
        <f t="shared" si="1"/>
        <v>2</v>
      </c>
      <c r="P6732" s="211" t="str">
        <f>IFERROR(VLOOKUP(F6732,연간집계!D:E,2,FALSE),"")</f>
        <v>PCMS_스탠다드캘린더</v>
      </c>
    </row>
    <row r="6733" spans="1:16" ht="12.75">
      <c r="A6733" s="201">
        <v>46058.529953703706</v>
      </c>
      <c r="B6733" s="202">
        <v>46058</v>
      </c>
      <c r="C6733" s="203" t="s">
        <v>15099</v>
      </c>
      <c r="D6733" s="203" t="s">
        <v>11</v>
      </c>
      <c r="E6733" s="204" t="s">
        <v>15100</v>
      </c>
      <c r="F6733" s="49" t="s">
        <v>1056</v>
      </c>
      <c r="G6733" s="203">
        <v>1</v>
      </c>
      <c r="H6733" s="203" t="s">
        <v>10900</v>
      </c>
      <c r="I6733" s="205" t="s">
        <v>1440</v>
      </c>
      <c r="J6733" s="206"/>
      <c r="K6733" s="203">
        <v>160</v>
      </c>
      <c r="L6733" s="207" t="s">
        <v>827</v>
      </c>
      <c r="M6733" s="208" t="s">
        <v>1436</v>
      </c>
      <c r="N6733" s="209">
        <f t="shared" si="0"/>
        <v>2026</v>
      </c>
      <c r="O6733" s="210">
        <f t="shared" si="1"/>
        <v>2</v>
      </c>
      <c r="P6733" s="211" t="str">
        <f>IFERROR(VLOOKUP(F6733,연간집계!D:E,2,FALSE),"")</f>
        <v>프리북 150 (소프트)</v>
      </c>
    </row>
    <row r="6734" spans="1:16" ht="12.75">
      <c r="A6734" s="201">
        <v>46058.533020833333</v>
      </c>
      <c r="B6734" s="202">
        <v>46058</v>
      </c>
      <c r="C6734" s="203" t="s">
        <v>15101</v>
      </c>
      <c r="D6734" s="203" t="s">
        <v>11</v>
      </c>
      <c r="E6734" s="204" t="s">
        <v>15102</v>
      </c>
      <c r="F6734" s="49" t="s">
        <v>1172</v>
      </c>
      <c r="G6734" s="203">
        <v>1</v>
      </c>
      <c r="H6734" s="203" t="s">
        <v>15103</v>
      </c>
      <c r="I6734" s="205" t="s">
        <v>1440</v>
      </c>
      <c r="J6734" s="208" t="s">
        <v>1767</v>
      </c>
      <c r="K6734" s="203">
        <v>20</v>
      </c>
      <c r="L6734" s="207" t="s">
        <v>827</v>
      </c>
      <c r="M6734" s="208" t="s">
        <v>1460</v>
      </c>
      <c r="N6734" s="209">
        <f t="shared" si="0"/>
        <v>2026</v>
      </c>
      <c r="O6734" s="210">
        <f t="shared" si="1"/>
        <v>2</v>
      </c>
      <c r="P6734" s="211" t="str">
        <f>IFERROR(VLOOKUP(F6734,연간집계!D:E,2,FALSE),"")</f>
        <v>시크북(앨범) 277 (로만브라운/20p)</v>
      </c>
    </row>
    <row r="6735" spans="1:16" ht="12.75">
      <c r="A6735" s="201">
        <v>46058.573067129626</v>
      </c>
      <c r="B6735" s="202">
        <v>46058</v>
      </c>
      <c r="C6735" s="203" t="s">
        <v>15104</v>
      </c>
      <c r="D6735" s="203" t="s">
        <v>11</v>
      </c>
      <c r="E6735" s="204" t="s">
        <v>15105</v>
      </c>
      <c r="F6735" s="49" t="s">
        <v>1281</v>
      </c>
      <c r="G6735" s="203">
        <v>3</v>
      </c>
      <c r="H6735" s="203" t="s">
        <v>10299</v>
      </c>
      <c r="I6735" s="205" t="s">
        <v>2297</v>
      </c>
      <c r="J6735" s="206"/>
      <c r="K6735" s="203">
        <v>26</v>
      </c>
      <c r="L6735" s="207" t="s">
        <v>827</v>
      </c>
      <c r="M6735" s="208" t="s">
        <v>1612</v>
      </c>
      <c r="N6735" s="209">
        <f t="shared" si="0"/>
        <v>2026</v>
      </c>
      <c r="O6735" s="210">
        <f t="shared" si="1"/>
        <v>2</v>
      </c>
      <c r="P6735" s="211" t="str">
        <f>IFERROR(VLOOKUP(F6735,연간집계!D:E,2,FALSE),"")</f>
        <v>PCMS_빅캘린더</v>
      </c>
    </row>
    <row r="6736" spans="1:16" ht="12.75">
      <c r="A6736" s="201">
        <v>46058.604189814818</v>
      </c>
      <c r="B6736" s="202">
        <v>46058</v>
      </c>
      <c r="C6736" s="203" t="s">
        <v>15106</v>
      </c>
      <c r="D6736" s="203" t="s">
        <v>11</v>
      </c>
      <c r="E6736" s="204" t="s">
        <v>15107</v>
      </c>
      <c r="F6736" s="49" t="s">
        <v>1284</v>
      </c>
      <c r="G6736" s="203">
        <v>3</v>
      </c>
      <c r="H6736" s="203" t="s">
        <v>444</v>
      </c>
      <c r="I6736" s="205" t="s">
        <v>2297</v>
      </c>
      <c r="J6736" s="206"/>
      <c r="K6736" s="203">
        <v>26</v>
      </c>
      <c r="L6736" s="207" t="s">
        <v>827</v>
      </c>
      <c r="M6736" s="208" t="s">
        <v>1425</v>
      </c>
      <c r="N6736" s="209">
        <f t="shared" si="0"/>
        <v>2026</v>
      </c>
      <c r="O6736" s="210">
        <f t="shared" si="1"/>
        <v>2</v>
      </c>
      <c r="P6736" s="211" t="str">
        <f>IFERROR(VLOOKUP(F6736,연간집계!D:E,2,FALSE),"")</f>
        <v>PCMS_스탠다드캘린더</v>
      </c>
    </row>
    <row r="6737" spans="1:16" ht="12.75">
      <c r="A6737" s="201">
        <v>46058.641203703701</v>
      </c>
      <c r="B6737" s="202">
        <v>46058</v>
      </c>
      <c r="C6737" s="203" t="s">
        <v>15108</v>
      </c>
      <c r="D6737" s="203" t="s">
        <v>11</v>
      </c>
      <c r="E6737" s="204" t="s">
        <v>15109</v>
      </c>
      <c r="F6737" s="49" t="s">
        <v>1053</v>
      </c>
      <c r="G6737" s="203">
        <v>1</v>
      </c>
      <c r="H6737" s="203" t="s">
        <v>234</v>
      </c>
      <c r="I6737" s="205" t="s">
        <v>1762</v>
      </c>
      <c r="J6737" s="206"/>
      <c r="K6737" s="203">
        <v>68</v>
      </c>
      <c r="L6737" s="207" t="s">
        <v>827</v>
      </c>
      <c r="M6737" s="208" t="s">
        <v>1436</v>
      </c>
      <c r="N6737" s="209">
        <f t="shared" si="0"/>
        <v>2026</v>
      </c>
      <c r="O6737" s="210">
        <f t="shared" si="1"/>
        <v>2</v>
      </c>
      <c r="P6737" s="211" t="str">
        <f>IFERROR(VLOOKUP(F6737,연간집계!D:E,2,FALSE),"")</f>
        <v>프리북A4 (소프트)</v>
      </c>
    </row>
    <row r="6738" spans="1:16" ht="12.75">
      <c r="A6738" s="201">
        <v>46058.656828703701</v>
      </c>
      <c r="B6738" s="202">
        <v>46058</v>
      </c>
      <c r="C6738" s="203" t="s">
        <v>15110</v>
      </c>
      <c r="D6738" s="203" t="s">
        <v>11</v>
      </c>
      <c r="E6738" s="204" t="s">
        <v>15111</v>
      </c>
      <c r="F6738" s="49" t="s">
        <v>1018</v>
      </c>
      <c r="G6738" s="203">
        <v>1</v>
      </c>
      <c r="H6738" s="203" t="s">
        <v>3929</v>
      </c>
      <c r="I6738" s="205" t="s">
        <v>1455</v>
      </c>
      <c r="J6738" s="208" t="s">
        <v>1455</v>
      </c>
      <c r="K6738" s="203">
        <v>80</v>
      </c>
      <c r="L6738" s="207" t="s">
        <v>827</v>
      </c>
      <c r="M6738" s="208" t="s">
        <v>1436</v>
      </c>
      <c r="N6738" s="209">
        <f t="shared" si="0"/>
        <v>2026</v>
      </c>
      <c r="O6738" s="210">
        <f t="shared" si="1"/>
        <v>2</v>
      </c>
      <c r="P6738" s="211" t="str">
        <f>IFERROR(VLOOKUP(F6738,연간집계!D:E,2,FALSE),"")</f>
        <v>트래블북 A5 (쿠션하드/78p)</v>
      </c>
    </row>
    <row r="6739" spans="1:16" ht="12.75">
      <c r="A6739" s="201">
        <v>46058.656840277778</v>
      </c>
      <c r="B6739" s="202">
        <v>46058</v>
      </c>
      <c r="C6739" s="203" t="s">
        <v>15112</v>
      </c>
      <c r="D6739" s="203" t="s">
        <v>11</v>
      </c>
      <c r="E6739" s="204" t="s">
        <v>15111</v>
      </c>
      <c r="F6739" s="49" t="s">
        <v>1018</v>
      </c>
      <c r="G6739" s="203">
        <v>1</v>
      </c>
      <c r="H6739" s="203" t="s">
        <v>3929</v>
      </c>
      <c r="I6739" s="205" t="s">
        <v>1455</v>
      </c>
      <c r="J6739" s="208" t="s">
        <v>1455</v>
      </c>
      <c r="K6739" s="203">
        <v>80</v>
      </c>
      <c r="L6739" s="207" t="s">
        <v>827</v>
      </c>
      <c r="M6739" s="208" t="s">
        <v>1436</v>
      </c>
      <c r="N6739" s="209">
        <f t="shared" si="0"/>
        <v>2026</v>
      </c>
      <c r="O6739" s="210">
        <f t="shared" si="1"/>
        <v>2</v>
      </c>
      <c r="P6739" s="211" t="str">
        <f>IFERROR(VLOOKUP(F6739,연간집계!D:E,2,FALSE),"")</f>
        <v>트래블북 A5 (쿠션하드/78p)</v>
      </c>
    </row>
    <row r="6740" spans="1:16" ht="12.75">
      <c r="A6740" s="201">
        <v>46058.656851851854</v>
      </c>
      <c r="B6740" s="202">
        <v>46058</v>
      </c>
      <c r="C6740" s="203" t="s">
        <v>15113</v>
      </c>
      <c r="D6740" s="203" t="s">
        <v>11</v>
      </c>
      <c r="E6740" s="204" t="s">
        <v>15111</v>
      </c>
      <c r="F6740" s="49" t="s">
        <v>1018</v>
      </c>
      <c r="G6740" s="203">
        <v>1</v>
      </c>
      <c r="H6740" s="203" t="s">
        <v>3929</v>
      </c>
      <c r="I6740" s="205" t="s">
        <v>1455</v>
      </c>
      <c r="J6740" s="208" t="s">
        <v>1455</v>
      </c>
      <c r="K6740" s="203">
        <v>80</v>
      </c>
      <c r="L6740" s="207" t="s">
        <v>827</v>
      </c>
      <c r="M6740" s="208" t="s">
        <v>1436</v>
      </c>
      <c r="N6740" s="209">
        <f t="shared" si="0"/>
        <v>2026</v>
      </c>
      <c r="O6740" s="210">
        <f t="shared" si="1"/>
        <v>2</v>
      </c>
      <c r="P6740" s="211" t="str">
        <f>IFERROR(VLOOKUP(F6740,연간집계!D:E,2,FALSE),"")</f>
        <v>트래블북 A5 (쿠션하드/78p)</v>
      </c>
    </row>
    <row r="6741" spans="1:16" ht="12.75">
      <c r="A6741" s="201">
        <v>46058.659942129627</v>
      </c>
      <c r="B6741" s="202">
        <v>46058</v>
      </c>
      <c r="C6741" s="203" t="s">
        <v>15114</v>
      </c>
      <c r="D6741" s="203" t="s">
        <v>11</v>
      </c>
      <c r="E6741" s="204" t="s">
        <v>15115</v>
      </c>
      <c r="F6741" s="49" t="s">
        <v>852</v>
      </c>
      <c r="G6741" s="203">
        <v>2</v>
      </c>
      <c r="H6741" s="203" t="s">
        <v>2187</v>
      </c>
      <c r="I6741" s="205" t="s">
        <v>1435</v>
      </c>
      <c r="J6741" s="206"/>
      <c r="K6741" s="203">
        <v>54</v>
      </c>
      <c r="L6741" s="207" t="s">
        <v>827</v>
      </c>
      <c r="M6741" s="208" t="s">
        <v>1436</v>
      </c>
      <c r="N6741" s="209">
        <f t="shared" si="0"/>
        <v>2026</v>
      </c>
      <c r="O6741" s="210">
        <f t="shared" si="1"/>
        <v>2</v>
      </c>
      <c r="P6741" s="211" t="str">
        <f>IFERROR(VLOOKUP(F6741,연간집계!D:E,2,FALSE),"")</f>
        <v>스탠다드 포토북 8*8 (소프트/무광)</v>
      </c>
    </row>
    <row r="6742" spans="1:16" ht="12.75">
      <c r="A6742" s="201">
        <v>46058.672268518516</v>
      </c>
      <c r="B6742" s="202">
        <v>46058</v>
      </c>
      <c r="C6742" s="203" t="s">
        <v>15116</v>
      </c>
      <c r="D6742" s="203" t="s">
        <v>11</v>
      </c>
      <c r="E6742" s="204" t="s">
        <v>15117</v>
      </c>
      <c r="F6742" s="49" t="s">
        <v>847</v>
      </c>
      <c r="G6742" s="203">
        <v>1</v>
      </c>
      <c r="H6742" s="203" t="s">
        <v>15118</v>
      </c>
      <c r="I6742" s="205" t="s">
        <v>1453</v>
      </c>
      <c r="J6742" s="206"/>
      <c r="K6742" s="203">
        <v>26</v>
      </c>
      <c r="L6742" s="207" t="s">
        <v>827</v>
      </c>
      <c r="M6742" s="208" t="s">
        <v>1493</v>
      </c>
      <c r="N6742" s="209">
        <f t="shared" si="0"/>
        <v>2026</v>
      </c>
      <c r="O6742" s="210">
        <f t="shared" si="1"/>
        <v>2</v>
      </c>
      <c r="P6742" s="211" t="str">
        <f>IFERROR(VLOOKUP(F6742,연간집계!D:E,2,FALSE),"")</f>
        <v>스탠다드 포토북 8*11 (하드/무광)</v>
      </c>
    </row>
    <row r="6743" spans="1:16" ht="12.75">
      <c r="A6743" s="201">
        <v>46058.675833333335</v>
      </c>
      <c r="B6743" s="202">
        <v>46058</v>
      </c>
      <c r="C6743" s="203" t="s">
        <v>15119</v>
      </c>
      <c r="D6743" s="203" t="s">
        <v>11</v>
      </c>
      <c r="E6743" s="204" t="s">
        <v>15120</v>
      </c>
      <c r="F6743" s="49" t="s">
        <v>836</v>
      </c>
      <c r="G6743" s="203">
        <v>2</v>
      </c>
      <c r="H6743" s="203" t="s">
        <v>6656</v>
      </c>
      <c r="I6743" s="205" t="s">
        <v>1440</v>
      </c>
      <c r="J6743" s="206"/>
      <c r="K6743" s="203">
        <v>62</v>
      </c>
      <c r="L6743" s="207" t="s">
        <v>827</v>
      </c>
      <c r="M6743" s="208" t="s">
        <v>1436</v>
      </c>
      <c r="N6743" s="209">
        <f t="shared" si="0"/>
        <v>2026</v>
      </c>
      <c r="O6743" s="210">
        <f t="shared" si="1"/>
        <v>2</v>
      </c>
      <c r="P6743" s="211" t="str">
        <f>IFERROR(VLOOKUP(F6743,연간집계!D:E,2,FALSE),"")</f>
        <v>스탠다드 포토북 6*8 (소프트/유광)</v>
      </c>
    </row>
    <row r="6744" spans="1:16" ht="12.75">
      <c r="A6744" s="201">
        <v>46058.676388888889</v>
      </c>
      <c r="B6744" s="202">
        <v>46058</v>
      </c>
      <c r="C6744" s="203" t="s">
        <v>15121</v>
      </c>
      <c r="D6744" s="203" t="s">
        <v>11</v>
      </c>
      <c r="E6744" s="204" t="s">
        <v>15122</v>
      </c>
      <c r="F6744" s="49" t="s">
        <v>1281</v>
      </c>
      <c r="G6744" s="203">
        <v>8</v>
      </c>
      <c r="H6744" s="203" t="s">
        <v>3276</v>
      </c>
      <c r="I6744" s="205" t="s">
        <v>2297</v>
      </c>
      <c r="J6744" s="206"/>
      <c r="K6744" s="203">
        <v>26</v>
      </c>
      <c r="L6744" s="207" t="s">
        <v>827</v>
      </c>
      <c r="M6744" s="208" t="s">
        <v>1471</v>
      </c>
      <c r="N6744" s="209">
        <f t="shared" si="0"/>
        <v>2026</v>
      </c>
      <c r="O6744" s="210">
        <f t="shared" si="1"/>
        <v>2</v>
      </c>
      <c r="P6744" s="211" t="str">
        <f>IFERROR(VLOOKUP(F6744,연간집계!D:E,2,FALSE),"")</f>
        <v>PCMS_빅캘린더</v>
      </c>
    </row>
    <row r="6745" spans="1:16" ht="12.75">
      <c r="A6745" s="201">
        <v>46058.698333333334</v>
      </c>
      <c r="B6745" s="202">
        <v>46058</v>
      </c>
      <c r="C6745" s="203" t="s">
        <v>15123</v>
      </c>
      <c r="D6745" s="203" t="s">
        <v>11</v>
      </c>
      <c r="E6745" s="204" t="s">
        <v>15124</v>
      </c>
      <c r="F6745" s="49" t="s">
        <v>858</v>
      </c>
      <c r="G6745" s="203">
        <v>1</v>
      </c>
      <c r="H6745" s="203" t="s">
        <v>15125</v>
      </c>
      <c r="I6745" s="205" t="s">
        <v>1440</v>
      </c>
      <c r="J6745" s="206"/>
      <c r="K6745" s="203">
        <v>24</v>
      </c>
      <c r="L6745" s="207" t="s">
        <v>827</v>
      </c>
      <c r="M6745" s="208" t="s">
        <v>1514</v>
      </c>
      <c r="N6745" s="209">
        <f t="shared" si="0"/>
        <v>2026</v>
      </c>
      <c r="O6745" s="210">
        <f t="shared" si="1"/>
        <v>2</v>
      </c>
      <c r="P6745" s="211" t="str">
        <f>IFERROR(VLOOKUP(F6745,연간집계!D:E,2,FALSE),"")</f>
        <v>스탠다드 포토북 8*8 (하드/유광)</v>
      </c>
    </row>
    <row r="6746" spans="1:16" ht="12.75">
      <c r="A6746" s="201">
        <v>46058.707696759258</v>
      </c>
      <c r="B6746" s="202">
        <v>46058</v>
      </c>
      <c r="C6746" s="203" t="s">
        <v>15126</v>
      </c>
      <c r="D6746" s="203" t="s">
        <v>11</v>
      </c>
      <c r="E6746" s="204" t="s">
        <v>15127</v>
      </c>
      <c r="F6746" s="49" t="s">
        <v>867</v>
      </c>
      <c r="G6746" s="203">
        <v>1</v>
      </c>
      <c r="H6746" s="203" t="s">
        <v>14005</v>
      </c>
      <c r="I6746" s="205" t="s">
        <v>1440</v>
      </c>
      <c r="J6746" s="206"/>
      <c r="K6746" s="203">
        <v>24</v>
      </c>
      <c r="L6746" s="207" t="s">
        <v>827</v>
      </c>
      <c r="M6746" s="208" t="s">
        <v>1612</v>
      </c>
      <c r="N6746" s="209">
        <f t="shared" si="0"/>
        <v>2026</v>
      </c>
      <c r="O6746" s="210">
        <f t="shared" si="1"/>
        <v>2</v>
      </c>
      <c r="P6746" s="211" t="str">
        <f>IFERROR(VLOOKUP(F6746,연간집계!D:E,2,FALSE),"")</f>
        <v>스탠다드 포토북 8*6 (하드/유광)</v>
      </c>
    </row>
    <row r="6747" spans="1:16" ht="12.75">
      <c r="A6747" s="201">
        <v>46058.708148148151</v>
      </c>
      <c r="B6747" s="202">
        <v>46058</v>
      </c>
      <c r="C6747" s="203" t="s">
        <v>15128</v>
      </c>
      <c r="D6747" s="203" t="s">
        <v>11</v>
      </c>
      <c r="E6747" s="204" t="s">
        <v>15127</v>
      </c>
      <c r="F6747" s="49" t="s">
        <v>867</v>
      </c>
      <c r="G6747" s="203">
        <v>1</v>
      </c>
      <c r="H6747" s="203" t="s">
        <v>14005</v>
      </c>
      <c r="I6747" s="205" t="s">
        <v>1440</v>
      </c>
      <c r="J6747" s="206"/>
      <c r="K6747" s="203">
        <v>48</v>
      </c>
      <c r="L6747" s="207" t="s">
        <v>827</v>
      </c>
      <c r="M6747" s="208" t="s">
        <v>1612</v>
      </c>
      <c r="N6747" s="209">
        <f t="shared" si="0"/>
        <v>2026</v>
      </c>
      <c r="O6747" s="210">
        <f t="shared" si="1"/>
        <v>2</v>
      </c>
      <c r="P6747" s="211" t="str">
        <f>IFERROR(VLOOKUP(F6747,연간집계!D:E,2,FALSE),"")</f>
        <v>스탠다드 포토북 8*6 (하드/유광)</v>
      </c>
    </row>
    <row r="6748" spans="1:16" ht="12.75">
      <c r="A6748" s="201">
        <v>46058.71769675926</v>
      </c>
      <c r="B6748" s="202">
        <v>46058</v>
      </c>
      <c r="C6748" s="203" t="s">
        <v>15129</v>
      </c>
      <c r="D6748" s="203" t="s">
        <v>11</v>
      </c>
      <c r="E6748" s="204" t="s">
        <v>15130</v>
      </c>
      <c r="F6748" s="49" t="s">
        <v>838</v>
      </c>
      <c r="G6748" s="203">
        <v>1</v>
      </c>
      <c r="H6748" s="203" t="s">
        <v>4107</v>
      </c>
      <c r="I6748" s="205" t="s">
        <v>1549</v>
      </c>
      <c r="J6748" s="206"/>
      <c r="K6748" s="203">
        <v>72</v>
      </c>
      <c r="L6748" s="207" t="s">
        <v>827</v>
      </c>
      <c r="M6748" s="208" t="s">
        <v>1449</v>
      </c>
      <c r="N6748" s="209">
        <f t="shared" si="0"/>
        <v>2026</v>
      </c>
      <c r="O6748" s="210">
        <f t="shared" si="1"/>
        <v>2</v>
      </c>
      <c r="P6748" s="211" t="str">
        <f>IFERROR(VLOOKUP(F6748,연간집계!D:E,2,FALSE),"")</f>
        <v>스탠다드 포토북 6*8 (하드/무광)</v>
      </c>
    </row>
    <row r="6749" spans="1:16" ht="12.75">
      <c r="A6749" s="201">
        <v>46058.732893518521</v>
      </c>
      <c r="B6749" s="202">
        <v>46058</v>
      </c>
      <c r="C6749" s="203" t="s">
        <v>15131</v>
      </c>
      <c r="D6749" s="203" t="s">
        <v>11</v>
      </c>
      <c r="E6749" s="204" t="s">
        <v>15132</v>
      </c>
      <c r="F6749" s="49" t="s">
        <v>847</v>
      </c>
      <c r="G6749" s="203">
        <v>1</v>
      </c>
      <c r="H6749" s="203" t="s">
        <v>15133</v>
      </c>
      <c r="I6749" s="205" t="s">
        <v>1510</v>
      </c>
      <c r="J6749" s="206"/>
      <c r="K6749" s="203">
        <v>40</v>
      </c>
      <c r="L6749" s="207" t="s">
        <v>827</v>
      </c>
      <c r="M6749" s="208" t="s">
        <v>1436</v>
      </c>
      <c r="N6749" s="209">
        <f t="shared" si="0"/>
        <v>2026</v>
      </c>
      <c r="O6749" s="210">
        <f t="shared" si="1"/>
        <v>2</v>
      </c>
      <c r="P6749" s="211" t="str">
        <f>IFERROR(VLOOKUP(F6749,연간집계!D:E,2,FALSE),"")</f>
        <v>스탠다드 포토북 8*11 (하드/무광)</v>
      </c>
    </row>
    <row r="6750" spans="1:16" ht="12.75">
      <c r="A6750" s="201">
        <v>46058.732916666668</v>
      </c>
      <c r="B6750" s="202">
        <v>46058</v>
      </c>
      <c r="C6750" s="203" t="s">
        <v>15134</v>
      </c>
      <c r="D6750" s="203" t="s">
        <v>11</v>
      </c>
      <c r="E6750" s="204" t="s">
        <v>15135</v>
      </c>
      <c r="F6750" s="49" t="s">
        <v>838</v>
      </c>
      <c r="G6750" s="203">
        <v>1</v>
      </c>
      <c r="H6750" s="203" t="s">
        <v>15136</v>
      </c>
      <c r="I6750" s="205" t="s">
        <v>1506</v>
      </c>
      <c r="J6750" s="206"/>
      <c r="K6750" s="203">
        <v>36</v>
      </c>
      <c r="L6750" s="207" t="s">
        <v>827</v>
      </c>
      <c r="M6750" s="208" t="s">
        <v>1436</v>
      </c>
      <c r="N6750" s="209">
        <f t="shared" si="0"/>
        <v>2026</v>
      </c>
      <c r="O6750" s="210">
        <f t="shared" si="1"/>
        <v>2</v>
      </c>
      <c r="P6750" s="211" t="str">
        <f>IFERROR(VLOOKUP(F6750,연간집계!D:E,2,FALSE),"")</f>
        <v>스탠다드 포토북 6*8 (하드/무광)</v>
      </c>
    </row>
    <row r="6751" spans="1:16" ht="12.75">
      <c r="A6751" s="201">
        <v>46058.732928240737</v>
      </c>
      <c r="B6751" s="202">
        <v>46058</v>
      </c>
      <c r="C6751" s="203" t="s">
        <v>15137</v>
      </c>
      <c r="D6751" s="203" t="s">
        <v>11</v>
      </c>
      <c r="E6751" s="204" t="s">
        <v>15135</v>
      </c>
      <c r="F6751" s="49" t="s">
        <v>838</v>
      </c>
      <c r="G6751" s="203">
        <v>1</v>
      </c>
      <c r="H6751" s="203" t="s">
        <v>15136</v>
      </c>
      <c r="I6751" s="205" t="s">
        <v>2144</v>
      </c>
      <c r="J6751" s="206"/>
      <c r="K6751" s="203">
        <v>24</v>
      </c>
      <c r="L6751" s="207" t="s">
        <v>827</v>
      </c>
      <c r="M6751" s="208" t="s">
        <v>1436</v>
      </c>
      <c r="N6751" s="209">
        <f t="shared" si="0"/>
        <v>2026</v>
      </c>
      <c r="O6751" s="210">
        <f t="shared" si="1"/>
        <v>2</v>
      </c>
      <c r="P6751" s="211" t="str">
        <f>IFERROR(VLOOKUP(F6751,연간집계!D:E,2,FALSE),"")</f>
        <v>스탠다드 포토북 6*8 (하드/무광)</v>
      </c>
    </row>
    <row r="6752" spans="1:16" ht="12.75">
      <c r="A6752" s="201">
        <v>46058.732939814814</v>
      </c>
      <c r="B6752" s="202">
        <v>46058</v>
      </c>
      <c r="C6752" s="203" t="s">
        <v>15138</v>
      </c>
      <c r="D6752" s="203" t="s">
        <v>11</v>
      </c>
      <c r="E6752" s="204" t="s">
        <v>15135</v>
      </c>
      <c r="F6752" s="49" t="s">
        <v>838</v>
      </c>
      <c r="G6752" s="203">
        <v>1</v>
      </c>
      <c r="H6752" s="203" t="s">
        <v>15136</v>
      </c>
      <c r="I6752" s="205" t="s">
        <v>1510</v>
      </c>
      <c r="J6752" s="206"/>
      <c r="K6752" s="203">
        <v>24</v>
      </c>
      <c r="L6752" s="207" t="s">
        <v>827</v>
      </c>
      <c r="M6752" s="208" t="s">
        <v>1436</v>
      </c>
      <c r="N6752" s="209">
        <f t="shared" si="0"/>
        <v>2026</v>
      </c>
      <c r="O6752" s="210">
        <f t="shared" si="1"/>
        <v>2</v>
      </c>
      <c r="P6752" s="211" t="str">
        <f>IFERROR(VLOOKUP(F6752,연간집계!D:E,2,FALSE),"")</f>
        <v>스탠다드 포토북 6*8 (하드/무광)</v>
      </c>
    </row>
    <row r="6753" spans="1:16" ht="12.75">
      <c r="A6753" s="201">
        <v>46058.732951388891</v>
      </c>
      <c r="B6753" s="202">
        <v>46058</v>
      </c>
      <c r="C6753" s="203" t="s">
        <v>15139</v>
      </c>
      <c r="D6753" s="203" t="s">
        <v>11</v>
      </c>
      <c r="E6753" s="204" t="s">
        <v>15135</v>
      </c>
      <c r="F6753" s="49" t="s">
        <v>838</v>
      </c>
      <c r="G6753" s="203">
        <v>1</v>
      </c>
      <c r="H6753" s="203" t="s">
        <v>15136</v>
      </c>
      <c r="I6753" s="205" t="s">
        <v>1435</v>
      </c>
      <c r="J6753" s="206"/>
      <c r="K6753" s="203">
        <v>44</v>
      </c>
      <c r="L6753" s="207" t="s">
        <v>827</v>
      </c>
      <c r="M6753" s="208" t="s">
        <v>1436</v>
      </c>
      <c r="N6753" s="209">
        <f t="shared" si="0"/>
        <v>2026</v>
      </c>
      <c r="O6753" s="210">
        <f t="shared" si="1"/>
        <v>2</v>
      </c>
      <c r="P6753" s="211" t="str">
        <f>IFERROR(VLOOKUP(F6753,연간집계!D:E,2,FALSE),"")</f>
        <v>스탠다드 포토북 6*8 (하드/무광)</v>
      </c>
    </row>
    <row r="6754" spans="1:16" ht="12.75">
      <c r="A6754" s="201">
        <v>46058.73296296296</v>
      </c>
      <c r="B6754" s="202">
        <v>46058</v>
      </c>
      <c r="C6754" s="203" t="s">
        <v>15140</v>
      </c>
      <c r="D6754" s="203" t="s">
        <v>11</v>
      </c>
      <c r="E6754" s="204" t="s">
        <v>15135</v>
      </c>
      <c r="F6754" s="49" t="s">
        <v>838</v>
      </c>
      <c r="G6754" s="203">
        <v>1</v>
      </c>
      <c r="H6754" s="203" t="s">
        <v>15136</v>
      </c>
      <c r="I6754" s="205" t="s">
        <v>1453</v>
      </c>
      <c r="J6754" s="206"/>
      <c r="K6754" s="203">
        <v>24</v>
      </c>
      <c r="L6754" s="207" t="s">
        <v>827</v>
      </c>
      <c r="M6754" s="208" t="s">
        <v>1436</v>
      </c>
      <c r="N6754" s="209">
        <f t="shared" si="0"/>
        <v>2026</v>
      </c>
      <c r="O6754" s="210">
        <f t="shared" si="1"/>
        <v>2</v>
      </c>
      <c r="P6754" s="211" t="str">
        <f>IFERROR(VLOOKUP(F6754,연간집계!D:E,2,FALSE),"")</f>
        <v>스탠다드 포토북 6*8 (하드/무광)</v>
      </c>
    </row>
    <row r="6755" spans="1:16" ht="12.75">
      <c r="A6755" s="201">
        <v>46058.745428240742</v>
      </c>
      <c r="B6755" s="202">
        <v>46058</v>
      </c>
      <c r="C6755" s="203" t="s">
        <v>15141</v>
      </c>
      <c r="D6755" s="203" t="s">
        <v>11</v>
      </c>
      <c r="E6755" s="204" t="s">
        <v>15142</v>
      </c>
      <c r="F6755" s="49" t="s">
        <v>1304</v>
      </c>
      <c r="G6755" s="203">
        <v>1</v>
      </c>
      <c r="H6755" s="203" t="s">
        <v>15143</v>
      </c>
      <c r="I6755" s="205" t="s">
        <v>1440</v>
      </c>
      <c r="J6755" s="208" t="s">
        <v>1850</v>
      </c>
      <c r="K6755" s="203">
        <v>1</v>
      </c>
      <c r="L6755" s="207" t="s">
        <v>828</v>
      </c>
      <c r="M6755" s="208" t="s">
        <v>1645</v>
      </c>
      <c r="N6755" s="209">
        <f t="shared" si="0"/>
        <v>2026</v>
      </c>
      <c r="O6755" s="210">
        <f t="shared" si="1"/>
        <v>2</v>
      </c>
      <c r="P6755" s="211" t="str">
        <f>IFERROR(VLOOKUP(F6755,연간집계!D:E,2,FALSE),"")</f>
        <v>PCMS_우드스탠드아크릴액자</v>
      </c>
    </row>
    <row r="6756" spans="1:16" ht="12.75">
      <c r="A6756" s="201">
        <v>46058.748819444445</v>
      </c>
      <c r="B6756" s="202">
        <v>46058</v>
      </c>
      <c r="C6756" s="203" t="s">
        <v>15144</v>
      </c>
      <c r="D6756" s="203" t="s">
        <v>11</v>
      </c>
      <c r="E6756" s="204" t="s">
        <v>15145</v>
      </c>
      <c r="F6756" s="49" t="s">
        <v>856</v>
      </c>
      <c r="G6756" s="203">
        <v>1</v>
      </c>
      <c r="H6756" s="203" t="s">
        <v>15146</v>
      </c>
      <c r="I6756" s="205" t="s">
        <v>1440</v>
      </c>
      <c r="J6756" s="206"/>
      <c r="K6756" s="203">
        <v>32</v>
      </c>
      <c r="L6756" s="207" t="s">
        <v>827</v>
      </c>
      <c r="M6756" s="208" t="s">
        <v>1514</v>
      </c>
      <c r="N6756" s="209">
        <f t="shared" si="0"/>
        <v>2026</v>
      </c>
      <c r="O6756" s="210">
        <f t="shared" si="1"/>
        <v>2</v>
      </c>
      <c r="P6756" s="211" t="str">
        <f>IFERROR(VLOOKUP(F6756,연간집계!D:E,2,FALSE),"")</f>
        <v>스탠다드 포토북 8*8 (하드/무광)</v>
      </c>
    </row>
    <row r="6757" spans="1:16" ht="12.75">
      <c r="A6757" s="201">
        <v>46058.772962962961</v>
      </c>
      <c r="B6757" s="202">
        <v>46058</v>
      </c>
      <c r="C6757" s="203" t="s">
        <v>15147</v>
      </c>
      <c r="D6757" s="203" t="s">
        <v>11</v>
      </c>
      <c r="E6757" s="204" t="s">
        <v>15148</v>
      </c>
      <c r="F6757" s="49" t="s">
        <v>1043</v>
      </c>
      <c r="G6757" s="203">
        <v>3</v>
      </c>
      <c r="H6757" s="203" t="s">
        <v>444</v>
      </c>
      <c r="I6757" s="205" t="s">
        <v>1440</v>
      </c>
      <c r="J6757" s="206"/>
      <c r="K6757" s="203">
        <v>60</v>
      </c>
      <c r="L6757" s="207" t="s">
        <v>827</v>
      </c>
      <c r="M6757" s="208" t="s">
        <v>1445</v>
      </c>
      <c r="N6757" s="209">
        <f t="shared" si="0"/>
        <v>2026</v>
      </c>
      <c r="O6757" s="210">
        <f t="shared" si="1"/>
        <v>2</v>
      </c>
      <c r="P6757" s="211" t="str">
        <f>IFERROR(VLOOKUP(F6757,연간집계!D:E,2,FALSE),"")</f>
        <v>프리북 198 (하드)</v>
      </c>
    </row>
    <row r="6758" spans="1:16" ht="12.75">
      <c r="A6758" s="201">
        <v>46058.776076388887</v>
      </c>
      <c r="B6758" s="202">
        <v>46058</v>
      </c>
      <c r="C6758" s="203" t="s">
        <v>15149</v>
      </c>
      <c r="D6758" s="203" t="s">
        <v>11</v>
      </c>
      <c r="E6758" s="204" t="s">
        <v>15150</v>
      </c>
      <c r="F6758" s="49" t="s">
        <v>1284</v>
      </c>
      <c r="G6758" s="203">
        <v>2</v>
      </c>
      <c r="H6758" s="203" t="s">
        <v>444</v>
      </c>
      <c r="I6758" s="205" t="s">
        <v>5016</v>
      </c>
      <c r="J6758" s="206"/>
      <c r="K6758" s="203">
        <v>26</v>
      </c>
      <c r="L6758" s="207" t="s">
        <v>827</v>
      </c>
      <c r="M6758" s="208" t="s">
        <v>1514</v>
      </c>
      <c r="N6758" s="209">
        <f t="shared" si="0"/>
        <v>2026</v>
      </c>
      <c r="O6758" s="210">
        <f t="shared" si="1"/>
        <v>2</v>
      </c>
      <c r="P6758" s="211" t="str">
        <f>IFERROR(VLOOKUP(F6758,연간집계!D:E,2,FALSE),"")</f>
        <v>PCMS_스탠다드캘린더</v>
      </c>
    </row>
    <row r="6759" spans="1:16" ht="12.75">
      <c r="A6759" s="201">
        <v>46058.823923611111</v>
      </c>
      <c r="B6759" s="202">
        <v>46058</v>
      </c>
      <c r="C6759" s="203" t="s">
        <v>15151</v>
      </c>
      <c r="D6759" s="203" t="s">
        <v>11</v>
      </c>
      <c r="E6759" s="204" t="s">
        <v>15152</v>
      </c>
      <c r="F6759" s="49" t="s">
        <v>838</v>
      </c>
      <c r="G6759" s="203">
        <v>2</v>
      </c>
      <c r="H6759" s="203" t="s">
        <v>15153</v>
      </c>
      <c r="I6759" s="205" t="s">
        <v>2144</v>
      </c>
      <c r="J6759" s="206"/>
      <c r="K6759" s="203">
        <v>26</v>
      </c>
      <c r="L6759" s="207" t="s">
        <v>827</v>
      </c>
      <c r="M6759" s="208" t="s">
        <v>1436</v>
      </c>
      <c r="N6759" s="209">
        <f t="shared" si="0"/>
        <v>2026</v>
      </c>
      <c r="O6759" s="210">
        <f t="shared" si="1"/>
        <v>2</v>
      </c>
      <c r="P6759" s="211" t="str">
        <f>IFERROR(VLOOKUP(F6759,연간집계!D:E,2,FALSE),"")</f>
        <v>스탠다드 포토북 6*8 (하드/무광)</v>
      </c>
    </row>
    <row r="6760" spans="1:16" ht="12.75">
      <c r="A6760" s="201">
        <v>46058.841828703706</v>
      </c>
      <c r="B6760" s="202">
        <v>46058</v>
      </c>
      <c r="C6760" s="203" t="s">
        <v>15154</v>
      </c>
      <c r="D6760" s="203" t="s">
        <v>11</v>
      </c>
      <c r="E6760" s="204" t="s">
        <v>15155</v>
      </c>
      <c r="F6760" s="49" t="s">
        <v>838</v>
      </c>
      <c r="G6760" s="203">
        <v>1</v>
      </c>
      <c r="H6760" s="203" t="s">
        <v>15156</v>
      </c>
      <c r="I6760" s="205" t="s">
        <v>1676</v>
      </c>
      <c r="J6760" s="206"/>
      <c r="K6760" s="203">
        <v>48</v>
      </c>
      <c r="L6760" s="207" t="s">
        <v>827</v>
      </c>
      <c r="M6760" s="208" t="s">
        <v>1436</v>
      </c>
      <c r="N6760" s="209">
        <f t="shared" si="0"/>
        <v>2026</v>
      </c>
      <c r="O6760" s="210">
        <f t="shared" si="1"/>
        <v>2</v>
      </c>
      <c r="P6760" s="211" t="str">
        <f>IFERROR(VLOOKUP(F6760,연간집계!D:E,2,FALSE),"")</f>
        <v>스탠다드 포토북 6*8 (하드/무광)</v>
      </c>
    </row>
    <row r="6761" spans="1:16" ht="12.75">
      <c r="A6761" s="201">
        <v>46058.871712962966</v>
      </c>
      <c r="B6761" s="202">
        <v>46058</v>
      </c>
      <c r="C6761" s="203" t="s">
        <v>15157</v>
      </c>
      <c r="D6761" s="203" t="s">
        <v>11</v>
      </c>
      <c r="E6761" s="204" t="s">
        <v>15158</v>
      </c>
      <c r="F6761" s="49" t="s">
        <v>42</v>
      </c>
      <c r="G6761" s="203">
        <v>1</v>
      </c>
      <c r="H6761" s="203" t="s">
        <v>14355</v>
      </c>
      <c r="I6761" s="205" t="s">
        <v>1440</v>
      </c>
      <c r="J6761" s="206"/>
      <c r="K6761" s="203">
        <v>44</v>
      </c>
      <c r="L6761" s="207" t="s">
        <v>827</v>
      </c>
      <c r="M6761" s="208" t="s">
        <v>1514</v>
      </c>
      <c r="N6761" s="209">
        <f t="shared" si="0"/>
        <v>2026</v>
      </c>
      <c r="O6761" s="210">
        <f t="shared" si="1"/>
        <v>2</v>
      </c>
      <c r="P6761" s="211" t="str">
        <f>IFERROR(VLOOKUP(F6761,연간집계!D:E,2,FALSE),"")</f>
        <v>플라이트북 210</v>
      </c>
    </row>
    <row r="6762" spans="1:16" ht="12.75">
      <c r="A6762" s="201">
        <v>46058.997777777775</v>
      </c>
      <c r="B6762" s="202">
        <v>46058</v>
      </c>
      <c r="C6762" s="203" t="s">
        <v>15159</v>
      </c>
      <c r="D6762" s="203" t="s">
        <v>11</v>
      </c>
      <c r="E6762" s="204" t="s">
        <v>15160</v>
      </c>
      <c r="F6762" s="49" t="s">
        <v>1036</v>
      </c>
      <c r="G6762" s="203">
        <v>1</v>
      </c>
      <c r="H6762" s="203" t="s">
        <v>11971</v>
      </c>
      <c r="I6762" s="205" t="s">
        <v>1808</v>
      </c>
      <c r="J6762" s="206"/>
      <c r="K6762" s="203">
        <v>52</v>
      </c>
      <c r="L6762" s="207" t="s">
        <v>827</v>
      </c>
      <c r="M6762" s="208" t="s">
        <v>1436</v>
      </c>
      <c r="N6762" s="209">
        <f t="shared" si="0"/>
        <v>2026</v>
      </c>
      <c r="O6762" s="210">
        <f t="shared" si="1"/>
        <v>2</v>
      </c>
      <c r="P6762" s="211" t="str">
        <f>IFERROR(VLOOKUP(F6762,연간집계!D:E,2,FALSE),"")</f>
        <v>포토로그북 (바인더)</v>
      </c>
    </row>
    <row r="6763" spans="1:16" ht="12.75">
      <c r="A6763" s="201">
        <v>46059.006747685184</v>
      </c>
      <c r="B6763" s="202">
        <v>46059</v>
      </c>
      <c r="C6763" s="203" t="s">
        <v>15161</v>
      </c>
      <c r="D6763" s="203" t="s">
        <v>11</v>
      </c>
      <c r="E6763" s="204" t="s">
        <v>15162</v>
      </c>
      <c r="F6763" s="49" t="s">
        <v>856</v>
      </c>
      <c r="G6763" s="203">
        <v>4</v>
      </c>
      <c r="H6763" s="203" t="s">
        <v>15163</v>
      </c>
      <c r="I6763" s="205" t="s">
        <v>1453</v>
      </c>
      <c r="J6763" s="206"/>
      <c r="K6763" s="203">
        <v>40</v>
      </c>
      <c r="L6763" s="207" t="s">
        <v>827</v>
      </c>
      <c r="M6763" s="208" t="s">
        <v>1436</v>
      </c>
      <c r="N6763" s="209">
        <f t="shared" si="0"/>
        <v>2026</v>
      </c>
      <c r="O6763" s="210">
        <f t="shared" si="1"/>
        <v>2</v>
      </c>
      <c r="P6763" s="211" t="str">
        <f>IFERROR(VLOOKUP(F6763,연간집계!D:E,2,FALSE),"")</f>
        <v>스탠다드 포토북 8*8 (하드/무광)</v>
      </c>
    </row>
    <row r="6764" spans="1:16" ht="12.75">
      <c r="A6764" s="201">
        <v>46059.012731481482</v>
      </c>
      <c r="B6764" s="202">
        <v>46059</v>
      </c>
      <c r="C6764" s="203" t="s">
        <v>15164</v>
      </c>
      <c r="D6764" s="203" t="s">
        <v>11</v>
      </c>
      <c r="E6764" s="204" t="s">
        <v>15165</v>
      </c>
      <c r="F6764" s="49" t="s">
        <v>1324</v>
      </c>
      <c r="G6764" s="203">
        <v>1</v>
      </c>
      <c r="H6764" s="203" t="s">
        <v>11971</v>
      </c>
      <c r="I6764" s="205" t="s">
        <v>3468</v>
      </c>
      <c r="J6764" s="206"/>
      <c r="K6764" s="203">
        <v>1</v>
      </c>
      <c r="L6764" s="207" t="s">
        <v>827</v>
      </c>
      <c r="M6764" s="208" t="s">
        <v>1645</v>
      </c>
      <c r="N6764" s="209">
        <f t="shared" si="0"/>
        <v>2026</v>
      </c>
      <c r="O6764" s="210">
        <f t="shared" si="1"/>
        <v>2</v>
      </c>
      <c r="P6764" s="211" t="str">
        <f>IFERROR(VLOOKUP(F6764,연간집계!D:E,2,FALSE),"")</f>
        <v>감성액자 198</v>
      </c>
    </row>
    <row r="6765" spans="1:16" ht="12.75">
      <c r="A6765" s="201">
        <v>46059.024722222224</v>
      </c>
      <c r="B6765" s="202">
        <v>46059</v>
      </c>
      <c r="C6765" s="203" t="s">
        <v>15166</v>
      </c>
      <c r="D6765" s="203" t="s">
        <v>11</v>
      </c>
      <c r="E6765" s="204" t="s">
        <v>15167</v>
      </c>
      <c r="F6765" s="49" t="s">
        <v>885</v>
      </c>
      <c r="G6765" s="203">
        <v>1</v>
      </c>
      <c r="H6765" s="203" t="s">
        <v>7206</v>
      </c>
      <c r="I6765" s="205" t="s">
        <v>1773</v>
      </c>
      <c r="J6765" s="206"/>
      <c r="K6765" s="203">
        <v>54</v>
      </c>
      <c r="L6765" s="207" t="s">
        <v>827</v>
      </c>
      <c r="M6765" s="208" t="s">
        <v>1436</v>
      </c>
      <c r="N6765" s="209">
        <f t="shared" si="0"/>
        <v>2026</v>
      </c>
      <c r="O6765" s="210">
        <f t="shared" si="1"/>
        <v>2</v>
      </c>
      <c r="P6765" s="211" t="str">
        <f>IFERROR(VLOOKUP(F6765,연간집계!D:E,2,FALSE),"")</f>
        <v>마이트립북 150</v>
      </c>
    </row>
    <row r="6766" spans="1:16" ht="12.75">
      <c r="A6766" s="201">
        <v>46059.024745370371</v>
      </c>
      <c r="B6766" s="202">
        <v>46059</v>
      </c>
      <c r="C6766" s="203" t="s">
        <v>15168</v>
      </c>
      <c r="D6766" s="203" t="s">
        <v>11</v>
      </c>
      <c r="E6766" s="204" t="s">
        <v>15169</v>
      </c>
      <c r="F6766" s="49" t="s">
        <v>885</v>
      </c>
      <c r="G6766" s="203">
        <v>1</v>
      </c>
      <c r="H6766" s="203" t="s">
        <v>7206</v>
      </c>
      <c r="I6766" s="205" t="s">
        <v>1773</v>
      </c>
      <c r="J6766" s="206"/>
      <c r="K6766" s="203">
        <v>58</v>
      </c>
      <c r="L6766" s="207" t="s">
        <v>827</v>
      </c>
      <c r="M6766" s="208" t="s">
        <v>1436</v>
      </c>
      <c r="N6766" s="209">
        <f t="shared" si="0"/>
        <v>2026</v>
      </c>
      <c r="O6766" s="210">
        <f t="shared" si="1"/>
        <v>2</v>
      </c>
      <c r="P6766" s="211" t="str">
        <f>IFERROR(VLOOKUP(F6766,연간집계!D:E,2,FALSE),"")</f>
        <v>마이트립북 150</v>
      </c>
    </row>
    <row r="6767" spans="1:16" ht="12.75">
      <c r="A6767" s="201">
        <v>46059.096388888887</v>
      </c>
      <c r="B6767" s="202">
        <v>46059</v>
      </c>
      <c r="C6767" s="203" t="s">
        <v>15170</v>
      </c>
      <c r="D6767" s="203" t="s">
        <v>11</v>
      </c>
      <c r="E6767" s="204" t="s">
        <v>15171</v>
      </c>
      <c r="F6767" s="49" t="s">
        <v>880</v>
      </c>
      <c r="G6767" s="203">
        <v>1</v>
      </c>
      <c r="H6767" s="203" t="s">
        <v>15172</v>
      </c>
      <c r="I6767" s="205" t="s">
        <v>1440</v>
      </c>
      <c r="J6767" s="208" t="s">
        <v>8593</v>
      </c>
      <c r="K6767" s="203">
        <v>78</v>
      </c>
      <c r="L6767" s="207" t="s">
        <v>827</v>
      </c>
      <c r="M6767" s="208" t="s">
        <v>1471</v>
      </c>
      <c r="N6767" s="209">
        <f t="shared" si="0"/>
        <v>2026</v>
      </c>
      <c r="O6767" s="210">
        <f t="shared" si="1"/>
        <v>2</v>
      </c>
      <c r="P6767" s="211" t="str">
        <f>IFERROR(VLOOKUP(F6767,연간집계!D:E,2,FALSE),"")</f>
        <v>레코드북 150</v>
      </c>
    </row>
    <row r="6768" spans="1:16" ht="12.75">
      <c r="A6768" s="201">
        <v>46059.398043981484</v>
      </c>
      <c r="B6768" s="202">
        <v>46059</v>
      </c>
      <c r="C6768" s="203" t="s">
        <v>15173</v>
      </c>
      <c r="D6768" s="203" t="s">
        <v>11</v>
      </c>
      <c r="E6768" s="204" t="s">
        <v>15174</v>
      </c>
      <c r="F6768" s="49" t="s">
        <v>904</v>
      </c>
      <c r="G6768" s="203">
        <v>1</v>
      </c>
      <c r="H6768" s="203" t="s">
        <v>6537</v>
      </c>
      <c r="I6768" s="205" t="s">
        <v>2678</v>
      </c>
      <c r="J6768" s="206"/>
      <c r="K6768" s="203">
        <v>40</v>
      </c>
      <c r="L6768" s="207" t="s">
        <v>827</v>
      </c>
      <c r="M6768" s="208" t="s">
        <v>1449</v>
      </c>
      <c r="N6768" s="209">
        <f t="shared" si="0"/>
        <v>2026</v>
      </c>
      <c r="O6768" s="210">
        <f t="shared" si="1"/>
        <v>2</v>
      </c>
      <c r="P6768" s="211" t="str">
        <f>IFERROR(VLOOKUP(F6768,연간집계!D:E,2,FALSE),"")</f>
        <v>베이비북 198 (쿠션하드/38p)</v>
      </c>
    </row>
    <row r="6769" spans="1:16" ht="12.75">
      <c r="A6769" s="201">
        <v>46059.398055555554</v>
      </c>
      <c r="B6769" s="202">
        <v>46059</v>
      </c>
      <c r="C6769" s="203" t="s">
        <v>15175</v>
      </c>
      <c r="D6769" s="203" t="s">
        <v>11</v>
      </c>
      <c r="E6769" s="204" t="s">
        <v>15174</v>
      </c>
      <c r="F6769" s="49" t="s">
        <v>904</v>
      </c>
      <c r="G6769" s="203">
        <v>1</v>
      </c>
      <c r="H6769" s="203" t="s">
        <v>6537</v>
      </c>
      <c r="I6769" s="205" t="s">
        <v>2678</v>
      </c>
      <c r="J6769" s="206"/>
      <c r="K6769" s="203">
        <v>40</v>
      </c>
      <c r="L6769" s="207" t="s">
        <v>827</v>
      </c>
      <c r="M6769" s="208" t="s">
        <v>1449</v>
      </c>
      <c r="N6769" s="209">
        <f t="shared" si="0"/>
        <v>2026</v>
      </c>
      <c r="O6769" s="210">
        <f t="shared" si="1"/>
        <v>2</v>
      </c>
      <c r="P6769" s="211" t="str">
        <f>IFERROR(VLOOKUP(F6769,연간집계!D:E,2,FALSE),"")</f>
        <v>베이비북 198 (쿠션하드/38p)</v>
      </c>
    </row>
    <row r="6770" spans="1:16" ht="12.75">
      <c r="A6770" s="201">
        <v>46059.39806712963</v>
      </c>
      <c r="B6770" s="202">
        <v>46059</v>
      </c>
      <c r="C6770" s="203" t="s">
        <v>15176</v>
      </c>
      <c r="D6770" s="203" t="s">
        <v>11</v>
      </c>
      <c r="E6770" s="204" t="s">
        <v>15174</v>
      </c>
      <c r="F6770" s="49" t="s">
        <v>904</v>
      </c>
      <c r="G6770" s="203">
        <v>1</v>
      </c>
      <c r="H6770" s="203" t="s">
        <v>6537</v>
      </c>
      <c r="I6770" s="205" t="s">
        <v>2678</v>
      </c>
      <c r="J6770" s="206"/>
      <c r="K6770" s="203">
        <v>40</v>
      </c>
      <c r="L6770" s="207" t="s">
        <v>827</v>
      </c>
      <c r="M6770" s="208" t="s">
        <v>1449</v>
      </c>
      <c r="N6770" s="209">
        <f t="shared" si="0"/>
        <v>2026</v>
      </c>
      <c r="O6770" s="210">
        <f t="shared" si="1"/>
        <v>2</v>
      </c>
      <c r="P6770" s="211" t="str">
        <f>IFERROR(VLOOKUP(F6770,연간집계!D:E,2,FALSE),"")</f>
        <v>베이비북 198 (쿠션하드/38p)</v>
      </c>
    </row>
    <row r="6771" spans="1:16" ht="12.75">
      <c r="A6771" s="201">
        <v>46059.398078703707</v>
      </c>
      <c r="B6771" s="202">
        <v>46059</v>
      </c>
      <c r="C6771" s="203" t="s">
        <v>15177</v>
      </c>
      <c r="D6771" s="203" t="s">
        <v>11</v>
      </c>
      <c r="E6771" s="204" t="s">
        <v>15174</v>
      </c>
      <c r="F6771" s="49" t="s">
        <v>904</v>
      </c>
      <c r="G6771" s="203">
        <v>1</v>
      </c>
      <c r="H6771" s="203" t="s">
        <v>6537</v>
      </c>
      <c r="I6771" s="205" t="s">
        <v>2678</v>
      </c>
      <c r="J6771" s="206"/>
      <c r="K6771" s="203">
        <v>40</v>
      </c>
      <c r="L6771" s="207" t="s">
        <v>827</v>
      </c>
      <c r="M6771" s="208" t="s">
        <v>1449</v>
      </c>
      <c r="N6771" s="209">
        <f t="shared" si="0"/>
        <v>2026</v>
      </c>
      <c r="O6771" s="210">
        <f t="shared" si="1"/>
        <v>2</v>
      </c>
      <c r="P6771" s="211" t="str">
        <f>IFERROR(VLOOKUP(F6771,연간집계!D:E,2,FALSE),"")</f>
        <v>베이비북 198 (쿠션하드/38p)</v>
      </c>
    </row>
    <row r="6772" spans="1:16" ht="12.75">
      <c r="A6772" s="201">
        <v>46059.398090277777</v>
      </c>
      <c r="B6772" s="202">
        <v>46059</v>
      </c>
      <c r="C6772" s="203" t="s">
        <v>15178</v>
      </c>
      <c r="D6772" s="203" t="s">
        <v>11</v>
      </c>
      <c r="E6772" s="204" t="s">
        <v>15174</v>
      </c>
      <c r="F6772" s="49" t="s">
        <v>904</v>
      </c>
      <c r="G6772" s="203">
        <v>1</v>
      </c>
      <c r="H6772" s="203" t="s">
        <v>6537</v>
      </c>
      <c r="I6772" s="205" t="s">
        <v>2678</v>
      </c>
      <c r="J6772" s="206"/>
      <c r="K6772" s="203">
        <v>40</v>
      </c>
      <c r="L6772" s="207" t="s">
        <v>827</v>
      </c>
      <c r="M6772" s="208" t="s">
        <v>1449</v>
      </c>
      <c r="N6772" s="209">
        <f t="shared" si="0"/>
        <v>2026</v>
      </c>
      <c r="O6772" s="210">
        <f t="shared" si="1"/>
        <v>2</v>
      </c>
      <c r="P6772" s="211" t="str">
        <f>IFERROR(VLOOKUP(F6772,연간집계!D:E,2,FALSE),"")</f>
        <v>베이비북 198 (쿠션하드/38p)</v>
      </c>
    </row>
    <row r="6773" spans="1:16" ht="12.75">
      <c r="A6773" s="201">
        <v>46059.398101851853</v>
      </c>
      <c r="B6773" s="202">
        <v>46059</v>
      </c>
      <c r="C6773" s="203" t="s">
        <v>15179</v>
      </c>
      <c r="D6773" s="203" t="s">
        <v>11</v>
      </c>
      <c r="E6773" s="204" t="s">
        <v>15174</v>
      </c>
      <c r="F6773" s="49" t="s">
        <v>904</v>
      </c>
      <c r="G6773" s="203">
        <v>1</v>
      </c>
      <c r="H6773" s="203" t="s">
        <v>6537</v>
      </c>
      <c r="I6773" s="205" t="s">
        <v>2678</v>
      </c>
      <c r="J6773" s="206"/>
      <c r="K6773" s="203">
        <v>40</v>
      </c>
      <c r="L6773" s="207" t="s">
        <v>827</v>
      </c>
      <c r="M6773" s="208" t="s">
        <v>1449</v>
      </c>
      <c r="N6773" s="209">
        <f t="shared" si="0"/>
        <v>2026</v>
      </c>
      <c r="O6773" s="210">
        <f t="shared" si="1"/>
        <v>2</v>
      </c>
      <c r="P6773" s="211" t="str">
        <f>IFERROR(VLOOKUP(F6773,연간집계!D:E,2,FALSE),"")</f>
        <v>베이비북 198 (쿠션하드/38p)</v>
      </c>
    </row>
    <row r="6774" spans="1:16" ht="12.75">
      <c r="A6774" s="201">
        <v>46059.398125</v>
      </c>
      <c r="B6774" s="202">
        <v>46059</v>
      </c>
      <c r="C6774" s="203" t="s">
        <v>15180</v>
      </c>
      <c r="D6774" s="203" t="s">
        <v>11</v>
      </c>
      <c r="E6774" s="204" t="s">
        <v>15174</v>
      </c>
      <c r="F6774" s="49" t="s">
        <v>904</v>
      </c>
      <c r="G6774" s="203">
        <v>1</v>
      </c>
      <c r="H6774" s="203" t="s">
        <v>6537</v>
      </c>
      <c r="I6774" s="205" t="s">
        <v>2678</v>
      </c>
      <c r="J6774" s="206"/>
      <c r="K6774" s="203">
        <v>40</v>
      </c>
      <c r="L6774" s="207" t="s">
        <v>827</v>
      </c>
      <c r="M6774" s="208" t="s">
        <v>1449</v>
      </c>
      <c r="N6774" s="209">
        <f t="shared" si="0"/>
        <v>2026</v>
      </c>
      <c r="O6774" s="210">
        <f t="shared" si="1"/>
        <v>2</v>
      </c>
      <c r="P6774" s="211" t="str">
        <f>IFERROR(VLOOKUP(F6774,연간집계!D:E,2,FALSE),"")</f>
        <v>베이비북 198 (쿠션하드/38p)</v>
      </c>
    </row>
    <row r="6775" spans="1:16" ht="12.75">
      <c r="A6775" s="201">
        <v>46059.398136574076</v>
      </c>
      <c r="B6775" s="202">
        <v>46059</v>
      </c>
      <c r="C6775" s="203" t="s">
        <v>15181</v>
      </c>
      <c r="D6775" s="203" t="s">
        <v>11</v>
      </c>
      <c r="E6775" s="204" t="s">
        <v>15174</v>
      </c>
      <c r="F6775" s="49" t="s">
        <v>904</v>
      </c>
      <c r="G6775" s="203">
        <v>1</v>
      </c>
      <c r="H6775" s="203" t="s">
        <v>6537</v>
      </c>
      <c r="I6775" s="205" t="s">
        <v>2678</v>
      </c>
      <c r="J6775" s="206"/>
      <c r="K6775" s="203">
        <v>40</v>
      </c>
      <c r="L6775" s="207" t="s">
        <v>827</v>
      </c>
      <c r="M6775" s="208" t="s">
        <v>1449</v>
      </c>
      <c r="N6775" s="209">
        <f t="shared" si="0"/>
        <v>2026</v>
      </c>
      <c r="O6775" s="210">
        <f t="shared" si="1"/>
        <v>2</v>
      </c>
      <c r="P6775" s="211" t="str">
        <f>IFERROR(VLOOKUP(F6775,연간집계!D:E,2,FALSE),"")</f>
        <v>베이비북 198 (쿠션하드/38p)</v>
      </c>
    </row>
    <row r="6776" spans="1:16" ht="12.75">
      <c r="A6776" s="201">
        <v>46059.432743055557</v>
      </c>
      <c r="B6776" s="202">
        <v>46058</v>
      </c>
      <c r="C6776" s="203" t="s">
        <v>15182</v>
      </c>
      <c r="D6776" s="203" t="s">
        <v>11</v>
      </c>
      <c r="E6776" s="204" t="s">
        <v>15183</v>
      </c>
      <c r="F6776" s="49" t="s">
        <v>880</v>
      </c>
      <c r="G6776" s="203">
        <v>1</v>
      </c>
      <c r="H6776" s="203" t="s">
        <v>15184</v>
      </c>
      <c r="I6776" s="205" t="s">
        <v>2144</v>
      </c>
      <c r="J6776" s="208" t="s">
        <v>9459</v>
      </c>
      <c r="K6776" s="203">
        <v>76</v>
      </c>
      <c r="L6776" s="207" t="s">
        <v>827</v>
      </c>
      <c r="M6776" s="208" t="s">
        <v>1436</v>
      </c>
      <c r="N6776" s="209">
        <f t="shared" si="0"/>
        <v>2026</v>
      </c>
      <c r="O6776" s="210">
        <f t="shared" si="1"/>
        <v>2</v>
      </c>
      <c r="P6776" s="211" t="str">
        <f>IFERROR(VLOOKUP(F6776,연간집계!D:E,2,FALSE),"")</f>
        <v>레코드북 150</v>
      </c>
    </row>
    <row r="6777" spans="1:16" ht="12.75">
      <c r="A6777" s="201">
        <v>46059.471608796295</v>
      </c>
      <c r="B6777" s="202">
        <v>46059</v>
      </c>
      <c r="C6777" s="203" t="s">
        <v>15185</v>
      </c>
      <c r="D6777" s="203" t="s">
        <v>11</v>
      </c>
      <c r="E6777" s="204" t="s">
        <v>15186</v>
      </c>
      <c r="F6777" s="49" t="s">
        <v>845</v>
      </c>
      <c r="G6777" s="203">
        <v>1</v>
      </c>
      <c r="H6777" s="203" t="s">
        <v>14814</v>
      </c>
      <c r="I6777" s="205" t="s">
        <v>1440</v>
      </c>
      <c r="J6777" s="206"/>
      <c r="K6777" s="203">
        <v>56</v>
      </c>
      <c r="L6777" s="207" t="s">
        <v>827</v>
      </c>
      <c r="M6777" s="208" t="s">
        <v>1436</v>
      </c>
      <c r="N6777" s="209">
        <f t="shared" si="0"/>
        <v>2026</v>
      </c>
      <c r="O6777" s="210">
        <f t="shared" si="1"/>
        <v>2</v>
      </c>
      <c r="P6777" s="211" t="str">
        <f>IFERROR(VLOOKUP(F6777,연간집계!D:E,2,FALSE),"")</f>
        <v>스탠다드 포토북 8*11 (소프트/유광)</v>
      </c>
    </row>
    <row r="6778" spans="1:16" ht="12.75">
      <c r="A6778" s="201">
        <v>46059.471631944441</v>
      </c>
      <c r="B6778" s="202">
        <v>46059</v>
      </c>
      <c r="C6778" s="203" t="s">
        <v>15187</v>
      </c>
      <c r="D6778" s="203" t="s">
        <v>11</v>
      </c>
      <c r="E6778" s="204" t="s">
        <v>15188</v>
      </c>
      <c r="F6778" s="49" t="s">
        <v>845</v>
      </c>
      <c r="G6778" s="203">
        <v>1</v>
      </c>
      <c r="H6778" s="203" t="s">
        <v>14814</v>
      </c>
      <c r="I6778" s="205" t="s">
        <v>1440</v>
      </c>
      <c r="J6778" s="206"/>
      <c r="K6778" s="203">
        <v>56</v>
      </c>
      <c r="L6778" s="207" t="s">
        <v>827</v>
      </c>
      <c r="M6778" s="208" t="s">
        <v>1436</v>
      </c>
      <c r="N6778" s="209">
        <f t="shared" si="0"/>
        <v>2026</v>
      </c>
      <c r="O6778" s="210">
        <f t="shared" si="1"/>
        <v>2</v>
      </c>
      <c r="P6778" s="211" t="str">
        <f>IFERROR(VLOOKUP(F6778,연간집계!D:E,2,FALSE),"")</f>
        <v>스탠다드 포토북 8*11 (소프트/유광)</v>
      </c>
    </row>
    <row r="6779" spans="1:16" ht="12.75">
      <c r="A6779" s="201">
        <v>46059.471643518518</v>
      </c>
      <c r="B6779" s="202">
        <v>46059</v>
      </c>
      <c r="C6779" s="203" t="s">
        <v>15189</v>
      </c>
      <c r="D6779" s="203" t="s">
        <v>11</v>
      </c>
      <c r="E6779" s="204" t="s">
        <v>15190</v>
      </c>
      <c r="F6779" s="49" t="s">
        <v>845</v>
      </c>
      <c r="G6779" s="203">
        <v>1</v>
      </c>
      <c r="H6779" s="203" t="s">
        <v>14814</v>
      </c>
      <c r="I6779" s="205" t="s">
        <v>1440</v>
      </c>
      <c r="J6779" s="206"/>
      <c r="K6779" s="203">
        <v>56</v>
      </c>
      <c r="L6779" s="207" t="s">
        <v>827</v>
      </c>
      <c r="M6779" s="208" t="s">
        <v>1436</v>
      </c>
      <c r="N6779" s="209">
        <f t="shared" si="0"/>
        <v>2026</v>
      </c>
      <c r="O6779" s="210">
        <f t="shared" si="1"/>
        <v>2</v>
      </c>
      <c r="P6779" s="211" t="str">
        <f>IFERROR(VLOOKUP(F6779,연간집계!D:E,2,FALSE),"")</f>
        <v>스탠다드 포토북 8*11 (소프트/유광)</v>
      </c>
    </row>
    <row r="6780" spans="1:16" ht="12.75">
      <c r="A6780" s="201">
        <v>46059.498738425929</v>
      </c>
      <c r="B6780" s="202">
        <v>46059</v>
      </c>
      <c r="C6780" s="203" t="s">
        <v>15191</v>
      </c>
      <c r="D6780" s="203" t="s">
        <v>11</v>
      </c>
      <c r="E6780" s="204" t="s">
        <v>15192</v>
      </c>
      <c r="F6780" s="49" t="s">
        <v>1304</v>
      </c>
      <c r="G6780" s="203">
        <v>2</v>
      </c>
      <c r="H6780" s="203" t="s">
        <v>1626</v>
      </c>
      <c r="I6780" s="205" t="s">
        <v>1440</v>
      </c>
      <c r="J6780" s="208" t="s">
        <v>1850</v>
      </c>
      <c r="K6780" s="203">
        <v>1</v>
      </c>
      <c r="L6780" s="207" t="s">
        <v>827</v>
      </c>
      <c r="M6780" s="208" t="s">
        <v>1645</v>
      </c>
      <c r="N6780" s="209">
        <f t="shared" si="0"/>
        <v>2026</v>
      </c>
      <c r="O6780" s="210">
        <f t="shared" si="1"/>
        <v>2</v>
      </c>
      <c r="P6780" s="211" t="str">
        <f>IFERROR(VLOOKUP(F6780,연간집계!D:E,2,FALSE),"")</f>
        <v>PCMS_우드스탠드아크릴액자</v>
      </c>
    </row>
    <row r="6781" spans="1:16" ht="12.75">
      <c r="A6781" s="201">
        <v>46059.498749999999</v>
      </c>
      <c r="B6781" s="202">
        <v>46059</v>
      </c>
      <c r="C6781" s="203" t="s">
        <v>15193</v>
      </c>
      <c r="D6781" s="203" t="s">
        <v>11</v>
      </c>
      <c r="E6781" s="204" t="s">
        <v>15192</v>
      </c>
      <c r="F6781" s="49" t="s">
        <v>1304</v>
      </c>
      <c r="G6781" s="203">
        <v>2</v>
      </c>
      <c r="H6781" s="203" t="s">
        <v>1626</v>
      </c>
      <c r="I6781" s="205" t="s">
        <v>1440</v>
      </c>
      <c r="J6781" s="208" t="s">
        <v>1850</v>
      </c>
      <c r="K6781" s="203">
        <v>1</v>
      </c>
      <c r="L6781" s="207" t="s">
        <v>827</v>
      </c>
      <c r="M6781" s="208" t="s">
        <v>1645</v>
      </c>
      <c r="N6781" s="209">
        <f t="shared" si="0"/>
        <v>2026</v>
      </c>
      <c r="O6781" s="210">
        <f t="shared" si="1"/>
        <v>2</v>
      </c>
      <c r="P6781" s="211" t="str">
        <f>IFERROR(VLOOKUP(F6781,연간집계!D:E,2,FALSE),"")</f>
        <v>PCMS_우드스탠드아크릴액자</v>
      </c>
    </row>
    <row r="6782" spans="1:16" ht="12.75">
      <c r="A6782" s="201">
        <v>46059.523935185185</v>
      </c>
      <c r="B6782" s="202">
        <v>46059</v>
      </c>
      <c r="C6782" s="203" t="s">
        <v>15194</v>
      </c>
      <c r="D6782" s="203" t="s">
        <v>11</v>
      </c>
      <c r="E6782" s="204" t="s">
        <v>15195</v>
      </c>
      <c r="F6782" s="49" t="s">
        <v>1324</v>
      </c>
      <c r="G6782" s="203">
        <v>1</v>
      </c>
      <c r="H6782" s="203" t="s">
        <v>15196</v>
      </c>
      <c r="I6782" s="205" t="s">
        <v>6241</v>
      </c>
      <c r="J6782" s="206"/>
      <c r="K6782" s="203">
        <v>1</v>
      </c>
      <c r="L6782" s="207" t="s">
        <v>827</v>
      </c>
      <c r="M6782" s="208" t="s">
        <v>1436</v>
      </c>
      <c r="N6782" s="209">
        <f t="shared" si="0"/>
        <v>2026</v>
      </c>
      <c r="O6782" s="210">
        <f t="shared" si="1"/>
        <v>2</v>
      </c>
      <c r="P6782" s="211" t="str">
        <f>IFERROR(VLOOKUP(F6782,연간집계!D:E,2,FALSE),"")</f>
        <v>감성액자 198</v>
      </c>
    </row>
    <row r="6783" spans="1:16" ht="12.75">
      <c r="A6783" s="201">
        <v>46059.523946759262</v>
      </c>
      <c r="B6783" s="202">
        <v>46059</v>
      </c>
      <c r="C6783" s="203" t="s">
        <v>15197</v>
      </c>
      <c r="D6783" s="203" t="s">
        <v>11</v>
      </c>
      <c r="E6783" s="204" t="s">
        <v>15195</v>
      </c>
      <c r="F6783" s="49" t="s">
        <v>1324</v>
      </c>
      <c r="G6783" s="203">
        <v>1</v>
      </c>
      <c r="H6783" s="203" t="s">
        <v>15196</v>
      </c>
      <c r="I6783" s="205" t="s">
        <v>6241</v>
      </c>
      <c r="J6783" s="206"/>
      <c r="K6783" s="203">
        <v>1</v>
      </c>
      <c r="L6783" s="207" t="s">
        <v>827</v>
      </c>
      <c r="M6783" s="208" t="s">
        <v>1436</v>
      </c>
      <c r="N6783" s="209">
        <f t="shared" si="0"/>
        <v>2026</v>
      </c>
      <c r="O6783" s="210">
        <f t="shared" si="1"/>
        <v>2</v>
      </c>
      <c r="P6783" s="211" t="str">
        <f>IFERROR(VLOOKUP(F6783,연간집계!D:E,2,FALSE),"")</f>
        <v>감성액자 198</v>
      </c>
    </row>
    <row r="6784" spans="1:16" ht="12.75">
      <c r="A6784" s="201">
        <v>46059.533032407409</v>
      </c>
      <c r="B6784" s="202">
        <v>46059</v>
      </c>
      <c r="C6784" s="203" t="s">
        <v>15198</v>
      </c>
      <c r="D6784" s="203" t="s">
        <v>11</v>
      </c>
      <c r="E6784" s="204" t="s">
        <v>15199</v>
      </c>
      <c r="F6784" s="49" t="s">
        <v>838</v>
      </c>
      <c r="G6784" s="203">
        <v>1</v>
      </c>
      <c r="H6784" s="203" t="s">
        <v>15200</v>
      </c>
      <c r="I6784" s="205" t="s">
        <v>1808</v>
      </c>
      <c r="J6784" s="206"/>
      <c r="K6784" s="203">
        <v>24</v>
      </c>
      <c r="L6784" s="207" t="s">
        <v>827</v>
      </c>
      <c r="M6784" s="208" t="s">
        <v>1502</v>
      </c>
      <c r="N6784" s="209">
        <f t="shared" si="0"/>
        <v>2026</v>
      </c>
      <c r="O6784" s="210">
        <f t="shared" si="1"/>
        <v>2</v>
      </c>
      <c r="P6784" s="211" t="str">
        <f>IFERROR(VLOOKUP(F6784,연간집계!D:E,2,FALSE),"")</f>
        <v>스탠다드 포토북 6*8 (하드/무광)</v>
      </c>
    </row>
    <row r="6785" spans="1:16" ht="12.75">
      <c r="A6785" s="201">
        <v>46059.533043981479</v>
      </c>
      <c r="B6785" s="202">
        <v>46059</v>
      </c>
      <c r="C6785" s="203" t="s">
        <v>15201</v>
      </c>
      <c r="D6785" s="203" t="s">
        <v>11</v>
      </c>
      <c r="E6785" s="204" t="s">
        <v>15199</v>
      </c>
      <c r="F6785" s="49" t="s">
        <v>1383</v>
      </c>
      <c r="G6785" s="203">
        <v>1</v>
      </c>
      <c r="H6785" s="203" t="s">
        <v>15200</v>
      </c>
      <c r="I6785" s="205" t="s">
        <v>1501</v>
      </c>
      <c r="J6785" s="206"/>
      <c r="K6785" s="203">
        <v>2</v>
      </c>
      <c r="L6785" s="207" t="s">
        <v>827</v>
      </c>
      <c r="M6785" s="208" t="s">
        <v>1502</v>
      </c>
      <c r="N6785" s="209">
        <f t="shared" si="0"/>
        <v>2026</v>
      </c>
      <c r="O6785" s="210">
        <f t="shared" si="1"/>
        <v>2</v>
      </c>
      <c r="P6785" s="211" t="str">
        <f>IFERROR(VLOOKUP(F6785,연간집계!D:E,2,FALSE),"")</f>
        <v>오늘필름 (무광)</v>
      </c>
    </row>
    <row r="6786" spans="1:16" ht="12.75">
      <c r="A6786" s="201">
        <v>46059.597187500003</v>
      </c>
      <c r="B6786" s="202">
        <v>46059</v>
      </c>
      <c r="C6786" s="203" t="s">
        <v>15202</v>
      </c>
      <c r="D6786" s="203" t="s">
        <v>11</v>
      </c>
      <c r="E6786" s="204" t="s">
        <v>15203</v>
      </c>
      <c r="F6786" s="49" t="s">
        <v>1056</v>
      </c>
      <c r="G6786" s="203">
        <v>1</v>
      </c>
      <c r="H6786" s="203" t="s">
        <v>10900</v>
      </c>
      <c r="I6786" s="205" t="s">
        <v>1440</v>
      </c>
      <c r="J6786" s="206"/>
      <c r="K6786" s="203">
        <v>160</v>
      </c>
      <c r="L6786" s="207" t="s">
        <v>827</v>
      </c>
      <c r="M6786" s="208" t="s">
        <v>1436</v>
      </c>
      <c r="N6786" s="209">
        <f t="shared" si="0"/>
        <v>2026</v>
      </c>
      <c r="O6786" s="210">
        <f t="shared" si="1"/>
        <v>2</v>
      </c>
      <c r="P6786" s="211" t="str">
        <f>IFERROR(VLOOKUP(F6786,연간집계!D:E,2,FALSE),"")</f>
        <v>프리북 150 (소프트)</v>
      </c>
    </row>
    <row r="6787" spans="1:16" ht="12.75">
      <c r="A6787" s="201">
        <v>46059.633287037039</v>
      </c>
      <c r="B6787" s="202">
        <v>46059</v>
      </c>
      <c r="C6787" s="203" t="s">
        <v>15204</v>
      </c>
      <c r="D6787" s="203" t="s">
        <v>11</v>
      </c>
      <c r="E6787" s="204" t="s">
        <v>15205</v>
      </c>
      <c r="F6787" s="49" t="s">
        <v>1051</v>
      </c>
      <c r="G6787" s="203">
        <v>1</v>
      </c>
      <c r="H6787" s="203" t="s">
        <v>79</v>
      </c>
      <c r="I6787" s="205" t="s">
        <v>1440</v>
      </c>
      <c r="J6787" s="206"/>
      <c r="K6787" s="203">
        <v>100</v>
      </c>
      <c r="L6787" s="207" t="s">
        <v>827</v>
      </c>
      <c r="M6787" s="208" t="s">
        <v>1471</v>
      </c>
      <c r="N6787" s="209">
        <f t="shared" si="0"/>
        <v>2026</v>
      </c>
      <c r="O6787" s="210">
        <f t="shared" si="1"/>
        <v>2</v>
      </c>
      <c r="P6787" s="211" t="str">
        <f>IFERROR(VLOOKUP(F6787,연간집계!D:E,2,FALSE),"")</f>
        <v>프리북A4 (하드)</v>
      </c>
    </row>
    <row r="6788" spans="1:16" ht="12.75">
      <c r="A6788" s="201">
        <v>46059.633298611108</v>
      </c>
      <c r="B6788" s="202">
        <v>46059</v>
      </c>
      <c r="C6788" s="203" t="s">
        <v>15206</v>
      </c>
      <c r="D6788" s="203" t="s">
        <v>11</v>
      </c>
      <c r="E6788" s="204" t="s">
        <v>15207</v>
      </c>
      <c r="F6788" s="49" t="s">
        <v>845</v>
      </c>
      <c r="G6788" s="203">
        <v>1</v>
      </c>
      <c r="H6788" s="203" t="s">
        <v>14814</v>
      </c>
      <c r="I6788" s="205" t="s">
        <v>1440</v>
      </c>
      <c r="J6788" s="206"/>
      <c r="K6788" s="203">
        <v>56</v>
      </c>
      <c r="L6788" s="207" t="s">
        <v>827</v>
      </c>
      <c r="M6788" s="208" t="s">
        <v>1436</v>
      </c>
      <c r="N6788" s="209">
        <f t="shared" si="0"/>
        <v>2026</v>
      </c>
      <c r="O6788" s="210">
        <f t="shared" si="1"/>
        <v>2</v>
      </c>
      <c r="P6788" s="211" t="str">
        <f>IFERROR(VLOOKUP(F6788,연간집계!D:E,2,FALSE),"")</f>
        <v>스탠다드 포토북 8*11 (소프트/유광)</v>
      </c>
    </row>
    <row r="6789" spans="1:16" ht="12.75">
      <c r="A6789" s="201">
        <v>46059.678530092591</v>
      </c>
      <c r="B6789" s="202">
        <v>46059</v>
      </c>
      <c r="C6789" s="203" t="s">
        <v>15208</v>
      </c>
      <c r="D6789" s="203" t="s">
        <v>11</v>
      </c>
      <c r="E6789" s="204" t="s">
        <v>15209</v>
      </c>
      <c r="F6789" s="49" t="s">
        <v>838</v>
      </c>
      <c r="G6789" s="203">
        <v>1</v>
      </c>
      <c r="H6789" s="203" t="s">
        <v>15210</v>
      </c>
      <c r="I6789" s="205" t="s">
        <v>3215</v>
      </c>
      <c r="J6789" s="206"/>
      <c r="K6789" s="203">
        <v>26</v>
      </c>
      <c r="L6789" s="207" t="s">
        <v>827</v>
      </c>
      <c r="M6789" s="208" t="s">
        <v>2261</v>
      </c>
      <c r="N6789" s="209">
        <f t="shared" si="0"/>
        <v>2026</v>
      </c>
      <c r="O6789" s="210">
        <f t="shared" si="1"/>
        <v>2</v>
      </c>
      <c r="P6789" s="211" t="str">
        <f>IFERROR(VLOOKUP(F6789,연간집계!D:E,2,FALSE),"")</f>
        <v>스탠다드 포토북 6*8 (하드/무광)</v>
      </c>
    </row>
    <row r="6790" spans="1:16" ht="12.75">
      <c r="A6790" s="201">
        <v>46059.678541666668</v>
      </c>
      <c r="B6790" s="202">
        <v>46059</v>
      </c>
      <c r="C6790" s="203" t="s">
        <v>15211</v>
      </c>
      <c r="D6790" s="203" t="s">
        <v>11</v>
      </c>
      <c r="E6790" s="204" t="s">
        <v>15209</v>
      </c>
      <c r="F6790" s="49" t="s">
        <v>838</v>
      </c>
      <c r="G6790" s="203">
        <v>1</v>
      </c>
      <c r="H6790" s="203" t="s">
        <v>15210</v>
      </c>
      <c r="I6790" s="205" t="s">
        <v>3215</v>
      </c>
      <c r="J6790" s="206"/>
      <c r="K6790" s="203">
        <v>26</v>
      </c>
      <c r="L6790" s="207" t="s">
        <v>827</v>
      </c>
      <c r="M6790" s="208" t="s">
        <v>2261</v>
      </c>
      <c r="N6790" s="209">
        <f t="shared" si="0"/>
        <v>2026</v>
      </c>
      <c r="O6790" s="210">
        <f t="shared" si="1"/>
        <v>2</v>
      </c>
      <c r="P6790" s="211" t="str">
        <f>IFERROR(VLOOKUP(F6790,연간집계!D:E,2,FALSE),"")</f>
        <v>스탠다드 포토북 6*8 (하드/무광)</v>
      </c>
    </row>
    <row r="6791" spans="1:16" ht="12.75">
      <c r="A6791" s="201">
        <v>46059.678553240738</v>
      </c>
      <c r="B6791" s="202">
        <v>46059</v>
      </c>
      <c r="C6791" s="203" t="s">
        <v>15212</v>
      </c>
      <c r="D6791" s="203" t="s">
        <v>11</v>
      </c>
      <c r="E6791" s="204" t="s">
        <v>15209</v>
      </c>
      <c r="F6791" s="49" t="s">
        <v>838</v>
      </c>
      <c r="G6791" s="203">
        <v>1</v>
      </c>
      <c r="H6791" s="203" t="s">
        <v>15210</v>
      </c>
      <c r="I6791" s="205" t="s">
        <v>3215</v>
      </c>
      <c r="J6791" s="206"/>
      <c r="K6791" s="203">
        <v>26</v>
      </c>
      <c r="L6791" s="207" t="s">
        <v>827</v>
      </c>
      <c r="M6791" s="208" t="s">
        <v>2261</v>
      </c>
      <c r="N6791" s="209">
        <f t="shared" si="0"/>
        <v>2026</v>
      </c>
      <c r="O6791" s="210">
        <f t="shared" si="1"/>
        <v>2</v>
      </c>
      <c r="P6791" s="211" t="str">
        <f>IFERROR(VLOOKUP(F6791,연간집계!D:E,2,FALSE),"")</f>
        <v>스탠다드 포토북 6*8 (하드/무광)</v>
      </c>
    </row>
    <row r="6792" spans="1:16" ht="12.75">
      <c r="A6792" s="201">
        <v>46059.702650462961</v>
      </c>
      <c r="B6792" s="202">
        <v>46059</v>
      </c>
      <c r="C6792" s="203" t="s">
        <v>15213</v>
      </c>
      <c r="D6792" s="203" t="s">
        <v>11</v>
      </c>
      <c r="E6792" s="204" t="s">
        <v>15214</v>
      </c>
      <c r="F6792" s="49" t="s">
        <v>1243</v>
      </c>
      <c r="G6792" s="203">
        <v>1</v>
      </c>
      <c r="H6792" s="203" t="s">
        <v>15215</v>
      </c>
      <c r="I6792" s="205" t="s">
        <v>1676</v>
      </c>
      <c r="J6792" s="206"/>
      <c r="K6792" s="203">
        <v>24</v>
      </c>
      <c r="L6792" s="207" t="s">
        <v>828</v>
      </c>
      <c r="M6792" s="208" t="s">
        <v>1851</v>
      </c>
      <c r="N6792" s="209">
        <f t="shared" si="0"/>
        <v>2026</v>
      </c>
      <c r="O6792" s="210">
        <f t="shared" si="1"/>
        <v>2</v>
      </c>
      <c r="P6792" s="211" t="str">
        <f>IFERROR(VLOOKUP(F6792,연간집계!D:E,2,FALSE),"")</f>
        <v>모바일 포토북 150 (여행)</v>
      </c>
    </row>
    <row r="6793" spans="1:16" ht="12.75">
      <c r="A6793" s="201">
        <v>46059.708865740744</v>
      </c>
      <c r="B6793" s="202">
        <v>46059</v>
      </c>
      <c r="C6793" s="203" t="s">
        <v>15216</v>
      </c>
      <c r="D6793" s="203" t="s">
        <v>11</v>
      </c>
      <c r="E6793" s="204" t="s">
        <v>15217</v>
      </c>
      <c r="F6793" s="49" t="s">
        <v>1311</v>
      </c>
      <c r="G6793" s="203">
        <v>1</v>
      </c>
      <c r="H6793" s="203" t="s">
        <v>2939</v>
      </c>
      <c r="I6793" s="205" t="s">
        <v>1440</v>
      </c>
      <c r="J6793" s="208" t="s">
        <v>1444</v>
      </c>
      <c r="K6793" s="203">
        <v>1</v>
      </c>
      <c r="L6793" s="207" t="s">
        <v>827</v>
      </c>
      <c r="M6793" s="208" t="s">
        <v>2261</v>
      </c>
      <c r="N6793" s="209">
        <f t="shared" si="0"/>
        <v>2026</v>
      </c>
      <c r="O6793" s="210">
        <f t="shared" si="1"/>
        <v>2</v>
      </c>
      <c r="P6793" s="211" t="str">
        <f>IFERROR(VLOOKUP(F6793,연간집계!D:E,2,FALSE),"")</f>
        <v>심플액자 203_블랙</v>
      </c>
    </row>
    <row r="6794" spans="1:16" ht="12.75">
      <c r="A6794" s="201">
        <v>46059.709166666667</v>
      </c>
      <c r="B6794" s="202">
        <v>46059</v>
      </c>
      <c r="C6794" s="203" t="s">
        <v>15218</v>
      </c>
      <c r="D6794" s="203" t="s">
        <v>11</v>
      </c>
      <c r="E6794" s="204" t="s">
        <v>15217</v>
      </c>
      <c r="F6794" s="49" t="s">
        <v>1311</v>
      </c>
      <c r="G6794" s="203">
        <v>1</v>
      </c>
      <c r="H6794" s="203" t="s">
        <v>2939</v>
      </c>
      <c r="I6794" s="205" t="s">
        <v>1440</v>
      </c>
      <c r="J6794" s="208" t="s">
        <v>1444</v>
      </c>
      <c r="K6794" s="203">
        <v>1</v>
      </c>
      <c r="L6794" s="207" t="s">
        <v>827</v>
      </c>
      <c r="M6794" s="208" t="s">
        <v>2261</v>
      </c>
      <c r="N6794" s="209">
        <f t="shared" si="0"/>
        <v>2026</v>
      </c>
      <c r="O6794" s="210">
        <f t="shared" si="1"/>
        <v>2</v>
      </c>
      <c r="P6794" s="211" t="str">
        <f>IFERROR(VLOOKUP(F6794,연간집계!D:E,2,FALSE),"")</f>
        <v>심플액자 203_블랙</v>
      </c>
    </row>
    <row r="6795" spans="1:16" ht="12.75">
      <c r="A6795" s="201">
        <v>46059.709189814814</v>
      </c>
      <c r="B6795" s="202">
        <v>46059</v>
      </c>
      <c r="C6795" s="203" t="s">
        <v>15219</v>
      </c>
      <c r="D6795" s="203" t="s">
        <v>11</v>
      </c>
      <c r="E6795" s="204" t="s">
        <v>15217</v>
      </c>
      <c r="F6795" s="49" t="s">
        <v>1311</v>
      </c>
      <c r="G6795" s="203">
        <v>1</v>
      </c>
      <c r="H6795" s="203" t="s">
        <v>2939</v>
      </c>
      <c r="I6795" s="205" t="s">
        <v>1440</v>
      </c>
      <c r="J6795" s="208" t="s">
        <v>1444</v>
      </c>
      <c r="K6795" s="203">
        <v>1</v>
      </c>
      <c r="L6795" s="207" t="s">
        <v>827</v>
      </c>
      <c r="M6795" s="208" t="s">
        <v>2261</v>
      </c>
      <c r="N6795" s="209">
        <f t="shared" si="0"/>
        <v>2026</v>
      </c>
      <c r="O6795" s="210">
        <f t="shared" si="1"/>
        <v>2</v>
      </c>
      <c r="P6795" s="211" t="str">
        <f>IFERROR(VLOOKUP(F6795,연간집계!D:E,2,FALSE),"")</f>
        <v>심플액자 203_블랙</v>
      </c>
    </row>
    <row r="6796" spans="1:16" ht="12.75">
      <c r="A6796" s="201">
        <v>46059.733067129629</v>
      </c>
      <c r="B6796" s="202">
        <v>46059</v>
      </c>
      <c r="C6796" s="203" t="s">
        <v>15220</v>
      </c>
      <c r="D6796" s="203" t="s">
        <v>11</v>
      </c>
      <c r="E6796" s="204" t="s">
        <v>15221</v>
      </c>
      <c r="F6796" s="49" t="s">
        <v>1204</v>
      </c>
      <c r="G6796" s="203">
        <v>1</v>
      </c>
      <c r="H6796" s="203" t="s">
        <v>15222</v>
      </c>
      <c r="I6796" s="205" t="s">
        <v>2085</v>
      </c>
      <c r="J6796" s="208" t="s">
        <v>1787</v>
      </c>
      <c r="K6796" s="203">
        <v>40</v>
      </c>
      <c r="L6796" s="207" t="s">
        <v>827</v>
      </c>
      <c r="M6796" s="208" t="s">
        <v>1645</v>
      </c>
      <c r="N6796" s="209">
        <f t="shared" si="0"/>
        <v>2026</v>
      </c>
      <c r="O6796" s="210">
        <f t="shared" si="1"/>
        <v>2</v>
      </c>
      <c r="P6796" s="211" t="str">
        <f>IFERROR(VLOOKUP(F6796,연간집계!D:E,2,FALSE),"")</f>
        <v>히스토리북_블랙</v>
      </c>
    </row>
    <row r="6797" spans="1:16" ht="12.75">
      <c r="A6797" s="201">
        <v>46059.748136574075</v>
      </c>
      <c r="B6797" s="202">
        <v>46059</v>
      </c>
      <c r="C6797" s="203" t="s">
        <v>15223</v>
      </c>
      <c r="D6797" s="203" t="s">
        <v>11</v>
      </c>
      <c r="E6797" s="204" t="s">
        <v>15224</v>
      </c>
      <c r="F6797" s="49" t="s">
        <v>1383</v>
      </c>
      <c r="G6797" s="203">
        <v>1</v>
      </c>
      <c r="H6797" s="203" t="s">
        <v>12051</v>
      </c>
      <c r="I6797" s="205" t="s">
        <v>1638</v>
      </c>
      <c r="J6797" s="206"/>
      <c r="K6797" s="203">
        <v>2</v>
      </c>
      <c r="L6797" s="207" t="s">
        <v>827</v>
      </c>
      <c r="M6797" s="208" t="s">
        <v>1541</v>
      </c>
      <c r="N6797" s="209">
        <f t="shared" si="0"/>
        <v>2026</v>
      </c>
      <c r="O6797" s="210">
        <f t="shared" si="1"/>
        <v>2</v>
      </c>
      <c r="P6797" s="211" t="str">
        <f>IFERROR(VLOOKUP(F6797,연간집계!D:E,2,FALSE),"")</f>
        <v>오늘필름 (무광)</v>
      </c>
    </row>
    <row r="6798" spans="1:16" ht="12.75">
      <c r="A6798" s="201">
        <v>46059.748148148145</v>
      </c>
      <c r="B6798" s="202">
        <v>46059</v>
      </c>
      <c r="C6798" s="203" t="s">
        <v>15225</v>
      </c>
      <c r="D6798" s="203" t="s">
        <v>11</v>
      </c>
      <c r="E6798" s="204" t="s">
        <v>15224</v>
      </c>
      <c r="F6798" s="49" t="s">
        <v>1383</v>
      </c>
      <c r="G6798" s="203">
        <v>2</v>
      </c>
      <c r="H6798" s="203" t="s">
        <v>12051</v>
      </c>
      <c r="I6798" s="217" t="s">
        <v>1638</v>
      </c>
      <c r="J6798" s="206"/>
      <c r="K6798" s="203">
        <v>2</v>
      </c>
      <c r="L6798" s="207" t="s">
        <v>827</v>
      </c>
      <c r="M6798" s="208" t="s">
        <v>1541</v>
      </c>
      <c r="N6798" s="209">
        <f t="shared" si="0"/>
        <v>2026</v>
      </c>
      <c r="O6798" s="210">
        <f t="shared" si="1"/>
        <v>2</v>
      </c>
      <c r="P6798" s="211" t="str">
        <f>IFERROR(VLOOKUP(F6798,연간집계!D:E,2,FALSE),"")</f>
        <v>오늘필름 (무광)</v>
      </c>
    </row>
    <row r="6799" spans="1:16" ht="12.75">
      <c r="A6799" s="201">
        <v>46059.799027777779</v>
      </c>
      <c r="B6799" s="202">
        <v>46059</v>
      </c>
      <c r="C6799" s="203" t="s">
        <v>15226</v>
      </c>
      <c r="D6799" s="203" t="s">
        <v>11</v>
      </c>
      <c r="E6799" s="204" t="s">
        <v>15227</v>
      </c>
      <c r="F6799" s="49" t="s">
        <v>858</v>
      </c>
      <c r="G6799" s="203">
        <v>1</v>
      </c>
      <c r="H6799" s="203" t="s">
        <v>15228</v>
      </c>
      <c r="I6799" s="205" t="s">
        <v>1475</v>
      </c>
      <c r="J6799" s="206"/>
      <c r="K6799" s="203">
        <v>24</v>
      </c>
      <c r="L6799" s="207" t="s">
        <v>827</v>
      </c>
      <c r="M6799" s="208" t="s">
        <v>4034</v>
      </c>
      <c r="N6799" s="209">
        <f t="shared" si="0"/>
        <v>2026</v>
      </c>
      <c r="O6799" s="210">
        <f t="shared" si="1"/>
        <v>2</v>
      </c>
      <c r="P6799" s="211" t="str">
        <f>IFERROR(VLOOKUP(F6799,연간집계!D:E,2,FALSE),"")</f>
        <v>스탠다드 포토북 8*8 (하드/유광)</v>
      </c>
    </row>
    <row r="6800" spans="1:16" ht="12.75">
      <c r="A6800" s="201">
        <v>46059.799039351848</v>
      </c>
      <c r="B6800" s="202">
        <v>46059</v>
      </c>
      <c r="C6800" s="203" t="s">
        <v>15229</v>
      </c>
      <c r="D6800" s="203" t="s">
        <v>11</v>
      </c>
      <c r="E6800" s="204" t="s">
        <v>15227</v>
      </c>
      <c r="F6800" s="49" t="s">
        <v>858</v>
      </c>
      <c r="G6800" s="203">
        <v>1</v>
      </c>
      <c r="H6800" s="203" t="s">
        <v>15228</v>
      </c>
      <c r="I6800" s="205" t="s">
        <v>1475</v>
      </c>
      <c r="J6800" s="206"/>
      <c r="K6800" s="203">
        <v>24</v>
      </c>
      <c r="L6800" s="207" t="s">
        <v>827</v>
      </c>
      <c r="M6800" s="208" t="s">
        <v>4034</v>
      </c>
      <c r="N6800" s="209">
        <f t="shared" si="0"/>
        <v>2026</v>
      </c>
      <c r="O6800" s="210">
        <f t="shared" si="1"/>
        <v>2</v>
      </c>
      <c r="P6800" s="211" t="str">
        <f>IFERROR(VLOOKUP(F6800,연간집계!D:E,2,FALSE),"")</f>
        <v>스탠다드 포토북 8*8 (하드/유광)</v>
      </c>
    </row>
    <row r="6801" spans="1:16" ht="12.75">
      <c r="A6801" s="201">
        <v>46059.799050925925</v>
      </c>
      <c r="B6801" s="202">
        <v>46059</v>
      </c>
      <c r="C6801" s="203" t="s">
        <v>15230</v>
      </c>
      <c r="D6801" s="203" t="s">
        <v>11</v>
      </c>
      <c r="E6801" s="204" t="s">
        <v>15227</v>
      </c>
      <c r="F6801" s="49" t="s">
        <v>858</v>
      </c>
      <c r="G6801" s="203">
        <v>1</v>
      </c>
      <c r="H6801" s="203" t="s">
        <v>15228</v>
      </c>
      <c r="I6801" s="205" t="s">
        <v>1475</v>
      </c>
      <c r="J6801" s="206"/>
      <c r="K6801" s="203">
        <v>24</v>
      </c>
      <c r="L6801" s="207" t="s">
        <v>827</v>
      </c>
      <c r="M6801" s="208" t="s">
        <v>4034</v>
      </c>
      <c r="N6801" s="209">
        <f t="shared" si="0"/>
        <v>2026</v>
      </c>
      <c r="O6801" s="210">
        <f t="shared" si="1"/>
        <v>2</v>
      </c>
      <c r="P6801" s="211" t="str">
        <f>IFERROR(VLOOKUP(F6801,연간집계!D:E,2,FALSE),"")</f>
        <v>스탠다드 포토북 8*8 (하드/유광)</v>
      </c>
    </row>
    <row r="6802" spans="1:16" ht="12.75">
      <c r="A6802" s="201">
        <v>46059.799062500002</v>
      </c>
      <c r="B6802" s="202">
        <v>46059</v>
      </c>
      <c r="C6802" s="203" t="s">
        <v>15231</v>
      </c>
      <c r="D6802" s="203" t="s">
        <v>11</v>
      </c>
      <c r="E6802" s="204" t="s">
        <v>15227</v>
      </c>
      <c r="F6802" s="49" t="s">
        <v>858</v>
      </c>
      <c r="G6802" s="203">
        <v>1</v>
      </c>
      <c r="H6802" s="203" t="s">
        <v>15228</v>
      </c>
      <c r="I6802" s="205" t="s">
        <v>1475</v>
      </c>
      <c r="J6802" s="206"/>
      <c r="K6802" s="203">
        <v>24</v>
      </c>
      <c r="L6802" s="207" t="s">
        <v>827</v>
      </c>
      <c r="M6802" s="208" t="s">
        <v>4034</v>
      </c>
      <c r="N6802" s="209">
        <f t="shared" si="0"/>
        <v>2026</v>
      </c>
      <c r="O6802" s="210">
        <f t="shared" si="1"/>
        <v>2</v>
      </c>
      <c r="P6802" s="211" t="str">
        <f>IFERROR(VLOOKUP(F6802,연간집계!D:E,2,FALSE),"")</f>
        <v>스탠다드 포토북 8*8 (하드/유광)</v>
      </c>
    </row>
    <row r="6803" spans="1:16" ht="12.75">
      <c r="A6803" s="201">
        <v>46059.799085648148</v>
      </c>
      <c r="B6803" s="202">
        <v>46059</v>
      </c>
      <c r="C6803" s="203" t="s">
        <v>15232</v>
      </c>
      <c r="D6803" s="203" t="s">
        <v>11</v>
      </c>
      <c r="E6803" s="204" t="s">
        <v>15227</v>
      </c>
      <c r="F6803" s="49" t="s">
        <v>858</v>
      </c>
      <c r="G6803" s="203">
        <v>1</v>
      </c>
      <c r="H6803" s="203" t="s">
        <v>15228</v>
      </c>
      <c r="I6803" s="205" t="s">
        <v>1475</v>
      </c>
      <c r="J6803" s="206"/>
      <c r="K6803" s="203">
        <v>24</v>
      </c>
      <c r="L6803" s="207" t="s">
        <v>827</v>
      </c>
      <c r="M6803" s="208" t="s">
        <v>4034</v>
      </c>
      <c r="N6803" s="209">
        <f t="shared" si="0"/>
        <v>2026</v>
      </c>
      <c r="O6803" s="210">
        <f t="shared" si="1"/>
        <v>2</v>
      </c>
      <c r="P6803" s="211" t="str">
        <f>IFERROR(VLOOKUP(F6803,연간집계!D:E,2,FALSE),"")</f>
        <v>스탠다드 포토북 8*8 (하드/유광)</v>
      </c>
    </row>
    <row r="6804" spans="1:16" ht="12.75">
      <c r="A6804" s="201">
        <v>46059.799097222225</v>
      </c>
      <c r="B6804" s="202">
        <v>46059</v>
      </c>
      <c r="C6804" s="203" t="s">
        <v>15233</v>
      </c>
      <c r="D6804" s="203" t="s">
        <v>11</v>
      </c>
      <c r="E6804" s="204" t="s">
        <v>15227</v>
      </c>
      <c r="F6804" s="49" t="s">
        <v>858</v>
      </c>
      <c r="G6804" s="203">
        <v>1</v>
      </c>
      <c r="H6804" s="203" t="s">
        <v>15228</v>
      </c>
      <c r="I6804" s="205" t="s">
        <v>1475</v>
      </c>
      <c r="J6804" s="206"/>
      <c r="K6804" s="203">
        <v>24</v>
      </c>
      <c r="L6804" s="207" t="s">
        <v>827</v>
      </c>
      <c r="M6804" s="208" t="s">
        <v>4034</v>
      </c>
      <c r="N6804" s="209">
        <f t="shared" si="0"/>
        <v>2026</v>
      </c>
      <c r="O6804" s="210">
        <f t="shared" si="1"/>
        <v>2</v>
      </c>
      <c r="P6804" s="211" t="str">
        <f>IFERROR(VLOOKUP(F6804,연간집계!D:E,2,FALSE),"")</f>
        <v>스탠다드 포토북 8*8 (하드/유광)</v>
      </c>
    </row>
    <row r="6805" spans="1:16" ht="12.75">
      <c r="A6805" s="201">
        <v>46059.799108796295</v>
      </c>
      <c r="B6805" s="202">
        <v>46059</v>
      </c>
      <c r="C6805" s="203" t="s">
        <v>15234</v>
      </c>
      <c r="D6805" s="203" t="s">
        <v>11</v>
      </c>
      <c r="E6805" s="204" t="s">
        <v>15227</v>
      </c>
      <c r="F6805" s="49" t="s">
        <v>858</v>
      </c>
      <c r="G6805" s="203">
        <v>1</v>
      </c>
      <c r="H6805" s="203" t="s">
        <v>15228</v>
      </c>
      <c r="I6805" s="205" t="s">
        <v>1475</v>
      </c>
      <c r="J6805" s="206"/>
      <c r="K6805" s="203">
        <v>24</v>
      </c>
      <c r="L6805" s="207" t="s">
        <v>827</v>
      </c>
      <c r="M6805" s="208" t="s">
        <v>4034</v>
      </c>
      <c r="N6805" s="209">
        <f t="shared" si="0"/>
        <v>2026</v>
      </c>
      <c r="O6805" s="210">
        <f t="shared" si="1"/>
        <v>2</v>
      </c>
      <c r="P6805" s="211" t="str">
        <f>IFERROR(VLOOKUP(F6805,연간집계!D:E,2,FALSE),"")</f>
        <v>스탠다드 포토북 8*8 (하드/유광)</v>
      </c>
    </row>
    <row r="6806" spans="1:16" ht="12.75">
      <c r="A6806" s="201">
        <v>46059.799120370371</v>
      </c>
      <c r="B6806" s="202">
        <v>46059</v>
      </c>
      <c r="C6806" s="203" t="s">
        <v>15235</v>
      </c>
      <c r="D6806" s="203" t="s">
        <v>11</v>
      </c>
      <c r="E6806" s="204" t="s">
        <v>15227</v>
      </c>
      <c r="F6806" s="49" t="s">
        <v>838</v>
      </c>
      <c r="G6806" s="203">
        <v>1</v>
      </c>
      <c r="H6806" s="203" t="s">
        <v>15228</v>
      </c>
      <c r="I6806" s="205" t="s">
        <v>1475</v>
      </c>
      <c r="J6806" s="206"/>
      <c r="K6806" s="203">
        <v>24</v>
      </c>
      <c r="L6806" s="207" t="s">
        <v>827</v>
      </c>
      <c r="M6806" s="208" t="s">
        <v>4034</v>
      </c>
      <c r="N6806" s="209">
        <f t="shared" si="0"/>
        <v>2026</v>
      </c>
      <c r="O6806" s="210">
        <f t="shared" si="1"/>
        <v>2</v>
      </c>
      <c r="P6806" s="211" t="str">
        <f>IFERROR(VLOOKUP(F6806,연간집계!D:E,2,FALSE),"")</f>
        <v>스탠다드 포토북 6*8 (하드/무광)</v>
      </c>
    </row>
    <row r="6807" spans="1:16" ht="12.75">
      <c r="A6807" s="201">
        <v>46059.799131944441</v>
      </c>
      <c r="B6807" s="202">
        <v>46059</v>
      </c>
      <c r="C6807" s="203" t="s">
        <v>15236</v>
      </c>
      <c r="D6807" s="203" t="s">
        <v>11</v>
      </c>
      <c r="E6807" s="204" t="s">
        <v>15227</v>
      </c>
      <c r="F6807" s="49" t="s">
        <v>840</v>
      </c>
      <c r="G6807" s="203">
        <v>1</v>
      </c>
      <c r="H6807" s="203" t="s">
        <v>15228</v>
      </c>
      <c r="I6807" s="205" t="s">
        <v>1475</v>
      </c>
      <c r="J6807" s="206"/>
      <c r="K6807" s="203">
        <v>24</v>
      </c>
      <c r="L6807" s="207" t="s">
        <v>827</v>
      </c>
      <c r="M6807" s="208" t="s">
        <v>4034</v>
      </c>
      <c r="N6807" s="209">
        <f t="shared" si="0"/>
        <v>2026</v>
      </c>
      <c r="O6807" s="210">
        <f t="shared" si="1"/>
        <v>2</v>
      </c>
      <c r="P6807" s="211" t="str">
        <f>IFERROR(VLOOKUP(F6807,연간집계!D:E,2,FALSE),"")</f>
        <v>스탠다드 포토북 6*8 (하드/유광)</v>
      </c>
    </row>
    <row r="6808" spans="1:16" ht="12.75">
      <c r="A6808" s="201">
        <v>46059.799143518518</v>
      </c>
      <c r="B6808" s="202">
        <v>46059</v>
      </c>
      <c r="C6808" s="203" t="s">
        <v>15237</v>
      </c>
      <c r="D6808" s="203" t="s">
        <v>11</v>
      </c>
      <c r="E6808" s="204" t="s">
        <v>15227</v>
      </c>
      <c r="F6808" s="49" t="s">
        <v>840</v>
      </c>
      <c r="G6808" s="203">
        <v>1</v>
      </c>
      <c r="H6808" s="203" t="s">
        <v>15228</v>
      </c>
      <c r="I6808" s="205" t="s">
        <v>1475</v>
      </c>
      <c r="J6808" s="206"/>
      <c r="K6808" s="203">
        <v>24</v>
      </c>
      <c r="L6808" s="207" t="s">
        <v>827</v>
      </c>
      <c r="M6808" s="208" t="s">
        <v>4034</v>
      </c>
      <c r="N6808" s="209">
        <f t="shared" si="0"/>
        <v>2026</v>
      </c>
      <c r="O6808" s="210">
        <f t="shared" si="1"/>
        <v>2</v>
      </c>
      <c r="P6808" s="211" t="str">
        <f>IFERROR(VLOOKUP(F6808,연간집계!D:E,2,FALSE),"")</f>
        <v>스탠다드 포토북 6*8 (하드/유광)</v>
      </c>
    </row>
    <row r="6809" spans="1:16" ht="12.75">
      <c r="A6809" s="201">
        <v>46059.799155092594</v>
      </c>
      <c r="B6809" s="202">
        <v>46059</v>
      </c>
      <c r="C6809" s="203" t="s">
        <v>15238</v>
      </c>
      <c r="D6809" s="203" t="s">
        <v>11</v>
      </c>
      <c r="E6809" s="204" t="s">
        <v>15227</v>
      </c>
      <c r="F6809" s="49" t="s">
        <v>840</v>
      </c>
      <c r="G6809" s="203">
        <v>1</v>
      </c>
      <c r="H6809" s="203" t="s">
        <v>15228</v>
      </c>
      <c r="I6809" s="205" t="s">
        <v>1475</v>
      </c>
      <c r="J6809" s="206"/>
      <c r="K6809" s="203">
        <v>24</v>
      </c>
      <c r="L6809" s="207" t="s">
        <v>827</v>
      </c>
      <c r="M6809" s="208" t="s">
        <v>4034</v>
      </c>
      <c r="N6809" s="209">
        <f t="shared" si="0"/>
        <v>2026</v>
      </c>
      <c r="O6809" s="210">
        <f t="shared" si="1"/>
        <v>2</v>
      </c>
      <c r="P6809" s="211" t="str">
        <f>IFERROR(VLOOKUP(F6809,연간집계!D:E,2,FALSE),"")</f>
        <v>스탠다드 포토북 6*8 (하드/유광)</v>
      </c>
    </row>
    <row r="6810" spans="1:16" ht="12.75">
      <c r="A6810" s="201">
        <v>46059.799166666664</v>
      </c>
      <c r="B6810" s="202">
        <v>46059</v>
      </c>
      <c r="C6810" s="203" t="s">
        <v>15239</v>
      </c>
      <c r="D6810" s="203" t="s">
        <v>11</v>
      </c>
      <c r="E6810" s="204" t="s">
        <v>15227</v>
      </c>
      <c r="F6810" s="49" t="s">
        <v>858</v>
      </c>
      <c r="G6810" s="203">
        <v>1</v>
      </c>
      <c r="H6810" s="203" t="s">
        <v>15228</v>
      </c>
      <c r="I6810" s="205" t="s">
        <v>1475</v>
      </c>
      <c r="J6810" s="206"/>
      <c r="K6810" s="203">
        <v>24</v>
      </c>
      <c r="L6810" s="207" t="s">
        <v>827</v>
      </c>
      <c r="M6810" s="208" t="s">
        <v>4034</v>
      </c>
      <c r="N6810" s="209">
        <f t="shared" si="0"/>
        <v>2026</v>
      </c>
      <c r="O6810" s="210">
        <f t="shared" si="1"/>
        <v>2</v>
      </c>
      <c r="P6810" s="211" t="str">
        <f>IFERROR(VLOOKUP(F6810,연간집계!D:E,2,FALSE),"")</f>
        <v>스탠다드 포토북 8*8 (하드/유광)</v>
      </c>
    </row>
    <row r="6811" spans="1:16" ht="12.75">
      <c r="A6811" s="201">
        <v>46059.799178240741</v>
      </c>
      <c r="B6811" s="202">
        <v>46059</v>
      </c>
      <c r="C6811" s="203" t="s">
        <v>15240</v>
      </c>
      <c r="D6811" s="203" t="s">
        <v>11</v>
      </c>
      <c r="E6811" s="204" t="s">
        <v>15227</v>
      </c>
      <c r="F6811" s="49" t="s">
        <v>858</v>
      </c>
      <c r="G6811" s="203">
        <v>1</v>
      </c>
      <c r="H6811" s="203" t="s">
        <v>15228</v>
      </c>
      <c r="I6811" s="205" t="s">
        <v>1475</v>
      </c>
      <c r="J6811" s="206"/>
      <c r="K6811" s="203">
        <v>24</v>
      </c>
      <c r="L6811" s="207" t="s">
        <v>827</v>
      </c>
      <c r="M6811" s="208" t="s">
        <v>4034</v>
      </c>
      <c r="N6811" s="209">
        <f t="shared" si="0"/>
        <v>2026</v>
      </c>
      <c r="O6811" s="210">
        <f t="shared" si="1"/>
        <v>2</v>
      </c>
      <c r="P6811" s="211" t="str">
        <f>IFERROR(VLOOKUP(F6811,연간집계!D:E,2,FALSE),"")</f>
        <v>스탠다드 포토북 8*8 (하드/유광)</v>
      </c>
    </row>
    <row r="6812" spans="1:16" ht="12.75">
      <c r="A6812" s="201">
        <v>46059.799189814818</v>
      </c>
      <c r="B6812" s="202">
        <v>46059</v>
      </c>
      <c r="C6812" s="203" t="s">
        <v>15241</v>
      </c>
      <c r="D6812" s="203" t="s">
        <v>11</v>
      </c>
      <c r="E6812" s="204" t="s">
        <v>15227</v>
      </c>
      <c r="F6812" s="49" t="s">
        <v>858</v>
      </c>
      <c r="G6812" s="203">
        <v>1</v>
      </c>
      <c r="H6812" s="203" t="s">
        <v>15228</v>
      </c>
      <c r="I6812" s="205" t="s">
        <v>1475</v>
      </c>
      <c r="J6812" s="206"/>
      <c r="K6812" s="203">
        <v>24</v>
      </c>
      <c r="L6812" s="207" t="s">
        <v>827</v>
      </c>
      <c r="M6812" s="208" t="s">
        <v>4034</v>
      </c>
      <c r="N6812" s="209">
        <f t="shared" si="0"/>
        <v>2026</v>
      </c>
      <c r="O6812" s="210">
        <f t="shared" si="1"/>
        <v>2</v>
      </c>
      <c r="P6812" s="211" t="str">
        <f>IFERROR(VLOOKUP(F6812,연간집계!D:E,2,FALSE),"")</f>
        <v>스탠다드 포토북 8*8 (하드/유광)</v>
      </c>
    </row>
    <row r="6813" spans="1:16" ht="12.75">
      <c r="A6813" s="201">
        <v>46059.799212962964</v>
      </c>
      <c r="B6813" s="202">
        <v>46059</v>
      </c>
      <c r="C6813" s="203" t="s">
        <v>15242</v>
      </c>
      <c r="D6813" s="203" t="s">
        <v>11</v>
      </c>
      <c r="E6813" s="204" t="s">
        <v>15227</v>
      </c>
      <c r="F6813" s="49" t="s">
        <v>858</v>
      </c>
      <c r="G6813" s="203">
        <v>1</v>
      </c>
      <c r="H6813" s="203" t="s">
        <v>15228</v>
      </c>
      <c r="I6813" s="205" t="s">
        <v>1475</v>
      </c>
      <c r="J6813" s="206"/>
      <c r="K6813" s="203">
        <v>24</v>
      </c>
      <c r="L6813" s="207" t="s">
        <v>827</v>
      </c>
      <c r="M6813" s="208" t="s">
        <v>4034</v>
      </c>
      <c r="N6813" s="209">
        <f t="shared" si="0"/>
        <v>2026</v>
      </c>
      <c r="O6813" s="210">
        <f t="shared" si="1"/>
        <v>2</v>
      </c>
      <c r="P6813" s="211" t="str">
        <f>IFERROR(VLOOKUP(F6813,연간집계!D:E,2,FALSE),"")</f>
        <v>스탠다드 포토북 8*8 (하드/유광)</v>
      </c>
    </row>
    <row r="6814" spans="1:16" ht="12.75">
      <c r="A6814" s="201">
        <v>46059.799224537041</v>
      </c>
      <c r="B6814" s="202">
        <v>46059</v>
      </c>
      <c r="C6814" s="203" t="s">
        <v>15243</v>
      </c>
      <c r="D6814" s="203" t="s">
        <v>11</v>
      </c>
      <c r="E6814" s="204" t="s">
        <v>15227</v>
      </c>
      <c r="F6814" s="49" t="s">
        <v>858</v>
      </c>
      <c r="G6814" s="203">
        <v>1</v>
      </c>
      <c r="H6814" s="203" t="s">
        <v>15228</v>
      </c>
      <c r="I6814" s="205" t="s">
        <v>1475</v>
      </c>
      <c r="J6814" s="206"/>
      <c r="K6814" s="203">
        <v>24</v>
      </c>
      <c r="L6814" s="207" t="s">
        <v>827</v>
      </c>
      <c r="M6814" s="208" t="s">
        <v>4034</v>
      </c>
      <c r="N6814" s="209">
        <f t="shared" si="0"/>
        <v>2026</v>
      </c>
      <c r="O6814" s="210">
        <f t="shared" si="1"/>
        <v>2</v>
      </c>
      <c r="P6814" s="211" t="str">
        <f>IFERROR(VLOOKUP(F6814,연간집계!D:E,2,FALSE),"")</f>
        <v>스탠다드 포토북 8*8 (하드/유광)</v>
      </c>
    </row>
    <row r="6815" spans="1:16" ht="12.75">
      <c r="A6815" s="201">
        <v>46059.79923611111</v>
      </c>
      <c r="B6815" s="202">
        <v>46059</v>
      </c>
      <c r="C6815" s="203" t="s">
        <v>15244</v>
      </c>
      <c r="D6815" s="203" t="s">
        <v>11</v>
      </c>
      <c r="E6815" s="204" t="s">
        <v>15227</v>
      </c>
      <c r="F6815" s="49" t="s">
        <v>858</v>
      </c>
      <c r="G6815" s="203">
        <v>1</v>
      </c>
      <c r="H6815" s="203" t="s">
        <v>15228</v>
      </c>
      <c r="I6815" s="205" t="s">
        <v>1475</v>
      </c>
      <c r="J6815" s="206"/>
      <c r="K6815" s="203">
        <v>24</v>
      </c>
      <c r="L6815" s="207" t="s">
        <v>827</v>
      </c>
      <c r="M6815" s="208" t="s">
        <v>4034</v>
      </c>
      <c r="N6815" s="209">
        <f t="shared" si="0"/>
        <v>2026</v>
      </c>
      <c r="O6815" s="210">
        <f t="shared" si="1"/>
        <v>2</v>
      </c>
      <c r="P6815" s="211" t="str">
        <f>IFERROR(VLOOKUP(F6815,연간집계!D:E,2,FALSE),"")</f>
        <v>스탠다드 포토북 8*8 (하드/유광)</v>
      </c>
    </row>
    <row r="6816" spans="1:16" ht="12.75">
      <c r="A6816" s="201">
        <v>46059.826122685183</v>
      </c>
      <c r="B6816" s="202">
        <v>46059</v>
      </c>
      <c r="C6816" s="203" t="s">
        <v>15245</v>
      </c>
      <c r="D6816" s="203" t="s">
        <v>11</v>
      </c>
      <c r="E6816" s="204" t="s">
        <v>15246</v>
      </c>
      <c r="F6816" s="49" t="s">
        <v>838</v>
      </c>
      <c r="G6816" s="203">
        <v>1</v>
      </c>
      <c r="H6816" s="203" t="s">
        <v>15247</v>
      </c>
      <c r="I6816" s="205" t="s">
        <v>1453</v>
      </c>
      <c r="J6816" s="206"/>
      <c r="K6816" s="203">
        <v>40</v>
      </c>
      <c r="L6816" s="207" t="s">
        <v>827</v>
      </c>
      <c r="M6816" s="208" t="s">
        <v>1493</v>
      </c>
      <c r="N6816" s="209">
        <f t="shared" si="0"/>
        <v>2026</v>
      </c>
      <c r="O6816" s="210">
        <f t="shared" si="1"/>
        <v>2</v>
      </c>
      <c r="P6816" s="211" t="str">
        <f>IFERROR(VLOOKUP(F6816,연간집계!D:E,2,FALSE),"")</f>
        <v>스탠다드 포토북 6*8 (하드/무광)</v>
      </c>
    </row>
    <row r="6817" spans="1:16" ht="12.75">
      <c r="A6817" s="201">
        <v>46059.939525462964</v>
      </c>
      <c r="B6817" s="202">
        <v>46059</v>
      </c>
      <c r="C6817" s="203" t="s">
        <v>15248</v>
      </c>
      <c r="D6817" s="203" t="s">
        <v>11</v>
      </c>
      <c r="E6817" s="204" t="s">
        <v>15249</v>
      </c>
      <c r="F6817" s="49" t="s">
        <v>1299</v>
      </c>
      <c r="G6817" s="203">
        <v>1</v>
      </c>
      <c r="H6817" s="203" t="s">
        <v>5956</v>
      </c>
      <c r="I6817" s="205" t="s">
        <v>5156</v>
      </c>
      <c r="J6817" s="206"/>
      <c r="K6817" s="203">
        <v>15</v>
      </c>
      <c r="L6817" s="207" t="s">
        <v>828</v>
      </c>
      <c r="M6817" s="208" t="s">
        <v>1481</v>
      </c>
      <c r="N6817" s="209">
        <f t="shared" si="0"/>
        <v>2026</v>
      </c>
      <c r="O6817" s="210">
        <f t="shared" si="1"/>
        <v>2</v>
      </c>
      <c r="P6817" s="211" t="str">
        <f>IFERROR(VLOOKUP(F6817,연간집계!D:E,2,FALSE),"")</f>
        <v>PCMS_우드월캘린더</v>
      </c>
    </row>
    <row r="6818" spans="1:16" ht="12.75">
      <c r="A6818" s="201">
        <v>46060.008206018516</v>
      </c>
      <c r="B6818" s="202">
        <v>46060</v>
      </c>
      <c r="C6818" s="203" t="s">
        <v>15250</v>
      </c>
      <c r="D6818" s="203" t="s">
        <v>11</v>
      </c>
      <c r="E6818" s="204" t="s">
        <v>15251</v>
      </c>
      <c r="F6818" s="49" t="s">
        <v>885</v>
      </c>
      <c r="G6818" s="203">
        <v>1</v>
      </c>
      <c r="H6818" s="203" t="s">
        <v>15252</v>
      </c>
      <c r="I6818" s="205" t="s">
        <v>1440</v>
      </c>
      <c r="J6818" s="206"/>
      <c r="K6818" s="203">
        <v>54</v>
      </c>
      <c r="L6818" s="207" t="s">
        <v>827</v>
      </c>
      <c r="M6818" s="208" t="s">
        <v>1436</v>
      </c>
      <c r="N6818" s="209">
        <f t="shared" si="0"/>
        <v>2026</v>
      </c>
      <c r="O6818" s="210">
        <f t="shared" si="1"/>
        <v>2</v>
      </c>
      <c r="P6818" s="211" t="str">
        <f>IFERROR(VLOOKUP(F6818,연간집계!D:E,2,FALSE),"")</f>
        <v>마이트립북 150</v>
      </c>
    </row>
    <row r="6819" spans="1:16" ht="12.75">
      <c r="A6819" s="201">
        <v>46060.044004629628</v>
      </c>
      <c r="B6819" s="202">
        <v>46060</v>
      </c>
      <c r="C6819" s="203" t="s">
        <v>15253</v>
      </c>
      <c r="D6819" s="203" t="s">
        <v>11</v>
      </c>
      <c r="E6819" s="204" t="s">
        <v>15254</v>
      </c>
      <c r="F6819" s="49" t="s">
        <v>1284</v>
      </c>
      <c r="G6819" s="203">
        <v>3</v>
      </c>
      <c r="H6819" s="203" t="s">
        <v>634</v>
      </c>
      <c r="I6819" s="205" t="s">
        <v>2297</v>
      </c>
      <c r="J6819" s="206"/>
      <c r="K6819" s="203">
        <v>26</v>
      </c>
      <c r="L6819" s="207" t="s">
        <v>827</v>
      </c>
      <c r="M6819" s="208" t="s">
        <v>1645</v>
      </c>
      <c r="N6819" s="209">
        <f t="shared" si="0"/>
        <v>2026</v>
      </c>
      <c r="O6819" s="210">
        <f t="shared" si="1"/>
        <v>2</v>
      </c>
      <c r="P6819" s="211" t="str">
        <f>IFERROR(VLOOKUP(F6819,연간집계!D:E,2,FALSE),"")</f>
        <v>PCMS_스탠다드캘린더</v>
      </c>
    </row>
    <row r="6820" spans="1:16" ht="12.75">
      <c r="A6820" s="201">
        <v>46060.044016203705</v>
      </c>
      <c r="B6820" s="202">
        <v>46060</v>
      </c>
      <c r="C6820" s="203" t="s">
        <v>15255</v>
      </c>
      <c r="D6820" s="203" t="s">
        <v>11</v>
      </c>
      <c r="E6820" s="204" t="s">
        <v>15254</v>
      </c>
      <c r="F6820" s="49" t="s">
        <v>1331</v>
      </c>
      <c r="G6820" s="203">
        <v>1</v>
      </c>
      <c r="H6820" s="203" t="s">
        <v>634</v>
      </c>
      <c r="I6820" s="205" t="s">
        <v>1440</v>
      </c>
      <c r="J6820" s="205" t="s">
        <v>15256</v>
      </c>
      <c r="K6820" s="203">
        <v>1</v>
      </c>
      <c r="L6820" s="207" t="s">
        <v>827</v>
      </c>
      <c r="M6820" s="208" t="s">
        <v>1645</v>
      </c>
      <c r="N6820" s="209">
        <f t="shared" si="0"/>
        <v>2026</v>
      </c>
      <c r="O6820" s="210">
        <f t="shared" si="1"/>
        <v>2</v>
      </c>
      <c r="P6820" s="211" t="str">
        <f>IFERROR(VLOOKUP(F6820,연간집계!D:E,2,FALSE),"")</f>
        <v>아크릴액자 A2 (가로)</v>
      </c>
    </row>
    <row r="6821" spans="1:16" ht="12.75">
      <c r="A6821" s="201">
        <v>46060.11859953704</v>
      </c>
      <c r="B6821" s="202">
        <v>46060</v>
      </c>
      <c r="C6821" s="203" t="s">
        <v>15257</v>
      </c>
      <c r="D6821" s="203" t="s">
        <v>11</v>
      </c>
      <c r="E6821" s="204" t="s">
        <v>15258</v>
      </c>
      <c r="F6821" s="49" t="s">
        <v>162</v>
      </c>
      <c r="G6821" s="203">
        <v>1</v>
      </c>
      <c r="H6821" s="203" t="s">
        <v>15259</v>
      </c>
      <c r="I6821" s="205" t="s">
        <v>2206</v>
      </c>
      <c r="J6821" s="206"/>
      <c r="K6821" s="203">
        <v>48</v>
      </c>
      <c r="L6821" s="207" t="s">
        <v>827</v>
      </c>
      <c r="M6821" s="208" t="s">
        <v>1541</v>
      </c>
      <c r="N6821" s="209">
        <f t="shared" si="0"/>
        <v>2026</v>
      </c>
      <c r="O6821" s="210">
        <f t="shared" si="1"/>
        <v>2</v>
      </c>
      <c r="P6821" s="211" t="str">
        <f>IFERROR(VLOOKUP(F6821,연간집계!D:E,2,FALSE),"")</f>
        <v>러브데이북 (퓨어아이보리/기본)</v>
      </c>
    </row>
    <row r="6822" spans="1:16" ht="12.75">
      <c r="A6822" s="201">
        <v>46060.420335648145</v>
      </c>
      <c r="B6822" s="202">
        <v>46060</v>
      </c>
      <c r="C6822" s="203" t="s">
        <v>15260</v>
      </c>
      <c r="D6822" s="203" t="s">
        <v>11</v>
      </c>
      <c r="E6822" s="204" t="s">
        <v>15261</v>
      </c>
      <c r="F6822" s="49" t="s">
        <v>882</v>
      </c>
      <c r="G6822" s="203">
        <v>3</v>
      </c>
      <c r="H6822" s="203" t="s">
        <v>15262</v>
      </c>
      <c r="I6822" s="205" t="s">
        <v>1453</v>
      </c>
      <c r="J6822" s="208" t="s">
        <v>8593</v>
      </c>
      <c r="K6822" s="203">
        <v>68</v>
      </c>
      <c r="L6822" s="207" t="s">
        <v>827</v>
      </c>
      <c r="M6822" s="208" t="s">
        <v>1449</v>
      </c>
      <c r="N6822" s="209">
        <f t="shared" si="0"/>
        <v>2026</v>
      </c>
      <c r="O6822" s="210">
        <f t="shared" si="1"/>
        <v>2</v>
      </c>
      <c r="P6822" s="211" t="str">
        <f>IFERROR(VLOOKUP(F6822,연간집계!D:E,2,FALSE),"")</f>
        <v>레코드북 198</v>
      </c>
    </row>
    <row r="6823" spans="1:16" ht="12.75">
      <c r="A6823" s="201">
        <v>46060.420358796298</v>
      </c>
      <c r="B6823" s="202">
        <v>46060</v>
      </c>
      <c r="C6823" s="203" t="s">
        <v>15263</v>
      </c>
      <c r="D6823" s="203" t="s">
        <v>11</v>
      </c>
      <c r="E6823" s="204" t="s">
        <v>15261</v>
      </c>
      <c r="F6823" s="49" t="s">
        <v>882</v>
      </c>
      <c r="G6823" s="203">
        <v>2</v>
      </c>
      <c r="H6823" s="203" t="s">
        <v>15262</v>
      </c>
      <c r="I6823" s="205" t="s">
        <v>3636</v>
      </c>
      <c r="J6823" s="208" t="s">
        <v>8303</v>
      </c>
      <c r="K6823" s="203">
        <v>58</v>
      </c>
      <c r="L6823" s="207" t="s">
        <v>827</v>
      </c>
      <c r="M6823" s="208" t="s">
        <v>1449</v>
      </c>
      <c r="N6823" s="209">
        <f t="shared" si="0"/>
        <v>2026</v>
      </c>
      <c r="O6823" s="210">
        <f t="shared" si="1"/>
        <v>2</v>
      </c>
      <c r="P6823" s="211" t="str">
        <f>IFERROR(VLOOKUP(F6823,연간집계!D:E,2,FALSE),"")</f>
        <v>레코드북 198</v>
      </c>
    </row>
    <row r="6824" spans="1:16" ht="12.75">
      <c r="A6824" s="201">
        <v>46060.42633101852</v>
      </c>
      <c r="B6824" s="202">
        <v>46060</v>
      </c>
      <c r="C6824" s="203" t="s">
        <v>15264</v>
      </c>
      <c r="D6824" s="203" t="s">
        <v>11</v>
      </c>
      <c r="E6824" s="204" t="s">
        <v>15265</v>
      </c>
      <c r="F6824" s="49" t="s">
        <v>74</v>
      </c>
      <c r="G6824" s="203">
        <v>1</v>
      </c>
      <c r="H6824" s="203" t="s">
        <v>15266</v>
      </c>
      <c r="I6824" s="205" t="s">
        <v>1440</v>
      </c>
      <c r="J6824" s="208" t="s">
        <v>1444</v>
      </c>
      <c r="K6824" s="203">
        <v>46</v>
      </c>
      <c r="L6824" s="207" t="s">
        <v>827</v>
      </c>
      <c r="M6824" s="208" t="s">
        <v>1645</v>
      </c>
      <c r="N6824" s="209">
        <f t="shared" si="0"/>
        <v>2026</v>
      </c>
      <c r="O6824" s="210">
        <f t="shared" si="1"/>
        <v>2</v>
      </c>
      <c r="P6824" s="211" t="str">
        <f>IFERROR(VLOOKUP(F6824,연간집계!D:E,2,FALSE),"")</f>
        <v>포토그랩스pro 210</v>
      </c>
    </row>
    <row r="6825" spans="1:16" ht="12.75">
      <c r="A6825" s="201">
        <v>46060.512800925928</v>
      </c>
      <c r="B6825" s="202">
        <v>46060</v>
      </c>
      <c r="C6825" s="203" t="s">
        <v>15267</v>
      </c>
      <c r="D6825" s="203" t="s">
        <v>11</v>
      </c>
      <c r="E6825" s="204" t="s">
        <v>15268</v>
      </c>
      <c r="F6825" s="49" t="s">
        <v>1347</v>
      </c>
      <c r="G6825" s="203">
        <v>1</v>
      </c>
      <c r="H6825" s="203" t="s">
        <v>13439</v>
      </c>
      <c r="I6825" s="205" t="s">
        <v>2731</v>
      </c>
      <c r="J6825" s="208" t="s">
        <v>7288</v>
      </c>
      <c r="K6825" s="203">
        <v>1</v>
      </c>
      <c r="L6825" s="207" t="s">
        <v>828</v>
      </c>
      <c r="M6825" s="208" t="s">
        <v>2216</v>
      </c>
      <c r="N6825" s="209">
        <f t="shared" si="0"/>
        <v>2026</v>
      </c>
      <c r="O6825" s="210">
        <f t="shared" si="1"/>
        <v>2</v>
      </c>
      <c r="P6825" s="211" t="str">
        <f>IFERROR(VLOOKUP(F6825,연간집계!D:E,2,FALSE),"")</f>
        <v>아크릴키링</v>
      </c>
    </row>
    <row r="6826" spans="1:16" ht="12.75">
      <c r="A6826" s="201">
        <v>46060.52175925926</v>
      </c>
      <c r="B6826" s="202">
        <v>46060</v>
      </c>
      <c r="C6826" s="203" t="s">
        <v>15269</v>
      </c>
      <c r="D6826" s="203" t="s">
        <v>11</v>
      </c>
      <c r="E6826" s="204" t="s">
        <v>15270</v>
      </c>
      <c r="F6826" s="49" t="s">
        <v>1378</v>
      </c>
      <c r="G6826" s="203">
        <v>1</v>
      </c>
      <c r="H6826" s="203" t="s">
        <v>15271</v>
      </c>
      <c r="I6826" s="205" t="s">
        <v>1657</v>
      </c>
      <c r="J6826" s="206"/>
      <c r="K6826" s="203">
        <v>1</v>
      </c>
      <c r="L6826" s="207" t="s">
        <v>827</v>
      </c>
      <c r="M6826" s="208" t="s">
        <v>1658</v>
      </c>
      <c r="N6826" s="209">
        <f t="shared" si="0"/>
        <v>2026</v>
      </c>
      <c r="O6826" s="210">
        <f t="shared" si="1"/>
        <v>2</v>
      </c>
      <c r="P6826" s="211" t="str">
        <f>IFERROR(VLOOKUP(F6826,연간집계!D:E,2,FALSE),"")</f>
        <v>증명사진 (무광)</v>
      </c>
    </row>
    <row r="6827" spans="1:16" ht="12.75">
      <c r="A6827" s="201">
        <v>46060.560578703706</v>
      </c>
      <c r="B6827" s="202">
        <v>46060</v>
      </c>
      <c r="C6827" s="203" t="s">
        <v>15272</v>
      </c>
      <c r="D6827" s="203" t="s">
        <v>11</v>
      </c>
      <c r="E6827" s="204" t="s">
        <v>15273</v>
      </c>
      <c r="F6827" s="49" t="s">
        <v>874</v>
      </c>
      <c r="G6827" s="203">
        <v>1</v>
      </c>
      <c r="H6827" s="203" t="s">
        <v>15274</v>
      </c>
      <c r="I6827" s="205" t="s">
        <v>1453</v>
      </c>
      <c r="J6827" s="206"/>
      <c r="K6827" s="203">
        <v>42</v>
      </c>
      <c r="L6827" s="207" t="s">
        <v>827</v>
      </c>
      <c r="M6827" s="208" t="s">
        <v>1436</v>
      </c>
      <c r="N6827" s="209">
        <f t="shared" si="0"/>
        <v>2026</v>
      </c>
      <c r="O6827" s="210">
        <f t="shared" si="1"/>
        <v>2</v>
      </c>
      <c r="P6827" s="211" t="str">
        <f>IFERROR(VLOOKUP(F6827,연간집계!D:E,2,FALSE),"")</f>
        <v>스탠다드 포토북 11*8 (하드/무광)</v>
      </c>
    </row>
    <row r="6828" spans="1:16" ht="12.75">
      <c r="A6828" s="201">
        <v>46060.665011574078</v>
      </c>
      <c r="B6828" s="202">
        <v>46060</v>
      </c>
      <c r="C6828" s="203" t="s">
        <v>15275</v>
      </c>
      <c r="D6828" s="203" t="s">
        <v>11</v>
      </c>
      <c r="E6828" s="204" t="s">
        <v>15276</v>
      </c>
      <c r="F6828" s="49" t="s">
        <v>856</v>
      </c>
      <c r="G6828" s="203">
        <v>3</v>
      </c>
      <c r="H6828" s="203" t="s">
        <v>15277</v>
      </c>
      <c r="I6828" s="205" t="s">
        <v>2094</v>
      </c>
      <c r="J6828" s="206"/>
      <c r="K6828" s="203">
        <v>36</v>
      </c>
      <c r="L6828" s="207" t="s">
        <v>827</v>
      </c>
      <c r="M6828" s="208" t="s">
        <v>1851</v>
      </c>
      <c r="N6828" s="209">
        <f t="shared" si="0"/>
        <v>2026</v>
      </c>
      <c r="O6828" s="210">
        <f t="shared" si="1"/>
        <v>2</v>
      </c>
      <c r="P6828" s="211" t="str">
        <f>IFERROR(VLOOKUP(F6828,연간집계!D:E,2,FALSE),"")</f>
        <v>스탠다드 포토북 8*8 (하드/무광)</v>
      </c>
    </row>
    <row r="6829" spans="1:16" ht="12.75">
      <c r="A6829" s="201">
        <v>46060.733622685184</v>
      </c>
      <c r="B6829" s="202">
        <v>46060</v>
      </c>
      <c r="C6829" s="203" t="s">
        <v>15278</v>
      </c>
      <c r="D6829" s="203" t="s">
        <v>11</v>
      </c>
      <c r="E6829" s="204" t="s">
        <v>15279</v>
      </c>
      <c r="F6829" s="49" t="s">
        <v>1311</v>
      </c>
      <c r="G6829" s="203">
        <v>1</v>
      </c>
      <c r="H6829" s="203" t="s">
        <v>15280</v>
      </c>
      <c r="I6829" s="205" t="s">
        <v>3344</v>
      </c>
      <c r="J6829" s="205" t="s">
        <v>3344</v>
      </c>
      <c r="K6829" s="203">
        <v>1</v>
      </c>
      <c r="L6829" s="207" t="s">
        <v>827</v>
      </c>
      <c r="M6829" s="208" t="s">
        <v>1471</v>
      </c>
      <c r="N6829" s="209">
        <f t="shared" si="0"/>
        <v>2026</v>
      </c>
      <c r="O6829" s="210">
        <f t="shared" si="1"/>
        <v>2</v>
      </c>
      <c r="P6829" s="211" t="str">
        <f>IFERROR(VLOOKUP(F6829,연간집계!D:E,2,FALSE),"")</f>
        <v>심플액자 203_블랙</v>
      </c>
    </row>
    <row r="6830" spans="1:16" ht="12.75">
      <c r="A6830" s="201">
        <v>46060.733634259261</v>
      </c>
      <c r="B6830" s="202">
        <v>46060</v>
      </c>
      <c r="C6830" s="203" t="s">
        <v>15281</v>
      </c>
      <c r="D6830" s="203" t="s">
        <v>11</v>
      </c>
      <c r="E6830" s="204" t="s">
        <v>15279</v>
      </c>
      <c r="F6830" s="49" t="s">
        <v>1311</v>
      </c>
      <c r="G6830" s="203">
        <v>1</v>
      </c>
      <c r="H6830" s="203" t="s">
        <v>15280</v>
      </c>
      <c r="I6830" s="205" t="s">
        <v>3344</v>
      </c>
      <c r="J6830" s="205" t="s">
        <v>3344</v>
      </c>
      <c r="K6830" s="203">
        <v>1</v>
      </c>
      <c r="L6830" s="207" t="s">
        <v>827</v>
      </c>
      <c r="M6830" s="208" t="s">
        <v>1471</v>
      </c>
      <c r="N6830" s="209">
        <f t="shared" si="0"/>
        <v>2026</v>
      </c>
      <c r="O6830" s="210">
        <f t="shared" si="1"/>
        <v>2</v>
      </c>
      <c r="P6830" s="211" t="str">
        <f>IFERROR(VLOOKUP(F6830,연간집계!D:E,2,FALSE),"")</f>
        <v>심플액자 203_블랙</v>
      </c>
    </row>
    <row r="6831" spans="1:16" ht="12.75">
      <c r="A6831" s="201">
        <v>46060.748576388891</v>
      </c>
      <c r="B6831" s="202">
        <v>46060</v>
      </c>
      <c r="C6831" s="203" t="s">
        <v>15282</v>
      </c>
      <c r="D6831" s="203" t="s">
        <v>11</v>
      </c>
      <c r="E6831" s="204" t="s">
        <v>15283</v>
      </c>
      <c r="F6831" s="49" t="s">
        <v>1043</v>
      </c>
      <c r="G6831" s="203">
        <v>1</v>
      </c>
      <c r="H6831" s="203" t="s">
        <v>11735</v>
      </c>
      <c r="I6831" s="205" t="s">
        <v>1440</v>
      </c>
      <c r="J6831" s="206"/>
      <c r="K6831" s="203">
        <v>100</v>
      </c>
      <c r="L6831" s="207" t="s">
        <v>827</v>
      </c>
      <c r="M6831" s="208" t="s">
        <v>1436</v>
      </c>
      <c r="N6831" s="209">
        <f t="shared" si="0"/>
        <v>2026</v>
      </c>
      <c r="O6831" s="210">
        <f t="shared" si="1"/>
        <v>2</v>
      </c>
      <c r="P6831" s="211" t="str">
        <f>IFERROR(VLOOKUP(F6831,연간집계!D:E,2,FALSE),"")</f>
        <v>프리북 198 (하드)</v>
      </c>
    </row>
    <row r="6832" spans="1:16" ht="12.75">
      <c r="A6832" s="201">
        <v>46060.751574074071</v>
      </c>
      <c r="B6832" s="202">
        <v>46060</v>
      </c>
      <c r="C6832" s="203" t="s">
        <v>15284</v>
      </c>
      <c r="D6832" s="203" t="s">
        <v>11</v>
      </c>
      <c r="E6832" s="204" t="s">
        <v>15285</v>
      </c>
      <c r="F6832" s="49" t="s">
        <v>1053</v>
      </c>
      <c r="G6832" s="203">
        <v>1</v>
      </c>
      <c r="H6832" s="203" t="s">
        <v>3819</v>
      </c>
      <c r="I6832" s="205" t="s">
        <v>1440</v>
      </c>
      <c r="J6832" s="206"/>
      <c r="K6832" s="203">
        <v>100</v>
      </c>
      <c r="L6832" s="207" t="s">
        <v>827</v>
      </c>
      <c r="M6832" s="208" t="s">
        <v>1471</v>
      </c>
      <c r="N6832" s="209">
        <f t="shared" si="0"/>
        <v>2026</v>
      </c>
      <c r="O6832" s="210">
        <f t="shared" si="1"/>
        <v>2</v>
      </c>
      <c r="P6832" s="211" t="str">
        <f>IFERROR(VLOOKUP(F6832,연간집계!D:E,2,FALSE),"")</f>
        <v>프리북A4 (소프트)</v>
      </c>
    </row>
    <row r="6833" spans="1:16" ht="12.75">
      <c r="A6833" s="201">
        <v>46060.751585648148</v>
      </c>
      <c r="B6833" s="202">
        <v>46060</v>
      </c>
      <c r="C6833" s="203" t="s">
        <v>15286</v>
      </c>
      <c r="D6833" s="203" t="s">
        <v>11</v>
      </c>
      <c r="E6833" s="204" t="s">
        <v>15285</v>
      </c>
      <c r="F6833" s="49" t="s">
        <v>1053</v>
      </c>
      <c r="G6833" s="203">
        <v>1</v>
      </c>
      <c r="H6833" s="203" t="s">
        <v>3819</v>
      </c>
      <c r="I6833" s="205" t="s">
        <v>1440</v>
      </c>
      <c r="J6833" s="206"/>
      <c r="K6833" s="203">
        <v>100</v>
      </c>
      <c r="L6833" s="207" t="s">
        <v>827</v>
      </c>
      <c r="M6833" s="208" t="s">
        <v>1471</v>
      </c>
      <c r="N6833" s="209">
        <f t="shared" si="0"/>
        <v>2026</v>
      </c>
      <c r="O6833" s="210">
        <f t="shared" si="1"/>
        <v>2</v>
      </c>
      <c r="P6833" s="211" t="str">
        <f>IFERROR(VLOOKUP(F6833,연간집계!D:E,2,FALSE),"")</f>
        <v>프리북A4 (소프트)</v>
      </c>
    </row>
    <row r="6834" spans="1:16" ht="12.75">
      <c r="A6834" s="201">
        <v>46060.814849537041</v>
      </c>
      <c r="B6834" s="202">
        <v>46060</v>
      </c>
      <c r="C6834" s="203" t="s">
        <v>15287</v>
      </c>
      <c r="D6834" s="203" t="s">
        <v>11</v>
      </c>
      <c r="E6834" s="204" t="s">
        <v>15288</v>
      </c>
      <c r="F6834" s="49" t="s">
        <v>1243</v>
      </c>
      <c r="G6834" s="203">
        <v>1</v>
      </c>
      <c r="H6834" s="203" t="s">
        <v>15289</v>
      </c>
      <c r="I6834" s="205" t="s">
        <v>1440</v>
      </c>
      <c r="J6834" s="206"/>
      <c r="K6834" s="203">
        <v>24</v>
      </c>
      <c r="L6834" s="207" t="s">
        <v>828</v>
      </c>
      <c r="M6834" s="208" t="s">
        <v>1436</v>
      </c>
      <c r="N6834" s="209">
        <f t="shared" si="0"/>
        <v>2026</v>
      </c>
      <c r="O6834" s="210">
        <f t="shared" si="1"/>
        <v>2</v>
      </c>
      <c r="P6834" s="211" t="str">
        <f>IFERROR(VLOOKUP(F6834,연간집계!D:E,2,FALSE),"")</f>
        <v>모바일 포토북 150 (여행)</v>
      </c>
    </row>
    <row r="6835" spans="1:16" ht="12.75">
      <c r="A6835" s="201">
        <v>46060.832789351851</v>
      </c>
      <c r="B6835" s="202">
        <v>46060</v>
      </c>
      <c r="C6835" s="203" t="s">
        <v>15290</v>
      </c>
      <c r="D6835" s="203" t="s">
        <v>11</v>
      </c>
      <c r="E6835" s="204" t="s">
        <v>15291</v>
      </c>
      <c r="F6835" s="49" t="s">
        <v>74</v>
      </c>
      <c r="G6835" s="203">
        <v>1</v>
      </c>
      <c r="H6835" s="203" t="s">
        <v>1730</v>
      </c>
      <c r="I6835" s="205" t="s">
        <v>1440</v>
      </c>
      <c r="J6835" s="208" t="s">
        <v>1444</v>
      </c>
      <c r="K6835" s="203">
        <v>60</v>
      </c>
      <c r="L6835" s="207" t="s">
        <v>827</v>
      </c>
      <c r="M6835" s="208" t="s">
        <v>1436</v>
      </c>
      <c r="N6835" s="209">
        <f t="shared" si="0"/>
        <v>2026</v>
      </c>
      <c r="O6835" s="210">
        <f t="shared" si="1"/>
        <v>2</v>
      </c>
      <c r="P6835" s="211" t="str">
        <f>IFERROR(VLOOKUP(F6835,연간집계!D:E,2,FALSE),"")</f>
        <v>포토그랩스pro 210</v>
      </c>
    </row>
    <row r="6836" spans="1:16" ht="12.75">
      <c r="A6836" s="201">
        <v>46060.850694444445</v>
      </c>
      <c r="B6836" s="202">
        <v>46060</v>
      </c>
      <c r="C6836" s="203" t="s">
        <v>15292</v>
      </c>
      <c r="D6836" s="203" t="s">
        <v>11</v>
      </c>
      <c r="E6836" s="204" t="s">
        <v>15293</v>
      </c>
      <c r="F6836" s="49" t="s">
        <v>885</v>
      </c>
      <c r="G6836" s="203">
        <v>1</v>
      </c>
      <c r="H6836" s="203" t="s">
        <v>11364</v>
      </c>
      <c r="I6836" s="205" t="s">
        <v>1440</v>
      </c>
      <c r="J6836" s="206"/>
      <c r="K6836" s="203">
        <v>80</v>
      </c>
      <c r="L6836" s="207" t="s">
        <v>827</v>
      </c>
      <c r="M6836" s="208" t="s">
        <v>1436</v>
      </c>
      <c r="N6836" s="209">
        <f t="shared" si="0"/>
        <v>2026</v>
      </c>
      <c r="O6836" s="210">
        <f t="shared" si="1"/>
        <v>2</v>
      </c>
      <c r="P6836" s="211" t="str">
        <f>IFERROR(VLOOKUP(F6836,연간집계!D:E,2,FALSE),"")</f>
        <v>마이트립북 150</v>
      </c>
    </row>
    <row r="6837" spans="1:16" ht="12.75">
      <c r="A6837" s="201">
        <v>46060.850717592592</v>
      </c>
      <c r="B6837" s="202">
        <v>46060</v>
      </c>
      <c r="C6837" s="203" t="s">
        <v>15294</v>
      </c>
      <c r="D6837" s="203" t="s">
        <v>11</v>
      </c>
      <c r="E6837" s="204" t="s">
        <v>15293</v>
      </c>
      <c r="F6837" s="49" t="s">
        <v>885</v>
      </c>
      <c r="G6837" s="203">
        <v>1</v>
      </c>
      <c r="H6837" s="203" t="s">
        <v>11364</v>
      </c>
      <c r="I6837" s="205" t="s">
        <v>1440</v>
      </c>
      <c r="J6837" s="206"/>
      <c r="K6837" s="203">
        <v>80</v>
      </c>
      <c r="L6837" s="207" t="s">
        <v>827</v>
      </c>
      <c r="M6837" s="208" t="s">
        <v>1436</v>
      </c>
      <c r="N6837" s="209">
        <f t="shared" si="0"/>
        <v>2026</v>
      </c>
      <c r="O6837" s="210">
        <f t="shared" si="1"/>
        <v>2</v>
      </c>
      <c r="P6837" s="211" t="str">
        <f>IFERROR(VLOOKUP(F6837,연간집계!D:E,2,FALSE),"")</f>
        <v>마이트립북 150</v>
      </c>
    </row>
    <row r="6838" spans="1:16" ht="12.75">
      <c r="A6838" s="201">
        <v>46060.853703703702</v>
      </c>
      <c r="B6838" s="202">
        <v>46060</v>
      </c>
      <c r="C6838" s="203" t="s">
        <v>15295</v>
      </c>
      <c r="D6838" s="203" t="s">
        <v>11</v>
      </c>
      <c r="E6838" s="204" t="s">
        <v>15296</v>
      </c>
      <c r="F6838" s="49" t="s">
        <v>963</v>
      </c>
      <c r="G6838" s="203">
        <v>1</v>
      </c>
      <c r="H6838" s="203" t="s">
        <v>2514</v>
      </c>
      <c r="I6838" s="205" t="s">
        <v>1440</v>
      </c>
      <c r="J6838" s="208" t="s">
        <v>2227</v>
      </c>
      <c r="K6838" s="203">
        <v>80</v>
      </c>
      <c r="L6838" s="207" t="s">
        <v>827</v>
      </c>
      <c r="M6838" s="208" t="s">
        <v>1493</v>
      </c>
      <c r="N6838" s="209">
        <f t="shared" si="0"/>
        <v>2026</v>
      </c>
      <c r="O6838" s="210">
        <f t="shared" si="1"/>
        <v>2</v>
      </c>
      <c r="P6838" s="211" t="str">
        <f>IFERROR(VLOOKUP(F6838,연간집계!D:E,2,FALSE),"")</f>
        <v>시티북 210 (쿠션하드/78p)</v>
      </c>
    </row>
    <row r="6839" spans="1:16" ht="12.75">
      <c r="A6839" s="201">
        <v>46060.853715277779</v>
      </c>
      <c r="B6839" s="202">
        <v>46060</v>
      </c>
      <c r="C6839" s="203" t="s">
        <v>15297</v>
      </c>
      <c r="D6839" s="203" t="s">
        <v>11</v>
      </c>
      <c r="E6839" s="204" t="s">
        <v>15296</v>
      </c>
      <c r="F6839" s="49" t="s">
        <v>963</v>
      </c>
      <c r="G6839" s="203">
        <v>1</v>
      </c>
      <c r="H6839" s="203" t="s">
        <v>2514</v>
      </c>
      <c r="I6839" s="205" t="s">
        <v>1440</v>
      </c>
      <c r="J6839" s="208" t="s">
        <v>2227</v>
      </c>
      <c r="K6839" s="203">
        <v>80</v>
      </c>
      <c r="L6839" s="207" t="s">
        <v>827</v>
      </c>
      <c r="M6839" s="208" t="s">
        <v>1493</v>
      </c>
      <c r="N6839" s="209">
        <f t="shared" si="0"/>
        <v>2026</v>
      </c>
      <c r="O6839" s="210">
        <f t="shared" si="1"/>
        <v>2</v>
      </c>
      <c r="P6839" s="211" t="str">
        <f>IFERROR(VLOOKUP(F6839,연간집계!D:E,2,FALSE),"")</f>
        <v>시티북 210 (쿠션하드/78p)</v>
      </c>
    </row>
    <row r="6840" spans="1:16" ht="12.75">
      <c r="A6840" s="201">
        <v>46060.853738425925</v>
      </c>
      <c r="B6840" s="202">
        <v>46060</v>
      </c>
      <c r="C6840" s="203" t="s">
        <v>15298</v>
      </c>
      <c r="D6840" s="203" t="s">
        <v>11</v>
      </c>
      <c r="E6840" s="204" t="s">
        <v>15296</v>
      </c>
      <c r="F6840" s="49" t="s">
        <v>963</v>
      </c>
      <c r="G6840" s="203">
        <v>1</v>
      </c>
      <c r="H6840" s="203" t="s">
        <v>2514</v>
      </c>
      <c r="I6840" s="205" t="s">
        <v>1440</v>
      </c>
      <c r="J6840" s="208" t="s">
        <v>2227</v>
      </c>
      <c r="K6840" s="203">
        <v>80</v>
      </c>
      <c r="L6840" s="207" t="s">
        <v>827</v>
      </c>
      <c r="M6840" s="208" t="s">
        <v>1493</v>
      </c>
      <c r="N6840" s="209">
        <f t="shared" si="0"/>
        <v>2026</v>
      </c>
      <c r="O6840" s="210">
        <f t="shared" si="1"/>
        <v>2</v>
      </c>
      <c r="P6840" s="211" t="str">
        <f>IFERROR(VLOOKUP(F6840,연간집계!D:E,2,FALSE),"")</f>
        <v>시티북 210 (쿠션하드/78p)</v>
      </c>
    </row>
    <row r="6841" spans="1:16" ht="12.75">
      <c r="A6841" s="201">
        <v>46060.853750000002</v>
      </c>
      <c r="B6841" s="202">
        <v>46060</v>
      </c>
      <c r="C6841" s="203" t="s">
        <v>15299</v>
      </c>
      <c r="D6841" s="203" t="s">
        <v>11</v>
      </c>
      <c r="E6841" s="204" t="s">
        <v>15296</v>
      </c>
      <c r="F6841" s="49" t="s">
        <v>963</v>
      </c>
      <c r="G6841" s="203">
        <v>1</v>
      </c>
      <c r="H6841" s="203" t="s">
        <v>2514</v>
      </c>
      <c r="I6841" s="205" t="s">
        <v>1440</v>
      </c>
      <c r="J6841" s="208" t="s">
        <v>2227</v>
      </c>
      <c r="K6841" s="203">
        <v>80</v>
      </c>
      <c r="L6841" s="207" t="s">
        <v>827</v>
      </c>
      <c r="M6841" s="208" t="s">
        <v>1493</v>
      </c>
      <c r="N6841" s="209">
        <f t="shared" si="0"/>
        <v>2026</v>
      </c>
      <c r="O6841" s="210">
        <f t="shared" si="1"/>
        <v>2</v>
      </c>
      <c r="P6841" s="211" t="str">
        <f>IFERROR(VLOOKUP(F6841,연간집계!D:E,2,FALSE),"")</f>
        <v>시티북 210 (쿠션하드/78p)</v>
      </c>
    </row>
    <row r="6842" spans="1:16" ht="12.75">
      <c r="A6842" s="201">
        <v>46060.937268518515</v>
      </c>
      <c r="B6842" s="202">
        <v>46060</v>
      </c>
      <c r="C6842" s="203" t="s">
        <v>15300</v>
      </c>
      <c r="D6842" s="203" t="s">
        <v>11</v>
      </c>
      <c r="E6842" s="204" t="s">
        <v>15301</v>
      </c>
      <c r="F6842" s="49" t="s">
        <v>838</v>
      </c>
      <c r="G6842" s="203">
        <v>1</v>
      </c>
      <c r="H6842" s="203" t="s">
        <v>15302</v>
      </c>
      <c r="I6842" s="205" t="s">
        <v>1440</v>
      </c>
      <c r="J6842" s="206"/>
      <c r="K6842" s="203">
        <v>80</v>
      </c>
      <c r="L6842" s="207" t="s">
        <v>827</v>
      </c>
      <c r="M6842" s="208" t="s">
        <v>1449</v>
      </c>
      <c r="N6842" s="209">
        <f t="shared" si="0"/>
        <v>2026</v>
      </c>
      <c r="O6842" s="210">
        <f t="shared" si="1"/>
        <v>2</v>
      </c>
      <c r="P6842" s="211" t="str">
        <f>IFERROR(VLOOKUP(F6842,연간집계!D:E,2,FALSE),"")</f>
        <v>스탠다드 포토북 6*8 (하드/무광)</v>
      </c>
    </row>
    <row r="6843" spans="1:16" ht="12.75">
      <c r="A6843" s="201">
        <v>46060.99695601852</v>
      </c>
      <c r="B6843" s="202">
        <v>46060</v>
      </c>
      <c r="C6843" s="203" t="s">
        <v>15303</v>
      </c>
      <c r="D6843" s="203" t="s">
        <v>11</v>
      </c>
      <c r="E6843" s="204" t="s">
        <v>15304</v>
      </c>
      <c r="F6843" s="49" t="s">
        <v>210</v>
      </c>
      <c r="G6843" s="203">
        <v>1</v>
      </c>
      <c r="H6843" s="203" t="s">
        <v>592</v>
      </c>
      <c r="I6843" s="205" t="s">
        <v>1440</v>
      </c>
      <c r="J6843" s="208" t="s">
        <v>1787</v>
      </c>
      <c r="K6843" s="203">
        <v>60</v>
      </c>
      <c r="L6843" s="207" t="s">
        <v>827</v>
      </c>
      <c r="M6843" s="208" t="s">
        <v>1436</v>
      </c>
      <c r="N6843" s="209">
        <f t="shared" si="0"/>
        <v>2026</v>
      </c>
      <c r="O6843" s="210">
        <f t="shared" si="1"/>
        <v>2</v>
      </c>
      <c r="P6843" s="211" t="str">
        <f>IFERROR(VLOOKUP(F6843,연간집계!D:E,2,FALSE),"")</f>
        <v xml:space="preserve">포토그랩스 210 </v>
      </c>
    </row>
    <row r="6844" spans="1:16" ht="12.75">
      <c r="A6844" s="201">
        <v>46061.017847222225</v>
      </c>
      <c r="B6844" s="202">
        <v>46061</v>
      </c>
      <c r="C6844" s="203" t="s">
        <v>15305</v>
      </c>
      <c r="D6844" s="203" t="s">
        <v>11</v>
      </c>
      <c r="E6844" s="204" t="s">
        <v>15306</v>
      </c>
      <c r="F6844" s="49" t="s">
        <v>1247</v>
      </c>
      <c r="G6844" s="203">
        <v>2</v>
      </c>
      <c r="H6844" s="203" t="s">
        <v>1555</v>
      </c>
      <c r="I6844" s="205" t="s">
        <v>1435</v>
      </c>
      <c r="J6844" s="206"/>
      <c r="K6844" s="203">
        <v>48</v>
      </c>
      <c r="L6844" s="207" t="s">
        <v>828</v>
      </c>
      <c r="M6844" s="208" t="s">
        <v>1493</v>
      </c>
      <c r="N6844" s="209">
        <f t="shared" si="0"/>
        <v>2026</v>
      </c>
      <c r="O6844" s="210">
        <f t="shared" si="1"/>
        <v>2</v>
      </c>
      <c r="P6844" s="211" t="str">
        <f>IFERROR(VLOOKUP(F6844,연간집계!D:E,2,FALSE),"")</f>
        <v>모바일 포토북 197 (여행)</v>
      </c>
    </row>
    <row r="6845" spans="1:16" ht="12.75">
      <c r="A6845" s="201">
        <v>46061.017870370371</v>
      </c>
      <c r="B6845" s="202">
        <v>46061</v>
      </c>
      <c r="C6845" s="203" t="s">
        <v>15307</v>
      </c>
      <c r="D6845" s="203" t="s">
        <v>11</v>
      </c>
      <c r="E6845" s="204" t="s">
        <v>15308</v>
      </c>
      <c r="F6845" s="49" t="s">
        <v>1371</v>
      </c>
      <c r="G6845" s="203">
        <v>1</v>
      </c>
      <c r="H6845" s="203" t="s">
        <v>15309</v>
      </c>
      <c r="I6845" s="205" t="s">
        <v>1501</v>
      </c>
      <c r="J6845" s="206"/>
      <c r="K6845" s="203">
        <v>4</v>
      </c>
      <c r="L6845" s="207" t="s">
        <v>827</v>
      </c>
      <c r="M6845" s="208" t="s">
        <v>1541</v>
      </c>
      <c r="N6845" s="209">
        <f t="shared" si="0"/>
        <v>2026</v>
      </c>
      <c r="O6845" s="210">
        <f t="shared" si="1"/>
        <v>2</v>
      </c>
      <c r="P6845" s="211" t="str">
        <f>IFERROR(VLOOKUP(F6845,연간집계!D:E,2,FALSE),"")</f>
        <v>PCMS_슬로건 300</v>
      </c>
    </row>
    <row r="6846" spans="1:16" ht="12.75">
      <c r="A6846" s="201">
        <v>46061.017881944441</v>
      </c>
      <c r="B6846" s="202">
        <v>46061</v>
      </c>
      <c r="C6846" s="203" t="s">
        <v>15310</v>
      </c>
      <c r="D6846" s="203" t="s">
        <v>11</v>
      </c>
      <c r="E6846" s="204" t="s">
        <v>15308</v>
      </c>
      <c r="F6846" s="49" t="s">
        <v>1281</v>
      </c>
      <c r="G6846" s="203">
        <v>1</v>
      </c>
      <c r="H6846" s="203" t="s">
        <v>15309</v>
      </c>
      <c r="I6846" s="205" t="s">
        <v>1501</v>
      </c>
      <c r="J6846" s="206"/>
      <c r="K6846" s="203">
        <v>26</v>
      </c>
      <c r="L6846" s="207" t="s">
        <v>827</v>
      </c>
      <c r="M6846" s="208" t="s">
        <v>1541</v>
      </c>
      <c r="N6846" s="209">
        <f t="shared" si="0"/>
        <v>2026</v>
      </c>
      <c r="O6846" s="210">
        <f t="shared" si="1"/>
        <v>2</v>
      </c>
      <c r="P6846" s="211" t="str">
        <f>IFERROR(VLOOKUP(F6846,연간집계!D:E,2,FALSE),"")</f>
        <v>PCMS_빅캘린더</v>
      </c>
    </row>
    <row r="6847" spans="1:16" ht="12.75">
      <c r="A6847" s="201">
        <v>46061.184918981482</v>
      </c>
      <c r="B6847" s="202">
        <v>46061</v>
      </c>
      <c r="C6847" s="203" t="s">
        <v>15311</v>
      </c>
      <c r="D6847" s="203" t="s">
        <v>11</v>
      </c>
      <c r="E6847" s="204" t="s">
        <v>15312</v>
      </c>
      <c r="F6847" s="49" t="s">
        <v>838</v>
      </c>
      <c r="G6847" s="203">
        <v>1</v>
      </c>
      <c r="H6847" s="203" t="s">
        <v>14405</v>
      </c>
      <c r="I6847" s="205" t="s">
        <v>1440</v>
      </c>
      <c r="J6847" s="206"/>
      <c r="K6847" s="203">
        <v>72</v>
      </c>
      <c r="L6847" s="207" t="s">
        <v>827</v>
      </c>
      <c r="M6847" s="208" t="s">
        <v>1449</v>
      </c>
      <c r="N6847" s="209">
        <f t="shared" si="0"/>
        <v>2026</v>
      </c>
      <c r="O6847" s="210">
        <f t="shared" si="1"/>
        <v>2</v>
      </c>
      <c r="P6847" s="211" t="str">
        <f>IFERROR(VLOOKUP(F6847,연간집계!D:E,2,FALSE),"")</f>
        <v>스탠다드 포토북 6*8 (하드/무광)</v>
      </c>
    </row>
    <row r="6848" spans="1:16" ht="12.75">
      <c r="A6848" s="201">
        <v>46061.184942129628</v>
      </c>
      <c r="B6848" s="202">
        <v>46061</v>
      </c>
      <c r="C6848" s="203" t="s">
        <v>15313</v>
      </c>
      <c r="D6848" s="203" t="s">
        <v>11</v>
      </c>
      <c r="E6848" s="204" t="s">
        <v>15312</v>
      </c>
      <c r="F6848" s="49" t="s">
        <v>838</v>
      </c>
      <c r="G6848" s="203">
        <v>1</v>
      </c>
      <c r="H6848" s="203" t="s">
        <v>14405</v>
      </c>
      <c r="I6848" s="205" t="s">
        <v>1440</v>
      </c>
      <c r="J6848" s="206"/>
      <c r="K6848" s="203">
        <v>78</v>
      </c>
      <c r="L6848" s="207" t="s">
        <v>827</v>
      </c>
      <c r="M6848" s="208" t="s">
        <v>1449</v>
      </c>
      <c r="N6848" s="209">
        <f t="shared" si="0"/>
        <v>2026</v>
      </c>
      <c r="O6848" s="210">
        <f t="shared" si="1"/>
        <v>2</v>
      </c>
      <c r="P6848" s="211" t="str">
        <f>IFERROR(VLOOKUP(F6848,연간집계!D:E,2,FALSE),"")</f>
        <v>스탠다드 포토북 6*8 (하드/무광)</v>
      </c>
    </row>
    <row r="6849" spans="1:16" ht="12.75">
      <c r="A6849" s="201">
        <v>46061.322199074071</v>
      </c>
      <c r="B6849" s="202">
        <v>46061</v>
      </c>
      <c r="C6849" s="203" t="s">
        <v>15314</v>
      </c>
      <c r="D6849" s="203" t="s">
        <v>11</v>
      </c>
      <c r="E6849" s="204" t="s">
        <v>15315</v>
      </c>
      <c r="F6849" s="49" t="s">
        <v>1247</v>
      </c>
      <c r="G6849" s="203">
        <v>1</v>
      </c>
      <c r="H6849" s="203" t="s">
        <v>1877</v>
      </c>
      <c r="I6849" s="205" t="s">
        <v>1556</v>
      </c>
      <c r="J6849" s="206"/>
      <c r="K6849" s="203">
        <v>48</v>
      </c>
      <c r="L6849" s="207" t="s">
        <v>828</v>
      </c>
      <c r="M6849" s="208" t="s">
        <v>1436</v>
      </c>
      <c r="N6849" s="209">
        <f t="shared" si="0"/>
        <v>2026</v>
      </c>
      <c r="O6849" s="210">
        <f t="shared" si="1"/>
        <v>2</v>
      </c>
      <c r="P6849" s="211" t="str">
        <f>IFERROR(VLOOKUP(F6849,연간집계!D:E,2,FALSE),"")</f>
        <v>모바일 포토북 197 (여행)</v>
      </c>
    </row>
    <row r="6850" spans="1:16" ht="12.75">
      <c r="A6850" s="201">
        <v>46061.495428240742</v>
      </c>
      <c r="B6850" s="202">
        <v>46061</v>
      </c>
      <c r="C6850" s="203" t="s">
        <v>15316</v>
      </c>
      <c r="D6850" s="203" t="s">
        <v>11</v>
      </c>
      <c r="E6850" s="204" t="s">
        <v>15317</v>
      </c>
      <c r="F6850" s="49" t="s">
        <v>880</v>
      </c>
      <c r="G6850" s="203">
        <v>1</v>
      </c>
      <c r="H6850" s="203" t="s">
        <v>12288</v>
      </c>
      <c r="I6850" s="205" t="s">
        <v>3636</v>
      </c>
      <c r="J6850" s="208" t="s">
        <v>8593</v>
      </c>
      <c r="K6850" s="203">
        <v>58</v>
      </c>
      <c r="L6850" s="207" t="s">
        <v>827</v>
      </c>
      <c r="M6850" s="208" t="s">
        <v>1471</v>
      </c>
      <c r="N6850" s="209">
        <f t="shared" si="0"/>
        <v>2026</v>
      </c>
      <c r="O6850" s="210">
        <f t="shared" si="1"/>
        <v>2</v>
      </c>
      <c r="P6850" s="211" t="str">
        <f>IFERROR(VLOOKUP(F6850,연간집계!D:E,2,FALSE),"")</f>
        <v>레코드북 150</v>
      </c>
    </row>
    <row r="6851" spans="1:16" ht="12.75">
      <c r="A6851" s="201">
        <v>46061.57917824074</v>
      </c>
      <c r="B6851" s="202">
        <v>46061</v>
      </c>
      <c r="C6851" s="203" t="s">
        <v>15318</v>
      </c>
      <c r="D6851" s="203" t="s">
        <v>11</v>
      </c>
      <c r="E6851" s="204" t="s">
        <v>15319</v>
      </c>
      <c r="F6851" s="49" t="s">
        <v>1058</v>
      </c>
      <c r="G6851" s="203">
        <v>1</v>
      </c>
      <c r="H6851" s="203" t="s">
        <v>10701</v>
      </c>
      <c r="I6851" s="205" t="s">
        <v>1440</v>
      </c>
      <c r="J6851" s="206"/>
      <c r="K6851" s="203">
        <v>156</v>
      </c>
      <c r="L6851" s="207" t="s">
        <v>827</v>
      </c>
      <c r="M6851" s="208" t="s">
        <v>1436</v>
      </c>
      <c r="N6851" s="209">
        <f t="shared" si="0"/>
        <v>2026</v>
      </c>
      <c r="O6851" s="210">
        <f t="shared" si="1"/>
        <v>2</v>
      </c>
      <c r="P6851" s="211" t="str">
        <f>IFERROR(VLOOKUP(F6851,연간집계!D:E,2,FALSE),"")</f>
        <v>프리북 150 (하드)</v>
      </c>
    </row>
    <row r="6852" spans="1:16" ht="12.75">
      <c r="A6852" s="201">
        <v>46061.591134259259</v>
      </c>
      <c r="B6852" s="202">
        <v>46061</v>
      </c>
      <c r="C6852" s="203" t="s">
        <v>15320</v>
      </c>
      <c r="D6852" s="203" t="s">
        <v>11</v>
      </c>
      <c r="E6852" s="204" t="s">
        <v>15321</v>
      </c>
      <c r="F6852" s="49" t="s">
        <v>1304</v>
      </c>
      <c r="G6852" s="203">
        <v>6</v>
      </c>
      <c r="H6852" s="203" t="s">
        <v>15322</v>
      </c>
      <c r="I6852" s="205" t="s">
        <v>1440</v>
      </c>
      <c r="J6852" s="208" t="s">
        <v>1850</v>
      </c>
      <c r="K6852" s="203">
        <v>1</v>
      </c>
      <c r="L6852" s="207" t="s">
        <v>827</v>
      </c>
      <c r="M6852" s="208" t="s">
        <v>1436</v>
      </c>
      <c r="N6852" s="209">
        <f t="shared" si="0"/>
        <v>2026</v>
      </c>
      <c r="O6852" s="210">
        <f t="shared" si="1"/>
        <v>2</v>
      </c>
      <c r="P6852" s="211" t="str">
        <f>IFERROR(VLOOKUP(F6852,연간집계!D:E,2,FALSE),"")</f>
        <v>PCMS_우드스탠드아크릴액자</v>
      </c>
    </row>
    <row r="6853" spans="1:16" ht="12.75">
      <c r="A6853" s="201">
        <v>46061.594131944446</v>
      </c>
      <c r="B6853" s="202">
        <v>46061</v>
      </c>
      <c r="C6853" s="203" t="s">
        <v>15323</v>
      </c>
      <c r="D6853" s="203" t="s">
        <v>11</v>
      </c>
      <c r="E6853" s="204" t="s">
        <v>15324</v>
      </c>
      <c r="F6853" s="49" t="s">
        <v>1043</v>
      </c>
      <c r="G6853" s="203">
        <v>1</v>
      </c>
      <c r="H6853" s="203" t="s">
        <v>15325</v>
      </c>
      <c r="I6853" s="205" t="s">
        <v>2106</v>
      </c>
      <c r="J6853" s="206"/>
      <c r="K6853" s="203">
        <v>78</v>
      </c>
      <c r="L6853" s="207" t="s">
        <v>827</v>
      </c>
      <c r="M6853" s="208" t="s">
        <v>1502</v>
      </c>
      <c r="N6853" s="209">
        <f t="shared" si="0"/>
        <v>2026</v>
      </c>
      <c r="O6853" s="210">
        <f t="shared" si="1"/>
        <v>2</v>
      </c>
      <c r="P6853" s="211" t="str">
        <f>IFERROR(VLOOKUP(F6853,연간집계!D:E,2,FALSE),"")</f>
        <v>프리북 198 (하드)</v>
      </c>
    </row>
    <row r="6854" spans="1:16" ht="12.75">
      <c r="A6854" s="201">
        <v>46061.638877314814</v>
      </c>
      <c r="B6854" s="202">
        <v>46061</v>
      </c>
      <c r="C6854" s="203" t="s">
        <v>15326</v>
      </c>
      <c r="D6854" s="203" t="s">
        <v>11</v>
      </c>
      <c r="E6854" s="204" t="s">
        <v>15327</v>
      </c>
      <c r="F6854" s="49" t="s">
        <v>1051</v>
      </c>
      <c r="G6854" s="203">
        <v>1</v>
      </c>
      <c r="H6854" s="203" t="s">
        <v>14058</v>
      </c>
      <c r="I6854" s="205" t="s">
        <v>1440</v>
      </c>
      <c r="J6854" s="206"/>
      <c r="K6854" s="203">
        <v>82</v>
      </c>
      <c r="L6854" s="207" t="s">
        <v>827</v>
      </c>
      <c r="M6854" s="208" t="s">
        <v>1436</v>
      </c>
      <c r="N6854" s="209">
        <f t="shared" si="0"/>
        <v>2026</v>
      </c>
      <c r="O6854" s="210">
        <f t="shared" si="1"/>
        <v>2</v>
      </c>
      <c r="P6854" s="211" t="str">
        <f>IFERROR(VLOOKUP(F6854,연간집계!D:E,2,FALSE),"")</f>
        <v>프리북A4 (하드)</v>
      </c>
    </row>
    <row r="6855" spans="1:16" ht="12.75">
      <c r="A6855" s="201">
        <v>46061.683645833335</v>
      </c>
      <c r="B6855" s="202">
        <v>46061</v>
      </c>
      <c r="C6855" s="203" t="s">
        <v>15328</v>
      </c>
      <c r="D6855" s="203" t="s">
        <v>11</v>
      </c>
      <c r="E6855" s="204" t="s">
        <v>15329</v>
      </c>
      <c r="F6855" s="49" t="s">
        <v>1058</v>
      </c>
      <c r="G6855" s="203">
        <v>1</v>
      </c>
      <c r="H6855" s="203" t="s">
        <v>15330</v>
      </c>
      <c r="I6855" s="205" t="s">
        <v>15331</v>
      </c>
      <c r="J6855" s="206"/>
      <c r="K6855" s="203">
        <v>120</v>
      </c>
      <c r="L6855" s="207" t="s">
        <v>827</v>
      </c>
      <c r="M6855" s="208" t="s">
        <v>1449</v>
      </c>
      <c r="N6855" s="209">
        <f t="shared" si="0"/>
        <v>2026</v>
      </c>
      <c r="O6855" s="210">
        <f t="shared" si="1"/>
        <v>2</v>
      </c>
      <c r="P6855" s="211" t="str">
        <f>IFERROR(VLOOKUP(F6855,연간집계!D:E,2,FALSE),"")</f>
        <v>프리북 150 (하드)</v>
      </c>
    </row>
    <row r="6856" spans="1:16" ht="12.75">
      <c r="A6856" s="201">
        <v>46061.71943287037</v>
      </c>
      <c r="B6856" s="202">
        <v>46061</v>
      </c>
      <c r="C6856" s="203" t="s">
        <v>15332</v>
      </c>
      <c r="D6856" s="203" t="s">
        <v>11</v>
      </c>
      <c r="E6856" s="204" t="s">
        <v>15333</v>
      </c>
      <c r="F6856" s="49" t="s">
        <v>1243</v>
      </c>
      <c r="G6856" s="203">
        <v>1</v>
      </c>
      <c r="H6856" s="203" t="s">
        <v>13968</v>
      </c>
      <c r="I6856" s="205" t="s">
        <v>1556</v>
      </c>
      <c r="J6856" s="206"/>
      <c r="K6856" s="203">
        <v>24</v>
      </c>
      <c r="L6856" s="207" t="s">
        <v>828</v>
      </c>
      <c r="M6856" s="208" t="s">
        <v>1436</v>
      </c>
      <c r="N6856" s="209">
        <f t="shared" si="0"/>
        <v>2026</v>
      </c>
      <c r="O6856" s="210">
        <f t="shared" si="1"/>
        <v>2</v>
      </c>
      <c r="P6856" s="211" t="str">
        <f>IFERROR(VLOOKUP(F6856,연간집계!D:E,2,FALSE),"")</f>
        <v>모바일 포토북 150 (여행)</v>
      </c>
    </row>
    <row r="6857" spans="1:16" ht="12.75">
      <c r="A6857" s="201">
        <v>46061.740358796298</v>
      </c>
      <c r="B6857" s="202">
        <v>46061</v>
      </c>
      <c r="C6857" s="203" t="s">
        <v>15334</v>
      </c>
      <c r="D6857" s="203" t="s">
        <v>11</v>
      </c>
      <c r="E6857" s="204" t="s">
        <v>15335</v>
      </c>
      <c r="F6857" s="49" t="s">
        <v>849</v>
      </c>
      <c r="G6857" s="203">
        <v>2</v>
      </c>
      <c r="H6857" s="203" t="s">
        <v>15336</v>
      </c>
      <c r="I6857" s="205" t="s">
        <v>1440</v>
      </c>
      <c r="J6857" s="206"/>
      <c r="K6857" s="203">
        <v>46</v>
      </c>
      <c r="L6857" s="207" t="s">
        <v>827</v>
      </c>
      <c r="M6857" s="208" t="s">
        <v>1449</v>
      </c>
      <c r="N6857" s="209">
        <f t="shared" si="0"/>
        <v>2026</v>
      </c>
      <c r="O6857" s="210">
        <f t="shared" si="1"/>
        <v>2</v>
      </c>
      <c r="P6857" s="211" t="str">
        <f>IFERROR(VLOOKUP(F6857,연간집계!D:E,2,FALSE),"")</f>
        <v>스탠다드 포토북 8*11 (하드/유광)</v>
      </c>
    </row>
    <row r="6858" spans="1:16" ht="12.75">
      <c r="A6858" s="201">
        <v>46061.740370370368</v>
      </c>
      <c r="B6858" s="202">
        <v>46061</v>
      </c>
      <c r="C6858" s="203" t="s">
        <v>15337</v>
      </c>
      <c r="D6858" s="203" t="s">
        <v>11</v>
      </c>
      <c r="E6858" s="204" t="s">
        <v>15335</v>
      </c>
      <c r="F6858" s="49" t="s">
        <v>849</v>
      </c>
      <c r="G6858" s="203">
        <v>2</v>
      </c>
      <c r="H6858" s="203" t="s">
        <v>15336</v>
      </c>
      <c r="I6858" s="205" t="s">
        <v>1440</v>
      </c>
      <c r="J6858" s="206"/>
      <c r="K6858" s="203">
        <v>50</v>
      </c>
      <c r="L6858" s="207" t="s">
        <v>827</v>
      </c>
      <c r="M6858" s="208" t="s">
        <v>1449</v>
      </c>
      <c r="N6858" s="209">
        <f t="shared" si="0"/>
        <v>2026</v>
      </c>
      <c r="O6858" s="210">
        <f t="shared" si="1"/>
        <v>2</v>
      </c>
      <c r="P6858" s="211" t="str">
        <f>IFERROR(VLOOKUP(F6858,연간집계!D:E,2,FALSE),"")</f>
        <v>스탠다드 포토북 8*11 (하드/유광)</v>
      </c>
    </row>
    <row r="6859" spans="1:16" ht="12.75">
      <c r="A6859" s="201">
        <v>46061.740381944444</v>
      </c>
      <c r="B6859" s="202">
        <v>46061</v>
      </c>
      <c r="C6859" s="203" t="s">
        <v>15338</v>
      </c>
      <c r="D6859" s="203" t="s">
        <v>11</v>
      </c>
      <c r="E6859" s="204" t="s">
        <v>15335</v>
      </c>
      <c r="F6859" s="49" t="s">
        <v>849</v>
      </c>
      <c r="G6859" s="203">
        <v>2</v>
      </c>
      <c r="H6859" s="203" t="s">
        <v>15336</v>
      </c>
      <c r="I6859" s="205" t="s">
        <v>1440</v>
      </c>
      <c r="J6859" s="206"/>
      <c r="K6859" s="203">
        <v>52</v>
      </c>
      <c r="L6859" s="207" t="s">
        <v>827</v>
      </c>
      <c r="M6859" s="208" t="s">
        <v>1449</v>
      </c>
      <c r="N6859" s="209">
        <f t="shared" si="0"/>
        <v>2026</v>
      </c>
      <c r="O6859" s="210">
        <f t="shared" si="1"/>
        <v>2</v>
      </c>
      <c r="P6859" s="211" t="str">
        <f>IFERROR(VLOOKUP(F6859,연간집계!D:E,2,FALSE),"")</f>
        <v>스탠다드 포토북 8*11 (하드/유광)</v>
      </c>
    </row>
    <row r="6860" spans="1:16" ht="12.75">
      <c r="A6860" s="201">
        <v>46061.752326388887</v>
      </c>
      <c r="B6860" s="202">
        <v>46061</v>
      </c>
      <c r="C6860" s="203" t="s">
        <v>15339</v>
      </c>
      <c r="D6860" s="203" t="s">
        <v>11</v>
      </c>
      <c r="E6860" s="204" t="s">
        <v>15340</v>
      </c>
      <c r="F6860" s="49" t="s">
        <v>1366</v>
      </c>
      <c r="G6860" s="203">
        <v>1</v>
      </c>
      <c r="H6860" s="203" t="s">
        <v>15341</v>
      </c>
      <c r="I6860" s="205" t="s">
        <v>3005</v>
      </c>
      <c r="J6860" s="206"/>
      <c r="K6860" s="203">
        <v>1</v>
      </c>
      <c r="L6860" s="207" t="s">
        <v>827</v>
      </c>
      <c r="M6860" s="208" t="s">
        <v>1436</v>
      </c>
      <c r="N6860" s="209">
        <f t="shared" si="0"/>
        <v>2026</v>
      </c>
      <c r="O6860" s="210">
        <f t="shared" si="1"/>
        <v>2</v>
      </c>
      <c r="P6860" s="211" t="str">
        <f>IFERROR(VLOOKUP(F6860,연간집계!D:E,2,FALSE),"")</f>
        <v>PCMS_포스터 297 (무광)</v>
      </c>
    </row>
    <row r="6861" spans="1:16" ht="12.75">
      <c r="A6861" s="201">
        <v>46061.752337962964</v>
      </c>
      <c r="B6861" s="202">
        <v>46061</v>
      </c>
      <c r="C6861" s="203" t="s">
        <v>15342</v>
      </c>
      <c r="D6861" s="203" t="s">
        <v>11</v>
      </c>
      <c r="E6861" s="204" t="s">
        <v>15340</v>
      </c>
      <c r="F6861" s="49" t="s">
        <v>1366</v>
      </c>
      <c r="G6861" s="203">
        <v>1</v>
      </c>
      <c r="H6861" s="203" t="s">
        <v>15341</v>
      </c>
      <c r="I6861" s="205" t="s">
        <v>3005</v>
      </c>
      <c r="J6861" s="206"/>
      <c r="K6861" s="203">
        <v>1</v>
      </c>
      <c r="L6861" s="207" t="s">
        <v>827</v>
      </c>
      <c r="M6861" s="208" t="s">
        <v>1436</v>
      </c>
      <c r="N6861" s="209">
        <f t="shared" si="0"/>
        <v>2026</v>
      </c>
      <c r="O6861" s="210">
        <f t="shared" si="1"/>
        <v>2</v>
      </c>
      <c r="P6861" s="211" t="str">
        <f>IFERROR(VLOOKUP(F6861,연간집계!D:E,2,FALSE),"")</f>
        <v>PCMS_포스터 297 (무광)</v>
      </c>
    </row>
    <row r="6862" spans="1:16" ht="12.75">
      <c r="A6862" s="201">
        <v>46061.752349537041</v>
      </c>
      <c r="B6862" s="202">
        <v>46061</v>
      </c>
      <c r="C6862" s="203" t="s">
        <v>15343</v>
      </c>
      <c r="D6862" s="203" t="s">
        <v>11</v>
      </c>
      <c r="E6862" s="204" t="s">
        <v>15340</v>
      </c>
      <c r="F6862" s="49" t="s">
        <v>890</v>
      </c>
      <c r="G6862" s="203">
        <v>1</v>
      </c>
      <c r="H6862" s="203" t="s">
        <v>15341</v>
      </c>
      <c r="I6862" s="205" t="s">
        <v>2220</v>
      </c>
      <c r="J6862" s="208" t="s">
        <v>1881</v>
      </c>
      <c r="K6862" s="203">
        <v>48</v>
      </c>
      <c r="L6862" s="207" t="s">
        <v>827</v>
      </c>
      <c r="M6862" s="208" t="s">
        <v>1436</v>
      </c>
      <c r="N6862" s="209">
        <f t="shared" si="0"/>
        <v>2026</v>
      </c>
      <c r="O6862" s="210">
        <f t="shared" si="1"/>
        <v>2</v>
      </c>
      <c r="P6862" s="211" t="str">
        <f>IFERROR(VLOOKUP(F6862,연간집계!D:E,2,FALSE),"")</f>
        <v>메모리북</v>
      </c>
    </row>
    <row r="6863" spans="1:16" ht="12.75">
      <c r="A6863" s="201">
        <v>46061.752372685187</v>
      </c>
      <c r="B6863" s="202">
        <v>46061</v>
      </c>
      <c r="C6863" s="203" t="s">
        <v>15344</v>
      </c>
      <c r="D6863" s="203" t="s">
        <v>11</v>
      </c>
      <c r="E6863" s="204" t="s">
        <v>15345</v>
      </c>
      <c r="F6863" s="49" t="s">
        <v>1366</v>
      </c>
      <c r="G6863" s="203">
        <v>1</v>
      </c>
      <c r="H6863" s="203" t="s">
        <v>15341</v>
      </c>
      <c r="I6863" s="205" t="s">
        <v>3005</v>
      </c>
      <c r="J6863" s="206"/>
      <c r="K6863" s="203">
        <v>1</v>
      </c>
      <c r="L6863" s="207" t="s">
        <v>827</v>
      </c>
      <c r="M6863" s="208" t="s">
        <v>1436</v>
      </c>
      <c r="N6863" s="209">
        <f t="shared" si="0"/>
        <v>2026</v>
      </c>
      <c r="O6863" s="210">
        <f t="shared" si="1"/>
        <v>2</v>
      </c>
      <c r="P6863" s="211" t="str">
        <f>IFERROR(VLOOKUP(F6863,연간집계!D:E,2,FALSE),"")</f>
        <v>PCMS_포스터 297 (무광)</v>
      </c>
    </row>
    <row r="6864" spans="1:16" ht="12.75">
      <c r="A6864" s="201">
        <v>46061.752384259256</v>
      </c>
      <c r="B6864" s="202">
        <v>46061</v>
      </c>
      <c r="C6864" s="203" t="s">
        <v>15346</v>
      </c>
      <c r="D6864" s="203" t="s">
        <v>11</v>
      </c>
      <c r="E6864" s="204" t="s">
        <v>15345</v>
      </c>
      <c r="F6864" s="49" t="s">
        <v>890</v>
      </c>
      <c r="G6864" s="203">
        <v>1</v>
      </c>
      <c r="H6864" s="203" t="s">
        <v>15341</v>
      </c>
      <c r="I6864" s="205" t="s">
        <v>2220</v>
      </c>
      <c r="J6864" s="208" t="s">
        <v>1881</v>
      </c>
      <c r="K6864" s="203">
        <v>48</v>
      </c>
      <c r="L6864" s="207" t="s">
        <v>827</v>
      </c>
      <c r="M6864" s="208" t="s">
        <v>1436</v>
      </c>
      <c r="N6864" s="209">
        <f t="shared" si="0"/>
        <v>2026</v>
      </c>
      <c r="O6864" s="210">
        <f t="shared" si="1"/>
        <v>2</v>
      </c>
      <c r="P6864" s="211" t="str">
        <f>IFERROR(VLOOKUP(F6864,연간집계!D:E,2,FALSE),"")</f>
        <v>메모리북</v>
      </c>
    </row>
    <row r="6865" spans="1:16" ht="12.75">
      <c r="A6865" s="201">
        <v>46061.758368055554</v>
      </c>
      <c r="B6865" s="202">
        <v>46061</v>
      </c>
      <c r="C6865" s="203" t="s">
        <v>15347</v>
      </c>
      <c r="D6865" s="203" t="s">
        <v>11</v>
      </c>
      <c r="E6865" s="204" t="s">
        <v>15348</v>
      </c>
      <c r="F6865" s="49" t="s">
        <v>856</v>
      </c>
      <c r="G6865" s="203">
        <v>1</v>
      </c>
      <c r="H6865" s="203" t="s">
        <v>15349</v>
      </c>
      <c r="I6865" s="205" t="s">
        <v>1453</v>
      </c>
      <c r="J6865" s="206"/>
      <c r="K6865" s="203">
        <v>24</v>
      </c>
      <c r="L6865" s="207" t="s">
        <v>827</v>
      </c>
      <c r="M6865" s="208" t="s">
        <v>1436</v>
      </c>
      <c r="N6865" s="209">
        <f t="shared" si="0"/>
        <v>2026</v>
      </c>
      <c r="O6865" s="210">
        <f t="shared" si="1"/>
        <v>2</v>
      </c>
      <c r="P6865" s="211" t="str">
        <f>IFERROR(VLOOKUP(F6865,연간집계!D:E,2,FALSE),"")</f>
        <v>스탠다드 포토북 8*8 (하드/무광)</v>
      </c>
    </row>
    <row r="6866" spans="1:16" ht="12.75">
      <c r="A6866" s="201">
        <v>46061.761377314811</v>
      </c>
      <c r="B6866" s="202">
        <v>46061</v>
      </c>
      <c r="C6866" s="203" t="s">
        <v>15350</v>
      </c>
      <c r="D6866" s="203" t="s">
        <v>11</v>
      </c>
      <c r="E6866" s="204" t="s">
        <v>15351</v>
      </c>
      <c r="F6866" s="49" t="s">
        <v>838</v>
      </c>
      <c r="G6866" s="203">
        <v>1</v>
      </c>
      <c r="H6866" s="203" t="s">
        <v>15352</v>
      </c>
      <c r="I6866" s="205" t="s">
        <v>1570</v>
      </c>
      <c r="J6866" s="206"/>
      <c r="K6866" s="203">
        <v>26</v>
      </c>
      <c r="L6866" s="207" t="s">
        <v>827</v>
      </c>
      <c r="M6866" s="208" t="s">
        <v>1645</v>
      </c>
      <c r="N6866" s="209">
        <f t="shared" si="0"/>
        <v>2026</v>
      </c>
      <c r="O6866" s="210">
        <f t="shared" si="1"/>
        <v>2</v>
      </c>
      <c r="P6866" s="211" t="str">
        <f>IFERROR(VLOOKUP(F6866,연간집계!D:E,2,FALSE),"")</f>
        <v>스탠다드 포토북 6*8 (하드/무광)</v>
      </c>
    </row>
    <row r="6867" spans="1:16" ht="12.75">
      <c r="A6867" s="201">
        <v>46061.779282407406</v>
      </c>
      <c r="B6867" s="202">
        <v>46061</v>
      </c>
      <c r="C6867" s="203" t="s">
        <v>15353</v>
      </c>
      <c r="D6867" s="203" t="s">
        <v>11</v>
      </c>
      <c r="E6867" s="204" t="s">
        <v>15354</v>
      </c>
      <c r="F6867" s="49" t="s">
        <v>1243</v>
      </c>
      <c r="G6867" s="203">
        <v>1</v>
      </c>
      <c r="H6867" s="203" t="s">
        <v>6767</v>
      </c>
      <c r="I6867" s="205" t="s">
        <v>1435</v>
      </c>
      <c r="J6867" s="206"/>
      <c r="K6867" s="203">
        <v>24</v>
      </c>
      <c r="L6867" s="207" t="s">
        <v>828</v>
      </c>
      <c r="M6867" s="208" t="s">
        <v>1436</v>
      </c>
      <c r="N6867" s="209">
        <f t="shared" si="0"/>
        <v>2026</v>
      </c>
      <c r="O6867" s="210">
        <f t="shared" si="1"/>
        <v>2</v>
      </c>
      <c r="P6867" s="211" t="str">
        <f>IFERROR(VLOOKUP(F6867,연간집계!D:E,2,FALSE),"")</f>
        <v>모바일 포토북 150 (여행)</v>
      </c>
    </row>
    <row r="6868" spans="1:16" ht="12.75">
      <c r="A6868" s="201">
        <v>46061.785254629627</v>
      </c>
      <c r="B6868" s="202">
        <v>46061</v>
      </c>
      <c r="C6868" s="203" t="s">
        <v>15355</v>
      </c>
      <c r="D6868" s="203" t="s">
        <v>11</v>
      </c>
      <c r="E6868" s="204" t="s">
        <v>15356</v>
      </c>
      <c r="F6868" s="49" t="s">
        <v>856</v>
      </c>
      <c r="G6868" s="203">
        <v>1</v>
      </c>
      <c r="H6868" s="203" t="s">
        <v>15357</v>
      </c>
      <c r="I6868" s="205" t="s">
        <v>1455</v>
      </c>
      <c r="J6868" s="206"/>
      <c r="K6868" s="203">
        <v>36</v>
      </c>
      <c r="L6868" s="207" t="s">
        <v>827</v>
      </c>
      <c r="M6868" s="208" t="s">
        <v>1436</v>
      </c>
      <c r="N6868" s="209">
        <f t="shared" si="0"/>
        <v>2026</v>
      </c>
      <c r="O6868" s="210">
        <f t="shared" si="1"/>
        <v>2</v>
      </c>
      <c r="P6868" s="211" t="str">
        <f>IFERROR(VLOOKUP(F6868,연간집계!D:E,2,FALSE),"")</f>
        <v>스탠다드 포토북 8*8 (하드/무광)</v>
      </c>
    </row>
    <row r="6869" spans="1:16" ht="12.75">
      <c r="A6869" s="201">
        <v>46061.815115740741</v>
      </c>
      <c r="B6869" s="202">
        <v>46061</v>
      </c>
      <c r="C6869" s="203" t="s">
        <v>15358</v>
      </c>
      <c r="D6869" s="203" t="s">
        <v>11</v>
      </c>
      <c r="E6869" s="204" t="s">
        <v>15359</v>
      </c>
      <c r="F6869" s="49" t="s">
        <v>1247</v>
      </c>
      <c r="G6869" s="203">
        <v>1</v>
      </c>
      <c r="H6869" s="203" t="s">
        <v>15360</v>
      </c>
      <c r="I6869" s="205" t="s">
        <v>1455</v>
      </c>
      <c r="J6869" s="206"/>
      <c r="K6869" s="203">
        <v>24</v>
      </c>
      <c r="L6869" s="207" t="s">
        <v>828</v>
      </c>
      <c r="M6869" s="208" t="s">
        <v>1436</v>
      </c>
      <c r="N6869" s="209">
        <f t="shared" si="0"/>
        <v>2026</v>
      </c>
      <c r="O6869" s="210">
        <f t="shared" si="1"/>
        <v>2</v>
      </c>
      <c r="P6869" s="211" t="str">
        <f>IFERROR(VLOOKUP(F6869,연간집계!D:E,2,FALSE),"")</f>
        <v>모바일 포토북 197 (여행)</v>
      </c>
    </row>
    <row r="6870" spans="1:16" ht="12.75">
      <c r="A6870" s="201">
        <v>46061.896192129629</v>
      </c>
      <c r="B6870" s="202">
        <v>46061</v>
      </c>
      <c r="C6870" s="203" t="s">
        <v>15361</v>
      </c>
      <c r="D6870" s="203" t="s">
        <v>11</v>
      </c>
      <c r="E6870" s="204" t="s">
        <v>15362</v>
      </c>
      <c r="F6870" s="49" t="s">
        <v>1058</v>
      </c>
      <c r="G6870" s="203">
        <v>1</v>
      </c>
      <c r="H6870" s="203" t="s">
        <v>6558</v>
      </c>
      <c r="I6870" s="205" t="s">
        <v>2661</v>
      </c>
      <c r="J6870" s="206"/>
      <c r="K6870" s="203">
        <v>144</v>
      </c>
      <c r="L6870" s="207" t="s">
        <v>827</v>
      </c>
      <c r="M6870" s="208" t="s">
        <v>1436</v>
      </c>
      <c r="N6870" s="209">
        <f t="shared" si="0"/>
        <v>2026</v>
      </c>
      <c r="O6870" s="210">
        <f t="shared" si="1"/>
        <v>2</v>
      </c>
      <c r="P6870" s="211" t="str">
        <f>IFERROR(VLOOKUP(F6870,연간집계!D:E,2,FALSE),"")</f>
        <v>프리북 150 (하드)</v>
      </c>
    </row>
    <row r="6871" spans="1:16" ht="12.75">
      <c r="A6871" s="201">
        <v>46061.961875000001</v>
      </c>
      <c r="B6871" s="202">
        <v>46061</v>
      </c>
      <c r="C6871" s="203" t="s">
        <v>15363</v>
      </c>
      <c r="D6871" s="203" t="s">
        <v>11</v>
      </c>
      <c r="E6871" s="204" t="s">
        <v>15364</v>
      </c>
      <c r="F6871" s="49" t="s">
        <v>838</v>
      </c>
      <c r="G6871" s="203">
        <v>2</v>
      </c>
      <c r="H6871" s="203" t="s">
        <v>15365</v>
      </c>
      <c r="I6871" s="205" t="s">
        <v>1506</v>
      </c>
      <c r="J6871" s="206"/>
      <c r="K6871" s="203">
        <v>24</v>
      </c>
      <c r="L6871" s="207" t="s">
        <v>827</v>
      </c>
      <c r="M6871" s="208" t="s">
        <v>1460</v>
      </c>
      <c r="N6871" s="209">
        <f t="shared" si="0"/>
        <v>2026</v>
      </c>
      <c r="O6871" s="210">
        <f t="shared" si="1"/>
        <v>2</v>
      </c>
      <c r="P6871" s="211" t="str">
        <f>IFERROR(VLOOKUP(F6871,연간집계!D:E,2,FALSE),"")</f>
        <v>스탠다드 포토북 6*8 (하드/무광)</v>
      </c>
    </row>
    <row r="6872" spans="1:16" ht="12.75">
      <c r="A6872" s="201">
        <v>46061.988726851851</v>
      </c>
      <c r="B6872" s="202">
        <v>46061</v>
      </c>
      <c r="C6872" s="203" t="s">
        <v>15366</v>
      </c>
      <c r="D6872" s="203" t="s">
        <v>11</v>
      </c>
      <c r="E6872" s="204" t="s">
        <v>15367</v>
      </c>
      <c r="F6872" s="49" t="s">
        <v>838</v>
      </c>
      <c r="G6872" s="203">
        <v>2</v>
      </c>
      <c r="H6872" s="203" t="s">
        <v>6756</v>
      </c>
      <c r="I6872" s="205" t="s">
        <v>1440</v>
      </c>
      <c r="J6872" s="206"/>
      <c r="K6872" s="203">
        <v>52</v>
      </c>
      <c r="L6872" s="207" t="s">
        <v>827</v>
      </c>
      <c r="M6872" s="208" t="s">
        <v>1493</v>
      </c>
      <c r="N6872" s="209">
        <f t="shared" si="0"/>
        <v>2026</v>
      </c>
      <c r="O6872" s="210">
        <f t="shared" si="1"/>
        <v>2</v>
      </c>
      <c r="P6872" s="211" t="str">
        <f>IFERROR(VLOOKUP(F6872,연간집계!D:E,2,FALSE),"")</f>
        <v>스탠다드 포토북 6*8 (하드/무광)</v>
      </c>
    </row>
    <row r="6873" spans="1:16" ht="12.75">
      <c r="A6873" s="201">
        <v>46062.018414351849</v>
      </c>
      <c r="B6873" s="202">
        <v>46062</v>
      </c>
      <c r="C6873" s="203" t="s">
        <v>15368</v>
      </c>
      <c r="D6873" s="203" t="s">
        <v>11</v>
      </c>
      <c r="E6873" s="204" t="s">
        <v>15369</v>
      </c>
      <c r="F6873" s="49" t="s">
        <v>1056</v>
      </c>
      <c r="G6873" s="203">
        <v>1</v>
      </c>
      <c r="H6873" s="203" t="s">
        <v>1517</v>
      </c>
      <c r="I6873" s="205" t="s">
        <v>1440</v>
      </c>
      <c r="J6873" s="206"/>
      <c r="K6873" s="203">
        <v>160</v>
      </c>
      <c r="L6873" s="207" t="s">
        <v>827</v>
      </c>
      <c r="M6873" s="208" t="s">
        <v>1436</v>
      </c>
      <c r="N6873" s="209">
        <f t="shared" si="0"/>
        <v>2026</v>
      </c>
      <c r="O6873" s="210">
        <f t="shared" si="1"/>
        <v>2</v>
      </c>
      <c r="P6873" s="211" t="str">
        <f>IFERROR(VLOOKUP(F6873,연간집계!D:E,2,FALSE),"")</f>
        <v>프리북 150 (소프트)</v>
      </c>
    </row>
    <row r="6874" spans="1:16" ht="12.75">
      <c r="A6874" s="201">
        <v>46062.027303240742</v>
      </c>
      <c r="B6874" s="202">
        <v>46062</v>
      </c>
      <c r="C6874" s="203" t="s">
        <v>15370</v>
      </c>
      <c r="D6874" s="203" t="s">
        <v>11</v>
      </c>
      <c r="E6874" s="204" t="s">
        <v>15371</v>
      </c>
      <c r="F6874" s="49" t="s">
        <v>885</v>
      </c>
      <c r="G6874" s="203">
        <v>1</v>
      </c>
      <c r="H6874" s="203" t="s">
        <v>7206</v>
      </c>
      <c r="I6874" s="205" t="s">
        <v>1773</v>
      </c>
      <c r="J6874" s="206"/>
      <c r="K6874" s="203">
        <v>56</v>
      </c>
      <c r="L6874" s="207" t="s">
        <v>827</v>
      </c>
      <c r="M6874" s="208" t="s">
        <v>1436</v>
      </c>
      <c r="N6874" s="209">
        <f t="shared" si="0"/>
        <v>2026</v>
      </c>
      <c r="O6874" s="210">
        <f t="shared" si="1"/>
        <v>2</v>
      </c>
      <c r="P6874" s="211" t="str">
        <f>IFERROR(VLOOKUP(F6874,연간집계!D:E,2,FALSE),"")</f>
        <v>마이트립북 150</v>
      </c>
    </row>
    <row r="6875" spans="1:16" ht="12.75">
      <c r="A6875" s="201">
        <v>46062.036203703705</v>
      </c>
      <c r="B6875" s="202">
        <v>46062</v>
      </c>
      <c r="C6875" s="203" t="s">
        <v>15372</v>
      </c>
      <c r="D6875" s="203" t="s">
        <v>11</v>
      </c>
      <c r="E6875" s="204" t="s">
        <v>15373</v>
      </c>
      <c r="F6875" s="49" t="s">
        <v>1284</v>
      </c>
      <c r="G6875" s="203">
        <v>1</v>
      </c>
      <c r="H6875" s="203" t="s">
        <v>3972</v>
      </c>
      <c r="I6875" s="205" t="s">
        <v>4631</v>
      </c>
      <c r="J6875" s="206"/>
      <c r="K6875" s="203">
        <v>26</v>
      </c>
      <c r="L6875" s="207" t="s">
        <v>827</v>
      </c>
      <c r="M6875" s="208" t="s">
        <v>1449</v>
      </c>
      <c r="N6875" s="209">
        <f t="shared" si="0"/>
        <v>2026</v>
      </c>
      <c r="O6875" s="210">
        <f t="shared" si="1"/>
        <v>2</v>
      </c>
      <c r="P6875" s="211" t="str">
        <f>IFERROR(VLOOKUP(F6875,연간집계!D:E,2,FALSE),"")</f>
        <v>PCMS_스탠다드캘린더</v>
      </c>
    </row>
    <row r="6876" spans="1:16" ht="12.75">
      <c r="A6876" s="201">
        <v>46062.048055555555</v>
      </c>
      <c r="B6876" s="202">
        <v>46062</v>
      </c>
      <c r="C6876" s="203" t="s">
        <v>15374</v>
      </c>
      <c r="D6876" s="203" t="s">
        <v>11</v>
      </c>
      <c r="E6876" s="204" t="s">
        <v>15375</v>
      </c>
      <c r="F6876" s="49" t="s">
        <v>1284</v>
      </c>
      <c r="G6876" s="203">
        <v>20</v>
      </c>
      <c r="H6876" s="203" t="s">
        <v>15376</v>
      </c>
      <c r="I6876" s="205" t="s">
        <v>1506</v>
      </c>
      <c r="J6876" s="206"/>
      <c r="K6876" s="203">
        <v>26</v>
      </c>
      <c r="L6876" s="207" t="s">
        <v>827</v>
      </c>
      <c r="M6876" s="208" t="s">
        <v>1629</v>
      </c>
      <c r="N6876" s="209">
        <f t="shared" si="0"/>
        <v>2026</v>
      </c>
      <c r="O6876" s="210">
        <f t="shared" si="1"/>
        <v>2</v>
      </c>
      <c r="P6876" s="211" t="str">
        <f>IFERROR(VLOOKUP(F6876,연간집계!D:E,2,FALSE),"")</f>
        <v>PCMS_스탠다드캘린더</v>
      </c>
    </row>
    <row r="6877" spans="1:16" ht="12.75">
      <c r="A6877" s="201">
        <v>46062.439247685186</v>
      </c>
      <c r="B6877" s="202">
        <v>46062</v>
      </c>
      <c r="C6877" s="203" t="s">
        <v>15377</v>
      </c>
      <c r="D6877" s="203" t="s">
        <v>11</v>
      </c>
      <c r="E6877" s="204" t="s">
        <v>15378</v>
      </c>
      <c r="F6877" s="49" t="s">
        <v>1243</v>
      </c>
      <c r="G6877" s="203">
        <v>3</v>
      </c>
      <c r="H6877" s="203" t="s">
        <v>13959</v>
      </c>
      <c r="I6877" s="205" t="s">
        <v>1556</v>
      </c>
      <c r="J6877" s="206"/>
      <c r="K6877" s="203">
        <v>34</v>
      </c>
      <c r="L6877" s="207" t="s">
        <v>828</v>
      </c>
      <c r="M6877" s="208" t="s">
        <v>1436</v>
      </c>
      <c r="N6877" s="209">
        <f t="shared" si="0"/>
        <v>2026</v>
      </c>
      <c r="O6877" s="210">
        <f t="shared" si="1"/>
        <v>2</v>
      </c>
      <c r="P6877" s="211" t="str">
        <f>IFERROR(VLOOKUP(F6877,연간집계!D:E,2,FALSE),"")</f>
        <v>모바일 포토북 150 (여행)</v>
      </c>
    </row>
    <row r="6878" spans="1:16" ht="12.75">
      <c r="A6878" s="201">
        <v>46062.448206018518</v>
      </c>
      <c r="B6878" s="202">
        <v>46062</v>
      </c>
      <c r="C6878" s="203" t="s">
        <v>15379</v>
      </c>
      <c r="D6878" s="203" t="s">
        <v>11</v>
      </c>
      <c r="E6878" s="204" t="s">
        <v>15380</v>
      </c>
      <c r="F6878" s="49" t="s">
        <v>838</v>
      </c>
      <c r="G6878" s="203">
        <v>1</v>
      </c>
      <c r="H6878" s="203" t="s">
        <v>1761</v>
      </c>
      <c r="I6878" s="205" t="s">
        <v>10658</v>
      </c>
      <c r="J6878" s="206"/>
      <c r="K6878" s="203">
        <v>26</v>
      </c>
      <c r="L6878" s="207" t="s">
        <v>827</v>
      </c>
      <c r="M6878" s="208" t="s">
        <v>2261</v>
      </c>
      <c r="N6878" s="209">
        <f t="shared" si="0"/>
        <v>2026</v>
      </c>
      <c r="O6878" s="210">
        <f t="shared" si="1"/>
        <v>2</v>
      </c>
      <c r="P6878" s="211" t="str">
        <f>IFERROR(VLOOKUP(F6878,연간집계!D:E,2,FALSE),"")</f>
        <v>스탠다드 포토북 6*8 (하드/무광)</v>
      </c>
    </row>
    <row r="6879" spans="1:16" ht="12.75">
      <c r="A6879" s="201">
        <v>46062.469282407408</v>
      </c>
      <c r="B6879" s="202">
        <v>46062</v>
      </c>
      <c r="C6879" s="203" t="s">
        <v>15381</v>
      </c>
      <c r="D6879" s="203" t="s">
        <v>11</v>
      </c>
      <c r="E6879" s="204" t="s">
        <v>15382</v>
      </c>
      <c r="F6879" s="49" t="s">
        <v>74</v>
      </c>
      <c r="G6879" s="203">
        <v>1</v>
      </c>
      <c r="H6879" s="203" t="s">
        <v>10469</v>
      </c>
      <c r="I6879" s="205" t="s">
        <v>1440</v>
      </c>
      <c r="J6879" s="208" t="s">
        <v>1444</v>
      </c>
      <c r="K6879" s="203">
        <v>56</v>
      </c>
      <c r="L6879" s="207" t="s">
        <v>827</v>
      </c>
      <c r="M6879" s="208" t="s">
        <v>1445</v>
      </c>
      <c r="N6879" s="209">
        <f t="shared" si="0"/>
        <v>2026</v>
      </c>
      <c r="O6879" s="210">
        <f t="shared" si="1"/>
        <v>2</v>
      </c>
      <c r="P6879" s="211" t="str">
        <f>IFERROR(VLOOKUP(F6879,연간집계!D:E,2,FALSE),"")</f>
        <v>포토그랩스pro 210</v>
      </c>
    </row>
    <row r="6880" spans="1:16" ht="12.75">
      <c r="A6880" s="201">
        <v>46062.478541666664</v>
      </c>
      <c r="B6880" s="202">
        <v>46062</v>
      </c>
      <c r="C6880" s="203" t="s">
        <v>15383</v>
      </c>
      <c r="D6880" s="203" t="s">
        <v>11</v>
      </c>
      <c r="E6880" s="204" t="s">
        <v>15384</v>
      </c>
      <c r="F6880" s="49" t="s">
        <v>838</v>
      </c>
      <c r="G6880" s="203">
        <v>1</v>
      </c>
      <c r="H6880" s="203" t="s">
        <v>14675</v>
      </c>
      <c r="I6880" s="205" t="s">
        <v>1676</v>
      </c>
      <c r="J6880" s="206"/>
      <c r="K6880" s="203">
        <v>24</v>
      </c>
      <c r="L6880" s="207" t="s">
        <v>827</v>
      </c>
      <c r="M6880" s="208" t="s">
        <v>1436</v>
      </c>
      <c r="N6880" s="209">
        <f t="shared" si="0"/>
        <v>2026</v>
      </c>
      <c r="O6880" s="210">
        <f t="shared" si="1"/>
        <v>2</v>
      </c>
      <c r="P6880" s="211" t="str">
        <f>IFERROR(VLOOKUP(F6880,연간집계!D:E,2,FALSE),"")</f>
        <v>스탠다드 포토북 6*8 (하드/무광)</v>
      </c>
    </row>
    <row r="6881" spans="1:16" ht="12.75">
      <c r="A6881" s="201">
        <v>46062.481666666667</v>
      </c>
      <c r="B6881" s="202">
        <v>46062</v>
      </c>
      <c r="C6881" s="203" t="s">
        <v>15385</v>
      </c>
      <c r="D6881" s="203" t="s">
        <v>11</v>
      </c>
      <c r="E6881" s="204" t="s">
        <v>15386</v>
      </c>
      <c r="F6881" s="49" t="s">
        <v>1247</v>
      </c>
      <c r="G6881" s="203">
        <v>2</v>
      </c>
      <c r="H6881" s="203" t="s">
        <v>15387</v>
      </c>
      <c r="I6881" s="205" t="s">
        <v>1455</v>
      </c>
      <c r="J6881" s="206"/>
      <c r="K6881" s="203">
        <v>24</v>
      </c>
      <c r="L6881" s="207" t="s">
        <v>828</v>
      </c>
      <c r="M6881" s="208" t="s">
        <v>1493</v>
      </c>
      <c r="N6881" s="209">
        <f t="shared" si="0"/>
        <v>2026</v>
      </c>
      <c r="O6881" s="210">
        <f t="shared" si="1"/>
        <v>2</v>
      </c>
      <c r="P6881" s="211" t="str">
        <f>IFERROR(VLOOKUP(F6881,연간집계!D:E,2,FALSE),"")</f>
        <v>모바일 포토북 197 (여행)</v>
      </c>
    </row>
    <row r="6882" spans="1:16" ht="12.75">
      <c r="A6882" s="201">
        <v>46062.481678240743</v>
      </c>
      <c r="B6882" s="202">
        <v>46062</v>
      </c>
      <c r="C6882" s="203" t="s">
        <v>15388</v>
      </c>
      <c r="D6882" s="203" t="s">
        <v>11</v>
      </c>
      <c r="E6882" s="204" t="s">
        <v>15386</v>
      </c>
      <c r="F6882" s="49" t="s">
        <v>1247</v>
      </c>
      <c r="G6882" s="203">
        <v>3</v>
      </c>
      <c r="H6882" s="203" t="s">
        <v>15387</v>
      </c>
      <c r="I6882" s="205" t="s">
        <v>1455</v>
      </c>
      <c r="J6882" s="206"/>
      <c r="K6882" s="203">
        <v>24</v>
      </c>
      <c r="L6882" s="207" t="s">
        <v>828</v>
      </c>
      <c r="M6882" s="208" t="s">
        <v>1493</v>
      </c>
      <c r="N6882" s="209">
        <f t="shared" si="0"/>
        <v>2026</v>
      </c>
      <c r="O6882" s="210">
        <f t="shared" si="1"/>
        <v>2</v>
      </c>
      <c r="P6882" s="211" t="str">
        <f>IFERROR(VLOOKUP(F6882,연간집계!D:E,2,FALSE),"")</f>
        <v>모바일 포토북 197 (여행)</v>
      </c>
    </row>
    <row r="6883" spans="1:16" ht="12.75">
      <c r="A6883" s="201">
        <v>46062.485092592593</v>
      </c>
      <c r="B6883" s="202">
        <v>46062</v>
      </c>
      <c r="C6883" s="203" t="s">
        <v>15389</v>
      </c>
      <c r="D6883" s="203" t="s">
        <v>11</v>
      </c>
      <c r="E6883" s="204" t="s">
        <v>15390</v>
      </c>
      <c r="F6883" s="49" t="s">
        <v>42</v>
      </c>
      <c r="G6883" s="203">
        <v>1</v>
      </c>
      <c r="H6883" s="203" t="s">
        <v>15391</v>
      </c>
      <c r="I6883" s="205" t="s">
        <v>1783</v>
      </c>
      <c r="J6883" s="206"/>
      <c r="K6883" s="203">
        <v>50</v>
      </c>
      <c r="L6883" s="207" t="s">
        <v>827</v>
      </c>
      <c r="M6883" s="208" t="s">
        <v>1471</v>
      </c>
      <c r="N6883" s="209">
        <f t="shared" si="0"/>
        <v>2026</v>
      </c>
      <c r="O6883" s="210">
        <f t="shared" si="1"/>
        <v>2</v>
      </c>
      <c r="P6883" s="211" t="str">
        <f>IFERROR(VLOOKUP(F6883,연간집계!D:E,2,FALSE),"")</f>
        <v>플라이트북 210</v>
      </c>
    </row>
    <row r="6884" spans="1:16" ht="12.75">
      <c r="A6884" s="201">
        <v>46062.48510416667</v>
      </c>
      <c r="B6884" s="202">
        <v>46062</v>
      </c>
      <c r="C6884" s="203" t="s">
        <v>15392</v>
      </c>
      <c r="D6884" s="203" t="s">
        <v>11</v>
      </c>
      <c r="E6884" s="204" t="s">
        <v>15390</v>
      </c>
      <c r="F6884" s="49" t="s">
        <v>42</v>
      </c>
      <c r="G6884" s="203">
        <v>1</v>
      </c>
      <c r="H6884" s="203" t="s">
        <v>15391</v>
      </c>
      <c r="I6884" s="205" t="s">
        <v>1440</v>
      </c>
      <c r="J6884" s="206"/>
      <c r="K6884" s="203">
        <v>50</v>
      </c>
      <c r="L6884" s="207" t="s">
        <v>827</v>
      </c>
      <c r="M6884" s="208" t="s">
        <v>1471</v>
      </c>
      <c r="N6884" s="209">
        <f t="shared" si="0"/>
        <v>2026</v>
      </c>
      <c r="O6884" s="210">
        <f t="shared" si="1"/>
        <v>2</v>
      </c>
      <c r="P6884" s="211" t="str">
        <f>IFERROR(VLOOKUP(F6884,연간집계!D:E,2,FALSE),"")</f>
        <v>플라이트북 210</v>
      </c>
    </row>
    <row r="6885" spans="1:16" ht="12.75">
      <c r="A6885" s="201">
        <v>46062.485115740739</v>
      </c>
      <c r="B6885" s="202">
        <v>46062</v>
      </c>
      <c r="C6885" s="203" t="s">
        <v>15393</v>
      </c>
      <c r="D6885" s="203" t="s">
        <v>11</v>
      </c>
      <c r="E6885" s="204" t="s">
        <v>15390</v>
      </c>
      <c r="F6885" s="49" t="s">
        <v>1291</v>
      </c>
      <c r="G6885" s="203">
        <v>1</v>
      </c>
      <c r="H6885" s="203" t="s">
        <v>15391</v>
      </c>
      <c r="I6885" s="205" t="s">
        <v>5156</v>
      </c>
      <c r="J6885" s="206"/>
      <c r="K6885" s="203">
        <v>14</v>
      </c>
      <c r="L6885" s="207" t="s">
        <v>827</v>
      </c>
      <c r="M6885" s="208" t="s">
        <v>1471</v>
      </c>
      <c r="N6885" s="209">
        <f t="shared" si="0"/>
        <v>2026</v>
      </c>
      <c r="O6885" s="210">
        <f t="shared" si="1"/>
        <v>2</v>
      </c>
      <c r="P6885" s="211" t="str">
        <f>IFERROR(VLOOKUP(F6885,연간집계!D:E,2,FALSE),"")</f>
        <v>PCMS_벽걸이1단캘린더</v>
      </c>
    </row>
    <row r="6886" spans="1:16" ht="12.75">
      <c r="A6886" s="201">
        <v>46062.500034722223</v>
      </c>
      <c r="B6886" s="202">
        <v>46062</v>
      </c>
      <c r="C6886" s="203" t="s">
        <v>15394</v>
      </c>
      <c r="D6886" s="203" t="s">
        <v>11</v>
      </c>
      <c r="E6886" s="204" t="s">
        <v>15395</v>
      </c>
      <c r="F6886" s="49" t="s">
        <v>1048</v>
      </c>
      <c r="G6886" s="203">
        <v>1</v>
      </c>
      <c r="H6886" s="203" t="s">
        <v>9357</v>
      </c>
      <c r="I6886" s="205" t="s">
        <v>1440</v>
      </c>
      <c r="J6886" s="206"/>
      <c r="K6886" s="203">
        <v>80</v>
      </c>
      <c r="L6886" s="207" t="s">
        <v>827</v>
      </c>
      <c r="M6886" s="208" t="s">
        <v>1436</v>
      </c>
      <c r="N6886" s="209">
        <f t="shared" si="0"/>
        <v>2026</v>
      </c>
      <c r="O6886" s="210">
        <f t="shared" si="1"/>
        <v>2</v>
      </c>
      <c r="P6886" s="211" t="str">
        <f>IFERROR(VLOOKUP(F6886,연간집계!D:E,2,FALSE),"")</f>
        <v>프리북와이드 (하드)</v>
      </c>
    </row>
    <row r="6887" spans="1:16" ht="12.75">
      <c r="A6887" s="201">
        <v>46062.529791666668</v>
      </c>
      <c r="B6887" s="202">
        <v>46062</v>
      </c>
      <c r="C6887" s="203" t="s">
        <v>15396</v>
      </c>
      <c r="D6887" s="203" t="s">
        <v>11</v>
      </c>
      <c r="E6887" s="204" t="s">
        <v>15397</v>
      </c>
      <c r="F6887" s="49" t="s">
        <v>1318</v>
      </c>
      <c r="G6887" s="203">
        <v>1</v>
      </c>
      <c r="H6887" s="203" t="s">
        <v>15349</v>
      </c>
      <c r="I6887" s="205" t="s">
        <v>4256</v>
      </c>
      <c r="J6887" s="208" t="s">
        <v>1787</v>
      </c>
      <c r="K6887" s="203">
        <v>1</v>
      </c>
      <c r="L6887" s="207" t="s">
        <v>827</v>
      </c>
      <c r="M6887" s="208" t="s">
        <v>1436</v>
      </c>
      <c r="N6887" s="209">
        <f t="shared" si="0"/>
        <v>2026</v>
      </c>
      <c r="O6887" s="210">
        <f t="shared" si="1"/>
        <v>2</v>
      </c>
      <c r="P6887" s="211" t="str">
        <f>IFERROR(VLOOKUP(F6887,연간집계!D:E,2,FALSE),"")</f>
        <v>원목액자 203_브라운</v>
      </c>
    </row>
    <row r="6888" spans="1:16" ht="12.75">
      <c r="A6888" s="201">
        <v>46062.529803240737</v>
      </c>
      <c r="B6888" s="202">
        <v>46062</v>
      </c>
      <c r="C6888" s="203" t="s">
        <v>15398</v>
      </c>
      <c r="D6888" s="203" t="s">
        <v>11</v>
      </c>
      <c r="E6888" s="204" t="s">
        <v>15397</v>
      </c>
      <c r="F6888" s="49" t="s">
        <v>856</v>
      </c>
      <c r="G6888" s="203">
        <v>1</v>
      </c>
      <c r="H6888" s="203" t="s">
        <v>15349</v>
      </c>
      <c r="I6888" s="205" t="s">
        <v>1453</v>
      </c>
      <c r="J6888" s="206"/>
      <c r="K6888" s="203">
        <v>24</v>
      </c>
      <c r="L6888" s="207" t="s">
        <v>827</v>
      </c>
      <c r="M6888" s="208" t="s">
        <v>1436</v>
      </c>
      <c r="N6888" s="209">
        <f t="shared" si="0"/>
        <v>2026</v>
      </c>
      <c r="O6888" s="210">
        <f t="shared" si="1"/>
        <v>2</v>
      </c>
      <c r="P6888" s="211" t="str">
        <f>IFERROR(VLOOKUP(F6888,연간집계!D:E,2,FALSE),"")</f>
        <v>스탠다드 포토북 8*8 (하드/무광)</v>
      </c>
    </row>
    <row r="6889" spans="1:16" ht="12.75">
      <c r="A6889" s="201">
        <v>46062.544722222221</v>
      </c>
      <c r="B6889" s="202">
        <v>46062</v>
      </c>
      <c r="C6889" s="203" t="s">
        <v>15399</v>
      </c>
      <c r="D6889" s="203" t="s">
        <v>11</v>
      </c>
      <c r="E6889" s="204" t="s">
        <v>15400</v>
      </c>
      <c r="F6889" s="49" t="s">
        <v>924</v>
      </c>
      <c r="G6889" s="203">
        <v>1</v>
      </c>
      <c r="H6889" s="203" t="s">
        <v>1522</v>
      </c>
      <c r="I6889" s="205" t="s">
        <v>6143</v>
      </c>
      <c r="J6889" s="206"/>
      <c r="K6889" s="203">
        <v>16</v>
      </c>
      <c r="L6889" s="207" t="s">
        <v>827</v>
      </c>
      <c r="M6889" s="208" t="s">
        <v>1449</v>
      </c>
      <c r="N6889" s="209">
        <f t="shared" si="0"/>
        <v>2026</v>
      </c>
      <c r="O6889" s="210">
        <f t="shared" si="1"/>
        <v>2</v>
      </c>
      <c r="P6889" s="211" t="str">
        <f>IFERROR(VLOOKUP(F6889,연간집계!D:E,2,FALSE),"")</f>
        <v>베이비진 210 (14p)</v>
      </c>
    </row>
    <row r="6890" spans="1:16" ht="12.75">
      <c r="A6890" s="201">
        <v>46062.544745370367</v>
      </c>
      <c r="B6890" s="202">
        <v>46062</v>
      </c>
      <c r="C6890" s="203" t="s">
        <v>15401</v>
      </c>
      <c r="D6890" s="203" t="s">
        <v>11</v>
      </c>
      <c r="E6890" s="204" t="s">
        <v>15400</v>
      </c>
      <c r="F6890" s="49" t="s">
        <v>924</v>
      </c>
      <c r="G6890" s="203">
        <v>1</v>
      </c>
      <c r="H6890" s="203" t="s">
        <v>1522</v>
      </c>
      <c r="I6890" s="205" t="s">
        <v>6143</v>
      </c>
      <c r="J6890" s="206"/>
      <c r="K6890" s="203">
        <v>16</v>
      </c>
      <c r="L6890" s="207" t="s">
        <v>827</v>
      </c>
      <c r="M6890" s="208" t="s">
        <v>1449</v>
      </c>
      <c r="N6890" s="209">
        <f t="shared" si="0"/>
        <v>2026</v>
      </c>
      <c r="O6890" s="210">
        <f t="shared" si="1"/>
        <v>2</v>
      </c>
      <c r="P6890" s="211" t="str">
        <f>IFERROR(VLOOKUP(F6890,연간집계!D:E,2,FALSE),"")</f>
        <v>베이비진 210 (14p)</v>
      </c>
    </row>
    <row r="6891" spans="1:16" ht="12.75">
      <c r="A6891" s="201">
        <v>46062.544756944444</v>
      </c>
      <c r="B6891" s="202">
        <v>46062</v>
      </c>
      <c r="C6891" s="203" t="s">
        <v>15402</v>
      </c>
      <c r="D6891" s="203" t="s">
        <v>11</v>
      </c>
      <c r="E6891" s="204" t="s">
        <v>15400</v>
      </c>
      <c r="F6891" s="49" t="s">
        <v>924</v>
      </c>
      <c r="G6891" s="203">
        <v>1</v>
      </c>
      <c r="H6891" s="203" t="s">
        <v>1522</v>
      </c>
      <c r="I6891" s="205" t="s">
        <v>6143</v>
      </c>
      <c r="J6891" s="206"/>
      <c r="K6891" s="203">
        <v>16</v>
      </c>
      <c r="L6891" s="207" t="s">
        <v>827</v>
      </c>
      <c r="M6891" s="208" t="s">
        <v>1449</v>
      </c>
      <c r="N6891" s="209">
        <f t="shared" si="0"/>
        <v>2026</v>
      </c>
      <c r="O6891" s="210">
        <f t="shared" si="1"/>
        <v>2</v>
      </c>
      <c r="P6891" s="211" t="str">
        <f>IFERROR(VLOOKUP(F6891,연간집계!D:E,2,FALSE),"")</f>
        <v>베이비진 210 (14p)</v>
      </c>
    </row>
    <row r="6892" spans="1:16" ht="12.75">
      <c r="A6892" s="201">
        <v>46062.544768518521</v>
      </c>
      <c r="B6892" s="202">
        <v>46062</v>
      </c>
      <c r="C6892" s="203" t="s">
        <v>15403</v>
      </c>
      <c r="D6892" s="203" t="s">
        <v>11</v>
      </c>
      <c r="E6892" s="204" t="s">
        <v>15400</v>
      </c>
      <c r="F6892" s="49" t="s">
        <v>924</v>
      </c>
      <c r="G6892" s="203">
        <v>1</v>
      </c>
      <c r="H6892" s="203" t="s">
        <v>1522</v>
      </c>
      <c r="I6892" s="205" t="s">
        <v>6143</v>
      </c>
      <c r="J6892" s="206"/>
      <c r="K6892" s="203">
        <v>16</v>
      </c>
      <c r="L6892" s="207" t="s">
        <v>827</v>
      </c>
      <c r="M6892" s="208" t="s">
        <v>1449</v>
      </c>
      <c r="N6892" s="209">
        <f t="shared" si="0"/>
        <v>2026</v>
      </c>
      <c r="O6892" s="210">
        <f t="shared" si="1"/>
        <v>2</v>
      </c>
      <c r="P6892" s="211" t="str">
        <f>IFERROR(VLOOKUP(F6892,연간집계!D:E,2,FALSE),"")</f>
        <v>베이비진 210 (14p)</v>
      </c>
    </row>
    <row r="6893" spans="1:16" ht="12.75">
      <c r="A6893" s="201">
        <v>46062.54478009259</v>
      </c>
      <c r="B6893" s="202">
        <v>46062</v>
      </c>
      <c r="C6893" s="203" t="s">
        <v>15404</v>
      </c>
      <c r="D6893" s="203" t="s">
        <v>11</v>
      </c>
      <c r="E6893" s="204" t="s">
        <v>15400</v>
      </c>
      <c r="F6893" s="49" t="s">
        <v>924</v>
      </c>
      <c r="G6893" s="203">
        <v>1</v>
      </c>
      <c r="H6893" s="203" t="s">
        <v>1522</v>
      </c>
      <c r="I6893" s="205" t="s">
        <v>6143</v>
      </c>
      <c r="J6893" s="206"/>
      <c r="K6893" s="203">
        <v>16</v>
      </c>
      <c r="L6893" s="207" t="s">
        <v>827</v>
      </c>
      <c r="M6893" s="208" t="s">
        <v>1449</v>
      </c>
      <c r="N6893" s="209">
        <f t="shared" si="0"/>
        <v>2026</v>
      </c>
      <c r="O6893" s="210">
        <f t="shared" si="1"/>
        <v>2</v>
      </c>
      <c r="P6893" s="211" t="str">
        <f>IFERROR(VLOOKUP(F6893,연간집계!D:E,2,FALSE),"")</f>
        <v>베이비진 210 (14p)</v>
      </c>
    </row>
    <row r="6894" spans="1:16" ht="12.75">
      <c r="A6894" s="201">
        <v>46062.544791666667</v>
      </c>
      <c r="B6894" s="202">
        <v>46062</v>
      </c>
      <c r="C6894" s="203" t="s">
        <v>15405</v>
      </c>
      <c r="D6894" s="203" t="s">
        <v>11</v>
      </c>
      <c r="E6894" s="204" t="s">
        <v>15400</v>
      </c>
      <c r="F6894" s="49" t="s">
        <v>924</v>
      </c>
      <c r="G6894" s="203">
        <v>1</v>
      </c>
      <c r="H6894" s="203" t="s">
        <v>1522</v>
      </c>
      <c r="I6894" s="205" t="s">
        <v>6143</v>
      </c>
      <c r="J6894" s="206"/>
      <c r="K6894" s="203">
        <v>16</v>
      </c>
      <c r="L6894" s="207" t="s">
        <v>827</v>
      </c>
      <c r="M6894" s="208" t="s">
        <v>1449</v>
      </c>
      <c r="N6894" s="209">
        <f t="shared" si="0"/>
        <v>2026</v>
      </c>
      <c r="O6894" s="210">
        <f t="shared" si="1"/>
        <v>2</v>
      </c>
      <c r="P6894" s="211" t="str">
        <f>IFERROR(VLOOKUP(F6894,연간집계!D:E,2,FALSE),"")</f>
        <v>베이비진 210 (14p)</v>
      </c>
    </row>
    <row r="6895" spans="1:16" ht="12.75">
      <c r="A6895" s="201">
        <v>46062.544803240744</v>
      </c>
      <c r="B6895" s="202">
        <v>46062</v>
      </c>
      <c r="C6895" s="203" t="s">
        <v>15406</v>
      </c>
      <c r="D6895" s="203" t="s">
        <v>11</v>
      </c>
      <c r="E6895" s="204" t="s">
        <v>15400</v>
      </c>
      <c r="F6895" s="49" t="s">
        <v>924</v>
      </c>
      <c r="G6895" s="203">
        <v>1</v>
      </c>
      <c r="H6895" s="203" t="s">
        <v>1522</v>
      </c>
      <c r="I6895" s="205" t="s">
        <v>6143</v>
      </c>
      <c r="J6895" s="206"/>
      <c r="K6895" s="203">
        <v>16</v>
      </c>
      <c r="L6895" s="207" t="s">
        <v>827</v>
      </c>
      <c r="M6895" s="208" t="s">
        <v>1449</v>
      </c>
      <c r="N6895" s="209">
        <f t="shared" si="0"/>
        <v>2026</v>
      </c>
      <c r="O6895" s="210">
        <f t="shared" si="1"/>
        <v>2</v>
      </c>
      <c r="P6895" s="211" t="str">
        <f>IFERROR(VLOOKUP(F6895,연간집계!D:E,2,FALSE),"")</f>
        <v>베이비진 210 (14p)</v>
      </c>
    </row>
    <row r="6896" spans="1:16" ht="12.75">
      <c r="A6896" s="201">
        <v>46062.566469907404</v>
      </c>
      <c r="B6896" s="202">
        <v>46062</v>
      </c>
      <c r="C6896" s="203" t="s">
        <v>15407</v>
      </c>
      <c r="D6896" s="203" t="s">
        <v>11</v>
      </c>
      <c r="E6896" s="204" t="s">
        <v>15408</v>
      </c>
      <c r="F6896" s="49" t="s">
        <v>890</v>
      </c>
      <c r="G6896" s="203">
        <v>1</v>
      </c>
      <c r="H6896" s="203" t="s">
        <v>15409</v>
      </c>
      <c r="I6896" s="205" t="s">
        <v>2220</v>
      </c>
      <c r="J6896" s="208" t="s">
        <v>1881</v>
      </c>
      <c r="K6896" s="203">
        <v>48</v>
      </c>
      <c r="L6896" s="207" t="s">
        <v>827</v>
      </c>
      <c r="M6896" s="208" t="s">
        <v>1436</v>
      </c>
      <c r="N6896" s="209">
        <f t="shared" si="0"/>
        <v>2026</v>
      </c>
      <c r="O6896" s="210">
        <f t="shared" si="1"/>
        <v>2</v>
      </c>
      <c r="P6896" s="211" t="str">
        <f>IFERROR(VLOOKUP(F6896,연간집계!D:E,2,FALSE),"")</f>
        <v>메모리북</v>
      </c>
    </row>
    <row r="6897" spans="1:16" ht="12.75">
      <c r="A6897" s="201">
        <v>46062.572442129633</v>
      </c>
      <c r="B6897" s="202">
        <v>46062</v>
      </c>
      <c r="C6897" s="203" t="s">
        <v>15410</v>
      </c>
      <c r="D6897" s="203" t="s">
        <v>11</v>
      </c>
      <c r="E6897" s="204" t="s">
        <v>15411</v>
      </c>
      <c r="F6897" s="49" t="s">
        <v>838</v>
      </c>
      <c r="G6897" s="203">
        <v>2</v>
      </c>
      <c r="H6897" s="203" t="s">
        <v>4748</v>
      </c>
      <c r="I6897" s="205" t="s">
        <v>1549</v>
      </c>
      <c r="J6897" s="206"/>
      <c r="K6897" s="203">
        <v>24</v>
      </c>
      <c r="L6897" s="207" t="s">
        <v>827</v>
      </c>
      <c r="M6897" s="208" t="s">
        <v>1449</v>
      </c>
      <c r="N6897" s="209">
        <f t="shared" si="0"/>
        <v>2026</v>
      </c>
      <c r="O6897" s="210">
        <f t="shared" si="1"/>
        <v>2</v>
      </c>
      <c r="P6897" s="211" t="str">
        <f>IFERROR(VLOOKUP(F6897,연간집계!D:E,2,FALSE),"")</f>
        <v>스탠다드 포토북 6*8 (하드/무광)</v>
      </c>
    </row>
    <row r="6898" spans="1:16" ht="12.75">
      <c r="A6898" s="201">
        <v>46062.590648148151</v>
      </c>
      <c r="B6898" s="202">
        <v>46062</v>
      </c>
      <c r="C6898" s="203" t="s">
        <v>15412</v>
      </c>
      <c r="D6898" s="203" t="s">
        <v>11</v>
      </c>
      <c r="E6898" s="204" t="s">
        <v>15413</v>
      </c>
      <c r="F6898" s="49" t="s">
        <v>838</v>
      </c>
      <c r="G6898" s="203">
        <v>1</v>
      </c>
      <c r="H6898" s="203" t="s">
        <v>15414</v>
      </c>
      <c r="I6898" s="205" t="s">
        <v>1453</v>
      </c>
      <c r="J6898" s="206"/>
      <c r="K6898" s="203">
        <v>40</v>
      </c>
      <c r="L6898" s="207" t="s">
        <v>827</v>
      </c>
      <c r="M6898" s="208" t="s">
        <v>1436</v>
      </c>
      <c r="N6898" s="209">
        <f t="shared" si="0"/>
        <v>2026</v>
      </c>
      <c r="O6898" s="210">
        <f t="shared" si="1"/>
        <v>2</v>
      </c>
      <c r="P6898" s="211" t="str">
        <f>IFERROR(VLOOKUP(F6898,연간집계!D:E,2,FALSE),"")</f>
        <v>스탠다드 포토북 6*8 (하드/무광)</v>
      </c>
    </row>
    <row r="6899" spans="1:16" ht="12.75">
      <c r="A6899" s="201">
        <v>46062.611747685187</v>
      </c>
      <c r="B6899" s="202">
        <v>46062</v>
      </c>
      <c r="C6899" s="203" t="s">
        <v>15415</v>
      </c>
      <c r="D6899" s="203" t="s">
        <v>11</v>
      </c>
      <c r="E6899" s="204" t="s">
        <v>15416</v>
      </c>
      <c r="F6899" s="49" t="s">
        <v>856</v>
      </c>
      <c r="G6899" s="203">
        <v>2</v>
      </c>
      <c r="H6899" s="203" t="s">
        <v>14318</v>
      </c>
      <c r="I6899" s="205" t="s">
        <v>1455</v>
      </c>
      <c r="J6899" s="206"/>
      <c r="K6899" s="203">
        <v>24</v>
      </c>
      <c r="L6899" s="207" t="s">
        <v>827</v>
      </c>
      <c r="M6899" s="208" t="s">
        <v>1436</v>
      </c>
      <c r="N6899" s="209">
        <f t="shared" si="0"/>
        <v>2026</v>
      </c>
      <c r="O6899" s="210">
        <f t="shared" si="1"/>
        <v>2</v>
      </c>
      <c r="P6899" s="211" t="str">
        <f>IFERROR(VLOOKUP(F6899,연간집계!D:E,2,FALSE),"")</f>
        <v>스탠다드 포토북 8*8 (하드/무광)</v>
      </c>
    </row>
    <row r="6900" spans="1:16" ht="12.75">
      <c r="A6900" s="201">
        <v>46062.623749999999</v>
      </c>
      <c r="B6900" s="202">
        <v>46062</v>
      </c>
      <c r="C6900" s="203" t="s">
        <v>15417</v>
      </c>
      <c r="D6900" s="203" t="s">
        <v>11</v>
      </c>
      <c r="E6900" s="204" t="s">
        <v>15418</v>
      </c>
      <c r="F6900" s="49" t="s">
        <v>1327</v>
      </c>
      <c r="G6900" s="203">
        <v>1</v>
      </c>
      <c r="H6900" s="203" t="s">
        <v>15419</v>
      </c>
      <c r="I6900" s="205" t="s">
        <v>1440</v>
      </c>
      <c r="J6900" s="205" t="s">
        <v>1994</v>
      </c>
      <c r="K6900" s="203">
        <v>1</v>
      </c>
      <c r="L6900" s="207" t="s">
        <v>827</v>
      </c>
      <c r="M6900" s="208" t="s">
        <v>1645</v>
      </c>
      <c r="N6900" s="209">
        <f t="shared" si="0"/>
        <v>2026</v>
      </c>
      <c r="O6900" s="210">
        <f t="shared" si="1"/>
        <v>2</v>
      </c>
      <c r="P6900" s="211" t="str">
        <f>IFERROR(VLOOKUP(F6900,연간집계!D:E,2,FALSE),"")</f>
        <v>아크릴액자 A3 (가로)</v>
      </c>
    </row>
    <row r="6901" spans="1:16" ht="12.75">
      <c r="A6901" s="201">
        <v>46062.623761574076</v>
      </c>
      <c r="B6901" s="202">
        <v>46062</v>
      </c>
      <c r="C6901" s="203" t="s">
        <v>15420</v>
      </c>
      <c r="D6901" s="203" t="s">
        <v>11</v>
      </c>
      <c r="E6901" s="204" t="s">
        <v>15418</v>
      </c>
      <c r="F6901" s="49" t="s">
        <v>193</v>
      </c>
      <c r="G6901" s="203">
        <v>1</v>
      </c>
      <c r="H6901" s="203" t="s">
        <v>15419</v>
      </c>
      <c r="I6901" s="205" t="s">
        <v>3718</v>
      </c>
      <c r="J6901" s="208" t="s">
        <v>1444</v>
      </c>
      <c r="K6901" s="203">
        <v>50</v>
      </c>
      <c r="L6901" s="207" t="s">
        <v>827</v>
      </c>
      <c r="M6901" s="208" t="s">
        <v>1851</v>
      </c>
      <c r="N6901" s="209">
        <f t="shared" si="0"/>
        <v>2026</v>
      </c>
      <c r="O6901" s="210">
        <f t="shared" si="1"/>
        <v>2</v>
      </c>
      <c r="P6901" s="211" t="str">
        <f>IFERROR(VLOOKUP(F6901,연간집계!D:E,2,FALSE),"")</f>
        <v>포토그랩스pro 248</v>
      </c>
    </row>
    <row r="6902" spans="1:16" ht="12.75">
      <c r="A6902" s="201">
        <v>46062.656909722224</v>
      </c>
      <c r="B6902" s="202">
        <v>46062</v>
      </c>
      <c r="C6902" s="203" t="s">
        <v>15421</v>
      </c>
      <c r="D6902" s="203" t="s">
        <v>11</v>
      </c>
      <c r="E6902" s="204" t="s">
        <v>15422</v>
      </c>
      <c r="F6902" s="49" t="s">
        <v>838</v>
      </c>
      <c r="G6902" s="203">
        <v>1</v>
      </c>
      <c r="H6902" s="203" t="s">
        <v>15423</v>
      </c>
      <c r="I6902" s="205" t="s">
        <v>1506</v>
      </c>
      <c r="J6902" s="206"/>
      <c r="K6902" s="203">
        <v>24</v>
      </c>
      <c r="L6902" s="207" t="s">
        <v>827</v>
      </c>
      <c r="M6902" s="208" t="s">
        <v>1445</v>
      </c>
      <c r="N6902" s="209">
        <f t="shared" si="0"/>
        <v>2026</v>
      </c>
      <c r="O6902" s="210">
        <f t="shared" si="1"/>
        <v>2</v>
      </c>
      <c r="P6902" s="211" t="str">
        <f>IFERROR(VLOOKUP(F6902,연간집계!D:E,2,FALSE),"")</f>
        <v>스탠다드 포토북 6*8 (하드/무광)</v>
      </c>
    </row>
    <row r="6903" spans="1:16" ht="12.75">
      <c r="A6903" s="201">
        <v>46062.699687499997</v>
      </c>
      <c r="B6903" s="202">
        <v>46062</v>
      </c>
      <c r="C6903" s="203" t="s">
        <v>15424</v>
      </c>
      <c r="D6903" s="203" t="s">
        <v>11</v>
      </c>
      <c r="E6903" s="204" t="s">
        <v>15425</v>
      </c>
      <c r="F6903" s="49" t="s">
        <v>838</v>
      </c>
      <c r="G6903" s="203">
        <v>1</v>
      </c>
      <c r="H6903" s="203" t="s">
        <v>15426</v>
      </c>
      <c r="I6903" s="205" t="s">
        <v>1440</v>
      </c>
      <c r="J6903" s="206"/>
      <c r="K6903" s="203">
        <v>24</v>
      </c>
      <c r="L6903" s="207" t="s">
        <v>827</v>
      </c>
      <c r="M6903" s="208" t="s">
        <v>1493</v>
      </c>
      <c r="N6903" s="209">
        <f t="shared" si="0"/>
        <v>2026</v>
      </c>
      <c r="O6903" s="210">
        <f t="shared" si="1"/>
        <v>2</v>
      </c>
      <c r="P6903" s="211" t="str">
        <f>IFERROR(VLOOKUP(F6903,연간집계!D:E,2,FALSE),"")</f>
        <v>스탠다드 포토북 6*8 (하드/무광)</v>
      </c>
    </row>
    <row r="6904" spans="1:16" ht="12.75">
      <c r="A6904" s="201">
        <v>46062.711840277778</v>
      </c>
      <c r="B6904" s="202">
        <v>46062</v>
      </c>
      <c r="C6904" s="203" t="s">
        <v>15427</v>
      </c>
      <c r="D6904" s="203" t="s">
        <v>11</v>
      </c>
      <c r="E6904" s="204" t="s">
        <v>15428</v>
      </c>
      <c r="F6904" s="49" t="s">
        <v>852</v>
      </c>
      <c r="G6904" s="203">
        <v>1</v>
      </c>
      <c r="H6904" s="203" t="s">
        <v>12715</v>
      </c>
      <c r="I6904" s="205" t="s">
        <v>1440</v>
      </c>
      <c r="J6904" s="206"/>
      <c r="K6904" s="203">
        <v>64</v>
      </c>
      <c r="L6904" s="207" t="s">
        <v>827</v>
      </c>
      <c r="M6904" s="208" t="s">
        <v>1493</v>
      </c>
      <c r="N6904" s="209">
        <f t="shared" si="0"/>
        <v>2026</v>
      </c>
      <c r="O6904" s="210">
        <f t="shared" si="1"/>
        <v>2</v>
      </c>
      <c r="P6904" s="211" t="str">
        <f>IFERROR(VLOOKUP(F6904,연간집계!D:E,2,FALSE),"")</f>
        <v>스탠다드 포토북 8*8 (소프트/무광)</v>
      </c>
    </row>
    <row r="6905" spans="1:16" ht="12.75">
      <c r="A6905" s="201">
        <v>46062.766122685185</v>
      </c>
      <c r="B6905" s="202">
        <v>46062</v>
      </c>
      <c r="C6905" s="203" t="s">
        <v>15429</v>
      </c>
      <c r="D6905" s="203" t="s">
        <v>11</v>
      </c>
      <c r="E6905" s="204" t="s">
        <v>15430</v>
      </c>
      <c r="F6905" s="49" t="s">
        <v>1053</v>
      </c>
      <c r="G6905" s="203">
        <v>1</v>
      </c>
      <c r="H6905" s="203" t="s">
        <v>15431</v>
      </c>
      <c r="I6905" s="205" t="s">
        <v>1440</v>
      </c>
      <c r="J6905" s="206"/>
      <c r="K6905" s="203">
        <v>90</v>
      </c>
      <c r="L6905" s="207" t="s">
        <v>827</v>
      </c>
      <c r="M6905" s="208" t="s">
        <v>1493</v>
      </c>
      <c r="N6905" s="209">
        <f t="shared" si="0"/>
        <v>2026</v>
      </c>
      <c r="O6905" s="210">
        <f t="shared" si="1"/>
        <v>2</v>
      </c>
      <c r="P6905" s="211" t="str">
        <f>IFERROR(VLOOKUP(F6905,연간집계!D:E,2,FALSE),"")</f>
        <v>프리북A4 (소프트)</v>
      </c>
    </row>
    <row r="6906" spans="1:16" ht="12.75">
      <c r="A6906" s="201">
        <v>46062.766145833331</v>
      </c>
      <c r="B6906" s="202">
        <v>46062</v>
      </c>
      <c r="C6906" s="203" t="s">
        <v>15432</v>
      </c>
      <c r="D6906" s="203" t="s">
        <v>11</v>
      </c>
      <c r="E6906" s="204" t="s">
        <v>15430</v>
      </c>
      <c r="F6906" s="49" t="s">
        <v>1053</v>
      </c>
      <c r="G6906" s="203">
        <v>1</v>
      </c>
      <c r="H6906" s="203" t="s">
        <v>15431</v>
      </c>
      <c r="I6906" s="205" t="s">
        <v>1440</v>
      </c>
      <c r="J6906" s="206"/>
      <c r="K6906" s="203">
        <v>96</v>
      </c>
      <c r="L6906" s="207" t="s">
        <v>827</v>
      </c>
      <c r="M6906" s="208" t="s">
        <v>1493</v>
      </c>
      <c r="N6906" s="209">
        <f t="shared" si="0"/>
        <v>2026</v>
      </c>
      <c r="O6906" s="210">
        <f t="shared" si="1"/>
        <v>2</v>
      </c>
      <c r="P6906" s="211" t="str">
        <f>IFERROR(VLOOKUP(F6906,연간집계!D:E,2,FALSE),"")</f>
        <v>프리북A4 (소프트)</v>
      </c>
    </row>
    <row r="6907" spans="1:16" ht="12.75">
      <c r="A6907" s="201">
        <v>46062.837916666664</v>
      </c>
      <c r="B6907" s="202">
        <v>46062</v>
      </c>
      <c r="C6907" s="203" t="s">
        <v>15433</v>
      </c>
      <c r="D6907" s="203" t="s">
        <v>11</v>
      </c>
      <c r="E6907" s="204" t="s">
        <v>15434</v>
      </c>
      <c r="F6907" s="49" t="s">
        <v>976</v>
      </c>
      <c r="G6907" s="203">
        <v>3</v>
      </c>
      <c r="H6907" s="203" t="s">
        <v>15435</v>
      </c>
      <c r="I6907" s="205" t="s">
        <v>1440</v>
      </c>
      <c r="J6907" s="208" t="s">
        <v>1988</v>
      </c>
      <c r="K6907" s="203">
        <v>80</v>
      </c>
      <c r="L6907" s="207" t="s">
        <v>827</v>
      </c>
      <c r="M6907" s="208" t="s">
        <v>1436</v>
      </c>
      <c r="N6907" s="209">
        <f t="shared" si="0"/>
        <v>2026</v>
      </c>
      <c r="O6907" s="210">
        <f t="shared" si="1"/>
        <v>2</v>
      </c>
      <c r="P6907" s="211" t="str">
        <f>IFERROR(VLOOKUP(F6907,연간집계!D:E,2,FALSE),"")</f>
        <v>시티북 198 (소프트/78p)</v>
      </c>
    </row>
    <row r="6908" spans="1:16" ht="12.75">
      <c r="A6908" s="201">
        <v>46062.83792824074</v>
      </c>
      <c r="B6908" s="202">
        <v>46062</v>
      </c>
      <c r="C6908" s="203" t="s">
        <v>15436</v>
      </c>
      <c r="D6908" s="203" t="s">
        <v>11</v>
      </c>
      <c r="E6908" s="204" t="s">
        <v>15434</v>
      </c>
      <c r="F6908" s="49" t="s">
        <v>976</v>
      </c>
      <c r="G6908" s="203">
        <v>3</v>
      </c>
      <c r="H6908" s="203" t="s">
        <v>15435</v>
      </c>
      <c r="I6908" s="205" t="s">
        <v>1440</v>
      </c>
      <c r="J6908" s="208" t="s">
        <v>1988</v>
      </c>
      <c r="K6908" s="203">
        <v>80</v>
      </c>
      <c r="L6908" s="207" t="s">
        <v>827</v>
      </c>
      <c r="M6908" s="208" t="s">
        <v>1436</v>
      </c>
      <c r="N6908" s="209">
        <f t="shared" si="0"/>
        <v>2026</v>
      </c>
      <c r="O6908" s="210">
        <f t="shared" si="1"/>
        <v>2</v>
      </c>
      <c r="P6908" s="211" t="str">
        <f>IFERROR(VLOOKUP(F6908,연간집계!D:E,2,FALSE),"")</f>
        <v>시티북 198 (소프트/78p)</v>
      </c>
    </row>
    <row r="6909" spans="1:16" ht="12.75">
      <c r="A6909" s="201">
        <v>46062.837939814817</v>
      </c>
      <c r="B6909" s="202">
        <v>46062</v>
      </c>
      <c r="C6909" s="203" t="s">
        <v>15437</v>
      </c>
      <c r="D6909" s="203" t="s">
        <v>11</v>
      </c>
      <c r="E6909" s="204" t="s">
        <v>15434</v>
      </c>
      <c r="F6909" s="49" t="s">
        <v>976</v>
      </c>
      <c r="G6909" s="203">
        <v>3</v>
      </c>
      <c r="H6909" s="203" t="s">
        <v>15435</v>
      </c>
      <c r="I6909" s="205" t="s">
        <v>1440</v>
      </c>
      <c r="J6909" s="208" t="s">
        <v>1988</v>
      </c>
      <c r="K6909" s="203">
        <v>80</v>
      </c>
      <c r="L6909" s="207" t="s">
        <v>827</v>
      </c>
      <c r="M6909" s="208" t="s">
        <v>1436</v>
      </c>
      <c r="N6909" s="209">
        <f t="shared" si="0"/>
        <v>2026</v>
      </c>
      <c r="O6909" s="210">
        <f t="shared" si="1"/>
        <v>2</v>
      </c>
      <c r="P6909" s="211" t="str">
        <f>IFERROR(VLOOKUP(F6909,연간집계!D:E,2,FALSE),"")</f>
        <v>시티북 198 (소프트/78p)</v>
      </c>
    </row>
    <row r="6910" spans="1:16" ht="12.75">
      <c r="A6910" s="201">
        <v>46062.873506944445</v>
      </c>
      <c r="B6910" s="202">
        <v>46062</v>
      </c>
      <c r="C6910" s="203" t="s">
        <v>15438</v>
      </c>
      <c r="D6910" s="203" t="s">
        <v>11</v>
      </c>
      <c r="E6910" s="204" t="s">
        <v>15439</v>
      </c>
      <c r="F6910" s="49" t="s">
        <v>887</v>
      </c>
      <c r="G6910" s="203">
        <v>3</v>
      </c>
      <c r="H6910" s="203" t="s">
        <v>5959</v>
      </c>
      <c r="I6910" s="205" t="s">
        <v>1586</v>
      </c>
      <c r="J6910" s="206"/>
      <c r="K6910" s="203">
        <v>52</v>
      </c>
      <c r="L6910" s="207" t="s">
        <v>827</v>
      </c>
      <c r="M6910" s="208" t="s">
        <v>1493</v>
      </c>
      <c r="N6910" s="209">
        <f t="shared" si="0"/>
        <v>2026</v>
      </c>
      <c r="O6910" s="210">
        <f t="shared" si="1"/>
        <v>2</v>
      </c>
      <c r="P6910" s="211" t="str">
        <f>IFERROR(VLOOKUP(F6910,연간집계!D:E,2,FALSE),"")</f>
        <v>마이트립북 198</v>
      </c>
    </row>
    <row r="6911" spans="1:16" ht="12.75">
      <c r="A6911" s="201">
        <v>46062.891331018516</v>
      </c>
      <c r="B6911" s="202">
        <v>46062</v>
      </c>
      <c r="C6911" s="203" t="s">
        <v>15440</v>
      </c>
      <c r="D6911" s="203" t="s">
        <v>11</v>
      </c>
      <c r="E6911" s="204" t="s">
        <v>15441</v>
      </c>
      <c r="F6911" s="49" t="s">
        <v>64</v>
      </c>
      <c r="G6911" s="203">
        <v>1</v>
      </c>
      <c r="H6911" s="203" t="s">
        <v>511</v>
      </c>
      <c r="I6911" s="205" t="s">
        <v>1783</v>
      </c>
      <c r="J6911" s="206"/>
      <c r="K6911" s="203">
        <v>50</v>
      </c>
      <c r="L6911" s="207" t="s">
        <v>827</v>
      </c>
      <c r="M6911" s="208" t="s">
        <v>1502</v>
      </c>
      <c r="N6911" s="209">
        <f t="shared" si="0"/>
        <v>2026</v>
      </c>
      <c r="O6911" s="210">
        <f t="shared" si="1"/>
        <v>2</v>
      </c>
      <c r="P6911" s="211" t="str">
        <f>IFERROR(VLOOKUP(F6911,연간집계!D:E,2,FALSE),"")</f>
        <v>플라이트북 276</v>
      </c>
    </row>
    <row r="6912" spans="1:16" ht="12.75">
      <c r="A6912" s="201">
        <v>46062.947557870371</v>
      </c>
      <c r="B6912" s="202">
        <v>46062</v>
      </c>
      <c r="C6912" s="203" t="s">
        <v>15442</v>
      </c>
      <c r="D6912" s="203" t="s">
        <v>11</v>
      </c>
      <c r="E6912" s="204" t="s">
        <v>15443</v>
      </c>
      <c r="F6912" s="49" t="s">
        <v>1027</v>
      </c>
      <c r="G6912" s="203">
        <v>1</v>
      </c>
      <c r="H6912" s="203" t="s">
        <v>15444</v>
      </c>
      <c r="I6912" s="208" t="s">
        <v>1455</v>
      </c>
      <c r="J6912" s="208" t="s">
        <v>1455</v>
      </c>
      <c r="K6912" s="203">
        <v>80</v>
      </c>
      <c r="L6912" s="207" t="s">
        <v>827</v>
      </c>
      <c r="M6912" s="208" t="s">
        <v>1436</v>
      </c>
      <c r="N6912" s="209">
        <f t="shared" si="0"/>
        <v>2026</v>
      </c>
      <c r="O6912" s="210">
        <f t="shared" si="1"/>
        <v>2</v>
      </c>
      <c r="P6912" s="211" t="str">
        <f>IFERROR(VLOOKUP(F6912,연간집계!D:E,2,FALSE),"")</f>
        <v>트래블북 198 (쿠션하드/78p)</v>
      </c>
    </row>
    <row r="6913" spans="1:16" ht="12.75">
      <c r="A6913" s="201">
        <v>46063.006701388891</v>
      </c>
      <c r="B6913" s="202">
        <v>46063</v>
      </c>
      <c r="C6913" s="203" t="s">
        <v>15445</v>
      </c>
      <c r="D6913" s="203" t="s">
        <v>11</v>
      </c>
      <c r="E6913" s="204" t="s">
        <v>15446</v>
      </c>
      <c r="F6913" s="49" t="s">
        <v>874</v>
      </c>
      <c r="G6913" s="203">
        <v>2</v>
      </c>
      <c r="H6913" s="203" t="s">
        <v>9101</v>
      </c>
      <c r="I6913" s="205" t="s">
        <v>2144</v>
      </c>
      <c r="J6913" s="206"/>
      <c r="K6913" s="203">
        <v>80</v>
      </c>
      <c r="L6913" s="207" t="s">
        <v>827</v>
      </c>
      <c r="M6913" s="208" t="s">
        <v>1471</v>
      </c>
      <c r="N6913" s="209">
        <f t="shared" si="0"/>
        <v>2026</v>
      </c>
      <c r="O6913" s="210">
        <f t="shared" si="1"/>
        <v>2</v>
      </c>
      <c r="P6913" s="211" t="str">
        <f>IFERROR(VLOOKUP(F6913,연간집계!D:E,2,FALSE),"")</f>
        <v>스탠다드 포토북 11*8 (하드/무광)</v>
      </c>
    </row>
    <row r="6914" spans="1:16" ht="12.75">
      <c r="A6914" s="201">
        <v>46063.006724537037</v>
      </c>
      <c r="B6914" s="202">
        <v>46063</v>
      </c>
      <c r="C6914" s="203" t="s">
        <v>15447</v>
      </c>
      <c r="D6914" s="203" t="s">
        <v>11</v>
      </c>
      <c r="E6914" s="204" t="s">
        <v>15446</v>
      </c>
      <c r="F6914" s="49" t="s">
        <v>874</v>
      </c>
      <c r="G6914" s="203">
        <v>2</v>
      </c>
      <c r="H6914" s="203" t="s">
        <v>9101</v>
      </c>
      <c r="I6914" s="205" t="s">
        <v>8376</v>
      </c>
      <c r="J6914" s="206"/>
      <c r="K6914" s="203">
        <v>80</v>
      </c>
      <c r="L6914" s="207" t="s">
        <v>827</v>
      </c>
      <c r="M6914" s="208" t="s">
        <v>1471</v>
      </c>
      <c r="N6914" s="209">
        <f t="shared" si="0"/>
        <v>2026</v>
      </c>
      <c r="O6914" s="210">
        <f t="shared" si="1"/>
        <v>2</v>
      </c>
      <c r="P6914" s="211" t="str">
        <f>IFERROR(VLOOKUP(F6914,연간집계!D:E,2,FALSE),"")</f>
        <v>스탠다드 포토북 11*8 (하드/무광)</v>
      </c>
    </row>
    <row r="6915" spans="1:16" ht="12.75">
      <c r="A6915" s="201">
        <v>46063.006736111114</v>
      </c>
      <c r="B6915" s="202">
        <v>46063</v>
      </c>
      <c r="C6915" s="203" t="s">
        <v>15448</v>
      </c>
      <c r="D6915" s="203" t="s">
        <v>11</v>
      </c>
      <c r="E6915" s="204" t="s">
        <v>15446</v>
      </c>
      <c r="F6915" s="49" t="s">
        <v>874</v>
      </c>
      <c r="G6915" s="203">
        <v>2</v>
      </c>
      <c r="H6915" s="203" t="s">
        <v>9101</v>
      </c>
      <c r="I6915" s="205" t="s">
        <v>1566</v>
      </c>
      <c r="J6915" s="206"/>
      <c r="K6915" s="203">
        <v>80</v>
      </c>
      <c r="L6915" s="207" t="s">
        <v>827</v>
      </c>
      <c r="M6915" s="208" t="s">
        <v>1471</v>
      </c>
      <c r="N6915" s="209">
        <f t="shared" si="0"/>
        <v>2026</v>
      </c>
      <c r="O6915" s="210">
        <f t="shared" si="1"/>
        <v>2</v>
      </c>
      <c r="P6915" s="211" t="str">
        <f>IFERROR(VLOOKUP(F6915,연간집계!D:E,2,FALSE),"")</f>
        <v>스탠다드 포토북 11*8 (하드/무광)</v>
      </c>
    </row>
    <row r="6916" spans="1:16" ht="12.75">
      <c r="A6916" s="201">
        <v>46063.006747685184</v>
      </c>
      <c r="B6916" s="202">
        <v>46063</v>
      </c>
      <c r="C6916" s="203" t="s">
        <v>15449</v>
      </c>
      <c r="D6916" s="203" t="s">
        <v>11</v>
      </c>
      <c r="E6916" s="204" t="s">
        <v>15446</v>
      </c>
      <c r="F6916" s="49" t="s">
        <v>874</v>
      </c>
      <c r="G6916" s="203">
        <v>2</v>
      </c>
      <c r="H6916" s="203" t="s">
        <v>9101</v>
      </c>
      <c r="I6916" s="205" t="s">
        <v>1570</v>
      </c>
      <c r="J6916" s="206"/>
      <c r="K6916" s="203">
        <v>80</v>
      </c>
      <c r="L6916" s="207" t="s">
        <v>827</v>
      </c>
      <c r="M6916" s="208" t="s">
        <v>1471</v>
      </c>
      <c r="N6916" s="209">
        <f t="shared" si="0"/>
        <v>2026</v>
      </c>
      <c r="O6916" s="210">
        <f t="shared" si="1"/>
        <v>2</v>
      </c>
      <c r="P6916" s="211" t="str">
        <f>IFERROR(VLOOKUP(F6916,연간집계!D:E,2,FALSE),"")</f>
        <v>스탠다드 포토북 11*8 (하드/무광)</v>
      </c>
    </row>
    <row r="6917" spans="1:16" ht="12.75">
      <c r="A6917" s="201">
        <v>46063.036354166667</v>
      </c>
      <c r="B6917" s="202">
        <v>46063</v>
      </c>
      <c r="C6917" s="203" t="s">
        <v>15450</v>
      </c>
      <c r="D6917" s="203" t="s">
        <v>11</v>
      </c>
      <c r="E6917" s="204" t="s">
        <v>15451</v>
      </c>
      <c r="F6917" s="49" t="s">
        <v>210</v>
      </c>
      <c r="G6917" s="203">
        <v>1</v>
      </c>
      <c r="H6917" s="203" t="s">
        <v>15452</v>
      </c>
      <c r="I6917" s="205" t="s">
        <v>1440</v>
      </c>
      <c r="J6917" s="208" t="s">
        <v>1787</v>
      </c>
      <c r="K6917" s="203">
        <v>60</v>
      </c>
      <c r="L6917" s="207" t="s">
        <v>827</v>
      </c>
      <c r="M6917" s="208" t="s">
        <v>1436</v>
      </c>
      <c r="N6917" s="209">
        <f t="shared" si="0"/>
        <v>2026</v>
      </c>
      <c r="O6917" s="210">
        <f t="shared" si="1"/>
        <v>2</v>
      </c>
      <c r="P6917" s="211" t="str">
        <f>IFERROR(VLOOKUP(F6917,연간집계!D:E,2,FALSE),"")</f>
        <v xml:space="preserve">포토그랩스 210 </v>
      </c>
    </row>
    <row r="6918" spans="1:16" ht="12.75">
      <c r="A6918" s="201">
        <v>46063.051203703704</v>
      </c>
      <c r="B6918" s="202">
        <v>46063</v>
      </c>
      <c r="C6918" s="203" t="s">
        <v>15453</v>
      </c>
      <c r="D6918" s="203" t="s">
        <v>11</v>
      </c>
      <c r="E6918" s="204" t="s">
        <v>15454</v>
      </c>
      <c r="F6918" s="49" t="s">
        <v>852</v>
      </c>
      <c r="G6918" s="203">
        <v>1</v>
      </c>
      <c r="H6918" s="203" t="s">
        <v>15455</v>
      </c>
      <c r="I6918" s="205" t="s">
        <v>1440</v>
      </c>
      <c r="J6918" s="206"/>
      <c r="K6918" s="203">
        <v>32</v>
      </c>
      <c r="L6918" s="207" t="s">
        <v>827</v>
      </c>
      <c r="M6918" s="208" t="s">
        <v>1436</v>
      </c>
      <c r="N6918" s="209">
        <f t="shared" si="0"/>
        <v>2026</v>
      </c>
      <c r="O6918" s="210">
        <f t="shared" si="1"/>
        <v>2</v>
      </c>
      <c r="P6918" s="211" t="str">
        <f>IFERROR(VLOOKUP(F6918,연간집계!D:E,2,FALSE),"")</f>
        <v>스탠다드 포토북 8*8 (소프트/무광)</v>
      </c>
    </row>
    <row r="6919" spans="1:16" ht="12.75">
      <c r="A6919" s="201">
        <v>46063.051215277781</v>
      </c>
      <c r="B6919" s="202">
        <v>46063</v>
      </c>
      <c r="C6919" s="203" t="s">
        <v>15456</v>
      </c>
      <c r="D6919" s="203" t="s">
        <v>11</v>
      </c>
      <c r="E6919" s="204" t="s">
        <v>15454</v>
      </c>
      <c r="F6919" s="49" t="s">
        <v>852</v>
      </c>
      <c r="G6919" s="203">
        <v>1</v>
      </c>
      <c r="H6919" s="203" t="s">
        <v>15455</v>
      </c>
      <c r="I6919" s="205" t="s">
        <v>1440</v>
      </c>
      <c r="J6919" s="206"/>
      <c r="K6919" s="203">
        <v>44</v>
      </c>
      <c r="L6919" s="207" t="s">
        <v>827</v>
      </c>
      <c r="M6919" s="208" t="s">
        <v>1436</v>
      </c>
      <c r="N6919" s="209">
        <f t="shared" si="0"/>
        <v>2026</v>
      </c>
      <c r="O6919" s="210">
        <f t="shared" si="1"/>
        <v>2</v>
      </c>
      <c r="P6919" s="211" t="str">
        <f>IFERROR(VLOOKUP(F6919,연간집계!D:E,2,FALSE),"")</f>
        <v>스탠다드 포토북 8*8 (소프트/무광)</v>
      </c>
    </row>
    <row r="6920" spans="1:16" ht="12.75">
      <c r="A6920" s="201">
        <v>46063.051226851851</v>
      </c>
      <c r="B6920" s="202">
        <v>46063</v>
      </c>
      <c r="C6920" s="203" t="s">
        <v>15457</v>
      </c>
      <c r="D6920" s="203" t="s">
        <v>11</v>
      </c>
      <c r="E6920" s="204" t="s">
        <v>15454</v>
      </c>
      <c r="F6920" s="49" t="s">
        <v>870</v>
      </c>
      <c r="G6920" s="203">
        <v>1</v>
      </c>
      <c r="H6920" s="203" t="s">
        <v>15455</v>
      </c>
      <c r="I6920" s="205" t="s">
        <v>1440</v>
      </c>
      <c r="J6920" s="206"/>
      <c r="K6920" s="203">
        <v>28</v>
      </c>
      <c r="L6920" s="207" t="s">
        <v>827</v>
      </c>
      <c r="M6920" s="208" t="s">
        <v>1436</v>
      </c>
      <c r="N6920" s="209">
        <f t="shared" si="0"/>
        <v>2026</v>
      </c>
      <c r="O6920" s="210">
        <f t="shared" si="1"/>
        <v>2</v>
      </c>
      <c r="P6920" s="211" t="str">
        <f>IFERROR(VLOOKUP(F6920,연간집계!D:E,2,FALSE),"")</f>
        <v>스탠다드 포토북 11*8 (소프트/무광)</v>
      </c>
    </row>
    <row r="6921" spans="1:16" ht="12.75">
      <c r="A6921" s="201">
        <v>46063.051238425927</v>
      </c>
      <c r="B6921" s="202">
        <v>46063</v>
      </c>
      <c r="C6921" s="203" t="s">
        <v>15458</v>
      </c>
      <c r="D6921" s="203" t="s">
        <v>11</v>
      </c>
      <c r="E6921" s="204" t="s">
        <v>15454</v>
      </c>
      <c r="F6921" s="49" t="s">
        <v>870</v>
      </c>
      <c r="G6921" s="203">
        <v>1</v>
      </c>
      <c r="H6921" s="203" t="s">
        <v>15455</v>
      </c>
      <c r="I6921" s="205" t="s">
        <v>1440</v>
      </c>
      <c r="J6921" s="206"/>
      <c r="K6921" s="203">
        <v>28</v>
      </c>
      <c r="L6921" s="207" t="s">
        <v>827</v>
      </c>
      <c r="M6921" s="208" t="s">
        <v>1436</v>
      </c>
      <c r="N6921" s="209">
        <f t="shared" si="0"/>
        <v>2026</v>
      </c>
      <c r="O6921" s="210">
        <f t="shared" si="1"/>
        <v>2</v>
      </c>
      <c r="P6921" s="211" t="str">
        <f>IFERROR(VLOOKUP(F6921,연간집계!D:E,2,FALSE),"")</f>
        <v>스탠다드 포토북 11*8 (소프트/무광)</v>
      </c>
    </row>
    <row r="6922" spans="1:16" ht="12.75">
      <c r="A6922" s="201">
        <v>46063.051249999997</v>
      </c>
      <c r="B6922" s="202">
        <v>46063</v>
      </c>
      <c r="C6922" s="203" t="s">
        <v>15459</v>
      </c>
      <c r="D6922" s="203" t="s">
        <v>11</v>
      </c>
      <c r="E6922" s="204" t="s">
        <v>15454</v>
      </c>
      <c r="F6922" s="49" t="s">
        <v>870</v>
      </c>
      <c r="G6922" s="203">
        <v>1</v>
      </c>
      <c r="H6922" s="203" t="s">
        <v>15455</v>
      </c>
      <c r="I6922" s="205" t="s">
        <v>1440</v>
      </c>
      <c r="J6922" s="206"/>
      <c r="K6922" s="203">
        <v>24</v>
      </c>
      <c r="L6922" s="207" t="s">
        <v>827</v>
      </c>
      <c r="M6922" s="208" t="s">
        <v>1436</v>
      </c>
      <c r="N6922" s="209">
        <f t="shared" si="0"/>
        <v>2026</v>
      </c>
      <c r="O6922" s="210">
        <f t="shared" si="1"/>
        <v>2</v>
      </c>
      <c r="P6922" s="211" t="str">
        <f>IFERROR(VLOOKUP(F6922,연간집계!D:E,2,FALSE),"")</f>
        <v>스탠다드 포토북 11*8 (소프트/무광)</v>
      </c>
    </row>
    <row r="6923" spans="1:16" ht="12.75">
      <c r="A6923" s="201">
        <v>46063.299814814818</v>
      </c>
      <c r="B6923" s="202">
        <v>46063</v>
      </c>
      <c r="C6923" s="203" t="s">
        <v>15460</v>
      </c>
      <c r="D6923" s="203" t="s">
        <v>11</v>
      </c>
      <c r="E6923" s="204" t="s">
        <v>15461</v>
      </c>
      <c r="F6923" s="49" t="s">
        <v>1243</v>
      </c>
      <c r="G6923" s="203">
        <v>1</v>
      </c>
      <c r="H6923" s="203" t="s">
        <v>6200</v>
      </c>
      <c r="I6923" s="205" t="s">
        <v>1453</v>
      </c>
      <c r="J6923" s="206"/>
      <c r="K6923" s="203">
        <v>44</v>
      </c>
      <c r="L6923" s="207" t="s">
        <v>828</v>
      </c>
      <c r="M6923" s="208" t="s">
        <v>1436</v>
      </c>
      <c r="N6923" s="209">
        <f t="shared" si="0"/>
        <v>2026</v>
      </c>
      <c r="O6923" s="210">
        <f t="shared" si="1"/>
        <v>2</v>
      </c>
      <c r="P6923" s="211" t="str">
        <f>IFERROR(VLOOKUP(F6923,연간집계!D:E,2,FALSE),"")</f>
        <v>모바일 포토북 150 (여행)</v>
      </c>
    </row>
    <row r="6924" spans="1:16" ht="12.75">
      <c r="A6924" s="201">
        <v>46063.382824074077</v>
      </c>
      <c r="B6924" s="202">
        <v>46063</v>
      </c>
      <c r="C6924" s="203" t="s">
        <v>15462</v>
      </c>
      <c r="D6924" s="203" t="s">
        <v>11</v>
      </c>
      <c r="E6924" s="204" t="s">
        <v>15463</v>
      </c>
      <c r="F6924" s="49" t="s">
        <v>838</v>
      </c>
      <c r="G6924" s="203">
        <v>1</v>
      </c>
      <c r="H6924" s="203" t="s">
        <v>15464</v>
      </c>
      <c r="I6924" s="205" t="s">
        <v>7097</v>
      </c>
      <c r="J6924" s="206"/>
      <c r="K6924" s="203">
        <v>24</v>
      </c>
      <c r="L6924" s="207" t="s">
        <v>827</v>
      </c>
      <c r="M6924" s="208" t="s">
        <v>2261</v>
      </c>
      <c r="N6924" s="209">
        <f t="shared" si="0"/>
        <v>2026</v>
      </c>
      <c r="O6924" s="210">
        <f t="shared" si="1"/>
        <v>2</v>
      </c>
      <c r="P6924" s="211" t="str">
        <f>IFERROR(VLOOKUP(F6924,연간집계!D:E,2,FALSE),"")</f>
        <v>스탠다드 포토북 6*8 (하드/무광)</v>
      </c>
    </row>
    <row r="6925" spans="1:16" ht="12.75">
      <c r="A6925" s="201">
        <v>46063.382835648146</v>
      </c>
      <c r="B6925" s="202">
        <v>46063</v>
      </c>
      <c r="C6925" s="203" t="s">
        <v>15465</v>
      </c>
      <c r="D6925" s="203" t="s">
        <v>11</v>
      </c>
      <c r="E6925" s="204" t="s">
        <v>15463</v>
      </c>
      <c r="F6925" s="49" t="s">
        <v>838</v>
      </c>
      <c r="G6925" s="203">
        <v>1</v>
      </c>
      <c r="H6925" s="203" t="s">
        <v>15464</v>
      </c>
      <c r="I6925" s="205" t="s">
        <v>7097</v>
      </c>
      <c r="J6925" s="206"/>
      <c r="K6925" s="203">
        <v>24</v>
      </c>
      <c r="L6925" s="207" t="s">
        <v>827</v>
      </c>
      <c r="M6925" s="208" t="s">
        <v>2261</v>
      </c>
      <c r="N6925" s="209">
        <f t="shared" si="0"/>
        <v>2026</v>
      </c>
      <c r="O6925" s="210">
        <f t="shared" si="1"/>
        <v>2</v>
      </c>
      <c r="P6925" s="211" t="str">
        <f>IFERROR(VLOOKUP(F6925,연간집계!D:E,2,FALSE),"")</f>
        <v>스탠다드 포토북 6*8 (하드/무광)</v>
      </c>
    </row>
    <row r="6926" spans="1:16" ht="12.75">
      <c r="A6926" s="201">
        <v>46063.382847222223</v>
      </c>
      <c r="B6926" s="202">
        <v>46063</v>
      </c>
      <c r="C6926" s="203" t="s">
        <v>15466</v>
      </c>
      <c r="D6926" s="203" t="s">
        <v>11</v>
      </c>
      <c r="E6926" s="204" t="s">
        <v>15463</v>
      </c>
      <c r="F6926" s="49" t="s">
        <v>838</v>
      </c>
      <c r="G6926" s="203">
        <v>1</v>
      </c>
      <c r="H6926" s="203" t="s">
        <v>15464</v>
      </c>
      <c r="I6926" s="205" t="s">
        <v>7097</v>
      </c>
      <c r="J6926" s="206"/>
      <c r="K6926" s="203">
        <v>24</v>
      </c>
      <c r="L6926" s="207" t="s">
        <v>827</v>
      </c>
      <c r="M6926" s="208" t="s">
        <v>2261</v>
      </c>
      <c r="N6926" s="209">
        <f t="shared" si="0"/>
        <v>2026</v>
      </c>
      <c r="O6926" s="210">
        <f t="shared" si="1"/>
        <v>2</v>
      </c>
      <c r="P6926" s="211" t="str">
        <f>IFERROR(VLOOKUP(F6926,연간집계!D:E,2,FALSE),"")</f>
        <v>스탠다드 포토북 6*8 (하드/무광)</v>
      </c>
    </row>
    <row r="6927" spans="1:16" ht="12.75">
      <c r="A6927" s="201">
        <v>46063.3828587963</v>
      </c>
      <c r="B6927" s="202">
        <v>46063</v>
      </c>
      <c r="C6927" s="203" t="s">
        <v>15467</v>
      </c>
      <c r="D6927" s="203" t="s">
        <v>11</v>
      </c>
      <c r="E6927" s="204" t="s">
        <v>15463</v>
      </c>
      <c r="F6927" s="49" t="s">
        <v>838</v>
      </c>
      <c r="G6927" s="203">
        <v>1</v>
      </c>
      <c r="H6927" s="203" t="s">
        <v>15464</v>
      </c>
      <c r="I6927" s="205" t="s">
        <v>7097</v>
      </c>
      <c r="J6927" s="206"/>
      <c r="K6927" s="203">
        <v>24</v>
      </c>
      <c r="L6927" s="207" t="s">
        <v>827</v>
      </c>
      <c r="M6927" s="208" t="s">
        <v>2261</v>
      </c>
      <c r="N6927" s="209">
        <f t="shared" si="0"/>
        <v>2026</v>
      </c>
      <c r="O6927" s="210">
        <f t="shared" si="1"/>
        <v>2</v>
      </c>
      <c r="P6927" s="211" t="str">
        <f>IFERROR(VLOOKUP(F6927,연간집계!D:E,2,FALSE),"")</f>
        <v>스탠다드 포토북 6*8 (하드/무광)</v>
      </c>
    </row>
    <row r="6928" spans="1:16" ht="12.75">
      <c r="A6928" s="201">
        <v>46063.382870370369</v>
      </c>
      <c r="B6928" s="202">
        <v>46063</v>
      </c>
      <c r="C6928" s="203" t="s">
        <v>15468</v>
      </c>
      <c r="D6928" s="203" t="s">
        <v>11</v>
      </c>
      <c r="E6928" s="204" t="s">
        <v>15463</v>
      </c>
      <c r="F6928" s="49" t="s">
        <v>838</v>
      </c>
      <c r="G6928" s="203">
        <v>1</v>
      </c>
      <c r="H6928" s="203" t="s">
        <v>15464</v>
      </c>
      <c r="I6928" s="205" t="s">
        <v>7097</v>
      </c>
      <c r="J6928" s="206"/>
      <c r="K6928" s="203">
        <v>24</v>
      </c>
      <c r="L6928" s="207" t="s">
        <v>827</v>
      </c>
      <c r="M6928" s="208" t="s">
        <v>2261</v>
      </c>
      <c r="N6928" s="209">
        <f t="shared" si="0"/>
        <v>2026</v>
      </c>
      <c r="O6928" s="210">
        <f t="shared" si="1"/>
        <v>2</v>
      </c>
      <c r="P6928" s="211" t="str">
        <f>IFERROR(VLOOKUP(F6928,연간집계!D:E,2,FALSE),"")</f>
        <v>스탠다드 포토북 6*8 (하드/무광)</v>
      </c>
    </row>
    <row r="6929" spans="1:16" ht="12.75">
      <c r="A6929" s="201">
        <v>46063.382881944446</v>
      </c>
      <c r="B6929" s="202">
        <v>46063</v>
      </c>
      <c r="C6929" s="203" t="s">
        <v>15469</v>
      </c>
      <c r="D6929" s="203" t="s">
        <v>11</v>
      </c>
      <c r="E6929" s="204" t="s">
        <v>15463</v>
      </c>
      <c r="F6929" s="49" t="s">
        <v>838</v>
      </c>
      <c r="G6929" s="203">
        <v>1</v>
      </c>
      <c r="H6929" s="203" t="s">
        <v>15464</v>
      </c>
      <c r="I6929" s="205" t="s">
        <v>7097</v>
      </c>
      <c r="J6929" s="206"/>
      <c r="K6929" s="203">
        <v>24</v>
      </c>
      <c r="L6929" s="207" t="s">
        <v>827</v>
      </c>
      <c r="M6929" s="208" t="s">
        <v>2261</v>
      </c>
      <c r="N6929" s="209">
        <f t="shared" si="0"/>
        <v>2026</v>
      </c>
      <c r="O6929" s="210">
        <f t="shared" si="1"/>
        <v>2</v>
      </c>
      <c r="P6929" s="211" t="str">
        <f>IFERROR(VLOOKUP(F6929,연간집계!D:E,2,FALSE),"")</f>
        <v>스탠다드 포토북 6*8 (하드/무광)</v>
      </c>
    </row>
    <row r="6930" spans="1:16" ht="12.75">
      <c r="A6930" s="201">
        <v>46063.382893518516</v>
      </c>
      <c r="B6930" s="202">
        <v>46063</v>
      </c>
      <c r="C6930" s="203" t="s">
        <v>15470</v>
      </c>
      <c r="D6930" s="203" t="s">
        <v>11</v>
      </c>
      <c r="E6930" s="204" t="s">
        <v>15463</v>
      </c>
      <c r="F6930" s="49" t="s">
        <v>838</v>
      </c>
      <c r="G6930" s="203">
        <v>1</v>
      </c>
      <c r="H6930" s="203" t="s">
        <v>15464</v>
      </c>
      <c r="I6930" s="205" t="s">
        <v>7097</v>
      </c>
      <c r="J6930" s="206"/>
      <c r="K6930" s="203">
        <v>24</v>
      </c>
      <c r="L6930" s="207" t="s">
        <v>827</v>
      </c>
      <c r="M6930" s="208" t="s">
        <v>2261</v>
      </c>
      <c r="N6930" s="209">
        <f t="shared" si="0"/>
        <v>2026</v>
      </c>
      <c r="O6930" s="210">
        <f t="shared" si="1"/>
        <v>2</v>
      </c>
      <c r="P6930" s="211" t="str">
        <f>IFERROR(VLOOKUP(F6930,연간집계!D:E,2,FALSE),"")</f>
        <v>스탠다드 포토북 6*8 (하드/무광)</v>
      </c>
    </row>
    <row r="6931" spans="1:16" ht="12.75">
      <c r="A6931" s="201">
        <v>46063.382905092592</v>
      </c>
      <c r="B6931" s="202">
        <v>46063</v>
      </c>
      <c r="C6931" s="203" t="s">
        <v>15471</v>
      </c>
      <c r="D6931" s="203" t="s">
        <v>11</v>
      </c>
      <c r="E6931" s="204" t="s">
        <v>15463</v>
      </c>
      <c r="F6931" s="49" t="s">
        <v>838</v>
      </c>
      <c r="G6931" s="203">
        <v>1</v>
      </c>
      <c r="H6931" s="203" t="s">
        <v>15464</v>
      </c>
      <c r="I6931" s="205" t="s">
        <v>7097</v>
      </c>
      <c r="J6931" s="206"/>
      <c r="K6931" s="203">
        <v>24</v>
      </c>
      <c r="L6931" s="207" t="s">
        <v>827</v>
      </c>
      <c r="M6931" s="208" t="s">
        <v>2261</v>
      </c>
      <c r="N6931" s="209">
        <f t="shared" si="0"/>
        <v>2026</v>
      </c>
      <c r="O6931" s="210">
        <f t="shared" si="1"/>
        <v>2</v>
      </c>
      <c r="P6931" s="211" t="str">
        <f>IFERROR(VLOOKUP(F6931,연간집계!D:E,2,FALSE),"")</f>
        <v>스탠다드 포토북 6*8 (하드/무광)</v>
      </c>
    </row>
    <row r="6932" spans="1:16" ht="12.75">
      <c r="A6932" s="201">
        <v>46063.382916666669</v>
      </c>
      <c r="B6932" s="202">
        <v>46063</v>
      </c>
      <c r="C6932" s="203" t="s">
        <v>15472</v>
      </c>
      <c r="D6932" s="203" t="s">
        <v>11</v>
      </c>
      <c r="E6932" s="204" t="s">
        <v>15463</v>
      </c>
      <c r="F6932" s="49" t="s">
        <v>838</v>
      </c>
      <c r="G6932" s="203">
        <v>1</v>
      </c>
      <c r="H6932" s="203" t="s">
        <v>15464</v>
      </c>
      <c r="I6932" s="205" t="s">
        <v>7097</v>
      </c>
      <c r="J6932" s="206"/>
      <c r="K6932" s="203">
        <v>24</v>
      </c>
      <c r="L6932" s="207" t="s">
        <v>827</v>
      </c>
      <c r="M6932" s="208" t="s">
        <v>2261</v>
      </c>
      <c r="N6932" s="209">
        <f t="shared" si="0"/>
        <v>2026</v>
      </c>
      <c r="O6932" s="210">
        <f t="shared" si="1"/>
        <v>2</v>
      </c>
      <c r="P6932" s="211" t="str">
        <f>IFERROR(VLOOKUP(F6932,연간집계!D:E,2,FALSE),"")</f>
        <v>스탠다드 포토북 6*8 (하드/무광)</v>
      </c>
    </row>
    <row r="6933" spans="1:16" ht="12.75">
      <c r="A6933" s="201">
        <v>46063.382928240739</v>
      </c>
      <c r="B6933" s="202">
        <v>46063</v>
      </c>
      <c r="C6933" s="203" t="s">
        <v>15473</v>
      </c>
      <c r="D6933" s="203" t="s">
        <v>11</v>
      </c>
      <c r="E6933" s="204" t="s">
        <v>15463</v>
      </c>
      <c r="F6933" s="49" t="s">
        <v>838</v>
      </c>
      <c r="G6933" s="203">
        <v>1</v>
      </c>
      <c r="H6933" s="203" t="s">
        <v>15464</v>
      </c>
      <c r="I6933" s="205" t="s">
        <v>7097</v>
      </c>
      <c r="J6933" s="206"/>
      <c r="K6933" s="203">
        <v>24</v>
      </c>
      <c r="L6933" s="207" t="s">
        <v>827</v>
      </c>
      <c r="M6933" s="208" t="s">
        <v>2261</v>
      </c>
      <c r="N6933" s="209">
        <f t="shared" si="0"/>
        <v>2026</v>
      </c>
      <c r="O6933" s="210">
        <f t="shared" si="1"/>
        <v>2</v>
      </c>
      <c r="P6933" s="211" t="str">
        <f>IFERROR(VLOOKUP(F6933,연간집계!D:E,2,FALSE),"")</f>
        <v>스탠다드 포토북 6*8 (하드/무광)</v>
      </c>
    </row>
    <row r="6934" spans="1:16" ht="12.75">
      <c r="A6934" s="201">
        <v>46063.382939814815</v>
      </c>
      <c r="B6934" s="202">
        <v>46063</v>
      </c>
      <c r="C6934" s="203" t="s">
        <v>15474</v>
      </c>
      <c r="D6934" s="203" t="s">
        <v>11</v>
      </c>
      <c r="E6934" s="204" t="s">
        <v>15463</v>
      </c>
      <c r="F6934" s="49" t="s">
        <v>838</v>
      </c>
      <c r="G6934" s="203">
        <v>1</v>
      </c>
      <c r="H6934" s="203" t="s">
        <v>15464</v>
      </c>
      <c r="I6934" s="205" t="s">
        <v>7097</v>
      </c>
      <c r="J6934" s="206"/>
      <c r="K6934" s="203">
        <v>24</v>
      </c>
      <c r="L6934" s="207" t="s">
        <v>827</v>
      </c>
      <c r="M6934" s="208" t="s">
        <v>2261</v>
      </c>
      <c r="N6934" s="209">
        <f t="shared" si="0"/>
        <v>2026</v>
      </c>
      <c r="O6934" s="210">
        <f t="shared" si="1"/>
        <v>2</v>
      </c>
      <c r="P6934" s="211" t="str">
        <f>IFERROR(VLOOKUP(F6934,연간집계!D:E,2,FALSE),"")</f>
        <v>스탠다드 포토북 6*8 (하드/무광)</v>
      </c>
    </row>
    <row r="6935" spans="1:16" ht="12.75">
      <c r="A6935" s="201">
        <v>46063.382951388892</v>
      </c>
      <c r="B6935" s="202">
        <v>46063</v>
      </c>
      <c r="C6935" s="203" t="s">
        <v>15475</v>
      </c>
      <c r="D6935" s="203" t="s">
        <v>11</v>
      </c>
      <c r="E6935" s="204" t="s">
        <v>15463</v>
      </c>
      <c r="F6935" s="49" t="s">
        <v>838</v>
      </c>
      <c r="G6935" s="203">
        <v>1</v>
      </c>
      <c r="H6935" s="203" t="s">
        <v>15464</v>
      </c>
      <c r="I6935" s="205" t="s">
        <v>7097</v>
      </c>
      <c r="J6935" s="206"/>
      <c r="K6935" s="203">
        <v>24</v>
      </c>
      <c r="L6935" s="207" t="s">
        <v>827</v>
      </c>
      <c r="M6935" s="208" t="s">
        <v>2261</v>
      </c>
      <c r="N6935" s="209">
        <f t="shared" si="0"/>
        <v>2026</v>
      </c>
      <c r="O6935" s="210">
        <f t="shared" si="1"/>
        <v>2</v>
      </c>
      <c r="P6935" s="211" t="str">
        <f>IFERROR(VLOOKUP(F6935,연간집계!D:E,2,FALSE),"")</f>
        <v>스탠다드 포토북 6*8 (하드/무광)</v>
      </c>
    </row>
    <row r="6936" spans="1:16" ht="12.75">
      <c r="A6936" s="201">
        <v>46063.382962962962</v>
      </c>
      <c r="B6936" s="202">
        <v>46063</v>
      </c>
      <c r="C6936" s="203" t="s">
        <v>15476</v>
      </c>
      <c r="D6936" s="203" t="s">
        <v>11</v>
      </c>
      <c r="E6936" s="204" t="s">
        <v>15463</v>
      </c>
      <c r="F6936" s="49" t="s">
        <v>838</v>
      </c>
      <c r="G6936" s="203">
        <v>1</v>
      </c>
      <c r="H6936" s="203" t="s">
        <v>15464</v>
      </c>
      <c r="I6936" s="205" t="s">
        <v>7097</v>
      </c>
      <c r="J6936" s="206"/>
      <c r="K6936" s="203">
        <v>24</v>
      </c>
      <c r="L6936" s="207" t="s">
        <v>827</v>
      </c>
      <c r="M6936" s="208" t="s">
        <v>2261</v>
      </c>
      <c r="N6936" s="209">
        <f t="shared" si="0"/>
        <v>2026</v>
      </c>
      <c r="O6936" s="210">
        <f t="shared" si="1"/>
        <v>2</v>
      </c>
      <c r="P6936" s="211" t="str">
        <f>IFERROR(VLOOKUP(F6936,연간집계!D:E,2,FALSE),"")</f>
        <v>스탠다드 포토북 6*8 (하드/무광)</v>
      </c>
    </row>
    <row r="6937" spans="1:16" ht="12.75">
      <c r="A6937" s="201">
        <v>46063.382974537039</v>
      </c>
      <c r="B6937" s="202">
        <v>46063</v>
      </c>
      <c r="C6937" s="203" t="s">
        <v>15477</v>
      </c>
      <c r="D6937" s="203" t="s">
        <v>11</v>
      </c>
      <c r="E6937" s="204" t="s">
        <v>15463</v>
      </c>
      <c r="F6937" s="49" t="s">
        <v>838</v>
      </c>
      <c r="G6937" s="203">
        <v>1</v>
      </c>
      <c r="H6937" s="203" t="s">
        <v>15464</v>
      </c>
      <c r="I6937" s="205" t="s">
        <v>7097</v>
      </c>
      <c r="J6937" s="206"/>
      <c r="K6937" s="203">
        <v>24</v>
      </c>
      <c r="L6937" s="207" t="s">
        <v>827</v>
      </c>
      <c r="M6937" s="208" t="s">
        <v>2261</v>
      </c>
      <c r="N6937" s="209">
        <f t="shared" si="0"/>
        <v>2026</v>
      </c>
      <c r="O6937" s="210">
        <f t="shared" si="1"/>
        <v>2</v>
      </c>
      <c r="P6937" s="211" t="str">
        <f>IFERROR(VLOOKUP(F6937,연간집계!D:E,2,FALSE),"")</f>
        <v>스탠다드 포토북 6*8 (하드/무광)</v>
      </c>
    </row>
    <row r="6938" spans="1:16" ht="12.75">
      <c r="A6938" s="201">
        <v>46063.434525462966</v>
      </c>
      <c r="B6938" s="202">
        <v>46063</v>
      </c>
      <c r="C6938" s="203" t="s">
        <v>15478</v>
      </c>
      <c r="D6938" s="203" t="s">
        <v>11</v>
      </c>
      <c r="E6938" s="204" t="s">
        <v>15479</v>
      </c>
      <c r="F6938" s="49" t="s">
        <v>1308</v>
      </c>
      <c r="G6938" s="203">
        <v>1</v>
      </c>
      <c r="H6938" s="203" t="s">
        <v>15480</v>
      </c>
      <c r="I6938" s="205" t="s">
        <v>1668</v>
      </c>
      <c r="J6938" s="208" t="s">
        <v>3344</v>
      </c>
      <c r="K6938" s="203">
        <v>1</v>
      </c>
      <c r="L6938" s="207" t="s">
        <v>827</v>
      </c>
      <c r="M6938" s="208" t="s">
        <v>1460</v>
      </c>
      <c r="N6938" s="209">
        <f t="shared" si="0"/>
        <v>2026</v>
      </c>
      <c r="O6938" s="210">
        <f t="shared" si="1"/>
        <v>2</v>
      </c>
      <c r="P6938" s="211" t="str">
        <f>IFERROR(VLOOKUP(F6938,연간집계!D:E,2,FALSE),"")</f>
        <v>심플액자 305_블랙</v>
      </c>
    </row>
    <row r="6939" spans="1:16" ht="12.75">
      <c r="A6939" s="201">
        <v>46063.434537037036</v>
      </c>
      <c r="B6939" s="202">
        <v>46063</v>
      </c>
      <c r="C6939" s="203" t="s">
        <v>15481</v>
      </c>
      <c r="D6939" s="203" t="s">
        <v>11</v>
      </c>
      <c r="E6939" s="204" t="s">
        <v>15479</v>
      </c>
      <c r="F6939" s="49" t="s">
        <v>1308</v>
      </c>
      <c r="G6939" s="203">
        <v>5</v>
      </c>
      <c r="H6939" s="203" t="s">
        <v>15480</v>
      </c>
      <c r="I6939" s="205" t="s">
        <v>1668</v>
      </c>
      <c r="J6939" s="208" t="s">
        <v>3344</v>
      </c>
      <c r="K6939" s="203">
        <v>1</v>
      </c>
      <c r="L6939" s="207" t="s">
        <v>827</v>
      </c>
      <c r="M6939" s="208" t="s">
        <v>1645</v>
      </c>
      <c r="N6939" s="209">
        <f t="shared" si="0"/>
        <v>2026</v>
      </c>
      <c r="O6939" s="210">
        <f t="shared" si="1"/>
        <v>2</v>
      </c>
      <c r="P6939" s="211" t="str">
        <f>IFERROR(VLOOKUP(F6939,연간집계!D:E,2,FALSE),"")</f>
        <v>심플액자 305_블랙</v>
      </c>
    </row>
    <row r="6940" spans="1:16" ht="12.75">
      <c r="A6940" s="201">
        <v>46063.437523148146</v>
      </c>
      <c r="B6940" s="202">
        <v>46063</v>
      </c>
      <c r="C6940" s="203" t="s">
        <v>15482</v>
      </c>
      <c r="D6940" s="203" t="s">
        <v>11</v>
      </c>
      <c r="E6940" s="204" t="s">
        <v>15483</v>
      </c>
      <c r="F6940" s="49" t="s">
        <v>1347</v>
      </c>
      <c r="G6940" s="203">
        <v>1</v>
      </c>
      <c r="H6940" s="203" t="s">
        <v>14644</v>
      </c>
      <c r="I6940" s="205" t="s">
        <v>1440</v>
      </c>
      <c r="J6940" s="205" t="s">
        <v>1628</v>
      </c>
      <c r="K6940" s="203">
        <v>1</v>
      </c>
      <c r="L6940" s="207" t="s">
        <v>828</v>
      </c>
      <c r="M6940" s="208" t="s">
        <v>1629</v>
      </c>
      <c r="N6940" s="209">
        <f t="shared" si="0"/>
        <v>2026</v>
      </c>
      <c r="O6940" s="210">
        <f t="shared" si="1"/>
        <v>2</v>
      </c>
      <c r="P6940" s="211" t="str">
        <f>IFERROR(VLOOKUP(F6940,연간집계!D:E,2,FALSE),"")</f>
        <v>아크릴키링</v>
      </c>
    </row>
    <row r="6941" spans="1:16" ht="12.75">
      <c r="A6941" s="201">
        <v>46063.437557870369</v>
      </c>
      <c r="B6941" s="202">
        <v>46063</v>
      </c>
      <c r="C6941" s="203" t="s">
        <v>15484</v>
      </c>
      <c r="D6941" s="203" t="s">
        <v>11</v>
      </c>
      <c r="E6941" s="204" t="s">
        <v>15483</v>
      </c>
      <c r="F6941" s="49" t="s">
        <v>1347</v>
      </c>
      <c r="G6941" s="203">
        <v>1</v>
      </c>
      <c r="H6941" s="203" t="s">
        <v>14644</v>
      </c>
      <c r="I6941" s="205" t="s">
        <v>1440</v>
      </c>
      <c r="J6941" s="205" t="s">
        <v>1628</v>
      </c>
      <c r="K6941" s="203">
        <v>1</v>
      </c>
      <c r="L6941" s="207" t="s">
        <v>828</v>
      </c>
      <c r="M6941" s="208" t="s">
        <v>1629</v>
      </c>
      <c r="N6941" s="209">
        <f t="shared" si="0"/>
        <v>2026</v>
      </c>
      <c r="O6941" s="210">
        <f t="shared" si="1"/>
        <v>2</v>
      </c>
      <c r="P6941" s="211" t="str">
        <f>IFERROR(VLOOKUP(F6941,연간집계!D:E,2,FALSE),"")</f>
        <v>아크릴키링</v>
      </c>
    </row>
    <row r="6942" spans="1:16" ht="12.75">
      <c r="A6942" s="201">
        <v>46063.437569444446</v>
      </c>
      <c r="B6942" s="202">
        <v>46063</v>
      </c>
      <c r="C6942" s="203" t="s">
        <v>15485</v>
      </c>
      <c r="D6942" s="203" t="s">
        <v>11</v>
      </c>
      <c r="E6942" s="204" t="s">
        <v>15483</v>
      </c>
      <c r="F6942" s="49" t="s">
        <v>1347</v>
      </c>
      <c r="G6942" s="203">
        <v>1</v>
      </c>
      <c r="H6942" s="203" t="s">
        <v>14644</v>
      </c>
      <c r="I6942" s="205" t="s">
        <v>1440</v>
      </c>
      <c r="J6942" s="205" t="s">
        <v>1628</v>
      </c>
      <c r="K6942" s="203">
        <v>1</v>
      </c>
      <c r="L6942" s="207" t="s">
        <v>828</v>
      </c>
      <c r="M6942" s="208" t="s">
        <v>1629</v>
      </c>
      <c r="N6942" s="209">
        <f t="shared" si="0"/>
        <v>2026</v>
      </c>
      <c r="O6942" s="210">
        <f t="shared" si="1"/>
        <v>2</v>
      </c>
      <c r="P6942" s="211" t="str">
        <f>IFERROR(VLOOKUP(F6942,연간집계!D:E,2,FALSE),"")</f>
        <v>아크릴키링</v>
      </c>
    </row>
    <row r="6943" spans="1:16" ht="12.75">
      <c r="A6943" s="201">
        <v>46063.437581018516</v>
      </c>
      <c r="B6943" s="202">
        <v>46063</v>
      </c>
      <c r="C6943" s="203" t="s">
        <v>15486</v>
      </c>
      <c r="D6943" s="203" t="s">
        <v>11</v>
      </c>
      <c r="E6943" s="204" t="s">
        <v>15483</v>
      </c>
      <c r="F6943" s="49" t="s">
        <v>1347</v>
      </c>
      <c r="G6943" s="203">
        <v>1</v>
      </c>
      <c r="H6943" s="203" t="s">
        <v>14644</v>
      </c>
      <c r="I6943" s="205" t="s">
        <v>1440</v>
      </c>
      <c r="J6943" s="205" t="s">
        <v>1628</v>
      </c>
      <c r="K6943" s="203">
        <v>1</v>
      </c>
      <c r="L6943" s="207" t="s">
        <v>828</v>
      </c>
      <c r="M6943" s="208" t="s">
        <v>1629</v>
      </c>
      <c r="N6943" s="209">
        <f t="shared" si="0"/>
        <v>2026</v>
      </c>
      <c r="O6943" s="210">
        <f t="shared" si="1"/>
        <v>2</v>
      </c>
      <c r="P6943" s="211" t="str">
        <f>IFERROR(VLOOKUP(F6943,연간집계!D:E,2,FALSE),"")</f>
        <v>아크릴키링</v>
      </c>
    </row>
    <row r="6944" spans="1:16" ht="12.75">
      <c r="A6944" s="201">
        <v>46063.449641203704</v>
      </c>
      <c r="B6944" s="202">
        <v>46063</v>
      </c>
      <c r="C6944" s="203" t="s">
        <v>15487</v>
      </c>
      <c r="D6944" s="203" t="s">
        <v>11</v>
      </c>
      <c r="E6944" s="204" t="s">
        <v>15488</v>
      </c>
      <c r="F6944" s="49" t="s">
        <v>1327</v>
      </c>
      <c r="G6944" s="203">
        <v>1</v>
      </c>
      <c r="H6944" s="203" t="s">
        <v>15489</v>
      </c>
      <c r="I6944" s="205" t="s">
        <v>1440</v>
      </c>
      <c r="J6944" s="205" t="s">
        <v>1994</v>
      </c>
      <c r="K6944" s="203">
        <v>1</v>
      </c>
      <c r="L6944" s="207" t="s">
        <v>827</v>
      </c>
      <c r="M6944" s="208" t="s">
        <v>1645</v>
      </c>
      <c r="N6944" s="209">
        <f t="shared" si="0"/>
        <v>2026</v>
      </c>
      <c r="O6944" s="210">
        <f t="shared" si="1"/>
        <v>2</v>
      </c>
      <c r="P6944" s="211" t="str">
        <f>IFERROR(VLOOKUP(F6944,연간집계!D:E,2,FALSE),"")</f>
        <v>아크릴액자 A3 (가로)</v>
      </c>
    </row>
    <row r="6945" spans="1:16" ht="12.75">
      <c r="A6945" s="201">
        <v>46063.449652777781</v>
      </c>
      <c r="B6945" s="202">
        <v>46063</v>
      </c>
      <c r="C6945" s="203" t="s">
        <v>15490</v>
      </c>
      <c r="D6945" s="203" t="s">
        <v>11</v>
      </c>
      <c r="E6945" s="204" t="s">
        <v>15488</v>
      </c>
      <c r="F6945" s="49" t="s">
        <v>1331</v>
      </c>
      <c r="G6945" s="203">
        <v>1</v>
      </c>
      <c r="H6945" s="203" t="s">
        <v>15489</v>
      </c>
      <c r="I6945" s="205" t="s">
        <v>1440</v>
      </c>
      <c r="J6945" s="205" t="s">
        <v>15256</v>
      </c>
      <c r="K6945" s="203">
        <v>1</v>
      </c>
      <c r="L6945" s="207" t="s">
        <v>827</v>
      </c>
      <c r="M6945" s="208" t="s">
        <v>1645</v>
      </c>
      <c r="N6945" s="209">
        <f t="shared" si="0"/>
        <v>2026</v>
      </c>
      <c r="O6945" s="210">
        <f t="shared" si="1"/>
        <v>2</v>
      </c>
      <c r="P6945" s="211" t="str">
        <f>IFERROR(VLOOKUP(F6945,연간집계!D:E,2,FALSE),"")</f>
        <v>아크릴액자 A2 (가로)</v>
      </c>
    </row>
    <row r="6946" spans="1:16" ht="12.75">
      <c r="A6946" s="201">
        <v>46063.449664351851</v>
      </c>
      <c r="B6946" s="202">
        <v>46063</v>
      </c>
      <c r="C6946" s="203" t="s">
        <v>15491</v>
      </c>
      <c r="D6946" s="203" t="s">
        <v>11</v>
      </c>
      <c r="E6946" s="204" t="s">
        <v>15488</v>
      </c>
      <c r="F6946" s="49" t="s">
        <v>1046</v>
      </c>
      <c r="G6946" s="203">
        <v>1</v>
      </c>
      <c r="H6946" s="203" t="s">
        <v>15489</v>
      </c>
      <c r="I6946" s="205" t="s">
        <v>1668</v>
      </c>
      <c r="J6946" s="206"/>
      <c r="K6946" s="203">
        <v>42</v>
      </c>
      <c r="L6946" s="207" t="s">
        <v>827</v>
      </c>
      <c r="M6946" s="208" t="s">
        <v>1645</v>
      </c>
      <c r="N6946" s="209">
        <f t="shared" si="0"/>
        <v>2026</v>
      </c>
      <c r="O6946" s="210">
        <f t="shared" si="1"/>
        <v>2</v>
      </c>
      <c r="P6946" s="211" t="str">
        <f>IFERROR(VLOOKUP(F6946,연간집계!D:E,2,FALSE),"")</f>
        <v>프리북와이드 (소프트)</v>
      </c>
    </row>
    <row r="6947" spans="1:16" ht="12.75">
      <c r="A6947" s="201">
        <v>46063.458622685182</v>
      </c>
      <c r="B6947" s="202">
        <v>46063</v>
      </c>
      <c r="C6947" s="203" t="s">
        <v>15492</v>
      </c>
      <c r="D6947" s="203" t="s">
        <v>11</v>
      </c>
      <c r="E6947" s="204" t="s">
        <v>15493</v>
      </c>
      <c r="F6947" s="49" t="s">
        <v>843</v>
      </c>
      <c r="G6947" s="203">
        <v>1</v>
      </c>
      <c r="H6947" s="203" t="s">
        <v>10066</v>
      </c>
      <c r="I6947" s="205" t="s">
        <v>1440</v>
      </c>
      <c r="J6947" s="206"/>
      <c r="K6947" s="203">
        <v>24</v>
      </c>
      <c r="L6947" s="207" t="s">
        <v>827</v>
      </c>
      <c r="M6947" s="208" t="s">
        <v>1445</v>
      </c>
      <c r="N6947" s="209">
        <f t="shared" si="0"/>
        <v>2026</v>
      </c>
      <c r="O6947" s="210">
        <f t="shared" si="1"/>
        <v>2</v>
      </c>
      <c r="P6947" s="211" t="str">
        <f>IFERROR(VLOOKUP(F6947,연간집계!D:E,2,FALSE),"")</f>
        <v>스탠다드 포토북 8*11 (소프트/무광)</v>
      </c>
    </row>
    <row r="6948" spans="1:16" ht="12.75">
      <c r="A6948" s="201">
        <v>46063.461747685185</v>
      </c>
      <c r="B6948" s="202">
        <v>46063</v>
      </c>
      <c r="C6948" s="203" t="s">
        <v>15494</v>
      </c>
      <c r="D6948" s="203" t="s">
        <v>11</v>
      </c>
      <c r="E6948" s="204" t="s">
        <v>15495</v>
      </c>
      <c r="F6948" s="49" t="s">
        <v>843</v>
      </c>
      <c r="G6948" s="203">
        <v>1</v>
      </c>
      <c r="H6948" s="203" t="s">
        <v>10066</v>
      </c>
      <c r="I6948" s="205" t="s">
        <v>1440</v>
      </c>
      <c r="J6948" s="206"/>
      <c r="K6948" s="203">
        <v>80</v>
      </c>
      <c r="L6948" s="207" t="s">
        <v>827</v>
      </c>
      <c r="M6948" s="208" t="s">
        <v>1612</v>
      </c>
      <c r="N6948" s="209">
        <f t="shared" si="0"/>
        <v>2026</v>
      </c>
      <c r="O6948" s="210">
        <f t="shared" si="1"/>
        <v>2</v>
      </c>
      <c r="P6948" s="211" t="str">
        <f>IFERROR(VLOOKUP(F6948,연간집계!D:E,2,FALSE),"")</f>
        <v>스탠다드 포토북 8*11 (소프트/무광)</v>
      </c>
    </row>
    <row r="6949" spans="1:16" ht="12.75">
      <c r="A6949" s="201">
        <v>46063.464895833335</v>
      </c>
      <c r="B6949" s="202">
        <v>46063</v>
      </c>
      <c r="C6949" s="203" t="s">
        <v>15496</v>
      </c>
      <c r="D6949" s="203" t="s">
        <v>11</v>
      </c>
      <c r="E6949" s="204" t="s">
        <v>15497</v>
      </c>
      <c r="F6949" s="49" t="s">
        <v>1076</v>
      </c>
      <c r="G6949" s="203">
        <v>1</v>
      </c>
      <c r="H6949" s="203" t="s">
        <v>15498</v>
      </c>
      <c r="I6949" s="205" t="s">
        <v>1440</v>
      </c>
      <c r="J6949" s="203" t="s">
        <v>4458</v>
      </c>
      <c r="K6949" s="203">
        <v>44</v>
      </c>
      <c r="L6949" s="207" t="s">
        <v>827</v>
      </c>
      <c r="M6949" s="208" t="s">
        <v>1436</v>
      </c>
      <c r="N6949" s="209">
        <f t="shared" si="0"/>
        <v>2026</v>
      </c>
      <c r="O6949" s="210">
        <f t="shared" si="1"/>
        <v>2</v>
      </c>
      <c r="P6949" s="211" t="str">
        <f>IFERROR(VLOOKUP(F6949,연간집계!D:E,2,FALSE),"")</f>
        <v>레더북 (다크네이비)</v>
      </c>
    </row>
    <row r="6950" spans="1:16" ht="12.75">
      <c r="A6950" s="201">
        <v>46063.563240740739</v>
      </c>
      <c r="B6950" s="202">
        <v>46063</v>
      </c>
      <c r="C6950" s="203" t="s">
        <v>15499</v>
      </c>
      <c r="D6950" s="203" t="s">
        <v>11</v>
      </c>
      <c r="E6950" s="204" t="s">
        <v>15500</v>
      </c>
      <c r="F6950" s="49" t="s">
        <v>1072</v>
      </c>
      <c r="G6950" s="203">
        <v>2</v>
      </c>
      <c r="H6950" s="203" t="s">
        <v>14851</v>
      </c>
      <c r="I6950" s="205" t="s">
        <v>1483</v>
      </c>
      <c r="J6950" s="208" t="s">
        <v>1974</v>
      </c>
      <c r="K6950" s="203">
        <v>50</v>
      </c>
      <c r="L6950" s="207" t="s">
        <v>827</v>
      </c>
      <c r="M6950" s="208" t="s">
        <v>2261</v>
      </c>
      <c r="N6950" s="209">
        <f t="shared" si="0"/>
        <v>2026</v>
      </c>
      <c r="O6950" s="210">
        <f t="shared" si="1"/>
        <v>2</v>
      </c>
      <c r="P6950" s="211" t="str">
        <f>IFERROR(VLOOKUP(F6950,연간집계!D:E,2,FALSE),"")</f>
        <v>레더북 (딥그린)</v>
      </c>
    </row>
    <row r="6951" spans="1:16" ht="12.75">
      <c r="A6951" s="201">
        <v>46063.614733796298</v>
      </c>
      <c r="B6951" s="202">
        <v>46063</v>
      </c>
      <c r="C6951" s="203" t="s">
        <v>15501</v>
      </c>
      <c r="D6951" s="203" t="s">
        <v>11</v>
      </c>
      <c r="E6951" s="204" t="s">
        <v>15502</v>
      </c>
      <c r="F6951" s="49" t="s">
        <v>872</v>
      </c>
      <c r="G6951" s="203">
        <v>1</v>
      </c>
      <c r="H6951" s="203" t="s">
        <v>15503</v>
      </c>
      <c r="I6951" s="205" t="s">
        <v>1440</v>
      </c>
      <c r="J6951" s="206"/>
      <c r="K6951" s="203">
        <v>66</v>
      </c>
      <c r="L6951" s="207" t="s">
        <v>827</v>
      </c>
      <c r="M6951" s="208" t="s">
        <v>1436</v>
      </c>
      <c r="N6951" s="209">
        <f t="shared" si="0"/>
        <v>2026</v>
      </c>
      <c r="O6951" s="210">
        <f t="shared" si="1"/>
        <v>2</v>
      </c>
      <c r="P6951" s="211" t="str">
        <f>IFERROR(VLOOKUP(F6951,연간집계!D:E,2,FALSE),"")</f>
        <v>스탠다드 포토북 11*8 (소프트/유광)</v>
      </c>
    </row>
    <row r="6952" spans="1:16" ht="12.75">
      <c r="A6952" s="201">
        <v>46063.647453703707</v>
      </c>
      <c r="B6952" s="202">
        <v>46063</v>
      </c>
      <c r="C6952" s="203" t="s">
        <v>15504</v>
      </c>
      <c r="D6952" s="203" t="s">
        <v>11</v>
      </c>
      <c r="E6952" s="204" t="s">
        <v>15505</v>
      </c>
      <c r="F6952" s="49" t="s">
        <v>847</v>
      </c>
      <c r="G6952" s="203">
        <v>2</v>
      </c>
      <c r="H6952" s="203" t="s">
        <v>2994</v>
      </c>
      <c r="I6952" s="205" t="s">
        <v>1435</v>
      </c>
      <c r="J6952" s="206"/>
      <c r="K6952" s="203">
        <v>38</v>
      </c>
      <c r="L6952" s="207" t="s">
        <v>827</v>
      </c>
      <c r="M6952" s="208" t="s">
        <v>1436</v>
      </c>
      <c r="N6952" s="209">
        <f t="shared" si="0"/>
        <v>2026</v>
      </c>
      <c r="O6952" s="210">
        <f t="shared" si="1"/>
        <v>2</v>
      </c>
      <c r="P6952" s="211" t="str">
        <f>IFERROR(VLOOKUP(F6952,연간집계!D:E,2,FALSE),"")</f>
        <v>스탠다드 포토북 8*11 (하드/무광)</v>
      </c>
    </row>
    <row r="6953" spans="1:16" ht="12.75">
      <c r="A6953" s="201">
        <v>46063.668483796297</v>
      </c>
      <c r="B6953" s="202">
        <v>46063</v>
      </c>
      <c r="C6953" s="203" t="s">
        <v>15506</v>
      </c>
      <c r="D6953" s="203" t="s">
        <v>11</v>
      </c>
      <c r="E6953" s="204" t="s">
        <v>15507</v>
      </c>
      <c r="F6953" s="49" t="s">
        <v>1347</v>
      </c>
      <c r="G6953" s="203">
        <v>1</v>
      </c>
      <c r="H6953" s="203" t="s">
        <v>2339</v>
      </c>
      <c r="I6953" s="205" t="s">
        <v>1440</v>
      </c>
      <c r="J6953" s="205" t="s">
        <v>1628</v>
      </c>
      <c r="K6953" s="203">
        <v>1</v>
      </c>
      <c r="L6953" s="207" t="s">
        <v>827</v>
      </c>
      <c r="M6953" s="208" t="s">
        <v>2261</v>
      </c>
      <c r="N6953" s="209">
        <f t="shared" si="0"/>
        <v>2026</v>
      </c>
      <c r="O6953" s="210">
        <f t="shared" si="1"/>
        <v>2</v>
      </c>
      <c r="P6953" s="211" t="str">
        <f>IFERROR(VLOOKUP(F6953,연간집계!D:E,2,FALSE),"")</f>
        <v>아크릴키링</v>
      </c>
    </row>
    <row r="6954" spans="1:16" ht="12.75">
      <c r="A6954" s="201">
        <v>46063.668495370373</v>
      </c>
      <c r="B6954" s="202">
        <v>46063</v>
      </c>
      <c r="C6954" s="203" t="s">
        <v>15508</v>
      </c>
      <c r="D6954" s="203" t="s">
        <v>11</v>
      </c>
      <c r="E6954" s="204" t="s">
        <v>15507</v>
      </c>
      <c r="F6954" s="49" t="s">
        <v>1347</v>
      </c>
      <c r="G6954" s="203">
        <v>1</v>
      </c>
      <c r="H6954" s="203" t="s">
        <v>2339</v>
      </c>
      <c r="I6954" s="205" t="s">
        <v>1440</v>
      </c>
      <c r="J6954" s="205" t="s">
        <v>1628</v>
      </c>
      <c r="K6954" s="203">
        <v>1</v>
      </c>
      <c r="L6954" s="207" t="s">
        <v>827</v>
      </c>
      <c r="M6954" s="208" t="s">
        <v>2261</v>
      </c>
      <c r="N6954" s="209">
        <f t="shared" si="0"/>
        <v>2026</v>
      </c>
      <c r="O6954" s="210">
        <f t="shared" si="1"/>
        <v>2</v>
      </c>
      <c r="P6954" s="211" t="str">
        <f>IFERROR(VLOOKUP(F6954,연간집계!D:E,2,FALSE),"")</f>
        <v>아크릴키링</v>
      </c>
    </row>
    <row r="6955" spans="1:16" ht="12.75">
      <c r="A6955" s="201">
        <v>46063.668506944443</v>
      </c>
      <c r="B6955" s="202">
        <v>46063</v>
      </c>
      <c r="C6955" s="203" t="s">
        <v>15509</v>
      </c>
      <c r="D6955" s="203" t="s">
        <v>11</v>
      </c>
      <c r="E6955" s="204" t="s">
        <v>15507</v>
      </c>
      <c r="F6955" s="49" t="s">
        <v>1347</v>
      </c>
      <c r="G6955" s="203">
        <v>1</v>
      </c>
      <c r="H6955" s="203" t="s">
        <v>2339</v>
      </c>
      <c r="I6955" s="205" t="s">
        <v>1440</v>
      </c>
      <c r="J6955" s="205" t="s">
        <v>1628</v>
      </c>
      <c r="K6955" s="203">
        <v>1</v>
      </c>
      <c r="L6955" s="207" t="s">
        <v>827</v>
      </c>
      <c r="M6955" s="208" t="s">
        <v>2261</v>
      </c>
      <c r="N6955" s="209">
        <f t="shared" si="0"/>
        <v>2026</v>
      </c>
      <c r="O6955" s="210">
        <f t="shared" si="1"/>
        <v>2</v>
      </c>
      <c r="P6955" s="211" t="str">
        <f>IFERROR(VLOOKUP(F6955,연간집계!D:E,2,FALSE),"")</f>
        <v>아크릴키링</v>
      </c>
    </row>
    <row r="6956" spans="1:16" ht="12.75">
      <c r="A6956" s="201">
        <v>46063.66851851852</v>
      </c>
      <c r="B6956" s="202">
        <v>46063</v>
      </c>
      <c r="C6956" s="203" t="s">
        <v>15510</v>
      </c>
      <c r="D6956" s="203" t="s">
        <v>11</v>
      </c>
      <c r="E6956" s="204" t="s">
        <v>15507</v>
      </c>
      <c r="F6956" s="49" t="s">
        <v>1347</v>
      </c>
      <c r="G6956" s="203">
        <v>1</v>
      </c>
      <c r="H6956" s="203" t="s">
        <v>2339</v>
      </c>
      <c r="I6956" s="205" t="s">
        <v>1440</v>
      </c>
      <c r="J6956" s="205" t="s">
        <v>1628</v>
      </c>
      <c r="K6956" s="203">
        <v>1</v>
      </c>
      <c r="L6956" s="207" t="s">
        <v>827</v>
      </c>
      <c r="M6956" s="208" t="s">
        <v>2261</v>
      </c>
      <c r="N6956" s="209">
        <f t="shared" si="0"/>
        <v>2026</v>
      </c>
      <c r="O6956" s="210">
        <f t="shared" si="1"/>
        <v>2</v>
      </c>
      <c r="P6956" s="211" t="str">
        <f>IFERROR(VLOOKUP(F6956,연간집계!D:E,2,FALSE),"")</f>
        <v>아크릴키링</v>
      </c>
    </row>
    <row r="6957" spans="1:16" ht="12.75">
      <c r="A6957" s="201">
        <v>46063.668530092589</v>
      </c>
      <c r="B6957" s="202">
        <v>46063</v>
      </c>
      <c r="C6957" s="203" t="s">
        <v>15511</v>
      </c>
      <c r="D6957" s="203" t="s">
        <v>11</v>
      </c>
      <c r="E6957" s="204" t="s">
        <v>15507</v>
      </c>
      <c r="F6957" s="49" t="s">
        <v>1347</v>
      </c>
      <c r="G6957" s="203">
        <v>1</v>
      </c>
      <c r="H6957" s="203" t="s">
        <v>2339</v>
      </c>
      <c r="I6957" s="205" t="s">
        <v>1440</v>
      </c>
      <c r="J6957" s="205" t="s">
        <v>1628</v>
      </c>
      <c r="K6957" s="203">
        <v>1</v>
      </c>
      <c r="L6957" s="207" t="s">
        <v>827</v>
      </c>
      <c r="M6957" s="208" t="s">
        <v>2261</v>
      </c>
      <c r="N6957" s="209">
        <f t="shared" si="0"/>
        <v>2026</v>
      </c>
      <c r="O6957" s="210">
        <f t="shared" si="1"/>
        <v>2</v>
      </c>
      <c r="P6957" s="211" t="str">
        <f>IFERROR(VLOOKUP(F6957,연간집계!D:E,2,FALSE),"")</f>
        <v>아크릴키링</v>
      </c>
    </row>
    <row r="6958" spans="1:16" ht="12.75">
      <c r="A6958" s="201">
        <v>46063.668541666666</v>
      </c>
      <c r="B6958" s="202">
        <v>46063</v>
      </c>
      <c r="C6958" s="203" t="s">
        <v>15512</v>
      </c>
      <c r="D6958" s="203" t="s">
        <v>11</v>
      </c>
      <c r="E6958" s="204" t="s">
        <v>15507</v>
      </c>
      <c r="F6958" s="49" t="s">
        <v>1347</v>
      </c>
      <c r="G6958" s="203">
        <v>1</v>
      </c>
      <c r="H6958" s="203" t="s">
        <v>2339</v>
      </c>
      <c r="I6958" s="205" t="s">
        <v>1440</v>
      </c>
      <c r="J6958" s="205" t="s">
        <v>1628</v>
      </c>
      <c r="K6958" s="203">
        <v>1</v>
      </c>
      <c r="L6958" s="207" t="s">
        <v>827</v>
      </c>
      <c r="M6958" s="208" t="s">
        <v>2261</v>
      </c>
      <c r="N6958" s="209">
        <f t="shared" si="0"/>
        <v>2026</v>
      </c>
      <c r="O6958" s="210">
        <f t="shared" si="1"/>
        <v>2</v>
      </c>
      <c r="P6958" s="211" t="str">
        <f>IFERROR(VLOOKUP(F6958,연간집계!D:E,2,FALSE),"")</f>
        <v>아크릴키링</v>
      </c>
    </row>
    <row r="6959" spans="1:16" ht="12.75">
      <c r="A6959" s="201">
        <v>46063.668553240743</v>
      </c>
      <c r="B6959" s="202">
        <v>46063</v>
      </c>
      <c r="C6959" s="203" t="s">
        <v>15513</v>
      </c>
      <c r="D6959" s="203" t="s">
        <v>11</v>
      </c>
      <c r="E6959" s="204" t="s">
        <v>15507</v>
      </c>
      <c r="F6959" s="49" t="s">
        <v>996</v>
      </c>
      <c r="G6959" s="203">
        <v>1</v>
      </c>
      <c r="H6959" s="203" t="s">
        <v>2339</v>
      </c>
      <c r="I6959" s="205" t="s">
        <v>12191</v>
      </c>
      <c r="J6959" s="206"/>
      <c r="K6959" s="203">
        <v>36</v>
      </c>
      <c r="L6959" s="207" t="s">
        <v>827</v>
      </c>
      <c r="M6959" s="208" t="s">
        <v>2261</v>
      </c>
      <c r="N6959" s="209">
        <f t="shared" si="0"/>
        <v>2026</v>
      </c>
      <c r="O6959" s="210">
        <f t="shared" si="1"/>
        <v>2</v>
      </c>
      <c r="P6959" s="211" t="str">
        <f>IFERROR(VLOOKUP(F6959,연간집계!D:E,2,FALSE),"")</f>
        <v>키즈북 198 (소프트/34p)</v>
      </c>
    </row>
    <row r="6960" spans="1:16" ht="12.75">
      <c r="A6960" s="201">
        <v>46063.668576388889</v>
      </c>
      <c r="B6960" s="202">
        <v>46063</v>
      </c>
      <c r="C6960" s="203" t="s">
        <v>15514</v>
      </c>
      <c r="D6960" s="203" t="s">
        <v>11</v>
      </c>
      <c r="E6960" s="204" t="s">
        <v>15507</v>
      </c>
      <c r="F6960" s="49" t="s">
        <v>996</v>
      </c>
      <c r="G6960" s="203">
        <v>1</v>
      </c>
      <c r="H6960" s="203" t="s">
        <v>2339</v>
      </c>
      <c r="I6960" s="205" t="s">
        <v>12191</v>
      </c>
      <c r="J6960" s="206"/>
      <c r="K6960" s="203">
        <v>36</v>
      </c>
      <c r="L6960" s="207" t="s">
        <v>827</v>
      </c>
      <c r="M6960" s="208" t="s">
        <v>2261</v>
      </c>
      <c r="N6960" s="209">
        <f t="shared" si="0"/>
        <v>2026</v>
      </c>
      <c r="O6960" s="210">
        <f t="shared" si="1"/>
        <v>2</v>
      </c>
      <c r="P6960" s="211" t="str">
        <f>IFERROR(VLOOKUP(F6960,연간집계!D:E,2,FALSE),"")</f>
        <v>키즈북 198 (소프트/34p)</v>
      </c>
    </row>
    <row r="6961" spans="1:16" ht="12.75">
      <c r="A6961" s="201">
        <v>46063.668587962966</v>
      </c>
      <c r="B6961" s="202">
        <v>46063</v>
      </c>
      <c r="C6961" s="203" t="s">
        <v>15515</v>
      </c>
      <c r="D6961" s="203" t="s">
        <v>11</v>
      </c>
      <c r="E6961" s="204" t="s">
        <v>15507</v>
      </c>
      <c r="F6961" s="49" t="s">
        <v>996</v>
      </c>
      <c r="G6961" s="203">
        <v>1</v>
      </c>
      <c r="H6961" s="203" t="s">
        <v>2339</v>
      </c>
      <c r="I6961" s="205" t="s">
        <v>12191</v>
      </c>
      <c r="J6961" s="206"/>
      <c r="K6961" s="203">
        <v>36</v>
      </c>
      <c r="L6961" s="207" t="s">
        <v>827</v>
      </c>
      <c r="M6961" s="208" t="s">
        <v>2261</v>
      </c>
      <c r="N6961" s="209">
        <f t="shared" si="0"/>
        <v>2026</v>
      </c>
      <c r="O6961" s="210">
        <f t="shared" si="1"/>
        <v>2</v>
      </c>
      <c r="P6961" s="211" t="str">
        <f>IFERROR(VLOOKUP(F6961,연간집계!D:E,2,FALSE),"")</f>
        <v>키즈북 198 (소프트/34p)</v>
      </c>
    </row>
    <row r="6962" spans="1:16" ht="12.75">
      <c r="A6962" s="201">
        <v>46063.668599537035</v>
      </c>
      <c r="B6962" s="202">
        <v>46063</v>
      </c>
      <c r="C6962" s="203" t="s">
        <v>15516</v>
      </c>
      <c r="D6962" s="203" t="s">
        <v>11</v>
      </c>
      <c r="E6962" s="204" t="s">
        <v>15507</v>
      </c>
      <c r="F6962" s="49" t="s">
        <v>996</v>
      </c>
      <c r="G6962" s="203">
        <v>1</v>
      </c>
      <c r="H6962" s="203" t="s">
        <v>2339</v>
      </c>
      <c r="I6962" s="205" t="s">
        <v>12191</v>
      </c>
      <c r="J6962" s="206"/>
      <c r="K6962" s="203">
        <v>36</v>
      </c>
      <c r="L6962" s="207" t="s">
        <v>827</v>
      </c>
      <c r="M6962" s="208" t="s">
        <v>2261</v>
      </c>
      <c r="N6962" s="209">
        <f t="shared" si="0"/>
        <v>2026</v>
      </c>
      <c r="O6962" s="210">
        <f t="shared" si="1"/>
        <v>2</v>
      </c>
      <c r="P6962" s="211" t="str">
        <f>IFERROR(VLOOKUP(F6962,연간집계!D:E,2,FALSE),"")</f>
        <v>키즈북 198 (소프트/34p)</v>
      </c>
    </row>
    <row r="6963" spans="1:16" ht="12.75">
      <c r="A6963" s="201">
        <v>46063.668611111112</v>
      </c>
      <c r="B6963" s="202">
        <v>46063</v>
      </c>
      <c r="C6963" s="203" t="s">
        <v>15517</v>
      </c>
      <c r="D6963" s="203" t="s">
        <v>11</v>
      </c>
      <c r="E6963" s="204" t="s">
        <v>15507</v>
      </c>
      <c r="F6963" s="49" t="s">
        <v>996</v>
      </c>
      <c r="G6963" s="203">
        <v>1</v>
      </c>
      <c r="H6963" s="203" t="s">
        <v>2339</v>
      </c>
      <c r="I6963" s="205" t="s">
        <v>12191</v>
      </c>
      <c r="J6963" s="206"/>
      <c r="K6963" s="203">
        <v>36</v>
      </c>
      <c r="L6963" s="207" t="s">
        <v>827</v>
      </c>
      <c r="M6963" s="208" t="s">
        <v>2261</v>
      </c>
      <c r="N6963" s="209">
        <f t="shared" si="0"/>
        <v>2026</v>
      </c>
      <c r="O6963" s="210">
        <f t="shared" si="1"/>
        <v>2</v>
      </c>
      <c r="P6963" s="211" t="str">
        <f>IFERROR(VLOOKUP(F6963,연간집계!D:E,2,FALSE),"")</f>
        <v>키즈북 198 (소프트/34p)</v>
      </c>
    </row>
    <row r="6964" spans="1:16" ht="12.75">
      <c r="A6964" s="201">
        <v>46063.668622685182</v>
      </c>
      <c r="B6964" s="202">
        <v>46063</v>
      </c>
      <c r="C6964" s="203" t="s">
        <v>15518</v>
      </c>
      <c r="D6964" s="203" t="s">
        <v>11</v>
      </c>
      <c r="E6964" s="204" t="s">
        <v>15507</v>
      </c>
      <c r="F6964" s="49" t="s">
        <v>996</v>
      </c>
      <c r="G6964" s="203">
        <v>1</v>
      </c>
      <c r="H6964" s="203" t="s">
        <v>2339</v>
      </c>
      <c r="I6964" s="205" t="s">
        <v>12191</v>
      </c>
      <c r="J6964" s="206"/>
      <c r="K6964" s="203">
        <v>36</v>
      </c>
      <c r="L6964" s="207" t="s">
        <v>827</v>
      </c>
      <c r="M6964" s="208" t="s">
        <v>2261</v>
      </c>
      <c r="N6964" s="209">
        <f t="shared" si="0"/>
        <v>2026</v>
      </c>
      <c r="O6964" s="210">
        <f t="shared" si="1"/>
        <v>2</v>
      </c>
      <c r="P6964" s="211" t="str">
        <f>IFERROR(VLOOKUP(F6964,연간집계!D:E,2,FALSE),"")</f>
        <v>키즈북 198 (소프트/34p)</v>
      </c>
    </row>
    <row r="6965" spans="1:16" ht="12.75">
      <c r="A6965" s="201">
        <v>46063.713229166664</v>
      </c>
      <c r="B6965" s="202">
        <v>46063</v>
      </c>
      <c r="C6965" s="203" t="s">
        <v>15519</v>
      </c>
      <c r="D6965" s="203" t="s">
        <v>11</v>
      </c>
      <c r="E6965" s="204" t="s">
        <v>15520</v>
      </c>
      <c r="F6965" s="49" t="s">
        <v>840</v>
      </c>
      <c r="G6965" s="203">
        <v>1</v>
      </c>
      <c r="H6965" s="203" t="s">
        <v>15521</v>
      </c>
      <c r="I6965" s="205" t="s">
        <v>1440</v>
      </c>
      <c r="J6965" s="206"/>
      <c r="K6965" s="203">
        <v>42</v>
      </c>
      <c r="L6965" s="207" t="s">
        <v>827</v>
      </c>
      <c r="M6965" s="208" t="s">
        <v>1541</v>
      </c>
      <c r="N6965" s="209">
        <f t="shared" si="0"/>
        <v>2026</v>
      </c>
      <c r="O6965" s="210">
        <f t="shared" si="1"/>
        <v>2</v>
      </c>
      <c r="P6965" s="211" t="str">
        <f>IFERROR(VLOOKUP(F6965,연간집계!D:E,2,FALSE),"")</f>
        <v>스탠다드 포토북 6*8 (하드/유광)</v>
      </c>
    </row>
    <row r="6966" spans="1:16" ht="12.75">
      <c r="A6966" s="201">
        <v>46063.766782407409</v>
      </c>
      <c r="B6966" s="202">
        <v>46063</v>
      </c>
      <c r="C6966" s="203" t="s">
        <v>15522</v>
      </c>
      <c r="D6966" s="203" t="s">
        <v>11</v>
      </c>
      <c r="E6966" s="204" t="s">
        <v>15523</v>
      </c>
      <c r="F6966" s="49" t="s">
        <v>1299</v>
      </c>
      <c r="G6966" s="203">
        <v>3</v>
      </c>
      <c r="H6966" s="203" t="s">
        <v>15524</v>
      </c>
      <c r="I6966" s="205" t="s">
        <v>5190</v>
      </c>
      <c r="J6966" s="206"/>
      <c r="K6966" s="203">
        <v>15</v>
      </c>
      <c r="L6966" s="207" t="s">
        <v>827</v>
      </c>
      <c r="M6966" s="208" t="s">
        <v>1493</v>
      </c>
      <c r="N6966" s="209">
        <f t="shared" si="0"/>
        <v>2026</v>
      </c>
      <c r="O6966" s="210">
        <f t="shared" si="1"/>
        <v>2</v>
      </c>
      <c r="P6966" s="211" t="str">
        <f>IFERROR(VLOOKUP(F6966,연간집계!D:E,2,FALSE),"")</f>
        <v>PCMS_우드월캘린더</v>
      </c>
    </row>
    <row r="6967" spans="1:16" ht="12.75">
      <c r="A6967" s="201">
        <v>46063.802986111114</v>
      </c>
      <c r="B6967" s="202">
        <v>46063</v>
      </c>
      <c r="C6967" s="203" t="s">
        <v>15525</v>
      </c>
      <c r="D6967" s="203" t="s">
        <v>11</v>
      </c>
      <c r="E6967" s="204" t="s">
        <v>15526</v>
      </c>
      <c r="F6967" s="49" t="s">
        <v>1378</v>
      </c>
      <c r="G6967" s="203">
        <v>1</v>
      </c>
      <c r="H6967" s="203" t="s">
        <v>4022</v>
      </c>
      <c r="I6967" s="205" t="s">
        <v>1657</v>
      </c>
      <c r="J6967" s="206"/>
      <c r="K6967" s="203">
        <v>1</v>
      </c>
      <c r="L6967" s="207" t="s">
        <v>827</v>
      </c>
      <c r="M6967" s="208" t="s">
        <v>1658</v>
      </c>
      <c r="N6967" s="209">
        <f t="shared" si="0"/>
        <v>2026</v>
      </c>
      <c r="O6967" s="210">
        <f t="shared" si="1"/>
        <v>2</v>
      </c>
      <c r="P6967" s="211" t="str">
        <f>IFERROR(VLOOKUP(F6967,연간집계!D:E,2,FALSE),"")</f>
        <v>증명사진 (무광)</v>
      </c>
    </row>
    <row r="6968" spans="1:16" ht="12.75">
      <c r="A6968" s="201">
        <v>46063.847442129627</v>
      </c>
      <c r="B6968" s="202">
        <v>46063</v>
      </c>
      <c r="C6968" s="203" t="s">
        <v>15527</v>
      </c>
      <c r="D6968" s="203" t="s">
        <v>11</v>
      </c>
      <c r="E6968" s="204" t="s">
        <v>15528</v>
      </c>
      <c r="F6968" s="49" t="s">
        <v>880</v>
      </c>
      <c r="G6968" s="203">
        <v>1</v>
      </c>
      <c r="H6968" s="203" t="s">
        <v>15529</v>
      </c>
      <c r="I6968" s="205" t="s">
        <v>1440</v>
      </c>
      <c r="J6968" s="208" t="s">
        <v>7348</v>
      </c>
      <c r="K6968" s="203">
        <v>74</v>
      </c>
      <c r="L6968" s="207" t="s">
        <v>827</v>
      </c>
      <c r="M6968" s="208" t="s">
        <v>1541</v>
      </c>
      <c r="N6968" s="209">
        <f t="shared" si="0"/>
        <v>2026</v>
      </c>
      <c r="O6968" s="210">
        <f t="shared" si="1"/>
        <v>2</v>
      </c>
      <c r="P6968" s="211" t="str">
        <f>IFERROR(VLOOKUP(F6968,연간집계!D:E,2,FALSE),"")</f>
        <v>레코드북 150</v>
      </c>
    </row>
    <row r="6969" spans="1:16" ht="12.75">
      <c r="A6969" s="201">
        <v>46063.892164351855</v>
      </c>
      <c r="B6969" s="202">
        <v>46063</v>
      </c>
      <c r="C6969" s="203" t="s">
        <v>15530</v>
      </c>
      <c r="D6969" s="203" t="s">
        <v>11</v>
      </c>
      <c r="E6969" s="204" t="s">
        <v>15531</v>
      </c>
      <c r="F6969" s="49" t="s">
        <v>1266</v>
      </c>
      <c r="G6969" s="203">
        <v>1</v>
      </c>
      <c r="H6969" s="203" t="s">
        <v>2743</v>
      </c>
      <c r="I6969" s="205" t="s">
        <v>1842</v>
      </c>
      <c r="J6969" s="206"/>
      <c r="K6969" s="203">
        <v>26</v>
      </c>
      <c r="L6969" s="207" t="s">
        <v>827</v>
      </c>
      <c r="M6969" s="208" t="s">
        <v>4034</v>
      </c>
      <c r="N6969" s="209">
        <f t="shared" si="0"/>
        <v>2026</v>
      </c>
      <c r="O6969" s="210">
        <f t="shared" si="1"/>
        <v>2</v>
      </c>
      <c r="P6969" s="211" t="str">
        <f>IFERROR(VLOOKUP(F6969,연간집계!D:E,2,FALSE),"")</f>
        <v>PCMS_롱캘린더</v>
      </c>
    </row>
    <row r="6970" spans="1:16" ht="12.75">
      <c r="A6970" s="201">
        <v>46063.892175925925</v>
      </c>
      <c r="B6970" s="202">
        <v>46063</v>
      </c>
      <c r="C6970" s="203" t="s">
        <v>15532</v>
      </c>
      <c r="D6970" s="203" t="s">
        <v>11</v>
      </c>
      <c r="E6970" s="204" t="s">
        <v>15531</v>
      </c>
      <c r="F6970" s="49" t="s">
        <v>1266</v>
      </c>
      <c r="G6970" s="203">
        <v>1</v>
      </c>
      <c r="H6970" s="203" t="s">
        <v>2743</v>
      </c>
      <c r="I6970" s="205" t="s">
        <v>1842</v>
      </c>
      <c r="J6970" s="206"/>
      <c r="K6970" s="203">
        <v>26</v>
      </c>
      <c r="L6970" s="207" t="s">
        <v>827</v>
      </c>
      <c r="M6970" s="208" t="s">
        <v>4034</v>
      </c>
      <c r="N6970" s="209">
        <f t="shared" si="0"/>
        <v>2026</v>
      </c>
      <c r="O6970" s="210">
        <f t="shared" si="1"/>
        <v>2</v>
      </c>
      <c r="P6970" s="211" t="str">
        <f>IFERROR(VLOOKUP(F6970,연간집계!D:E,2,FALSE),"")</f>
        <v>PCMS_롱캘린더</v>
      </c>
    </row>
    <row r="6971" spans="1:16" ht="12.75">
      <c r="A6971" s="201">
        <v>46063.892187500001</v>
      </c>
      <c r="B6971" s="202">
        <v>46063</v>
      </c>
      <c r="C6971" s="203" t="s">
        <v>15533</v>
      </c>
      <c r="D6971" s="203" t="s">
        <v>11</v>
      </c>
      <c r="E6971" s="204" t="s">
        <v>15531</v>
      </c>
      <c r="F6971" s="49" t="s">
        <v>1266</v>
      </c>
      <c r="G6971" s="203">
        <v>1</v>
      </c>
      <c r="H6971" s="203" t="s">
        <v>2743</v>
      </c>
      <c r="I6971" s="205" t="s">
        <v>1842</v>
      </c>
      <c r="J6971" s="206"/>
      <c r="K6971" s="203">
        <v>26</v>
      </c>
      <c r="L6971" s="207" t="s">
        <v>827</v>
      </c>
      <c r="M6971" s="208" t="s">
        <v>4034</v>
      </c>
      <c r="N6971" s="209">
        <f t="shared" si="0"/>
        <v>2026</v>
      </c>
      <c r="O6971" s="210">
        <f t="shared" si="1"/>
        <v>2</v>
      </c>
      <c r="P6971" s="211" t="str">
        <f>IFERROR(VLOOKUP(F6971,연간집계!D:E,2,FALSE),"")</f>
        <v>PCMS_롱캘린더</v>
      </c>
    </row>
    <row r="6972" spans="1:16" ht="12.75">
      <c r="A6972" s="201">
        <v>46063.892199074071</v>
      </c>
      <c r="B6972" s="202">
        <v>46063</v>
      </c>
      <c r="C6972" s="203" t="s">
        <v>15534</v>
      </c>
      <c r="D6972" s="203" t="s">
        <v>11</v>
      </c>
      <c r="E6972" s="204" t="s">
        <v>15531</v>
      </c>
      <c r="F6972" s="49" t="s">
        <v>1266</v>
      </c>
      <c r="G6972" s="203">
        <v>1</v>
      </c>
      <c r="H6972" s="203" t="s">
        <v>2743</v>
      </c>
      <c r="I6972" s="205" t="s">
        <v>1842</v>
      </c>
      <c r="J6972" s="206"/>
      <c r="K6972" s="203">
        <v>26</v>
      </c>
      <c r="L6972" s="207" t="s">
        <v>827</v>
      </c>
      <c r="M6972" s="208" t="s">
        <v>4034</v>
      </c>
      <c r="N6972" s="209">
        <f t="shared" si="0"/>
        <v>2026</v>
      </c>
      <c r="O6972" s="210">
        <f t="shared" si="1"/>
        <v>2</v>
      </c>
      <c r="P6972" s="211" t="str">
        <f>IFERROR(VLOOKUP(F6972,연간집계!D:E,2,FALSE),"")</f>
        <v>PCMS_롱캘린더</v>
      </c>
    </row>
    <row r="6973" spans="1:16" ht="12.75">
      <c r="A6973" s="201">
        <v>46063.892210648148</v>
      </c>
      <c r="B6973" s="202">
        <v>46063</v>
      </c>
      <c r="C6973" s="203" t="s">
        <v>15535</v>
      </c>
      <c r="D6973" s="203" t="s">
        <v>11</v>
      </c>
      <c r="E6973" s="204" t="s">
        <v>15531</v>
      </c>
      <c r="F6973" s="49" t="s">
        <v>1266</v>
      </c>
      <c r="G6973" s="203">
        <v>1</v>
      </c>
      <c r="H6973" s="203" t="s">
        <v>2743</v>
      </c>
      <c r="I6973" s="205" t="s">
        <v>1842</v>
      </c>
      <c r="J6973" s="206"/>
      <c r="K6973" s="203">
        <v>26</v>
      </c>
      <c r="L6973" s="207" t="s">
        <v>827</v>
      </c>
      <c r="M6973" s="208" t="s">
        <v>4034</v>
      </c>
      <c r="N6973" s="209">
        <f t="shared" si="0"/>
        <v>2026</v>
      </c>
      <c r="O6973" s="210">
        <f t="shared" si="1"/>
        <v>2</v>
      </c>
      <c r="P6973" s="211" t="str">
        <f>IFERROR(VLOOKUP(F6973,연간집계!D:E,2,FALSE),"")</f>
        <v>PCMS_롱캘린더</v>
      </c>
    </row>
    <row r="6974" spans="1:16" ht="12.75">
      <c r="A6974" s="201">
        <v>46063.907048611109</v>
      </c>
      <c r="B6974" s="202">
        <v>46063</v>
      </c>
      <c r="C6974" s="203" t="s">
        <v>15536</v>
      </c>
      <c r="D6974" s="203" t="s">
        <v>11</v>
      </c>
      <c r="E6974" s="204" t="s">
        <v>15537</v>
      </c>
      <c r="F6974" s="49" t="s">
        <v>1274</v>
      </c>
      <c r="G6974" s="203">
        <v>1</v>
      </c>
      <c r="H6974" s="203" t="s">
        <v>4696</v>
      </c>
      <c r="I6974" s="205" t="s">
        <v>1842</v>
      </c>
      <c r="J6974" s="206"/>
      <c r="K6974" s="203">
        <v>26</v>
      </c>
      <c r="L6974" s="207" t="s">
        <v>827</v>
      </c>
      <c r="M6974" s="208" t="s">
        <v>1629</v>
      </c>
      <c r="N6974" s="209">
        <f t="shared" si="0"/>
        <v>2026</v>
      </c>
      <c r="O6974" s="210">
        <f t="shared" si="1"/>
        <v>2</v>
      </c>
      <c r="P6974" s="211" t="str">
        <f>IFERROR(VLOOKUP(F6974,연간집계!D:E,2,FALSE),"")</f>
        <v>PCMS_비트윈캘린더</v>
      </c>
    </row>
    <row r="6975" spans="1:16" ht="12.75">
      <c r="A6975" s="201">
        <v>46063.922106481485</v>
      </c>
      <c r="B6975" s="202">
        <v>46063</v>
      </c>
      <c r="C6975" s="203" t="s">
        <v>15538</v>
      </c>
      <c r="D6975" s="203" t="s">
        <v>11</v>
      </c>
      <c r="E6975" s="204" t="s">
        <v>15539</v>
      </c>
      <c r="F6975" s="49" t="s">
        <v>944</v>
      </c>
      <c r="G6975" s="203">
        <v>1</v>
      </c>
      <c r="H6975" s="203" t="s">
        <v>15540</v>
      </c>
      <c r="I6975" s="205" t="s">
        <v>15541</v>
      </c>
      <c r="J6975" s="206"/>
      <c r="K6975" s="203">
        <v>20</v>
      </c>
      <c r="L6975" s="207" t="s">
        <v>827</v>
      </c>
      <c r="M6975" s="208" t="s">
        <v>2261</v>
      </c>
      <c r="N6975" s="209">
        <f t="shared" si="0"/>
        <v>2026</v>
      </c>
      <c r="O6975" s="210">
        <f t="shared" si="1"/>
        <v>2</v>
      </c>
      <c r="P6975" s="211" t="str">
        <f>IFERROR(VLOOKUP(F6975,연간집계!D:E,2,FALSE),"")</f>
        <v>스쿨북 198 (소프트/18p)</v>
      </c>
    </row>
    <row r="6976" spans="1:16" ht="12.75">
      <c r="A6976" s="201">
        <v>46063.922118055554</v>
      </c>
      <c r="B6976" s="202">
        <v>46063</v>
      </c>
      <c r="C6976" s="203" t="s">
        <v>15542</v>
      </c>
      <c r="D6976" s="203" t="s">
        <v>11</v>
      </c>
      <c r="E6976" s="204" t="s">
        <v>15539</v>
      </c>
      <c r="F6976" s="49" t="s">
        <v>944</v>
      </c>
      <c r="G6976" s="203">
        <v>1</v>
      </c>
      <c r="H6976" s="203" t="s">
        <v>15540</v>
      </c>
      <c r="I6976" s="205" t="s">
        <v>15541</v>
      </c>
      <c r="J6976" s="206"/>
      <c r="K6976" s="203">
        <v>20</v>
      </c>
      <c r="L6976" s="207" t="s">
        <v>827</v>
      </c>
      <c r="M6976" s="208" t="s">
        <v>2261</v>
      </c>
      <c r="N6976" s="209">
        <f t="shared" si="0"/>
        <v>2026</v>
      </c>
      <c r="O6976" s="210">
        <f t="shared" si="1"/>
        <v>2</v>
      </c>
      <c r="P6976" s="211" t="str">
        <f>IFERROR(VLOOKUP(F6976,연간집계!D:E,2,FALSE),"")</f>
        <v>스쿨북 198 (소프트/18p)</v>
      </c>
    </row>
    <row r="6977" spans="1:16" ht="12.75">
      <c r="A6977" s="201">
        <v>46063.922129629631</v>
      </c>
      <c r="B6977" s="202">
        <v>46063</v>
      </c>
      <c r="C6977" s="203" t="s">
        <v>15543</v>
      </c>
      <c r="D6977" s="203" t="s">
        <v>11</v>
      </c>
      <c r="E6977" s="204" t="s">
        <v>15539</v>
      </c>
      <c r="F6977" s="49" t="s">
        <v>944</v>
      </c>
      <c r="G6977" s="203">
        <v>1</v>
      </c>
      <c r="H6977" s="203" t="s">
        <v>15540</v>
      </c>
      <c r="I6977" s="205" t="s">
        <v>15541</v>
      </c>
      <c r="J6977" s="206"/>
      <c r="K6977" s="203">
        <v>20</v>
      </c>
      <c r="L6977" s="207" t="s">
        <v>827</v>
      </c>
      <c r="M6977" s="208" t="s">
        <v>2261</v>
      </c>
      <c r="N6977" s="209">
        <f t="shared" si="0"/>
        <v>2026</v>
      </c>
      <c r="O6977" s="210">
        <f t="shared" si="1"/>
        <v>2</v>
      </c>
      <c r="P6977" s="211" t="str">
        <f>IFERROR(VLOOKUP(F6977,연간집계!D:E,2,FALSE),"")</f>
        <v>스쿨북 198 (소프트/18p)</v>
      </c>
    </row>
    <row r="6978" spans="1:16" ht="12.75">
      <c r="A6978" s="201">
        <v>46063.922152777777</v>
      </c>
      <c r="B6978" s="202">
        <v>46063</v>
      </c>
      <c r="C6978" s="203" t="s">
        <v>15544</v>
      </c>
      <c r="D6978" s="203" t="s">
        <v>11</v>
      </c>
      <c r="E6978" s="204" t="s">
        <v>15539</v>
      </c>
      <c r="F6978" s="49" t="s">
        <v>944</v>
      </c>
      <c r="G6978" s="203">
        <v>1</v>
      </c>
      <c r="H6978" s="203" t="s">
        <v>15540</v>
      </c>
      <c r="I6978" s="205" t="s">
        <v>15541</v>
      </c>
      <c r="J6978" s="206"/>
      <c r="K6978" s="203">
        <v>20</v>
      </c>
      <c r="L6978" s="207" t="s">
        <v>827</v>
      </c>
      <c r="M6978" s="208" t="s">
        <v>2261</v>
      </c>
      <c r="N6978" s="209">
        <f t="shared" si="0"/>
        <v>2026</v>
      </c>
      <c r="O6978" s="210">
        <f t="shared" si="1"/>
        <v>2</v>
      </c>
      <c r="P6978" s="211" t="str">
        <f>IFERROR(VLOOKUP(F6978,연간집계!D:E,2,FALSE),"")</f>
        <v>스쿨북 198 (소프트/18p)</v>
      </c>
    </row>
    <row r="6979" spans="1:16" ht="12.75">
      <c r="A6979" s="201">
        <v>46063.922164351854</v>
      </c>
      <c r="B6979" s="202">
        <v>46063</v>
      </c>
      <c r="C6979" s="203" t="s">
        <v>15545</v>
      </c>
      <c r="D6979" s="203" t="s">
        <v>11</v>
      </c>
      <c r="E6979" s="204" t="s">
        <v>15539</v>
      </c>
      <c r="F6979" s="49" t="s">
        <v>944</v>
      </c>
      <c r="G6979" s="203">
        <v>1</v>
      </c>
      <c r="H6979" s="203" t="s">
        <v>15540</v>
      </c>
      <c r="I6979" s="205" t="s">
        <v>15541</v>
      </c>
      <c r="J6979" s="206"/>
      <c r="K6979" s="203">
        <v>20</v>
      </c>
      <c r="L6979" s="207" t="s">
        <v>827</v>
      </c>
      <c r="M6979" s="208" t="s">
        <v>2261</v>
      </c>
      <c r="N6979" s="209">
        <f t="shared" si="0"/>
        <v>2026</v>
      </c>
      <c r="O6979" s="210">
        <f t="shared" si="1"/>
        <v>2</v>
      </c>
      <c r="P6979" s="211" t="str">
        <f>IFERROR(VLOOKUP(F6979,연간집계!D:E,2,FALSE),"")</f>
        <v>스쿨북 198 (소프트/18p)</v>
      </c>
    </row>
    <row r="6980" spans="1:16" ht="12.75">
      <c r="A6980" s="201">
        <v>46063.922175925924</v>
      </c>
      <c r="B6980" s="202">
        <v>46063</v>
      </c>
      <c r="C6980" s="203" t="s">
        <v>15546</v>
      </c>
      <c r="D6980" s="203" t="s">
        <v>11</v>
      </c>
      <c r="E6980" s="204" t="s">
        <v>15539</v>
      </c>
      <c r="F6980" s="49" t="s">
        <v>944</v>
      </c>
      <c r="G6980" s="203">
        <v>1</v>
      </c>
      <c r="H6980" s="203" t="s">
        <v>15540</v>
      </c>
      <c r="I6980" s="205" t="s">
        <v>15541</v>
      </c>
      <c r="J6980" s="206"/>
      <c r="K6980" s="203">
        <v>20</v>
      </c>
      <c r="L6980" s="207" t="s">
        <v>827</v>
      </c>
      <c r="M6980" s="208" t="s">
        <v>2261</v>
      </c>
      <c r="N6980" s="209">
        <f t="shared" si="0"/>
        <v>2026</v>
      </c>
      <c r="O6980" s="210">
        <f t="shared" si="1"/>
        <v>2</v>
      </c>
      <c r="P6980" s="211" t="str">
        <f>IFERROR(VLOOKUP(F6980,연간집계!D:E,2,FALSE),"")</f>
        <v>스쿨북 198 (소프트/18p)</v>
      </c>
    </row>
    <row r="6981" spans="1:16" ht="12.75">
      <c r="A6981" s="201">
        <v>46063.9221875</v>
      </c>
      <c r="B6981" s="202">
        <v>46063</v>
      </c>
      <c r="C6981" s="203" t="s">
        <v>15547</v>
      </c>
      <c r="D6981" s="203" t="s">
        <v>11</v>
      </c>
      <c r="E6981" s="204" t="s">
        <v>15539</v>
      </c>
      <c r="F6981" s="49" t="s">
        <v>944</v>
      </c>
      <c r="G6981" s="203">
        <v>1</v>
      </c>
      <c r="H6981" s="203" t="s">
        <v>15540</v>
      </c>
      <c r="I6981" s="205" t="s">
        <v>15541</v>
      </c>
      <c r="J6981" s="206"/>
      <c r="K6981" s="203">
        <v>20</v>
      </c>
      <c r="L6981" s="207" t="s">
        <v>827</v>
      </c>
      <c r="M6981" s="208" t="s">
        <v>2261</v>
      </c>
      <c r="N6981" s="209">
        <f t="shared" si="0"/>
        <v>2026</v>
      </c>
      <c r="O6981" s="210">
        <f t="shared" si="1"/>
        <v>2</v>
      </c>
      <c r="P6981" s="211" t="str">
        <f>IFERROR(VLOOKUP(F6981,연간집계!D:E,2,FALSE),"")</f>
        <v>스쿨북 198 (소프트/18p)</v>
      </c>
    </row>
    <row r="6982" spans="1:16" ht="12.75">
      <c r="A6982" s="201">
        <v>46063.922199074077</v>
      </c>
      <c r="B6982" s="202">
        <v>46063</v>
      </c>
      <c r="C6982" s="203" t="s">
        <v>15548</v>
      </c>
      <c r="D6982" s="203" t="s">
        <v>11</v>
      </c>
      <c r="E6982" s="204" t="s">
        <v>15539</v>
      </c>
      <c r="F6982" s="49" t="s">
        <v>944</v>
      </c>
      <c r="G6982" s="203">
        <v>1</v>
      </c>
      <c r="H6982" s="203" t="s">
        <v>15540</v>
      </c>
      <c r="I6982" s="205" t="s">
        <v>15541</v>
      </c>
      <c r="J6982" s="206"/>
      <c r="K6982" s="203">
        <v>20</v>
      </c>
      <c r="L6982" s="207" t="s">
        <v>827</v>
      </c>
      <c r="M6982" s="208" t="s">
        <v>2261</v>
      </c>
      <c r="N6982" s="209">
        <f t="shared" si="0"/>
        <v>2026</v>
      </c>
      <c r="O6982" s="210">
        <f t="shared" si="1"/>
        <v>2</v>
      </c>
      <c r="P6982" s="211" t="str">
        <f>IFERROR(VLOOKUP(F6982,연간집계!D:E,2,FALSE),"")</f>
        <v>스쿨북 198 (소프트/18p)</v>
      </c>
    </row>
    <row r="6983" spans="1:16" ht="12.75">
      <c r="A6983" s="201">
        <v>46063.922210648147</v>
      </c>
      <c r="B6983" s="202">
        <v>46063</v>
      </c>
      <c r="C6983" s="203" t="s">
        <v>15549</v>
      </c>
      <c r="D6983" s="203" t="s">
        <v>11</v>
      </c>
      <c r="E6983" s="204" t="s">
        <v>15539</v>
      </c>
      <c r="F6983" s="49" t="s">
        <v>944</v>
      </c>
      <c r="G6983" s="203">
        <v>1</v>
      </c>
      <c r="H6983" s="203" t="s">
        <v>15540</v>
      </c>
      <c r="I6983" s="205" t="s">
        <v>15541</v>
      </c>
      <c r="J6983" s="206"/>
      <c r="K6983" s="203">
        <v>20</v>
      </c>
      <c r="L6983" s="207" t="s">
        <v>827</v>
      </c>
      <c r="M6983" s="208" t="s">
        <v>2261</v>
      </c>
      <c r="N6983" s="209">
        <f t="shared" si="0"/>
        <v>2026</v>
      </c>
      <c r="O6983" s="210">
        <f t="shared" si="1"/>
        <v>2</v>
      </c>
      <c r="P6983" s="211" t="str">
        <f>IFERROR(VLOOKUP(F6983,연간집계!D:E,2,FALSE),"")</f>
        <v>스쿨북 198 (소프트/18p)</v>
      </c>
    </row>
    <row r="6984" spans="1:16" ht="12.75">
      <c r="A6984" s="201">
        <v>46063.922222222223</v>
      </c>
      <c r="B6984" s="202">
        <v>46063</v>
      </c>
      <c r="C6984" s="203" t="s">
        <v>15550</v>
      </c>
      <c r="D6984" s="203" t="s">
        <v>11</v>
      </c>
      <c r="E6984" s="204" t="s">
        <v>15539</v>
      </c>
      <c r="F6984" s="49" t="s">
        <v>944</v>
      </c>
      <c r="G6984" s="203">
        <v>1</v>
      </c>
      <c r="H6984" s="203" t="s">
        <v>15540</v>
      </c>
      <c r="I6984" s="205" t="s">
        <v>15541</v>
      </c>
      <c r="J6984" s="206"/>
      <c r="K6984" s="203">
        <v>20</v>
      </c>
      <c r="L6984" s="207" t="s">
        <v>827</v>
      </c>
      <c r="M6984" s="208" t="s">
        <v>2261</v>
      </c>
      <c r="N6984" s="209">
        <f t="shared" si="0"/>
        <v>2026</v>
      </c>
      <c r="O6984" s="210">
        <f t="shared" si="1"/>
        <v>2</v>
      </c>
      <c r="P6984" s="211" t="str">
        <f>IFERROR(VLOOKUP(F6984,연간집계!D:E,2,FALSE),"")</f>
        <v>스쿨북 198 (소프트/18p)</v>
      </c>
    </row>
    <row r="6985" spans="1:16" ht="12.75">
      <c r="A6985" s="201">
        <v>46063.922233796293</v>
      </c>
      <c r="B6985" s="202">
        <v>46063</v>
      </c>
      <c r="C6985" s="203" t="s">
        <v>15551</v>
      </c>
      <c r="D6985" s="203" t="s">
        <v>11</v>
      </c>
      <c r="E6985" s="204" t="s">
        <v>15539</v>
      </c>
      <c r="F6985" s="49" t="s">
        <v>944</v>
      </c>
      <c r="G6985" s="203">
        <v>1</v>
      </c>
      <c r="H6985" s="203" t="s">
        <v>15540</v>
      </c>
      <c r="I6985" s="205" t="s">
        <v>15541</v>
      </c>
      <c r="J6985" s="206"/>
      <c r="K6985" s="203">
        <v>20</v>
      </c>
      <c r="L6985" s="207" t="s">
        <v>827</v>
      </c>
      <c r="M6985" s="208" t="s">
        <v>2261</v>
      </c>
      <c r="N6985" s="209">
        <f t="shared" si="0"/>
        <v>2026</v>
      </c>
      <c r="O6985" s="210">
        <f t="shared" si="1"/>
        <v>2</v>
      </c>
      <c r="P6985" s="211" t="str">
        <f>IFERROR(VLOOKUP(F6985,연간집계!D:E,2,FALSE),"")</f>
        <v>스쿨북 198 (소프트/18p)</v>
      </c>
    </row>
    <row r="6986" spans="1:16" ht="12.75">
      <c r="A6986" s="201">
        <v>46063.92224537037</v>
      </c>
      <c r="B6986" s="202">
        <v>46063</v>
      </c>
      <c r="C6986" s="203" t="s">
        <v>15552</v>
      </c>
      <c r="D6986" s="203" t="s">
        <v>11</v>
      </c>
      <c r="E6986" s="204" t="s">
        <v>15539</v>
      </c>
      <c r="F6986" s="49" t="s">
        <v>944</v>
      </c>
      <c r="G6986" s="203">
        <v>1</v>
      </c>
      <c r="H6986" s="203" t="s">
        <v>15540</v>
      </c>
      <c r="I6986" s="205" t="s">
        <v>15541</v>
      </c>
      <c r="J6986" s="206"/>
      <c r="K6986" s="203">
        <v>20</v>
      </c>
      <c r="L6986" s="207" t="s">
        <v>827</v>
      </c>
      <c r="M6986" s="208" t="s">
        <v>2261</v>
      </c>
      <c r="N6986" s="209">
        <f t="shared" si="0"/>
        <v>2026</v>
      </c>
      <c r="O6986" s="210">
        <f t="shared" si="1"/>
        <v>2</v>
      </c>
      <c r="P6986" s="211" t="str">
        <f>IFERROR(VLOOKUP(F6986,연간집계!D:E,2,FALSE),"")</f>
        <v>스쿨북 198 (소프트/18p)</v>
      </c>
    </row>
    <row r="6987" spans="1:16" ht="12.75">
      <c r="A6987" s="201">
        <v>46063.922256944446</v>
      </c>
      <c r="B6987" s="202">
        <v>46063</v>
      </c>
      <c r="C6987" s="203" t="s">
        <v>15553</v>
      </c>
      <c r="D6987" s="203" t="s">
        <v>11</v>
      </c>
      <c r="E6987" s="204" t="s">
        <v>15539</v>
      </c>
      <c r="F6987" s="49" t="s">
        <v>944</v>
      </c>
      <c r="G6987" s="203">
        <v>1</v>
      </c>
      <c r="H6987" s="203" t="s">
        <v>15540</v>
      </c>
      <c r="I6987" s="205" t="s">
        <v>15541</v>
      </c>
      <c r="J6987" s="206"/>
      <c r="K6987" s="203">
        <v>20</v>
      </c>
      <c r="L6987" s="207" t="s">
        <v>827</v>
      </c>
      <c r="M6987" s="208" t="s">
        <v>2261</v>
      </c>
      <c r="N6987" s="209">
        <f t="shared" si="0"/>
        <v>2026</v>
      </c>
      <c r="O6987" s="210">
        <f t="shared" si="1"/>
        <v>2</v>
      </c>
      <c r="P6987" s="211" t="str">
        <f>IFERROR(VLOOKUP(F6987,연간집계!D:E,2,FALSE),"")</f>
        <v>스쿨북 198 (소프트/18p)</v>
      </c>
    </row>
    <row r="6988" spans="1:16" ht="12.75">
      <c r="A6988" s="201">
        <v>46063.922268518516</v>
      </c>
      <c r="B6988" s="202">
        <v>46063</v>
      </c>
      <c r="C6988" s="203" t="s">
        <v>15554</v>
      </c>
      <c r="D6988" s="203" t="s">
        <v>11</v>
      </c>
      <c r="E6988" s="204" t="s">
        <v>15539</v>
      </c>
      <c r="F6988" s="49" t="s">
        <v>946</v>
      </c>
      <c r="G6988" s="203">
        <v>1</v>
      </c>
      <c r="H6988" s="203" t="s">
        <v>15540</v>
      </c>
      <c r="I6988" s="205" t="s">
        <v>4340</v>
      </c>
      <c r="J6988" s="206"/>
      <c r="K6988" s="203">
        <v>44</v>
      </c>
      <c r="L6988" s="207" t="s">
        <v>827</v>
      </c>
      <c r="M6988" s="208" t="s">
        <v>2261</v>
      </c>
      <c r="N6988" s="209">
        <f t="shared" si="0"/>
        <v>2026</v>
      </c>
      <c r="O6988" s="210">
        <f t="shared" si="1"/>
        <v>2</v>
      </c>
      <c r="P6988" s="211" t="str">
        <f>IFERROR(VLOOKUP(F6988,연간집계!D:E,2,FALSE),"")</f>
        <v>스쿨북 198 (소프트/42p)</v>
      </c>
    </row>
    <row r="6989" spans="1:16" ht="12.75">
      <c r="A6989" s="201">
        <v>46063.922280092593</v>
      </c>
      <c r="B6989" s="202">
        <v>46063</v>
      </c>
      <c r="C6989" s="203" t="s">
        <v>15555</v>
      </c>
      <c r="D6989" s="203" t="s">
        <v>11</v>
      </c>
      <c r="E6989" s="204" t="s">
        <v>15539</v>
      </c>
      <c r="F6989" s="49" t="s">
        <v>946</v>
      </c>
      <c r="G6989" s="203">
        <v>1</v>
      </c>
      <c r="H6989" s="203" t="s">
        <v>15540</v>
      </c>
      <c r="I6989" s="205" t="s">
        <v>4340</v>
      </c>
      <c r="J6989" s="206"/>
      <c r="K6989" s="203">
        <v>44</v>
      </c>
      <c r="L6989" s="207" t="s">
        <v>827</v>
      </c>
      <c r="M6989" s="208" t="s">
        <v>2261</v>
      </c>
      <c r="N6989" s="209">
        <f t="shared" si="0"/>
        <v>2026</v>
      </c>
      <c r="O6989" s="210">
        <f t="shared" si="1"/>
        <v>2</v>
      </c>
      <c r="P6989" s="211" t="str">
        <f>IFERROR(VLOOKUP(F6989,연간집계!D:E,2,FALSE),"")</f>
        <v>스쿨북 198 (소프트/42p)</v>
      </c>
    </row>
    <row r="6990" spans="1:16" ht="12.75">
      <c r="A6990" s="201">
        <v>46063.922303240739</v>
      </c>
      <c r="B6990" s="202">
        <v>46063</v>
      </c>
      <c r="C6990" s="203" t="s">
        <v>15556</v>
      </c>
      <c r="D6990" s="203" t="s">
        <v>11</v>
      </c>
      <c r="E6990" s="204" t="s">
        <v>15539</v>
      </c>
      <c r="F6990" s="49" t="s">
        <v>935</v>
      </c>
      <c r="G6990" s="203">
        <v>1</v>
      </c>
      <c r="H6990" s="203" t="s">
        <v>15540</v>
      </c>
      <c r="I6990" s="205" t="s">
        <v>4340</v>
      </c>
      <c r="J6990" s="206"/>
      <c r="K6990" s="203">
        <v>20</v>
      </c>
      <c r="L6990" s="207" t="s">
        <v>827</v>
      </c>
      <c r="M6990" s="208" t="s">
        <v>2261</v>
      </c>
      <c r="N6990" s="209">
        <f t="shared" si="0"/>
        <v>2026</v>
      </c>
      <c r="O6990" s="210">
        <f t="shared" si="1"/>
        <v>2</v>
      </c>
      <c r="P6990" s="211" t="str">
        <f>IFERROR(VLOOKUP(F6990,연간집계!D:E,2,FALSE),"")</f>
        <v>스쿨북 197 (소프트/18p)</v>
      </c>
    </row>
    <row r="6991" spans="1:16" ht="12.75">
      <c r="A6991" s="201">
        <v>46063.922314814816</v>
      </c>
      <c r="B6991" s="202">
        <v>46063</v>
      </c>
      <c r="C6991" s="203" t="s">
        <v>15557</v>
      </c>
      <c r="D6991" s="203" t="s">
        <v>11</v>
      </c>
      <c r="E6991" s="204" t="s">
        <v>15539</v>
      </c>
      <c r="F6991" s="49" t="s">
        <v>935</v>
      </c>
      <c r="G6991" s="203">
        <v>1</v>
      </c>
      <c r="H6991" s="203" t="s">
        <v>15540</v>
      </c>
      <c r="I6991" s="205" t="s">
        <v>4340</v>
      </c>
      <c r="J6991" s="206"/>
      <c r="K6991" s="203">
        <v>20</v>
      </c>
      <c r="L6991" s="207" t="s">
        <v>827</v>
      </c>
      <c r="M6991" s="208" t="s">
        <v>2261</v>
      </c>
      <c r="N6991" s="209">
        <f t="shared" si="0"/>
        <v>2026</v>
      </c>
      <c r="O6991" s="210">
        <f t="shared" si="1"/>
        <v>2</v>
      </c>
      <c r="P6991" s="211" t="str">
        <f>IFERROR(VLOOKUP(F6991,연간집계!D:E,2,FALSE),"")</f>
        <v>스쿨북 197 (소프트/18p)</v>
      </c>
    </row>
    <row r="6992" spans="1:16" ht="12.75">
      <c r="A6992" s="201">
        <v>46063.922326388885</v>
      </c>
      <c r="B6992" s="202">
        <v>46063</v>
      </c>
      <c r="C6992" s="203" t="s">
        <v>15558</v>
      </c>
      <c r="D6992" s="203" t="s">
        <v>11</v>
      </c>
      <c r="E6992" s="204" t="s">
        <v>15539</v>
      </c>
      <c r="F6992" s="49" t="s">
        <v>935</v>
      </c>
      <c r="G6992" s="203">
        <v>1</v>
      </c>
      <c r="H6992" s="203" t="s">
        <v>15540</v>
      </c>
      <c r="I6992" s="205" t="s">
        <v>4340</v>
      </c>
      <c r="J6992" s="206"/>
      <c r="K6992" s="203">
        <v>20</v>
      </c>
      <c r="L6992" s="207" t="s">
        <v>827</v>
      </c>
      <c r="M6992" s="208" t="s">
        <v>2261</v>
      </c>
      <c r="N6992" s="209">
        <f t="shared" si="0"/>
        <v>2026</v>
      </c>
      <c r="O6992" s="210">
        <f t="shared" si="1"/>
        <v>2</v>
      </c>
      <c r="P6992" s="211" t="str">
        <f>IFERROR(VLOOKUP(F6992,연간집계!D:E,2,FALSE),"")</f>
        <v>스쿨북 197 (소프트/18p)</v>
      </c>
    </row>
    <row r="6993" spans="1:16" ht="12.75">
      <c r="A6993" s="201">
        <v>46063.922337962962</v>
      </c>
      <c r="B6993" s="202">
        <v>46063</v>
      </c>
      <c r="C6993" s="203" t="s">
        <v>15559</v>
      </c>
      <c r="D6993" s="203" t="s">
        <v>11</v>
      </c>
      <c r="E6993" s="204" t="s">
        <v>15539</v>
      </c>
      <c r="F6993" s="49" t="s">
        <v>935</v>
      </c>
      <c r="G6993" s="203">
        <v>1</v>
      </c>
      <c r="H6993" s="203" t="s">
        <v>15540</v>
      </c>
      <c r="I6993" s="205" t="s">
        <v>4340</v>
      </c>
      <c r="J6993" s="206"/>
      <c r="K6993" s="203">
        <v>20</v>
      </c>
      <c r="L6993" s="207" t="s">
        <v>827</v>
      </c>
      <c r="M6993" s="208" t="s">
        <v>2261</v>
      </c>
      <c r="N6993" s="209">
        <f t="shared" si="0"/>
        <v>2026</v>
      </c>
      <c r="O6993" s="210">
        <f t="shared" si="1"/>
        <v>2</v>
      </c>
      <c r="P6993" s="211" t="str">
        <f>IFERROR(VLOOKUP(F6993,연간집계!D:E,2,FALSE),"")</f>
        <v>스쿨북 197 (소프트/18p)</v>
      </c>
    </row>
    <row r="6994" spans="1:16" ht="12.75">
      <c r="A6994" s="201">
        <v>46063.922349537039</v>
      </c>
      <c r="B6994" s="202">
        <v>46063</v>
      </c>
      <c r="C6994" s="203" t="s">
        <v>15560</v>
      </c>
      <c r="D6994" s="203" t="s">
        <v>11</v>
      </c>
      <c r="E6994" s="204" t="s">
        <v>15539</v>
      </c>
      <c r="F6994" s="49" t="s">
        <v>935</v>
      </c>
      <c r="G6994" s="203">
        <v>1</v>
      </c>
      <c r="H6994" s="203" t="s">
        <v>15540</v>
      </c>
      <c r="I6994" s="205" t="s">
        <v>4340</v>
      </c>
      <c r="J6994" s="206"/>
      <c r="K6994" s="203">
        <v>20</v>
      </c>
      <c r="L6994" s="207" t="s">
        <v>827</v>
      </c>
      <c r="M6994" s="208" t="s">
        <v>2261</v>
      </c>
      <c r="N6994" s="209">
        <f t="shared" si="0"/>
        <v>2026</v>
      </c>
      <c r="O6994" s="210">
        <f t="shared" si="1"/>
        <v>2</v>
      </c>
      <c r="P6994" s="211" t="str">
        <f>IFERROR(VLOOKUP(F6994,연간집계!D:E,2,FALSE),"")</f>
        <v>스쿨북 197 (소프트/18p)</v>
      </c>
    </row>
    <row r="6995" spans="1:16" ht="12.75">
      <c r="A6995" s="201">
        <v>46063.922361111108</v>
      </c>
      <c r="B6995" s="202">
        <v>46063</v>
      </c>
      <c r="C6995" s="203" t="s">
        <v>15561</v>
      </c>
      <c r="D6995" s="203" t="s">
        <v>11</v>
      </c>
      <c r="E6995" s="204" t="s">
        <v>15539</v>
      </c>
      <c r="F6995" s="49" t="s">
        <v>935</v>
      </c>
      <c r="G6995" s="203">
        <v>1</v>
      </c>
      <c r="H6995" s="203" t="s">
        <v>15540</v>
      </c>
      <c r="I6995" s="205" t="s">
        <v>4340</v>
      </c>
      <c r="J6995" s="206"/>
      <c r="K6995" s="203">
        <v>20</v>
      </c>
      <c r="L6995" s="207" t="s">
        <v>827</v>
      </c>
      <c r="M6995" s="208" t="s">
        <v>2261</v>
      </c>
      <c r="N6995" s="209">
        <f t="shared" si="0"/>
        <v>2026</v>
      </c>
      <c r="O6995" s="210">
        <f t="shared" si="1"/>
        <v>2</v>
      </c>
      <c r="P6995" s="211" t="str">
        <f>IFERROR(VLOOKUP(F6995,연간집계!D:E,2,FALSE),"")</f>
        <v>스쿨북 197 (소프트/18p)</v>
      </c>
    </row>
    <row r="6996" spans="1:16" ht="12.75">
      <c r="A6996" s="201">
        <v>46063.922372685185</v>
      </c>
      <c r="B6996" s="202">
        <v>46063</v>
      </c>
      <c r="C6996" s="203" t="s">
        <v>15562</v>
      </c>
      <c r="D6996" s="203" t="s">
        <v>11</v>
      </c>
      <c r="E6996" s="204" t="s">
        <v>15539</v>
      </c>
      <c r="F6996" s="49" t="s">
        <v>935</v>
      </c>
      <c r="G6996" s="203">
        <v>1</v>
      </c>
      <c r="H6996" s="203" t="s">
        <v>15540</v>
      </c>
      <c r="I6996" s="205" t="s">
        <v>4340</v>
      </c>
      <c r="J6996" s="206"/>
      <c r="K6996" s="203">
        <v>20</v>
      </c>
      <c r="L6996" s="207" t="s">
        <v>827</v>
      </c>
      <c r="M6996" s="208" t="s">
        <v>2261</v>
      </c>
      <c r="N6996" s="209">
        <f t="shared" si="0"/>
        <v>2026</v>
      </c>
      <c r="O6996" s="210">
        <f t="shared" si="1"/>
        <v>2</v>
      </c>
      <c r="P6996" s="211" t="str">
        <f>IFERROR(VLOOKUP(F6996,연간집계!D:E,2,FALSE),"")</f>
        <v>스쿨북 197 (소프트/18p)</v>
      </c>
    </row>
    <row r="6997" spans="1:16" ht="12.75">
      <c r="A6997" s="201">
        <v>46063.922384259262</v>
      </c>
      <c r="B6997" s="202">
        <v>46063</v>
      </c>
      <c r="C6997" s="203" t="s">
        <v>15563</v>
      </c>
      <c r="D6997" s="203" t="s">
        <v>11</v>
      </c>
      <c r="E6997" s="204" t="s">
        <v>15539</v>
      </c>
      <c r="F6997" s="49" t="s">
        <v>946</v>
      </c>
      <c r="G6997" s="203">
        <v>1</v>
      </c>
      <c r="H6997" s="203" t="s">
        <v>15540</v>
      </c>
      <c r="I6997" s="205" t="s">
        <v>4340</v>
      </c>
      <c r="J6997" s="206"/>
      <c r="K6997" s="203">
        <v>44</v>
      </c>
      <c r="L6997" s="207" t="s">
        <v>827</v>
      </c>
      <c r="M6997" s="208" t="s">
        <v>2261</v>
      </c>
      <c r="N6997" s="209">
        <f t="shared" si="0"/>
        <v>2026</v>
      </c>
      <c r="O6997" s="210">
        <f t="shared" si="1"/>
        <v>2</v>
      </c>
      <c r="P6997" s="211" t="str">
        <f>IFERROR(VLOOKUP(F6997,연간집계!D:E,2,FALSE),"")</f>
        <v>스쿨북 198 (소프트/42p)</v>
      </c>
    </row>
    <row r="6998" spans="1:16" ht="12.75">
      <c r="A6998" s="201">
        <v>46063.922395833331</v>
      </c>
      <c r="B6998" s="202">
        <v>46063</v>
      </c>
      <c r="C6998" s="203" t="s">
        <v>15564</v>
      </c>
      <c r="D6998" s="203" t="s">
        <v>11</v>
      </c>
      <c r="E6998" s="204" t="s">
        <v>15539</v>
      </c>
      <c r="F6998" s="49" t="s">
        <v>944</v>
      </c>
      <c r="G6998" s="203">
        <v>1</v>
      </c>
      <c r="H6998" s="203" t="s">
        <v>15540</v>
      </c>
      <c r="I6998" s="205" t="s">
        <v>15541</v>
      </c>
      <c r="J6998" s="206"/>
      <c r="K6998" s="203">
        <v>20</v>
      </c>
      <c r="L6998" s="207" t="s">
        <v>827</v>
      </c>
      <c r="M6998" s="208" t="s">
        <v>2261</v>
      </c>
      <c r="N6998" s="209">
        <f t="shared" si="0"/>
        <v>2026</v>
      </c>
      <c r="O6998" s="210">
        <f t="shared" si="1"/>
        <v>2</v>
      </c>
      <c r="P6998" s="211" t="str">
        <f>IFERROR(VLOOKUP(F6998,연간집계!D:E,2,FALSE),"")</f>
        <v>스쿨북 198 (소프트/18p)</v>
      </c>
    </row>
    <row r="6999" spans="1:16" ht="12.75">
      <c r="A6999" s="201">
        <v>46063.922418981485</v>
      </c>
      <c r="B6999" s="202">
        <v>46063</v>
      </c>
      <c r="C6999" s="203" t="s">
        <v>15565</v>
      </c>
      <c r="D6999" s="203" t="s">
        <v>11</v>
      </c>
      <c r="E6999" s="204" t="s">
        <v>15539</v>
      </c>
      <c r="F6999" s="49" t="s">
        <v>944</v>
      </c>
      <c r="G6999" s="203">
        <v>1</v>
      </c>
      <c r="H6999" s="203" t="s">
        <v>15540</v>
      </c>
      <c r="I6999" s="205" t="s">
        <v>15541</v>
      </c>
      <c r="J6999" s="206"/>
      <c r="K6999" s="203">
        <v>20</v>
      </c>
      <c r="L6999" s="207" t="s">
        <v>827</v>
      </c>
      <c r="M6999" s="208" t="s">
        <v>2261</v>
      </c>
      <c r="N6999" s="209">
        <f t="shared" si="0"/>
        <v>2026</v>
      </c>
      <c r="O6999" s="210">
        <f t="shared" si="1"/>
        <v>2</v>
      </c>
      <c r="P6999" s="211" t="str">
        <f>IFERROR(VLOOKUP(F6999,연간집계!D:E,2,FALSE),"")</f>
        <v>스쿨북 198 (소프트/18p)</v>
      </c>
    </row>
    <row r="7000" spans="1:16" ht="12.75">
      <c r="A7000" s="201">
        <v>46063.922430555554</v>
      </c>
      <c r="B7000" s="202">
        <v>46063</v>
      </c>
      <c r="C7000" s="203" t="s">
        <v>15566</v>
      </c>
      <c r="D7000" s="203" t="s">
        <v>11</v>
      </c>
      <c r="E7000" s="204" t="s">
        <v>15539</v>
      </c>
      <c r="F7000" s="49" t="s">
        <v>944</v>
      </c>
      <c r="G7000" s="203">
        <v>1</v>
      </c>
      <c r="H7000" s="203" t="s">
        <v>15540</v>
      </c>
      <c r="I7000" s="205" t="s">
        <v>15541</v>
      </c>
      <c r="J7000" s="206"/>
      <c r="K7000" s="203">
        <v>20</v>
      </c>
      <c r="L7000" s="207" t="s">
        <v>827</v>
      </c>
      <c r="M7000" s="208" t="s">
        <v>2261</v>
      </c>
      <c r="N7000" s="209">
        <f t="shared" si="0"/>
        <v>2026</v>
      </c>
      <c r="O7000" s="210">
        <f t="shared" si="1"/>
        <v>2</v>
      </c>
      <c r="P7000" s="211" t="str">
        <f>IFERROR(VLOOKUP(F7000,연간집계!D:E,2,FALSE),"")</f>
        <v>스쿨북 198 (소프트/18p)</v>
      </c>
    </row>
    <row r="7001" spans="1:16" ht="12.75">
      <c r="A7001" s="201">
        <v>46063.922442129631</v>
      </c>
      <c r="B7001" s="202">
        <v>46063</v>
      </c>
      <c r="C7001" s="203" t="s">
        <v>15567</v>
      </c>
      <c r="D7001" s="203" t="s">
        <v>11</v>
      </c>
      <c r="E7001" s="204" t="s">
        <v>15539</v>
      </c>
      <c r="F7001" s="49" t="s">
        <v>944</v>
      </c>
      <c r="G7001" s="203">
        <v>1</v>
      </c>
      <c r="H7001" s="203" t="s">
        <v>15540</v>
      </c>
      <c r="I7001" s="205" t="s">
        <v>15541</v>
      </c>
      <c r="J7001" s="206"/>
      <c r="K7001" s="203">
        <v>20</v>
      </c>
      <c r="L7001" s="207" t="s">
        <v>827</v>
      </c>
      <c r="M7001" s="208" t="s">
        <v>2261</v>
      </c>
      <c r="N7001" s="209">
        <f t="shared" si="0"/>
        <v>2026</v>
      </c>
      <c r="O7001" s="210">
        <f t="shared" si="1"/>
        <v>2</v>
      </c>
      <c r="P7001" s="211" t="str">
        <f>IFERROR(VLOOKUP(F7001,연간집계!D:E,2,FALSE),"")</f>
        <v>스쿨북 198 (소프트/18p)</v>
      </c>
    </row>
    <row r="7002" spans="1:16" ht="12.75">
      <c r="A7002" s="201">
        <v>46063.922453703701</v>
      </c>
      <c r="B7002" s="202">
        <v>46063</v>
      </c>
      <c r="C7002" s="203" t="s">
        <v>15568</v>
      </c>
      <c r="D7002" s="203" t="s">
        <v>11</v>
      </c>
      <c r="E7002" s="204" t="s">
        <v>15539</v>
      </c>
      <c r="F7002" s="49" t="s">
        <v>944</v>
      </c>
      <c r="G7002" s="203">
        <v>1</v>
      </c>
      <c r="H7002" s="203" t="s">
        <v>15540</v>
      </c>
      <c r="I7002" s="205" t="s">
        <v>15541</v>
      </c>
      <c r="J7002" s="206"/>
      <c r="K7002" s="203">
        <v>20</v>
      </c>
      <c r="L7002" s="207" t="s">
        <v>827</v>
      </c>
      <c r="M7002" s="208" t="s">
        <v>2261</v>
      </c>
      <c r="N7002" s="209">
        <f t="shared" si="0"/>
        <v>2026</v>
      </c>
      <c r="O7002" s="210">
        <f t="shared" si="1"/>
        <v>2</v>
      </c>
      <c r="P7002" s="211" t="str">
        <f>IFERROR(VLOOKUP(F7002,연간집계!D:E,2,FALSE),"")</f>
        <v>스쿨북 198 (소프트/18p)</v>
      </c>
    </row>
    <row r="7003" spans="1:16" ht="12.75">
      <c r="A7003" s="201">
        <v>46063.922465277778</v>
      </c>
      <c r="B7003" s="202">
        <v>46063</v>
      </c>
      <c r="C7003" s="203" t="s">
        <v>15569</v>
      </c>
      <c r="D7003" s="203" t="s">
        <v>11</v>
      </c>
      <c r="E7003" s="204" t="s">
        <v>15539</v>
      </c>
      <c r="F7003" s="49" t="s">
        <v>944</v>
      </c>
      <c r="G7003" s="203">
        <v>1</v>
      </c>
      <c r="H7003" s="203" t="s">
        <v>15540</v>
      </c>
      <c r="I7003" s="205" t="s">
        <v>15541</v>
      </c>
      <c r="J7003" s="206"/>
      <c r="K7003" s="203">
        <v>20</v>
      </c>
      <c r="L7003" s="207" t="s">
        <v>827</v>
      </c>
      <c r="M7003" s="208" t="s">
        <v>2261</v>
      </c>
      <c r="N7003" s="209">
        <f t="shared" si="0"/>
        <v>2026</v>
      </c>
      <c r="O7003" s="210">
        <f t="shared" si="1"/>
        <v>2</v>
      </c>
      <c r="P7003" s="211" t="str">
        <f>IFERROR(VLOOKUP(F7003,연간집계!D:E,2,FALSE),"")</f>
        <v>스쿨북 198 (소프트/18p)</v>
      </c>
    </row>
    <row r="7004" spans="1:16" ht="12.75">
      <c r="A7004" s="201">
        <v>46063.922476851854</v>
      </c>
      <c r="B7004" s="202">
        <v>46063</v>
      </c>
      <c r="C7004" s="203" t="s">
        <v>15570</v>
      </c>
      <c r="D7004" s="203" t="s">
        <v>11</v>
      </c>
      <c r="E7004" s="204" t="s">
        <v>15539</v>
      </c>
      <c r="F7004" s="49" t="s">
        <v>944</v>
      </c>
      <c r="G7004" s="203">
        <v>1</v>
      </c>
      <c r="H7004" s="203" t="s">
        <v>15540</v>
      </c>
      <c r="I7004" s="205" t="s">
        <v>15541</v>
      </c>
      <c r="J7004" s="206"/>
      <c r="K7004" s="203">
        <v>20</v>
      </c>
      <c r="L7004" s="207" t="s">
        <v>827</v>
      </c>
      <c r="M7004" s="208" t="s">
        <v>2261</v>
      </c>
      <c r="N7004" s="209">
        <f t="shared" si="0"/>
        <v>2026</v>
      </c>
      <c r="O7004" s="210">
        <f t="shared" si="1"/>
        <v>2</v>
      </c>
      <c r="P7004" s="211" t="str">
        <f>IFERROR(VLOOKUP(F7004,연간집계!D:E,2,FALSE),"")</f>
        <v>스쿨북 198 (소프트/18p)</v>
      </c>
    </row>
    <row r="7005" spans="1:16" ht="12.75">
      <c r="A7005" s="201">
        <v>46063.922488425924</v>
      </c>
      <c r="B7005" s="202">
        <v>46063</v>
      </c>
      <c r="C7005" s="203" t="s">
        <v>15571</v>
      </c>
      <c r="D7005" s="203" t="s">
        <v>11</v>
      </c>
      <c r="E7005" s="204" t="s">
        <v>15572</v>
      </c>
      <c r="F7005" s="49" t="s">
        <v>1058</v>
      </c>
      <c r="G7005" s="203">
        <v>1</v>
      </c>
      <c r="H7005" s="203" t="s">
        <v>15573</v>
      </c>
      <c r="I7005" s="205" t="s">
        <v>1440</v>
      </c>
      <c r="J7005" s="206"/>
      <c r="K7005" s="203">
        <v>86</v>
      </c>
      <c r="L7005" s="207" t="s">
        <v>827</v>
      </c>
      <c r="M7005" s="208" t="s">
        <v>1436</v>
      </c>
      <c r="N7005" s="209">
        <f t="shared" si="0"/>
        <v>2026</v>
      </c>
      <c r="O7005" s="210">
        <f t="shared" si="1"/>
        <v>2</v>
      </c>
      <c r="P7005" s="211" t="str">
        <f>IFERROR(VLOOKUP(F7005,연간집계!D:E,2,FALSE),"")</f>
        <v>프리북 150 (하드)</v>
      </c>
    </row>
    <row r="7006" spans="1:16" ht="12.75">
      <c r="A7006" s="201">
        <v>46063.969930555555</v>
      </c>
      <c r="B7006" s="202">
        <v>46063</v>
      </c>
      <c r="C7006" s="203" t="s">
        <v>15574</v>
      </c>
      <c r="D7006" s="203" t="s">
        <v>11</v>
      </c>
      <c r="E7006" s="204" t="s">
        <v>15575</v>
      </c>
      <c r="F7006" s="49" t="s">
        <v>976</v>
      </c>
      <c r="G7006" s="203">
        <v>1</v>
      </c>
      <c r="H7006" s="203" t="s">
        <v>15576</v>
      </c>
      <c r="I7006" s="205" t="s">
        <v>1748</v>
      </c>
      <c r="J7006" s="208" t="s">
        <v>1749</v>
      </c>
      <c r="K7006" s="203">
        <v>80</v>
      </c>
      <c r="L7006" s="207" t="s">
        <v>827</v>
      </c>
      <c r="M7006" s="208" t="s">
        <v>1436</v>
      </c>
      <c r="N7006" s="209">
        <f t="shared" si="0"/>
        <v>2026</v>
      </c>
      <c r="O7006" s="210">
        <f t="shared" si="1"/>
        <v>2</v>
      </c>
      <c r="P7006" s="211" t="str">
        <f>IFERROR(VLOOKUP(F7006,연간집계!D:E,2,FALSE),"")</f>
        <v>시티북 198 (소프트/78p)</v>
      </c>
    </row>
    <row r="7007" spans="1:16" ht="12.75">
      <c r="A7007" s="201">
        <v>46063.978831018518</v>
      </c>
      <c r="B7007" s="202">
        <v>46063</v>
      </c>
      <c r="C7007" s="203" t="s">
        <v>15577</v>
      </c>
      <c r="D7007" s="203" t="s">
        <v>11</v>
      </c>
      <c r="E7007" s="204" t="s">
        <v>15578</v>
      </c>
      <c r="F7007" s="49" t="s">
        <v>1284</v>
      </c>
      <c r="G7007" s="203">
        <v>1</v>
      </c>
      <c r="H7007" s="203" t="s">
        <v>3972</v>
      </c>
      <c r="I7007" s="205" t="s">
        <v>4631</v>
      </c>
      <c r="J7007" s="206"/>
      <c r="K7007" s="203">
        <v>26</v>
      </c>
      <c r="L7007" s="207" t="s">
        <v>827</v>
      </c>
      <c r="M7007" s="208" t="s">
        <v>1449</v>
      </c>
      <c r="N7007" s="209">
        <f t="shared" si="0"/>
        <v>2026</v>
      </c>
      <c r="O7007" s="210">
        <f t="shared" si="1"/>
        <v>2</v>
      </c>
      <c r="P7007" s="211" t="str">
        <f>IFERROR(VLOOKUP(F7007,연간집계!D:E,2,FALSE),"")</f>
        <v>PCMS_스탠다드캘린더</v>
      </c>
    </row>
    <row r="7008" spans="1:16" ht="12.75">
      <c r="A7008" s="201">
        <v>46063.98773148148</v>
      </c>
      <c r="B7008" s="202">
        <v>46063</v>
      </c>
      <c r="C7008" s="203" t="s">
        <v>15579</v>
      </c>
      <c r="D7008" s="203" t="s">
        <v>11</v>
      </c>
      <c r="E7008" s="204" t="s">
        <v>15580</v>
      </c>
      <c r="F7008" s="49" t="s">
        <v>856</v>
      </c>
      <c r="G7008" s="203">
        <v>1</v>
      </c>
      <c r="H7008" s="203" t="s">
        <v>15581</v>
      </c>
      <c r="I7008" s="205" t="s">
        <v>1510</v>
      </c>
      <c r="J7008" s="206"/>
      <c r="K7008" s="203">
        <v>48</v>
      </c>
      <c r="L7008" s="207" t="s">
        <v>827</v>
      </c>
      <c r="M7008" s="208" t="s">
        <v>1436</v>
      </c>
      <c r="N7008" s="209">
        <f t="shared" si="0"/>
        <v>2026</v>
      </c>
      <c r="O7008" s="210">
        <f t="shared" si="1"/>
        <v>2</v>
      </c>
      <c r="P7008" s="211" t="str">
        <f>IFERROR(VLOOKUP(F7008,연간집계!D:E,2,FALSE),"")</f>
        <v>스탠다드 포토북 8*8 (하드/무광)</v>
      </c>
    </row>
    <row r="7009" spans="1:16" ht="12.75">
      <c r="A7009" s="201">
        <v>46063.987743055557</v>
      </c>
      <c r="B7009" s="202">
        <v>46063</v>
      </c>
      <c r="C7009" s="203" t="s">
        <v>15582</v>
      </c>
      <c r="D7009" s="203" t="s">
        <v>11</v>
      </c>
      <c r="E7009" s="204" t="s">
        <v>15580</v>
      </c>
      <c r="F7009" s="49" t="s">
        <v>856</v>
      </c>
      <c r="G7009" s="203">
        <v>1</v>
      </c>
      <c r="H7009" s="203" t="s">
        <v>15581</v>
      </c>
      <c r="I7009" s="217" t="s">
        <v>1510</v>
      </c>
      <c r="J7009" s="206"/>
      <c r="K7009" s="203">
        <v>66</v>
      </c>
      <c r="L7009" s="207" t="s">
        <v>827</v>
      </c>
      <c r="M7009" s="208" t="s">
        <v>1436</v>
      </c>
      <c r="N7009" s="209">
        <f t="shared" si="0"/>
        <v>2026</v>
      </c>
      <c r="O7009" s="210">
        <f t="shared" si="1"/>
        <v>2</v>
      </c>
      <c r="P7009" s="211" t="str">
        <f>IFERROR(VLOOKUP(F7009,연간집계!D:E,2,FALSE),"")</f>
        <v>스탠다드 포토북 8*8 (하드/무광)</v>
      </c>
    </row>
    <row r="7010" spans="1:16" ht="12.75">
      <c r="A7010" s="201">
        <v>46063.987754629627</v>
      </c>
      <c r="B7010" s="202">
        <v>46063</v>
      </c>
      <c r="C7010" s="203" t="s">
        <v>15583</v>
      </c>
      <c r="D7010" s="203" t="s">
        <v>11</v>
      </c>
      <c r="E7010" s="204" t="s">
        <v>15580</v>
      </c>
      <c r="F7010" s="49" t="s">
        <v>856</v>
      </c>
      <c r="G7010" s="203">
        <v>1</v>
      </c>
      <c r="H7010" s="203" t="s">
        <v>15581</v>
      </c>
      <c r="I7010" s="217" t="s">
        <v>1510</v>
      </c>
      <c r="J7010" s="206"/>
      <c r="K7010" s="203">
        <v>52</v>
      </c>
      <c r="L7010" s="207" t="s">
        <v>827</v>
      </c>
      <c r="M7010" s="208" t="s">
        <v>1436</v>
      </c>
      <c r="N7010" s="209">
        <f t="shared" si="0"/>
        <v>2026</v>
      </c>
      <c r="O7010" s="210">
        <f t="shared" si="1"/>
        <v>2</v>
      </c>
      <c r="P7010" s="211" t="str">
        <f>IFERROR(VLOOKUP(F7010,연간집계!D:E,2,FALSE),"")</f>
        <v>스탠다드 포토북 8*8 (하드/무광)</v>
      </c>
    </row>
    <row r="7011" spans="1:16" ht="12.75">
      <c r="A7011" s="201">
        <v>46064.355000000003</v>
      </c>
      <c r="B7011" s="202">
        <v>46064</v>
      </c>
      <c r="C7011" s="203" t="s">
        <v>15584</v>
      </c>
      <c r="D7011" s="203" t="s">
        <v>11</v>
      </c>
      <c r="E7011" s="204" t="s">
        <v>15585</v>
      </c>
      <c r="F7011" s="49" t="s">
        <v>1243</v>
      </c>
      <c r="G7011" s="203">
        <v>1</v>
      </c>
      <c r="H7011" s="203" t="s">
        <v>2127</v>
      </c>
      <c r="I7011" s="205" t="s">
        <v>1453</v>
      </c>
      <c r="J7011" s="206"/>
      <c r="K7011" s="203">
        <v>24</v>
      </c>
      <c r="L7011" s="207" t="s">
        <v>828</v>
      </c>
      <c r="M7011" s="208" t="s">
        <v>1436</v>
      </c>
      <c r="N7011" s="209">
        <f t="shared" si="0"/>
        <v>2026</v>
      </c>
      <c r="O7011" s="210">
        <f t="shared" si="1"/>
        <v>2</v>
      </c>
      <c r="P7011" s="211" t="str">
        <f>IFERROR(VLOOKUP(F7011,연간집계!D:E,2,FALSE),"")</f>
        <v>모바일 포토북 150 (여행)</v>
      </c>
    </row>
    <row r="7012" spans="1:16" ht="12.75">
      <c r="A7012" s="201">
        <v>46064.399513888886</v>
      </c>
      <c r="B7012" s="202">
        <v>46064</v>
      </c>
      <c r="C7012" s="203" t="s">
        <v>15586</v>
      </c>
      <c r="D7012" s="203" t="s">
        <v>11</v>
      </c>
      <c r="E7012" s="204" t="s">
        <v>15587</v>
      </c>
      <c r="F7012" s="49" t="s">
        <v>1383</v>
      </c>
      <c r="G7012" s="203">
        <v>1</v>
      </c>
      <c r="H7012" s="203" t="s">
        <v>15588</v>
      </c>
      <c r="I7012" s="205" t="s">
        <v>3344</v>
      </c>
      <c r="J7012" s="208"/>
      <c r="K7012" s="203">
        <v>2</v>
      </c>
      <c r="L7012" s="207" t="s">
        <v>827</v>
      </c>
      <c r="M7012" s="208" t="s">
        <v>4034</v>
      </c>
      <c r="N7012" s="209">
        <f t="shared" si="0"/>
        <v>2026</v>
      </c>
      <c r="O7012" s="210">
        <f t="shared" si="1"/>
        <v>2</v>
      </c>
      <c r="P7012" s="211" t="str">
        <f>IFERROR(VLOOKUP(F7012,연간집계!D:E,2,FALSE),"")</f>
        <v>오늘필름 (무광)</v>
      </c>
    </row>
    <row r="7013" spans="1:16" ht="12.75">
      <c r="A7013" s="201">
        <v>46064.440995370373</v>
      </c>
      <c r="B7013" s="202">
        <v>46064</v>
      </c>
      <c r="C7013" s="203" t="s">
        <v>15589</v>
      </c>
      <c r="D7013" s="203" t="s">
        <v>11</v>
      </c>
      <c r="E7013" s="204" t="s">
        <v>15590</v>
      </c>
      <c r="F7013" s="49" t="s">
        <v>1311</v>
      </c>
      <c r="G7013" s="203">
        <v>1</v>
      </c>
      <c r="H7013" s="203" t="s">
        <v>14247</v>
      </c>
      <c r="I7013" s="205" t="s">
        <v>1668</v>
      </c>
      <c r="J7013" s="208" t="s">
        <v>1444</v>
      </c>
      <c r="K7013" s="203">
        <v>1</v>
      </c>
      <c r="L7013" s="207" t="s">
        <v>827</v>
      </c>
      <c r="M7013" s="208" t="s">
        <v>1645</v>
      </c>
      <c r="N7013" s="209">
        <f t="shared" si="0"/>
        <v>2026</v>
      </c>
      <c r="O7013" s="210">
        <f t="shared" si="1"/>
        <v>2</v>
      </c>
      <c r="P7013" s="211" t="str">
        <f>IFERROR(VLOOKUP(F7013,연간집계!D:E,2,FALSE),"")</f>
        <v>심플액자 203_블랙</v>
      </c>
    </row>
    <row r="7014" spans="1:16" ht="12.75">
      <c r="A7014" s="201">
        <v>46064.50377314815</v>
      </c>
      <c r="B7014" s="202">
        <v>46064</v>
      </c>
      <c r="C7014" s="203" t="s">
        <v>15591</v>
      </c>
      <c r="D7014" s="203" t="s">
        <v>11</v>
      </c>
      <c r="E7014" s="204" t="s">
        <v>15592</v>
      </c>
      <c r="F7014" s="49" t="s">
        <v>847</v>
      </c>
      <c r="G7014" s="203">
        <v>1</v>
      </c>
      <c r="H7014" s="203" t="s">
        <v>15593</v>
      </c>
      <c r="I7014" s="205" t="s">
        <v>1453</v>
      </c>
      <c r="J7014" s="206"/>
      <c r="K7014" s="203">
        <v>80</v>
      </c>
      <c r="L7014" s="207" t="s">
        <v>827</v>
      </c>
      <c r="M7014" s="208" t="s">
        <v>1445</v>
      </c>
      <c r="N7014" s="209">
        <f t="shared" si="0"/>
        <v>2026</v>
      </c>
      <c r="O7014" s="210">
        <f t="shared" si="1"/>
        <v>2</v>
      </c>
      <c r="P7014" s="211" t="str">
        <f>IFERROR(VLOOKUP(F7014,연간집계!D:E,2,FALSE),"")</f>
        <v>스탠다드 포토북 8*11 (하드/무광)</v>
      </c>
    </row>
    <row r="7015" spans="1:16" ht="12.75">
      <c r="A7015" s="201">
        <v>46064.521550925929</v>
      </c>
      <c r="B7015" s="202">
        <v>46064</v>
      </c>
      <c r="C7015" s="203" t="s">
        <v>15594</v>
      </c>
      <c r="D7015" s="203" t="s">
        <v>11</v>
      </c>
      <c r="E7015" s="204" t="s">
        <v>15595</v>
      </c>
      <c r="F7015" s="49" t="s">
        <v>856</v>
      </c>
      <c r="G7015" s="203">
        <v>1</v>
      </c>
      <c r="H7015" s="203" t="s">
        <v>15596</v>
      </c>
      <c r="I7015" s="205" t="s">
        <v>1676</v>
      </c>
      <c r="J7015" s="206"/>
      <c r="K7015" s="203">
        <v>42</v>
      </c>
      <c r="L7015" s="207" t="s">
        <v>827</v>
      </c>
      <c r="M7015" s="208" t="s">
        <v>1436</v>
      </c>
      <c r="N7015" s="209">
        <f t="shared" si="0"/>
        <v>2026</v>
      </c>
      <c r="O7015" s="210">
        <f t="shared" si="1"/>
        <v>2</v>
      </c>
      <c r="P7015" s="211" t="str">
        <f>IFERROR(VLOOKUP(F7015,연간집계!D:E,2,FALSE),"")</f>
        <v>스탠다드 포토북 8*8 (하드/무광)</v>
      </c>
    </row>
    <row r="7016" spans="1:16" ht="12.75">
      <c r="A7016" s="201">
        <v>46064.536493055559</v>
      </c>
      <c r="B7016" s="202">
        <v>46064</v>
      </c>
      <c r="C7016" s="203" t="s">
        <v>15597</v>
      </c>
      <c r="D7016" s="203" t="s">
        <v>11</v>
      </c>
      <c r="E7016" s="204" t="s">
        <v>15598</v>
      </c>
      <c r="F7016" s="49" t="s">
        <v>856</v>
      </c>
      <c r="G7016" s="203">
        <v>1</v>
      </c>
      <c r="H7016" s="203" t="s">
        <v>15596</v>
      </c>
      <c r="I7016" s="205" t="s">
        <v>2144</v>
      </c>
      <c r="J7016" s="206"/>
      <c r="K7016" s="203">
        <v>24</v>
      </c>
      <c r="L7016" s="207" t="s">
        <v>827</v>
      </c>
      <c r="M7016" s="208" t="s">
        <v>1436</v>
      </c>
      <c r="N7016" s="209">
        <f t="shared" si="0"/>
        <v>2026</v>
      </c>
      <c r="O7016" s="210">
        <f t="shared" si="1"/>
        <v>2</v>
      </c>
      <c r="P7016" s="211" t="str">
        <f>IFERROR(VLOOKUP(F7016,연간집계!D:E,2,FALSE),"")</f>
        <v>스탠다드 포토북 8*8 (하드/무광)</v>
      </c>
    </row>
    <row r="7017" spans="1:16" ht="12.75">
      <c r="A7017" s="201">
        <v>46064.586909722224</v>
      </c>
      <c r="B7017" s="202">
        <v>46064</v>
      </c>
      <c r="C7017" s="203" t="s">
        <v>15599</v>
      </c>
      <c r="D7017" s="203" t="s">
        <v>11</v>
      </c>
      <c r="E7017" s="204" t="s">
        <v>15600</v>
      </c>
      <c r="F7017" s="49" t="s">
        <v>1245</v>
      </c>
      <c r="G7017" s="203">
        <v>1</v>
      </c>
      <c r="H7017" s="203" t="s">
        <v>5521</v>
      </c>
      <c r="I7017" s="205" t="s">
        <v>1556</v>
      </c>
      <c r="J7017" s="206"/>
      <c r="K7017" s="203">
        <v>24</v>
      </c>
      <c r="L7017" s="207" t="s">
        <v>828</v>
      </c>
      <c r="M7017" s="208" t="s">
        <v>1436</v>
      </c>
      <c r="N7017" s="209">
        <f t="shared" si="0"/>
        <v>2026</v>
      </c>
      <c r="O7017" s="210">
        <f t="shared" si="1"/>
        <v>2</v>
      </c>
      <c r="P7017" s="211" t="str">
        <f>IFERROR(VLOOKUP(F7017,연간집계!D:E,2,FALSE),"")</f>
        <v>모바일 포토북 198 (여행)</v>
      </c>
    </row>
    <row r="7018" spans="1:16" ht="12.75">
      <c r="A7018" s="201">
        <v>46064.586921296293</v>
      </c>
      <c r="B7018" s="202">
        <v>46064</v>
      </c>
      <c r="C7018" s="203" t="s">
        <v>15601</v>
      </c>
      <c r="D7018" s="203" t="s">
        <v>11</v>
      </c>
      <c r="E7018" s="204" t="s">
        <v>15600</v>
      </c>
      <c r="F7018" s="49" t="s">
        <v>1245</v>
      </c>
      <c r="G7018" s="203">
        <v>1</v>
      </c>
      <c r="H7018" s="203" t="s">
        <v>5521</v>
      </c>
      <c r="I7018" s="205" t="s">
        <v>1556</v>
      </c>
      <c r="J7018" s="206"/>
      <c r="K7018" s="203">
        <v>24</v>
      </c>
      <c r="L7018" s="207" t="s">
        <v>828</v>
      </c>
      <c r="M7018" s="208" t="s">
        <v>1436</v>
      </c>
      <c r="N7018" s="209">
        <f t="shared" si="0"/>
        <v>2026</v>
      </c>
      <c r="O7018" s="210">
        <f t="shared" si="1"/>
        <v>2</v>
      </c>
      <c r="P7018" s="211" t="str">
        <f>IFERROR(VLOOKUP(F7018,연간집계!D:E,2,FALSE),"")</f>
        <v>모바일 포토북 198 (여행)</v>
      </c>
    </row>
    <row r="7019" spans="1:16" ht="12.75">
      <c r="A7019" s="201">
        <v>46064.586944444447</v>
      </c>
      <c r="B7019" s="202">
        <v>46064</v>
      </c>
      <c r="C7019" s="203" t="s">
        <v>15602</v>
      </c>
      <c r="D7019" s="203" t="s">
        <v>11</v>
      </c>
      <c r="E7019" s="204" t="s">
        <v>15600</v>
      </c>
      <c r="F7019" s="49" t="s">
        <v>1245</v>
      </c>
      <c r="G7019" s="203">
        <v>1</v>
      </c>
      <c r="H7019" s="203" t="s">
        <v>5521</v>
      </c>
      <c r="I7019" s="205" t="s">
        <v>1556</v>
      </c>
      <c r="J7019" s="206"/>
      <c r="K7019" s="203">
        <v>24</v>
      </c>
      <c r="L7019" s="207" t="s">
        <v>828</v>
      </c>
      <c r="M7019" s="208" t="s">
        <v>1436</v>
      </c>
      <c r="N7019" s="209">
        <f t="shared" si="0"/>
        <v>2026</v>
      </c>
      <c r="O7019" s="210">
        <f t="shared" si="1"/>
        <v>2</v>
      </c>
      <c r="P7019" s="211" t="str">
        <f>IFERROR(VLOOKUP(F7019,연간집계!D:E,2,FALSE),"")</f>
        <v>모바일 포토북 198 (여행)</v>
      </c>
    </row>
    <row r="7020" spans="1:16" ht="12.75">
      <c r="A7020" s="201">
        <v>46064.586956018517</v>
      </c>
      <c r="B7020" s="202">
        <v>46064</v>
      </c>
      <c r="C7020" s="203" t="s">
        <v>15603</v>
      </c>
      <c r="D7020" s="203" t="s">
        <v>11</v>
      </c>
      <c r="E7020" s="204" t="s">
        <v>15600</v>
      </c>
      <c r="F7020" s="49" t="s">
        <v>1245</v>
      </c>
      <c r="G7020" s="203">
        <v>1</v>
      </c>
      <c r="H7020" s="203" t="s">
        <v>5521</v>
      </c>
      <c r="I7020" s="205" t="s">
        <v>1556</v>
      </c>
      <c r="J7020" s="206"/>
      <c r="K7020" s="203">
        <v>24</v>
      </c>
      <c r="L7020" s="207" t="s">
        <v>828</v>
      </c>
      <c r="M7020" s="208" t="s">
        <v>1436</v>
      </c>
      <c r="N7020" s="209">
        <f t="shared" si="0"/>
        <v>2026</v>
      </c>
      <c r="O7020" s="210">
        <f t="shared" si="1"/>
        <v>2</v>
      </c>
      <c r="P7020" s="211" t="str">
        <f>IFERROR(VLOOKUP(F7020,연간집계!D:E,2,FALSE),"")</f>
        <v>모바일 포토북 198 (여행)</v>
      </c>
    </row>
    <row r="7021" spans="1:16" ht="12.75">
      <c r="A7021" s="201">
        <v>46064.608148148145</v>
      </c>
      <c r="B7021" s="202">
        <v>46064</v>
      </c>
      <c r="C7021" s="203" t="s">
        <v>15604</v>
      </c>
      <c r="D7021" s="203" t="s">
        <v>11</v>
      </c>
      <c r="E7021" s="204" t="s">
        <v>15605</v>
      </c>
      <c r="F7021" s="49" t="s">
        <v>942</v>
      </c>
      <c r="G7021" s="203">
        <v>1</v>
      </c>
      <c r="H7021" s="203" t="s">
        <v>15606</v>
      </c>
      <c r="I7021" s="205" t="s">
        <v>15607</v>
      </c>
      <c r="J7021" s="206"/>
      <c r="K7021" s="203">
        <v>44</v>
      </c>
      <c r="L7021" s="207" t="s">
        <v>827</v>
      </c>
      <c r="M7021" s="208" t="s">
        <v>2261</v>
      </c>
      <c r="N7021" s="209">
        <f t="shared" si="0"/>
        <v>2026</v>
      </c>
      <c r="O7021" s="210">
        <f t="shared" si="1"/>
        <v>2</v>
      </c>
      <c r="P7021" s="211" t="str">
        <f>IFERROR(VLOOKUP(F7021,연간집계!D:E,2,FALSE),"")</f>
        <v>스쿨북 198 (하드/42p)</v>
      </c>
    </row>
    <row r="7022" spans="1:16" ht="12.75">
      <c r="A7022" s="201">
        <v>46064.608194444445</v>
      </c>
      <c r="B7022" s="202">
        <v>46064</v>
      </c>
      <c r="C7022" s="203" t="s">
        <v>15608</v>
      </c>
      <c r="D7022" s="203" t="s">
        <v>11</v>
      </c>
      <c r="E7022" s="204" t="s">
        <v>15605</v>
      </c>
      <c r="F7022" s="49" t="s">
        <v>942</v>
      </c>
      <c r="G7022" s="203">
        <v>1</v>
      </c>
      <c r="H7022" s="203" t="s">
        <v>15606</v>
      </c>
      <c r="I7022" s="205" t="s">
        <v>15607</v>
      </c>
      <c r="J7022" s="206"/>
      <c r="K7022" s="203">
        <v>44</v>
      </c>
      <c r="L7022" s="207" t="s">
        <v>827</v>
      </c>
      <c r="M7022" s="208" t="s">
        <v>2261</v>
      </c>
      <c r="N7022" s="209">
        <f t="shared" si="0"/>
        <v>2026</v>
      </c>
      <c r="O7022" s="210">
        <f t="shared" si="1"/>
        <v>2</v>
      </c>
      <c r="P7022" s="211" t="str">
        <f>IFERROR(VLOOKUP(F7022,연간집계!D:E,2,FALSE),"")</f>
        <v>스쿨북 198 (하드/42p)</v>
      </c>
    </row>
    <row r="7023" spans="1:16" ht="12.75">
      <c r="A7023" s="201">
        <v>46064.608206018522</v>
      </c>
      <c r="B7023" s="202">
        <v>46064</v>
      </c>
      <c r="C7023" s="203" t="s">
        <v>15609</v>
      </c>
      <c r="D7023" s="203" t="s">
        <v>11</v>
      </c>
      <c r="E7023" s="204" t="s">
        <v>15605</v>
      </c>
      <c r="F7023" s="49" t="s">
        <v>942</v>
      </c>
      <c r="G7023" s="203">
        <v>1</v>
      </c>
      <c r="H7023" s="203" t="s">
        <v>15606</v>
      </c>
      <c r="I7023" s="205" t="s">
        <v>15607</v>
      </c>
      <c r="J7023" s="206"/>
      <c r="K7023" s="203">
        <v>44</v>
      </c>
      <c r="L7023" s="207" t="s">
        <v>827</v>
      </c>
      <c r="M7023" s="208" t="s">
        <v>2261</v>
      </c>
      <c r="N7023" s="209">
        <f t="shared" si="0"/>
        <v>2026</v>
      </c>
      <c r="O7023" s="210">
        <f t="shared" si="1"/>
        <v>2</v>
      </c>
      <c r="P7023" s="211" t="str">
        <f>IFERROR(VLOOKUP(F7023,연간집계!D:E,2,FALSE),"")</f>
        <v>스쿨북 198 (하드/42p)</v>
      </c>
    </row>
    <row r="7024" spans="1:16" ht="12.75">
      <c r="A7024" s="201">
        <v>46064.608217592591</v>
      </c>
      <c r="B7024" s="202">
        <v>46064</v>
      </c>
      <c r="C7024" s="203" t="s">
        <v>15610</v>
      </c>
      <c r="D7024" s="203" t="s">
        <v>11</v>
      </c>
      <c r="E7024" s="204" t="s">
        <v>15605</v>
      </c>
      <c r="F7024" s="49" t="s">
        <v>942</v>
      </c>
      <c r="G7024" s="203">
        <v>1</v>
      </c>
      <c r="H7024" s="203" t="s">
        <v>15606</v>
      </c>
      <c r="I7024" s="205" t="s">
        <v>15607</v>
      </c>
      <c r="J7024" s="206"/>
      <c r="K7024" s="203">
        <v>44</v>
      </c>
      <c r="L7024" s="207" t="s">
        <v>827</v>
      </c>
      <c r="M7024" s="208" t="s">
        <v>2261</v>
      </c>
      <c r="N7024" s="209">
        <f t="shared" si="0"/>
        <v>2026</v>
      </c>
      <c r="O7024" s="210">
        <f t="shared" si="1"/>
        <v>2</v>
      </c>
      <c r="P7024" s="211" t="str">
        <f>IFERROR(VLOOKUP(F7024,연간집계!D:E,2,FALSE),"")</f>
        <v>스쿨북 198 (하드/42p)</v>
      </c>
    </row>
    <row r="7025" spans="1:16" ht="12.75">
      <c r="A7025" s="201">
        <v>46064.608229166668</v>
      </c>
      <c r="B7025" s="202">
        <v>46064</v>
      </c>
      <c r="C7025" s="203" t="s">
        <v>15611</v>
      </c>
      <c r="D7025" s="203" t="s">
        <v>11</v>
      </c>
      <c r="E7025" s="204" t="s">
        <v>15605</v>
      </c>
      <c r="F7025" s="49" t="s">
        <v>942</v>
      </c>
      <c r="G7025" s="203">
        <v>1</v>
      </c>
      <c r="H7025" s="203" t="s">
        <v>15606</v>
      </c>
      <c r="I7025" s="205" t="s">
        <v>15607</v>
      </c>
      <c r="J7025" s="206"/>
      <c r="K7025" s="203">
        <v>44</v>
      </c>
      <c r="L7025" s="207" t="s">
        <v>827</v>
      </c>
      <c r="M7025" s="208" t="s">
        <v>2261</v>
      </c>
      <c r="N7025" s="209">
        <f t="shared" si="0"/>
        <v>2026</v>
      </c>
      <c r="O7025" s="210">
        <f t="shared" si="1"/>
        <v>2</v>
      </c>
      <c r="P7025" s="211" t="str">
        <f>IFERROR(VLOOKUP(F7025,연간집계!D:E,2,FALSE),"")</f>
        <v>스쿨북 198 (하드/42p)</v>
      </c>
    </row>
    <row r="7026" spans="1:16" ht="12.75">
      <c r="A7026" s="201">
        <v>46064.608240740738</v>
      </c>
      <c r="B7026" s="202">
        <v>46064</v>
      </c>
      <c r="C7026" s="203" t="s">
        <v>15612</v>
      </c>
      <c r="D7026" s="203" t="s">
        <v>11</v>
      </c>
      <c r="E7026" s="204" t="s">
        <v>15605</v>
      </c>
      <c r="F7026" s="49" t="s">
        <v>942</v>
      </c>
      <c r="G7026" s="203">
        <v>1</v>
      </c>
      <c r="H7026" s="203" t="s">
        <v>15606</v>
      </c>
      <c r="I7026" s="205" t="s">
        <v>15607</v>
      </c>
      <c r="J7026" s="206"/>
      <c r="K7026" s="203">
        <v>44</v>
      </c>
      <c r="L7026" s="207" t="s">
        <v>827</v>
      </c>
      <c r="M7026" s="208" t="s">
        <v>2261</v>
      </c>
      <c r="N7026" s="209">
        <f t="shared" si="0"/>
        <v>2026</v>
      </c>
      <c r="O7026" s="210">
        <f t="shared" si="1"/>
        <v>2</v>
      </c>
      <c r="P7026" s="211" t="str">
        <f>IFERROR(VLOOKUP(F7026,연간집계!D:E,2,FALSE),"")</f>
        <v>스쿨북 198 (하드/42p)</v>
      </c>
    </row>
    <row r="7027" spans="1:16" ht="12.75">
      <c r="A7027" s="201">
        <v>46064.608263888891</v>
      </c>
      <c r="B7027" s="202">
        <v>46064</v>
      </c>
      <c r="C7027" s="203" t="s">
        <v>15613</v>
      </c>
      <c r="D7027" s="203" t="s">
        <v>11</v>
      </c>
      <c r="E7027" s="204" t="s">
        <v>15605</v>
      </c>
      <c r="F7027" s="49" t="s">
        <v>942</v>
      </c>
      <c r="G7027" s="203">
        <v>1</v>
      </c>
      <c r="H7027" s="203" t="s">
        <v>15606</v>
      </c>
      <c r="I7027" s="205" t="s">
        <v>15607</v>
      </c>
      <c r="J7027" s="206"/>
      <c r="K7027" s="203">
        <v>44</v>
      </c>
      <c r="L7027" s="207" t="s">
        <v>827</v>
      </c>
      <c r="M7027" s="208" t="s">
        <v>2261</v>
      </c>
      <c r="N7027" s="209">
        <f t="shared" si="0"/>
        <v>2026</v>
      </c>
      <c r="O7027" s="210">
        <f t="shared" si="1"/>
        <v>2</v>
      </c>
      <c r="P7027" s="211" t="str">
        <f>IFERROR(VLOOKUP(F7027,연간집계!D:E,2,FALSE),"")</f>
        <v>스쿨북 198 (하드/42p)</v>
      </c>
    </row>
    <row r="7028" spans="1:16" ht="12.75">
      <c r="A7028" s="201">
        <v>46064.608275462961</v>
      </c>
      <c r="B7028" s="202">
        <v>46064</v>
      </c>
      <c r="C7028" s="203" t="s">
        <v>15614</v>
      </c>
      <c r="D7028" s="203" t="s">
        <v>11</v>
      </c>
      <c r="E7028" s="204" t="s">
        <v>15605</v>
      </c>
      <c r="F7028" s="49" t="s">
        <v>942</v>
      </c>
      <c r="G7028" s="203">
        <v>1</v>
      </c>
      <c r="H7028" s="203" t="s">
        <v>15606</v>
      </c>
      <c r="I7028" s="205" t="s">
        <v>15607</v>
      </c>
      <c r="J7028" s="206"/>
      <c r="K7028" s="203">
        <v>44</v>
      </c>
      <c r="L7028" s="207" t="s">
        <v>827</v>
      </c>
      <c r="M7028" s="208" t="s">
        <v>2261</v>
      </c>
      <c r="N7028" s="209">
        <f t="shared" si="0"/>
        <v>2026</v>
      </c>
      <c r="O7028" s="210">
        <f t="shared" si="1"/>
        <v>2</v>
      </c>
      <c r="P7028" s="211" t="str">
        <f>IFERROR(VLOOKUP(F7028,연간집계!D:E,2,FALSE),"")</f>
        <v>스쿨북 198 (하드/42p)</v>
      </c>
    </row>
    <row r="7029" spans="1:16" ht="12.75">
      <c r="A7029" s="201">
        <v>46064.608287037037</v>
      </c>
      <c r="B7029" s="202">
        <v>46064</v>
      </c>
      <c r="C7029" s="203" t="s">
        <v>15615</v>
      </c>
      <c r="D7029" s="203" t="s">
        <v>11</v>
      </c>
      <c r="E7029" s="204" t="s">
        <v>15605</v>
      </c>
      <c r="F7029" s="49" t="s">
        <v>942</v>
      </c>
      <c r="G7029" s="203">
        <v>1</v>
      </c>
      <c r="H7029" s="203" t="s">
        <v>15606</v>
      </c>
      <c r="I7029" s="205" t="s">
        <v>15607</v>
      </c>
      <c r="J7029" s="206"/>
      <c r="K7029" s="203">
        <v>44</v>
      </c>
      <c r="L7029" s="207" t="s">
        <v>827</v>
      </c>
      <c r="M7029" s="208" t="s">
        <v>2261</v>
      </c>
      <c r="N7029" s="209">
        <f t="shared" si="0"/>
        <v>2026</v>
      </c>
      <c r="O7029" s="210">
        <f t="shared" si="1"/>
        <v>2</v>
      </c>
      <c r="P7029" s="211" t="str">
        <f>IFERROR(VLOOKUP(F7029,연간집계!D:E,2,FALSE),"")</f>
        <v>스쿨북 198 (하드/42p)</v>
      </c>
    </row>
    <row r="7030" spans="1:16" ht="12.75">
      <c r="A7030" s="201">
        <v>46064.608298611114</v>
      </c>
      <c r="B7030" s="202">
        <v>46064</v>
      </c>
      <c r="C7030" s="203" t="s">
        <v>15616</v>
      </c>
      <c r="D7030" s="203" t="s">
        <v>11</v>
      </c>
      <c r="E7030" s="204" t="s">
        <v>15605</v>
      </c>
      <c r="F7030" s="49" t="s">
        <v>942</v>
      </c>
      <c r="G7030" s="203">
        <v>1</v>
      </c>
      <c r="H7030" s="203" t="s">
        <v>15606</v>
      </c>
      <c r="I7030" s="205" t="s">
        <v>15607</v>
      </c>
      <c r="J7030" s="206"/>
      <c r="K7030" s="203">
        <v>44</v>
      </c>
      <c r="L7030" s="207" t="s">
        <v>827</v>
      </c>
      <c r="M7030" s="208" t="s">
        <v>2261</v>
      </c>
      <c r="N7030" s="209">
        <f t="shared" si="0"/>
        <v>2026</v>
      </c>
      <c r="O7030" s="210">
        <f t="shared" si="1"/>
        <v>2</v>
      </c>
      <c r="P7030" s="211" t="str">
        <f>IFERROR(VLOOKUP(F7030,연간집계!D:E,2,FALSE),"")</f>
        <v>스쿨북 198 (하드/42p)</v>
      </c>
    </row>
    <row r="7031" spans="1:16" ht="12.75">
      <c r="A7031" s="201">
        <v>46064.608310185184</v>
      </c>
      <c r="B7031" s="202">
        <v>46064</v>
      </c>
      <c r="C7031" s="203" t="s">
        <v>15617</v>
      </c>
      <c r="D7031" s="203" t="s">
        <v>11</v>
      </c>
      <c r="E7031" s="204" t="s">
        <v>15605</v>
      </c>
      <c r="F7031" s="49" t="s">
        <v>942</v>
      </c>
      <c r="G7031" s="203">
        <v>1</v>
      </c>
      <c r="H7031" s="203" t="s">
        <v>15606</v>
      </c>
      <c r="I7031" s="205" t="s">
        <v>15607</v>
      </c>
      <c r="J7031" s="206"/>
      <c r="K7031" s="203">
        <v>44</v>
      </c>
      <c r="L7031" s="207" t="s">
        <v>827</v>
      </c>
      <c r="M7031" s="208" t="s">
        <v>2261</v>
      </c>
      <c r="N7031" s="209">
        <f t="shared" si="0"/>
        <v>2026</v>
      </c>
      <c r="O7031" s="210">
        <f t="shared" si="1"/>
        <v>2</v>
      </c>
      <c r="P7031" s="211" t="str">
        <f>IFERROR(VLOOKUP(F7031,연간집계!D:E,2,FALSE),"")</f>
        <v>스쿨북 198 (하드/42p)</v>
      </c>
    </row>
    <row r="7032" spans="1:16" ht="12.75">
      <c r="A7032" s="201">
        <v>46064.60832175926</v>
      </c>
      <c r="B7032" s="202">
        <v>46064</v>
      </c>
      <c r="C7032" s="203" t="s">
        <v>15618</v>
      </c>
      <c r="D7032" s="203" t="s">
        <v>11</v>
      </c>
      <c r="E7032" s="204" t="s">
        <v>15605</v>
      </c>
      <c r="F7032" s="49" t="s">
        <v>942</v>
      </c>
      <c r="G7032" s="203">
        <v>1</v>
      </c>
      <c r="H7032" s="203" t="s">
        <v>15606</v>
      </c>
      <c r="I7032" s="205" t="s">
        <v>15607</v>
      </c>
      <c r="J7032" s="206"/>
      <c r="K7032" s="203">
        <v>44</v>
      </c>
      <c r="L7032" s="207" t="s">
        <v>827</v>
      </c>
      <c r="M7032" s="208" t="s">
        <v>2261</v>
      </c>
      <c r="N7032" s="209">
        <f t="shared" si="0"/>
        <v>2026</v>
      </c>
      <c r="O7032" s="210">
        <f t="shared" si="1"/>
        <v>2</v>
      </c>
      <c r="P7032" s="211" t="str">
        <f>IFERROR(VLOOKUP(F7032,연간집계!D:E,2,FALSE),"")</f>
        <v>스쿨북 198 (하드/42p)</v>
      </c>
    </row>
    <row r="7033" spans="1:16" ht="12.75">
      <c r="A7033" s="201">
        <v>46064.617511574077</v>
      </c>
      <c r="B7033" s="202">
        <v>46064</v>
      </c>
      <c r="C7033" s="203" t="s">
        <v>15619</v>
      </c>
      <c r="D7033" s="203" t="s">
        <v>11</v>
      </c>
      <c r="E7033" s="204" t="s">
        <v>15620</v>
      </c>
      <c r="F7033" s="49" t="s">
        <v>1053</v>
      </c>
      <c r="G7033" s="203">
        <v>2</v>
      </c>
      <c r="H7033" s="203" t="s">
        <v>4452</v>
      </c>
      <c r="I7033" s="205" t="s">
        <v>1440</v>
      </c>
      <c r="J7033" s="206"/>
      <c r="K7033" s="203">
        <v>64</v>
      </c>
      <c r="L7033" s="207" t="s">
        <v>827</v>
      </c>
      <c r="M7033" s="208" t="s">
        <v>1436</v>
      </c>
      <c r="N7033" s="209">
        <f t="shared" si="0"/>
        <v>2026</v>
      </c>
      <c r="O7033" s="210">
        <f t="shared" si="1"/>
        <v>2</v>
      </c>
      <c r="P7033" s="211" t="str">
        <f>IFERROR(VLOOKUP(F7033,연간집계!D:E,2,FALSE),"")</f>
        <v>프리북A4 (소프트)</v>
      </c>
    </row>
    <row r="7034" spans="1:16" ht="12.75">
      <c r="A7034" s="201">
        <v>46064.650324074071</v>
      </c>
      <c r="B7034" s="202">
        <v>46064</v>
      </c>
      <c r="C7034" s="203" t="s">
        <v>15621</v>
      </c>
      <c r="D7034" s="203" t="s">
        <v>11</v>
      </c>
      <c r="E7034" s="204" t="s">
        <v>15622</v>
      </c>
      <c r="F7034" s="49" t="s">
        <v>870</v>
      </c>
      <c r="G7034" s="203">
        <v>1</v>
      </c>
      <c r="H7034" s="203" t="s">
        <v>15623</v>
      </c>
      <c r="I7034" s="205" t="s">
        <v>2220</v>
      </c>
      <c r="J7034" s="206"/>
      <c r="K7034" s="203">
        <v>24</v>
      </c>
      <c r="L7034" s="207" t="s">
        <v>827</v>
      </c>
      <c r="M7034" s="208" t="s">
        <v>1645</v>
      </c>
      <c r="N7034" s="209">
        <f t="shared" si="0"/>
        <v>2026</v>
      </c>
      <c r="O7034" s="210">
        <f t="shared" si="1"/>
        <v>2</v>
      </c>
      <c r="P7034" s="211" t="str">
        <f>IFERROR(VLOOKUP(F7034,연간집계!D:E,2,FALSE),"")</f>
        <v>스탠다드 포토북 11*8 (소프트/무광)</v>
      </c>
    </row>
    <row r="7035" spans="1:16" ht="12.75">
      <c r="A7035" s="201">
        <v>46064.67114583333</v>
      </c>
      <c r="B7035" s="202">
        <v>46064</v>
      </c>
      <c r="C7035" s="203" t="s">
        <v>15624</v>
      </c>
      <c r="D7035" s="203" t="s">
        <v>11</v>
      </c>
      <c r="E7035" s="204" t="s">
        <v>15625</v>
      </c>
      <c r="F7035" s="49" t="s">
        <v>1304</v>
      </c>
      <c r="G7035" s="203">
        <v>1</v>
      </c>
      <c r="H7035" s="203" t="s">
        <v>12871</v>
      </c>
      <c r="I7035" s="205" t="s">
        <v>4666</v>
      </c>
      <c r="J7035" s="208" t="s">
        <v>1850</v>
      </c>
      <c r="K7035" s="203">
        <v>1</v>
      </c>
      <c r="L7035" s="207" t="s">
        <v>828</v>
      </c>
      <c r="M7035" s="208" t="s">
        <v>1645</v>
      </c>
      <c r="N7035" s="209">
        <f t="shared" si="0"/>
        <v>2026</v>
      </c>
      <c r="O7035" s="210">
        <f t="shared" si="1"/>
        <v>2</v>
      </c>
      <c r="P7035" s="211" t="str">
        <f>IFERROR(VLOOKUP(F7035,연간집계!D:E,2,FALSE),"")</f>
        <v>PCMS_우드스탠드아크릴액자</v>
      </c>
    </row>
    <row r="7036" spans="1:16" ht="12.75">
      <c r="A7036" s="201">
        <v>46064.671157407407</v>
      </c>
      <c r="B7036" s="202">
        <v>46064</v>
      </c>
      <c r="C7036" s="203" t="s">
        <v>15626</v>
      </c>
      <c r="D7036" s="203" t="s">
        <v>11</v>
      </c>
      <c r="E7036" s="204" t="s">
        <v>15625</v>
      </c>
      <c r="F7036" s="49" t="s">
        <v>1247</v>
      </c>
      <c r="G7036" s="203">
        <v>1</v>
      </c>
      <c r="H7036" s="203" t="s">
        <v>12871</v>
      </c>
      <c r="I7036" s="205" t="s">
        <v>1676</v>
      </c>
      <c r="J7036" s="206"/>
      <c r="K7036" s="203">
        <v>24</v>
      </c>
      <c r="L7036" s="207" t="s">
        <v>828</v>
      </c>
      <c r="M7036" s="208" t="s">
        <v>1851</v>
      </c>
      <c r="N7036" s="209">
        <f t="shared" si="0"/>
        <v>2026</v>
      </c>
      <c r="O7036" s="210">
        <f t="shared" si="1"/>
        <v>2</v>
      </c>
      <c r="P7036" s="211" t="str">
        <f>IFERROR(VLOOKUP(F7036,연간집계!D:E,2,FALSE),"")</f>
        <v>모바일 포토북 197 (여행)</v>
      </c>
    </row>
    <row r="7037" spans="1:16" ht="12.75">
      <c r="A7037" s="201">
        <v>46064.692210648151</v>
      </c>
      <c r="B7037" s="202">
        <v>46064</v>
      </c>
      <c r="C7037" s="203" t="s">
        <v>15627</v>
      </c>
      <c r="D7037" s="203" t="s">
        <v>11</v>
      </c>
      <c r="E7037" s="204" t="s">
        <v>15628</v>
      </c>
      <c r="F7037" s="49" t="s">
        <v>1266</v>
      </c>
      <c r="G7037" s="203">
        <v>1</v>
      </c>
      <c r="H7037" s="203" t="s">
        <v>15629</v>
      </c>
      <c r="I7037" s="205" t="s">
        <v>1440</v>
      </c>
      <c r="J7037" s="206"/>
      <c r="K7037" s="203">
        <v>26</v>
      </c>
      <c r="L7037" s="207" t="s">
        <v>827</v>
      </c>
      <c r="M7037" s="208" t="s">
        <v>1629</v>
      </c>
      <c r="N7037" s="209">
        <f t="shared" si="0"/>
        <v>2026</v>
      </c>
      <c r="O7037" s="210">
        <f t="shared" si="1"/>
        <v>2</v>
      </c>
      <c r="P7037" s="211" t="str">
        <f>IFERROR(VLOOKUP(F7037,연간집계!D:E,2,FALSE),"")</f>
        <v>PCMS_롱캘린더</v>
      </c>
    </row>
    <row r="7038" spans="1:16" ht="12.75">
      <c r="A7038" s="201">
        <v>46064.704861111109</v>
      </c>
      <c r="B7038" s="202">
        <v>46064</v>
      </c>
      <c r="C7038" s="203" t="s">
        <v>15630</v>
      </c>
      <c r="D7038" s="203" t="s">
        <v>11</v>
      </c>
      <c r="E7038" s="204" t="s">
        <v>15631</v>
      </c>
      <c r="F7038" s="49" t="s">
        <v>1245</v>
      </c>
      <c r="G7038" s="203">
        <v>1</v>
      </c>
      <c r="H7038" s="203" t="s">
        <v>15632</v>
      </c>
      <c r="I7038" s="205" t="s">
        <v>1556</v>
      </c>
      <c r="J7038" s="206"/>
      <c r="K7038" s="203">
        <v>24</v>
      </c>
      <c r="L7038" s="207" t="s">
        <v>828</v>
      </c>
      <c r="M7038" s="208" t="s">
        <v>1436</v>
      </c>
      <c r="N7038" s="209">
        <f t="shared" si="0"/>
        <v>2026</v>
      </c>
      <c r="O7038" s="210">
        <f t="shared" si="1"/>
        <v>2</v>
      </c>
      <c r="P7038" s="211" t="str">
        <f>IFERROR(VLOOKUP(F7038,연간집계!D:E,2,FALSE),"")</f>
        <v>모바일 포토북 198 (여행)</v>
      </c>
    </row>
    <row r="7039" spans="1:16" ht="12.75">
      <c r="A7039" s="201">
        <v>46064.731608796297</v>
      </c>
      <c r="B7039" s="202">
        <v>46064</v>
      </c>
      <c r="C7039" s="203" t="s">
        <v>15633</v>
      </c>
      <c r="D7039" s="203" t="s">
        <v>11</v>
      </c>
      <c r="E7039" s="204" t="s">
        <v>15634</v>
      </c>
      <c r="F7039" s="49" t="s">
        <v>1291</v>
      </c>
      <c r="G7039" s="203">
        <v>2</v>
      </c>
      <c r="H7039" s="203" t="s">
        <v>15635</v>
      </c>
      <c r="I7039" s="205" t="s">
        <v>1840</v>
      </c>
      <c r="J7039" s="206"/>
      <c r="K7039" s="203">
        <v>14</v>
      </c>
      <c r="L7039" s="207" t="s">
        <v>827</v>
      </c>
      <c r="M7039" s="208" t="s">
        <v>1851</v>
      </c>
      <c r="N7039" s="209">
        <f t="shared" si="0"/>
        <v>2026</v>
      </c>
      <c r="O7039" s="210">
        <f t="shared" si="1"/>
        <v>2</v>
      </c>
      <c r="P7039" s="211" t="str">
        <f>IFERROR(VLOOKUP(F7039,연간집계!D:E,2,FALSE),"")</f>
        <v>PCMS_벽걸이1단캘린더</v>
      </c>
    </row>
    <row r="7040" spans="1:16" ht="12.75">
      <c r="A7040" s="201">
        <v>46064.888865740744</v>
      </c>
      <c r="B7040" s="202">
        <v>46064</v>
      </c>
      <c r="C7040" s="203" t="s">
        <v>15636</v>
      </c>
      <c r="D7040" s="203" t="s">
        <v>11</v>
      </c>
      <c r="E7040" s="204" t="s">
        <v>15637</v>
      </c>
      <c r="F7040" s="49" t="s">
        <v>847</v>
      </c>
      <c r="G7040" s="203">
        <v>1</v>
      </c>
      <c r="H7040" s="203" t="s">
        <v>15638</v>
      </c>
      <c r="I7040" s="205" t="s">
        <v>1440</v>
      </c>
      <c r="J7040" s="206"/>
      <c r="K7040" s="203">
        <v>24</v>
      </c>
      <c r="L7040" s="207" t="s">
        <v>827</v>
      </c>
      <c r="M7040" s="208" t="s">
        <v>1425</v>
      </c>
      <c r="N7040" s="209">
        <f t="shared" si="0"/>
        <v>2026</v>
      </c>
      <c r="O7040" s="210">
        <f t="shared" si="1"/>
        <v>2</v>
      </c>
      <c r="P7040" s="211" t="str">
        <f>IFERROR(VLOOKUP(F7040,연간집계!D:E,2,FALSE),"")</f>
        <v>스탠다드 포토북 8*11 (하드/무광)</v>
      </c>
    </row>
    <row r="7041" spans="1:16" ht="12.75">
      <c r="A7041" s="201">
        <v>46064.957175925927</v>
      </c>
      <c r="B7041" s="202">
        <v>46064</v>
      </c>
      <c r="C7041" s="203" t="s">
        <v>15639</v>
      </c>
      <c r="D7041" s="203" t="s">
        <v>11</v>
      </c>
      <c r="E7041" s="204" t="s">
        <v>15640</v>
      </c>
      <c r="F7041" s="49" t="s">
        <v>1245</v>
      </c>
      <c r="G7041" s="203">
        <v>1</v>
      </c>
      <c r="H7041" s="203" t="s">
        <v>5521</v>
      </c>
      <c r="I7041" s="205" t="s">
        <v>1453</v>
      </c>
      <c r="J7041" s="206"/>
      <c r="K7041" s="203">
        <v>24</v>
      </c>
      <c r="L7041" s="207" t="s">
        <v>828</v>
      </c>
      <c r="M7041" s="208" t="s">
        <v>1449</v>
      </c>
      <c r="N7041" s="209">
        <f t="shared" si="0"/>
        <v>2026</v>
      </c>
      <c r="O7041" s="210">
        <f t="shared" si="1"/>
        <v>2</v>
      </c>
      <c r="P7041" s="211" t="str">
        <f>IFERROR(VLOOKUP(F7041,연간집계!D:E,2,FALSE),"")</f>
        <v>모바일 포토북 198 (여행)</v>
      </c>
    </row>
    <row r="7042" spans="1:16" ht="12.75">
      <c r="A7042" s="201">
        <v>46064.957187499997</v>
      </c>
      <c r="B7042" s="202">
        <v>46064</v>
      </c>
      <c r="C7042" s="203" t="s">
        <v>15641</v>
      </c>
      <c r="D7042" s="203" t="s">
        <v>11</v>
      </c>
      <c r="E7042" s="204" t="s">
        <v>15640</v>
      </c>
      <c r="F7042" s="49" t="s">
        <v>1245</v>
      </c>
      <c r="G7042" s="203">
        <v>1</v>
      </c>
      <c r="H7042" s="203" t="s">
        <v>5521</v>
      </c>
      <c r="I7042" s="205" t="s">
        <v>1453</v>
      </c>
      <c r="J7042" s="206"/>
      <c r="K7042" s="203">
        <v>24</v>
      </c>
      <c r="L7042" s="207" t="s">
        <v>828</v>
      </c>
      <c r="M7042" s="208" t="s">
        <v>1449</v>
      </c>
      <c r="N7042" s="209">
        <f t="shared" si="0"/>
        <v>2026</v>
      </c>
      <c r="O7042" s="210">
        <f t="shared" si="1"/>
        <v>2</v>
      </c>
      <c r="P7042" s="211" t="str">
        <f>IFERROR(VLOOKUP(F7042,연간집계!D:E,2,FALSE),"")</f>
        <v>모바일 포토북 198 (여행)</v>
      </c>
    </row>
    <row r="7043" spans="1:16" ht="12.75">
      <c r="A7043" s="201">
        <v>46065.186886574076</v>
      </c>
      <c r="B7043" s="202">
        <v>46065</v>
      </c>
      <c r="C7043" s="203" t="s">
        <v>15642</v>
      </c>
      <c r="D7043" s="203" t="s">
        <v>11</v>
      </c>
      <c r="E7043" s="204" t="s">
        <v>15643</v>
      </c>
      <c r="F7043" s="49" t="s">
        <v>1243</v>
      </c>
      <c r="G7043" s="203">
        <v>1</v>
      </c>
      <c r="H7043" s="203" t="s">
        <v>1730</v>
      </c>
      <c r="I7043" s="205" t="s">
        <v>1676</v>
      </c>
      <c r="J7043" s="206"/>
      <c r="K7043" s="203">
        <v>24</v>
      </c>
      <c r="L7043" s="207" t="s">
        <v>828</v>
      </c>
      <c r="M7043" s="208" t="s">
        <v>1449</v>
      </c>
      <c r="N7043" s="209">
        <f t="shared" si="0"/>
        <v>2026</v>
      </c>
      <c r="O7043" s="210">
        <f t="shared" si="1"/>
        <v>2</v>
      </c>
      <c r="P7043" s="211" t="str">
        <f>IFERROR(VLOOKUP(F7043,연간집계!D:E,2,FALSE),"")</f>
        <v>모바일 포토북 150 (여행)</v>
      </c>
    </row>
    <row r="7044" spans="1:16" ht="12.75">
      <c r="A7044" s="201">
        <v>46065.442800925928</v>
      </c>
      <c r="B7044" s="202">
        <v>46065</v>
      </c>
      <c r="C7044" s="203" t="s">
        <v>15644</v>
      </c>
      <c r="D7044" s="203" t="s">
        <v>11</v>
      </c>
      <c r="E7044" s="204" t="s">
        <v>15645</v>
      </c>
      <c r="F7044" s="49" t="s">
        <v>849</v>
      </c>
      <c r="G7044" s="203">
        <v>1</v>
      </c>
      <c r="H7044" s="203" t="s">
        <v>7249</v>
      </c>
      <c r="I7044" s="205" t="s">
        <v>1566</v>
      </c>
      <c r="J7044" s="206"/>
      <c r="K7044" s="203">
        <v>42</v>
      </c>
      <c r="L7044" s="207" t="s">
        <v>827</v>
      </c>
      <c r="M7044" s="208" t="s">
        <v>1497</v>
      </c>
      <c r="N7044" s="209">
        <f t="shared" si="0"/>
        <v>2026</v>
      </c>
      <c r="O7044" s="210">
        <f t="shared" si="1"/>
        <v>2</v>
      </c>
      <c r="P7044" s="211" t="str">
        <f>IFERROR(VLOOKUP(F7044,연간집계!D:E,2,FALSE),"")</f>
        <v>스탠다드 포토북 8*11 (하드/유광)</v>
      </c>
    </row>
    <row r="7045" spans="1:16" ht="12.75">
      <c r="A7045" s="201">
        <v>46065.451782407406</v>
      </c>
      <c r="B7045" s="202">
        <v>46065</v>
      </c>
      <c r="C7045" s="203" t="s">
        <v>15646</v>
      </c>
      <c r="D7045" s="203" t="s">
        <v>11</v>
      </c>
      <c r="E7045" s="204" t="s">
        <v>15647</v>
      </c>
      <c r="F7045" s="49" t="s">
        <v>1245</v>
      </c>
      <c r="G7045" s="203">
        <v>1</v>
      </c>
      <c r="H7045" s="203" t="s">
        <v>15648</v>
      </c>
      <c r="I7045" s="205" t="s">
        <v>1435</v>
      </c>
      <c r="J7045" s="206"/>
      <c r="K7045" s="203">
        <v>24</v>
      </c>
      <c r="L7045" s="207" t="s">
        <v>828</v>
      </c>
      <c r="M7045" s="208" t="s">
        <v>1645</v>
      </c>
      <c r="N7045" s="209">
        <f t="shared" si="0"/>
        <v>2026</v>
      </c>
      <c r="O7045" s="210">
        <f t="shared" si="1"/>
        <v>2</v>
      </c>
      <c r="P7045" s="211" t="str">
        <f>IFERROR(VLOOKUP(F7045,연간집계!D:E,2,FALSE),"")</f>
        <v>모바일 포토북 198 (여행)</v>
      </c>
    </row>
    <row r="7046" spans="1:16" ht="12.75">
      <c r="A7046" s="201">
        <v>46065.493391203701</v>
      </c>
      <c r="B7046" s="202">
        <v>46065</v>
      </c>
      <c r="C7046" s="203" t="s">
        <v>15649</v>
      </c>
      <c r="D7046" s="203" t="s">
        <v>11</v>
      </c>
      <c r="E7046" s="204" t="s">
        <v>15650</v>
      </c>
      <c r="F7046" s="49" t="s">
        <v>838</v>
      </c>
      <c r="G7046" s="203">
        <v>1</v>
      </c>
      <c r="H7046" s="203" t="s">
        <v>14192</v>
      </c>
      <c r="I7046" s="205" t="s">
        <v>1440</v>
      </c>
      <c r="J7046" s="206"/>
      <c r="K7046" s="203">
        <v>42</v>
      </c>
      <c r="L7046" s="207" t="s">
        <v>827</v>
      </c>
      <c r="M7046" s="208" t="s">
        <v>1436</v>
      </c>
      <c r="N7046" s="209">
        <f t="shared" si="0"/>
        <v>2026</v>
      </c>
      <c r="O7046" s="210">
        <f t="shared" si="1"/>
        <v>2</v>
      </c>
      <c r="P7046" s="211" t="str">
        <f>IFERROR(VLOOKUP(F7046,연간집계!D:E,2,FALSE),"")</f>
        <v>스탠다드 포토북 6*8 (하드/무광)</v>
      </c>
    </row>
    <row r="7047" spans="1:16" ht="12.75">
      <c r="A7047" s="201">
        <v>46065.496446759258</v>
      </c>
      <c r="B7047" s="202">
        <v>46065</v>
      </c>
      <c r="C7047" s="203" t="s">
        <v>15651</v>
      </c>
      <c r="D7047" s="203" t="s">
        <v>11</v>
      </c>
      <c r="E7047" s="204" t="s">
        <v>15652</v>
      </c>
      <c r="F7047" s="49" t="s">
        <v>969</v>
      </c>
      <c r="G7047" s="203">
        <v>1</v>
      </c>
      <c r="H7047" s="203" t="s">
        <v>5436</v>
      </c>
      <c r="I7047" s="205" t="s">
        <v>1440</v>
      </c>
      <c r="J7047" s="208" t="s">
        <v>2158</v>
      </c>
      <c r="K7047" s="203">
        <v>48</v>
      </c>
      <c r="L7047" s="207" t="s">
        <v>827</v>
      </c>
      <c r="M7047" s="208" t="s">
        <v>1436</v>
      </c>
      <c r="N7047" s="209">
        <f t="shared" si="0"/>
        <v>2026</v>
      </c>
      <c r="O7047" s="210">
        <f t="shared" si="1"/>
        <v>2</v>
      </c>
      <c r="P7047" s="211" t="str">
        <f>IFERROR(VLOOKUP(F7047,연간집계!D:E,2,FALSE),"")</f>
        <v>시티북 210 (소프트/46p)</v>
      </c>
    </row>
    <row r="7048" spans="1:16" ht="12.75">
      <c r="A7048" s="201">
        <v>46065.523275462961</v>
      </c>
      <c r="B7048" s="202">
        <v>46065</v>
      </c>
      <c r="C7048" s="203" t="s">
        <v>15653</v>
      </c>
      <c r="D7048" s="203" t="s">
        <v>11</v>
      </c>
      <c r="E7048" s="204" t="s">
        <v>15654</v>
      </c>
      <c r="F7048" s="49" t="s">
        <v>1051</v>
      </c>
      <c r="G7048" s="203">
        <v>1</v>
      </c>
      <c r="H7048" s="203" t="s">
        <v>6600</v>
      </c>
      <c r="I7048" s="205" t="s">
        <v>1440</v>
      </c>
      <c r="J7048" s="206"/>
      <c r="K7048" s="203">
        <v>100</v>
      </c>
      <c r="L7048" s="207" t="s">
        <v>827</v>
      </c>
      <c r="M7048" s="208" t="s">
        <v>1436</v>
      </c>
      <c r="N7048" s="209">
        <f t="shared" si="0"/>
        <v>2026</v>
      </c>
      <c r="O7048" s="210">
        <f t="shared" si="1"/>
        <v>2</v>
      </c>
      <c r="P7048" s="211" t="str">
        <f>IFERROR(VLOOKUP(F7048,연간집계!D:E,2,FALSE),"")</f>
        <v>프리북A4 (하드)</v>
      </c>
    </row>
    <row r="7049" spans="1:16" ht="12.75">
      <c r="A7049" s="201">
        <v>46065.526296296295</v>
      </c>
      <c r="B7049" s="202">
        <v>46065</v>
      </c>
      <c r="C7049" s="203" t="s">
        <v>15655</v>
      </c>
      <c r="D7049" s="203" t="s">
        <v>11</v>
      </c>
      <c r="E7049" s="204" t="s">
        <v>15656</v>
      </c>
      <c r="F7049" s="49" t="s">
        <v>1051</v>
      </c>
      <c r="G7049" s="203">
        <v>1</v>
      </c>
      <c r="H7049" s="203" t="s">
        <v>6600</v>
      </c>
      <c r="I7049" s="205" t="s">
        <v>1440</v>
      </c>
      <c r="J7049" s="206"/>
      <c r="K7049" s="203">
        <v>92</v>
      </c>
      <c r="L7049" s="207" t="s">
        <v>827</v>
      </c>
      <c r="M7049" s="208" t="s">
        <v>1436</v>
      </c>
      <c r="N7049" s="209">
        <f t="shared" si="0"/>
        <v>2026</v>
      </c>
      <c r="O7049" s="210">
        <f t="shared" si="1"/>
        <v>2</v>
      </c>
      <c r="P7049" s="211" t="str">
        <f>IFERROR(VLOOKUP(F7049,연간집계!D:E,2,FALSE),"")</f>
        <v>프리북A4 (하드)</v>
      </c>
    </row>
    <row r="7050" spans="1:16" ht="12.75">
      <c r="A7050" s="201">
        <v>46065.550150462965</v>
      </c>
      <c r="B7050" s="202">
        <v>46065</v>
      </c>
      <c r="C7050" s="203" t="s">
        <v>15657</v>
      </c>
      <c r="D7050" s="203" t="s">
        <v>11</v>
      </c>
      <c r="E7050" s="204" t="s">
        <v>15658</v>
      </c>
      <c r="F7050" s="49" t="s">
        <v>874</v>
      </c>
      <c r="G7050" s="203">
        <v>7</v>
      </c>
      <c r="H7050" s="203" t="s">
        <v>15659</v>
      </c>
      <c r="I7050" s="205" t="s">
        <v>1440</v>
      </c>
      <c r="J7050" s="206"/>
      <c r="K7050" s="203">
        <v>72</v>
      </c>
      <c r="L7050" s="207" t="s">
        <v>827</v>
      </c>
      <c r="M7050" s="208" t="s">
        <v>1436</v>
      </c>
      <c r="N7050" s="209">
        <f t="shared" si="0"/>
        <v>2026</v>
      </c>
      <c r="O7050" s="210">
        <f t="shared" si="1"/>
        <v>2</v>
      </c>
      <c r="P7050" s="211" t="str">
        <f>IFERROR(VLOOKUP(F7050,연간집계!D:E,2,FALSE),"")</f>
        <v>스탠다드 포토북 11*8 (하드/무광)</v>
      </c>
    </row>
    <row r="7051" spans="1:16" ht="12.75">
      <c r="A7051" s="201">
        <v>46065.550162037034</v>
      </c>
      <c r="B7051" s="202">
        <v>46065</v>
      </c>
      <c r="C7051" s="203" t="s">
        <v>15660</v>
      </c>
      <c r="D7051" s="203" t="s">
        <v>11</v>
      </c>
      <c r="E7051" s="204" t="s">
        <v>15658</v>
      </c>
      <c r="F7051" s="49" t="s">
        <v>874</v>
      </c>
      <c r="G7051" s="203">
        <v>7</v>
      </c>
      <c r="H7051" s="203" t="s">
        <v>15659</v>
      </c>
      <c r="I7051" s="205" t="s">
        <v>1440</v>
      </c>
      <c r="J7051" s="206"/>
      <c r="K7051" s="203">
        <v>38</v>
      </c>
      <c r="L7051" s="207" t="s">
        <v>827</v>
      </c>
      <c r="M7051" s="208" t="s">
        <v>1436</v>
      </c>
      <c r="N7051" s="209">
        <f t="shared" si="0"/>
        <v>2026</v>
      </c>
      <c r="O7051" s="210">
        <f t="shared" si="1"/>
        <v>2</v>
      </c>
      <c r="P7051" s="211" t="str">
        <f>IFERROR(VLOOKUP(F7051,연간집계!D:E,2,FALSE),"")</f>
        <v>스탠다드 포토북 11*8 (하드/무광)</v>
      </c>
    </row>
    <row r="7052" spans="1:16" ht="12.75">
      <c r="A7052" s="201">
        <v>46065.636469907404</v>
      </c>
      <c r="B7052" s="202">
        <v>46065</v>
      </c>
      <c r="C7052" s="203" t="s">
        <v>15661</v>
      </c>
      <c r="D7052" s="203" t="s">
        <v>11</v>
      </c>
      <c r="E7052" s="204" t="s">
        <v>15662</v>
      </c>
      <c r="F7052" s="49" t="s">
        <v>849</v>
      </c>
      <c r="G7052" s="203">
        <v>1</v>
      </c>
      <c r="H7052" s="203" t="s">
        <v>2073</v>
      </c>
      <c r="I7052" s="205" t="s">
        <v>1440</v>
      </c>
      <c r="J7052" s="206"/>
      <c r="K7052" s="203">
        <v>80</v>
      </c>
      <c r="L7052" s="207" t="s">
        <v>827</v>
      </c>
      <c r="M7052" s="208" t="s">
        <v>1497</v>
      </c>
      <c r="N7052" s="209">
        <f t="shared" si="0"/>
        <v>2026</v>
      </c>
      <c r="O7052" s="210">
        <f t="shared" si="1"/>
        <v>2</v>
      </c>
      <c r="P7052" s="211" t="str">
        <f>IFERROR(VLOOKUP(F7052,연간집계!D:E,2,FALSE),"")</f>
        <v>스탠다드 포토북 8*11 (하드/유광)</v>
      </c>
    </row>
    <row r="7053" spans="1:16" ht="12.75">
      <c r="A7053" s="201">
        <v>46065.657256944447</v>
      </c>
      <c r="B7053" s="202">
        <v>46065</v>
      </c>
      <c r="C7053" s="203" t="s">
        <v>15663</v>
      </c>
      <c r="D7053" s="203" t="s">
        <v>11</v>
      </c>
      <c r="E7053" s="204" t="s">
        <v>15664</v>
      </c>
      <c r="F7053" s="49" t="s">
        <v>1204</v>
      </c>
      <c r="G7053" s="203">
        <v>2</v>
      </c>
      <c r="H7053" s="203" t="s">
        <v>2339</v>
      </c>
      <c r="I7053" s="205" t="s">
        <v>2085</v>
      </c>
      <c r="J7053" s="208" t="s">
        <v>1787</v>
      </c>
      <c r="K7053" s="203">
        <v>40</v>
      </c>
      <c r="L7053" s="207" t="s">
        <v>827</v>
      </c>
      <c r="M7053" s="208" t="s">
        <v>1612</v>
      </c>
      <c r="N7053" s="209">
        <f t="shared" si="0"/>
        <v>2026</v>
      </c>
      <c r="O7053" s="210">
        <f t="shared" si="1"/>
        <v>2</v>
      </c>
      <c r="P7053" s="211" t="str">
        <f>IFERROR(VLOOKUP(F7053,연간집계!D:E,2,FALSE),"")</f>
        <v>히스토리북_블랙</v>
      </c>
    </row>
    <row r="7054" spans="1:16" ht="12.75">
      <c r="A7054" s="201">
        <v>46065.657268518517</v>
      </c>
      <c r="B7054" s="202">
        <v>46065</v>
      </c>
      <c r="C7054" s="203" t="s">
        <v>15665</v>
      </c>
      <c r="D7054" s="203" t="s">
        <v>11</v>
      </c>
      <c r="E7054" s="204" t="s">
        <v>15664</v>
      </c>
      <c r="F7054" s="49" t="s">
        <v>1204</v>
      </c>
      <c r="G7054" s="203">
        <v>2</v>
      </c>
      <c r="H7054" s="203" t="s">
        <v>2339</v>
      </c>
      <c r="I7054" s="205" t="s">
        <v>15666</v>
      </c>
      <c r="J7054" s="208" t="s">
        <v>1756</v>
      </c>
      <c r="K7054" s="203">
        <v>40</v>
      </c>
      <c r="L7054" s="207" t="s">
        <v>827</v>
      </c>
      <c r="M7054" s="208" t="s">
        <v>1612</v>
      </c>
      <c r="N7054" s="209">
        <f t="shared" si="0"/>
        <v>2026</v>
      </c>
      <c r="O7054" s="210">
        <f t="shared" si="1"/>
        <v>2</v>
      </c>
      <c r="P7054" s="211" t="str">
        <f>IFERROR(VLOOKUP(F7054,연간집계!D:E,2,FALSE),"")</f>
        <v>히스토리북_블랙</v>
      </c>
    </row>
    <row r="7055" spans="1:16" ht="12.75">
      <c r="A7055" s="201">
        <v>46065.696458333332</v>
      </c>
      <c r="B7055" s="202">
        <v>46065</v>
      </c>
      <c r="C7055" s="203" t="s">
        <v>15667</v>
      </c>
      <c r="D7055" s="203" t="s">
        <v>11</v>
      </c>
      <c r="E7055" s="204" t="s">
        <v>15668</v>
      </c>
      <c r="F7055" s="49" t="s">
        <v>858</v>
      </c>
      <c r="G7055" s="203">
        <v>1</v>
      </c>
      <c r="H7055" s="203" t="s">
        <v>15669</v>
      </c>
      <c r="I7055" s="205" t="s">
        <v>2144</v>
      </c>
      <c r="J7055" s="206"/>
      <c r="K7055" s="203">
        <v>34</v>
      </c>
      <c r="L7055" s="207" t="s">
        <v>827</v>
      </c>
      <c r="M7055" s="208" t="s">
        <v>1436</v>
      </c>
      <c r="N7055" s="209">
        <f t="shared" si="0"/>
        <v>2026</v>
      </c>
      <c r="O7055" s="210">
        <f t="shared" si="1"/>
        <v>2</v>
      </c>
      <c r="P7055" s="211" t="str">
        <f>IFERROR(VLOOKUP(F7055,연간집계!D:E,2,FALSE),"")</f>
        <v>스탠다드 포토북 8*8 (하드/유광)</v>
      </c>
    </row>
    <row r="7056" spans="1:16" ht="12.75">
      <c r="A7056" s="201">
        <v>46065.696481481478</v>
      </c>
      <c r="B7056" s="202">
        <v>46065</v>
      </c>
      <c r="C7056" s="203" t="s">
        <v>15670</v>
      </c>
      <c r="D7056" s="203" t="s">
        <v>11</v>
      </c>
      <c r="E7056" s="204" t="s">
        <v>15668</v>
      </c>
      <c r="F7056" s="49" t="s">
        <v>858</v>
      </c>
      <c r="G7056" s="203">
        <v>1</v>
      </c>
      <c r="H7056" s="203" t="s">
        <v>15669</v>
      </c>
      <c r="I7056" s="205" t="s">
        <v>2144</v>
      </c>
      <c r="J7056" s="206"/>
      <c r="K7056" s="203">
        <v>26</v>
      </c>
      <c r="L7056" s="207" t="s">
        <v>827</v>
      </c>
      <c r="M7056" s="208" t="s">
        <v>1436</v>
      </c>
      <c r="N7056" s="209">
        <f t="shared" si="0"/>
        <v>2026</v>
      </c>
      <c r="O7056" s="210">
        <f t="shared" si="1"/>
        <v>2</v>
      </c>
      <c r="P7056" s="211" t="str">
        <f>IFERROR(VLOOKUP(F7056,연간집계!D:E,2,FALSE),"")</f>
        <v>스탠다드 포토북 8*8 (하드/유광)</v>
      </c>
    </row>
    <row r="7057" spans="1:16" ht="12.75">
      <c r="A7057" s="201">
        <v>46065.749942129631</v>
      </c>
      <c r="B7057" s="202">
        <v>46065</v>
      </c>
      <c r="C7057" s="203" t="s">
        <v>15671</v>
      </c>
      <c r="D7057" s="203" t="s">
        <v>11</v>
      </c>
      <c r="E7057" s="204" t="s">
        <v>15672</v>
      </c>
      <c r="F7057" s="49" t="s">
        <v>1204</v>
      </c>
      <c r="G7057" s="203">
        <v>1</v>
      </c>
      <c r="H7057" s="203" t="s">
        <v>9320</v>
      </c>
      <c r="I7057" s="205" t="s">
        <v>15666</v>
      </c>
      <c r="J7057" s="208" t="s">
        <v>1756</v>
      </c>
      <c r="K7057" s="203">
        <v>40</v>
      </c>
      <c r="L7057" s="207" t="s">
        <v>827</v>
      </c>
      <c r="M7057" s="208" t="s">
        <v>1471</v>
      </c>
      <c r="N7057" s="209">
        <f t="shared" si="0"/>
        <v>2026</v>
      </c>
      <c r="O7057" s="210">
        <f t="shared" si="1"/>
        <v>2</v>
      </c>
      <c r="P7057" s="211" t="str">
        <f>IFERROR(VLOOKUP(F7057,연간집계!D:E,2,FALSE),"")</f>
        <v>히스토리북_블랙</v>
      </c>
    </row>
    <row r="7058" spans="1:16" ht="12.75">
      <c r="A7058" s="201">
        <v>46065.842199074075</v>
      </c>
      <c r="B7058" s="202">
        <v>46065</v>
      </c>
      <c r="C7058" s="203" t="s">
        <v>15673</v>
      </c>
      <c r="D7058" s="203" t="s">
        <v>11</v>
      </c>
      <c r="E7058" s="204" t="s">
        <v>15674</v>
      </c>
      <c r="F7058" s="49" t="s">
        <v>838</v>
      </c>
      <c r="G7058" s="203">
        <v>2</v>
      </c>
      <c r="H7058" s="203" t="s">
        <v>15302</v>
      </c>
      <c r="I7058" s="205" t="s">
        <v>1440</v>
      </c>
      <c r="J7058" s="206"/>
      <c r="K7058" s="203">
        <v>68</v>
      </c>
      <c r="L7058" s="207" t="s">
        <v>827</v>
      </c>
      <c r="M7058" s="208" t="s">
        <v>1449</v>
      </c>
      <c r="N7058" s="209">
        <f t="shared" si="0"/>
        <v>2026</v>
      </c>
      <c r="O7058" s="210">
        <f t="shared" si="1"/>
        <v>2</v>
      </c>
      <c r="P7058" s="211" t="str">
        <f>IFERROR(VLOOKUP(F7058,연간집계!D:E,2,FALSE),"")</f>
        <v>스탠다드 포토북 6*8 (하드/무광)</v>
      </c>
    </row>
    <row r="7059" spans="1:16" ht="12.75">
      <c r="A7059" s="201">
        <v>46065.845173611109</v>
      </c>
      <c r="B7059" s="202">
        <v>46065</v>
      </c>
      <c r="C7059" s="203" t="s">
        <v>15675</v>
      </c>
      <c r="D7059" s="203" t="s">
        <v>11</v>
      </c>
      <c r="E7059" s="204" t="s">
        <v>15676</v>
      </c>
      <c r="F7059" s="49" t="s">
        <v>856</v>
      </c>
      <c r="G7059" s="203">
        <v>1</v>
      </c>
      <c r="H7059" s="203" t="s">
        <v>15677</v>
      </c>
      <c r="I7059" s="205" t="s">
        <v>1440</v>
      </c>
      <c r="J7059" s="206"/>
      <c r="K7059" s="203">
        <v>58</v>
      </c>
      <c r="L7059" s="207" t="s">
        <v>827</v>
      </c>
      <c r="M7059" s="208" t="s">
        <v>1471</v>
      </c>
      <c r="N7059" s="209">
        <f t="shared" si="0"/>
        <v>2026</v>
      </c>
      <c r="O7059" s="210">
        <f t="shared" si="1"/>
        <v>2</v>
      </c>
      <c r="P7059" s="211" t="str">
        <f>IFERROR(VLOOKUP(F7059,연간집계!D:E,2,FALSE),"")</f>
        <v>스탠다드 포토북 8*8 (하드/무광)</v>
      </c>
    </row>
    <row r="7060" spans="1:16" ht="12.75">
      <c r="A7060" s="201">
        <v>46065.874791666669</v>
      </c>
      <c r="B7060" s="202">
        <v>46065</v>
      </c>
      <c r="C7060" s="203" t="s">
        <v>15678</v>
      </c>
      <c r="D7060" s="203" t="s">
        <v>11</v>
      </c>
      <c r="E7060" s="204" t="s">
        <v>15679</v>
      </c>
      <c r="F7060" s="49" t="s">
        <v>1236</v>
      </c>
      <c r="G7060" s="203">
        <v>1</v>
      </c>
      <c r="H7060" s="203" t="s">
        <v>692</v>
      </c>
      <c r="I7060" s="205" t="s">
        <v>1676</v>
      </c>
      <c r="J7060" s="206"/>
      <c r="K7060" s="203">
        <v>32</v>
      </c>
      <c r="L7060" s="207" t="s">
        <v>828</v>
      </c>
      <c r="M7060" s="208" t="s">
        <v>1449</v>
      </c>
      <c r="N7060" s="209">
        <f t="shared" si="0"/>
        <v>2026</v>
      </c>
      <c r="O7060" s="210">
        <f t="shared" si="1"/>
        <v>2</v>
      </c>
      <c r="P7060" s="211" t="str">
        <f>IFERROR(VLOOKUP(F7060,연간집계!D:E,2,FALSE),"")</f>
        <v>모바일 포토북 150 (베이비)</v>
      </c>
    </row>
    <row r="7061" spans="1:16" ht="12.75">
      <c r="A7061" s="201">
        <v>46065.886701388888</v>
      </c>
      <c r="B7061" s="202">
        <v>46065</v>
      </c>
      <c r="C7061" s="203" t="s">
        <v>15680</v>
      </c>
      <c r="D7061" s="203" t="s">
        <v>11</v>
      </c>
      <c r="E7061" s="204" t="s">
        <v>15681</v>
      </c>
      <c r="F7061" s="49" t="s">
        <v>1058</v>
      </c>
      <c r="G7061" s="203">
        <v>1</v>
      </c>
      <c r="H7061" s="203" t="s">
        <v>15682</v>
      </c>
      <c r="I7061" s="205" t="s">
        <v>1440</v>
      </c>
      <c r="J7061" s="206"/>
      <c r="K7061" s="203">
        <v>120</v>
      </c>
      <c r="L7061" s="207" t="s">
        <v>827</v>
      </c>
      <c r="M7061" s="208" t="s">
        <v>1449</v>
      </c>
      <c r="N7061" s="209">
        <f t="shared" si="0"/>
        <v>2026</v>
      </c>
      <c r="O7061" s="210">
        <f t="shared" si="1"/>
        <v>2</v>
      </c>
      <c r="P7061" s="211" t="str">
        <f>IFERROR(VLOOKUP(F7061,연간집계!D:E,2,FALSE),"")</f>
        <v>프리북 150 (하드)</v>
      </c>
    </row>
    <row r="7062" spans="1:16" ht="12.75">
      <c r="A7062" s="201">
        <v>46065.907453703701</v>
      </c>
      <c r="B7062" s="202">
        <v>46065</v>
      </c>
      <c r="C7062" s="203" t="s">
        <v>15683</v>
      </c>
      <c r="D7062" s="203" t="s">
        <v>11</v>
      </c>
      <c r="E7062" s="204" t="s">
        <v>15684</v>
      </c>
      <c r="F7062" s="49" t="s">
        <v>838</v>
      </c>
      <c r="G7062" s="203">
        <v>1</v>
      </c>
      <c r="H7062" s="203" t="s">
        <v>15685</v>
      </c>
      <c r="I7062" s="205" t="s">
        <v>1440</v>
      </c>
      <c r="J7062" s="206"/>
      <c r="K7062" s="203">
        <v>46</v>
      </c>
      <c r="L7062" s="207" t="s">
        <v>827</v>
      </c>
      <c r="M7062" s="208" t="s">
        <v>1436</v>
      </c>
      <c r="N7062" s="209">
        <f t="shared" si="0"/>
        <v>2026</v>
      </c>
      <c r="O7062" s="210">
        <f t="shared" si="1"/>
        <v>2</v>
      </c>
      <c r="P7062" s="211" t="str">
        <f>IFERROR(VLOOKUP(F7062,연간집계!D:E,2,FALSE),"")</f>
        <v>스탠다드 포토북 6*8 (하드/무광)</v>
      </c>
    </row>
    <row r="7063" spans="1:16" ht="12.75">
      <c r="A7063" s="201">
        <v>46065.960787037038</v>
      </c>
      <c r="B7063" s="202">
        <v>46065</v>
      </c>
      <c r="C7063" s="203" t="s">
        <v>15686</v>
      </c>
      <c r="D7063" s="203" t="s">
        <v>11</v>
      </c>
      <c r="E7063" s="204" t="s">
        <v>15687</v>
      </c>
      <c r="F7063" s="49" t="s">
        <v>852</v>
      </c>
      <c r="G7063" s="203">
        <v>2</v>
      </c>
      <c r="H7063" s="203" t="s">
        <v>15688</v>
      </c>
      <c r="I7063" s="205" t="s">
        <v>1676</v>
      </c>
      <c r="J7063" s="206"/>
      <c r="K7063" s="203">
        <v>24</v>
      </c>
      <c r="L7063" s="207" t="s">
        <v>827</v>
      </c>
      <c r="M7063" s="208" t="s">
        <v>1436</v>
      </c>
      <c r="N7063" s="209">
        <f t="shared" si="0"/>
        <v>2026</v>
      </c>
      <c r="O7063" s="210">
        <f t="shared" si="1"/>
        <v>2</v>
      </c>
      <c r="P7063" s="211" t="str">
        <f>IFERROR(VLOOKUP(F7063,연간집계!D:E,2,FALSE),"")</f>
        <v>스탠다드 포토북 8*8 (소프트/무광)</v>
      </c>
    </row>
    <row r="7064" spans="1:16" ht="12.75">
      <c r="A7064" s="201">
        <v>46065.960798611108</v>
      </c>
      <c r="B7064" s="202">
        <v>46065</v>
      </c>
      <c r="C7064" s="203" t="s">
        <v>15689</v>
      </c>
      <c r="D7064" s="203" t="s">
        <v>11</v>
      </c>
      <c r="E7064" s="204" t="s">
        <v>15687</v>
      </c>
      <c r="F7064" s="49" t="s">
        <v>852</v>
      </c>
      <c r="G7064" s="203">
        <v>2</v>
      </c>
      <c r="H7064" s="203" t="s">
        <v>15688</v>
      </c>
      <c r="I7064" s="205" t="s">
        <v>1455</v>
      </c>
      <c r="J7064" s="206"/>
      <c r="K7064" s="203">
        <v>24</v>
      </c>
      <c r="L7064" s="207" t="s">
        <v>827</v>
      </c>
      <c r="M7064" s="208" t="s">
        <v>1436</v>
      </c>
      <c r="N7064" s="209">
        <f t="shared" si="0"/>
        <v>2026</v>
      </c>
      <c r="O7064" s="210">
        <f t="shared" si="1"/>
        <v>2</v>
      </c>
      <c r="P7064" s="211" t="str">
        <f>IFERROR(VLOOKUP(F7064,연간집계!D:E,2,FALSE),"")</f>
        <v>스탠다드 포토북 8*8 (소프트/무광)</v>
      </c>
    </row>
    <row r="7065" spans="1:16" ht="12.75">
      <c r="A7065" s="201">
        <v>46065.978576388887</v>
      </c>
      <c r="B7065" s="202">
        <v>46065</v>
      </c>
      <c r="C7065" s="203" t="s">
        <v>15690</v>
      </c>
      <c r="D7065" s="203" t="s">
        <v>11</v>
      </c>
      <c r="E7065" s="204" t="s">
        <v>15691</v>
      </c>
      <c r="F7065" s="49" t="s">
        <v>1308</v>
      </c>
      <c r="G7065" s="203">
        <v>3</v>
      </c>
      <c r="H7065" s="203" t="s">
        <v>15692</v>
      </c>
      <c r="I7065" s="205" t="s">
        <v>3343</v>
      </c>
      <c r="J7065" s="208" t="s">
        <v>3344</v>
      </c>
      <c r="K7065" s="203">
        <v>1</v>
      </c>
      <c r="L7065" s="207" t="s">
        <v>827</v>
      </c>
      <c r="M7065" s="208" t="s">
        <v>1460</v>
      </c>
      <c r="N7065" s="209">
        <f t="shared" si="0"/>
        <v>2026</v>
      </c>
      <c r="O7065" s="210">
        <f t="shared" si="1"/>
        <v>2</v>
      </c>
      <c r="P7065" s="211" t="str">
        <f>IFERROR(VLOOKUP(F7065,연간집계!D:E,2,FALSE),"")</f>
        <v>심플액자 305_블랙</v>
      </c>
    </row>
    <row r="7066" spans="1:16" ht="12.75">
      <c r="A7066" s="201">
        <v>46066.023020833331</v>
      </c>
      <c r="B7066" s="202">
        <v>46066</v>
      </c>
      <c r="C7066" s="203" t="s">
        <v>15693</v>
      </c>
      <c r="D7066" s="203" t="s">
        <v>11</v>
      </c>
      <c r="E7066" s="204" t="s">
        <v>15694</v>
      </c>
      <c r="F7066" s="49" t="s">
        <v>838</v>
      </c>
      <c r="G7066" s="203">
        <v>1</v>
      </c>
      <c r="H7066" s="203" t="s">
        <v>14675</v>
      </c>
      <c r="I7066" s="205" t="s">
        <v>1453</v>
      </c>
      <c r="J7066" s="208"/>
      <c r="K7066" s="203">
        <v>28</v>
      </c>
      <c r="L7066" s="207" t="s">
        <v>827</v>
      </c>
      <c r="M7066" s="208" t="s">
        <v>1436</v>
      </c>
      <c r="N7066" s="209">
        <f t="shared" si="0"/>
        <v>2026</v>
      </c>
      <c r="O7066" s="210">
        <f t="shared" si="1"/>
        <v>2</v>
      </c>
      <c r="P7066" s="211" t="str">
        <f>IFERROR(VLOOKUP(F7066,연간집계!D:E,2,FALSE),"")</f>
        <v>스탠다드 포토북 6*8 (하드/무광)</v>
      </c>
    </row>
    <row r="7067" spans="1:16" ht="12.75">
      <c r="A7067" s="201">
        <v>46066.023032407407</v>
      </c>
      <c r="B7067" s="202">
        <v>46066</v>
      </c>
      <c r="C7067" s="203" t="s">
        <v>15695</v>
      </c>
      <c r="D7067" s="203" t="s">
        <v>11</v>
      </c>
      <c r="E7067" s="204" t="s">
        <v>15694</v>
      </c>
      <c r="F7067" s="49" t="s">
        <v>838</v>
      </c>
      <c r="G7067" s="203">
        <v>1</v>
      </c>
      <c r="H7067" s="203" t="s">
        <v>14675</v>
      </c>
      <c r="I7067" s="205" t="s">
        <v>1455</v>
      </c>
      <c r="J7067" s="208"/>
      <c r="K7067" s="203">
        <v>24</v>
      </c>
      <c r="L7067" s="207" t="s">
        <v>827</v>
      </c>
      <c r="M7067" s="208" t="s">
        <v>1436</v>
      </c>
      <c r="N7067" s="209">
        <f t="shared" si="0"/>
        <v>2026</v>
      </c>
      <c r="O7067" s="210">
        <f t="shared" si="1"/>
        <v>2</v>
      </c>
      <c r="P7067" s="211" t="str">
        <f>IFERROR(VLOOKUP(F7067,연간집계!D:E,2,FALSE),"")</f>
        <v>스탠다드 포토북 6*8 (하드/무광)</v>
      </c>
    </row>
    <row r="7068" spans="1:16" ht="12.75">
      <c r="A7068" s="201">
        <v>46066.049699074072</v>
      </c>
      <c r="B7068" s="202">
        <v>46066</v>
      </c>
      <c r="C7068" s="203" t="s">
        <v>15696</v>
      </c>
      <c r="D7068" s="203" t="s">
        <v>11</v>
      </c>
      <c r="E7068" s="204" t="s">
        <v>15697</v>
      </c>
      <c r="F7068" s="49" t="s">
        <v>880</v>
      </c>
      <c r="G7068" s="203">
        <v>1</v>
      </c>
      <c r="H7068" s="203" t="s">
        <v>1871</v>
      </c>
      <c r="I7068" s="205" t="s">
        <v>1501</v>
      </c>
      <c r="J7068" s="208" t="s">
        <v>9459</v>
      </c>
      <c r="K7068" s="203">
        <v>78</v>
      </c>
      <c r="L7068" s="207" t="s">
        <v>827</v>
      </c>
      <c r="M7068" s="208" t="s">
        <v>1481</v>
      </c>
      <c r="N7068" s="209">
        <f t="shared" si="0"/>
        <v>2026</v>
      </c>
      <c r="O7068" s="210">
        <f t="shared" si="1"/>
        <v>2</v>
      </c>
      <c r="P7068" s="211" t="str">
        <f>IFERROR(VLOOKUP(F7068,연간집계!D:E,2,FALSE),"")</f>
        <v>레코드북 150</v>
      </c>
    </row>
    <row r="7069" spans="1:16" ht="12.75">
      <c r="A7069" s="201">
        <v>46066.049710648149</v>
      </c>
      <c r="B7069" s="202">
        <v>46065</v>
      </c>
      <c r="C7069" s="203" t="s">
        <v>15698</v>
      </c>
      <c r="D7069" s="203" t="s">
        <v>11</v>
      </c>
      <c r="E7069" s="204" t="s">
        <v>15699</v>
      </c>
      <c r="F7069" s="49" t="s">
        <v>1378</v>
      </c>
      <c r="G7069" s="203">
        <v>1</v>
      </c>
      <c r="H7069" s="203" t="s">
        <v>6281</v>
      </c>
      <c r="I7069" s="205" t="s">
        <v>2377</v>
      </c>
      <c r="J7069" s="208"/>
      <c r="K7069" s="203">
        <v>1</v>
      </c>
      <c r="L7069" s="207" t="s">
        <v>827</v>
      </c>
      <c r="M7069" s="208" t="s">
        <v>1658</v>
      </c>
      <c r="N7069" s="209">
        <f t="shared" si="0"/>
        <v>2026</v>
      </c>
      <c r="O7069" s="210">
        <f t="shared" si="1"/>
        <v>2</v>
      </c>
      <c r="P7069" s="211" t="str">
        <f>IFERROR(VLOOKUP(F7069,연간집계!D:E,2,FALSE),"")</f>
        <v>증명사진 (무광)</v>
      </c>
    </row>
    <row r="7070" spans="1:16" ht="12.75">
      <c r="A7070" s="201">
        <v>46066.40861111111</v>
      </c>
      <c r="B7070" s="202">
        <v>46066</v>
      </c>
      <c r="C7070" s="203" t="s">
        <v>15700</v>
      </c>
      <c r="D7070" s="203" t="s">
        <v>11</v>
      </c>
      <c r="E7070" s="204" t="s">
        <v>15701</v>
      </c>
      <c r="F7070" s="49" t="s">
        <v>849</v>
      </c>
      <c r="G7070" s="203">
        <v>1</v>
      </c>
      <c r="H7070" s="203" t="s">
        <v>10322</v>
      </c>
      <c r="I7070" s="205" t="s">
        <v>5118</v>
      </c>
      <c r="J7070" s="208"/>
      <c r="K7070" s="203">
        <v>26</v>
      </c>
      <c r="L7070" s="207" t="s">
        <v>827</v>
      </c>
      <c r="M7070" s="208" t="s">
        <v>5021</v>
      </c>
      <c r="N7070" s="209">
        <f t="shared" si="0"/>
        <v>2026</v>
      </c>
      <c r="O7070" s="210">
        <f t="shared" si="1"/>
        <v>2</v>
      </c>
      <c r="P7070" s="211" t="str">
        <f>IFERROR(VLOOKUP(F7070,연간집계!D:E,2,FALSE),"")</f>
        <v>스탠다드 포토북 8*11 (하드/유광)</v>
      </c>
    </row>
    <row r="7071" spans="1:16" ht="12.75">
      <c r="A7071" s="201">
        <v>46066.438564814816</v>
      </c>
      <c r="B7071" s="202">
        <v>46066</v>
      </c>
      <c r="C7071" s="203" t="s">
        <v>15702</v>
      </c>
      <c r="D7071" s="203" t="s">
        <v>11</v>
      </c>
      <c r="E7071" s="204" t="s">
        <v>15703</v>
      </c>
      <c r="F7071" s="49" t="s">
        <v>885</v>
      </c>
      <c r="G7071" s="203">
        <v>1</v>
      </c>
      <c r="H7071" s="203" t="s">
        <v>15704</v>
      </c>
      <c r="I7071" s="205" t="s">
        <v>1586</v>
      </c>
      <c r="J7071" s="208"/>
      <c r="K7071" s="203">
        <v>52</v>
      </c>
      <c r="L7071" s="207" t="s">
        <v>827</v>
      </c>
      <c r="M7071" s="208" t="s">
        <v>1436</v>
      </c>
      <c r="N7071" s="209">
        <f t="shared" si="0"/>
        <v>2026</v>
      </c>
      <c r="O7071" s="210">
        <f t="shared" si="1"/>
        <v>2</v>
      </c>
      <c r="P7071" s="211" t="str">
        <f>IFERROR(VLOOKUP(F7071,연간집계!D:E,2,FALSE),"")</f>
        <v>마이트립북 150</v>
      </c>
    </row>
    <row r="7072" spans="1:16" ht="12.75">
      <c r="A7072" s="201">
        <v>46066.524965277778</v>
      </c>
      <c r="B7072" s="202">
        <v>46066</v>
      </c>
      <c r="C7072" s="203" t="s">
        <v>15705</v>
      </c>
      <c r="D7072" s="203" t="s">
        <v>11</v>
      </c>
      <c r="E7072" s="204" t="s">
        <v>15706</v>
      </c>
      <c r="F7072" s="49" t="s">
        <v>193</v>
      </c>
      <c r="G7072" s="203">
        <v>1</v>
      </c>
      <c r="H7072" s="203" t="s">
        <v>753</v>
      </c>
      <c r="I7072" s="205" t="s">
        <v>1440</v>
      </c>
      <c r="J7072" s="208" t="s">
        <v>1444</v>
      </c>
      <c r="K7072" s="203">
        <v>48</v>
      </c>
      <c r="L7072" s="207" t="s">
        <v>827</v>
      </c>
      <c r="M7072" s="208" t="s">
        <v>1612</v>
      </c>
      <c r="N7072" s="209">
        <f t="shared" si="0"/>
        <v>2026</v>
      </c>
      <c r="O7072" s="210">
        <f t="shared" si="1"/>
        <v>2</v>
      </c>
      <c r="P7072" s="211" t="str">
        <f>IFERROR(VLOOKUP(F7072,연간집계!D:E,2,FALSE),"")</f>
        <v>포토그랩스pro 248</v>
      </c>
    </row>
    <row r="7073" spans="1:16" ht="12.75">
      <c r="A7073" s="201">
        <v>46066.524976851855</v>
      </c>
      <c r="B7073" s="202">
        <v>46066</v>
      </c>
      <c r="C7073" s="203" t="s">
        <v>15707</v>
      </c>
      <c r="D7073" s="203" t="s">
        <v>11</v>
      </c>
      <c r="E7073" s="204" t="s">
        <v>15706</v>
      </c>
      <c r="F7073" s="49" t="s">
        <v>193</v>
      </c>
      <c r="G7073" s="203">
        <v>1</v>
      </c>
      <c r="H7073" s="203" t="s">
        <v>753</v>
      </c>
      <c r="I7073" s="205" t="s">
        <v>1440</v>
      </c>
      <c r="J7073" s="208" t="s">
        <v>1444</v>
      </c>
      <c r="K7073" s="203">
        <v>58</v>
      </c>
      <c r="L7073" s="207" t="s">
        <v>827</v>
      </c>
      <c r="M7073" s="208" t="s">
        <v>1612</v>
      </c>
      <c r="N7073" s="209">
        <f t="shared" si="0"/>
        <v>2026</v>
      </c>
      <c r="O7073" s="210">
        <f t="shared" si="1"/>
        <v>2</v>
      </c>
      <c r="P7073" s="211" t="str">
        <f>IFERROR(VLOOKUP(F7073,연간집계!D:E,2,FALSE),"")</f>
        <v>포토그랩스pro 248</v>
      </c>
    </row>
    <row r="7074" spans="1:16" ht="12.75">
      <c r="A7074" s="201">
        <v>46066.572627314818</v>
      </c>
      <c r="B7074" s="202">
        <v>46066</v>
      </c>
      <c r="C7074" s="203" t="s">
        <v>15708</v>
      </c>
      <c r="D7074" s="203" t="s">
        <v>11</v>
      </c>
      <c r="E7074" s="204" t="s">
        <v>15709</v>
      </c>
      <c r="F7074" s="49" t="s">
        <v>1304</v>
      </c>
      <c r="G7074" s="203">
        <v>1</v>
      </c>
      <c r="H7074" s="203" t="s">
        <v>14623</v>
      </c>
      <c r="I7074" s="205" t="s">
        <v>1440</v>
      </c>
      <c r="J7074" s="208" t="s">
        <v>1850</v>
      </c>
      <c r="K7074" s="203">
        <v>1</v>
      </c>
      <c r="L7074" s="207" t="s">
        <v>827</v>
      </c>
      <c r="M7074" s="208" t="s">
        <v>1436</v>
      </c>
      <c r="N7074" s="209">
        <f t="shared" si="0"/>
        <v>2026</v>
      </c>
      <c r="O7074" s="210">
        <f t="shared" si="1"/>
        <v>2</v>
      </c>
      <c r="P7074" s="211" t="str">
        <f>IFERROR(VLOOKUP(F7074,연간집계!D:E,2,FALSE),"")</f>
        <v>PCMS_우드스탠드아크릴액자</v>
      </c>
    </row>
    <row r="7075" spans="1:16" ht="12.75">
      <c r="A7075" s="201">
        <v>46066.581655092596</v>
      </c>
      <c r="B7075" s="202">
        <v>46066</v>
      </c>
      <c r="C7075" s="203" t="s">
        <v>15710</v>
      </c>
      <c r="D7075" s="203" t="s">
        <v>11</v>
      </c>
      <c r="E7075" s="204" t="s">
        <v>15711</v>
      </c>
      <c r="F7075" s="49" t="s">
        <v>1291</v>
      </c>
      <c r="G7075" s="203">
        <v>1</v>
      </c>
      <c r="H7075" s="203" t="s">
        <v>15712</v>
      </c>
      <c r="I7075" s="205" t="s">
        <v>1840</v>
      </c>
      <c r="J7075" s="208"/>
      <c r="K7075" s="203">
        <v>14</v>
      </c>
      <c r="L7075" s="207" t="s">
        <v>827</v>
      </c>
      <c r="M7075" s="208" t="s">
        <v>1449</v>
      </c>
      <c r="N7075" s="209">
        <f t="shared" si="0"/>
        <v>2026</v>
      </c>
      <c r="O7075" s="210">
        <f t="shared" si="1"/>
        <v>2</v>
      </c>
      <c r="P7075" s="211" t="str">
        <f>IFERROR(VLOOKUP(F7075,연간집계!D:E,2,FALSE),"")</f>
        <v>PCMS_벽걸이1단캘린더</v>
      </c>
    </row>
    <row r="7076" spans="1:16" ht="12.75">
      <c r="A7076" s="201">
        <v>46066.581666666665</v>
      </c>
      <c r="B7076" s="202">
        <v>46066</v>
      </c>
      <c r="C7076" s="203" t="s">
        <v>15713</v>
      </c>
      <c r="D7076" s="203" t="s">
        <v>11</v>
      </c>
      <c r="E7076" s="204" t="s">
        <v>15711</v>
      </c>
      <c r="F7076" s="49" t="s">
        <v>1291</v>
      </c>
      <c r="G7076" s="203">
        <v>1</v>
      </c>
      <c r="H7076" s="203" t="s">
        <v>15712</v>
      </c>
      <c r="I7076" s="205" t="s">
        <v>1840</v>
      </c>
      <c r="J7076" s="208"/>
      <c r="K7076" s="203">
        <v>14</v>
      </c>
      <c r="L7076" s="207" t="s">
        <v>827</v>
      </c>
      <c r="M7076" s="208" t="s">
        <v>1449</v>
      </c>
      <c r="N7076" s="209">
        <f t="shared" si="0"/>
        <v>2026</v>
      </c>
      <c r="O7076" s="210">
        <f t="shared" si="1"/>
        <v>2</v>
      </c>
      <c r="P7076" s="211" t="str">
        <f>IFERROR(VLOOKUP(F7076,연간집계!D:E,2,FALSE),"")</f>
        <v>PCMS_벽걸이1단캘린더</v>
      </c>
    </row>
    <row r="7077" spans="1:16" ht="12.75">
      <c r="A7077" s="201">
        <v>46066.581678240742</v>
      </c>
      <c r="B7077" s="202">
        <v>46066</v>
      </c>
      <c r="C7077" s="203" t="s">
        <v>15714</v>
      </c>
      <c r="D7077" s="203" t="s">
        <v>11</v>
      </c>
      <c r="E7077" s="204" t="s">
        <v>15711</v>
      </c>
      <c r="F7077" s="49" t="s">
        <v>1291</v>
      </c>
      <c r="G7077" s="203">
        <v>1</v>
      </c>
      <c r="H7077" s="203" t="s">
        <v>15712</v>
      </c>
      <c r="I7077" s="205" t="s">
        <v>1840</v>
      </c>
      <c r="J7077" s="208"/>
      <c r="K7077" s="203">
        <v>14</v>
      </c>
      <c r="L7077" s="207" t="s">
        <v>827</v>
      </c>
      <c r="M7077" s="208" t="s">
        <v>1449</v>
      </c>
      <c r="N7077" s="209">
        <f t="shared" si="0"/>
        <v>2026</v>
      </c>
      <c r="O7077" s="210">
        <f t="shared" si="1"/>
        <v>2</v>
      </c>
      <c r="P7077" s="211" t="str">
        <f>IFERROR(VLOOKUP(F7077,연간집계!D:E,2,FALSE),"")</f>
        <v>PCMS_벽걸이1단캘린더</v>
      </c>
    </row>
    <row r="7078" spans="1:16" ht="12.75">
      <c r="A7078" s="201">
        <v>46066.581689814811</v>
      </c>
      <c r="B7078" s="202">
        <v>46066</v>
      </c>
      <c r="C7078" s="203" t="s">
        <v>15715</v>
      </c>
      <c r="D7078" s="203" t="s">
        <v>11</v>
      </c>
      <c r="E7078" s="204" t="s">
        <v>15711</v>
      </c>
      <c r="F7078" s="49" t="s">
        <v>1291</v>
      </c>
      <c r="G7078" s="203">
        <v>1</v>
      </c>
      <c r="H7078" s="203" t="s">
        <v>15712</v>
      </c>
      <c r="I7078" s="205" t="s">
        <v>1840</v>
      </c>
      <c r="J7078" s="208"/>
      <c r="K7078" s="203">
        <v>14</v>
      </c>
      <c r="L7078" s="207" t="s">
        <v>827</v>
      </c>
      <c r="M7078" s="208" t="s">
        <v>1449</v>
      </c>
      <c r="N7078" s="209">
        <f t="shared" si="0"/>
        <v>2026</v>
      </c>
      <c r="O7078" s="210">
        <f t="shared" si="1"/>
        <v>2</v>
      </c>
      <c r="P7078" s="211" t="str">
        <f>IFERROR(VLOOKUP(F7078,연간집계!D:E,2,FALSE),"")</f>
        <v>PCMS_벽걸이1단캘린더</v>
      </c>
    </row>
    <row r="7079" spans="1:16" ht="12.75">
      <c r="A7079" s="201">
        <v>46066.581701388888</v>
      </c>
      <c r="B7079" s="202">
        <v>46066</v>
      </c>
      <c r="C7079" s="203" t="s">
        <v>15716</v>
      </c>
      <c r="D7079" s="203" t="s">
        <v>11</v>
      </c>
      <c r="E7079" s="204" t="s">
        <v>15711</v>
      </c>
      <c r="F7079" s="49" t="s">
        <v>1291</v>
      </c>
      <c r="G7079" s="203">
        <v>1</v>
      </c>
      <c r="H7079" s="203" t="s">
        <v>15712</v>
      </c>
      <c r="I7079" s="205" t="s">
        <v>1840</v>
      </c>
      <c r="J7079" s="208"/>
      <c r="K7079" s="203">
        <v>14</v>
      </c>
      <c r="L7079" s="207" t="s">
        <v>827</v>
      </c>
      <c r="M7079" s="208" t="s">
        <v>1449</v>
      </c>
      <c r="N7079" s="209">
        <f t="shared" si="0"/>
        <v>2026</v>
      </c>
      <c r="O7079" s="210">
        <f t="shared" si="1"/>
        <v>2</v>
      </c>
      <c r="P7079" s="211" t="str">
        <f>IFERROR(VLOOKUP(F7079,연간집계!D:E,2,FALSE),"")</f>
        <v>PCMS_벽걸이1단캘린더</v>
      </c>
    </row>
    <row r="7080" spans="1:16" ht="12.75">
      <c r="A7080" s="201">
        <v>46066.581712962965</v>
      </c>
      <c r="B7080" s="202">
        <v>46066</v>
      </c>
      <c r="C7080" s="203" t="s">
        <v>15717</v>
      </c>
      <c r="D7080" s="203" t="s">
        <v>11</v>
      </c>
      <c r="E7080" s="204" t="s">
        <v>15711</v>
      </c>
      <c r="F7080" s="49" t="s">
        <v>1291</v>
      </c>
      <c r="G7080" s="203">
        <v>1</v>
      </c>
      <c r="H7080" s="203" t="s">
        <v>15712</v>
      </c>
      <c r="I7080" s="205" t="s">
        <v>1840</v>
      </c>
      <c r="J7080" s="208"/>
      <c r="K7080" s="203">
        <v>14</v>
      </c>
      <c r="L7080" s="207" t="s">
        <v>827</v>
      </c>
      <c r="M7080" s="208" t="s">
        <v>1449</v>
      </c>
      <c r="N7080" s="209">
        <f t="shared" si="0"/>
        <v>2026</v>
      </c>
      <c r="O7080" s="210">
        <f t="shared" si="1"/>
        <v>2</v>
      </c>
      <c r="P7080" s="211" t="str">
        <f>IFERROR(VLOOKUP(F7080,연간집계!D:E,2,FALSE),"")</f>
        <v>PCMS_벽걸이1단캘린더</v>
      </c>
    </row>
    <row r="7081" spans="1:16" ht="12.75">
      <c r="A7081" s="201">
        <v>46066.581724537034</v>
      </c>
      <c r="B7081" s="202">
        <v>46066</v>
      </c>
      <c r="C7081" s="203" t="s">
        <v>15718</v>
      </c>
      <c r="D7081" s="203" t="s">
        <v>11</v>
      </c>
      <c r="E7081" s="204" t="s">
        <v>15711</v>
      </c>
      <c r="F7081" s="49" t="s">
        <v>1291</v>
      </c>
      <c r="G7081" s="203">
        <v>1</v>
      </c>
      <c r="H7081" s="203" t="s">
        <v>15712</v>
      </c>
      <c r="I7081" s="205" t="s">
        <v>1840</v>
      </c>
      <c r="J7081" s="208"/>
      <c r="K7081" s="203">
        <v>14</v>
      </c>
      <c r="L7081" s="207" t="s">
        <v>827</v>
      </c>
      <c r="M7081" s="208" t="s">
        <v>1449</v>
      </c>
      <c r="N7081" s="209">
        <f t="shared" si="0"/>
        <v>2026</v>
      </c>
      <c r="O7081" s="210">
        <f t="shared" si="1"/>
        <v>2</v>
      </c>
      <c r="P7081" s="211" t="str">
        <f>IFERROR(VLOOKUP(F7081,연간집계!D:E,2,FALSE),"")</f>
        <v>PCMS_벽걸이1단캘린더</v>
      </c>
    </row>
    <row r="7082" spans="1:16" ht="12.75">
      <c r="A7082" s="201">
        <v>46066.596550925926</v>
      </c>
      <c r="B7082" s="202">
        <v>46066</v>
      </c>
      <c r="C7082" s="203" t="s">
        <v>15719</v>
      </c>
      <c r="D7082" s="203" t="s">
        <v>11</v>
      </c>
      <c r="E7082" s="204" t="s">
        <v>15720</v>
      </c>
      <c r="F7082" s="49" t="s">
        <v>1284</v>
      </c>
      <c r="G7082" s="203">
        <v>1</v>
      </c>
      <c r="H7082" s="203" t="s">
        <v>15721</v>
      </c>
      <c r="I7082" s="205" t="s">
        <v>4631</v>
      </c>
      <c r="J7082" s="208"/>
      <c r="K7082" s="203">
        <v>26</v>
      </c>
      <c r="L7082" s="207" t="s">
        <v>827</v>
      </c>
      <c r="M7082" s="208" t="s">
        <v>1514</v>
      </c>
      <c r="N7082" s="209">
        <f t="shared" si="0"/>
        <v>2026</v>
      </c>
      <c r="O7082" s="210">
        <f t="shared" si="1"/>
        <v>2</v>
      </c>
      <c r="P7082" s="211" t="str">
        <f>IFERROR(VLOOKUP(F7082,연간집계!D:E,2,FALSE),"")</f>
        <v>PCMS_스탠다드캘린더</v>
      </c>
    </row>
    <row r="7083" spans="1:16" ht="12.75">
      <c r="A7083" s="201">
        <v>46066.605520833335</v>
      </c>
      <c r="B7083" s="202">
        <v>46066</v>
      </c>
      <c r="C7083" s="203" t="s">
        <v>15722</v>
      </c>
      <c r="D7083" s="203" t="s">
        <v>11</v>
      </c>
      <c r="E7083" s="204" t="s">
        <v>15723</v>
      </c>
      <c r="F7083" s="49" t="s">
        <v>1074</v>
      </c>
      <c r="G7083" s="203">
        <v>1</v>
      </c>
      <c r="H7083" s="203" t="s">
        <v>750</v>
      </c>
      <c r="I7083" s="205" t="s">
        <v>1440</v>
      </c>
      <c r="J7083" s="208" t="s">
        <v>1791</v>
      </c>
      <c r="K7083" s="203">
        <v>48</v>
      </c>
      <c r="L7083" s="207" t="s">
        <v>827</v>
      </c>
      <c r="M7083" s="208" t="s">
        <v>1612</v>
      </c>
      <c r="N7083" s="209">
        <f t="shared" si="0"/>
        <v>2026</v>
      </c>
      <c r="O7083" s="210">
        <f t="shared" si="1"/>
        <v>2</v>
      </c>
      <c r="P7083" s="211" t="str">
        <f>IFERROR(VLOOKUP(F7083,연간집계!D:E,2,FALSE),"")</f>
        <v>레더북 (로얄와인)</v>
      </c>
    </row>
    <row r="7084" spans="1:16" ht="12.75">
      <c r="A7084" s="201">
        <v>46066.620613425926</v>
      </c>
      <c r="B7084" s="202">
        <v>46066</v>
      </c>
      <c r="C7084" s="203" t="s">
        <v>15724</v>
      </c>
      <c r="D7084" s="203" t="s">
        <v>11</v>
      </c>
      <c r="E7084" s="204" t="s">
        <v>15725</v>
      </c>
      <c r="F7084" s="49" t="s">
        <v>1247</v>
      </c>
      <c r="G7084" s="203">
        <v>1</v>
      </c>
      <c r="H7084" s="203" t="s">
        <v>1555</v>
      </c>
      <c r="I7084" s="205" t="s">
        <v>1501</v>
      </c>
      <c r="J7084" s="208"/>
      <c r="K7084" s="203">
        <v>48</v>
      </c>
      <c r="L7084" s="207" t="s">
        <v>828</v>
      </c>
      <c r="M7084" s="208" t="s">
        <v>1436</v>
      </c>
      <c r="N7084" s="209">
        <f t="shared" si="0"/>
        <v>2026</v>
      </c>
      <c r="O7084" s="210">
        <f t="shared" si="1"/>
        <v>2</v>
      </c>
      <c r="P7084" s="211" t="str">
        <f>IFERROR(VLOOKUP(F7084,연간집계!D:E,2,FALSE),"")</f>
        <v>모바일 포토북 197 (여행)</v>
      </c>
    </row>
    <row r="7085" spans="1:16" ht="12.75">
      <c r="A7085" s="201">
        <v>46066.635555555556</v>
      </c>
      <c r="B7085" s="202">
        <v>46066</v>
      </c>
      <c r="C7085" s="203" t="s">
        <v>15726</v>
      </c>
      <c r="D7085" s="203" t="s">
        <v>11</v>
      </c>
      <c r="E7085" s="204" t="s">
        <v>15727</v>
      </c>
      <c r="F7085" s="49" t="s">
        <v>1058</v>
      </c>
      <c r="G7085" s="203">
        <v>1</v>
      </c>
      <c r="H7085" s="203" t="s">
        <v>5314</v>
      </c>
      <c r="I7085" s="205" t="s">
        <v>1440</v>
      </c>
      <c r="J7085" s="208"/>
      <c r="K7085" s="203">
        <v>84</v>
      </c>
      <c r="L7085" s="207" t="s">
        <v>827</v>
      </c>
      <c r="M7085" s="208" t="s">
        <v>1449</v>
      </c>
      <c r="N7085" s="209">
        <f t="shared" si="0"/>
        <v>2026</v>
      </c>
      <c r="O7085" s="210">
        <f t="shared" si="1"/>
        <v>2</v>
      </c>
      <c r="P7085" s="211" t="str">
        <f>IFERROR(VLOOKUP(F7085,연간집계!D:E,2,FALSE),"")</f>
        <v>프리북 150 (하드)</v>
      </c>
    </row>
    <row r="7086" spans="1:16" ht="12.75">
      <c r="A7086" s="201">
        <v>46066.635567129626</v>
      </c>
      <c r="B7086" s="202">
        <v>46066</v>
      </c>
      <c r="C7086" s="203" t="s">
        <v>15728</v>
      </c>
      <c r="D7086" s="203" t="s">
        <v>11</v>
      </c>
      <c r="E7086" s="204" t="s">
        <v>15727</v>
      </c>
      <c r="F7086" s="49" t="s">
        <v>1058</v>
      </c>
      <c r="G7086" s="203">
        <v>1</v>
      </c>
      <c r="H7086" s="203" t="s">
        <v>5314</v>
      </c>
      <c r="I7086" s="205" t="s">
        <v>1440</v>
      </c>
      <c r="J7086" s="208"/>
      <c r="K7086" s="203">
        <v>112</v>
      </c>
      <c r="L7086" s="207" t="s">
        <v>827</v>
      </c>
      <c r="M7086" s="208" t="s">
        <v>1449</v>
      </c>
      <c r="N7086" s="209">
        <f t="shared" si="0"/>
        <v>2026</v>
      </c>
      <c r="O7086" s="210">
        <f t="shared" si="1"/>
        <v>2</v>
      </c>
      <c r="P7086" s="211" t="str">
        <f>IFERROR(VLOOKUP(F7086,연간집계!D:E,2,FALSE),"")</f>
        <v>프리북 150 (하드)</v>
      </c>
    </row>
    <row r="7087" spans="1:16" ht="12.75">
      <c r="A7087" s="201">
        <v>46066.63858796296</v>
      </c>
      <c r="B7087" s="202">
        <v>46066</v>
      </c>
      <c r="C7087" s="203" t="s">
        <v>15729</v>
      </c>
      <c r="D7087" s="203" t="s">
        <v>11</v>
      </c>
      <c r="E7087" s="204" t="s">
        <v>15730</v>
      </c>
      <c r="F7087" s="49" t="s">
        <v>981</v>
      </c>
      <c r="G7087" s="203">
        <v>1</v>
      </c>
      <c r="H7087" s="203" t="s">
        <v>15731</v>
      </c>
      <c r="I7087" s="205" t="s">
        <v>2275</v>
      </c>
      <c r="J7087" s="208"/>
      <c r="K7087" s="203">
        <v>106</v>
      </c>
      <c r="L7087" s="207" t="s">
        <v>827</v>
      </c>
      <c r="M7087" s="208" t="s">
        <v>1436</v>
      </c>
      <c r="N7087" s="209">
        <f t="shared" si="0"/>
        <v>2026</v>
      </c>
      <c r="O7087" s="210">
        <f t="shared" si="1"/>
        <v>2</v>
      </c>
      <c r="P7087" s="211" t="str">
        <f>IFERROR(VLOOKUP(F7087,연간집계!D:E,2,FALSE),"")</f>
        <v>워크샵북</v>
      </c>
    </row>
    <row r="7088" spans="1:16" ht="12.75">
      <c r="A7088" s="201">
        <v>46066.67114583333</v>
      </c>
      <c r="B7088" s="202">
        <v>46066</v>
      </c>
      <c r="C7088" s="203" t="s">
        <v>15732</v>
      </c>
      <c r="D7088" s="203" t="s">
        <v>11</v>
      </c>
      <c r="E7088" s="204" t="s">
        <v>15733</v>
      </c>
      <c r="F7088" s="49" t="s">
        <v>838</v>
      </c>
      <c r="G7088" s="203">
        <v>7</v>
      </c>
      <c r="H7088" s="203" t="s">
        <v>3221</v>
      </c>
      <c r="I7088" s="205" t="s">
        <v>1453</v>
      </c>
      <c r="J7088" s="208"/>
      <c r="K7088" s="203">
        <v>24</v>
      </c>
      <c r="L7088" s="207" t="s">
        <v>827</v>
      </c>
      <c r="M7088" s="208" t="s">
        <v>1493</v>
      </c>
      <c r="N7088" s="209">
        <f t="shared" si="0"/>
        <v>2026</v>
      </c>
      <c r="O7088" s="210">
        <f t="shared" si="1"/>
        <v>2</v>
      </c>
      <c r="P7088" s="211" t="str">
        <f>IFERROR(VLOOKUP(F7088,연간집계!D:E,2,FALSE),"")</f>
        <v>스탠다드 포토북 6*8 (하드/무광)</v>
      </c>
    </row>
    <row r="7089" spans="1:16" ht="12.75">
      <c r="A7089" s="201">
        <v>46066.72483796296</v>
      </c>
      <c r="B7089" s="202">
        <v>46066</v>
      </c>
      <c r="C7089" s="203" t="s">
        <v>15734</v>
      </c>
      <c r="D7089" s="203" t="s">
        <v>11</v>
      </c>
      <c r="E7089" s="204" t="s">
        <v>15735</v>
      </c>
      <c r="F7089" s="49" t="s">
        <v>1304</v>
      </c>
      <c r="G7089" s="203">
        <v>1</v>
      </c>
      <c r="H7089" s="203" t="s">
        <v>15736</v>
      </c>
      <c r="I7089" s="205" t="s">
        <v>4666</v>
      </c>
      <c r="J7089" s="208" t="s">
        <v>1850</v>
      </c>
      <c r="K7089" s="203">
        <v>1</v>
      </c>
      <c r="L7089" s="207" t="s">
        <v>827</v>
      </c>
      <c r="M7089" s="208" t="s">
        <v>1645</v>
      </c>
      <c r="N7089" s="209">
        <f t="shared" si="0"/>
        <v>2026</v>
      </c>
      <c r="O7089" s="210">
        <f t="shared" si="1"/>
        <v>2</v>
      </c>
      <c r="P7089" s="211" t="str">
        <f>IFERROR(VLOOKUP(F7089,연간집계!D:E,2,FALSE),"")</f>
        <v>PCMS_우드스탠드아크릴액자</v>
      </c>
    </row>
    <row r="7090" spans="1:16" ht="12.75">
      <c r="A7090" s="201">
        <v>46066.739884259259</v>
      </c>
      <c r="B7090" s="202">
        <v>46066</v>
      </c>
      <c r="C7090" s="203" t="s">
        <v>15737</v>
      </c>
      <c r="D7090" s="203" t="s">
        <v>11</v>
      </c>
      <c r="E7090" s="204" t="s">
        <v>15738</v>
      </c>
      <c r="F7090" s="49" t="s">
        <v>838</v>
      </c>
      <c r="G7090" s="203">
        <v>1</v>
      </c>
      <c r="H7090" s="203" t="s">
        <v>15739</v>
      </c>
      <c r="I7090" s="205" t="s">
        <v>1501</v>
      </c>
      <c r="J7090" s="208"/>
      <c r="K7090" s="203">
        <v>24</v>
      </c>
      <c r="L7090" s="207" t="s">
        <v>827</v>
      </c>
      <c r="M7090" s="208" t="s">
        <v>1449</v>
      </c>
      <c r="N7090" s="209">
        <f t="shared" si="0"/>
        <v>2026</v>
      </c>
      <c r="O7090" s="210">
        <f t="shared" si="1"/>
        <v>2</v>
      </c>
      <c r="P7090" s="211" t="str">
        <f>IFERROR(VLOOKUP(F7090,연간집계!D:E,2,FALSE),"")</f>
        <v>스탠다드 포토북 6*8 (하드/무광)</v>
      </c>
    </row>
    <row r="7091" spans="1:16" ht="12.75">
      <c r="A7091" s="201">
        <v>46066.764097222222</v>
      </c>
      <c r="B7091" s="202">
        <v>46066</v>
      </c>
      <c r="C7091" s="203" t="s">
        <v>15740</v>
      </c>
      <c r="D7091" s="203" t="s">
        <v>11</v>
      </c>
      <c r="E7091" s="204" t="s">
        <v>15741</v>
      </c>
      <c r="F7091" s="49" t="s">
        <v>1362</v>
      </c>
      <c r="G7091" s="203">
        <v>1</v>
      </c>
      <c r="H7091" s="203" t="s">
        <v>15742</v>
      </c>
      <c r="I7091" s="205" t="s">
        <v>1440</v>
      </c>
      <c r="J7091" s="208"/>
      <c r="K7091" s="203">
        <v>7</v>
      </c>
      <c r="L7091" s="207" t="s">
        <v>827</v>
      </c>
      <c r="M7091" s="208" t="s">
        <v>1541</v>
      </c>
      <c r="N7091" s="209">
        <f t="shared" si="0"/>
        <v>2026</v>
      </c>
      <c r="O7091" s="210">
        <f t="shared" si="1"/>
        <v>2</v>
      </c>
      <c r="P7091" s="211" t="str">
        <f>IFERROR(VLOOKUP(F7091,연간집계!D:E,2,FALSE),"")</f>
        <v>PCMS_포스터 210 (무광)</v>
      </c>
    </row>
    <row r="7092" spans="1:16" ht="12.75">
      <c r="A7092" s="201">
        <v>46066.764108796298</v>
      </c>
      <c r="B7092" s="202">
        <v>46066</v>
      </c>
      <c r="C7092" s="203" t="s">
        <v>15743</v>
      </c>
      <c r="D7092" s="203" t="s">
        <v>11</v>
      </c>
      <c r="E7092" s="204" t="s">
        <v>15741</v>
      </c>
      <c r="F7092" s="49" t="s">
        <v>1304</v>
      </c>
      <c r="G7092" s="203">
        <v>1</v>
      </c>
      <c r="H7092" s="203" t="s">
        <v>15742</v>
      </c>
      <c r="I7092" s="205" t="s">
        <v>15744</v>
      </c>
      <c r="J7092" s="208" t="s">
        <v>3047</v>
      </c>
      <c r="K7092" s="203">
        <v>1</v>
      </c>
      <c r="L7092" s="207" t="s">
        <v>827</v>
      </c>
      <c r="M7092" s="208" t="s">
        <v>1541</v>
      </c>
      <c r="N7092" s="209">
        <f t="shared" si="0"/>
        <v>2026</v>
      </c>
      <c r="O7092" s="210">
        <f t="shared" si="1"/>
        <v>2</v>
      </c>
      <c r="P7092" s="211" t="str">
        <f>IFERROR(VLOOKUP(F7092,연간집계!D:E,2,FALSE),"")</f>
        <v>PCMS_우드스탠드아크릴액자</v>
      </c>
    </row>
    <row r="7093" spans="1:16" ht="12.75">
      <c r="A7093" s="201">
        <v>46066.805555555555</v>
      </c>
      <c r="B7093" s="202">
        <v>46066</v>
      </c>
      <c r="C7093" s="203" t="s">
        <v>15745</v>
      </c>
      <c r="D7093" s="203" t="s">
        <v>11</v>
      </c>
      <c r="E7093" s="204" t="s">
        <v>15746</v>
      </c>
      <c r="F7093" s="49" t="s">
        <v>843</v>
      </c>
      <c r="G7093" s="203">
        <v>1</v>
      </c>
      <c r="H7093" s="203" t="s">
        <v>15156</v>
      </c>
      <c r="I7093" s="205" t="s">
        <v>1453</v>
      </c>
      <c r="J7093" s="208"/>
      <c r="K7093" s="203">
        <v>34</v>
      </c>
      <c r="L7093" s="207" t="s">
        <v>827</v>
      </c>
      <c r="M7093" s="208" t="s">
        <v>1436</v>
      </c>
      <c r="N7093" s="209">
        <f t="shared" si="0"/>
        <v>2026</v>
      </c>
      <c r="O7093" s="210">
        <f t="shared" si="1"/>
        <v>2</v>
      </c>
      <c r="P7093" s="211" t="str">
        <f>IFERROR(VLOOKUP(F7093,연간집계!D:E,2,FALSE),"")</f>
        <v>스탠다드 포토북 8*11 (소프트/무광)</v>
      </c>
    </row>
    <row r="7094" spans="1:16" ht="12.75">
      <c r="A7094" s="201">
        <v>46066.986041666663</v>
      </c>
      <c r="B7094" s="202">
        <v>46066</v>
      </c>
      <c r="C7094" s="203" t="s">
        <v>15747</v>
      </c>
      <c r="D7094" s="203" t="s">
        <v>11</v>
      </c>
      <c r="E7094" s="204" t="s">
        <v>15748</v>
      </c>
      <c r="F7094" s="49" t="s">
        <v>1304</v>
      </c>
      <c r="G7094" s="203">
        <v>1</v>
      </c>
      <c r="H7094" s="203" t="s">
        <v>15749</v>
      </c>
      <c r="I7094" s="205" t="s">
        <v>15750</v>
      </c>
      <c r="J7094" s="208" t="s">
        <v>1850</v>
      </c>
      <c r="K7094" s="203">
        <v>1</v>
      </c>
      <c r="L7094" s="207" t="s">
        <v>828</v>
      </c>
      <c r="M7094" s="208" t="s">
        <v>1481</v>
      </c>
      <c r="N7094" s="209">
        <f t="shared" si="0"/>
        <v>2026</v>
      </c>
      <c r="O7094" s="210">
        <f t="shared" si="1"/>
        <v>2</v>
      </c>
      <c r="P7094" s="211" t="str">
        <f>IFERROR(VLOOKUP(F7094,연간집계!D:E,2,FALSE),"")</f>
        <v>PCMS_우드스탠드아크릴액자</v>
      </c>
    </row>
    <row r="7095" spans="1:16" ht="12.75">
      <c r="A7095" s="201">
        <v>46066.98605324074</v>
      </c>
      <c r="B7095" s="202">
        <v>46066</v>
      </c>
      <c r="C7095" s="203" t="s">
        <v>15751</v>
      </c>
      <c r="D7095" s="203" t="s">
        <v>11</v>
      </c>
      <c r="E7095" s="204" t="s">
        <v>15748</v>
      </c>
      <c r="F7095" s="49" t="s">
        <v>1247</v>
      </c>
      <c r="G7095" s="203">
        <v>1</v>
      </c>
      <c r="H7095" s="203" t="s">
        <v>15749</v>
      </c>
      <c r="I7095" s="205" t="s">
        <v>1556</v>
      </c>
      <c r="J7095" s="208"/>
      <c r="K7095" s="203">
        <v>24</v>
      </c>
      <c r="L7095" s="207" t="s">
        <v>828</v>
      </c>
      <c r="M7095" s="208" t="s">
        <v>1436</v>
      </c>
      <c r="N7095" s="209">
        <f t="shared" si="0"/>
        <v>2026</v>
      </c>
      <c r="O7095" s="210">
        <f t="shared" si="1"/>
        <v>2</v>
      </c>
      <c r="P7095" s="211" t="str">
        <f>IFERROR(VLOOKUP(F7095,연간집계!D:E,2,FALSE),"")</f>
        <v>모바일 포토북 197 (여행)</v>
      </c>
    </row>
    <row r="7096" spans="1:16" ht="12.75">
      <c r="A7096" s="201">
        <v>46067.02480324074</v>
      </c>
      <c r="B7096" s="202">
        <v>46067</v>
      </c>
      <c r="C7096" s="203" t="s">
        <v>15752</v>
      </c>
      <c r="D7096" s="203" t="s">
        <v>11</v>
      </c>
      <c r="E7096" s="204" t="s">
        <v>15753</v>
      </c>
      <c r="F7096" s="49" t="s">
        <v>1304</v>
      </c>
      <c r="G7096" s="203">
        <v>1</v>
      </c>
      <c r="H7096" s="203" t="s">
        <v>6384</v>
      </c>
      <c r="I7096" s="205" t="s">
        <v>1440</v>
      </c>
      <c r="J7096" s="208" t="s">
        <v>1850</v>
      </c>
      <c r="K7096" s="203">
        <v>1</v>
      </c>
      <c r="L7096" s="207" t="s">
        <v>828</v>
      </c>
      <c r="M7096" s="208" t="s">
        <v>1645</v>
      </c>
      <c r="N7096" s="209">
        <f t="shared" si="0"/>
        <v>2026</v>
      </c>
      <c r="O7096" s="210">
        <f t="shared" si="1"/>
        <v>2</v>
      </c>
      <c r="P7096" s="211" t="str">
        <f>IFERROR(VLOOKUP(F7096,연간집계!D:E,2,FALSE),"")</f>
        <v>PCMS_우드스탠드아크릴액자</v>
      </c>
    </row>
    <row r="7097" spans="1:16" ht="12.75">
      <c r="A7097" s="201">
        <v>46067.089918981481</v>
      </c>
      <c r="B7097" s="202">
        <v>46067</v>
      </c>
      <c r="C7097" s="203" t="s">
        <v>15754</v>
      </c>
      <c r="D7097" s="203" t="s">
        <v>11</v>
      </c>
      <c r="E7097" s="204" t="s">
        <v>15755</v>
      </c>
      <c r="F7097" s="49" t="s">
        <v>1284</v>
      </c>
      <c r="G7097" s="203">
        <v>1</v>
      </c>
      <c r="H7097" s="203" t="s">
        <v>15756</v>
      </c>
      <c r="I7097" s="205" t="s">
        <v>4943</v>
      </c>
      <c r="J7097" s="208"/>
      <c r="K7097" s="203">
        <v>26</v>
      </c>
      <c r="L7097" s="207" t="s">
        <v>827</v>
      </c>
      <c r="M7097" s="208" t="s">
        <v>1471</v>
      </c>
      <c r="N7097" s="209">
        <f t="shared" si="0"/>
        <v>2026</v>
      </c>
      <c r="O7097" s="210">
        <f t="shared" si="1"/>
        <v>2</v>
      </c>
      <c r="P7097" s="211" t="str">
        <f>IFERROR(VLOOKUP(F7097,연간집계!D:E,2,FALSE),"")</f>
        <v>PCMS_스탠다드캘린더</v>
      </c>
    </row>
    <row r="7098" spans="1:16" ht="12.75">
      <c r="A7098" s="201">
        <v>46067.172777777778</v>
      </c>
      <c r="B7098" s="202">
        <v>46067</v>
      </c>
      <c r="C7098" s="203" t="s">
        <v>15757</v>
      </c>
      <c r="D7098" s="203" t="s">
        <v>11</v>
      </c>
      <c r="E7098" s="204" t="s">
        <v>15758</v>
      </c>
      <c r="F7098" s="49" t="s">
        <v>856</v>
      </c>
      <c r="G7098" s="203">
        <v>1</v>
      </c>
      <c r="H7098" s="203" t="s">
        <v>15759</v>
      </c>
      <c r="I7098" s="205" t="s">
        <v>1440</v>
      </c>
      <c r="J7098" s="208"/>
      <c r="K7098" s="203">
        <v>42</v>
      </c>
      <c r="L7098" s="207" t="s">
        <v>827</v>
      </c>
      <c r="M7098" s="208" t="s">
        <v>1541</v>
      </c>
      <c r="N7098" s="209">
        <f t="shared" si="0"/>
        <v>2026</v>
      </c>
      <c r="O7098" s="210">
        <f t="shared" si="1"/>
        <v>2</v>
      </c>
      <c r="P7098" s="211" t="str">
        <f>IFERROR(VLOOKUP(F7098,연간집계!D:E,2,FALSE),"")</f>
        <v>스탠다드 포토북 8*8 (하드/무광)</v>
      </c>
    </row>
    <row r="7099" spans="1:16" ht="12.75">
      <c r="A7099" s="201">
        <v>46067.499780092592</v>
      </c>
      <c r="B7099" s="202">
        <v>46067</v>
      </c>
      <c r="C7099" s="203" t="s">
        <v>15760</v>
      </c>
      <c r="D7099" s="203" t="s">
        <v>11</v>
      </c>
      <c r="E7099" s="204" t="s">
        <v>15761</v>
      </c>
      <c r="F7099" s="49" t="s">
        <v>847</v>
      </c>
      <c r="G7099" s="203">
        <v>1</v>
      </c>
      <c r="H7099" s="203" t="s">
        <v>15762</v>
      </c>
      <c r="I7099" s="205" t="s">
        <v>8608</v>
      </c>
      <c r="J7099" s="208"/>
      <c r="K7099" s="203">
        <v>24</v>
      </c>
      <c r="L7099" s="207" t="s">
        <v>827</v>
      </c>
      <c r="M7099" s="208" t="s">
        <v>2261</v>
      </c>
      <c r="N7099" s="209">
        <f t="shared" si="0"/>
        <v>2026</v>
      </c>
      <c r="O7099" s="210">
        <f t="shared" si="1"/>
        <v>2</v>
      </c>
      <c r="P7099" s="211" t="str">
        <f>IFERROR(VLOOKUP(F7099,연간집계!D:E,2,FALSE),"")</f>
        <v>스탠다드 포토북 8*11 (하드/무광)</v>
      </c>
    </row>
    <row r="7100" spans="1:16" ht="12.75">
      <c r="A7100" s="201">
        <v>46067.499803240738</v>
      </c>
      <c r="B7100" s="202">
        <v>46067</v>
      </c>
      <c r="C7100" s="203" t="s">
        <v>15763</v>
      </c>
      <c r="D7100" s="203" t="s">
        <v>11</v>
      </c>
      <c r="E7100" s="204" t="s">
        <v>15761</v>
      </c>
      <c r="F7100" s="49" t="s">
        <v>847</v>
      </c>
      <c r="G7100" s="203">
        <v>1</v>
      </c>
      <c r="H7100" s="203" t="s">
        <v>15762</v>
      </c>
      <c r="I7100" s="205" t="s">
        <v>8608</v>
      </c>
      <c r="J7100" s="208"/>
      <c r="K7100" s="203">
        <v>24</v>
      </c>
      <c r="L7100" s="207" t="s">
        <v>827</v>
      </c>
      <c r="M7100" s="208" t="s">
        <v>2261</v>
      </c>
      <c r="N7100" s="209">
        <f t="shared" si="0"/>
        <v>2026</v>
      </c>
      <c r="O7100" s="210">
        <f t="shared" si="1"/>
        <v>2</v>
      </c>
      <c r="P7100" s="211" t="str">
        <f>IFERROR(VLOOKUP(F7100,연간집계!D:E,2,FALSE),"")</f>
        <v>스탠다드 포토북 8*11 (하드/무광)</v>
      </c>
    </row>
    <row r="7101" spans="1:16" ht="12.75">
      <c r="A7101" s="201">
        <v>46067.499814814815</v>
      </c>
      <c r="B7101" s="202">
        <v>46067</v>
      </c>
      <c r="C7101" s="203" t="s">
        <v>15764</v>
      </c>
      <c r="D7101" s="203" t="s">
        <v>11</v>
      </c>
      <c r="E7101" s="204" t="s">
        <v>15761</v>
      </c>
      <c r="F7101" s="49" t="s">
        <v>847</v>
      </c>
      <c r="G7101" s="203">
        <v>1</v>
      </c>
      <c r="H7101" s="203" t="s">
        <v>15762</v>
      </c>
      <c r="I7101" s="205" t="s">
        <v>8608</v>
      </c>
      <c r="J7101" s="208"/>
      <c r="K7101" s="203">
        <v>24</v>
      </c>
      <c r="L7101" s="207" t="s">
        <v>827</v>
      </c>
      <c r="M7101" s="208" t="s">
        <v>2261</v>
      </c>
      <c r="N7101" s="209">
        <f t="shared" si="0"/>
        <v>2026</v>
      </c>
      <c r="O7101" s="210">
        <f t="shared" si="1"/>
        <v>2</v>
      </c>
      <c r="P7101" s="211" t="str">
        <f>IFERROR(VLOOKUP(F7101,연간집계!D:E,2,FALSE),"")</f>
        <v>스탠다드 포토북 8*11 (하드/무광)</v>
      </c>
    </row>
    <row r="7102" spans="1:16" ht="12.75">
      <c r="A7102" s="201">
        <v>46067.556076388886</v>
      </c>
      <c r="B7102" s="202">
        <v>46067</v>
      </c>
      <c r="C7102" s="203" t="s">
        <v>15765</v>
      </c>
      <c r="D7102" s="203" t="s">
        <v>11</v>
      </c>
      <c r="E7102" s="204" t="s">
        <v>15766</v>
      </c>
      <c r="F7102" s="49" t="s">
        <v>849</v>
      </c>
      <c r="G7102" s="203">
        <v>5</v>
      </c>
      <c r="H7102" s="203" t="s">
        <v>15767</v>
      </c>
      <c r="I7102" s="205" t="s">
        <v>1483</v>
      </c>
      <c r="J7102" s="208"/>
      <c r="K7102" s="203">
        <v>44</v>
      </c>
      <c r="L7102" s="207" t="s">
        <v>827</v>
      </c>
      <c r="M7102" s="208" t="s">
        <v>5021</v>
      </c>
      <c r="N7102" s="209">
        <f t="shared" si="0"/>
        <v>2026</v>
      </c>
      <c r="O7102" s="210">
        <f t="shared" si="1"/>
        <v>2</v>
      </c>
      <c r="P7102" s="211" t="str">
        <f>IFERROR(VLOOKUP(F7102,연간집계!D:E,2,FALSE),"")</f>
        <v>스탠다드 포토북 8*11 (하드/유광)</v>
      </c>
    </row>
    <row r="7103" spans="1:16" ht="12.75">
      <c r="A7103" s="201">
        <v>46067.606435185182</v>
      </c>
      <c r="B7103" s="202">
        <v>46067</v>
      </c>
      <c r="C7103" s="203" t="s">
        <v>15768</v>
      </c>
      <c r="D7103" s="203" t="s">
        <v>11</v>
      </c>
      <c r="E7103" s="204" t="s">
        <v>15769</v>
      </c>
      <c r="F7103" s="49" t="s">
        <v>838</v>
      </c>
      <c r="G7103" s="203">
        <v>1</v>
      </c>
      <c r="H7103" s="203" t="s">
        <v>393</v>
      </c>
      <c r="I7103" s="205" t="s">
        <v>1440</v>
      </c>
      <c r="J7103" s="208"/>
      <c r="K7103" s="203">
        <v>24</v>
      </c>
      <c r="L7103" s="207" t="s">
        <v>827</v>
      </c>
      <c r="M7103" s="208" t="s">
        <v>1436</v>
      </c>
      <c r="N7103" s="209">
        <f t="shared" si="0"/>
        <v>2026</v>
      </c>
      <c r="O7103" s="210">
        <f t="shared" si="1"/>
        <v>2</v>
      </c>
      <c r="P7103" s="211" t="str">
        <f>IFERROR(VLOOKUP(F7103,연간집계!D:E,2,FALSE),"")</f>
        <v>스탠다드 포토북 6*8 (하드/무광)</v>
      </c>
    </row>
    <row r="7104" spans="1:16" ht="12.75">
      <c r="A7104" s="201">
        <v>46067.609409722223</v>
      </c>
      <c r="B7104" s="202">
        <v>46067</v>
      </c>
      <c r="C7104" s="203" t="s">
        <v>15770</v>
      </c>
      <c r="D7104" s="203" t="s">
        <v>11</v>
      </c>
      <c r="E7104" s="204" t="s">
        <v>15771</v>
      </c>
      <c r="F7104" s="49" t="s">
        <v>838</v>
      </c>
      <c r="G7104" s="203">
        <v>2</v>
      </c>
      <c r="H7104" s="203" t="s">
        <v>15772</v>
      </c>
      <c r="I7104" s="205" t="s">
        <v>1510</v>
      </c>
      <c r="J7104" s="208"/>
      <c r="K7104" s="203">
        <v>24</v>
      </c>
      <c r="L7104" s="207" t="s">
        <v>827</v>
      </c>
      <c r="M7104" s="208" t="s">
        <v>1436</v>
      </c>
      <c r="N7104" s="209">
        <f t="shared" si="0"/>
        <v>2026</v>
      </c>
      <c r="O7104" s="210">
        <f t="shared" si="1"/>
        <v>2</v>
      </c>
      <c r="P7104" s="211" t="str">
        <f>IFERROR(VLOOKUP(F7104,연간집계!D:E,2,FALSE),"")</f>
        <v>스탠다드 포토북 6*8 (하드/무광)</v>
      </c>
    </row>
    <row r="7105" spans="1:16" ht="12.75">
      <c r="A7105" s="201">
        <v>46067.644942129627</v>
      </c>
      <c r="B7105" s="202">
        <v>46067</v>
      </c>
      <c r="C7105" s="203" t="s">
        <v>15773</v>
      </c>
      <c r="D7105" s="203" t="s">
        <v>11</v>
      </c>
      <c r="E7105" s="204" t="s">
        <v>15774</v>
      </c>
      <c r="F7105" s="49" t="s">
        <v>838</v>
      </c>
      <c r="G7105" s="203">
        <v>1</v>
      </c>
      <c r="H7105" s="203" t="s">
        <v>15775</v>
      </c>
      <c r="I7105" s="205" t="s">
        <v>1440</v>
      </c>
      <c r="J7105" s="208"/>
      <c r="K7105" s="203">
        <v>70</v>
      </c>
      <c r="L7105" s="207" t="s">
        <v>827</v>
      </c>
      <c r="M7105" s="208" t="s">
        <v>1541</v>
      </c>
      <c r="N7105" s="209">
        <f t="shared" si="0"/>
        <v>2026</v>
      </c>
      <c r="O7105" s="210">
        <f t="shared" si="1"/>
        <v>2</v>
      </c>
      <c r="P7105" s="211" t="str">
        <f>IFERROR(VLOOKUP(F7105,연간집계!D:E,2,FALSE),"")</f>
        <v>스탠다드 포토북 6*8 (하드/무광)</v>
      </c>
    </row>
    <row r="7106" spans="1:16" ht="12.75">
      <c r="A7106" s="201">
        <v>46067.674560185187</v>
      </c>
      <c r="B7106" s="202">
        <v>46067</v>
      </c>
      <c r="C7106" s="203" t="s">
        <v>15776</v>
      </c>
      <c r="D7106" s="203" t="s">
        <v>11</v>
      </c>
      <c r="E7106" s="204" t="s">
        <v>15777</v>
      </c>
      <c r="F7106" s="49" t="s">
        <v>847</v>
      </c>
      <c r="G7106" s="203">
        <v>1</v>
      </c>
      <c r="H7106" s="203" t="s">
        <v>15778</v>
      </c>
      <c r="I7106" s="205" t="s">
        <v>1453</v>
      </c>
      <c r="J7106" s="208"/>
      <c r="K7106" s="203">
        <v>42</v>
      </c>
      <c r="L7106" s="207" t="s">
        <v>827</v>
      </c>
      <c r="M7106" s="208" t="s">
        <v>1436</v>
      </c>
      <c r="N7106" s="209">
        <f t="shared" si="0"/>
        <v>2026</v>
      </c>
      <c r="O7106" s="210">
        <f t="shared" si="1"/>
        <v>2</v>
      </c>
      <c r="P7106" s="211" t="str">
        <f>IFERROR(VLOOKUP(F7106,연간집계!D:E,2,FALSE),"")</f>
        <v>스탠다드 포토북 8*11 (하드/무광)</v>
      </c>
    </row>
    <row r="7107" spans="1:16" ht="12.75">
      <c r="A7107" s="201">
        <v>46067.730891203704</v>
      </c>
      <c r="B7107" s="202">
        <v>46067</v>
      </c>
      <c r="C7107" s="203" t="s">
        <v>15779</v>
      </c>
      <c r="D7107" s="203" t="s">
        <v>11</v>
      </c>
      <c r="E7107" s="204" t="s">
        <v>15780</v>
      </c>
      <c r="F7107" s="49" t="s">
        <v>981</v>
      </c>
      <c r="G7107" s="203">
        <v>1</v>
      </c>
      <c r="H7107" s="203" t="s">
        <v>15781</v>
      </c>
      <c r="I7107" s="205" t="s">
        <v>1440</v>
      </c>
      <c r="J7107" s="208"/>
      <c r="K7107" s="203">
        <v>116</v>
      </c>
      <c r="L7107" s="207" t="s">
        <v>827</v>
      </c>
      <c r="M7107" s="208" t="s">
        <v>1497</v>
      </c>
      <c r="N7107" s="209">
        <f t="shared" si="0"/>
        <v>2026</v>
      </c>
      <c r="O7107" s="210">
        <f t="shared" si="1"/>
        <v>2</v>
      </c>
      <c r="P7107" s="211" t="str">
        <f>IFERROR(VLOOKUP(F7107,연간집계!D:E,2,FALSE),"")</f>
        <v>워크샵북</v>
      </c>
    </row>
    <row r="7108" spans="1:16" ht="12.75">
      <c r="A7108" s="201">
        <v>46067.730902777781</v>
      </c>
      <c r="B7108" s="202">
        <v>46067</v>
      </c>
      <c r="C7108" s="203" t="s">
        <v>15782</v>
      </c>
      <c r="D7108" s="203" t="s">
        <v>11</v>
      </c>
      <c r="E7108" s="204" t="s">
        <v>15783</v>
      </c>
      <c r="F7108" s="49" t="s">
        <v>838</v>
      </c>
      <c r="G7108" s="203">
        <v>1</v>
      </c>
      <c r="H7108" s="203" t="s">
        <v>15784</v>
      </c>
      <c r="I7108" s="205" t="s">
        <v>1435</v>
      </c>
      <c r="J7108" s="208"/>
      <c r="K7108" s="203">
        <v>24</v>
      </c>
      <c r="L7108" s="207" t="s">
        <v>827</v>
      </c>
      <c r="M7108" s="208" t="s">
        <v>1645</v>
      </c>
      <c r="N7108" s="209">
        <f t="shared" si="0"/>
        <v>2026</v>
      </c>
      <c r="O7108" s="210">
        <f t="shared" si="1"/>
        <v>2</v>
      </c>
      <c r="P7108" s="211" t="str">
        <f>IFERROR(VLOOKUP(F7108,연간집계!D:E,2,FALSE),"")</f>
        <v>스탠다드 포토북 6*8 (하드/무광)</v>
      </c>
    </row>
    <row r="7109" spans="1:16" ht="12.75">
      <c r="A7109" s="201">
        <v>46067.870034722226</v>
      </c>
      <c r="B7109" s="202">
        <v>46067</v>
      </c>
      <c r="C7109" s="203" t="s">
        <v>15785</v>
      </c>
      <c r="D7109" s="203" t="s">
        <v>11</v>
      </c>
      <c r="E7109" s="204" t="s">
        <v>15786</v>
      </c>
      <c r="F7109" s="49" t="s">
        <v>880</v>
      </c>
      <c r="G7109" s="203">
        <v>1</v>
      </c>
      <c r="H7109" s="203" t="s">
        <v>4054</v>
      </c>
      <c r="I7109" s="205" t="s">
        <v>1440</v>
      </c>
      <c r="J7109" s="208" t="s">
        <v>10966</v>
      </c>
      <c r="K7109" s="203">
        <v>76</v>
      </c>
      <c r="L7109" s="207" t="s">
        <v>827</v>
      </c>
      <c r="M7109" s="208" t="s">
        <v>1436</v>
      </c>
      <c r="N7109" s="209">
        <f t="shared" si="0"/>
        <v>2026</v>
      </c>
      <c r="O7109" s="210">
        <f t="shared" si="1"/>
        <v>2</v>
      </c>
      <c r="P7109" s="211" t="str">
        <f>IFERROR(VLOOKUP(F7109,연간집계!D:E,2,FALSE),"")</f>
        <v>레코드북 150</v>
      </c>
    </row>
    <row r="7110" spans="1:16" ht="12.75">
      <c r="A7110" s="201">
        <v>46067.870046296295</v>
      </c>
      <c r="B7110" s="202">
        <v>46067</v>
      </c>
      <c r="C7110" s="203" t="s">
        <v>15787</v>
      </c>
      <c r="D7110" s="203" t="s">
        <v>11</v>
      </c>
      <c r="E7110" s="204" t="s">
        <v>15786</v>
      </c>
      <c r="F7110" s="49" t="s">
        <v>1383</v>
      </c>
      <c r="G7110" s="203">
        <v>1</v>
      </c>
      <c r="H7110" s="203" t="s">
        <v>4054</v>
      </c>
      <c r="I7110" s="205" t="s">
        <v>1638</v>
      </c>
      <c r="J7110" s="208"/>
      <c r="K7110" s="203">
        <v>2</v>
      </c>
      <c r="L7110" s="207" t="s">
        <v>827</v>
      </c>
      <c r="M7110" s="208" t="s">
        <v>1436</v>
      </c>
      <c r="N7110" s="209">
        <f t="shared" si="0"/>
        <v>2026</v>
      </c>
      <c r="O7110" s="210">
        <f t="shared" si="1"/>
        <v>2</v>
      </c>
      <c r="P7110" s="211" t="str">
        <f>IFERROR(VLOOKUP(F7110,연간집계!D:E,2,FALSE),"")</f>
        <v>오늘필름 (무광)</v>
      </c>
    </row>
    <row r="7111" spans="1:16" ht="12.75">
      <c r="A7111" s="201">
        <v>46067.988553240742</v>
      </c>
      <c r="B7111" s="202">
        <v>46067</v>
      </c>
      <c r="C7111" s="203" t="s">
        <v>15788</v>
      </c>
      <c r="D7111" s="203" t="s">
        <v>11</v>
      </c>
      <c r="E7111" s="204" t="s">
        <v>15789</v>
      </c>
      <c r="F7111" s="49" t="s">
        <v>969</v>
      </c>
      <c r="G7111" s="203">
        <v>1</v>
      </c>
      <c r="H7111" s="203" t="s">
        <v>15790</v>
      </c>
      <c r="I7111" s="205" t="s">
        <v>1901</v>
      </c>
      <c r="J7111" s="208" t="s">
        <v>1902</v>
      </c>
      <c r="K7111" s="203">
        <v>48</v>
      </c>
      <c r="L7111" s="207" t="s">
        <v>827</v>
      </c>
      <c r="M7111" s="208" t="s">
        <v>1436</v>
      </c>
      <c r="N7111" s="209">
        <f t="shared" si="0"/>
        <v>2026</v>
      </c>
      <c r="O7111" s="210">
        <f t="shared" si="1"/>
        <v>2</v>
      </c>
      <c r="P7111" s="211" t="str">
        <f>IFERROR(VLOOKUP(F7111,연간집계!D:E,2,FALSE),"")</f>
        <v>시티북 210 (소프트/46p)</v>
      </c>
    </row>
    <row r="7112" spans="1:16" ht="12.75">
      <c r="A7112" s="201">
        <v>46068.012245370373</v>
      </c>
      <c r="B7112" s="202">
        <v>46068</v>
      </c>
      <c r="C7112" s="203" t="s">
        <v>15791</v>
      </c>
      <c r="D7112" s="203" t="s">
        <v>11</v>
      </c>
      <c r="E7112" s="204" t="s">
        <v>15792</v>
      </c>
      <c r="F7112" s="49" t="s">
        <v>847</v>
      </c>
      <c r="G7112" s="203">
        <v>1</v>
      </c>
      <c r="H7112" s="203" t="s">
        <v>15793</v>
      </c>
      <c r="I7112" s="205" t="s">
        <v>1501</v>
      </c>
      <c r="J7112" s="208"/>
      <c r="K7112" s="203">
        <v>68</v>
      </c>
      <c r="L7112" s="207" t="s">
        <v>827</v>
      </c>
      <c r="M7112" s="208" t="s">
        <v>1436</v>
      </c>
      <c r="N7112" s="209">
        <f t="shared" si="0"/>
        <v>2026</v>
      </c>
      <c r="O7112" s="210">
        <f t="shared" si="1"/>
        <v>2</v>
      </c>
      <c r="P7112" s="211" t="str">
        <f>IFERROR(VLOOKUP(F7112,연간집계!D:E,2,FALSE),"")</f>
        <v>스탠다드 포토북 8*11 (하드/무광)</v>
      </c>
    </row>
    <row r="7113" spans="1:16" ht="12.75">
      <c r="A7113" s="201">
        <v>46068.021145833336</v>
      </c>
      <c r="B7113" s="202">
        <v>46068</v>
      </c>
      <c r="C7113" s="203" t="s">
        <v>15794</v>
      </c>
      <c r="D7113" s="203" t="s">
        <v>11</v>
      </c>
      <c r="E7113" s="204" t="s">
        <v>15795</v>
      </c>
      <c r="F7113" s="49" t="s">
        <v>856</v>
      </c>
      <c r="G7113" s="203">
        <v>1</v>
      </c>
      <c r="H7113" s="203" t="s">
        <v>15796</v>
      </c>
      <c r="I7113" s="205" t="s">
        <v>1440</v>
      </c>
      <c r="J7113" s="208"/>
      <c r="K7113" s="203">
        <v>42</v>
      </c>
      <c r="L7113" s="207" t="s">
        <v>827</v>
      </c>
      <c r="M7113" s="208" t="s">
        <v>1436</v>
      </c>
      <c r="N7113" s="209">
        <f t="shared" si="0"/>
        <v>2026</v>
      </c>
      <c r="O7113" s="210">
        <f t="shared" si="1"/>
        <v>2</v>
      </c>
      <c r="P7113" s="211" t="str">
        <f>IFERROR(VLOOKUP(F7113,연간집계!D:E,2,FALSE),"")</f>
        <v>스탠다드 포토북 8*8 (하드/무광)</v>
      </c>
    </row>
    <row r="7114" spans="1:16" ht="12.75">
      <c r="A7114" s="201">
        <v>46068.272905092592</v>
      </c>
      <c r="B7114" s="202">
        <v>46068</v>
      </c>
      <c r="C7114" s="203" t="s">
        <v>15797</v>
      </c>
      <c r="D7114" s="203" t="s">
        <v>11</v>
      </c>
      <c r="E7114" s="204" t="s">
        <v>15798</v>
      </c>
      <c r="F7114" s="49" t="s">
        <v>981</v>
      </c>
      <c r="G7114" s="203">
        <v>1</v>
      </c>
      <c r="H7114" s="203" t="s">
        <v>15781</v>
      </c>
      <c r="I7114" s="205" t="s">
        <v>1440</v>
      </c>
      <c r="J7114" s="208"/>
      <c r="K7114" s="203">
        <v>120</v>
      </c>
      <c r="L7114" s="207" t="s">
        <v>827</v>
      </c>
      <c r="M7114" s="208" t="s">
        <v>1497</v>
      </c>
      <c r="N7114" s="209">
        <f t="shared" si="0"/>
        <v>2026</v>
      </c>
      <c r="O7114" s="210">
        <f t="shared" si="1"/>
        <v>2</v>
      </c>
      <c r="P7114" s="211" t="str">
        <f>IFERROR(VLOOKUP(F7114,연간집계!D:E,2,FALSE),"")</f>
        <v>워크샵북</v>
      </c>
    </row>
    <row r="7115" spans="1:16" ht="12.75">
      <c r="A7115" s="201">
        <v>46068.465416666666</v>
      </c>
      <c r="B7115" s="202">
        <v>46068</v>
      </c>
      <c r="C7115" s="203" t="s">
        <v>15799</v>
      </c>
      <c r="D7115" s="203" t="s">
        <v>11</v>
      </c>
      <c r="E7115" s="204" t="s">
        <v>15800</v>
      </c>
      <c r="F7115" s="49" t="s">
        <v>865</v>
      </c>
      <c r="G7115" s="203">
        <v>1</v>
      </c>
      <c r="H7115" s="203" t="s">
        <v>15801</v>
      </c>
      <c r="I7115" s="205" t="s">
        <v>1440</v>
      </c>
      <c r="J7115" s="208"/>
      <c r="K7115" s="203">
        <v>24</v>
      </c>
      <c r="L7115" s="207" t="s">
        <v>827</v>
      </c>
      <c r="M7115" s="208" t="s">
        <v>1436</v>
      </c>
      <c r="N7115" s="209">
        <f t="shared" si="0"/>
        <v>2026</v>
      </c>
      <c r="O7115" s="210">
        <f t="shared" si="1"/>
        <v>2</v>
      </c>
      <c r="P7115" s="211" t="str">
        <f>IFERROR(VLOOKUP(F7115,연간집계!D:E,2,FALSE),"")</f>
        <v>스탠다드 포토북 8*6 (하드/무광)</v>
      </c>
    </row>
    <row r="7116" spans="1:16" ht="12.75">
      <c r="A7116" s="201">
        <v>46068.6252662037</v>
      </c>
      <c r="B7116" s="202">
        <v>46068</v>
      </c>
      <c r="C7116" s="203" t="s">
        <v>15802</v>
      </c>
      <c r="D7116" s="203" t="s">
        <v>11</v>
      </c>
      <c r="E7116" s="204" t="s">
        <v>15803</v>
      </c>
      <c r="F7116" s="49" t="s">
        <v>1240</v>
      </c>
      <c r="G7116" s="203">
        <v>1</v>
      </c>
      <c r="H7116" s="203" t="s">
        <v>3166</v>
      </c>
      <c r="I7116" s="205" t="s">
        <v>1440</v>
      </c>
      <c r="J7116" s="208"/>
      <c r="K7116" s="203">
        <v>48</v>
      </c>
      <c r="L7116" s="207" t="s">
        <v>828</v>
      </c>
      <c r="M7116" s="208" t="s">
        <v>1449</v>
      </c>
      <c r="N7116" s="209">
        <f t="shared" si="0"/>
        <v>2026</v>
      </c>
      <c r="O7116" s="210">
        <f t="shared" si="1"/>
        <v>2</v>
      </c>
      <c r="P7116" s="211" t="str">
        <f>IFERROR(VLOOKUP(F7116,연간집계!D:E,2,FALSE),"")</f>
        <v>모바일 포토북 197 (베이비)</v>
      </c>
    </row>
    <row r="7117" spans="1:16" ht="12.75">
      <c r="A7117" s="201">
        <v>46068.640543981484</v>
      </c>
      <c r="B7117" s="202">
        <v>46068</v>
      </c>
      <c r="C7117" s="203" t="s">
        <v>15804</v>
      </c>
      <c r="D7117" s="203" t="s">
        <v>11</v>
      </c>
      <c r="E7117" s="204" t="s">
        <v>15805</v>
      </c>
      <c r="F7117" s="49" t="s">
        <v>1051</v>
      </c>
      <c r="G7117" s="203">
        <v>1</v>
      </c>
      <c r="H7117" s="203" t="s">
        <v>14058</v>
      </c>
      <c r="I7117" s="205" t="s">
        <v>1440</v>
      </c>
      <c r="J7117" s="208"/>
      <c r="K7117" s="203">
        <v>100</v>
      </c>
      <c r="L7117" s="207" t="s">
        <v>827</v>
      </c>
      <c r="M7117" s="208" t="s">
        <v>1436</v>
      </c>
      <c r="N7117" s="209">
        <f t="shared" si="0"/>
        <v>2026</v>
      </c>
      <c r="O7117" s="210">
        <f t="shared" si="1"/>
        <v>2</v>
      </c>
      <c r="P7117" s="211" t="str">
        <f>IFERROR(VLOOKUP(F7117,연간집계!D:E,2,FALSE),"")</f>
        <v>프리북A4 (하드)</v>
      </c>
    </row>
    <row r="7118" spans="1:16" ht="12.75">
      <c r="A7118" s="201">
        <v>46068.682037037041</v>
      </c>
      <c r="B7118" s="202">
        <v>46068</v>
      </c>
      <c r="C7118" s="203" t="s">
        <v>15806</v>
      </c>
      <c r="D7118" s="203" t="s">
        <v>11</v>
      </c>
      <c r="E7118" s="204" t="s">
        <v>15807</v>
      </c>
      <c r="F7118" s="49" t="s">
        <v>856</v>
      </c>
      <c r="G7118" s="203">
        <v>1</v>
      </c>
      <c r="H7118" s="203" t="s">
        <v>1761</v>
      </c>
      <c r="I7118" s="205" t="s">
        <v>2144</v>
      </c>
      <c r="J7118" s="208"/>
      <c r="K7118" s="203">
        <v>80</v>
      </c>
      <c r="L7118" s="207" t="s">
        <v>827</v>
      </c>
      <c r="M7118" s="208" t="s">
        <v>1436</v>
      </c>
      <c r="N7118" s="209">
        <f t="shared" si="0"/>
        <v>2026</v>
      </c>
      <c r="O7118" s="210">
        <f t="shared" si="1"/>
        <v>2</v>
      </c>
      <c r="P7118" s="211" t="str">
        <f>IFERROR(VLOOKUP(F7118,연간집계!D:E,2,FALSE),"")</f>
        <v>스탠다드 포토북 8*8 (하드/무광)</v>
      </c>
    </row>
    <row r="7119" spans="1:16" ht="12.75">
      <c r="A7119" s="201">
        <v>46068.750150462962</v>
      </c>
      <c r="B7119" s="202">
        <v>46068</v>
      </c>
      <c r="C7119" s="203" t="s">
        <v>15808</v>
      </c>
      <c r="D7119" s="203" t="s">
        <v>11</v>
      </c>
      <c r="E7119" s="204" t="s">
        <v>15809</v>
      </c>
      <c r="F7119" s="49" t="s">
        <v>74</v>
      </c>
      <c r="G7119" s="203">
        <v>1</v>
      </c>
      <c r="H7119" s="203" t="s">
        <v>15810</v>
      </c>
      <c r="I7119" s="205" t="s">
        <v>1762</v>
      </c>
      <c r="J7119" s="208" t="s">
        <v>1444</v>
      </c>
      <c r="K7119" s="203">
        <v>58</v>
      </c>
      <c r="L7119" s="207" t="s">
        <v>827</v>
      </c>
      <c r="M7119" s="208" t="s">
        <v>1436</v>
      </c>
      <c r="N7119" s="209">
        <f t="shared" si="0"/>
        <v>2026</v>
      </c>
      <c r="O7119" s="210">
        <f t="shared" si="1"/>
        <v>2</v>
      </c>
      <c r="P7119" s="211" t="str">
        <f>IFERROR(VLOOKUP(F7119,연간집계!D:E,2,FALSE),"")</f>
        <v>포토그랩스pro 210</v>
      </c>
    </row>
    <row r="7120" spans="1:16" ht="12.75">
      <c r="A7120" s="201">
        <v>46068.877453703702</v>
      </c>
      <c r="B7120" s="202">
        <v>46068</v>
      </c>
      <c r="C7120" s="203" t="s">
        <v>15811</v>
      </c>
      <c r="D7120" s="203" t="s">
        <v>11</v>
      </c>
      <c r="E7120" s="204" t="s">
        <v>15812</v>
      </c>
      <c r="F7120" s="49" t="s">
        <v>1308</v>
      </c>
      <c r="G7120" s="203">
        <v>1</v>
      </c>
      <c r="H7120" s="203" t="s">
        <v>15813</v>
      </c>
      <c r="I7120" s="205" t="s">
        <v>1668</v>
      </c>
      <c r="J7120" s="208" t="s">
        <v>3344</v>
      </c>
      <c r="K7120" s="203">
        <v>1</v>
      </c>
      <c r="L7120" s="207" t="s">
        <v>827</v>
      </c>
      <c r="M7120" s="208" t="s">
        <v>1645</v>
      </c>
      <c r="N7120" s="209">
        <f t="shared" si="0"/>
        <v>2026</v>
      </c>
      <c r="O7120" s="210">
        <f t="shared" si="1"/>
        <v>2</v>
      </c>
      <c r="P7120" s="211" t="str">
        <f>IFERROR(VLOOKUP(F7120,연간집계!D:E,2,FALSE),"")</f>
        <v>심플액자 305_블랙</v>
      </c>
    </row>
    <row r="7121" spans="1:16" ht="12.75">
      <c r="A7121" s="201">
        <v>46068.907083333332</v>
      </c>
      <c r="B7121" s="202">
        <v>46068</v>
      </c>
      <c r="C7121" s="203" t="s">
        <v>15814</v>
      </c>
      <c r="D7121" s="203" t="s">
        <v>11</v>
      </c>
      <c r="E7121" s="204" t="s">
        <v>15815</v>
      </c>
      <c r="F7121" s="49" t="s">
        <v>1318</v>
      </c>
      <c r="G7121" s="203">
        <v>1</v>
      </c>
      <c r="H7121" s="203" t="s">
        <v>15816</v>
      </c>
      <c r="I7121" s="205" t="s">
        <v>1668</v>
      </c>
      <c r="J7121" s="208" t="s">
        <v>1787</v>
      </c>
      <c r="K7121" s="203">
        <v>1</v>
      </c>
      <c r="L7121" s="207" t="s">
        <v>827</v>
      </c>
      <c r="M7121" s="208" t="s">
        <v>1460</v>
      </c>
      <c r="N7121" s="209">
        <f t="shared" si="0"/>
        <v>2026</v>
      </c>
      <c r="O7121" s="210">
        <f t="shared" si="1"/>
        <v>2</v>
      </c>
      <c r="P7121" s="211" t="str">
        <f>IFERROR(VLOOKUP(F7121,연간집계!D:E,2,FALSE),"")</f>
        <v>원목액자 203_브라운</v>
      </c>
    </row>
    <row r="7122" spans="1:16" ht="12.75">
      <c r="A7122" s="201">
        <v>46069.26290509259</v>
      </c>
      <c r="B7122" s="202">
        <v>46069</v>
      </c>
      <c r="C7122" s="203" t="s">
        <v>15817</v>
      </c>
      <c r="D7122" s="203" t="s">
        <v>11</v>
      </c>
      <c r="E7122" s="204" t="s">
        <v>15818</v>
      </c>
      <c r="F7122" s="49" t="s">
        <v>856</v>
      </c>
      <c r="G7122" s="203">
        <v>1</v>
      </c>
      <c r="H7122" s="203" t="s">
        <v>15819</v>
      </c>
      <c r="I7122" s="205" t="s">
        <v>1440</v>
      </c>
      <c r="J7122" s="208"/>
      <c r="K7122" s="203">
        <v>28</v>
      </c>
      <c r="L7122" s="207" t="s">
        <v>827</v>
      </c>
      <c r="M7122" s="208" t="s">
        <v>1481</v>
      </c>
      <c r="N7122" s="209">
        <f t="shared" si="0"/>
        <v>2026</v>
      </c>
      <c r="O7122" s="210">
        <f t="shared" si="1"/>
        <v>2</v>
      </c>
      <c r="P7122" s="211" t="str">
        <f>IFERROR(VLOOKUP(F7122,연간집계!D:E,2,FALSE),"")</f>
        <v>스탠다드 포토북 8*8 (하드/무광)</v>
      </c>
    </row>
    <row r="7123" spans="1:16" ht="12.75">
      <c r="A7123" s="201">
        <v>46069.372476851851</v>
      </c>
      <c r="B7123" s="202">
        <v>46069</v>
      </c>
      <c r="C7123" s="203" t="s">
        <v>15820</v>
      </c>
      <c r="D7123" s="203" t="s">
        <v>11</v>
      </c>
      <c r="E7123" s="204" t="s">
        <v>15821</v>
      </c>
      <c r="F7123" s="49" t="s">
        <v>972</v>
      </c>
      <c r="G7123" s="203">
        <v>1</v>
      </c>
      <c r="H7123" s="203" t="s">
        <v>15822</v>
      </c>
      <c r="I7123" s="205" t="s">
        <v>5809</v>
      </c>
      <c r="J7123" s="208" t="s">
        <v>5809</v>
      </c>
      <c r="K7123" s="203">
        <v>80</v>
      </c>
      <c r="L7123" s="207" t="s">
        <v>827</v>
      </c>
      <c r="M7123" s="208" t="s">
        <v>1436</v>
      </c>
      <c r="N7123" s="209">
        <f t="shared" si="0"/>
        <v>2026</v>
      </c>
      <c r="O7123" s="210">
        <f t="shared" si="1"/>
        <v>2</v>
      </c>
      <c r="P7123" s="211" t="str">
        <f>IFERROR(VLOOKUP(F7123,연간집계!D:E,2,FALSE),"")</f>
        <v>시티북 198 (쿠션하드/78p)</v>
      </c>
    </row>
    <row r="7124" spans="1:16" ht="12.75">
      <c r="A7124" s="201">
        <v>46069.384328703702</v>
      </c>
      <c r="B7124" s="202">
        <v>46069</v>
      </c>
      <c r="C7124" s="203" t="s">
        <v>15823</v>
      </c>
      <c r="D7124" s="203" t="s">
        <v>11</v>
      </c>
      <c r="E7124" s="204" t="s">
        <v>15824</v>
      </c>
      <c r="F7124" s="49" t="s">
        <v>1048</v>
      </c>
      <c r="G7124" s="203">
        <v>1</v>
      </c>
      <c r="H7124" s="203" t="s">
        <v>14262</v>
      </c>
      <c r="I7124" s="205" t="s">
        <v>1566</v>
      </c>
      <c r="J7124" s="208"/>
      <c r="K7124" s="203">
        <v>40</v>
      </c>
      <c r="L7124" s="207" t="s">
        <v>827</v>
      </c>
      <c r="M7124" s="208" t="s">
        <v>1436</v>
      </c>
      <c r="N7124" s="209">
        <f t="shared" si="0"/>
        <v>2026</v>
      </c>
      <c r="O7124" s="210">
        <f t="shared" si="1"/>
        <v>2</v>
      </c>
      <c r="P7124" s="211" t="str">
        <f>IFERROR(VLOOKUP(F7124,연간집계!D:E,2,FALSE),"")</f>
        <v>프리북와이드 (하드)</v>
      </c>
    </row>
    <row r="7125" spans="1:16" ht="12.75">
      <c r="A7125" s="201">
        <v>46069.396180555559</v>
      </c>
      <c r="B7125" s="202">
        <v>46069</v>
      </c>
      <c r="C7125" s="203" t="s">
        <v>15825</v>
      </c>
      <c r="D7125" s="203" t="s">
        <v>11</v>
      </c>
      <c r="E7125" s="204" t="s">
        <v>15826</v>
      </c>
      <c r="F7125" s="49" t="s">
        <v>981</v>
      </c>
      <c r="G7125" s="203">
        <v>1</v>
      </c>
      <c r="H7125" s="203" t="s">
        <v>15781</v>
      </c>
      <c r="I7125" s="205" t="s">
        <v>1440</v>
      </c>
      <c r="J7125" s="208"/>
      <c r="K7125" s="203">
        <v>120</v>
      </c>
      <c r="L7125" s="207" t="s">
        <v>827</v>
      </c>
      <c r="M7125" s="208" t="s">
        <v>1497</v>
      </c>
      <c r="N7125" s="209">
        <f t="shared" si="0"/>
        <v>2026</v>
      </c>
      <c r="O7125" s="210">
        <f t="shared" si="1"/>
        <v>2</v>
      </c>
      <c r="P7125" s="211" t="str">
        <f>IFERROR(VLOOKUP(F7125,연간집계!D:E,2,FALSE),"")</f>
        <v>워크샵북</v>
      </c>
    </row>
    <row r="7126" spans="1:16" ht="12.75">
      <c r="A7126" s="201">
        <v>46069.505937499998</v>
      </c>
      <c r="B7126" s="202">
        <v>46069</v>
      </c>
      <c r="C7126" s="203" t="s">
        <v>15827</v>
      </c>
      <c r="D7126" s="203" t="s">
        <v>11</v>
      </c>
      <c r="E7126" s="204" t="s">
        <v>15828</v>
      </c>
      <c r="F7126" s="49" t="s">
        <v>976</v>
      </c>
      <c r="G7126" s="203">
        <v>1</v>
      </c>
      <c r="H7126" s="203" t="s">
        <v>15829</v>
      </c>
      <c r="I7126" s="205" t="s">
        <v>2342</v>
      </c>
      <c r="J7126" s="208" t="s">
        <v>2342</v>
      </c>
      <c r="K7126" s="203">
        <v>80</v>
      </c>
      <c r="L7126" s="207" t="s">
        <v>827</v>
      </c>
      <c r="M7126" s="208" t="s">
        <v>1436</v>
      </c>
      <c r="N7126" s="209">
        <f t="shared" si="0"/>
        <v>2026</v>
      </c>
      <c r="O7126" s="210">
        <f t="shared" si="1"/>
        <v>2</v>
      </c>
      <c r="P7126" s="211" t="str">
        <f>IFERROR(VLOOKUP(F7126,연간집계!D:E,2,FALSE),"")</f>
        <v>시티북 198 (소프트/78p)</v>
      </c>
    </row>
    <row r="7127" spans="1:16" ht="12.75">
      <c r="A7127" s="201">
        <v>46069.668796296297</v>
      </c>
      <c r="B7127" s="202">
        <v>46069</v>
      </c>
      <c r="C7127" s="203" t="s">
        <v>15830</v>
      </c>
      <c r="D7127" s="203" t="s">
        <v>11</v>
      </c>
      <c r="E7127" s="204" t="s">
        <v>15831</v>
      </c>
      <c r="F7127" s="49" t="s">
        <v>1261</v>
      </c>
      <c r="G7127" s="203">
        <v>1</v>
      </c>
      <c r="H7127" s="203" t="s">
        <v>7771</v>
      </c>
      <c r="I7127" s="205" t="s">
        <v>1998</v>
      </c>
      <c r="J7127" s="208"/>
      <c r="K7127" s="203">
        <v>24</v>
      </c>
      <c r="L7127" s="207" t="s">
        <v>828</v>
      </c>
      <c r="M7127" s="208" t="s">
        <v>1502</v>
      </c>
      <c r="N7127" s="209">
        <f t="shared" si="0"/>
        <v>2026</v>
      </c>
      <c r="O7127" s="210">
        <f t="shared" si="1"/>
        <v>2</v>
      </c>
      <c r="P7127" s="211" t="str">
        <f>IFERROR(VLOOKUP(F7127,연간집계!D:E,2,FALSE),"")</f>
        <v>모바일 포토북 197 (커플)</v>
      </c>
    </row>
    <row r="7128" spans="1:16" ht="12.75">
      <c r="A7128" s="201">
        <v>46069.677685185183</v>
      </c>
      <c r="B7128" s="202">
        <v>46069</v>
      </c>
      <c r="C7128" s="203" t="s">
        <v>15832</v>
      </c>
      <c r="D7128" s="203" t="s">
        <v>11</v>
      </c>
      <c r="E7128" s="204" t="s">
        <v>15833</v>
      </c>
      <c r="F7128" s="49" t="s">
        <v>838</v>
      </c>
      <c r="G7128" s="203">
        <v>2</v>
      </c>
      <c r="H7128" s="203" t="s">
        <v>11578</v>
      </c>
      <c r="I7128" s="205" t="s">
        <v>1954</v>
      </c>
      <c r="J7128" s="208"/>
      <c r="K7128" s="203">
        <v>24</v>
      </c>
      <c r="L7128" s="207" t="s">
        <v>827</v>
      </c>
      <c r="M7128" s="208" t="s">
        <v>1502</v>
      </c>
      <c r="N7128" s="209">
        <f t="shared" si="0"/>
        <v>2026</v>
      </c>
      <c r="O7128" s="210">
        <f t="shared" si="1"/>
        <v>2</v>
      </c>
      <c r="P7128" s="211" t="str">
        <f>IFERROR(VLOOKUP(F7128,연간집계!D:E,2,FALSE),"")</f>
        <v>스탠다드 포토북 6*8 (하드/무광)</v>
      </c>
    </row>
    <row r="7129" spans="1:16" ht="12.75">
      <c r="A7129" s="201">
        <v>46069.692499999997</v>
      </c>
      <c r="B7129" s="202">
        <v>46069</v>
      </c>
      <c r="C7129" s="203" t="s">
        <v>15834</v>
      </c>
      <c r="D7129" s="203" t="s">
        <v>11</v>
      </c>
      <c r="E7129" s="204" t="s">
        <v>15835</v>
      </c>
      <c r="F7129" s="49" t="s">
        <v>838</v>
      </c>
      <c r="G7129" s="203">
        <v>1</v>
      </c>
      <c r="H7129" s="203" t="s">
        <v>15836</v>
      </c>
      <c r="I7129" s="205" t="s">
        <v>1440</v>
      </c>
      <c r="J7129" s="208"/>
      <c r="K7129" s="203">
        <v>42</v>
      </c>
      <c r="L7129" s="207" t="s">
        <v>827</v>
      </c>
      <c r="M7129" s="208" t="s">
        <v>1436</v>
      </c>
      <c r="N7129" s="209">
        <f t="shared" si="0"/>
        <v>2026</v>
      </c>
      <c r="O7129" s="210">
        <f t="shared" si="1"/>
        <v>2</v>
      </c>
      <c r="P7129" s="211" t="str">
        <f>IFERROR(VLOOKUP(F7129,연간집계!D:E,2,FALSE),"")</f>
        <v>스탠다드 포토북 6*8 (하드/무광)</v>
      </c>
    </row>
    <row r="7130" spans="1:16" ht="12.75">
      <c r="A7130" s="201">
        <v>46069.698437500003</v>
      </c>
      <c r="B7130" s="202">
        <v>46069</v>
      </c>
      <c r="C7130" s="203" t="s">
        <v>15837</v>
      </c>
      <c r="D7130" s="203" t="s">
        <v>11</v>
      </c>
      <c r="E7130" s="204" t="s">
        <v>15838</v>
      </c>
      <c r="F7130" s="49" t="s">
        <v>972</v>
      </c>
      <c r="G7130" s="203">
        <v>1</v>
      </c>
      <c r="H7130" s="203" t="s">
        <v>15839</v>
      </c>
      <c r="I7130" s="208" t="s">
        <v>7568</v>
      </c>
      <c r="J7130" s="208" t="s">
        <v>7568</v>
      </c>
      <c r="K7130" s="203">
        <v>80</v>
      </c>
      <c r="L7130" s="207" t="s">
        <v>827</v>
      </c>
      <c r="M7130" s="208" t="s">
        <v>1502</v>
      </c>
      <c r="N7130" s="209">
        <f t="shared" si="0"/>
        <v>2026</v>
      </c>
      <c r="O7130" s="210">
        <f t="shared" si="1"/>
        <v>2</v>
      </c>
      <c r="P7130" s="211" t="str">
        <f>IFERROR(VLOOKUP(F7130,연간집계!D:E,2,FALSE),"")</f>
        <v>시티북 198 (쿠션하드/78p)</v>
      </c>
    </row>
    <row r="7131" spans="1:16" ht="12.75">
      <c r="A7131" s="201">
        <v>46069.728321759256</v>
      </c>
      <c r="B7131" s="202">
        <v>46069</v>
      </c>
      <c r="C7131" s="203" t="s">
        <v>15840</v>
      </c>
      <c r="D7131" s="203" t="s">
        <v>11</v>
      </c>
      <c r="E7131" s="204" t="s">
        <v>15841</v>
      </c>
      <c r="F7131" s="49" t="s">
        <v>856</v>
      </c>
      <c r="G7131" s="203">
        <v>1</v>
      </c>
      <c r="H7131" s="203" t="s">
        <v>15842</v>
      </c>
      <c r="I7131" s="205" t="s">
        <v>1435</v>
      </c>
      <c r="J7131" s="208"/>
      <c r="K7131" s="203">
        <v>58</v>
      </c>
      <c r="L7131" s="207" t="s">
        <v>827</v>
      </c>
      <c r="M7131" s="208" t="s">
        <v>1436</v>
      </c>
      <c r="N7131" s="209">
        <f t="shared" si="0"/>
        <v>2026</v>
      </c>
      <c r="O7131" s="210">
        <f t="shared" si="1"/>
        <v>2</v>
      </c>
      <c r="P7131" s="211" t="str">
        <f>IFERROR(VLOOKUP(F7131,연간집계!D:E,2,FALSE),"")</f>
        <v>스탠다드 포토북 8*8 (하드/무광)</v>
      </c>
    </row>
    <row r="7132" spans="1:16" ht="12.75">
      <c r="A7132" s="201">
        <v>46069.728333333333</v>
      </c>
      <c r="B7132" s="202">
        <v>46069</v>
      </c>
      <c r="C7132" s="203" t="s">
        <v>15843</v>
      </c>
      <c r="D7132" s="203" t="s">
        <v>11</v>
      </c>
      <c r="E7132" s="204" t="s">
        <v>15841</v>
      </c>
      <c r="F7132" s="49" t="s">
        <v>856</v>
      </c>
      <c r="G7132" s="203">
        <v>1</v>
      </c>
      <c r="H7132" s="203" t="s">
        <v>15842</v>
      </c>
      <c r="I7132" s="205" t="s">
        <v>1556</v>
      </c>
      <c r="J7132" s="208"/>
      <c r="K7132" s="203">
        <v>40</v>
      </c>
      <c r="L7132" s="207" t="s">
        <v>827</v>
      </c>
      <c r="M7132" s="208" t="s">
        <v>1436</v>
      </c>
      <c r="N7132" s="209">
        <f t="shared" si="0"/>
        <v>2026</v>
      </c>
      <c r="O7132" s="210">
        <f t="shared" si="1"/>
        <v>2</v>
      </c>
      <c r="P7132" s="211" t="str">
        <f>IFERROR(VLOOKUP(F7132,연간집계!D:E,2,FALSE),"")</f>
        <v>스탠다드 포토북 8*8 (하드/무광)</v>
      </c>
    </row>
    <row r="7133" spans="1:16" ht="12.75">
      <c r="A7133" s="201">
        <v>46069.796423611115</v>
      </c>
      <c r="B7133" s="202">
        <v>46069</v>
      </c>
      <c r="C7133" s="203" t="s">
        <v>15844</v>
      </c>
      <c r="D7133" s="203" t="s">
        <v>11</v>
      </c>
      <c r="E7133" s="204" t="s">
        <v>15845</v>
      </c>
      <c r="F7133" s="49" t="s">
        <v>1051</v>
      </c>
      <c r="G7133" s="203">
        <v>1</v>
      </c>
      <c r="H7133" s="203" t="s">
        <v>15846</v>
      </c>
      <c r="I7133" s="205" t="s">
        <v>1440</v>
      </c>
      <c r="J7133" s="208"/>
      <c r="K7133" s="203">
        <v>68</v>
      </c>
      <c r="L7133" s="207" t="s">
        <v>827</v>
      </c>
      <c r="M7133" s="208" t="s">
        <v>1436</v>
      </c>
      <c r="N7133" s="209">
        <f t="shared" si="0"/>
        <v>2026</v>
      </c>
      <c r="O7133" s="210">
        <f t="shared" si="1"/>
        <v>2</v>
      </c>
      <c r="P7133" s="211" t="str">
        <f>IFERROR(VLOOKUP(F7133,연간집계!D:E,2,FALSE),"")</f>
        <v>프리북A4 (하드)</v>
      </c>
    </row>
    <row r="7134" spans="1:16" ht="12.75">
      <c r="A7134" s="201">
        <v>46069.850254629629</v>
      </c>
      <c r="B7134" s="202">
        <v>46069</v>
      </c>
      <c r="C7134" s="203" t="s">
        <v>15847</v>
      </c>
      <c r="D7134" s="203" t="s">
        <v>11</v>
      </c>
      <c r="E7134" s="204" t="s">
        <v>15848</v>
      </c>
      <c r="F7134" s="49" t="s">
        <v>1243</v>
      </c>
      <c r="G7134" s="203">
        <v>1</v>
      </c>
      <c r="H7134" s="203" t="s">
        <v>15849</v>
      </c>
      <c r="I7134" s="205" t="s">
        <v>1556</v>
      </c>
      <c r="J7134" s="208"/>
      <c r="K7134" s="203">
        <v>24</v>
      </c>
      <c r="L7134" s="207" t="s">
        <v>828</v>
      </c>
      <c r="M7134" s="208" t="s">
        <v>1493</v>
      </c>
      <c r="N7134" s="209">
        <f t="shared" si="0"/>
        <v>2026</v>
      </c>
      <c r="O7134" s="210">
        <f t="shared" si="1"/>
        <v>2</v>
      </c>
      <c r="P7134" s="211" t="str">
        <f>IFERROR(VLOOKUP(F7134,연간집계!D:E,2,FALSE),"")</f>
        <v>모바일 포토북 150 (여행)</v>
      </c>
    </row>
    <row r="7135" spans="1:16" ht="12.75">
      <c r="A7135" s="201">
        <v>46069.850266203706</v>
      </c>
      <c r="B7135" s="202">
        <v>46069</v>
      </c>
      <c r="C7135" s="203" t="s">
        <v>15850</v>
      </c>
      <c r="D7135" s="203" t="s">
        <v>11</v>
      </c>
      <c r="E7135" s="204" t="s">
        <v>15848</v>
      </c>
      <c r="F7135" s="49" t="s">
        <v>1412</v>
      </c>
      <c r="G7135" s="203">
        <v>4</v>
      </c>
      <c r="H7135" s="203" t="s">
        <v>15849</v>
      </c>
      <c r="I7135" s="205" t="s">
        <v>1440</v>
      </c>
      <c r="J7135" s="208"/>
      <c r="K7135" s="203">
        <v>1</v>
      </c>
      <c r="L7135" s="207" t="s">
        <v>828</v>
      </c>
      <c r="M7135" s="208" t="s">
        <v>1481</v>
      </c>
      <c r="N7135" s="209">
        <f t="shared" si="0"/>
        <v>2026</v>
      </c>
      <c r="O7135" s="210">
        <f t="shared" si="1"/>
        <v>2</v>
      </c>
      <c r="P7135" s="211" t="str">
        <f>IFERROR(VLOOKUP(F7135,연간집계!D:E,2,FALSE),"")</f>
        <v>모바일_포토노트</v>
      </c>
    </row>
    <row r="7136" spans="1:16" ht="12.75">
      <c r="A7136" s="201">
        <v>46069.862141203703</v>
      </c>
      <c r="B7136" s="202">
        <v>46069</v>
      </c>
      <c r="C7136" s="203" t="s">
        <v>15851</v>
      </c>
      <c r="D7136" s="203" t="s">
        <v>11</v>
      </c>
      <c r="E7136" s="204" t="s">
        <v>15852</v>
      </c>
      <c r="F7136" s="49" t="s">
        <v>880</v>
      </c>
      <c r="G7136" s="203">
        <v>1</v>
      </c>
      <c r="H7136" s="203" t="s">
        <v>15853</v>
      </c>
      <c r="I7136" s="205" t="s">
        <v>1440</v>
      </c>
      <c r="J7136" s="208" t="s">
        <v>8303</v>
      </c>
      <c r="K7136" s="203">
        <v>66</v>
      </c>
      <c r="L7136" s="207" t="s">
        <v>827</v>
      </c>
      <c r="M7136" s="208" t="s">
        <v>1541</v>
      </c>
      <c r="N7136" s="209">
        <f t="shared" si="0"/>
        <v>2026</v>
      </c>
      <c r="O7136" s="210">
        <f t="shared" si="1"/>
        <v>2</v>
      </c>
      <c r="P7136" s="211" t="str">
        <f>IFERROR(VLOOKUP(F7136,연간집계!D:E,2,FALSE),"")</f>
        <v>레코드북 150</v>
      </c>
    </row>
    <row r="7137" spans="1:16" ht="12.75">
      <c r="A7137" s="201">
        <v>46069.865115740744</v>
      </c>
      <c r="B7137" s="202">
        <v>46069</v>
      </c>
      <c r="C7137" s="203" t="s">
        <v>15854</v>
      </c>
      <c r="D7137" s="203" t="s">
        <v>11</v>
      </c>
      <c r="E7137" s="204" t="s">
        <v>15855</v>
      </c>
      <c r="F7137" s="49" t="s">
        <v>887</v>
      </c>
      <c r="G7137" s="203">
        <v>1</v>
      </c>
      <c r="H7137" s="203" t="s">
        <v>15839</v>
      </c>
      <c r="I7137" s="205" t="s">
        <v>1510</v>
      </c>
      <c r="J7137" s="208"/>
      <c r="K7137" s="203">
        <v>54</v>
      </c>
      <c r="L7137" s="207" t="s">
        <v>827</v>
      </c>
      <c r="M7137" s="208" t="s">
        <v>1436</v>
      </c>
      <c r="N7137" s="209">
        <f t="shared" si="0"/>
        <v>2026</v>
      </c>
      <c r="O7137" s="210">
        <f t="shared" si="1"/>
        <v>2</v>
      </c>
      <c r="P7137" s="211" t="str">
        <f>IFERROR(VLOOKUP(F7137,연간집계!D:E,2,FALSE),"")</f>
        <v>마이트립북 198</v>
      </c>
    </row>
    <row r="7138" spans="1:16" ht="12.75">
      <c r="A7138" s="201">
        <v>46069.871053240742</v>
      </c>
      <c r="B7138" s="202">
        <v>46069</v>
      </c>
      <c r="C7138" s="203" t="s">
        <v>15856</v>
      </c>
      <c r="D7138" s="203" t="s">
        <v>11</v>
      </c>
      <c r="E7138" s="204" t="s">
        <v>15857</v>
      </c>
      <c r="F7138" s="49" t="s">
        <v>972</v>
      </c>
      <c r="G7138" s="203">
        <v>1</v>
      </c>
      <c r="H7138" s="203" t="s">
        <v>3228</v>
      </c>
      <c r="I7138" s="208" t="s">
        <v>2882</v>
      </c>
      <c r="J7138" s="208" t="s">
        <v>2882</v>
      </c>
      <c r="K7138" s="203">
        <v>80</v>
      </c>
      <c r="L7138" s="207" t="s">
        <v>827</v>
      </c>
      <c r="M7138" s="208" t="s">
        <v>1436</v>
      </c>
      <c r="N7138" s="209">
        <f t="shared" si="0"/>
        <v>2026</v>
      </c>
      <c r="O7138" s="210">
        <f t="shared" si="1"/>
        <v>2</v>
      </c>
      <c r="P7138" s="211" t="str">
        <f>IFERROR(VLOOKUP(F7138,연간집계!D:E,2,FALSE),"")</f>
        <v>시티북 198 (쿠션하드/78p)</v>
      </c>
    </row>
    <row r="7139" spans="1:16" ht="12.75">
      <c r="A7139" s="201">
        <v>46069.909548611111</v>
      </c>
      <c r="B7139" s="202">
        <v>46069</v>
      </c>
      <c r="C7139" s="203" t="s">
        <v>15858</v>
      </c>
      <c r="D7139" s="203" t="s">
        <v>11</v>
      </c>
      <c r="E7139" s="204" t="s">
        <v>15859</v>
      </c>
      <c r="F7139" s="49" t="s">
        <v>858</v>
      </c>
      <c r="G7139" s="203">
        <v>1</v>
      </c>
      <c r="H7139" s="203" t="s">
        <v>2490</v>
      </c>
      <c r="I7139" s="205" t="s">
        <v>1556</v>
      </c>
      <c r="J7139" s="208"/>
      <c r="K7139" s="203">
        <v>30</v>
      </c>
      <c r="L7139" s="207" t="s">
        <v>827</v>
      </c>
      <c r="M7139" s="208" t="s">
        <v>1436</v>
      </c>
      <c r="N7139" s="209">
        <f t="shared" si="0"/>
        <v>2026</v>
      </c>
      <c r="O7139" s="210">
        <f t="shared" si="1"/>
        <v>2</v>
      </c>
      <c r="P7139" s="211" t="str">
        <f>IFERROR(VLOOKUP(F7139,연간집계!D:E,2,FALSE),"")</f>
        <v>스탠다드 포토북 8*8 (하드/유광)</v>
      </c>
    </row>
    <row r="7140" spans="1:16" ht="12.75">
      <c r="A7140" s="201">
        <v>46069.909560185188</v>
      </c>
      <c r="B7140" s="202">
        <v>46069</v>
      </c>
      <c r="C7140" s="203" t="s">
        <v>15860</v>
      </c>
      <c r="D7140" s="203" t="s">
        <v>11</v>
      </c>
      <c r="E7140" s="204" t="s">
        <v>15859</v>
      </c>
      <c r="F7140" s="49" t="s">
        <v>858</v>
      </c>
      <c r="G7140" s="203">
        <v>1</v>
      </c>
      <c r="H7140" s="203" t="s">
        <v>2490</v>
      </c>
      <c r="I7140" s="205" t="s">
        <v>1556</v>
      </c>
      <c r="J7140" s="208"/>
      <c r="K7140" s="203">
        <v>26</v>
      </c>
      <c r="L7140" s="207" t="s">
        <v>827</v>
      </c>
      <c r="M7140" s="208" t="s">
        <v>1436</v>
      </c>
      <c r="N7140" s="209">
        <f t="shared" si="0"/>
        <v>2026</v>
      </c>
      <c r="O7140" s="210">
        <f t="shared" si="1"/>
        <v>2</v>
      </c>
      <c r="P7140" s="211" t="str">
        <f>IFERROR(VLOOKUP(F7140,연간집계!D:E,2,FALSE),"")</f>
        <v>스탠다드 포토북 8*8 (하드/유광)</v>
      </c>
    </row>
    <row r="7141" spans="1:16" ht="12.75">
      <c r="A7141" s="201">
        <v>46069.971759259257</v>
      </c>
      <c r="B7141" s="202">
        <v>46069</v>
      </c>
      <c r="C7141" s="203" t="s">
        <v>15861</v>
      </c>
      <c r="D7141" s="203" t="s">
        <v>11</v>
      </c>
      <c r="E7141" s="204" t="s">
        <v>15862</v>
      </c>
      <c r="F7141" s="49" t="s">
        <v>1347</v>
      </c>
      <c r="G7141" s="203">
        <v>1</v>
      </c>
      <c r="H7141" s="203" t="s">
        <v>15849</v>
      </c>
      <c r="I7141" s="205" t="s">
        <v>1440</v>
      </c>
      <c r="J7141" s="208" t="s">
        <v>6426</v>
      </c>
      <c r="K7141" s="203">
        <v>1</v>
      </c>
      <c r="L7141" s="207" t="s">
        <v>828</v>
      </c>
      <c r="M7141" s="208" t="s">
        <v>1493</v>
      </c>
      <c r="N7141" s="209">
        <f t="shared" si="0"/>
        <v>2026</v>
      </c>
      <c r="O7141" s="210">
        <f t="shared" si="1"/>
        <v>2</v>
      </c>
      <c r="P7141" s="211" t="str">
        <f>IFERROR(VLOOKUP(F7141,연간집계!D:E,2,FALSE),"")</f>
        <v>아크릴키링</v>
      </c>
    </row>
    <row r="7142" spans="1:16" ht="12.75">
      <c r="A7142" s="201">
        <v>46069.971770833334</v>
      </c>
      <c r="B7142" s="202">
        <v>46069</v>
      </c>
      <c r="C7142" s="203" t="s">
        <v>15863</v>
      </c>
      <c r="D7142" s="203" t="s">
        <v>11</v>
      </c>
      <c r="E7142" s="204" t="s">
        <v>15862</v>
      </c>
      <c r="F7142" s="49" t="s">
        <v>1347</v>
      </c>
      <c r="G7142" s="203">
        <v>1</v>
      </c>
      <c r="H7142" s="203" t="s">
        <v>15849</v>
      </c>
      <c r="I7142" s="205" t="s">
        <v>1440</v>
      </c>
      <c r="J7142" s="208" t="s">
        <v>6098</v>
      </c>
      <c r="K7142" s="203">
        <v>1</v>
      </c>
      <c r="L7142" s="207" t="s">
        <v>828</v>
      </c>
      <c r="M7142" s="208" t="s">
        <v>1493</v>
      </c>
      <c r="N7142" s="209">
        <f t="shared" si="0"/>
        <v>2026</v>
      </c>
      <c r="O7142" s="210">
        <f t="shared" si="1"/>
        <v>2</v>
      </c>
      <c r="P7142" s="211" t="str">
        <f>IFERROR(VLOOKUP(F7142,연간집계!D:E,2,FALSE),"")</f>
        <v>아크릴키링</v>
      </c>
    </row>
    <row r="7143" spans="1:16" ht="12.75">
      <c r="A7143" s="201">
        <v>46069.971782407411</v>
      </c>
      <c r="B7143" s="202">
        <v>46069</v>
      </c>
      <c r="C7143" s="203" t="s">
        <v>15864</v>
      </c>
      <c r="D7143" s="203" t="s">
        <v>11</v>
      </c>
      <c r="E7143" s="204" t="s">
        <v>15862</v>
      </c>
      <c r="F7143" s="49" t="s">
        <v>1347</v>
      </c>
      <c r="G7143" s="203">
        <v>1</v>
      </c>
      <c r="H7143" s="203" t="s">
        <v>15849</v>
      </c>
      <c r="I7143" s="205" t="s">
        <v>1440</v>
      </c>
      <c r="J7143" s="205" t="s">
        <v>1628</v>
      </c>
      <c r="K7143" s="203">
        <v>1</v>
      </c>
      <c r="L7143" s="207" t="s">
        <v>828</v>
      </c>
      <c r="M7143" s="208" t="s">
        <v>1481</v>
      </c>
      <c r="N7143" s="209">
        <f t="shared" si="0"/>
        <v>2026</v>
      </c>
      <c r="O7143" s="210">
        <f t="shared" si="1"/>
        <v>2</v>
      </c>
      <c r="P7143" s="211" t="str">
        <f>IFERROR(VLOOKUP(F7143,연간집계!D:E,2,FALSE),"")</f>
        <v>아크릴키링</v>
      </c>
    </row>
    <row r="7144" spans="1:16" ht="12.75">
      <c r="A7144" s="201">
        <v>46069.97179398148</v>
      </c>
      <c r="B7144" s="202">
        <v>46069</v>
      </c>
      <c r="C7144" s="203" t="s">
        <v>15865</v>
      </c>
      <c r="D7144" s="203" t="s">
        <v>11</v>
      </c>
      <c r="E7144" s="204" t="s">
        <v>15862</v>
      </c>
      <c r="F7144" s="49" t="s">
        <v>1347</v>
      </c>
      <c r="G7144" s="203">
        <v>1</v>
      </c>
      <c r="H7144" s="203" t="s">
        <v>15849</v>
      </c>
      <c r="I7144" s="205" t="s">
        <v>1440</v>
      </c>
      <c r="J7144" s="205" t="s">
        <v>1628</v>
      </c>
      <c r="K7144" s="203">
        <v>1</v>
      </c>
      <c r="L7144" s="207" t="s">
        <v>828</v>
      </c>
      <c r="M7144" s="208" t="s">
        <v>1481</v>
      </c>
      <c r="N7144" s="209">
        <f t="shared" si="0"/>
        <v>2026</v>
      </c>
      <c r="O7144" s="210">
        <f t="shared" si="1"/>
        <v>2</v>
      </c>
      <c r="P7144" s="211" t="str">
        <f>IFERROR(VLOOKUP(F7144,연간집계!D:E,2,FALSE),"")</f>
        <v>아크릴키링</v>
      </c>
    </row>
    <row r="7145" spans="1:16" ht="12.75">
      <c r="A7145" s="201">
        <v>46069.971805555557</v>
      </c>
      <c r="B7145" s="202">
        <v>46069</v>
      </c>
      <c r="C7145" s="203" t="s">
        <v>15866</v>
      </c>
      <c r="D7145" s="203" t="s">
        <v>11</v>
      </c>
      <c r="E7145" s="204" t="s">
        <v>15862</v>
      </c>
      <c r="F7145" s="49" t="s">
        <v>1347</v>
      </c>
      <c r="G7145" s="203">
        <v>1</v>
      </c>
      <c r="H7145" s="203" t="s">
        <v>15849</v>
      </c>
      <c r="I7145" s="205" t="s">
        <v>1440</v>
      </c>
      <c r="J7145" s="205" t="s">
        <v>1628</v>
      </c>
      <c r="K7145" s="203">
        <v>1</v>
      </c>
      <c r="L7145" s="207" t="s">
        <v>828</v>
      </c>
      <c r="M7145" s="208" t="s">
        <v>1481</v>
      </c>
      <c r="N7145" s="209">
        <f t="shared" si="0"/>
        <v>2026</v>
      </c>
      <c r="O7145" s="210">
        <f t="shared" si="1"/>
        <v>2</v>
      </c>
      <c r="P7145" s="211" t="str">
        <f>IFERROR(VLOOKUP(F7145,연간집계!D:E,2,FALSE),"")</f>
        <v>아크릴키링</v>
      </c>
    </row>
    <row r="7146" spans="1:16" ht="12.75">
      <c r="A7146" s="201">
        <v>46069.971817129626</v>
      </c>
      <c r="B7146" s="202">
        <v>46069</v>
      </c>
      <c r="C7146" s="203" t="s">
        <v>15867</v>
      </c>
      <c r="D7146" s="203" t="s">
        <v>11</v>
      </c>
      <c r="E7146" s="204" t="s">
        <v>15862</v>
      </c>
      <c r="F7146" s="49" t="s">
        <v>1347</v>
      </c>
      <c r="G7146" s="203">
        <v>1</v>
      </c>
      <c r="H7146" s="203" t="s">
        <v>15849</v>
      </c>
      <c r="I7146" s="205" t="s">
        <v>1440</v>
      </c>
      <c r="J7146" s="208" t="s">
        <v>1487</v>
      </c>
      <c r="K7146" s="203">
        <v>1</v>
      </c>
      <c r="L7146" s="207" t="s">
        <v>828</v>
      </c>
      <c r="M7146" s="208" t="s">
        <v>1493</v>
      </c>
      <c r="N7146" s="209">
        <f t="shared" si="0"/>
        <v>2026</v>
      </c>
      <c r="O7146" s="210">
        <f t="shared" si="1"/>
        <v>2</v>
      </c>
      <c r="P7146" s="211" t="str">
        <f>IFERROR(VLOOKUP(F7146,연간집계!D:E,2,FALSE),"")</f>
        <v>아크릴키링</v>
      </c>
    </row>
    <row r="7147" spans="1:16" ht="12.75">
      <c r="A7147" s="201">
        <v>46069.998796296299</v>
      </c>
      <c r="B7147" s="202">
        <v>46069</v>
      </c>
      <c r="C7147" s="203" t="s">
        <v>15868</v>
      </c>
      <c r="D7147" s="203" t="s">
        <v>11</v>
      </c>
      <c r="E7147" s="204" t="s">
        <v>15869</v>
      </c>
      <c r="F7147" s="49" t="s">
        <v>1243</v>
      </c>
      <c r="G7147" s="203">
        <v>1</v>
      </c>
      <c r="H7147" s="203" t="s">
        <v>15870</v>
      </c>
      <c r="I7147" s="205" t="s">
        <v>1510</v>
      </c>
      <c r="J7147" s="208"/>
      <c r="K7147" s="203">
        <v>24</v>
      </c>
      <c r="L7147" s="207" t="s">
        <v>828</v>
      </c>
      <c r="M7147" s="208" t="s">
        <v>1436</v>
      </c>
      <c r="N7147" s="209">
        <f t="shared" si="0"/>
        <v>2026</v>
      </c>
      <c r="O7147" s="210">
        <f t="shared" si="1"/>
        <v>2</v>
      </c>
      <c r="P7147" s="211" t="str">
        <f>IFERROR(VLOOKUP(F7147,연간집계!D:E,2,FALSE),"")</f>
        <v>모바일 포토북 150 (여행)</v>
      </c>
    </row>
    <row r="7148" spans="1:16" ht="12.75">
      <c r="A7148" s="201">
        <v>46070.007685185185</v>
      </c>
      <c r="B7148" s="202">
        <v>46070</v>
      </c>
      <c r="C7148" s="203" t="s">
        <v>15871</v>
      </c>
      <c r="D7148" s="203" t="s">
        <v>11</v>
      </c>
      <c r="E7148" s="204" t="s">
        <v>15872</v>
      </c>
      <c r="F7148" s="49" t="s">
        <v>1247</v>
      </c>
      <c r="G7148" s="203">
        <v>1</v>
      </c>
      <c r="H7148" s="203" t="s">
        <v>15870</v>
      </c>
      <c r="I7148" s="205" t="s">
        <v>1556</v>
      </c>
      <c r="J7148" s="208"/>
      <c r="K7148" s="203">
        <v>24</v>
      </c>
      <c r="L7148" s="207" t="s">
        <v>828</v>
      </c>
      <c r="M7148" s="208" t="s">
        <v>1436</v>
      </c>
      <c r="N7148" s="209">
        <f t="shared" si="0"/>
        <v>2026</v>
      </c>
      <c r="O7148" s="210">
        <f t="shared" si="1"/>
        <v>2</v>
      </c>
      <c r="P7148" s="211" t="str">
        <f>IFERROR(VLOOKUP(F7148,연간집계!D:E,2,FALSE),"")</f>
        <v>모바일 포토북 197 (여행)</v>
      </c>
    </row>
    <row r="7149" spans="1:16" ht="12.75">
      <c r="A7149" s="201">
        <v>46070.016585648147</v>
      </c>
      <c r="B7149" s="202">
        <v>46070</v>
      </c>
      <c r="C7149" s="203" t="s">
        <v>15873</v>
      </c>
      <c r="D7149" s="203" t="s">
        <v>11</v>
      </c>
      <c r="E7149" s="204" t="s">
        <v>15874</v>
      </c>
      <c r="F7149" s="49" t="s">
        <v>1243</v>
      </c>
      <c r="G7149" s="203">
        <v>1</v>
      </c>
      <c r="H7149" s="203" t="s">
        <v>15870</v>
      </c>
      <c r="I7149" s="205" t="s">
        <v>1556</v>
      </c>
      <c r="J7149" s="208"/>
      <c r="K7149" s="203">
        <v>24</v>
      </c>
      <c r="L7149" s="207" t="s">
        <v>828</v>
      </c>
      <c r="M7149" s="208" t="s">
        <v>1436</v>
      </c>
      <c r="N7149" s="209">
        <f t="shared" si="0"/>
        <v>2026</v>
      </c>
      <c r="O7149" s="210">
        <f t="shared" si="1"/>
        <v>2</v>
      </c>
      <c r="P7149" s="211" t="str">
        <f>IFERROR(VLOOKUP(F7149,연간집계!D:E,2,FALSE),"")</f>
        <v>모바일 포토북 150 (여행)</v>
      </c>
    </row>
    <row r="7150" spans="1:16" ht="12.75">
      <c r="A7150" s="201">
        <v>46070.069884259261</v>
      </c>
      <c r="B7150" s="202">
        <v>46070</v>
      </c>
      <c r="C7150" s="203" t="s">
        <v>15875</v>
      </c>
      <c r="D7150" s="203" t="s">
        <v>11</v>
      </c>
      <c r="E7150" s="204" t="s">
        <v>15876</v>
      </c>
      <c r="F7150" s="49" t="s">
        <v>856</v>
      </c>
      <c r="G7150" s="203">
        <v>1</v>
      </c>
      <c r="H7150" s="203" t="s">
        <v>5972</v>
      </c>
      <c r="I7150" s="205" t="s">
        <v>1501</v>
      </c>
      <c r="J7150" s="208"/>
      <c r="K7150" s="203">
        <v>30</v>
      </c>
      <c r="L7150" s="207" t="s">
        <v>827</v>
      </c>
      <c r="M7150" s="208" t="s">
        <v>1436</v>
      </c>
      <c r="N7150" s="209">
        <f t="shared" si="0"/>
        <v>2026</v>
      </c>
      <c r="O7150" s="210">
        <f t="shared" si="1"/>
        <v>2</v>
      </c>
      <c r="P7150" s="211" t="str">
        <f>IFERROR(VLOOKUP(F7150,연간집계!D:E,2,FALSE),"")</f>
        <v>스탠다드 포토북 8*8 (하드/무광)</v>
      </c>
    </row>
    <row r="7151" spans="1:16" ht="12.75">
      <c r="A7151" s="201">
        <v>46070.363078703704</v>
      </c>
      <c r="B7151" s="202">
        <v>46070</v>
      </c>
      <c r="C7151" s="203" t="s">
        <v>15877</v>
      </c>
      <c r="D7151" s="203" t="s">
        <v>11</v>
      </c>
      <c r="E7151" s="204" t="s">
        <v>15878</v>
      </c>
      <c r="F7151" s="49" t="s">
        <v>1347</v>
      </c>
      <c r="G7151" s="203">
        <v>1</v>
      </c>
      <c r="H7151" s="203" t="s">
        <v>12871</v>
      </c>
      <c r="I7151" s="205" t="s">
        <v>2731</v>
      </c>
      <c r="J7151" s="208" t="s">
        <v>1480</v>
      </c>
      <c r="K7151" s="203">
        <v>1</v>
      </c>
      <c r="L7151" s="207" t="s">
        <v>828</v>
      </c>
      <c r="M7151" s="208" t="s">
        <v>1629</v>
      </c>
      <c r="N7151" s="209">
        <f t="shared" si="0"/>
        <v>2026</v>
      </c>
      <c r="O7151" s="210">
        <f t="shared" si="1"/>
        <v>2</v>
      </c>
      <c r="P7151" s="211" t="str">
        <f>IFERROR(VLOOKUP(F7151,연간집계!D:E,2,FALSE),"")</f>
        <v>아크릴키링</v>
      </c>
    </row>
    <row r="7152" spans="1:16" ht="12.75">
      <c r="A7152" s="201">
        <v>46070.36309027778</v>
      </c>
      <c r="B7152" s="202">
        <v>46070</v>
      </c>
      <c r="C7152" s="203" t="s">
        <v>15879</v>
      </c>
      <c r="D7152" s="203" t="s">
        <v>11</v>
      </c>
      <c r="E7152" s="204" t="s">
        <v>15878</v>
      </c>
      <c r="F7152" s="49" t="s">
        <v>1392</v>
      </c>
      <c r="G7152" s="203">
        <v>1</v>
      </c>
      <c r="H7152" s="203" t="s">
        <v>12871</v>
      </c>
      <c r="I7152" s="205" t="s">
        <v>1440</v>
      </c>
      <c r="J7152" s="208"/>
      <c r="K7152" s="203">
        <v>1</v>
      </c>
      <c r="L7152" s="207" t="s">
        <v>827</v>
      </c>
      <c r="M7152" s="208" t="s">
        <v>1629</v>
      </c>
      <c r="N7152" s="209">
        <f t="shared" si="0"/>
        <v>2026</v>
      </c>
      <c r="O7152" s="210">
        <f t="shared" si="1"/>
        <v>2</v>
      </c>
      <c r="P7152" s="211" t="str">
        <f>IFERROR(VLOOKUP(F7152,연간집계!D:E,2,FALSE),"")</f>
        <v>포토노트 150</v>
      </c>
    </row>
    <row r="7153" spans="1:16" ht="12.75">
      <c r="A7153" s="201">
        <v>46070.454918981479</v>
      </c>
      <c r="B7153" s="202">
        <v>46070</v>
      </c>
      <c r="C7153" s="203" t="s">
        <v>15880</v>
      </c>
      <c r="D7153" s="203" t="s">
        <v>11</v>
      </c>
      <c r="E7153" s="204" t="s">
        <v>15881</v>
      </c>
      <c r="F7153" s="49" t="s">
        <v>1027</v>
      </c>
      <c r="G7153" s="203">
        <v>2</v>
      </c>
      <c r="H7153" s="203" t="s">
        <v>6253</v>
      </c>
      <c r="I7153" s="205" t="s">
        <v>10103</v>
      </c>
      <c r="J7153" s="208" t="s">
        <v>1455</v>
      </c>
      <c r="K7153" s="203">
        <v>80</v>
      </c>
      <c r="L7153" s="207" t="s">
        <v>827</v>
      </c>
      <c r="M7153" s="208" t="s">
        <v>1436</v>
      </c>
      <c r="N7153" s="209">
        <f t="shared" si="0"/>
        <v>2026</v>
      </c>
      <c r="O7153" s="210">
        <f t="shared" si="1"/>
        <v>2</v>
      </c>
      <c r="P7153" s="211" t="str">
        <f>IFERROR(VLOOKUP(F7153,연간집계!D:E,2,FALSE),"")</f>
        <v>트래블북 198 (쿠션하드/78p)</v>
      </c>
    </row>
    <row r="7154" spans="1:16" ht="12.75">
      <c r="A7154" s="201">
        <v>46070.45789351852</v>
      </c>
      <c r="B7154" s="202">
        <v>46070</v>
      </c>
      <c r="C7154" s="203" t="s">
        <v>15882</v>
      </c>
      <c r="D7154" s="203" t="s">
        <v>11</v>
      </c>
      <c r="E7154" s="204" t="s">
        <v>15883</v>
      </c>
      <c r="F7154" s="49" t="s">
        <v>1027</v>
      </c>
      <c r="G7154" s="203">
        <v>2</v>
      </c>
      <c r="H7154" s="203" t="s">
        <v>6253</v>
      </c>
      <c r="I7154" s="205" t="s">
        <v>10103</v>
      </c>
      <c r="J7154" s="208" t="s">
        <v>1455</v>
      </c>
      <c r="K7154" s="203">
        <v>80</v>
      </c>
      <c r="L7154" s="207" t="s">
        <v>827</v>
      </c>
      <c r="M7154" s="208" t="s">
        <v>1436</v>
      </c>
      <c r="N7154" s="209">
        <f t="shared" si="0"/>
        <v>2026</v>
      </c>
      <c r="O7154" s="210">
        <f t="shared" si="1"/>
        <v>2</v>
      </c>
      <c r="P7154" s="211" t="str">
        <f>IFERROR(VLOOKUP(F7154,연간집계!D:E,2,FALSE),"")</f>
        <v>트래블북 198 (쿠션하드/78p)</v>
      </c>
    </row>
    <row r="7155" spans="1:16" ht="12.75">
      <c r="A7155" s="201">
        <v>46070.469768518517</v>
      </c>
      <c r="B7155" s="202">
        <v>46070</v>
      </c>
      <c r="C7155" s="203" t="s">
        <v>15884</v>
      </c>
      <c r="D7155" s="203" t="s">
        <v>11</v>
      </c>
      <c r="E7155" s="204" t="s">
        <v>15885</v>
      </c>
      <c r="F7155" s="49" t="s">
        <v>965</v>
      </c>
      <c r="G7155" s="203">
        <v>2</v>
      </c>
      <c r="H7155" s="203" t="s">
        <v>619</v>
      </c>
      <c r="I7155" s="205" t="s">
        <v>3036</v>
      </c>
      <c r="J7155" s="208" t="s">
        <v>1902</v>
      </c>
      <c r="K7155" s="203">
        <v>48</v>
      </c>
      <c r="L7155" s="207" t="s">
        <v>827</v>
      </c>
      <c r="M7155" s="208" t="s">
        <v>1436</v>
      </c>
      <c r="N7155" s="209">
        <f t="shared" si="0"/>
        <v>2026</v>
      </c>
      <c r="O7155" s="210">
        <f t="shared" si="1"/>
        <v>2</v>
      </c>
      <c r="P7155" s="211" t="str">
        <f>IFERROR(VLOOKUP(F7155,연간집계!D:E,2,FALSE),"")</f>
        <v>시티북 210 (쿠션하드/46p)</v>
      </c>
    </row>
    <row r="7156" spans="1:16" ht="12.75">
      <c r="A7156" s="201">
        <v>46070.508414351854</v>
      </c>
      <c r="B7156" s="202">
        <v>46070</v>
      </c>
      <c r="C7156" s="203" t="s">
        <v>15886</v>
      </c>
      <c r="D7156" s="203" t="s">
        <v>11</v>
      </c>
      <c r="E7156" s="204" t="s">
        <v>15887</v>
      </c>
      <c r="F7156" s="49" t="s">
        <v>38</v>
      </c>
      <c r="G7156" s="203">
        <v>1</v>
      </c>
      <c r="H7156" s="203" t="s">
        <v>15888</v>
      </c>
      <c r="I7156" s="205" t="s">
        <v>1440</v>
      </c>
      <c r="J7156" s="208"/>
      <c r="K7156" s="203">
        <v>58</v>
      </c>
      <c r="L7156" s="207" t="s">
        <v>827</v>
      </c>
      <c r="M7156" s="208" t="s">
        <v>1436</v>
      </c>
      <c r="N7156" s="209">
        <f t="shared" si="0"/>
        <v>2026</v>
      </c>
      <c r="O7156" s="210">
        <f t="shared" si="1"/>
        <v>2</v>
      </c>
      <c r="P7156" s="211" t="str">
        <f>IFERROR(VLOOKUP(F7156,연간집계!D:E,2,FALSE),"")</f>
        <v>플라이트북 248</v>
      </c>
    </row>
    <row r="7157" spans="1:16" ht="12.75">
      <c r="A7157" s="201">
        <v>46070.514398148145</v>
      </c>
      <c r="B7157" s="202">
        <v>46070</v>
      </c>
      <c r="C7157" s="203" t="s">
        <v>15889</v>
      </c>
      <c r="D7157" s="203" t="s">
        <v>11</v>
      </c>
      <c r="E7157" s="204" t="s">
        <v>15890</v>
      </c>
      <c r="F7157" s="49" t="s">
        <v>1247</v>
      </c>
      <c r="G7157" s="203">
        <v>1</v>
      </c>
      <c r="H7157" s="203" t="s">
        <v>15870</v>
      </c>
      <c r="I7157" s="205" t="s">
        <v>1556</v>
      </c>
      <c r="J7157" s="208"/>
      <c r="K7157" s="203">
        <v>24</v>
      </c>
      <c r="L7157" s="207" t="s">
        <v>828</v>
      </c>
      <c r="M7157" s="208" t="s">
        <v>1436</v>
      </c>
      <c r="N7157" s="209">
        <f t="shared" si="0"/>
        <v>2026</v>
      </c>
      <c r="O7157" s="210">
        <f t="shared" si="1"/>
        <v>2</v>
      </c>
      <c r="P7157" s="211" t="str">
        <f>IFERROR(VLOOKUP(F7157,연간집계!D:E,2,FALSE),"")</f>
        <v>모바일 포토북 197 (여행)</v>
      </c>
    </row>
    <row r="7158" spans="1:16" ht="12.75">
      <c r="A7158" s="201">
        <v>46070.552905092591</v>
      </c>
      <c r="B7158" s="202">
        <v>46070</v>
      </c>
      <c r="C7158" s="203" t="s">
        <v>15891</v>
      </c>
      <c r="D7158" s="203" t="s">
        <v>11</v>
      </c>
      <c r="E7158" s="204" t="s">
        <v>15892</v>
      </c>
      <c r="F7158" s="49" t="s">
        <v>1284</v>
      </c>
      <c r="G7158" s="203">
        <v>1</v>
      </c>
      <c r="H7158" s="203" t="s">
        <v>7237</v>
      </c>
      <c r="I7158" s="205" t="s">
        <v>4943</v>
      </c>
      <c r="J7158" s="208"/>
      <c r="K7158" s="203">
        <v>26</v>
      </c>
      <c r="L7158" s="207" t="s">
        <v>827</v>
      </c>
      <c r="M7158" s="208" t="s">
        <v>1493</v>
      </c>
      <c r="N7158" s="209">
        <f t="shared" si="0"/>
        <v>2026</v>
      </c>
      <c r="O7158" s="210">
        <f t="shared" si="1"/>
        <v>2</v>
      </c>
      <c r="P7158" s="211" t="str">
        <f>IFERROR(VLOOKUP(F7158,연간집계!D:E,2,FALSE),"")</f>
        <v>PCMS_스탠다드캘린더</v>
      </c>
    </row>
    <row r="7159" spans="1:16" ht="12.75">
      <c r="A7159" s="201">
        <v>46070.591967592591</v>
      </c>
      <c r="B7159" s="202">
        <v>46070</v>
      </c>
      <c r="C7159" s="203" t="s">
        <v>15893</v>
      </c>
      <c r="D7159" s="203" t="s">
        <v>11</v>
      </c>
      <c r="E7159" s="204" t="s">
        <v>15894</v>
      </c>
      <c r="F7159" s="49" t="s">
        <v>856</v>
      </c>
      <c r="G7159" s="203">
        <v>1</v>
      </c>
      <c r="H7159" s="203" t="s">
        <v>15895</v>
      </c>
      <c r="I7159" s="205" t="s">
        <v>1455</v>
      </c>
      <c r="J7159" s="208"/>
      <c r="K7159" s="203">
        <v>34</v>
      </c>
      <c r="L7159" s="207" t="s">
        <v>827</v>
      </c>
      <c r="M7159" s="208" t="s">
        <v>1436</v>
      </c>
      <c r="N7159" s="209">
        <f t="shared" si="0"/>
        <v>2026</v>
      </c>
      <c r="O7159" s="210">
        <f t="shared" si="1"/>
        <v>2</v>
      </c>
      <c r="P7159" s="211" t="str">
        <f>IFERROR(VLOOKUP(F7159,연간집계!D:E,2,FALSE),"")</f>
        <v>스탠다드 포토북 8*8 (하드/무광)</v>
      </c>
    </row>
    <row r="7160" spans="1:16" ht="12.75">
      <c r="A7160" s="201">
        <v>46070.687118055554</v>
      </c>
      <c r="B7160" s="202">
        <v>46070</v>
      </c>
      <c r="C7160" s="203" t="s">
        <v>15896</v>
      </c>
      <c r="D7160" s="203" t="s">
        <v>11</v>
      </c>
      <c r="E7160" s="204" t="s">
        <v>15897</v>
      </c>
      <c r="F7160" s="49" t="s">
        <v>1056</v>
      </c>
      <c r="G7160" s="203">
        <v>1</v>
      </c>
      <c r="H7160" s="203" t="s">
        <v>2230</v>
      </c>
      <c r="I7160" s="205" t="s">
        <v>1440</v>
      </c>
      <c r="J7160" s="208"/>
      <c r="K7160" s="203">
        <v>160</v>
      </c>
      <c r="L7160" s="207" t="s">
        <v>827</v>
      </c>
      <c r="M7160" s="208" t="s">
        <v>1449</v>
      </c>
      <c r="N7160" s="209">
        <f t="shared" si="0"/>
        <v>2026</v>
      </c>
      <c r="O7160" s="210">
        <f t="shared" si="1"/>
        <v>2</v>
      </c>
      <c r="P7160" s="211" t="str">
        <f>IFERROR(VLOOKUP(F7160,연간집계!D:E,2,FALSE),"")</f>
        <v>프리북 150 (소프트)</v>
      </c>
    </row>
    <row r="7161" spans="1:16" ht="12.75">
      <c r="A7161" s="201">
        <v>46070.690092592595</v>
      </c>
      <c r="B7161" s="202">
        <v>46070</v>
      </c>
      <c r="C7161" s="203" t="s">
        <v>15898</v>
      </c>
      <c r="D7161" s="203" t="s">
        <v>11</v>
      </c>
      <c r="E7161" s="204" t="s">
        <v>15899</v>
      </c>
      <c r="F7161" s="49" t="s">
        <v>42</v>
      </c>
      <c r="G7161" s="203">
        <v>1</v>
      </c>
      <c r="H7161" s="203" t="s">
        <v>15900</v>
      </c>
      <c r="I7161" s="205" t="s">
        <v>1440</v>
      </c>
      <c r="J7161" s="208"/>
      <c r="K7161" s="203">
        <v>60</v>
      </c>
      <c r="L7161" s="207" t="s">
        <v>827</v>
      </c>
      <c r="M7161" s="208" t="s">
        <v>1436</v>
      </c>
      <c r="N7161" s="209">
        <f t="shared" si="0"/>
        <v>2026</v>
      </c>
      <c r="O7161" s="210">
        <f t="shared" si="1"/>
        <v>2</v>
      </c>
      <c r="P7161" s="211" t="str">
        <f>IFERROR(VLOOKUP(F7161,연간집계!D:E,2,FALSE),"")</f>
        <v>플라이트북 210</v>
      </c>
    </row>
    <row r="7162" spans="1:16" ht="12.75">
      <c r="A7162" s="201">
        <v>46070.722673611112</v>
      </c>
      <c r="B7162" s="202">
        <v>46070</v>
      </c>
      <c r="C7162" s="203" t="s">
        <v>15901</v>
      </c>
      <c r="D7162" s="203" t="s">
        <v>11</v>
      </c>
      <c r="E7162" s="204" t="s">
        <v>15902</v>
      </c>
      <c r="F7162" s="49" t="s">
        <v>1058</v>
      </c>
      <c r="G7162" s="203">
        <v>1</v>
      </c>
      <c r="H7162" s="203" t="s">
        <v>15903</v>
      </c>
      <c r="I7162" s="205" t="s">
        <v>1566</v>
      </c>
      <c r="J7162" s="208"/>
      <c r="K7162" s="203">
        <v>156</v>
      </c>
      <c r="L7162" s="207" t="s">
        <v>827</v>
      </c>
      <c r="M7162" s="208" t="s">
        <v>1471</v>
      </c>
      <c r="N7162" s="209">
        <f t="shared" si="0"/>
        <v>2026</v>
      </c>
      <c r="O7162" s="210">
        <f t="shared" si="1"/>
        <v>2</v>
      </c>
      <c r="P7162" s="211" t="str">
        <f>IFERROR(VLOOKUP(F7162,연간집계!D:E,2,FALSE),"")</f>
        <v>프리북 150 (하드)</v>
      </c>
    </row>
    <row r="7163" spans="1:16" ht="12.75">
      <c r="A7163" s="201">
        <v>46070.78193287037</v>
      </c>
      <c r="B7163" s="202">
        <v>46070</v>
      </c>
      <c r="C7163" s="203" t="s">
        <v>15904</v>
      </c>
      <c r="D7163" s="203" t="s">
        <v>11</v>
      </c>
      <c r="E7163" s="204" t="s">
        <v>15905</v>
      </c>
      <c r="F7163" s="49" t="s">
        <v>840</v>
      </c>
      <c r="G7163" s="203">
        <v>1</v>
      </c>
      <c r="H7163" s="203" t="s">
        <v>15906</v>
      </c>
      <c r="I7163" s="205" t="s">
        <v>2144</v>
      </c>
      <c r="J7163" s="208"/>
      <c r="K7163" s="203">
        <v>36</v>
      </c>
      <c r="L7163" s="207" t="s">
        <v>827</v>
      </c>
      <c r="M7163" s="208" t="s">
        <v>1436</v>
      </c>
      <c r="N7163" s="209">
        <f t="shared" si="0"/>
        <v>2026</v>
      </c>
      <c r="O7163" s="210">
        <f t="shared" si="1"/>
        <v>2</v>
      </c>
      <c r="P7163" s="211" t="str">
        <f>IFERROR(VLOOKUP(F7163,연간집계!D:E,2,FALSE),"")</f>
        <v>스탠다드 포토북 6*8 (하드/유광)</v>
      </c>
    </row>
    <row r="7164" spans="1:16" ht="12.75">
      <c r="A7164" s="201">
        <v>46070.781944444447</v>
      </c>
      <c r="B7164" s="202">
        <v>46070</v>
      </c>
      <c r="C7164" s="203" t="s">
        <v>15907</v>
      </c>
      <c r="D7164" s="203" t="s">
        <v>11</v>
      </c>
      <c r="E7164" s="204" t="s">
        <v>15905</v>
      </c>
      <c r="F7164" s="49" t="s">
        <v>867</v>
      </c>
      <c r="G7164" s="203">
        <v>1</v>
      </c>
      <c r="H7164" s="203" t="s">
        <v>15906</v>
      </c>
      <c r="I7164" s="205" t="s">
        <v>1676</v>
      </c>
      <c r="J7164" s="208"/>
      <c r="K7164" s="203">
        <v>44</v>
      </c>
      <c r="L7164" s="207" t="s">
        <v>827</v>
      </c>
      <c r="M7164" s="208" t="s">
        <v>1436</v>
      </c>
      <c r="N7164" s="209">
        <f t="shared" si="0"/>
        <v>2026</v>
      </c>
      <c r="O7164" s="210">
        <f t="shared" si="1"/>
        <v>2</v>
      </c>
      <c r="P7164" s="211" t="str">
        <f>IFERROR(VLOOKUP(F7164,연간집계!D:E,2,FALSE),"")</f>
        <v>스탠다드 포토북 8*6 (하드/유광)</v>
      </c>
    </row>
    <row r="7165" spans="1:16" ht="12.75">
      <c r="A7165" s="201">
        <v>46070.781956018516</v>
      </c>
      <c r="B7165" s="202">
        <v>46070</v>
      </c>
      <c r="C7165" s="203" t="s">
        <v>15908</v>
      </c>
      <c r="D7165" s="203" t="s">
        <v>11</v>
      </c>
      <c r="E7165" s="204" t="s">
        <v>15905</v>
      </c>
      <c r="F7165" s="49" t="s">
        <v>840</v>
      </c>
      <c r="G7165" s="203">
        <v>1</v>
      </c>
      <c r="H7165" s="203" t="s">
        <v>15906</v>
      </c>
      <c r="I7165" s="205" t="s">
        <v>1566</v>
      </c>
      <c r="J7165" s="208"/>
      <c r="K7165" s="203">
        <v>40</v>
      </c>
      <c r="L7165" s="207" t="s">
        <v>827</v>
      </c>
      <c r="M7165" s="208" t="s">
        <v>1436</v>
      </c>
      <c r="N7165" s="209">
        <f t="shared" si="0"/>
        <v>2026</v>
      </c>
      <c r="O7165" s="210">
        <f t="shared" si="1"/>
        <v>2</v>
      </c>
      <c r="P7165" s="211" t="str">
        <f>IFERROR(VLOOKUP(F7165,연간집계!D:E,2,FALSE),"")</f>
        <v>스탠다드 포토북 6*8 (하드/유광)</v>
      </c>
    </row>
    <row r="7166" spans="1:16" ht="12.75">
      <c r="A7166" s="201">
        <v>46070.781967592593</v>
      </c>
      <c r="B7166" s="202">
        <v>46070</v>
      </c>
      <c r="C7166" s="203" t="s">
        <v>15909</v>
      </c>
      <c r="D7166" s="203" t="s">
        <v>11</v>
      </c>
      <c r="E7166" s="204" t="s">
        <v>15905</v>
      </c>
      <c r="F7166" s="49" t="s">
        <v>858</v>
      </c>
      <c r="G7166" s="203">
        <v>1</v>
      </c>
      <c r="H7166" s="203" t="s">
        <v>15906</v>
      </c>
      <c r="I7166" s="205" t="s">
        <v>1455</v>
      </c>
      <c r="J7166" s="208"/>
      <c r="K7166" s="203">
        <v>44</v>
      </c>
      <c r="L7166" s="207" t="s">
        <v>827</v>
      </c>
      <c r="M7166" s="208" t="s">
        <v>1436</v>
      </c>
      <c r="N7166" s="209">
        <f t="shared" si="0"/>
        <v>2026</v>
      </c>
      <c r="O7166" s="210">
        <f t="shared" si="1"/>
        <v>2</v>
      </c>
      <c r="P7166" s="211" t="str">
        <f>IFERROR(VLOOKUP(F7166,연간집계!D:E,2,FALSE),"")</f>
        <v>스탠다드 포토북 8*8 (하드/유광)</v>
      </c>
    </row>
    <row r="7167" spans="1:16" ht="12.75">
      <c r="A7167" s="201">
        <v>46070.78197916667</v>
      </c>
      <c r="B7167" s="202">
        <v>46070</v>
      </c>
      <c r="C7167" s="203" t="s">
        <v>15910</v>
      </c>
      <c r="D7167" s="203" t="s">
        <v>11</v>
      </c>
      <c r="E7167" s="204" t="s">
        <v>15911</v>
      </c>
      <c r="F7167" s="49" t="s">
        <v>1051</v>
      </c>
      <c r="G7167" s="203">
        <v>1</v>
      </c>
      <c r="H7167" s="203" t="s">
        <v>2403</v>
      </c>
      <c r="I7167" s="205" t="s">
        <v>1440</v>
      </c>
      <c r="J7167" s="208"/>
      <c r="K7167" s="203">
        <v>72</v>
      </c>
      <c r="L7167" s="207" t="s">
        <v>827</v>
      </c>
      <c r="M7167" s="208" t="s">
        <v>1436</v>
      </c>
      <c r="N7167" s="209">
        <f t="shared" si="0"/>
        <v>2026</v>
      </c>
      <c r="O7167" s="210">
        <f t="shared" si="1"/>
        <v>2</v>
      </c>
      <c r="P7167" s="211" t="str">
        <f>IFERROR(VLOOKUP(F7167,연간집계!D:E,2,FALSE),"")</f>
        <v>프리북A4 (하드)</v>
      </c>
    </row>
    <row r="7168" spans="1:16" ht="12.75">
      <c r="A7168" s="201">
        <v>46070.808622685188</v>
      </c>
      <c r="B7168" s="202">
        <v>46070</v>
      </c>
      <c r="C7168" s="203" t="s">
        <v>15912</v>
      </c>
      <c r="D7168" s="203" t="s">
        <v>11</v>
      </c>
      <c r="E7168" s="204" t="s">
        <v>15913</v>
      </c>
      <c r="F7168" s="49" t="s">
        <v>972</v>
      </c>
      <c r="G7168" s="203">
        <v>1</v>
      </c>
      <c r="H7168" s="203" t="s">
        <v>3228</v>
      </c>
      <c r="I7168" s="205" t="s">
        <v>2158</v>
      </c>
      <c r="J7168" s="208" t="s">
        <v>2158</v>
      </c>
      <c r="K7168" s="203">
        <v>80</v>
      </c>
      <c r="L7168" s="207" t="s">
        <v>827</v>
      </c>
      <c r="M7168" s="208" t="s">
        <v>1436</v>
      </c>
      <c r="N7168" s="209">
        <f t="shared" si="0"/>
        <v>2026</v>
      </c>
      <c r="O7168" s="210">
        <f t="shared" si="1"/>
        <v>2</v>
      </c>
      <c r="P7168" s="211" t="str">
        <f>IFERROR(VLOOKUP(F7168,연간집계!D:E,2,FALSE),"")</f>
        <v>시티북 198 (쿠션하드/78p)</v>
      </c>
    </row>
    <row r="7169" spans="1:16" ht="12.75">
      <c r="A7169" s="201">
        <v>46070.814560185187</v>
      </c>
      <c r="B7169" s="202">
        <v>46070</v>
      </c>
      <c r="C7169" s="203" t="s">
        <v>15914</v>
      </c>
      <c r="D7169" s="203" t="s">
        <v>11</v>
      </c>
      <c r="E7169" s="204" t="s">
        <v>15915</v>
      </c>
      <c r="F7169" s="49" t="s">
        <v>972</v>
      </c>
      <c r="G7169" s="203">
        <v>1</v>
      </c>
      <c r="H7169" s="203" t="s">
        <v>6866</v>
      </c>
      <c r="I7169" s="205" t="s">
        <v>2158</v>
      </c>
      <c r="J7169" s="208" t="s">
        <v>2158</v>
      </c>
      <c r="K7169" s="203">
        <v>80</v>
      </c>
      <c r="L7169" s="207" t="s">
        <v>827</v>
      </c>
      <c r="M7169" s="208" t="s">
        <v>1436</v>
      </c>
      <c r="N7169" s="209">
        <f t="shared" si="0"/>
        <v>2026</v>
      </c>
      <c r="O7169" s="210">
        <f t="shared" si="1"/>
        <v>2</v>
      </c>
      <c r="P7169" s="211" t="str">
        <f>IFERROR(VLOOKUP(F7169,연간집계!D:E,2,FALSE),"")</f>
        <v>시티북 198 (쿠션하드/78p)</v>
      </c>
    </row>
    <row r="7170" spans="1:16" ht="12.75">
      <c r="A7170" s="201">
        <v>46070.823449074072</v>
      </c>
      <c r="B7170" s="202">
        <v>46070</v>
      </c>
      <c r="C7170" s="203" t="s">
        <v>15916</v>
      </c>
      <c r="D7170" s="203" t="s">
        <v>11</v>
      </c>
      <c r="E7170" s="204" t="s">
        <v>15917</v>
      </c>
      <c r="F7170" s="49" t="s">
        <v>838</v>
      </c>
      <c r="G7170" s="203">
        <v>1</v>
      </c>
      <c r="H7170" s="203" t="s">
        <v>2434</v>
      </c>
      <c r="I7170" s="205" t="s">
        <v>1455</v>
      </c>
      <c r="J7170" s="208"/>
      <c r="K7170" s="203">
        <v>68</v>
      </c>
      <c r="L7170" s="207" t="s">
        <v>827</v>
      </c>
      <c r="M7170" s="208" t="s">
        <v>1502</v>
      </c>
      <c r="N7170" s="209">
        <f t="shared" si="0"/>
        <v>2026</v>
      </c>
      <c r="O7170" s="210">
        <f t="shared" si="1"/>
        <v>2</v>
      </c>
      <c r="P7170" s="211" t="str">
        <f>IFERROR(VLOOKUP(F7170,연간집계!D:E,2,FALSE),"")</f>
        <v>스탠다드 포토북 6*8 (하드/무광)</v>
      </c>
    </row>
    <row r="7171" spans="1:16" ht="12.75">
      <c r="A7171" s="201">
        <v>46070.841215277775</v>
      </c>
      <c r="B7171" s="202">
        <v>46070</v>
      </c>
      <c r="C7171" s="203" t="s">
        <v>15918</v>
      </c>
      <c r="D7171" s="203" t="s">
        <v>11</v>
      </c>
      <c r="E7171" s="204" t="s">
        <v>15919</v>
      </c>
      <c r="F7171" s="49" t="s">
        <v>1058</v>
      </c>
      <c r="G7171" s="203">
        <v>1</v>
      </c>
      <c r="H7171" s="203" t="s">
        <v>15920</v>
      </c>
      <c r="I7171" s="205" t="s">
        <v>1440</v>
      </c>
      <c r="J7171" s="208"/>
      <c r="K7171" s="203">
        <v>80</v>
      </c>
      <c r="L7171" s="207" t="s">
        <v>827</v>
      </c>
      <c r="M7171" s="208" t="s">
        <v>1436</v>
      </c>
      <c r="N7171" s="209">
        <f t="shared" si="0"/>
        <v>2026</v>
      </c>
      <c r="O7171" s="210">
        <f t="shared" si="1"/>
        <v>2</v>
      </c>
      <c r="P7171" s="211" t="str">
        <f>IFERROR(VLOOKUP(F7171,연간집계!D:E,2,FALSE),"")</f>
        <v>프리북 150 (하드)</v>
      </c>
    </row>
    <row r="7172" spans="1:16" ht="12.75">
      <c r="A7172" s="201">
        <v>46070.867905092593</v>
      </c>
      <c r="B7172" s="202">
        <v>46070</v>
      </c>
      <c r="C7172" s="203" t="s">
        <v>15921</v>
      </c>
      <c r="D7172" s="203" t="s">
        <v>11</v>
      </c>
      <c r="E7172" s="204" t="s">
        <v>15922</v>
      </c>
      <c r="F7172" s="49" t="s">
        <v>1281</v>
      </c>
      <c r="G7172" s="203">
        <v>1</v>
      </c>
      <c r="H7172" s="203" t="s">
        <v>15923</v>
      </c>
      <c r="I7172" s="205" t="s">
        <v>1501</v>
      </c>
      <c r="J7172" s="208"/>
      <c r="K7172" s="203">
        <v>26</v>
      </c>
      <c r="L7172" s="207" t="s">
        <v>827</v>
      </c>
      <c r="M7172" s="208" t="s">
        <v>1502</v>
      </c>
      <c r="N7172" s="209">
        <f t="shared" si="0"/>
        <v>2026</v>
      </c>
      <c r="O7172" s="210">
        <f t="shared" si="1"/>
        <v>2</v>
      </c>
      <c r="P7172" s="211" t="str">
        <f>IFERROR(VLOOKUP(F7172,연간집계!D:E,2,FALSE),"")</f>
        <v>PCMS_빅캘린더</v>
      </c>
    </row>
    <row r="7173" spans="1:16" ht="12.75">
      <c r="A7173" s="201">
        <v>46070.870891203704</v>
      </c>
      <c r="B7173" s="202">
        <v>46070</v>
      </c>
      <c r="C7173" s="203" t="s">
        <v>15924</v>
      </c>
      <c r="D7173" s="203" t="s">
        <v>11</v>
      </c>
      <c r="E7173" s="204" t="s">
        <v>15925</v>
      </c>
      <c r="F7173" s="49" t="s">
        <v>1327</v>
      </c>
      <c r="G7173" s="203">
        <v>1</v>
      </c>
      <c r="H7173" s="203" t="s">
        <v>4867</v>
      </c>
      <c r="I7173" s="205" t="s">
        <v>1440</v>
      </c>
      <c r="J7173" s="205" t="s">
        <v>1994</v>
      </c>
      <c r="K7173" s="203">
        <v>1</v>
      </c>
      <c r="L7173" s="207" t="s">
        <v>827</v>
      </c>
      <c r="M7173" s="208" t="s">
        <v>1436</v>
      </c>
      <c r="N7173" s="209">
        <f t="shared" si="0"/>
        <v>2026</v>
      </c>
      <c r="O7173" s="210">
        <f t="shared" si="1"/>
        <v>2</v>
      </c>
      <c r="P7173" s="211" t="str">
        <f>IFERROR(VLOOKUP(F7173,연간집계!D:E,2,FALSE),"")</f>
        <v>아크릴액자 A3 (가로)</v>
      </c>
    </row>
    <row r="7174" spans="1:16" ht="12.75">
      <c r="A7174" s="201">
        <v>46070.894594907404</v>
      </c>
      <c r="B7174" s="202">
        <v>46070</v>
      </c>
      <c r="C7174" s="203" t="s">
        <v>15926</v>
      </c>
      <c r="D7174" s="203" t="s">
        <v>11</v>
      </c>
      <c r="E7174" s="204" t="s">
        <v>15927</v>
      </c>
      <c r="F7174" s="49" t="s">
        <v>1368</v>
      </c>
      <c r="G7174" s="203">
        <v>1</v>
      </c>
      <c r="H7174" s="203" t="s">
        <v>9490</v>
      </c>
      <c r="I7174" s="205" t="s">
        <v>3003</v>
      </c>
      <c r="J7174" s="208"/>
      <c r="K7174" s="203">
        <v>2</v>
      </c>
      <c r="L7174" s="207" t="s">
        <v>827</v>
      </c>
      <c r="M7174" s="208" t="s">
        <v>1445</v>
      </c>
      <c r="N7174" s="209">
        <f t="shared" si="0"/>
        <v>2026</v>
      </c>
      <c r="O7174" s="210">
        <f t="shared" si="1"/>
        <v>2</v>
      </c>
      <c r="P7174" s="211" t="str">
        <f>IFERROR(VLOOKUP(F7174,연간집계!D:E,2,FALSE),"")</f>
        <v>PCMS_포스터 297 (유광)</v>
      </c>
    </row>
    <row r="7175" spans="1:16" ht="12.75">
      <c r="A7175" s="201">
        <v>46070.894606481481</v>
      </c>
      <c r="B7175" s="202">
        <v>46070</v>
      </c>
      <c r="C7175" s="203" t="s">
        <v>15928</v>
      </c>
      <c r="D7175" s="203" t="s">
        <v>11</v>
      </c>
      <c r="E7175" s="204" t="s">
        <v>15927</v>
      </c>
      <c r="F7175" s="49" t="s">
        <v>1351</v>
      </c>
      <c r="G7175" s="203">
        <v>11</v>
      </c>
      <c r="H7175" s="203" t="s">
        <v>9490</v>
      </c>
      <c r="I7175" s="205" t="s">
        <v>1501</v>
      </c>
      <c r="J7175" s="208"/>
      <c r="K7175" s="203">
        <v>10</v>
      </c>
      <c r="L7175" s="207" t="s">
        <v>827</v>
      </c>
      <c r="M7175" s="208" t="s">
        <v>1445</v>
      </c>
      <c r="N7175" s="209">
        <f t="shared" si="0"/>
        <v>2026</v>
      </c>
      <c r="O7175" s="210">
        <f t="shared" si="1"/>
        <v>2</v>
      </c>
      <c r="P7175" s="211" t="str">
        <f>IFERROR(VLOOKUP(F7175,연간집계!D:E,2,FALSE),"")</f>
        <v>PCMS_엽서 100</v>
      </c>
    </row>
    <row r="7176" spans="1:16" ht="12.75">
      <c r="A7176" s="201">
        <v>46070.921249999999</v>
      </c>
      <c r="B7176" s="202">
        <v>46070</v>
      </c>
      <c r="C7176" s="203" t="s">
        <v>15929</v>
      </c>
      <c r="D7176" s="203" t="s">
        <v>11</v>
      </c>
      <c r="E7176" s="204" t="s">
        <v>15930</v>
      </c>
      <c r="F7176" s="49" t="s">
        <v>1222</v>
      </c>
      <c r="G7176" s="203">
        <v>1</v>
      </c>
      <c r="H7176" s="203" t="s">
        <v>15931</v>
      </c>
      <c r="I7176" s="205" t="s">
        <v>1440</v>
      </c>
      <c r="J7176" s="208" t="s">
        <v>1444</v>
      </c>
      <c r="K7176" s="203">
        <v>30</v>
      </c>
      <c r="L7176" s="207" t="s">
        <v>827</v>
      </c>
      <c r="M7176" s="208" t="s">
        <v>1436</v>
      </c>
      <c r="N7176" s="209">
        <f t="shared" si="0"/>
        <v>2026</v>
      </c>
      <c r="O7176" s="210">
        <f t="shared" si="1"/>
        <v>2</v>
      </c>
      <c r="P7176" s="211" t="str">
        <f>IFERROR(VLOOKUP(F7176,연간집계!D:E,2,FALSE),"")</f>
        <v>셀프스튜디오앨범 12*8 (무광)</v>
      </c>
    </row>
    <row r="7177" spans="1:16" ht="12.75">
      <c r="A7177" s="201">
        <v>46070.92423611111</v>
      </c>
      <c r="B7177" s="202">
        <v>46070</v>
      </c>
      <c r="C7177" s="203" t="s">
        <v>15932</v>
      </c>
      <c r="D7177" s="203" t="s">
        <v>11</v>
      </c>
      <c r="E7177" s="204" t="s">
        <v>15933</v>
      </c>
      <c r="F7177" s="49" t="s">
        <v>1402</v>
      </c>
      <c r="G7177" s="203">
        <v>1</v>
      </c>
      <c r="H7177" s="203" t="s">
        <v>15934</v>
      </c>
      <c r="I7177" s="205" t="s">
        <v>7234</v>
      </c>
      <c r="J7177" s="208"/>
      <c r="K7177" s="203">
        <v>144</v>
      </c>
      <c r="L7177" s="207" t="s">
        <v>827</v>
      </c>
      <c r="M7177" s="208" t="s">
        <v>1436</v>
      </c>
      <c r="N7177" s="209">
        <f t="shared" si="0"/>
        <v>2026</v>
      </c>
      <c r="O7177" s="210">
        <f t="shared" si="1"/>
        <v>2</v>
      </c>
      <c r="P7177" s="211" t="str">
        <f>IFERROR(VLOOKUP(F7177,연간집계!D:E,2,FALSE),"")</f>
        <v>커스텀다이어리</v>
      </c>
    </row>
    <row r="7178" spans="1:16" ht="12.75">
      <c r="A7178" s="201">
        <v>46070.924247685187</v>
      </c>
      <c r="B7178" s="202">
        <v>46070</v>
      </c>
      <c r="C7178" s="203" t="s">
        <v>15935</v>
      </c>
      <c r="D7178" s="203" t="s">
        <v>11</v>
      </c>
      <c r="E7178" s="204" t="s">
        <v>15933</v>
      </c>
      <c r="F7178" s="49" t="s">
        <v>1281</v>
      </c>
      <c r="G7178" s="203">
        <v>2</v>
      </c>
      <c r="H7178" s="203" t="s">
        <v>15934</v>
      </c>
      <c r="I7178" s="205" t="s">
        <v>2297</v>
      </c>
      <c r="J7178" s="208"/>
      <c r="K7178" s="203">
        <v>26</v>
      </c>
      <c r="L7178" s="207" t="s">
        <v>827</v>
      </c>
      <c r="M7178" s="208" t="s">
        <v>1436</v>
      </c>
      <c r="N7178" s="209">
        <f t="shared" si="0"/>
        <v>2026</v>
      </c>
      <c r="O7178" s="210">
        <f t="shared" si="1"/>
        <v>2</v>
      </c>
      <c r="P7178" s="211" t="str">
        <f>IFERROR(VLOOKUP(F7178,연간집계!D:E,2,FALSE),"")</f>
        <v>PCMS_빅캘린더</v>
      </c>
    </row>
    <row r="7179" spans="1:16" ht="12.75">
      <c r="A7179" s="201">
        <v>46070.947928240741</v>
      </c>
      <c r="B7179" s="202">
        <v>46070</v>
      </c>
      <c r="C7179" s="203" t="s">
        <v>15936</v>
      </c>
      <c r="D7179" s="203" t="s">
        <v>11</v>
      </c>
      <c r="E7179" s="204" t="s">
        <v>15937</v>
      </c>
      <c r="F7179" s="49" t="s">
        <v>838</v>
      </c>
      <c r="G7179" s="203">
        <v>1</v>
      </c>
      <c r="H7179" s="203" t="s">
        <v>3018</v>
      </c>
      <c r="I7179" s="205" t="s">
        <v>1440</v>
      </c>
      <c r="J7179" s="208"/>
      <c r="K7179" s="203">
        <v>26</v>
      </c>
      <c r="L7179" s="207" t="s">
        <v>827</v>
      </c>
      <c r="M7179" s="208" t="s">
        <v>1471</v>
      </c>
      <c r="N7179" s="209">
        <f t="shared" si="0"/>
        <v>2026</v>
      </c>
      <c r="O7179" s="210">
        <f t="shared" si="1"/>
        <v>2</v>
      </c>
      <c r="P7179" s="211" t="str">
        <f>IFERROR(VLOOKUP(F7179,연간집계!D:E,2,FALSE),"")</f>
        <v>스탠다드 포토북 6*8 (하드/무광)</v>
      </c>
    </row>
    <row r="7180" spans="1:16" ht="12.75">
      <c r="A7180" s="201">
        <v>46070.980509259258</v>
      </c>
      <c r="B7180" s="202">
        <v>46070</v>
      </c>
      <c r="C7180" s="203" t="s">
        <v>15938</v>
      </c>
      <c r="D7180" s="203" t="s">
        <v>11</v>
      </c>
      <c r="E7180" s="204" t="s">
        <v>15939</v>
      </c>
      <c r="F7180" s="49" t="s">
        <v>1284</v>
      </c>
      <c r="G7180" s="203">
        <v>1</v>
      </c>
      <c r="H7180" s="203" t="s">
        <v>15940</v>
      </c>
      <c r="I7180" s="205" t="s">
        <v>5016</v>
      </c>
      <c r="J7180" s="208"/>
      <c r="K7180" s="203">
        <v>26</v>
      </c>
      <c r="L7180" s="207" t="s">
        <v>827</v>
      </c>
      <c r="M7180" s="208" t="s">
        <v>1449</v>
      </c>
      <c r="N7180" s="209">
        <f t="shared" si="0"/>
        <v>2026</v>
      </c>
      <c r="O7180" s="210">
        <f t="shared" si="1"/>
        <v>2</v>
      </c>
      <c r="P7180" s="211" t="str">
        <f>IFERROR(VLOOKUP(F7180,연간집계!D:E,2,FALSE),"")</f>
        <v>PCMS_스탠다드캘린더</v>
      </c>
    </row>
    <row r="7181" spans="1:16" ht="12.75">
      <c r="A7181" s="201">
        <v>46070.980520833335</v>
      </c>
      <c r="B7181" s="202">
        <v>46070</v>
      </c>
      <c r="C7181" s="203" t="s">
        <v>15941</v>
      </c>
      <c r="D7181" s="203" t="s">
        <v>11</v>
      </c>
      <c r="E7181" s="204" t="s">
        <v>15939</v>
      </c>
      <c r="F7181" s="49" t="s">
        <v>1284</v>
      </c>
      <c r="G7181" s="203">
        <v>1</v>
      </c>
      <c r="H7181" s="203" t="s">
        <v>15940</v>
      </c>
      <c r="I7181" s="205" t="s">
        <v>5016</v>
      </c>
      <c r="J7181" s="208"/>
      <c r="K7181" s="203">
        <v>26</v>
      </c>
      <c r="L7181" s="207" t="s">
        <v>827</v>
      </c>
      <c r="M7181" s="208" t="s">
        <v>1449</v>
      </c>
      <c r="N7181" s="209">
        <f t="shared" si="0"/>
        <v>2026</v>
      </c>
      <c r="O7181" s="210">
        <f t="shared" si="1"/>
        <v>2</v>
      </c>
      <c r="P7181" s="211" t="str">
        <f>IFERROR(VLOOKUP(F7181,연간집계!D:E,2,FALSE),"")</f>
        <v>PCMS_스탠다드캘린더</v>
      </c>
    </row>
    <row r="7182" spans="1:16" ht="12.75">
      <c r="A7182" s="201">
        <v>46070.983495370368</v>
      </c>
      <c r="B7182" s="202">
        <v>46070</v>
      </c>
      <c r="C7182" s="203" t="s">
        <v>15942</v>
      </c>
      <c r="D7182" s="203" t="s">
        <v>11</v>
      </c>
      <c r="E7182" s="204" t="s">
        <v>15943</v>
      </c>
      <c r="F7182" s="49" t="s">
        <v>1284</v>
      </c>
      <c r="G7182" s="203">
        <v>2</v>
      </c>
      <c r="H7182" s="203" t="s">
        <v>15940</v>
      </c>
      <c r="I7182" s="205" t="s">
        <v>5016</v>
      </c>
      <c r="J7182" s="208"/>
      <c r="K7182" s="203">
        <v>26</v>
      </c>
      <c r="L7182" s="207" t="s">
        <v>827</v>
      </c>
      <c r="M7182" s="208" t="s">
        <v>1449</v>
      </c>
      <c r="N7182" s="209">
        <f t="shared" si="0"/>
        <v>2026</v>
      </c>
      <c r="O7182" s="210">
        <f t="shared" si="1"/>
        <v>2</v>
      </c>
      <c r="P7182" s="211" t="str">
        <f>IFERROR(VLOOKUP(F7182,연간집계!D:E,2,FALSE),"")</f>
        <v>PCMS_스탠다드캘린더</v>
      </c>
    </row>
    <row r="7183" spans="1:16" ht="12.75">
      <c r="A7183" s="201">
        <v>46070.983518518522</v>
      </c>
      <c r="B7183" s="202">
        <v>46070</v>
      </c>
      <c r="C7183" s="203" t="s">
        <v>15944</v>
      </c>
      <c r="D7183" s="203" t="s">
        <v>11</v>
      </c>
      <c r="E7183" s="204" t="s">
        <v>15945</v>
      </c>
      <c r="F7183" s="49" t="s">
        <v>1284</v>
      </c>
      <c r="G7183" s="203">
        <v>1</v>
      </c>
      <c r="H7183" s="203" t="s">
        <v>15940</v>
      </c>
      <c r="I7183" s="205" t="s">
        <v>5016</v>
      </c>
      <c r="J7183" s="208"/>
      <c r="K7183" s="203">
        <v>26</v>
      </c>
      <c r="L7183" s="207" t="s">
        <v>827</v>
      </c>
      <c r="M7183" s="208" t="s">
        <v>1449</v>
      </c>
      <c r="N7183" s="209">
        <f t="shared" si="0"/>
        <v>2026</v>
      </c>
      <c r="O7183" s="210">
        <f t="shared" si="1"/>
        <v>2</v>
      </c>
      <c r="P7183" s="211" t="str">
        <f>IFERROR(VLOOKUP(F7183,연간집계!D:E,2,FALSE),"")</f>
        <v>PCMS_스탠다드캘린더</v>
      </c>
    </row>
    <row r="7184" spans="1:16" ht="12.75">
      <c r="A7184" s="201">
        <v>46071.001319444447</v>
      </c>
      <c r="B7184" s="202">
        <v>46070</v>
      </c>
      <c r="C7184" s="203" t="s">
        <v>15946</v>
      </c>
      <c r="D7184" s="203" t="s">
        <v>11</v>
      </c>
      <c r="E7184" s="204" t="s">
        <v>15947</v>
      </c>
      <c r="F7184" s="49" t="s">
        <v>849</v>
      </c>
      <c r="G7184" s="203">
        <v>1</v>
      </c>
      <c r="H7184" s="203" t="s">
        <v>15948</v>
      </c>
      <c r="I7184" s="205" t="s">
        <v>2144</v>
      </c>
      <c r="J7184" s="208"/>
      <c r="K7184" s="203">
        <v>30</v>
      </c>
      <c r="L7184" s="207" t="s">
        <v>827</v>
      </c>
      <c r="M7184" s="208" t="s">
        <v>1471</v>
      </c>
      <c r="N7184" s="209">
        <f t="shared" si="0"/>
        <v>2026</v>
      </c>
      <c r="O7184" s="210">
        <f t="shared" si="1"/>
        <v>2</v>
      </c>
      <c r="P7184" s="211" t="str">
        <f>IFERROR(VLOOKUP(F7184,연간집계!D:E,2,FALSE),"")</f>
        <v>스탠다드 포토북 8*11 (하드/유광)</v>
      </c>
    </row>
    <row r="7185" spans="1:16" ht="12.75">
      <c r="A7185" s="201">
        <v>46071.259398148148</v>
      </c>
      <c r="B7185" s="202">
        <v>46071</v>
      </c>
      <c r="C7185" s="203" t="s">
        <v>15949</v>
      </c>
      <c r="D7185" s="203" t="s">
        <v>11</v>
      </c>
      <c r="E7185" s="204" t="s">
        <v>15950</v>
      </c>
      <c r="F7185" s="49" t="s">
        <v>854</v>
      </c>
      <c r="G7185" s="203">
        <v>1</v>
      </c>
      <c r="H7185" s="203" t="s">
        <v>3948</v>
      </c>
      <c r="I7185" s="205" t="s">
        <v>1440</v>
      </c>
      <c r="J7185" s="208"/>
      <c r="K7185" s="203">
        <v>78</v>
      </c>
      <c r="L7185" s="207" t="s">
        <v>827</v>
      </c>
      <c r="M7185" s="208" t="s">
        <v>1436</v>
      </c>
      <c r="N7185" s="209">
        <f t="shared" si="0"/>
        <v>2026</v>
      </c>
      <c r="O7185" s="210">
        <f t="shared" si="1"/>
        <v>2</v>
      </c>
      <c r="P7185" s="211" t="str">
        <f>IFERROR(VLOOKUP(F7185,연간집계!D:E,2,FALSE),"")</f>
        <v>스탠다드 포토북 8*8 (소프트/유광)</v>
      </c>
    </row>
    <row r="7186" spans="1:16" ht="12.75">
      <c r="A7186" s="201">
        <v>46071.384189814817</v>
      </c>
      <c r="B7186" s="202">
        <v>46071</v>
      </c>
      <c r="C7186" s="203" t="s">
        <v>15951</v>
      </c>
      <c r="D7186" s="203" t="s">
        <v>11</v>
      </c>
      <c r="E7186" s="204" t="s">
        <v>15952</v>
      </c>
      <c r="F7186" s="49" t="s">
        <v>1351</v>
      </c>
      <c r="G7186" s="203">
        <v>1</v>
      </c>
      <c r="H7186" s="203" t="s">
        <v>2743</v>
      </c>
      <c r="I7186" s="205" t="s">
        <v>1440</v>
      </c>
      <c r="J7186" s="208"/>
      <c r="K7186" s="203">
        <v>10</v>
      </c>
      <c r="L7186" s="207" t="s">
        <v>827</v>
      </c>
      <c r="M7186" s="208" t="s">
        <v>1449</v>
      </c>
      <c r="N7186" s="209">
        <f t="shared" si="0"/>
        <v>2026</v>
      </c>
      <c r="O7186" s="210">
        <f t="shared" si="1"/>
        <v>2</v>
      </c>
      <c r="P7186" s="211" t="str">
        <f>IFERROR(VLOOKUP(F7186,연간집계!D:E,2,FALSE),"")</f>
        <v>PCMS_엽서 100</v>
      </c>
    </row>
    <row r="7187" spans="1:16" ht="12.75">
      <c r="A7187" s="201">
        <v>46071.461145833331</v>
      </c>
      <c r="B7187" s="202">
        <v>46071</v>
      </c>
      <c r="C7187" s="203" t="s">
        <v>15953</v>
      </c>
      <c r="D7187" s="203" t="s">
        <v>11</v>
      </c>
      <c r="E7187" s="204" t="s">
        <v>15954</v>
      </c>
      <c r="F7187" s="49" t="s">
        <v>42</v>
      </c>
      <c r="G7187" s="203">
        <v>1</v>
      </c>
      <c r="H7187" s="203" t="s">
        <v>15955</v>
      </c>
      <c r="I7187" s="205" t="s">
        <v>1783</v>
      </c>
      <c r="J7187" s="208"/>
      <c r="K7187" s="203">
        <v>60</v>
      </c>
      <c r="L7187" s="207" t="s">
        <v>827</v>
      </c>
      <c r="M7187" s="208" t="s">
        <v>1436</v>
      </c>
      <c r="N7187" s="209">
        <f t="shared" si="0"/>
        <v>2026</v>
      </c>
      <c r="O7187" s="210">
        <f t="shared" si="1"/>
        <v>2</v>
      </c>
      <c r="P7187" s="211" t="str">
        <f>IFERROR(VLOOKUP(F7187,연간집계!D:E,2,FALSE),"")</f>
        <v>플라이트북 210</v>
      </c>
    </row>
    <row r="7188" spans="1:16" ht="12.75">
      <c r="A7188" s="201">
        <v>46071.496736111112</v>
      </c>
      <c r="B7188" s="202">
        <v>46071</v>
      </c>
      <c r="C7188" s="203" t="s">
        <v>15956</v>
      </c>
      <c r="D7188" s="203" t="s">
        <v>11</v>
      </c>
      <c r="E7188" s="204" t="s">
        <v>15957</v>
      </c>
      <c r="F7188" s="49" t="s">
        <v>981</v>
      </c>
      <c r="G7188" s="203">
        <v>1</v>
      </c>
      <c r="H7188" s="203" t="s">
        <v>15781</v>
      </c>
      <c r="I7188" s="205" t="s">
        <v>1440</v>
      </c>
      <c r="J7188" s="208"/>
      <c r="K7188" s="203">
        <v>72</v>
      </c>
      <c r="L7188" s="207" t="s">
        <v>827</v>
      </c>
      <c r="M7188" s="208" t="s">
        <v>1436</v>
      </c>
      <c r="N7188" s="209">
        <f t="shared" si="0"/>
        <v>2026</v>
      </c>
      <c r="O7188" s="210">
        <f t="shared" si="1"/>
        <v>2</v>
      </c>
      <c r="P7188" s="211" t="str">
        <f>IFERROR(VLOOKUP(F7188,연간집계!D:E,2,FALSE),"")</f>
        <v>워크샵북</v>
      </c>
    </row>
    <row r="7189" spans="1:16" ht="12.75">
      <c r="A7189" s="201">
        <v>46071.544108796297</v>
      </c>
      <c r="B7189" s="202">
        <v>46071</v>
      </c>
      <c r="C7189" s="203" t="s">
        <v>15958</v>
      </c>
      <c r="D7189" s="203" t="s">
        <v>11</v>
      </c>
      <c r="E7189" s="204" t="s">
        <v>15959</v>
      </c>
      <c r="F7189" s="49" t="s">
        <v>838</v>
      </c>
      <c r="G7189" s="203">
        <v>2</v>
      </c>
      <c r="H7189" s="203" t="s">
        <v>15960</v>
      </c>
      <c r="I7189" s="205" t="s">
        <v>2144</v>
      </c>
      <c r="J7189" s="208"/>
      <c r="K7189" s="203">
        <v>26</v>
      </c>
      <c r="L7189" s="207" t="s">
        <v>827</v>
      </c>
      <c r="M7189" s="208" t="s">
        <v>1449</v>
      </c>
      <c r="N7189" s="209">
        <f t="shared" si="0"/>
        <v>2026</v>
      </c>
      <c r="O7189" s="210">
        <f t="shared" si="1"/>
        <v>2</v>
      </c>
      <c r="P7189" s="211" t="str">
        <f>IFERROR(VLOOKUP(F7189,연간집계!D:E,2,FALSE),"")</f>
        <v>스탠다드 포토북 6*8 (하드/무광)</v>
      </c>
    </row>
    <row r="7190" spans="1:16" ht="12.75">
      <c r="A7190" s="201">
        <v>46071.56486111111</v>
      </c>
      <c r="B7190" s="202">
        <v>46071</v>
      </c>
      <c r="C7190" s="203" t="s">
        <v>15961</v>
      </c>
      <c r="D7190" s="203" t="s">
        <v>11</v>
      </c>
      <c r="E7190" s="204" t="s">
        <v>15962</v>
      </c>
      <c r="F7190" s="49" t="s">
        <v>74</v>
      </c>
      <c r="G7190" s="203">
        <v>1</v>
      </c>
      <c r="H7190" s="203" t="s">
        <v>15963</v>
      </c>
      <c r="I7190" s="205" t="s">
        <v>1783</v>
      </c>
      <c r="J7190" s="208" t="s">
        <v>1444</v>
      </c>
      <c r="K7190" s="203">
        <v>50</v>
      </c>
      <c r="L7190" s="207" t="s">
        <v>827</v>
      </c>
      <c r="M7190" s="208" t="s">
        <v>1502</v>
      </c>
      <c r="N7190" s="209">
        <f t="shared" si="0"/>
        <v>2026</v>
      </c>
      <c r="O7190" s="210">
        <f t="shared" si="1"/>
        <v>2</v>
      </c>
      <c r="P7190" s="211" t="str">
        <f>IFERROR(VLOOKUP(F7190,연간집계!D:E,2,FALSE),"")</f>
        <v>포토그랩스pro 210</v>
      </c>
    </row>
    <row r="7191" spans="1:16" ht="12.75">
      <c r="A7191" s="201">
        <v>46071.579675925925</v>
      </c>
      <c r="B7191" s="202">
        <v>46071</v>
      </c>
      <c r="C7191" s="203" t="s">
        <v>15964</v>
      </c>
      <c r="D7191" s="203" t="s">
        <v>11</v>
      </c>
      <c r="E7191" s="204" t="s">
        <v>15965</v>
      </c>
      <c r="F7191" s="49" t="s">
        <v>1027</v>
      </c>
      <c r="G7191" s="203">
        <v>1</v>
      </c>
      <c r="H7191" s="203" t="s">
        <v>3228</v>
      </c>
      <c r="I7191" s="205" t="s">
        <v>1455</v>
      </c>
      <c r="J7191" s="208" t="s">
        <v>1722</v>
      </c>
      <c r="K7191" s="203">
        <v>80</v>
      </c>
      <c r="L7191" s="207" t="s">
        <v>827</v>
      </c>
      <c r="M7191" s="208" t="s">
        <v>1436</v>
      </c>
      <c r="N7191" s="209">
        <f t="shared" si="0"/>
        <v>2026</v>
      </c>
      <c r="O7191" s="210">
        <f t="shared" si="1"/>
        <v>2</v>
      </c>
      <c r="P7191" s="211" t="str">
        <f>IFERROR(VLOOKUP(F7191,연간집계!D:E,2,FALSE),"")</f>
        <v>트래블북 198 (쿠션하드/78p)</v>
      </c>
    </row>
    <row r="7192" spans="1:16" ht="12.75">
      <c r="A7192" s="201">
        <v>46071.585613425923</v>
      </c>
      <c r="B7192" s="202">
        <v>46071</v>
      </c>
      <c r="C7192" s="203" t="s">
        <v>15966</v>
      </c>
      <c r="D7192" s="203" t="s">
        <v>11</v>
      </c>
      <c r="E7192" s="204" t="s">
        <v>15967</v>
      </c>
      <c r="F7192" s="49" t="s">
        <v>967</v>
      </c>
      <c r="G7192" s="203">
        <v>1</v>
      </c>
      <c r="H7192" s="203" t="s">
        <v>15968</v>
      </c>
      <c r="I7192" s="205" t="s">
        <v>2836</v>
      </c>
      <c r="J7192" s="208" t="s">
        <v>2836</v>
      </c>
      <c r="K7192" s="203">
        <v>80</v>
      </c>
      <c r="L7192" s="207" t="s">
        <v>827</v>
      </c>
      <c r="M7192" s="208" t="s">
        <v>1436</v>
      </c>
      <c r="N7192" s="209">
        <f t="shared" si="0"/>
        <v>2026</v>
      </c>
      <c r="O7192" s="210">
        <f t="shared" si="1"/>
        <v>2</v>
      </c>
      <c r="P7192" s="211" t="str">
        <f>IFERROR(VLOOKUP(F7192,연간집계!D:E,2,FALSE),"")</f>
        <v>시티북 210 (소프트/78p)</v>
      </c>
    </row>
    <row r="7193" spans="1:16" ht="12.75">
      <c r="A7193" s="201">
        <v>46071.585625</v>
      </c>
      <c r="B7193" s="202">
        <v>46071</v>
      </c>
      <c r="C7193" s="203" t="s">
        <v>15969</v>
      </c>
      <c r="D7193" s="203" t="s">
        <v>11</v>
      </c>
      <c r="E7193" s="204" t="s">
        <v>15967</v>
      </c>
      <c r="F7193" s="49" t="s">
        <v>1024</v>
      </c>
      <c r="G7193" s="203">
        <v>1</v>
      </c>
      <c r="H7193" s="203" t="s">
        <v>15968</v>
      </c>
      <c r="I7193" s="205" t="s">
        <v>1501</v>
      </c>
      <c r="J7193" s="208" t="s">
        <v>1435</v>
      </c>
      <c r="K7193" s="203">
        <v>48</v>
      </c>
      <c r="L7193" s="207" t="s">
        <v>827</v>
      </c>
      <c r="M7193" s="208" t="s">
        <v>1436</v>
      </c>
      <c r="N7193" s="209">
        <f t="shared" si="0"/>
        <v>2026</v>
      </c>
      <c r="O7193" s="210">
        <f t="shared" si="1"/>
        <v>2</v>
      </c>
      <c r="P7193" s="211" t="str">
        <f>IFERROR(VLOOKUP(F7193,연간집계!D:E,2,FALSE),"")</f>
        <v>트래블북 A5 (소프트/46p)</v>
      </c>
    </row>
    <row r="7194" spans="1:16" ht="12.75">
      <c r="A7194" s="201">
        <v>46071.585636574076</v>
      </c>
      <c r="B7194" s="202">
        <v>46071</v>
      </c>
      <c r="C7194" s="203" t="s">
        <v>15970</v>
      </c>
      <c r="D7194" s="203" t="s">
        <v>11</v>
      </c>
      <c r="E7194" s="204" t="s">
        <v>15971</v>
      </c>
      <c r="F7194" s="49" t="s">
        <v>838</v>
      </c>
      <c r="G7194" s="203">
        <v>1</v>
      </c>
      <c r="H7194" s="203" t="s">
        <v>15972</v>
      </c>
      <c r="I7194" s="205" t="s">
        <v>1808</v>
      </c>
      <c r="J7194" s="208"/>
      <c r="K7194" s="203">
        <v>24</v>
      </c>
      <c r="L7194" s="207" t="s">
        <v>827</v>
      </c>
      <c r="M7194" s="208" t="s">
        <v>1541</v>
      </c>
      <c r="N7194" s="209">
        <f t="shared" si="0"/>
        <v>2026</v>
      </c>
      <c r="O7194" s="210">
        <f t="shared" si="1"/>
        <v>2</v>
      </c>
      <c r="P7194" s="211" t="str">
        <f>IFERROR(VLOOKUP(F7194,연간집계!D:E,2,FALSE),"")</f>
        <v>스탠다드 포토북 6*8 (하드/무광)</v>
      </c>
    </row>
    <row r="7195" spans="1:16" ht="12.75">
      <c r="A7195" s="201">
        <v>46071.641932870371</v>
      </c>
      <c r="B7195" s="202">
        <v>46071</v>
      </c>
      <c r="C7195" s="203" t="s">
        <v>15973</v>
      </c>
      <c r="D7195" s="203" t="s">
        <v>11</v>
      </c>
      <c r="E7195" s="204" t="s">
        <v>15974</v>
      </c>
      <c r="F7195" s="49" t="s">
        <v>74</v>
      </c>
      <c r="G7195" s="203">
        <v>2</v>
      </c>
      <c r="H7195" s="203" t="s">
        <v>15266</v>
      </c>
      <c r="I7195" s="205" t="s">
        <v>1459</v>
      </c>
      <c r="J7195" s="208" t="s">
        <v>1444</v>
      </c>
      <c r="K7195" s="203">
        <v>46</v>
      </c>
      <c r="L7195" s="207" t="s">
        <v>827</v>
      </c>
      <c r="M7195" s="208" t="s">
        <v>1645</v>
      </c>
      <c r="N7195" s="209">
        <f t="shared" si="0"/>
        <v>2026</v>
      </c>
      <c r="O7195" s="210">
        <f t="shared" si="1"/>
        <v>2</v>
      </c>
      <c r="P7195" s="211" t="str">
        <f>IFERROR(VLOOKUP(F7195,연간집계!D:E,2,FALSE),"")</f>
        <v>포토그랩스pro 210</v>
      </c>
    </row>
    <row r="7196" spans="1:16" ht="12.75">
      <c r="A7196" s="201">
        <v>46071.665636574071</v>
      </c>
      <c r="B7196" s="202">
        <v>46071</v>
      </c>
      <c r="C7196" s="203" t="s">
        <v>15975</v>
      </c>
      <c r="D7196" s="203" t="s">
        <v>11</v>
      </c>
      <c r="E7196" s="204" t="s">
        <v>15976</v>
      </c>
      <c r="F7196" s="49" t="s">
        <v>1041</v>
      </c>
      <c r="G7196" s="203">
        <v>1</v>
      </c>
      <c r="H7196" s="203" t="s">
        <v>6079</v>
      </c>
      <c r="I7196" s="205" t="s">
        <v>1440</v>
      </c>
      <c r="J7196" s="208"/>
      <c r="K7196" s="203">
        <v>90</v>
      </c>
      <c r="L7196" s="207" t="s">
        <v>827</v>
      </c>
      <c r="M7196" s="208" t="s">
        <v>1471</v>
      </c>
      <c r="N7196" s="209">
        <f t="shared" si="0"/>
        <v>2026</v>
      </c>
      <c r="O7196" s="210">
        <f t="shared" si="1"/>
        <v>2</v>
      </c>
      <c r="P7196" s="211" t="str">
        <f>IFERROR(VLOOKUP(F7196,연간집계!D:E,2,FALSE),"")</f>
        <v>프리북 198 (소프트)</v>
      </c>
    </row>
    <row r="7197" spans="1:16" ht="12.75">
      <c r="A7197" s="201">
        <v>46071.718923611108</v>
      </c>
      <c r="B7197" s="202">
        <v>46071</v>
      </c>
      <c r="C7197" s="203" t="s">
        <v>15977</v>
      </c>
      <c r="D7197" s="203" t="s">
        <v>11</v>
      </c>
      <c r="E7197" s="204" t="s">
        <v>15978</v>
      </c>
      <c r="F7197" s="49" t="s">
        <v>838</v>
      </c>
      <c r="G7197" s="203">
        <v>1</v>
      </c>
      <c r="H7197" s="203" t="s">
        <v>15979</v>
      </c>
      <c r="I7197" s="205" t="s">
        <v>1453</v>
      </c>
      <c r="J7197" s="208"/>
      <c r="K7197" s="203">
        <v>24</v>
      </c>
      <c r="L7197" s="207" t="s">
        <v>827</v>
      </c>
      <c r="M7197" s="208" t="s">
        <v>1436</v>
      </c>
      <c r="N7197" s="209">
        <f t="shared" si="0"/>
        <v>2026</v>
      </c>
      <c r="O7197" s="210">
        <f t="shared" si="1"/>
        <v>2</v>
      </c>
      <c r="P7197" s="211" t="str">
        <f>IFERROR(VLOOKUP(F7197,연간집계!D:E,2,FALSE),"")</f>
        <v>스탠다드 포토북 6*8 (하드/무광)</v>
      </c>
    </row>
    <row r="7198" spans="1:16" ht="12.75">
      <c r="A7198" s="201">
        <v>46071.739675925928</v>
      </c>
      <c r="B7198" s="202">
        <v>46071</v>
      </c>
      <c r="C7198" s="203" t="s">
        <v>15980</v>
      </c>
      <c r="D7198" s="203" t="s">
        <v>11</v>
      </c>
      <c r="E7198" s="204" t="s">
        <v>15981</v>
      </c>
      <c r="F7198" s="49" t="s">
        <v>1245</v>
      </c>
      <c r="G7198" s="203">
        <v>1</v>
      </c>
      <c r="H7198" s="203" t="s">
        <v>2161</v>
      </c>
      <c r="I7198" s="205" t="s">
        <v>1455</v>
      </c>
      <c r="J7198" s="208"/>
      <c r="K7198" s="203">
        <v>36</v>
      </c>
      <c r="L7198" s="207" t="s">
        <v>828</v>
      </c>
      <c r="M7198" s="208" t="s">
        <v>1436</v>
      </c>
      <c r="N7198" s="209">
        <f t="shared" si="0"/>
        <v>2026</v>
      </c>
      <c r="O7198" s="210">
        <f t="shared" si="1"/>
        <v>2</v>
      </c>
      <c r="P7198" s="211" t="str">
        <f>IFERROR(VLOOKUP(F7198,연간집계!D:E,2,FALSE),"")</f>
        <v>모바일 포토북 198 (여행)</v>
      </c>
    </row>
    <row r="7199" spans="1:16" ht="12.75">
      <c r="A7199" s="201">
        <v>46071.778182870374</v>
      </c>
      <c r="B7199" s="202">
        <v>46071</v>
      </c>
      <c r="C7199" s="203" t="s">
        <v>15982</v>
      </c>
      <c r="D7199" s="203" t="s">
        <v>11</v>
      </c>
      <c r="E7199" s="204" t="s">
        <v>15983</v>
      </c>
      <c r="F7199" s="49" t="s">
        <v>880</v>
      </c>
      <c r="G7199" s="203">
        <v>2</v>
      </c>
      <c r="H7199" s="203" t="s">
        <v>15984</v>
      </c>
      <c r="I7199" s="205" t="s">
        <v>1453</v>
      </c>
      <c r="J7199" s="208" t="s">
        <v>9459</v>
      </c>
      <c r="K7199" s="203">
        <v>68</v>
      </c>
      <c r="L7199" s="207" t="s">
        <v>827</v>
      </c>
      <c r="M7199" s="208" t="s">
        <v>1449</v>
      </c>
      <c r="N7199" s="209">
        <f t="shared" si="0"/>
        <v>2026</v>
      </c>
      <c r="O7199" s="210">
        <f t="shared" si="1"/>
        <v>2</v>
      </c>
      <c r="P7199" s="211" t="str">
        <f>IFERROR(VLOOKUP(F7199,연간집계!D:E,2,FALSE),"")</f>
        <v>레코드북 150</v>
      </c>
    </row>
    <row r="7200" spans="1:16" ht="12.75">
      <c r="A7200" s="201">
        <v>46071.790034722224</v>
      </c>
      <c r="B7200" s="202">
        <v>46071</v>
      </c>
      <c r="C7200" s="203" t="s">
        <v>15985</v>
      </c>
      <c r="D7200" s="203" t="s">
        <v>11</v>
      </c>
      <c r="E7200" s="204" t="s">
        <v>15986</v>
      </c>
      <c r="F7200" s="49" t="s">
        <v>838</v>
      </c>
      <c r="G7200" s="203">
        <v>1</v>
      </c>
      <c r="H7200" s="203" t="s">
        <v>1680</v>
      </c>
      <c r="I7200" s="205" t="s">
        <v>1984</v>
      </c>
      <c r="J7200" s="208"/>
      <c r="K7200" s="203">
        <v>56</v>
      </c>
      <c r="L7200" s="207" t="s">
        <v>827</v>
      </c>
      <c r="M7200" s="208" t="s">
        <v>1449</v>
      </c>
      <c r="N7200" s="209">
        <f t="shared" si="0"/>
        <v>2026</v>
      </c>
      <c r="O7200" s="210">
        <f t="shared" si="1"/>
        <v>2</v>
      </c>
      <c r="P7200" s="211" t="str">
        <f>IFERROR(VLOOKUP(F7200,연간집계!D:E,2,FALSE),"")</f>
        <v>스탠다드 포토북 6*8 (하드/무광)</v>
      </c>
    </row>
    <row r="7201" spans="1:16" ht="12.75">
      <c r="A7201" s="201">
        <v>46071.834733796299</v>
      </c>
      <c r="B7201" s="202">
        <v>46071</v>
      </c>
      <c r="C7201" s="203" t="s">
        <v>15987</v>
      </c>
      <c r="D7201" s="203" t="s">
        <v>11</v>
      </c>
      <c r="E7201" s="204" t="s">
        <v>15988</v>
      </c>
      <c r="F7201" s="49" t="s">
        <v>1051</v>
      </c>
      <c r="G7201" s="203">
        <v>1</v>
      </c>
      <c r="H7201" s="203" t="s">
        <v>14058</v>
      </c>
      <c r="I7201" s="205" t="s">
        <v>1440</v>
      </c>
      <c r="J7201" s="208"/>
      <c r="K7201" s="203">
        <v>100</v>
      </c>
      <c r="L7201" s="207" t="s">
        <v>827</v>
      </c>
      <c r="M7201" s="208" t="s">
        <v>1436</v>
      </c>
      <c r="N7201" s="209">
        <f t="shared" si="0"/>
        <v>2026</v>
      </c>
      <c r="O7201" s="210">
        <f t="shared" si="1"/>
        <v>2</v>
      </c>
      <c r="P7201" s="211" t="str">
        <f>IFERROR(VLOOKUP(F7201,연간집계!D:E,2,FALSE),"")</f>
        <v>프리북A4 (하드)</v>
      </c>
    </row>
    <row r="7202" spans="1:16" ht="12.75">
      <c r="A7202" s="201">
        <v>46071.843645833331</v>
      </c>
      <c r="B7202" s="202">
        <v>46071</v>
      </c>
      <c r="C7202" s="203" t="s">
        <v>15989</v>
      </c>
      <c r="D7202" s="203" t="s">
        <v>11</v>
      </c>
      <c r="E7202" s="204" t="s">
        <v>15990</v>
      </c>
      <c r="F7202" s="49" t="s">
        <v>1051</v>
      </c>
      <c r="G7202" s="203">
        <v>1</v>
      </c>
      <c r="H7202" s="203" t="s">
        <v>2403</v>
      </c>
      <c r="I7202" s="205" t="s">
        <v>1440</v>
      </c>
      <c r="J7202" s="208"/>
      <c r="K7202" s="203">
        <v>82</v>
      </c>
      <c r="L7202" s="207" t="s">
        <v>827</v>
      </c>
      <c r="M7202" s="208" t="s">
        <v>1436</v>
      </c>
      <c r="N7202" s="209">
        <f t="shared" si="0"/>
        <v>2026</v>
      </c>
      <c r="O7202" s="210">
        <f t="shared" si="1"/>
        <v>2</v>
      </c>
      <c r="P7202" s="211" t="str">
        <f>IFERROR(VLOOKUP(F7202,연간집계!D:E,2,FALSE),"")</f>
        <v>프리북A4 (하드)</v>
      </c>
    </row>
    <row r="7203" spans="1:16" ht="12.75">
      <c r="A7203" s="201">
        <v>46071.852546296293</v>
      </c>
      <c r="B7203" s="202">
        <v>46071</v>
      </c>
      <c r="C7203" s="203" t="s">
        <v>15991</v>
      </c>
      <c r="D7203" s="203" t="s">
        <v>11</v>
      </c>
      <c r="E7203" s="204" t="s">
        <v>15992</v>
      </c>
      <c r="F7203" s="49" t="s">
        <v>1247</v>
      </c>
      <c r="G7203" s="203">
        <v>1</v>
      </c>
      <c r="H7203" s="203" t="s">
        <v>15993</v>
      </c>
      <c r="I7203" s="205" t="s">
        <v>1455</v>
      </c>
      <c r="J7203" s="208"/>
      <c r="K7203" s="203">
        <v>26</v>
      </c>
      <c r="L7203" s="207" t="s">
        <v>828</v>
      </c>
      <c r="M7203" s="208" t="s">
        <v>1645</v>
      </c>
      <c r="N7203" s="209">
        <f t="shared" si="0"/>
        <v>2026</v>
      </c>
      <c r="O7203" s="210">
        <f t="shared" si="1"/>
        <v>2</v>
      </c>
      <c r="P7203" s="211" t="str">
        <f>IFERROR(VLOOKUP(F7203,연간집계!D:E,2,FALSE),"")</f>
        <v>모바일 포토북 197 (여행)</v>
      </c>
    </row>
    <row r="7204" spans="1:16" ht="12.75">
      <c r="A7204" s="201">
        <v>46071.855520833335</v>
      </c>
      <c r="B7204" s="202">
        <v>46071</v>
      </c>
      <c r="C7204" s="203" t="s">
        <v>15994</v>
      </c>
      <c r="D7204" s="203" t="s">
        <v>11</v>
      </c>
      <c r="E7204" s="204" t="s">
        <v>15995</v>
      </c>
      <c r="F7204" s="49" t="s">
        <v>1240</v>
      </c>
      <c r="G7204" s="203">
        <v>1</v>
      </c>
      <c r="H7204" s="203" t="s">
        <v>15996</v>
      </c>
      <c r="I7204" s="205" t="s">
        <v>2370</v>
      </c>
      <c r="J7204" s="208"/>
      <c r="K7204" s="203">
        <v>38</v>
      </c>
      <c r="L7204" s="207" t="s">
        <v>828</v>
      </c>
      <c r="M7204" s="208" t="s">
        <v>1449</v>
      </c>
      <c r="N7204" s="209">
        <f t="shared" si="0"/>
        <v>2026</v>
      </c>
      <c r="O7204" s="210">
        <f t="shared" si="1"/>
        <v>2</v>
      </c>
      <c r="P7204" s="211" t="str">
        <f>IFERROR(VLOOKUP(F7204,연간집계!D:E,2,FALSE),"")</f>
        <v>모바일 포토북 197 (베이비)</v>
      </c>
    </row>
    <row r="7205" spans="1:16" ht="12.75">
      <c r="A7205" s="201">
        <v>46071.870324074072</v>
      </c>
      <c r="B7205" s="202">
        <v>46071</v>
      </c>
      <c r="C7205" s="203" t="s">
        <v>15997</v>
      </c>
      <c r="D7205" s="203" t="s">
        <v>11</v>
      </c>
      <c r="E7205" s="204" t="s">
        <v>15998</v>
      </c>
      <c r="F7205" s="49" t="s">
        <v>856</v>
      </c>
      <c r="G7205" s="203">
        <v>1</v>
      </c>
      <c r="H7205" s="203" t="s">
        <v>15999</v>
      </c>
      <c r="I7205" s="205" t="s">
        <v>1556</v>
      </c>
      <c r="J7205" s="208"/>
      <c r="K7205" s="203">
        <v>34</v>
      </c>
      <c r="L7205" s="207" t="s">
        <v>827</v>
      </c>
      <c r="M7205" s="208" t="s">
        <v>1425</v>
      </c>
      <c r="N7205" s="209">
        <f t="shared" si="0"/>
        <v>2026</v>
      </c>
      <c r="O7205" s="210">
        <f t="shared" si="1"/>
        <v>2</v>
      </c>
      <c r="P7205" s="211" t="str">
        <f>IFERROR(VLOOKUP(F7205,연간집계!D:E,2,FALSE),"")</f>
        <v>스탠다드 포토북 8*8 (하드/무광)</v>
      </c>
    </row>
    <row r="7206" spans="1:16" ht="12.75">
      <c r="A7206" s="201">
        <v>46071.870335648149</v>
      </c>
      <c r="B7206" s="202">
        <v>46071</v>
      </c>
      <c r="C7206" s="203" t="s">
        <v>16000</v>
      </c>
      <c r="D7206" s="203" t="s">
        <v>11</v>
      </c>
      <c r="E7206" s="204" t="s">
        <v>15998</v>
      </c>
      <c r="F7206" s="49" t="s">
        <v>856</v>
      </c>
      <c r="G7206" s="203">
        <v>1</v>
      </c>
      <c r="H7206" s="203" t="s">
        <v>15999</v>
      </c>
      <c r="I7206" s="205" t="s">
        <v>1676</v>
      </c>
      <c r="J7206" s="208"/>
      <c r="K7206" s="203">
        <v>72</v>
      </c>
      <c r="L7206" s="207" t="s">
        <v>827</v>
      </c>
      <c r="M7206" s="208" t="s">
        <v>1425</v>
      </c>
      <c r="N7206" s="209">
        <f t="shared" si="0"/>
        <v>2026</v>
      </c>
      <c r="O7206" s="210">
        <f t="shared" si="1"/>
        <v>2</v>
      </c>
      <c r="P7206" s="211" t="str">
        <f>IFERROR(VLOOKUP(F7206,연간집계!D:E,2,FALSE),"")</f>
        <v>스탠다드 포토북 8*8 (하드/무광)</v>
      </c>
    </row>
    <row r="7207" spans="1:16" ht="12.75">
      <c r="A7207" s="201">
        <v>46071.870347222219</v>
      </c>
      <c r="B7207" s="202">
        <v>46071</v>
      </c>
      <c r="C7207" s="203" t="s">
        <v>16001</v>
      </c>
      <c r="D7207" s="203" t="s">
        <v>11</v>
      </c>
      <c r="E7207" s="204" t="s">
        <v>15998</v>
      </c>
      <c r="F7207" s="49" t="s">
        <v>1033</v>
      </c>
      <c r="G7207" s="203">
        <v>1</v>
      </c>
      <c r="H7207" s="203" t="s">
        <v>15999</v>
      </c>
      <c r="I7207" s="205" t="s">
        <v>1455</v>
      </c>
      <c r="J7207" s="208" t="s">
        <v>1455</v>
      </c>
      <c r="K7207" s="203">
        <v>48</v>
      </c>
      <c r="L7207" s="207" t="s">
        <v>827</v>
      </c>
      <c r="M7207" s="208" t="s">
        <v>1425</v>
      </c>
      <c r="N7207" s="209">
        <f t="shared" si="0"/>
        <v>2026</v>
      </c>
      <c r="O7207" s="210">
        <f t="shared" si="1"/>
        <v>2</v>
      </c>
      <c r="P7207" s="211" t="str">
        <f>IFERROR(VLOOKUP(F7207,연간집계!D:E,2,FALSE),"")</f>
        <v>트래블북 198 (소프트/46p)</v>
      </c>
    </row>
    <row r="7208" spans="1:16" ht="12.75">
      <c r="A7208" s="201">
        <v>46071.911817129629</v>
      </c>
      <c r="B7208" s="202">
        <v>46071</v>
      </c>
      <c r="C7208" s="203" t="s">
        <v>16002</v>
      </c>
      <c r="D7208" s="203" t="s">
        <v>11</v>
      </c>
      <c r="E7208" s="204" t="s">
        <v>16003</v>
      </c>
      <c r="F7208" s="49" t="s">
        <v>963</v>
      </c>
      <c r="G7208" s="203">
        <v>1</v>
      </c>
      <c r="H7208" s="203" t="s">
        <v>16004</v>
      </c>
      <c r="I7208" s="208" t="s">
        <v>2134</v>
      </c>
      <c r="J7208" s="208" t="s">
        <v>2134</v>
      </c>
      <c r="K7208" s="203">
        <v>80</v>
      </c>
      <c r="L7208" s="207" t="s">
        <v>827</v>
      </c>
      <c r="M7208" s="208" t="s">
        <v>1436</v>
      </c>
      <c r="N7208" s="209">
        <f t="shared" si="0"/>
        <v>2026</v>
      </c>
      <c r="O7208" s="210">
        <f t="shared" si="1"/>
        <v>2</v>
      </c>
      <c r="P7208" s="211" t="str">
        <f>IFERROR(VLOOKUP(F7208,연간집계!D:E,2,FALSE),"")</f>
        <v>시티북 210 (쿠션하드/78p)</v>
      </c>
    </row>
    <row r="7209" spans="1:16" ht="12.75">
      <c r="A7209" s="201">
        <v>46071.941423611112</v>
      </c>
      <c r="B7209" s="202">
        <v>46071</v>
      </c>
      <c r="C7209" s="203" t="s">
        <v>16005</v>
      </c>
      <c r="D7209" s="203" t="s">
        <v>11</v>
      </c>
      <c r="E7209" s="204" t="s">
        <v>16006</v>
      </c>
      <c r="F7209" s="49" t="s">
        <v>1058</v>
      </c>
      <c r="G7209" s="203">
        <v>1</v>
      </c>
      <c r="H7209" s="203" t="s">
        <v>15903</v>
      </c>
      <c r="I7209" s="205" t="s">
        <v>1440</v>
      </c>
      <c r="J7209" s="208"/>
      <c r="K7209" s="203">
        <v>146</v>
      </c>
      <c r="L7209" s="207" t="s">
        <v>827</v>
      </c>
      <c r="M7209" s="208" t="s">
        <v>1449</v>
      </c>
      <c r="N7209" s="209">
        <f t="shared" si="0"/>
        <v>2026</v>
      </c>
      <c r="O7209" s="210">
        <f t="shared" si="1"/>
        <v>2</v>
      </c>
      <c r="P7209" s="211" t="str">
        <f>IFERROR(VLOOKUP(F7209,연간집계!D:E,2,FALSE),"")</f>
        <v>프리북 150 (하드)</v>
      </c>
    </row>
    <row r="7210" spans="1:16" ht="12.75">
      <c r="A7210" s="201">
        <v>46071.950335648151</v>
      </c>
      <c r="B7210" s="202">
        <v>46071</v>
      </c>
      <c r="C7210" s="203" t="s">
        <v>16007</v>
      </c>
      <c r="D7210" s="203" t="s">
        <v>11</v>
      </c>
      <c r="E7210" s="204" t="s">
        <v>16008</v>
      </c>
      <c r="F7210" s="49" t="s">
        <v>1378</v>
      </c>
      <c r="G7210" s="203">
        <v>1</v>
      </c>
      <c r="H7210" s="203" t="s">
        <v>16009</v>
      </c>
      <c r="I7210" s="205" t="s">
        <v>2005</v>
      </c>
      <c r="J7210" s="208"/>
      <c r="K7210" s="203">
        <v>1</v>
      </c>
      <c r="L7210" s="207" t="s">
        <v>827</v>
      </c>
      <c r="M7210" s="208" t="s">
        <v>1658</v>
      </c>
      <c r="N7210" s="209">
        <f t="shared" si="0"/>
        <v>2026</v>
      </c>
      <c r="O7210" s="210">
        <f t="shared" si="1"/>
        <v>2</v>
      </c>
      <c r="P7210" s="211" t="str">
        <f>IFERROR(VLOOKUP(F7210,연간집계!D:E,2,FALSE),"")</f>
        <v>증명사진 (무광)</v>
      </c>
    </row>
    <row r="7211" spans="1:16" ht="12.75">
      <c r="A7211" s="201">
        <v>46071.95034722222</v>
      </c>
      <c r="B7211" s="202">
        <v>46071</v>
      </c>
      <c r="C7211" s="203" t="s">
        <v>16010</v>
      </c>
      <c r="D7211" s="203" t="s">
        <v>11</v>
      </c>
      <c r="E7211" s="204" t="s">
        <v>16008</v>
      </c>
      <c r="F7211" s="49" t="s">
        <v>1378</v>
      </c>
      <c r="G7211" s="203">
        <v>1</v>
      </c>
      <c r="H7211" s="203" t="s">
        <v>16009</v>
      </c>
      <c r="I7211" s="205" t="s">
        <v>2005</v>
      </c>
      <c r="J7211" s="208"/>
      <c r="K7211" s="203">
        <v>1</v>
      </c>
      <c r="L7211" s="207" t="s">
        <v>827</v>
      </c>
      <c r="M7211" s="208" t="s">
        <v>1658</v>
      </c>
      <c r="N7211" s="209">
        <f t="shared" si="0"/>
        <v>2026</v>
      </c>
      <c r="O7211" s="210">
        <f t="shared" si="1"/>
        <v>2</v>
      </c>
      <c r="P7211" s="211" t="str">
        <f>IFERROR(VLOOKUP(F7211,연간집계!D:E,2,FALSE),"")</f>
        <v>증명사진 (무광)</v>
      </c>
    </row>
    <row r="7212" spans="1:16" ht="12.75">
      <c r="A7212" s="201">
        <v>46071.974062499998</v>
      </c>
      <c r="B7212" s="202">
        <v>46071</v>
      </c>
      <c r="C7212" s="203" t="s">
        <v>16011</v>
      </c>
      <c r="D7212" s="203" t="s">
        <v>11</v>
      </c>
      <c r="E7212" s="204" t="s">
        <v>16012</v>
      </c>
      <c r="F7212" s="49" t="s">
        <v>847</v>
      </c>
      <c r="G7212" s="203">
        <v>1</v>
      </c>
      <c r="H7212" s="203" t="s">
        <v>10220</v>
      </c>
      <c r="I7212" s="205" t="s">
        <v>1440</v>
      </c>
      <c r="J7212" s="208"/>
      <c r="K7212" s="203">
        <v>66</v>
      </c>
      <c r="L7212" s="207" t="s">
        <v>827</v>
      </c>
      <c r="M7212" s="208" t="s">
        <v>1449</v>
      </c>
      <c r="N7212" s="209">
        <f t="shared" si="0"/>
        <v>2026</v>
      </c>
      <c r="O7212" s="210">
        <f t="shared" si="1"/>
        <v>2</v>
      </c>
      <c r="P7212" s="211" t="str">
        <f>IFERROR(VLOOKUP(F7212,연간집계!D:E,2,FALSE),"")</f>
        <v>스탠다드 포토북 8*11 (하드/무광)</v>
      </c>
    </row>
    <row r="7213" spans="1:16" ht="12.75">
      <c r="A7213" s="201">
        <v>46071.974085648151</v>
      </c>
      <c r="B7213" s="202">
        <v>46071</v>
      </c>
      <c r="C7213" s="203" t="s">
        <v>16013</v>
      </c>
      <c r="D7213" s="203" t="s">
        <v>11</v>
      </c>
      <c r="E7213" s="204" t="s">
        <v>16014</v>
      </c>
      <c r="F7213" s="49" t="s">
        <v>1043</v>
      </c>
      <c r="G7213" s="203">
        <v>1</v>
      </c>
      <c r="H7213" s="203" t="s">
        <v>16015</v>
      </c>
      <c r="I7213" s="205" t="s">
        <v>1440</v>
      </c>
      <c r="J7213" s="208"/>
      <c r="K7213" s="203">
        <v>100</v>
      </c>
      <c r="L7213" s="207" t="s">
        <v>827</v>
      </c>
      <c r="M7213" s="208" t="s">
        <v>1436</v>
      </c>
      <c r="N7213" s="209">
        <f t="shared" si="0"/>
        <v>2026</v>
      </c>
      <c r="O7213" s="210">
        <f t="shared" si="1"/>
        <v>2</v>
      </c>
      <c r="P7213" s="211" t="str">
        <f>IFERROR(VLOOKUP(F7213,연간집계!D:E,2,FALSE),"")</f>
        <v>프리북 198 (하드)</v>
      </c>
    </row>
    <row r="7214" spans="1:16" ht="12.75">
      <c r="A7214" s="201">
        <v>46071.977048611108</v>
      </c>
      <c r="B7214" s="202">
        <v>46071</v>
      </c>
      <c r="C7214" s="203" t="s">
        <v>16016</v>
      </c>
      <c r="D7214" s="203" t="s">
        <v>11</v>
      </c>
      <c r="E7214" s="204" t="s">
        <v>16017</v>
      </c>
      <c r="F7214" s="49" t="s">
        <v>1051</v>
      </c>
      <c r="G7214" s="203">
        <v>2</v>
      </c>
      <c r="H7214" s="203" t="s">
        <v>1656</v>
      </c>
      <c r="I7214" s="205" t="s">
        <v>1660</v>
      </c>
      <c r="J7214" s="208"/>
      <c r="K7214" s="203">
        <v>92</v>
      </c>
      <c r="L7214" s="207" t="s">
        <v>827</v>
      </c>
      <c r="M7214" s="208" t="s">
        <v>1436</v>
      </c>
      <c r="N7214" s="209">
        <f t="shared" si="0"/>
        <v>2026</v>
      </c>
      <c r="O7214" s="210">
        <f t="shared" si="1"/>
        <v>2</v>
      </c>
      <c r="P7214" s="211" t="str">
        <f>IFERROR(VLOOKUP(F7214,연간집계!D:E,2,FALSE),"")</f>
        <v>프리북A4 (하드)</v>
      </c>
    </row>
    <row r="7215" spans="1:16" ht="12.75">
      <c r="A7215" s="201">
        <v>46071.977071759262</v>
      </c>
      <c r="B7215" s="202">
        <v>46071</v>
      </c>
      <c r="C7215" s="203" t="s">
        <v>16018</v>
      </c>
      <c r="D7215" s="203" t="s">
        <v>11</v>
      </c>
      <c r="E7215" s="204" t="s">
        <v>16019</v>
      </c>
      <c r="F7215" s="49" t="s">
        <v>1051</v>
      </c>
      <c r="G7215" s="203">
        <v>2</v>
      </c>
      <c r="H7215" s="203" t="s">
        <v>1656</v>
      </c>
      <c r="I7215" s="205" t="s">
        <v>1660</v>
      </c>
      <c r="J7215" s="208"/>
      <c r="K7215" s="203">
        <v>86</v>
      </c>
      <c r="L7215" s="207" t="s">
        <v>827</v>
      </c>
      <c r="M7215" s="208" t="s">
        <v>1436</v>
      </c>
      <c r="N7215" s="209">
        <f t="shared" si="0"/>
        <v>2026</v>
      </c>
      <c r="O7215" s="210">
        <f t="shared" si="1"/>
        <v>2</v>
      </c>
      <c r="P7215" s="211" t="str">
        <f>IFERROR(VLOOKUP(F7215,연간집계!D:E,2,FALSE),"")</f>
        <v>프리북A4 (하드)</v>
      </c>
    </row>
    <row r="7216" spans="1:16" ht="12.75">
      <c r="A7216" s="201">
        <v>46071.985960648148</v>
      </c>
      <c r="B7216" s="202">
        <v>46071</v>
      </c>
      <c r="C7216" s="203" t="s">
        <v>16020</v>
      </c>
      <c r="D7216" s="203" t="s">
        <v>11</v>
      </c>
      <c r="E7216" s="204" t="s">
        <v>16021</v>
      </c>
      <c r="F7216" s="49" t="s">
        <v>963</v>
      </c>
      <c r="G7216" s="203">
        <v>1</v>
      </c>
      <c r="H7216" s="203" t="s">
        <v>1434</v>
      </c>
      <c r="I7216" s="205" t="s">
        <v>5809</v>
      </c>
      <c r="J7216" s="208" t="s">
        <v>16022</v>
      </c>
      <c r="K7216" s="203">
        <v>80</v>
      </c>
      <c r="L7216" s="207" t="s">
        <v>827</v>
      </c>
      <c r="M7216" s="208" t="s">
        <v>1493</v>
      </c>
      <c r="N7216" s="209">
        <f t="shared" si="0"/>
        <v>2026</v>
      </c>
      <c r="O7216" s="210">
        <f t="shared" si="1"/>
        <v>2</v>
      </c>
      <c r="P7216" s="211" t="str">
        <f>IFERROR(VLOOKUP(F7216,연간집계!D:E,2,FALSE),"")</f>
        <v>시티북 210 (쿠션하드/78p)</v>
      </c>
    </row>
    <row r="7217" spans="1:16" ht="12.75">
      <c r="A7217" s="201">
        <v>46071.985983796294</v>
      </c>
      <c r="B7217" s="202">
        <v>46071</v>
      </c>
      <c r="C7217" s="203" t="s">
        <v>16023</v>
      </c>
      <c r="D7217" s="203" t="s">
        <v>11</v>
      </c>
      <c r="E7217" s="204" t="s">
        <v>16024</v>
      </c>
      <c r="F7217" s="49" t="s">
        <v>1284</v>
      </c>
      <c r="G7217" s="203">
        <v>10</v>
      </c>
      <c r="H7217" s="203" t="s">
        <v>16025</v>
      </c>
      <c r="I7217" s="205" t="s">
        <v>5016</v>
      </c>
      <c r="J7217" s="208"/>
      <c r="K7217" s="203">
        <v>26</v>
      </c>
      <c r="L7217" s="207" t="s">
        <v>827</v>
      </c>
      <c r="M7217" s="208" t="s">
        <v>1460</v>
      </c>
      <c r="N7217" s="209">
        <f t="shared" si="0"/>
        <v>2026</v>
      </c>
      <c r="O7217" s="210">
        <f t="shared" si="1"/>
        <v>2</v>
      </c>
      <c r="P7217" s="211" t="str">
        <f>IFERROR(VLOOKUP(F7217,연간집계!D:E,2,FALSE),"")</f>
        <v>PCMS_스탠다드캘린더</v>
      </c>
    </row>
    <row r="7218" spans="1:16" ht="12.75">
      <c r="A7218" s="201">
        <v>46071.988958333335</v>
      </c>
      <c r="B7218" s="202">
        <v>46071</v>
      </c>
      <c r="C7218" s="203" t="s">
        <v>16026</v>
      </c>
      <c r="D7218" s="203" t="s">
        <v>11</v>
      </c>
      <c r="E7218" s="204" t="s">
        <v>16027</v>
      </c>
      <c r="F7218" s="49" t="s">
        <v>1018</v>
      </c>
      <c r="G7218" s="203">
        <v>1</v>
      </c>
      <c r="H7218" s="203" t="s">
        <v>1434</v>
      </c>
      <c r="I7218" s="205" t="s">
        <v>3036</v>
      </c>
      <c r="J7218" s="208" t="s">
        <v>1545</v>
      </c>
      <c r="K7218" s="203">
        <v>80</v>
      </c>
      <c r="L7218" s="207" t="s">
        <v>827</v>
      </c>
      <c r="M7218" s="208" t="s">
        <v>1436</v>
      </c>
      <c r="N7218" s="209">
        <f t="shared" si="0"/>
        <v>2026</v>
      </c>
      <c r="O7218" s="210">
        <f t="shared" si="1"/>
        <v>2</v>
      </c>
      <c r="P7218" s="211" t="str">
        <f>IFERROR(VLOOKUP(F7218,연간집계!D:E,2,FALSE),"")</f>
        <v>트래블북 A5 (쿠션하드/78p)</v>
      </c>
    </row>
    <row r="7219" spans="1:16" ht="12.75">
      <c r="A7219" s="201">
        <v>46072.03638888889</v>
      </c>
      <c r="B7219" s="202">
        <v>46072</v>
      </c>
      <c r="C7219" s="203" t="s">
        <v>16028</v>
      </c>
      <c r="D7219" s="203" t="s">
        <v>11</v>
      </c>
      <c r="E7219" s="204" t="s">
        <v>16029</v>
      </c>
      <c r="F7219" s="49" t="s">
        <v>838</v>
      </c>
      <c r="G7219" s="203">
        <v>17</v>
      </c>
      <c r="H7219" s="203" t="s">
        <v>16030</v>
      </c>
      <c r="I7219" s="205" t="s">
        <v>1453</v>
      </c>
      <c r="J7219" s="208"/>
      <c r="K7219" s="203">
        <v>24</v>
      </c>
      <c r="L7219" s="207" t="s">
        <v>827</v>
      </c>
      <c r="M7219" s="208" t="s">
        <v>1425</v>
      </c>
      <c r="N7219" s="209">
        <f t="shared" si="0"/>
        <v>2026</v>
      </c>
      <c r="O7219" s="210">
        <f t="shared" si="1"/>
        <v>2</v>
      </c>
      <c r="P7219" s="211" t="str">
        <f>IFERROR(VLOOKUP(F7219,연간집계!D:E,2,FALSE),"")</f>
        <v>스탠다드 포토북 6*8 (하드/무광)</v>
      </c>
    </row>
    <row r="7220" spans="1:16" ht="12.75">
      <c r="A7220" s="201">
        <v>46072.057164351849</v>
      </c>
      <c r="B7220" s="202">
        <v>46072</v>
      </c>
      <c r="C7220" s="203" t="s">
        <v>16031</v>
      </c>
      <c r="D7220" s="203" t="s">
        <v>11</v>
      </c>
      <c r="E7220" s="204" t="s">
        <v>16032</v>
      </c>
      <c r="F7220" s="49" t="s">
        <v>847</v>
      </c>
      <c r="G7220" s="203">
        <v>1</v>
      </c>
      <c r="H7220" s="203" t="s">
        <v>7319</v>
      </c>
      <c r="I7220" s="205" t="s">
        <v>1483</v>
      </c>
      <c r="J7220" s="208"/>
      <c r="K7220" s="203">
        <v>46</v>
      </c>
      <c r="L7220" s="207" t="s">
        <v>827</v>
      </c>
      <c r="M7220" s="208" t="s">
        <v>1449</v>
      </c>
      <c r="N7220" s="209">
        <f t="shared" si="0"/>
        <v>2026</v>
      </c>
      <c r="O7220" s="210">
        <f t="shared" si="1"/>
        <v>2</v>
      </c>
      <c r="P7220" s="211" t="str">
        <f>IFERROR(VLOOKUP(F7220,연간집계!D:E,2,FALSE),"")</f>
        <v>스탠다드 포토북 8*11 (하드/무광)</v>
      </c>
    </row>
    <row r="7221" spans="1:16" ht="12.75">
      <c r="A7221" s="201">
        <v>46072.074965277781</v>
      </c>
      <c r="B7221" s="202">
        <v>46072</v>
      </c>
      <c r="C7221" s="203" t="s">
        <v>16033</v>
      </c>
      <c r="D7221" s="203" t="s">
        <v>11</v>
      </c>
      <c r="E7221" s="204" t="s">
        <v>16034</v>
      </c>
      <c r="F7221" s="49" t="s">
        <v>856</v>
      </c>
      <c r="G7221" s="203">
        <v>1</v>
      </c>
      <c r="H7221" s="203" t="s">
        <v>110</v>
      </c>
      <c r="I7221" s="205" t="s">
        <v>1676</v>
      </c>
      <c r="J7221" s="208"/>
      <c r="K7221" s="203">
        <v>26</v>
      </c>
      <c r="L7221" s="207" t="s">
        <v>827</v>
      </c>
      <c r="M7221" s="208" t="s">
        <v>1471</v>
      </c>
      <c r="N7221" s="209">
        <f t="shared" si="0"/>
        <v>2026</v>
      </c>
      <c r="O7221" s="210">
        <f t="shared" si="1"/>
        <v>2</v>
      </c>
      <c r="P7221" s="211" t="str">
        <f>IFERROR(VLOOKUP(F7221,연간집계!D:E,2,FALSE),"")</f>
        <v>스탠다드 포토북 8*8 (하드/무광)</v>
      </c>
    </row>
    <row r="7222" spans="1:16" ht="12.75">
      <c r="A7222" s="201">
        <v>46072.074976851851</v>
      </c>
      <c r="B7222" s="202">
        <v>46072</v>
      </c>
      <c r="C7222" s="203" t="s">
        <v>16035</v>
      </c>
      <c r="D7222" s="203" t="s">
        <v>11</v>
      </c>
      <c r="E7222" s="204" t="s">
        <v>16034</v>
      </c>
      <c r="F7222" s="49" t="s">
        <v>838</v>
      </c>
      <c r="G7222" s="203">
        <v>1</v>
      </c>
      <c r="H7222" s="203" t="s">
        <v>110</v>
      </c>
      <c r="I7222" s="205" t="s">
        <v>1676</v>
      </c>
      <c r="J7222" s="208"/>
      <c r="K7222" s="203">
        <v>28</v>
      </c>
      <c r="L7222" s="207" t="s">
        <v>827</v>
      </c>
      <c r="M7222" s="208" t="s">
        <v>1471</v>
      </c>
      <c r="N7222" s="209">
        <f t="shared" si="0"/>
        <v>2026</v>
      </c>
      <c r="O7222" s="210">
        <f t="shared" si="1"/>
        <v>2</v>
      </c>
      <c r="P7222" s="211" t="str">
        <f>IFERROR(VLOOKUP(F7222,연간집계!D:E,2,FALSE),"")</f>
        <v>스탠다드 포토북 6*8 (하드/무광)</v>
      </c>
    </row>
    <row r="7223" spans="1:16" ht="12.75">
      <c r="A7223" s="201">
        <v>46072.125416666669</v>
      </c>
      <c r="B7223" s="202">
        <v>46072</v>
      </c>
      <c r="C7223" s="203" t="s">
        <v>16036</v>
      </c>
      <c r="D7223" s="203" t="s">
        <v>11</v>
      </c>
      <c r="E7223" s="204" t="s">
        <v>16037</v>
      </c>
      <c r="F7223" s="49" t="s">
        <v>838</v>
      </c>
      <c r="G7223" s="203">
        <v>1</v>
      </c>
      <c r="H7223" s="203" t="s">
        <v>16038</v>
      </c>
      <c r="I7223" s="205" t="s">
        <v>1440</v>
      </c>
      <c r="J7223" s="208"/>
      <c r="K7223" s="203">
        <v>80</v>
      </c>
      <c r="L7223" s="207" t="s">
        <v>827</v>
      </c>
      <c r="M7223" s="208" t="s">
        <v>1436</v>
      </c>
      <c r="N7223" s="209">
        <f t="shared" si="0"/>
        <v>2026</v>
      </c>
      <c r="O7223" s="210">
        <f t="shared" si="1"/>
        <v>2</v>
      </c>
      <c r="P7223" s="211" t="str">
        <f>IFERROR(VLOOKUP(F7223,연간집계!D:E,2,FALSE),"")</f>
        <v>스탠다드 포토북 6*8 (하드/무광)</v>
      </c>
    </row>
    <row r="7224" spans="1:16" ht="12.75">
      <c r="A7224" s="201">
        <v>46072.184664351851</v>
      </c>
      <c r="B7224" s="202">
        <v>46072</v>
      </c>
      <c r="C7224" s="203" t="s">
        <v>16039</v>
      </c>
      <c r="D7224" s="203" t="s">
        <v>11</v>
      </c>
      <c r="E7224" s="204" t="s">
        <v>16040</v>
      </c>
      <c r="F7224" s="49" t="s">
        <v>1228</v>
      </c>
      <c r="G7224" s="203">
        <v>1</v>
      </c>
      <c r="H7224" s="203" t="s">
        <v>16041</v>
      </c>
      <c r="I7224" s="205" t="s">
        <v>1440</v>
      </c>
      <c r="J7224" s="208" t="s">
        <v>1444</v>
      </c>
      <c r="K7224" s="203">
        <v>10</v>
      </c>
      <c r="L7224" s="207" t="s">
        <v>827</v>
      </c>
      <c r="M7224" s="208" t="s">
        <v>1460</v>
      </c>
      <c r="N7224" s="209">
        <f t="shared" si="0"/>
        <v>2026</v>
      </c>
      <c r="O7224" s="210">
        <f t="shared" si="1"/>
        <v>2</v>
      </c>
      <c r="P7224" s="211" t="str">
        <f>IFERROR(VLOOKUP(F7224,연간집계!D:E,2,FALSE),"")</f>
        <v>셀프스튜디오앨범 12*12</v>
      </c>
    </row>
    <row r="7225" spans="1:16" ht="12.75">
      <c r="A7225" s="201">
        <v>46072.381493055553</v>
      </c>
      <c r="B7225" s="202">
        <v>46068</v>
      </c>
      <c r="C7225" s="203" t="s">
        <v>16042</v>
      </c>
      <c r="D7225" s="203" t="s">
        <v>11</v>
      </c>
      <c r="E7225" s="204" t="s">
        <v>16043</v>
      </c>
      <c r="F7225" s="49" t="s">
        <v>924</v>
      </c>
      <c r="G7225" s="203">
        <v>1</v>
      </c>
      <c r="H7225" s="203" t="s">
        <v>1522</v>
      </c>
      <c r="I7225" s="205" t="s">
        <v>6143</v>
      </c>
      <c r="J7225" s="208"/>
      <c r="K7225" s="203">
        <v>16</v>
      </c>
      <c r="L7225" s="207" t="s">
        <v>827</v>
      </c>
      <c r="M7225" s="208" t="s">
        <v>1449</v>
      </c>
      <c r="N7225" s="209">
        <f t="shared" si="0"/>
        <v>2026</v>
      </c>
      <c r="O7225" s="210">
        <f t="shared" si="1"/>
        <v>2</v>
      </c>
      <c r="P7225" s="211" t="str">
        <f>IFERROR(VLOOKUP(F7225,연간집계!D:E,2,FALSE),"")</f>
        <v>베이비진 210 (14p)</v>
      </c>
    </row>
    <row r="7226" spans="1:16" ht="12.75">
      <c r="A7226" s="201">
        <v>46072.381504629629</v>
      </c>
      <c r="B7226" s="202">
        <v>46068</v>
      </c>
      <c r="C7226" s="203" t="s">
        <v>16044</v>
      </c>
      <c r="D7226" s="203" t="s">
        <v>11</v>
      </c>
      <c r="E7226" s="204" t="s">
        <v>16043</v>
      </c>
      <c r="F7226" s="49" t="s">
        <v>924</v>
      </c>
      <c r="G7226" s="203">
        <v>1</v>
      </c>
      <c r="H7226" s="203" t="s">
        <v>1522</v>
      </c>
      <c r="I7226" s="205" t="s">
        <v>6143</v>
      </c>
      <c r="J7226" s="208"/>
      <c r="K7226" s="203">
        <v>16</v>
      </c>
      <c r="L7226" s="207" t="s">
        <v>827</v>
      </c>
      <c r="M7226" s="208" t="s">
        <v>1449</v>
      </c>
      <c r="N7226" s="209">
        <f t="shared" si="0"/>
        <v>2026</v>
      </c>
      <c r="O7226" s="210">
        <f t="shared" si="1"/>
        <v>2</v>
      </c>
      <c r="P7226" s="211" t="str">
        <f>IFERROR(VLOOKUP(F7226,연간집계!D:E,2,FALSE),"")</f>
        <v>베이비진 210 (14p)</v>
      </c>
    </row>
    <row r="7227" spans="1:16" ht="12.75">
      <c r="A7227" s="201">
        <v>46072.381527777776</v>
      </c>
      <c r="B7227" s="202">
        <v>46068</v>
      </c>
      <c r="C7227" s="203" t="s">
        <v>16045</v>
      </c>
      <c r="D7227" s="203" t="s">
        <v>11</v>
      </c>
      <c r="E7227" s="204" t="s">
        <v>16043</v>
      </c>
      <c r="F7227" s="49" t="s">
        <v>924</v>
      </c>
      <c r="G7227" s="203">
        <v>1</v>
      </c>
      <c r="H7227" s="203" t="s">
        <v>1522</v>
      </c>
      <c r="I7227" s="205" t="s">
        <v>6143</v>
      </c>
      <c r="J7227" s="208"/>
      <c r="K7227" s="203">
        <v>16</v>
      </c>
      <c r="L7227" s="207" t="s">
        <v>827</v>
      </c>
      <c r="M7227" s="208" t="s">
        <v>1449</v>
      </c>
      <c r="N7227" s="209">
        <f t="shared" si="0"/>
        <v>2026</v>
      </c>
      <c r="O7227" s="210">
        <f t="shared" si="1"/>
        <v>2</v>
      </c>
      <c r="P7227" s="211" t="str">
        <f>IFERROR(VLOOKUP(F7227,연간집계!D:E,2,FALSE),"")</f>
        <v>베이비진 210 (14p)</v>
      </c>
    </row>
    <row r="7228" spans="1:16" ht="12.75">
      <c r="A7228" s="201">
        <v>46072.381666666668</v>
      </c>
      <c r="B7228" s="202">
        <v>46068</v>
      </c>
      <c r="C7228" s="203" t="s">
        <v>16046</v>
      </c>
      <c r="D7228" s="203" t="s">
        <v>11</v>
      </c>
      <c r="E7228" s="204" t="s">
        <v>16043</v>
      </c>
      <c r="F7228" s="49" t="s">
        <v>924</v>
      </c>
      <c r="G7228" s="203">
        <v>1</v>
      </c>
      <c r="H7228" s="203" t="s">
        <v>1522</v>
      </c>
      <c r="I7228" s="205" t="s">
        <v>6143</v>
      </c>
      <c r="J7228" s="208"/>
      <c r="K7228" s="203">
        <v>16</v>
      </c>
      <c r="L7228" s="207" t="s">
        <v>827</v>
      </c>
      <c r="M7228" s="208" t="s">
        <v>1449</v>
      </c>
      <c r="N7228" s="209">
        <f t="shared" si="0"/>
        <v>2026</v>
      </c>
      <c r="O7228" s="210">
        <f t="shared" si="1"/>
        <v>2</v>
      </c>
      <c r="P7228" s="211" t="str">
        <f>IFERROR(VLOOKUP(F7228,연간집계!D:E,2,FALSE),"")</f>
        <v>베이비진 210 (14p)</v>
      </c>
    </row>
    <row r="7229" spans="1:16" ht="12.75">
      <c r="A7229" s="201">
        <v>46072.381805555553</v>
      </c>
      <c r="B7229" s="202">
        <v>46068</v>
      </c>
      <c r="C7229" s="203" t="s">
        <v>16047</v>
      </c>
      <c r="D7229" s="203" t="s">
        <v>11</v>
      </c>
      <c r="E7229" s="204" t="s">
        <v>16043</v>
      </c>
      <c r="F7229" s="49" t="s">
        <v>924</v>
      </c>
      <c r="G7229" s="203">
        <v>1</v>
      </c>
      <c r="H7229" s="203" t="s">
        <v>1522</v>
      </c>
      <c r="I7229" s="205" t="s">
        <v>6143</v>
      </c>
      <c r="J7229" s="208"/>
      <c r="K7229" s="203">
        <v>16</v>
      </c>
      <c r="L7229" s="207" t="s">
        <v>827</v>
      </c>
      <c r="M7229" s="208" t="s">
        <v>1449</v>
      </c>
      <c r="N7229" s="209">
        <f t="shared" si="0"/>
        <v>2026</v>
      </c>
      <c r="O7229" s="210">
        <f t="shared" si="1"/>
        <v>2</v>
      </c>
      <c r="P7229" s="211" t="str">
        <f>IFERROR(VLOOKUP(F7229,연간집계!D:E,2,FALSE),"")</f>
        <v>베이비진 210 (14p)</v>
      </c>
    </row>
    <row r="7230" spans="1:16" ht="12.75">
      <c r="A7230" s="201">
        <v>46072.38181712963</v>
      </c>
      <c r="B7230" s="202">
        <v>46068</v>
      </c>
      <c r="C7230" s="203" t="s">
        <v>16048</v>
      </c>
      <c r="D7230" s="203" t="s">
        <v>11</v>
      </c>
      <c r="E7230" s="204" t="s">
        <v>16043</v>
      </c>
      <c r="F7230" s="49" t="s">
        <v>924</v>
      </c>
      <c r="G7230" s="203">
        <v>1</v>
      </c>
      <c r="H7230" s="203" t="s">
        <v>1522</v>
      </c>
      <c r="I7230" s="205" t="s">
        <v>6143</v>
      </c>
      <c r="J7230" s="208"/>
      <c r="K7230" s="203">
        <v>16</v>
      </c>
      <c r="L7230" s="207" t="s">
        <v>827</v>
      </c>
      <c r="M7230" s="208" t="s">
        <v>1449</v>
      </c>
      <c r="N7230" s="209">
        <f t="shared" si="0"/>
        <v>2026</v>
      </c>
      <c r="O7230" s="210">
        <f t="shared" si="1"/>
        <v>2</v>
      </c>
      <c r="P7230" s="211" t="str">
        <f>IFERROR(VLOOKUP(F7230,연간집계!D:E,2,FALSE),"")</f>
        <v>베이비진 210 (14p)</v>
      </c>
    </row>
    <row r="7231" spans="1:16" ht="12.75">
      <c r="A7231" s="201">
        <v>46072.393784722219</v>
      </c>
      <c r="B7231" s="202">
        <v>46072</v>
      </c>
      <c r="C7231" s="203" t="s">
        <v>16049</v>
      </c>
      <c r="D7231" s="203" t="s">
        <v>11</v>
      </c>
      <c r="E7231" s="204" t="s">
        <v>16050</v>
      </c>
      <c r="F7231" s="49" t="s">
        <v>1362</v>
      </c>
      <c r="G7231" s="203">
        <v>1</v>
      </c>
      <c r="H7231" s="203" t="s">
        <v>13363</v>
      </c>
      <c r="I7231" s="205" t="s">
        <v>10437</v>
      </c>
      <c r="J7231" s="208"/>
      <c r="K7231" s="203">
        <v>1</v>
      </c>
      <c r="L7231" s="207" t="s">
        <v>827</v>
      </c>
      <c r="M7231" s="208" t="s">
        <v>1460</v>
      </c>
      <c r="N7231" s="209">
        <f t="shared" si="0"/>
        <v>2026</v>
      </c>
      <c r="O7231" s="210">
        <f t="shared" si="1"/>
        <v>2</v>
      </c>
      <c r="P7231" s="211" t="str">
        <f>IFERROR(VLOOKUP(F7231,연간집계!D:E,2,FALSE),"")</f>
        <v>PCMS_포스터 210 (무광)</v>
      </c>
    </row>
    <row r="7232" spans="1:16" ht="12.75">
      <c r="A7232" s="201">
        <v>46072.393796296295</v>
      </c>
      <c r="B7232" s="202">
        <v>46072</v>
      </c>
      <c r="C7232" s="203" t="s">
        <v>16051</v>
      </c>
      <c r="D7232" s="203" t="s">
        <v>11</v>
      </c>
      <c r="E7232" s="204" t="s">
        <v>16050</v>
      </c>
      <c r="F7232" s="49" t="s">
        <v>1362</v>
      </c>
      <c r="G7232" s="203">
        <v>1</v>
      </c>
      <c r="H7232" s="203" t="s">
        <v>13363</v>
      </c>
      <c r="I7232" s="205" t="s">
        <v>10437</v>
      </c>
      <c r="J7232" s="208"/>
      <c r="K7232" s="203">
        <v>1</v>
      </c>
      <c r="L7232" s="207" t="s">
        <v>827</v>
      </c>
      <c r="M7232" s="208" t="s">
        <v>1460</v>
      </c>
      <c r="N7232" s="209">
        <f t="shared" si="0"/>
        <v>2026</v>
      </c>
      <c r="O7232" s="210">
        <f t="shared" si="1"/>
        <v>2</v>
      </c>
      <c r="P7232" s="211" t="str">
        <f>IFERROR(VLOOKUP(F7232,연간집계!D:E,2,FALSE),"")</f>
        <v>PCMS_포스터 210 (무광)</v>
      </c>
    </row>
    <row r="7233" spans="1:16" ht="12.75">
      <c r="A7233" s="201">
        <v>46072.393807870372</v>
      </c>
      <c r="B7233" s="202">
        <v>46072</v>
      </c>
      <c r="C7233" s="203" t="s">
        <v>16052</v>
      </c>
      <c r="D7233" s="203" t="s">
        <v>11</v>
      </c>
      <c r="E7233" s="204" t="s">
        <v>16050</v>
      </c>
      <c r="F7233" s="49" t="s">
        <v>1362</v>
      </c>
      <c r="G7233" s="203">
        <v>1</v>
      </c>
      <c r="H7233" s="203" t="s">
        <v>13363</v>
      </c>
      <c r="I7233" s="205" t="s">
        <v>10437</v>
      </c>
      <c r="J7233" s="208"/>
      <c r="K7233" s="203">
        <v>1</v>
      </c>
      <c r="L7233" s="207" t="s">
        <v>827</v>
      </c>
      <c r="M7233" s="208" t="s">
        <v>1460</v>
      </c>
      <c r="N7233" s="209">
        <f t="shared" si="0"/>
        <v>2026</v>
      </c>
      <c r="O7233" s="210">
        <f t="shared" si="1"/>
        <v>2</v>
      </c>
      <c r="P7233" s="211" t="str">
        <f>IFERROR(VLOOKUP(F7233,연간집계!D:E,2,FALSE),"")</f>
        <v>PCMS_포스터 210 (무광)</v>
      </c>
    </row>
    <row r="7234" spans="1:16" ht="12.75">
      <c r="A7234" s="201">
        <v>46072.393819444442</v>
      </c>
      <c r="B7234" s="202">
        <v>46072</v>
      </c>
      <c r="C7234" s="203" t="s">
        <v>16053</v>
      </c>
      <c r="D7234" s="203" t="s">
        <v>11</v>
      </c>
      <c r="E7234" s="204" t="s">
        <v>16050</v>
      </c>
      <c r="F7234" s="49" t="s">
        <v>1362</v>
      </c>
      <c r="G7234" s="203">
        <v>1</v>
      </c>
      <c r="H7234" s="203" t="s">
        <v>13363</v>
      </c>
      <c r="I7234" s="205" t="s">
        <v>10437</v>
      </c>
      <c r="J7234" s="208"/>
      <c r="K7234" s="203">
        <v>1</v>
      </c>
      <c r="L7234" s="207" t="s">
        <v>827</v>
      </c>
      <c r="M7234" s="208" t="s">
        <v>1460</v>
      </c>
      <c r="N7234" s="209">
        <f t="shared" si="0"/>
        <v>2026</v>
      </c>
      <c r="O7234" s="210">
        <f t="shared" si="1"/>
        <v>2</v>
      </c>
      <c r="P7234" s="211" t="str">
        <f>IFERROR(VLOOKUP(F7234,연간집계!D:E,2,FALSE),"")</f>
        <v>PCMS_포스터 210 (무광)</v>
      </c>
    </row>
    <row r="7235" spans="1:16" ht="12.75">
      <c r="A7235" s="201">
        <v>46072.393831018519</v>
      </c>
      <c r="B7235" s="202">
        <v>46072</v>
      </c>
      <c r="C7235" s="203" t="s">
        <v>16054</v>
      </c>
      <c r="D7235" s="203" t="s">
        <v>11</v>
      </c>
      <c r="E7235" s="204" t="s">
        <v>16050</v>
      </c>
      <c r="F7235" s="49" t="s">
        <v>1362</v>
      </c>
      <c r="G7235" s="203">
        <v>1</v>
      </c>
      <c r="H7235" s="203" t="s">
        <v>13363</v>
      </c>
      <c r="I7235" s="205" t="s">
        <v>10437</v>
      </c>
      <c r="J7235" s="208"/>
      <c r="K7235" s="203">
        <v>1</v>
      </c>
      <c r="L7235" s="207" t="s">
        <v>827</v>
      </c>
      <c r="M7235" s="208" t="s">
        <v>1460</v>
      </c>
      <c r="N7235" s="209">
        <f t="shared" si="0"/>
        <v>2026</v>
      </c>
      <c r="O7235" s="210">
        <f t="shared" si="1"/>
        <v>2</v>
      </c>
      <c r="P7235" s="211" t="str">
        <f>IFERROR(VLOOKUP(F7235,연간집계!D:E,2,FALSE),"")</f>
        <v>PCMS_포스터 210 (무광)</v>
      </c>
    </row>
    <row r="7236" spans="1:16" ht="12.75">
      <c r="A7236" s="201">
        <v>46072.393842592595</v>
      </c>
      <c r="B7236" s="202">
        <v>46072</v>
      </c>
      <c r="C7236" s="203" t="s">
        <v>16055</v>
      </c>
      <c r="D7236" s="203" t="s">
        <v>11</v>
      </c>
      <c r="E7236" s="204" t="s">
        <v>16050</v>
      </c>
      <c r="F7236" s="49" t="s">
        <v>1362</v>
      </c>
      <c r="G7236" s="203">
        <v>1</v>
      </c>
      <c r="H7236" s="203" t="s">
        <v>13363</v>
      </c>
      <c r="I7236" s="205" t="s">
        <v>10437</v>
      </c>
      <c r="J7236" s="208"/>
      <c r="K7236" s="203">
        <v>1</v>
      </c>
      <c r="L7236" s="207" t="s">
        <v>827</v>
      </c>
      <c r="M7236" s="208" t="s">
        <v>1460</v>
      </c>
      <c r="N7236" s="209">
        <f t="shared" si="0"/>
        <v>2026</v>
      </c>
      <c r="O7236" s="210">
        <f t="shared" si="1"/>
        <v>2</v>
      </c>
      <c r="P7236" s="211" t="str">
        <f>IFERROR(VLOOKUP(F7236,연간집계!D:E,2,FALSE),"")</f>
        <v>PCMS_포스터 210 (무광)</v>
      </c>
    </row>
    <row r="7237" spans="1:16" ht="12.75">
      <c r="A7237" s="201">
        <v>46072.393854166665</v>
      </c>
      <c r="B7237" s="202">
        <v>46072</v>
      </c>
      <c r="C7237" s="203" t="s">
        <v>16056</v>
      </c>
      <c r="D7237" s="203" t="s">
        <v>11</v>
      </c>
      <c r="E7237" s="204" t="s">
        <v>16050</v>
      </c>
      <c r="F7237" s="49" t="s">
        <v>1362</v>
      </c>
      <c r="G7237" s="203">
        <v>1</v>
      </c>
      <c r="H7237" s="203" t="s">
        <v>13363</v>
      </c>
      <c r="I7237" s="205" t="s">
        <v>10437</v>
      </c>
      <c r="J7237" s="208"/>
      <c r="K7237" s="203">
        <v>1</v>
      </c>
      <c r="L7237" s="207" t="s">
        <v>827</v>
      </c>
      <c r="M7237" s="208" t="s">
        <v>1460</v>
      </c>
      <c r="N7237" s="209">
        <f t="shared" si="0"/>
        <v>2026</v>
      </c>
      <c r="O7237" s="210">
        <f t="shared" si="1"/>
        <v>2</v>
      </c>
      <c r="P7237" s="211" t="str">
        <f>IFERROR(VLOOKUP(F7237,연간집계!D:E,2,FALSE),"")</f>
        <v>PCMS_포스터 210 (무광)</v>
      </c>
    </row>
    <row r="7238" spans="1:16" ht="12.75">
      <c r="A7238" s="201">
        <v>46072.393865740742</v>
      </c>
      <c r="B7238" s="202">
        <v>46072</v>
      </c>
      <c r="C7238" s="203" t="s">
        <v>16057</v>
      </c>
      <c r="D7238" s="203" t="s">
        <v>11</v>
      </c>
      <c r="E7238" s="204" t="s">
        <v>16050</v>
      </c>
      <c r="F7238" s="49" t="s">
        <v>1362</v>
      </c>
      <c r="G7238" s="203">
        <v>1</v>
      </c>
      <c r="H7238" s="203" t="s">
        <v>13363</v>
      </c>
      <c r="I7238" s="205" t="s">
        <v>10437</v>
      </c>
      <c r="J7238" s="208"/>
      <c r="K7238" s="203">
        <v>1</v>
      </c>
      <c r="L7238" s="207" t="s">
        <v>827</v>
      </c>
      <c r="M7238" s="208" t="s">
        <v>1460</v>
      </c>
      <c r="N7238" s="209">
        <f t="shared" si="0"/>
        <v>2026</v>
      </c>
      <c r="O7238" s="210">
        <f t="shared" si="1"/>
        <v>2</v>
      </c>
      <c r="P7238" s="211" t="str">
        <f>IFERROR(VLOOKUP(F7238,연간집계!D:E,2,FALSE),"")</f>
        <v>PCMS_포스터 210 (무광)</v>
      </c>
    </row>
    <row r="7239" spans="1:16" ht="12.75">
      <c r="A7239" s="201">
        <v>46072.393877314818</v>
      </c>
      <c r="B7239" s="202">
        <v>46072</v>
      </c>
      <c r="C7239" s="203" t="s">
        <v>16058</v>
      </c>
      <c r="D7239" s="203" t="s">
        <v>11</v>
      </c>
      <c r="E7239" s="204" t="s">
        <v>16050</v>
      </c>
      <c r="F7239" s="49" t="s">
        <v>1362</v>
      </c>
      <c r="G7239" s="203">
        <v>1</v>
      </c>
      <c r="H7239" s="203" t="s">
        <v>13363</v>
      </c>
      <c r="I7239" s="205" t="s">
        <v>10437</v>
      </c>
      <c r="J7239" s="208"/>
      <c r="K7239" s="203">
        <v>1</v>
      </c>
      <c r="L7239" s="207" t="s">
        <v>827</v>
      </c>
      <c r="M7239" s="208" t="s">
        <v>1460</v>
      </c>
      <c r="N7239" s="209">
        <f t="shared" si="0"/>
        <v>2026</v>
      </c>
      <c r="O7239" s="210">
        <f t="shared" si="1"/>
        <v>2</v>
      </c>
      <c r="P7239" s="211" t="str">
        <f>IFERROR(VLOOKUP(F7239,연간집계!D:E,2,FALSE),"")</f>
        <v>PCMS_포스터 210 (무광)</v>
      </c>
    </row>
    <row r="7240" spans="1:16" ht="12.75">
      <c r="A7240" s="201">
        <v>46072.393888888888</v>
      </c>
      <c r="B7240" s="202">
        <v>46072</v>
      </c>
      <c r="C7240" s="203" t="s">
        <v>16059</v>
      </c>
      <c r="D7240" s="203" t="s">
        <v>11</v>
      </c>
      <c r="E7240" s="204" t="s">
        <v>16050</v>
      </c>
      <c r="F7240" s="49" t="s">
        <v>1362</v>
      </c>
      <c r="G7240" s="203">
        <v>1</v>
      </c>
      <c r="H7240" s="203" t="s">
        <v>13363</v>
      </c>
      <c r="I7240" s="205" t="s">
        <v>10437</v>
      </c>
      <c r="J7240" s="208"/>
      <c r="K7240" s="203">
        <v>1</v>
      </c>
      <c r="L7240" s="207" t="s">
        <v>827</v>
      </c>
      <c r="M7240" s="208" t="s">
        <v>1460</v>
      </c>
      <c r="N7240" s="209">
        <f t="shared" si="0"/>
        <v>2026</v>
      </c>
      <c r="O7240" s="210">
        <f t="shared" si="1"/>
        <v>2</v>
      </c>
      <c r="P7240" s="211" t="str">
        <f>IFERROR(VLOOKUP(F7240,연간집계!D:E,2,FALSE),"")</f>
        <v>PCMS_포스터 210 (무광)</v>
      </c>
    </row>
    <row r="7241" spans="1:16" ht="12.75">
      <c r="A7241" s="201">
        <v>46072.393900462965</v>
      </c>
      <c r="B7241" s="202">
        <v>46072</v>
      </c>
      <c r="C7241" s="203" t="s">
        <v>16060</v>
      </c>
      <c r="D7241" s="203" t="s">
        <v>11</v>
      </c>
      <c r="E7241" s="204" t="s">
        <v>16050</v>
      </c>
      <c r="F7241" s="49" t="s">
        <v>1362</v>
      </c>
      <c r="G7241" s="203">
        <v>1</v>
      </c>
      <c r="H7241" s="203" t="s">
        <v>13363</v>
      </c>
      <c r="I7241" s="205" t="s">
        <v>10437</v>
      </c>
      <c r="J7241" s="208"/>
      <c r="K7241" s="203">
        <v>1</v>
      </c>
      <c r="L7241" s="207" t="s">
        <v>827</v>
      </c>
      <c r="M7241" s="208" t="s">
        <v>1460</v>
      </c>
      <c r="N7241" s="209">
        <f t="shared" si="0"/>
        <v>2026</v>
      </c>
      <c r="O7241" s="210">
        <f t="shared" si="1"/>
        <v>2</v>
      </c>
      <c r="P7241" s="211" t="str">
        <f>IFERROR(VLOOKUP(F7241,연간집계!D:E,2,FALSE),"")</f>
        <v>PCMS_포스터 210 (무광)</v>
      </c>
    </row>
    <row r="7242" spans="1:16" ht="12.75">
      <c r="A7242" s="201">
        <v>46072.393923611111</v>
      </c>
      <c r="B7242" s="202">
        <v>46072</v>
      </c>
      <c r="C7242" s="203" t="s">
        <v>16061</v>
      </c>
      <c r="D7242" s="203" t="s">
        <v>11</v>
      </c>
      <c r="E7242" s="204" t="s">
        <v>16062</v>
      </c>
      <c r="F7242" s="49" t="s">
        <v>885</v>
      </c>
      <c r="G7242" s="203">
        <v>4</v>
      </c>
      <c r="H7242" s="203" t="s">
        <v>16063</v>
      </c>
      <c r="I7242" s="205" t="s">
        <v>1501</v>
      </c>
      <c r="J7242" s="208"/>
      <c r="K7242" s="203">
        <v>52</v>
      </c>
      <c r="L7242" s="207" t="s">
        <v>827</v>
      </c>
      <c r="M7242" s="208" t="s">
        <v>1436</v>
      </c>
      <c r="N7242" s="209">
        <f t="shared" si="0"/>
        <v>2026</v>
      </c>
      <c r="O7242" s="210">
        <f t="shared" si="1"/>
        <v>2</v>
      </c>
      <c r="P7242" s="211" t="str">
        <f>IFERROR(VLOOKUP(F7242,연간집계!D:E,2,FALSE),"")</f>
        <v>마이트립북 150</v>
      </c>
    </row>
    <row r="7243" spans="1:16" ht="12.75">
      <c r="A7243" s="201">
        <v>46072.399861111109</v>
      </c>
      <c r="B7243" s="202">
        <v>46072</v>
      </c>
      <c r="C7243" s="203" t="s">
        <v>16064</v>
      </c>
      <c r="D7243" s="203" t="s">
        <v>11</v>
      </c>
      <c r="E7243" s="204" t="s">
        <v>16065</v>
      </c>
      <c r="F7243" s="49" t="s">
        <v>838</v>
      </c>
      <c r="G7243" s="203">
        <v>15</v>
      </c>
      <c r="H7243" s="203" t="s">
        <v>16066</v>
      </c>
      <c r="I7243" s="205" t="s">
        <v>5118</v>
      </c>
      <c r="J7243" s="208"/>
      <c r="K7243" s="203">
        <v>30</v>
      </c>
      <c r="L7243" s="207" t="s">
        <v>827</v>
      </c>
      <c r="M7243" s="208" t="s">
        <v>5021</v>
      </c>
      <c r="N7243" s="209">
        <f t="shared" si="0"/>
        <v>2026</v>
      </c>
      <c r="O7243" s="210">
        <f t="shared" si="1"/>
        <v>2</v>
      </c>
      <c r="P7243" s="211" t="str">
        <f>IFERROR(VLOOKUP(F7243,연간집계!D:E,2,FALSE),"")</f>
        <v>스탠다드 포토북 6*8 (하드/무광)</v>
      </c>
    </row>
    <row r="7244" spans="1:16" ht="12.75">
      <c r="A7244" s="201">
        <v>46072.40284722222</v>
      </c>
      <c r="B7244" s="202">
        <v>46072</v>
      </c>
      <c r="C7244" s="203" t="s">
        <v>16067</v>
      </c>
      <c r="D7244" s="203" t="s">
        <v>11</v>
      </c>
      <c r="E7244" s="204" t="s">
        <v>16068</v>
      </c>
      <c r="F7244" s="49" t="s">
        <v>1243</v>
      </c>
      <c r="G7244" s="203">
        <v>1</v>
      </c>
      <c r="H7244" s="203" t="s">
        <v>16069</v>
      </c>
      <c r="I7244" s="205" t="s">
        <v>1556</v>
      </c>
      <c r="J7244" s="208"/>
      <c r="K7244" s="203">
        <v>24</v>
      </c>
      <c r="L7244" s="207" t="s">
        <v>828</v>
      </c>
      <c r="M7244" s="208" t="s">
        <v>1436</v>
      </c>
      <c r="N7244" s="209">
        <f t="shared" si="0"/>
        <v>2026</v>
      </c>
      <c r="O7244" s="210">
        <f t="shared" si="1"/>
        <v>2</v>
      </c>
      <c r="P7244" s="211" t="str">
        <f>IFERROR(VLOOKUP(F7244,연간집계!D:E,2,FALSE),"")</f>
        <v>모바일 포토북 150 (여행)</v>
      </c>
    </row>
    <row r="7245" spans="1:16" ht="12.75">
      <c r="A7245" s="201">
        <v>46072.411770833336</v>
      </c>
      <c r="B7245" s="202">
        <v>46072</v>
      </c>
      <c r="C7245" s="203" t="s">
        <v>16070</v>
      </c>
      <c r="D7245" s="203" t="s">
        <v>11</v>
      </c>
      <c r="E7245" s="204" t="s">
        <v>16071</v>
      </c>
      <c r="F7245" s="49" t="s">
        <v>1254</v>
      </c>
      <c r="G7245" s="203">
        <v>1</v>
      </c>
      <c r="H7245" s="203" t="s">
        <v>16072</v>
      </c>
      <c r="I7245" s="205" t="s">
        <v>1566</v>
      </c>
      <c r="J7245" s="208"/>
      <c r="K7245" s="203">
        <v>30</v>
      </c>
      <c r="L7245" s="207" t="s">
        <v>828</v>
      </c>
      <c r="M7245" s="208" t="s">
        <v>2261</v>
      </c>
      <c r="N7245" s="209">
        <f t="shared" si="0"/>
        <v>2026</v>
      </c>
      <c r="O7245" s="210">
        <f t="shared" si="1"/>
        <v>2</v>
      </c>
      <c r="P7245" s="211" t="str">
        <f>IFERROR(VLOOKUP(F7245,연간집계!D:E,2,FALSE),"")</f>
        <v>모바일 포토북 197 (단체/모임)</v>
      </c>
    </row>
    <row r="7246" spans="1:16" ht="12.75">
      <c r="A7246" s="201">
        <v>46072.423726851855</v>
      </c>
      <c r="B7246" s="202">
        <v>46072</v>
      </c>
      <c r="C7246" s="203" t="s">
        <v>16073</v>
      </c>
      <c r="D7246" s="203" t="s">
        <v>11</v>
      </c>
      <c r="E7246" s="204" t="s">
        <v>16074</v>
      </c>
      <c r="F7246" s="49" t="s">
        <v>162</v>
      </c>
      <c r="G7246" s="203">
        <v>1</v>
      </c>
      <c r="H7246" s="203" t="s">
        <v>190</v>
      </c>
      <c r="I7246" s="205" t="s">
        <v>1668</v>
      </c>
      <c r="J7246" s="208"/>
      <c r="K7246" s="203">
        <v>40</v>
      </c>
      <c r="L7246" s="207" t="s">
        <v>827</v>
      </c>
      <c r="M7246" s="208" t="s">
        <v>1449</v>
      </c>
      <c r="N7246" s="209">
        <f t="shared" si="0"/>
        <v>2026</v>
      </c>
      <c r="O7246" s="210">
        <f t="shared" si="1"/>
        <v>2</v>
      </c>
      <c r="P7246" s="211" t="str">
        <f>IFERROR(VLOOKUP(F7246,연간집계!D:E,2,FALSE),"")</f>
        <v>러브데이북 (퓨어아이보리/기본)</v>
      </c>
    </row>
    <row r="7247" spans="1:16" ht="12.75">
      <c r="A7247" s="201">
        <v>46072.599224537036</v>
      </c>
      <c r="B7247" s="202">
        <v>46072</v>
      </c>
      <c r="C7247" s="203" t="s">
        <v>16075</v>
      </c>
      <c r="D7247" s="203" t="s">
        <v>11</v>
      </c>
      <c r="E7247" s="204" t="s">
        <v>16076</v>
      </c>
      <c r="F7247" s="49" t="s">
        <v>856</v>
      </c>
      <c r="G7247" s="203">
        <v>1</v>
      </c>
      <c r="H7247" s="203" t="s">
        <v>16077</v>
      </c>
      <c r="I7247" s="205" t="s">
        <v>1440</v>
      </c>
      <c r="J7247" s="208"/>
      <c r="K7247" s="203">
        <v>24</v>
      </c>
      <c r="L7247" s="207" t="s">
        <v>827</v>
      </c>
      <c r="M7247" s="208" t="s">
        <v>1436</v>
      </c>
      <c r="N7247" s="209">
        <f t="shared" si="0"/>
        <v>2026</v>
      </c>
      <c r="O7247" s="210">
        <f t="shared" si="1"/>
        <v>2</v>
      </c>
      <c r="P7247" s="211" t="str">
        <f>IFERROR(VLOOKUP(F7247,연간집계!D:E,2,FALSE),"")</f>
        <v>스탠다드 포토북 8*8 (하드/무광)</v>
      </c>
    </row>
    <row r="7248" spans="1:16" ht="12.75">
      <c r="A7248" s="201">
        <v>46072.631851851853</v>
      </c>
      <c r="B7248" s="202">
        <v>46072</v>
      </c>
      <c r="C7248" s="203" t="s">
        <v>16078</v>
      </c>
      <c r="D7248" s="203" t="s">
        <v>11</v>
      </c>
      <c r="E7248" s="204" t="s">
        <v>16079</v>
      </c>
      <c r="F7248" s="49" t="s">
        <v>1284</v>
      </c>
      <c r="G7248" s="203">
        <v>450</v>
      </c>
      <c r="H7248" s="203" t="s">
        <v>16080</v>
      </c>
      <c r="I7248" s="205" t="s">
        <v>4943</v>
      </c>
      <c r="J7248" s="208"/>
      <c r="K7248" s="203">
        <v>26</v>
      </c>
      <c r="L7248" s="207" t="s">
        <v>827</v>
      </c>
      <c r="M7248" s="208" t="s">
        <v>1497</v>
      </c>
      <c r="N7248" s="209">
        <f t="shared" si="0"/>
        <v>2026</v>
      </c>
      <c r="O7248" s="210">
        <f t="shared" si="1"/>
        <v>2</v>
      </c>
      <c r="P7248" s="211" t="str">
        <f>IFERROR(VLOOKUP(F7248,연간집계!D:E,2,FALSE),"")</f>
        <v>PCMS_스탠다드캘린더</v>
      </c>
    </row>
    <row r="7249" spans="1:16" ht="12.75">
      <c r="A7249" s="201">
        <v>46072.646666666667</v>
      </c>
      <c r="B7249" s="202">
        <v>46072</v>
      </c>
      <c r="C7249" s="203" t="s">
        <v>16081</v>
      </c>
      <c r="D7249" s="203" t="s">
        <v>11</v>
      </c>
      <c r="E7249" s="204" t="s">
        <v>16082</v>
      </c>
      <c r="F7249" s="49" t="s">
        <v>834</v>
      </c>
      <c r="G7249" s="203">
        <v>1</v>
      </c>
      <c r="H7249" s="203" t="s">
        <v>16083</v>
      </c>
      <c r="I7249" s="205" t="s">
        <v>1676</v>
      </c>
      <c r="J7249" s="208"/>
      <c r="K7249" s="203">
        <v>38</v>
      </c>
      <c r="L7249" s="207" t="s">
        <v>827</v>
      </c>
      <c r="M7249" s="208" t="s">
        <v>1449</v>
      </c>
      <c r="N7249" s="209">
        <f t="shared" si="0"/>
        <v>2026</v>
      </c>
      <c r="O7249" s="210">
        <f t="shared" si="1"/>
        <v>2</v>
      </c>
      <c r="P7249" s="211" t="str">
        <f>IFERROR(VLOOKUP(F7249,연간집계!D:E,2,FALSE),"")</f>
        <v>스탠다드 포토북 6*8 (소프트/무광)</v>
      </c>
    </row>
    <row r="7250" spans="1:16" ht="12.75">
      <c r="A7250" s="201">
        <v>46072.679502314815</v>
      </c>
      <c r="B7250" s="202">
        <v>46072</v>
      </c>
      <c r="C7250" s="203" t="s">
        <v>16084</v>
      </c>
      <c r="D7250" s="203" t="s">
        <v>11</v>
      </c>
      <c r="E7250" s="204" t="s">
        <v>16085</v>
      </c>
      <c r="F7250" s="49" t="s">
        <v>885</v>
      </c>
      <c r="G7250" s="203">
        <v>1</v>
      </c>
      <c r="H7250" s="203" t="s">
        <v>16086</v>
      </c>
      <c r="I7250" s="205" t="s">
        <v>1586</v>
      </c>
      <c r="J7250" s="208"/>
      <c r="K7250" s="203">
        <v>52</v>
      </c>
      <c r="L7250" s="207" t="s">
        <v>827</v>
      </c>
      <c r="M7250" s="208" t="s">
        <v>1436</v>
      </c>
      <c r="N7250" s="209">
        <f t="shared" si="0"/>
        <v>2026</v>
      </c>
      <c r="O7250" s="210">
        <f t="shared" si="1"/>
        <v>2</v>
      </c>
      <c r="P7250" s="211" t="str">
        <f>IFERROR(VLOOKUP(F7250,연간집계!D:E,2,FALSE),"")</f>
        <v>마이트립북 150</v>
      </c>
    </row>
    <row r="7251" spans="1:16" ht="12.75">
      <c r="A7251" s="201">
        <v>46073.000231481485</v>
      </c>
      <c r="B7251" s="202">
        <v>46072</v>
      </c>
      <c r="C7251" s="203" t="s">
        <v>16087</v>
      </c>
      <c r="D7251" s="203" t="s">
        <v>11</v>
      </c>
      <c r="E7251" s="204" t="s">
        <v>16088</v>
      </c>
      <c r="F7251" s="49" t="s">
        <v>1043</v>
      </c>
      <c r="G7251" s="203">
        <v>3</v>
      </c>
      <c r="H7251" s="203" t="s">
        <v>16089</v>
      </c>
      <c r="I7251" s="205" t="s">
        <v>1440</v>
      </c>
      <c r="J7251" s="208"/>
      <c r="K7251" s="203">
        <v>92</v>
      </c>
      <c r="L7251" s="207" t="s">
        <v>827</v>
      </c>
      <c r="M7251" s="208" t="s">
        <v>1436</v>
      </c>
      <c r="N7251" s="209">
        <f t="shared" si="0"/>
        <v>2026</v>
      </c>
      <c r="O7251" s="210">
        <f t="shared" si="1"/>
        <v>2</v>
      </c>
      <c r="P7251" s="211" t="str">
        <f>IFERROR(VLOOKUP(F7251,연간집계!D:E,2,FALSE),"")</f>
        <v>프리북 198 (하드)</v>
      </c>
    </row>
    <row r="7252" spans="1:16" ht="12.75">
      <c r="A7252" s="201">
        <v>46073.308275462965</v>
      </c>
      <c r="B7252" s="202">
        <v>46073</v>
      </c>
      <c r="C7252" s="203" t="s">
        <v>16090</v>
      </c>
      <c r="D7252" s="203" t="s">
        <v>11</v>
      </c>
      <c r="E7252" s="204" t="s">
        <v>16091</v>
      </c>
      <c r="F7252" s="49" t="s">
        <v>838</v>
      </c>
      <c r="G7252" s="203">
        <v>1</v>
      </c>
      <c r="H7252" s="203" t="s">
        <v>16092</v>
      </c>
      <c r="I7252" s="205" t="s">
        <v>1440</v>
      </c>
      <c r="J7252" s="208"/>
      <c r="K7252" s="203">
        <v>24</v>
      </c>
      <c r="L7252" s="207" t="s">
        <v>827</v>
      </c>
      <c r="M7252" s="208" t="s">
        <v>1436</v>
      </c>
      <c r="N7252" s="209">
        <f t="shared" si="0"/>
        <v>2026</v>
      </c>
      <c r="O7252" s="210">
        <f t="shared" si="1"/>
        <v>2</v>
      </c>
      <c r="P7252" s="211" t="str">
        <f>IFERROR(VLOOKUP(F7252,연간집계!D:E,2,FALSE),"")</f>
        <v>스탠다드 포토북 6*8 (하드/무광)</v>
      </c>
    </row>
    <row r="7253" spans="1:16" ht="12.75">
      <c r="A7253" s="201">
        <v>46073.355682870373</v>
      </c>
      <c r="B7253" s="202">
        <v>46073</v>
      </c>
      <c r="C7253" s="203" t="s">
        <v>16093</v>
      </c>
      <c r="D7253" s="203" t="s">
        <v>11</v>
      </c>
      <c r="E7253" s="204" t="s">
        <v>16094</v>
      </c>
      <c r="F7253" s="49" t="s">
        <v>1051</v>
      </c>
      <c r="G7253" s="203">
        <v>3</v>
      </c>
      <c r="H7253" s="203" t="s">
        <v>16095</v>
      </c>
      <c r="I7253" s="205" t="s">
        <v>1440</v>
      </c>
      <c r="J7253" s="208"/>
      <c r="K7253" s="203">
        <v>100</v>
      </c>
      <c r="L7253" s="207" t="s">
        <v>827</v>
      </c>
      <c r="M7253" s="208" t="s">
        <v>1471</v>
      </c>
      <c r="N7253" s="209">
        <f t="shared" si="0"/>
        <v>2026</v>
      </c>
      <c r="O7253" s="210">
        <f t="shared" si="1"/>
        <v>2</v>
      </c>
      <c r="P7253" s="211" t="str">
        <f>IFERROR(VLOOKUP(F7253,연간집계!D:E,2,FALSE),"")</f>
        <v>프리북A4 (하드)</v>
      </c>
    </row>
    <row r="7254" spans="1:16" ht="12.75">
      <c r="A7254" s="201">
        <v>46073.361678240741</v>
      </c>
      <c r="B7254" s="202">
        <v>46073</v>
      </c>
      <c r="C7254" s="203" t="s">
        <v>16096</v>
      </c>
      <c r="D7254" s="203" t="s">
        <v>11</v>
      </c>
      <c r="E7254" s="204" t="s">
        <v>16097</v>
      </c>
      <c r="F7254" s="49" t="s">
        <v>861</v>
      </c>
      <c r="G7254" s="203">
        <v>1</v>
      </c>
      <c r="H7254" s="203" t="s">
        <v>8119</v>
      </c>
      <c r="I7254" s="205" t="s">
        <v>1453</v>
      </c>
      <c r="J7254" s="208"/>
      <c r="K7254" s="203">
        <v>24</v>
      </c>
      <c r="L7254" s="207" t="s">
        <v>827</v>
      </c>
      <c r="M7254" s="208" t="s">
        <v>1436</v>
      </c>
      <c r="N7254" s="209">
        <f t="shared" si="0"/>
        <v>2026</v>
      </c>
      <c r="O7254" s="210">
        <f t="shared" si="1"/>
        <v>2</v>
      </c>
      <c r="P7254" s="211" t="str">
        <f>IFERROR(VLOOKUP(F7254,연간집계!D:E,2,FALSE),"")</f>
        <v>스탠다드 포토북 8*6 (소프트/무광)</v>
      </c>
    </row>
    <row r="7255" spans="1:16" ht="12.75">
      <c r="A7255" s="201">
        <v>46073.409201388888</v>
      </c>
      <c r="B7255" s="202">
        <v>46073</v>
      </c>
      <c r="C7255" s="203" t="s">
        <v>16098</v>
      </c>
      <c r="D7255" s="203" t="s">
        <v>11</v>
      </c>
      <c r="E7255" s="204" t="s">
        <v>16099</v>
      </c>
      <c r="F7255" s="49" t="s">
        <v>1033</v>
      </c>
      <c r="G7255" s="203">
        <v>1</v>
      </c>
      <c r="H7255" s="203" t="s">
        <v>13119</v>
      </c>
      <c r="I7255" s="205" t="s">
        <v>1545</v>
      </c>
      <c r="J7255" s="208" t="s">
        <v>1545</v>
      </c>
      <c r="K7255" s="203">
        <v>48</v>
      </c>
      <c r="L7255" s="207" t="s">
        <v>827</v>
      </c>
      <c r="M7255" s="208" t="s">
        <v>1645</v>
      </c>
      <c r="N7255" s="209">
        <f t="shared" si="0"/>
        <v>2026</v>
      </c>
      <c r="O7255" s="210">
        <f t="shared" si="1"/>
        <v>2</v>
      </c>
      <c r="P7255" s="211" t="str">
        <f>IFERROR(VLOOKUP(F7255,연간집계!D:E,2,FALSE),"")</f>
        <v>트래블북 198 (소프트/46p)</v>
      </c>
    </row>
    <row r="7256" spans="1:16" ht="12.75">
      <c r="A7256" s="201">
        <v>46073.409212962964</v>
      </c>
      <c r="B7256" s="202">
        <v>46073</v>
      </c>
      <c r="C7256" s="203" t="s">
        <v>16100</v>
      </c>
      <c r="D7256" s="203" t="s">
        <v>11</v>
      </c>
      <c r="E7256" s="204" t="s">
        <v>16099</v>
      </c>
      <c r="F7256" s="49" t="s">
        <v>969</v>
      </c>
      <c r="G7256" s="203">
        <v>1</v>
      </c>
      <c r="H7256" s="203" t="s">
        <v>13119</v>
      </c>
      <c r="I7256" s="205" t="s">
        <v>2474</v>
      </c>
      <c r="J7256" s="208" t="s">
        <v>2474</v>
      </c>
      <c r="K7256" s="203">
        <v>48</v>
      </c>
      <c r="L7256" s="207" t="s">
        <v>827</v>
      </c>
      <c r="M7256" s="208" t="s">
        <v>1436</v>
      </c>
      <c r="N7256" s="209">
        <f t="shared" si="0"/>
        <v>2026</v>
      </c>
      <c r="O7256" s="210">
        <f t="shared" si="1"/>
        <v>2</v>
      </c>
      <c r="P7256" s="211" t="str">
        <f>IFERROR(VLOOKUP(F7256,연간집계!D:E,2,FALSE),"")</f>
        <v>시티북 210 (소프트/46p)</v>
      </c>
    </row>
    <row r="7257" spans="1:16" ht="12.75">
      <c r="A7257" s="201">
        <v>46073.409224537034</v>
      </c>
      <c r="B7257" s="202">
        <v>46073</v>
      </c>
      <c r="C7257" s="203" t="s">
        <v>16101</v>
      </c>
      <c r="D7257" s="203" t="s">
        <v>11</v>
      </c>
      <c r="E7257" s="204" t="s">
        <v>16099</v>
      </c>
      <c r="F7257" s="49" t="s">
        <v>1388</v>
      </c>
      <c r="G7257" s="203">
        <v>1</v>
      </c>
      <c r="H7257" s="203" t="s">
        <v>13119</v>
      </c>
      <c r="I7257" s="205" t="s">
        <v>1622</v>
      </c>
      <c r="J7257" s="208"/>
      <c r="K7257" s="203">
        <v>142</v>
      </c>
      <c r="L7257" s="207" t="s">
        <v>827</v>
      </c>
      <c r="M7257" s="208" t="s">
        <v>1436</v>
      </c>
      <c r="N7257" s="209">
        <f t="shared" si="0"/>
        <v>2026</v>
      </c>
      <c r="O7257" s="210">
        <f t="shared" si="1"/>
        <v>2</v>
      </c>
      <c r="P7257" s="211" t="str">
        <f>IFERROR(VLOOKUP(F7257,연간집계!D:E,2,FALSE),"")</f>
        <v>폴라로이드</v>
      </c>
    </row>
    <row r="7258" spans="1:16" ht="12.75">
      <c r="A7258" s="201">
        <v>46073.409236111111</v>
      </c>
      <c r="B7258" s="202">
        <v>46073</v>
      </c>
      <c r="C7258" s="203" t="s">
        <v>16102</v>
      </c>
      <c r="D7258" s="203" t="s">
        <v>11</v>
      </c>
      <c r="E7258" s="204" t="s">
        <v>16099</v>
      </c>
      <c r="F7258" s="49" t="s">
        <v>1388</v>
      </c>
      <c r="G7258" s="203">
        <v>1</v>
      </c>
      <c r="H7258" s="203" t="s">
        <v>13119</v>
      </c>
      <c r="I7258" s="205" t="s">
        <v>1622</v>
      </c>
      <c r="J7258" s="208"/>
      <c r="K7258" s="203">
        <v>142</v>
      </c>
      <c r="L7258" s="207" t="s">
        <v>827</v>
      </c>
      <c r="M7258" s="208" t="s">
        <v>1436</v>
      </c>
      <c r="N7258" s="209">
        <f t="shared" si="0"/>
        <v>2026</v>
      </c>
      <c r="O7258" s="210">
        <f t="shared" si="1"/>
        <v>2</v>
      </c>
      <c r="P7258" s="211" t="str">
        <f>IFERROR(VLOOKUP(F7258,연간집계!D:E,2,FALSE),"")</f>
        <v>폴라로이드</v>
      </c>
    </row>
    <row r="7259" spans="1:16" ht="12.75">
      <c r="A7259" s="201">
        <v>46073.522407407407</v>
      </c>
      <c r="B7259" s="202">
        <v>46073</v>
      </c>
      <c r="C7259" s="203" t="s">
        <v>16103</v>
      </c>
      <c r="D7259" s="203" t="s">
        <v>11</v>
      </c>
      <c r="E7259" s="204" t="s">
        <v>16104</v>
      </c>
      <c r="F7259" s="49" t="s">
        <v>847</v>
      </c>
      <c r="G7259" s="203">
        <v>1</v>
      </c>
      <c r="H7259" s="203" t="s">
        <v>16105</v>
      </c>
      <c r="I7259" s="205" t="s">
        <v>1984</v>
      </c>
      <c r="J7259" s="208"/>
      <c r="K7259" s="203">
        <v>76</v>
      </c>
      <c r="L7259" s="207" t="s">
        <v>827</v>
      </c>
      <c r="M7259" s="208" t="s">
        <v>1436</v>
      </c>
      <c r="N7259" s="209">
        <f t="shared" si="0"/>
        <v>2026</v>
      </c>
      <c r="O7259" s="210">
        <f t="shared" si="1"/>
        <v>2</v>
      </c>
      <c r="P7259" s="211" t="str">
        <f>IFERROR(VLOOKUP(F7259,연간집계!D:E,2,FALSE),"")</f>
        <v>스탠다드 포토북 8*11 (하드/무광)</v>
      </c>
    </row>
    <row r="7260" spans="1:16" ht="12.75">
      <c r="A7260" s="201">
        <v>46073.608784722222</v>
      </c>
      <c r="B7260" s="202">
        <v>46073</v>
      </c>
      <c r="C7260" s="203" t="s">
        <v>16106</v>
      </c>
      <c r="D7260" s="203" t="s">
        <v>11</v>
      </c>
      <c r="E7260" s="204" t="s">
        <v>16107</v>
      </c>
      <c r="F7260" s="49" t="s">
        <v>1353</v>
      </c>
      <c r="G7260" s="203">
        <v>1</v>
      </c>
      <c r="H7260" s="203" t="s">
        <v>16108</v>
      </c>
      <c r="I7260" s="205" t="s">
        <v>1440</v>
      </c>
      <c r="J7260" s="208"/>
      <c r="K7260" s="203">
        <v>10</v>
      </c>
      <c r="L7260" s="207" t="s">
        <v>827</v>
      </c>
      <c r="M7260" s="208" t="s">
        <v>1481</v>
      </c>
      <c r="N7260" s="209">
        <f t="shared" si="0"/>
        <v>2026</v>
      </c>
      <c r="O7260" s="210">
        <f t="shared" si="1"/>
        <v>2</v>
      </c>
      <c r="P7260" s="211" t="str">
        <f>IFERROR(VLOOKUP(F7260,연간집계!D:E,2,FALSE),"")</f>
        <v>PCMS_엽서 120</v>
      </c>
    </row>
    <row r="7261" spans="1:16" ht="12.75">
      <c r="A7261" s="201">
        <v>46073.608796296299</v>
      </c>
      <c r="B7261" s="202">
        <v>46073</v>
      </c>
      <c r="C7261" s="203" t="s">
        <v>16109</v>
      </c>
      <c r="D7261" s="203" t="s">
        <v>11</v>
      </c>
      <c r="E7261" s="204" t="s">
        <v>16107</v>
      </c>
      <c r="F7261" s="49" t="s">
        <v>1347</v>
      </c>
      <c r="G7261" s="203">
        <v>1</v>
      </c>
      <c r="H7261" s="203" t="s">
        <v>16108</v>
      </c>
      <c r="I7261" s="205" t="s">
        <v>1440</v>
      </c>
      <c r="J7261" s="208" t="s">
        <v>1628</v>
      </c>
      <c r="K7261" s="203">
        <v>1</v>
      </c>
      <c r="L7261" s="207" t="s">
        <v>827</v>
      </c>
      <c r="M7261" s="208" t="s">
        <v>1481</v>
      </c>
      <c r="N7261" s="209">
        <f t="shared" si="0"/>
        <v>2026</v>
      </c>
      <c r="O7261" s="210">
        <f t="shared" si="1"/>
        <v>2</v>
      </c>
      <c r="P7261" s="211" t="str">
        <f>IFERROR(VLOOKUP(F7261,연간집계!D:E,2,FALSE),"")</f>
        <v>아크릴키링</v>
      </c>
    </row>
    <row r="7262" spans="1:16" ht="12.75">
      <c r="A7262" s="201">
        <v>46073.608807870369</v>
      </c>
      <c r="B7262" s="202">
        <v>46073</v>
      </c>
      <c r="C7262" s="203" t="s">
        <v>16110</v>
      </c>
      <c r="D7262" s="203" t="s">
        <v>11</v>
      </c>
      <c r="E7262" s="204" t="s">
        <v>16107</v>
      </c>
      <c r="F7262" s="49" t="s">
        <v>1347</v>
      </c>
      <c r="G7262" s="203">
        <v>1</v>
      </c>
      <c r="H7262" s="203" t="s">
        <v>16108</v>
      </c>
      <c r="I7262" s="205" t="s">
        <v>1440</v>
      </c>
      <c r="J7262" s="208" t="s">
        <v>7288</v>
      </c>
      <c r="K7262" s="203">
        <v>1</v>
      </c>
      <c r="L7262" s="207" t="s">
        <v>827</v>
      </c>
      <c r="M7262" s="208" t="s">
        <v>1481</v>
      </c>
      <c r="N7262" s="209">
        <f t="shared" si="0"/>
        <v>2026</v>
      </c>
      <c r="O7262" s="210">
        <f t="shared" si="1"/>
        <v>2</v>
      </c>
      <c r="P7262" s="211" t="str">
        <f>IFERROR(VLOOKUP(F7262,연간집계!D:E,2,FALSE),"")</f>
        <v>아크릴키링</v>
      </c>
    </row>
    <row r="7263" spans="1:16" ht="12.75">
      <c r="A7263" s="201">
        <v>46073.617696759262</v>
      </c>
      <c r="B7263" s="202">
        <v>46073</v>
      </c>
      <c r="C7263" s="203" t="s">
        <v>16111</v>
      </c>
      <c r="D7263" s="203" t="s">
        <v>11</v>
      </c>
      <c r="E7263" s="204" t="s">
        <v>16112</v>
      </c>
      <c r="F7263" s="49" t="s">
        <v>852</v>
      </c>
      <c r="G7263" s="203">
        <v>1</v>
      </c>
      <c r="H7263" s="203" t="s">
        <v>16113</v>
      </c>
      <c r="I7263" s="205" t="s">
        <v>1440</v>
      </c>
      <c r="J7263" s="208"/>
      <c r="K7263" s="203">
        <v>24</v>
      </c>
      <c r="L7263" s="207" t="s">
        <v>827</v>
      </c>
      <c r="M7263" s="208" t="s">
        <v>1436</v>
      </c>
      <c r="N7263" s="209">
        <f t="shared" si="0"/>
        <v>2026</v>
      </c>
      <c r="O7263" s="210">
        <f t="shared" si="1"/>
        <v>2</v>
      </c>
      <c r="P7263" s="211" t="str">
        <f>IFERROR(VLOOKUP(F7263,연간집계!D:E,2,FALSE),"")</f>
        <v>스탠다드 포토북 8*8 (소프트/무광)</v>
      </c>
    </row>
    <row r="7264" spans="1:16" ht="12.75">
      <c r="A7264" s="201">
        <v>46073.617719907408</v>
      </c>
      <c r="B7264" s="202">
        <v>46073</v>
      </c>
      <c r="C7264" s="203" t="s">
        <v>16114</v>
      </c>
      <c r="D7264" s="203" t="s">
        <v>11</v>
      </c>
      <c r="E7264" s="204" t="s">
        <v>16115</v>
      </c>
      <c r="F7264" s="49" t="s">
        <v>847</v>
      </c>
      <c r="G7264" s="203">
        <v>1</v>
      </c>
      <c r="H7264" s="203" t="s">
        <v>14192</v>
      </c>
      <c r="I7264" s="205" t="s">
        <v>1440</v>
      </c>
      <c r="J7264" s="208"/>
      <c r="K7264" s="203">
        <v>42</v>
      </c>
      <c r="L7264" s="207" t="s">
        <v>827</v>
      </c>
      <c r="M7264" s="208" t="s">
        <v>1436</v>
      </c>
      <c r="N7264" s="209">
        <f t="shared" si="0"/>
        <v>2026</v>
      </c>
      <c r="O7264" s="210">
        <f t="shared" si="1"/>
        <v>2</v>
      </c>
      <c r="P7264" s="211" t="str">
        <f>IFERROR(VLOOKUP(F7264,연간집계!D:E,2,FALSE),"")</f>
        <v>스탠다드 포토북 8*11 (하드/무광)</v>
      </c>
    </row>
    <row r="7265" spans="1:16" ht="12.75">
      <c r="A7265" s="201">
        <v>46073.63857638889</v>
      </c>
      <c r="B7265" s="202">
        <v>46073</v>
      </c>
      <c r="C7265" s="203" t="s">
        <v>16116</v>
      </c>
      <c r="D7265" s="203" t="s">
        <v>11</v>
      </c>
      <c r="E7265" s="204" t="s">
        <v>16117</v>
      </c>
      <c r="F7265" s="49" t="s">
        <v>840</v>
      </c>
      <c r="G7265" s="203">
        <v>3</v>
      </c>
      <c r="H7265" s="203" t="s">
        <v>555</v>
      </c>
      <c r="I7265" s="205" t="s">
        <v>1440</v>
      </c>
      <c r="J7265" s="208"/>
      <c r="K7265" s="203">
        <v>34</v>
      </c>
      <c r="L7265" s="207" t="s">
        <v>827</v>
      </c>
      <c r="M7265" s="208" t="s">
        <v>1436</v>
      </c>
      <c r="N7265" s="209">
        <f t="shared" si="0"/>
        <v>2026</v>
      </c>
      <c r="O7265" s="210">
        <f t="shared" si="1"/>
        <v>2</v>
      </c>
      <c r="P7265" s="211" t="str">
        <f>IFERROR(VLOOKUP(F7265,연간집계!D:E,2,FALSE),"")</f>
        <v>스탠다드 포토북 6*8 (하드/유광)</v>
      </c>
    </row>
    <row r="7266" spans="1:16" ht="12.75">
      <c r="A7266" s="201">
        <v>46073.674270833333</v>
      </c>
      <c r="B7266" s="202">
        <v>46073</v>
      </c>
      <c r="C7266" s="203" t="s">
        <v>16118</v>
      </c>
      <c r="D7266" s="203" t="s">
        <v>11</v>
      </c>
      <c r="E7266" s="204" t="s">
        <v>16119</v>
      </c>
      <c r="F7266" s="49" t="s">
        <v>876</v>
      </c>
      <c r="G7266" s="203">
        <v>1</v>
      </c>
      <c r="H7266" s="203" t="s">
        <v>16120</v>
      </c>
      <c r="I7266" s="205" t="s">
        <v>2297</v>
      </c>
      <c r="J7266" s="208"/>
      <c r="K7266" s="203">
        <v>68</v>
      </c>
      <c r="L7266" s="207" t="s">
        <v>827</v>
      </c>
      <c r="M7266" s="208" t="s">
        <v>1425</v>
      </c>
      <c r="N7266" s="209">
        <f t="shared" si="0"/>
        <v>2026</v>
      </c>
      <c r="O7266" s="210">
        <f t="shared" si="1"/>
        <v>2</v>
      </c>
      <c r="P7266" s="211" t="str">
        <f>IFERROR(VLOOKUP(F7266,연간집계!D:E,2,FALSE),"")</f>
        <v>스탠다드 포토북 11*8 (하드/유광)</v>
      </c>
    </row>
    <row r="7267" spans="1:16" ht="12.75">
      <c r="A7267" s="201">
        <v>46073.710069444445</v>
      </c>
      <c r="B7267" s="202">
        <v>46073</v>
      </c>
      <c r="C7267" s="203" t="s">
        <v>16121</v>
      </c>
      <c r="D7267" s="203" t="s">
        <v>11</v>
      </c>
      <c r="E7267" s="204" t="s">
        <v>16122</v>
      </c>
      <c r="F7267" s="49" t="s">
        <v>849</v>
      </c>
      <c r="G7267" s="203">
        <v>1</v>
      </c>
      <c r="H7267" s="203" t="s">
        <v>16123</v>
      </c>
      <c r="I7267" s="205" t="s">
        <v>1453</v>
      </c>
      <c r="J7267" s="208"/>
      <c r="K7267" s="203">
        <v>58</v>
      </c>
      <c r="L7267" s="207" t="s">
        <v>827</v>
      </c>
      <c r="M7267" s="208" t="s">
        <v>1436</v>
      </c>
      <c r="N7267" s="209">
        <f t="shared" si="0"/>
        <v>2026</v>
      </c>
      <c r="O7267" s="210">
        <f t="shared" si="1"/>
        <v>2</v>
      </c>
      <c r="P7267" s="211" t="str">
        <f>IFERROR(VLOOKUP(F7267,연간집계!D:E,2,FALSE),"")</f>
        <v>스탠다드 포토북 8*11 (하드/유광)</v>
      </c>
    </row>
    <row r="7268" spans="1:16" ht="12.75">
      <c r="A7268" s="201">
        <v>46073.710092592592</v>
      </c>
      <c r="B7268" s="202">
        <v>46073</v>
      </c>
      <c r="C7268" s="203" t="s">
        <v>16124</v>
      </c>
      <c r="D7268" s="203" t="s">
        <v>11</v>
      </c>
      <c r="E7268" s="204" t="s">
        <v>16122</v>
      </c>
      <c r="F7268" s="49" t="s">
        <v>840</v>
      </c>
      <c r="G7268" s="203">
        <v>1</v>
      </c>
      <c r="H7268" s="203" t="s">
        <v>16123</v>
      </c>
      <c r="I7268" s="205" t="s">
        <v>1455</v>
      </c>
      <c r="J7268" s="208"/>
      <c r="K7268" s="203">
        <v>34</v>
      </c>
      <c r="L7268" s="207" t="s">
        <v>827</v>
      </c>
      <c r="M7268" s="208" t="s">
        <v>1436</v>
      </c>
      <c r="N7268" s="209">
        <f t="shared" si="0"/>
        <v>2026</v>
      </c>
      <c r="O7268" s="210">
        <f t="shared" si="1"/>
        <v>2</v>
      </c>
      <c r="P7268" s="211" t="str">
        <f>IFERROR(VLOOKUP(F7268,연간집계!D:E,2,FALSE),"")</f>
        <v>스탠다드 포토북 6*8 (하드/유광)</v>
      </c>
    </row>
    <row r="7269" spans="1:16" ht="12.75">
      <c r="A7269" s="201">
        <v>46073.73101851852</v>
      </c>
      <c r="B7269" s="202">
        <v>46073</v>
      </c>
      <c r="C7269" s="203" t="s">
        <v>16125</v>
      </c>
      <c r="D7269" s="203" t="s">
        <v>11</v>
      </c>
      <c r="E7269" s="204" t="s">
        <v>16126</v>
      </c>
      <c r="F7269" s="49" t="s">
        <v>845</v>
      </c>
      <c r="G7269" s="203">
        <v>2</v>
      </c>
      <c r="H7269" s="203" t="s">
        <v>16127</v>
      </c>
      <c r="I7269" s="205" t="s">
        <v>1455</v>
      </c>
      <c r="J7269" s="208"/>
      <c r="K7269" s="203">
        <v>26</v>
      </c>
      <c r="L7269" s="207" t="s">
        <v>827</v>
      </c>
      <c r="M7269" s="208" t="s">
        <v>1436</v>
      </c>
      <c r="N7269" s="209">
        <f t="shared" si="0"/>
        <v>2026</v>
      </c>
      <c r="O7269" s="210">
        <f t="shared" si="1"/>
        <v>2</v>
      </c>
      <c r="P7269" s="211" t="str">
        <f>IFERROR(VLOOKUP(F7269,연간집계!D:E,2,FALSE),"")</f>
        <v>스탠다드 포토북 8*11 (소프트/유광)</v>
      </c>
    </row>
    <row r="7270" spans="1:16" ht="15" customHeight="1">
      <c r="A7270" s="201">
        <v>46073.739930555559</v>
      </c>
      <c r="B7270" s="202">
        <v>46073</v>
      </c>
      <c r="C7270" s="203" t="s">
        <v>16128</v>
      </c>
      <c r="D7270" s="203" t="s">
        <v>11</v>
      </c>
      <c r="E7270" s="204" t="s">
        <v>16129</v>
      </c>
      <c r="F7270" s="49" t="s">
        <v>1243</v>
      </c>
      <c r="G7270" s="203">
        <v>1</v>
      </c>
      <c r="H7270" s="203" t="s">
        <v>16130</v>
      </c>
      <c r="I7270" s="205" t="s">
        <v>1556</v>
      </c>
      <c r="J7270" s="208"/>
      <c r="K7270" s="203">
        <v>24</v>
      </c>
      <c r="L7270" s="207" t="s">
        <v>828</v>
      </c>
      <c r="M7270" s="208" t="s">
        <v>1436</v>
      </c>
      <c r="N7270" s="209">
        <f t="shared" si="0"/>
        <v>2026</v>
      </c>
      <c r="O7270" s="210">
        <f t="shared" si="1"/>
        <v>2</v>
      </c>
      <c r="P7270" s="211" t="str">
        <f>IFERROR(VLOOKUP(F7270,연간집계!D:E,2,FALSE),"")</f>
        <v>모바일 포토북 150 (여행)</v>
      </c>
    </row>
    <row r="7271" spans="1:16" ht="15" customHeight="1">
      <c r="A7271" s="201">
        <v>46073.781400462962</v>
      </c>
      <c r="B7271" s="202">
        <v>46073</v>
      </c>
      <c r="C7271" s="203" t="s">
        <v>16131</v>
      </c>
      <c r="D7271" s="203" t="s">
        <v>11</v>
      </c>
      <c r="E7271" s="204" t="s">
        <v>16132</v>
      </c>
      <c r="F7271" s="49" t="s">
        <v>1051</v>
      </c>
      <c r="G7271" s="203">
        <v>1</v>
      </c>
      <c r="H7271" s="203" t="s">
        <v>3549</v>
      </c>
      <c r="I7271" s="205" t="s">
        <v>1660</v>
      </c>
      <c r="J7271" s="208"/>
      <c r="K7271" s="203">
        <v>98</v>
      </c>
      <c r="L7271" s="207" t="s">
        <v>827</v>
      </c>
      <c r="M7271" s="208" t="s">
        <v>1436</v>
      </c>
      <c r="N7271" s="209">
        <f t="shared" si="0"/>
        <v>2026</v>
      </c>
      <c r="O7271" s="210">
        <f t="shared" si="1"/>
        <v>2</v>
      </c>
      <c r="P7271" s="211" t="str">
        <f>IFERROR(VLOOKUP(F7271,연간집계!D:E,2,FALSE),"")</f>
        <v>프리북A4 (하드)</v>
      </c>
    </row>
    <row r="7272" spans="1:16" ht="15" customHeight="1">
      <c r="A7272" s="201">
        <v>46073.781412037039</v>
      </c>
      <c r="B7272" s="202">
        <v>46073</v>
      </c>
      <c r="C7272" s="203" t="s">
        <v>16133</v>
      </c>
      <c r="D7272" s="203" t="s">
        <v>11</v>
      </c>
      <c r="E7272" s="204" t="s">
        <v>16132</v>
      </c>
      <c r="F7272" s="49" t="s">
        <v>1051</v>
      </c>
      <c r="G7272" s="203">
        <v>1</v>
      </c>
      <c r="H7272" s="203" t="s">
        <v>3549</v>
      </c>
      <c r="I7272" s="205" t="s">
        <v>1660</v>
      </c>
      <c r="J7272" s="208"/>
      <c r="K7272" s="203">
        <v>100</v>
      </c>
      <c r="L7272" s="207" t="s">
        <v>827</v>
      </c>
      <c r="M7272" s="208" t="s">
        <v>1436</v>
      </c>
      <c r="N7272" s="209">
        <f t="shared" si="0"/>
        <v>2026</v>
      </c>
      <c r="O7272" s="210">
        <f t="shared" si="1"/>
        <v>2</v>
      </c>
      <c r="P7272" s="211" t="str">
        <f>IFERROR(VLOOKUP(F7272,연간집계!D:E,2,FALSE),"")</f>
        <v>프리북A4 (하드)</v>
      </c>
    </row>
    <row r="7273" spans="1:16" ht="15" customHeight="1">
      <c r="A7273" s="201">
        <v>46073.893900462965</v>
      </c>
      <c r="B7273" s="202">
        <v>46073</v>
      </c>
      <c r="C7273" s="203" t="s">
        <v>16134</v>
      </c>
      <c r="D7273" s="203" t="s">
        <v>11</v>
      </c>
      <c r="E7273" s="204" t="s">
        <v>16135</v>
      </c>
      <c r="F7273" s="49" t="s">
        <v>972</v>
      </c>
      <c r="G7273" s="203">
        <v>1</v>
      </c>
      <c r="H7273" s="203" t="s">
        <v>13862</v>
      </c>
      <c r="I7273" s="208" t="s">
        <v>2134</v>
      </c>
      <c r="J7273" s="208" t="s">
        <v>2134</v>
      </c>
      <c r="K7273" s="203">
        <v>80</v>
      </c>
      <c r="L7273" s="207" t="s">
        <v>827</v>
      </c>
      <c r="M7273" s="208" t="s">
        <v>1436</v>
      </c>
      <c r="N7273" s="209">
        <f t="shared" si="0"/>
        <v>2026</v>
      </c>
      <c r="O7273" s="210">
        <f t="shared" si="1"/>
        <v>2</v>
      </c>
      <c r="P7273" s="211" t="str">
        <f>IFERROR(VLOOKUP(F7273,연간집계!D:E,2,FALSE),"")</f>
        <v>시티북 198 (쿠션하드/78p)</v>
      </c>
    </row>
    <row r="7274" spans="1:16" ht="15" customHeight="1">
      <c r="A7274" s="201">
        <v>46073.973877314813</v>
      </c>
      <c r="B7274" s="202">
        <v>46073</v>
      </c>
      <c r="C7274" s="203" t="s">
        <v>16136</v>
      </c>
      <c r="D7274" s="203" t="s">
        <v>11</v>
      </c>
      <c r="E7274" s="204" t="s">
        <v>16137</v>
      </c>
      <c r="F7274" s="49" t="s">
        <v>1243</v>
      </c>
      <c r="G7274" s="203">
        <v>1</v>
      </c>
      <c r="H7274" s="203" t="s">
        <v>16138</v>
      </c>
      <c r="I7274" s="205" t="s">
        <v>1455</v>
      </c>
      <c r="J7274" s="208"/>
      <c r="K7274" s="203">
        <v>24</v>
      </c>
      <c r="L7274" s="207" t="s">
        <v>828</v>
      </c>
      <c r="M7274" s="208" t="s">
        <v>1436</v>
      </c>
      <c r="N7274" s="209">
        <f t="shared" si="0"/>
        <v>2026</v>
      </c>
      <c r="O7274" s="210">
        <f t="shared" si="1"/>
        <v>2</v>
      </c>
      <c r="P7274" s="211" t="str">
        <f>IFERROR(VLOOKUP(F7274,연간집계!D:E,2,FALSE),"")</f>
        <v>모바일 포토북 150 (여행)</v>
      </c>
    </row>
    <row r="7275" spans="1:16" ht="15" customHeight="1">
      <c r="A7275" s="201">
        <v>46073.976851851854</v>
      </c>
      <c r="B7275" s="202">
        <v>46073</v>
      </c>
      <c r="C7275" s="203" t="s">
        <v>16139</v>
      </c>
      <c r="D7275" s="203" t="s">
        <v>11</v>
      </c>
      <c r="E7275" s="204" t="s">
        <v>16140</v>
      </c>
      <c r="F7275" s="49" t="s">
        <v>874</v>
      </c>
      <c r="G7275" s="203">
        <v>3</v>
      </c>
      <c r="H7275" s="203" t="s">
        <v>16141</v>
      </c>
      <c r="I7275" s="205" t="s">
        <v>1984</v>
      </c>
      <c r="J7275" s="208"/>
      <c r="K7275" s="203">
        <v>28</v>
      </c>
      <c r="L7275" s="207" t="s">
        <v>827</v>
      </c>
      <c r="M7275" s="208" t="s">
        <v>1436</v>
      </c>
      <c r="N7275" s="209">
        <f t="shared" si="0"/>
        <v>2026</v>
      </c>
      <c r="O7275" s="210">
        <f t="shared" si="1"/>
        <v>2</v>
      </c>
      <c r="P7275" s="211" t="str">
        <f>IFERROR(VLOOKUP(F7275,연간집계!D:E,2,FALSE),"")</f>
        <v>스탠다드 포토북 11*8 (하드/무광)</v>
      </c>
    </row>
    <row r="7276" spans="1:16" ht="15" customHeight="1">
      <c r="A7276" s="201">
        <v>46073.979826388888</v>
      </c>
      <c r="B7276" s="202">
        <v>46073</v>
      </c>
      <c r="C7276" s="203" t="s">
        <v>16142</v>
      </c>
      <c r="D7276" s="203" t="s">
        <v>11</v>
      </c>
      <c r="E7276" s="204" t="s">
        <v>16143</v>
      </c>
      <c r="F7276" s="49" t="s">
        <v>836</v>
      </c>
      <c r="G7276" s="203">
        <v>8</v>
      </c>
      <c r="H7276" s="203" t="s">
        <v>16144</v>
      </c>
      <c r="I7276" s="205" t="s">
        <v>1510</v>
      </c>
      <c r="J7276" s="208"/>
      <c r="K7276" s="203">
        <v>38</v>
      </c>
      <c r="L7276" s="207" t="s">
        <v>827</v>
      </c>
      <c r="M7276" s="208" t="s">
        <v>1436</v>
      </c>
      <c r="N7276" s="209">
        <f t="shared" si="0"/>
        <v>2026</v>
      </c>
      <c r="O7276" s="210">
        <f t="shared" si="1"/>
        <v>2</v>
      </c>
      <c r="P7276" s="211" t="str">
        <f>IFERROR(VLOOKUP(F7276,연간집계!D:E,2,FALSE),"")</f>
        <v>스탠다드 포토북 6*8 (소프트/유광)</v>
      </c>
    </row>
    <row r="7277" spans="1:16" ht="15" customHeight="1">
      <c r="A7277" s="201">
        <v>46074.027060185188</v>
      </c>
      <c r="B7277" s="202">
        <v>46074</v>
      </c>
      <c r="C7277" s="203" t="s">
        <v>16145</v>
      </c>
      <c r="D7277" s="203" t="s">
        <v>11</v>
      </c>
      <c r="E7277" s="204" t="s">
        <v>16146</v>
      </c>
      <c r="F7277" s="49" t="s">
        <v>838</v>
      </c>
      <c r="G7277" s="203">
        <v>3</v>
      </c>
      <c r="H7277" s="203" t="s">
        <v>16147</v>
      </c>
      <c r="I7277" s="205" t="s">
        <v>2144</v>
      </c>
      <c r="J7277" s="208"/>
      <c r="K7277" s="203">
        <v>24</v>
      </c>
      <c r="L7277" s="207" t="s">
        <v>827</v>
      </c>
      <c r="M7277" s="208" t="s">
        <v>1493</v>
      </c>
      <c r="N7277" s="209">
        <f t="shared" si="0"/>
        <v>2026</v>
      </c>
      <c r="O7277" s="210">
        <f t="shared" si="1"/>
        <v>2</v>
      </c>
      <c r="P7277" s="211" t="str">
        <f>IFERROR(VLOOKUP(F7277,연간집계!D:E,2,FALSE),"")</f>
        <v>스탠다드 포토북 6*8 (하드/무광)</v>
      </c>
    </row>
    <row r="7278" spans="1:16" ht="15" customHeight="1">
      <c r="A7278" s="201">
        <v>46074.12122685185</v>
      </c>
      <c r="B7278" s="202">
        <v>46074</v>
      </c>
      <c r="C7278" s="203" t="s">
        <v>16148</v>
      </c>
      <c r="D7278" s="203" t="s">
        <v>11</v>
      </c>
      <c r="E7278" s="204" t="s">
        <v>16149</v>
      </c>
      <c r="F7278" s="49" t="s">
        <v>1378</v>
      </c>
      <c r="G7278" s="203">
        <v>2</v>
      </c>
      <c r="H7278" s="203" t="s">
        <v>16150</v>
      </c>
      <c r="I7278" s="205" t="s">
        <v>1657</v>
      </c>
      <c r="J7278" s="208"/>
      <c r="K7278" s="203">
        <v>1</v>
      </c>
      <c r="L7278" s="207" t="s">
        <v>827</v>
      </c>
      <c r="M7278" s="208" t="s">
        <v>1658</v>
      </c>
      <c r="N7278" s="209">
        <f t="shared" si="0"/>
        <v>2026</v>
      </c>
      <c r="O7278" s="210">
        <f t="shared" si="1"/>
        <v>2</v>
      </c>
      <c r="P7278" s="211" t="str">
        <f>IFERROR(VLOOKUP(F7278,연간집계!D:E,2,FALSE),"")</f>
        <v>증명사진 (무광)</v>
      </c>
    </row>
    <row r="7279" spans="1:16" ht="15" customHeight="1">
      <c r="A7279" s="201">
        <v>46074.394837962966</v>
      </c>
      <c r="B7279" s="202">
        <v>46074</v>
      </c>
      <c r="C7279" s="203" t="s">
        <v>16151</v>
      </c>
      <c r="D7279" s="203" t="s">
        <v>11</v>
      </c>
      <c r="E7279" s="204" t="s">
        <v>16152</v>
      </c>
      <c r="F7279" s="49" t="s">
        <v>1397</v>
      </c>
      <c r="G7279" s="203">
        <v>2</v>
      </c>
      <c r="H7279" s="203" t="s">
        <v>16153</v>
      </c>
      <c r="I7279" s="205" t="s">
        <v>1440</v>
      </c>
      <c r="J7279" s="208"/>
      <c r="K7279" s="203">
        <v>1</v>
      </c>
      <c r="L7279" s="207" t="s">
        <v>827</v>
      </c>
      <c r="M7279" s="208" t="s">
        <v>3592</v>
      </c>
      <c r="N7279" s="209">
        <f t="shared" si="0"/>
        <v>2026</v>
      </c>
      <c r="O7279" s="210">
        <f t="shared" si="1"/>
        <v>2</v>
      </c>
      <c r="P7279" s="211" t="str">
        <f>IFERROR(VLOOKUP(F7279,연간집계!D:E,2,FALSE),"")</f>
        <v>미니배너 (거치대)</v>
      </c>
    </row>
    <row r="7280" spans="1:16" ht="15" customHeight="1">
      <c r="A7280" s="201">
        <v>46074.503761574073</v>
      </c>
      <c r="B7280" s="202">
        <v>46074</v>
      </c>
      <c r="C7280" s="203" t="s">
        <v>16154</v>
      </c>
      <c r="D7280" s="203" t="s">
        <v>11</v>
      </c>
      <c r="E7280" s="204" t="s">
        <v>16155</v>
      </c>
      <c r="F7280" s="49" t="s">
        <v>1051</v>
      </c>
      <c r="G7280" s="203">
        <v>1</v>
      </c>
      <c r="H7280" s="203" t="s">
        <v>3549</v>
      </c>
      <c r="I7280" s="205" t="s">
        <v>1660</v>
      </c>
      <c r="J7280" s="208"/>
      <c r="K7280" s="203">
        <v>100</v>
      </c>
      <c r="L7280" s="207" t="s">
        <v>827</v>
      </c>
      <c r="M7280" s="208" t="s">
        <v>1436</v>
      </c>
      <c r="N7280" s="209">
        <f t="shared" si="0"/>
        <v>2026</v>
      </c>
      <c r="O7280" s="210">
        <f t="shared" si="1"/>
        <v>2</v>
      </c>
      <c r="P7280" s="211" t="str">
        <f>IFERROR(VLOOKUP(F7280,연간집계!D:E,2,FALSE),"")</f>
        <v>프리북A4 (하드)</v>
      </c>
    </row>
    <row r="7281" spans="1:16" ht="15" customHeight="1">
      <c r="A7281" s="201">
        <v>46074.503784722219</v>
      </c>
      <c r="B7281" s="202">
        <v>46074</v>
      </c>
      <c r="C7281" s="203" t="s">
        <v>16156</v>
      </c>
      <c r="D7281" s="203" t="s">
        <v>11</v>
      </c>
      <c r="E7281" s="204" t="s">
        <v>16155</v>
      </c>
      <c r="F7281" s="49" t="s">
        <v>1051</v>
      </c>
      <c r="G7281" s="203">
        <v>1</v>
      </c>
      <c r="H7281" s="203" t="s">
        <v>3549</v>
      </c>
      <c r="I7281" s="205" t="s">
        <v>1660</v>
      </c>
      <c r="J7281" s="208"/>
      <c r="K7281" s="203">
        <v>98</v>
      </c>
      <c r="L7281" s="207" t="s">
        <v>827</v>
      </c>
      <c r="M7281" s="208" t="s">
        <v>1436</v>
      </c>
      <c r="N7281" s="209">
        <f t="shared" si="0"/>
        <v>2026</v>
      </c>
      <c r="O7281" s="210">
        <f t="shared" si="1"/>
        <v>2</v>
      </c>
      <c r="P7281" s="211" t="str">
        <f>IFERROR(VLOOKUP(F7281,연간집계!D:E,2,FALSE),"")</f>
        <v>프리북A4 (하드)</v>
      </c>
    </row>
    <row r="7282" spans="1:16" ht="15" customHeight="1">
      <c r="A7282" s="201">
        <v>46074.506747685184</v>
      </c>
      <c r="B7282" s="202">
        <v>46074</v>
      </c>
      <c r="C7282" s="203" t="s">
        <v>16157</v>
      </c>
      <c r="D7282" s="203" t="s">
        <v>11</v>
      </c>
      <c r="E7282" s="204" t="s">
        <v>16158</v>
      </c>
      <c r="F7282" s="49" t="s">
        <v>1051</v>
      </c>
      <c r="G7282" s="203">
        <v>1</v>
      </c>
      <c r="H7282" s="203" t="s">
        <v>3549</v>
      </c>
      <c r="I7282" s="205" t="s">
        <v>1660</v>
      </c>
      <c r="J7282" s="208"/>
      <c r="K7282" s="203">
        <v>100</v>
      </c>
      <c r="L7282" s="207" t="s">
        <v>827</v>
      </c>
      <c r="M7282" s="208" t="s">
        <v>1436</v>
      </c>
      <c r="N7282" s="209">
        <f t="shared" si="0"/>
        <v>2026</v>
      </c>
      <c r="O7282" s="210">
        <f t="shared" si="1"/>
        <v>2</v>
      </c>
      <c r="P7282" s="211" t="str">
        <f>IFERROR(VLOOKUP(F7282,연간집계!D:E,2,FALSE),"")</f>
        <v>프리북A4 (하드)</v>
      </c>
    </row>
    <row r="7283" spans="1:16" ht="15" customHeight="1">
      <c r="A7283" s="201">
        <v>46074.50675925926</v>
      </c>
      <c r="B7283" s="202">
        <v>46074</v>
      </c>
      <c r="C7283" s="203" t="s">
        <v>16159</v>
      </c>
      <c r="D7283" s="203" t="s">
        <v>11</v>
      </c>
      <c r="E7283" s="204" t="s">
        <v>16158</v>
      </c>
      <c r="F7283" s="49" t="s">
        <v>1051</v>
      </c>
      <c r="G7283" s="203">
        <v>1</v>
      </c>
      <c r="H7283" s="203" t="s">
        <v>3549</v>
      </c>
      <c r="I7283" s="205" t="s">
        <v>1660</v>
      </c>
      <c r="J7283" s="208"/>
      <c r="K7283" s="203">
        <v>96</v>
      </c>
      <c r="L7283" s="207" t="s">
        <v>827</v>
      </c>
      <c r="M7283" s="208" t="s">
        <v>1436</v>
      </c>
      <c r="N7283" s="209">
        <f t="shared" si="0"/>
        <v>2026</v>
      </c>
      <c r="O7283" s="210">
        <f t="shared" si="1"/>
        <v>2</v>
      </c>
      <c r="P7283" s="211" t="str">
        <f>IFERROR(VLOOKUP(F7283,연간집계!D:E,2,FALSE),"")</f>
        <v>프리북A4 (하드)</v>
      </c>
    </row>
    <row r="7284" spans="1:16" ht="15" customHeight="1">
      <c r="A7284" s="201">
        <v>46074.648148148146</v>
      </c>
      <c r="B7284" s="202">
        <v>46074</v>
      </c>
      <c r="C7284" s="203" t="s">
        <v>16160</v>
      </c>
      <c r="D7284" s="203" t="s">
        <v>11</v>
      </c>
      <c r="E7284" s="204" t="s">
        <v>16161</v>
      </c>
      <c r="F7284" s="49" t="s">
        <v>1051</v>
      </c>
      <c r="G7284" s="203">
        <v>1</v>
      </c>
      <c r="H7284" s="203" t="s">
        <v>3549</v>
      </c>
      <c r="I7284" s="205" t="s">
        <v>1660</v>
      </c>
      <c r="J7284" s="208"/>
      <c r="K7284" s="203">
        <v>100</v>
      </c>
      <c r="L7284" s="207" t="s">
        <v>827</v>
      </c>
      <c r="M7284" s="208" t="s">
        <v>1436</v>
      </c>
      <c r="N7284" s="209">
        <f t="shared" si="0"/>
        <v>2026</v>
      </c>
      <c r="O7284" s="210">
        <f t="shared" si="1"/>
        <v>2</v>
      </c>
      <c r="P7284" s="211" t="str">
        <f>IFERROR(VLOOKUP(F7284,연간집계!D:E,2,FALSE),"")</f>
        <v>프리북A4 (하드)</v>
      </c>
    </row>
    <row r="7285" spans="1:16" ht="15" customHeight="1">
      <c r="A7285" s="201">
        <v>46074.6481712963</v>
      </c>
      <c r="B7285" s="202">
        <v>46074</v>
      </c>
      <c r="C7285" s="203" t="s">
        <v>16162</v>
      </c>
      <c r="D7285" s="203" t="s">
        <v>11</v>
      </c>
      <c r="E7285" s="204" t="s">
        <v>16161</v>
      </c>
      <c r="F7285" s="49" t="s">
        <v>1051</v>
      </c>
      <c r="G7285" s="203">
        <v>1</v>
      </c>
      <c r="H7285" s="203" t="s">
        <v>3549</v>
      </c>
      <c r="I7285" s="205" t="s">
        <v>1660</v>
      </c>
      <c r="J7285" s="208"/>
      <c r="K7285" s="203">
        <v>98</v>
      </c>
      <c r="L7285" s="207" t="s">
        <v>827</v>
      </c>
      <c r="M7285" s="208" t="s">
        <v>1436</v>
      </c>
      <c r="N7285" s="209">
        <f t="shared" si="0"/>
        <v>2026</v>
      </c>
      <c r="O7285" s="210">
        <f t="shared" si="1"/>
        <v>2</v>
      </c>
      <c r="P7285" s="211" t="str">
        <f>IFERROR(VLOOKUP(F7285,연간집계!D:E,2,FALSE),"")</f>
        <v>프리북A4 (하드)</v>
      </c>
    </row>
    <row r="7286" spans="1:16" ht="15" customHeight="1">
      <c r="A7286" s="201">
        <v>46074.686805555553</v>
      </c>
      <c r="B7286" s="202">
        <v>46074</v>
      </c>
      <c r="C7286" s="203" t="s">
        <v>16163</v>
      </c>
      <c r="D7286" s="203" t="s">
        <v>11</v>
      </c>
      <c r="E7286" s="204" t="s">
        <v>16164</v>
      </c>
      <c r="F7286" s="49" t="s">
        <v>1351</v>
      </c>
      <c r="G7286" s="203">
        <v>2</v>
      </c>
      <c r="H7286" s="203" t="s">
        <v>2743</v>
      </c>
      <c r="I7286" s="205" t="s">
        <v>2537</v>
      </c>
      <c r="J7286" s="208"/>
      <c r="K7286" s="203">
        <v>10</v>
      </c>
      <c r="L7286" s="207" t="s">
        <v>828</v>
      </c>
      <c r="M7286" s="208" t="s">
        <v>1449</v>
      </c>
      <c r="N7286" s="209">
        <f t="shared" si="0"/>
        <v>2026</v>
      </c>
      <c r="O7286" s="210">
        <f t="shared" si="1"/>
        <v>2</v>
      </c>
      <c r="P7286" s="211" t="str">
        <f>IFERROR(VLOOKUP(F7286,연간집계!D:E,2,FALSE),"")</f>
        <v>PCMS_엽서 100</v>
      </c>
    </row>
    <row r="7287" spans="1:16" ht="15" customHeight="1">
      <c r="A7287" s="201">
        <v>46074.698587962965</v>
      </c>
      <c r="B7287" s="202">
        <v>46074</v>
      </c>
      <c r="C7287" s="203" t="s">
        <v>16165</v>
      </c>
      <c r="D7287" s="203" t="s">
        <v>11</v>
      </c>
      <c r="E7287" s="204" t="s">
        <v>16166</v>
      </c>
      <c r="F7287" s="49" t="s">
        <v>885</v>
      </c>
      <c r="G7287" s="203">
        <v>4</v>
      </c>
      <c r="H7287" s="203" t="s">
        <v>5782</v>
      </c>
      <c r="I7287" s="205" t="s">
        <v>1586</v>
      </c>
      <c r="J7287" s="208"/>
      <c r="K7287" s="203">
        <v>82</v>
      </c>
      <c r="L7287" s="207" t="s">
        <v>827</v>
      </c>
      <c r="M7287" s="208" t="s">
        <v>1436</v>
      </c>
      <c r="N7287" s="209">
        <f t="shared" si="0"/>
        <v>2026</v>
      </c>
      <c r="O7287" s="210">
        <f t="shared" si="1"/>
        <v>2</v>
      </c>
      <c r="P7287" s="211" t="str">
        <f>IFERROR(VLOOKUP(F7287,연간집계!D:E,2,FALSE),"")</f>
        <v>마이트립북 150</v>
      </c>
    </row>
    <row r="7288" spans="1:16" ht="15" customHeight="1">
      <c r="A7288" s="201">
        <v>46074.74863425926</v>
      </c>
      <c r="B7288" s="202">
        <v>46074</v>
      </c>
      <c r="C7288" s="203" t="s">
        <v>16167</v>
      </c>
      <c r="D7288" s="203" t="s">
        <v>11</v>
      </c>
      <c r="E7288" s="204" t="s">
        <v>16168</v>
      </c>
      <c r="F7288" s="49" t="s">
        <v>874</v>
      </c>
      <c r="G7288" s="203">
        <v>5</v>
      </c>
      <c r="H7288" s="203" t="s">
        <v>12551</v>
      </c>
      <c r="I7288" s="205" t="s">
        <v>1501</v>
      </c>
      <c r="J7288" s="208"/>
      <c r="K7288" s="203">
        <v>58</v>
      </c>
      <c r="L7288" s="207" t="s">
        <v>827</v>
      </c>
      <c r="M7288" s="208" t="s">
        <v>1436</v>
      </c>
      <c r="N7288" s="209">
        <f t="shared" si="0"/>
        <v>2026</v>
      </c>
      <c r="O7288" s="210">
        <f t="shared" si="1"/>
        <v>2</v>
      </c>
      <c r="P7288" s="211" t="str">
        <f>IFERROR(VLOOKUP(F7288,연간집계!D:E,2,FALSE),"")</f>
        <v>스탠다드 포토북 11*8 (하드/무광)</v>
      </c>
    </row>
    <row r="7289" spans="1:16" ht="15" customHeight="1">
      <c r="A7289" s="201">
        <v>46074.839872685188</v>
      </c>
      <c r="B7289" s="202">
        <v>46074</v>
      </c>
      <c r="C7289" s="203" t="s">
        <v>16169</v>
      </c>
      <c r="D7289" s="203" t="s">
        <v>11</v>
      </c>
      <c r="E7289" s="204" t="s">
        <v>16170</v>
      </c>
      <c r="F7289" s="49" t="s">
        <v>965</v>
      </c>
      <c r="G7289" s="203">
        <v>1</v>
      </c>
      <c r="H7289" s="203" t="s">
        <v>16171</v>
      </c>
      <c r="I7289" s="205" t="s">
        <v>1748</v>
      </c>
      <c r="J7289" s="208" t="s">
        <v>13350</v>
      </c>
      <c r="K7289" s="203">
        <v>48</v>
      </c>
      <c r="L7289" s="207" t="s">
        <v>827</v>
      </c>
      <c r="M7289" s="208" t="s">
        <v>1436</v>
      </c>
      <c r="N7289" s="209">
        <f t="shared" si="0"/>
        <v>2026</v>
      </c>
      <c r="O7289" s="210">
        <f t="shared" si="1"/>
        <v>2</v>
      </c>
      <c r="P7289" s="211" t="str">
        <f>IFERROR(VLOOKUP(F7289,연간집계!D:E,2,FALSE),"")</f>
        <v>시티북 210 (쿠션하드/46p)</v>
      </c>
    </row>
    <row r="7290" spans="1:16" ht="15" customHeight="1">
      <c r="A7290" s="201">
        <v>46074.863495370373</v>
      </c>
      <c r="B7290" s="202">
        <v>46074</v>
      </c>
      <c r="C7290" s="203" t="s">
        <v>16172</v>
      </c>
      <c r="D7290" s="203" t="s">
        <v>11</v>
      </c>
      <c r="E7290" s="204" t="s">
        <v>16173</v>
      </c>
      <c r="F7290" s="49" t="s">
        <v>1252</v>
      </c>
      <c r="G7290" s="203">
        <v>1</v>
      </c>
      <c r="H7290" s="203" t="s">
        <v>12845</v>
      </c>
      <c r="I7290" s="205" t="s">
        <v>1570</v>
      </c>
      <c r="J7290" s="208"/>
      <c r="K7290" s="203">
        <v>28</v>
      </c>
      <c r="L7290" s="207" t="s">
        <v>828</v>
      </c>
      <c r="M7290" s="208" t="s">
        <v>5021</v>
      </c>
      <c r="N7290" s="209">
        <f t="shared" si="0"/>
        <v>2026</v>
      </c>
      <c r="O7290" s="210">
        <f t="shared" si="1"/>
        <v>2</v>
      </c>
      <c r="P7290" s="211" t="str">
        <f>IFERROR(VLOOKUP(F7290,연간집계!D:E,2,FALSE),"")</f>
        <v>모바일 포토북 198 (단체/모임)</v>
      </c>
    </row>
    <row r="7291" spans="1:16" ht="15" customHeight="1">
      <c r="A7291" s="201">
        <v>46074.89880787037</v>
      </c>
      <c r="B7291" s="202">
        <v>46074</v>
      </c>
      <c r="C7291" s="203" t="s">
        <v>16174</v>
      </c>
      <c r="D7291" s="203" t="s">
        <v>11</v>
      </c>
      <c r="E7291" s="204" t="s">
        <v>16175</v>
      </c>
      <c r="F7291" s="49" t="s">
        <v>1243</v>
      </c>
      <c r="G7291" s="203">
        <v>1</v>
      </c>
      <c r="H7291" s="203" t="s">
        <v>2481</v>
      </c>
      <c r="I7291" s="205" t="s">
        <v>1510</v>
      </c>
      <c r="J7291" s="208"/>
      <c r="K7291" s="203">
        <v>24</v>
      </c>
      <c r="L7291" s="207" t="s">
        <v>828</v>
      </c>
      <c r="M7291" s="208" t="s">
        <v>1449</v>
      </c>
      <c r="N7291" s="209">
        <f t="shared" si="0"/>
        <v>2026</v>
      </c>
      <c r="O7291" s="210">
        <f t="shared" si="1"/>
        <v>2</v>
      </c>
      <c r="P7291" s="211" t="str">
        <f>IFERROR(VLOOKUP(F7291,연간집계!D:E,2,FALSE),"")</f>
        <v>모바일 포토북 150 (여행)</v>
      </c>
    </row>
    <row r="7292" spans="1:16" ht="15" customHeight="1">
      <c r="A7292" s="201">
        <v>46074.942997685182</v>
      </c>
      <c r="B7292" s="202">
        <v>46074</v>
      </c>
      <c r="C7292" s="203" t="s">
        <v>16176</v>
      </c>
      <c r="D7292" s="203" t="s">
        <v>11</v>
      </c>
      <c r="E7292" s="204" t="s">
        <v>16177</v>
      </c>
      <c r="F7292" s="49" t="s">
        <v>847</v>
      </c>
      <c r="G7292" s="203">
        <v>1</v>
      </c>
      <c r="H7292" s="203" t="s">
        <v>16178</v>
      </c>
      <c r="I7292" s="205" t="s">
        <v>1440</v>
      </c>
      <c r="J7292" s="208"/>
      <c r="K7292" s="203">
        <v>32</v>
      </c>
      <c r="L7292" s="207" t="s">
        <v>827</v>
      </c>
      <c r="M7292" s="208" t="s">
        <v>1502</v>
      </c>
      <c r="N7292" s="209">
        <f t="shared" si="0"/>
        <v>2026</v>
      </c>
      <c r="O7292" s="210">
        <f t="shared" si="1"/>
        <v>2</v>
      </c>
      <c r="P7292" s="211" t="str">
        <f>IFERROR(VLOOKUP(F7292,연간집계!D:E,2,FALSE),"")</f>
        <v>스탠다드 포토북 8*11 (하드/무광)</v>
      </c>
    </row>
    <row r="7293" spans="1:16" ht="15" customHeight="1">
      <c r="A7293" s="201">
        <v>46074.945949074077</v>
      </c>
      <c r="B7293" s="202">
        <v>46074</v>
      </c>
      <c r="C7293" s="203" t="s">
        <v>16179</v>
      </c>
      <c r="D7293" s="203" t="s">
        <v>11</v>
      </c>
      <c r="E7293" s="204" t="s">
        <v>16180</v>
      </c>
      <c r="F7293" s="49" t="s">
        <v>840</v>
      </c>
      <c r="G7293" s="203">
        <v>1</v>
      </c>
      <c r="H7293" s="203" t="s">
        <v>2514</v>
      </c>
      <c r="I7293" s="205" t="s">
        <v>1501</v>
      </c>
      <c r="J7293" s="208"/>
      <c r="K7293" s="203">
        <v>40</v>
      </c>
      <c r="L7293" s="207" t="s">
        <v>827</v>
      </c>
      <c r="M7293" s="208" t="s">
        <v>1436</v>
      </c>
      <c r="N7293" s="209">
        <f t="shared" si="0"/>
        <v>2026</v>
      </c>
      <c r="O7293" s="210">
        <f t="shared" si="1"/>
        <v>2</v>
      </c>
      <c r="P7293" s="211" t="str">
        <f>IFERROR(VLOOKUP(F7293,연간집계!D:E,2,FALSE),"")</f>
        <v>스탠다드 포토북 6*8 (하드/유광)</v>
      </c>
    </row>
    <row r="7294" spans="1:16" ht="15" customHeight="1">
      <c r="A7294" s="201">
        <v>46074.969513888886</v>
      </c>
      <c r="B7294" s="202">
        <v>46074</v>
      </c>
      <c r="C7294" s="203" t="s">
        <v>16181</v>
      </c>
      <c r="D7294" s="203" t="s">
        <v>11</v>
      </c>
      <c r="E7294" s="204" t="s">
        <v>16182</v>
      </c>
      <c r="F7294" s="49" t="s">
        <v>856</v>
      </c>
      <c r="G7294" s="203">
        <v>1</v>
      </c>
      <c r="H7294" s="203" t="s">
        <v>14405</v>
      </c>
      <c r="I7294" s="205" t="s">
        <v>7097</v>
      </c>
      <c r="J7294" s="208"/>
      <c r="K7294" s="203">
        <v>24</v>
      </c>
      <c r="L7294" s="207" t="s">
        <v>827</v>
      </c>
      <c r="M7294" s="208" t="s">
        <v>2261</v>
      </c>
      <c r="N7294" s="209">
        <f t="shared" si="0"/>
        <v>2026</v>
      </c>
      <c r="O7294" s="210">
        <f t="shared" si="1"/>
        <v>2</v>
      </c>
      <c r="P7294" s="211" t="str">
        <f>IFERROR(VLOOKUP(F7294,연간집계!D:E,2,FALSE),"")</f>
        <v>스탠다드 포토북 8*8 (하드/무광)</v>
      </c>
    </row>
    <row r="7295" spans="1:16" ht="15" customHeight="1">
      <c r="A7295" s="201">
        <v>46074.975416666668</v>
      </c>
      <c r="B7295" s="202">
        <v>46074</v>
      </c>
      <c r="C7295" s="203" t="s">
        <v>16183</v>
      </c>
      <c r="D7295" s="203" t="s">
        <v>11</v>
      </c>
      <c r="E7295" s="204" t="s">
        <v>16184</v>
      </c>
      <c r="F7295" s="49" t="s">
        <v>856</v>
      </c>
      <c r="G7295" s="203">
        <v>1</v>
      </c>
      <c r="H7295" s="203" t="s">
        <v>16185</v>
      </c>
      <c r="I7295" s="205" t="s">
        <v>1440</v>
      </c>
      <c r="J7295" s="208"/>
      <c r="K7295" s="203">
        <v>64</v>
      </c>
      <c r="L7295" s="207" t="s">
        <v>827</v>
      </c>
      <c r="M7295" s="208" t="s">
        <v>1502</v>
      </c>
      <c r="N7295" s="209">
        <f t="shared" si="0"/>
        <v>2026</v>
      </c>
      <c r="O7295" s="210">
        <f t="shared" si="1"/>
        <v>2</v>
      </c>
      <c r="P7295" s="211" t="str">
        <f>IFERROR(VLOOKUP(F7295,연간집계!D:E,2,FALSE),"")</f>
        <v>스탠다드 포토북 8*8 (하드/무광)</v>
      </c>
    </row>
    <row r="7296" spans="1:16" ht="15" customHeight="1">
      <c r="A7296" s="201">
        <v>46074.975428240738</v>
      </c>
      <c r="B7296" s="202">
        <v>46074</v>
      </c>
      <c r="C7296" s="203" t="s">
        <v>16186</v>
      </c>
      <c r="D7296" s="203" t="s">
        <v>11</v>
      </c>
      <c r="E7296" s="204" t="s">
        <v>16184</v>
      </c>
      <c r="F7296" s="49" t="s">
        <v>1383</v>
      </c>
      <c r="G7296" s="203">
        <v>1</v>
      </c>
      <c r="H7296" s="203" t="s">
        <v>16185</v>
      </c>
      <c r="I7296" s="205" t="s">
        <v>1501</v>
      </c>
      <c r="J7296" s="208"/>
      <c r="K7296" s="203">
        <v>2</v>
      </c>
      <c r="L7296" s="207" t="s">
        <v>827</v>
      </c>
      <c r="M7296" s="208" t="s">
        <v>1502</v>
      </c>
      <c r="N7296" s="209">
        <f t="shared" si="0"/>
        <v>2026</v>
      </c>
      <c r="O7296" s="210">
        <f t="shared" si="1"/>
        <v>2</v>
      </c>
      <c r="P7296" s="211" t="str">
        <f>IFERROR(VLOOKUP(F7296,연간집계!D:E,2,FALSE),"")</f>
        <v>오늘필름 (무광)</v>
      </c>
    </row>
    <row r="7297" spans="1:16" ht="15" customHeight="1">
      <c r="A7297" s="201">
        <v>46074.975439814814</v>
      </c>
      <c r="B7297" s="202">
        <v>46074</v>
      </c>
      <c r="C7297" s="203" t="s">
        <v>16187</v>
      </c>
      <c r="D7297" s="203" t="s">
        <v>11</v>
      </c>
      <c r="E7297" s="204" t="s">
        <v>16184</v>
      </c>
      <c r="F7297" s="49" t="s">
        <v>1383</v>
      </c>
      <c r="G7297" s="203">
        <v>1</v>
      </c>
      <c r="H7297" s="203" t="s">
        <v>16185</v>
      </c>
      <c r="I7297" s="205" t="s">
        <v>1501</v>
      </c>
      <c r="J7297" s="208"/>
      <c r="K7297" s="203">
        <v>2</v>
      </c>
      <c r="L7297" s="207" t="s">
        <v>827</v>
      </c>
      <c r="M7297" s="208" t="s">
        <v>1502</v>
      </c>
      <c r="N7297" s="209">
        <f t="shared" si="0"/>
        <v>2026</v>
      </c>
      <c r="O7297" s="210">
        <f t="shared" si="1"/>
        <v>2</v>
      </c>
      <c r="P7297" s="211" t="str">
        <f>IFERROR(VLOOKUP(F7297,연간집계!D:E,2,FALSE),"")</f>
        <v>오늘필름 (무광)</v>
      </c>
    </row>
    <row r="7298" spans="1:16" ht="15" customHeight="1">
      <c r="A7298" s="201">
        <v>46074.998993055553</v>
      </c>
      <c r="B7298" s="202">
        <v>46074</v>
      </c>
      <c r="C7298" s="203" t="s">
        <v>16188</v>
      </c>
      <c r="D7298" s="203" t="s">
        <v>11</v>
      </c>
      <c r="E7298" s="204" t="s">
        <v>16189</v>
      </c>
      <c r="F7298" s="49" t="s">
        <v>1020</v>
      </c>
      <c r="G7298" s="203">
        <v>2</v>
      </c>
      <c r="H7298" s="203" t="s">
        <v>167</v>
      </c>
      <c r="I7298" s="205" t="s">
        <v>1545</v>
      </c>
      <c r="J7298" s="208" t="s">
        <v>1545</v>
      </c>
      <c r="K7298" s="203">
        <v>48</v>
      </c>
      <c r="L7298" s="207" t="s">
        <v>827</v>
      </c>
      <c r="M7298" s="208" t="s">
        <v>1436</v>
      </c>
      <c r="N7298" s="209">
        <f t="shared" si="0"/>
        <v>2026</v>
      </c>
      <c r="O7298" s="210">
        <f t="shared" si="1"/>
        <v>2</v>
      </c>
      <c r="P7298" s="211" t="str">
        <f>IFERROR(VLOOKUP(F7298,연간집계!D:E,2,FALSE),"")</f>
        <v>트래블북 A5 (쿠션하드/46p)</v>
      </c>
    </row>
    <row r="7299" spans="1:16" ht="15" customHeight="1">
      <c r="A7299" s="201">
        <v>46075.02547453704</v>
      </c>
      <c r="B7299" s="202">
        <v>46075</v>
      </c>
      <c r="C7299" s="203" t="s">
        <v>16190</v>
      </c>
      <c r="D7299" s="203" t="s">
        <v>11</v>
      </c>
      <c r="E7299" s="204" t="s">
        <v>16191</v>
      </c>
      <c r="F7299" s="49" t="s">
        <v>1243</v>
      </c>
      <c r="G7299" s="203">
        <v>1</v>
      </c>
      <c r="H7299" s="203" t="s">
        <v>16192</v>
      </c>
      <c r="I7299" s="205" t="s">
        <v>1453</v>
      </c>
      <c r="J7299" s="208"/>
      <c r="K7299" s="203">
        <v>24</v>
      </c>
      <c r="L7299" s="207" t="s">
        <v>828</v>
      </c>
      <c r="M7299" s="208" t="s">
        <v>1436</v>
      </c>
      <c r="N7299" s="209">
        <f t="shared" si="0"/>
        <v>2026</v>
      </c>
      <c r="O7299" s="210">
        <f t="shared" si="1"/>
        <v>2</v>
      </c>
      <c r="P7299" s="211" t="str">
        <f>IFERROR(VLOOKUP(F7299,연간집계!D:E,2,FALSE),"")</f>
        <v>모바일 포토북 150 (여행)</v>
      </c>
    </row>
    <row r="7300" spans="1:16" ht="15" customHeight="1">
      <c r="A7300" s="201">
        <v>46075.028437499997</v>
      </c>
      <c r="B7300" s="202">
        <v>46075</v>
      </c>
      <c r="C7300" s="203" t="s">
        <v>16193</v>
      </c>
      <c r="D7300" s="203" t="s">
        <v>11</v>
      </c>
      <c r="E7300" s="204" t="s">
        <v>16194</v>
      </c>
      <c r="F7300" s="49" t="s">
        <v>1281</v>
      </c>
      <c r="G7300" s="203">
        <v>1</v>
      </c>
      <c r="H7300" s="203" t="s">
        <v>10909</v>
      </c>
      <c r="I7300" s="205" t="s">
        <v>2297</v>
      </c>
      <c r="J7300" s="208"/>
      <c r="K7300" s="203">
        <v>26</v>
      </c>
      <c r="L7300" s="207" t="s">
        <v>827</v>
      </c>
      <c r="M7300" s="208" t="s">
        <v>1460</v>
      </c>
      <c r="N7300" s="209">
        <f t="shared" si="0"/>
        <v>2026</v>
      </c>
      <c r="O7300" s="210">
        <f t="shared" si="1"/>
        <v>2</v>
      </c>
      <c r="P7300" s="211" t="str">
        <f>IFERROR(VLOOKUP(F7300,연간집계!D:E,2,FALSE),"")</f>
        <v>PCMS_빅캘린더</v>
      </c>
    </row>
    <row r="7301" spans="1:16" ht="15" customHeight="1">
      <c r="A7301" s="201">
        <v>46075.540648148148</v>
      </c>
      <c r="B7301" s="202">
        <v>46075</v>
      </c>
      <c r="C7301" s="203" t="s">
        <v>16195</v>
      </c>
      <c r="D7301" s="203" t="s">
        <v>11</v>
      </c>
      <c r="E7301" s="204" t="s">
        <v>16196</v>
      </c>
      <c r="F7301" s="49" t="s">
        <v>838</v>
      </c>
      <c r="G7301" s="203">
        <v>2</v>
      </c>
      <c r="H7301" s="203" t="s">
        <v>15136</v>
      </c>
      <c r="I7301" s="205" t="s">
        <v>1455</v>
      </c>
      <c r="J7301" s="208"/>
      <c r="K7301" s="203">
        <v>46</v>
      </c>
      <c r="L7301" s="207" t="s">
        <v>827</v>
      </c>
      <c r="M7301" s="208" t="s">
        <v>1436</v>
      </c>
      <c r="N7301" s="209">
        <f t="shared" si="0"/>
        <v>2026</v>
      </c>
      <c r="O7301" s="210">
        <f t="shared" si="1"/>
        <v>2</v>
      </c>
      <c r="P7301" s="211" t="str">
        <f>IFERROR(VLOOKUP(F7301,연간집계!D:E,2,FALSE),"")</f>
        <v>스탠다드 포토북 6*8 (하드/무광)</v>
      </c>
    </row>
    <row r="7302" spans="1:16" ht="15" customHeight="1">
      <c r="A7302" s="201">
        <v>46075.611284722225</v>
      </c>
      <c r="B7302" s="202">
        <v>46075</v>
      </c>
      <c r="C7302" s="203" t="s">
        <v>16197</v>
      </c>
      <c r="D7302" s="203" t="s">
        <v>11</v>
      </c>
      <c r="E7302" s="204" t="s">
        <v>16198</v>
      </c>
      <c r="F7302" s="49" t="s">
        <v>843</v>
      </c>
      <c r="G7302" s="203">
        <v>1</v>
      </c>
      <c r="H7302" s="203" t="s">
        <v>16199</v>
      </c>
      <c r="I7302" s="205" t="s">
        <v>1440</v>
      </c>
      <c r="J7302" s="208"/>
      <c r="K7302" s="203">
        <v>50</v>
      </c>
      <c r="L7302" s="207" t="s">
        <v>827</v>
      </c>
      <c r="M7302" s="208" t="s">
        <v>1449</v>
      </c>
      <c r="N7302" s="209">
        <f t="shared" si="0"/>
        <v>2026</v>
      </c>
      <c r="O7302" s="210">
        <f t="shared" si="1"/>
        <v>2</v>
      </c>
      <c r="P7302" s="211" t="str">
        <f>IFERROR(VLOOKUP(F7302,연간집계!D:E,2,FALSE),"")</f>
        <v>스탠다드 포토북 8*11 (소프트/무광)</v>
      </c>
    </row>
    <row r="7303" spans="1:16" ht="15" customHeight="1">
      <c r="A7303" s="201">
        <v>46075.646620370368</v>
      </c>
      <c r="B7303" s="202">
        <v>46075</v>
      </c>
      <c r="C7303" s="203" t="s">
        <v>16200</v>
      </c>
      <c r="D7303" s="203" t="s">
        <v>11</v>
      </c>
      <c r="E7303" s="204" t="s">
        <v>16201</v>
      </c>
      <c r="F7303" s="49" t="s">
        <v>1378</v>
      </c>
      <c r="G7303" s="203">
        <v>1</v>
      </c>
      <c r="H7303" s="203" t="s">
        <v>7434</v>
      </c>
      <c r="I7303" s="205" t="s">
        <v>2070</v>
      </c>
      <c r="J7303" s="208"/>
      <c r="K7303" s="203">
        <v>1</v>
      </c>
      <c r="L7303" s="207" t="s">
        <v>827</v>
      </c>
      <c r="M7303" s="208" t="s">
        <v>1658</v>
      </c>
      <c r="N7303" s="209">
        <f t="shared" si="0"/>
        <v>2026</v>
      </c>
      <c r="O7303" s="210">
        <f t="shared" si="1"/>
        <v>2</v>
      </c>
      <c r="P7303" s="211" t="str">
        <f>IFERROR(VLOOKUP(F7303,연간집계!D:E,2,FALSE),"")</f>
        <v>증명사진 (무광)</v>
      </c>
    </row>
    <row r="7304" spans="1:16" ht="15" customHeight="1">
      <c r="A7304" s="201">
        <v>46075.67019675926</v>
      </c>
      <c r="B7304" s="202">
        <v>46075</v>
      </c>
      <c r="C7304" s="203" t="s">
        <v>16202</v>
      </c>
      <c r="D7304" s="203" t="s">
        <v>11</v>
      </c>
      <c r="E7304" s="204" t="s">
        <v>16203</v>
      </c>
      <c r="F7304" s="49" t="s">
        <v>1056</v>
      </c>
      <c r="G7304" s="203">
        <v>1</v>
      </c>
      <c r="H7304" s="203" t="s">
        <v>16204</v>
      </c>
      <c r="I7304" s="205" t="s">
        <v>1440</v>
      </c>
      <c r="J7304" s="208"/>
      <c r="K7304" s="203">
        <v>144</v>
      </c>
      <c r="L7304" s="207" t="s">
        <v>827</v>
      </c>
      <c r="M7304" s="208" t="s">
        <v>1541</v>
      </c>
      <c r="N7304" s="209">
        <f t="shared" si="0"/>
        <v>2026</v>
      </c>
      <c r="O7304" s="210">
        <f t="shared" si="1"/>
        <v>2</v>
      </c>
      <c r="P7304" s="211" t="str">
        <f>IFERROR(VLOOKUP(F7304,연간집계!D:E,2,FALSE),"")</f>
        <v>프리북 150 (소프트)</v>
      </c>
    </row>
    <row r="7305" spans="1:16" ht="15" customHeight="1">
      <c r="A7305" s="201">
        <v>46075.720266203702</v>
      </c>
      <c r="B7305" s="202">
        <v>46075</v>
      </c>
      <c r="C7305" s="203" t="s">
        <v>16205</v>
      </c>
      <c r="D7305" s="203" t="s">
        <v>11</v>
      </c>
      <c r="E7305" s="204" t="s">
        <v>16206</v>
      </c>
      <c r="F7305" s="49" t="s">
        <v>1351</v>
      </c>
      <c r="G7305" s="203">
        <v>1</v>
      </c>
      <c r="H7305" s="203" t="s">
        <v>6042</v>
      </c>
      <c r="I7305" s="205" t="s">
        <v>1501</v>
      </c>
      <c r="J7305" s="208"/>
      <c r="K7305" s="203">
        <v>10</v>
      </c>
      <c r="L7305" s="207" t="s">
        <v>827</v>
      </c>
      <c r="M7305" s="208" t="s">
        <v>1436</v>
      </c>
      <c r="N7305" s="209">
        <f t="shared" si="0"/>
        <v>2026</v>
      </c>
      <c r="O7305" s="210">
        <f t="shared" si="1"/>
        <v>2</v>
      </c>
      <c r="P7305" s="211" t="str">
        <f>IFERROR(VLOOKUP(F7305,연간집계!D:E,2,FALSE),"")</f>
        <v>PCMS_엽서 100</v>
      </c>
    </row>
    <row r="7306" spans="1:16" ht="15" customHeight="1">
      <c r="A7306" s="201">
        <v>46075.720277777778</v>
      </c>
      <c r="B7306" s="202">
        <v>46075</v>
      </c>
      <c r="C7306" s="203" t="s">
        <v>16207</v>
      </c>
      <c r="D7306" s="203" t="s">
        <v>11</v>
      </c>
      <c r="E7306" s="204" t="s">
        <v>16206</v>
      </c>
      <c r="F7306" s="49" t="s">
        <v>1351</v>
      </c>
      <c r="G7306" s="203">
        <v>1</v>
      </c>
      <c r="H7306" s="203" t="s">
        <v>6042</v>
      </c>
      <c r="I7306" s="205" t="s">
        <v>1501</v>
      </c>
      <c r="J7306" s="208"/>
      <c r="K7306" s="203">
        <v>10</v>
      </c>
      <c r="L7306" s="207" t="s">
        <v>827</v>
      </c>
      <c r="M7306" s="208" t="s">
        <v>1436</v>
      </c>
      <c r="N7306" s="209">
        <f t="shared" si="0"/>
        <v>2026</v>
      </c>
      <c r="O7306" s="210">
        <f t="shared" si="1"/>
        <v>2</v>
      </c>
      <c r="P7306" s="211" t="str">
        <f>IFERROR(VLOOKUP(F7306,연간집계!D:E,2,FALSE),"")</f>
        <v>PCMS_엽서 100</v>
      </c>
    </row>
    <row r="7307" spans="1:16" ht="15" customHeight="1">
      <c r="A7307" s="201">
        <v>46075.720289351855</v>
      </c>
      <c r="B7307" s="202">
        <v>46075</v>
      </c>
      <c r="C7307" s="203" t="s">
        <v>16208</v>
      </c>
      <c r="D7307" s="203" t="s">
        <v>11</v>
      </c>
      <c r="E7307" s="204" t="s">
        <v>16206</v>
      </c>
      <c r="F7307" s="49" t="s">
        <v>1351</v>
      </c>
      <c r="G7307" s="203">
        <v>1</v>
      </c>
      <c r="H7307" s="203" t="s">
        <v>6042</v>
      </c>
      <c r="I7307" s="205" t="s">
        <v>1501</v>
      </c>
      <c r="J7307" s="208"/>
      <c r="K7307" s="203">
        <v>10</v>
      </c>
      <c r="L7307" s="207" t="s">
        <v>827</v>
      </c>
      <c r="M7307" s="208" t="s">
        <v>1436</v>
      </c>
      <c r="N7307" s="209">
        <f t="shared" si="0"/>
        <v>2026</v>
      </c>
      <c r="O7307" s="210">
        <f t="shared" si="1"/>
        <v>2</v>
      </c>
      <c r="P7307" s="211" t="str">
        <f>IFERROR(VLOOKUP(F7307,연간집계!D:E,2,FALSE),"")</f>
        <v>PCMS_엽서 100</v>
      </c>
    </row>
    <row r="7308" spans="1:16" ht="15" customHeight="1">
      <c r="A7308" s="201">
        <v>46075.720300925925</v>
      </c>
      <c r="B7308" s="202">
        <v>46075</v>
      </c>
      <c r="C7308" s="203" t="s">
        <v>16209</v>
      </c>
      <c r="D7308" s="203" t="s">
        <v>11</v>
      </c>
      <c r="E7308" s="204" t="s">
        <v>16206</v>
      </c>
      <c r="F7308" s="49" t="s">
        <v>1351</v>
      </c>
      <c r="G7308" s="203">
        <v>1</v>
      </c>
      <c r="H7308" s="203" t="s">
        <v>6042</v>
      </c>
      <c r="I7308" s="205" t="s">
        <v>1501</v>
      </c>
      <c r="J7308" s="208"/>
      <c r="K7308" s="203">
        <v>10</v>
      </c>
      <c r="L7308" s="207" t="s">
        <v>827</v>
      </c>
      <c r="M7308" s="208" t="s">
        <v>1436</v>
      </c>
      <c r="N7308" s="209">
        <f t="shared" si="0"/>
        <v>2026</v>
      </c>
      <c r="O7308" s="210">
        <f t="shared" si="1"/>
        <v>2</v>
      </c>
      <c r="P7308" s="211" t="str">
        <f>IFERROR(VLOOKUP(F7308,연간집계!D:E,2,FALSE),"")</f>
        <v>PCMS_엽서 100</v>
      </c>
    </row>
    <row r="7309" spans="1:16" ht="15" customHeight="1">
      <c r="A7309" s="201">
        <v>46075.740937499999</v>
      </c>
      <c r="B7309" s="202">
        <v>46075</v>
      </c>
      <c r="C7309" s="203" t="s">
        <v>16210</v>
      </c>
      <c r="D7309" s="203" t="s">
        <v>11</v>
      </c>
      <c r="E7309" s="204" t="s">
        <v>16211</v>
      </c>
      <c r="F7309" s="49" t="s">
        <v>847</v>
      </c>
      <c r="G7309" s="203">
        <v>1</v>
      </c>
      <c r="H7309" s="203" t="s">
        <v>1929</v>
      </c>
      <c r="I7309" s="205" t="s">
        <v>1440</v>
      </c>
      <c r="J7309" s="208"/>
      <c r="K7309" s="203">
        <v>62</v>
      </c>
      <c r="L7309" s="207" t="s">
        <v>827</v>
      </c>
      <c r="M7309" s="208" t="s">
        <v>1436</v>
      </c>
      <c r="N7309" s="209">
        <f t="shared" si="0"/>
        <v>2026</v>
      </c>
      <c r="O7309" s="210">
        <f t="shared" si="1"/>
        <v>2</v>
      </c>
      <c r="P7309" s="211" t="str">
        <f>IFERROR(VLOOKUP(F7309,연간집계!D:E,2,FALSE),"")</f>
        <v>스탠다드 포토북 8*11 (하드/무광)</v>
      </c>
    </row>
    <row r="7310" spans="1:16" ht="15" customHeight="1">
      <c r="A7310" s="201">
        <v>46075.75271990741</v>
      </c>
      <c r="B7310" s="202">
        <v>46075</v>
      </c>
      <c r="C7310" s="203" t="s">
        <v>16212</v>
      </c>
      <c r="D7310" s="203" t="s">
        <v>11</v>
      </c>
      <c r="E7310" s="204" t="s">
        <v>16213</v>
      </c>
      <c r="F7310" s="49" t="s">
        <v>838</v>
      </c>
      <c r="G7310" s="203">
        <v>1</v>
      </c>
      <c r="H7310" s="203" t="s">
        <v>16214</v>
      </c>
      <c r="I7310" s="205" t="s">
        <v>1440</v>
      </c>
      <c r="J7310" s="208"/>
      <c r="K7310" s="203">
        <v>28</v>
      </c>
      <c r="L7310" s="207" t="s">
        <v>827</v>
      </c>
      <c r="M7310" s="208" t="s">
        <v>1436</v>
      </c>
      <c r="N7310" s="209">
        <f t="shared" si="0"/>
        <v>2026</v>
      </c>
      <c r="O7310" s="210">
        <f t="shared" si="1"/>
        <v>2</v>
      </c>
      <c r="P7310" s="211" t="str">
        <f>IFERROR(VLOOKUP(F7310,연간집계!D:E,2,FALSE),"")</f>
        <v>스탠다드 포토북 6*8 (하드/무광)</v>
      </c>
    </row>
    <row r="7311" spans="1:16" ht="15" customHeight="1">
      <c r="A7311" s="201">
        <v>46075.835138888891</v>
      </c>
      <c r="B7311" s="202">
        <v>46075</v>
      </c>
      <c r="C7311" s="203" t="s">
        <v>16215</v>
      </c>
      <c r="D7311" s="203" t="s">
        <v>11</v>
      </c>
      <c r="E7311" s="204" t="s">
        <v>16216</v>
      </c>
      <c r="F7311" s="49" t="s">
        <v>1376</v>
      </c>
      <c r="G7311" s="203">
        <v>1</v>
      </c>
      <c r="H7311" s="203" t="s">
        <v>16217</v>
      </c>
      <c r="I7311" s="205" t="s">
        <v>2377</v>
      </c>
      <c r="J7311" s="208"/>
      <c r="K7311" s="203">
        <v>1</v>
      </c>
      <c r="L7311" s="207" t="s">
        <v>827</v>
      </c>
      <c r="M7311" s="208" t="s">
        <v>1658</v>
      </c>
      <c r="N7311" s="209">
        <f t="shared" si="0"/>
        <v>2026</v>
      </c>
      <c r="O7311" s="210">
        <f t="shared" si="1"/>
        <v>2</v>
      </c>
      <c r="P7311" s="211" t="str">
        <f>IFERROR(VLOOKUP(F7311,연간집계!D:E,2,FALSE),"")</f>
        <v>증명사진 (유광)</v>
      </c>
    </row>
    <row r="7312" spans="1:16" ht="15" customHeight="1">
      <c r="A7312" s="201">
        <v>46075.835150462961</v>
      </c>
      <c r="B7312" s="202">
        <v>46075</v>
      </c>
      <c r="C7312" s="203" t="s">
        <v>16218</v>
      </c>
      <c r="D7312" s="203" t="s">
        <v>11</v>
      </c>
      <c r="E7312" s="204" t="s">
        <v>16216</v>
      </c>
      <c r="F7312" s="49" t="s">
        <v>1376</v>
      </c>
      <c r="G7312" s="203">
        <v>1</v>
      </c>
      <c r="H7312" s="203" t="s">
        <v>16217</v>
      </c>
      <c r="I7312" s="205" t="s">
        <v>2377</v>
      </c>
      <c r="J7312" s="208"/>
      <c r="K7312" s="203">
        <v>1</v>
      </c>
      <c r="L7312" s="207" t="s">
        <v>827</v>
      </c>
      <c r="M7312" s="208" t="s">
        <v>1658</v>
      </c>
      <c r="N7312" s="209">
        <f t="shared" si="0"/>
        <v>2026</v>
      </c>
      <c r="O7312" s="210">
        <f t="shared" si="1"/>
        <v>2</v>
      </c>
      <c r="P7312" s="211" t="str">
        <f>IFERROR(VLOOKUP(F7312,연간집계!D:E,2,FALSE),"")</f>
        <v>증명사진 (유광)</v>
      </c>
    </row>
    <row r="7313" spans="1:16" ht="15" customHeight="1">
      <c r="A7313" s="201">
        <v>46075.846990740742</v>
      </c>
      <c r="B7313" s="202">
        <v>46075</v>
      </c>
      <c r="C7313" s="203" t="s">
        <v>16219</v>
      </c>
      <c r="D7313" s="203" t="s">
        <v>11</v>
      </c>
      <c r="E7313" s="204" t="s">
        <v>16220</v>
      </c>
      <c r="F7313" s="49" t="s">
        <v>838</v>
      </c>
      <c r="G7313" s="203">
        <v>2</v>
      </c>
      <c r="H7313" s="203" t="s">
        <v>16221</v>
      </c>
      <c r="I7313" s="205" t="s">
        <v>1455</v>
      </c>
      <c r="J7313" s="208"/>
      <c r="K7313" s="203">
        <v>34</v>
      </c>
      <c r="L7313" s="207" t="s">
        <v>827</v>
      </c>
      <c r="M7313" s="208" t="s">
        <v>1436</v>
      </c>
      <c r="N7313" s="209">
        <f t="shared" si="0"/>
        <v>2026</v>
      </c>
      <c r="O7313" s="210">
        <f t="shared" si="1"/>
        <v>2</v>
      </c>
      <c r="P7313" s="211" t="str">
        <f>IFERROR(VLOOKUP(F7313,연간집계!D:E,2,FALSE),"")</f>
        <v>스탠다드 포토북 6*8 (하드/무광)</v>
      </c>
    </row>
    <row r="7314" spans="1:16" ht="15" customHeight="1">
      <c r="A7314" s="201">
        <v>46075.847002314818</v>
      </c>
      <c r="B7314" s="202">
        <v>46075</v>
      </c>
      <c r="C7314" s="203" t="s">
        <v>16222</v>
      </c>
      <c r="D7314" s="203" t="s">
        <v>11</v>
      </c>
      <c r="E7314" s="204" t="s">
        <v>16220</v>
      </c>
      <c r="F7314" s="49" t="s">
        <v>838</v>
      </c>
      <c r="G7314" s="203">
        <v>1</v>
      </c>
      <c r="H7314" s="203" t="s">
        <v>16221</v>
      </c>
      <c r="I7314" s="205" t="s">
        <v>1455</v>
      </c>
      <c r="J7314" s="208"/>
      <c r="K7314" s="203">
        <v>50</v>
      </c>
      <c r="L7314" s="207" t="s">
        <v>827</v>
      </c>
      <c r="M7314" s="208" t="s">
        <v>1436</v>
      </c>
      <c r="N7314" s="209">
        <f t="shared" si="0"/>
        <v>2026</v>
      </c>
      <c r="O7314" s="210">
        <f t="shared" si="1"/>
        <v>2</v>
      </c>
      <c r="P7314" s="211" t="str">
        <f>IFERROR(VLOOKUP(F7314,연간집계!D:E,2,FALSE),"")</f>
        <v>스탠다드 포토북 6*8 (하드/무광)</v>
      </c>
    </row>
    <row r="7315" spans="1:16" ht="15" customHeight="1">
      <c r="A7315" s="201">
        <v>46075.861747685187</v>
      </c>
      <c r="B7315" s="202">
        <v>46075</v>
      </c>
      <c r="C7315" s="203" t="s">
        <v>16223</v>
      </c>
      <c r="D7315" s="203" t="s">
        <v>11</v>
      </c>
      <c r="E7315" s="204" t="s">
        <v>16224</v>
      </c>
      <c r="F7315" s="49" t="s">
        <v>856</v>
      </c>
      <c r="G7315" s="203">
        <v>1</v>
      </c>
      <c r="H7315" s="203" t="s">
        <v>16225</v>
      </c>
      <c r="I7315" s="205" t="s">
        <v>1435</v>
      </c>
      <c r="J7315" s="208"/>
      <c r="K7315" s="203">
        <v>80</v>
      </c>
      <c r="L7315" s="207" t="s">
        <v>827</v>
      </c>
      <c r="M7315" s="208" t="s">
        <v>1449</v>
      </c>
      <c r="N7315" s="209">
        <f t="shared" si="0"/>
        <v>2026</v>
      </c>
      <c r="O7315" s="210">
        <f t="shared" si="1"/>
        <v>2</v>
      </c>
      <c r="P7315" s="211" t="str">
        <f>IFERROR(VLOOKUP(F7315,연간집계!D:E,2,FALSE),"")</f>
        <v>스탠다드 포토북 8*8 (하드/무광)</v>
      </c>
    </row>
    <row r="7316" spans="1:16" ht="15" customHeight="1">
      <c r="A7316" s="201">
        <v>46075.915162037039</v>
      </c>
      <c r="B7316" s="202">
        <v>46075</v>
      </c>
      <c r="C7316" s="203" t="s">
        <v>16226</v>
      </c>
      <c r="D7316" s="203" t="s">
        <v>11</v>
      </c>
      <c r="E7316" s="204" t="s">
        <v>16227</v>
      </c>
      <c r="F7316" s="49" t="s">
        <v>1048</v>
      </c>
      <c r="G7316" s="203">
        <v>1</v>
      </c>
      <c r="H7316" s="203" t="s">
        <v>14</v>
      </c>
      <c r="I7316" s="205" t="s">
        <v>1440</v>
      </c>
      <c r="J7316" s="208"/>
      <c r="K7316" s="203">
        <v>80</v>
      </c>
      <c r="L7316" s="207" t="s">
        <v>827</v>
      </c>
      <c r="M7316" s="208" t="s">
        <v>1436</v>
      </c>
      <c r="N7316" s="209">
        <f t="shared" si="0"/>
        <v>2026</v>
      </c>
      <c r="O7316" s="210">
        <f t="shared" si="1"/>
        <v>2</v>
      </c>
      <c r="P7316" s="211" t="str">
        <f>IFERROR(VLOOKUP(F7316,연간집계!D:E,2,FALSE),"")</f>
        <v>프리북와이드 (하드)</v>
      </c>
    </row>
    <row r="7317" spans="1:16" ht="15" customHeight="1">
      <c r="A7317" s="201">
        <v>46075.921064814815</v>
      </c>
      <c r="B7317" s="202">
        <v>46075</v>
      </c>
      <c r="C7317" s="203" t="s">
        <v>16228</v>
      </c>
      <c r="D7317" s="203" t="s">
        <v>11</v>
      </c>
      <c r="E7317" s="204" t="s">
        <v>16229</v>
      </c>
      <c r="F7317" s="49" t="s">
        <v>838</v>
      </c>
      <c r="G7317" s="203">
        <v>1</v>
      </c>
      <c r="H7317" s="203" t="s">
        <v>16230</v>
      </c>
      <c r="I7317" s="205" t="s">
        <v>1453</v>
      </c>
      <c r="J7317" s="208"/>
      <c r="K7317" s="203">
        <v>24</v>
      </c>
      <c r="L7317" s="207" t="s">
        <v>827</v>
      </c>
      <c r="M7317" s="208" t="s">
        <v>1436</v>
      </c>
      <c r="N7317" s="209">
        <f t="shared" si="0"/>
        <v>2026</v>
      </c>
      <c r="O7317" s="210">
        <f t="shared" si="1"/>
        <v>2</v>
      </c>
      <c r="P7317" s="211" t="str">
        <f>IFERROR(VLOOKUP(F7317,연간집계!D:E,2,FALSE),"")</f>
        <v>스탠다드 포토북 6*8 (하드/무광)</v>
      </c>
    </row>
    <row r="7318" spans="1:16" ht="15" customHeight="1">
      <c r="A7318" s="201">
        <v>46075.92696759259</v>
      </c>
      <c r="B7318" s="202">
        <v>46075</v>
      </c>
      <c r="C7318" s="203" t="s">
        <v>16231</v>
      </c>
      <c r="D7318" s="203" t="s">
        <v>11</v>
      </c>
      <c r="E7318" s="204" t="s">
        <v>16232</v>
      </c>
      <c r="F7318" s="49" t="s">
        <v>880</v>
      </c>
      <c r="G7318" s="203">
        <v>1</v>
      </c>
      <c r="H7318" s="203" t="s">
        <v>16233</v>
      </c>
      <c r="I7318" s="205" t="s">
        <v>3636</v>
      </c>
      <c r="J7318" s="208" t="s">
        <v>9459</v>
      </c>
      <c r="K7318" s="203">
        <v>58</v>
      </c>
      <c r="L7318" s="207" t="s">
        <v>827</v>
      </c>
      <c r="M7318" s="208" t="s">
        <v>1436</v>
      </c>
      <c r="N7318" s="209">
        <f t="shared" si="0"/>
        <v>2026</v>
      </c>
      <c r="O7318" s="210">
        <f t="shared" si="1"/>
        <v>2</v>
      </c>
      <c r="P7318" s="211" t="str">
        <f>IFERROR(VLOOKUP(F7318,연간집계!D:E,2,FALSE),"")</f>
        <v>레코드북 150</v>
      </c>
    </row>
    <row r="7319" spans="1:16" ht="15" customHeight="1">
      <c r="A7319" s="201">
        <v>46075.935810185183</v>
      </c>
      <c r="B7319" s="202">
        <v>46075</v>
      </c>
      <c r="C7319" s="203" t="s">
        <v>16234</v>
      </c>
      <c r="D7319" s="203" t="s">
        <v>11</v>
      </c>
      <c r="E7319" s="204" t="s">
        <v>16235</v>
      </c>
      <c r="F7319" s="49" t="s">
        <v>972</v>
      </c>
      <c r="G7319" s="203">
        <v>1</v>
      </c>
      <c r="H7319" s="203" t="s">
        <v>13862</v>
      </c>
      <c r="I7319" s="208" t="s">
        <v>2134</v>
      </c>
      <c r="J7319" s="208" t="s">
        <v>2134</v>
      </c>
      <c r="K7319" s="203">
        <v>80</v>
      </c>
      <c r="L7319" s="207" t="s">
        <v>827</v>
      </c>
      <c r="M7319" s="208" t="s">
        <v>1436</v>
      </c>
      <c r="N7319" s="209">
        <f t="shared" si="0"/>
        <v>2026</v>
      </c>
      <c r="O7319" s="210">
        <f t="shared" si="1"/>
        <v>2</v>
      </c>
      <c r="P7319" s="211" t="str">
        <f>IFERROR(VLOOKUP(F7319,연간집계!D:E,2,FALSE),"")</f>
        <v>시티북 198 (쿠션하드/78p)</v>
      </c>
    </row>
    <row r="7320" spans="1:16" ht="15" customHeight="1">
      <c r="A7320" s="201">
        <v>46075.944664351853</v>
      </c>
      <c r="B7320" s="202">
        <v>46075</v>
      </c>
      <c r="C7320" s="203" t="s">
        <v>16236</v>
      </c>
      <c r="D7320" s="203" t="s">
        <v>11</v>
      </c>
      <c r="E7320" s="204" t="s">
        <v>16237</v>
      </c>
      <c r="F7320" s="49" t="s">
        <v>1299</v>
      </c>
      <c r="G7320" s="203">
        <v>1</v>
      </c>
      <c r="H7320" s="203" t="s">
        <v>15940</v>
      </c>
      <c r="I7320" s="205" t="s">
        <v>6763</v>
      </c>
      <c r="J7320" s="208"/>
      <c r="K7320" s="203">
        <v>15</v>
      </c>
      <c r="L7320" s="207" t="s">
        <v>827</v>
      </c>
      <c r="M7320" s="208" t="s">
        <v>1436</v>
      </c>
      <c r="N7320" s="209">
        <f t="shared" si="0"/>
        <v>2026</v>
      </c>
      <c r="O7320" s="210">
        <f t="shared" si="1"/>
        <v>2</v>
      </c>
      <c r="P7320" s="211" t="str">
        <f>IFERROR(VLOOKUP(F7320,연간집계!D:E,2,FALSE),"")</f>
        <v>PCMS_우드월캘린더</v>
      </c>
    </row>
    <row r="7321" spans="1:16" ht="15" customHeight="1">
      <c r="A7321" s="201">
        <v>46075.944675925923</v>
      </c>
      <c r="B7321" s="202">
        <v>46075</v>
      </c>
      <c r="C7321" s="203" t="s">
        <v>16238</v>
      </c>
      <c r="D7321" s="203" t="s">
        <v>11</v>
      </c>
      <c r="E7321" s="204" t="s">
        <v>16239</v>
      </c>
      <c r="F7321" s="49" t="s">
        <v>1247</v>
      </c>
      <c r="G7321" s="203">
        <v>1</v>
      </c>
      <c r="H7321" s="203" t="s">
        <v>5129</v>
      </c>
      <c r="I7321" s="205" t="s">
        <v>1556</v>
      </c>
      <c r="J7321" s="208"/>
      <c r="K7321" s="203">
        <v>24</v>
      </c>
      <c r="L7321" s="207" t="s">
        <v>828</v>
      </c>
      <c r="M7321" s="208" t="s">
        <v>1645</v>
      </c>
      <c r="N7321" s="209">
        <f t="shared" si="0"/>
        <v>2026</v>
      </c>
      <c r="O7321" s="210">
        <f t="shared" si="1"/>
        <v>2</v>
      </c>
      <c r="P7321" s="211" t="str">
        <f>IFERROR(VLOOKUP(F7321,연간집계!D:E,2,FALSE),"")</f>
        <v>모바일 포토북 197 (여행)</v>
      </c>
    </row>
    <row r="7322" spans="1:16" ht="15" customHeight="1">
      <c r="A7322" s="201">
        <v>46075.950578703705</v>
      </c>
      <c r="B7322" s="202">
        <v>46075</v>
      </c>
      <c r="C7322" s="203" t="s">
        <v>16240</v>
      </c>
      <c r="D7322" s="203" t="s">
        <v>11</v>
      </c>
      <c r="E7322" s="204" t="s">
        <v>16241</v>
      </c>
      <c r="F7322" s="49" t="s">
        <v>885</v>
      </c>
      <c r="G7322" s="203">
        <v>1</v>
      </c>
      <c r="H7322" s="203" t="s">
        <v>16242</v>
      </c>
      <c r="I7322" s="205" t="s">
        <v>1556</v>
      </c>
      <c r="J7322" s="208"/>
      <c r="K7322" s="203">
        <v>74</v>
      </c>
      <c r="L7322" s="207" t="s">
        <v>827</v>
      </c>
      <c r="M7322" s="208" t="s">
        <v>1436</v>
      </c>
      <c r="N7322" s="209">
        <f t="shared" si="0"/>
        <v>2026</v>
      </c>
      <c r="O7322" s="210">
        <f t="shared" si="1"/>
        <v>2</v>
      </c>
      <c r="P7322" s="211" t="str">
        <f>IFERROR(VLOOKUP(F7322,연간집계!D:E,2,FALSE),"")</f>
        <v>마이트립북 150</v>
      </c>
    </row>
    <row r="7323" spans="1:16" ht="15" customHeight="1">
      <c r="A7323" s="201">
        <v>46075.974166666667</v>
      </c>
      <c r="B7323" s="202">
        <v>46075</v>
      </c>
      <c r="C7323" s="203" t="s">
        <v>16243</v>
      </c>
      <c r="D7323" s="203" t="s">
        <v>11</v>
      </c>
      <c r="E7323" s="204" t="s">
        <v>16244</v>
      </c>
      <c r="F7323" s="49" t="s">
        <v>1058</v>
      </c>
      <c r="G7323" s="203">
        <v>2</v>
      </c>
      <c r="H7323" s="203" t="s">
        <v>744</v>
      </c>
      <c r="I7323" s="205" t="s">
        <v>2661</v>
      </c>
      <c r="J7323" s="208"/>
      <c r="K7323" s="203">
        <v>124</v>
      </c>
      <c r="L7323" s="207" t="s">
        <v>827</v>
      </c>
      <c r="M7323" s="208" t="s">
        <v>1436</v>
      </c>
      <c r="N7323" s="209">
        <f t="shared" si="0"/>
        <v>2026</v>
      </c>
      <c r="O7323" s="210">
        <f t="shared" si="1"/>
        <v>2</v>
      </c>
      <c r="P7323" s="211" t="str">
        <f>IFERROR(VLOOKUP(F7323,연간집계!D:E,2,FALSE),"")</f>
        <v>프리북 150 (하드)</v>
      </c>
    </row>
    <row r="7324" spans="1:16" ht="15" customHeight="1">
      <c r="A7324" s="201">
        <v>46076.387465277781</v>
      </c>
      <c r="B7324" s="202">
        <v>46076</v>
      </c>
      <c r="C7324" s="203" t="s">
        <v>16245</v>
      </c>
      <c r="D7324" s="203" t="s">
        <v>11</v>
      </c>
      <c r="E7324" s="204" t="s">
        <v>16246</v>
      </c>
      <c r="F7324" s="49" t="s">
        <v>838</v>
      </c>
      <c r="G7324" s="203">
        <v>1</v>
      </c>
      <c r="H7324" s="203" t="s">
        <v>16247</v>
      </c>
      <c r="I7324" s="205" t="s">
        <v>1506</v>
      </c>
      <c r="J7324" s="208"/>
      <c r="K7324" s="203">
        <v>24</v>
      </c>
      <c r="L7324" s="207" t="s">
        <v>827</v>
      </c>
      <c r="M7324" s="208" t="s">
        <v>1541</v>
      </c>
      <c r="N7324" s="209">
        <f t="shared" si="0"/>
        <v>2026</v>
      </c>
      <c r="O7324" s="210">
        <f t="shared" si="1"/>
        <v>2</v>
      </c>
      <c r="P7324" s="211" t="str">
        <f>IFERROR(VLOOKUP(F7324,연간집계!D:E,2,FALSE),"")</f>
        <v>스탠다드 포토북 6*8 (하드/무광)</v>
      </c>
    </row>
    <row r="7325" spans="1:16" ht="15" customHeight="1">
      <c r="A7325" s="201">
        <v>46076.396331018521</v>
      </c>
      <c r="B7325" s="202">
        <v>46076</v>
      </c>
      <c r="C7325" s="203" t="s">
        <v>16248</v>
      </c>
      <c r="D7325" s="203" t="s">
        <v>11</v>
      </c>
      <c r="E7325" s="204" t="s">
        <v>16249</v>
      </c>
      <c r="F7325" s="49" t="s">
        <v>843</v>
      </c>
      <c r="G7325" s="203">
        <v>1</v>
      </c>
      <c r="H7325" s="203" t="s">
        <v>715</v>
      </c>
      <c r="I7325" s="205" t="s">
        <v>1676</v>
      </c>
      <c r="J7325" s="208"/>
      <c r="K7325" s="203">
        <v>66</v>
      </c>
      <c r="L7325" s="207" t="s">
        <v>827</v>
      </c>
      <c r="M7325" s="208" t="s">
        <v>1449</v>
      </c>
      <c r="N7325" s="209">
        <f t="shared" si="0"/>
        <v>2026</v>
      </c>
      <c r="O7325" s="210">
        <f t="shared" si="1"/>
        <v>2</v>
      </c>
      <c r="P7325" s="211" t="str">
        <f>IFERROR(VLOOKUP(F7325,연간집계!D:E,2,FALSE),"")</f>
        <v>스탠다드 포토북 8*11 (소프트/무광)</v>
      </c>
    </row>
    <row r="7326" spans="1:16" ht="15" customHeight="1">
      <c r="A7326" s="201">
        <v>46076.399293981478</v>
      </c>
      <c r="B7326" s="202">
        <v>46076</v>
      </c>
      <c r="C7326" s="203" t="s">
        <v>16250</v>
      </c>
      <c r="D7326" s="203" t="s">
        <v>11</v>
      </c>
      <c r="E7326" s="204" t="s">
        <v>16251</v>
      </c>
      <c r="F7326" s="49" t="s">
        <v>1056</v>
      </c>
      <c r="G7326" s="203">
        <v>1</v>
      </c>
      <c r="H7326" s="203" t="s">
        <v>16252</v>
      </c>
      <c r="I7326" s="205" t="s">
        <v>1566</v>
      </c>
      <c r="J7326" s="208"/>
      <c r="K7326" s="203">
        <v>160</v>
      </c>
      <c r="L7326" s="207" t="s">
        <v>827</v>
      </c>
      <c r="M7326" s="208" t="s">
        <v>1629</v>
      </c>
      <c r="N7326" s="209">
        <f t="shared" si="0"/>
        <v>2026</v>
      </c>
      <c r="O7326" s="210">
        <f t="shared" si="1"/>
        <v>2</v>
      </c>
      <c r="P7326" s="211" t="str">
        <f>IFERROR(VLOOKUP(F7326,연간집계!D:E,2,FALSE),"")</f>
        <v>프리북 150 (소프트)</v>
      </c>
    </row>
    <row r="7327" spans="1:16" ht="15" customHeight="1">
      <c r="A7327" s="201">
        <v>46076.414050925923</v>
      </c>
      <c r="B7327" s="202">
        <v>46076</v>
      </c>
      <c r="C7327" s="203" t="s">
        <v>16253</v>
      </c>
      <c r="D7327" s="203" t="s">
        <v>11</v>
      </c>
      <c r="E7327" s="204" t="s">
        <v>16254</v>
      </c>
      <c r="F7327" s="49" t="s">
        <v>1329</v>
      </c>
      <c r="G7327" s="203">
        <v>1</v>
      </c>
      <c r="H7327" s="203" t="s">
        <v>5867</v>
      </c>
      <c r="I7327" s="205" t="s">
        <v>1440</v>
      </c>
      <c r="J7327" s="205" t="s">
        <v>1992</v>
      </c>
      <c r="K7327" s="203">
        <v>1</v>
      </c>
      <c r="L7327" s="207" t="s">
        <v>827</v>
      </c>
      <c r="M7327" s="208" t="s">
        <v>1851</v>
      </c>
      <c r="N7327" s="209">
        <f t="shared" si="0"/>
        <v>2026</v>
      </c>
      <c r="O7327" s="210">
        <f t="shared" si="1"/>
        <v>2</v>
      </c>
      <c r="P7327" s="211" t="str">
        <f>IFERROR(VLOOKUP(F7327,연간집계!D:E,2,FALSE),"")</f>
        <v>아크릴액자 A3 (세로)</v>
      </c>
    </row>
    <row r="7328" spans="1:16" ht="15" customHeight="1">
      <c r="A7328" s="201">
        <v>46076.4140625</v>
      </c>
      <c r="B7328" s="202">
        <v>46076</v>
      </c>
      <c r="C7328" s="203" t="s">
        <v>16255</v>
      </c>
      <c r="D7328" s="203" t="s">
        <v>11</v>
      </c>
      <c r="E7328" s="204" t="s">
        <v>16256</v>
      </c>
      <c r="F7328" s="49" t="s">
        <v>838</v>
      </c>
      <c r="G7328" s="203">
        <v>1</v>
      </c>
      <c r="H7328" s="203" t="s">
        <v>16257</v>
      </c>
      <c r="I7328" s="205" t="s">
        <v>1676</v>
      </c>
      <c r="J7328" s="208"/>
      <c r="K7328" s="203">
        <v>52</v>
      </c>
      <c r="L7328" s="207" t="s">
        <v>827</v>
      </c>
      <c r="M7328" s="208" t="s">
        <v>1497</v>
      </c>
      <c r="N7328" s="209">
        <f t="shared" si="0"/>
        <v>2026</v>
      </c>
      <c r="O7328" s="210">
        <f t="shared" si="1"/>
        <v>2</v>
      </c>
      <c r="P7328" s="211" t="str">
        <f>IFERROR(VLOOKUP(F7328,연간집계!D:E,2,FALSE),"")</f>
        <v>스탠다드 포토북 6*8 (하드/무광)</v>
      </c>
    </row>
    <row r="7329" spans="1:16" ht="15" customHeight="1">
      <c r="A7329" s="201">
        <v>46076.454212962963</v>
      </c>
      <c r="B7329" s="202">
        <v>46076</v>
      </c>
      <c r="C7329" s="203" t="s">
        <v>16258</v>
      </c>
      <c r="D7329" s="203" t="s">
        <v>11</v>
      </c>
      <c r="E7329" s="204" t="s">
        <v>16259</v>
      </c>
      <c r="F7329" s="49" t="s">
        <v>1245</v>
      </c>
      <c r="G7329" s="203">
        <v>1</v>
      </c>
      <c r="H7329" s="203" t="s">
        <v>1589</v>
      </c>
      <c r="I7329" s="205" t="s">
        <v>1676</v>
      </c>
      <c r="J7329" s="208"/>
      <c r="K7329" s="203">
        <v>24</v>
      </c>
      <c r="L7329" s="207" t="s">
        <v>828</v>
      </c>
      <c r="M7329" s="208" t="s">
        <v>1436</v>
      </c>
      <c r="N7329" s="209">
        <f t="shared" si="0"/>
        <v>2026</v>
      </c>
      <c r="O7329" s="210">
        <f t="shared" si="1"/>
        <v>2</v>
      </c>
      <c r="P7329" s="211" t="str">
        <f>IFERROR(VLOOKUP(F7329,연간집계!D:E,2,FALSE),"")</f>
        <v>모바일 포토북 198 (여행)</v>
      </c>
    </row>
    <row r="7330" spans="1:16" ht="15" customHeight="1">
      <c r="A7330" s="201">
        <v>46076.463449074072</v>
      </c>
      <c r="B7330" s="202">
        <v>46076</v>
      </c>
      <c r="C7330" s="203" t="s">
        <v>16260</v>
      </c>
      <c r="D7330" s="203" t="s">
        <v>11</v>
      </c>
      <c r="E7330" s="204" t="s">
        <v>16261</v>
      </c>
      <c r="F7330" s="49" t="s">
        <v>1304</v>
      </c>
      <c r="G7330" s="203">
        <v>1</v>
      </c>
      <c r="H7330" s="203" t="s">
        <v>16262</v>
      </c>
      <c r="I7330" s="205" t="s">
        <v>1440</v>
      </c>
      <c r="J7330" s="208" t="s">
        <v>1850</v>
      </c>
      <c r="K7330" s="203">
        <v>1</v>
      </c>
      <c r="L7330" s="207" t="s">
        <v>828</v>
      </c>
      <c r="M7330" s="208" t="s">
        <v>1502</v>
      </c>
      <c r="N7330" s="209">
        <f t="shared" si="0"/>
        <v>2026</v>
      </c>
      <c r="O7330" s="210">
        <f t="shared" si="1"/>
        <v>2</v>
      </c>
      <c r="P7330" s="211" t="str">
        <f>IFERROR(VLOOKUP(F7330,연간집계!D:E,2,FALSE),"")</f>
        <v>PCMS_우드스탠드아크릴액자</v>
      </c>
    </row>
    <row r="7331" spans="1:16" ht="15" customHeight="1">
      <c r="A7331" s="201">
        <v>46076.463460648149</v>
      </c>
      <c r="B7331" s="202">
        <v>46076</v>
      </c>
      <c r="C7331" s="203" t="s">
        <v>16263</v>
      </c>
      <c r="D7331" s="203" t="s">
        <v>11</v>
      </c>
      <c r="E7331" s="204" t="s">
        <v>16261</v>
      </c>
      <c r="F7331" s="49" t="s">
        <v>1245</v>
      </c>
      <c r="G7331" s="203">
        <v>1</v>
      </c>
      <c r="H7331" s="203" t="s">
        <v>16262</v>
      </c>
      <c r="I7331" s="205" t="s">
        <v>1556</v>
      </c>
      <c r="J7331" s="208"/>
      <c r="K7331" s="203">
        <v>24</v>
      </c>
      <c r="L7331" s="207" t="s">
        <v>828</v>
      </c>
      <c r="M7331" s="208" t="s">
        <v>1502</v>
      </c>
      <c r="N7331" s="209">
        <f t="shared" si="0"/>
        <v>2026</v>
      </c>
      <c r="O7331" s="210">
        <f t="shared" si="1"/>
        <v>2</v>
      </c>
      <c r="P7331" s="211" t="str">
        <f>IFERROR(VLOOKUP(F7331,연간집계!D:E,2,FALSE),"")</f>
        <v>모바일 포토북 198 (여행)</v>
      </c>
    </row>
    <row r="7332" spans="1:16" ht="15" customHeight="1">
      <c r="A7332" s="201">
        <v>46076.463472222225</v>
      </c>
      <c r="B7332" s="202">
        <v>46076</v>
      </c>
      <c r="C7332" s="203" t="s">
        <v>16264</v>
      </c>
      <c r="D7332" s="203" t="s">
        <v>11</v>
      </c>
      <c r="E7332" s="204" t="s">
        <v>16261</v>
      </c>
      <c r="F7332" s="49" t="s">
        <v>1243</v>
      </c>
      <c r="G7332" s="203">
        <v>1</v>
      </c>
      <c r="H7332" s="203" t="s">
        <v>16262</v>
      </c>
      <c r="I7332" s="205" t="s">
        <v>1556</v>
      </c>
      <c r="J7332" s="208"/>
      <c r="K7332" s="203">
        <v>24</v>
      </c>
      <c r="L7332" s="207" t="s">
        <v>828</v>
      </c>
      <c r="M7332" s="208" t="s">
        <v>1502</v>
      </c>
      <c r="N7332" s="209">
        <f t="shared" si="0"/>
        <v>2026</v>
      </c>
      <c r="O7332" s="210">
        <f t="shared" si="1"/>
        <v>2</v>
      </c>
      <c r="P7332" s="211" t="str">
        <f>IFERROR(VLOOKUP(F7332,연간집계!D:E,2,FALSE),"")</f>
        <v>모바일 포토북 150 (여행)</v>
      </c>
    </row>
    <row r="7333" spans="1:16" ht="15" customHeight="1">
      <c r="A7333" s="201">
        <v>46076.478391203702</v>
      </c>
      <c r="B7333" s="202">
        <v>46076</v>
      </c>
      <c r="C7333" s="203" t="s">
        <v>16265</v>
      </c>
      <c r="D7333" s="203" t="s">
        <v>11</v>
      </c>
      <c r="E7333" s="204" t="s">
        <v>16266</v>
      </c>
      <c r="F7333" s="49" t="s">
        <v>838</v>
      </c>
      <c r="G7333" s="203">
        <v>1</v>
      </c>
      <c r="H7333" s="203" t="s">
        <v>16267</v>
      </c>
      <c r="I7333" s="205" t="s">
        <v>1501</v>
      </c>
      <c r="J7333" s="208"/>
      <c r="K7333" s="203">
        <v>48</v>
      </c>
      <c r="L7333" s="207" t="s">
        <v>827</v>
      </c>
      <c r="M7333" s="208" t="s">
        <v>1436</v>
      </c>
      <c r="N7333" s="209">
        <f t="shared" si="0"/>
        <v>2026</v>
      </c>
      <c r="O7333" s="210">
        <f t="shared" si="1"/>
        <v>2</v>
      </c>
      <c r="P7333" s="211" t="str">
        <f>IFERROR(VLOOKUP(F7333,연간집계!D:E,2,FALSE),"")</f>
        <v>스탠다드 포토북 6*8 (하드/무광)</v>
      </c>
    </row>
    <row r="7334" spans="1:16" ht="15" customHeight="1">
      <c r="A7334" s="201">
        <v>46076.490208333336</v>
      </c>
      <c r="B7334" s="202">
        <v>46076</v>
      </c>
      <c r="C7334" s="203" t="s">
        <v>16268</v>
      </c>
      <c r="D7334" s="203" t="s">
        <v>11</v>
      </c>
      <c r="E7334" s="204" t="s">
        <v>16269</v>
      </c>
      <c r="F7334" s="49" t="s">
        <v>1053</v>
      </c>
      <c r="G7334" s="203">
        <v>3</v>
      </c>
      <c r="H7334" s="203" t="s">
        <v>16270</v>
      </c>
      <c r="I7334" s="205" t="s">
        <v>1440</v>
      </c>
      <c r="J7334" s="208"/>
      <c r="K7334" s="203">
        <v>100</v>
      </c>
      <c r="L7334" s="207" t="s">
        <v>827</v>
      </c>
      <c r="M7334" s="208" t="s">
        <v>1645</v>
      </c>
      <c r="N7334" s="209">
        <f t="shared" si="0"/>
        <v>2026</v>
      </c>
      <c r="O7334" s="210">
        <f t="shared" si="1"/>
        <v>2</v>
      </c>
      <c r="P7334" s="211" t="str">
        <f>IFERROR(VLOOKUP(F7334,연간집계!D:E,2,FALSE),"")</f>
        <v>프리북A4 (소프트)</v>
      </c>
    </row>
    <row r="7335" spans="1:16" ht="15" customHeight="1">
      <c r="A7335" s="201">
        <v>46076.546319444446</v>
      </c>
      <c r="B7335" s="202">
        <v>46076</v>
      </c>
      <c r="C7335" s="203" t="s">
        <v>16271</v>
      </c>
      <c r="D7335" s="203" t="s">
        <v>11</v>
      </c>
      <c r="E7335" s="204" t="s">
        <v>16272</v>
      </c>
      <c r="F7335" s="49" t="s">
        <v>924</v>
      </c>
      <c r="G7335" s="203">
        <v>1</v>
      </c>
      <c r="H7335" s="203" t="s">
        <v>1522</v>
      </c>
      <c r="I7335" s="205" t="s">
        <v>6143</v>
      </c>
      <c r="J7335" s="208"/>
      <c r="K7335" s="203">
        <v>16</v>
      </c>
      <c r="L7335" s="207" t="s">
        <v>827</v>
      </c>
      <c r="M7335" s="208" t="s">
        <v>1449</v>
      </c>
      <c r="N7335" s="209">
        <f t="shared" si="0"/>
        <v>2026</v>
      </c>
      <c r="O7335" s="210">
        <f t="shared" si="1"/>
        <v>2</v>
      </c>
      <c r="P7335" s="211" t="str">
        <f>IFERROR(VLOOKUP(F7335,연간집계!D:E,2,FALSE),"")</f>
        <v>베이비진 210 (14p)</v>
      </c>
    </row>
    <row r="7336" spans="1:16" ht="15" customHeight="1">
      <c r="A7336" s="201">
        <v>46076.546331018515</v>
      </c>
      <c r="B7336" s="202">
        <v>46076</v>
      </c>
      <c r="C7336" s="203" t="s">
        <v>16273</v>
      </c>
      <c r="D7336" s="203" t="s">
        <v>11</v>
      </c>
      <c r="E7336" s="204" t="s">
        <v>16272</v>
      </c>
      <c r="F7336" s="49" t="s">
        <v>924</v>
      </c>
      <c r="G7336" s="203">
        <v>1</v>
      </c>
      <c r="H7336" s="203" t="s">
        <v>1522</v>
      </c>
      <c r="I7336" s="205" t="s">
        <v>6143</v>
      </c>
      <c r="J7336" s="208"/>
      <c r="K7336" s="203">
        <v>16</v>
      </c>
      <c r="L7336" s="207" t="s">
        <v>827</v>
      </c>
      <c r="M7336" s="208" t="s">
        <v>1449</v>
      </c>
      <c r="N7336" s="209">
        <f t="shared" si="0"/>
        <v>2026</v>
      </c>
      <c r="O7336" s="210">
        <f t="shared" si="1"/>
        <v>2</v>
      </c>
      <c r="P7336" s="211" t="str">
        <f>IFERROR(VLOOKUP(F7336,연간집계!D:E,2,FALSE),"")</f>
        <v>베이비진 210 (14p)</v>
      </c>
    </row>
    <row r="7337" spans="1:16" ht="15" customHeight="1">
      <c r="A7337" s="201">
        <v>46076.546342592592</v>
      </c>
      <c r="B7337" s="202">
        <v>46076</v>
      </c>
      <c r="C7337" s="203" t="s">
        <v>16274</v>
      </c>
      <c r="D7337" s="203" t="s">
        <v>11</v>
      </c>
      <c r="E7337" s="204" t="s">
        <v>16272</v>
      </c>
      <c r="F7337" s="49" t="s">
        <v>924</v>
      </c>
      <c r="G7337" s="203">
        <v>1</v>
      </c>
      <c r="H7337" s="203" t="s">
        <v>1522</v>
      </c>
      <c r="I7337" s="205" t="s">
        <v>6143</v>
      </c>
      <c r="J7337" s="208"/>
      <c r="K7337" s="203">
        <v>16</v>
      </c>
      <c r="L7337" s="207" t="s">
        <v>827</v>
      </c>
      <c r="M7337" s="208" t="s">
        <v>1449</v>
      </c>
      <c r="N7337" s="209">
        <f t="shared" si="0"/>
        <v>2026</v>
      </c>
      <c r="O7337" s="210">
        <f t="shared" si="1"/>
        <v>2</v>
      </c>
      <c r="P7337" s="211" t="str">
        <f>IFERROR(VLOOKUP(F7337,연간집계!D:E,2,FALSE),"")</f>
        <v>베이비진 210 (14p)</v>
      </c>
    </row>
    <row r="7338" spans="1:16" ht="15" customHeight="1">
      <c r="A7338" s="201">
        <v>46076.546365740738</v>
      </c>
      <c r="B7338" s="202">
        <v>46076</v>
      </c>
      <c r="C7338" s="203" t="s">
        <v>16275</v>
      </c>
      <c r="D7338" s="203" t="s">
        <v>11</v>
      </c>
      <c r="E7338" s="204" t="s">
        <v>16272</v>
      </c>
      <c r="F7338" s="49" t="s">
        <v>924</v>
      </c>
      <c r="G7338" s="203">
        <v>1</v>
      </c>
      <c r="H7338" s="203" t="s">
        <v>1522</v>
      </c>
      <c r="I7338" s="205" t="s">
        <v>6143</v>
      </c>
      <c r="J7338" s="208"/>
      <c r="K7338" s="203">
        <v>16</v>
      </c>
      <c r="L7338" s="207" t="s">
        <v>827</v>
      </c>
      <c r="M7338" s="208" t="s">
        <v>1449</v>
      </c>
      <c r="N7338" s="209">
        <f t="shared" si="0"/>
        <v>2026</v>
      </c>
      <c r="O7338" s="210">
        <f t="shared" si="1"/>
        <v>2</v>
      </c>
      <c r="P7338" s="211" t="str">
        <f>IFERROR(VLOOKUP(F7338,연간집계!D:E,2,FALSE),"")</f>
        <v>베이비진 210 (14p)</v>
      </c>
    </row>
    <row r="7339" spans="1:16" ht="15" customHeight="1">
      <c r="A7339" s="201">
        <v>46076.573946759258</v>
      </c>
      <c r="B7339" s="202">
        <v>46076</v>
      </c>
      <c r="C7339" s="203" t="s">
        <v>16276</v>
      </c>
      <c r="D7339" s="203" t="s">
        <v>11</v>
      </c>
      <c r="E7339" s="204" t="s">
        <v>16277</v>
      </c>
      <c r="F7339" s="49" t="s">
        <v>1254</v>
      </c>
      <c r="G7339" s="203">
        <v>2</v>
      </c>
      <c r="H7339" s="203" t="s">
        <v>15849</v>
      </c>
      <c r="I7339" s="205" t="s">
        <v>1572</v>
      </c>
      <c r="J7339" s="208"/>
      <c r="K7339" s="203">
        <v>24</v>
      </c>
      <c r="L7339" s="207" t="s">
        <v>828</v>
      </c>
      <c r="M7339" s="208" t="s">
        <v>1497</v>
      </c>
      <c r="N7339" s="209">
        <f t="shared" si="0"/>
        <v>2026</v>
      </c>
      <c r="O7339" s="210">
        <f t="shared" si="1"/>
        <v>2</v>
      </c>
      <c r="P7339" s="211" t="str">
        <f>IFERROR(VLOOKUP(F7339,연간집계!D:E,2,FALSE),"")</f>
        <v>모바일 포토북 197 (단체/모임)</v>
      </c>
    </row>
    <row r="7340" spans="1:16" ht="15" customHeight="1">
      <c r="A7340" s="201">
        <v>46076.597557870373</v>
      </c>
      <c r="B7340" s="202">
        <v>46076</v>
      </c>
      <c r="C7340" s="203" t="s">
        <v>16278</v>
      </c>
      <c r="D7340" s="203" t="s">
        <v>11</v>
      </c>
      <c r="E7340" s="204" t="s">
        <v>16279</v>
      </c>
      <c r="F7340" s="49" t="s">
        <v>1254</v>
      </c>
      <c r="G7340" s="203">
        <v>2</v>
      </c>
      <c r="H7340" s="203" t="s">
        <v>16280</v>
      </c>
      <c r="I7340" s="205" t="s">
        <v>1572</v>
      </c>
      <c r="J7340" s="208"/>
      <c r="K7340" s="203">
        <v>48</v>
      </c>
      <c r="L7340" s="207" t="s">
        <v>828</v>
      </c>
      <c r="M7340" s="208" t="s">
        <v>1471</v>
      </c>
      <c r="N7340" s="209">
        <f t="shared" si="0"/>
        <v>2026</v>
      </c>
      <c r="O7340" s="210">
        <f t="shared" si="1"/>
        <v>2</v>
      </c>
      <c r="P7340" s="211" t="str">
        <f>IFERROR(VLOOKUP(F7340,연간집계!D:E,2,FALSE),"")</f>
        <v>모바일 포토북 197 (단체/모임)</v>
      </c>
    </row>
    <row r="7341" spans="1:16" ht="15" customHeight="1">
      <c r="A7341" s="201">
        <v>46076.621168981481</v>
      </c>
      <c r="B7341" s="202">
        <v>46076</v>
      </c>
      <c r="C7341" s="203" t="s">
        <v>16281</v>
      </c>
      <c r="D7341" s="203" t="s">
        <v>11</v>
      </c>
      <c r="E7341" s="204" t="s">
        <v>16282</v>
      </c>
      <c r="F7341" s="49" t="s">
        <v>1243</v>
      </c>
      <c r="G7341" s="203">
        <v>1</v>
      </c>
      <c r="H7341" s="203" t="s">
        <v>16283</v>
      </c>
      <c r="I7341" s="205" t="s">
        <v>1556</v>
      </c>
      <c r="J7341" s="208"/>
      <c r="K7341" s="203">
        <v>24</v>
      </c>
      <c r="L7341" s="207" t="s">
        <v>828</v>
      </c>
      <c r="M7341" s="208" t="s">
        <v>1436</v>
      </c>
      <c r="N7341" s="209">
        <f t="shared" si="0"/>
        <v>2026</v>
      </c>
      <c r="O7341" s="210">
        <f t="shared" si="1"/>
        <v>2</v>
      </c>
      <c r="P7341" s="211" t="str">
        <f>IFERROR(VLOOKUP(F7341,연간집계!D:E,2,FALSE),"")</f>
        <v>모바일 포토북 150 (여행)</v>
      </c>
    </row>
    <row r="7342" spans="1:16" ht="15" customHeight="1">
      <c r="A7342" s="201">
        <v>46076.642199074071</v>
      </c>
      <c r="B7342" s="202">
        <v>46076</v>
      </c>
      <c r="C7342" s="203" t="s">
        <v>16284</v>
      </c>
      <c r="D7342" s="203" t="s">
        <v>11</v>
      </c>
      <c r="E7342" s="204" t="s">
        <v>16285</v>
      </c>
      <c r="F7342" s="49" t="s">
        <v>193</v>
      </c>
      <c r="G7342" s="203">
        <v>1</v>
      </c>
      <c r="H7342" s="203" t="s">
        <v>5311</v>
      </c>
      <c r="I7342" s="205" t="s">
        <v>1440</v>
      </c>
      <c r="J7342" s="208" t="s">
        <v>1444</v>
      </c>
      <c r="K7342" s="203">
        <v>60</v>
      </c>
      <c r="L7342" s="207" t="s">
        <v>827</v>
      </c>
      <c r="M7342" s="208" t="s">
        <v>1497</v>
      </c>
      <c r="N7342" s="209">
        <f t="shared" si="0"/>
        <v>2026</v>
      </c>
      <c r="O7342" s="210">
        <f t="shared" si="1"/>
        <v>2</v>
      </c>
      <c r="P7342" s="211" t="str">
        <f>IFERROR(VLOOKUP(F7342,연간집계!D:E,2,FALSE),"")</f>
        <v>포토그랩스pro 248</v>
      </c>
    </row>
    <row r="7343" spans="1:16" ht="15" customHeight="1">
      <c r="A7343" s="201">
        <v>46076.642222222225</v>
      </c>
      <c r="B7343" s="202">
        <v>46076</v>
      </c>
      <c r="C7343" s="203" t="s">
        <v>16286</v>
      </c>
      <c r="D7343" s="203" t="s">
        <v>11</v>
      </c>
      <c r="E7343" s="204" t="s">
        <v>16287</v>
      </c>
      <c r="F7343" s="49" t="s">
        <v>1304</v>
      </c>
      <c r="G7343" s="203">
        <v>1</v>
      </c>
      <c r="H7343" s="203" t="s">
        <v>3513</v>
      </c>
      <c r="I7343" s="205" t="s">
        <v>1440</v>
      </c>
      <c r="J7343" s="208" t="s">
        <v>3047</v>
      </c>
      <c r="K7343" s="203">
        <v>1</v>
      </c>
      <c r="L7343" s="207" t="s">
        <v>827</v>
      </c>
      <c r="M7343" s="208" t="s">
        <v>1436</v>
      </c>
      <c r="N7343" s="209">
        <f t="shared" si="0"/>
        <v>2026</v>
      </c>
      <c r="O7343" s="210">
        <f t="shared" si="1"/>
        <v>2</v>
      </c>
      <c r="P7343" s="211" t="str">
        <f>IFERROR(VLOOKUP(F7343,연간집계!D:E,2,FALSE),"")</f>
        <v>PCMS_우드스탠드아크릴액자</v>
      </c>
    </row>
    <row r="7344" spans="1:16" ht="15" customHeight="1">
      <c r="A7344" s="201">
        <v>46076.645300925928</v>
      </c>
      <c r="B7344" s="202">
        <v>46076</v>
      </c>
      <c r="C7344" s="203" t="s">
        <v>16288</v>
      </c>
      <c r="D7344" s="203" t="s">
        <v>11</v>
      </c>
      <c r="E7344" s="204" t="s">
        <v>16289</v>
      </c>
      <c r="F7344" s="49" t="s">
        <v>856</v>
      </c>
      <c r="G7344" s="203">
        <v>2</v>
      </c>
      <c r="H7344" s="203" t="s">
        <v>16290</v>
      </c>
      <c r="I7344" s="205" t="s">
        <v>1566</v>
      </c>
      <c r="J7344" s="208"/>
      <c r="K7344" s="203">
        <v>40</v>
      </c>
      <c r="L7344" s="207" t="s">
        <v>827</v>
      </c>
      <c r="M7344" s="208" t="s">
        <v>1436</v>
      </c>
      <c r="N7344" s="209">
        <f t="shared" si="0"/>
        <v>2026</v>
      </c>
      <c r="O7344" s="210">
        <f t="shared" si="1"/>
        <v>2</v>
      </c>
      <c r="P7344" s="211" t="str">
        <f>IFERROR(VLOOKUP(F7344,연간집계!D:E,2,FALSE),"")</f>
        <v>스탠다드 포토북 8*8 (하드/무광)</v>
      </c>
    </row>
    <row r="7345" spans="1:16" ht="15" customHeight="1">
      <c r="A7345" s="201">
        <v>46076.681041666663</v>
      </c>
      <c r="B7345" s="202">
        <v>46076</v>
      </c>
      <c r="C7345" s="203" t="s">
        <v>16291</v>
      </c>
      <c r="D7345" s="203" t="s">
        <v>11</v>
      </c>
      <c r="E7345" s="204" t="s">
        <v>16292</v>
      </c>
      <c r="F7345" s="49" t="s">
        <v>1284</v>
      </c>
      <c r="G7345" s="203">
        <v>100</v>
      </c>
      <c r="H7345" s="203" t="s">
        <v>7819</v>
      </c>
      <c r="I7345" s="205" t="s">
        <v>2297</v>
      </c>
      <c r="J7345" s="208"/>
      <c r="K7345" s="203">
        <v>26</v>
      </c>
      <c r="L7345" s="207" t="s">
        <v>827</v>
      </c>
      <c r="M7345" s="208" t="s">
        <v>3592</v>
      </c>
      <c r="N7345" s="209">
        <f t="shared" si="0"/>
        <v>2026</v>
      </c>
      <c r="O7345" s="210">
        <f t="shared" si="1"/>
        <v>2</v>
      </c>
      <c r="P7345" s="211" t="str">
        <f>IFERROR(VLOOKUP(F7345,연간집계!D:E,2,FALSE),"")</f>
        <v>PCMS_스탠다드캘린더</v>
      </c>
    </row>
    <row r="7346" spans="1:16" ht="15" customHeight="1">
      <c r="A7346" s="201">
        <v>46076.693113425928</v>
      </c>
      <c r="B7346" s="202">
        <v>46076</v>
      </c>
      <c r="C7346" s="203" t="s">
        <v>16293</v>
      </c>
      <c r="D7346" s="203" t="s">
        <v>11</v>
      </c>
      <c r="E7346" s="204" t="s">
        <v>16294</v>
      </c>
      <c r="F7346" s="49" t="s">
        <v>210</v>
      </c>
      <c r="G7346" s="203">
        <v>1</v>
      </c>
      <c r="H7346" s="203" t="s">
        <v>16295</v>
      </c>
      <c r="I7346" s="205" t="s">
        <v>1459</v>
      </c>
      <c r="J7346" s="208" t="s">
        <v>1787</v>
      </c>
      <c r="K7346" s="203">
        <v>50</v>
      </c>
      <c r="L7346" s="207" t="s">
        <v>827</v>
      </c>
      <c r="M7346" s="208" t="s">
        <v>1436</v>
      </c>
      <c r="N7346" s="209">
        <f t="shared" si="0"/>
        <v>2026</v>
      </c>
      <c r="O7346" s="210">
        <f t="shared" si="1"/>
        <v>2</v>
      </c>
      <c r="P7346" s="211" t="str">
        <f>IFERROR(VLOOKUP(F7346,연간집계!D:E,2,FALSE),"")</f>
        <v xml:space="preserve">포토그랩스 210 </v>
      </c>
    </row>
    <row r="7347" spans="1:16" ht="15" customHeight="1">
      <c r="A7347" s="201">
        <v>46076.693136574075</v>
      </c>
      <c r="B7347" s="202">
        <v>46076</v>
      </c>
      <c r="C7347" s="203" t="s">
        <v>16296</v>
      </c>
      <c r="D7347" s="203" t="s">
        <v>11</v>
      </c>
      <c r="E7347" s="204" t="s">
        <v>16297</v>
      </c>
      <c r="F7347" s="49" t="s">
        <v>872</v>
      </c>
      <c r="G7347" s="203">
        <v>2</v>
      </c>
      <c r="H7347" s="203" t="s">
        <v>15503</v>
      </c>
      <c r="I7347" s="205" t="s">
        <v>1440</v>
      </c>
      <c r="J7347" s="208"/>
      <c r="K7347" s="203">
        <v>52</v>
      </c>
      <c r="L7347" s="207" t="s">
        <v>827</v>
      </c>
      <c r="M7347" s="208" t="s">
        <v>1436</v>
      </c>
      <c r="N7347" s="209">
        <f t="shared" si="0"/>
        <v>2026</v>
      </c>
      <c r="O7347" s="210">
        <f t="shared" si="1"/>
        <v>2</v>
      </c>
      <c r="P7347" s="211" t="str">
        <f>IFERROR(VLOOKUP(F7347,연간집계!D:E,2,FALSE),"")</f>
        <v>스탠다드 포토북 11*8 (소프트/유광)</v>
      </c>
    </row>
    <row r="7348" spans="1:16" ht="15" customHeight="1">
      <c r="A7348" s="201">
        <v>46076.711099537039</v>
      </c>
      <c r="B7348" s="202">
        <v>46076</v>
      </c>
      <c r="C7348" s="203" t="s">
        <v>16298</v>
      </c>
      <c r="D7348" s="203" t="s">
        <v>11</v>
      </c>
      <c r="E7348" s="204" t="s">
        <v>16299</v>
      </c>
      <c r="F7348" s="49" t="s">
        <v>849</v>
      </c>
      <c r="G7348" s="203">
        <v>1</v>
      </c>
      <c r="H7348" s="203" t="s">
        <v>12018</v>
      </c>
      <c r="I7348" s="205" t="s">
        <v>1440</v>
      </c>
      <c r="J7348" s="208"/>
      <c r="K7348" s="203">
        <v>54</v>
      </c>
      <c r="L7348" s="207" t="s">
        <v>827</v>
      </c>
      <c r="M7348" s="208" t="s">
        <v>1541</v>
      </c>
      <c r="N7348" s="209">
        <f t="shared" si="0"/>
        <v>2026</v>
      </c>
      <c r="O7348" s="210">
        <f t="shared" si="1"/>
        <v>2</v>
      </c>
      <c r="P7348" s="211" t="str">
        <f>IFERROR(VLOOKUP(F7348,연간집계!D:E,2,FALSE),"")</f>
        <v>스탠다드 포토북 8*11 (하드/유광)</v>
      </c>
    </row>
    <row r="7349" spans="1:16" ht="15" customHeight="1">
      <c r="A7349" s="201">
        <v>46076.711122685185</v>
      </c>
      <c r="B7349" s="202">
        <v>46076</v>
      </c>
      <c r="C7349" s="203" t="s">
        <v>16300</v>
      </c>
      <c r="D7349" s="203" t="s">
        <v>11</v>
      </c>
      <c r="E7349" s="204" t="s">
        <v>16301</v>
      </c>
      <c r="F7349" s="49" t="s">
        <v>904</v>
      </c>
      <c r="G7349" s="203">
        <v>1</v>
      </c>
      <c r="H7349" s="203" t="s">
        <v>6537</v>
      </c>
      <c r="I7349" s="205" t="s">
        <v>2678</v>
      </c>
      <c r="J7349" s="208"/>
      <c r="K7349" s="203">
        <v>40</v>
      </c>
      <c r="L7349" s="207" t="s">
        <v>827</v>
      </c>
      <c r="M7349" s="208" t="s">
        <v>4034</v>
      </c>
      <c r="N7349" s="209">
        <f t="shared" si="0"/>
        <v>2026</v>
      </c>
      <c r="O7349" s="210">
        <f t="shared" si="1"/>
        <v>2</v>
      </c>
      <c r="P7349" s="211" t="str">
        <f>IFERROR(VLOOKUP(F7349,연간집계!D:E,2,FALSE),"")</f>
        <v>베이비북 198 (쿠션하드/38p)</v>
      </c>
    </row>
    <row r="7350" spans="1:16" ht="15" customHeight="1">
      <c r="A7350" s="201">
        <v>46076.711134259262</v>
      </c>
      <c r="B7350" s="202">
        <v>46076</v>
      </c>
      <c r="C7350" s="203" t="s">
        <v>16302</v>
      </c>
      <c r="D7350" s="203" t="s">
        <v>11</v>
      </c>
      <c r="E7350" s="204" t="s">
        <v>16301</v>
      </c>
      <c r="F7350" s="49" t="s">
        <v>904</v>
      </c>
      <c r="G7350" s="203">
        <v>1</v>
      </c>
      <c r="H7350" s="203" t="s">
        <v>6537</v>
      </c>
      <c r="I7350" s="205" t="s">
        <v>2678</v>
      </c>
      <c r="J7350" s="208"/>
      <c r="K7350" s="203">
        <v>40</v>
      </c>
      <c r="L7350" s="207" t="s">
        <v>827</v>
      </c>
      <c r="M7350" s="208" t="s">
        <v>4034</v>
      </c>
      <c r="N7350" s="209">
        <f t="shared" si="0"/>
        <v>2026</v>
      </c>
      <c r="O7350" s="210">
        <f t="shared" si="1"/>
        <v>2</v>
      </c>
      <c r="P7350" s="211" t="str">
        <f>IFERROR(VLOOKUP(F7350,연간집계!D:E,2,FALSE),"")</f>
        <v>베이비북 198 (쿠션하드/38p)</v>
      </c>
    </row>
    <row r="7351" spans="1:16" ht="15" customHeight="1">
      <c r="A7351" s="201">
        <v>46076.717303240737</v>
      </c>
      <c r="B7351" s="202">
        <v>46076</v>
      </c>
      <c r="C7351" s="203" t="s">
        <v>16303</v>
      </c>
      <c r="D7351" s="203" t="s">
        <v>11</v>
      </c>
      <c r="E7351" s="204" t="s">
        <v>16304</v>
      </c>
      <c r="F7351" s="49" t="s">
        <v>856</v>
      </c>
      <c r="G7351" s="203">
        <v>1</v>
      </c>
      <c r="H7351" s="203" t="s">
        <v>5727</v>
      </c>
      <c r="I7351" s="205" t="s">
        <v>1455</v>
      </c>
      <c r="J7351" s="208"/>
      <c r="K7351" s="203">
        <v>26</v>
      </c>
      <c r="L7351" s="207" t="s">
        <v>827</v>
      </c>
      <c r="M7351" s="208" t="s">
        <v>1436</v>
      </c>
      <c r="N7351" s="209">
        <f t="shared" si="0"/>
        <v>2026</v>
      </c>
      <c r="O7351" s="210">
        <f t="shared" si="1"/>
        <v>2</v>
      </c>
      <c r="P7351" s="211" t="str">
        <f>IFERROR(VLOOKUP(F7351,연간집계!D:E,2,FALSE),"")</f>
        <v>스탠다드 포토북 8*8 (하드/무광)</v>
      </c>
    </row>
    <row r="7352" spans="1:16" ht="15" customHeight="1">
      <c r="A7352" s="201">
        <v>46076.720462962963</v>
      </c>
      <c r="B7352" s="202">
        <v>46076</v>
      </c>
      <c r="C7352" s="203" t="s">
        <v>16305</v>
      </c>
      <c r="D7352" s="203" t="s">
        <v>11</v>
      </c>
      <c r="E7352" s="204" t="s">
        <v>16306</v>
      </c>
      <c r="F7352" s="49" t="s">
        <v>972</v>
      </c>
      <c r="G7352" s="203">
        <v>1</v>
      </c>
      <c r="H7352" s="203" t="s">
        <v>16307</v>
      </c>
      <c r="I7352" s="208" t="s">
        <v>2226</v>
      </c>
      <c r="J7352" s="208" t="s">
        <v>2226</v>
      </c>
      <c r="K7352" s="203">
        <v>80</v>
      </c>
      <c r="L7352" s="207" t="s">
        <v>827</v>
      </c>
      <c r="M7352" s="208" t="s">
        <v>1436</v>
      </c>
      <c r="N7352" s="209">
        <f t="shared" si="0"/>
        <v>2026</v>
      </c>
      <c r="O7352" s="210">
        <f t="shared" si="1"/>
        <v>2</v>
      </c>
      <c r="P7352" s="211" t="str">
        <f>IFERROR(VLOOKUP(F7352,연간집계!D:E,2,FALSE),"")</f>
        <v>시티북 198 (쿠션하드/78p)</v>
      </c>
    </row>
    <row r="7353" spans="1:16" ht="15" customHeight="1">
      <c r="A7353" s="201">
        <v>46076.844363425924</v>
      </c>
      <c r="B7353" s="202">
        <v>46076</v>
      </c>
      <c r="C7353" s="203" t="s">
        <v>16308</v>
      </c>
      <c r="D7353" s="203" t="s">
        <v>11</v>
      </c>
      <c r="E7353" s="204" t="s">
        <v>16309</v>
      </c>
      <c r="F7353" s="49" t="s">
        <v>847</v>
      </c>
      <c r="G7353" s="203">
        <v>1</v>
      </c>
      <c r="H7353" s="203" t="s">
        <v>16310</v>
      </c>
      <c r="I7353" s="205" t="s">
        <v>1440</v>
      </c>
      <c r="J7353" s="208"/>
      <c r="K7353" s="203">
        <v>42</v>
      </c>
      <c r="L7353" s="207" t="s">
        <v>827</v>
      </c>
      <c r="M7353" s="208" t="s">
        <v>1449</v>
      </c>
      <c r="N7353" s="209">
        <f t="shared" si="0"/>
        <v>2026</v>
      </c>
      <c r="O7353" s="210">
        <f t="shared" si="1"/>
        <v>2</v>
      </c>
      <c r="P7353" s="211" t="str">
        <f>IFERROR(VLOOKUP(F7353,연간집계!D:E,2,FALSE),"")</f>
        <v>스탠다드 포토북 8*11 (하드/무광)</v>
      </c>
    </row>
    <row r="7354" spans="1:16" ht="15" customHeight="1">
      <c r="A7354" s="201">
        <v>46076.903368055559</v>
      </c>
      <c r="B7354" s="202">
        <v>46076</v>
      </c>
      <c r="C7354" s="203" t="s">
        <v>16311</v>
      </c>
      <c r="D7354" s="203" t="s">
        <v>11</v>
      </c>
      <c r="E7354" s="204" t="s">
        <v>16312</v>
      </c>
      <c r="F7354" s="49" t="s">
        <v>1304</v>
      </c>
      <c r="G7354" s="203">
        <v>1</v>
      </c>
      <c r="H7354" s="203" t="s">
        <v>16313</v>
      </c>
      <c r="I7354" s="205" t="s">
        <v>1440</v>
      </c>
      <c r="J7354" s="208" t="s">
        <v>1850</v>
      </c>
      <c r="K7354" s="203">
        <v>1</v>
      </c>
      <c r="L7354" s="207" t="s">
        <v>828</v>
      </c>
      <c r="M7354" s="208" t="s">
        <v>3592</v>
      </c>
      <c r="N7354" s="209">
        <f t="shared" si="0"/>
        <v>2026</v>
      </c>
      <c r="O7354" s="210">
        <f t="shared" si="1"/>
        <v>2</v>
      </c>
      <c r="P7354" s="211" t="str">
        <f>IFERROR(VLOOKUP(F7354,연간집계!D:E,2,FALSE),"")</f>
        <v>PCMS_우드스탠드아크릴액자</v>
      </c>
    </row>
    <row r="7355" spans="1:16" ht="15" customHeight="1">
      <c r="A7355" s="201">
        <v>46076.929965277777</v>
      </c>
      <c r="B7355" s="202">
        <v>46076</v>
      </c>
      <c r="C7355" s="203" t="s">
        <v>16314</v>
      </c>
      <c r="D7355" s="203" t="s">
        <v>11</v>
      </c>
      <c r="E7355" s="204" t="s">
        <v>16315</v>
      </c>
      <c r="F7355" s="49" t="s">
        <v>42</v>
      </c>
      <c r="G7355" s="203">
        <v>1</v>
      </c>
      <c r="H7355" s="203" t="s">
        <v>16316</v>
      </c>
      <c r="I7355" s="205" t="s">
        <v>1459</v>
      </c>
      <c r="J7355" s="208"/>
      <c r="K7355" s="203">
        <v>50</v>
      </c>
      <c r="L7355" s="207" t="s">
        <v>827</v>
      </c>
      <c r="M7355" s="208" t="s">
        <v>1436</v>
      </c>
      <c r="N7355" s="209">
        <f t="shared" si="0"/>
        <v>2026</v>
      </c>
      <c r="O7355" s="210">
        <f t="shared" si="1"/>
        <v>2</v>
      </c>
      <c r="P7355" s="211" t="str">
        <f>IFERROR(VLOOKUP(F7355,연간집계!D:E,2,FALSE),"")</f>
        <v>플라이트북 210</v>
      </c>
    </row>
    <row r="7356" spans="1:16" ht="15" customHeight="1">
      <c r="A7356" s="201">
        <v>46076.941770833335</v>
      </c>
      <c r="B7356" s="202">
        <v>46076</v>
      </c>
      <c r="C7356" s="203" t="s">
        <v>16317</v>
      </c>
      <c r="D7356" s="203" t="s">
        <v>11</v>
      </c>
      <c r="E7356" s="204" t="s">
        <v>16318</v>
      </c>
      <c r="F7356" s="49" t="s">
        <v>1274</v>
      </c>
      <c r="G7356" s="203">
        <v>10</v>
      </c>
      <c r="H7356" s="203" t="s">
        <v>4696</v>
      </c>
      <c r="I7356" s="205" t="s">
        <v>1842</v>
      </c>
      <c r="J7356" s="208"/>
      <c r="K7356" s="203">
        <v>26</v>
      </c>
      <c r="L7356" s="207" t="s">
        <v>827</v>
      </c>
      <c r="M7356" s="208" t="s">
        <v>1629</v>
      </c>
      <c r="N7356" s="209">
        <f t="shared" si="0"/>
        <v>2026</v>
      </c>
      <c r="O7356" s="210">
        <f t="shared" si="1"/>
        <v>2</v>
      </c>
      <c r="P7356" s="211" t="str">
        <f>IFERROR(VLOOKUP(F7356,연간집계!D:E,2,FALSE),"")</f>
        <v>PCMS_비트윈캘린더</v>
      </c>
    </row>
    <row r="7357" spans="1:16" ht="15" customHeight="1">
      <c r="A7357" s="201">
        <v>46076.956631944442</v>
      </c>
      <c r="B7357" s="202">
        <v>46076</v>
      </c>
      <c r="C7357" s="203" t="s">
        <v>16319</v>
      </c>
      <c r="D7357" s="203" t="s">
        <v>11</v>
      </c>
      <c r="E7357" s="204" t="s">
        <v>16320</v>
      </c>
      <c r="F7357" s="49" t="s">
        <v>1058</v>
      </c>
      <c r="G7357" s="203">
        <v>1</v>
      </c>
      <c r="H7357" s="203" t="s">
        <v>2309</v>
      </c>
      <c r="I7357" s="205" t="s">
        <v>1440</v>
      </c>
      <c r="J7357" s="208"/>
      <c r="K7357" s="203">
        <v>160</v>
      </c>
      <c r="L7357" s="207" t="s">
        <v>827</v>
      </c>
      <c r="M7357" s="208" t="s">
        <v>1425</v>
      </c>
      <c r="N7357" s="209">
        <f t="shared" si="0"/>
        <v>2026</v>
      </c>
      <c r="O7357" s="210">
        <f t="shared" si="1"/>
        <v>2</v>
      </c>
      <c r="P7357" s="211" t="str">
        <f>IFERROR(VLOOKUP(F7357,연간집계!D:E,2,FALSE),"")</f>
        <v>프리북 150 (하드)</v>
      </c>
    </row>
    <row r="7358" spans="1:16" ht="15" customHeight="1">
      <c r="A7358" s="201">
        <v>46077.000902777778</v>
      </c>
      <c r="B7358" s="202">
        <v>46077</v>
      </c>
      <c r="C7358" s="203" t="s">
        <v>16321</v>
      </c>
      <c r="D7358" s="203" t="s">
        <v>11</v>
      </c>
      <c r="E7358" s="204" t="s">
        <v>16322</v>
      </c>
      <c r="F7358" s="49" t="s">
        <v>1269</v>
      </c>
      <c r="G7358" s="203">
        <v>4</v>
      </c>
      <c r="H7358" s="203" t="s">
        <v>12339</v>
      </c>
      <c r="I7358" s="205" t="s">
        <v>1842</v>
      </c>
      <c r="J7358" s="208"/>
      <c r="K7358" s="203">
        <v>26</v>
      </c>
      <c r="L7358" s="207" t="s">
        <v>828</v>
      </c>
      <c r="M7358" s="208" t="s">
        <v>1514</v>
      </c>
      <c r="N7358" s="209">
        <f t="shared" si="0"/>
        <v>2026</v>
      </c>
      <c r="O7358" s="210">
        <f t="shared" si="1"/>
        <v>2</v>
      </c>
      <c r="P7358" s="211" t="str">
        <f>IFERROR(VLOOKUP(F7358,연간집계!D:E,2,FALSE),"")</f>
        <v>PCMS_미니캘린더</v>
      </c>
    </row>
    <row r="7359" spans="1:16" ht="15" customHeight="1">
      <c r="A7359" s="201">
        <v>46077.003865740742</v>
      </c>
      <c r="B7359" s="202">
        <v>46077</v>
      </c>
      <c r="C7359" s="203" t="s">
        <v>16323</v>
      </c>
      <c r="D7359" s="203" t="s">
        <v>11</v>
      </c>
      <c r="E7359" s="204" t="s">
        <v>16324</v>
      </c>
      <c r="F7359" s="49" t="s">
        <v>1036</v>
      </c>
      <c r="G7359" s="203">
        <v>1</v>
      </c>
      <c r="H7359" s="203" t="s">
        <v>16325</v>
      </c>
      <c r="I7359" s="205" t="s">
        <v>1440</v>
      </c>
      <c r="J7359" s="208"/>
      <c r="K7359" s="203">
        <v>62</v>
      </c>
      <c r="L7359" s="207" t="s">
        <v>827</v>
      </c>
      <c r="M7359" s="208" t="s">
        <v>1436</v>
      </c>
      <c r="N7359" s="209">
        <f t="shared" si="0"/>
        <v>2026</v>
      </c>
      <c r="O7359" s="210">
        <f t="shared" si="1"/>
        <v>2</v>
      </c>
      <c r="P7359" s="211" t="str">
        <f>IFERROR(VLOOKUP(F7359,연간집계!D:E,2,FALSE),"")</f>
        <v>포토로그북 (바인더)</v>
      </c>
    </row>
    <row r="7360" spans="1:16" ht="15" customHeight="1">
      <c r="A7360" s="201">
        <v>46077.024664351855</v>
      </c>
      <c r="B7360" s="202">
        <v>46077</v>
      </c>
      <c r="C7360" s="203" t="s">
        <v>16326</v>
      </c>
      <c r="D7360" s="203" t="s">
        <v>11</v>
      </c>
      <c r="E7360" s="204" t="s">
        <v>16327</v>
      </c>
      <c r="F7360" s="49" t="s">
        <v>972</v>
      </c>
      <c r="G7360" s="203">
        <v>1</v>
      </c>
      <c r="H7360" s="203" t="s">
        <v>10243</v>
      </c>
      <c r="I7360" s="205" t="s">
        <v>13350</v>
      </c>
      <c r="J7360" s="208" t="s">
        <v>13350</v>
      </c>
      <c r="K7360" s="203">
        <v>80</v>
      </c>
      <c r="L7360" s="207" t="s">
        <v>827</v>
      </c>
      <c r="M7360" s="208" t="s">
        <v>1436</v>
      </c>
      <c r="N7360" s="209">
        <f t="shared" si="0"/>
        <v>2026</v>
      </c>
      <c r="O7360" s="210">
        <f t="shared" si="1"/>
        <v>2</v>
      </c>
      <c r="P7360" s="211" t="str">
        <f>IFERROR(VLOOKUP(F7360,연간집계!D:E,2,FALSE),"")</f>
        <v>시티북 198 (쿠션하드/78p)</v>
      </c>
    </row>
    <row r="7361" spans="1:16" ht="15" customHeight="1">
      <c r="A7361" s="201">
        <v>46077.400011574071</v>
      </c>
      <c r="B7361" s="202">
        <v>46077</v>
      </c>
      <c r="C7361" s="203" t="s">
        <v>16328</v>
      </c>
      <c r="D7361" s="203" t="s">
        <v>11</v>
      </c>
      <c r="E7361" s="204" t="s">
        <v>16329</v>
      </c>
      <c r="F7361" s="49" t="s">
        <v>1058</v>
      </c>
      <c r="G7361" s="203">
        <v>1</v>
      </c>
      <c r="H7361" s="203" t="s">
        <v>16330</v>
      </c>
      <c r="I7361" s="205" t="s">
        <v>1566</v>
      </c>
      <c r="J7361" s="208"/>
      <c r="K7361" s="203">
        <v>138</v>
      </c>
      <c r="L7361" s="207" t="s">
        <v>827</v>
      </c>
      <c r="M7361" s="208" t="s">
        <v>1481</v>
      </c>
      <c r="N7361" s="209">
        <f t="shared" si="0"/>
        <v>2026</v>
      </c>
      <c r="O7361" s="210">
        <f t="shared" si="1"/>
        <v>2</v>
      </c>
      <c r="P7361" s="211" t="str">
        <f>IFERROR(VLOOKUP(F7361,연간집계!D:E,2,FALSE),"")</f>
        <v>프리북 150 (하드)</v>
      </c>
    </row>
    <row r="7362" spans="1:16" ht="15" customHeight="1">
      <c r="A7362" s="201">
        <v>46077.400023148148</v>
      </c>
      <c r="B7362" s="202">
        <v>46077</v>
      </c>
      <c r="C7362" s="203" t="s">
        <v>16331</v>
      </c>
      <c r="D7362" s="203" t="s">
        <v>11</v>
      </c>
      <c r="E7362" s="204" t="s">
        <v>16329</v>
      </c>
      <c r="F7362" s="49" t="s">
        <v>1058</v>
      </c>
      <c r="G7362" s="203">
        <v>1</v>
      </c>
      <c r="H7362" s="203" t="s">
        <v>16330</v>
      </c>
      <c r="I7362" s="205" t="s">
        <v>1566</v>
      </c>
      <c r="J7362" s="208"/>
      <c r="K7362" s="203">
        <v>138</v>
      </c>
      <c r="L7362" s="207" t="s">
        <v>827</v>
      </c>
      <c r="M7362" s="208" t="s">
        <v>1481</v>
      </c>
      <c r="N7362" s="209">
        <f t="shared" si="0"/>
        <v>2026</v>
      </c>
      <c r="O7362" s="210">
        <f t="shared" si="1"/>
        <v>2</v>
      </c>
      <c r="P7362" s="211" t="str">
        <f>IFERROR(VLOOKUP(F7362,연간집계!D:E,2,FALSE),"")</f>
        <v>프리북 150 (하드)</v>
      </c>
    </row>
    <row r="7363" spans="1:16" ht="15" customHeight="1">
      <c r="A7363" s="201">
        <v>46077.400034722225</v>
      </c>
      <c r="B7363" s="202">
        <v>46077</v>
      </c>
      <c r="C7363" s="203" t="s">
        <v>16332</v>
      </c>
      <c r="D7363" s="203" t="s">
        <v>11</v>
      </c>
      <c r="E7363" s="204" t="s">
        <v>16329</v>
      </c>
      <c r="F7363" s="49" t="s">
        <v>1058</v>
      </c>
      <c r="G7363" s="203">
        <v>1</v>
      </c>
      <c r="H7363" s="203" t="s">
        <v>16330</v>
      </c>
      <c r="I7363" s="205" t="s">
        <v>1566</v>
      </c>
      <c r="J7363" s="208"/>
      <c r="K7363" s="203">
        <v>84</v>
      </c>
      <c r="L7363" s="207" t="s">
        <v>827</v>
      </c>
      <c r="M7363" s="208" t="s">
        <v>1481</v>
      </c>
      <c r="N7363" s="209">
        <f t="shared" si="0"/>
        <v>2026</v>
      </c>
      <c r="O7363" s="210">
        <f t="shared" si="1"/>
        <v>2</v>
      </c>
      <c r="P7363" s="211" t="str">
        <f>IFERROR(VLOOKUP(F7363,연간집계!D:E,2,FALSE),"")</f>
        <v>프리북 150 (하드)</v>
      </c>
    </row>
    <row r="7364" spans="1:16" ht="15" customHeight="1">
      <c r="A7364" s="201">
        <v>46077.400046296294</v>
      </c>
      <c r="B7364" s="202">
        <v>46077</v>
      </c>
      <c r="C7364" s="203" t="s">
        <v>16333</v>
      </c>
      <c r="D7364" s="203" t="s">
        <v>11</v>
      </c>
      <c r="E7364" s="204" t="s">
        <v>16329</v>
      </c>
      <c r="F7364" s="49" t="s">
        <v>1284</v>
      </c>
      <c r="G7364" s="203">
        <v>1</v>
      </c>
      <c r="H7364" s="203" t="s">
        <v>16330</v>
      </c>
      <c r="I7364" s="205" t="s">
        <v>2297</v>
      </c>
      <c r="J7364" s="208"/>
      <c r="K7364" s="203">
        <v>26</v>
      </c>
      <c r="L7364" s="207" t="s">
        <v>827</v>
      </c>
      <c r="M7364" s="208" t="s">
        <v>1481</v>
      </c>
      <c r="N7364" s="209">
        <f t="shared" si="0"/>
        <v>2026</v>
      </c>
      <c r="O7364" s="210">
        <f t="shared" si="1"/>
        <v>2</v>
      </c>
      <c r="P7364" s="211" t="str">
        <f>IFERROR(VLOOKUP(F7364,연간집계!D:E,2,FALSE),"")</f>
        <v>PCMS_스탠다드캘린더</v>
      </c>
    </row>
    <row r="7365" spans="1:16" ht="15" customHeight="1">
      <c r="A7365" s="201">
        <v>46077.423680555556</v>
      </c>
      <c r="B7365" s="202">
        <v>46077</v>
      </c>
      <c r="C7365" s="203" t="s">
        <v>16334</v>
      </c>
      <c r="D7365" s="203" t="s">
        <v>11</v>
      </c>
      <c r="E7365" s="204" t="s">
        <v>16335</v>
      </c>
      <c r="F7365" s="49" t="s">
        <v>838</v>
      </c>
      <c r="G7365" s="203">
        <v>1</v>
      </c>
      <c r="H7365" s="203" t="s">
        <v>12567</v>
      </c>
      <c r="I7365" s="205" t="s">
        <v>5118</v>
      </c>
      <c r="J7365" s="208"/>
      <c r="K7365" s="203">
        <v>72</v>
      </c>
      <c r="L7365" s="207" t="s">
        <v>827</v>
      </c>
      <c r="M7365" s="208" t="s">
        <v>5021</v>
      </c>
      <c r="N7365" s="209">
        <f t="shared" si="0"/>
        <v>2026</v>
      </c>
      <c r="O7365" s="210">
        <f t="shared" si="1"/>
        <v>2</v>
      </c>
      <c r="P7365" s="211" t="str">
        <f>IFERROR(VLOOKUP(F7365,연간집계!D:E,2,FALSE),"")</f>
        <v>스탠다드 포토북 6*8 (하드/무광)</v>
      </c>
    </row>
    <row r="7366" spans="1:16" ht="15" customHeight="1">
      <c r="A7366" s="201">
        <v>46077.44462962963</v>
      </c>
      <c r="B7366" s="202">
        <v>46077</v>
      </c>
      <c r="C7366" s="203" t="s">
        <v>16336</v>
      </c>
      <c r="D7366" s="203" t="s">
        <v>11</v>
      </c>
      <c r="E7366" s="204" t="s">
        <v>16337</v>
      </c>
      <c r="F7366" s="49" t="s">
        <v>963</v>
      </c>
      <c r="G7366" s="203">
        <v>1</v>
      </c>
      <c r="H7366" s="203" t="s">
        <v>16004</v>
      </c>
      <c r="I7366" s="205" t="s">
        <v>1501</v>
      </c>
      <c r="J7366" s="208" t="s">
        <v>2134</v>
      </c>
      <c r="K7366" s="203">
        <v>80</v>
      </c>
      <c r="L7366" s="207" t="s">
        <v>827</v>
      </c>
      <c r="M7366" s="208" t="s">
        <v>1436</v>
      </c>
      <c r="N7366" s="209">
        <f t="shared" si="0"/>
        <v>2026</v>
      </c>
      <c r="O7366" s="210">
        <f t="shared" si="1"/>
        <v>2</v>
      </c>
      <c r="P7366" s="211" t="str">
        <f>IFERROR(VLOOKUP(F7366,연간집계!D:E,2,FALSE),"")</f>
        <v>시티북 210 (쿠션하드/78p)</v>
      </c>
    </row>
    <row r="7367" spans="1:16" ht="15" customHeight="1">
      <c r="A7367" s="201">
        <v>46077.521805555552</v>
      </c>
      <c r="B7367" s="202">
        <v>46077</v>
      </c>
      <c r="C7367" s="203" t="s">
        <v>16338</v>
      </c>
      <c r="D7367" s="203" t="s">
        <v>11</v>
      </c>
      <c r="E7367" s="204" t="s">
        <v>16339</v>
      </c>
      <c r="F7367" s="49" t="s">
        <v>1296</v>
      </c>
      <c r="G7367" s="203">
        <v>3</v>
      </c>
      <c r="H7367" s="203" t="s">
        <v>16340</v>
      </c>
      <c r="I7367" s="205" t="s">
        <v>1501</v>
      </c>
      <c r="J7367" s="208"/>
      <c r="K7367" s="203">
        <v>26</v>
      </c>
      <c r="L7367" s="207" t="s">
        <v>827</v>
      </c>
      <c r="M7367" s="208" t="s">
        <v>1471</v>
      </c>
      <c r="N7367" s="209">
        <f t="shared" si="0"/>
        <v>2026</v>
      </c>
      <c r="O7367" s="210">
        <f t="shared" si="1"/>
        <v>2</v>
      </c>
      <c r="P7367" s="211" t="str">
        <f>IFERROR(VLOOKUP(F7367,연간집계!D:E,2,FALSE),"")</f>
        <v>PCMS_벽걸이2단캘린더</v>
      </c>
    </row>
    <row r="7368" spans="1:16" ht="15" customHeight="1">
      <c r="A7368" s="201">
        <v>46077.557268518518</v>
      </c>
      <c r="B7368" s="202">
        <v>46077</v>
      </c>
      <c r="C7368" s="203" t="s">
        <v>16341</v>
      </c>
      <c r="D7368" s="203" t="s">
        <v>11</v>
      </c>
      <c r="E7368" s="204" t="s">
        <v>16342</v>
      </c>
      <c r="F7368" s="49" t="s">
        <v>377</v>
      </c>
      <c r="G7368" s="203">
        <v>5</v>
      </c>
      <c r="H7368" s="203" t="s">
        <v>16343</v>
      </c>
      <c r="I7368" s="205" t="s">
        <v>1762</v>
      </c>
      <c r="J7368" s="208"/>
      <c r="K7368" s="203">
        <v>50</v>
      </c>
      <c r="L7368" s="207" t="s">
        <v>827</v>
      </c>
      <c r="M7368" s="208" t="s">
        <v>1645</v>
      </c>
      <c r="N7368" s="209">
        <f t="shared" si="0"/>
        <v>2026</v>
      </c>
      <c r="O7368" s="210">
        <f t="shared" si="1"/>
        <v>2</v>
      </c>
      <c r="P7368" s="211" t="str">
        <f>IFERROR(VLOOKUP(F7368,연간집계!D:E,2,FALSE),"")</f>
        <v>포토그랩스 248</v>
      </c>
    </row>
    <row r="7369" spans="1:16" ht="15" customHeight="1">
      <c r="A7369" s="201">
        <v>46077.589733796296</v>
      </c>
      <c r="B7369" s="202">
        <v>46077</v>
      </c>
      <c r="C7369" s="203" t="s">
        <v>16344</v>
      </c>
      <c r="D7369" s="203" t="s">
        <v>11</v>
      </c>
      <c r="E7369" s="204" t="s">
        <v>16345</v>
      </c>
      <c r="F7369" s="49" t="s">
        <v>856</v>
      </c>
      <c r="G7369" s="203">
        <v>1</v>
      </c>
      <c r="H7369" s="203" t="s">
        <v>16346</v>
      </c>
      <c r="I7369" s="205" t="s">
        <v>1453</v>
      </c>
      <c r="J7369" s="208"/>
      <c r="K7369" s="203">
        <v>34</v>
      </c>
      <c r="L7369" s="207" t="s">
        <v>827</v>
      </c>
      <c r="M7369" s="208" t="s">
        <v>1645</v>
      </c>
      <c r="N7369" s="209">
        <f t="shared" si="0"/>
        <v>2026</v>
      </c>
      <c r="O7369" s="210">
        <f t="shared" si="1"/>
        <v>2</v>
      </c>
      <c r="P7369" s="211" t="str">
        <f>IFERROR(VLOOKUP(F7369,연간집계!D:E,2,FALSE),"")</f>
        <v>스탠다드 포토북 8*8 (하드/무광)</v>
      </c>
    </row>
    <row r="7370" spans="1:16" ht="15" customHeight="1">
      <c r="A7370" s="201">
        <v>46077.595694444448</v>
      </c>
      <c r="B7370" s="202">
        <v>46077</v>
      </c>
      <c r="C7370" s="203" t="s">
        <v>16347</v>
      </c>
      <c r="D7370" s="203" t="s">
        <v>11</v>
      </c>
      <c r="E7370" s="204" t="s">
        <v>16348</v>
      </c>
      <c r="F7370" s="49" t="s">
        <v>847</v>
      </c>
      <c r="G7370" s="203">
        <v>1</v>
      </c>
      <c r="H7370" s="203" t="s">
        <v>16349</v>
      </c>
      <c r="I7370" s="205" t="s">
        <v>1453</v>
      </c>
      <c r="J7370" s="208"/>
      <c r="K7370" s="203">
        <v>48</v>
      </c>
      <c r="L7370" s="207" t="s">
        <v>827</v>
      </c>
      <c r="M7370" s="208" t="s">
        <v>1436</v>
      </c>
      <c r="N7370" s="209">
        <f t="shared" si="0"/>
        <v>2026</v>
      </c>
      <c r="O7370" s="210">
        <f t="shared" si="1"/>
        <v>2</v>
      </c>
      <c r="P7370" s="211" t="str">
        <f>IFERROR(VLOOKUP(F7370,연간집계!D:E,2,FALSE),"")</f>
        <v>스탠다드 포토북 8*11 (하드/무광)</v>
      </c>
    </row>
    <row r="7371" spans="1:16" ht="15" customHeight="1">
      <c r="A7371" s="201">
        <v>46077.657743055555</v>
      </c>
      <c r="B7371" s="202">
        <v>46077</v>
      </c>
      <c r="C7371" s="203" t="s">
        <v>16350</v>
      </c>
      <c r="D7371" s="203" t="s">
        <v>11</v>
      </c>
      <c r="E7371" s="204" t="s">
        <v>16351</v>
      </c>
      <c r="F7371" s="49" t="s">
        <v>1051</v>
      </c>
      <c r="G7371" s="203">
        <v>1</v>
      </c>
      <c r="H7371" s="203" t="s">
        <v>16352</v>
      </c>
      <c r="I7371" s="205" t="s">
        <v>1660</v>
      </c>
      <c r="J7371" s="208"/>
      <c r="K7371" s="203">
        <v>88</v>
      </c>
      <c r="L7371" s="207" t="s">
        <v>827</v>
      </c>
      <c r="M7371" s="208" t="s">
        <v>1436</v>
      </c>
      <c r="N7371" s="209">
        <f t="shared" si="0"/>
        <v>2026</v>
      </c>
      <c r="O7371" s="210">
        <f t="shared" si="1"/>
        <v>2</v>
      </c>
      <c r="P7371" s="211" t="str">
        <f>IFERROR(VLOOKUP(F7371,연간집계!D:E,2,FALSE),"")</f>
        <v>프리북A4 (하드)</v>
      </c>
    </row>
    <row r="7372" spans="1:16" ht="15" customHeight="1">
      <c r="A7372" s="201">
        <v>46077.690335648149</v>
      </c>
      <c r="B7372" s="202">
        <v>46077</v>
      </c>
      <c r="C7372" s="203" t="s">
        <v>16353</v>
      </c>
      <c r="D7372" s="203" t="s">
        <v>11</v>
      </c>
      <c r="E7372" s="204" t="s">
        <v>16354</v>
      </c>
      <c r="F7372" s="49" t="s">
        <v>847</v>
      </c>
      <c r="G7372" s="203">
        <v>1</v>
      </c>
      <c r="H7372" s="203" t="s">
        <v>1857</v>
      </c>
      <c r="I7372" s="205" t="s">
        <v>1440</v>
      </c>
      <c r="J7372" s="208"/>
      <c r="K7372" s="203">
        <v>80</v>
      </c>
      <c r="L7372" s="207" t="s">
        <v>827</v>
      </c>
      <c r="M7372" s="208" t="s">
        <v>1436</v>
      </c>
      <c r="N7372" s="209">
        <f t="shared" si="0"/>
        <v>2026</v>
      </c>
      <c r="O7372" s="210">
        <f t="shared" si="1"/>
        <v>2</v>
      </c>
      <c r="P7372" s="211" t="str">
        <f>IFERROR(VLOOKUP(F7372,연간집계!D:E,2,FALSE),"")</f>
        <v>스탠다드 포토북 8*11 (하드/무광)</v>
      </c>
    </row>
    <row r="7373" spans="1:16" ht="15" customHeight="1">
      <c r="A7373" s="201">
        <v>46077.711122685185</v>
      </c>
      <c r="B7373" s="202">
        <v>46077</v>
      </c>
      <c r="C7373" s="203" t="s">
        <v>16355</v>
      </c>
      <c r="D7373" s="203" t="s">
        <v>11</v>
      </c>
      <c r="E7373" s="204" t="s">
        <v>16356</v>
      </c>
      <c r="F7373" s="49" t="s">
        <v>843</v>
      </c>
      <c r="G7373" s="203">
        <v>1</v>
      </c>
      <c r="H7373" s="203" t="s">
        <v>16357</v>
      </c>
      <c r="I7373" s="205" t="s">
        <v>1440</v>
      </c>
      <c r="J7373" s="208"/>
      <c r="K7373" s="203">
        <v>52</v>
      </c>
      <c r="L7373" s="207" t="s">
        <v>827</v>
      </c>
      <c r="M7373" s="208" t="s">
        <v>1436</v>
      </c>
      <c r="N7373" s="209">
        <f t="shared" si="0"/>
        <v>2026</v>
      </c>
      <c r="O7373" s="210">
        <f t="shared" si="1"/>
        <v>2</v>
      </c>
      <c r="P7373" s="211" t="str">
        <f>IFERROR(VLOOKUP(F7373,연간집계!D:E,2,FALSE),"")</f>
        <v>스탠다드 포토북 8*11 (소프트/무광)</v>
      </c>
    </row>
    <row r="7374" spans="1:16" ht="15" customHeight="1">
      <c r="A7374" s="201">
        <v>46077.832905092589</v>
      </c>
      <c r="B7374" s="202">
        <v>46077</v>
      </c>
      <c r="C7374" s="203" t="s">
        <v>16358</v>
      </c>
      <c r="D7374" s="203" t="s">
        <v>11</v>
      </c>
      <c r="E7374" s="204" t="s">
        <v>16359</v>
      </c>
      <c r="F7374" s="49" t="s">
        <v>1245</v>
      </c>
      <c r="G7374" s="203">
        <v>1</v>
      </c>
      <c r="H7374" s="203" t="s">
        <v>8789</v>
      </c>
      <c r="I7374" s="205" t="s">
        <v>1435</v>
      </c>
      <c r="J7374" s="208"/>
      <c r="K7374" s="203">
        <v>24</v>
      </c>
      <c r="L7374" s="207" t="s">
        <v>828</v>
      </c>
      <c r="M7374" s="208" t="s">
        <v>1449</v>
      </c>
      <c r="N7374" s="209">
        <f t="shared" si="0"/>
        <v>2026</v>
      </c>
      <c r="O7374" s="210">
        <f t="shared" si="1"/>
        <v>2</v>
      </c>
      <c r="P7374" s="211" t="str">
        <f>IFERROR(VLOOKUP(F7374,연간집계!D:E,2,FALSE),"")</f>
        <v>모바일 포토북 198 (여행)</v>
      </c>
    </row>
    <row r="7375" spans="1:16" ht="15" customHeight="1">
      <c r="A7375" s="201">
        <v>46077.832916666666</v>
      </c>
      <c r="B7375" s="202">
        <v>46077</v>
      </c>
      <c r="C7375" s="203" t="s">
        <v>16360</v>
      </c>
      <c r="D7375" s="203" t="s">
        <v>11</v>
      </c>
      <c r="E7375" s="204" t="s">
        <v>16359</v>
      </c>
      <c r="F7375" s="49" t="s">
        <v>1245</v>
      </c>
      <c r="G7375" s="203">
        <v>1</v>
      </c>
      <c r="H7375" s="203" t="s">
        <v>8789</v>
      </c>
      <c r="I7375" s="205" t="s">
        <v>1435</v>
      </c>
      <c r="J7375" s="208"/>
      <c r="K7375" s="203">
        <v>24</v>
      </c>
      <c r="L7375" s="207" t="s">
        <v>828</v>
      </c>
      <c r="M7375" s="208" t="s">
        <v>1449</v>
      </c>
      <c r="N7375" s="209">
        <f t="shared" si="0"/>
        <v>2026</v>
      </c>
      <c r="O7375" s="210">
        <f t="shared" si="1"/>
        <v>2</v>
      </c>
      <c r="P7375" s="211" t="str">
        <f>IFERROR(VLOOKUP(F7375,연간집계!D:E,2,FALSE),"")</f>
        <v>모바일 포토북 198 (여행)</v>
      </c>
    </row>
    <row r="7376" spans="1:16" ht="15" customHeight="1">
      <c r="A7376" s="201">
        <v>46077.838831018518</v>
      </c>
      <c r="B7376" s="202">
        <v>46077</v>
      </c>
      <c r="C7376" s="203" t="s">
        <v>16361</v>
      </c>
      <c r="D7376" s="203" t="s">
        <v>11</v>
      </c>
      <c r="E7376" s="204" t="s">
        <v>16362</v>
      </c>
      <c r="F7376" s="49" t="s">
        <v>847</v>
      </c>
      <c r="G7376" s="203">
        <v>1</v>
      </c>
      <c r="H7376" s="203" t="s">
        <v>16363</v>
      </c>
      <c r="I7376" s="205" t="s">
        <v>1440</v>
      </c>
      <c r="J7376" s="208"/>
      <c r="K7376" s="203">
        <v>40</v>
      </c>
      <c r="L7376" s="207" t="s">
        <v>827</v>
      </c>
      <c r="M7376" s="208" t="s">
        <v>1436</v>
      </c>
      <c r="N7376" s="209">
        <f t="shared" si="0"/>
        <v>2026</v>
      </c>
      <c r="O7376" s="210">
        <f t="shared" si="1"/>
        <v>2</v>
      </c>
      <c r="P7376" s="211" t="str">
        <f>IFERROR(VLOOKUP(F7376,연간집계!D:E,2,FALSE),"")</f>
        <v>스탠다드 포토북 8*11 (하드/무광)</v>
      </c>
    </row>
    <row r="7377" spans="1:16" ht="15" customHeight="1">
      <c r="A7377" s="201">
        <v>46077.871724537035</v>
      </c>
      <c r="B7377" s="202">
        <v>46077</v>
      </c>
      <c r="C7377" s="203" t="s">
        <v>16364</v>
      </c>
      <c r="D7377" s="203" t="s">
        <v>11</v>
      </c>
      <c r="E7377" s="204" t="s">
        <v>16365</v>
      </c>
      <c r="F7377" s="49" t="s">
        <v>849</v>
      </c>
      <c r="G7377" s="203">
        <v>1</v>
      </c>
      <c r="H7377" s="203" t="s">
        <v>16316</v>
      </c>
      <c r="I7377" s="205" t="s">
        <v>5118</v>
      </c>
      <c r="J7377" s="208"/>
      <c r="K7377" s="203">
        <v>24</v>
      </c>
      <c r="L7377" s="207" t="s">
        <v>827</v>
      </c>
      <c r="M7377" s="208" t="s">
        <v>5021</v>
      </c>
      <c r="N7377" s="209">
        <f t="shared" si="0"/>
        <v>2026</v>
      </c>
      <c r="O7377" s="210">
        <f t="shared" si="1"/>
        <v>2</v>
      </c>
      <c r="P7377" s="211" t="str">
        <f>IFERROR(VLOOKUP(F7377,연간집계!D:E,2,FALSE),"")</f>
        <v>스탠다드 포토북 8*11 (하드/유광)</v>
      </c>
    </row>
    <row r="7378" spans="1:16" ht="15" customHeight="1">
      <c r="A7378" s="201">
        <v>46077.880914351852</v>
      </c>
      <c r="B7378" s="202">
        <v>46077</v>
      </c>
      <c r="C7378" s="203" t="s">
        <v>16366</v>
      </c>
      <c r="D7378" s="203" t="s">
        <v>11</v>
      </c>
      <c r="E7378" s="204" t="s">
        <v>16367</v>
      </c>
      <c r="F7378" s="49" t="s">
        <v>1284</v>
      </c>
      <c r="G7378" s="203">
        <v>2</v>
      </c>
      <c r="H7378" s="203" t="s">
        <v>16368</v>
      </c>
      <c r="I7378" s="205" t="s">
        <v>2297</v>
      </c>
      <c r="J7378" s="208"/>
      <c r="K7378" s="203">
        <v>26</v>
      </c>
      <c r="L7378" s="207" t="s">
        <v>827</v>
      </c>
      <c r="M7378" s="208" t="s">
        <v>1471</v>
      </c>
      <c r="N7378" s="209">
        <f t="shared" si="0"/>
        <v>2026</v>
      </c>
      <c r="O7378" s="210">
        <f t="shared" si="1"/>
        <v>2</v>
      </c>
      <c r="P7378" s="211" t="str">
        <f>IFERROR(VLOOKUP(F7378,연간집계!D:E,2,FALSE),"")</f>
        <v>PCMS_스탠다드캘린더</v>
      </c>
    </row>
    <row r="7379" spans="1:16" ht="15" customHeight="1">
      <c r="A7379" s="201">
        <v>46078.232361111113</v>
      </c>
      <c r="B7379" s="202">
        <v>46078</v>
      </c>
      <c r="C7379" s="203" t="s">
        <v>16369</v>
      </c>
      <c r="D7379" s="203" t="s">
        <v>11</v>
      </c>
      <c r="E7379" s="204" t="s">
        <v>16370</v>
      </c>
      <c r="F7379" s="49" t="s">
        <v>1386</v>
      </c>
      <c r="G7379" s="203">
        <v>1</v>
      </c>
      <c r="H7379" s="203" t="s">
        <v>9395</v>
      </c>
      <c r="I7379" s="205" t="s">
        <v>3363</v>
      </c>
      <c r="J7379" s="208"/>
      <c r="K7379" s="203">
        <v>106</v>
      </c>
      <c r="L7379" s="207" t="s">
        <v>827</v>
      </c>
      <c r="M7379" s="208" t="s">
        <v>1629</v>
      </c>
      <c r="N7379" s="209">
        <f t="shared" si="0"/>
        <v>2026</v>
      </c>
      <c r="O7379" s="210">
        <f t="shared" si="1"/>
        <v>2</v>
      </c>
      <c r="P7379" s="211" t="str">
        <f>IFERROR(VLOOKUP(F7379,연간집계!D:E,2,FALSE),"")</f>
        <v>포토엽서팩</v>
      </c>
    </row>
    <row r="7380" spans="1:16" ht="15" customHeight="1">
      <c r="A7380" s="201">
        <v>46078.359050925923</v>
      </c>
      <c r="B7380" s="202">
        <v>46078</v>
      </c>
      <c r="C7380" s="203" t="s">
        <v>16371</v>
      </c>
      <c r="D7380" s="203" t="s">
        <v>11</v>
      </c>
      <c r="E7380" s="204" t="s">
        <v>16372</v>
      </c>
      <c r="F7380" s="49" t="s">
        <v>843</v>
      </c>
      <c r="G7380" s="203">
        <v>1</v>
      </c>
      <c r="H7380" s="203" t="s">
        <v>11449</v>
      </c>
      <c r="I7380" s="205" t="s">
        <v>13839</v>
      </c>
      <c r="J7380" s="208"/>
      <c r="K7380" s="203">
        <v>32</v>
      </c>
      <c r="L7380" s="207" t="s">
        <v>827</v>
      </c>
      <c r="M7380" s="208" t="s">
        <v>2261</v>
      </c>
      <c r="N7380" s="209">
        <f t="shared" si="0"/>
        <v>2026</v>
      </c>
      <c r="O7380" s="210">
        <f t="shared" si="1"/>
        <v>2</v>
      </c>
      <c r="P7380" s="211" t="str">
        <f>IFERROR(VLOOKUP(F7380,연간집계!D:E,2,FALSE),"")</f>
        <v>스탠다드 포토북 8*11 (소프트/무광)</v>
      </c>
    </row>
    <row r="7381" spans="1:16" ht="15" customHeight="1">
      <c r="A7381" s="201">
        <v>46078.359074074076</v>
      </c>
      <c r="B7381" s="202">
        <v>46078</v>
      </c>
      <c r="C7381" s="203" t="s">
        <v>16373</v>
      </c>
      <c r="D7381" s="203" t="s">
        <v>11</v>
      </c>
      <c r="E7381" s="204" t="s">
        <v>16372</v>
      </c>
      <c r="F7381" s="49" t="s">
        <v>843</v>
      </c>
      <c r="G7381" s="203">
        <v>1</v>
      </c>
      <c r="H7381" s="203" t="s">
        <v>11449</v>
      </c>
      <c r="I7381" s="205" t="s">
        <v>1954</v>
      </c>
      <c r="J7381" s="208"/>
      <c r="K7381" s="203">
        <v>32</v>
      </c>
      <c r="L7381" s="207" t="s">
        <v>827</v>
      </c>
      <c r="M7381" s="208" t="s">
        <v>2261</v>
      </c>
      <c r="N7381" s="209">
        <f t="shared" si="0"/>
        <v>2026</v>
      </c>
      <c r="O7381" s="210">
        <f t="shared" si="1"/>
        <v>2</v>
      </c>
      <c r="P7381" s="211" t="str">
        <f>IFERROR(VLOOKUP(F7381,연간집계!D:E,2,FALSE),"")</f>
        <v>스탠다드 포토북 8*11 (소프트/무광)</v>
      </c>
    </row>
    <row r="7382" spans="1:16" ht="15" customHeight="1">
      <c r="A7382" s="201">
        <v>46078.359085648146</v>
      </c>
      <c r="B7382" s="202">
        <v>46078</v>
      </c>
      <c r="C7382" s="203" t="s">
        <v>16374</v>
      </c>
      <c r="D7382" s="203" t="s">
        <v>11</v>
      </c>
      <c r="E7382" s="204" t="s">
        <v>16372</v>
      </c>
      <c r="F7382" s="49" t="s">
        <v>843</v>
      </c>
      <c r="G7382" s="203">
        <v>1</v>
      </c>
      <c r="H7382" s="203" t="s">
        <v>11449</v>
      </c>
      <c r="I7382" s="205" t="s">
        <v>2144</v>
      </c>
      <c r="J7382" s="208"/>
      <c r="K7382" s="203">
        <v>40</v>
      </c>
      <c r="L7382" s="207" t="s">
        <v>827</v>
      </c>
      <c r="M7382" s="208" t="s">
        <v>2261</v>
      </c>
      <c r="N7382" s="209">
        <f t="shared" si="0"/>
        <v>2026</v>
      </c>
      <c r="O7382" s="210">
        <f t="shared" si="1"/>
        <v>2</v>
      </c>
      <c r="P7382" s="211" t="str">
        <f>IFERROR(VLOOKUP(F7382,연간집계!D:E,2,FALSE),"")</f>
        <v>스탠다드 포토북 8*11 (소프트/무광)</v>
      </c>
    </row>
    <row r="7383" spans="1:16" ht="15" customHeight="1">
      <c r="A7383" s="201">
        <v>46078.37090277778</v>
      </c>
      <c r="B7383" s="202">
        <v>46078</v>
      </c>
      <c r="C7383" s="203" t="s">
        <v>16375</v>
      </c>
      <c r="D7383" s="203" t="s">
        <v>11</v>
      </c>
      <c r="E7383" s="204" t="s">
        <v>16376</v>
      </c>
      <c r="F7383" s="49" t="s">
        <v>18</v>
      </c>
      <c r="G7383" s="203">
        <v>1</v>
      </c>
      <c r="H7383" s="203" t="s">
        <v>16377</v>
      </c>
      <c r="I7383" s="205" t="s">
        <v>1459</v>
      </c>
      <c r="J7383" s="208"/>
      <c r="K7383" s="203">
        <v>50</v>
      </c>
      <c r="L7383" s="207" t="s">
        <v>827</v>
      </c>
      <c r="M7383" s="208" t="s">
        <v>1645</v>
      </c>
      <c r="N7383" s="209">
        <f t="shared" si="0"/>
        <v>2026</v>
      </c>
      <c r="O7383" s="210">
        <f t="shared" si="1"/>
        <v>2</v>
      </c>
      <c r="P7383" s="211" t="str">
        <f>IFERROR(VLOOKUP(F7383,연간집계!D:E,2,FALSE),"")</f>
        <v>포토그랩스 276</v>
      </c>
    </row>
    <row r="7384" spans="1:16" ht="15" customHeight="1">
      <c r="A7384" s="201">
        <v>46078.462245370371</v>
      </c>
      <c r="B7384" s="202">
        <v>46078</v>
      </c>
      <c r="C7384" s="203" t="s">
        <v>16378</v>
      </c>
      <c r="D7384" s="203" t="s">
        <v>11</v>
      </c>
      <c r="E7384" s="204" t="s">
        <v>16379</v>
      </c>
      <c r="F7384" s="49" t="s">
        <v>1318</v>
      </c>
      <c r="G7384" s="203">
        <v>1</v>
      </c>
      <c r="H7384" s="203" t="s">
        <v>16380</v>
      </c>
      <c r="I7384" s="205" t="s">
        <v>1668</v>
      </c>
      <c r="J7384" s="208" t="s">
        <v>1787</v>
      </c>
      <c r="K7384" s="203">
        <v>1</v>
      </c>
      <c r="L7384" s="207" t="s">
        <v>827</v>
      </c>
      <c r="M7384" s="208" t="s">
        <v>1436</v>
      </c>
      <c r="N7384" s="209">
        <f t="shared" si="0"/>
        <v>2026</v>
      </c>
      <c r="O7384" s="210">
        <f t="shared" si="1"/>
        <v>2</v>
      </c>
      <c r="P7384" s="211" t="str">
        <f>IFERROR(VLOOKUP(F7384,연간집계!D:E,2,FALSE),"")</f>
        <v>원목액자 203_브라운</v>
      </c>
    </row>
    <row r="7385" spans="1:16" ht="15" customHeight="1">
      <c r="A7385" s="201">
        <v>46078.462268518517</v>
      </c>
      <c r="B7385" s="202">
        <v>46078</v>
      </c>
      <c r="C7385" s="203" t="s">
        <v>16381</v>
      </c>
      <c r="D7385" s="203" t="s">
        <v>11</v>
      </c>
      <c r="E7385" s="204" t="s">
        <v>16379</v>
      </c>
      <c r="F7385" s="49" t="s">
        <v>1318</v>
      </c>
      <c r="G7385" s="203">
        <v>1</v>
      </c>
      <c r="H7385" s="203" t="s">
        <v>16380</v>
      </c>
      <c r="I7385" s="205" t="s">
        <v>1668</v>
      </c>
      <c r="J7385" s="208" t="s">
        <v>1787</v>
      </c>
      <c r="K7385" s="203">
        <v>1</v>
      </c>
      <c r="L7385" s="207" t="s">
        <v>827</v>
      </c>
      <c r="M7385" s="208" t="s">
        <v>1436</v>
      </c>
      <c r="N7385" s="209">
        <f t="shared" si="0"/>
        <v>2026</v>
      </c>
      <c r="O7385" s="210">
        <f t="shared" si="1"/>
        <v>2</v>
      </c>
      <c r="P7385" s="211" t="str">
        <f>IFERROR(VLOOKUP(F7385,연간집계!D:E,2,FALSE),"")</f>
        <v>원목액자 203_브라운</v>
      </c>
    </row>
    <row r="7386" spans="1:16" ht="15" customHeight="1">
      <c r="A7386" s="201">
        <v>46078.462280092594</v>
      </c>
      <c r="B7386" s="202">
        <v>46078</v>
      </c>
      <c r="C7386" s="203" t="s">
        <v>16382</v>
      </c>
      <c r="D7386" s="203" t="s">
        <v>11</v>
      </c>
      <c r="E7386" s="204" t="s">
        <v>16379</v>
      </c>
      <c r="F7386" s="49" t="s">
        <v>1318</v>
      </c>
      <c r="G7386" s="203">
        <v>1</v>
      </c>
      <c r="H7386" s="203" t="s">
        <v>16380</v>
      </c>
      <c r="I7386" s="205" t="s">
        <v>1668</v>
      </c>
      <c r="J7386" s="208" t="s">
        <v>1787</v>
      </c>
      <c r="K7386" s="203">
        <v>1</v>
      </c>
      <c r="L7386" s="207" t="s">
        <v>827</v>
      </c>
      <c r="M7386" s="208" t="s">
        <v>1436</v>
      </c>
      <c r="N7386" s="209">
        <f t="shared" si="0"/>
        <v>2026</v>
      </c>
      <c r="O7386" s="210">
        <f t="shared" si="1"/>
        <v>2</v>
      </c>
      <c r="P7386" s="211" t="str">
        <f>IFERROR(VLOOKUP(F7386,연간집계!D:E,2,FALSE),"")</f>
        <v>원목액자 203_브라운</v>
      </c>
    </row>
    <row r="7387" spans="1:16" ht="15" customHeight="1">
      <c r="A7387" s="201">
        <v>46078.462291666663</v>
      </c>
      <c r="B7387" s="202">
        <v>46078</v>
      </c>
      <c r="C7387" s="203" t="s">
        <v>16383</v>
      </c>
      <c r="D7387" s="203" t="s">
        <v>11</v>
      </c>
      <c r="E7387" s="204" t="s">
        <v>16384</v>
      </c>
      <c r="F7387" s="49" t="s">
        <v>1308</v>
      </c>
      <c r="G7387" s="203">
        <v>1</v>
      </c>
      <c r="H7387" s="203" t="s">
        <v>16385</v>
      </c>
      <c r="I7387" s="205" t="s">
        <v>1668</v>
      </c>
      <c r="J7387" s="208" t="s">
        <v>1444</v>
      </c>
      <c r="K7387" s="203">
        <v>1</v>
      </c>
      <c r="L7387" s="207" t="s">
        <v>827</v>
      </c>
      <c r="M7387" s="208" t="s">
        <v>1436</v>
      </c>
      <c r="N7387" s="209">
        <f t="shared" si="0"/>
        <v>2026</v>
      </c>
      <c r="O7387" s="210">
        <f t="shared" si="1"/>
        <v>2</v>
      </c>
      <c r="P7387" s="211" t="str">
        <f>IFERROR(VLOOKUP(F7387,연간집계!D:E,2,FALSE),"")</f>
        <v>심플액자 305_블랙</v>
      </c>
    </row>
    <row r="7388" spans="1:16" ht="15" customHeight="1">
      <c r="A7388" s="201">
        <v>46078.46230324074</v>
      </c>
      <c r="B7388" s="202">
        <v>46078</v>
      </c>
      <c r="C7388" s="203" t="s">
        <v>16386</v>
      </c>
      <c r="D7388" s="203" t="s">
        <v>11</v>
      </c>
      <c r="E7388" s="204" t="s">
        <v>16384</v>
      </c>
      <c r="F7388" s="49" t="s">
        <v>1308</v>
      </c>
      <c r="G7388" s="203">
        <v>1</v>
      </c>
      <c r="H7388" s="203" t="s">
        <v>16385</v>
      </c>
      <c r="I7388" s="205" t="s">
        <v>1668</v>
      </c>
      <c r="J7388" s="208" t="s">
        <v>1444</v>
      </c>
      <c r="K7388" s="203">
        <v>1</v>
      </c>
      <c r="L7388" s="207" t="s">
        <v>827</v>
      </c>
      <c r="M7388" s="208" t="s">
        <v>1436</v>
      </c>
      <c r="N7388" s="209">
        <f t="shared" si="0"/>
        <v>2026</v>
      </c>
      <c r="O7388" s="210">
        <f t="shared" si="1"/>
        <v>2</v>
      </c>
      <c r="P7388" s="211" t="str">
        <f>IFERROR(VLOOKUP(F7388,연간집계!D:E,2,FALSE),"")</f>
        <v>심플액자 305_블랙</v>
      </c>
    </row>
    <row r="7389" spans="1:16" ht="15" customHeight="1">
      <c r="A7389" s="201">
        <v>46078.462314814817</v>
      </c>
      <c r="B7389" s="202">
        <v>46078</v>
      </c>
      <c r="C7389" s="203" t="s">
        <v>16387</v>
      </c>
      <c r="D7389" s="203" t="s">
        <v>11</v>
      </c>
      <c r="E7389" s="204" t="s">
        <v>16384</v>
      </c>
      <c r="F7389" s="49" t="s">
        <v>1308</v>
      </c>
      <c r="G7389" s="203">
        <v>1</v>
      </c>
      <c r="H7389" s="203" t="s">
        <v>16385</v>
      </c>
      <c r="I7389" s="205" t="s">
        <v>1668</v>
      </c>
      <c r="J7389" s="208" t="s">
        <v>1444</v>
      </c>
      <c r="K7389" s="203">
        <v>1</v>
      </c>
      <c r="L7389" s="207" t="s">
        <v>827</v>
      </c>
      <c r="M7389" s="208" t="s">
        <v>1436</v>
      </c>
      <c r="N7389" s="209">
        <f t="shared" si="0"/>
        <v>2026</v>
      </c>
      <c r="O7389" s="210">
        <f t="shared" si="1"/>
        <v>2</v>
      </c>
      <c r="P7389" s="211" t="str">
        <f>IFERROR(VLOOKUP(F7389,연간집계!D:E,2,FALSE),"")</f>
        <v>심플액자 305_블랙</v>
      </c>
    </row>
    <row r="7390" spans="1:16" ht="15" customHeight="1">
      <c r="A7390" s="201">
        <v>46078.462326388886</v>
      </c>
      <c r="B7390" s="202">
        <v>46078</v>
      </c>
      <c r="C7390" s="203" t="s">
        <v>16388</v>
      </c>
      <c r="D7390" s="203" t="s">
        <v>11</v>
      </c>
      <c r="E7390" s="204" t="s">
        <v>16384</v>
      </c>
      <c r="F7390" s="49" t="s">
        <v>1308</v>
      </c>
      <c r="G7390" s="203">
        <v>1</v>
      </c>
      <c r="H7390" s="203" t="s">
        <v>16385</v>
      </c>
      <c r="I7390" s="205" t="s">
        <v>1668</v>
      </c>
      <c r="J7390" s="208" t="s">
        <v>1444</v>
      </c>
      <c r="K7390" s="203">
        <v>1</v>
      </c>
      <c r="L7390" s="207" t="s">
        <v>827</v>
      </c>
      <c r="M7390" s="208" t="s">
        <v>1436</v>
      </c>
      <c r="N7390" s="209">
        <f t="shared" si="0"/>
        <v>2026</v>
      </c>
      <c r="O7390" s="210">
        <f t="shared" si="1"/>
        <v>2</v>
      </c>
      <c r="P7390" s="211" t="str">
        <f>IFERROR(VLOOKUP(F7390,연간집계!D:E,2,FALSE),"")</f>
        <v>심플액자 305_블랙</v>
      </c>
    </row>
    <row r="7391" spans="1:16" ht="15" customHeight="1">
      <c r="A7391" s="201">
        <v>46078.462337962963</v>
      </c>
      <c r="B7391" s="202">
        <v>46078</v>
      </c>
      <c r="C7391" s="203" t="s">
        <v>16389</v>
      </c>
      <c r="D7391" s="203" t="s">
        <v>11</v>
      </c>
      <c r="E7391" s="204" t="s">
        <v>16384</v>
      </c>
      <c r="F7391" s="49" t="s">
        <v>1308</v>
      </c>
      <c r="G7391" s="203">
        <v>1</v>
      </c>
      <c r="H7391" s="203" t="s">
        <v>16385</v>
      </c>
      <c r="I7391" s="205" t="s">
        <v>1668</v>
      </c>
      <c r="J7391" s="208" t="s">
        <v>1444</v>
      </c>
      <c r="K7391" s="203">
        <v>1</v>
      </c>
      <c r="L7391" s="207" t="s">
        <v>827</v>
      </c>
      <c r="M7391" s="208" t="s">
        <v>1436</v>
      </c>
      <c r="N7391" s="209">
        <f t="shared" si="0"/>
        <v>2026</v>
      </c>
      <c r="O7391" s="210">
        <f t="shared" si="1"/>
        <v>2</v>
      </c>
      <c r="P7391" s="211" t="str">
        <f>IFERROR(VLOOKUP(F7391,연간집계!D:E,2,FALSE),"")</f>
        <v>심플액자 305_블랙</v>
      </c>
    </row>
    <row r="7392" spans="1:16" ht="15" customHeight="1">
      <c r="A7392" s="201">
        <v>46078.52721064815</v>
      </c>
      <c r="B7392" s="202">
        <v>46078</v>
      </c>
      <c r="C7392" s="203" t="s">
        <v>16390</v>
      </c>
      <c r="D7392" s="203" t="s">
        <v>11</v>
      </c>
      <c r="E7392" s="204" t="s">
        <v>16391</v>
      </c>
      <c r="F7392" s="49" t="s">
        <v>854</v>
      </c>
      <c r="G7392" s="203">
        <v>5</v>
      </c>
      <c r="H7392" s="203" t="s">
        <v>16392</v>
      </c>
      <c r="I7392" s="205" t="s">
        <v>1440</v>
      </c>
      <c r="J7392" s="208"/>
      <c r="K7392" s="203">
        <v>80</v>
      </c>
      <c r="L7392" s="207" t="s">
        <v>827</v>
      </c>
      <c r="M7392" s="208" t="s">
        <v>1436</v>
      </c>
      <c r="N7392" s="209">
        <f t="shared" si="0"/>
        <v>2026</v>
      </c>
      <c r="O7392" s="210">
        <f t="shared" si="1"/>
        <v>2</v>
      </c>
      <c r="P7392" s="211" t="str">
        <f>IFERROR(VLOOKUP(F7392,연간집계!D:E,2,FALSE),"")</f>
        <v>스탠다드 포토북 8*8 (소프트/유광)</v>
      </c>
    </row>
    <row r="7393" spans="1:16" ht="15" customHeight="1">
      <c r="A7393" s="201">
        <v>46078.577418981484</v>
      </c>
      <c r="B7393" s="202">
        <v>46078</v>
      </c>
      <c r="C7393" s="203" t="s">
        <v>16393</v>
      </c>
      <c r="D7393" s="203" t="s">
        <v>11</v>
      </c>
      <c r="E7393" s="204" t="s">
        <v>16394</v>
      </c>
      <c r="F7393" s="49" t="s">
        <v>1053</v>
      </c>
      <c r="G7393" s="203">
        <v>1</v>
      </c>
      <c r="H7393" s="203" t="s">
        <v>10361</v>
      </c>
      <c r="I7393" s="205" t="s">
        <v>1440</v>
      </c>
      <c r="J7393" s="208"/>
      <c r="K7393" s="203">
        <v>68</v>
      </c>
      <c r="L7393" s="207" t="s">
        <v>827</v>
      </c>
      <c r="M7393" s="208" t="s">
        <v>1645</v>
      </c>
      <c r="N7393" s="209">
        <f t="shared" si="0"/>
        <v>2026</v>
      </c>
      <c r="O7393" s="210">
        <f t="shared" si="1"/>
        <v>2</v>
      </c>
      <c r="P7393" s="211" t="str">
        <f>IFERROR(VLOOKUP(F7393,연간집계!D:E,2,FALSE),"")</f>
        <v>프리북A4 (소프트)</v>
      </c>
    </row>
    <row r="7394" spans="1:16" ht="15" customHeight="1">
      <c r="A7394" s="201">
        <v>46078.577430555553</v>
      </c>
      <c r="B7394" s="202">
        <v>46078</v>
      </c>
      <c r="C7394" s="203" t="s">
        <v>16395</v>
      </c>
      <c r="D7394" s="203" t="s">
        <v>11</v>
      </c>
      <c r="E7394" s="204" t="s">
        <v>16394</v>
      </c>
      <c r="F7394" s="49" t="s">
        <v>1053</v>
      </c>
      <c r="G7394" s="203">
        <v>1</v>
      </c>
      <c r="H7394" s="203" t="s">
        <v>10361</v>
      </c>
      <c r="I7394" s="205" t="s">
        <v>1440</v>
      </c>
      <c r="J7394" s="208"/>
      <c r="K7394" s="203">
        <v>68</v>
      </c>
      <c r="L7394" s="207" t="s">
        <v>827</v>
      </c>
      <c r="M7394" s="208" t="s">
        <v>1645</v>
      </c>
      <c r="N7394" s="209">
        <f t="shared" si="0"/>
        <v>2026</v>
      </c>
      <c r="O7394" s="210">
        <f t="shared" si="1"/>
        <v>2</v>
      </c>
      <c r="P7394" s="211" t="str">
        <f>IFERROR(VLOOKUP(F7394,연간집계!D:E,2,FALSE),"")</f>
        <v>프리북A4 (소프트)</v>
      </c>
    </row>
    <row r="7395" spans="1:16" ht="15" customHeight="1">
      <c r="A7395" s="201">
        <v>46078.583368055559</v>
      </c>
      <c r="B7395" s="202">
        <v>46078</v>
      </c>
      <c r="C7395" s="203" t="s">
        <v>16396</v>
      </c>
      <c r="D7395" s="203" t="s">
        <v>11</v>
      </c>
      <c r="E7395" s="204" t="s">
        <v>16397</v>
      </c>
      <c r="F7395" s="49" t="s">
        <v>874</v>
      </c>
      <c r="G7395" s="203">
        <v>1</v>
      </c>
      <c r="H7395" s="203" t="s">
        <v>12979</v>
      </c>
      <c r="I7395" s="205" t="s">
        <v>1453</v>
      </c>
      <c r="J7395" s="208"/>
      <c r="K7395" s="203">
        <v>36</v>
      </c>
      <c r="L7395" s="207" t="s">
        <v>827</v>
      </c>
      <c r="M7395" s="208" t="s">
        <v>1436</v>
      </c>
      <c r="N7395" s="209">
        <f t="shared" si="0"/>
        <v>2026</v>
      </c>
      <c r="O7395" s="210">
        <f t="shared" si="1"/>
        <v>2</v>
      </c>
      <c r="P7395" s="211" t="str">
        <f>IFERROR(VLOOKUP(F7395,연간집계!D:E,2,FALSE),"")</f>
        <v>스탠다드 포토북 11*8 (하드/무광)</v>
      </c>
    </row>
    <row r="7396" spans="1:16" ht="15" customHeight="1">
      <c r="A7396" s="201">
        <v>46078.642245370371</v>
      </c>
      <c r="B7396" s="202">
        <v>46078</v>
      </c>
      <c r="C7396" s="203" t="s">
        <v>16398</v>
      </c>
      <c r="D7396" s="203" t="s">
        <v>11</v>
      </c>
      <c r="E7396" s="204" t="s">
        <v>16399</v>
      </c>
      <c r="F7396" s="49" t="s">
        <v>1333</v>
      </c>
      <c r="G7396" s="203">
        <v>1</v>
      </c>
      <c r="H7396" s="203" t="s">
        <v>10485</v>
      </c>
      <c r="I7396" s="205" t="s">
        <v>1440</v>
      </c>
      <c r="J7396" s="205" t="s">
        <v>16400</v>
      </c>
      <c r="K7396" s="203">
        <v>1</v>
      </c>
      <c r="L7396" s="207" t="s">
        <v>827</v>
      </c>
      <c r="M7396" s="208" t="s">
        <v>1645</v>
      </c>
      <c r="N7396" s="209">
        <f t="shared" si="0"/>
        <v>2026</v>
      </c>
      <c r="O7396" s="210">
        <f t="shared" si="1"/>
        <v>2</v>
      </c>
      <c r="P7396" s="211" t="str">
        <f>IFERROR(VLOOKUP(F7396,연간집계!D:E,2,FALSE),"")</f>
        <v>아크릴액자 A2 (세로)</v>
      </c>
    </row>
    <row r="7397" spans="1:16" ht="15" customHeight="1">
      <c r="A7397" s="201">
        <v>46078.651192129626</v>
      </c>
      <c r="B7397" s="202">
        <v>46078</v>
      </c>
      <c r="C7397" s="203" t="s">
        <v>16401</v>
      </c>
      <c r="D7397" s="203" t="s">
        <v>11</v>
      </c>
      <c r="E7397" s="204" t="s">
        <v>16402</v>
      </c>
      <c r="F7397" s="49" t="s">
        <v>838</v>
      </c>
      <c r="G7397" s="203">
        <v>1</v>
      </c>
      <c r="H7397" s="203" t="s">
        <v>16403</v>
      </c>
      <c r="I7397" s="205" t="s">
        <v>1435</v>
      </c>
      <c r="J7397" s="208"/>
      <c r="K7397" s="203">
        <v>62</v>
      </c>
      <c r="L7397" s="207" t="s">
        <v>827</v>
      </c>
      <c r="M7397" s="208" t="s">
        <v>1449</v>
      </c>
      <c r="N7397" s="209">
        <f t="shared" si="0"/>
        <v>2026</v>
      </c>
      <c r="O7397" s="210">
        <f t="shared" si="1"/>
        <v>2</v>
      </c>
      <c r="P7397" s="211" t="str">
        <f>IFERROR(VLOOKUP(F7397,연간집계!D:E,2,FALSE),"")</f>
        <v>스탠다드 포토북 6*8 (하드/무광)</v>
      </c>
    </row>
    <row r="7398" spans="1:16" ht="15" customHeight="1">
      <c r="A7398" s="201">
        <v>46078.680763888886</v>
      </c>
      <c r="B7398" s="202">
        <v>46078</v>
      </c>
      <c r="C7398" s="203" t="s">
        <v>16404</v>
      </c>
      <c r="D7398" s="203" t="s">
        <v>11</v>
      </c>
      <c r="E7398" s="204" t="s">
        <v>16405</v>
      </c>
      <c r="F7398" s="49" t="s">
        <v>963</v>
      </c>
      <c r="G7398" s="203">
        <v>1</v>
      </c>
      <c r="H7398" s="203" t="s">
        <v>16406</v>
      </c>
      <c r="I7398" s="205" t="s">
        <v>3562</v>
      </c>
      <c r="J7398" s="208" t="s">
        <v>6119</v>
      </c>
      <c r="K7398" s="203">
        <v>80</v>
      </c>
      <c r="L7398" s="207" t="s">
        <v>827</v>
      </c>
      <c r="M7398" s="208" t="s">
        <v>1436</v>
      </c>
      <c r="N7398" s="209">
        <f t="shared" si="0"/>
        <v>2026</v>
      </c>
      <c r="O7398" s="210">
        <f t="shared" si="1"/>
        <v>2</v>
      </c>
      <c r="P7398" s="211" t="str">
        <f>IFERROR(VLOOKUP(F7398,연간집계!D:E,2,FALSE),"")</f>
        <v>시티북 210 (쿠션하드/78p)</v>
      </c>
    </row>
    <row r="7399" spans="1:16" ht="15" customHeight="1">
      <c r="A7399" s="201">
        <v>46078.686655092592</v>
      </c>
      <c r="B7399" s="202">
        <v>46078</v>
      </c>
      <c r="C7399" s="203" t="s">
        <v>16407</v>
      </c>
      <c r="D7399" s="203" t="s">
        <v>11</v>
      </c>
      <c r="E7399" s="204" t="s">
        <v>16408</v>
      </c>
      <c r="F7399" s="49" t="s">
        <v>963</v>
      </c>
      <c r="G7399" s="203">
        <v>1</v>
      </c>
      <c r="H7399" s="203" t="s">
        <v>16406</v>
      </c>
      <c r="I7399" s="205" t="s">
        <v>3963</v>
      </c>
      <c r="J7399" s="208" t="s">
        <v>3963</v>
      </c>
      <c r="K7399" s="203">
        <v>80</v>
      </c>
      <c r="L7399" s="207" t="s">
        <v>827</v>
      </c>
      <c r="M7399" s="208" t="s">
        <v>1436</v>
      </c>
      <c r="N7399" s="209">
        <f t="shared" si="0"/>
        <v>2026</v>
      </c>
      <c r="O7399" s="210">
        <f t="shared" si="1"/>
        <v>2</v>
      </c>
      <c r="P7399" s="211" t="str">
        <f>IFERROR(VLOOKUP(F7399,연간집계!D:E,2,FALSE),"")</f>
        <v>시티북 210 (쿠션하드/78p)</v>
      </c>
    </row>
    <row r="7400" spans="1:16" ht="15" customHeight="1">
      <c r="A7400" s="201">
        <v>46078.713206018518</v>
      </c>
      <c r="B7400" s="202">
        <v>46078</v>
      </c>
      <c r="C7400" s="203" t="s">
        <v>16409</v>
      </c>
      <c r="D7400" s="203" t="s">
        <v>11</v>
      </c>
      <c r="E7400" s="204" t="s">
        <v>16410</v>
      </c>
      <c r="F7400" s="49" t="s">
        <v>1238</v>
      </c>
      <c r="G7400" s="203">
        <v>2</v>
      </c>
      <c r="H7400" s="203" t="s">
        <v>16411</v>
      </c>
      <c r="I7400" s="205" t="s">
        <v>1676</v>
      </c>
      <c r="J7400" s="208"/>
      <c r="K7400" s="203">
        <v>24</v>
      </c>
      <c r="L7400" s="207" t="s">
        <v>828</v>
      </c>
      <c r="M7400" s="208" t="s">
        <v>1471</v>
      </c>
      <c r="N7400" s="209">
        <f t="shared" si="0"/>
        <v>2026</v>
      </c>
      <c r="O7400" s="210">
        <f t="shared" si="1"/>
        <v>2</v>
      </c>
      <c r="P7400" s="211" t="str">
        <f>IFERROR(VLOOKUP(F7400,연간집계!D:E,2,FALSE),"")</f>
        <v>모바일 포토북 198 (베이비)</v>
      </c>
    </row>
    <row r="7401" spans="1:16" ht="15" customHeight="1">
      <c r="A7401" s="201">
        <v>46078.758159722223</v>
      </c>
      <c r="B7401" s="202">
        <v>46078</v>
      </c>
      <c r="C7401" s="203" t="s">
        <v>16412</v>
      </c>
      <c r="D7401" s="203" t="s">
        <v>11</v>
      </c>
      <c r="E7401" s="204" t="s">
        <v>16413</v>
      </c>
      <c r="F7401" s="49" t="s">
        <v>847</v>
      </c>
      <c r="G7401" s="203">
        <v>1</v>
      </c>
      <c r="H7401" s="203" t="s">
        <v>16414</v>
      </c>
      <c r="I7401" s="205" t="s">
        <v>1455</v>
      </c>
      <c r="J7401" s="208"/>
      <c r="K7401" s="203">
        <v>30</v>
      </c>
      <c r="L7401" s="207" t="s">
        <v>827</v>
      </c>
      <c r="M7401" s="208" t="s">
        <v>1436</v>
      </c>
      <c r="N7401" s="209">
        <f t="shared" si="0"/>
        <v>2026</v>
      </c>
      <c r="O7401" s="210">
        <f t="shared" si="1"/>
        <v>2</v>
      </c>
      <c r="P7401" s="211" t="str">
        <f>IFERROR(VLOOKUP(F7401,연간집계!D:E,2,FALSE),"")</f>
        <v>스탠다드 포토북 8*11 (하드/무광)</v>
      </c>
    </row>
    <row r="7402" spans="1:16" ht="15" customHeight="1">
      <c r="A7402" s="201">
        <v>46078.79650462963</v>
      </c>
      <c r="B7402" s="202">
        <v>46078</v>
      </c>
      <c r="C7402" s="203" t="s">
        <v>16415</v>
      </c>
      <c r="D7402" s="203" t="s">
        <v>11</v>
      </c>
      <c r="E7402" s="204" t="s">
        <v>16416</v>
      </c>
      <c r="F7402" s="49" t="s">
        <v>1284</v>
      </c>
      <c r="G7402" s="203">
        <v>1</v>
      </c>
      <c r="H7402" s="203" t="s">
        <v>16417</v>
      </c>
      <c r="I7402" s="205" t="s">
        <v>5016</v>
      </c>
      <c r="J7402" s="208"/>
      <c r="K7402" s="203">
        <v>26</v>
      </c>
      <c r="L7402" s="207" t="s">
        <v>828</v>
      </c>
      <c r="M7402" s="208" t="s">
        <v>1449</v>
      </c>
      <c r="N7402" s="209">
        <f t="shared" si="0"/>
        <v>2026</v>
      </c>
      <c r="O7402" s="210">
        <f t="shared" si="1"/>
        <v>2</v>
      </c>
      <c r="P7402" s="211" t="str">
        <f>IFERROR(VLOOKUP(F7402,연간집계!D:E,2,FALSE),"")</f>
        <v>PCMS_스탠다드캘린더</v>
      </c>
    </row>
    <row r="7403" spans="1:16" ht="15" customHeight="1">
      <c r="A7403" s="201">
        <v>46078.890682870369</v>
      </c>
      <c r="B7403" s="202">
        <v>46078</v>
      </c>
      <c r="C7403" s="203" t="s">
        <v>16418</v>
      </c>
      <c r="D7403" s="203" t="s">
        <v>11</v>
      </c>
      <c r="E7403" s="204" t="s">
        <v>16419</v>
      </c>
      <c r="F7403" s="49" t="s">
        <v>890</v>
      </c>
      <c r="G7403" s="203">
        <v>1</v>
      </c>
      <c r="H7403" s="203" t="s">
        <v>16420</v>
      </c>
      <c r="I7403" s="205" t="s">
        <v>1440</v>
      </c>
      <c r="J7403" s="208" t="s">
        <v>1664</v>
      </c>
      <c r="K7403" s="203">
        <v>60</v>
      </c>
      <c r="L7403" s="207" t="s">
        <v>827</v>
      </c>
      <c r="M7403" s="208" t="s">
        <v>5021</v>
      </c>
      <c r="N7403" s="209">
        <f t="shared" si="0"/>
        <v>2026</v>
      </c>
      <c r="O7403" s="210">
        <f t="shared" si="1"/>
        <v>2</v>
      </c>
      <c r="P7403" s="211" t="str">
        <f>IFERROR(VLOOKUP(F7403,연간집계!D:E,2,FALSE),"")</f>
        <v>메모리북</v>
      </c>
    </row>
    <row r="7404" spans="1:16" ht="15" customHeight="1">
      <c r="A7404" s="201">
        <v>46078.890694444446</v>
      </c>
      <c r="B7404" s="202">
        <v>46078</v>
      </c>
      <c r="C7404" s="203" t="s">
        <v>16421</v>
      </c>
      <c r="D7404" s="203" t="s">
        <v>11</v>
      </c>
      <c r="E7404" s="204" t="s">
        <v>16419</v>
      </c>
      <c r="F7404" s="49" t="s">
        <v>890</v>
      </c>
      <c r="G7404" s="203">
        <v>1</v>
      </c>
      <c r="H7404" s="203" t="s">
        <v>16420</v>
      </c>
      <c r="I7404" s="205" t="s">
        <v>1440</v>
      </c>
      <c r="J7404" s="208" t="s">
        <v>1881</v>
      </c>
      <c r="K7404" s="203">
        <v>60</v>
      </c>
      <c r="L7404" s="207" t="s">
        <v>827</v>
      </c>
      <c r="M7404" s="208" t="s">
        <v>5021</v>
      </c>
      <c r="N7404" s="209">
        <f t="shared" si="0"/>
        <v>2026</v>
      </c>
      <c r="O7404" s="210">
        <f t="shared" si="1"/>
        <v>2</v>
      </c>
      <c r="P7404" s="211" t="str">
        <f>IFERROR(VLOOKUP(F7404,연간집계!D:E,2,FALSE),"")</f>
        <v>메모리북</v>
      </c>
    </row>
    <row r="7405" spans="1:16" ht="15" customHeight="1">
      <c r="A7405" s="201">
        <v>46078.890706018516</v>
      </c>
      <c r="B7405" s="202">
        <v>46078</v>
      </c>
      <c r="C7405" s="203" t="s">
        <v>16422</v>
      </c>
      <c r="D7405" s="203" t="s">
        <v>11</v>
      </c>
      <c r="E7405" s="204" t="s">
        <v>16419</v>
      </c>
      <c r="F7405" s="49" t="s">
        <v>890</v>
      </c>
      <c r="G7405" s="203">
        <v>1</v>
      </c>
      <c r="H7405" s="203" t="s">
        <v>16420</v>
      </c>
      <c r="I7405" s="205" t="s">
        <v>1440</v>
      </c>
      <c r="J7405" s="208" t="s">
        <v>1881</v>
      </c>
      <c r="K7405" s="203">
        <v>60</v>
      </c>
      <c r="L7405" s="207" t="s">
        <v>827</v>
      </c>
      <c r="M7405" s="208" t="s">
        <v>5021</v>
      </c>
      <c r="N7405" s="209">
        <f t="shared" si="0"/>
        <v>2026</v>
      </c>
      <c r="O7405" s="210">
        <f t="shared" si="1"/>
        <v>2</v>
      </c>
      <c r="P7405" s="211" t="str">
        <f>IFERROR(VLOOKUP(F7405,연간집계!D:E,2,FALSE),"")</f>
        <v>메모리북</v>
      </c>
    </row>
    <row r="7406" spans="1:16" ht="15" customHeight="1">
      <c r="A7406" s="201">
        <v>46078.890717592592</v>
      </c>
      <c r="B7406" s="202">
        <v>46078</v>
      </c>
      <c r="C7406" s="203" t="s">
        <v>16423</v>
      </c>
      <c r="D7406" s="203" t="s">
        <v>11</v>
      </c>
      <c r="E7406" s="204" t="s">
        <v>16419</v>
      </c>
      <c r="F7406" s="49" t="s">
        <v>890</v>
      </c>
      <c r="G7406" s="203">
        <v>1</v>
      </c>
      <c r="H7406" s="203" t="s">
        <v>16420</v>
      </c>
      <c r="I7406" s="205" t="s">
        <v>1440</v>
      </c>
      <c r="J7406" s="208" t="s">
        <v>1881</v>
      </c>
      <c r="K7406" s="203">
        <v>60</v>
      </c>
      <c r="L7406" s="207" t="s">
        <v>827</v>
      </c>
      <c r="M7406" s="208" t="s">
        <v>5021</v>
      </c>
      <c r="N7406" s="209">
        <f t="shared" si="0"/>
        <v>2026</v>
      </c>
      <c r="O7406" s="210">
        <f t="shared" si="1"/>
        <v>2</v>
      </c>
      <c r="P7406" s="211" t="str">
        <f>IFERROR(VLOOKUP(F7406,연간집계!D:E,2,FALSE),"")</f>
        <v>메모리북</v>
      </c>
    </row>
    <row r="7407" spans="1:16" ht="15" customHeight="1">
      <c r="A7407" s="201">
        <v>46078.890729166669</v>
      </c>
      <c r="B7407" s="202">
        <v>46078</v>
      </c>
      <c r="C7407" s="203" t="s">
        <v>16424</v>
      </c>
      <c r="D7407" s="203" t="s">
        <v>11</v>
      </c>
      <c r="E7407" s="204" t="s">
        <v>16419</v>
      </c>
      <c r="F7407" s="49" t="s">
        <v>890</v>
      </c>
      <c r="G7407" s="203">
        <v>2</v>
      </c>
      <c r="H7407" s="203" t="s">
        <v>16420</v>
      </c>
      <c r="I7407" s="205" t="s">
        <v>1440</v>
      </c>
      <c r="J7407" s="208" t="s">
        <v>1881</v>
      </c>
      <c r="K7407" s="203">
        <v>62</v>
      </c>
      <c r="L7407" s="207" t="s">
        <v>827</v>
      </c>
      <c r="M7407" s="208" t="s">
        <v>5021</v>
      </c>
      <c r="N7407" s="209">
        <f t="shared" si="0"/>
        <v>2026</v>
      </c>
      <c r="O7407" s="210">
        <f t="shared" si="1"/>
        <v>2</v>
      </c>
      <c r="P7407" s="211" t="str">
        <f>IFERROR(VLOOKUP(F7407,연간집계!D:E,2,FALSE),"")</f>
        <v>메모리북</v>
      </c>
    </row>
    <row r="7408" spans="1:16" ht="15" customHeight="1">
      <c r="A7408" s="201">
        <v>46078.890740740739</v>
      </c>
      <c r="B7408" s="202">
        <v>46078</v>
      </c>
      <c r="C7408" s="203" t="s">
        <v>16425</v>
      </c>
      <c r="D7408" s="203" t="s">
        <v>11</v>
      </c>
      <c r="E7408" s="204" t="s">
        <v>16419</v>
      </c>
      <c r="F7408" s="49" t="s">
        <v>890</v>
      </c>
      <c r="G7408" s="203">
        <v>1</v>
      </c>
      <c r="H7408" s="203" t="s">
        <v>16420</v>
      </c>
      <c r="I7408" s="205" t="s">
        <v>1440</v>
      </c>
      <c r="J7408" s="208" t="s">
        <v>1881</v>
      </c>
      <c r="K7408" s="203">
        <v>60</v>
      </c>
      <c r="L7408" s="207" t="s">
        <v>827</v>
      </c>
      <c r="M7408" s="208" t="s">
        <v>5021</v>
      </c>
      <c r="N7408" s="209">
        <f t="shared" si="0"/>
        <v>2026</v>
      </c>
      <c r="O7408" s="210">
        <f t="shared" si="1"/>
        <v>2</v>
      </c>
      <c r="P7408" s="211" t="str">
        <f>IFERROR(VLOOKUP(F7408,연간집계!D:E,2,FALSE),"")</f>
        <v>메모리북</v>
      </c>
    </row>
    <row r="7409" spans="1:16" ht="15" customHeight="1">
      <c r="A7409" s="201">
        <v>46078.890752314815</v>
      </c>
      <c r="B7409" s="202">
        <v>46078</v>
      </c>
      <c r="C7409" s="203" t="s">
        <v>16426</v>
      </c>
      <c r="D7409" s="203" t="s">
        <v>11</v>
      </c>
      <c r="E7409" s="204" t="s">
        <v>16419</v>
      </c>
      <c r="F7409" s="49" t="s">
        <v>890</v>
      </c>
      <c r="G7409" s="203">
        <v>1</v>
      </c>
      <c r="H7409" s="203" t="s">
        <v>16420</v>
      </c>
      <c r="I7409" s="205" t="s">
        <v>1440</v>
      </c>
      <c r="J7409" s="208" t="s">
        <v>1881</v>
      </c>
      <c r="K7409" s="203">
        <v>60</v>
      </c>
      <c r="L7409" s="207" t="s">
        <v>827</v>
      </c>
      <c r="M7409" s="208" t="s">
        <v>5021</v>
      </c>
      <c r="N7409" s="209">
        <f t="shared" si="0"/>
        <v>2026</v>
      </c>
      <c r="O7409" s="210">
        <f t="shared" si="1"/>
        <v>2</v>
      </c>
      <c r="P7409" s="211" t="str">
        <f>IFERROR(VLOOKUP(F7409,연간집계!D:E,2,FALSE),"")</f>
        <v>메모리북</v>
      </c>
    </row>
    <row r="7410" spans="1:16" ht="15" customHeight="1">
      <c r="A7410" s="201">
        <v>46078.908391203702</v>
      </c>
      <c r="B7410" s="202">
        <v>46078</v>
      </c>
      <c r="C7410" s="203" t="s">
        <v>16427</v>
      </c>
      <c r="D7410" s="203" t="s">
        <v>11</v>
      </c>
      <c r="E7410" s="204" t="s">
        <v>16428</v>
      </c>
      <c r="F7410" s="49" t="s">
        <v>854</v>
      </c>
      <c r="G7410" s="203">
        <v>1</v>
      </c>
      <c r="H7410" s="203" t="s">
        <v>16429</v>
      </c>
      <c r="I7410" s="205" t="s">
        <v>1440</v>
      </c>
      <c r="J7410" s="208"/>
      <c r="K7410" s="203">
        <v>24</v>
      </c>
      <c r="L7410" s="207" t="s">
        <v>827</v>
      </c>
      <c r="M7410" s="208" t="s">
        <v>1493</v>
      </c>
      <c r="N7410" s="209">
        <f t="shared" si="0"/>
        <v>2026</v>
      </c>
      <c r="O7410" s="210">
        <f t="shared" si="1"/>
        <v>2</v>
      </c>
      <c r="P7410" s="211" t="str">
        <f>IFERROR(VLOOKUP(F7410,연간집계!D:E,2,FALSE),"")</f>
        <v>스탠다드 포토북 8*8 (소프트/유광)</v>
      </c>
    </row>
    <row r="7411" spans="1:16" ht="15" customHeight="1">
      <c r="A7411" s="201">
        <v>46078.911354166667</v>
      </c>
      <c r="B7411" s="202">
        <v>46078</v>
      </c>
      <c r="C7411" s="203" t="s">
        <v>16430</v>
      </c>
      <c r="D7411" s="203" t="s">
        <v>11</v>
      </c>
      <c r="E7411" s="204" t="s">
        <v>16431</v>
      </c>
      <c r="F7411" s="49" t="s">
        <v>854</v>
      </c>
      <c r="G7411" s="203">
        <v>1</v>
      </c>
      <c r="H7411" s="203" t="s">
        <v>16429</v>
      </c>
      <c r="I7411" s="205" t="s">
        <v>1440</v>
      </c>
      <c r="J7411" s="208"/>
      <c r="K7411" s="203">
        <v>24</v>
      </c>
      <c r="L7411" s="207" t="s">
        <v>827</v>
      </c>
      <c r="M7411" s="208" t="s">
        <v>1436</v>
      </c>
      <c r="N7411" s="209">
        <f t="shared" si="0"/>
        <v>2026</v>
      </c>
      <c r="O7411" s="210">
        <f t="shared" si="1"/>
        <v>2</v>
      </c>
      <c r="P7411" s="211" t="str">
        <f>IFERROR(VLOOKUP(F7411,연간집계!D:E,2,FALSE),"")</f>
        <v>스탠다드 포토북 8*8 (소프트/유광)</v>
      </c>
    </row>
    <row r="7412" spans="1:16" ht="15" customHeight="1">
      <c r="A7412" s="201">
        <v>46078.917256944442</v>
      </c>
      <c r="B7412" s="202">
        <v>46078</v>
      </c>
      <c r="C7412" s="203" t="s">
        <v>16432</v>
      </c>
      <c r="D7412" s="203" t="s">
        <v>11</v>
      </c>
      <c r="E7412" s="204" t="s">
        <v>16433</v>
      </c>
      <c r="F7412" s="49" t="s">
        <v>890</v>
      </c>
      <c r="G7412" s="203">
        <v>1</v>
      </c>
      <c r="H7412" s="203" t="s">
        <v>16434</v>
      </c>
      <c r="I7412" s="205" t="s">
        <v>1506</v>
      </c>
      <c r="J7412" s="208" t="s">
        <v>2810</v>
      </c>
      <c r="K7412" s="203">
        <v>48</v>
      </c>
      <c r="L7412" s="207" t="s">
        <v>827</v>
      </c>
      <c r="M7412" s="208" t="s">
        <v>1481</v>
      </c>
      <c r="N7412" s="209">
        <f t="shared" si="0"/>
        <v>2026</v>
      </c>
      <c r="O7412" s="210">
        <f t="shared" si="1"/>
        <v>2</v>
      </c>
      <c r="P7412" s="211" t="str">
        <f>IFERROR(VLOOKUP(F7412,연간집계!D:E,2,FALSE),"")</f>
        <v>메모리북</v>
      </c>
    </row>
    <row r="7413" spans="1:16" ht="15" customHeight="1">
      <c r="A7413" s="201">
        <v>46078.926099537035</v>
      </c>
      <c r="B7413" s="202">
        <v>46078</v>
      </c>
      <c r="C7413" s="203" t="s">
        <v>16435</v>
      </c>
      <c r="D7413" s="203" t="s">
        <v>11</v>
      </c>
      <c r="E7413" s="204" t="s">
        <v>16436</v>
      </c>
      <c r="F7413" s="49" t="s">
        <v>867</v>
      </c>
      <c r="G7413" s="203">
        <v>1</v>
      </c>
      <c r="H7413" s="203" t="s">
        <v>16437</v>
      </c>
      <c r="I7413" s="205" t="s">
        <v>1440</v>
      </c>
      <c r="J7413" s="208"/>
      <c r="K7413" s="203">
        <v>24</v>
      </c>
      <c r="L7413" s="207" t="s">
        <v>827</v>
      </c>
      <c r="M7413" s="208" t="s">
        <v>1436</v>
      </c>
      <c r="N7413" s="209">
        <f t="shared" si="0"/>
        <v>2026</v>
      </c>
      <c r="O7413" s="210">
        <f t="shared" si="1"/>
        <v>2</v>
      </c>
      <c r="P7413" s="211" t="str">
        <f>IFERROR(VLOOKUP(F7413,연간집계!D:E,2,FALSE),"")</f>
        <v>스탠다드 포토북 8*6 (하드/유광)</v>
      </c>
    </row>
    <row r="7414" spans="1:16" ht="15" customHeight="1">
      <c r="A7414" s="201">
        <v>46078.926111111112</v>
      </c>
      <c r="B7414" s="202">
        <v>46078</v>
      </c>
      <c r="C7414" s="203" t="s">
        <v>16438</v>
      </c>
      <c r="D7414" s="203" t="s">
        <v>11</v>
      </c>
      <c r="E7414" s="204" t="s">
        <v>16439</v>
      </c>
      <c r="F7414" s="49" t="s">
        <v>847</v>
      </c>
      <c r="G7414" s="203">
        <v>3</v>
      </c>
      <c r="H7414" s="203" t="s">
        <v>16440</v>
      </c>
      <c r="I7414" s="205" t="s">
        <v>1440</v>
      </c>
      <c r="J7414" s="208"/>
      <c r="K7414" s="203">
        <v>24</v>
      </c>
      <c r="L7414" s="207" t="s">
        <v>827</v>
      </c>
      <c r="M7414" s="208" t="s">
        <v>1449</v>
      </c>
      <c r="N7414" s="209">
        <f t="shared" si="0"/>
        <v>2026</v>
      </c>
      <c r="O7414" s="210">
        <f t="shared" si="1"/>
        <v>2</v>
      </c>
      <c r="P7414" s="211" t="str">
        <f>IFERROR(VLOOKUP(F7414,연간집계!D:E,2,FALSE),"")</f>
        <v>스탠다드 포토북 8*11 (하드/무광)</v>
      </c>
    </row>
    <row r="7415" spans="1:16" ht="15" customHeight="1">
      <c r="A7415" s="201">
        <v>46079.017430555556</v>
      </c>
      <c r="B7415" s="202">
        <v>46079</v>
      </c>
      <c r="C7415" s="203" t="s">
        <v>16441</v>
      </c>
      <c r="D7415" s="203" t="s">
        <v>11</v>
      </c>
      <c r="E7415" s="204" t="s">
        <v>16442</v>
      </c>
      <c r="F7415" s="49" t="s">
        <v>1247</v>
      </c>
      <c r="G7415" s="203">
        <v>1</v>
      </c>
      <c r="H7415" s="203" t="s">
        <v>4444</v>
      </c>
      <c r="I7415" s="205" t="s">
        <v>1440</v>
      </c>
      <c r="J7415" s="208"/>
      <c r="K7415" s="203">
        <v>24</v>
      </c>
      <c r="L7415" s="207" t="s">
        <v>828</v>
      </c>
      <c r="M7415" s="208" t="s">
        <v>1436</v>
      </c>
      <c r="N7415" s="209">
        <f t="shared" si="0"/>
        <v>2026</v>
      </c>
      <c r="O7415" s="210">
        <f t="shared" si="1"/>
        <v>2</v>
      </c>
      <c r="P7415" s="211" t="str">
        <f>IFERROR(VLOOKUP(F7415,연간집계!D:E,2,FALSE),"")</f>
        <v>모바일 포토북 197 (여행)</v>
      </c>
    </row>
    <row r="7416" spans="1:16" ht="15" customHeight="1">
      <c r="A7416" s="201">
        <v>46079.026296296295</v>
      </c>
      <c r="B7416" s="202">
        <v>46079</v>
      </c>
      <c r="C7416" s="203" t="s">
        <v>16443</v>
      </c>
      <c r="D7416" s="203" t="s">
        <v>11</v>
      </c>
      <c r="E7416" s="204" t="s">
        <v>16444</v>
      </c>
      <c r="F7416" s="49" t="s">
        <v>1243</v>
      </c>
      <c r="G7416" s="203">
        <v>1</v>
      </c>
      <c r="H7416" s="203" t="s">
        <v>2157</v>
      </c>
      <c r="I7416" s="205" t="s">
        <v>1556</v>
      </c>
      <c r="J7416" s="208"/>
      <c r="K7416" s="203">
        <v>24</v>
      </c>
      <c r="L7416" s="207" t="s">
        <v>828</v>
      </c>
      <c r="M7416" s="208" t="s">
        <v>1436</v>
      </c>
      <c r="N7416" s="209">
        <f t="shared" si="0"/>
        <v>2026</v>
      </c>
      <c r="O7416" s="210">
        <f t="shared" si="1"/>
        <v>2</v>
      </c>
      <c r="P7416" s="211" t="str">
        <f>IFERROR(VLOOKUP(F7416,연간집계!D:E,2,FALSE),"")</f>
        <v>모바일 포토북 150 (여행)</v>
      </c>
    </row>
    <row r="7417" spans="1:16" ht="15" customHeight="1">
      <c r="A7417" s="201">
        <v>46079.035162037035</v>
      </c>
      <c r="B7417" s="202">
        <v>46079</v>
      </c>
      <c r="C7417" s="203" t="s">
        <v>16445</v>
      </c>
      <c r="D7417" s="203" t="s">
        <v>11</v>
      </c>
      <c r="E7417" s="204" t="s">
        <v>16446</v>
      </c>
      <c r="F7417" s="49" t="s">
        <v>1056</v>
      </c>
      <c r="G7417" s="203">
        <v>1</v>
      </c>
      <c r="H7417" s="203" t="s">
        <v>16447</v>
      </c>
      <c r="I7417" s="205" t="s">
        <v>2661</v>
      </c>
      <c r="J7417" s="208"/>
      <c r="K7417" s="203">
        <v>160</v>
      </c>
      <c r="L7417" s="207" t="s">
        <v>827</v>
      </c>
      <c r="M7417" s="208" t="s">
        <v>1471</v>
      </c>
      <c r="N7417" s="209">
        <f t="shared" si="0"/>
        <v>2026</v>
      </c>
      <c r="O7417" s="210">
        <f t="shared" si="1"/>
        <v>2</v>
      </c>
      <c r="P7417" s="211" t="str">
        <f>IFERROR(VLOOKUP(F7417,연간집계!D:E,2,FALSE),"")</f>
        <v>프리북 150 (소프트)</v>
      </c>
    </row>
    <row r="7418" spans="1:16" ht="15" customHeight="1">
      <c r="A7418" s="201">
        <v>46079.382905092592</v>
      </c>
      <c r="B7418" s="202">
        <v>46079</v>
      </c>
      <c r="C7418" s="203" t="s">
        <v>16448</v>
      </c>
      <c r="D7418" s="203" t="s">
        <v>11</v>
      </c>
      <c r="E7418" s="204" t="s">
        <v>16449</v>
      </c>
      <c r="F7418" s="49" t="s">
        <v>1228</v>
      </c>
      <c r="G7418" s="203">
        <v>1</v>
      </c>
      <c r="H7418" s="203" t="s">
        <v>16041</v>
      </c>
      <c r="I7418" s="205" t="s">
        <v>1440</v>
      </c>
      <c r="J7418" s="208" t="s">
        <v>1444</v>
      </c>
      <c r="K7418" s="203">
        <v>10</v>
      </c>
      <c r="L7418" s="207" t="s">
        <v>827</v>
      </c>
      <c r="M7418" s="208" t="s">
        <v>1460</v>
      </c>
      <c r="N7418" s="209">
        <f t="shared" si="0"/>
        <v>2026</v>
      </c>
      <c r="O7418" s="210">
        <f t="shared" si="1"/>
        <v>2</v>
      </c>
      <c r="P7418" s="211" t="str">
        <f>IFERROR(VLOOKUP(F7418,연간집계!D:E,2,FALSE),"")</f>
        <v>셀프스튜디오앨범 12*12</v>
      </c>
    </row>
    <row r="7419" spans="1:16" ht="15" customHeight="1">
      <c r="A7419" s="201">
        <v>46079.484375</v>
      </c>
      <c r="B7419" s="202">
        <v>46079</v>
      </c>
      <c r="C7419" s="203" t="s">
        <v>16450</v>
      </c>
      <c r="D7419" s="203" t="s">
        <v>11</v>
      </c>
      <c r="E7419" s="204" t="s">
        <v>16451</v>
      </c>
      <c r="F7419" s="49" t="s">
        <v>1383</v>
      </c>
      <c r="G7419" s="203">
        <v>1</v>
      </c>
      <c r="H7419" s="203" t="s">
        <v>16452</v>
      </c>
      <c r="I7419" s="205" t="s">
        <v>7085</v>
      </c>
      <c r="J7419" s="208"/>
      <c r="K7419" s="203">
        <v>2</v>
      </c>
      <c r="L7419" s="207" t="s">
        <v>828</v>
      </c>
      <c r="M7419" s="208" t="s">
        <v>1449</v>
      </c>
      <c r="N7419" s="209">
        <f t="shared" si="0"/>
        <v>2026</v>
      </c>
      <c r="O7419" s="210">
        <f t="shared" si="1"/>
        <v>2</v>
      </c>
      <c r="P7419" s="211" t="str">
        <f>IFERROR(VLOOKUP(F7419,연간집계!D:E,2,FALSE),"")</f>
        <v>오늘필름 (무광)</v>
      </c>
    </row>
    <row r="7420" spans="1:16" ht="15" customHeight="1">
      <c r="A7420" s="201">
        <v>46079.484386574077</v>
      </c>
      <c r="B7420" s="202">
        <v>46079</v>
      </c>
      <c r="C7420" s="203" t="s">
        <v>16453</v>
      </c>
      <c r="D7420" s="203" t="s">
        <v>11</v>
      </c>
      <c r="E7420" s="204" t="s">
        <v>16451</v>
      </c>
      <c r="F7420" s="49" t="s">
        <v>1383</v>
      </c>
      <c r="G7420" s="203">
        <v>1</v>
      </c>
      <c r="H7420" s="203" t="s">
        <v>16452</v>
      </c>
      <c r="I7420" s="205" t="s">
        <v>7085</v>
      </c>
      <c r="J7420" s="208"/>
      <c r="K7420" s="203">
        <v>2</v>
      </c>
      <c r="L7420" s="207" t="s">
        <v>828</v>
      </c>
      <c r="M7420" s="208" t="s">
        <v>1449</v>
      </c>
      <c r="N7420" s="209">
        <f t="shared" si="0"/>
        <v>2026</v>
      </c>
      <c r="O7420" s="210">
        <f t="shared" si="1"/>
        <v>2</v>
      </c>
      <c r="P7420" s="211" t="str">
        <f>IFERROR(VLOOKUP(F7420,연간집계!D:E,2,FALSE),"")</f>
        <v>오늘필름 (무광)</v>
      </c>
    </row>
    <row r="7421" spans="1:16" ht="15" customHeight="1">
      <c r="A7421" s="201">
        <v>46079.555856481478</v>
      </c>
      <c r="B7421" s="202">
        <v>46079</v>
      </c>
      <c r="C7421" s="203" t="s">
        <v>16454</v>
      </c>
      <c r="D7421" s="203" t="s">
        <v>11</v>
      </c>
      <c r="E7421" s="204" t="s">
        <v>16455</v>
      </c>
      <c r="F7421" s="49" t="s">
        <v>843</v>
      </c>
      <c r="G7421" s="203">
        <v>1</v>
      </c>
      <c r="H7421" s="203" t="s">
        <v>3704</v>
      </c>
      <c r="I7421" s="205" t="s">
        <v>2297</v>
      </c>
      <c r="J7421" s="208"/>
      <c r="K7421" s="203">
        <v>62</v>
      </c>
      <c r="L7421" s="207" t="s">
        <v>827</v>
      </c>
      <c r="M7421" s="208" t="s">
        <v>1436</v>
      </c>
      <c r="N7421" s="209">
        <f t="shared" si="0"/>
        <v>2026</v>
      </c>
      <c r="O7421" s="210">
        <f t="shared" si="1"/>
        <v>2</v>
      </c>
      <c r="P7421" s="211" t="str">
        <f>IFERROR(VLOOKUP(F7421,연간집계!D:E,2,FALSE),"")</f>
        <v>스탠다드 포토북 8*11 (소프트/무광)</v>
      </c>
    </row>
    <row r="7422" spans="1:16" ht="15" customHeight="1">
      <c r="A7422" s="201">
        <v>46079.579571759263</v>
      </c>
      <c r="B7422" s="202">
        <v>46079</v>
      </c>
      <c r="C7422" s="203" t="s">
        <v>16456</v>
      </c>
      <c r="D7422" s="203" t="s">
        <v>11</v>
      </c>
      <c r="E7422" s="204" t="s">
        <v>16457</v>
      </c>
      <c r="F7422" s="49" t="s">
        <v>838</v>
      </c>
      <c r="G7422" s="203">
        <v>1</v>
      </c>
      <c r="H7422" s="203" t="s">
        <v>16458</v>
      </c>
      <c r="I7422" s="205" t="s">
        <v>1440</v>
      </c>
      <c r="J7422" s="208"/>
      <c r="K7422" s="203">
        <v>24</v>
      </c>
      <c r="L7422" s="207" t="s">
        <v>827</v>
      </c>
      <c r="M7422" s="208" t="s">
        <v>1645</v>
      </c>
      <c r="N7422" s="209">
        <f t="shared" si="0"/>
        <v>2026</v>
      </c>
      <c r="O7422" s="210">
        <f t="shared" si="1"/>
        <v>2</v>
      </c>
      <c r="P7422" s="211" t="str">
        <f>IFERROR(VLOOKUP(F7422,연간집계!D:E,2,FALSE),"")</f>
        <v>스탠다드 포토북 6*8 (하드/무광)</v>
      </c>
    </row>
    <row r="7423" spans="1:16" ht="15" customHeight="1">
      <c r="A7423" s="201">
        <v>46079.603368055556</v>
      </c>
      <c r="B7423" s="202">
        <v>46079</v>
      </c>
      <c r="C7423" s="203" t="s">
        <v>16459</v>
      </c>
      <c r="D7423" s="203" t="s">
        <v>11</v>
      </c>
      <c r="E7423" s="204" t="s">
        <v>16460</v>
      </c>
      <c r="F7423" s="49" t="s">
        <v>876</v>
      </c>
      <c r="G7423" s="203">
        <v>1</v>
      </c>
      <c r="H7423" s="203" t="s">
        <v>16461</v>
      </c>
      <c r="I7423" s="205" t="s">
        <v>1453</v>
      </c>
      <c r="J7423" s="208"/>
      <c r="K7423" s="203">
        <v>24</v>
      </c>
      <c r="L7423" s="207" t="s">
        <v>827</v>
      </c>
      <c r="M7423" s="208" t="s">
        <v>1436</v>
      </c>
      <c r="N7423" s="209">
        <f t="shared" si="0"/>
        <v>2026</v>
      </c>
      <c r="O7423" s="210">
        <f t="shared" si="1"/>
        <v>2</v>
      </c>
      <c r="P7423" s="211" t="str">
        <f>IFERROR(VLOOKUP(F7423,연간집계!D:E,2,FALSE),"")</f>
        <v>스탠다드 포토북 11*8 (하드/유광)</v>
      </c>
    </row>
    <row r="7424" spans="1:16" ht="15" customHeight="1">
      <c r="A7424" s="201">
        <v>46079.606400462966</v>
      </c>
      <c r="B7424" s="202">
        <v>46079</v>
      </c>
      <c r="C7424" s="203" t="s">
        <v>16462</v>
      </c>
      <c r="D7424" s="203" t="s">
        <v>11</v>
      </c>
      <c r="E7424" s="204" t="s">
        <v>16463</v>
      </c>
      <c r="F7424" s="49" t="s">
        <v>880</v>
      </c>
      <c r="G7424" s="203">
        <v>7</v>
      </c>
      <c r="H7424" s="203" t="s">
        <v>16464</v>
      </c>
      <c r="I7424" s="205" t="s">
        <v>1440</v>
      </c>
      <c r="J7424" s="208" t="s">
        <v>8303</v>
      </c>
      <c r="K7424" s="203">
        <v>58</v>
      </c>
      <c r="L7424" s="207" t="s">
        <v>827</v>
      </c>
      <c r="M7424" s="208" t="s">
        <v>1493</v>
      </c>
      <c r="N7424" s="209">
        <f t="shared" si="0"/>
        <v>2026</v>
      </c>
      <c r="O7424" s="210">
        <f t="shared" si="1"/>
        <v>2</v>
      </c>
      <c r="P7424" s="211" t="str">
        <f>IFERROR(VLOOKUP(F7424,연간집계!D:E,2,FALSE),"")</f>
        <v>레코드북 150</v>
      </c>
    </row>
    <row r="7425" spans="1:16" ht="15" customHeight="1">
      <c r="A7425" s="201">
        <v>46079.707280092596</v>
      </c>
      <c r="B7425" s="202">
        <v>46079</v>
      </c>
      <c r="C7425" s="203" t="s">
        <v>16465</v>
      </c>
      <c r="D7425" s="203" t="s">
        <v>11</v>
      </c>
      <c r="E7425" s="204" t="s">
        <v>16466</v>
      </c>
      <c r="F7425" s="49" t="s">
        <v>1296</v>
      </c>
      <c r="G7425" s="203">
        <v>7</v>
      </c>
      <c r="H7425" s="203" t="s">
        <v>16467</v>
      </c>
      <c r="I7425" s="205" t="s">
        <v>5442</v>
      </c>
      <c r="J7425" s="208"/>
      <c r="K7425" s="203">
        <v>26</v>
      </c>
      <c r="L7425" s="207" t="s">
        <v>827</v>
      </c>
      <c r="M7425" s="208" t="s">
        <v>1471</v>
      </c>
      <c r="N7425" s="209">
        <f t="shared" si="0"/>
        <v>2026</v>
      </c>
      <c r="O7425" s="210">
        <f t="shared" si="1"/>
        <v>2</v>
      </c>
      <c r="P7425" s="211" t="str">
        <f>IFERROR(VLOOKUP(F7425,연간집계!D:E,2,FALSE),"")</f>
        <v>PCMS_벽걸이2단캘린더</v>
      </c>
    </row>
    <row r="7426" spans="1:16" ht="15" customHeight="1">
      <c r="A7426" s="201">
        <v>46079.758032407408</v>
      </c>
      <c r="B7426" s="202">
        <v>46079</v>
      </c>
      <c r="C7426" s="203" t="s">
        <v>16468</v>
      </c>
      <c r="D7426" s="203" t="s">
        <v>11</v>
      </c>
      <c r="E7426" s="204" t="s">
        <v>16469</v>
      </c>
      <c r="F7426" s="49" t="s">
        <v>18</v>
      </c>
      <c r="G7426" s="203">
        <v>1</v>
      </c>
      <c r="H7426" s="203" t="s">
        <v>16120</v>
      </c>
      <c r="I7426" s="205" t="s">
        <v>1440</v>
      </c>
      <c r="J7426" s="208"/>
      <c r="K7426" s="203">
        <v>60</v>
      </c>
      <c r="L7426" s="207" t="s">
        <v>827</v>
      </c>
      <c r="M7426" s="208" t="s">
        <v>1425</v>
      </c>
      <c r="N7426" s="209">
        <f t="shared" si="0"/>
        <v>2026</v>
      </c>
      <c r="O7426" s="210">
        <f t="shared" si="1"/>
        <v>2</v>
      </c>
      <c r="P7426" s="211" t="str">
        <f>IFERROR(VLOOKUP(F7426,연간집계!D:E,2,FALSE),"")</f>
        <v>포토그랩스 276</v>
      </c>
    </row>
    <row r="7427" spans="1:16" ht="15" customHeight="1">
      <c r="A7427" s="201">
        <v>46079.847384259258</v>
      </c>
      <c r="B7427" s="202">
        <v>46079</v>
      </c>
      <c r="C7427" s="203" t="s">
        <v>16470</v>
      </c>
      <c r="D7427" s="203" t="s">
        <v>11</v>
      </c>
      <c r="E7427" s="204" t="s">
        <v>16471</v>
      </c>
      <c r="F7427" s="49" t="s">
        <v>1304</v>
      </c>
      <c r="G7427" s="203">
        <v>1</v>
      </c>
      <c r="H7427" s="203" t="s">
        <v>15736</v>
      </c>
      <c r="I7427" s="205" t="s">
        <v>4027</v>
      </c>
      <c r="J7427" s="208" t="s">
        <v>1850</v>
      </c>
      <c r="K7427" s="203">
        <v>1</v>
      </c>
      <c r="L7427" s="207" t="s">
        <v>827</v>
      </c>
      <c r="M7427" s="208" t="s">
        <v>1645</v>
      </c>
      <c r="N7427" s="209">
        <f t="shared" si="0"/>
        <v>2026</v>
      </c>
      <c r="O7427" s="210">
        <f t="shared" si="1"/>
        <v>2</v>
      </c>
      <c r="P7427" s="211" t="str">
        <f>IFERROR(VLOOKUP(F7427,연간집계!D:E,2,FALSE),"")</f>
        <v>PCMS_우드스탠드아크릴액자</v>
      </c>
    </row>
    <row r="7428" spans="1:16" ht="15" customHeight="1">
      <c r="A7428" s="201">
        <v>46079.868125000001</v>
      </c>
      <c r="B7428" s="202">
        <v>46079</v>
      </c>
      <c r="C7428" s="203" t="s">
        <v>16472</v>
      </c>
      <c r="D7428" s="203" t="s">
        <v>11</v>
      </c>
      <c r="E7428" s="204" t="s">
        <v>16473</v>
      </c>
      <c r="F7428" s="49" t="s">
        <v>887</v>
      </c>
      <c r="G7428" s="203">
        <v>1</v>
      </c>
      <c r="H7428" s="203" t="s">
        <v>16474</v>
      </c>
      <c r="I7428" s="205" t="s">
        <v>1440</v>
      </c>
      <c r="J7428" s="208"/>
      <c r="K7428" s="203">
        <v>62</v>
      </c>
      <c r="L7428" s="207" t="s">
        <v>827</v>
      </c>
      <c r="M7428" s="208" t="s">
        <v>1436</v>
      </c>
      <c r="N7428" s="209">
        <f t="shared" si="0"/>
        <v>2026</v>
      </c>
      <c r="O7428" s="210">
        <f t="shared" si="1"/>
        <v>2</v>
      </c>
      <c r="P7428" s="211" t="str">
        <f>IFERROR(VLOOKUP(F7428,연간집계!D:E,2,FALSE),"")</f>
        <v>마이트립북 198</v>
      </c>
    </row>
    <row r="7429" spans="1:16" ht="15" customHeight="1">
      <c r="A7429" s="201">
        <v>46079.877002314817</v>
      </c>
      <c r="B7429" s="202">
        <v>46079</v>
      </c>
      <c r="C7429" s="203" t="s">
        <v>16475</v>
      </c>
      <c r="D7429" s="203" t="s">
        <v>11</v>
      </c>
      <c r="E7429" s="204" t="s">
        <v>16476</v>
      </c>
      <c r="F7429" s="49" t="s">
        <v>1056</v>
      </c>
      <c r="G7429" s="203">
        <v>1</v>
      </c>
      <c r="H7429" s="203" t="s">
        <v>16252</v>
      </c>
      <c r="I7429" s="205" t="s">
        <v>2283</v>
      </c>
      <c r="J7429" s="208"/>
      <c r="K7429" s="203">
        <v>160</v>
      </c>
      <c r="L7429" s="207" t="s">
        <v>827</v>
      </c>
      <c r="M7429" s="208" t="s">
        <v>1629</v>
      </c>
      <c r="N7429" s="209">
        <f t="shared" si="0"/>
        <v>2026</v>
      </c>
      <c r="O7429" s="210">
        <f t="shared" si="1"/>
        <v>2</v>
      </c>
      <c r="P7429" s="211" t="str">
        <f>IFERROR(VLOOKUP(F7429,연간집계!D:E,2,FALSE),"")</f>
        <v>프리북 150 (소프트)</v>
      </c>
    </row>
    <row r="7430" spans="1:16" ht="15" customHeight="1">
      <c r="A7430" s="201">
        <v>46079.900578703702</v>
      </c>
      <c r="B7430" s="202">
        <v>46079</v>
      </c>
      <c r="C7430" s="203" t="s">
        <v>16477</v>
      </c>
      <c r="D7430" s="203" t="s">
        <v>11</v>
      </c>
      <c r="E7430" s="204" t="s">
        <v>16478</v>
      </c>
      <c r="F7430" s="49" t="s">
        <v>849</v>
      </c>
      <c r="G7430" s="203">
        <v>1</v>
      </c>
      <c r="H7430" s="203" t="s">
        <v>16479</v>
      </c>
      <c r="I7430" s="205" t="s">
        <v>13839</v>
      </c>
      <c r="J7430" s="208"/>
      <c r="K7430" s="203">
        <v>26</v>
      </c>
      <c r="L7430" s="207" t="s">
        <v>827</v>
      </c>
      <c r="M7430" s="208" t="s">
        <v>2261</v>
      </c>
      <c r="N7430" s="209">
        <f t="shared" si="0"/>
        <v>2026</v>
      </c>
      <c r="O7430" s="210">
        <f t="shared" si="1"/>
        <v>2</v>
      </c>
      <c r="P7430" s="211" t="str">
        <f>IFERROR(VLOOKUP(F7430,연간집계!D:E,2,FALSE),"")</f>
        <v>스탠다드 포토북 8*11 (하드/유광)</v>
      </c>
    </row>
    <row r="7431" spans="1:16" ht="15" customHeight="1">
      <c r="A7431" s="201">
        <v>46079.900590277779</v>
      </c>
      <c r="B7431" s="202">
        <v>46079</v>
      </c>
      <c r="C7431" s="203" t="s">
        <v>16480</v>
      </c>
      <c r="D7431" s="203" t="s">
        <v>11</v>
      </c>
      <c r="E7431" s="204" t="s">
        <v>16478</v>
      </c>
      <c r="F7431" s="49" t="s">
        <v>849</v>
      </c>
      <c r="G7431" s="203">
        <v>1</v>
      </c>
      <c r="H7431" s="203" t="s">
        <v>16479</v>
      </c>
      <c r="I7431" s="205" t="s">
        <v>13839</v>
      </c>
      <c r="J7431" s="208"/>
      <c r="K7431" s="203">
        <v>26</v>
      </c>
      <c r="L7431" s="207" t="s">
        <v>827</v>
      </c>
      <c r="M7431" s="208" t="s">
        <v>2261</v>
      </c>
      <c r="N7431" s="209">
        <f t="shared" si="0"/>
        <v>2026</v>
      </c>
      <c r="O7431" s="210">
        <f t="shared" si="1"/>
        <v>2</v>
      </c>
      <c r="P7431" s="211" t="str">
        <f>IFERROR(VLOOKUP(F7431,연간집계!D:E,2,FALSE),"")</f>
        <v>스탠다드 포토북 8*11 (하드/유광)</v>
      </c>
    </row>
    <row r="7432" spans="1:16" ht="15" customHeight="1">
      <c r="A7432" s="201">
        <v>46079.900601851848</v>
      </c>
      <c r="B7432" s="202">
        <v>46079</v>
      </c>
      <c r="C7432" s="203" t="s">
        <v>16481</v>
      </c>
      <c r="D7432" s="203" t="s">
        <v>11</v>
      </c>
      <c r="E7432" s="204" t="s">
        <v>16478</v>
      </c>
      <c r="F7432" s="49" t="s">
        <v>849</v>
      </c>
      <c r="G7432" s="203">
        <v>1</v>
      </c>
      <c r="H7432" s="203" t="s">
        <v>16479</v>
      </c>
      <c r="I7432" s="205" t="s">
        <v>13839</v>
      </c>
      <c r="J7432" s="208"/>
      <c r="K7432" s="203">
        <v>26</v>
      </c>
      <c r="L7432" s="207" t="s">
        <v>827</v>
      </c>
      <c r="M7432" s="208" t="s">
        <v>2261</v>
      </c>
      <c r="N7432" s="209">
        <f t="shared" si="0"/>
        <v>2026</v>
      </c>
      <c r="O7432" s="210">
        <f t="shared" si="1"/>
        <v>2</v>
      </c>
      <c r="P7432" s="211" t="str">
        <f>IFERROR(VLOOKUP(F7432,연간집계!D:E,2,FALSE),"")</f>
        <v>스탠다드 포토북 8*11 (하드/유광)</v>
      </c>
    </row>
    <row r="7433" spans="1:16" ht="15" customHeight="1">
      <c r="A7433" s="201">
        <v>46079.906504629631</v>
      </c>
      <c r="B7433" s="202">
        <v>46079</v>
      </c>
      <c r="C7433" s="203" t="s">
        <v>16482</v>
      </c>
      <c r="D7433" s="203" t="s">
        <v>11</v>
      </c>
      <c r="E7433" s="204" t="s">
        <v>16483</v>
      </c>
      <c r="F7433" s="49" t="s">
        <v>1378</v>
      </c>
      <c r="G7433" s="203">
        <v>2</v>
      </c>
      <c r="H7433" s="203" t="s">
        <v>11802</v>
      </c>
      <c r="I7433" s="205" t="s">
        <v>16484</v>
      </c>
      <c r="J7433" s="208"/>
      <c r="K7433" s="203">
        <v>1</v>
      </c>
      <c r="L7433" s="207" t="s">
        <v>827</v>
      </c>
      <c r="M7433" s="208" t="s">
        <v>1658</v>
      </c>
      <c r="N7433" s="209">
        <f t="shared" si="0"/>
        <v>2026</v>
      </c>
      <c r="O7433" s="210">
        <f t="shared" si="1"/>
        <v>2</v>
      </c>
      <c r="P7433" s="211" t="str">
        <f>IFERROR(VLOOKUP(F7433,연간집계!D:E,2,FALSE),"")</f>
        <v>증명사진 (무광)</v>
      </c>
    </row>
    <row r="7434" spans="1:16" ht="15" customHeight="1">
      <c r="A7434" s="201">
        <v>46079.9065162037</v>
      </c>
      <c r="B7434" s="202">
        <v>46079</v>
      </c>
      <c r="C7434" s="203" t="s">
        <v>16485</v>
      </c>
      <c r="D7434" s="203" t="s">
        <v>11</v>
      </c>
      <c r="E7434" s="204" t="s">
        <v>16483</v>
      </c>
      <c r="F7434" s="49" t="s">
        <v>1378</v>
      </c>
      <c r="G7434" s="203">
        <v>3</v>
      </c>
      <c r="H7434" s="203" t="s">
        <v>11802</v>
      </c>
      <c r="I7434" s="205" t="s">
        <v>16484</v>
      </c>
      <c r="J7434" s="208"/>
      <c r="K7434" s="203">
        <v>1</v>
      </c>
      <c r="L7434" s="207" t="s">
        <v>827</v>
      </c>
      <c r="M7434" s="208" t="s">
        <v>1658</v>
      </c>
      <c r="N7434" s="209">
        <f t="shared" si="0"/>
        <v>2026</v>
      </c>
      <c r="O7434" s="210">
        <f t="shared" si="1"/>
        <v>2</v>
      </c>
      <c r="P7434" s="211" t="str">
        <f>IFERROR(VLOOKUP(F7434,연간집계!D:E,2,FALSE),"")</f>
        <v>증명사진 (무광)</v>
      </c>
    </row>
    <row r="7435" spans="1:16" ht="15" customHeight="1">
      <c r="A7435" s="201">
        <v>46079.995081018518</v>
      </c>
      <c r="B7435" s="202">
        <v>46079</v>
      </c>
      <c r="C7435" s="203" t="s">
        <v>16486</v>
      </c>
      <c r="D7435" s="203" t="s">
        <v>11</v>
      </c>
      <c r="E7435" s="204" t="s">
        <v>16487</v>
      </c>
      <c r="F7435" s="49" t="s">
        <v>1245</v>
      </c>
      <c r="G7435" s="203">
        <v>1</v>
      </c>
      <c r="H7435" s="203" t="s">
        <v>4814</v>
      </c>
      <c r="I7435" s="205" t="s">
        <v>1440</v>
      </c>
      <c r="J7435" s="208"/>
      <c r="K7435" s="203">
        <v>30</v>
      </c>
      <c r="L7435" s="207" t="s">
        <v>828</v>
      </c>
      <c r="M7435" s="208" t="s">
        <v>1436</v>
      </c>
      <c r="N7435" s="209">
        <f t="shared" si="0"/>
        <v>2026</v>
      </c>
      <c r="O7435" s="210">
        <f t="shared" si="1"/>
        <v>2</v>
      </c>
      <c r="P7435" s="211" t="str">
        <f>IFERROR(VLOOKUP(F7435,연간집계!D:E,2,FALSE),"")</f>
        <v>모바일 포토북 198 (여행)</v>
      </c>
    </row>
    <row r="7436" spans="1:16" ht="15" customHeight="1">
      <c r="A7436" s="201">
        <v>46080.065868055557</v>
      </c>
      <c r="B7436" s="202">
        <v>46080</v>
      </c>
      <c r="C7436" s="203" t="s">
        <v>16488</v>
      </c>
      <c r="D7436" s="203" t="s">
        <v>11</v>
      </c>
      <c r="E7436" s="204" t="s">
        <v>16489</v>
      </c>
      <c r="F7436" s="49" t="s">
        <v>887</v>
      </c>
      <c r="G7436" s="203">
        <v>2</v>
      </c>
      <c r="H7436" s="203" t="s">
        <v>8789</v>
      </c>
      <c r="I7436" s="205" t="s">
        <v>1440</v>
      </c>
      <c r="J7436" s="208"/>
      <c r="K7436" s="203">
        <v>68</v>
      </c>
      <c r="L7436" s="207" t="s">
        <v>827</v>
      </c>
      <c r="M7436" s="208" t="s">
        <v>1436</v>
      </c>
      <c r="N7436" s="209">
        <f t="shared" si="0"/>
        <v>2026</v>
      </c>
      <c r="O7436" s="210">
        <f t="shared" si="1"/>
        <v>2</v>
      </c>
      <c r="P7436" s="211" t="str">
        <f>IFERROR(VLOOKUP(F7436,연간집계!D:E,2,FALSE),"")</f>
        <v>마이트립북 198</v>
      </c>
    </row>
    <row r="7437" spans="1:16" ht="15" customHeight="1">
      <c r="A7437" s="201">
        <v>46080.065879629627</v>
      </c>
      <c r="B7437" s="202">
        <v>46080</v>
      </c>
      <c r="C7437" s="203" t="s">
        <v>16490</v>
      </c>
      <c r="D7437" s="203" t="s">
        <v>11</v>
      </c>
      <c r="E7437" s="204" t="s">
        <v>16489</v>
      </c>
      <c r="F7437" s="49" t="s">
        <v>882</v>
      </c>
      <c r="G7437" s="203">
        <v>1</v>
      </c>
      <c r="H7437" s="203" t="s">
        <v>8789</v>
      </c>
      <c r="I7437" s="205" t="s">
        <v>4726</v>
      </c>
      <c r="J7437" s="208" t="s">
        <v>10966</v>
      </c>
      <c r="K7437" s="203">
        <v>78</v>
      </c>
      <c r="L7437" s="207" t="s">
        <v>827</v>
      </c>
      <c r="M7437" s="208" t="s">
        <v>1436</v>
      </c>
      <c r="N7437" s="209">
        <f t="shared" si="0"/>
        <v>2026</v>
      </c>
      <c r="O7437" s="210">
        <f t="shared" si="1"/>
        <v>2</v>
      </c>
      <c r="P7437" s="211" t="str">
        <f>IFERROR(VLOOKUP(F7437,연간집계!D:E,2,FALSE),"")</f>
        <v>레코드북 198</v>
      </c>
    </row>
    <row r="7438" spans="1:16" ht="15" customHeight="1">
      <c r="A7438" s="201">
        <v>46080.101261574076</v>
      </c>
      <c r="B7438" s="202">
        <v>46080</v>
      </c>
      <c r="C7438" s="203" t="s">
        <v>16491</v>
      </c>
      <c r="D7438" s="203" t="s">
        <v>11</v>
      </c>
      <c r="E7438" s="204" t="s">
        <v>16492</v>
      </c>
      <c r="F7438" s="49" t="s">
        <v>838</v>
      </c>
      <c r="G7438" s="203">
        <v>3</v>
      </c>
      <c r="H7438" s="203" t="s">
        <v>2924</v>
      </c>
      <c r="I7438" s="205" t="s">
        <v>1440</v>
      </c>
      <c r="J7438" s="208"/>
      <c r="K7438" s="203">
        <v>54</v>
      </c>
      <c r="L7438" s="207" t="s">
        <v>827</v>
      </c>
      <c r="M7438" s="208" t="s">
        <v>1449</v>
      </c>
      <c r="N7438" s="209">
        <f t="shared" si="0"/>
        <v>2026</v>
      </c>
      <c r="O7438" s="210">
        <f t="shared" si="1"/>
        <v>2</v>
      </c>
      <c r="P7438" s="211" t="str">
        <f>IFERROR(VLOOKUP(F7438,연간집계!D:E,2,FALSE),"")</f>
        <v>스탠다드 포토북 6*8 (하드/무광)</v>
      </c>
    </row>
    <row r="7439" spans="1:16" ht="15" customHeight="1">
      <c r="A7439" s="201">
        <v>46080.428182870368</v>
      </c>
      <c r="B7439" s="202">
        <v>46080</v>
      </c>
      <c r="C7439" s="203" t="s">
        <v>16493</v>
      </c>
      <c r="D7439" s="203" t="s">
        <v>11</v>
      </c>
      <c r="E7439" s="204" t="s">
        <v>16494</v>
      </c>
      <c r="F7439" s="49" t="s">
        <v>1027</v>
      </c>
      <c r="G7439" s="203">
        <v>1</v>
      </c>
      <c r="H7439" s="203" t="s">
        <v>619</v>
      </c>
      <c r="I7439" s="208" t="s">
        <v>1455</v>
      </c>
      <c r="J7439" s="208" t="s">
        <v>1455</v>
      </c>
      <c r="K7439" s="203">
        <v>80</v>
      </c>
      <c r="L7439" s="207" t="s">
        <v>827</v>
      </c>
      <c r="M7439" s="208" t="s">
        <v>1493</v>
      </c>
      <c r="N7439" s="209">
        <f t="shared" si="0"/>
        <v>2026</v>
      </c>
      <c r="O7439" s="210">
        <f t="shared" si="1"/>
        <v>2</v>
      </c>
      <c r="P7439" s="211" t="str">
        <f>IFERROR(VLOOKUP(F7439,연간집계!D:E,2,FALSE),"")</f>
        <v>트래블북 198 (쿠션하드/78p)</v>
      </c>
    </row>
    <row r="7440" spans="1:16" ht="15" customHeight="1">
      <c r="A7440" s="201">
        <v>46080.443136574075</v>
      </c>
      <c r="B7440" s="202">
        <v>46080</v>
      </c>
      <c r="C7440" s="203" t="s">
        <v>16495</v>
      </c>
      <c r="D7440" s="203" t="s">
        <v>11</v>
      </c>
      <c r="E7440" s="204" t="s">
        <v>16496</v>
      </c>
      <c r="F7440" s="49" t="s">
        <v>1027</v>
      </c>
      <c r="G7440" s="203">
        <v>1</v>
      </c>
      <c r="H7440" s="203" t="s">
        <v>16497</v>
      </c>
      <c r="I7440" s="205" t="s">
        <v>1901</v>
      </c>
      <c r="J7440" s="208" t="s">
        <v>1545</v>
      </c>
      <c r="K7440" s="203">
        <v>80</v>
      </c>
      <c r="L7440" s="207" t="s">
        <v>827</v>
      </c>
      <c r="M7440" s="208" t="s">
        <v>1493</v>
      </c>
      <c r="N7440" s="209">
        <f t="shared" si="0"/>
        <v>2026</v>
      </c>
      <c r="O7440" s="210">
        <f t="shared" si="1"/>
        <v>2</v>
      </c>
      <c r="P7440" s="211" t="str">
        <f>IFERROR(VLOOKUP(F7440,연간집계!D:E,2,FALSE),"")</f>
        <v>트래블북 198 (쿠션하드/78p)</v>
      </c>
    </row>
    <row r="7441" spans="1:16" ht="15" customHeight="1">
      <c r="A7441" s="201">
        <v>46080.443182870367</v>
      </c>
      <c r="B7441" s="202">
        <v>46080</v>
      </c>
      <c r="C7441" s="203" t="s">
        <v>16498</v>
      </c>
      <c r="D7441" s="203" t="s">
        <v>11</v>
      </c>
      <c r="E7441" s="204" t="s">
        <v>16496</v>
      </c>
      <c r="F7441" s="49" t="s">
        <v>1027</v>
      </c>
      <c r="G7441" s="203">
        <v>1</v>
      </c>
      <c r="H7441" s="203" t="s">
        <v>16497</v>
      </c>
      <c r="I7441" s="205" t="s">
        <v>1901</v>
      </c>
      <c r="J7441" s="208" t="s">
        <v>1545</v>
      </c>
      <c r="K7441" s="203">
        <v>80</v>
      </c>
      <c r="L7441" s="207" t="s">
        <v>827</v>
      </c>
      <c r="M7441" s="208" t="s">
        <v>1493</v>
      </c>
      <c r="N7441" s="209">
        <f t="shared" si="0"/>
        <v>2026</v>
      </c>
      <c r="O7441" s="210">
        <f t="shared" si="1"/>
        <v>2</v>
      </c>
      <c r="P7441" s="211" t="str">
        <f>IFERROR(VLOOKUP(F7441,연간집계!D:E,2,FALSE),"")</f>
        <v>트래블북 198 (쿠션하드/78p)</v>
      </c>
    </row>
    <row r="7442" spans="1:16" ht="15" customHeight="1">
      <c r="A7442" s="201">
        <v>46080.490405092591</v>
      </c>
      <c r="B7442" s="202">
        <v>46080</v>
      </c>
      <c r="C7442" s="203" t="s">
        <v>16499</v>
      </c>
      <c r="D7442" s="203" t="s">
        <v>11</v>
      </c>
      <c r="E7442" s="204" t="s">
        <v>16500</v>
      </c>
      <c r="F7442" s="49" t="s">
        <v>834</v>
      </c>
      <c r="G7442" s="203">
        <v>2</v>
      </c>
      <c r="H7442" s="203" t="s">
        <v>16501</v>
      </c>
      <c r="I7442" s="205" t="s">
        <v>1440</v>
      </c>
      <c r="J7442" s="208"/>
      <c r="K7442" s="203">
        <v>24</v>
      </c>
      <c r="L7442" s="207" t="s">
        <v>827</v>
      </c>
      <c r="M7442" s="208" t="s">
        <v>1436</v>
      </c>
      <c r="N7442" s="209">
        <f t="shared" si="0"/>
        <v>2026</v>
      </c>
      <c r="O7442" s="210">
        <f t="shared" si="1"/>
        <v>2</v>
      </c>
      <c r="P7442" s="211" t="str">
        <f>IFERROR(VLOOKUP(F7442,연간집계!D:E,2,FALSE),"")</f>
        <v>스탠다드 포토북 6*8 (소프트/무광)</v>
      </c>
    </row>
    <row r="7443" spans="1:16" ht="15" customHeight="1">
      <c r="A7443" s="201">
        <v>46080.516886574071</v>
      </c>
      <c r="B7443" s="202">
        <v>46080</v>
      </c>
      <c r="C7443" s="203" t="s">
        <v>16502</v>
      </c>
      <c r="D7443" s="203" t="s">
        <v>11</v>
      </c>
      <c r="E7443" s="204" t="s">
        <v>16503</v>
      </c>
      <c r="F7443" s="49" t="s">
        <v>847</v>
      </c>
      <c r="G7443" s="203">
        <v>1</v>
      </c>
      <c r="H7443" s="203" t="s">
        <v>1929</v>
      </c>
      <c r="I7443" s="205" t="s">
        <v>1440</v>
      </c>
      <c r="J7443" s="208"/>
      <c r="K7443" s="203">
        <v>78</v>
      </c>
      <c r="L7443" s="207" t="s">
        <v>827</v>
      </c>
      <c r="M7443" s="208" t="s">
        <v>1436</v>
      </c>
      <c r="N7443" s="209">
        <f t="shared" si="0"/>
        <v>2026</v>
      </c>
      <c r="O7443" s="210">
        <f t="shared" si="1"/>
        <v>2</v>
      </c>
      <c r="P7443" s="211" t="str">
        <f>IFERROR(VLOOKUP(F7443,연간집계!D:E,2,FALSE),"")</f>
        <v>스탠다드 포토북 8*11 (하드/무광)</v>
      </c>
    </row>
    <row r="7444" spans="1:16" ht="15" customHeight="1">
      <c r="A7444" s="201">
        <v>46080.593425925923</v>
      </c>
      <c r="B7444" s="202">
        <v>46080</v>
      </c>
      <c r="C7444" s="203" t="s">
        <v>16504</v>
      </c>
      <c r="D7444" s="203" t="s">
        <v>11</v>
      </c>
      <c r="E7444" s="204" t="s">
        <v>16505</v>
      </c>
      <c r="F7444" s="49" t="s">
        <v>1204</v>
      </c>
      <c r="G7444" s="203">
        <v>1</v>
      </c>
      <c r="H7444" s="203" t="s">
        <v>812</v>
      </c>
      <c r="I7444" s="205" t="s">
        <v>7946</v>
      </c>
      <c r="J7444" s="208" t="s">
        <v>1756</v>
      </c>
      <c r="K7444" s="203">
        <v>40</v>
      </c>
      <c r="L7444" s="207" t="s">
        <v>827</v>
      </c>
      <c r="M7444" s="208" t="s">
        <v>1449</v>
      </c>
      <c r="N7444" s="209">
        <f t="shared" si="0"/>
        <v>2026</v>
      </c>
      <c r="O7444" s="210">
        <f t="shared" si="1"/>
        <v>2</v>
      </c>
      <c r="P7444" s="211" t="str">
        <f>IFERROR(VLOOKUP(F7444,연간집계!D:E,2,FALSE),"")</f>
        <v>히스토리북_블랙</v>
      </c>
    </row>
    <row r="7445" spans="1:16" ht="15" customHeight="1">
      <c r="A7445" s="201">
        <v>46080.66128472222</v>
      </c>
      <c r="B7445" s="202">
        <v>46080</v>
      </c>
      <c r="C7445" s="203" t="s">
        <v>16506</v>
      </c>
      <c r="D7445" s="203" t="s">
        <v>11</v>
      </c>
      <c r="E7445" s="204" t="s">
        <v>16507</v>
      </c>
      <c r="F7445" s="49" t="s">
        <v>1243</v>
      </c>
      <c r="G7445" s="203">
        <v>7</v>
      </c>
      <c r="H7445" s="203" t="s">
        <v>15849</v>
      </c>
      <c r="I7445" s="205" t="s">
        <v>1556</v>
      </c>
      <c r="J7445" s="208"/>
      <c r="K7445" s="203">
        <v>24</v>
      </c>
      <c r="L7445" s="207" t="s">
        <v>828</v>
      </c>
      <c r="M7445" s="208" t="s">
        <v>1493</v>
      </c>
      <c r="N7445" s="209">
        <f t="shared" si="0"/>
        <v>2026</v>
      </c>
      <c r="O7445" s="210">
        <f t="shared" si="1"/>
        <v>2</v>
      </c>
      <c r="P7445" s="211" t="str">
        <f>IFERROR(VLOOKUP(F7445,연간집계!D:E,2,FALSE),"")</f>
        <v>모바일 포토북 150 (여행)</v>
      </c>
    </row>
    <row r="7446" spans="1:16" ht="15" customHeight="1">
      <c r="A7446" s="201">
        <v>46080.717314814814</v>
      </c>
      <c r="B7446" s="202">
        <v>46080</v>
      </c>
      <c r="C7446" s="203" t="s">
        <v>16508</v>
      </c>
      <c r="D7446" s="203" t="s">
        <v>11</v>
      </c>
      <c r="E7446" s="204" t="s">
        <v>16509</v>
      </c>
      <c r="F7446" s="49" t="s">
        <v>847</v>
      </c>
      <c r="G7446" s="203">
        <v>1</v>
      </c>
      <c r="H7446" s="203" t="s">
        <v>16199</v>
      </c>
      <c r="I7446" s="205" t="s">
        <v>1440</v>
      </c>
      <c r="J7446" s="208"/>
      <c r="K7446" s="203">
        <v>80</v>
      </c>
      <c r="L7446" s="207" t="s">
        <v>827</v>
      </c>
      <c r="M7446" s="208" t="s">
        <v>1436</v>
      </c>
      <c r="N7446" s="209">
        <f t="shared" si="0"/>
        <v>2026</v>
      </c>
      <c r="O7446" s="210">
        <f t="shared" si="1"/>
        <v>2</v>
      </c>
      <c r="P7446" s="211" t="str">
        <f>IFERROR(VLOOKUP(F7446,연간집계!D:E,2,FALSE),"")</f>
        <v>스탠다드 포토북 8*11 (하드/무광)</v>
      </c>
    </row>
    <row r="7447" spans="1:16" ht="15" customHeight="1">
      <c r="A7447" s="201">
        <v>46080.858541666668</v>
      </c>
      <c r="B7447" s="202">
        <v>46080</v>
      </c>
      <c r="C7447" s="203" t="s">
        <v>16510</v>
      </c>
      <c r="D7447" s="203" t="s">
        <v>11</v>
      </c>
      <c r="E7447" s="204" t="s">
        <v>16511</v>
      </c>
      <c r="F7447" s="49" t="s">
        <v>874</v>
      </c>
      <c r="G7447" s="203">
        <v>1</v>
      </c>
      <c r="H7447" s="203" t="s">
        <v>6952</v>
      </c>
      <c r="I7447" s="205" t="s">
        <v>1440</v>
      </c>
      <c r="J7447" s="208"/>
      <c r="K7447" s="203">
        <v>36</v>
      </c>
      <c r="L7447" s="207" t="s">
        <v>827</v>
      </c>
      <c r="M7447" s="208" t="s">
        <v>1851</v>
      </c>
      <c r="N7447" s="209">
        <f t="shared" si="0"/>
        <v>2026</v>
      </c>
      <c r="O7447" s="210">
        <f t="shared" si="1"/>
        <v>2</v>
      </c>
      <c r="P7447" s="211" t="str">
        <f>IFERROR(VLOOKUP(F7447,연간집계!D:E,2,FALSE),"")</f>
        <v>스탠다드 포토북 11*8 (하드/무광)</v>
      </c>
    </row>
    <row r="7448" spans="1:16" ht="15" customHeight="1">
      <c r="A7448" s="201">
        <v>46080.858564814815</v>
      </c>
      <c r="B7448" s="202">
        <v>46080</v>
      </c>
      <c r="C7448" s="203" t="s">
        <v>16512</v>
      </c>
      <c r="D7448" s="203" t="s">
        <v>11</v>
      </c>
      <c r="E7448" s="204" t="s">
        <v>16511</v>
      </c>
      <c r="F7448" s="49" t="s">
        <v>874</v>
      </c>
      <c r="G7448" s="203">
        <v>1</v>
      </c>
      <c r="H7448" s="203" t="s">
        <v>6952</v>
      </c>
      <c r="I7448" s="205" t="s">
        <v>1440</v>
      </c>
      <c r="J7448" s="208"/>
      <c r="K7448" s="203">
        <v>26</v>
      </c>
      <c r="L7448" s="207" t="s">
        <v>827</v>
      </c>
      <c r="M7448" s="208" t="s">
        <v>1851</v>
      </c>
      <c r="N7448" s="209">
        <f t="shared" si="0"/>
        <v>2026</v>
      </c>
      <c r="O7448" s="210">
        <f t="shared" si="1"/>
        <v>2</v>
      </c>
      <c r="P7448" s="211" t="str">
        <f>IFERROR(VLOOKUP(F7448,연간집계!D:E,2,FALSE),"")</f>
        <v>스탠다드 포토북 11*8 (하드/무광)</v>
      </c>
    </row>
    <row r="7449" spans="1:16" ht="15" customHeight="1">
      <c r="A7449" s="201">
        <v>46080.858576388891</v>
      </c>
      <c r="B7449" s="202">
        <v>46080</v>
      </c>
      <c r="C7449" s="203" t="s">
        <v>16513</v>
      </c>
      <c r="D7449" s="203" t="s">
        <v>11</v>
      </c>
      <c r="E7449" s="204" t="s">
        <v>16511</v>
      </c>
      <c r="F7449" s="49" t="s">
        <v>874</v>
      </c>
      <c r="G7449" s="203">
        <v>1</v>
      </c>
      <c r="H7449" s="203" t="s">
        <v>6952</v>
      </c>
      <c r="I7449" s="205" t="s">
        <v>1440</v>
      </c>
      <c r="J7449" s="208"/>
      <c r="K7449" s="203">
        <v>24</v>
      </c>
      <c r="L7449" s="207" t="s">
        <v>827</v>
      </c>
      <c r="M7449" s="208" t="s">
        <v>1851</v>
      </c>
      <c r="N7449" s="209">
        <f t="shared" si="0"/>
        <v>2026</v>
      </c>
      <c r="O7449" s="210">
        <f t="shared" si="1"/>
        <v>2</v>
      </c>
      <c r="P7449" s="211" t="str">
        <f>IFERROR(VLOOKUP(F7449,연간집계!D:E,2,FALSE),"")</f>
        <v>스탠다드 포토북 11*8 (하드/무광)</v>
      </c>
    </row>
    <row r="7450" spans="1:16" ht="15" customHeight="1">
      <c r="A7450" s="201">
        <v>46080.958645833336</v>
      </c>
      <c r="B7450" s="202">
        <v>46080</v>
      </c>
      <c r="C7450" s="203" t="s">
        <v>16514</v>
      </c>
      <c r="D7450" s="203" t="s">
        <v>11</v>
      </c>
      <c r="E7450" s="204" t="s">
        <v>16515</v>
      </c>
      <c r="F7450" s="49" t="s">
        <v>1247</v>
      </c>
      <c r="G7450" s="203">
        <v>1</v>
      </c>
      <c r="H7450" s="203" t="s">
        <v>16516</v>
      </c>
      <c r="I7450" s="205" t="s">
        <v>1440</v>
      </c>
      <c r="J7450" s="208"/>
      <c r="K7450" s="203">
        <v>24</v>
      </c>
      <c r="L7450" s="207" t="s">
        <v>828</v>
      </c>
      <c r="M7450" s="208" t="s">
        <v>1493</v>
      </c>
      <c r="N7450" s="209">
        <f t="shared" si="0"/>
        <v>2026</v>
      </c>
      <c r="O7450" s="210">
        <f t="shared" si="1"/>
        <v>2</v>
      </c>
      <c r="P7450" s="211" t="str">
        <f>IFERROR(VLOOKUP(F7450,연간집계!D:E,2,FALSE),"")</f>
        <v>모바일 포토북 197 (여행)</v>
      </c>
    </row>
    <row r="7451" spans="1:16" ht="15" customHeight="1">
      <c r="A7451" s="201">
        <v>46080.958657407406</v>
      </c>
      <c r="B7451" s="202">
        <v>46080</v>
      </c>
      <c r="C7451" s="203" t="s">
        <v>16517</v>
      </c>
      <c r="D7451" s="203" t="s">
        <v>11</v>
      </c>
      <c r="E7451" s="204" t="s">
        <v>16518</v>
      </c>
      <c r="F7451" s="49" t="s">
        <v>1243</v>
      </c>
      <c r="G7451" s="203">
        <v>1</v>
      </c>
      <c r="H7451" s="203" t="s">
        <v>16519</v>
      </c>
      <c r="I7451" s="205" t="s">
        <v>1435</v>
      </c>
      <c r="J7451" s="208"/>
      <c r="K7451" s="203">
        <v>48</v>
      </c>
      <c r="L7451" s="207" t="s">
        <v>828</v>
      </c>
      <c r="M7451" s="208" t="s">
        <v>1436</v>
      </c>
      <c r="N7451" s="209">
        <f t="shared" si="0"/>
        <v>2026</v>
      </c>
      <c r="O7451" s="210">
        <f t="shared" si="1"/>
        <v>2</v>
      </c>
      <c r="P7451" s="211" t="str">
        <f>IFERROR(VLOOKUP(F7451,연간집계!D:E,2,FALSE),"")</f>
        <v>모바일 포토북 150 (여행)</v>
      </c>
    </row>
    <row r="7452" spans="1:16" ht="15" customHeight="1">
      <c r="A7452" s="201">
        <v>46080.97928240741</v>
      </c>
      <c r="B7452" s="202">
        <v>46080</v>
      </c>
      <c r="C7452" s="203" t="s">
        <v>16520</v>
      </c>
      <c r="D7452" s="203" t="s">
        <v>11</v>
      </c>
      <c r="E7452" s="204" t="s">
        <v>16521</v>
      </c>
      <c r="F7452" s="49" t="s">
        <v>840</v>
      </c>
      <c r="G7452" s="203">
        <v>1</v>
      </c>
      <c r="H7452" s="203" t="s">
        <v>16522</v>
      </c>
      <c r="I7452" s="205" t="s">
        <v>1435</v>
      </c>
      <c r="J7452" s="208"/>
      <c r="K7452" s="203">
        <v>26</v>
      </c>
      <c r="L7452" s="207" t="s">
        <v>827</v>
      </c>
      <c r="M7452" s="208" t="s">
        <v>1436</v>
      </c>
      <c r="N7452" s="209">
        <f t="shared" si="0"/>
        <v>2026</v>
      </c>
      <c r="O7452" s="210">
        <f t="shared" si="1"/>
        <v>2</v>
      </c>
      <c r="P7452" s="211" t="str">
        <f>IFERROR(VLOOKUP(F7452,연간집계!D:E,2,FALSE),"")</f>
        <v>스탠다드 포토북 6*8 (하드/유광)</v>
      </c>
    </row>
    <row r="7453" spans="1:16" ht="15" customHeight="1">
      <c r="A7453" s="201">
        <v>46081.029340277775</v>
      </c>
      <c r="B7453" s="202">
        <v>46081</v>
      </c>
      <c r="C7453" s="203" t="s">
        <v>16523</v>
      </c>
      <c r="D7453" s="203" t="s">
        <v>11</v>
      </c>
      <c r="E7453" s="204" t="s">
        <v>16524</v>
      </c>
      <c r="F7453" s="49" t="s">
        <v>847</v>
      </c>
      <c r="G7453" s="203">
        <v>1</v>
      </c>
      <c r="H7453" s="203" t="s">
        <v>16525</v>
      </c>
      <c r="I7453" s="205" t="s">
        <v>1566</v>
      </c>
      <c r="J7453" s="208"/>
      <c r="K7453" s="203">
        <v>56</v>
      </c>
      <c r="L7453" s="207" t="s">
        <v>827</v>
      </c>
      <c r="M7453" s="208" t="s">
        <v>1436</v>
      </c>
      <c r="N7453" s="209">
        <f t="shared" si="0"/>
        <v>2026</v>
      </c>
      <c r="O7453" s="210">
        <f t="shared" si="1"/>
        <v>2</v>
      </c>
      <c r="P7453" s="211" t="str">
        <f>IFERROR(VLOOKUP(F7453,연간집계!D:E,2,FALSE),"")</f>
        <v>스탠다드 포토북 8*11 (하드/무광)</v>
      </c>
    </row>
    <row r="7454" spans="1:16" ht="15" customHeight="1">
      <c r="A7454" s="201">
        <v>46081.423761574071</v>
      </c>
      <c r="B7454" s="202">
        <v>46081</v>
      </c>
      <c r="C7454" s="203" t="s">
        <v>16526</v>
      </c>
      <c r="D7454" s="203" t="s">
        <v>11</v>
      </c>
      <c r="E7454" s="204" t="s">
        <v>16527</v>
      </c>
      <c r="F7454" s="49" t="s">
        <v>1381</v>
      </c>
      <c r="G7454" s="203">
        <v>1</v>
      </c>
      <c r="H7454" s="203" t="s">
        <v>16528</v>
      </c>
      <c r="I7454" s="205" t="s">
        <v>6435</v>
      </c>
      <c r="J7454" s="208"/>
      <c r="K7454" s="203">
        <v>2</v>
      </c>
      <c r="L7454" s="207" t="s">
        <v>827</v>
      </c>
      <c r="M7454" s="208" t="s">
        <v>1449</v>
      </c>
      <c r="N7454" s="209">
        <f t="shared" si="0"/>
        <v>2026</v>
      </c>
      <c r="O7454" s="210">
        <f t="shared" si="1"/>
        <v>2</v>
      </c>
      <c r="P7454" s="211" t="str">
        <f>IFERROR(VLOOKUP(F7454,연간집계!D:E,2,FALSE),"")</f>
        <v>오늘필름 (유광)</v>
      </c>
    </row>
    <row r="7455" spans="1:16" ht="15" customHeight="1">
      <c r="A7455" s="201">
        <v>46081.423773148148</v>
      </c>
      <c r="B7455" s="202">
        <v>46081</v>
      </c>
      <c r="C7455" s="203" t="s">
        <v>16529</v>
      </c>
      <c r="D7455" s="203" t="s">
        <v>11</v>
      </c>
      <c r="E7455" s="204" t="s">
        <v>16527</v>
      </c>
      <c r="F7455" s="49" t="s">
        <v>1383</v>
      </c>
      <c r="G7455" s="203">
        <v>1</v>
      </c>
      <c r="H7455" s="203" t="s">
        <v>16528</v>
      </c>
      <c r="I7455" s="205" t="s">
        <v>1638</v>
      </c>
      <c r="J7455" s="208"/>
      <c r="K7455" s="203">
        <v>2</v>
      </c>
      <c r="L7455" s="207" t="s">
        <v>827</v>
      </c>
      <c r="M7455" s="208" t="s">
        <v>1449</v>
      </c>
      <c r="N7455" s="209">
        <f t="shared" si="0"/>
        <v>2026</v>
      </c>
      <c r="O7455" s="210">
        <f t="shared" si="1"/>
        <v>2</v>
      </c>
      <c r="P7455" s="211" t="str">
        <f>IFERROR(VLOOKUP(F7455,연간집계!D:E,2,FALSE),"")</f>
        <v>오늘필름 (무광)</v>
      </c>
    </row>
    <row r="7456" spans="1:16" ht="15" customHeight="1">
      <c r="A7456" s="201">
        <v>46081.423784722225</v>
      </c>
      <c r="B7456" s="202">
        <v>46081</v>
      </c>
      <c r="C7456" s="203" t="s">
        <v>16530</v>
      </c>
      <c r="D7456" s="203" t="s">
        <v>11</v>
      </c>
      <c r="E7456" s="204" t="s">
        <v>16527</v>
      </c>
      <c r="F7456" s="49" t="s">
        <v>1381</v>
      </c>
      <c r="G7456" s="203">
        <v>1</v>
      </c>
      <c r="H7456" s="203" t="s">
        <v>16528</v>
      </c>
      <c r="I7456" s="205" t="s">
        <v>1638</v>
      </c>
      <c r="J7456" s="208"/>
      <c r="K7456" s="203">
        <v>2</v>
      </c>
      <c r="L7456" s="207" t="s">
        <v>827</v>
      </c>
      <c r="M7456" s="208" t="s">
        <v>1449</v>
      </c>
      <c r="N7456" s="209">
        <f t="shared" si="0"/>
        <v>2026</v>
      </c>
      <c r="O7456" s="210">
        <f t="shared" si="1"/>
        <v>2</v>
      </c>
      <c r="P7456" s="211" t="str">
        <f>IFERROR(VLOOKUP(F7456,연간집계!D:E,2,FALSE),"")</f>
        <v>오늘필름 (유광)</v>
      </c>
    </row>
    <row r="7457" spans="1:16" ht="15" customHeight="1">
      <c r="A7457" s="201">
        <v>46081.423807870371</v>
      </c>
      <c r="B7457" s="202">
        <v>46081</v>
      </c>
      <c r="C7457" s="203" t="s">
        <v>16531</v>
      </c>
      <c r="D7457" s="203" t="s">
        <v>11</v>
      </c>
      <c r="E7457" s="204" t="s">
        <v>16527</v>
      </c>
      <c r="F7457" s="49" t="s">
        <v>1378</v>
      </c>
      <c r="G7457" s="203">
        <v>1</v>
      </c>
      <c r="H7457" s="203" t="s">
        <v>16528</v>
      </c>
      <c r="I7457" s="205" t="s">
        <v>16484</v>
      </c>
      <c r="J7457" s="208"/>
      <c r="K7457" s="203">
        <v>1</v>
      </c>
      <c r="L7457" s="207" t="s">
        <v>827</v>
      </c>
      <c r="M7457" s="208" t="s">
        <v>1449</v>
      </c>
      <c r="N7457" s="209">
        <f t="shared" si="0"/>
        <v>2026</v>
      </c>
      <c r="O7457" s="210">
        <f t="shared" si="1"/>
        <v>2</v>
      </c>
      <c r="P7457" s="211" t="str">
        <f>IFERROR(VLOOKUP(F7457,연간집계!D:E,2,FALSE),"")</f>
        <v>증명사진 (무광)</v>
      </c>
    </row>
    <row r="7458" spans="1:16" ht="15" customHeight="1">
      <c r="A7458" s="201">
        <v>46081.423819444448</v>
      </c>
      <c r="B7458" s="202">
        <v>46081</v>
      </c>
      <c r="C7458" s="203" t="s">
        <v>16532</v>
      </c>
      <c r="D7458" s="203" t="s">
        <v>11</v>
      </c>
      <c r="E7458" s="204" t="s">
        <v>16527</v>
      </c>
      <c r="F7458" s="49" t="s">
        <v>1376</v>
      </c>
      <c r="G7458" s="203">
        <v>1</v>
      </c>
      <c r="H7458" s="203" t="s">
        <v>16528</v>
      </c>
      <c r="I7458" s="205" t="s">
        <v>2377</v>
      </c>
      <c r="J7458" s="208"/>
      <c r="K7458" s="203">
        <v>1</v>
      </c>
      <c r="L7458" s="207" t="s">
        <v>827</v>
      </c>
      <c r="M7458" s="208" t="s">
        <v>1449</v>
      </c>
      <c r="N7458" s="209">
        <f t="shared" si="0"/>
        <v>2026</v>
      </c>
      <c r="O7458" s="210">
        <f t="shared" si="1"/>
        <v>2</v>
      </c>
      <c r="P7458" s="211" t="str">
        <f>IFERROR(VLOOKUP(F7458,연간집계!D:E,2,FALSE),"")</f>
        <v>증명사진 (유광)</v>
      </c>
    </row>
    <row r="7459" spans="1:16" ht="15" customHeight="1">
      <c r="A7459" s="201">
        <v>46081.423831018517</v>
      </c>
      <c r="B7459" s="202">
        <v>46081</v>
      </c>
      <c r="C7459" s="203" t="s">
        <v>16533</v>
      </c>
      <c r="D7459" s="203" t="s">
        <v>11</v>
      </c>
      <c r="E7459" s="204" t="s">
        <v>16527</v>
      </c>
      <c r="F7459" s="49" t="s">
        <v>1376</v>
      </c>
      <c r="G7459" s="203">
        <v>1</v>
      </c>
      <c r="H7459" s="203" t="s">
        <v>16528</v>
      </c>
      <c r="I7459" s="205" t="s">
        <v>16484</v>
      </c>
      <c r="J7459" s="208"/>
      <c r="K7459" s="203">
        <v>1</v>
      </c>
      <c r="L7459" s="207" t="s">
        <v>827</v>
      </c>
      <c r="M7459" s="208" t="s">
        <v>1449</v>
      </c>
      <c r="N7459" s="209">
        <f t="shared" si="0"/>
        <v>2026</v>
      </c>
      <c r="O7459" s="210">
        <f t="shared" si="1"/>
        <v>2</v>
      </c>
      <c r="P7459" s="211" t="str">
        <f>IFERROR(VLOOKUP(F7459,연간집계!D:E,2,FALSE),"")</f>
        <v>증명사진 (유광)</v>
      </c>
    </row>
    <row r="7460" spans="1:16" ht="15" customHeight="1">
      <c r="A7460" s="201">
        <v>46081.462083333332</v>
      </c>
      <c r="B7460" s="202">
        <v>46081</v>
      </c>
      <c r="C7460" s="203" t="s">
        <v>16534</v>
      </c>
      <c r="D7460" s="203" t="s">
        <v>11</v>
      </c>
      <c r="E7460" s="204" t="s">
        <v>16535</v>
      </c>
      <c r="F7460" s="49" t="s">
        <v>1376</v>
      </c>
      <c r="G7460" s="203">
        <v>2</v>
      </c>
      <c r="H7460" s="203" t="s">
        <v>16528</v>
      </c>
      <c r="I7460" s="205" t="s">
        <v>2377</v>
      </c>
      <c r="J7460" s="208"/>
      <c r="K7460" s="203">
        <v>1</v>
      </c>
      <c r="L7460" s="207" t="s">
        <v>827</v>
      </c>
      <c r="M7460" s="208" t="s">
        <v>1449</v>
      </c>
      <c r="N7460" s="209">
        <f t="shared" si="0"/>
        <v>2026</v>
      </c>
      <c r="O7460" s="210">
        <f t="shared" si="1"/>
        <v>2</v>
      </c>
      <c r="P7460" s="211" t="str">
        <f>IFERROR(VLOOKUP(F7460,연간집계!D:E,2,FALSE),"")</f>
        <v>증명사진 (유광)</v>
      </c>
    </row>
    <row r="7461" spans="1:16" ht="15" customHeight="1">
      <c r="A7461" s="201">
        <v>46081.462094907409</v>
      </c>
      <c r="B7461" s="202">
        <v>46081</v>
      </c>
      <c r="C7461" s="203" t="s">
        <v>16536</v>
      </c>
      <c r="D7461" s="203" t="s">
        <v>11</v>
      </c>
      <c r="E7461" s="204" t="s">
        <v>16535</v>
      </c>
      <c r="F7461" s="49" t="s">
        <v>1378</v>
      </c>
      <c r="G7461" s="203">
        <v>2</v>
      </c>
      <c r="H7461" s="203" t="s">
        <v>16528</v>
      </c>
      <c r="I7461" s="205" t="s">
        <v>2377</v>
      </c>
      <c r="J7461" s="208"/>
      <c r="K7461" s="203">
        <v>1</v>
      </c>
      <c r="L7461" s="207" t="s">
        <v>827</v>
      </c>
      <c r="M7461" s="208" t="s">
        <v>1449</v>
      </c>
      <c r="N7461" s="209">
        <f t="shared" si="0"/>
        <v>2026</v>
      </c>
      <c r="O7461" s="210">
        <f t="shared" si="1"/>
        <v>2</v>
      </c>
      <c r="P7461" s="211" t="str">
        <f>IFERROR(VLOOKUP(F7461,연간집계!D:E,2,FALSE),"")</f>
        <v>증명사진 (무광)</v>
      </c>
    </row>
    <row r="7462" spans="1:16" ht="15" customHeight="1">
      <c r="A7462" s="201">
        <v>46081.538564814815</v>
      </c>
      <c r="B7462" s="202">
        <v>46081</v>
      </c>
      <c r="C7462" s="203" t="s">
        <v>16537</v>
      </c>
      <c r="D7462" s="203" t="s">
        <v>11</v>
      </c>
      <c r="E7462" s="204" t="s">
        <v>16538</v>
      </c>
      <c r="F7462" s="49" t="s">
        <v>838</v>
      </c>
      <c r="G7462" s="203">
        <v>1</v>
      </c>
      <c r="H7462" s="203" t="s">
        <v>16539</v>
      </c>
      <c r="I7462" s="205" t="s">
        <v>1510</v>
      </c>
      <c r="J7462" s="208"/>
      <c r="K7462" s="203">
        <v>24</v>
      </c>
      <c r="L7462" s="207" t="s">
        <v>827</v>
      </c>
      <c r="M7462" s="208" t="s">
        <v>1436</v>
      </c>
      <c r="N7462" s="209">
        <f t="shared" si="0"/>
        <v>2026</v>
      </c>
      <c r="O7462" s="210">
        <f t="shared" si="1"/>
        <v>2</v>
      </c>
      <c r="P7462" s="211" t="str">
        <f>IFERROR(VLOOKUP(F7462,연간집계!D:E,2,FALSE),"")</f>
        <v>스탠다드 포토북 6*8 (하드/무광)</v>
      </c>
    </row>
    <row r="7463" spans="1:16" ht="15" customHeight="1">
      <c r="A7463" s="201">
        <v>46081.629745370374</v>
      </c>
      <c r="B7463" s="202">
        <v>46081</v>
      </c>
      <c r="C7463" s="203" t="s">
        <v>16540</v>
      </c>
      <c r="D7463" s="203" t="s">
        <v>11</v>
      </c>
      <c r="E7463" s="204" t="s">
        <v>16541</v>
      </c>
      <c r="F7463" s="49" t="s">
        <v>885</v>
      </c>
      <c r="G7463" s="203">
        <v>1</v>
      </c>
      <c r="H7463" s="203" t="s">
        <v>6102</v>
      </c>
      <c r="I7463" s="205" t="s">
        <v>1440</v>
      </c>
      <c r="J7463" s="208"/>
      <c r="K7463" s="203">
        <v>54</v>
      </c>
      <c r="L7463" s="207" t="s">
        <v>827</v>
      </c>
      <c r="M7463" s="208" t="s">
        <v>1493</v>
      </c>
      <c r="N7463" s="209">
        <f t="shared" si="0"/>
        <v>2026</v>
      </c>
      <c r="O7463" s="210">
        <f t="shared" si="1"/>
        <v>2</v>
      </c>
      <c r="P7463" s="211" t="str">
        <f>IFERROR(VLOOKUP(F7463,연간집계!D:E,2,FALSE),"")</f>
        <v>마이트립북 150</v>
      </c>
    </row>
    <row r="7464" spans="1:16" ht="15" customHeight="1">
      <c r="A7464" s="201">
        <v>46081.64744212963</v>
      </c>
      <c r="B7464" s="202">
        <v>46081</v>
      </c>
      <c r="C7464" s="203" t="s">
        <v>16542</v>
      </c>
      <c r="D7464" s="203" t="s">
        <v>11</v>
      </c>
      <c r="E7464" s="204" t="s">
        <v>16543</v>
      </c>
      <c r="F7464" s="49" t="s">
        <v>1261</v>
      </c>
      <c r="G7464" s="203">
        <v>1</v>
      </c>
      <c r="H7464" s="203" t="s">
        <v>6007</v>
      </c>
      <c r="I7464" s="205" t="s">
        <v>1954</v>
      </c>
      <c r="J7464" s="208"/>
      <c r="K7464" s="203">
        <v>26</v>
      </c>
      <c r="L7464" s="207" t="s">
        <v>828</v>
      </c>
      <c r="M7464" s="208" t="s">
        <v>1436</v>
      </c>
      <c r="N7464" s="209">
        <f t="shared" si="0"/>
        <v>2026</v>
      </c>
      <c r="O7464" s="210">
        <f t="shared" si="1"/>
        <v>2</v>
      </c>
      <c r="P7464" s="211" t="str">
        <f>IFERROR(VLOOKUP(F7464,연간집계!D:E,2,FALSE),"")</f>
        <v>모바일 포토북 197 (커플)</v>
      </c>
    </row>
    <row r="7465" spans="1:16" ht="15" customHeight="1">
      <c r="A7465" s="201">
        <v>46081.676874999997</v>
      </c>
      <c r="B7465" s="202">
        <v>46081</v>
      </c>
      <c r="C7465" s="203" t="s">
        <v>16544</v>
      </c>
      <c r="D7465" s="203" t="s">
        <v>11</v>
      </c>
      <c r="E7465" s="204" t="s">
        <v>16545</v>
      </c>
      <c r="F7465" s="49" t="s">
        <v>1043</v>
      </c>
      <c r="G7465" s="203">
        <v>7</v>
      </c>
      <c r="H7465" s="203" t="s">
        <v>9374</v>
      </c>
      <c r="I7465" s="205" t="s">
        <v>1440</v>
      </c>
      <c r="J7465" s="208"/>
      <c r="K7465" s="203">
        <v>100</v>
      </c>
      <c r="L7465" s="207" t="s">
        <v>827</v>
      </c>
      <c r="M7465" s="208" t="s">
        <v>1425</v>
      </c>
      <c r="N7465" s="209">
        <f t="shared" si="0"/>
        <v>2026</v>
      </c>
      <c r="O7465" s="210">
        <f t="shared" si="1"/>
        <v>2</v>
      </c>
      <c r="P7465" s="211" t="str">
        <f>IFERROR(VLOOKUP(F7465,연간집계!D:E,2,FALSE),"")</f>
        <v>프리북 198 (하드)</v>
      </c>
    </row>
    <row r="7466" spans="1:16" ht="15" customHeight="1">
      <c r="A7466" s="201">
        <v>46081.706331018519</v>
      </c>
      <c r="B7466" s="202">
        <v>46081</v>
      </c>
      <c r="C7466" s="203" t="s">
        <v>16546</v>
      </c>
      <c r="D7466" s="203" t="s">
        <v>11</v>
      </c>
      <c r="E7466" s="204" t="s">
        <v>16547</v>
      </c>
      <c r="F7466" s="49" t="s">
        <v>1058</v>
      </c>
      <c r="G7466" s="203">
        <v>2</v>
      </c>
      <c r="H7466" s="203" t="s">
        <v>2339</v>
      </c>
      <c r="I7466" s="205" t="s">
        <v>2283</v>
      </c>
      <c r="J7466" s="208"/>
      <c r="K7466" s="203">
        <v>152</v>
      </c>
      <c r="L7466" s="207" t="s">
        <v>827</v>
      </c>
      <c r="M7466" s="208" t="s">
        <v>1436</v>
      </c>
      <c r="N7466" s="209">
        <f t="shared" si="0"/>
        <v>2026</v>
      </c>
      <c r="O7466" s="210">
        <f t="shared" si="1"/>
        <v>2</v>
      </c>
      <c r="P7466" s="211" t="str">
        <f>IFERROR(VLOOKUP(F7466,연간집계!D:E,2,FALSE),"")</f>
        <v>프리북 150 (하드)</v>
      </c>
    </row>
    <row r="7467" spans="1:16" ht="15" customHeight="1">
      <c r="A7467" s="201">
        <v>46081.744583333333</v>
      </c>
      <c r="B7467" s="202">
        <v>46081</v>
      </c>
      <c r="C7467" s="203" t="s">
        <v>16548</v>
      </c>
      <c r="D7467" s="203" t="s">
        <v>11</v>
      </c>
      <c r="E7467" s="204" t="s">
        <v>16549</v>
      </c>
      <c r="F7467" s="49" t="s">
        <v>838</v>
      </c>
      <c r="G7467" s="203">
        <v>2</v>
      </c>
      <c r="H7467" s="203" t="s">
        <v>744</v>
      </c>
      <c r="I7467" s="205" t="s">
        <v>1453</v>
      </c>
      <c r="J7467" s="208"/>
      <c r="K7467" s="203">
        <v>24</v>
      </c>
      <c r="L7467" s="207" t="s">
        <v>827</v>
      </c>
      <c r="M7467" s="208" t="s">
        <v>1493</v>
      </c>
      <c r="N7467" s="209">
        <f t="shared" si="0"/>
        <v>2026</v>
      </c>
      <c r="O7467" s="210">
        <f t="shared" si="1"/>
        <v>2</v>
      </c>
      <c r="P7467" s="211" t="str">
        <f>IFERROR(VLOOKUP(F7467,연간집계!D:E,2,FALSE),"")</f>
        <v>스탠다드 포토북 6*8 (하드/무광)</v>
      </c>
    </row>
    <row r="7468" spans="1:16" ht="15" customHeight="1">
      <c r="A7468" s="201">
        <v>46081.750474537039</v>
      </c>
      <c r="B7468" s="202">
        <v>46081</v>
      </c>
      <c r="C7468" s="203" t="s">
        <v>16550</v>
      </c>
      <c r="D7468" s="203" t="s">
        <v>11</v>
      </c>
      <c r="E7468" s="204" t="s">
        <v>16551</v>
      </c>
      <c r="F7468" s="49" t="s">
        <v>836</v>
      </c>
      <c r="G7468" s="203">
        <v>2</v>
      </c>
      <c r="H7468" s="203" t="s">
        <v>6244</v>
      </c>
      <c r="I7468" s="205" t="s">
        <v>1440</v>
      </c>
      <c r="J7468" s="208"/>
      <c r="K7468" s="203">
        <v>66</v>
      </c>
      <c r="L7468" s="207" t="s">
        <v>827</v>
      </c>
      <c r="M7468" s="208" t="s">
        <v>1436</v>
      </c>
      <c r="N7468" s="209">
        <f t="shared" si="0"/>
        <v>2026</v>
      </c>
      <c r="O7468" s="210">
        <f t="shared" si="1"/>
        <v>2</v>
      </c>
      <c r="P7468" s="211" t="str">
        <f>IFERROR(VLOOKUP(F7468,연간집계!D:E,2,FALSE),"")</f>
        <v>스탠다드 포토북 6*8 (소프트/유광)</v>
      </c>
    </row>
    <row r="7469" spans="1:16" ht="15" customHeight="1">
      <c r="A7469" s="201">
        <v>46081.871134259258</v>
      </c>
      <c r="B7469" s="202">
        <v>46081</v>
      </c>
      <c r="C7469" s="203" t="s">
        <v>16552</v>
      </c>
      <c r="D7469" s="203" t="s">
        <v>11</v>
      </c>
      <c r="E7469" s="204" t="s">
        <v>16553</v>
      </c>
      <c r="F7469" s="49" t="s">
        <v>1304</v>
      </c>
      <c r="G7469" s="203">
        <v>1</v>
      </c>
      <c r="H7469" s="203" t="s">
        <v>6785</v>
      </c>
      <c r="I7469" s="205" t="s">
        <v>16554</v>
      </c>
      <c r="J7469" s="208" t="s">
        <v>1850</v>
      </c>
      <c r="K7469" s="203">
        <v>1</v>
      </c>
      <c r="L7469" s="207" t="s">
        <v>828</v>
      </c>
      <c r="M7469" s="208" t="s">
        <v>1851</v>
      </c>
      <c r="N7469" s="209">
        <f t="shared" si="0"/>
        <v>2026</v>
      </c>
      <c r="O7469" s="210">
        <f t="shared" si="1"/>
        <v>2</v>
      </c>
      <c r="P7469" s="211" t="str">
        <f>IFERROR(VLOOKUP(F7469,연간집계!D:E,2,FALSE),"")</f>
        <v>PCMS_우드스탠드아크릴액자</v>
      </c>
    </row>
    <row r="7470" spans="1:16" ht="15" customHeight="1">
      <c r="A7470" s="201">
        <v>46081.871145833335</v>
      </c>
      <c r="B7470" s="202">
        <v>46081</v>
      </c>
      <c r="C7470" s="203" t="s">
        <v>16555</v>
      </c>
      <c r="D7470" s="203" t="s">
        <v>11</v>
      </c>
      <c r="E7470" s="204" t="s">
        <v>16553</v>
      </c>
      <c r="F7470" s="49" t="s">
        <v>1366</v>
      </c>
      <c r="G7470" s="203">
        <v>1</v>
      </c>
      <c r="H7470" s="203" t="s">
        <v>6785</v>
      </c>
      <c r="I7470" s="205" t="s">
        <v>3001</v>
      </c>
      <c r="J7470" s="208"/>
      <c r="K7470" s="203">
        <v>1</v>
      </c>
      <c r="L7470" s="207" t="s">
        <v>828</v>
      </c>
      <c r="M7470" s="208" t="s">
        <v>1851</v>
      </c>
      <c r="N7470" s="209">
        <f t="shared" si="0"/>
        <v>2026</v>
      </c>
      <c r="O7470" s="210">
        <f t="shared" si="1"/>
        <v>2</v>
      </c>
      <c r="P7470" s="211" t="str">
        <f>IFERROR(VLOOKUP(F7470,연간집계!D:E,2,FALSE),"")</f>
        <v>PCMS_포스터 297 (무광)</v>
      </c>
    </row>
    <row r="7471" spans="1:16" ht="15" customHeight="1">
      <c r="A7471" s="201">
        <v>46081.915312500001</v>
      </c>
      <c r="B7471" s="202">
        <v>46081</v>
      </c>
      <c r="C7471" s="203" t="s">
        <v>16556</v>
      </c>
      <c r="D7471" s="203" t="s">
        <v>11</v>
      </c>
      <c r="E7471" s="204" t="s">
        <v>16557</v>
      </c>
      <c r="F7471" s="49" t="s">
        <v>1327</v>
      </c>
      <c r="G7471" s="203">
        <v>1</v>
      </c>
      <c r="H7471" s="203" t="s">
        <v>3045</v>
      </c>
      <c r="I7471" s="205" t="s">
        <v>1440</v>
      </c>
      <c r="J7471" s="205" t="s">
        <v>1994</v>
      </c>
      <c r="K7471" s="203">
        <v>1</v>
      </c>
      <c r="L7471" s="207" t="s">
        <v>827</v>
      </c>
      <c r="M7471" s="208" t="s">
        <v>1645</v>
      </c>
      <c r="N7471" s="209">
        <f t="shared" si="0"/>
        <v>2026</v>
      </c>
      <c r="O7471" s="210">
        <f t="shared" si="1"/>
        <v>2</v>
      </c>
      <c r="P7471" s="211" t="str">
        <f>IFERROR(VLOOKUP(F7471,연간집계!D:E,2,FALSE),"")</f>
        <v>아크릴액자 A3 (가로)</v>
      </c>
    </row>
    <row r="7472" spans="1:16" ht="15" customHeight="1">
      <c r="A7472" s="201">
        <v>46081.927094907405</v>
      </c>
      <c r="B7472" s="202">
        <v>46081</v>
      </c>
      <c r="C7472" s="203" t="s">
        <v>16558</v>
      </c>
      <c r="D7472" s="203" t="s">
        <v>11</v>
      </c>
      <c r="E7472" s="204" t="s">
        <v>16559</v>
      </c>
      <c r="F7472" s="49" t="s">
        <v>1051</v>
      </c>
      <c r="G7472" s="203">
        <v>1</v>
      </c>
      <c r="H7472" s="203" t="s">
        <v>16560</v>
      </c>
      <c r="I7472" s="205" t="s">
        <v>1440</v>
      </c>
      <c r="J7472" s="208"/>
      <c r="K7472" s="203">
        <v>64</v>
      </c>
      <c r="L7472" s="207" t="s">
        <v>827</v>
      </c>
      <c r="M7472" s="208" t="s">
        <v>1436</v>
      </c>
      <c r="N7472" s="209">
        <f t="shared" si="0"/>
        <v>2026</v>
      </c>
      <c r="O7472" s="210">
        <f t="shared" si="1"/>
        <v>2</v>
      </c>
      <c r="P7472" s="211" t="str">
        <f>IFERROR(VLOOKUP(F7472,연간집계!D:E,2,FALSE),"")</f>
        <v>프리북A4 (하드)</v>
      </c>
    </row>
    <row r="7473" spans="1:16" ht="15" customHeight="1">
      <c r="A7473" s="201">
        <v>46081.927106481482</v>
      </c>
      <c r="B7473" s="202">
        <v>46081</v>
      </c>
      <c r="C7473" s="203" t="s">
        <v>16561</v>
      </c>
      <c r="D7473" s="203" t="s">
        <v>11</v>
      </c>
      <c r="E7473" s="204" t="s">
        <v>16559</v>
      </c>
      <c r="F7473" s="49" t="s">
        <v>1043</v>
      </c>
      <c r="G7473" s="203">
        <v>1</v>
      </c>
      <c r="H7473" s="203" t="s">
        <v>16560</v>
      </c>
      <c r="I7473" s="205" t="s">
        <v>1440</v>
      </c>
      <c r="J7473" s="208"/>
      <c r="K7473" s="203">
        <v>68</v>
      </c>
      <c r="L7473" s="207" t="s">
        <v>827</v>
      </c>
      <c r="M7473" s="208" t="s">
        <v>1436</v>
      </c>
      <c r="N7473" s="209">
        <f t="shared" si="0"/>
        <v>2026</v>
      </c>
      <c r="O7473" s="210">
        <f t="shared" si="1"/>
        <v>2</v>
      </c>
      <c r="P7473" s="211" t="str">
        <f>IFERROR(VLOOKUP(F7473,연간집계!D:E,2,FALSE),"")</f>
        <v>프리북 198 (하드)</v>
      </c>
    </row>
    <row r="7474" spans="1:16" ht="15" customHeight="1">
      <c r="A7474" s="201">
        <v>46081.982997685183</v>
      </c>
      <c r="B7474" s="202">
        <v>46081</v>
      </c>
      <c r="C7474" s="203" t="s">
        <v>16562</v>
      </c>
      <c r="D7474" s="203" t="s">
        <v>11</v>
      </c>
      <c r="E7474" s="204" t="s">
        <v>16563</v>
      </c>
      <c r="F7474" s="49" t="s">
        <v>210</v>
      </c>
      <c r="G7474" s="203">
        <v>1</v>
      </c>
      <c r="H7474" s="203" t="s">
        <v>4045</v>
      </c>
      <c r="I7474" s="205" t="s">
        <v>1440</v>
      </c>
      <c r="J7474" s="208"/>
      <c r="K7474" s="203">
        <v>60</v>
      </c>
      <c r="L7474" s="207" t="s">
        <v>827</v>
      </c>
      <c r="M7474" s="208" t="s">
        <v>1436</v>
      </c>
      <c r="N7474" s="209">
        <f t="shared" si="0"/>
        <v>2026</v>
      </c>
      <c r="O7474" s="210">
        <f t="shared" si="1"/>
        <v>2</v>
      </c>
      <c r="P7474" s="211" t="str">
        <f>IFERROR(VLOOKUP(F7474,연간집계!D:E,2,FALSE),"")</f>
        <v xml:space="preserve">포토그랩스 210 </v>
      </c>
    </row>
    <row r="7475" spans="1:16" ht="15" customHeight="1">
      <c r="A7475" s="201">
        <v>46082.065451388888</v>
      </c>
      <c r="B7475" s="202">
        <v>46082</v>
      </c>
      <c r="C7475" s="203" t="s">
        <v>16564</v>
      </c>
      <c r="D7475" s="203" t="s">
        <v>11</v>
      </c>
      <c r="E7475" s="204" t="s">
        <v>16565</v>
      </c>
      <c r="F7475" s="49" t="s">
        <v>874</v>
      </c>
      <c r="G7475" s="203">
        <v>2</v>
      </c>
      <c r="H7475" s="203" t="s">
        <v>6678</v>
      </c>
      <c r="I7475" s="205" t="s">
        <v>1570</v>
      </c>
      <c r="J7475" s="208"/>
      <c r="K7475" s="203">
        <v>48</v>
      </c>
      <c r="L7475" s="207" t="s">
        <v>827</v>
      </c>
      <c r="M7475" s="208" t="s">
        <v>1436</v>
      </c>
      <c r="N7475" s="209">
        <f t="shared" si="0"/>
        <v>2026</v>
      </c>
      <c r="O7475" s="210">
        <f t="shared" si="1"/>
        <v>3</v>
      </c>
      <c r="P7475" s="211" t="str">
        <f>IFERROR(VLOOKUP(F7475,연간집계!D:E,2,FALSE),"")</f>
        <v>스탠다드 포토북 11*8 (하드/무광)</v>
      </c>
    </row>
    <row r="7476" spans="1:16" ht="15" customHeight="1">
      <c r="A7476" s="201">
        <v>46082.121331018519</v>
      </c>
      <c r="B7476" s="202">
        <v>46082</v>
      </c>
      <c r="C7476" s="203" t="s">
        <v>16566</v>
      </c>
      <c r="D7476" s="203" t="s">
        <v>11</v>
      </c>
      <c r="E7476" s="204" t="s">
        <v>16567</v>
      </c>
      <c r="F7476" s="49" t="s">
        <v>1247</v>
      </c>
      <c r="G7476" s="203">
        <v>1</v>
      </c>
      <c r="H7476" s="203" t="s">
        <v>7574</v>
      </c>
      <c r="I7476" s="205" t="s">
        <v>1556</v>
      </c>
      <c r="J7476" s="208"/>
      <c r="K7476" s="203">
        <v>24</v>
      </c>
      <c r="L7476" s="207" t="s">
        <v>828</v>
      </c>
      <c r="M7476" s="208" t="s">
        <v>1436</v>
      </c>
      <c r="N7476" s="209">
        <f t="shared" si="0"/>
        <v>2026</v>
      </c>
      <c r="O7476" s="210">
        <f t="shared" si="1"/>
        <v>3</v>
      </c>
      <c r="P7476" s="211" t="str">
        <f>IFERROR(VLOOKUP(F7476,연간집계!D:E,2,FALSE),"")</f>
        <v>모바일 포토북 197 (여행)</v>
      </c>
    </row>
    <row r="7477" spans="1:16" ht="15" customHeight="1">
      <c r="A7477" s="201">
        <v>46082.121342592596</v>
      </c>
      <c r="B7477" s="202">
        <v>46082</v>
      </c>
      <c r="C7477" s="203" t="s">
        <v>16568</v>
      </c>
      <c r="D7477" s="203" t="s">
        <v>11</v>
      </c>
      <c r="E7477" s="204" t="s">
        <v>16567</v>
      </c>
      <c r="F7477" s="49" t="s">
        <v>1247</v>
      </c>
      <c r="G7477" s="203">
        <v>1</v>
      </c>
      <c r="H7477" s="203" t="s">
        <v>7574</v>
      </c>
      <c r="I7477" s="205" t="s">
        <v>1556</v>
      </c>
      <c r="J7477" s="208"/>
      <c r="K7477" s="203">
        <v>24</v>
      </c>
      <c r="L7477" s="207" t="s">
        <v>828</v>
      </c>
      <c r="M7477" s="208" t="s">
        <v>1436</v>
      </c>
      <c r="N7477" s="209">
        <f t="shared" si="0"/>
        <v>2026</v>
      </c>
      <c r="O7477" s="210">
        <f t="shared" si="1"/>
        <v>3</v>
      </c>
      <c r="P7477" s="211" t="str">
        <f>IFERROR(VLOOKUP(F7477,연간집계!D:E,2,FALSE),"")</f>
        <v>모바일 포토북 197 (여행)</v>
      </c>
    </row>
    <row r="7478" spans="1:16" ht="15" customHeight="1">
      <c r="A7478" s="201">
        <v>46082.300821759258</v>
      </c>
      <c r="B7478" s="202">
        <v>46082</v>
      </c>
      <c r="C7478" s="203" t="s">
        <v>16569</v>
      </c>
      <c r="D7478" s="203" t="s">
        <v>11</v>
      </c>
      <c r="E7478" s="204" t="s">
        <v>16570</v>
      </c>
      <c r="F7478" s="49" t="s">
        <v>838</v>
      </c>
      <c r="G7478" s="203">
        <v>4</v>
      </c>
      <c r="H7478" s="203" t="s">
        <v>3221</v>
      </c>
      <c r="I7478" s="205" t="s">
        <v>1453</v>
      </c>
      <c r="J7478" s="208"/>
      <c r="K7478" s="203">
        <v>24</v>
      </c>
      <c r="L7478" s="207" t="s">
        <v>827</v>
      </c>
      <c r="M7478" s="208" t="s">
        <v>1493</v>
      </c>
      <c r="N7478" s="209">
        <f t="shared" si="0"/>
        <v>2026</v>
      </c>
      <c r="O7478" s="210">
        <f t="shared" si="1"/>
        <v>3</v>
      </c>
      <c r="P7478" s="211" t="str">
        <f>IFERROR(VLOOKUP(F7478,연간집계!D:E,2,FALSE),"")</f>
        <v>스탠다드 포토북 6*8 (하드/무광)</v>
      </c>
    </row>
    <row r="7479" spans="1:16" ht="15" customHeight="1">
      <c r="A7479" s="201">
        <v>46082.347905092596</v>
      </c>
      <c r="B7479" s="202">
        <v>46082</v>
      </c>
      <c r="C7479" s="203" t="s">
        <v>16571</v>
      </c>
      <c r="D7479" s="203" t="s">
        <v>11</v>
      </c>
      <c r="E7479" s="204" t="s">
        <v>16572</v>
      </c>
      <c r="F7479" s="49" t="s">
        <v>963</v>
      </c>
      <c r="G7479" s="203">
        <v>1</v>
      </c>
      <c r="H7479" s="203" t="s">
        <v>16406</v>
      </c>
      <c r="I7479" s="205" t="s">
        <v>1970</v>
      </c>
      <c r="J7479" s="208" t="s">
        <v>1970</v>
      </c>
      <c r="K7479" s="203">
        <v>80</v>
      </c>
      <c r="L7479" s="207" t="s">
        <v>827</v>
      </c>
      <c r="M7479" s="208" t="s">
        <v>1436</v>
      </c>
      <c r="N7479" s="209">
        <f t="shared" si="0"/>
        <v>2026</v>
      </c>
      <c r="O7479" s="210">
        <f t="shared" si="1"/>
        <v>3</v>
      </c>
      <c r="P7479" s="211" t="str">
        <f>IFERROR(VLOOKUP(F7479,연간집계!D:E,2,FALSE),"")</f>
        <v>시티북 210 (쿠션하드/78p)</v>
      </c>
    </row>
    <row r="7480" spans="1:16" ht="15" customHeight="1">
      <c r="A7480" s="201">
        <v>46082.347916666666</v>
      </c>
      <c r="B7480" s="202">
        <v>46082</v>
      </c>
      <c r="C7480" s="203" t="s">
        <v>16573</v>
      </c>
      <c r="D7480" s="203" t="s">
        <v>11</v>
      </c>
      <c r="E7480" s="204" t="s">
        <v>16572</v>
      </c>
      <c r="F7480" s="49" t="s">
        <v>963</v>
      </c>
      <c r="G7480" s="203">
        <v>1</v>
      </c>
      <c r="H7480" s="203" t="s">
        <v>16406</v>
      </c>
      <c r="I7480" s="205" t="s">
        <v>14495</v>
      </c>
      <c r="J7480" s="208" t="s">
        <v>14495</v>
      </c>
      <c r="K7480" s="203">
        <v>80</v>
      </c>
      <c r="L7480" s="207" t="s">
        <v>827</v>
      </c>
      <c r="M7480" s="208" t="s">
        <v>1436</v>
      </c>
      <c r="N7480" s="209">
        <f t="shared" si="0"/>
        <v>2026</v>
      </c>
      <c r="O7480" s="210">
        <f t="shared" si="1"/>
        <v>3</v>
      </c>
      <c r="P7480" s="211" t="str">
        <f>IFERROR(VLOOKUP(F7480,연간집계!D:E,2,FALSE),"")</f>
        <v>시티북 210 (쿠션하드/78p)</v>
      </c>
    </row>
    <row r="7481" spans="1:16" ht="15" customHeight="1">
      <c r="A7481" s="201">
        <v>46082.374432870369</v>
      </c>
      <c r="B7481" s="202">
        <v>46082</v>
      </c>
      <c r="C7481" s="203" t="s">
        <v>16574</v>
      </c>
      <c r="D7481" s="203" t="s">
        <v>11</v>
      </c>
      <c r="E7481" s="204" t="s">
        <v>16575</v>
      </c>
      <c r="F7481" s="49" t="s">
        <v>887</v>
      </c>
      <c r="G7481" s="203">
        <v>1</v>
      </c>
      <c r="H7481" s="203" t="s">
        <v>4411</v>
      </c>
      <c r="I7481" s="205" t="s">
        <v>1440</v>
      </c>
      <c r="J7481" s="208"/>
      <c r="K7481" s="203">
        <v>52</v>
      </c>
      <c r="L7481" s="207" t="s">
        <v>827</v>
      </c>
      <c r="M7481" s="208" t="s">
        <v>1436</v>
      </c>
      <c r="N7481" s="209">
        <f t="shared" si="0"/>
        <v>2026</v>
      </c>
      <c r="O7481" s="210">
        <f t="shared" si="1"/>
        <v>3</v>
      </c>
      <c r="P7481" s="211" t="str">
        <f>IFERROR(VLOOKUP(F7481,연간집계!D:E,2,FALSE),"")</f>
        <v>마이트립북 198</v>
      </c>
    </row>
    <row r="7482" spans="1:16" ht="15" customHeight="1">
      <c r="A7482" s="201">
        <v>46082.430324074077</v>
      </c>
      <c r="B7482" s="202">
        <v>46082</v>
      </c>
      <c r="C7482" s="203" t="s">
        <v>16576</v>
      </c>
      <c r="D7482" s="203" t="s">
        <v>11</v>
      </c>
      <c r="E7482" s="204" t="s">
        <v>16577</v>
      </c>
      <c r="F7482" s="49" t="s">
        <v>885</v>
      </c>
      <c r="G7482" s="203">
        <v>3</v>
      </c>
      <c r="H7482" s="203" t="s">
        <v>5782</v>
      </c>
      <c r="I7482" s="205" t="s">
        <v>1440</v>
      </c>
      <c r="J7482" s="208"/>
      <c r="K7482" s="203">
        <v>84</v>
      </c>
      <c r="L7482" s="207" t="s">
        <v>827</v>
      </c>
      <c r="M7482" s="208" t="s">
        <v>1436</v>
      </c>
      <c r="N7482" s="209">
        <f t="shared" si="0"/>
        <v>2026</v>
      </c>
      <c r="O7482" s="210">
        <f t="shared" si="1"/>
        <v>3</v>
      </c>
      <c r="P7482" s="211" t="str">
        <f>IFERROR(VLOOKUP(F7482,연간집계!D:E,2,FALSE),"")</f>
        <v>마이트립북 150</v>
      </c>
    </row>
    <row r="7483" spans="1:16" ht="15" customHeight="1">
      <c r="A7483" s="201">
        <v>46082.483287037037</v>
      </c>
      <c r="B7483" s="202">
        <v>46082</v>
      </c>
      <c r="C7483" s="203" t="s">
        <v>16578</v>
      </c>
      <c r="D7483" s="203" t="s">
        <v>11</v>
      </c>
      <c r="E7483" s="204" t="s">
        <v>16579</v>
      </c>
      <c r="F7483" s="49" t="s">
        <v>1357</v>
      </c>
      <c r="G7483" s="203">
        <v>1</v>
      </c>
      <c r="H7483" s="203" t="s">
        <v>16580</v>
      </c>
      <c r="I7483" s="205" t="s">
        <v>1440</v>
      </c>
      <c r="J7483" s="208"/>
      <c r="K7483" s="203">
        <v>10</v>
      </c>
      <c r="L7483" s="207" t="s">
        <v>827</v>
      </c>
      <c r="M7483" s="208" t="s">
        <v>1436</v>
      </c>
      <c r="N7483" s="209">
        <f t="shared" si="0"/>
        <v>2026</v>
      </c>
      <c r="O7483" s="210">
        <f t="shared" si="1"/>
        <v>3</v>
      </c>
      <c r="P7483" s="211" t="str">
        <f>IFERROR(VLOOKUP(F7483,연간집계!D:E,2,FALSE),"")</f>
        <v>PCMS_엽서 145</v>
      </c>
    </row>
    <row r="7484" spans="1:16" ht="15" customHeight="1">
      <c r="A7484" s="201">
        <v>46082.489178240743</v>
      </c>
      <c r="B7484" s="202">
        <v>46082</v>
      </c>
      <c r="C7484" s="203" t="s">
        <v>16581</v>
      </c>
      <c r="D7484" s="203" t="s">
        <v>11</v>
      </c>
      <c r="E7484" s="204" t="s">
        <v>16582</v>
      </c>
      <c r="F7484" s="49" t="s">
        <v>1247</v>
      </c>
      <c r="G7484" s="203">
        <v>1</v>
      </c>
      <c r="H7484" s="203" t="s">
        <v>5218</v>
      </c>
      <c r="I7484" s="205" t="s">
        <v>1556</v>
      </c>
      <c r="J7484" s="208"/>
      <c r="K7484" s="203">
        <v>24</v>
      </c>
      <c r="L7484" s="207" t="s">
        <v>828</v>
      </c>
      <c r="M7484" s="208" t="s">
        <v>1449</v>
      </c>
      <c r="N7484" s="209">
        <f t="shared" si="0"/>
        <v>2026</v>
      </c>
      <c r="O7484" s="210">
        <f t="shared" si="1"/>
        <v>3</v>
      </c>
      <c r="P7484" s="211" t="str">
        <f>IFERROR(VLOOKUP(F7484,연간집계!D:E,2,FALSE),"")</f>
        <v>모바일 포토북 197 (여행)</v>
      </c>
    </row>
    <row r="7485" spans="1:16" ht="15" customHeight="1">
      <c r="A7485" s="201">
        <v>46082.489189814813</v>
      </c>
      <c r="B7485" s="202">
        <v>46082</v>
      </c>
      <c r="C7485" s="203" t="s">
        <v>16583</v>
      </c>
      <c r="D7485" s="203" t="s">
        <v>11</v>
      </c>
      <c r="E7485" s="204" t="s">
        <v>16582</v>
      </c>
      <c r="F7485" s="49" t="s">
        <v>1247</v>
      </c>
      <c r="G7485" s="203">
        <v>1</v>
      </c>
      <c r="H7485" s="203" t="s">
        <v>5218</v>
      </c>
      <c r="I7485" s="205" t="s">
        <v>1453</v>
      </c>
      <c r="J7485" s="208"/>
      <c r="K7485" s="203">
        <v>24</v>
      </c>
      <c r="L7485" s="207" t="s">
        <v>828</v>
      </c>
      <c r="M7485" s="208" t="s">
        <v>1449</v>
      </c>
      <c r="N7485" s="209">
        <f t="shared" si="0"/>
        <v>2026</v>
      </c>
      <c r="O7485" s="210">
        <f t="shared" si="1"/>
        <v>3</v>
      </c>
      <c r="P7485" s="211" t="str">
        <f>IFERROR(VLOOKUP(F7485,연간집계!D:E,2,FALSE),"")</f>
        <v>모바일 포토북 197 (여행)</v>
      </c>
    </row>
    <row r="7486" spans="1:16" ht="15" customHeight="1">
      <c r="A7486" s="201">
        <v>46082.500972222224</v>
      </c>
      <c r="B7486" s="202">
        <v>46082</v>
      </c>
      <c r="C7486" s="203" t="s">
        <v>16584</v>
      </c>
      <c r="D7486" s="203" t="s">
        <v>11</v>
      </c>
      <c r="E7486" s="204" t="s">
        <v>16585</v>
      </c>
      <c r="F7486" s="49" t="s">
        <v>1046</v>
      </c>
      <c r="G7486" s="203">
        <v>4</v>
      </c>
      <c r="H7486" s="203" t="s">
        <v>5782</v>
      </c>
      <c r="I7486" s="205" t="s">
        <v>1566</v>
      </c>
      <c r="J7486" s="208"/>
      <c r="K7486" s="203">
        <v>64</v>
      </c>
      <c r="L7486" s="207" t="s">
        <v>827</v>
      </c>
      <c r="M7486" s="208" t="s">
        <v>1493</v>
      </c>
      <c r="N7486" s="209">
        <f t="shared" si="0"/>
        <v>2026</v>
      </c>
      <c r="O7486" s="210">
        <f t="shared" si="1"/>
        <v>3</v>
      </c>
      <c r="P7486" s="211" t="str">
        <f>IFERROR(VLOOKUP(F7486,연간집계!D:E,2,FALSE),"")</f>
        <v>프리북와이드 (소프트)</v>
      </c>
    </row>
    <row r="7487" spans="1:16" ht="15" customHeight="1">
      <c r="A7487" s="201">
        <v>46082.518634259257</v>
      </c>
      <c r="B7487" s="202">
        <v>46082</v>
      </c>
      <c r="C7487" s="203" t="s">
        <v>16586</v>
      </c>
      <c r="D7487" s="203" t="s">
        <v>11</v>
      </c>
      <c r="E7487" s="204" t="s">
        <v>16587</v>
      </c>
      <c r="F7487" s="49" t="s">
        <v>890</v>
      </c>
      <c r="G7487" s="203">
        <v>1</v>
      </c>
      <c r="H7487" s="203" t="s">
        <v>7412</v>
      </c>
      <c r="I7487" s="205" t="s">
        <v>1566</v>
      </c>
      <c r="J7487" s="208" t="s">
        <v>2810</v>
      </c>
      <c r="K7487" s="203">
        <v>56</v>
      </c>
      <c r="L7487" s="207" t="s">
        <v>827</v>
      </c>
      <c r="M7487" s="208" t="s">
        <v>1436</v>
      </c>
      <c r="N7487" s="209">
        <f t="shared" si="0"/>
        <v>2026</v>
      </c>
      <c r="O7487" s="210">
        <f t="shared" si="1"/>
        <v>3</v>
      </c>
      <c r="P7487" s="211" t="str">
        <f>IFERROR(VLOOKUP(F7487,연간집계!D:E,2,FALSE),"")</f>
        <v>메모리북</v>
      </c>
    </row>
    <row r="7488" spans="1:16" ht="15" customHeight="1">
      <c r="A7488" s="201">
        <v>46082.518645833334</v>
      </c>
      <c r="B7488" s="202">
        <v>46082</v>
      </c>
      <c r="C7488" s="203" t="s">
        <v>16588</v>
      </c>
      <c r="D7488" s="203" t="s">
        <v>11</v>
      </c>
      <c r="E7488" s="204" t="s">
        <v>16587</v>
      </c>
      <c r="F7488" s="49" t="s">
        <v>890</v>
      </c>
      <c r="G7488" s="203">
        <v>1</v>
      </c>
      <c r="H7488" s="203" t="s">
        <v>7412</v>
      </c>
      <c r="I7488" s="205" t="s">
        <v>1566</v>
      </c>
      <c r="J7488" s="208" t="s">
        <v>2810</v>
      </c>
      <c r="K7488" s="203">
        <v>48</v>
      </c>
      <c r="L7488" s="207" t="s">
        <v>827</v>
      </c>
      <c r="M7488" s="208" t="s">
        <v>1436</v>
      </c>
      <c r="N7488" s="209">
        <f t="shared" si="0"/>
        <v>2026</v>
      </c>
      <c r="O7488" s="210">
        <f t="shared" si="1"/>
        <v>3</v>
      </c>
      <c r="P7488" s="211" t="str">
        <f>IFERROR(VLOOKUP(F7488,연간집계!D:E,2,FALSE),"")</f>
        <v>메모리북</v>
      </c>
    </row>
    <row r="7489" spans="1:16" ht="15" customHeight="1">
      <c r="A7489" s="201">
        <v>46082.518657407411</v>
      </c>
      <c r="B7489" s="202">
        <v>46082</v>
      </c>
      <c r="C7489" s="203" t="s">
        <v>16589</v>
      </c>
      <c r="D7489" s="203" t="s">
        <v>11</v>
      </c>
      <c r="E7489" s="204" t="s">
        <v>16587</v>
      </c>
      <c r="F7489" s="49" t="s">
        <v>890</v>
      </c>
      <c r="G7489" s="203">
        <v>1</v>
      </c>
      <c r="H7489" s="203" t="s">
        <v>7412</v>
      </c>
      <c r="I7489" s="205" t="s">
        <v>1566</v>
      </c>
      <c r="J7489" s="208" t="s">
        <v>2810</v>
      </c>
      <c r="K7489" s="203">
        <v>64</v>
      </c>
      <c r="L7489" s="207" t="s">
        <v>827</v>
      </c>
      <c r="M7489" s="208" t="s">
        <v>1436</v>
      </c>
      <c r="N7489" s="209">
        <f t="shared" si="0"/>
        <v>2026</v>
      </c>
      <c r="O7489" s="210">
        <f t="shared" si="1"/>
        <v>3</v>
      </c>
      <c r="P7489" s="211" t="str">
        <f>IFERROR(VLOOKUP(F7489,연간집계!D:E,2,FALSE),"")</f>
        <v>메모리북</v>
      </c>
    </row>
    <row r="7490" spans="1:16" ht="15" customHeight="1">
      <c r="A7490" s="201">
        <v>46082.51866898148</v>
      </c>
      <c r="B7490" s="202">
        <v>46082</v>
      </c>
      <c r="C7490" s="203" t="s">
        <v>16590</v>
      </c>
      <c r="D7490" s="203" t="s">
        <v>11</v>
      </c>
      <c r="E7490" s="204" t="s">
        <v>16587</v>
      </c>
      <c r="F7490" s="49" t="s">
        <v>890</v>
      </c>
      <c r="G7490" s="203">
        <v>1</v>
      </c>
      <c r="H7490" s="203" t="s">
        <v>7412</v>
      </c>
      <c r="I7490" s="205" t="s">
        <v>1566</v>
      </c>
      <c r="J7490" s="208" t="s">
        <v>2810</v>
      </c>
      <c r="K7490" s="203">
        <v>48</v>
      </c>
      <c r="L7490" s="207" t="s">
        <v>827</v>
      </c>
      <c r="M7490" s="208" t="s">
        <v>1436</v>
      </c>
      <c r="N7490" s="209">
        <f t="shared" si="0"/>
        <v>2026</v>
      </c>
      <c r="O7490" s="210">
        <f t="shared" si="1"/>
        <v>3</v>
      </c>
      <c r="P7490" s="211" t="str">
        <f>IFERROR(VLOOKUP(F7490,연간집계!D:E,2,FALSE),"")</f>
        <v>메모리북</v>
      </c>
    </row>
    <row r="7491" spans="1:16" ht="15" customHeight="1">
      <c r="A7491" s="201">
        <v>46082.518680555557</v>
      </c>
      <c r="B7491" s="202">
        <v>46082</v>
      </c>
      <c r="C7491" s="203" t="s">
        <v>16591</v>
      </c>
      <c r="D7491" s="203" t="s">
        <v>11</v>
      </c>
      <c r="E7491" s="204" t="s">
        <v>16587</v>
      </c>
      <c r="F7491" s="49" t="s">
        <v>890</v>
      </c>
      <c r="G7491" s="203">
        <v>1</v>
      </c>
      <c r="H7491" s="203" t="s">
        <v>7412</v>
      </c>
      <c r="I7491" s="205" t="s">
        <v>1566</v>
      </c>
      <c r="J7491" s="208" t="s">
        <v>2810</v>
      </c>
      <c r="K7491" s="203">
        <v>64</v>
      </c>
      <c r="L7491" s="207" t="s">
        <v>827</v>
      </c>
      <c r="M7491" s="208" t="s">
        <v>1436</v>
      </c>
      <c r="N7491" s="209">
        <f t="shared" si="0"/>
        <v>2026</v>
      </c>
      <c r="O7491" s="210">
        <f t="shared" si="1"/>
        <v>3</v>
      </c>
      <c r="P7491" s="211" t="str">
        <f>IFERROR(VLOOKUP(F7491,연간집계!D:E,2,FALSE),"")</f>
        <v>메모리북</v>
      </c>
    </row>
    <row r="7492" spans="1:16" ht="15" customHeight="1">
      <c r="A7492" s="201">
        <v>46082.518692129626</v>
      </c>
      <c r="B7492" s="202">
        <v>46082</v>
      </c>
      <c r="C7492" s="203" t="s">
        <v>16592</v>
      </c>
      <c r="D7492" s="203" t="s">
        <v>11</v>
      </c>
      <c r="E7492" s="204" t="s">
        <v>16587</v>
      </c>
      <c r="F7492" s="49" t="s">
        <v>890</v>
      </c>
      <c r="G7492" s="203">
        <v>1</v>
      </c>
      <c r="H7492" s="203" t="s">
        <v>7412</v>
      </c>
      <c r="I7492" s="205" t="s">
        <v>1566</v>
      </c>
      <c r="J7492" s="208" t="s">
        <v>2810</v>
      </c>
      <c r="K7492" s="203">
        <v>64</v>
      </c>
      <c r="L7492" s="207" t="s">
        <v>827</v>
      </c>
      <c r="M7492" s="208" t="s">
        <v>1436</v>
      </c>
      <c r="N7492" s="209">
        <f t="shared" si="0"/>
        <v>2026</v>
      </c>
      <c r="O7492" s="210">
        <f t="shared" si="1"/>
        <v>3</v>
      </c>
      <c r="P7492" s="211" t="str">
        <f>IFERROR(VLOOKUP(F7492,연간집계!D:E,2,FALSE),"")</f>
        <v>메모리북</v>
      </c>
    </row>
    <row r="7493" spans="1:16" ht="15" customHeight="1">
      <c r="A7493" s="201">
        <v>46082.518703703703</v>
      </c>
      <c r="B7493" s="202">
        <v>46082</v>
      </c>
      <c r="C7493" s="203" t="s">
        <v>16593</v>
      </c>
      <c r="D7493" s="203" t="s">
        <v>11</v>
      </c>
      <c r="E7493" s="204" t="s">
        <v>16587</v>
      </c>
      <c r="F7493" s="49" t="s">
        <v>890</v>
      </c>
      <c r="G7493" s="203">
        <v>1</v>
      </c>
      <c r="H7493" s="203" t="s">
        <v>7412</v>
      </c>
      <c r="I7493" s="205" t="s">
        <v>1566</v>
      </c>
      <c r="J7493" s="208" t="s">
        <v>2810</v>
      </c>
      <c r="K7493" s="203">
        <v>64</v>
      </c>
      <c r="L7493" s="207" t="s">
        <v>827</v>
      </c>
      <c r="M7493" s="208" t="s">
        <v>1436</v>
      </c>
      <c r="N7493" s="209">
        <f t="shared" si="0"/>
        <v>2026</v>
      </c>
      <c r="O7493" s="210">
        <f t="shared" si="1"/>
        <v>3</v>
      </c>
      <c r="P7493" s="211" t="str">
        <f>IFERROR(VLOOKUP(F7493,연간집계!D:E,2,FALSE),"")</f>
        <v>메모리북</v>
      </c>
    </row>
    <row r="7494" spans="1:16" ht="15" customHeight="1">
      <c r="A7494" s="201">
        <v>46082.51871527778</v>
      </c>
      <c r="B7494" s="202">
        <v>46082</v>
      </c>
      <c r="C7494" s="203" t="s">
        <v>16594</v>
      </c>
      <c r="D7494" s="203" t="s">
        <v>11</v>
      </c>
      <c r="E7494" s="204" t="s">
        <v>16587</v>
      </c>
      <c r="F7494" s="49" t="s">
        <v>890</v>
      </c>
      <c r="G7494" s="203">
        <v>1</v>
      </c>
      <c r="H7494" s="203" t="s">
        <v>7412</v>
      </c>
      <c r="I7494" s="205" t="s">
        <v>1566</v>
      </c>
      <c r="J7494" s="208" t="s">
        <v>2810</v>
      </c>
      <c r="K7494" s="203">
        <v>64</v>
      </c>
      <c r="L7494" s="207" t="s">
        <v>827</v>
      </c>
      <c r="M7494" s="208" t="s">
        <v>1436</v>
      </c>
      <c r="N7494" s="209">
        <f t="shared" si="0"/>
        <v>2026</v>
      </c>
      <c r="O7494" s="210">
        <f t="shared" si="1"/>
        <v>3</v>
      </c>
      <c r="P7494" s="211" t="str">
        <f>IFERROR(VLOOKUP(F7494,연간집계!D:E,2,FALSE),"")</f>
        <v>메모리북</v>
      </c>
    </row>
    <row r="7495" spans="1:16" ht="15" customHeight="1">
      <c r="A7495" s="201">
        <v>46082.518726851849</v>
      </c>
      <c r="B7495" s="202">
        <v>46082</v>
      </c>
      <c r="C7495" s="203" t="s">
        <v>16595</v>
      </c>
      <c r="D7495" s="203" t="s">
        <v>11</v>
      </c>
      <c r="E7495" s="204" t="s">
        <v>16587</v>
      </c>
      <c r="F7495" s="49" t="s">
        <v>890</v>
      </c>
      <c r="G7495" s="203">
        <v>1</v>
      </c>
      <c r="H7495" s="203" t="s">
        <v>7412</v>
      </c>
      <c r="I7495" s="205" t="s">
        <v>1566</v>
      </c>
      <c r="J7495" s="208" t="s">
        <v>2810</v>
      </c>
      <c r="K7495" s="203">
        <v>48</v>
      </c>
      <c r="L7495" s="207" t="s">
        <v>827</v>
      </c>
      <c r="M7495" s="208" t="s">
        <v>1436</v>
      </c>
      <c r="N7495" s="209">
        <f t="shared" si="0"/>
        <v>2026</v>
      </c>
      <c r="O7495" s="210">
        <f t="shared" si="1"/>
        <v>3</v>
      </c>
      <c r="P7495" s="211" t="str">
        <f>IFERROR(VLOOKUP(F7495,연간집계!D:E,2,FALSE),"")</f>
        <v>메모리북</v>
      </c>
    </row>
    <row r="7496" spans="1:16" ht="15" customHeight="1">
      <c r="A7496" s="201">
        <v>46082.589432870373</v>
      </c>
      <c r="B7496" s="202">
        <v>46082</v>
      </c>
      <c r="C7496" s="203" t="s">
        <v>16596</v>
      </c>
      <c r="D7496" s="203" t="s">
        <v>11</v>
      </c>
      <c r="E7496" s="204" t="s">
        <v>16597</v>
      </c>
      <c r="F7496" s="49" t="s">
        <v>890</v>
      </c>
      <c r="G7496" s="203">
        <v>1</v>
      </c>
      <c r="H7496" s="203" t="s">
        <v>7412</v>
      </c>
      <c r="I7496" s="205" t="s">
        <v>1566</v>
      </c>
      <c r="J7496" s="208" t="s">
        <v>2810</v>
      </c>
      <c r="K7496" s="203">
        <v>50</v>
      </c>
      <c r="L7496" s="207" t="s">
        <v>827</v>
      </c>
      <c r="M7496" s="208" t="s">
        <v>1436</v>
      </c>
      <c r="N7496" s="209">
        <f t="shared" si="0"/>
        <v>2026</v>
      </c>
      <c r="O7496" s="210">
        <f t="shared" si="1"/>
        <v>3</v>
      </c>
      <c r="P7496" s="211" t="str">
        <f>IFERROR(VLOOKUP(F7496,연간집계!D:E,2,FALSE),"")</f>
        <v>메모리북</v>
      </c>
    </row>
    <row r="7497" spans="1:16" ht="15" customHeight="1">
      <c r="A7497" s="201">
        <v>46082.621886574074</v>
      </c>
      <c r="B7497" s="202">
        <v>46082</v>
      </c>
      <c r="C7497" s="203" t="s">
        <v>16598</v>
      </c>
      <c r="D7497" s="203" t="s">
        <v>11</v>
      </c>
      <c r="E7497" s="204" t="s">
        <v>16599</v>
      </c>
      <c r="F7497" s="49" t="s">
        <v>847</v>
      </c>
      <c r="G7497" s="203">
        <v>1</v>
      </c>
      <c r="H7497" s="203" t="s">
        <v>16600</v>
      </c>
      <c r="I7497" s="205" t="s">
        <v>1676</v>
      </c>
      <c r="J7497" s="208"/>
      <c r="K7497" s="203">
        <v>30</v>
      </c>
      <c r="L7497" s="207" t="s">
        <v>827</v>
      </c>
      <c r="M7497" s="208" t="s">
        <v>1645</v>
      </c>
      <c r="N7497" s="209">
        <f t="shared" si="0"/>
        <v>2026</v>
      </c>
      <c r="O7497" s="210">
        <f t="shared" si="1"/>
        <v>3</v>
      </c>
      <c r="P7497" s="211" t="str">
        <f>IFERROR(VLOOKUP(F7497,연간집계!D:E,2,FALSE),"")</f>
        <v>스탠다드 포토북 8*11 (하드/무광)</v>
      </c>
    </row>
    <row r="7498" spans="1:16" ht="15" customHeight="1">
      <c r="A7498" s="201">
        <v>46082.636608796296</v>
      </c>
      <c r="B7498" s="202">
        <v>46082</v>
      </c>
      <c r="C7498" s="203" t="s">
        <v>16601</v>
      </c>
      <c r="D7498" s="203" t="s">
        <v>11</v>
      </c>
      <c r="E7498" s="204" t="s">
        <v>16602</v>
      </c>
      <c r="F7498" s="49" t="s">
        <v>847</v>
      </c>
      <c r="G7498" s="203">
        <v>1</v>
      </c>
      <c r="H7498" s="203" t="s">
        <v>16603</v>
      </c>
      <c r="I7498" s="205" t="s">
        <v>1435</v>
      </c>
      <c r="J7498" s="208"/>
      <c r="K7498" s="203">
        <v>34</v>
      </c>
      <c r="L7498" s="207" t="s">
        <v>827</v>
      </c>
      <c r="M7498" s="208" t="s">
        <v>1436</v>
      </c>
      <c r="N7498" s="209">
        <f t="shared" si="0"/>
        <v>2026</v>
      </c>
      <c r="O7498" s="210">
        <f t="shared" si="1"/>
        <v>3</v>
      </c>
      <c r="P7498" s="211" t="str">
        <f>IFERROR(VLOOKUP(F7498,연간집계!D:E,2,FALSE),"")</f>
        <v>스탠다드 포토북 8*11 (하드/무광)</v>
      </c>
    </row>
    <row r="7499" spans="1:16" ht="15" customHeight="1">
      <c r="A7499" s="201">
        <v>46082.680787037039</v>
      </c>
      <c r="B7499" s="202">
        <v>46082</v>
      </c>
      <c r="C7499" s="203" t="s">
        <v>16604</v>
      </c>
      <c r="D7499" s="203" t="s">
        <v>11</v>
      </c>
      <c r="E7499" s="204" t="s">
        <v>16605</v>
      </c>
      <c r="F7499" s="49" t="s">
        <v>847</v>
      </c>
      <c r="G7499" s="203">
        <v>1</v>
      </c>
      <c r="H7499" s="203" t="s">
        <v>15900</v>
      </c>
      <c r="I7499" s="205" t="s">
        <v>2297</v>
      </c>
      <c r="J7499" s="208"/>
      <c r="K7499" s="203">
        <v>28</v>
      </c>
      <c r="L7499" s="207" t="s">
        <v>827</v>
      </c>
      <c r="M7499" s="208" t="s">
        <v>1436</v>
      </c>
      <c r="N7499" s="209">
        <f t="shared" si="0"/>
        <v>2026</v>
      </c>
      <c r="O7499" s="210">
        <f t="shared" si="1"/>
        <v>3</v>
      </c>
      <c r="P7499" s="211" t="str">
        <f>IFERROR(VLOOKUP(F7499,연간집계!D:E,2,FALSE),"")</f>
        <v>스탠다드 포토북 8*11 (하드/무광)</v>
      </c>
    </row>
    <row r="7500" spans="1:16" ht="15" customHeight="1">
      <c r="A7500" s="201">
        <v>46082.854432870372</v>
      </c>
      <c r="B7500" s="202">
        <v>46082</v>
      </c>
      <c r="C7500" s="203" t="s">
        <v>16606</v>
      </c>
      <c r="D7500" s="203" t="s">
        <v>11</v>
      </c>
      <c r="E7500" s="204" t="s">
        <v>16607</v>
      </c>
      <c r="F7500" s="49" t="s">
        <v>1243</v>
      </c>
      <c r="G7500" s="203">
        <v>1</v>
      </c>
      <c r="H7500" s="203" t="s">
        <v>16608</v>
      </c>
      <c r="I7500" s="217" t="s">
        <v>1453</v>
      </c>
      <c r="J7500" s="208"/>
      <c r="K7500" s="203">
        <v>24</v>
      </c>
      <c r="L7500" s="207" t="s">
        <v>828</v>
      </c>
      <c r="M7500" s="208" t="s">
        <v>1436</v>
      </c>
      <c r="N7500" s="209">
        <f t="shared" si="0"/>
        <v>2026</v>
      </c>
      <c r="O7500" s="210">
        <f t="shared" si="1"/>
        <v>3</v>
      </c>
      <c r="P7500" s="211" t="str">
        <f>IFERROR(VLOOKUP(F7500,연간집계!D:E,2,FALSE),"")</f>
        <v>모바일 포토북 150 (여행)</v>
      </c>
    </row>
    <row r="7501" spans="1:16" ht="15" customHeight="1">
      <c r="A7501" s="201">
        <v>46082.854444444441</v>
      </c>
      <c r="B7501" s="202">
        <v>46082</v>
      </c>
      <c r="C7501" s="203" t="s">
        <v>16609</v>
      </c>
      <c r="D7501" s="203" t="s">
        <v>11</v>
      </c>
      <c r="E7501" s="204" t="s">
        <v>16607</v>
      </c>
      <c r="F7501" s="49" t="s">
        <v>1245</v>
      </c>
      <c r="G7501" s="203">
        <v>1</v>
      </c>
      <c r="H7501" s="203" t="s">
        <v>16608</v>
      </c>
      <c r="I7501" s="205" t="s">
        <v>1556</v>
      </c>
      <c r="J7501" s="208"/>
      <c r="K7501" s="203">
        <v>24</v>
      </c>
      <c r="L7501" s="207" t="s">
        <v>828</v>
      </c>
      <c r="M7501" s="208" t="s">
        <v>1436</v>
      </c>
      <c r="N7501" s="209">
        <f t="shared" si="0"/>
        <v>2026</v>
      </c>
      <c r="O7501" s="210">
        <f t="shared" si="1"/>
        <v>3</v>
      </c>
      <c r="P7501" s="211" t="str">
        <f>IFERROR(VLOOKUP(F7501,연간집계!D:E,2,FALSE),"")</f>
        <v>모바일 포토북 198 (여행)</v>
      </c>
    </row>
    <row r="7502" spans="1:16" ht="15" customHeight="1">
      <c r="A7502" s="201">
        <v>46082.895775462966</v>
      </c>
      <c r="B7502" s="202">
        <v>46082</v>
      </c>
      <c r="C7502" s="203" t="s">
        <v>16610</v>
      </c>
      <c r="D7502" s="203" t="s">
        <v>11</v>
      </c>
      <c r="E7502" s="204" t="s">
        <v>16611</v>
      </c>
      <c r="F7502" s="49" t="s">
        <v>1245</v>
      </c>
      <c r="G7502" s="203">
        <v>1</v>
      </c>
      <c r="H7502" s="203" t="s">
        <v>5445</v>
      </c>
      <c r="I7502" s="205" t="s">
        <v>1510</v>
      </c>
      <c r="J7502" s="208"/>
      <c r="K7502" s="203">
        <v>24</v>
      </c>
      <c r="L7502" s="207" t="s">
        <v>828</v>
      </c>
      <c r="M7502" s="208" t="s">
        <v>1436</v>
      </c>
      <c r="N7502" s="209">
        <f t="shared" si="0"/>
        <v>2026</v>
      </c>
      <c r="O7502" s="210">
        <f t="shared" si="1"/>
        <v>3</v>
      </c>
      <c r="P7502" s="211" t="str">
        <f>IFERROR(VLOOKUP(F7502,연간집계!D:E,2,FALSE),"")</f>
        <v>모바일 포토북 198 (여행)</v>
      </c>
    </row>
    <row r="7503" spans="1:16" ht="15" customHeight="1">
      <c r="A7503" s="201">
        <v>46082.975300925929</v>
      </c>
      <c r="B7503" s="202">
        <v>46082</v>
      </c>
      <c r="C7503" s="203" t="s">
        <v>16612</v>
      </c>
      <c r="D7503" s="203" t="s">
        <v>11</v>
      </c>
      <c r="E7503" s="204" t="s">
        <v>16613</v>
      </c>
      <c r="F7503" s="49" t="s">
        <v>890</v>
      </c>
      <c r="G7503" s="203">
        <v>1</v>
      </c>
      <c r="H7503" s="203" t="s">
        <v>16614</v>
      </c>
      <c r="I7503" s="205" t="s">
        <v>1566</v>
      </c>
      <c r="J7503" s="208" t="s">
        <v>1664</v>
      </c>
      <c r="K7503" s="203">
        <v>64</v>
      </c>
      <c r="L7503" s="207" t="s">
        <v>827</v>
      </c>
      <c r="M7503" s="208" t="s">
        <v>1471</v>
      </c>
      <c r="N7503" s="209">
        <f t="shared" si="0"/>
        <v>2026</v>
      </c>
      <c r="O7503" s="210">
        <f t="shared" si="1"/>
        <v>3</v>
      </c>
      <c r="P7503" s="211" t="str">
        <f>IFERROR(VLOOKUP(F7503,연간집계!D:E,2,FALSE),"")</f>
        <v>메모리북</v>
      </c>
    </row>
    <row r="7504" spans="1:16" ht="15" customHeight="1">
      <c r="A7504" s="201">
        <v>46082.981192129628</v>
      </c>
      <c r="B7504" s="202">
        <v>46082</v>
      </c>
      <c r="C7504" s="203" t="s">
        <v>16615</v>
      </c>
      <c r="D7504" s="203" t="s">
        <v>11</v>
      </c>
      <c r="E7504" s="204" t="s">
        <v>16616</v>
      </c>
      <c r="F7504" s="49" t="s">
        <v>1245</v>
      </c>
      <c r="G7504" s="203">
        <v>1</v>
      </c>
      <c r="H7504" s="203" t="s">
        <v>16617</v>
      </c>
      <c r="I7504" s="205" t="s">
        <v>1510</v>
      </c>
      <c r="J7504" s="208"/>
      <c r="K7504" s="203">
        <v>24</v>
      </c>
      <c r="L7504" s="207" t="s">
        <v>828</v>
      </c>
      <c r="M7504" s="208" t="s">
        <v>1436</v>
      </c>
      <c r="N7504" s="209">
        <f t="shared" si="0"/>
        <v>2026</v>
      </c>
      <c r="O7504" s="210">
        <f t="shared" si="1"/>
        <v>3</v>
      </c>
      <c r="P7504" s="211" t="str">
        <f>IFERROR(VLOOKUP(F7504,연간집계!D:E,2,FALSE),"")</f>
        <v>모바일 포토북 198 (여행)</v>
      </c>
    </row>
    <row r="7505" spans="1:16" ht="15" customHeight="1">
      <c r="A7505" s="201">
        <v>46083.034120370372</v>
      </c>
      <c r="B7505" s="202">
        <v>46083</v>
      </c>
      <c r="C7505" s="203" t="s">
        <v>16618</v>
      </c>
      <c r="D7505" s="203" t="s">
        <v>11</v>
      </c>
      <c r="E7505" s="204" t="s">
        <v>16619</v>
      </c>
      <c r="F7505" s="49" t="s">
        <v>965</v>
      </c>
      <c r="G7505" s="203">
        <v>1</v>
      </c>
      <c r="H7505" s="203" t="s">
        <v>2628</v>
      </c>
      <c r="I7505" s="208" t="s">
        <v>1684</v>
      </c>
      <c r="J7505" s="208" t="s">
        <v>1684</v>
      </c>
      <c r="K7505" s="203">
        <v>48</v>
      </c>
      <c r="L7505" s="207" t="s">
        <v>827</v>
      </c>
      <c r="M7505" s="208" t="s">
        <v>1436</v>
      </c>
      <c r="N7505" s="209">
        <f t="shared" si="0"/>
        <v>2026</v>
      </c>
      <c r="O7505" s="210">
        <f t="shared" si="1"/>
        <v>3</v>
      </c>
      <c r="P7505" s="211" t="str">
        <f>IFERROR(VLOOKUP(F7505,연간집계!D:E,2,FALSE),"")</f>
        <v>시티북 210 (쿠션하드/46p)</v>
      </c>
    </row>
    <row r="7506" spans="1:16" ht="15" customHeight="1">
      <c r="A7506" s="201">
        <v>46083.034131944441</v>
      </c>
      <c r="B7506" s="202">
        <v>46083</v>
      </c>
      <c r="C7506" s="203" t="s">
        <v>16620</v>
      </c>
      <c r="D7506" s="203" t="s">
        <v>11</v>
      </c>
      <c r="E7506" s="204" t="s">
        <v>16621</v>
      </c>
      <c r="F7506" s="49" t="s">
        <v>838</v>
      </c>
      <c r="G7506" s="203">
        <v>1</v>
      </c>
      <c r="H7506" s="203" t="s">
        <v>16622</v>
      </c>
      <c r="I7506" s="205" t="s">
        <v>1570</v>
      </c>
      <c r="J7506" s="208"/>
      <c r="K7506" s="203">
        <v>38</v>
      </c>
      <c r="L7506" s="207" t="s">
        <v>827</v>
      </c>
      <c r="M7506" s="208" t="s">
        <v>1436</v>
      </c>
      <c r="N7506" s="209">
        <f t="shared" si="0"/>
        <v>2026</v>
      </c>
      <c r="O7506" s="210">
        <f t="shared" si="1"/>
        <v>3</v>
      </c>
      <c r="P7506" s="211" t="str">
        <f>IFERROR(VLOOKUP(F7506,연간집계!D:E,2,FALSE),"")</f>
        <v>스탠다드 포토북 6*8 (하드/무광)</v>
      </c>
    </row>
    <row r="7507" spans="1:16" ht="15" customHeight="1">
      <c r="A7507" s="201">
        <v>46083.07236111111</v>
      </c>
      <c r="B7507" s="202">
        <v>46083</v>
      </c>
      <c r="C7507" s="203" t="s">
        <v>16623</v>
      </c>
      <c r="D7507" s="203" t="s">
        <v>11</v>
      </c>
      <c r="E7507" s="204" t="s">
        <v>16624</v>
      </c>
      <c r="F7507" s="49" t="s">
        <v>890</v>
      </c>
      <c r="G7507" s="203">
        <v>1</v>
      </c>
      <c r="H7507" s="203" t="s">
        <v>16625</v>
      </c>
      <c r="I7507" s="205" t="s">
        <v>1566</v>
      </c>
      <c r="J7507" s="208" t="s">
        <v>1664</v>
      </c>
      <c r="K7507" s="203">
        <v>64</v>
      </c>
      <c r="L7507" s="207" t="s">
        <v>827</v>
      </c>
      <c r="M7507" s="208" t="s">
        <v>1449</v>
      </c>
      <c r="N7507" s="209">
        <f t="shared" si="0"/>
        <v>2026</v>
      </c>
      <c r="O7507" s="210">
        <f t="shared" si="1"/>
        <v>3</v>
      </c>
      <c r="P7507" s="211" t="str">
        <f>IFERROR(VLOOKUP(F7507,연간집계!D:E,2,FALSE),"")</f>
        <v>메모리북</v>
      </c>
    </row>
    <row r="7508" spans="1:16" ht="15" customHeight="1">
      <c r="A7508" s="201">
        <v>46083.416168981479</v>
      </c>
      <c r="B7508" s="202">
        <v>46083</v>
      </c>
      <c r="C7508" s="203" t="s">
        <v>16626</v>
      </c>
      <c r="D7508" s="203" t="s">
        <v>11</v>
      </c>
      <c r="E7508" s="204" t="s">
        <v>16627</v>
      </c>
      <c r="F7508" s="49" t="s">
        <v>1243</v>
      </c>
      <c r="G7508" s="203">
        <v>1</v>
      </c>
      <c r="H7508" s="203" t="s">
        <v>6036</v>
      </c>
      <c r="I7508" s="205" t="s">
        <v>1556</v>
      </c>
      <c r="J7508" s="208"/>
      <c r="K7508" s="203">
        <v>28</v>
      </c>
      <c r="L7508" s="207" t="s">
        <v>828</v>
      </c>
      <c r="M7508" s="208" t="s">
        <v>1436</v>
      </c>
      <c r="N7508" s="209">
        <f t="shared" si="0"/>
        <v>2026</v>
      </c>
      <c r="O7508" s="210">
        <f t="shared" si="1"/>
        <v>3</v>
      </c>
      <c r="P7508" s="211" t="str">
        <f>IFERROR(VLOOKUP(F7508,연간집계!D:E,2,FALSE),"")</f>
        <v>모바일 포토북 150 (여행)</v>
      </c>
    </row>
    <row r="7509" spans="1:16" ht="15" customHeight="1">
      <c r="A7509" s="201">
        <v>46083.466446759259</v>
      </c>
      <c r="B7509" s="202">
        <v>46083</v>
      </c>
      <c r="C7509" s="203" t="s">
        <v>16628</v>
      </c>
      <c r="D7509" s="203" t="s">
        <v>11</v>
      </c>
      <c r="E7509" s="204" t="s">
        <v>16629</v>
      </c>
      <c r="F7509" s="49" t="s">
        <v>856</v>
      </c>
      <c r="G7509" s="203">
        <v>5</v>
      </c>
      <c r="H7509" s="203" t="s">
        <v>16630</v>
      </c>
      <c r="I7509" s="205" t="s">
        <v>1435</v>
      </c>
      <c r="J7509" s="208"/>
      <c r="K7509" s="203">
        <v>24</v>
      </c>
      <c r="L7509" s="207" t="s">
        <v>827</v>
      </c>
      <c r="M7509" s="208" t="s">
        <v>1493</v>
      </c>
      <c r="N7509" s="209">
        <f t="shared" si="0"/>
        <v>2026</v>
      </c>
      <c r="O7509" s="210">
        <f t="shared" si="1"/>
        <v>3</v>
      </c>
      <c r="P7509" s="211" t="str">
        <f>IFERROR(VLOOKUP(F7509,연간집계!D:E,2,FALSE),"")</f>
        <v>스탠다드 포토북 8*8 (하드/무광)</v>
      </c>
    </row>
    <row r="7510" spans="1:16" ht="15" customHeight="1">
      <c r="A7510" s="201">
        <v>46083.469398148147</v>
      </c>
      <c r="B7510" s="202">
        <v>46083</v>
      </c>
      <c r="C7510" s="203" t="s">
        <v>16631</v>
      </c>
      <c r="D7510" s="203" t="s">
        <v>11</v>
      </c>
      <c r="E7510" s="204" t="s">
        <v>16632</v>
      </c>
      <c r="F7510" s="49" t="s">
        <v>1296</v>
      </c>
      <c r="G7510" s="203">
        <v>1</v>
      </c>
      <c r="H7510" s="203" t="s">
        <v>16633</v>
      </c>
      <c r="I7510" s="205" t="s">
        <v>5190</v>
      </c>
      <c r="J7510" s="208"/>
      <c r="K7510" s="203">
        <v>26</v>
      </c>
      <c r="L7510" s="207" t="s">
        <v>827</v>
      </c>
      <c r="M7510" s="208" t="s">
        <v>1436</v>
      </c>
      <c r="N7510" s="209">
        <f t="shared" si="0"/>
        <v>2026</v>
      </c>
      <c r="O7510" s="210">
        <f t="shared" si="1"/>
        <v>3</v>
      </c>
      <c r="P7510" s="211" t="str">
        <f>IFERROR(VLOOKUP(F7510,연간집계!D:E,2,FALSE),"")</f>
        <v>PCMS_벽걸이2단캘린더</v>
      </c>
    </row>
    <row r="7511" spans="1:16" ht="15" customHeight="1">
      <c r="A7511" s="201">
        <v>46083.586886574078</v>
      </c>
      <c r="B7511" s="202">
        <v>46083</v>
      </c>
      <c r="C7511" s="203" t="s">
        <v>16634</v>
      </c>
      <c r="D7511" s="203" t="s">
        <v>11</v>
      </c>
      <c r="E7511" s="204" t="s">
        <v>16635</v>
      </c>
      <c r="F7511" s="49" t="s">
        <v>856</v>
      </c>
      <c r="G7511" s="203">
        <v>1</v>
      </c>
      <c r="H7511" s="203" t="s">
        <v>16636</v>
      </c>
      <c r="I7511" s="205" t="s">
        <v>1954</v>
      </c>
      <c r="J7511" s="208"/>
      <c r="K7511" s="203">
        <v>32</v>
      </c>
      <c r="L7511" s="207" t="s">
        <v>827</v>
      </c>
      <c r="M7511" s="208" t="s">
        <v>1449</v>
      </c>
      <c r="N7511" s="209">
        <f t="shared" si="0"/>
        <v>2026</v>
      </c>
      <c r="O7511" s="210">
        <f t="shared" si="1"/>
        <v>3</v>
      </c>
      <c r="P7511" s="211" t="str">
        <f>IFERROR(VLOOKUP(F7511,연간집계!D:E,2,FALSE),"")</f>
        <v>스탠다드 포토북 8*8 (하드/무광)</v>
      </c>
    </row>
    <row r="7512" spans="1:16" ht="15" customHeight="1">
      <c r="A7512" s="201">
        <v>46083.692569444444</v>
      </c>
      <c r="B7512" s="202">
        <v>46083</v>
      </c>
      <c r="C7512" s="203" t="s">
        <v>16637</v>
      </c>
      <c r="D7512" s="203" t="s">
        <v>11</v>
      </c>
      <c r="E7512" s="204" t="s">
        <v>16638</v>
      </c>
      <c r="F7512" s="49" t="s">
        <v>843</v>
      </c>
      <c r="G7512" s="203">
        <v>3</v>
      </c>
      <c r="H7512" s="203" t="s">
        <v>16639</v>
      </c>
      <c r="I7512" s="205" t="s">
        <v>1556</v>
      </c>
      <c r="J7512" s="208"/>
      <c r="K7512" s="203">
        <v>26</v>
      </c>
      <c r="L7512" s="207" t="s">
        <v>827</v>
      </c>
      <c r="M7512" s="208" t="s">
        <v>1493</v>
      </c>
      <c r="N7512" s="209">
        <f t="shared" si="0"/>
        <v>2026</v>
      </c>
      <c r="O7512" s="210">
        <f t="shared" si="1"/>
        <v>3</v>
      </c>
      <c r="P7512" s="211" t="str">
        <f>IFERROR(VLOOKUP(F7512,연간집계!D:E,2,FALSE),"")</f>
        <v>스탠다드 포토북 8*11 (소프트/무광)</v>
      </c>
    </row>
    <row r="7513" spans="1:16" ht="15" customHeight="1">
      <c r="A7513" s="201">
        <v>46083.707303240742</v>
      </c>
      <c r="B7513" s="202">
        <v>46083</v>
      </c>
      <c r="C7513" s="203" t="s">
        <v>16640</v>
      </c>
      <c r="D7513" s="203" t="s">
        <v>11</v>
      </c>
      <c r="E7513" s="204" t="s">
        <v>16641</v>
      </c>
      <c r="F7513" s="49" t="s">
        <v>852</v>
      </c>
      <c r="G7513" s="203">
        <v>1</v>
      </c>
      <c r="H7513" s="203" t="s">
        <v>16642</v>
      </c>
      <c r="I7513" s="205" t="s">
        <v>1440</v>
      </c>
      <c r="J7513" s="208"/>
      <c r="K7513" s="203">
        <v>44</v>
      </c>
      <c r="L7513" s="207" t="s">
        <v>827</v>
      </c>
      <c r="M7513" s="208" t="s">
        <v>1436</v>
      </c>
      <c r="N7513" s="209">
        <f t="shared" si="0"/>
        <v>2026</v>
      </c>
      <c r="O7513" s="210">
        <f t="shared" si="1"/>
        <v>3</v>
      </c>
      <c r="P7513" s="211" t="str">
        <f>IFERROR(VLOOKUP(F7513,연간집계!D:E,2,FALSE),"")</f>
        <v>스탠다드 포토북 8*8 (소프트/무광)</v>
      </c>
    </row>
    <row r="7514" spans="1:16" ht="15" customHeight="1">
      <c r="A7514" s="201">
        <v>46083.722013888888</v>
      </c>
      <c r="B7514" s="202">
        <v>46083</v>
      </c>
      <c r="C7514" s="203" t="s">
        <v>16643</v>
      </c>
      <c r="D7514" s="203" t="s">
        <v>11</v>
      </c>
      <c r="E7514" s="204" t="s">
        <v>16644</v>
      </c>
      <c r="F7514" s="49" t="s">
        <v>1245</v>
      </c>
      <c r="G7514" s="203">
        <v>1</v>
      </c>
      <c r="H7514" s="203" t="s">
        <v>16645</v>
      </c>
      <c r="I7514" s="205" t="s">
        <v>1455</v>
      </c>
      <c r="J7514" s="208"/>
      <c r="K7514" s="203">
        <v>48</v>
      </c>
      <c r="L7514" s="207" t="s">
        <v>828</v>
      </c>
      <c r="M7514" s="208" t="s">
        <v>1449</v>
      </c>
      <c r="N7514" s="209">
        <f t="shared" si="0"/>
        <v>2026</v>
      </c>
      <c r="O7514" s="210">
        <f t="shared" si="1"/>
        <v>3</v>
      </c>
      <c r="P7514" s="211" t="str">
        <f>IFERROR(VLOOKUP(F7514,연간집계!D:E,2,FALSE),"")</f>
        <v>모바일 포토북 198 (여행)</v>
      </c>
    </row>
    <row r="7515" spans="1:16" ht="15" customHeight="1">
      <c r="A7515" s="201">
        <v>46083.722025462965</v>
      </c>
      <c r="B7515" s="202">
        <v>46083</v>
      </c>
      <c r="C7515" s="203" t="s">
        <v>16646</v>
      </c>
      <c r="D7515" s="203" t="s">
        <v>11</v>
      </c>
      <c r="E7515" s="204" t="s">
        <v>16647</v>
      </c>
      <c r="F7515" s="49" t="s">
        <v>42</v>
      </c>
      <c r="G7515" s="203">
        <v>1</v>
      </c>
      <c r="H7515" s="203" t="s">
        <v>4045</v>
      </c>
      <c r="I7515" s="205" t="s">
        <v>1440</v>
      </c>
      <c r="J7515" s="208"/>
      <c r="K7515" s="203">
        <v>60</v>
      </c>
      <c r="L7515" s="207" t="s">
        <v>827</v>
      </c>
      <c r="M7515" s="208" t="s">
        <v>1493</v>
      </c>
      <c r="N7515" s="209">
        <f t="shared" si="0"/>
        <v>2026</v>
      </c>
      <c r="O7515" s="210">
        <f t="shared" si="1"/>
        <v>3</v>
      </c>
      <c r="P7515" s="211" t="str">
        <f>IFERROR(VLOOKUP(F7515,연간집계!D:E,2,FALSE),"")</f>
        <v>플라이트북 210</v>
      </c>
    </row>
    <row r="7516" spans="1:16" ht="15" customHeight="1">
      <c r="A7516" s="201">
        <v>46083.774872685186</v>
      </c>
      <c r="B7516" s="202">
        <v>46083</v>
      </c>
      <c r="C7516" s="203" t="s">
        <v>16648</v>
      </c>
      <c r="D7516" s="203" t="s">
        <v>11</v>
      </c>
      <c r="E7516" s="204" t="s">
        <v>16649</v>
      </c>
      <c r="F7516" s="49" t="s">
        <v>856</v>
      </c>
      <c r="G7516" s="203">
        <v>1</v>
      </c>
      <c r="H7516" s="203" t="s">
        <v>8115</v>
      </c>
      <c r="I7516" s="205" t="s">
        <v>1440</v>
      </c>
      <c r="J7516" s="208"/>
      <c r="K7516" s="203">
        <v>24</v>
      </c>
      <c r="L7516" s="207" t="s">
        <v>827</v>
      </c>
      <c r="M7516" s="208" t="s">
        <v>1436</v>
      </c>
      <c r="N7516" s="209">
        <f t="shared" si="0"/>
        <v>2026</v>
      </c>
      <c r="O7516" s="210">
        <f t="shared" si="1"/>
        <v>3</v>
      </c>
      <c r="P7516" s="211" t="str">
        <f>IFERROR(VLOOKUP(F7516,연간집계!D:E,2,FALSE),"")</f>
        <v>스탠다드 포토북 8*8 (하드/무광)</v>
      </c>
    </row>
    <row r="7517" spans="1:16" ht="15" customHeight="1">
      <c r="A7517" s="201">
        <v>46083.836574074077</v>
      </c>
      <c r="B7517" s="202">
        <v>46083</v>
      </c>
      <c r="C7517" s="203" t="s">
        <v>16650</v>
      </c>
      <c r="D7517" s="203" t="s">
        <v>11</v>
      </c>
      <c r="E7517" s="204" t="s">
        <v>16651</v>
      </c>
      <c r="F7517" s="49" t="s">
        <v>843</v>
      </c>
      <c r="G7517" s="203">
        <v>1</v>
      </c>
      <c r="H7517" s="203" t="s">
        <v>1905</v>
      </c>
      <c r="I7517" s="205" t="s">
        <v>1566</v>
      </c>
      <c r="J7517" s="208"/>
      <c r="K7517" s="203">
        <v>42</v>
      </c>
      <c r="L7517" s="207" t="s">
        <v>827</v>
      </c>
      <c r="M7517" s="208" t="s">
        <v>1493</v>
      </c>
      <c r="N7517" s="209">
        <f t="shared" si="0"/>
        <v>2026</v>
      </c>
      <c r="O7517" s="210">
        <f t="shared" si="1"/>
        <v>3</v>
      </c>
      <c r="P7517" s="211" t="str">
        <f>IFERROR(VLOOKUP(F7517,연간집계!D:E,2,FALSE),"")</f>
        <v>스탠다드 포토북 8*11 (소프트/무광)</v>
      </c>
    </row>
    <row r="7518" spans="1:16" ht="15" customHeight="1">
      <c r="A7518" s="201">
        <v>46083.848333333335</v>
      </c>
      <c r="B7518" s="202">
        <v>46083</v>
      </c>
      <c r="C7518" s="203" t="s">
        <v>16652</v>
      </c>
      <c r="D7518" s="203" t="s">
        <v>11</v>
      </c>
      <c r="E7518" s="204" t="s">
        <v>16653</v>
      </c>
      <c r="F7518" s="49" t="s">
        <v>838</v>
      </c>
      <c r="G7518" s="203">
        <v>1</v>
      </c>
      <c r="H7518" s="203" t="s">
        <v>16654</v>
      </c>
      <c r="I7518" s="205" t="s">
        <v>1440</v>
      </c>
      <c r="J7518" s="208"/>
      <c r="K7518" s="203">
        <v>30</v>
      </c>
      <c r="L7518" s="207" t="s">
        <v>827</v>
      </c>
      <c r="M7518" s="208" t="s">
        <v>1436</v>
      </c>
      <c r="N7518" s="209">
        <f t="shared" si="0"/>
        <v>2026</v>
      </c>
      <c r="O7518" s="210">
        <f t="shared" si="1"/>
        <v>3</v>
      </c>
      <c r="P7518" s="211" t="str">
        <f>IFERROR(VLOOKUP(F7518,연간집계!D:E,2,FALSE),"")</f>
        <v>스탠다드 포토북 6*8 (하드/무광)</v>
      </c>
    </row>
    <row r="7519" spans="1:16" ht="15" customHeight="1">
      <c r="A7519" s="201">
        <v>46083.865949074076</v>
      </c>
      <c r="B7519" s="202">
        <v>46083</v>
      </c>
      <c r="C7519" s="203" t="s">
        <v>16655</v>
      </c>
      <c r="D7519" s="203" t="s">
        <v>11</v>
      </c>
      <c r="E7519" s="204" t="s">
        <v>16656</v>
      </c>
      <c r="F7519" s="49" t="s">
        <v>1043</v>
      </c>
      <c r="G7519" s="203">
        <v>1</v>
      </c>
      <c r="H7519" s="203" t="s">
        <v>16657</v>
      </c>
      <c r="I7519" s="205" t="s">
        <v>1440</v>
      </c>
      <c r="J7519" s="208"/>
      <c r="K7519" s="203">
        <v>100</v>
      </c>
      <c r="L7519" s="207" t="s">
        <v>827</v>
      </c>
      <c r="M7519" s="208" t="s">
        <v>1471</v>
      </c>
      <c r="N7519" s="209">
        <f t="shared" si="0"/>
        <v>2026</v>
      </c>
      <c r="O7519" s="210">
        <f t="shared" si="1"/>
        <v>3</v>
      </c>
      <c r="P7519" s="211" t="str">
        <f>IFERROR(VLOOKUP(F7519,연간집계!D:E,2,FALSE),"")</f>
        <v>프리북 198 (하드)</v>
      </c>
    </row>
    <row r="7520" spans="1:16" ht="15" customHeight="1">
      <c r="A7520" s="201">
        <v>46083.865960648145</v>
      </c>
      <c r="B7520" s="202">
        <v>46083</v>
      </c>
      <c r="C7520" s="203" t="s">
        <v>16658</v>
      </c>
      <c r="D7520" s="203" t="s">
        <v>11</v>
      </c>
      <c r="E7520" s="204" t="s">
        <v>16659</v>
      </c>
      <c r="F7520" s="49" t="s">
        <v>1232</v>
      </c>
      <c r="G7520" s="203">
        <v>2</v>
      </c>
      <c r="H7520" s="203" t="s">
        <v>16660</v>
      </c>
      <c r="I7520" s="205" t="s">
        <v>1440</v>
      </c>
      <c r="J7520" s="208" t="s">
        <v>1444</v>
      </c>
      <c r="K7520" s="203">
        <v>30</v>
      </c>
      <c r="L7520" s="207" t="s">
        <v>827</v>
      </c>
      <c r="M7520" s="208" t="s">
        <v>1851</v>
      </c>
      <c r="N7520" s="209">
        <f t="shared" si="0"/>
        <v>2026</v>
      </c>
      <c r="O7520" s="210">
        <f t="shared" si="1"/>
        <v>3</v>
      </c>
      <c r="P7520" s="211" t="str">
        <f>IFERROR(VLOOKUP(F7520,연간집계!D:E,2,FALSE),"")</f>
        <v>셀프스튜디오앨범 14*10 (무광)</v>
      </c>
    </row>
    <row r="7521" spans="1:16" ht="15" customHeight="1">
      <c r="A7521" s="201">
        <v>46083.895358796297</v>
      </c>
      <c r="B7521" s="202">
        <v>46083</v>
      </c>
      <c r="C7521" s="203" t="s">
        <v>16661</v>
      </c>
      <c r="D7521" s="203" t="s">
        <v>11</v>
      </c>
      <c r="E7521" s="204" t="s">
        <v>16662</v>
      </c>
      <c r="F7521" s="49" t="s">
        <v>1109</v>
      </c>
      <c r="G7521" s="203">
        <v>1</v>
      </c>
      <c r="H7521" s="203" t="s">
        <v>13134</v>
      </c>
      <c r="I7521" s="205" t="s">
        <v>1440</v>
      </c>
      <c r="J7521" s="208" t="s">
        <v>1767</v>
      </c>
      <c r="K7521" s="203">
        <v>60</v>
      </c>
      <c r="L7521" s="207" t="s">
        <v>827</v>
      </c>
      <c r="M7521" s="208" t="s">
        <v>1645</v>
      </c>
      <c r="N7521" s="209">
        <f t="shared" si="0"/>
        <v>2026</v>
      </c>
      <c r="O7521" s="210">
        <f t="shared" si="1"/>
        <v>3</v>
      </c>
      <c r="P7521" s="211" t="str">
        <f>IFERROR(VLOOKUP(F7521,연간집계!D:E,2,FALSE),"")</f>
        <v>시크북(북) 280 (로만브라운/58p)</v>
      </c>
    </row>
    <row r="7522" spans="1:16" ht="15" customHeight="1">
      <c r="A7522" s="201">
        <v>46083.974664351852</v>
      </c>
      <c r="B7522" s="202">
        <v>46083</v>
      </c>
      <c r="C7522" s="203" t="s">
        <v>16663</v>
      </c>
      <c r="D7522" s="203" t="s">
        <v>11</v>
      </c>
      <c r="E7522" s="204" t="s">
        <v>16664</v>
      </c>
      <c r="F7522" s="49" t="s">
        <v>838</v>
      </c>
      <c r="G7522" s="203">
        <v>1</v>
      </c>
      <c r="H7522" s="203" t="s">
        <v>16665</v>
      </c>
      <c r="I7522" s="205" t="s">
        <v>1453</v>
      </c>
      <c r="J7522" s="208"/>
      <c r="K7522" s="203">
        <v>80</v>
      </c>
      <c r="L7522" s="207" t="s">
        <v>827</v>
      </c>
      <c r="M7522" s="208" t="s">
        <v>1449</v>
      </c>
      <c r="N7522" s="209">
        <f t="shared" si="0"/>
        <v>2026</v>
      </c>
      <c r="O7522" s="210">
        <f t="shared" si="1"/>
        <v>3</v>
      </c>
      <c r="P7522" s="211" t="str">
        <f>IFERROR(VLOOKUP(F7522,연간집계!D:E,2,FALSE),"")</f>
        <v>스탠다드 포토북 6*8 (하드/무광)</v>
      </c>
    </row>
    <row r="7523" spans="1:16" ht="15" customHeight="1">
      <c r="A7523" s="201">
        <v>46084.380104166667</v>
      </c>
      <c r="B7523" s="202">
        <v>46082</v>
      </c>
      <c r="C7523" s="203" t="s">
        <v>16666</v>
      </c>
      <c r="D7523" s="203" t="s">
        <v>11</v>
      </c>
      <c r="E7523" s="204" t="s">
        <v>16667</v>
      </c>
      <c r="F7523" s="49" t="s">
        <v>924</v>
      </c>
      <c r="G7523" s="203">
        <v>1</v>
      </c>
      <c r="H7523" s="203" t="s">
        <v>1522</v>
      </c>
      <c r="I7523" s="205" t="s">
        <v>6143</v>
      </c>
      <c r="J7523" s="208"/>
      <c r="K7523" s="203">
        <v>16</v>
      </c>
      <c r="L7523" s="207" t="s">
        <v>827</v>
      </c>
      <c r="M7523" s="208" t="s">
        <v>1449</v>
      </c>
      <c r="N7523" s="209">
        <f t="shared" si="0"/>
        <v>2026</v>
      </c>
      <c r="O7523" s="210">
        <f t="shared" si="1"/>
        <v>3</v>
      </c>
      <c r="P7523" s="211" t="str">
        <f>IFERROR(VLOOKUP(F7523,연간집계!D:E,2,FALSE),"")</f>
        <v>베이비진 210 (14p)</v>
      </c>
    </row>
    <row r="7524" spans="1:16" ht="15" customHeight="1">
      <c r="A7524" s="201">
        <v>46084.380127314813</v>
      </c>
      <c r="B7524" s="202">
        <v>46082</v>
      </c>
      <c r="C7524" s="203" t="s">
        <v>16668</v>
      </c>
      <c r="D7524" s="203" t="s">
        <v>11</v>
      </c>
      <c r="E7524" s="204" t="s">
        <v>16667</v>
      </c>
      <c r="F7524" s="49" t="s">
        <v>924</v>
      </c>
      <c r="G7524" s="203">
        <v>1</v>
      </c>
      <c r="H7524" s="203" t="s">
        <v>1522</v>
      </c>
      <c r="I7524" s="205" t="s">
        <v>6143</v>
      </c>
      <c r="J7524" s="208"/>
      <c r="K7524" s="203">
        <v>16</v>
      </c>
      <c r="L7524" s="207" t="s">
        <v>827</v>
      </c>
      <c r="M7524" s="208" t="s">
        <v>1449</v>
      </c>
      <c r="N7524" s="209">
        <f t="shared" si="0"/>
        <v>2026</v>
      </c>
      <c r="O7524" s="210">
        <f t="shared" si="1"/>
        <v>3</v>
      </c>
      <c r="P7524" s="211" t="str">
        <f>IFERROR(VLOOKUP(F7524,연간집계!D:E,2,FALSE),"")</f>
        <v>베이비진 210 (14p)</v>
      </c>
    </row>
    <row r="7525" spans="1:16" ht="15" customHeight="1">
      <c r="A7525" s="201">
        <v>46084.38013888889</v>
      </c>
      <c r="B7525" s="202">
        <v>46082</v>
      </c>
      <c r="C7525" s="203" t="s">
        <v>16669</v>
      </c>
      <c r="D7525" s="203" t="s">
        <v>11</v>
      </c>
      <c r="E7525" s="204" t="s">
        <v>16667</v>
      </c>
      <c r="F7525" s="49" t="s">
        <v>924</v>
      </c>
      <c r="G7525" s="203">
        <v>1</v>
      </c>
      <c r="H7525" s="203" t="s">
        <v>1522</v>
      </c>
      <c r="I7525" s="205" t="s">
        <v>6143</v>
      </c>
      <c r="J7525" s="208"/>
      <c r="K7525" s="203">
        <v>16</v>
      </c>
      <c r="L7525" s="207" t="s">
        <v>827</v>
      </c>
      <c r="M7525" s="208" t="s">
        <v>1449</v>
      </c>
      <c r="N7525" s="209">
        <f t="shared" si="0"/>
        <v>2026</v>
      </c>
      <c r="O7525" s="210">
        <f t="shared" si="1"/>
        <v>3</v>
      </c>
      <c r="P7525" s="211" t="str">
        <f>IFERROR(VLOOKUP(F7525,연간집계!D:E,2,FALSE),"")</f>
        <v>베이비진 210 (14p)</v>
      </c>
    </row>
    <row r="7526" spans="1:16" ht="15" customHeight="1">
      <c r="A7526" s="201">
        <v>46084.380150462966</v>
      </c>
      <c r="B7526" s="202">
        <v>46082</v>
      </c>
      <c r="C7526" s="203" t="s">
        <v>16670</v>
      </c>
      <c r="D7526" s="203" t="s">
        <v>11</v>
      </c>
      <c r="E7526" s="204" t="s">
        <v>16667</v>
      </c>
      <c r="F7526" s="49" t="s">
        <v>924</v>
      </c>
      <c r="G7526" s="203">
        <v>1</v>
      </c>
      <c r="H7526" s="203" t="s">
        <v>1522</v>
      </c>
      <c r="I7526" s="205" t="s">
        <v>6143</v>
      </c>
      <c r="J7526" s="208"/>
      <c r="K7526" s="203">
        <v>16</v>
      </c>
      <c r="L7526" s="207" t="s">
        <v>827</v>
      </c>
      <c r="M7526" s="208" t="s">
        <v>1449</v>
      </c>
      <c r="N7526" s="209">
        <f t="shared" si="0"/>
        <v>2026</v>
      </c>
      <c r="O7526" s="210">
        <f t="shared" si="1"/>
        <v>3</v>
      </c>
      <c r="P7526" s="211" t="str">
        <f>IFERROR(VLOOKUP(F7526,연간집계!D:E,2,FALSE),"")</f>
        <v>베이비진 210 (14p)</v>
      </c>
    </row>
    <row r="7527" spans="1:16" ht="15" customHeight="1">
      <c r="A7527" s="201">
        <v>46084.380162037036</v>
      </c>
      <c r="B7527" s="202">
        <v>46082</v>
      </c>
      <c r="C7527" s="203" t="s">
        <v>16671</v>
      </c>
      <c r="D7527" s="203" t="s">
        <v>11</v>
      </c>
      <c r="E7527" s="204" t="s">
        <v>16667</v>
      </c>
      <c r="F7527" s="49" t="s">
        <v>924</v>
      </c>
      <c r="G7527" s="203">
        <v>1</v>
      </c>
      <c r="H7527" s="203" t="s">
        <v>1522</v>
      </c>
      <c r="I7527" s="205" t="s">
        <v>6143</v>
      </c>
      <c r="J7527" s="208"/>
      <c r="K7527" s="203">
        <v>16</v>
      </c>
      <c r="L7527" s="207" t="s">
        <v>827</v>
      </c>
      <c r="M7527" s="208" t="s">
        <v>1449</v>
      </c>
      <c r="N7527" s="209">
        <f t="shared" si="0"/>
        <v>2026</v>
      </c>
      <c r="O7527" s="210">
        <f t="shared" si="1"/>
        <v>3</v>
      </c>
      <c r="P7527" s="211" t="str">
        <f>IFERROR(VLOOKUP(F7527,연간집계!D:E,2,FALSE),"")</f>
        <v>베이비진 210 (14p)</v>
      </c>
    </row>
    <row r="7528" spans="1:16" ht="15" customHeight="1">
      <c r="A7528" s="201">
        <v>46084.380173611113</v>
      </c>
      <c r="B7528" s="202">
        <v>46082</v>
      </c>
      <c r="C7528" s="203" t="s">
        <v>16672</v>
      </c>
      <c r="D7528" s="203" t="s">
        <v>11</v>
      </c>
      <c r="E7528" s="204" t="s">
        <v>16673</v>
      </c>
      <c r="F7528" s="49" t="s">
        <v>924</v>
      </c>
      <c r="G7528" s="203">
        <v>1</v>
      </c>
      <c r="H7528" s="203" t="s">
        <v>1522</v>
      </c>
      <c r="I7528" s="205" t="s">
        <v>6143</v>
      </c>
      <c r="J7528" s="208"/>
      <c r="K7528" s="203">
        <v>16</v>
      </c>
      <c r="L7528" s="207" t="s">
        <v>827</v>
      </c>
      <c r="M7528" s="208" t="s">
        <v>1449</v>
      </c>
      <c r="N7528" s="209">
        <f t="shared" si="0"/>
        <v>2026</v>
      </c>
      <c r="O7528" s="210">
        <f t="shared" si="1"/>
        <v>3</v>
      </c>
      <c r="P7528" s="211" t="str">
        <f>IFERROR(VLOOKUP(F7528,연간집계!D:E,2,FALSE),"")</f>
        <v>베이비진 210 (14p)</v>
      </c>
    </row>
    <row r="7529" spans="1:16" ht="15" customHeight="1">
      <c r="A7529" s="201">
        <v>46084.394999999997</v>
      </c>
      <c r="B7529" s="202">
        <v>46083</v>
      </c>
      <c r="C7529" s="203" t="s">
        <v>16674</v>
      </c>
      <c r="D7529" s="203" t="s">
        <v>11</v>
      </c>
      <c r="E7529" s="204" t="s">
        <v>16675</v>
      </c>
      <c r="F7529" s="49" t="s">
        <v>852</v>
      </c>
      <c r="G7529" s="203">
        <v>1</v>
      </c>
      <c r="H7529" s="203" t="s">
        <v>16676</v>
      </c>
      <c r="I7529" s="205" t="s">
        <v>1440</v>
      </c>
      <c r="J7529" s="208"/>
      <c r="K7529" s="203">
        <v>80</v>
      </c>
      <c r="L7529" s="207" t="s">
        <v>827</v>
      </c>
      <c r="M7529" s="208" t="s">
        <v>1436</v>
      </c>
      <c r="N7529" s="209">
        <f t="shared" si="0"/>
        <v>2026</v>
      </c>
      <c r="O7529" s="210">
        <f t="shared" si="1"/>
        <v>3</v>
      </c>
      <c r="P7529" s="211" t="str">
        <f>IFERROR(VLOOKUP(F7529,연간집계!D:E,2,FALSE),"")</f>
        <v>스탠다드 포토북 8*8 (소프트/무광)</v>
      </c>
    </row>
    <row r="7530" spans="1:16" ht="15" customHeight="1">
      <c r="A7530" s="201">
        <v>46084.395011574074</v>
      </c>
      <c r="B7530" s="202">
        <v>46081</v>
      </c>
      <c r="C7530" s="203" t="s">
        <v>16677</v>
      </c>
      <c r="D7530" s="203" t="s">
        <v>11</v>
      </c>
      <c r="E7530" s="204" t="s">
        <v>16678</v>
      </c>
      <c r="F7530" s="49" t="s">
        <v>852</v>
      </c>
      <c r="G7530" s="203">
        <v>1</v>
      </c>
      <c r="H7530" s="203" t="s">
        <v>16676</v>
      </c>
      <c r="I7530" s="205" t="s">
        <v>1440</v>
      </c>
      <c r="J7530" s="208"/>
      <c r="K7530" s="203">
        <v>78</v>
      </c>
      <c r="L7530" s="207" t="s">
        <v>827</v>
      </c>
      <c r="M7530" s="208" t="s">
        <v>1436</v>
      </c>
      <c r="N7530" s="209">
        <f t="shared" si="0"/>
        <v>2026</v>
      </c>
      <c r="O7530" s="210">
        <f t="shared" si="1"/>
        <v>3</v>
      </c>
      <c r="P7530" s="211" t="str">
        <f>IFERROR(VLOOKUP(F7530,연간집계!D:E,2,FALSE),"")</f>
        <v>스탠다드 포토북 8*8 (소프트/무광)</v>
      </c>
    </row>
    <row r="7531" spans="1:16" ht="15" customHeight="1">
      <c r="A7531" s="201">
        <v>46084.436192129629</v>
      </c>
      <c r="B7531" s="202">
        <v>46084</v>
      </c>
      <c r="C7531" s="203" t="s">
        <v>16679</v>
      </c>
      <c r="D7531" s="203" t="s">
        <v>11</v>
      </c>
      <c r="E7531" s="204" t="s">
        <v>16680</v>
      </c>
      <c r="F7531" s="49" t="s">
        <v>1051</v>
      </c>
      <c r="G7531" s="203">
        <v>1</v>
      </c>
      <c r="H7531" s="203" t="s">
        <v>6628</v>
      </c>
      <c r="I7531" s="205" t="s">
        <v>1440</v>
      </c>
      <c r="J7531" s="208"/>
      <c r="K7531" s="203">
        <v>80</v>
      </c>
      <c r="L7531" s="207" t="s">
        <v>827</v>
      </c>
      <c r="M7531" s="208" t="s">
        <v>1436</v>
      </c>
      <c r="N7531" s="209">
        <f t="shared" si="0"/>
        <v>2026</v>
      </c>
      <c r="O7531" s="210">
        <f t="shared" si="1"/>
        <v>3</v>
      </c>
      <c r="P7531" s="211" t="str">
        <f>IFERROR(VLOOKUP(F7531,연간집계!D:E,2,FALSE),"")</f>
        <v>프리북A4 (하드)</v>
      </c>
    </row>
    <row r="7532" spans="1:16" ht="15" customHeight="1">
      <c r="A7532" s="201">
        <v>46084.439143518517</v>
      </c>
      <c r="B7532" s="202">
        <v>46084</v>
      </c>
      <c r="C7532" s="203" t="s">
        <v>16681</v>
      </c>
      <c r="D7532" s="203" t="s">
        <v>11</v>
      </c>
      <c r="E7532" s="204" t="s">
        <v>16682</v>
      </c>
      <c r="F7532" s="49" t="s">
        <v>1058</v>
      </c>
      <c r="G7532" s="203">
        <v>1</v>
      </c>
      <c r="H7532" s="203" t="s">
        <v>16683</v>
      </c>
      <c r="I7532" s="205" t="s">
        <v>1440</v>
      </c>
      <c r="J7532" s="208"/>
      <c r="K7532" s="203">
        <v>156</v>
      </c>
      <c r="L7532" s="207" t="s">
        <v>827</v>
      </c>
      <c r="M7532" s="208" t="s">
        <v>1541</v>
      </c>
      <c r="N7532" s="209">
        <f t="shared" si="0"/>
        <v>2026</v>
      </c>
      <c r="O7532" s="210">
        <f t="shared" si="1"/>
        <v>3</v>
      </c>
      <c r="P7532" s="211" t="str">
        <f>IFERROR(VLOOKUP(F7532,연간집계!D:E,2,FALSE),"")</f>
        <v>프리북 150 (하드)</v>
      </c>
    </row>
    <row r="7533" spans="1:16" ht="15" customHeight="1">
      <c r="A7533" s="201">
        <v>46084.571886574071</v>
      </c>
      <c r="B7533" s="202">
        <v>46084</v>
      </c>
      <c r="C7533" s="203" t="s">
        <v>16684</v>
      </c>
      <c r="D7533" s="203" t="s">
        <v>11</v>
      </c>
      <c r="E7533" s="204" t="s">
        <v>16685</v>
      </c>
      <c r="F7533" s="49" t="s">
        <v>1051</v>
      </c>
      <c r="G7533" s="203">
        <v>1</v>
      </c>
      <c r="H7533" s="203" t="s">
        <v>16686</v>
      </c>
      <c r="I7533" s="205" t="s">
        <v>1660</v>
      </c>
      <c r="J7533" s="208"/>
      <c r="K7533" s="203">
        <v>58</v>
      </c>
      <c r="L7533" s="207" t="s">
        <v>827</v>
      </c>
      <c r="M7533" s="208" t="s">
        <v>1436</v>
      </c>
      <c r="N7533" s="209">
        <f t="shared" si="0"/>
        <v>2026</v>
      </c>
      <c r="O7533" s="210">
        <f t="shared" si="1"/>
        <v>3</v>
      </c>
      <c r="P7533" s="211" t="str">
        <f>IFERROR(VLOOKUP(F7533,연간집계!D:E,2,FALSE),"")</f>
        <v>프리북A4 (하드)</v>
      </c>
    </row>
    <row r="7534" spans="1:16" ht="15" customHeight="1">
      <c r="A7534" s="201">
        <v>46084.618969907409</v>
      </c>
      <c r="B7534" s="202">
        <v>46084</v>
      </c>
      <c r="C7534" s="203" t="s">
        <v>16687</v>
      </c>
      <c r="D7534" s="203" t="s">
        <v>11</v>
      </c>
      <c r="E7534" s="204" t="s">
        <v>16688</v>
      </c>
      <c r="F7534" s="49" t="s">
        <v>840</v>
      </c>
      <c r="G7534" s="203">
        <v>1</v>
      </c>
      <c r="H7534" s="203" t="s">
        <v>16689</v>
      </c>
      <c r="I7534" s="205" t="s">
        <v>1453</v>
      </c>
      <c r="J7534" s="208"/>
      <c r="K7534" s="203">
        <v>26</v>
      </c>
      <c r="L7534" s="207" t="s">
        <v>827</v>
      </c>
      <c r="M7534" s="208" t="s">
        <v>1436</v>
      </c>
      <c r="N7534" s="209">
        <f t="shared" si="0"/>
        <v>2026</v>
      </c>
      <c r="O7534" s="210">
        <f t="shared" si="1"/>
        <v>3</v>
      </c>
      <c r="P7534" s="211" t="str">
        <f>IFERROR(VLOOKUP(F7534,연간집계!D:E,2,FALSE),"")</f>
        <v>스탠다드 포토북 6*8 (하드/유광)</v>
      </c>
    </row>
    <row r="7535" spans="1:16" ht="15" customHeight="1">
      <c r="A7535" s="201">
        <v>46084.62809027778</v>
      </c>
      <c r="B7535" s="202">
        <v>46084</v>
      </c>
      <c r="C7535" s="203" t="s">
        <v>16690</v>
      </c>
      <c r="D7535" s="203" t="s">
        <v>11</v>
      </c>
      <c r="E7535" s="204" t="s">
        <v>16691</v>
      </c>
      <c r="F7535" s="49" t="s">
        <v>1243</v>
      </c>
      <c r="G7535" s="203">
        <v>1</v>
      </c>
      <c r="H7535" s="203" t="s">
        <v>7230</v>
      </c>
      <c r="I7535" s="205" t="s">
        <v>1556</v>
      </c>
      <c r="J7535" s="208"/>
      <c r="K7535" s="203">
        <v>24</v>
      </c>
      <c r="L7535" s="207" t="s">
        <v>828</v>
      </c>
      <c r="M7535" s="208" t="s">
        <v>1436</v>
      </c>
      <c r="N7535" s="209">
        <f t="shared" si="0"/>
        <v>2026</v>
      </c>
      <c r="O7535" s="210">
        <f t="shared" si="1"/>
        <v>3</v>
      </c>
      <c r="P7535" s="211" t="str">
        <f>IFERROR(VLOOKUP(F7535,연간집계!D:E,2,FALSE),"")</f>
        <v>모바일 포토북 150 (여행)</v>
      </c>
    </row>
    <row r="7536" spans="1:16" ht="15" customHeight="1">
      <c r="A7536" s="201">
        <v>46084.643055555556</v>
      </c>
      <c r="B7536" s="202">
        <v>46084</v>
      </c>
      <c r="C7536" s="203" t="s">
        <v>16692</v>
      </c>
      <c r="D7536" s="203" t="s">
        <v>11</v>
      </c>
      <c r="E7536" s="204" t="s">
        <v>16693</v>
      </c>
      <c r="F7536" s="49" t="s">
        <v>969</v>
      </c>
      <c r="G7536" s="203">
        <v>1</v>
      </c>
      <c r="H7536" s="203" t="s">
        <v>16694</v>
      </c>
      <c r="I7536" s="205" t="s">
        <v>2882</v>
      </c>
      <c r="J7536" s="208" t="s">
        <v>2882</v>
      </c>
      <c r="K7536" s="203">
        <v>48</v>
      </c>
      <c r="L7536" s="207" t="s">
        <v>827</v>
      </c>
      <c r="M7536" s="208" t="s">
        <v>1436</v>
      </c>
      <c r="N7536" s="209">
        <f t="shared" si="0"/>
        <v>2026</v>
      </c>
      <c r="O7536" s="210">
        <f t="shared" si="1"/>
        <v>3</v>
      </c>
      <c r="P7536" s="211" t="str">
        <f>IFERROR(VLOOKUP(F7536,연간집계!D:E,2,FALSE),"")</f>
        <v>시티북 210 (소프트/46p)</v>
      </c>
    </row>
    <row r="7537" spans="1:16" ht="15" customHeight="1">
      <c r="A7537" s="201">
        <v>46084.658067129632</v>
      </c>
      <c r="B7537" s="202">
        <v>46084</v>
      </c>
      <c r="C7537" s="203" t="s">
        <v>16695</v>
      </c>
      <c r="D7537" s="203" t="s">
        <v>11</v>
      </c>
      <c r="E7537" s="204" t="s">
        <v>16696</v>
      </c>
      <c r="F7537" s="49" t="s">
        <v>1304</v>
      </c>
      <c r="G7537" s="203">
        <v>1</v>
      </c>
      <c r="H7537" s="203" t="s">
        <v>3513</v>
      </c>
      <c r="I7537" s="205" t="s">
        <v>1440</v>
      </c>
      <c r="J7537" s="208" t="s">
        <v>6426</v>
      </c>
      <c r="K7537" s="203">
        <v>1</v>
      </c>
      <c r="L7537" s="207" t="s">
        <v>827</v>
      </c>
      <c r="M7537" s="208" t="s">
        <v>1471</v>
      </c>
      <c r="N7537" s="209">
        <f t="shared" si="0"/>
        <v>2026</v>
      </c>
      <c r="O7537" s="210">
        <f t="shared" si="1"/>
        <v>3</v>
      </c>
      <c r="P7537" s="211" t="str">
        <f>IFERROR(VLOOKUP(F7537,연간집계!D:E,2,FALSE),"")</f>
        <v>PCMS_우드스탠드아크릴액자</v>
      </c>
    </row>
    <row r="7538" spans="1:16" ht="15" customHeight="1">
      <c r="A7538" s="201">
        <v>46084.684618055559</v>
      </c>
      <c r="B7538" s="202">
        <v>46084</v>
      </c>
      <c r="C7538" s="203" t="s">
        <v>16697</v>
      </c>
      <c r="D7538" s="203" t="s">
        <v>11</v>
      </c>
      <c r="E7538" s="204" t="s">
        <v>16698</v>
      </c>
      <c r="F7538" s="49" t="s">
        <v>887</v>
      </c>
      <c r="G7538" s="203">
        <v>1</v>
      </c>
      <c r="H7538" s="203" t="s">
        <v>11536</v>
      </c>
      <c r="I7538" s="205" t="s">
        <v>1440</v>
      </c>
      <c r="J7538" s="208"/>
      <c r="K7538" s="203">
        <v>82</v>
      </c>
      <c r="L7538" s="207" t="s">
        <v>827</v>
      </c>
      <c r="M7538" s="208" t="s">
        <v>1493</v>
      </c>
      <c r="N7538" s="209">
        <f t="shared" si="0"/>
        <v>2026</v>
      </c>
      <c r="O7538" s="210">
        <f t="shared" si="1"/>
        <v>3</v>
      </c>
      <c r="P7538" s="211" t="str">
        <f>IFERROR(VLOOKUP(F7538,연간집계!D:E,2,FALSE),"")</f>
        <v>마이트립북 198</v>
      </c>
    </row>
    <row r="7539" spans="1:16" ht="15" customHeight="1">
      <c r="A7539" s="201">
        <v>46084.702291666668</v>
      </c>
      <c r="B7539" s="202">
        <v>46084</v>
      </c>
      <c r="C7539" s="203" t="s">
        <v>16699</v>
      </c>
      <c r="D7539" s="203" t="s">
        <v>11</v>
      </c>
      <c r="E7539" s="204" t="s">
        <v>16700</v>
      </c>
      <c r="F7539" s="49" t="s">
        <v>1247</v>
      </c>
      <c r="G7539" s="203">
        <v>1</v>
      </c>
      <c r="H7539" s="203" t="s">
        <v>2709</v>
      </c>
      <c r="I7539" s="205" t="s">
        <v>1556</v>
      </c>
      <c r="J7539" s="208"/>
      <c r="K7539" s="203">
        <v>24</v>
      </c>
      <c r="L7539" s="207" t="s">
        <v>828</v>
      </c>
      <c r="M7539" s="208" t="s">
        <v>1436</v>
      </c>
      <c r="N7539" s="209">
        <f t="shared" si="0"/>
        <v>2026</v>
      </c>
      <c r="O7539" s="210">
        <f t="shared" si="1"/>
        <v>3</v>
      </c>
      <c r="P7539" s="211" t="str">
        <f>IFERROR(VLOOKUP(F7539,연간집계!D:E,2,FALSE),"")</f>
        <v>모바일 포토북 197 (여행)</v>
      </c>
    </row>
    <row r="7540" spans="1:16" ht="15" customHeight="1">
      <c r="A7540" s="201">
        <v>46084.711134259262</v>
      </c>
      <c r="B7540" s="202">
        <v>46084</v>
      </c>
      <c r="C7540" s="203" t="s">
        <v>16701</v>
      </c>
      <c r="D7540" s="203" t="s">
        <v>11</v>
      </c>
      <c r="E7540" s="204" t="s">
        <v>16702</v>
      </c>
      <c r="F7540" s="49" t="s">
        <v>863</v>
      </c>
      <c r="G7540" s="203">
        <v>1</v>
      </c>
      <c r="H7540" s="203" t="s">
        <v>16703</v>
      </c>
      <c r="I7540" s="205" t="s">
        <v>1566</v>
      </c>
      <c r="J7540" s="208"/>
      <c r="K7540" s="203">
        <v>38</v>
      </c>
      <c r="L7540" s="207" t="s">
        <v>827</v>
      </c>
      <c r="M7540" s="208" t="s">
        <v>1436</v>
      </c>
      <c r="N7540" s="209">
        <f t="shared" si="0"/>
        <v>2026</v>
      </c>
      <c r="O7540" s="210">
        <f t="shared" si="1"/>
        <v>3</v>
      </c>
      <c r="P7540" s="211" t="str">
        <f>IFERROR(VLOOKUP(F7540,연간집계!D:E,2,FALSE),"")</f>
        <v>스탠다드 포토북 8*6 (소프트/유광)</v>
      </c>
    </row>
    <row r="7541" spans="1:16" ht="15" customHeight="1">
      <c r="A7541" s="201">
        <v>46084.714097222219</v>
      </c>
      <c r="B7541" s="202">
        <v>46084</v>
      </c>
      <c r="C7541" s="203" t="s">
        <v>16704</v>
      </c>
      <c r="D7541" s="203" t="s">
        <v>11</v>
      </c>
      <c r="E7541" s="204" t="s">
        <v>16705</v>
      </c>
      <c r="F7541" s="49" t="s">
        <v>1236</v>
      </c>
      <c r="G7541" s="203">
        <v>1</v>
      </c>
      <c r="H7541" s="203" t="s">
        <v>16706</v>
      </c>
      <c r="I7541" s="205" t="s">
        <v>1506</v>
      </c>
      <c r="J7541" s="208"/>
      <c r="K7541" s="203">
        <v>24</v>
      </c>
      <c r="L7541" s="207" t="s">
        <v>828</v>
      </c>
      <c r="M7541" s="208" t="s">
        <v>1449</v>
      </c>
      <c r="N7541" s="209">
        <f t="shared" si="0"/>
        <v>2026</v>
      </c>
      <c r="O7541" s="210">
        <f t="shared" si="1"/>
        <v>3</v>
      </c>
      <c r="P7541" s="211" t="str">
        <f>IFERROR(VLOOKUP(F7541,연간집계!D:E,2,FALSE),"")</f>
        <v>모바일 포토북 150 (베이비)</v>
      </c>
    </row>
    <row r="7542" spans="1:16" ht="15" customHeight="1">
      <c r="A7542" s="201">
        <v>46084.714108796295</v>
      </c>
      <c r="B7542" s="202">
        <v>46084</v>
      </c>
      <c r="C7542" s="203" t="s">
        <v>16707</v>
      </c>
      <c r="D7542" s="203" t="s">
        <v>11</v>
      </c>
      <c r="E7542" s="204" t="s">
        <v>16705</v>
      </c>
      <c r="F7542" s="49" t="s">
        <v>1257</v>
      </c>
      <c r="G7542" s="203">
        <v>1</v>
      </c>
      <c r="H7542" s="203" t="s">
        <v>16706</v>
      </c>
      <c r="I7542" s="205" t="s">
        <v>1954</v>
      </c>
      <c r="J7542" s="208"/>
      <c r="K7542" s="203">
        <v>24</v>
      </c>
      <c r="L7542" s="207" t="s">
        <v>828</v>
      </c>
      <c r="M7542" s="208" t="s">
        <v>1449</v>
      </c>
      <c r="N7542" s="209">
        <f t="shared" si="0"/>
        <v>2026</v>
      </c>
      <c r="O7542" s="210">
        <f t="shared" si="1"/>
        <v>3</v>
      </c>
      <c r="P7542" s="211" t="str">
        <f>IFERROR(VLOOKUP(F7542,연간집계!D:E,2,FALSE),"")</f>
        <v>모바일 포토북 150 (커플)</v>
      </c>
    </row>
    <row r="7543" spans="1:16" ht="15" customHeight="1">
      <c r="A7543" s="201">
        <v>46084.787962962961</v>
      </c>
      <c r="B7543" s="202">
        <v>46084</v>
      </c>
      <c r="C7543" s="203" t="s">
        <v>16708</v>
      </c>
      <c r="D7543" s="203" t="s">
        <v>11</v>
      </c>
      <c r="E7543" s="204" t="s">
        <v>16709</v>
      </c>
      <c r="F7543" s="49" t="s">
        <v>1058</v>
      </c>
      <c r="G7543" s="203">
        <v>1</v>
      </c>
      <c r="H7543" s="203" t="s">
        <v>9329</v>
      </c>
      <c r="I7543" s="205" t="s">
        <v>1440</v>
      </c>
      <c r="J7543" s="208"/>
      <c r="K7543" s="203">
        <v>120</v>
      </c>
      <c r="L7543" s="207" t="s">
        <v>827</v>
      </c>
      <c r="M7543" s="208" t="s">
        <v>1436</v>
      </c>
      <c r="N7543" s="209">
        <f t="shared" si="0"/>
        <v>2026</v>
      </c>
      <c r="O7543" s="210">
        <f t="shared" si="1"/>
        <v>3</v>
      </c>
      <c r="P7543" s="211" t="str">
        <f>IFERROR(VLOOKUP(F7543,연간집계!D:E,2,FALSE),"")</f>
        <v>프리북 150 (하드)</v>
      </c>
    </row>
    <row r="7544" spans="1:16" ht="15" customHeight="1">
      <c r="A7544" s="201">
        <v>46084.787974537037</v>
      </c>
      <c r="B7544" s="202">
        <v>46084</v>
      </c>
      <c r="C7544" s="203" t="s">
        <v>16710</v>
      </c>
      <c r="D7544" s="203" t="s">
        <v>11</v>
      </c>
      <c r="E7544" s="204" t="s">
        <v>16709</v>
      </c>
      <c r="F7544" s="49" t="s">
        <v>1058</v>
      </c>
      <c r="G7544" s="203">
        <v>1</v>
      </c>
      <c r="H7544" s="203" t="s">
        <v>9329</v>
      </c>
      <c r="I7544" s="205" t="s">
        <v>1440</v>
      </c>
      <c r="J7544" s="208"/>
      <c r="K7544" s="203">
        <v>120</v>
      </c>
      <c r="L7544" s="207" t="s">
        <v>827</v>
      </c>
      <c r="M7544" s="208" t="s">
        <v>1436</v>
      </c>
      <c r="N7544" s="209">
        <f t="shared" si="0"/>
        <v>2026</v>
      </c>
      <c r="O7544" s="210">
        <f t="shared" si="1"/>
        <v>3</v>
      </c>
      <c r="P7544" s="211" t="str">
        <f>IFERROR(VLOOKUP(F7544,연간집계!D:E,2,FALSE),"")</f>
        <v>프리북 150 (하드)</v>
      </c>
    </row>
    <row r="7545" spans="1:16" ht="15" customHeight="1">
      <c r="A7545" s="201">
        <v>46084.826261574075</v>
      </c>
      <c r="B7545" s="202">
        <v>46084</v>
      </c>
      <c r="C7545" s="203" t="s">
        <v>16711</v>
      </c>
      <c r="D7545" s="203" t="s">
        <v>11</v>
      </c>
      <c r="E7545" s="204" t="s">
        <v>16712</v>
      </c>
      <c r="F7545" s="49" t="s">
        <v>847</v>
      </c>
      <c r="G7545" s="203">
        <v>1</v>
      </c>
      <c r="H7545" s="203" t="s">
        <v>16713</v>
      </c>
      <c r="I7545" s="205" t="s">
        <v>1440</v>
      </c>
      <c r="J7545" s="208"/>
      <c r="K7545" s="203">
        <v>26</v>
      </c>
      <c r="L7545" s="207" t="s">
        <v>827</v>
      </c>
      <c r="M7545" s="208" t="s">
        <v>1541</v>
      </c>
      <c r="N7545" s="209">
        <f t="shared" si="0"/>
        <v>2026</v>
      </c>
      <c r="O7545" s="210">
        <f t="shared" si="1"/>
        <v>3</v>
      </c>
      <c r="P7545" s="211" t="str">
        <f>IFERROR(VLOOKUP(F7545,연간집계!D:E,2,FALSE),"")</f>
        <v>스탠다드 포토북 8*11 (하드/무광)</v>
      </c>
    </row>
    <row r="7546" spans="1:16" ht="15" customHeight="1">
      <c r="A7546" s="201">
        <v>46084.911400462966</v>
      </c>
      <c r="B7546" s="202">
        <v>46084</v>
      </c>
      <c r="C7546" s="203" t="s">
        <v>16714</v>
      </c>
      <c r="D7546" s="203" t="s">
        <v>11</v>
      </c>
      <c r="E7546" s="204" t="s">
        <v>16715</v>
      </c>
      <c r="F7546" s="49" t="s">
        <v>838</v>
      </c>
      <c r="G7546" s="203">
        <v>1</v>
      </c>
      <c r="H7546" s="203" t="s">
        <v>6785</v>
      </c>
      <c r="I7546" s="205" t="s">
        <v>2220</v>
      </c>
      <c r="J7546" s="208"/>
      <c r="K7546" s="203">
        <v>64</v>
      </c>
      <c r="L7546" s="207" t="s">
        <v>827</v>
      </c>
      <c r="M7546" s="208" t="s">
        <v>1436</v>
      </c>
      <c r="N7546" s="209">
        <f t="shared" si="0"/>
        <v>2026</v>
      </c>
      <c r="O7546" s="210">
        <f t="shared" si="1"/>
        <v>3</v>
      </c>
      <c r="P7546" s="211" t="str">
        <f>IFERROR(VLOOKUP(F7546,연간집계!D:E,2,FALSE),"")</f>
        <v>스탠다드 포토북 6*8 (하드/무광)</v>
      </c>
    </row>
    <row r="7547" spans="1:16" ht="15" customHeight="1">
      <c r="A7547" s="201">
        <v>46084.920243055552</v>
      </c>
      <c r="B7547" s="202">
        <v>46084</v>
      </c>
      <c r="C7547" s="203" t="s">
        <v>16716</v>
      </c>
      <c r="D7547" s="203" t="s">
        <v>11</v>
      </c>
      <c r="E7547" s="204" t="s">
        <v>16717</v>
      </c>
      <c r="F7547" s="49" t="s">
        <v>1043</v>
      </c>
      <c r="G7547" s="203">
        <v>1</v>
      </c>
      <c r="H7547" s="203" t="s">
        <v>16718</v>
      </c>
      <c r="I7547" s="205" t="s">
        <v>1440</v>
      </c>
      <c r="J7547" s="208"/>
      <c r="K7547" s="203">
        <v>100</v>
      </c>
      <c r="L7547" s="207" t="s">
        <v>827</v>
      </c>
      <c r="M7547" s="208" t="s">
        <v>1436</v>
      </c>
      <c r="N7547" s="209">
        <f t="shared" si="0"/>
        <v>2026</v>
      </c>
      <c r="O7547" s="210">
        <f t="shared" si="1"/>
        <v>3</v>
      </c>
      <c r="P7547" s="211" t="str">
        <f>IFERROR(VLOOKUP(F7547,연간집계!D:E,2,FALSE),"")</f>
        <v>프리북 198 (하드)</v>
      </c>
    </row>
    <row r="7548" spans="1:16" ht="15" customHeight="1">
      <c r="A7548" s="201">
        <v>46084.926157407404</v>
      </c>
      <c r="B7548" s="202">
        <v>46084</v>
      </c>
      <c r="C7548" s="203" t="s">
        <v>16719</v>
      </c>
      <c r="D7548" s="203" t="s">
        <v>11</v>
      </c>
      <c r="E7548" s="204" t="s">
        <v>16720</v>
      </c>
      <c r="F7548" s="49" t="s">
        <v>1378</v>
      </c>
      <c r="G7548" s="203">
        <v>1</v>
      </c>
      <c r="H7548" s="203" t="s">
        <v>16721</v>
      </c>
      <c r="I7548" s="205" t="s">
        <v>2070</v>
      </c>
      <c r="J7548" s="208"/>
      <c r="K7548" s="203">
        <v>1</v>
      </c>
      <c r="L7548" s="207" t="s">
        <v>827</v>
      </c>
      <c r="M7548" s="208" t="s">
        <v>1658</v>
      </c>
      <c r="N7548" s="209">
        <f t="shared" si="0"/>
        <v>2026</v>
      </c>
      <c r="O7548" s="210">
        <f t="shared" si="1"/>
        <v>3</v>
      </c>
      <c r="P7548" s="211" t="str">
        <f>IFERROR(VLOOKUP(F7548,연간집계!D:E,2,FALSE),"")</f>
        <v>증명사진 (무광)</v>
      </c>
    </row>
    <row r="7549" spans="1:16" ht="15" customHeight="1">
      <c r="A7549" s="201">
        <v>46084.937928240739</v>
      </c>
      <c r="B7549" s="202">
        <v>46084</v>
      </c>
      <c r="C7549" s="203" t="s">
        <v>16722</v>
      </c>
      <c r="D7549" s="203" t="s">
        <v>11</v>
      </c>
      <c r="E7549" s="204" t="s">
        <v>16723</v>
      </c>
      <c r="F7549" s="49" t="s">
        <v>838</v>
      </c>
      <c r="G7549" s="203">
        <v>1</v>
      </c>
      <c r="H7549" s="203" t="s">
        <v>16724</v>
      </c>
      <c r="I7549" s="205" t="s">
        <v>1549</v>
      </c>
      <c r="J7549" s="208"/>
      <c r="K7549" s="203">
        <v>38</v>
      </c>
      <c r="L7549" s="207" t="s">
        <v>827</v>
      </c>
      <c r="M7549" s="208" t="s">
        <v>1449</v>
      </c>
      <c r="N7549" s="209">
        <f t="shared" si="0"/>
        <v>2026</v>
      </c>
      <c r="O7549" s="210">
        <f t="shared" si="1"/>
        <v>3</v>
      </c>
      <c r="P7549" s="211" t="str">
        <f>IFERROR(VLOOKUP(F7549,연간집계!D:E,2,FALSE),"")</f>
        <v>스탠다드 포토북 6*8 (하드/무광)</v>
      </c>
    </row>
    <row r="7550" spans="1:16" ht="15" customHeight="1">
      <c r="A7550" s="201">
        <v>46085.037928240738</v>
      </c>
      <c r="B7550" s="202">
        <v>46085</v>
      </c>
      <c r="C7550" s="203" t="s">
        <v>16725</v>
      </c>
      <c r="D7550" s="203" t="s">
        <v>11</v>
      </c>
      <c r="E7550" s="204" t="s">
        <v>16726</v>
      </c>
      <c r="F7550" s="49" t="s">
        <v>1129</v>
      </c>
      <c r="G7550" s="203">
        <v>1</v>
      </c>
      <c r="H7550" s="203" t="s">
        <v>15022</v>
      </c>
      <c r="I7550" s="205" t="s">
        <v>1440</v>
      </c>
      <c r="J7550" s="208" t="s">
        <v>1769</v>
      </c>
      <c r="K7550" s="203">
        <v>10</v>
      </c>
      <c r="L7550" s="207" t="s">
        <v>827</v>
      </c>
      <c r="M7550" s="208" t="s">
        <v>1497</v>
      </c>
      <c r="N7550" s="209">
        <f t="shared" si="0"/>
        <v>2026</v>
      </c>
      <c r="O7550" s="210">
        <f t="shared" si="1"/>
        <v>3</v>
      </c>
      <c r="P7550" s="211" t="str">
        <f>IFERROR(VLOOKUP(F7550,연간집계!D:E,2,FALSE),"")</f>
        <v>시크북(앨범) 210 (시크블랙/10p)</v>
      </c>
    </row>
    <row r="7551" spans="1:16" ht="15" customHeight="1">
      <c r="A7551" s="201">
        <v>46085.037939814814</v>
      </c>
      <c r="B7551" s="202">
        <v>46085</v>
      </c>
      <c r="C7551" s="203" t="s">
        <v>16727</v>
      </c>
      <c r="D7551" s="203" t="s">
        <v>11</v>
      </c>
      <c r="E7551" s="204" t="s">
        <v>16726</v>
      </c>
      <c r="F7551" s="49" t="s">
        <v>1129</v>
      </c>
      <c r="G7551" s="203">
        <v>1</v>
      </c>
      <c r="H7551" s="203" t="s">
        <v>15022</v>
      </c>
      <c r="I7551" s="205" t="s">
        <v>1440</v>
      </c>
      <c r="J7551" s="208" t="s">
        <v>1769</v>
      </c>
      <c r="K7551" s="203">
        <v>10</v>
      </c>
      <c r="L7551" s="207" t="s">
        <v>827</v>
      </c>
      <c r="M7551" s="208" t="s">
        <v>1497</v>
      </c>
      <c r="N7551" s="209">
        <f t="shared" si="0"/>
        <v>2026</v>
      </c>
      <c r="O7551" s="210">
        <f t="shared" si="1"/>
        <v>3</v>
      </c>
      <c r="P7551" s="211" t="str">
        <f>IFERROR(VLOOKUP(F7551,연간집계!D:E,2,FALSE),"")</f>
        <v>시크북(앨범) 210 (시크블랙/10p)</v>
      </c>
    </row>
    <row r="7552" spans="1:16" ht="15" customHeight="1">
      <c r="A7552" s="201">
        <v>46085.037951388891</v>
      </c>
      <c r="B7552" s="202">
        <v>46085</v>
      </c>
      <c r="C7552" s="203" t="s">
        <v>16728</v>
      </c>
      <c r="D7552" s="203" t="s">
        <v>11</v>
      </c>
      <c r="E7552" s="204" t="s">
        <v>16726</v>
      </c>
      <c r="F7552" s="49" t="s">
        <v>1129</v>
      </c>
      <c r="G7552" s="203">
        <v>1</v>
      </c>
      <c r="H7552" s="203" t="s">
        <v>15022</v>
      </c>
      <c r="I7552" s="205" t="s">
        <v>1440</v>
      </c>
      <c r="J7552" s="208" t="s">
        <v>1769</v>
      </c>
      <c r="K7552" s="203">
        <v>10</v>
      </c>
      <c r="L7552" s="207" t="s">
        <v>827</v>
      </c>
      <c r="M7552" s="208" t="s">
        <v>1497</v>
      </c>
      <c r="N7552" s="209">
        <f t="shared" si="0"/>
        <v>2026</v>
      </c>
      <c r="O7552" s="210">
        <f t="shared" si="1"/>
        <v>3</v>
      </c>
      <c r="P7552" s="211" t="str">
        <f>IFERROR(VLOOKUP(F7552,연간집계!D:E,2,FALSE),"")</f>
        <v>시크북(앨범) 210 (시크블랙/10p)</v>
      </c>
    </row>
    <row r="7553" spans="1:16" ht="15" customHeight="1">
      <c r="A7553" s="201">
        <v>46085.037962962961</v>
      </c>
      <c r="B7553" s="202">
        <v>46085</v>
      </c>
      <c r="C7553" s="203" t="s">
        <v>16729</v>
      </c>
      <c r="D7553" s="203" t="s">
        <v>11</v>
      </c>
      <c r="E7553" s="204" t="s">
        <v>16726</v>
      </c>
      <c r="F7553" s="49" t="s">
        <v>1129</v>
      </c>
      <c r="G7553" s="203">
        <v>1</v>
      </c>
      <c r="H7553" s="203" t="s">
        <v>15022</v>
      </c>
      <c r="I7553" s="205" t="s">
        <v>1440</v>
      </c>
      <c r="J7553" s="208" t="s">
        <v>1769</v>
      </c>
      <c r="K7553" s="203">
        <v>10</v>
      </c>
      <c r="L7553" s="207" t="s">
        <v>827</v>
      </c>
      <c r="M7553" s="208" t="s">
        <v>1497</v>
      </c>
      <c r="N7553" s="209">
        <f t="shared" si="0"/>
        <v>2026</v>
      </c>
      <c r="O7553" s="210">
        <f t="shared" si="1"/>
        <v>3</v>
      </c>
      <c r="P7553" s="211" t="str">
        <f>IFERROR(VLOOKUP(F7553,연간집계!D:E,2,FALSE),"")</f>
        <v>시크북(앨범) 210 (시크블랙/10p)</v>
      </c>
    </row>
    <row r="7554" spans="1:16" ht="15" customHeight="1">
      <c r="A7554" s="201">
        <v>46085.037974537037</v>
      </c>
      <c r="B7554" s="202">
        <v>46085</v>
      </c>
      <c r="C7554" s="203" t="s">
        <v>16730</v>
      </c>
      <c r="D7554" s="203" t="s">
        <v>11</v>
      </c>
      <c r="E7554" s="204" t="s">
        <v>16726</v>
      </c>
      <c r="F7554" s="49" t="s">
        <v>1129</v>
      </c>
      <c r="G7554" s="203">
        <v>1</v>
      </c>
      <c r="H7554" s="203" t="s">
        <v>15022</v>
      </c>
      <c r="I7554" s="205" t="s">
        <v>1440</v>
      </c>
      <c r="J7554" s="208" t="s">
        <v>1769</v>
      </c>
      <c r="K7554" s="203">
        <v>10</v>
      </c>
      <c r="L7554" s="207" t="s">
        <v>827</v>
      </c>
      <c r="M7554" s="208" t="s">
        <v>1497</v>
      </c>
      <c r="N7554" s="209">
        <f t="shared" si="0"/>
        <v>2026</v>
      </c>
      <c r="O7554" s="210">
        <f t="shared" si="1"/>
        <v>3</v>
      </c>
      <c r="P7554" s="211" t="str">
        <f>IFERROR(VLOOKUP(F7554,연간집계!D:E,2,FALSE),"")</f>
        <v>시크북(앨범) 210 (시크블랙/10p)</v>
      </c>
    </row>
    <row r="7555" spans="1:16" ht="15" customHeight="1">
      <c r="A7555" s="201">
        <v>46085.037986111114</v>
      </c>
      <c r="B7555" s="202">
        <v>46085</v>
      </c>
      <c r="C7555" s="203" t="s">
        <v>16731</v>
      </c>
      <c r="D7555" s="203" t="s">
        <v>11</v>
      </c>
      <c r="E7555" s="204" t="s">
        <v>16726</v>
      </c>
      <c r="F7555" s="49" t="s">
        <v>1129</v>
      </c>
      <c r="G7555" s="203">
        <v>1</v>
      </c>
      <c r="H7555" s="203" t="s">
        <v>15022</v>
      </c>
      <c r="I7555" s="205" t="s">
        <v>1440</v>
      </c>
      <c r="J7555" s="208" t="s">
        <v>1769</v>
      </c>
      <c r="K7555" s="203">
        <v>10</v>
      </c>
      <c r="L7555" s="207" t="s">
        <v>827</v>
      </c>
      <c r="M7555" s="208" t="s">
        <v>1497</v>
      </c>
      <c r="N7555" s="209">
        <f t="shared" si="0"/>
        <v>2026</v>
      </c>
      <c r="O7555" s="210">
        <f t="shared" si="1"/>
        <v>3</v>
      </c>
      <c r="P7555" s="211" t="str">
        <f>IFERROR(VLOOKUP(F7555,연간집계!D:E,2,FALSE),"")</f>
        <v>시크북(앨범) 210 (시크블랙/10p)</v>
      </c>
    </row>
    <row r="7556" spans="1:16" ht="15" customHeight="1">
      <c r="A7556" s="201">
        <v>46085.037997685184</v>
      </c>
      <c r="B7556" s="202">
        <v>46085</v>
      </c>
      <c r="C7556" s="203" t="s">
        <v>16732</v>
      </c>
      <c r="D7556" s="203" t="s">
        <v>11</v>
      </c>
      <c r="E7556" s="204" t="s">
        <v>16726</v>
      </c>
      <c r="F7556" s="49" t="s">
        <v>1129</v>
      </c>
      <c r="G7556" s="203">
        <v>1</v>
      </c>
      <c r="H7556" s="203" t="s">
        <v>15022</v>
      </c>
      <c r="I7556" s="205" t="s">
        <v>1440</v>
      </c>
      <c r="J7556" s="208" t="s">
        <v>1769</v>
      </c>
      <c r="K7556" s="203">
        <v>10</v>
      </c>
      <c r="L7556" s="207" t="s">
        <v>827</v>
      </c>
      <c r="M7556" s="208" t="s">
        <v>1497</v>
      </c>
      <c r="N7556" s="209">
        <f t="shared" si="0"/>
        <v>2026</v>
      </c>
      <c r="O7556" s="210">
        <f t="shared" si="1"/>
        <v>3</v>
      </c>
      <c r="P7556" s="211" t="str">
        <f>IFERROR(VLOOKUP(F7556,연간집계!D:E,2,FALSE),"")</f>
        <v>시크북(앨범) 210 (시크블랙/10p)</v>
      </c>
    </row>
    <row r="7557" spans="1:16" ht="15" customHeight="1">
      <c r="A7557" s="201">
        <v>46085.03802083333</v>
      </c>
      <c r="B7557" s="202">
        <v>46085</v>
      </c>
      <c r="C7557" s="203" t="s">
        <v>16733</v>
      </c>
      <c r="D7557" s="203" t="s">
        <v>11</v>
      </c>
      <c r="E7557" s="204" t="s">
        <v>16726</v>
      </c>
      <c r="F7557" s="49" t="s">
        <v>1129</v>
      </c>
      <c r="G7557" s="203">
        <v>1</v>
      </c>
      <c r="H7557" s="203" t="s">
        <v>15022</v>
      </c>
      <c r="I7557" s="205" t="s">
        <v>1440</v>
      </c>
      <c r="J7557" s="208" t="s">
        <v>1769</v>
      </c>
      <c r="K7557" s="203">
        <v>10</v>
      </c>
      <c r="L7557" s="207" t="s">
        <v>827</v>
      </c>
      <c r="M7557" s="208" t="s">
        <v>1497</v>
      </c>
      <c r="N7557" s="209">
        <f t="shared" si="0"/>
        <v>2026</v>
      </c>
      <c r="O7557" s="210">
        <f t="shared" si="1"/>
        <v>3</v>
      </c>
      <c r="P7557" s="211" t="str">
        <f>IFERROR(VLOOKUP(F7557,연간집계!D:E,2,FALSE),"")</f>
        <v>시크북(앨범) 210 (시크블랙/10p)</v>
      </c>
    </row>
    <row r="7558" spans="1:16" ht="15" customHeight="1">
      <c r="A7558" s="201">
        <v>46085.038032407407</v>
      </c>
      <c r="B7558" s="202">
        <v>46085</v>
      </c>
      <c r="C7558" s="203" t="s">
        <v>16734</v>
      </c>
      <c r="D7558" s="203" t="s">
        <v>11</v>
      </c>
      <c r="E7558" s="204" t="s">
        <v>16726</v>
      </c>
      <c r="F7558" s="49" t="s">
        <v>1129</v>
      </c>
      <c r="G7558" s="203">
        <v>1</v>
      </c>
      <c r="H7558" s="203" t="s">
        <v>15022</v>
      </c>
      <c r="I7558" s="205" t="s">
        <v>1440</v>
      </c>
      <c r="J7558" s="208" t="s">
        <v>1769</v>
      </c>
      <c r="K7558" s="203">
        <v>10</v>
      </c>
      <c r="L7558" s="207" t="s">
        <v>827</v>
      </c>
      <c r="M7558" s="208" t="s">
        <v>1497</v>
      </c>
      <c r="N7558" s="209">
        <f t="shared" si="0"/>
        <v>2026</v>
      </c>
      <c r="O7558" s="210">
        <f t="shared" si="1"/>
        <v>3</v>
      </c>
      <c r="P7558" s="211" t="str">
        <f>IFERROR(VLOOKUP(F7558,연간집계!D:E,2,FALSE),"")</f>
        <v>시크북(앨범) 210 (시크블랙/10p)</v>
      </c>
    </row>
    <row r="7559" spans="1:16" ht="15" customHeight="1">
      <c r="A7559" s="201">
        <v>46085.038043981483</v>
      </c>
      <c r="B7559" s="202">
        <v>46085</v>
      </c>
      <c r="C7559" s="203" t="s">
        <v>16735</v>
      </c>
      <c r="D7559" s="203" t="s">
        <v>11</v>
      </c>
      <c r="E7559" s="204" t="s">
        <v>16726</v>
      </c>
      <c r="F7559" s="49" t="s">
        <v>1129</v>
      </c>
      <c r="G7559" s="203">
        <v>1</v>
      </c>
      <c r="H7559" s="203" t="s">
        <v>15022</v>
      </c>
      <c r="I7559" s="205" t="s">
        <v>1440</v>
      </c>
      <c r="J7559" s="208" t="s">
        <v>1769</v>
      </c>
      <c r="K7559" s="203">
        <v>10</v>
      </c>
      <c r="L7559" s="207" t="s">
        <v>827</v>
      </c>
      <c r="M7559" s="208" t="s">
        <v>1497</v>
      </c>
      <c r="N7559" s="209">
        <f t="shared" si="0"/>
        <v>2026</v>
      </c>
      <c r="O7559" s="210">
        <f t="shared" si="1"/>
        <v>3</v>
      </c>
      <c r="P7559" s="211" t="str">
        <f>IFERROR(VLOOKUP(F7559,연간집계!D:E,2,FALSE),"")</f>
        <v>시크북(앨범) 210 (시크블랙/10p)</v>
      </c>
    </row>
    <row r="7560" spans="1:16" ht="15" customHeight="1">
      <c r="A7560" s="201">
        <v>46085.36209490741</v>
      </c>
      <c r="B7560" s="202">
        <v>46085</v>
      </c>
      <c r="C7560" s="203" t="s">
        <v>16736</v>
      </c>
      <c r="D7560" s="203" t="s">
        <v>11</v>
      </c>
      <c r="E7560" s="204" t="s">
        <v>16737</v>
      </c>
      <c r="F7560" s="49" t="s">
        <v>1243</v>
      </c>
      <c r="G7560" s="203">
        <v>1</v>
      </c>
      <c r="H7560" s="203" t="s">
        <v>287</v>
      </c>
      <c r="I7560" s="205" t="s">
        <v>1510</v>
      </c>
      <c r="J7560" s="208"/>
      <c r="K7560" s="203">
        <v>24</v>
      </c>
      <c r="L7560" s="207" t="s">
        <v>828</v>
      </c>
      <c r="M7560" s="208" t="s">
        <v>1502</v>
      </c>
      <c r="N7560" s="209">
        <f t="shared" si="0"/>
        <v>2026</v>
      </c>
      <c r="O7560" s="210">
        <f t="shared" si="1"/>
        <v>3</v>
      </c>
      <c r="P7560" s="211" t="str">
        <f>IFERROR(VLOOKUP(F7560,연간집계!D:E,2,FALSE),"")</f>
        <v>모바일 포토북 150 (여행)</v>
      </c>
    </row>
    <row r="7561" spans="1:16" ht="15" customHeight="1">
      <c r="A7561" s="201">
        <v>46085.447627314818</v>
      </c>
      <c r="B7561" s="202">
        <v>46085</v>
      </c>
      <c r="C7561" s="203" t="s">
        <v>16738</v>
      </c>
      <c r="D7561" s="203" t="s">
        <v>11</v>
      </c>
      <c r="E7561" s="204" t="s">
        <v>16739</v>
      </c>
      <c r="F7561" s="49" t="s">
        <v>166</v>
      </c>
      <c r="G7561" s="203">
        <v>1</v>
      </c>
      <c r="H7561" s="203" t="s">
        <v>167</v>
      </c>
      <c r="I7561" s="205" t="s">
        <v>1440</v>
      </c>
      <c r="J7561" s="208" t="s">
        <v>1769</v>
      </c>
      <c r="K7561" s="203">
        <v>10</v>
      </c>
      <c r="L7561" s="207" t="s">
        <v>827</v>
      </c>
      <c r="M7561" s="208" t="s">
        <v>3592</v>
      </c>
      <c r="N7561" s="209">
        <f t="shared" si="0"/>
        <v>2026</v>
      </c>
      <c r="O7561" s="210">
        <f t="shared" si="1"/>
        <v>3</v>
      </c>
      <c r="P7561" s="211" t="str">
        <f>IFERROR(VLOOKUP(F7561,연간집계!D:E,2,FALSE),"")</f>
        <v>시크북(앨범) 280 (시크블랙/10p)</v>
      </c>
    </row>
    <row r="7562" spans="1:16" ht="15" customHeight="1">
      <c r="A7562" s="201">
        <v>46085.477071759262</v>
      </c>
      <c r="B7562" s="202">
        <v>46085</v>
      </c>
      <c r="C7562" s="203" t="s">
        <v>16740</v>
      </c>
      <c r="D7562" s="203" t="s">
        <v>11</v>
      </c>
      <c r="E7562" s="204" t="s">
        <v>16741</v>
      </c>
      <c r="F7562" s="49" t="s">
        <v>849</v>
      </c>
      <c r="G7562" s="203">
        <v>1</v>
      </c>
      <c r="H7562" s="203" t="s">
        <v>16742</v>
      </c>
      <c r="I7562" s="205" t="s">
        <v>1440</v>
      </c>
      <c r="J7562" s="208"/>
      <c r="K7562" s="203">
        <v>48</v>
      </c>
      <c r="L7562" s="207" t="s">
        <v>827</v>
      </c>
      <c r="M7562" s="208" t="s">
        <v>1645</v>
      </c>
      <c r="N7562" s="209">
        <f t="shared" si="0"/>
        <v>2026</v>
      </c>
      <c r="O7562" s="210">
        <f t="shared" si="1"/>
        <v>3</v>
      </c>
      <c r="P7562" s="211" t="str">
        <f>IFERROR(VLOOKUP(F7562,연간집계!D:E,2,FALSE),"")</f>
        <v>스탠다드 포토북 8*11 (하드/유광)</v>
      </c>
    </row>
    <row r="7563" spans="1:16" ht="15" customHeight="1">
      <c r="A7563" s="201">
        <v>46085.488900462966</v>
      </c>
      <c r="B7563" s="202">
        <v>46085</v>
      </c>
      <c r="C7563" s="203" t="s">
        <v>16743</v>
      </c>
      <c r="D7563" s="203" t="s">
        <v>11</v>
      </c>
      <c r="E7563" s="204" t="s">
        <v>16744</v>
      </c>
      <c r="F7563" s="49" t="s">
        <v>963</v>
      </c>
      <c r="G7563" s="203">
        <v>1</v>
      </c>
      <c r="H7563" s="203" t="s">
        <v>5041</v>
      </c>
      <c r="I7563" s="205" t="s">
        <v>2474</v>
      </c>
      <c r="J7563" s="208" t="s">
        <v>2474</v>
      </c>
      <c r="K7563" s="203">
        <v>80</v>
      </c>
      <c r="L7563" s="207" t="s">
        <v>827</v>
      </c>
      <c r="M7563" s="208" t="s">
        <v>1436</v>
      </c>
      <c r="N7563" s="209">
        <f t="shared" si="0"/>
        <v>2026</v>
      </c>
      <c r="O7563" s="210">
        <f t="shared" si="1"/>
        <v>3</v>
      </c>
      <c r="P7563" s="211" t="str">
        <f>IFERROR(VLOOKUP(F7563,연간집계!D:E,2,FALSE),"")</f>
        <v>시티북 210 (쿠션하드/78p)</v>
      </c>
    </row>
    <row r="7564" spans="1:16" ht="15" customHeight="1">
      <c r="A7564" s="201">
        <v>46085.515370370369</v>
      </c>
      <c r="B7564" s="202">
        <v>46085</v>
      </c>
      <c r="C7564" s="203" t="s">
        <v>16745</v>
      </c>
      <c r="D7564" s="203" t="s">
        <v>11</v>
      </c>
      <c r="E7564" s="204" t="s">
        <v>16746</v>
      </c>
      <c r="F7564" s="49" t="s">
        <v>838</v>
      </c>
      <c r="G7564" s="203">
        <v>1</v>
      </c>
      <c r="H7564" s="203" t="s">
        <v>5336</v>
      </c>
      <c r="I7564" s="205" t="s">
        <v>1453</v>
      </c>
      <c r="J7564" s="208"/>
      <c r="K7564" s="203">
        <v>34</v>
      </c>
      <c r="L7564" s="207" t="s">
        <v>827</v>
      </c>
      <c r="M7564" s="208" t="s">
        <v>1436</v>
      </c>
      <c r="N7564" s="209">
        <f t="shared" si="0"/>
        <v>2026</v>
      </c>
      <c r="O7564" s="210">
        <f t="shared" si="1"/>
        <v>3</v>
      </c>
      <c r="P7564" s="211" t="str">
        <f>IFERROR(VLOOKUP(F7564,연간집계!D:E,2,FALSE),"")</f>
        <v>스탠다드 포토북 6*8 (하드/무광)</v>
      </c>
    </row>
    <row r="7565" spans="1:16" ht="15" customHeight="1">
      <c r="A7565" s="201">
        <v>46085.544733796298</v>
      </c>
      <c r="B7565" s="202">
        <v>46085</v>
      </c>
      <c r="C7565" s="203" t="s">
        <v>16747</v>
      </c>
      <c r="D7565" s="203" t="s">
        <v>11</v>
      </c>
      <c r="E7565" s="204" t="s">
        <v>16748</v>
      </c>
      <c r="F7565" s="49" t="s">
        <v>1056</v>
      </c>
      <c r="G7565" s="203">
        <v>1</v>
      </c>
      <c r="H7565" s="203" t="s">
        <v>16252</v>
      </c>
      <c r="I7565" s="205" t="s">
        <v>2283</v>
      </c>
      <c r="J7565" s="208"/>
      <c r="K7565" s="203">
        <v>160</v>
      </c>
      <c r="L7565" s="207" t="s">
        <v>827</v>
      </c>
      <c r="M7565" s="208" t="s">
        <v>1629</v>
      </c>
      <c r="N7565" s="209">
        <f t="shared" si="0"/>
        <v>2026</v>
      </c>
      <c r="O7565" s="210">
        <f t="shared" si="1"/>
        <v>3</v>
      </c>
      <c r="P7565" s="211" t="str">
        <f>IFERROR(VLOOKUP(F7565,연간집계!D:E,2,FALSE),"")</f>
        <v>프리북 150 (소프트)</v>
      </c>
    </row>
    <row r="7566" spans="1:16" ht="15" customHeight="1">
      <c r="A7566" s="201">
        <v>46085.55097222222</v>
      </c>
      <c r="B7566" s="202">
        <v>46085</v>
      </c>
      <c r="C7566" s="203" t="s">
        <v>16749</v>
      </c>
      <c r="D7566" s="203" t="s">
        <v>11</v>
      </c>
      <c r="E7566" s="204" t="s">
        <v>16750</v>
      </c>
      <c r="F7566" s="49" t="s">
        <v>838</v>
      </c>
      <c r="G7566" s="203">
        <v>1</v>
      </c>
      <c r="H7566" s="203" t="s">
        <v>1569</v>
      </c>
      <c r="I7566" s="205" t="s">
        <v>1570</v>
      </c>
      <c r="J7566" s="208"/>
      <c r="K7566" s="203">
        <v>24</v>
      </c>
      <c r="L7566" s="207" t="s">
        <v>827</v>
      </c>
      <c r="M7566" s="208" t="s">
        <v>1471</v>
      </c>
      <c r="N7566" s="209">
        <f t="shared" si="0"/>
        <v>2026</v>
      </c>
      <c r="O7566" s="210">
        <f t="shared" si="1"/>
        <v>3</v>
      </c>
      <c r="P7566" s="211" t="str">
        <f>IFERROR(VLOOKUP(F7566,연간집계!D:E,2,FALSE),"")</f>
        <v>스탠다드 포토북 6*8 (하드/무광)</v>
      </c>
    </row>
    <row r="7567" spans="1:16" ht="15" customHeight="1">
      <c r="A7567" s="201">
        <v>46085.550983796296</v>
      </c>
      <c r="B7567" s="202">
        <v>46085</v>
      </c>
      <c r="C7567" s="203" t="s">
        <v>16751</v>
      </c>
      <c r="D7567" s="203" t="s">
        <v>11</v>
      </c>
      <c r="E7567" s="204" t="s">
        <v>16750</v>
      </c>
      <c r="F7567" s="49" t="s">
        <v>838</v>
      </c>
      <c r="G7567" s="203">
        <v>1</v>
      </c>
      <c r="H7567" s="203" t="s">
        <v>1569</v>
      </c>
      <c r="I7567" s="205" t="s">
        <v>1453</v>
      </c>
      <c r="J7567" s="208"/>
      <c r="K7567" s="203">
        <v>26</v>
      </c>
      <c r="L7567" s="207" t="s">
        <v>827</v>
      </c>
      <c r="M7567" s="208" t="s">
        <v>1471</v>
      </c>
      <c r="N7567" s="209">
        <f t="shared" si="0"/>
        <v>2026</v>
      </c>
      <c r="O7567" s="210">
        <f t="shared" si="1"/>
        <v>3</v>
      </c>
      <c r="P7567" s="211" t="str">
        <f>IFERROR(VLOOKUP(F7567,연간집계!D:E,2,FALSE),"")</f>
        <v>스탠다드 포토북 6*8 (하드/무광)</v>
      </c>
    </row>
    <row r="7568" spans="1:16" ht="15" customHeight="1">
      <c r="A7568" s="201">
        <v>46085.550995370373</v>
      </c>
      <c r="B7568" s="202">
        <v>46085</v>
      </c>
      <c r="C7568" s="203" t="s">
        <v>16752</v>
      </c>
      <c r="D7568" s="203" t="s">
        <v>11</v>
      </c>
      <c r="E7568" s="204" t="s">
        <v>16750</v>
      </c>
      <c r="F7568" s="49" t="s">
        <v>838</v>
      </c>
      <c r="G7568" s="203">
        <v>1</v>
      </c>
      <c r="H7568" s="203" t="s">
        <v>1569</v>
      </c>
      <c r="I7568" s="205" t="s">
        <v>1453</v>
      </c>
      <c r="J7568" s="208"/>
      <c r="K7568" s="203">
        <v>24</v>
      </c>
      <c r="L7568" s="207" t="s">
        <v>827</v>
      </c>
      <c r="M7568" s="208" t="s">
        <v>1471</v>
      </c>
      <c r="N7568" s="209">
        <f t="shared" si="0"/>
        <v>2026</v>
      </c>
      <c r="O7568" s="210">
        <f t="shared" si="1"/>
        <v>3</v>
      </c>
      <c r="P7568" s="211" t="str">
        <f>IFERROR(VLOOKUP(F7568,연간집계!D:E,2,FALSE),"")</f>
        <v>스탠다드 포토북 6*8 (하드/무광)</v>
      </c>
    </row>
    <row r="7569" spans="1:16" ht="15" customHeight="1">
      <c r="A7569" s="201">
        <v>46085.559861111113</v>
      </c>
      <c r="B7569" s="202">
        <v>46085</v>
      </c>
      <c r="C7569" s="203" t="s">
        <v>16753</v>
      </c>
      <c r="D7569" s="203" t="s">
        <v>11</v>
      </c>
      <c r="E7569" s="204" t="s">
        <v>16754</v>
      </c>
      <c r="F7569" s="49" t="s">
        <v>1033</v>
      </c>
      <c r="G7569" s="203">
        <v>1</v>
      </c>
      <c r="H7569" s="203" t="s">
        <v>16755</v>
      </c>
      <c r="I7569" s="205" t="s">
        <v>1736</v>
      </c>
      <c r="J7569" s="208" t="s">
        <v>3783</v>
      </c>
      <c r="K7569" s="203">
        <v>48</v>
      </c>
      <c r="L7569" s="207" t="s">
        <v>827</v>
      </c>
      <c r="M7569" s="208" t="s">
        <v>1436</v>
      </c>
      <c r="N7569" s="209">
        <f t="shared" si="0"/>
        <v>2026</v>
      </c>
      <c r="O7569" s="210">
        <f t="shared" si="1"/>
        <v>3</v>
      </c>
      <c r="P7569" s="211" t="str">
        <f>IFERROR(VLOOKUP(F7569,연간집계!D:E,2,FALSE),"")</f>
        <v>트래블북 198 (소프트/46p)</v>
      </c>
    </row>
    <row r="7570" spans="1:16" ht="15" customHeight="1">
      <c r="A7570" s="201">
        <v>46085.559872685182</v>
      </c>
      <c r="B7570" s="202">
        <v>46085</v>
      </c>
      <c r="C7570" s="203" t="s">
        <v>16756</v>
      </c>
      <c r="D7570" s="203" t="s">
        <v>11</v>
      </c>
      <c r="E7570" s="204" t="s">
        <v>16754</v>
      </c>
      <c r="F7570" s="49" t="s">
        <v>969</v>
      </c>
      <c r="G7570" s="203">
        <v>1</v>
      </c>
      <c r="H7570" s="203" t="s">
        <v>16755</v>
      </c>
      <c r="I7570" s="205" t="s">
        <v>5809</v>
      </c>
      <c r="J7570" s="208" t="s">
        <v>2905</v>
      </c>
      <c r="K7570" s="203">
        <v>48</v>
      </c>
      <c r="L7570" s="207" t="s">
        <v>827</v>
      </c>
      <c r="M7570" s="208" t="s">
        <v>1436</v>
      </c>
      <c r="N7570" s="209">
        <f t="shared" si="0"/>
        <v>2026</v>
      </c>
      <c r="O7570" s="210">
        <f t="shared" si="1"/>
        <v>3</v>
      </c>
      <c r="P7570" s="211" t="str">
        <f>IFERROR(VLOOKUP(F7570,연간집계!D:E,2,FALSE),"")</f>
        <v>시티북 210 (소프트/46p)</v>
      </c>
    </row>
    <row r="7571" spans="1:16" ht="15" customHeight="1">
      <c r="A7571" s="201">
        <v>46085.630810185183</v>
      </c>
      <c r="B7571" s="202">
        <v>46085</v>
      </c>
      <c r="C7571" s="203" t="s">
        <v>16757</v>
      </c>
      <c r="D7571" s="203" t="s">
        <v>11</v>
      </c>
      <c r="E7571" s="204" t="s">
        <v>16758</v>
      </c>
      <c r="F7571" s="49" t="s">
        <v>838</v>
      </c>
      <c r="G7571" s="203">
        <v>1</v>
      </c>
      <c r="H7571" s="203" t="s">
        <v>1941</v>
      </c>
      <c r="I7571" s="205" t="s">
        <v>1440</v>
      </c>
      <c r="J7571" s="208"/>
      <c r="K7571" s="203">
        <v>66</v>
      </c>
      <c r="L7571" s="207" t="s">
        <v>827</v>
      </c>
      <c r="M7571" s="208" t="s">
        <v>1502</v>
      </c>
      <c r="N7571" s="209">
        <f t="shared" si="0"/>
        <v>2026</v>
      </c>
      <c r="O7571" s="210">
        <f t="shared" si="1"/>
        <v>3</v>
      </c>
      <c r="P7571" s="211" t="str">
        <f>IFERROR(VLOOKUP(F7571,연간집계!D:E,2,FALSE),"")</f>
        <v>스탠다드 포토북 6*8 (하드/무광)</v>
      </c>
    </row>
    <row r="7572" spans="1:16" ht="15" customHeight="1">
      <c r="A7572" s="201">
        <v>46085.663287037038</v>
      </c>
      <c r="B7572" s="202">
        <v>46085</v>
      </c>
      <c r="C7572" s="203" t="s">
        <v>16759</v>
      </c>
      <c r="D7572" s="203" t="s">
        <v>11</v>
      </c>
      <c r="E7572" s="204" t="s">
        <v>16760</v>
      </c>
      <c r="F7572" s="49" t="s">
        <v>865</v>
      </c>
      <c r="G7572" s="203">
        <v>1</v>
      </c>
      <c r="H7572" s="203" t="s">
        <v>16761</v>
      </c>
      <c r="I7572" s="205" t="s">
        <v>1510</v>
      </c>
      <c r="J7572" s="208"/>
      <c r="K7572" s="203">
        <v>34</v>
      </c>
      <c r="L7572" s="207" t="s">
        <v>827</v>
      </c>
      <c r="M7572" s="208" t="s">
        <v>1493</v>
      </c>
      <c r="N7572" s="209">
        <f t="shared" si="0"/>
        <v>2026</v>
      </c>
      <c r="O7572" s="210">
        <f t="shared" si="1"/>
        <v>3</v>
      </c>
      <c r="P7572" s="211" t="str">
        <f>IFERROR(VLOOKUP(F7572,연간집계!D:E,2,FALSE),"")</f>
        <v>스탠다드 포토북 8*6 (하드/무광)</v>
      </c>
    </row>
    <row r="7573" spans="1:16" ht="15" customHeight="1">
      <c r="A7573" s="201">
        <v>46085.708368055559</v>
      </c>
      <c r="B7573" s="202">
        <v>46085</v>
      </c>
      <c r="C7573" s="203" t="s">
        <v>16762</v>
      </c>
      <c r="D7573" s="203" t="s">
        <v>11</v>
      </c>
      <c r="E7573" s="204" t="s">
        <v>16763</v>
      </c>
      <c r="F7573" s="49" t="s">
        <v>1247</v>
      </c>
      <c r="G7573" s="203">
        <v>1</v>
      </c>
      <c r="H7573" s="203" t="s">
        <v>16764</v>
      </c>
      <c r="I7573" s="205" t="s">
        <v>1556</v>
      </c>
      <c r="J7573" s="208"/>
      <c r="K7573" s="203">
        <v>24</v>
      </c>
      <c r="L7573" s="207" t="s">
        <v>828</v>
      </c>
      <c r="M7573" s="208" t="s">
        <v>1436</v>
      </c>
      <c r="N7573" s="209">
        <f t="shared" si="0"/>
        <v>2026</v>
      </c>
      <c r="O7573" s="210">
        <f t="shared" si="1"/>
        <v>3</v>
      </c>
      <c r="P7573" s="211" t="str">
        <f>IFERROR(VLOOKUP(F7573,연간집계!D:E,2,FALSE),"")</f>
        <v>모바일 포토북 197 (여행)</v>
      </c>
    </row>
    <row r="7574" spans="1:16" ht="15" customHeight="1">
      <c r="A7574" s="201">
        <v>46085.708379629628</v>
      </c>
      <c r="B7574" s="202">
        <v>46085</v>
      </c>
      <c r="C7574" s="203" t="s">
        <v>16765</v>
      </c>
      <c r="D7574" s="203" t="s">
        <v>11</v>
      </c>
      <c r="E7574" s="204" t="s">
        <v>16763</v>
      </c>
      <c r="F7574" s="49" t="s">
        <v>1247</v>
      </c>
      <c r="G7574" s="203">
        <v>1</v>
      </c>
      <c r="H7574" s="203" t="s">
        <v>16764</v>
      </c>
      <c r="I7574" s="205" t="s">
        <v>1556</v>
      </c>
      <c r="J7574" s="208"/>
      <c r="K7574" s="203">
        <v>24</v>
      </c>
      <c r="L7574" s="207" t="s">
        <v>828</v>
      </c>
      <c r="M7574" s="208" t="s">
        <v>1436</v>
      </c>
      <c r="N7574" s="209">
        <f t="shared" si="0"/>
        <v>2026</v>
      </c>
      <c r="O7574" s="210">
        <f t="shared" si="1"/>
        <v>3</v>
      </c>
      <c r="P7574" s="211" t="str">
        <f>IFERROR(VLOOKUP(F7574,연간집계!D:E,2,FALSE),"")</f>
        <v>모바일 포토북 197 (여행)</v>
      </c>
    </row>
    <row r="7575" spans="1:16" ht="15" customHeight="1">
      <c r="A7575" s="201">
        <v>46085.708425925928</v>
      </c>
      <c r="B7575" s="202">
        <v>46085</v>
      </c>
      <c r="C7575" s="203" t="s">
        <v>16766</v>
      </c>
      <c r="D7575" s="203" t="s">
        <v>11</v>
      </c>
      <c r="E7575" s="204" t="s">
        <v>16763</v>
      </c>
      <c r="F7575" s="49" t="s">
        <v>1247</v>
      </c>
      <c r="G7575" s="203">
        <v>1</v>
      </c>
      <c r="H7575" s="203" t="s">
        <v>16764</v>
      </c>
      <c r="I7575" s="205" t="s">
        <v>1556</v>
      </c>
      <c r="J7575" s="208"/>
      <c r="K7575" s="203">
        <v>24</v>
      </c>
      <c r="L7575" s="207" t="s">
        <v>828</v>
      </c>
      <c r="M7575" s="208" t="s">
        <v>1436</v>
      </c>
      <c r="N7575" s="209">
        <f t="shared" si="0"/>
        <v>2026</v>
      </c>
      <c r="O7575" s="210">
        <f t="shared" si="1"/>
        <v>3</v>
      </c>
      <c r="P7575" s="211" t="str">
        <f>IFERROR(VLOOKUP(F7575,연간집계!D:E,2,FALSE),"")</f>
        <v>모바일 포토북 197 (여행)</v>
      </c>
    </row>
    <row r="7576" spans="1:16" ht="15" customHeight="1">
      <c r="A7576" s="201">
        <v>46085.790972222225</v>
      </c>
      <c r="B7576" s="202">
        <v>46085</v>
      </c>
      <c r="C7576" s="203" t="s">
        <v>16767</v>
      </c>
      <c r="D7576" s="203" t="s">
        <v>11</v>
      </c>
      <c r="E7576" s="204" t="s">
        <v>16768</v>
      </c>
      <c r="F7576" s="49" t="s">
        <v>858</v>
      </c>
      <c r="G7576" s="203">
        <v>4</v>
      </c>
      <c r="H7576" s="203" t="s">
        <v>16769</v>
      </c>
      <c r="I7576" s="205" t="s">
        <v>1440</v>
      </c>
      <c r="J7576" s="208"/>
      <c r="K7576" s="203">
        <v>24</v>
      </c>
      <c r="L7576" s="207" t="s">
        <v>827</v>
      </c>
      <c r="M7576" s="208" t="s">
        <v>1436</v>
      </c>
      <c r="N7576" s="209">
        <f t="shared" si="0"/>
        <v>2026</v>
      </c>
      <c r="O7576" s="210">
        <f t="shared" si="1"/>
        <v>3</v>
      </c>
      <c r="P7576" s="211" t="str">
        <f>IFERROR(VLOOKUP(F7576,연간집계!D:E,2,FALSE),"")</f>
        <v>스탠다드 포토북 8*8 (하드/유광)</v>
      </c>
    </row>
    <row r="7577" spans="1:16" ht="15" customHeight="1">
      <c r="A7577" s="201">
        <v>46085.849687499998</v>
      </c>
      <c r="B7577" s="202">
        <v>46085</v>
      </c>
      <c r="C7577" s="203" t="s">
        <v>16770</v>
      </c>
      <c r="D7577" s="203" t="s">
        <v>11</v>
      </c>
      <c r="E7577" s="204" t="s">
        <v>16771</v>
      </c>
      <c r="F7577" s="49" t="s">
        <v>1284</v>
      </c>
      <c r="G7577" s="203">
        <v>1</v>
      </c>
      <c r="H7577" s="203" t="s">
        <v>16772</v>
      </c>
      <c r="I7577" s="205" t="s">
        <v>4631</v>
      </c>
      <c r="J7577" s="208"/>
      <c r="K7577" s="203">
        <v>26</v>
      </c>
      <c r="L7577" s="207" t="s">
        <v>827</v>
      </c>
      <c r="M7577" s="208" t="s">
        <v>1436</v>
      </c>
      <c r="N7577" s="209">
        <f t="shared" si="0"/>
        <v>2026</v>
      </c>
      <c r="O7577" s="210">
        <f t="shared" si="1"/>
        <v>3</v>
      </c>
      <c r="P7577" s="211" t="str">
        <f>IFERROR(VLOOKUP(F7577,연간집계!D:E,2,FALSE),"")</f>
        <v>PCMS_스탠다드캘린더</v>
      </c>
    </row>
    <row r="7578" spans="1:16" ht="15" customHeight="1">
      <c r="A7578" s="201">
        <v>46085.849699074075</v>
      </c>
      <c r="B7578" s="202">
        <v>46085</v>
      </c>
      <c r="C7578" s="203" t="s">
        <v>16773</v>
      </c>
      <c r="D7578" s="203" t="s">
        <v>11</v>
      </c>
      <c r="E7578" s="204" t="s">
        <v>16771</v>
      </c>
      <c r="F7578" s="49" t="s">
        <v>1299</v>
      </c>
      <c r="G7578" s="203">
        <v>1</v>
      </c>
      <c r="H7578" s="203" t="s">
        <v>16772</v>
      </c>
      <c r="I7578" s="205" t="s">
        <v>10812</v>
      </c>
      <c r="J7578" s="208"/>
      <c r="K7578" s="203">
        <v>15</v>
      </c>
      <c r="L7578" s="207" t="s">
        <v>827</v>
      </c>
      <c r="M7578" s="208" t="s">
        <v>1436</v>
      </c>
      <c r="N7578" s="209">
        <f t="shared" si="0"/>
        <v>2026</v>
      </c>
      <c r="O7578" s="210">
        <f t="shared" si="1"/>
        <v>3</v>
      </c>
      <c r="P7578" s="211" t="str">
        <f>IFERROR(VLOOKUP(F7578,연간집계!D:E,2,FALSE),"")</f>
        <v>PCMS_우드월캘린더</v>
      </c>
    </row>
    <row r="7579" spans="1:16" ht="15" customHeight="1">
      <c r="A7579" s="201">
        <v>46085.855590277781</v>
      </c>
      <c r="B7579" s="202">
        <v>46085</v>
      </c>
      <c r="C7579" s="203" t="s">
        <v>16774</v>
      </c>
      <c r="D7579" s="203" t="s">
        <v>11</v>
      </c>
      <c r="E7579" s="204" t="s">
        <v>16775</v>
      </c>
      <c r="F7579" s="49" t="s">
        <v>963</v>
      </c>
      <c r="G7579" s="203">
        <v>4</v>
      </c>
      <c r="H7579" s="203" t="s">
        <v>16776</v>
      </c>
      <c r="I7579" s="208" t="s">
        <v>2342</v>
      </c>
      <c r="J7579" s="208" t="s">
        <v>2342</v>
      </c>
      <c r="K7579" s="203">
        <v>80</v>
      </c>
      <c r="L7579" s="207" t="s">
        <v>827</v>
      </c>
      <c r="M7579" s="208" t="s">
        <v>1436</v>
      </c>
      <c r="N7579" s="209">
        <f t="shared" si="0"/>
        <v>2026</v>
      </c>
      <c r="O7579" s="210">
        <f t="shared" si="1"/>
        <v>3</v>
      </c>
      <c r="P7579" s="211" t="str">
        <f>IFERROR(VLOOKUP(F7579,연간집계!D:E,2,FALSE),"")</f>
        <v>시티북 210 (쿠션하드/78p)</v>
      </c>
    </row>
    <row r="7580" spans="1:16" ht="15" customHeight="1">
      <c r="A7580" s="201">
        <v>46085.908460648148</v>
      </c>
      <c r="B7580" s="202">
        <v>46085</v>
      </c>
      <c r="C7580" s="203" t="s">
        <v>16777</v>
      </c>
      <c r="D7580" s="203" t="s">
        <v>11</v>
      </c>
      <c r="E7580" s="204" t="s">
        <v>16778</v>
      </c>
      <c r="F7580" s="49" t="s">
        <v>847</v>
      </c>
      <c r="G7580" s="203">
        <v>1</v>
      </c>
      <c r="H7580" s="203" t="s">
        <v>16779</v>
      </c>
      <c r="I7580" s="205" t="s">
        <v>1676</v>
      </c>
      <c r="J7580" s="208"/>
      <c r="K7580" s="203">
        <v>64</v>
      </c>
      <c r="L7580" s="207" t="s">
        <v>827</v>
      </c>
      <c r="M7580" s="208" t="s">
        <v>1449</v>
      </c>
      <c r="N7580" s="209">
        <f t="shared" si="0"/>
        <v>2026</v>
      </c>
      <c r="O7580" s="210">
        <f t="shared" si="1"/>
        <v>3</v>
      </c>
      <c r="P7580" s="211" t="str">
        <f>IFERROR(VLOOKUP(F7580,연간집계!D:E,2,FALSE),"")</f>
        <v>스탠다드 포토북 8*11 (하드/무광)</v>
      </c>
    </row>
    <row r="7581" spans="1:16" ht="15" customHeight="1">
      <c r="A7581" s="201">
        <v>46085.929131944446</v>
      </c>
      <c r="B7581" s="202">
        <v>46085</v>
      </c>
      <c r="C7581" s="203" t="s">
        <v>16780</v>
      </c>
      <c r="D7581" s="203" t="s">
        <v>11</v>
      </c>
      <c r="E7581" s="204" t="s">
        <v>16781</v>
      </c>
      <c r="F7581" s="49" t="s">
        <v>865</v>
      </c>
      <c r="G7581" s="203">
        <v>1</v>
      </c>
      <c r="H7581" s="203" t="s">
        <v>16782</v>
      </c>
      <c r="I7581" s="205" t="s">
        <v>1440</v>
      </c>
      <c r="J7581" s="208"/>
      <c r="K7581" s="203">
        <v>48</v>
      </c>
      <c r="L7581" s="207" t="s">
        <v>827</v>
      </c>
      <c r="M7581" s="208" t="s">
        <v>1436</v>
      </c>
      <c r="N7581" s="209">
        <f t="shared" si="0"/>
        <v>2026</v>
      </c>
      <c r="O7581" s="210">
        <f t="shared" si="1"/>
        <v>3</v>
      </c>
      <c r="P7581" s="211" t="str">
        <f>IFERROR(VLOOKUP(F7581,연간집계!D:E,2,FALSE),"")</f>
        <v>스탠다드 포토북 8*6 (하드/무광)</v>
      </c>
    </row>
    <row r="7582" spans="1:16" ht="15" customHeight="1">
      <c r="A7582" s="201">
        <v>46086.014374999999</v>
      </c>
      <c r="B7582" s="202">
        <v>46086</v>
      </c>
      <c r="C7582" s="203" t="s">
        <v>16783</v>
      </c>
      <c r="D7582" s="203" t="s">
        <v>11</v>
      </c>
      <c r="E7582" s="204" t="s">
        <v>16784</v>
      </c>
      <c r="F7582" s="49" t="s">
        <v>1252</v>
      </c>
      <c r="G7582" s="203">
        <v>1</v>
      </c>
      <c r="H7582" s="203" t="s">
        <v>16785</v>
      </c>
      <c r="I7582" s="205" t="s">
        <v>1570</v>
      </c>
      <c r="J7582" s="208"/>
      <c r="K7582" s="203">
        <v>48</v>
      </c>
      <c r="L7582" s="207" t="s">
        <v>828</v>
      </c>
      <c r="M7582" s="208" t="s">
        <v>1449</v>
      </c>
      <c r="N7582" s="209">
        <f t="shared" si="0"/>
        <v>2026</v>
      </c>
      <c r="O7582" s="210">
        <f t="shared" si="1"/>
        <v>3</v>
      </c>
      <c r="P7582" s="211" t="str">
        <f>IFERROR(VLOOKUP(F7582,연간집계!D:E,2,FALSE),"")</f>
        <v>모바일 포토북 198 (단체/모임)</v>
      </c>
    </row>
    <row r="7583" spans="1:16" ht="15" customHeight="1">
      <c r="A7583" s="201">
        <v>46086.034988425927</v>
      </c>
      <c r="B7583" s="202">
        <v>46086</v>
      </c>
      <c r="C7583" s="203" t="s">
        <v>16786</v>
      </c>
      <c r="D7583" s="203" t="s">
        <v>11</v>
      </c>
      <c r="E7583" s="204" t="s">
        <v>16787</v>
      </c>
      <c r="F7583" s="49" t="s">
        <v>1284</v>
      </c>
      <c r="G7583" s="203">
        <v>5</v>
      </c>
      <c r="H7583" s="203" t="s">
        <v>16788</v>
      </c>
      <c r="I7583" s="205" t="s">
        <v>4943</v>
      </c>
      <c r="J7583" s="208"/>
      <c r="K7583" s="203">
        <v>26</v>
      </c>
      <c r="L7583" s="207" t="s">
        <v>827</v>
      </c>
      <c r="M7583" s="208" t="s">
        <v>1471</v>
      </c>
      <c r="N7583" s="209">
        <f t="shared" si="0"/>
        <v>2026</v>
      </c>
      <c r="O7583" s="210">
        <f t="shared" si="1"/>
        <v>3</v>
      </c>
      <c r="P7583" s="211" t="str">
        <f>IFERROR(VLOOKUP(F7583,연간집계!D:E,2,FALSE),"")</f>
        <v>PCMS_스탠다드캘린더</v>
      </c>
    </row>
    <row r="7584" spans="1:16" ht="15" customHeight="1">
      <c r="A7584" s="201">
        <v>46086.120219907411</v>
      </c>
      <c r="B7584" s="202">
        <v>46086</v>
      </c>
      <c r="C7584" s="203" t="s">
        <v>16789</v>
      </c>
      <c r="D7584" s="203" t="s">
        <v>11</v>
      </c>
      <c r="E7584" s="204" t="s">
        <v>16790</v>
      </c>
      <c r="F7584" s="49" t="s">
        <v>1284</v>
      </c>
      <c r="G7584" s="203">
        <v>5</v>
      </c>
      <c r="H7584" s="203" t="s">
        <v>16788</v>
      </c>
      <c r="I7584" s="205" t="s">
        <v>4943</v>
      </c>
      <c r="J7584" s="208"/>
      <c r="K7584" s="203">
        <v>26</v>
      </c>
      <c r="L7584" s="207" t="s">
        <v>827</v>
      </c>
      <c r="M7584" s="208" t="s">
        <v>1471</v>
      </c>
      <c r="N7584" s="209">
        <f t="shared" si="0"/>
        <v>2026</v>
      </c>
      <c r="O7584" s="210">
        <f t="shared" si="1"/>
        <v>3</v>
      </c>
      <c r="P7584" s="211" t="str">
        <f>IFERROR(VLOOKUP(F7584,연간집계!D:E,2,FALSE),"")</f>
        <v>PCMS_스탠다드캘린더</v>
      </c>
    </row>
    <row r="7585" spans="1:16" ht="15" customHeight="1">
      <c r="A7585" s="201">
        <v>46086.3671875</v>
      </c>
      <c r="B7585" s="202">
        <v>46086</v>
      </c>
      <c r="C7585" s="203" t="s">
        <v>16791</v>
      </c>
      <c r="D7585" s="203" t="s">
        <v>11</v>
      </c>
      <c r="E7585" s="204" t="s">
        <v>16792</v>
      </c>
      <c r="F7585" s="49" t="s">
        <v>1238</v>
      </c>
      <c r="G7585" s="203">
        <v>2</v>
      </c>
      <c r="H7585" s="203" t="s">
        <v>16411</v>
      </c>
      <c r="I7585" s="205" t="s">
        <v>1676</v>
      </c>
      <c r="J7585" s="208"/>
      <c r="K7585" s="203">
        <v>24</v>
      </c>
      <c r="L7585" s="207" t="s">
        <v>828</v>
      </c>
      <c r="M7585" s="208" t="s">
        <v>1645</v>
      </c>
      <c r="N7585" s="209">
        <f t="shared" si="0"/>
        <v>2026</v>
      </c>
      <c r="O7585" s="210">
        <f t="shared" si="1"/>
        <v>3</v>
      </c>
      <c r="P7585" s="211" t="str">
        <f>IFERROR(VLOOKUP(F7585,연간집계!D:E,2,FALSE),"")</f>
        <v>모바일 포토북 198 (베이비)</v>
      </c>
    </row>
    <row r="7586" spans="1:16" ht="15" customHeight="1">
      <c r="A7586" s="201">
        <v>46086.379201388889</v>
      </c>
      <c r="B7586" s="202">
        <v>46086</v>
      </c>
      <c r="C7586" s="203" t="s">
        <v>16793</v>
      </c>
      <c r="D7586" s="203" t="s">
        <v>11</v>
      </c>
      <c r="E7586" s="204" t="s">
        <v>16794</v>
      </c>
      <c r="F7586" s="49" t="s">
        <v>1347</v>
      </c>
      <c r="G7586" s="203">
        <v>1</v>
      </c>
      <c r="H7586" s="203" t="s">
        <v>3513</v>
      </c>
      <c r="I7586" s="205" t="s">
        <v>1440</v>
      </c>
      <c r="J7586" s="205" t="s">
        <v>1628</v>
      </c>
      <c r="K7586" s="203">
        <v>1</v>
      </c>
      <c r="L7586" s="207" t="s">
        <v>828</v>
      </c>
      <c r="M7586" s="208" t="s">
        <v>1629</v>
      </c>
      <c r="N7586" s="209">
        <f t="shared" si="0"/>
        <v>2026</v>
      </c>
      <c r="O7586" s="210">
        <f t="shared" si="1"/>
        <v>3</v>
      </c>
      <c r="P7586" s="211" t="str">
        <f>IFERROR(VLOOKUP(F7586,연간집계!D:E,2,FALSE),"")</f>
        <v>아크릴키링</v>
      </c>
    </row>
    <row r="7587" spans="1:16" ht="15" customHeight="1">
      <c r="A7587" s="201">
        <v>46086.379212962966</v>
      </c>
      <c r="B7587" s="202">
        <v>46086</v>
      </c>
      <c r="C7587" s="203" t="s">
        <v>16795</v>
      </c>
      <c r="D7587" s="203" t="s">
        <v>11</v>
      </c>
      <c r="E7587" s="204" t="s">
        <v>16794</v>
      </c>
      <c r="F7587" s="49" t="s">
        <v>1347</v>
      </c>
      <c r="G7587" s="203">
        <v>1</v>
      </c>
      <c r="H7587" s="203" t="s">
        <v>3513</v>
      </c>
      <c r="I7587" s="205" t="s">
        <v>1440</v>
      </c>
      <c r="J7587" s="205" t="s">
        <v>1628</v>
      </c>
      <c r="K7587" s="203">
        <v>1</v>
      </c>
      <c r="L7587" s="207" t="s">
        <v>828</v>
      </c>
      <c r="M7587" s="208" t="s">
        <v>1629</v>
      </c>
      <c r="N7587" s="209">
        <f t="shared" si="0"/>
        <v>2026</v>
      </c>
      <c r="O7587" s="210">
        <f t="shared" si="1"/>
        <v>3</v>
      </c>
      <c r="P7587" s="211" t="str">
        <f>IFERROR(VLOOKUP(F7587,연간집계!D:E,2,FALSE),"")</f>
        <v>아크릴키링</v>
      </c>
    </row>
    <row r="7588" spans="1:16" ht="15" customHeight="1">
      <c r="A7588" s="201">
        <v>46086.379224537035</v>
      </c>
      <c r="B7588" s="202">
        <v>46086</v>
      </c>
      <c r="C7588" s="203" t="s">
        <v>16796</v>
      </c>
      <c r="D7588" s="203" t="s">
        <v>11</v>
      </c>
      <c r="E7588" s="204" t="s">
        <v>16794</v>
      </c>
      <c r="F7588" s="49" t="s">
        <v>1347</v>
      </c>
      <c r="G7588" s="203">
        <v>1</v>
      </c>
      <c r="H7588" s="203" t="s">
        <v>3513</v>
      </c>
      <c r="I7588" s="205" t="s">
        <v>1440</v>
      </c>
      <c r="J7588" s="205" t="s">
        <v>1628</v>
      </c>
      <c r="K7588" s="203">
        <v>1</v>
      </c>
      <c r="L7588" s="207" t="s">
        <v>828</v>
      </c>
      <c r="M7588" s="208" t="s">
        <v>1629</v>
      </c>
      <c r="N7588" s="209">
        <f t="shared" si="0"/>
        <v>2026</v>
      </c>
      <c r="O7588" s="210">
        <f t="shared" si="1"/>
        <v>3</v>
      </c>
      <c r="P7588" s="211" t="str">
        <f>IFERROR(VLOOKUP(F7588,연간집계!D:E,2,FALSE),"")</f>
        <v>아크릴키링</v>
      </c>
    </row>
    <row r="7589" spans="1:16" ht="15" customHeight="1">
      <c r="A7589" s="201">
        <v>46086.379236111112</v>
      </c>
      <c r="B7589" s="202">
        <v>46086</v>
      </c>
      <c r="C7589" s="203" t="s">
        <v>16797</v>
      </c>
      <c r="D7589" s="203" t="s">
        <v>11</v>
      </c>
      <c r="E7589" s="204" t="s">
        <v>16794</v>
      </c>
      <c r="F7589" s="49" t="s">
        <v>1347</v>
      </c>
      <c r="G7589" s="203">
        <v>1</v>
      </c>
      <c r="H7589" s="203" t="s">
        <v>3513</v>
      </c>
      <c r="I7589" s="205" t="s">
        <v>1440</v>
      </c>
      <c r="J7589" s="205" t="s">
        <v>1628</v>
      </c>
      <c r="K7589" s="203">
        <v>1</v>
      </c>
      <c r="L7589" s="207" t="s">
        <v>828</v>
      </c>
      <c r="M7589" s="208" t="s">
        <v>1629</v>
      </c>
      <c r="N7589" s="209">
        <f t="shared" si="0"/>
        <v>2026</v>
      </c>
      <c r="O7589" s="210">
        <f t="shared" si="1"/>
        <v>3</v>
      </c>
      <c r="P7589" s="211" t="str">
        <f>IFERROR(VLOOKUP(F7589,연간집계!D:E,2,FALSE),"")</f>
        <v>아크릴키링</v>
      </c>
    </row>
    <row r="7590" spans="1:16" ht="15" customHeight="1">
      <c r="A7590" s="201">
        <v>46086.426886574074</v>
      </c>
      <c r="B7590" s="202">
        <v>46086</v>
      </c>
      <c r="C7590" s="203" t="s">
        <v>16798</v>
      </c>
      <c r="D7590" s="203" t="s">
        <v>11</v>
      </c>
      <c r="E7590" s="204" t="s">
        <v>16799</v>
      </c>
      <c r="F7590" s="49" t="s">
        <v>847</v>
      </c>
      <c r="G7590" s="203">
        <v>10</v>
      </c>
      <c r="H7590" s="203" t="s">
        <v>16800</v>
      </c>
      <c r="I7590" s="205" t="s">
        <v>1440</v>
      </c>
      <c r="J7590" s="208"/>
      <c r="K7590" s="203">
        <v>56</v>
      </c>
      <c r="L7590" s="207" t="s">
        <v>827</v>
      </c>
      <c r="M7590" s="208" t="s">
        <v>2261</v>
      </c>
      <c r="N7590" s="209">
        <f t="shared" si="0"/>
        <v>2026</v>
      </c>
      <c r="O7590" s="210">
        <f t="shared" si="1"/>
        <v>3</v>
      </c>
      <c r="P7590" s="211" t="str">
        <f>IFERROR(VLOOKUP(F7590,연간집계!D:E,2,FALSE),"")</f>
        <v>스탠다드 포토북 8*11 (하드/무광)</v>
      </c>
    </row>
    <row r="7591" spans="1:16" ht="15" customHeight="1">
      <c r="A7591" s="201">
        <v>46086.453611111108</v>
      </c>
      <c r="B7591" s="202">
        <v>46086</v>
      </c>
      <c r="C7591" s="203" t="s">
        <v>16801</v>
      </c>
      <c r="D7591" s="203" t="s">
        <v>11</v>
      </c>
      <c r="E7591" s="204" t="s">
        <v>16802</v>
      </c>
      <c r="F7591" s="49" t="s">
        <v>1048</v>
      </c>
      <c r="G7591" s="203">
        <v>1</v>
      </c>
      <c r="H7591" s="203" t="s">
        <v>701</v>
      </c>
      <c r="I7591" s="205" t="s">
        <v>1440</v>
      </c>
      <c r="J7591" s="208"/>
      <c r="K7591" s="203">
        <v>80</v>
      </c>
      <c r="L7591" s="207" t="s">
        <v>827</v>
      </c>
      <c r="M7591" s="208" t="s">
        <v>1645</v>
      </c>
      <c r="N7591" s="209">
        <f t="shared" si="0"/>
        <v>2026</v>
      </c>
      <c r="O7591" s="210">
        <f t="shared" si="1"/>
        <v>3</v>
      </c>
      <c r="P7591" s="211" t="str">
        <f>IFERROR(VLOOKUP(F7591,연간집계!D:E,2,FALSE),"")</f>
        <v>프리북와이드 (하드)</v>
      </c>
    </row>
    <row r="7592" spans="1:16" ht="15" customHeight="1">
      <c r="A7592" s="201">
        <v>46086.501435185186</v>
      </c>
      <c r="B7592" s="202">
        <v>46086</v>
      </c>
      <c r="C7592" s="203" t="s">
        <v>16803</v>
      </c>
      <c r="D7592" s="203" t="s">
        <v>11</v>
      </c>
      <c r="E7592" s="204" t="s">
        <v>16804</v>
      </c>
      <c r="F7592" s="49" t="s">
        <v>1284</v>
      </c>
      <c r="G7592" s="203">
        <v>4</v>
      </c>
      <c r="H7592" s="203" t="s">
        <v>16788</v>
      </c>
      <c r="I7592" s="205" t="s">
        <v>4943</v>
      </c>
      <c r="J7592" s="208"/>
      <c r="K7592" s="203">
        <v>26</v>
      </c>
      <c r="L7592" s="207" t="s">
        <v>827</v>
      </c>
      <c r="M7592" s="208" t="s">
        <v>1471</v>
      </c>
      <c r="N7592" s="209">
        <f t="shared" si="0"/>
        <v>2026</v>
      </c>
      <c r="O7592" s="210">
        <f t="shared" si="1"/>
        <v>3</v>
      </c>
      <c r="P7592" s="211" t="str">
        <f>IFERROR(VLOOKUP(F7592,연간집계!D:E,2,FALSE),"")</f>
        <v>PCMS_스탠다드캘린더</v>
      </c>
    </row>
    <row r="7593" spans="1:16" ht="15" customHeight="1">
      <c r="A7593" s="201">
        <v>46086.510312500002</v>
      </c>
      <c r="B7593" s="202">
        <v>46086</v>
      </c>
      <c r="C7593" s="203" t="s">
        <v>16805</v>
      </c>
      <c r="D7593" s="203" t="s">
        <v>11</v>
      </c>
      <c r="E7593" s="204" t="s">
        <v>16806</v>
      </c>
      <c r="F7593" s="49" t="s">
        <v>1243</v>
      </c>
      <c r="G7593" s="203">
        <v>1</v>
      </c>
      <c r="H7593" s="203" t="s">
        <v>2481</v>
      </c>
      <c r="I7593" s="205" t="s">
        <v>1556</v>
      </c>
      <c r="J7593" s="208"/>
      <c r="K7593" s="203">
        <v>24</v>
      </c>
      <c r="L7593" s="207" t="s">
        <v>828</v>
      </c>
      <c r="M7593" s="208" t="s">
        <v>1436</v>
      </c>
      <c r="N7593" s="209">
        <f t="shared" si="0"/>
        <v>2026</v>
      </c>
      <c r="O7593" s="210">
        <f t="shared" si="1"/>
        <v>3</v>
      </c>
      <c r="P7593" s="211" t="str">
        <f>IFERROR(VLOOKUP(F7593,연간집계!D:E,2,FALSE),"")</f>
        <v>모바일 포토북 150 (여행)</v>
      </c>
    </row>
    <row r="7594" spans="1:16" ht="15" customHeight="1">
      <c r="A7594" s="201">
        <v>46086.716469907406</v>
      </c>
      <c r="B7594" s="202">
        <v>46086</v>
      </c>
      <c r="C7594" s="203" t="s">
        <v>16807</v>
      </c>
      <c r="D7594" s="203" t="s">
        <v>11</v>
      </c>
      <c r="E7594" s="204" t="s">
        <v>16808</v>
      </c>
      <c r="F7594" s="49" t="s">
        <v>861</v>
      </c>
      <c r="G7594" s="203">
        <v>1</v>
      </c>
      <c r="H7594" s="203" t="s">
        <v>14044</v>
      </c>
      <c r="I7594" s="205" t="s">
        <v>1440</v>
      </c>
      <c r="J7594" s="208"/>
      <c r="K7594" s="203">
        <v>24</v>
      </c>
      <c r="L7594" s="207" t="s">
        <v>827</v>
      </c>
      <c r="M7594" s="208" t="s">
        <v>1436</v>
      </c>
      <c r="N7594" s="209">
        <f t="shared" si="0"/>
        <v>2026</v>
      </c>
      <c r="O7594" s="210">
        <f t="shared" si="1"/>
        <v>3</v>
      </c>
      <c r="P7594" s="211" t="str">
        <f>IFERROR(VLOOKUP(F7594,연간집계!D:E,2,FALSE),"")</f>
        <v>스탠다드 포토북 8*6 (소프트/무광)</v>
      </c>
    </row>
    <row r="7595" spans="1:16" ht="15" customHeight="1">
      <c r="A7595" s="201">
        <v>46086.716481481482</v>
      </c>
      <c r="B7595" s="202">
        <v>46086</v>
      </c>
      <c r="C7595" s="203" t="s">
        <v>16809</v>
      </c>
      <c r="D7595" s="203" t="s">
        <v>11</v>
      </c>
      <c r="E7595" s="204" t="s">
        <v>16808</v>
      </c>
      <c r="F7595" s="49" t="s">
        <v>861</v>
      </c>
      <c r="G7595" s="203">
        <v>1</v>
      </c>
      <c r="H7595" s="203" t="s">
        <v>14044</v>
      </c>
      <c r="I7595" s="205" t="s">
        <v>1440</v>
      </c>
      <c r="J7595" s="208"/>
      <c r="K7595" s="203">
        <v>24</v>
      </c>
      <c r="L7595" s="207" t="s">
        <v>827</v>
      </c>
      <c r="M7595" s="208" t="s">
        <v>1436</v>
      </c>
      <c r="N7595" s="209">
        <f t="shared" si="0"/>
        <v>2026</v>
      </c>
      <c r="O7595" s="210">
        <f t="shared" si="1"/>
        <v>3</v>
      </c>
      <c r="P7595" s="211" t="str">
        <f>IFERROR(VLOOKUP(F7595,연간집계!D:E,2,FALSE),"")</f>
        <v>스탠다드 포토북 8*6 (소프트/무광)</v>
      </c>
    </row>
    <row r="7596" spans="1:16" ht="15" customHeight="1">
      <c r="A7596" s="201">
        <v>46086.716493055559</v>
      </c>
      <c r="B7596" s="202">
        <v>46086</v>
      </c>
      <c r="C7596" s="203" t="s">
        <v>16810</v>
      </c>
      <c r="D7596" s="203" t="s">
        <v>11</v>
      </c>
      <c r="E7596" s="204" t="s">
        <v>16808</v>
      </c>
      <c r="F7596" s="49" t="s">
        <v>861</v>
      </c>
      <c r="G7596" s="203">
        <v>1</v>
      </c>
      <c r="H7596" s="203" t="s">
        <v>14044</v>
      </c>
      <c r="I7596" s="205" t="s">
        <v>1440</v>
      </c>
      <c r="J7596" s="208"/>
      <c r="K7596" s="203">
        <v>42</v>
      </c>
      <c r="L7596" s="207" t="s">
        <v>827</v>
      </c>
      <c r="M7596" s="208" t="s">
        <v>1436</v>
      </c>
      <c r="N7596" s="209">
        <f t="shared" si="0"/>
        <v>2026</v>
      </c>
      <c r="O7596" s="210">
        <f t="shared" si="1"/>
        <v>3</v>
      </c>
      <c r="P7596" s="211" t="str">
        <f>IFERROR(VLOOKUP(F7596,연간집계!D:E,2,FALSE),"")</f>
        <v>스탠다드 포토북 8*6 (소프트/무광)</v>
      </c>
    </row>
    <row r="7597" spans="1:16" ht="15" customHeight="1">
      <c r="A7597" s="201">
        <v>46086.754895833335</v>
      </c>
      <c r="B7597" s="202">
        <v>46086</v>
      </c>
      <c r="C7597" s="203" t="s">
        <v>16811</v>
      </c>
      <c r="D7597" s="203" t="s">
        <v>11</v>
      </c>
      <c r="E7597" s="204" t="s">
        <v>16812</v>
      </c>
      <c r="F7597" s="49" t="s">
        <v>838</v>
      </c>
      <c r="G7597" s="203">
        <v>1</v>
      </c>
      <c r="H7597" s="203" t="s">
        <v>16813</v>
      </c>
      <c r="I7597" s="205" t="s">
        <v>2297</v>
      </c>
      <c r="J7597" s="208"/>
      <c r="K7597" s="203">
        <v>48</v>
      </c>
      <c r="L7597" s="207" t="s">
        <v>827</v>
      </c>
      <c r="M7597" s="208" t="s">
        <v>1502</v>
      </c>
      <c r="N7597" s="209">
        <f t="shared" si="0"/>
        <v>2026</v>
      </c>
      <c r="O7597" s="210">
        <f t="shared" si="1"/>
        <v>3</v>
      </c>
      <c r="P7597" s="211" t="str">
        <f>IFERROR(VLOOKUP(F7597,연간집계!D:E,2,FALSE),"")</f>
        <v>스탠다드 포토북 6*8 (하드/무광)</v>
      </c>
    </row>
    <row r="7598" spans="1:16" ht="15" customHeight="1">
      <c r="A7598" s="201">
        <v>46086.793564814812</v>
      </c>
      <c r="B7598" s="202">
        <v>46086</v>
      </c>
      <c r="C7598" s="203" t="s">
        <v>16814</v>
      </c>
      <c r="D7598" s="203" t="s">
        <v>11</v>
      </c>
      <c r="E7598" s="204" t="s">
        <v>16815</v>
      </c>
      <c r="F7598" s="49" t="s">
        <v>887</v>
      </c>
      <c r="G7598" s="203">
        <v>1</v>
      </c>
      <c r="H7598" s="203" t="s">
        <v>2484</v>
      </c>
      <c r="I7598" s="205" t="s">
        <v>1773</v>
      </c>
      <c r="J7598" s="208"/>
      <c r="K7598" s="203">
        <v>84</v>
      </c>
      <c r="L7598" s="207" t="s">
        <v>827</v>
      </c>
      <c r="M7598" s="208" t="s">
        <v>1436</v>
      </c>
      <c r="N7598" s="209">
        <f t="shared" si="0"/>
        <v>2026</v>
      </c>
      <c r="O7598" s="210">
        <f t="shared" si="1"/>
        <v>3</v>
      </c>
      <c r="P7598" s="211" t="str">
        <f>IFERROR(VLOOKUP(F7598,연간집계!D:E,2,FALSE),"")</f>
        <v>마이트립북 198</v>
      </c>
    </row>
    <row r="7599" spans="1:16" ht="15" customHeight="1">
      <c r="A7599" s="201">
        <v>46086.793587962966</v>
      </c>
      <c r="B7599" s="202">
        <v>46086</v>
      </c>
      <c r="C7599" s="203" t="s">
        <v>16816</v>
      </c>
      <c r="D7599" s="203" t="s">
        <v>11</v>
      </c>
      <c r="E7599" s="204" t="s">
        <v>16817</v>
      </c>
      <c r="F7599" s="49" t="s">
        <v>856</v>
      </c>
      <c r="G7599" s="203">
        <v>1</v>
      </c>
      <c r="H7599" s="203" t="s">
        <v>2157</v>
      </c>
      <c r="I7599" s="205" t="s">
        <v>1510</v>
      </c>
      <c r="J7599" s="208"/>
      <c r="K7599" s="203">
        <v>28</v>
      </c>
      <c r="L7599" s="207" t="s">
        <v>827</v>
      </c>
      <c r="M7599" s="208" t="s">
        <v>1436</v>
      </c>
      <c r="N7599" s="209">
        <f t="shared" si="0"/>
        <v>2026</v>
      </c>
      <c r="O7599" s="210">
        <f t="shared" si="1"/>
        <v>3</v>
      </c>
      <c r="P7599" s="211" t="str">
        <f>IFERROR(VLOOKUP(F7599,연간집계!D:E,2,FALSE),"")</f>
        <v>스탠다드 포토북 8*8 (하드/무광)</v>
      </c>
    </row>
    <row r="7600" spans="1:16" ht="15" customHeight="1">
      <c r="A7600" s="201">
        <v>46086.831770833334</v>
      </c>
      <c r="B7600" s="202">
        <v>46085</v>
      </c>
      <c r="C7600" s="203" t="s">
        <v>16818</v>
      </c>
      <c r="D7600" s="203" t="s">
        <v>11</v>
      </c>
      <c r="E7600" s="204" t="s">
        <v>16819</v>
      </c>
      <c r="F7600" s="49" t="s">
        <v>1027</v>
      </c>
      <c r="G7600" s="203">
        <v>1</v>
      </c>
      <c r="H7600" s="203" t="s">
        <v>16820</v>
      </c>
      <c r="I7600" s="205" t="s">
        <v>1455</v>
      </c>
      <c r="J7600" s="208" t="s">
        <v>1736</v>
      </c>
      <c r="K7600" s="203">
        <v>80</v>
      </c>
      <c r="L7600" s="207" t="s">
        <v>827</v>
      </c>
      <c r="M7600" s="208" t="s">
        <v>1436</v>
      </c>
      <c r="N7600" s="209">
        <f t="shared" si="0"/>
        <v>2026</v>
      </c>
      <c r="O7600" s="210">
        <f t="shared" si="1"/>
        <v>3</v>
      </c>
      <c r="P7600" s="211" t="str">
        <f>IFERROR(VLOOKUP(F7600,연간집계!D:E,2,FALSE),"")</f>
        <v>트래블북 198 (쿠션하드/78p)</v>
      </c>
    </row>
    <row r="7601" spans="1:16" ht="15" customHeight="1">
      <c r="A7601" s="201">
        <v>46086.987511574072</v>
      </c>
      <c r="B7601" s="202">
        <v>46086</v>
      </c>
      <c r="C7601" s="203" t="s">
        <v>16821</v>
      </c>
      <c r="D7601" s="203" t="s">
        <v>11</v>
      </c>
      <c r="E7601" s="204" t="s">
        <v>16822</v>
      </c>
      <c r="F7601" s="49" t="s">
        <v>963</v>
      </c>
      <c r="G7601" s="203">
        <v>4</v>
      </c>
      <c r="H7601" s="203" t="s">
        <v>2157</v>
      </c>
      <c r="I7601" s="205" t="s">
        <v>2158</v>
      </c>
      <c r="J7601" s="208" t="s">
        <v>2158</v>
      </c>
      <c r="K7601" s="203">
        <v>80</v>
      </c>
      <c r="L7601" s="207" t="s">
        <v>827</v>
      </c>
      <c r="M7601" s="208" t="s">
        <v>1493</v>
      </c>
      <c r="N7601" s="209">
        <f t="shared" si="0"/>
        <v>2026</v>
      </c>
      <c r="O7601" s="210">
        <f t="shared" si="1"/>
        <v>3</v>
      </c>
      <c r="P7601" s="211" t="str">
        <f>IFERROR(VLOOKUP(F7601,연간집계!D:E,2,FALSE),"")</f>
        <v>시티북 210 (쿠션하드/78p)</v>
      </c>
    </row>
    <row r="7602" spans="1:16" ht="15" customHeight="1">
      <c r="A7602" s="201">
        <v>46087.392650462964</v>
      </c>
      <c r="B7602" s="202">
        <v>46087</v>
      </c>
      <c r="C7602" s="203" t="s">
        <v>16823</v>
      </c>
      <c r="D7602" s="203" t="s">
        <v>11</v>
      </c>
      <c r="E7602" s="204" t="s">
        <v>16824</v>
      </c>
      <c r="F7602" s="49" t="s">
        <v>845</v>
      </c>
      <c r="G7602" s="203">
        <v>1</v>
      </c>
      <c r="H7602" s="203" t="s">
        <v>16825</v>
      </c>
      <c r="I7602" s="205" t="s">
        <v>1455</v>
      </c>
      <c r="J7602" s="208"/>
      <c r="K7602" s="203">
        <v>32</v>
      </c>
      <c r="L7602" s="207" t="s">
        <v>827</v>
      </c>
      <c r="M7602" s="208" t="s">
        <v>1436</v>
      </c>
      <c r="N7602" s="209">
        <f t="shared" si="0"/>
        <v>2026</v>
      </c>
      <c r="O7602" s="210">
        <f t="shared" si="1"/>
        <v>3</v>
      </c>
      <c r="P7602" s="211" t="str">
        <f>IFERROR(VLOOKUP(F7602,연간집계!D:E,2,FALSE),"")</f>
        <v>스탠다드 포토북 8*11 (소프트/유광)</v>
      </c>
    </row>
    <row r="7603" spans="1:16" ht="15" customHeight="1">
      <c r="A7603" s="201">
        <v>46087.395590277774</v>
      </c>
      <c r="B7603" s="202">
        <v>46087</v>
      </c>
      <c r="C7603" s="203" t="s">
        <v>16826</v>
      </c>
      <c r="D7603" s="203" t="s">
        <v>11</v>
      </c>
      <c r="E7603" s="204" t="s">
        <v>16827</v>
      </c>
      <c r="F7603" s="49" t="s">
        <v>1247</v>
      </c>
      <c r="G7603" s="203">
        <v>1</v>
      </c>
      <c r="H7603" s="203" t="s">
        <v>2490</v>
      </c>
      <c r="I7603" s="205" t="s">
        <v>1556</v>
      </c>
      <c r="J7603" s="208"/>
      <c r="K7603" s="203">
        <v>24</v>
      </c>
      <c r="L7603" s="207" t="s">
        <v>828</v>
      </c>
      <c r="M7603" s="208" t="s">
        <v>1436</v>
      </c>
      <c r="N7603" s="209">
        <f t="shared" si="0"/>
        <v>2026</v>
      </c>
      <c r="O7603" s="210">
        <f t="shared" si="1"/>
        <v>3</v>
      </c>
      <c r="P7603" s="211" t="str">
        <f>IFERROR(VLOOKUP(F7603,연간집계!D:E,2,FALSE),"")</f>
        <v>모바일 포토북 197 (여행)</v>
      </c>
    </row>
    <row r="7604" spans="1:16" ht="15" customHeight="1">
      <c r="A7604" s="201">
        <v>46087.51353009259</v>
      </c>
      <c r="B7604" s="202">
        <v>46087</v>
      </c>
      <c r="C7604" s="203" t="s">
        <v>16828</v>
      </c>
      <c r="D7604" s="203" t="s">
        <v>11</v>
      </c>
      <c r="E7604" s="204" t="s">
        <v>16829</v>
      </c>
      <c r="F7604" s="49" t="s">
        <v>972</v>
      </c>
      <c r="G7604" s="203">
        <v>3</v>
      </c>
      <c r="H7604" s="203" t="s">
        <v>16830</v>
      </c>
      <c r="I7604" s="208" t="s">
        <v>2134</v>
      </c>
      <c r="J7604" s="208" t="s">
        <v>2134</v>
      </c>
      <c r="K7604" s="203">
        <v>80</v>
      </c>
      <c r="L7604" s="207" t="s">
        <v>827</v>
      </c>
      <c r="M7604" s="208" t="s">
        <v>1436</v>
      </c>
      <c r="N7604" s="209">
        <f t="shared" si="0"/>
        <v>2026</v>
      </c>
      <c r="O7604" s="210">
        <f t="shared" si="1"/>
        <v>3</v>
      </c>
      <c r="P7604" s="211" t="str">
        <f>IFERROR(VLOOKUP(F7604,연간집계!D:E,2,FALSE),"")</f>
        <v>시티북 198 (쿠션하드/78p)</v>
      </c>
    </row>
    <row r="7605" spans="1:16" ht="15" customHeight="1">
      <c r="A7605" s="201">
        <v>46087.531168981484</v>
      </c>
      <c r="B7605" s="202">
        <v>46087</v>
      </c>
      <c r="C7605" s="203" t="s">
        <v>16831</v>
      </c>
      <c r="D7605" s="203" t="s">
        <v>11</v>
      </c>
      <c r="E7605" s="204" t="s">
        <v>16832</v>
      </c>
      <c r="F7605" s="49" t="s">
        <v>836</v>
      </c>
      <c r="G7605" s="203">
        <v>1</v>
      </c>
      <c r="H7605" s="203" t="s">
        <v>5436</v>
      </c>
      <c r="I7605" s="205" t="s">
        <v>1440</v>
      </c>
      <c r="J7605" s="208"/>
      <c r="K7605" s="203">
        <v>24</v>
      </c>
      <c r="L7605" s="207" t="s">
        <v>827</v>
      </c>
      <c r="M7605" s="208" t="s">
        <v>1436</v>
      </c>
      <c r="N7605" s="209">
        <f t="shared" si="0"/>
        <v>2026</v>
      </c>
      <c r="O7605" s="210">
        <f t="shared" si="1"/>
        <v>3</v>
      </c>
      <c r="P7605" s="211" t="str">
        <f>IFERROR(VLOOKUP(F7605,연간집계!D:E,2,FALSE),"")</f>
        <v>스탠다드 포토북 6*8 (소프트/유광)</v>
      </c>
    </row>
    <row r="7606" spans="1:16" ht="15" customHeight="1">
      <c r="A7606" s="201">
        <v>46087.534120370372</v>
      </c>
      <c r="B7606" s="202">
        <v>46087</v>
      </c>
      <c r="C7606" s="203" t="s">
        <v>16833</v>
      </c>
      <c r="D7606" s="203" t="s">
        <v>11</v>
      </c>
      <c r="E7606" s="204" t="s">
        <v>16834</v>
      </c>
      <c r="F7606" s="49" t="s">
        <v>1261</v>
      </c>
      <c r="G7606" s="203">
        <v>1</v>
      </c>
      <c r="H7606" s="203" t="s">
        <v>16835</v>
      </c>
      <c r="I7606" s="205" t="s">
        <v>2297</v>
      </c>
      <c r="J7606" s="208"/>
      <c r="K7606" s="203">
        <v>24</v>
      </c>
      <c r="L7606" s="207" t="s">
        <v>828</v>
      </c>
      <c r="M7606" s="208" t="s">
        <v>1449</v>
      </c>
      <c r="N7606" s="209">
        <f t="shared" si="0"/>
        <v>2026</v>
      </c>
      <c r="O7606" s="210">
        <f t="shared" si="1"/>
        <v>3</v>
      </c>
      <c r="P7606" s="211" t="str">
        <f>IFERROR(VLOOKUP(F7606,연간집계!D:E,2,FALSE),"")</f>
        <v>모바일 포토북 197 (커플)</v>
      </c>
    </row>
    <row r="7607" spans="1:16" ht="15" customHeight="1">
      <c r="A7607" s="201">
        <v>46087.598749999997</v>
      </c>
      <c r="B7607" s="202">
        <v>46087</v>
      </c>
      <c r="C7607" s="203" t="s">
        <v>16836</v>
      </c>
      <c r="D7607" s="203" t="s">
        <v>11</v>
      </c>
      <c r="E7607" s="204" t="s">
        <v>16837</v>
      </c>
      <c r="F7607" s="49" t="s">
        <v>865</v>
      </c>
      <c r="G7607" s="203">
        <v>1</v>
      </c>
      <c r="H7607" s="203" t="s">
        <v>16838</v>
      </c>
      <c r="I7607" s="205" t="s">
        <v>1455</v>
      </c>
      <c r="J7607" s="208"/>
      <c r="K7607" s="203">
        <v>60</v>
      </c>
      <c r="L7607" s="207" t="s">
        <v>827</v>
      </c>
      <c r="M7607" s="208" t="s">
        <v>1436</v>
      </c>
      <c r="N7607" s="209">
        <f t="shared" si="0"/>
        <v>2026</v>
      </c>
      <c r="O7607" s="210">
        <f t="shared" si="1"/>
        <v>3</v>
      </c>
      <c r="P7607" s="211" t="str">
        <f>IFERROR(VLOOKUP(F7607,연간집계!D:E,2,FALSE),"")</f>
        <v>스탠다드 포토북 8*6 (하드/무광)</v>
      </c>
    </row>
    <row r="7608" spans="1:16" ht="15" customHeight="1">
      <c r="A7608" s="201">
        <v>46087.628900462965</v>
      </c>
      <c r="B7608" s="202">
        <v>46087</v>
      </c>
      <c r="C7608" s="203" t="s">
        <v>16839</v>
      </c>
      <c r="D7608" s="203" t="s">
        <v>11</v>
      </c>
      <c r="E7608" s="204" t="s">
        <v>16840</v>
      </c>
      <c r="F7608" s="49" t="s">
        <v>861</v>
      </c>
      <c r="G7608" s="203">
        <v>1</v>
      </c>
      <c r="H7608" s="203" t="s">
        <v>14044</v>
      </c>
      <c r="I7608" s="205" t="s">
        <v>1440</v>
      </c>
      <c r="J7608" s="208"/>
      <c r="K7608" s="203">
        <v>24</v>
      </c>
      <c r="L7608" s="207" t="s">
        <v>827</v>
      </c>
      <c r="M7608" s="208" t="s">
        <v>1436</v>
      </c>
      <c r="N7608" s="209">
        <f t="shared" si="0"/>
        <v>2026</v>
      </c>
      <c r="O7608" s="210">
        <f t="shared" si="1"/>
        <v>3</v>
      </c>
      <c r="P7608" s="211" t="str">
        <f>IFERROR(VLOOKUP(F7608,연간집계!D:E,2,FALSE),"")</f>
        <v>스탠다드 포토북 8*6 (소프트/무광)</v>
      </c>
    </row>
    <row r="7609" spans="1:16" ht="15" customHeight="1">
      <c r="A7609" s="201">
        <v>46087.655694444446</v>
      </c>
      <c r="B7609" s="202">
        <v>46087</v>
      </c>
      <c r="C7609" s="203" t="s">
        <v>16841</v>
      </c>
      <c r="D7609" s="203" t="s">
        <v>11</v>
      </c>
      <c r="E7609" s="204" t="s">
        <v>16842</v>
      </c>
      <c r="F7609" s="49" t="s">
        <v>838</v>
      </c>
      <c r="G7609" s="203">
        <v>1</v>
      </c>
      <c r="H7609" s="203" t="s">
        <v>16843</v>
      </c>
      <c r="I7609" s="205" t="s">
        <v>1440</v>
      </c>
      <c r="J7609" s="208"/>
      <c r="K7609" s="203">
        <v>24</v>
      </c>
      <c r="L7609" s="207" t="s">
        <v>827</v>
      </c>
      <c r="M7609" s="208" t="s">
        <v>1436</v>
      </c>
      <c r="N7609" s="209">
        <f t="shared" si="0"/>
        <v>2026</v>
      </c>
      <c r="O7609" s="210">
        <f t="shared" si="1"/>
        <v>3</v>
      </c>
      <c r="P7609" s="211" t="str">
        <f>IFERROR(VLOOKUP(F7609,연간집계!D:E,2,FALSE),"")</f>
        <v>스탠다드 포토북 6*8 (하드/무광)</v>
      </c>
    </row>
    <row r="7610" spans="1:16" ht="15" customHeight="1">
      <c r="A7610" s="201">
        <v>46087.826412037037</v>
      </c>
      <c r="B7610" s="202">
        <v>46087</v>
      </c>
      <c r="C7610" s="203" t="s">
        <v>16844</v>
      </c>
      <c r="D7610" s="203" t="s">
        <v>11</v>
      </c>
      <c r="E7610" s="204" t="s">
        <v>16845</v>
      </c>
      <c r="F7610" s="49" t="s">
        <v>963</v>
      </c>
      <c r="G7610" s="203">
        <v>1</v>
      </c>
      <c r="H7610" s="203" t="s">
        <v>5487</v>
      </c>
      <c r="I7610" s="205" t="s">
        <v>1748</v>
      </c>
      <c r="J7610" s="208" t="s">
        <v>1748</v>
      </c>
      <c r="K7610" s="203">
        <v>80</v>
      </c>
      <c r="L7610" s="207" t="s">
        <v>827</v>
      </c>
      <c r="M7610" s="208" t="s">
        <v>1436</v>
      </c>
      <c r="N7610" s="209">
        <f t="shared" si="0"/>
        <v>2026</v>
      </c>
      <c r="O7610" s="210">
        <f t="shared" si="1"/>
        <v>3</v>
      </c>
      <c r="P7610" s="211" t="str">
        <f>IFERROR(VLOOKUP(F7610,연간집계!D:E,2,FALSE),"")</f>
        <v>시티북 210 (쿠션하드/78p)</v>
      </c>
    </row>
    <row r="7611" spans="1:16" ht="15" customHeight="1">
      <c r="A7611" s="201">
        <v>46087.920393518521</v>
      </c>
      <c r="B7611" s="202">
        <v>46087</v>
      </c>
      <c r="C7611" s="203" t="s">
        <v>16846</v>
      </c>
      <c r="D7611" s="203" t="s">
        <v>11</v>
      </c>
      <c r="E7611" s="204" t="s">
        <v>16847</v>
      </c>
      <c r="F7611" s="49" t="s">
        <v>1351</v>
      </c>
      <c r="G7611" s="203">
        <v>1</v>
      </c>
      <c r="H7611" s="203" t="s">
        <v>16848</v>
      </c>
      <c r="I7611" s="205" t="s">
        <v>1440</v>
      </c>
      <c r="J7611" s="208"/>
      <c r="K7611" s="203">
        <v>10</v>
      </c>
      <c r="L7611" s="207" t="s">
        <v>827</v>
      </c>
      <c r="M7611" s="208" t="s">
        <v>1514</v>
      </c>
      <c r="N7611" s="209">
        <f t="shared" si="0"/>
        <v>2026</v>
      </c>
      <c r="O7611" s="210">
        <f t="shared" si="1"/>
        <v>3</v>
      </c>
      <c r="P7611" s="211" t="str">
        <f>IFERROR(VLOOKUP(F7611,연간집계!D:E,2,FALSE),"")</f>
        <v>PCMS_엽서 100</v>
      </c>
    </row>
    <row r="7612" spans="1:16" ht="15" customHeight="1">
      <c r="A7612" s="201">
        <v>46087.92628472222</v>
      </c>
      <c r="B7612" s="202">
        <v>46087</v>
      </c>
      <c r="C7612" s="203" t="s">
        <v>16849</v>
      </c>
      <c r="D7612" s="203" t="s">
        <v>11</v>
      </c>
      <c r="E7612" s="204" t="s">
        <v>16850</v>
      </c>
      <c r="F7612" s="49" t="s">
        <v>834</v>
      </c>
      <c r="G7612" s="203">
        <v>1</v>
      </c>
      <c r="H7612" s="203" t="s">
        <v>16851</v>
      </c>
      <c r="I7612" s="205" t="s">
        <v>1455</v>
      </c>
      <c r="J7612" s="208"/>
      <c r="K7612" s="203">
        <v>36</v>
      </c>
      <c r="L7612" s="207" t="s">
        <v>827</v>
      </c>
      <c r="M7612" s="208" t="s">
        <v>1436</v>
      </c>
      <c r="N7612" s="209">
        <f t="shared" si="0"/>
        <v>2026</v>
      </c>
      <c r="O7612" s="210">
        <f t="shared" si="1"/>
        <v>3</v>
      </c>
      <c r="P7612" s="211" t="str">
        <f>IFERROR(VLOOKUP(F7612,연간집계!D:E,2,FALSE),"")</f>
        <v>스탠다드 포토북 6*8 (소프트/무광)</v>
      </c>
    </row>
    <row r="7613" spans="1:16" ht="15" customHeight="1">
      <c r="A7613" s="201">
        <v>46087.964537037034</v>
      </c>
      <c r="B7613" s="202">
        <v>46087</v>
      </c>
      <c r="C7613" s="203" t="s">
        <v>16852</v>
      </c>
      <c r="D7613" s="203" t="s">
        <v>11</v>
      </c>
      <c r="E7613" s="204" t="s">
        <v>16853</v>
      </c>
      <c r="F7613" s="49" t="s">
        <v>1347</v>
      </c>
      <c r="G7613" s="203">
        <v>1</v>
      </c>
      <c r="H7613" s="203" t="s">
        <v>7964</v>
      </c>
      <c r="I7613" s="205" t="s">
        <v>1440</v>
      </c>
      <c r="J7613" s="208" t="s">
        <v>16854</v>
      </c>
      <c r="K7613" s="203">
        <v>1</v>
      </c>
      <c r="L7613" s="207" t="s">
        <v>828</v>
      </c>
      <c r="M7613" s="208" t="s">
        <v>1449</v>
      </c>
      <c r="N7613" s="209">
        <f t="shared" si="0"/>
        <v>2026</v>
      </c>
      <c r="O7613" s="210">
        <f t="shared" si="1"/>
        <v>3</v>
      </c>
      <c r="P7613" s="211" t="str">
        <f>IFERROR(VLOOKUP(F7613,연간집계!D:E,2,FALSE),"")</f>
        <v>아크릴키링</v>
      </c>
    </row>
    <row r="7614" spans="1:16" ht="15" customHeight="1">
      <c r="A7614" s="201">
        <v>46088.017395833333</v>
      </c>
      <c r="B7614" s="202">
        <v>46088</v>
      </c>
      <c r="C7614" s="203" t="s">
        <v>16855</v>
      </c>
      <c r="D7614" s="203" t="s">
        <v>11</v>
      </c>
      <c r="E7614" s="204" t="s">
        <v>16856</v>
      </c>
      <c r="F7614" s="49" t="s">
        <v>874</v>
      </c>
      <c r="G7614" s="203">
        <v>1</v>
      </c>
      <c r="H7614" s="203" t="s">
        <v>16857</v>
      </c>
      <c r="I7614" s="205" t="s">
        <v>2370</v>
      </c>
      <c r="J7614" s="208"/>
      <c r="K7614" s="203">
        <v>36</v>
      </c>
      <c r="L7614" s="207" t="s">
        <v>827</v>
      </c>
      <c r="M7614" s="208" t="s">
        <v>1449</v>
      </c>
      <c r="N7614" s="209">
        <f t="shared" si="0"/>
        <v>2026</v>
      </c>
      <c r="O7614" s="210">
        <f t="shared" si="1"/>
        <v>3</v>
      </c>
      <c r="P7614" s="211" t="str">
        <f>IFERROR(VLOOKUP(F7614,연간집계!D:E,2,FALSE),"")</f>
        <v>스탠다드 포토북 11*8 (하드/무광)</v>
      </c>
    </row>
    <row r="7615" spans="1:16" ht="15" customHeight="1">
      <c r="A7615" s="201">
        <v>46088.023287037038</v>
      </c>
      <c r="B7615" s="202">
        <v>46088</v>
      </c>
      <c r="C7615" s="203" t="s">
        <v>16858</v>
      </c>
      <c r="D7615" s="203" t="s">
        <v>11</v>
      </c>
      <c r="E7615" s="204" t="s">
        <v>16859</v>
      </c>
      <c r="F7615" s="49" t="s">
        <v>1274</v>
      </c>
      <c r="G7615" s="203">
        <v>5</v>
      </c>
      <c r="H7615" s="203" t="s">
        <v>4696</v>
      </c>
      <c r="I7615" s="205" t="s">
        <v>1842</v>
      </c>
      <c r="J7615" s="208"/>
      <c r="K7615" s="203">
        <v>26</v>
      </c>
      <c r="L7615" s="207" t="s">
        <v>827</v>
      </c>
      <c r="M7615" s="208" t="s">
        <v>1629</v>
      </c>
      <c r="N7615" s="209">
        <f t="shared" si="0"/>
        <v>2026</v>
      </c>
      <c r="O7615" s="210">
        <f t="shared" si="1"/>
        <v>3</v>
      </c>
      <c r="P7615" s="211" t="str">
        <f>IFERROR(VLOOKUP(F7615,연간집계!D:E,2,FALSE),"")</f>
        <v>PCMS_비트윈캘린더</v>
      </c>
    </row>
    <row r="7616" spans="1:16" ht="15" customHeight="1">
      <c r="A7616" s="201">
        <v>46088.419988425929</v>
      </c>
      <c r="B7616" s="202">
        <v>46088</v>
      </c>
      <c r="C7616" s="203" t="s">
        <v>16860</v>
      </c>
      <c r="D7616" s="203" t="s">
        <v>11</v>
      </c>
      <c r="E7616" s="204" t="s">
        <v>16861</v>
      </c>
      <c r="F7616" s="49" t="s">
        <v>1051</v>
      </c>
      <c r="G7616" s="203">
        <v>1</v>
      </c>
      <c r="H7616" s="203" t="s">
        <v>79</v>
      </c>
      <c r="I7616" s="205" t="s">
        <v>1440</v>
      </c>
      <c r="J7616" s="208"/>
      <c r="K7616" s="203">
        <v>100</v>
      </c>
      <c r="L7616" s="207" t="s">
        <v>827</v>
      </c>
      <c r="M7616" s="208" t="s">
        <v>1502</v>
      </c>
      <c r="N7616" s="209">
        <f t="shared" si="0"/>
        <v>2026</v>
      </c>
      <c r="O7616" s="210">
        <f t="shared" si="1"/>
        <v>3</v>
      </c>
      <c r="P7616" s="211" t="str">
        <f>IFERROR(VLOOKUP(F7616,연간집계!D:E,2,FALSE),"")</f>
        <v>프리북A4 (하드)</v>
      </c>
    </row>
    <row r="7617" spans="1:16" ht="15" customHeight="1">
      <c r="A7617" s="201">
        <v>46088.434733796297</v>
      </c>
      <c r="B7617" s="202">
        <v>46088</v>
      </c>
      <c r="C7617" s="203" t="s">
        <v>16862</v>
      </c>
      <c r="D7617" s="203" t="s">
        <v>11</v>
      </c>
      <c r="E7617" s="204" t="s">
        <v>16863</v>
      </c>
      <c r="F7617" s="49" t="s">
        <v>78</v>
      </c>
      <c r="G7617" s="203">
        <v>1</v>
      </c>
      <c r="H7617" s="203" t="s">
        <v>79</v>
      </c>
      <c r="I7617" s="205" t="s">
        <v>1440</v>
      </c>
      <c r="J7617" s="208"/>
      <c r="K7617" s="203">
        <v>60</v>
      </c>
      <c r="L7617" s="207" t="s">
        <v>827</v>
      </c>
      <c r="M7617" s="208" t="s">
        <v>1436</v>
      </c>
      <c r="N7617" s="209">
        <f t="shared" si="0"/>
        <v>2026</v>
      </c>
      <c r="O7617" s="210">
        <f t="shared" si="1"/>
        <v>3</v>
      </c>
      <c r="P7617" s="211" t="str">
        <f>IFERROR(VLOOKUP(F7617,연간집계!D:E,2,FALSE),"")</f>
        <v>포토그랩스pro 276</v>
      </c>
    </row>
    <row r="7618" spans="1:16" ht="15" customHeight="1">
      <c r="A7618" s="201">
        <v>46088.455358796295</v>
      </c>
      <c r="B7618" s="202">
        <v>46088</v>
      </c>
      <c r="C7618" s="203" t="s">
        <v>16864</v>
      </c>
      <c r="D7618" s="203" t="s">
        <v>11</v>
      </c>
      <c r="E7618" s="204" t="s">
        <v>16865</v>
      </c>
      <c r="F7618" s="49" t="s">
        <v>836</v>
      </c>
      <c r="G7618" s="203">
        <v>1</v>
      </c>
      <c r="H7618" s="203" t="s">
        <v>16866</v>
      </c>
      <c r="I7618" s="205" t="s">
        <v>1440</v>
      </c>
      <c r="J7618" s="208"/>
      <c r="K7618" s="203">
        <v>34</v>
      </c>
      <c r="L7618" s="207" t="s">
        <v>827</v>
      </c>
      <c r="M7618" s="208" t="s">
        <v>1436</v>
      </c>
      <c r="N7618" s="209">
        <f t="shared" si="0"/>
        <v>2026</v>
      </c>
      <c r="O7618" s="210">
        <f t="shared" si="1"/>
        <v>3</v>
      </c>
      <c r="P7618" s="211" t="str">
        <f>IFERROR(VLOOKUP(F7618,연간집계!D:E,2,FALSE),"")</f>
        <v>스탠다드 포토북 6*8 (소프트/유광)</v>
      </c>
    </row>
    <row r="7619" spans="1:16" ht="15" customHeight="1">
      <c r="A7619" s="201">
        <v>46088.455370370371</v>
      </c>
      <c r="B7619" s="202">
        <v>46088</v>
      </c>
      <c r="C7619" s="203" t="s">
        <v>16867</v>
      </c>
      <c r="D7619" s="203" t="s">
        <v>11</v>
      </c>
      <c r="E7619" s="204" t="s">
        <v>16865</v>
      </c>
      <c r="F7619" s="49" t="s">
        <v>836</v>
      </c>
      <c r="G7619" s="203">
        <v>1</v>
      </c>
      <c r="H7619" s="203" t="s">
        <v>16866</v>
      </c>
      <c r="I7619" s="205" t="s">
        <v>1440</v>
      </c>
      <c r="J7619" s="208"/>
      <c r="K7619" s="203">
        <v>34</v>
      </c>
      <c r="L7619" s="207" t="s">
        <v>827</v>
      </c>
      <c r="M7619" s="208" t="s">
        <v>1436</v>
      </c>
      <c r="N7619" s="209">
        <f t="shared" si="0"/>
        <v>2026</v>
      </c>
      <c r="O7619" s="210">
        <f t="shared" si="1"/>
        <v>3</v>
      </c>
      <c r="P7619" s="211" t="str">
        <f>IFERROR(VLOOKUP(F7619,연간집계!D:E,2,FALSE),"")</f>
        <v>스탠다드 포토북 6*8 (소프트/유광)</v>
      </c>
    </row>
    <row r="7620" spans="1:16" ht="15" customHeight="1">
      <c r="A7620" s="201">
        <v>46088.493576388886</v>
      </c>
      <c r="B7620" s="202">
        <v>46088</v>
      </c>
      <c r="C7620" s="203" t="s">
        <v>16868</v>
      </c>
      <c r="D7620" s="203" t="s">
        <v>11</v>
      </c>
      <c r="E7620" s="204" t="s">
        <v>16869</v>
      </c>
      <c r="F7620" s="49" t="s">
        <v>836</v>
      </c>
      <c r="G7620" s="203">
        <v>1</v>
      </c>
      <c r="H7620" s="203" t="s">
        <v>16866</v>
      </c>
      <c r="I7620" s="205" t="s">
        <v>1440</v>
      </c>
      <c r="J7620" s="208"/>
      <c r="K7620" s="203">
        <v>34</v>
      </c>
      <c r="L7620" s="207" t="s">
        <v>827</v>
      </c>
      <c r="M7620" s="208" t="s">
        <v>1436</v>
      </c>
      <c r="N7620" s="209">
        <f t="shared" si="0"/>
        <v>2026</v>
      </c>
      <c r="O7620" s="210">
        <f t="shared" si="1"/>
        <v>3</v>
      </c>
      <c r="P7620" s="211" t="str">
        <f>IFERROR(VLOOKUP(F7620,연간집계!D:E,2,FALSE),"")</f>
        <v>스탠다드 포토북 6*8 (소프트/유광)</v>
      </c>
    </row>
    <row r="7621" spans="1:16" ht="15" customHeight="1">
      <c r="A7621" s="201">
        <v>46088.537627314814</v>
      </c>
      <c r="B7621" s="202">
        <v>46088</v>
      </c>
      <c r="C7621" s="203" t="s">
        <v>16870</v>
      </c>
      <c r="D7621" s="203" t="s">
        <v>11</v>
      </c>
      <c r="E7621" s="204" t="s">
        <v>16871</v>
      </c>
      <c r="F7621" s="49" t="s">
        <v>1383</v>
      </c>
      <c r="G7621" s="203">
        <v>1</v>
      </c>
      <c r="H7621" s="203" t="s">
        <v>16872</v>
      </c>
      <c r="I7621" s="205" t="s">
        <v>1501</v>
      </c>
      <c r="J7621" s="208"/>
      <c r="K7621" s="203">
        <v>2</v>
      </c>
      <c r="L7621" s="207" t="s">
        <v>828</v>
      </c>
      <c r="M7621" s="208" t="s">
        <v>1541</v>
      </c>
      <c r="N7621" s="209">
        <f t="shared" si="0"/>
        <v>2026</v>
      </c>
      <c r="O7621" s="210">
        <f t="shared" si="1"/>
        <v>3</v>
      </c>
      <c r="P7621" s="211" t="str">
        <f>IFERROR(VLOOKUP(F7621,연간집계!D:E,2,FALSE),"")</f>
        <v>오늘필름 (무광)</v>
      </c>
    </row>
    <row r="7622" spans="1:16" ht="15" customHeight="1">
      <c r="A7622" s="201">
        <v>46088.537638888891</v>
      </c>
      <c r="B7622" s="202">
        <v>46088</v>
      </c>
      <c r="C7622" s="203" t="s">
        <v>16873</v>
      </c>
      <c r="D7622" s="203" t="s">
        <v>11</v>
      </c>
      <c r="E7622" s="204" t="s">
        <v>16871</v>
      </c>
      <c r="F7622" s="49" t="s">
        <v>1383</v>
      </c>
      <c r="G7622" s="203">
        <v>1</v>
      </c>
      <c r="H7622" s="203" t="s">
        <v>16872</v>
      </c>
      <c r="I7622" s="205" t="s">
        <v>1501</v>
      </c>
      <c r="J7622" s="208"/>
      <c r="K7622" s="203">
        <v>2</v>
      </c>
      <c r="L7622" s="207" t="s">
        <v>828</v>
      </c>
      <c r="M7622" s="208" t="s">
        <v>1541</v>
      </c>
      <c r="N7622" s="209">
        <f t="shared" si="0"/>
        <v>2026</v>
      </c>
      <c r="O7622" s="210">
        <f t="shared" si="1"/>
        <v>3</v>
      </c>
      <c r="P7622" s="211" t="str">
        <f>IFERROR(VLOOKUP(F7622,연간집계!D:E,2,FALSE),"")</f>
        <v>오늘필름 (무광)</v>
      </c>
    </row>
    <row r="7623" spans="1:16" ht="15" customHeight="1">
      <c r="A7623" s="201">
        <v>46088.616990740738</v>
      </c>
      <c r="B7623" s="202">
        <v>46088</v>
      </c>
      <c r="C7623" s="203" t="s">
        <v>16874</v>
      </c>
      <c r="D7623" s="203" t="s">
        <v>11</v>
      </c>
      <c r="E7623" s="204" t="s">
        <v>16875</v>
      </c>
      <c r="F7623" s="49" t="s">
        <v>836</v>
      </c>
      <c r="G7623" s="203">
        <v>1</v>
      </c>
      <c r="H7623" s="203" t="s">
        <v>5436</v>
      </c>
      <c r="I7623" s="205" t="s">
        <v>1440</v>
      </c>
      <c r="J7623" s="208"/>
      <c r="K7623" s="203">
        <v>24</v>
      </c>
      <c r="L7623" s="207" t="s">
        <v>827</v>
      </c>
      <c r="M7623" s="208" t="s">
        <v>1436</v>
      </c>
      <c r="N7623" s="209">
        <f t="shared" si="0"/>
        <v>2026</v>
      </c>
      <c r="O7623" s="210">
        <f t="shared" si="1"/>
        <v>3</v>
      </c>
      <c r="P7623" s="211" t="str">
        <f>IFERROR(VLOOKUP(F7623,연간집계!D:E,2,FALSE),"")</f>
        <v>스탠다드 포토북 6*8 (소프트/유광)</v>
      </c>
    </row>
    <row r="7624" spans="1:16" ht="15" customHeight="1">
      <c r="A7624" s="201">
        <v>46088.666944444441</v>
      </c>
      <c r="B7624" s="202">
        <v>46088</v>
      </c>
      <c r="C7624" s="203" t="s">
        <v>16876</v>
      </c>
      <c r="D7624" s="203" t="s">
        <v>11</v>
      </c>
      <c r="E7624" s="204" t="s">
        <v>16877</v>
      </c>
      <c r="F7624" s="49" t="s">
        <v>974</v>
      </c>
      <c r="G7624" s="203">
        <v>1</v>
      </c>
      <c r="H7624" s="203" t="s">
        <v>16878</v>
      </c>
      <c r="I7624" s="205" t="s">
        <v>2342</v>
      </c>
      <c r="J7624" s="208" t="s">
        <v>2342</v>
      </c>
      <c r="K7624" s="203">
        <v>48</v>
      </c>
      <c r="L7624" s="207" t="s">
        <v>827</v>
      </c>
      <c r="M7624" s="208" t="s">
        <v>1436</v>
      </c>
      <c r="N7624" s="209">
        <f t="shared" si="0"/>
        <v>2026</v>
      </c>
      <c r="O7624" s="210">
        <f t="shared" si="1"/>
        <v>3</v>
      </c>
      <c r="P7624" s="211" t="str">
        <f>IFERROR(VLOOKUP(F7624,연간집계!D:E,2,FALSE),"")</f>
        <v>시티북 198 (쿠션하드/46p)</v>
      </c>
    </row>
    <row r="7625" spans="1:16" ht="15" customHeight="1">
      <c r="A7625" s="201">
        <v>46088.687523148146</v>
      </c>
      <c r="B7625" s="202">
        <v>46088</v>
      </c>
      <c r="C7625" s="203" t="s">
        <v>16879</v>
      </c>
      <c r="D7625" s="203" t="s">
        <v>11</v>
      </c>
      <c r="E7625" s="204" t="s">
        <v>16880</v>
      </c>
      <c r="F7625" s="49" t="s">
        <v>847</v>
      </c>
      <c r="G7625" s="203">
        <v>1</v>
      </c>
      <c r="H7625" s="203" t="s">
        <v>10355</v>
      </c>
      <c r="I7625" s="205" t="s">
        <v>1440</v>
      </c>
      <c r="J7625" s="208"/>
      <c r="K7625" s="203">
        <v>30</v>
      </c>
      <c r="L7625" s="207" t="s">
        <v>827</v>
      </c>
      <c r="M7625" s="208" t="s">
        <v>1436</v>
      </c>
      <c r="N7625" s="209">
        <f t="shared" si="0"/>
        <v>2026</v>
      </c>
      <c r="O7625" s="210">
        <f t="shared" si="1"/>
        <v>3</v>
      </c>
      <c r="P7625" s="211" t="str">
        <f>IFERROR(VLOOKUP(F7625,연간집계!D:E,2,FALSE),"")</f>
        <v>스탠다드 포토북 8*11 (하드/무광)</v>
      </c>
    </row>
    <row r="7626" spans="1:16" ht="15" customHeight="1">
      <c r="A7626" s="201">
        <v>46088.699282407404</v>
      </c>
      <c r="B7626" s="202">
        <v>46088</v>
      </c>
      <c r="C7626" s="203" t="s">
        <v>16881</v>
      </c>
      <c r="D7626" s="203" t="s">
        <v>11</v>
      </c>
      <c r="E7626" s="204" t="s">
        <v>16882</v>
      </c>
      <c r="F7626" s="49" t="s">
        <v>193</v>
      </c>
      <c r="G7626" s="203">
        <v>1</v>
      </c>
      <c r="H7626" s="203" t="s">
        <v>1721</v>
      </c>
      <c r="I7626" s="205" t="s">
        <v>1459</v>
      </c>
      <c r="J7626" s="208"/>
      <c r="K7626" s="203">
        <v>60</v>
      </c>
      <c r="L7626" s="207" t="s">
        <v>827</v>
      </c>
      <c r="M7626" s="208" t="s">
        <v>1436</v>
      </c>
      <c r="N7626" s="209">
        <f t="shared" si="0"/>
        <v>2026</v>
      </c>
      <c r="O7626" s="210">
        <f t="shared" si="1"/>
        <v>3</v>
      </c>
      <c r="P7626" s="211" t="str">
        <f>IFERROR(VLOOKUP(F7626,연간집계!D:E,2,FALSE),"")</f>
        <v>포토그랩스pro 248</v>
      </c>
    </row>
    <row r="7627" spans="1:16" ht="15" customHeight="1">
      <c r="A7627" s="201">
        <v>46088.890277777777</v>
      </c>
      <c r="B7627" s="202">
        <v>46088</v>
      </c>
      <c r="C7627" s="203" t="s">
        <v>16883</v>
      </c>
      <c r="D7627" s="203" t="s">
        <v>11</v>
      </c>
      <c r="E7627" s="204" t="s">
        <v>16884</v>
      </c>
      <c r="F7627" s="49" t="s">
        <v>858</v>
      </c>
      <c r="G7627" s="203">
        <v>1</v>
      </c>
      <c r="H7627" s="203" t="s">
        <v>15906</v>
      </c>
      <c r="I7627" s="205" t="s">
        <v>1676</v>
      </c>
      <c r="J7627" s="208"/>
      <c r="K7627" s="203">
        <v>80</v>
      </c>
      <c r="L7627" s="207" t="s">
        <v>827</v>
      </c>
      <c r="M7627" s="208" t="s">
        <v>1436</v>
      </c>
      <c r="N7627" s="209">
        <f t="shared" si="0"/>
        <v>2026</v>
      </c>
      <c r="O7627" s="210">
        <f t="shared" si="1"/>
        <v>3</v>
      </c>
      <c r="P7627" s="211" t="str">
        <f>IFERROR(VLOOKUP(F7627,연간집계!D:E,2,FALSE),"")</f>
        <v>스탠다드 포토북 8*8 (하드/유광)</v>
      </c>
    </row>
    <row r="7628" spans="1:16" ht="15" customHeight="1">
      <c r="A7628" s="201">
        <v>46088.904988425929</v>
      </c>
      <c r="B7628" s="202">
        <v>46088</v>
      </c>
      <c r="C7628" s="203" t="s">
        <v>16885</v>
      </c>
      <c r="D7628" s="203" t="s">
        <v>11</v>
      </c>
      <c r="E7628" s="204" t="s">
        <v>16886</v>
      </c>
      <c r="F7628" s="49" t="s">
        <v>852</v>
      </c>
      <c r="G7628" s="203">
        <v>5</v>
      </c>
      <c r="H7628" s="203" t="s">
        <v>13495</v>
      </c>
      <c r="I7628" s="205" t="s">
        <v>1440</v>
      </c>
      <c r="J7628" s="208"/>
      <c r="K7628" s="203">
        <v>58</v>
      </c>
      <c r="L7628" s="207" t="s">
        <v>827</v>
      </c>
      <c r="M7628" s="208" t="s">
        <v>1436</v>
      </c>
      <c r="N7628" s="209">
        <f t="shared" si="0"/>
        <v>2026</v>
      </c>
      <c r="O7628" s="210">
        <f t="shared" si="1"/>
        <v>3</v>
      </c>
      <c r="P7628" s="211" t="str">
        <f>IFERROR(VLOOKUP(F7628,연간집계!D:E,2,FALSE),"")</f>
        <v>스탠다드 포토북 8*8 (소프트/무광)</v>
      </c>
    </row>
    <row r="7629" spans="1:16" ht="15" customHeight="1">
      <c r="A7629" s="201">
        <v>46088.913831018515</v>
      </c>
      <c r="B7629" s="202">
        <v>46088</v>
      </c>
      <c r="C7629" s="203" t="s">
        <v>16887</v>
      </c>
      <c r="D7629" s="203" t="s">
        <v>11</v>
      </c>
      <c r="E7629" s="204" t="s">
        <v>16888</v>
      </c>
      <c r="F7629" s="49" t="s">
        <v>838</v>
      </c>
      <c r="G7629" s="203">
        <v>4</v>
      </c>
      <c r="H7629" s="203" t="s">
        <v>16889</v>
      </c>
      <c r="I7629" s="205" t="s">
        <v>1435</v>
      </c>
      <c r="J7629" s="208"/>
      <c r="K7629" s="203">
        <v>24</v>
      </c>
      <c r="L7629" s="207" t="s">
        <v>827</v>
      </c>
      <c r="M7629" s="208" t="s">
        <v>1645</v>
      </c>
      <c r="N7629" s="209">
        <f t="shared" si="0"/>
        <v>2026</v>
      </c>
      <c r="O7629" s="210">
        <f t="shared" si="1"/>
        <v>3</v>
      </c>
      <c r="P7629" s="211" t="str">
        <f>IFERROR(VLOOKUP(F7629,연간집계!D:E,2,FALSE),"")</f>
        <v>스탠다드 포토북 6*8 (하드/무광)</v>
      </c>
    </row>
    <row r="7630" spans="1:16" ht="15" customHeight="1">
      <c r="A7630" s="201">
        <v>46088.931458333333</v>
      </c>
      <c r="B7630" s="202">
        <v>46088</v>
      </c>
      <c r="C7630" s="203" t="s">
        <v>16890</v>
      </c>
      <c r="D7630" s="203" t="s">
        <v>11</v>
      </c>
      <c r="E7630" s="204" t="s">
        <v>16891</v>
      </c>
      <c r="F7630" s="49" t="s">
        <v>976</v>
      </c>
      <c r="G7630" s="203">
        <v>1</v>
      </c>
      <c r="H7630" s="203" t="s">
        <v>4814</v>
      </c>
      <c r="I7630" s="208" t="s">
        <v>3558</v>
      </c>
      <c r="J7630" s="208" t="s">
        <v>3558</v>
      </c>
      <c r="K7630" s="203">
        <v>80</v>
      </c>
      <c r="L7630" s="207" t="s">
        <v>827</v>
      </c>
      <c r="M7630" s="208" t="s">
        <v>1436</v>
      </c>
      <c r="N7630" s="209">
        <f t="shared" si="0"/>
        <v>2026</v>
      </c>
      <c r="O7630" s="210">
        <f t="shared" si="1"/>
        <v>3</v>
      </c>
      <c r="P7630" s="211" t="str">
        <f>IFERROR(VLOOKUP(F7630,연간집계!D:E,2,FALSE),"")</f>
        <v>시티북 198 (소프트/78p)</v>
      </c>
    </row>
    <row r="7631" spans="1:16" ht="15" customHeight="1">
      <c r="A7631" s="201">
        <v>46088.931469907409</v>
      </c>
      <c r="B7631" s="202">
        <v>46088</v>
      </c>
      <c r="C7631" s="203" t="s">
        <v>16892</v>
      </c>
      <c r="D7631" s="203" t="s">
        <v>11</v>
      </c>
      <c r="E7631" s="204" t="s">
        <v>16893</v>
      </c>
      <c r="F7631" s="49" t="s">
        <v>845</v>
      </c>
      <c r="G7631" s="203">
        <v>1</v>
      </c>
      <c r="H7631" s="203" t="s">
        <v>16894</v>
      </c>
      <c r="I7631" s="205" t="s">
        <v>1440</v>
      </c>
      <c r="J7631" s="208"/>
      <c r="K7631" s="203">
        <v>42</v>
      </c>
      <c r="L7631" s="207" t="s">
        <v>827</v>
      </c>
      <c r="M7631" s="208" t="s">
        <v>1436</v>
      </c>
      <c r="N7631" s="209">
        <f t="shared" si="0"/>
        <v>2026</v>
      </c>
      <c r="O7631" s="210">
        <f t="shared" si="1"/>
        <v>3</v>
      </c>
      <c r="P7631" s="211" t="str">
        <f>IFERROR(VLOOKUP(F7631,연간집계!D:E,2,FALSE),"")</f>
        <v>스탠다드 포토북 8*11 (소프트/유광)</v>
      </c>
    </row>
    <row r="7632" spans="1:16" ht="15" customHeight="1">
      <c r="A7632" s="201">
        <v>46089.469189814816</v>
      </c>
      <c r="B7632" s="202">
        <v>46089</v>
      </c>
      <c r="C7632" s="203" t="s">
        <v>16895</v>
      </c>
      <c r="D7632" s="203" t="s">
        <v>11</v>
      </c>
      <c r="E7632" s="204" t="s">
        <v>16896</v>
      </c>
      <c r="F7632" s="49" t="s">
        <v>1041</v>
      </c>
      <c r="G7632" s="203">
        <v>1</v>
      </c>
      <c r="H7632" s="203" t="s">
        <v>2178</v>
      </c>
      <c r="I7632" s="205" t="s">
        <v>2106</v>
      </c>
      <c r="J7632" s="208"/>
      <c r="K7632" s="203">
        <v>94</v>
      </c>
      <c r="L7632" s="207" t="s">
        <v>827</v>
      </c>
      <c r="M7632" s="208" t="s">
        <v>1436</v>
      </c>
      <c r="N7632" s="209">
        <f t="shared" si="0"/>
        <v>2026</v>
      </c>
      <c r="O7632" s="210">
        <f t="shared" si="1"/>
        <v>3</v>
      </c>
      <c r="P7632" s="211" t="str">
        <f>IFERROR(VLOOKUP(F7632,연간집계!D:E,2,FALSE),"")</f>
        <v>프리북 198 (소프트)</v>
      </c>
    </row>
    <row r="7633" spans="1:16" ht="15" customHeight="1">
      <c r="A7633" s="201">
        <v>46089.469201388885</v>
      </c>
      <c r="B7633" s="202">
        <v>46089</v>
      </c>
      <c r="C7633" s="203" t="s">
        <v>16897</v>
      </c>
      <c r="D7633" s="203" t="s">
        <v>11</v>
      </c>
      <c r="E7633" s="204" t="s">
        <v>16896</v>
      </c>
      <c r="F7633" s="49" t="s">
        <v>1041</v>
      </c>
      <c r="G7633" s="203">
        <v>1</v>
      </c>
      <c r="H7633" s="203" t="s">
        <v>2178</v>
      </c>
      <c r="I7633" s="205" t="s">
        <v>2106</v>
      </c>
      <c r="J7633" s="208"/>
      <c r="K7633" s="203">
        <v>52</v>
      </c>
      <c r="L7633" s="207" t="s">
        <v>827</v>
      </c>
      <c r="M7633" s="208" t="s">
        <v>1436</v>
      </c>
      <c r="N7633" s="209">
        <f t="shared" si="0"/>
        <v>2026</v>
      </c>
      <c r="O7633" s="210">
        <f t="shared" si="1"/>
        <v>3</v>
      </c>
      <c r="P7633" s="211" t="str">
        <f>IFERROR(VLOOKUP(F7633,연간집계!D:E,2,FALSE),"")</f>
        <v>프리북 198 (소프트)</v>
      </c>
    </row>
    <row r="7634" spans="1:16" ht="15" customHeight="1">
      <c r="A7634" s="201">
        <v>46089.530914351853</v>
      </c>
      <c r="B7634" s="202">
        <v>46089</v>
      </c>
      <c r="C7634" s="203" t="s">
        <v>16898</v>
      </c>
      <c r="D7634" s="203" t="s">
        <v>11</v>
      </c>
      <c r="E7634" s="204" t="s">
        <v>16899</v>
      </c>
      <c r="F7634" s="49" t="s">
        <v>838</v>
      </c>
      <c r="G7634" s="203">
        <v>1</v>
      </c>
      <c r="H7634" s="203" t="s">
        <v>16900</v>
      </c>
      <c r="I7634" s="205" t="s">
        <v>5118</v>
      </c>
      <c r="J7634" s="208"/>
      <c r="K7634" s="203">
        <v>58</v>
      </c>
      <c r="L7634" s="207" t="s">
        <v>827</v>
      </c>
      <c r="M7634" s="208" t="s">
        <v>4034</v>
      </c>
      <c r="N7634" s="209">
        <f t="shared" si="0"/>
        <v>2026</v>
      </c>
      <c r="O7634" s="210">
        <f t="shared" si="1"/>
        <v>3</v>
      </c>
      <c r="P7634" s="211" t="str">
        <f>IFERROR(VLOOKUP(F7634,연간집계!D:E,2,FALSE),"")</f>
        <v>스탠다드 포토북 6*8 (하드/무광)</v>
      </c>
    </row>
    <row r="7635" spans="1:16" ht="15" customHeight="1">
      <c r="A7635" s="201">
        <v>46089.754108796296</v>
      </c>
      <c r="B7635" s="202">
        <v>46089</v>
      </c>
      <c r="C7635" s="203" t="s">
        <v>16901</v>
      </c>
      <c r="D7635" s="203" t="s">
        <v>11</v>
      </c>
      <c r="E7635" s="204" t="s">
        <v>16902</v>
      </c>
      <c r="F7635" s="49" t="s">
        <v>13</v>
      </c>
      <c r="G7635" s="203">
        <v>1</v>
      </c>
      <c r="H7635" s="203" t="s">
        <v>758</v>
      </c>
      <c r="I7635" s="205" t="s">
        <v>1440</v>
      </c>
      <c r="J7635" s="208"/>
      <c r="K7635" s="203">
        <v>50</v>
      </c>
      <c r="L7635" s="207" t="s">
        <v>827</v>
      </c>
      <c r="M7635" s="208" t="s">
        <v>1436</v>
      </c>
      <c r="N7635" s="209">
        <f t="shared" si="0"/>
        <v>2026</v>
      </c>
      <c r="O7635" s="210">
        <f t="shared" si="1"/>
        <v>3</v>
      </c>
      <c r="P7635" s="211" t="str">
        <f>IFERROR(VLOOKUP(F7635,연간집계!D:E,2,FALSE),"")</f>
        <v>러브데이북 (모던그레이/기본)</v>
      </c>
    </row>
    <row r="7636" spans="1:16" ht="15" customHeight="1">
      <c r="A7636" s="201">
        <v>46089.754120370373</v>
      </c>
      <c r="B7636" s="202">
        <v>46089</v>
      </c>
      <c r="C7636" s="203" t="s">
        <v>16903</v>
      </c>
      <c r="D7636" s="203" t="s">
        <v>11</v>
      </c>
      <c r="E7636" s="204" t="s">
        <v>16902</v>
      </c>
      <c r="F7636" s="49" t="s">
        <v>13</v>
      </c>
      <c r="G7636" s="203">
        <v>1</v>
      </c>
      <c r="H7636" s="203" t="s">
        <v>758</v>
      </c>
      <c r="I7636" s="205" t="s">
        <v>1440</v>
      </c>
      <c r="J7636" s="208"/>
      <c r="K7636" s="203">
        <v>48</v>
      </c>
      <c r="L7636" s="207" t="s">
        <v>827</v>
      </c>
      <c r="M7636" s="208" t="s">
        <v>1436</v>
      </c>
      <c r="N7636" s="209">
        <f t="shared" si="0"/>
        <v>2026</v>
      </c>
      <c r="O7636" s="210">
        <f t="shared" si="1"/>
        <v>3</v>
      </c>
      <c r="P7636" s="211" t="str">
        <f>IFERROR(VLOOKUP(F7636,연간집계!D:E,2,FALSE),"")</f>
        <v>러브데이북 (모던그레이/기본)</v>
      </c>
    </row>
    <row r="7637" spans="1:16" ht="15" customHeight="1">
      <c r="A7637" s="201">
        <v>46089.754131944443</v>
      </c>
      <c r="B7637" s="202">
        <v>46089</v>
      </c>
      <c r="C7637" s="203" t="s">
        <v>16904</v>
      </c>
      <c r="D7637" s="203" t="s">
        <v>11</v>
      </c>
      <c r="E7637" s="204" t="s">
        <v>16902</v>
      </c>
      <c r="F7637" s="49" t="s">
        <v>13</v>
      </c>
      <c r="G7637" s="203">
        <v>1</v>
      </c>
      <c r="H7637" s="203" t="s">
        <v>758</v>
      </c>
      <c r="I7637" s="205" t="s">
        <v>1440</v>
      </c>
      <c r="J7637" s="208"/>
      <c r="K7637" s="203">
        <v>54</v>
      </c>
      <c r="L7637" s="207" t="s">
        <v>827</v>
      </c>
      <c r="M7637" s="208" t="s">
        <v>1436</v>
      </c>
      <c r="N7637" s="209">
        <f t="shared" si="0"/>
        <v>2026</v>
      </c>
      <c r="O7637" s="210">
        <f t="shared" si="1"/>
        <v>3</v>
      </c>
      <c r="P7637" s="211" t="str">
        <f>IFERROR(VLOOKUP(F7637,연간집계!D:E,2,FALSE),"")</f>
        <v>러브데이북 (모던그레이/기본)</v>
      </c>
    </row>
    <row r="7638" spans="1:16" ht="15" customHeight="1">
      <c r="A7638" s="201">
        <v>46089.754143518519</v>
      </c>
      <c r="B7638" s="202">
        <v>46089</v>
      </c>
      <c r="C7638" s="203" t="s">
        <v>16905</v>
      </c>
      <c r="D7638" s="203" t="s">
        <v>11</v>
      </c>
      <c r="E7638" s="204" t="s">
        <v>16902</v>
      </c>
      <c r="F7638" s="49" t="s">
        <v>13</v>
      </c>
      <c r="G7638" s="203">
        <v>1</v>
      </c>
      <c r="H7638" s="203" t="s">
        <v>758</v>
      </c>
      <c r="I7638" s="205" t="s">
        <v>1440</v>
      </c>
      <c r="J7638" s="208"/>
      <c r="K7638" s="203">
        <v>60</v>
      </c>
      <c r="L7638" s="207" t="s">
        <v>827</v>
      </c>
      <c r="M7638" s="208" t="s">
        <v>1436</v>
      </c>
      <c r="N7638" s="209">
        <f t="shared" si="0"/>
        <v>2026</v>
      </c>
      <c r="O7638" s="210">
        <f t="shared" si="1"/>
        <v>3</v>
      </c>
      <c r="P7638" s="211" t="str">
        <f>IFERROR(VLOOKUP(F7638,연간집계!D:E,2,FALSE),"")</f>
        <v>러브데이북 (모던그레이/기본)</v>
      </c>
    </row>
    <row r="7639" spans="1:16" ht="15" customHeight="1">
      <c r="A7639" s="201">
        <v>46089.754166666666</v>
      </c>
      <c r="B7639" s="202">
        <v>46089</v>
      </c>
      <c r="C7639" s="203" t="s">
        <v>16906</v>
      </c>
      <c r="D7639" s="203" t="s">
        <v>11</v>
      </c>
      <c r="E7639" s="204" t="s">
        <v>16902</v>
      </c>
      <c r="F7639" s="49" t="s">
        <v>13</v>
      </c>
      <c r="G7639" s="203">
        <v>1</v>
      </c>
      <c r="H7639" s="203" t="s">
        <v>758</v>
      </c>
      <c r="I7639" s="205" t="s">
        <v>1440</v>
      </c>
      <c r="J7639" s="208"/>
      <c r="K7639" s="203">
        <v>40</v>
      </c>
      <c r="L7639" s="207" t="s">
        <v>827</v>
      </c>
      <c r="M7639" s="208" t="s">
        <v>1436</v>
      </c>
      <c r="N7639" s="209">
        <f t="shared" si="0"/>
        <v>2026</v>
      </c>
      <c r="O7639" s="210">
        <f t="shared" si="1"/>
        <v>3</v>
      </c>
      <c r="P7639" s="211" t="str">
        <f>IFERROR(VLOOKUP(F7639,연간집계!D:E,2,FALSE),"")</f>
        <v>러브데이북 (모던그레이/기본)</v>
      </c>
    </row>
    <row r="7640" spans="1:16" ht="15" customHeight="1">
      <c r="A7640" s="201">
        <v>46089.777662037035</v>
      </c>
      <c r="B7640" s="202">
        <v>46089</v>
      </c>
      <c r="C7640" s="203" t="s">
        <v>16907</v>
      </c>
      <c r="D7640" s="203" t="s">
        <v>11</v>
      </c>
      <c r="E7640" s="204" t="s">
        <v>16908</v>
      </c>
      <c r="F7640" s="49" t="s">
        <v>847</v>
      </c>
      <c r="G7640" s="203">
        <v>1</v>
      </c>
      <c r="H7640" s="203" t="s">
        <v>16909</v>
      </c>
      <c r="I7640" s="205" t="s">
        <v>1570</v>
      </c>
      <c r="J7640" s="208"/>
      <c r="K7640" s="203">
        <v>72</v>
      </c>
      <c r="L7640" s="207" t="s">
        <v>827</v>
      </c>
      <c r="M7640" s="208" t="s">
        <v>1425</v>
      </c>
      <c r="N7640" s="209">
        <f t="shared" si="0"/>
        <v>2026</v>
      </c>
      <c r="O7640" s="210">
        <f t="shared" si="1"/>
        <v>3</v>
      </c>
      <c r="P7640" s="211" t="str">
        <f>IFERROR(VLOOKUP(F7640,연간집계!D:E,2,FALSE),"")</f>
        <v>스탠다드 포토북 8*11 (하드/무광)</v>
      </c>
    </row>
    <row r="7641" spans="1:16" ht="15" customHeight="1">
      <c r="A7641" s="201">
        <v>46089.807071759256</v>
      </c>
      <c r="B7641" s="202">
        <v>46089</v>
      </c>
      <c r="C7641" s="203" t="s">
        <v>16910</v>
      </c>
      <c r="D7641" s="203" t="s">
        <v>11</v>
      </c>
      <c r="E7641" s="204" t="s">
        <v>16911</v>
      </c>
      <c r="F7641" s="49" t="s">
        <v>1051</v>
      </c>
      <c r="G7641" s="203">
        <v>1</v>
      </c>
      <c r="H7641" s="203" t="s">
        <v>16912</v>
      </c>
      <c r="I7641" s="205" t="s">
        <v>1762</v>
      </c>
      <c r="J7641" s="208"/>
      <c r="K7641" s="203">
        <v>36</v>
      </c>
      <c r="L7641" s="207" t="s">
        <v>827</v>
      </c>
      <c r="M7641" s="208" t="s">
        <v>1514</v>
      </c>
      <c r="N7641" s="209">
        <f t="shared" si="0"/>
        <v>2026</v>
      </c>
      <c r="O7641" s="210">
        <f t="shared" si="1"/>
        <v>3</v>
      </c>
      <c r="P7641" s="211" t="str">
        <f>IFERROR(VLOOKUP(F7641,연간집계!D:E,2,FALSE),"")</f>
        <v>프리북A4 (하드)</v>
      </c>
    </row>
    <row r="7642" spans="1:16" ht="15" customHeight="1">
      <c r="A7642" s="201">
        <v>46089.821770833332</v>
      </c>
      <c r="B7642" s="202">
        <v>46089</v>
      </c>
      <c r="C7642" s="203" t="s">
        <v>16913</v>
      </c>
      <c r="D7642" s="203" t="s">
        <v>11</v>
      </c>
      <c r="E7642" s="204" t="s">
        <v>16914</v>
      </c>
      <c r="F7642" s="49" t="s">
        <v>1245</v>
      </c>
      <c r="G7642" s="203">
        <v>1</v>
      </c>
      <c r="H7642" s="203" t="s">
        <v>16915</v>
      </c>
      <c r="I7642" s="205" t="s">
        <v>1455</v>
      </c>
      <c r="J7642" s="208"/>
      <c r="K7642" s="203">
        <v>24</v>
      </c>
      <c r="L7642" s="207" t="s">
        <v>828</v>
      </c>
      <c r="M7642" s="208" t="s">
        <v>1436</v>
      </c>
      <c r="N7642" s="209">
        <f t="shared" si="0"/>
        <v>2026</v>
      </c>
      <c r="O7642" s="210">
        <f t="shared" si="1"/>
        <v>3</v>
      </c>
      <c r="P7642" s="211" t="str">
        <f>IFERROR(VLOOKUP(F7642,연간집계!D:E,2,FALSE),"")</f>
        <v>모바일 포토북 198 (여행)</v>
      </c>
    </row>
    <row r="7643" spans="1:16" ht="15" customHeight="1">
      <c r="A7643" s="201">
        <v>46089.821782407409</v>
      </c>
      <c r="B7643" s="202">
        <v>46089</v>
      </c>
      <c r="C7643" s="203" t="s">
        <v>16916</v>
      </c>
      <c r="D7643" s="203" t="s">
        <v>11</v>
      </c>
      <c r="E7643" s="204" t="s">
        <v>16914</v>
      </c>
      <c r="F7643" s="49" t="s">
        <v>1245</v>
      </c>
      <c r="G7643" s="203">
        <v>1</v>
      </c>
      <c r="H7643" s="203" t="s">
        <v>16915</v>
      </c>
      <c r="I7643" s="205" t="s">
        <v>1676</v>
      </c>
      <c r="J7643" s="208"/>
      <c r="K7643" s="203">
        <v>24</v>
      </c>
      <c r="L7643" s="207" t="s">
        <v>828</v>
      </c>
      <c r="M7643" s="208" t="s">
        <v>1436</v>
      </c>
      <c r="N7643" s="209">
        <f t="shared" si="0"/>
        <v>2026</v>
      </c>
      <c r="O7643" s="210">
        <f t="shared" si="1"/>
        <v>3</v>
      </c>
      <c r="P7643" s="211" t="str">
        <f>IFERROR(VLOOKUP(F7643,연간집계!D:E,2,FALSE),"")</f>
        <v>모바일 포토북 198 (여행)</v>
      </c>
    </row>
    <row r="7644" spans="1:16" ht="15" customHeight="1">
      <c r="A7644" s="201">
        <v>46089.824745370373</v>
      </c>
      <c r="B7644" s="202">
        <v>46089</v>
      </c>
      <c r="C7644" s="203" t="s">
        <v>16917</v>
      </c>
      <c r="D7644" s="203" t="s">
        <v>11</v>
      </c>
      <c r="E7644" s="204" t="s">
        <v>16918</v>
      </c>
      <c r="F7644" s="49" t="s">
        <v>840</v>
      </c>
      <c r="G7644" s="203">
        <v>2</v>
      </c>
      <c r="H7644" s="203" t="s">
        <v>7534</v>
      </c>
      <c r="I7644" s="205" t="s">
        <v>1707</v>
      </c>
      <c r="J7644" s="208"/>
      <c r="K7644" s="203">
        <v>36</v>
      </c>
      <c r="L7644" s="207" t="s">
        <v>827</v>
      </c>
      <c r="M7644" s="208" t="s">
        <v>1436</v>
      </c>
      <c r="N7644" s="209">
        <f t="shared" si="0"/>
        <v>2026</v>
      </c>
      <c r="O7644" s="210">
        <f t="shared" si="1"/>
        <v>3</v>
      </c>
      <c r="P7644" s="211" t="str">
        <f>IFERROR(VLOOKUP(F7644,연간집계!D:E,2,FALSE),"")</f>
        <v>스탠다드 포토북 6*8 (하드/유광)</v>
      </c>
    </row>
    <row r="7645" spans="1:16" ht="15" customHeight="1">
      <c r="A7645" s="201">
        <v>46089.824756944443</v>
      </c>
      <c r="B7645" s="202">
        <v>46089</v>
      </c>
      <c r="C7645" s="203" t="s">
        <v>16919</v>
      </c>
      <c r="D7645" s="203" t="s">
        <v>11</v>
      </c>
      <c r="E7645" s="204" t="s">
        <v>16918</v>
      </c>
      <c r="F7645" s="49" t="s">
        <v>840</v>
      </c>
      <c r="G7645" s="203">
        <v>1</v>
      </c>
      <c r="H7645" s="203" t="s">
        <v>7534</v>
      </c>
      <c r="I7645" s="205" t="s">
        <v>2144</v>
      </c>
      <c r="J7645" s="208"/>
      <c r="K7645" s="203">
        <v>56</v>
      </c>
      <c r="L7645" s="207" t="s">
        <v>827</v>
      </c>
      <c r="M7645" s="208" t="s">
        <v>1436</v>
      </c>
      <c r="N7645" s="209">
        <f t="shared" si="0"/>
        <v>2026</v>
      </c>
      <c r="O7645" s="210">
        <f t="shared" si="1"/>
        <v>3</v>
      </c>
      <c r="P7645" s="211" t="str">
        <f>IFERROR(VLOOKUP(F7645,연간집계!D:E,2,FALSE),"")</f>
        <v>스탠다드 포토북 6*8 (하드/유광)</v>
      </c>
    </row>
    <row r="7646" spans="1:16" ht="15" customHeight="1">
      <c r="A7646" s="201">
        <v>46089.83357638889</v>
      </c>
      <c r="B7646" s="202">
        <v>46089</v>
      </c>
      <c r="C7646" s="203" t="s">
        <v>16920</v>
      </c>
      <c r="D7646" s="203" t="s">
        <v>11</v>
      </c>
      <c r="E7646" s="204" t="s">
        <v>16921</v>
      </c>
      <c r="F7646" s="49" t="s">
        <v>1243</v>
      </c>
      <c r="G7646" s="203">
        <v>1</v>
      </c>
      <c r="H7646" s="203" t="s">
        <v>13154</v>
      </c>
      <c r="I7646" s="205" t="s">
        <v>1556</v>
      </c>
      <c r="J7646" s="208"/>
      <c r="K7646" s="203">
        <v>24</v>
      </c>
      <c r="L7646" s="207" t="s">
        <v>828</v>
      </c>
      <c r="M7646" s="208" t="s">
        <v>1449</v>
      </c>
      <c r="N7646" s="209">
        <f t="shared" si="0"/>
        <v>2026</v>
      </c>
      <c r="O7646" s="210">
        <f t="shared" si="1"/>
        <v>3</v>
      </c>
      <c r="P7646" s="211" t="str">
        <f>IFERROR(VLOOKUP(F7646,연간집계!D:E,2,FALSE),"")</f>
        <v>모바일 포토북 150 (여행)</v>
      </c>
    </row>
    <row r="7647" spans="1:16" ht="15" customHeight="1">
      <c r="A7647" s="201">
        <v>46089.833599537036</v>
      </c>
      <c r="B7647" s="202">
        <v>46089</v>
      </c>
      <c r="C7647" s="203" t="s">
        <v>16922</v>
      </c>
      <c r="D7647" s="203" t="s">
        <v>11</v>
      </c>
      <c r="E7647" s="204" t="s">
        <v>16923</v>
      </c>
      <c r="F7647" s="49" t="s">
        <v>845</v>
      </c>
      <c r="G7647" s="203">
        <v>3</v>
      </c>
      <c r="H7647" s="203" t="s">
        <v>14768</v>
      </c>
      <c r="I7647" s="205" t="s">
        <v>1440</v>
      </c>
      <c r="J7647" s="208"/>
      <c r="K7647" s="203">
        <v>54</v>
      </c>
      <c r="L7647" s="207" t="s">
        <v>827</v>
      </c>
      <c r="M7647" s="208" t="s">
        <v>1436</v>
      </c>
      <c r="N7647" s="209">
        <f t="shared" si="0"/>
        <v>2026</v>
      </c>
      <c r="O7647" s="210">
        <f t="shared" si="1"/>
        <v>3</v>
      </c>
      <c r="P7647" s="211" t="str">
        <f>IFERROR(VLOOKUP(F7647,연간집계!D:E,2,FALSE),"")</f>
        <v>스탠다드 포토북 8*11 (소프트/유광)</v>
      </c>
    </row>
    <row r="7648" spans="1:16" ht="15" customHeight="1">
      <c r="A7648" s="201">
        <v>46089.842546296299</v>
      </c>
      <c r="B7648" s="202">
        <v>46089</v>
      </c>
      <c r="C7648" s="203" t="s">
        <v>16924</v>
      </c>
      <c r="D7648" s="203" t="s">
        <v>11</v>
      </c>
      <c r="E7648" s="204" t="s">
        <v>16925</v>
      </c>
      <c r="F7648" s="49" t="s">
        <v>1304</v>
      </c>
      <c r="G7648" s="203">
        <v>1</v>
      </c>
      <c r="H7648" s="203" t="s">
        <v>16926</v>
      </c>
      <c r="I7648" s="205" t="s">
        <v>3973</v>
      </c>
      <c r="J7648" s="208" t="s">
        <v>1850</v>
      </c>
      <c r="K7648" s="203">
        <v>1</v>
      </c>
      <c r="L7648" s="207" t="s">
        <v>828</v>
      </c>
      <c r="M7648" s="208" t="s">
        <v>1449</v>
      </c>
      <c r="N7648" s="209">
        <f t="shared" si="0"/>
        <v>2026</v>
      </c>
      <c r="O7648" s="210">
        <f t="shared" si="1"/>
        <v>3</v>
      </c>
      <c r="P7648" s="211" t="str">
        <f>IFERROR(VLOOKUP(F7648,연간집계!D:E,2,FALSE),"")</f>
        <v>PCMS_우드스탠드아크릴액자</v>
      </c>
    </row>
    <row r="7649" spans="1:16" ht="15" customHeight="1">
      <c r="A7649" s="201">
        <v>46089.877858796295</v>
      </c>
      <c r="B7649" s="202">
        <v>46089</v>
      </c>
      <c r="C7649" s="203" t="s">
        <v>16927</v>
      </c>
      <c r="D7649" s="203" t="s">
        <v>11</v>
      </c>
      <c r="E7649" s="204" t="s">
        <v>16928</v>
      </c>
      <c r="F7649" s="49" t="s">
        <v>838</v>
      </c>
      <c r="G7649" s="203">
        <v>5</v>
      </c>
      <c r="H7649" s="203" t="s">
        <v>16929</v>
      </c>
      <c r="I7649" s="205" t="s">
        <v>1453</v>
      </c>
      <c r="J7649" s="208"/>
      <c r="K7649" s="203">
        <v>50</v>
      </c>
      <c r="L7649" s="207" t="s">
        <v>827</v>
      </c>
      <c r="M7649" s="208" t="s">
        <v>1493</v>
      </c>
      <c r="N7649" s="209">
        <f t="shared" si="0"/>
        <v>2026</v>
      </c>
      <c r="O7649" s="210">
        <f t="shared" si="1"/>
        <v>3</v>
      </c>
      <c r="P7649" s="211" t="str">
        <f>IFERROR(VLOOKUP(F7649,연간집계!D:E,2,FALSE),"")</f>
        <v>스탠다드 포토북 6*8 (하드/무광)</v>
      </c>
    </row>
    <row r="7650" spans="1:16" ht="15" customHeight="1">
      <c r="A7650" s="201">
        <v>46089.883750000001</v>
      </c>
      <c r="B7650" s="202">
        <v>46089</v>
      </c>
      <c r="C7650" s="203" t="s">
        <v>16930</v>
      </c>
      <c r="D7650" s="203" t="s">
        <v>11</v>
      </c>
      <c r="E7650" s="204" t="s">
        <v>16931</v>
      </c>
      <c r="F7650" s="49" t="s">
        <v>856</v>
      </c>
      <c r="G7650" s="203">
        <v>1</v>
      </c>
      <c r="H7650" s="203" t="s">
        <v>2642</v>
      </c>
      <c r="I7650" s="205" t="s">
        <v>1453</v>
      </c>
      <c r="J7650" s="208"/>
      <c r="K7650" s="203">
        <v>38</v>
      </c>
      <c r="L7650" s="207" t="s">
        <v>827</v>
      </c>
      <c r="M7650" s="208" t="s">
        <v>1471</v>
      </c>
      <c r="N7650" s="209">
        <f t="shared" si="0"/>
        <v>2026</v>
      </c>
      <c r="O7650" s="210">
        <f t="shared" si="1"/>
        <v>3</v>
      </c>
      <c r="P7650" s="211" t="str">
        <f>IFERROR(VLOOKUP(F7650,연간집계!D:E,2,FALSE),"")</f>
        <v>스탠다드 포토북 8*8 (하드/무광)</v>
      </c>
    </row>
    <row r="7651" spans="1:16" ht="15" customHeight="1">
      <c r="A7651" s="201">
        <v>46089.883761574078</v>
      </c>
      <c r="B7651" s="202">
        <v>46089</v>
      </c>
      <c r="C7651" s="203" t="s">
        <v>16932</v>
      </c>
      <c r="D7651" s="203" t="s">
        <v>11</v>
      </c>
      <c r="E7651" s="204" t="s">
        <v>16931</v>
      </c>
      <c r="F7651" s="49" t="s">
        <v>852</v>
      </c>
      <c r="G7651" s="203">
        <v>1</v>
      </c>
      <c r="H7651" s="203" t="s">
        <v>2642</v>
      </c>
      <c r="I7651" s="205" t="s">
        <v>1506</v>
      </c>
      <c r="J7651" s="208"/>
      <c r="K7651" s="203">
        <v>80</v>
      </c>
      <c r="L7651" s="207" t="s">
        <v>827</v>
      </c>
      <c r="M7651" s="208" t="s">
        <v>1471</v>
      </c>
      <c r="N7651" s="209">
        <f t="shared" si="0"/>
        <v>2026</v>
      </c>
      <c r="O7651" s="210">
        <f t="shared" si="1"/>
        <v>3</v>
      </c>
      <c r="P7651" s="211" t="str">
        <f>IFERROR(VLOOKUP(F7651,연간집계!D:E,2,FALSE),"")</f>
        <v>스탠다드 포토북 8*8 (소프트/무광)</v>
      </c>
    </row>
    <row r="7652" spans="1:16" ht="15" customHeight="1">
      <c r="A7652" s="201">
        <v>46089.907280092593</v>
      </c>
      <c r="B7652" s="202">
        <v>46089</v>
      </c>
      <c r="C7652" s="203" t="s">
        <v>16933</v>
      </c>
      <c r="D7652" s="203" t="s">
        <v>11</v>
      </c>
      <c r="E7652" s="204" t="s">
        <v>16934</v>
      </c>
      <c r="F7652" s="49" t="s">
        <v>1048</v>
      </c>
      <c r="G7652" s="203">
        <v>1</v>
      </c>
      <c r="H7652" s="203" t="s">
        <v>16935</v>
      </c>
      <c r="I7652" s="205" t="s">
        <v>1440</v>
      </c>
      <c r="J7652" s="208"/>
      <c r="K7652" s="203">
        <v>68</v>
      </c>
      <c r="L7652" s="207" t="s">
        <v>827</v>
      </c>
      <c r="M7652" s="208" t="s">
        <v>1425</v>
      </c>
      <c r="N7652" s="209">
        <f t="shared" si="0"/>
        <v>2026</v>
      </c>
      <c r="O7652" s="210">
        <f t="shared" si="1"/>
        <v>3</v>
      </c>
      <c r="P7652" s="211" t="str">
        <f>IFERROR(VLOOKUP(F7652,연간집계!D:E,2,FALSE),"")</f>
        <v>프리북와이드 (하드)</v>
      </c>
    </row>
    <row r="7653" spans="1:16" ht="15" customHeight="1">
      <c r="A7653" s="201">
        <v>46089.910231481481</v>
      </c>
      <c r="B7653" s="202">
        <v>46089</v>
      </c>
      <c r="C7653" s="203" t="s">
        <v>16936</v>
      </c>
      <c r="D7653" s="203" t="s">
        <v>11</v>
      </c>
      <c r="E7653" s="204" t="s">
        <v>16937</v>
      </c>
      <c r="F7653" s="49" t="s">
        <v>162</v>
      </c>
      <c r="G7653" s="203">
        <v>1</v>
      </c>
      <c r="H7653" s="203" t="s">
        <v>758</v>
      </c>
      <c r="I7653" s="205" t="s">
        <v>1440</v>
      </c>
      <c r="J7653" s="208"/>
      <c r="K7653" s="203">
        <v>60</v>
      </c>
      <c r="L7653" s="207" t="s">
        <v>827</v>
      </c>
      <c r="M7653" s="208" t="s">
        <v>1436</v>
      </c>
      <c r="N7653" s="209">
        <f t="shared" si="0"/>
        <v>2026</v>
      </c>
      <c r="O7653" s="210">
        <f t="shared" si="1"/>
        <v>3</v>
      </c>
      <c r="P7653" s="211" t="str">
        <f>IFERROR(VLOOKUP(F7653,연간집계!D:E,2,FALSE),"")</f>
        <v>러브데이북 (퓨어아이보리/기본)</v>
      </c>
    </row>
    <row r="7654" spans="1:16" ht="15" customHeight="1">
      <c r="A7654" s="201">
        <v>46089.942569444444</v>
      </c>
      <c r="B7654" s="202">
        <v>46089</v>
      </c>
      <c r="C7654" s="203" t="s">
        <v>16938</v>
      </c>
      <c r="D7654" s="203" t="s">
        <v>11</v>
      </c>
      <c r="E7654" s="204" t="s">
        <v>16939</v>
      </c>
      <c r="F7654" s="49" t="s">
        <v>972</v>
      </c>
      <c r="G7654" s="203">
        <v>1</v>
      </c>
      <c r="H7654" s="203" t="s">
        <v>13862</v>
      </c>
      <c r="I7654" s="205" t="s">
        <v>1988</v>
      </c>
      <c r="J7654" s="208" t="s">
        <v>3562</v>
      </c>
      <c r="K7654" s="203">
        <v>80</v>
      </c>
      <c r="L7654" s="207" t="s">
        <v>827</v>
      </c>
      <c r="M7654" s="208" t="s">
        <v>1436</v>
      </c>
      <c r="N7654" s="209">
        <f t="shared" si="0"/>
        <v>2026</v>
      </c>
      <c r="O7654" s="210">
        <f t="shared" si="1"/>
        <v>3</v>
      </c>
      <c r="P7654" s="211" t="str">
        <f>IFERROR(VLOOKUP(F7654,연간집계!D:E,2,FALSE),"")</f>
        <v>시티북 198 (쿠션하드/78p)</v>
      </c>
    </row>
    <row r="7655" spans="1:16" ht="15" customHeight="1">
      <c r="A7655" s="201">
        <v>46089.954340277778</v>
      </c>
      <c r="B7655" s="202">
        <v>46089</v>
      </c>
      <c r="C7655" s="203" t="s">
        <v>16940</v>
      </c>
      <c r="D7655" s="203" t="s">
        <v>11</v>
      </c>
      <c r="E7655" s="204" t="s">
        <v>16941</v>
      </c>
      <c r="F7655" s="49" t="s">
        <v>874</v>
      </c>
      <c r="G7655" s="203">
        <v>1</v>
      </c>
      <c r="H7655" s="203" t="s">
        <v>16942</v>
      </c>
      <c r="I7655" s="205" t="s">
        <v>1435</v>
      </c>
      <c r="J7655" s="208"/>
      <c r="K7655" s="203">
        <v>26</v>
      </c>
      <c r="L7655" s="207" t="s">
        <v>827</v>
      </c>
      <c r="M7655" s="208" t="s">
        <v>1502</v>
      </c>
      <c r="N7655" s="209">
        <f t="shared" si="0"/>
        <v>2026</v>
      </c>
      <c r="O7655" s="210">
        <f t="shared" si="1"/>
        <v>3</v>
      </c>
      <c r="P7655" s="211" t="str">
        <f>IFERROR(VLOOKUP(F7655,연간집계!D:E,2,FALSE),"")</f>
        <v>스탠다드 포토북 11*8 (하드/무광)</v>
      </c>
    </row>
    <row r="7656" spans="1:16" ht="15" customHeight="1">
      <c r="A7656" s="201">
        <v>46089.954351851855</v>
      </c>
      <c r="B7656" s="202">
        <v>46089</v>
      </c>
      <c r="C7656" s="203" t="s">
        <v>16943</v>
      </c>
      <c r="D7656" s="203" t="s">
        <v>11</v>
      </c>
      <c r="E7656" s="204" t="s">
        <v>16941</v>
      </c>
      <c r="F7656" s="49" t="s">
        <v>874</v>
      </c>
      <c r="G7656" s="203">
        <v>1</v>
      </c>
      <c r="H7656" s="203" t="s">
        <v>16942</v>
      </c>
      <c r="I7656" s="205" t="s">
        <v>1435</v>
      </c>
      <c r="J7656" s="208"/>
      <c r="K7656" s="203">
        <v>24</v>
      </c>
      <c r="L7656" s="207" t="s">
        <v>827</v>
      </c>
      <c r="M7656" s="208" t="s">
        <v>1502</v>
      </c>
      <c r="N7656" s="209">
        <f t="shared" si="0"/>
        <v>2026</v>
      </c>
      <c r="O7656" s="210">
        <f t="shared" si="1"/>
        <v>3</v>
      </c>
      <c r="P7656" s="211" t="str">
        <f>IFERROR(VLOOKUP(F7656,연간집계!D:E,2,FALSE),"")</f>
        <v>스탠다드 포토북 11*8 (하드/무광)</v>
      </c>
    </row>
    <row r="7657" spans="1:16" ht="15" customHeight="1">
      <c r="A7657" s="201">
        <v>46089.954363425924</v>
      </c>
      <c r="B7657" s="202">
        <v>46089</v>
      </c>
      <c r="C7657" s="203" t="s">
        <v>16944</v>
      </c>
      <c r="D7657" s="203" t="s">
        <v>11</v>
      </c>
      <c r="E7657" s="204" t="s">
        <v>16941</v>
      </c>
      <c r="F7657" s="49" t="s">
        <v>874</v>
      </c>
      <c r="G7657" s="203">
        <v>1</v>
      </c>
      <c r="H7657" s="203" t="s">
        <v>16942</v>
      </c>
      <c r="I7657" s="205" t="s">
        <v>1435</v>
      </c>
      <c r="J7657" s="208"/>
      <c r="K7657" s="203">
        <v>26</v>
      </c>
      <c r="L7657" s="207" t="s">
        <v>827</v>
      </c>
      <c r="M7657" s="208" t="s">
        <v>1502</v>
      </c>
      <c r="N7657" s="209">
        <f t="shared" si="0"/>
        <v>2026</v>
      </c>
      <c r="O7657" s="210">
        <f t="shared" si="1"/>
        <v>3</v>
      </c>
      <c r="P7657" s="211" t="str">
        <f>IFERROR(VLOOKUP(F7657,연간집계!D:E,2,FALSE),"")</f>
        <v>스탠다드 포토북 11*8 (하드/무광)</v>
      </c>
    </row>
    <row r="7658" spans="1:16" ht="15" customHeight="1">
      <c r="A7658" s="201">
        <v>46089.972013888888</v>
      </c>
      <c r="B7658" s="202">
        <v>46089</v>
      </c>
      <c r="C7658" s="203" t="s">
        <v>16945</v>
      </c>
      <c r="D7658" s="203" t="s">
        <v>11</v>
      </c>
      <c r="E7658" s="204" t="s">
        <v>16946</v>
      </c>
      <c r="F7658" s="49" t="s">
        <v>1036</v>
      </c>
      <c r="G7658" s="203">
        <v>2</v>
      </c>
      <c r="H7658" s="203" t="s">
        <v>3667</v>
      </c>
      <c r="I7658" s="205" t="s">
        <v>1470</v>
      </c>
      <c r="J7658" s="208"/>
      <c r="K7658" s="203">
        <v>52</v>
      </c>
      <c r="L7658" s="207" t="s">
        <v>827</v>
      </c>
      <c r="M7658" s="208" t="s">
        <v>1436</v>
      </c>
      <c r="N7658" s="209">
        <f t="shared" si="0"/>
        <v>2026</v>
      </c>
      <c r="O7658" s="210">
        <f t="shared" si="1"/>
        <v>3</v>
      </c>
      <c r="P7658" s="211" t="str">
        <f>IFERROR(VLOOKUP(F7658,연간집계!D:E,2,FALSE),"")</f>
        <v>포토로그북 (바인더)</v>
      </c>
    </row>
    <row r="7659" spans="1:16" ht="15" customHeight="1">
      <c r="A7659" s="201">
        <v>46090.001446759263</v>
      </c>
      <c r="B7659" s="202">
        <v>46089</v>
      </c>
      <c r="C7659" s="203" t="s">
        <v>16947</v>
      </c>
      <c r="D7659" s="203" t="s">
        <v>11</v>
      </c>
      <c r="E7659" s="204" t="s">
        <v>16948</v>
      </c>
      <c r="F7659" s="49" t="s">
        <v>1299</v>
      </c>
      <c r="G7659" s="203">
        <v>1</v>
      </c>
      <c r="H7659" s="203" t="s">
        <v>16949</v>
      </c>
      <c r="I7659" s="205" t="s">
        <v>5442</v>
      </c>
      <c r="J7659" s="208"/>
      <c r="K7659" s="203">
        <v>15</v>
      </c>
      <c r="L7659" s="207" t="s">
        <v>828</v>
      </c>
      <c r="M7659" s="208" t="s">
        <v>1449</v>
      </c>
      <c r="N7659" s="209">
        <f t="shared" si="0"/>
        <v>2026</v>
      </c>
      <c r="O7659" s="210">
        <f t="shared" si="1"/>
        <v>3</v>
      </c>
      <c r="P7659" s="211" t="str">
        <f>IFERROR(VLOOKUP(F7659,연간집계!D:E,2,FALSE),"")</f>
        <v>PCMS_우드월캘린더</v>
      </c>
    </row>
    <row r="7660" spans="1:16" ht="15" customHeight="1">
      <c r="A7660" s="201">
        <v>46090.016157407408</v>
      </c>
      <c r="B7660" s="202">
        <v>46090</v>
      </c>
      <c r="C7660" s="203" t="s">
        <v>16950</v>
      </c>
      <c r="D7660" s="203" t="s">
        <v>11</v>
      </c>
      <c r="E7660" s="204" t="s">
        <v>16951</v>
      </c>
      <c r="F7660" s="49" t="s">
        <v>847</v>
      </c>
      <c r="G7660" s="203">
        <v>1</v>
      </c>
      <c r="H7660" s="203" t="s">
        <v>16952</v>
      </c>
      <c r="I7660" s="205" t="s">
        <v>1510</v>
      </c>
      <c r="J7660" s="208"/>
      <c r="K7660" s="203">
        <v>52</v>
      </c>
      <c r="L7660" s="207" t="s">
        <v>827</v>
      </c>
      <c r="M7660" s="208" t="s">
        <v>1436</v>
      </c>
      <c r="N7660" s="209">
        <f t="shared" si="0"/>
        <v>2026</v>
      </c>
      <c r="O7660" s="210">
        <f t="shared" si="1"/>
        <v>3</v>
      </c>
      <c r="P7660" s="211" t="str">
        <f>IFERROR(VLOOKUP(F7660,연간집계!D:E,2,FALSE),"")</f>
        <v>스탠다드 포토북 8*11 (하드/무광)</v>
      </c>
    </row>
    <row r="7661" spans="1:16" ht="15" customHeight="1">
      <c r="A7661" s="201">
        <v>46090.048530092594</v>
      </c>
      <c r="B7661" s="202">
        <v>46090</v>
      </c>
      <c r="C7661" s="203" t="s">
        <v>16953</v>
      </c>
      <c r="D7661" s="203" t="s">
        <v>11</v>
      </c>
      <c r="E7661" s="204" t="s">
        <v>16954</v>
      </c>
      <c r="F7661" s="49" t="s">
        <v>1036</v>
      </c>
      <c r="G7661" s="203">
        <v>3</v>
      </c>
      <c r="H7661" s="203" t="s">
        <v>16955</v>
      </c>
      <c r="I7661" s="205" t="s">
        <v>1440</v>
      </c>
      <c r="J7661" s="208"/>
      <c r="K7661" s="203">
        <v>56</v>
      </c>
      <c r="L7661" s="207" t="s">
        <v>827</v>
      </c>
      <c r="M7661" s="208" t="s">
        <v>1514</v>
      </c>
      <c r="N7661" s="209">
        <f t="shared" si="0"/>
        <v>2026</v>
      </c>
      <c r="O7661" s="210">
        <f t="shared" si="1"/>
        <v>3</v>
      </c>
      <c r="P7661" s="211" t="str">
        <f>IFERROR(VLOOKUP(F7661,연간집계!D:E,2,FALSE),"")</f>
        <v>포토로그북 (바인더)</v>
      </c>
    </row>
    <row r="7662" spans="1:16" ht="15" customHeight="1">
      <c r="A7662" s="201">
        <v>46090.060289351852</v>
      </c>
      <c r="B7662" s="202">
        <v>46090</v>
      </c>
      <c r="C7662" s="203" t="s">
        <v>16956</v>
      </c>
      <c r="D7662" s="203" t="s">
        <v>11</v>
      </c>
      <c r="E7662" s="204" t="s">
        <v>16957</v>
      </c>
      <c r="F7662" s="49" t="s">
        <v>882</v>
      </c>
      <c r="G7662" s="203">
        <v>1</v>
      </c>
      <c r="H7662" s="203" t="s">
        <v>3667</v>
      </c>
      <c r="I7662" s="205" t="s">
        <v>2094</v>
      </c>
      <c r="J7662" s="208" t="s">
        <v>9459</v>
      </c>
      <c r="K7662" s="203">
        <v>70</v>
      </c>
      <c r="L7662" s="207" t="s">
        <v>827</v>
      </c>
      <c r="M7662" s="208" t="s">
        <v>1502</v>
      </c>
      <c r="N7662" s="209">
        <f t="shared" si="0"/>
        <v>2026</v>
      </c>
      <c r="O7662" s="210">
        <f t="shared" si="1"/>
        <v>3</v>
      </c>
      <c r="P7662" s="211" t="str">
        <f>IFERROR(VLOOKUP(F7662,연간집계!D:E,2,FALSE),"")</f>
        <v>레코드북 198</v>
      </c>
    </row>
    <row r="7663" spans="1:16" ht="15" customHeight="1">
      <c r="A7663" s="201">
        <v>46090.072060185186</v>
      </c>
      <c r="B7663" s="202">
        <v>46090</v>
      </c>
      <c r="C7663" s="203" t="s">
        <v>16958</v>
      </c>
      <c r="D7663" s="203" t="s">
        <v>11</v>
      </c>
      <c r="E7663" s="204" t="s">
        <v>16959</v>
      </c>
      <c r="F7663" s="49" t="s">
        <v>865</v>
      </c>
      <c r="G7663" s="203">
        <v>1</v>
      </c>
      <c r="H7663" s="203" t="s">
        <v>16838</v>
      </c>
      <c r="I7663" s="205" t="s">
        <v>1455</v>
      </c>
      <c r="J7663" s="208"/>
      <c r="K7663" s="203">
        <v>72</v>
      </c>
      <c r="L7663" s="207" t="s">
        <v>827</v>
      </c>
      <c r="M7663" s="208" t="s">
        <v>1436</v>
      </c>
      <c r="N7663" s="209">
        <f t="shared" si="0"/>
        <v>2026</v>
      </c>
      <c r="O7663" s="210">
        <f t="shared" si="1"/>
        <v>3</v>
      </c>
      <c r="P7663" s="211" t="str">
        <f>IFERROR(VLOOKUP(F7663,연간집계!D:E,2,FALSE),"")</f>
        <v>스탠다드 포토북 8*6 (하드/무광)</v>
      </c>
    </row>
    <row r="7664" spans="1:16" ht="15" customHeight="1">
      <c r="A7664" s="201">
        <v>46090.315798611111</v>
      </c>
      <c r="B7664" s="202">
        <v>46090</v>
      </c>
      <c r="C7664" s="203" t="s">
        <v>16960</v>
      </c>
      <c r="D7664" s="203" t="s">
        <v>11</v>
      </c>
      <c r="E7664" s="204" t="s">
        <v>16961</v>
      </c>
      <c r="F7664" s="49" t="s">
        <v>1412</v>
      </c>
      <c r="G7664" s="203">
        <v>6</v>
      </c>
      <c r="H7664" s="203" t="s">
        <v>12871</v>
      </c>
      <c r="I7664" s="205" t="s">
        <v>13499</v>
      </c>
      <c r="J7664" s="208"/>
      <c r="K7664" s="203">
        <v>1</v>
      </c>
      <c r="L7664" s="207" t="s">
        <v>828</v>
      </c>
      <c r="M7664" s="208" t="s">
        <v>1629</v>
      </c>
      <c r="N7664" s="209">
        <f t="shared" si="0"/>
        <v>2026</v>
      </c>
      <c r="O7664" s="210">
        <f t="shared" si="1"/>
        <v>3</v>
      </c>
      <c r="P7664" s="211" t="str">
        <f>IFERROR(VLOOKUP(F7664,연간집계!D:E,2,FALSE),"")</f>
        <v>모바일_포토노트</v>
      </c>
    </row>
    <row r="7665" spans="1:16" ht="15" customHeight="1">
      <c r="A7665" s="201">
        <v>46090.43041666667</v>
      </c>
      <c r="B7665" s="202">
        <v>46090</v>
      </c>
      <c r="C7665" s="203" t="s">
        <v>16962</v>
      </c>
      <c r="D7665" s="203" t="s">
        <v>11</v>
      </c>
      <c r="E7665" s="204" t="s">
        <v>16963</v>
      </c>
      <c r="F7665" s="49" t="s">
        <v>834</v>
      </c>
      <c r="G7665" s="203">
        <v>1</v>
      </c>
      <c r="H7665" s="203" t="s">
        <v>16964</v>
      </c>
      <c r="I7665" s="205" t="s">
        <v>1440</v>
      </c>
      <c r="J7665" s="208"/>
      <c r="K7665" s="203">
        <v>74</v>
      </c>
      <c r="L7665" s="207" t="s">
        <v>827</v>
      </c>
      <c r="M7665" s="208" t="s">
        <v>1436</v>
      </c>
      <c r="N7665" s="209">
        <f t="shared" si="0"/>
        <v>2026</v>
      </c>
      <c r="O7665" s="210">
        <f t="shared" si="1"/>
        <v>3</v>
      </c>
      <c r="P7665" s="211" t="str">
        <f>IFERROR(VLOOKUP(F7665,연간집계!D:E,2,FALSE),"")</f>
        <v>스탠다드 포토북 6*8 (소프트/무광)</v>
      </c>
    </row>
    <row r="7666" spans="1:16" ht="15" customHeight="1">
      <c r="A7666" s="201">
        <v>46090.448067129626</v>
      </c>
      <c r="B7666" s="202">
        <v>46088</v>
      </c>
      <c r="C7666" s="203" t="s">
        <v>16965</v>
      </c>
      <c r="D7666" s="203" t="s">
        <v>11</v>
      </c>
      <c r="E7666" s="204" t="s">
        <v>16966</v>
      </c>
      <c r="F7666" s="49" t="s">
        <v>852</v>
      </c>
      <c r="G7666" s="203">
        <v>1</v>
      </c>
      <c r="H7666" s="203" t="s">
        <v>16676</v>
      </c>
      <c r="I7666" s="205" t="s">
        <v>1440</v>
      </c>
      <c r="J7666" s="208"/>
      <c r="K7666" s="203">
        <v>80</v>
      </c>
      <c r="L7666" s="207" t="s">
        <v>827</v>
      </c>
      <c r="M7666" s="208" t="s">
        <v>1436</v>
      </c>
      <c r="N7666" s="209">
        <f t="shared" si="0"/>
        <v>2026</v>
      </c>
      <c r="O7666" s="210">
        <f t="shared" si="1"/>
        <v>3</v>
      </c>
      <c r="P7666" s="211" t="str">
        <f>IFERROR(VLOOKUP(F7666,연간집계!D:E,2,FALSE),"")</f>
        <v>스탠다드 포토북 8*8 (소프트/무광)</v>
      </c>
    </row>
    <row r="7667" spans="1:16" ht="15" customHeight="1">
      <c r="A7667" s="201">
        <v>46090.457013888888</v>
      </c>
      <c r="B7667" s="202">
        <v>46090</v>
      </c>
      <c r="C7667" s="203" t="s">
        <v>16967</v>
      </c>
      <c r="D7667" s="203" t="s">
        <v>11</v>
      </c>
      <c r="E7667" s="204" t="s">
        <v>16968</v>
      </c>
      <c r="F7667" s="49" t="s">
        <v>1357</v>
      </c>
      <c r="G7667" s="203">
        <v>5</v>
      </c>
      <c r="H7667" s="203" t="s">
        <v>16969</v>
      </c>
      <c r="I7667" s="205" t="s">
        <v>1440</v>
      </c>
      <c r="J7667" s="208"/>
      <c r="K7667" s="203">
        <v>10</v>
      </c>
      <c r="L7667" s="207" t="s">
        <v>827</v>
      </c>
      <c r="M7667" s="208" t="s">
        <v>1471</v>
      </c>
      <c r="N7667" s="209">
        <f t="shared" si="0"/>
        <v>2026</v>
      </c>
      <c r="O7667" s="210">
        <f t="shared" si="1"/>
        <v>3</v>
      </c>
      <c r="P7667" s="211" t="str">
        <f>IFERROR(VLOOKUP(F7667,연간집계!D:E,2,FALSE),"")</f>
        <v>PCMS_엽서 145</v>
      </c>
    </row>
    <row r="7668" spans="1:16" ht="15" customHeight="1">
      <c r="A7668" s="201">
        <v>46090.495243055557</v>
      </c>
      <c r="B7668" s="202">
        <v>46090</v>
      </c>
      <c r="C7668" s="203" t="s">
        <v>16970</v>
      </c>
      <c r="D7668" s="203" t="s">
        <v>11</v>
      </c>
      <c r="E7668" s="204" t="s">
        <v>16971</v>
      </c>
      <c r="F7668" s="49" t="s">
        <v>838</v>
      </c>
      <c r="G7668" s="203">
        <v>1</v>
      </c>
      <c r="H7668" s="203" t="s">
        <v>16403</v>
      </c>
      <c r="I7668" s="205" t="s">
        <v>9793</v>
      </c>
      <c r="J7668" s="208"/>
      <c r="K7668" s="203">
        <v>36</v>
      </c>
      <c r="L7668" s="207" t="s">
        <v>827</v>
      </c>
      <c r="M7668" s="208" t="s">
        <v>4034</v>
      </c>
      <c r="N7668" s="209">
        <f t="shared" si="0"/>
        <v>2026</v>
      </c>
      <c r="O7668" s="210">
        <f t="shared" si="1"/>
        <v>3</v>
      </c>
      <c r="P7668" s="211" t="str">
        <f>IFERROR(VLOOKUP(F7668,연간집계!D:E,2,FALSE),"")</f>
        <v>스탠다드 포토북 6*8 (하드/무광)</v>
      </c>
    </row>
    <row r="7669" spans="1:16" ht="15" customHeight="1">
      <c r="A7669" s="201">
        <v>46090.49827546296</v>
      </c>
      <c r="B7669" s="202">
        <v>46090</v>
      </c>
      <c r="C7669" s="203" t="s">
        <v>16972</v>
      </c>
      <c r="D7669" s="203" t="s">
        <v>11</v>
      </c>
      <c r="E7669" s="204" t="s">
        <v>16973</v>
      </c>
      <c r="F7669" s="49" t="s">
        <v>1247</v>
      </c>
      <c r="G7669" s="203">
        <v>1</v>
      </c>
      <c r="H7669" s="203" t="s">
        <v>2416</v>
      </c>
      <c r="I7669" s="205" t="s">
        <v>1556</v>
      </c>
      <c r="J7669" s="208"/>
      <c r="K7669" s="203">
        <v>24</v>
      </c>
      <c r="L7669" s="207" t="s">
        <v>828</v>
      </c>
      <c r="M7669" s="208" t="s">
        <v>1436</v>
      </c>
      <c r="N7669" s="209">
        <f t="shared" si="0"/>
        <v>2026</v>
      </c>
      <c r="O7669" s="210">
        <f t="shared" si="1"/>
        <v>3</v>
      </c>
      <c r="P7669" s="211" t="str">
        <f>IFERROR(VLOOKUP(F7669,연간집계!D:E,2,FALSE),"")</f>
        <v>모바일 포토북 197 (여행)</v>
      </c>
    </row>
    <row r="7670" spans="1:16" ht="15" customHeight="1">
      <c r="A7670" s="201">
        <v>46090.548483796294</v>
      </c>
      <c r="B7670" s="202">
        <v>46090</v>
      </c>
      <c r="C7670" s="203" t="s">
        <v>16974</v>
      </c>
      <c r="D7670" s="203" t="s">
        <v>11</v>
      </c>
      <c r="E7670" s="204" t="s">
        <v>16975</v>
      </c>
      <c r="F7670" s="49" t="s">
        <v>1240</v>
      </c>
      <c r="G7670" s="203">
        <v>1</v>
      </c>
      <c r="H7670" s="203" t="s">
        <v>16976</v>
      </c>
      <c r="I7670" s="205" t="s">
        <v>1440</v>
      </c>
      <c r="J7670" s="208"/>
      <c r="K7670" s="203">
        <v>24</v>
      </c>
      <c r="L7670" s="207" t="s">
        <v>828</v>
      </c>
      <c r="M7670" s="208" t="s">
        <v>1449</v>
      </c>
      <c r="N7670" s="209">
        <f t="shared" si="0"/>
        <v>2026</v>
      </c>
      <c r="O7670" s="210">
        <f t="shared" si="1"/>
        <v>3</v>
      </c>
      <c r="P7670" s="211" t="str">
        <f>IFERROR(VLOOKUP(F7670,연간집계!D:E,2,FALSE),"")</f>
        <v>모바일 포토북 197 (베이비)</v>
      </c>
    </row>
    <row r="7671" spans="1:16" ht="15" customHeight="1">
      <c r="A7671" s="201">
        <v>46090.548518518517</v>
      </c>
      <c r="B7671" s="202">
        <v>46090</v>
      </c>
      <c r="C7671" s="203" t="s">
        <v>16977</v>
      </c>
      <c r="D7671" s="203" t="s">
        <v>11</v>
      </c>
      <c r="E7671" s="204" t="s">
        <v>16975</v>
      </c>
      <c r="F7671" s="49" t="s">
        <v>1236</v>
      </c>
      <c r="G7671" s="203">
        <v>1</v>
      </c>
      <c r="H7671" s="203" t="s">
        <v>16976</v>
      </c>
      <c r="I7671" s="205" t="s">
        <v>1440</v>
      </c>
      <c r="J7671" s="208"/>
      <c r="K7671" s="203">
        <v>24</v>
      </c>
      <c r="L7671" s="207" t="s">
        <v>828</v>
      </c>
      <c r="M7671" s="208" t="s">
        <v>1449</v>
      </c>
      <c r="N7671" s="209">
        <f t="shared" si="0"/>
        <v>2026</v>
      </c>
      <c r="O7671" s="210">
        <f t="shared" si="1"/>
        <v>3</v>
      </c>
      <c r="P7671" s="211" t="str">
        <f>IFERROR(VLOOKUP(F7671,연간집계!D:E,2,FALSE),"")</f>
        <v>모바일 포토북 150 (베이비)</v>
      </c>
    </row>
    <row r="7672" spans="1:16" ht="15" customHeight="1">
      <c r="A7672" s="201">
        <v>46090.580995370372</v>
      </c>
      <c r="B7672" s="202">
        <v>46090</v>
      </c>
      <c r="C7672" s="203" t="s">
        <v>16978</v>
      </c>
      <c r="D7672" s="203" t="s">
        <v>11</v>
      </c>
      <c r="E7672" s="204" t="s">
        <v>16979</v>
      </c>
      <c r="F7672" s="49" t="s">
        <v>18</v>
      </c>
      <c r="G7672" s="203">
        <v>2</v>
      </c>
      <c r="H7672" s="203" t="s">
        <v>16120</v>
      </c>
      <c r="I7672" s="205" t="s">
        <v>1440</v>
      </c>
      <c r="J7672" s="208"/>
      <c r="K7672" s="203">
        <v>42</v>
      </c>
      <c r="L7672" s="207" t="s">
        <v>827</v>
      </c>
      <c r="M7672" s="208" t="s">
        <v>1425</v>
      </c>
      <c r="N7672" s="209">
        <f t="shared" si="0"/>
        <v>2026</v>
      </c>
      <c r="O7672" s="210">
        <f t="shared" si="1"/>
        <v>3</v>
      </c>
      <c r="P7672" s="211" t="str">
        <f>IFERROR(VLOOKUP(F7672,연간집계!D:E,2,FALSE),"")</f>
        <v>포토그랩스 276</v>
      </c>
    </row>
    <row r="7673" spans="1:16" ht="15" customHeight="1">
      <c r="A7673" s="201">
        <v>46090.581018518518</v>
      </c>
      <c r="B7673" s="202">
        <v>46090</v>
      </c>
      <c r="C7673" s="203" t="s">
        <v>16980</v>
      </c>
      <c r="D7673" s="203" t="s">
        <v>11</v>
      </c>
      <c r="E7673" s="204" t="s">
        <v>16979</v>
      </c>
      <c r="F7673" s="49" t="s">
        <v>18</v>
      </c>
      <c r="G7673" s="203">
        <v>2</v>
      </c>
      <c r="H7673" s="203" t="s">
        <v>16120</v>
      </c>
      <c r="I7673" s="205" t="s">
        <v>1440</v>
      </c>
      <c r="J7673" s="208"/>
      <c r="K7673" s="203">
        <v>44</v>
      </c>
      <c r="L7673" s="207" t="s">
        <v>827</v>
      </c>
      <c r="M7673" s="208" t="s">
        <v>1425</v>
      </c>
      <c r="N7673" s="209">
        <f t="shared" si="0"/>
        <v>2026</v>
      </c>
      <c r="O7673" s="210">
        <f t="shared" si="1"/>
        <v>3</v>
      </c>
      <c r="P7673" s="211" t="str">
        <f>IFERROR(VLOOKUP(F7673,연간집계!D:E,2,FALSE),"")</f>
        <v>포토그랩스 276</v>
      </c>
    </row>
    <row r="7674" spans="1:16" ht="15" customHeight="1">
      <c r="A7674" s="201">
        <v>46090.581030092595</v>
      </c>
      <c r="B7674" s="202">
        <v>46090</v>
      </c>
      <c r="C7674" s="203" t="s">
        <v>16981</v>
      </c>
      <c r="D7674" s="203" t="s">
        <v>11</v>
      </c>
      <c r="E7674" s="204" t="s">
        <v>16979</v>
      </c>
      <c r="F7674" s="49" t="s">
        <v>876</v>
      </c>
      <c r="G7674" s="203">
        <v>2</v>
      </c>
      <c r="H7674" s="203" t="s">
        <v>16120</v>
      </c>
      <c r="I7674" s="205" t="s">
        <v>1440</v>
      </c>
      <c r="J7674" s="208"/>
      <c r="K7674" s="203">
        <v>80</v>
      </c>
      <c r="L7674" s="207" t="s">
        <v>827</v>
      </c>
      <c r="M7674" s="208" t="s">
        <v>1425</v>
      </c>
      <c r="N7674" s="209">
        <f t="shared" si="0"/>
        <v>2026</v>
      </c>
      <c r="O7674" s="210">
        <f t="shared" si="1"/>
        <v>3</v>
      </c>
      <c r="P7674" s="211" t="str">
        <f>IFERROR(VLOOKUP(F7674,연간집계!D:E,2,FALSE),"")</f>
        <v>스탠다드 포토북 11*8 (하드/유광)</v>
      </c>
    </row>
    <row r="7675" spans="1:16" ht="15" customHeight="1">
      <c r="A7675" s="201">
        <v>46090.628113425926</v>
      </c>
      <c r="B7675" s="202">
        <v>46090</v>
      </c>
      <c r="C7675" s="203" t="s">
        <v>16982</v>
      </c>
      <c r="D7675" s="203" t="s">
        <v>11</v>
      </c>
      <c r="E7675" s="204" t="s">
        <v>16983</v>
      </c>
      <c r="F7675" s="49" t="s">
        <v>836</v>
      </c>
      <c r="G7675" s="203">
        <v>1</v>
      </c>
      <c r="H7675" s="203" t="s">
        <v>2157</v>
      </c>
      <c r="I7675" s="205" t="s">
        <v>1556</v>
      </c>
      <c r="J7675" s="208"/>
      <c r="K7675" s="203">
        <v>24</v>
      </c>
      <c r="L7675" s="207" t="s">
        <v>827</v>
      </c>
      <c r="M7675" s="208" t="s">
        <v>1436</v>
      </c>
      <c r="N7675" s="209">
        <f t="shared" si="0"/>
        <v>2026</v>
      </c>
      <c r="O7675" s="210">
        <f t="shared" si="1"/>
        <v>3</v>
      </c>
      <c r="P7675" s="211" t="str">
        <f>IFERROR(VLOOKUP(F7675,연간집계!D:E,2,FALSE),"")</f>
        <v>스탠다드 포토북 6*8 (소프트/유광)</v>
      </c>
    </row>
    <row r="7676" spans="1:16" ht="15" customHeight="1">
      <c r="A7676" s="201">
        <v>46090.654664351852</v>
      </c>
      <c r="B7676" s="202">
        <v>46090</v>
      </c>
      <c r="C7676" s="203" t="s">
        <v>16984</v>
      </c>
      <c r="D7676" s="203" t="s">
        <v>11</v>
      </c>
      <c r="E7676" s="204" t="s">
        <v>16985</v>
      </c>
      <c r="F7676" s="49" t="s">
        <v>1318</v>
      </c>
      <c r="G7676" s="203">
        <v>1</v>
      </c>
      <c r="H7676" s="203" t="s">
        <v>16986</v>
      </c>
      <c r="I7676" s="205" t="s">
        <v>6353</v>
      </c>
      <c r="J7676" s="208" t="s">
        <v>1787</v>
      </c>
      <c r="K7676" s="203">
        <v>1</v>
      </c>
      <c r="L7676" s="207" t="s">
        <v>827</v>
      </c>
      <c r="M7676" s="208" t="s">
        <v>1502</v>
      </c>
      <c r="N7676" s="209">
        <f t="shared" si="0"/>
        <v>2026</v>
      </c>
      <c r="O7676" s="210">
        <f t="shared" si="1"/>
        <v>3</v>
      </c>
      <c r="P7676" s="211" t="str">
        <f>IFERROR(VLOOKUP(F7676,연간집계!D:E,2,FALSE),"")</f>
        <v>원목액자 203_브라운</v>
      </c>
    </row>
    <row r="7677" spans="1:16" ht="15" customHeight="1">
      <c r="A7677" s="201">
        <v>46090.707800925928</v>
      </c>
      <c r="B7677" s="202">
        <v>46090</v>
      </c>
      <c r="C7677" s="203" t="s">
        <v>16987</v>
      </c>
      <c r="D7677" s="203" t="s">
        <v>11</v>
      </c>
      <c r="E7677" s="204" t="s">
        <v>16988</v>
      </c>
      <c r="F7677" s="49" t="s">
        <v>887</v>
      </c>
      <c r="G7677" s="203">
        <v>4</v>
      </c>
      <c r="H7677" s="203" t="s">
        <v>3412</v>
      </c>
      <c r="I7677" s="205" t="s">
        <v>1440</v>
      </c>
      <c r="J7677" s="208"/>
      <c r="K7677" s="203">
        <v>52</v>
      </c>
      <c r="L7677" s="207" t="s">
        <v>827</v>
      </c>
      <c r="M7677" s="208" t="s">
        <v>1436</v>
      </c>
      <c r="N7677" s="209">
        <f t="shared" si="0"/>
        <v>2026</v>
      </c>
      <c r="O7677" s="210">
        <f t="shared" si="1"/>
        <v>3</v>
      </c>
      <c r="P7677" s="211" t="str">
        <f>IFERROR(VLOOKUP(F7677,연간집계!D:E,2,FALSE),"")</f>
        <v>마이트립북 198</v>
      </c>
    </row>
    <row r="7678" spans="1:16" ht="15" customHeight="1">
      <c r="A7678" s="201">
        <v>46090.713761574072</v>
      </c>
      <c r="B7678" s="202">
        <v>46090</v>
      </c>
      <c r="C7678" s="203" t="s">
        <v>16989</v>
      </c>
      <c r="D7678" s="203" t="s">
        <v>11</v>
      </c>
      <c r="E7678" s="204" t="s">
        <v>16990</v>
      </c>
      <c r="F7678" s="49" t="s">
        <v>838</v>
      </c>
      <c r="G7678" s="203">
        <v>1</v>
      </c>
      <c r="H7678" s="203" t="s">
        <v>16991</v>
      </c>
      <c r="I7678" s="205" t="s">
        <v>1453</v>
      </c>
      <c r="J7678" s="208"/>
      <c r="K7678" s="203">
        <v>34</v>
      </c>
      <c r="L7678" s="207" t="s">
        <v>827</v>
      </c>
      <c r="M7678" s="208" t="s">
        <v>1436</v>
      </c>
      <c r="N7678" s="209">
        <f t="shared" si="0"/>
        <v>2026</v>
      </c>
      <c r="O7678" s="210">
        <f t="shared" si="1"/>
        <v>3</v>
      </c>
      <c r="P7678" s="211" t="str">
        <f>IFERROR(VLOOKUP(F7678,연간집계!D:E,2,FALSE),"")</f>
        <v>스탠다드 포토북 6*8 (하드/무광)</v>
      </c>
    </row>
    <row r="7679" spans="1:16" ht="15" customHeight="1">
      <c r="A7679" s="201">
        <v>46090.737534722219</v>
      </c>
      <c r="B7679" s="202">
        <v>46090</v>
      </c>
      <c r="C7679" s="203" t="s">
        <v>16992</v>
      </c>
      <c r="D7679" s="203" t="s">
        <v>11</v>
      </c>
      <c r="E7679" s="204" t="s">
        <v>16993</v>
      </c>
      <c r="F7679" s="49" t="s">
        <v>1245</v>
      </c>
      <c r="G7679" s="203">
        <v>1</v>
      </c>
      <c r="H7679" s="203" t="s">
        <v>16843</v>
      </c>
      <c r="I7679" s="205" t="s">
        <v>1510</v>
      </c>
      <c r="J7679" s="208"/>
      <c r="K7679" s="203">
        <v>24</v>
      </c>
      <c r="L7679" s="207" t="s">
        <v>828</v>
      </c>
      <c r="M7679" s="208" t="s">
        <v>1436</v>
      </c>
      <c r="N7679" s="209">
        <f t="shared" si="0"/>
        <v>2026</v>
      </c>
      <c r="O7679" s="210">
        <f t="shared" si="1"/>
        <v>3</v>
      </c>
      <c r="P7679" s="211" t="str">
        <f>IFERROR(VLOOKUP(F7679,연간집계!D:E,2,FALSE),"")</f>
        <v>모바일 포토북 198 (여행)</v>
      </c>
    </row>
    <row r="7680" spans="1:16" ht="15" customHeight="1">
      <c r="A7680" s="201">
        <v>46090.755347222221</v>
      </c>
      <c r="B7680" s="202">
        <v>46090</v>
      </c>
      <c r="C7680" s="203" t="s">
        <v>16994</v>
      </c>
      <c r="D7680" s="203" t="s">
        <v>11</v>
      </c>
      <c r="E7680" s="204" t="s">
        <v>16995</v>
      </c>
      <c r="F7680" s="49" t="s">
        <v>1053</v>
      </c>
      <c r="G7680" s="203">
        <v>1</v>
      </c>
      <c r="H7680" s="203" t="s">
        <v>15431</v>
      </c>
      <c r="I7680" s="205" t="s">
        <v>1440</v>
      </c>
      <c r="J7680" s="208"/>
      <c r="K7680" s="203">
        <v>96</v>
      </c>
      <c r="L7680" s="207" t="s">
        <v>827</v>
      </c>
      <c r="M7680" s="208" t="s">
        <v>1436</v>
      </c>
      <c r="N7680" s="209">
        <f t="shared" si="0"/>
        <v>2026</v>
      </c>
      <c r="O7680" s="210">
        <f t="shared" si="1"/>
        <v>3</v>
      </c>
      <c r="P7680" s="211" t="str">
        <f>IFERROR(VLOOKUP(F7680,연간집계!D:E,2,FALSE),"")</f>
        <v>프리북A4 (소프트)</v>
      </c>
    </row>
    <row r="7681" spans="1:16" ht="15" customHeight="1">
      <c r="A7681" s="201">
        <v>46090.755358796298</v>
      </c>
      <c r="B7681" s="202">
        <v>46090</v>
      </c>
      <c r="C7681" s="203" t="s">
        <v>16996</v>
      </c>
      <c r="D7681" s="203" t="s">
        <v>11</v>
      </c>
      <c r="E7681" s="204" t="s">
        <v>16995</v>
      </c>
      <c r="F7681" s="49" t="s">
        <v>1053</v>
      </c>
      <c r="G7681" s="203">
        <v>1</v>
      </c>
      <c r="H7681" s="203" t="s">
        <v>15431</v>
      </c>
      <c r="I7681" s="205" t="s">
        <v>1440</v>
      </c>
      <c r="J7681" s="208"/>
      <c r="K7681" s="203">
        <v>100</v>
      </c>
      <c r="L7681" s="207" t="s">
        <v>827</v>
      </c>
      <c r="M7681" s="208" t="s">
        <v>1436</v>
      </c>
      <c r="N7681" s="209">
        <f t="shared" si="0"/>
        <v>2026</v>
      </c>
      <c r="O7681" s="210">
        <f t="shared" si="1"/>
        <v>3</v>
      </c>
      <c r="P7681" s="211" t="str">
        <f>IFERROR(VLOOKUP(F7681,연간집계!D:E,2,FALSE),"")</f>
        <v>프리북A4 (소프트)</v>
      </c>
    </row>
    <row r="7682" spans="1:16" ht="15" customHeight="1">
      <c r="A7682" s="201">
        <v>46090.828831018516</v>
      </c>
      <c r="B7682" s="202">
        <v>46090</v>
      </c>
      <c r="C7682" s="203" t="s">
        <v>16997</v>
      </c>
      <c r="D7682" s="203" t="s">
        <v>11</v>
      </c>
      <c r="E7682" s="204" t="s">
        <v>16998</v>
      </c>
      <c r="F7682" s="49" t="s">
        <v>1378</v>
      </c>
      <c r="G7682" s="203">
        <v>2</v>
      </c>
      <c r="H7682" s="203" t="s">
        <v>11055</v>
      </c>
      <c r="I7682" s="205" t="s">
        <v>2377</v>
      </c>
      <c r="J7682" s="208"/>
      <c r="K7682" s="203">
        <v>1</v>
      </c>
      <c r="L7682" s="207" t="s">
        <v>827</v>
      </c>
      <c r="M7682" s="208" t="s">
        <v>1658</v>
      </c>
      <c r="N7682" s="209">
        <f t="shared" si="0"/>
        <v>2026</v>
      </c>
      <c r="O7682" s="210">
        <f t="shared" si="1"/>
        <v>3</v>
      </c>
      <c r="P7682" s="211" t="str">
        <f>IFERROR(VLOOKUP(F7682,연간집계!D:E,2,FALSE),"")</f>
        <v>증명사진 (무광)</v>
      </c>
    </row>
    <row r="7683" spans="1:16" ht="15" customHeight="1">
      <c r="A7683" s="201">
        <v>46090.828842592593</v>
      </c>
      <c r="B7683" s="202">
        <v>46090</v>
      </c>
      <c r="C7683" s="203" t="s">
        <v>16999</v>
      </c>
      <c r="D7683" s="203" t="s">
        <v>11</v>
      </c>
      <c r="E7683" s="204" t="s">
        <v>16998</v>
      </c>
      <c r="F7683" s="49" t="s">
        <v>1378</v>
      </c>
      <c r="G7683" s="203">
        <v>2</v>
      </c>
      <c r="H7683" s="203" t="s">
        <v>11055</v>
      </c>
      <c r="I7683" s="205" t="s">
        <v>2377</v>
      </c>
      <c r="J7683" s="208"/>
      <c r="K7683" s="203">
        <v>1</v>
      </c>
      <c r="L7683" s="207" t="s">
        <v>827</v>
      </c>
      <c r="M7683" s="208" t="s">
        <v>1658</v>
      </c>
      <c r="N7683" s="209">
        <f t="shared" si="0"/>
        <v>2026</v>
      </c>
      <c r="O7683" s="210">
        <f t="shared" si="1"/>
        <v>3</v>
      </c>
      <c r="P7683" s="211" t="str">
        <f>IFERROR(VLOOKUP(F7683,연간집계!D:E,2,FALSE),"")</f>
        <v>증명사진 (무광)</v>
      </c>
    </row>
    <row r="7684" spans="1:16" ht="15" customHeight="1">
      <c r="A7684" s="201">
        <v>46090.884652777779</v>
      </c>
      <c r="B7684" s="202">
        <v>46090</v>
      </c>
      <c r="C7684" s="203" t="s">
        <v>17000</v>
      </c>
      <c r="D7684" s="203" t="s">
        <v>11</v>
      </c>
      <c r="E7684" s="204" t="s">
        <v>17001</v>
      </c>
      <c r="F7684" s="49" t="s">
        <v>854</v>
      </c>
      <c r="G7684" s="203">
        <v>1</v>
      </c>
      <c r="H7684" s="203" t="s">
        <v>16703</v>
      </c>
      <c r="I7684" s="205" t="s">
        <v>1566</v>
      </c>
      <c r="J7684" s="208"/>
      <c r="K7684" s="203">
        <v>64</v>
      </c>
      <c r="L7684" s="207" t="s">
        <v>827</v>
      </c>
      <c r="M7684" s="208" t="s">
        <v>1436</v>
      </c>
      <c r="N7684" s="209">
        <f t="shared" si="0"/>
        <v>2026</v>
      </c>
      <c r="O7684" s="210">
        <f t="shared" si="1"/>
        <v>3</v>
      </c>
      <c r="P7684" s="211" t="str">
        <f>IFERROR(VLOOKUP(F7684,연간집계!D:E,2,FALSE),"")</f>
        <v>스탠다드 포토북 8*8 (소프트/유광)</v>
      </c>
    </row>
    <row r="7685" spans="1:16" ht="15" customHeight="1">
      <c r="A7685" s="201">
        <v>46090.899375000001</v>
      </c>
      <c r="B7685" s="202">
        <v>46090</v>
      </c>
      <c r="C7685" s="203" t="s">
        <v>17002</v>
      </c>
      <c r="D7685" s="203" t="s">
        <v>11</v>
      </c>
      <c r="E7685" s="204" t="s">
        <v>17003</v>
      </c>
      <c r="F7685" s="49" t="s">
        <v>856</v>
      </c>
      <c r="G7685" s="203">
        <v>1</v>
      </c>
      <c r="H7685" s="203" t="s">
        <v>14044</v>
      </c>
      <c r="I7685" s="205" t="s">
        <v>1440</v>
      </c>
      <c r="J7685" s="208"/>
      <c r="K7685" s="203">
        <v>42</v>
      </c>
      <c r="L7685" s="207" t="s">
        <v>827</v>
      </c>
      <c r="M7685" s="208" t="s">
        <v>1493</v>
      </c>
      <c r="N7685" s="209">
        <f t="shared" si="0"/>
        <v>2026</v>
      </c>
      <c r="O7685" s="210">
        <f t="shared" si="1"/>
        <v>3</v>
      </c>
      <c r="P7685" s="211" t="str">
        <f>IFERROR(VLOOKUP(F7685,연간집계!D:E,2,FALSE),"")</f>
        <v>스탠다드 포토북 8*8 (하드/무광)</v>
      </c>
    </row>
    <row r="7686" spans="1:16" ht="15" customHeight="1">
      <c r="A7686" s="201">
        <v>46090.899386574078</v>
      </c>
      <c r="B7686" s="202">
        <v>46090</v>
      </c>
      <c r="C7686" s="203" t="s">
        <v>17004</v>
      </c>
      <c r="D7686" s="203" t="s">
        <v>11</v>
      </c>
      <c r="E7686" s="204" t="s">
        <v>17003</v>
      </c>
      <c r="F7686" s="49" t="s">
        <v>856</v>
      </c>
      <c r="G7686" s="203">
        <v>1</v>
      </c>
      <c r="H7686" s="203" t="s">
        <v>14044</v>
      </c>
      <c r="I7686" s="205" t="s">
        <v>1440</v>
      </c>
      <c r="J7686" s="208"/>
      <c r="K7686" s="203">
        <v>42</v>
      </c>
      <c r="L7686" s="207" t="s">
        <v>827</v>
      </c>
      <c r="M7686" s="208" t="s">
        <v>1493</v>
      </c>
      <c r="N7686" s="209">
        <f t="shared" si="0"/>
        <v>2026</v>
      </c>
      <c r="O7686" s="210">
        <f t="shared" si="1"/>
        <v>3</v>
      </c>
      <c r="P7686" s="211" t="str">
        <f>IFERROR(VLOOKUP(F7686,연간집계!D:E,2,FALSE),"")</f>
        <v>스탠다드 포토북 8*8 (하드/무광)</v>
      </c>
    </row>
    <row r="7687" spans="1:16" ht="15" customHeight="1">
      <c r="A7687" s="201">
        <v>46090.899398148147</v>
      </c>
      <c r="B7687" s="202">
        <v>46090</v>
      </c>
      <c r="C7687" s="203" t="s">
        <v>17005</v>
      </c>
      <c r="D7687" s="203" t="s">
        <v>11</v>
      </c>
      <c r="E7687" s="204" t="s">
        <v>17003</v>
      </c>
      <c r="F7687" s="49" t="s">
        <v>856</v>
      </c>
      <c r="G7687" s="203">
        <v>1</v>
      </c>
      <c r="H7687" s="203" t="s">
        <v>14044</v>
      </c>
      <c r="I7687" s="205" t="s">
        <v>1440</v>
      </c>
      <c r="J7687" s="208"/>
      <c r="K7687" s="203">
        <v>42</v>
      </c>
      <c r="L7687" s="207" t="s">
        <v>827</v>
      </c>
      <c r="M7687" s="208" t="s">
        <v>1493</v>
      </c>
      <c r="N7687" s="209">
        <f t="shared" si="0"/>
        <v>2026</v>
      </c>
      <c r="O7687" s="210">
        <f t="shared" si="1"/>
        <v>3</v>
      </c>
      <c r="P7687" s="211" t="str">
        <f>IFERROR(VLOOKUP(F7687,연간집계!D:E,2,FALSE),"")</f>
        <v>스탠다드 포토북 8*8 (하드/무광)</v>
      </c>
    </row>
    <row r="7688" spans="1:16" ht="15" customHeight="1">
      <c r="A7688" s="201">
        <v>46090.899409722224</v>
      </c>
      <c r="B7688" s="202">
        <v>46090</v>
      </c>
      <c r="C7688" s="203" t="s">
        <v>17006</v>
      </c>
      <c r="D7688" s="203" t="s">
        <v>11</v>
      </c>
      <c r="E7688" s="204" t="s">
        <v>17003</v>
      </c>
      <c r="F7688" s="49" t="s">
        <v>856</v>
      </c>
      <c r="G7688" s="203">
        <v>1</v>
      </c>
      <c r="H7688" s="203" t="s">
        <v>14044</v>
      </c>
      <c r="I7688" s="205" t="s">
        <v>1440</v>
      </c>
      <c r="J7688" s="208"/>
      <c r="K7688" s="203">
        <v>42</v>
      </c>
      <c r="L7688" s="207" t="s">
        <v>827</v>
      </c>
      <c r="M7688" s="208" t="s">
        <v>1493</v>
      </c>
      <c r="N7688" s="209">
        <f t="shared" si="0"/>
        <v>2026</v>
      </c>
      <c r="O7688" s="210">
        <f t="shared" si="1"/>
        <v>3</v>
      </c>
      <c r="P7688" s="211" t="str">
        <f>IFERROR(VLOOKUP(F7688,연간집계!D:E,2,FALSE),"")</f>
        <v>스탠다드 포토북 8*8 (하드/무광)</v>
      </c>
    </row>
    <row r="7689" spans="1:16" ht="15" customHeight="1">
      <c r="A7689" s="201">
        <v>46090.899421296293</v>
      </c>
      <c r="B7689" s="202">
        <v>46090</v>
      </c>
      <c r="C7689" s="203" t="s">
        <v>17007</v>
      </c>
      <c r="D7689" s="203" t="s">
        <v>11</v>
      </c>
      <c r="E7689" s="204" t="s">
        <v>17003</v>
      </c>
      <c r="F7689" s="49" t="s">
        <v>856</v>
      </c>
      <c r="G7689" s="203">
        <v>1</v>
      </c>
      <c r="H7689" s="203" t="s">
        <v>14044</v>
      </c>
      <c r="I7689" s="205" t="s">
        <v>1440</v>
      </c>
      <c r="J7689" s="208"/>
      <c r="K7689" s="203">
        <v>42</v>
      </c>
      <c r="L7689" s="207" t="s">
        <v>827</v>
      </c>
      <c r="M7689" s="208" t="s">
        <v>1493</v>
      </c>
      <c r="N7689" s="209">
        <f t="shared" si="0"/>
        <v>2026</v>
      </c>
      <c r="O7689" s="210">
        <f t="shared" si="1"/>
        <v>3</v>
      </c>
      <c r="P7689" s="211" t="str">
        <f>IFERROR(VLOOKUP(F7689,연간집계!D:E,2,FALSE),"")</f>
        <v>스탠다드 포토북 8*8 (하드/무광)</v>
      </c>
    </row>
    <row r="7690" spans="1:16" ht="15" customHeight="1">
      <c r="A7690" s="201">
        <v>46090.89943287037</v>
      </c>
      <c r="B7690" s="202">
        <v>46090</v>
      </c>
      <c r="C7690" s="203" t="s">
        <v>17008</v>
      </c>
      <c r="D7690" s="203" t="s">
        <v>11</v>
      </c>
      <c r="E7690" s="204" t="s">
        <v>17003</v>
      </c>
      <c r="F7690" s="49" t="s">
        <v>856</v>
      </c>
      <c r="G7690" s="203">
        <v>1</v>
      </c>
      <c r="H7690" s="203" t="s">
        <v>14044</v>
      </c>
      <c r="I7690" s="205" t="s">
        <v>1440</v>
      </c>
      <c r="J7690" s="208"/>
      <c r="K7690" s="203">
        <v>42</v>
      </c>
      <c r="L7690" s="207" t="s">
        <v>827</v>
      </c>
      <c r="M7690" s="208" t="s">
        <v>1493</v>
      </c>
      <c r="N7690" s="209">
        <f t="shared" si="0"/>
        <v>2026</v>
      </c>
      <c r="O7690" s="210">
        <f t="shared" si="1"/>
        <v>3</v>
      </c>
      <c r="P7690" s="211" t="str">
        <f>IFERROR(VLOOKUP(F7690,연간집계!D:E,2,FALSE),"")</f>
        <v>스탠다드 포토북 8*8 (하드/무광)</v>
      </c>
    </row>
    <row r="7691" spans="1:16" ht="15" customHeight="1">
      <c r="A7691" s="201">
        <v>46090.899444444447</v>
      </c>
      <c r="B7691" s="202">
        <v>46090</v>
      </c>
      <c r="C7691" s="203" t="s">
        <v>17009</v>
      </c>
      <c r="D7691" s="203" t="s">
        <v>11</v>
      </c>
      <c r="E7691" s="204" t="s">
        <v>17003</v>
      </c>
      <c r="F7691" s="49" t="s">
        <v>856</v>
      </c>
      <c r="G7691" s="203">
        <v>1</v>
      </c>
      <c r="H7691" s="203" t="s">
        <v>14044</v>
      </c>
      <c r="I7691" s="205" t="s">
        <v>1440</v>
      </c>
      <c r="J7691" s="208"/>
      <c r="K7691" s="203">
        <v>42</v>
      </c>
      <c r="L7691" s="207" t="s">
        <v>827</v>
      </c>
      <c r="M7691" s="208" t="s">
        <v>1493</v>
      </c>
      <c r="N7691" s="209">
        <f t="shared" si="0"/>
        <v>2026</v>
      </c>
      <c r="O7691" s="210">
        <f t="shared" si="1"/>
        <v>3</v>
      </c>
      <c r="P7691" s="211" t="str">
        <f>IFERROR(VLOOKUP(F7691,연간집계!D:E,2,FALSE),"")</f>
        <v>스탠다드 포토북 8*8 (하드/무광)</v>
      </c>
    </row>
    <row r="7692" spans="1:16" ht="15" customHeight="1">
      <c r="A7692" s="201">
        <v>46090.899456018517</v>
      </c>
      <c r="B7692" s="202">
        <v>46090</v>
      </c>
      <c r="C7692" s="203" t="s">
        <v>17010</v>
      </c>
      <c r="D7692" s="203" t="s">
        <v>11</v>
      </c>
      <c r="E7692" s="204" t="s">
        <v>17003</v>
      </c>
      <c r="F7692" s="49" t="s">
        <v>856</v>
      </c>
      <c r="G7692" s="203">
        <v>1</v>
      </c>
      <c r="H7692" s="203" t="s">
        <v>14044</v>
      </c>
      <c r="I7692" s="205" t="s">
        <v>1440</v>
      </c>
      <c r="J7692" s="208"/>
      <c r="K7692" s="203">
        <v>42</v>
      </c>
      <c r="L7692" s="207" t="s">
        <v>827</v>
      </c>
      <c r="M7692" s="208" t="s">
        <v>1493</v>
      </c>
      <c r="N7692" s="209">
        <f t="shared" si="0"/>
        <v>2026</v>
      </c>
      <c r="O7692" s="210">
        <f t="shared" si="1"/>
        <v>3</v>
      </c>
      <c r="P7692" s="211" t="str">
        <f>IFERROR(VLOOKUP(F7692,연간집계!D:E,2,FALSE),"")</f>
        <v>스탠다드 포토북 8*8 (하드/무광)</v>
      </c>
    </row>
    <row r="7693" spans="1:16" ht="15" customHeight="1">
      <c r="A7693" s="201">
        <v>46090.899467592593</v>
      </c>
      <c r="B7693" s="202">
        <v>46090</v>
      </c>
      <c r="C7693" s="203" t="s">
        <v>17011</v>
      </c>
      <c r="D7693" s="203" t="s">
        <v>11</v>
      </c>
      <c r="E7693" s="204" t="s">
        <v>17003</v>
      </c>
      <c r="F7693" s="49" t="s">
        <v>856</v>
      </c>
      <c r="G7693" s="203">
        <v>1</v>
      </c>
      <c r="H7693" s="203" t="s">
        <v>14044</v>
      </c>
      <c r="I7693" s="205" t="s">
        <v>1440</v>
      </c>
      <c r="J7693" s="208"/>
      <c r="K7693" s="203">
        <v>42</v>
      </c>
      <c r="L7693" s="207" t="s">
        <v>827</v>
      </c>
      <c r="M7693" s="208" t="s">
        <v>1493</v>
      </c>
      <c r="N7693" s="209">
        <f t="shared" si="0"/>
        <v>2026</v>
      </c>
      <c r="O7693" s="210">
        <f t="shared" si="1"/>
        <v>3</v>
      </c>
      <c r="P7693" s="211" t="str">
        <f>IFERROR(VLOOKUP(F7693,연간집계!D:E,2,FALSE),"")</f>
        <v>스탠다드 포토북 8*8 (하드/무광)</v>
      </c>
    </row>
    <row r="7694" spans="1:16" ht="15" customHeight="1">
      <c r="A7694" s="201">
        <v>46090.89947916667</v>
      </c>
      <c r="B7694" s="202">
        <v>46090</v>
      </c>
      <c r="C7694" s="203" t="s">
        <v>17012</v>
      </c>
      <c r="D7694" s="203" t="s">
        <v>11</v>
      </c>
      <c r="E7694" s="204" t="s">
        <v>17003</v>
      </c>
      <c r="F7694" s="49" t="s">
        <v>856</v>
      </c>
      <c r="G7694" s="203">
        <v>1</v>
      </c>
      <c r="H7694" s="203" t="s">
        <v>14044</v>
      </c>
      <c r="I7694" s="205" t="s">
        <v>1440</v>
      </c>
      <c r="J7694" s="208"/>
      <c r="K7694" s="203">
        <v>42</v>
      </c>
      <c r="L7694" s="207" t="s">
        <v>827</v>
      </c>
      <c r="M7694" s="208" t="s">
        <v>1493</v>
      </c>
      <c r="N7694" s="209">
        <f t="shared" si="0"/>
        <v>2026</v>
      </c>
      <c r="O7694" s="210">
        <f t="shared" si="1"/>
        <v>3</v>
      </c>
      <c r="P7694" s="211" t="str">
        <f>IFERROR(VLOOKUP(F7694,연간집계!D:E,2,FALSE),"")</f>
        <v>스탠다드 포토북 8*8 (하드/무광)</v>
      </c>
    </row>
    <row r="7695" spans="1:16" ht="15" customHeight="1">
      <c r="A7695" s="201">
        <v>46090.89949074074</v>
      </c>
      <c r="B7695" s="202">
        <v>46090</v>
      </c>
      <c r="C7695" s="203" t="s">
        <v>17013</v>
      </c>
      <c r="D7695" s="203" t="s">
        <v>11</v>
      </c>
      <c r="E7695" s="204" t="s">
        <v>17003</v>
      </c>
      <c r="F7695" s="49" t="s">
        <v>856</v>
      </c>
      <c r="G7695" s="203">
        <v>1</v>
      </c>
      <c r="H7695" s="203" t="s">
        <v>14044</v>
      </c>
      <c r="I7695" s="205" t="s">
        <v>1440</v>
      </c>
      <c r="J7695" s="208"/>
      <c r="K7695" s="203">
        <v>42</v>
      </c>
      <c r="L7695" s="207" t="s">
        <v>827</v>
      </c>
      <c r="M7695" s="208" t="s">
        <v>1493</v>
      </c>
      <c r="N7695" s="209">
        <f t="shared" si="0"/>
        <v>2026</v>
      </c>
      <c r="O7695" s="210">
        <f t="shared" si="1"/>
        <v>3</v>
      </c>
      <c r="P7695" s="211" t="str">
        <f>IFERROR(VLOOKUP(F7695,연간집계!D:E,2,FALSE),"")</f>
        <v>스탠다드 포토북 8*8 (하드/무광)</v>
      </c>
    </row>
    <row r="7696" spans="1:16" ht="15" customHeight="1">
      <c r="A7696" s="201">
        <v>46090.905416666668</v>
      </c>
      <c r="B7696" s="202">
        <v>46090</v>
      </c>
      <c r="C7696" s="203" t="s">
        <v>17014</v>
      </c>
      <c r="D7696" s="203" t="s">
        <v>11</v>
      </c>
      <c r="E7696" s="204" t="s">
        <v>17015</v>
      </c>
      <c r="F7696" s="49" t="s">
        <v>838</v>
      </c>
      <c r="G7696" s="203">
        <v>1</v>
      </c>
      <c r="H7696" s="203" t="s">
        <v>14044</v>
      </c>
      <c r="I7696" s="205" t="s">
        <v>1440</v>
      </c>
      <c r="J7696" s="208"/>
      <c r="K7696" s="203">
        <v>42</v>
      </c>
      <c r="L7696" s="207" t="s">
        <v>827</v>
      </c>
      <c r="M7696" s="208" t="s">
        <v>1493</v>
      </c>
      <c r="N7696" s="209">
        <f t="shared" si="0"/>
        <v>2026</v>
      </c>
      <c r="O7696" s="210">
        <f t="shared" si="1"/>
        <v>3</v>
      </c>
      <c r="P7696" s="211" t="str">
        <f>IFERROR(VLOOKUP(F7696,연간집계!D:E,2,FALSE),"")</f>
        <v>스탠다드 포토북 6*8 (하드/무광)</v>
      </c>
    </row>
    <row r="7697" spans="1:16" ht="15" customHeight="1">
      <c r="A7697" s="201">
        <v>46090.905428240738</v>
      </c>
      <c r="B7697" s="202">
        <v>46090</v>
      </c>
      <c r="C7697" s="203" t="s">
        <v>17016</v>
      </c>
      <c r="D7697" s="203" t="s">
        <v>11</v>
      </c>
      <c r="E7697" s="204" t="s">
        <v>17015</v>
      </c>
      <c r="F7697" s="49" t="s">
        <v>838</v>
      </c>
      <c r="G7697" s="203">
        <v>1</v>
      </c>
      <c r="H7697" s="203" t="s">
        <v>14044</v>
      </c>
      <c r="I7697" s="205" t="s">
        <v>1440</v>
      </c>
      <c r="J7697" s="208"/>
      <c r="K7697" s="203">
        <v>42</v>
      </c>
      <c r="L7697" s="207" t="s">
        <v>827</v>
      </c>
      <c r="M7697" s="208" t="s">
        <v>1493</v>
      </c>
      <c r="N7697" s="209">
        <f t="shared" si="0"/>
        <v>2026</v>
      </c>
      <c r="O7697" s="210">
        <f t="shared" si="1"/>
        <v>3</v>
      </c>
      <c r="P7697" s="211" t="str">
        <f>IFERROR(VLOOKUP(F7697,연간집계!D:E,2,FALSE),"")</f>
        <v>스탠다드 포토북 6*8 (하드/무광)</v>
      </c>
    </row>
    <row r="7698" spans="1:16" ht="15" customHeight="1">
      <c r="A7698" s="201">
        <v>46090.908391203702</v>
      </c>
      <c r="B7698" s="202">
        <v>46090</v>
      </c>
      <c r="C7698" s="203" t="s">
        <v>17017</v>
      </c>
      <c r="D7698" s="203" t="s">
        <v>11</v>
      </c>
      <c r="E7698" s="204" t="s">
        <v>17018</v>
      </c>
      <c r="F7698" s="49" t="s">
        <v>1240</v>
      </c>
      <c r="G7698" s="203">
        <v>1</v>
      </c>
      <c r="H7698" s="203" t="s">
        <v>3166</v>
      </c>
      <c r="I7698" s="205" t="s">
        <v>1440</v>
      </c>
      <c r="J7698" s="208"/>
      <c r="K7698" s="203">
        <v>48</v>
      </c>
      <c r="L7698" s="207" t="s">
        <v>828</v>
      </c>
      <c r="M7698" s="208" t="s">
        <v>1436</v>
      </c>
      <c r="N7698" s="209">
        <f t="shared" si="0"/>
        <v>2026</v>
      </c>
      <c r="O7698" s="210">
        <f t="shared" si="1"/>
        <v>3</v>
      </c>
      <c r="P7698" s="211" t="str">
        <f>IFERROR(VLOOKUP(F7698,연간집계!D:E,2,FALSE),"")</f>
        <v>모바일 포토북 197 (베이비)</v>
      </c>
    </row>
    <row r="7699" spans="1:16" ht="15" customHeight="1">
      <c r="A7699" s="201">
        <v>46091.008252314816</v>
      </c>
      <c r="B7699" s="202">
        <v>46091</v>
      </c>
      <c r="C7699" s="203" t="s">
        <v>17019</v>
      </c>
      <c r="D7699" s="203" t="s">
        <v>11</v>
      </c>
      <c r="E7699" s="204" t="s">
        <v>17020</v>
      </c>
      <c r="F7699" s="49" t="s">
        <v>1247</v>
      </c>
      <c r="G7699" s="203">
        <v>2</v>
      </c>
      <c r="H7699" s="203" t="s">
        <v>17021</v>
      </c>
      <c r="I7699" s="205" t="s">
        <v>1435</v>
      </c>
      <c r="J7699" s="208"/>
      <c r="K7699" s="203">
        <v>24</v>
      </c>
      <c r="L7699" s="207" t="s">
        <v>828</v>
      </c>
      <c r="M7699" s="208" t="s">
        <v>1436</v>
      </c>
      <c r="N7699" s="209">
        <f t="shared" si="0"/>
        <v>2026</v>
      </c>
      <c r="O7699" s="210">
        <f t="shared" si="1"/>
        <v>3</v>
      </c>
      <c r="P7699" s="211" t="str">
        <f>IFERROR(VLOOKUP(F7699,연간집계!D:E,2,FALSE),"")</f>
        <v>모바일 포토북 197 (여행)</v>
      </c>
    </row>
    <row r="7700" spans="1:16" ht="15" customHeight="1">
      <c r="A7700" s="201">
        <v>46091.416689814818</v>
      </c>
      <c r="B7700" s="202">
        <v>46091</v>
      </c>
      <c r="C7700" s="203" t="s">
        <v>17022</v>
      </c>
      <c r="D7700" s="203" t="s">
        <v>11</v>
      </c>
      <c r="E7700" s="204" t="s">
        <v>17023</v>
      </c>
      <c r="F7700" s="49" t="s">
        <v>1027</v>
      </c>
      <c r="G7700" s="203">
        <v>7</v>
      </c>
      <c r="H7700" s="203" t="s">
        <v>619</v>
      </c>
      <c r="I7700" s="205" t="s">
        <v>1455</v>
      </c>
      <c r="J7700" s="208" t="s">
        <v>1455</v>
      </c>
      <c r="K7700" s="203">
        <v>80</v>
      </c>
      <c r="L7700" s="207" t="s">
        <v>827</v>
      </c>
      <c r="M7700" s="208" t="s">
        <v>1436</v>
      </c>
      <c r="N7700" s="209">
        <f t="shared" si="0"/>
        <v>2026</v>
      </c>
      <c r="O7700" s="210">
        <f t="shared" si="1"/>
        <v>3</v>
      </c>
      <c r="P7700" s="211" t="str">
        <f>IFERROR(VLOOKUP(F7700,연간집계!D:E,2,FALSE),"")</f>
        <v>트래블북 198 (쿠션하드/78p)</v>
      </c>
    </row>
    <row r="7701" spans="1:16" ht="15" customHeight="1">
      <c r="A7701" s="201">
        <v>46091.437337962961</v>
      </c>
      <c r="B7701" s="202">
        <v>46091</v>
      </c>
      <c r="C7701" s="203" t="s">
        <v>17024</v>
      </c>
      <c r="D7701" s="203" t="s">
        <v>11</v>
      </c>
      <c r="E7701" s="204" t="s">
        <v>17025</v>
      </c>
      <c r="F7701" s="49" t="s">
        <v>838</v>
      </c>
      <c r="G7701" s="203">
        <v>1</v>
      </c>
      <c r="H7701" s="203" t="s">
        <v>11884</v>
      </c>
      <c r="I7701" s="205" t="s">
        <v>1707</v>
      </c>
      <c r="J7701" s="208"/>
      <c r="K7701" s="203">
        <v>50</v>
      </c>
      <c r="L7701" s="207" t="s">
        <v>827</v>
      </c>
      <c r="M7701" s="208" t="s">
        <v>1425</v>
      </c>
      <c r="N7701" s="209">
        <f t="shared" si="0"/>
        <v>2026</v>
      </c>
      <c r="O7701" s="210">
        <f t="shared" si="1"/>
        <v>3</v>
      </c>
      <c r="P7701" s="211" t="str">
        <f>IFERROR(VLOOKUP(F7701,연간집계!D:E,2,FALSE),"")</f>
        <v>스탠다드 포토북 6*8 (하드/무광)</v>
      </c>
    </row>
    <row r="7702" spans="1:16" ht="15" customHeight="1">
      <c r="A7702" s="201">
        <v>46091.437349537038</v>
      </c>
      <c r="B7702" s="202">
        <v>46091</v>
      </c>
      <c r="C7702" s="203" t="s">
        <v>17026</v>
      </c>
      <c r="D7702" s="203" t="s">
        <v>11</v>
      </c>
      <c r="E7702" s="204" t="s">
        <v>17025</v>
      </c>
      <c r="F7702" s="49" t="s">
        <v>838</v>
      </c>
      <c r="G7702" s="203">
        <v>1</v>
      </c>
      <c r="H7702" s="203" t="s">
        <v>11884</v>
      </c>
      <c r="I7702" s="205" t="s">
        <v>1707</v>
      </c>
      <c r="J7702" s="208"/>
      <c r="K7702" s="203">
        <v>50</v>
      </c>
      <c r="L7702" s="207" t="s">
        <v>827</v>
      </c>
      <c r="M7702" s="208" t="s">
        <v>1425</v>
      </c>
      <c r="N7702" s="209">
        <f t="shared" si="0"/>
        <v>2026</v>
      </c>
      <c r="O7702" s="210">
        <f t="shared" si="1"/>
        <v>3</v>
      </c>
      <c r="P7702" s="211" t="str">
        <f>IFERROR(VLOOKUP(F7702,연간집계!D:E,2,FALSE),"")</f>
        <v>스탠다드 포토북 6*8 (하드/무광)</v>
      </c>
    </row>
    <row r="7703" spans="1:16" ht="15" customHeight="1">
      <c r="A7703" s="201">
        <v>46091.437361111108</v>
      </c>
      <c r="B7703" s="202">
        <v>46091</v>
      </c>
      <c r="C7703" s="203" t="s">
        <v>17027</v>
      </c>
      <c r="D7703" s="203" t="s">
        <v>11</v>
      </c>
      <c r="E7703" s="204" t="s">
        <v>17025</v>
      </c>
      <c r="F7703" s="49" t="s">
        <v>838</v>
      </c>
      <c r="G7703" s="203">
        <v>1</v>
      </c>
      <c r="H7703" s="203" t="s">
        <v>11884</v>
      </c>
      <c r="I7703" s="205" t="s">
        <v>1707</v>
      </c>
      <c r="J7703" s="208"/>
      <c r="K7703" s="203">
        <v>50</v>
      </c>
      <c r="L7703" s="207" t="s">
        <v>827</v>
      </c>
      <c r="M7703" s="208" t="s">
        <v>1425</v>
      </c>
      <c r="N7703" s="209">
        <f t="shared" si="0"/>
        <v>2026</v>
      </c>
      <c r="O7703" s="210">
        <f t="shared" si="1"/>
        <v>3</v>
      </c>
      <c r="P7703" s="211" t="str">
        <f>IFERROR(VLOOKUP(F7703,연간집계!D:E,2,FALSE),"")</f>
        <v>스탠다드 포토북 6*8 (하드/무광)</v>
      </c>
    </row>
    <row r="7704" spans="1:16" ht="15" customHeight="1">
      <c r="A7704" s="201">
        <v>46091.437372685185</v>
      </c>
      <c r="B7704" s="202">
        <v>46091</v>
      </c>
      <c r="C7704" s="203" t="s">
        <v>17028</v>
      </c>
      <c r="D7704" s="203" t="s">
        <v>11</v>
      </c>
      <c r="E7704" s="204" t="s">
        <v>17025</v>
      </c>
      <c r="F7704" s="49" t="s">
        <v>838</v>
      </c>
      <c r="G7704" s="203">
        <v>1</v>
      </c>
      <c r="H7704" s="203" t="s">
        <v>11884</v>
      </c>
      <c r="I7704" s="205" t="s">
        <v>1707</v>
      </c>
      <c r="J7704" s="208"/>
      <c r="K7704" s="203">
        <v>50</v>
      </c>
      <c r="L7704" s="207" t="s">
        <v>827</v>
      </c>
      <c r="M7704" s="208" t="s">
        <v>1425</v>
      </c>
      <c r="N7704" s="209">
        <f t="shared" si="0"/>
        <v>2026</v>
      </c>
      <c r="O7704" s="210">
        <f t="shared" si="1"/>
        <v>3</v>
      </c>
      <c r="P7704" s="211" t="str">
        <f>IFERROR(VLOOKUP(F7704,연간집계!D:E,2,FALSE),"")</f>
        <v>스탠다드 포토북 6*8 (하드/무광)</v>
      </c>
    </row>
    <row r="7705" spans="1:16" ht="15" customHeight="1">
      <c r="A7705" s="201">
        <v>46091.437384259261</v>
      </c>
      <c r="B7705" s="202">
        <v>46091</v>
      </c>
      <c r="C7705" s="203" t="s">
        <v>17029</v>
      </c>
      <c r="D7705" s="203" t="s">
        <v>11</v>
      </c>
      <c r="E7705" s="204" t="s">
        <v>17030</v>
      </c>
      <c r="F7705" s="49" t="s">
        <v>1027</v>
      </c>
      <c r="G7705" s="203">
        <v>1</v>
      </c>
      <c r="H7705" s="203" t="s">
        <v>6340</v>
      </c>
      <c r="I7705" s="205" t="s">
        <v>1736</v>
      </c>
      <c r="J7705" s="208" t="s">
        <v>1736</v>
      </c>
      <c r="K7705" s="203">
        <v>80</v>
      </c>
      <c r="L7705" s="207" t="s">
        <v>827</v>
      </c>
      <c r="M7705" s="208" t="s">
        <v>1436</v>
      </c>
      <c r="N7705" s="209">
        <f t="shared" si="0"/>
        <v>2026</v>
      </c>
      <c r="O7705" s="210">
        <f t="shared" si="1"/>
        <v>3</v>
      </c>
      <c r="P7705" s="211" t="str">
        <f>IFERROR(VLOOKUP(F7705,연간집계!D:E,2,FALSE),"")</f>
        <v>트래블북 198 (쿠션하드/78p)</v>
      </c>
    </row>
    <row r="7706" spans="1:16" ht="15" customHeight="1">
      <c r="A7706" s="201">
        <v>46091.437395833331</v>
      </c>
      <c r="B7706" s="202">
        <v>46091</v>
      </c>
      <c r="C7706" s="203" t="s">
        <v>17031</v>
      </c>
      <c r="D7706" s="203" t="s">
        <v>11</v>
      </c>
      <c r="E7706" s="204" t="s">
        <v>17030</v>
      </c>
      <c r="F7706" s="49" t="s">
        <v>1027</v>
      </c>
      <c r="G7706" s="203">
        <v>1</v>
      </c>
      <c r="H7706" s="203" t="s">
        <v>6340</v>
      </c>
      <c r="I7706" s="205" t="s">
        <v>1736</v>
      </c>
      <c r="J7706" s="208" t="s">
        <v>1736</v>
      </c>
      <c r="K7706" s="203">
        <v>80</v>
      </c>
      <c r="L7706" s="207" t="s">
        <v>827</v>
      </c>
      <c r="M7706" s="208" t="s">
        <v>1436</v>
      </c>
      <c r="N7706" s="209">
        <f t="shared" si="0"/>
        <v>2026</v>
      </c>
      <c r="O7706" s="210">
        <f t="shared" si="1"/>
        <v>3</v>
      </c>
      <c r="P7706" s="211" t="str">
        <f>IFERROR(VLOOKUP(F7706,연간집계!D:E,2,FALSE),"")</f>
        <v>트래블북 198 (쿠션하드/78p)</v>
      </c>
    </row>
    <row r="7707" spans="1:16" ht="15" customHeight="1">
      <c r="A7707" s="201">
        <v>46091.484537037039</v>
      </c>
      <c r="B7707" s="202">
        <v>46091</v>
      </c>
      <c r="C7707" s="203" t="s">
        <v>17032</v>
      </c>
      <c r="D7707" s="203" t="s">
        <v>11</v>
      </c>
      <c r="E7707" s="204" t="s">
        <v>17033</v>
      </c>
      <c r="F7707" s="49" t="s">
        <v>974</v>
      </c>
      <c r="G7707" s="203">
        <v>1</v>
      </c>
      <c r="H7707" s="203" t="s">
        <v>17034</v>
      </c>
      <c r="I7707" s="205" t="s">
        <v>5809</v>
      </c>
      <c r="J7707" s="208" t="s">
        <v>16022</v>
      </c>
      <c r="K7707" s="203">
        <v>48</v>
      </c>
      <c r="L7707" s="207" t="s">
        <v>827</v>
      </c>
      <c r="M7707" s="208" t="s">
        <v>1436</v>
      </c>
      <c r="N7707" s="209">
        <f t="shared" si="0"/>
        <v>2026</v>
      </c>
      <c r="O7707" s="210">
        <f t="shared" si="1"/>
        <v>3</v>
      </c>
      <c r="P7707" s="211" t="str">
        <f>IFERROR(VLOOKUP(F7707,연간집계!D:E,2,FALSE),"")</f>
        <v>시티북 198 (쿠션하드/46p)</v>
      </c>
    </row>
    <row r="7708" spans="1:16" ht="15" customHeight="1">
      <c r="A7708" s="201">
        <v>46091.502175925925</v>
      </c>
      <c r="B7708" s="202">
        <v>46091</v>
      </c>
      <c r="C7708" s="203" t="s">
        <v>17035</v>
      </c>
      <c r="D7708" s="203" t="s">
        <v>11</v>
      </c>
      <c r="E7708" s="204" t="s">
        <v>17036</v>
      </c>
      <c r="F7708" s="49" t="s">
        <v>838</v>
      </c>
      <c r="G7708" s="203">
        <v>1</v>
      </c>
      <c r="H7708" s="203" t="s">
        <v>4521</v>
      </c>
      <c r="I7708" s="205" t="s">
        <v>2094</v>
      </c>
      <c r="J7708" s="208"/>
      <c r="K7708" s="203">
        <v>24</v>
      </c>
      <c r="L7708" s="207" t="s">
        <v>827</v>
      </c>
      <c r="M7708" s="208" t="s">
        <v>1436</v>
      </c>
      <c r="N7708" s="209">
        <f t="shared" si="0"/>
        <v>2026</v>
      </c>
      <c r="O7708" s="210">
        <f t="shared" si="1"/>
        <v>3</v>
      </c>
      <c r="P7708" s="211" t="str">
        <f>IFERROR(VLOOKUP(F7708,연간집계!D:E,2,FALSE),"")</f>
        <v>스탠다드 포토북 6*8 (하드/무광)</v>
      </c>
    </row>
    <row r="7709" spans="1:16" ht="15" customHeight="1">
      <c r="A7709" s="201">
        <v>46091.516875000001</v>
      </c>
      <c r="B7709" s="202">
        <v>46091</v>
      </c>
      <c r="C7709" s="203" t="s">
        <v>17037</v>
      </c>
      <c r="D7709" s="203" t="s">
        <v>11</v>
      </c>
      <c r="E7709" s="204" t="s">
        <v>17038</v>
      </c>
      <c r="F7709" s="49" t="s">
        <v>838</v>
      </c>
      <c r="G7709" s="203">
        <v>1</v>
      </c>
      <c r="H7709" s="203" t="s">
        <v>11884</v>
      </c>
      <c r="I7709" s="205" t="s">
        <v>1707</v>
      </c>
      <c r="J7709" s="208"/>
      <c r="K7709" s="203">
        <v>50</v>
      </c>
      <c r="L7709" s="207" t="s">
        <v>827</v>
      </c>
      <c r="M7709" s="208" t="s">
        <v>1425</v>
      </c>
      <c r="N7709" s="209">
        <f t="shared" si="0"/>
        <v>2026</v>
      </c>
      <c r="O7709" s="210">
        <f t="shared" si="1"/>
        <v>3</v>
      </c>
      <c r="P7709" s="211" t="str">
        <f>IFERROR(VLOOKUP(F7709,연간집계!D:E,2,FALSE),"")</f>
        <v>스탠다드 포토북 6*8 (하드/무광)</v>
      </c>
    </row>
    <row r="7710" spans="1:16" ht="15" customHeight="1">
      <c r="A7710" s="201">
        <v>46091.516898148147</v>
      </c>
      <c r="B7710" s="202">
        <v>46091</v>
      </c>
      <c r="C7710" s="203" t="s">
        <v>17039</v>
      </c>
      <c r="D7710" s="203" t="s">
        <v>11</v>
      </c>
      <c r="E7710" s="204" t="s">
        <v>17038</v>
      </c>
      <c r="F7710" s="49" t="s">
        <v>838</v>
      </c>
      <c r="G7710" s="203">
        <v>1</v>
      </c>
      <c r="H7710" s="203" t="s">
        <v>11884</v>
      </c>
      <c r="I7710" s="205" t="s">
        <v>1707</v>
      </c>
      <c r="J7710" s="208"/>
      <c r="K7710" s="203">
        <v>50</v>
      </c>
      <c r="L7710" s="207" t="s">
        <v>827</v>
      </c>
      <c r="M7710" s="208" t="s">
        <v>1425</v>
      </c>
      <c r="N7710" s="209">
        <f t="shared" si="0"/>
        <v>2026</v>
      </c>
      <c r="O7710" s="210">
        <f t="shared" si="1"/>
        <v>3</v>
      </c>
      <c r="P7710" s="211" t="str">
        <f>IFERROR(VLOOKUP(F7710,연간집계!D:E,2,FALSE),"")</f>
        <v>스탠다드 포토북 6*8 (하드/무광)</v>
      </c>
    </row>
    <row r="7711" spans="1:16" ht="15" customHeight="1">
      <c r="A7711" s="201">
        <v>46091.516909722224</v>
      </c>
      <c r="B7711" s="202">
        <v>46091</v>
      </c>
      <c r="C7711" s="203" t="s">
        <v>17040</v>
      </c>
      <c r="D7711" s="203" t="s">
        <v>11</v>
      </c>
      <c r="E7711" s="204" t="s">
        <v>17038</v>
      </c>
      <c r="F7711" s="49" t="s">
        <v>838</v>
      </c>
      <c r="G7711" s="203">
        <v>1</v>
      </c>
      <c r="H7711" s="203" t="s">
        <v>11884</v>
      </c>
      <c r="I7711" s="205" t="s">
        <v>1707</v>
      </c>
      <c r="J7711" s="208"/>
      <c r="K7711" s="203">
        <v>50</v>
      </c>
      <c r="L7711" s="207" t="s">
        <v>827</v>
      </c>
      <c r="M7711" s="208" t="s">
        <v>1425</v>
      </c>
      <c r="N7711" s="209">
        <f t="shared" si="0"/>
        <v>2026</v>
      </c>
      <c r="O7711" s="210">
        <f t="shared" si="1"/>
        <v>3</v>
      </c>
      <c r="P7711" s="211" t="str">
        <f>IFERROR(VLOOKUP(F7711,연간집계!D:E,2,FALSE),"")</f>
        <v>스탠다드 포토북 6*8 (하드/무광)</v>
      </c>
    </row>
    <row r="7712" spans="1:16" ht="15" customHeight="1">
      <c r="A7712" s="201">
        <v>46091.516921296294</v>
      </c>
      <c r="B7712" s="202">
        <v>46091</v>
      </c>
      <c r="C7712" s="203" t="s">
        <v>17041</v>
      </c>
      <c r="D7712" s="203" t="s">
        <v>11</v>
      </c>
      <c r="E7712" s="204" t="s">
        <v>17038</v>
      </c>
      <c r="F7712" s="49" t="s">
        <v>838</v>
      </c>
      <c r="G7712" s="203">
        <v>1</v>
      </c>
      <c r="H7712" s="203" t="s">
        <v>11884</v>
      </c>
      <c r="I7712" s="205" t="s">
        <v>1707</v>
      </c>
      <c r="J7712" s="208"/>
      <c r="K7712" s="203">
        <v>50</v>
      </c>
      <c r="L7712" s="207" t="s">
        <v>827</v>
      </c>
      <c r="M7712" s="208" t="s">
        <v>1425</v>
      </c>
      <c r="N7712" s="209">
        <f t="shared" si="0"/>
        <v>2026</v>
      </c>
      <c r="O7712" s="210">
        <f t="shared" si="1"/>
        <v>3</v>
      </c>
      <c r="P7712" s="211" t="str">
        <f>IFERROR(VLOOKUP(F7712,연간집계!D:E,2,FALSE),"")</f>
        <v>스탠다드 포토북 6*8 (하드/무광)</v>
      </c>
    </row>
    <row r="7713" spans="1:16" ht="15" customHeight="1">
      <c r="A7713" s="201">
        <v>46091.534861111111</v>
      </c>
      <c r="B7713" s="202">
        <v>46091</v>
      </c>
      <c r="C7713" s="203" t="s">
        <v>17042</v>
      </c>
      <c r="D7713" s="203" t="s">
        <v>11</v>
      </c>
      <c r="E7713" s="204" t="s">
        <v>17043</v>
      </c>
      <c r="F7713" s="49" t="s">
        <v>865</v>
      </c>
      <c r="G7713" s="203">
        <v>1</v>
      </c>
      <c r="H7713" s="203" t="s">
        <v>4317</v>
      </c>
      <c r="I7713" s="205" t="s">
        <v>1440</v>
      </c>
      <c r="J7713" s="208"/>
      <c r="K7713" s="203">
        <v>78</v>
      </c>
      <c r="L7713" s="207" t="s">
        <v>827</v>
      </c>
      <c r="M7713" s="208" t="s">
        <v>1471</v>
      </c>
      <c r="N7713" s="209">
        <f t="shared" si="0"/>
        <v>2026</v>
      </c>
      <c r="O7713" s="210">
        <f t="shared" si="1"/>
        <v>3</v>
      </c>
      <c r="P7713" s="211" t="str">
        <f>IFERROR(VLOOKUP(F7713,연간집계!D:E,2,FALSE),"")</f>
        <v>스탠다드 포토북 8*6 (하드/무광)</v>
      </c>
    </row>
    <row r="7714" spans="1:16" ht="15" customHeight="1">
      <c r="A7714" s="201">
        <v>46091.608761574076</v>
      </c>
      <c r="B7714" s="202">
        <v>46091</v>
      </c>
      <c r="C7714" s="203" t="s">
        <v>17044</v>
      </c>
      <c r="D7714" s="203" t="s">
        <v>11</v>
      </c>
      <c r="E7714" s="204" t="s">
        <v>17045</v>
      </c>
      <c r="F7714" s="49" t="s">
        <v>858</v>
      </c>
      <c r="G7714" s="203">
        <v>1</v>
      </c>
      <c r="H7714" s="203" t="s">
        <v>17046</v>
      </c>
      <c r="I7714" s="205" t="s">
        <v>10658</v>
      </c>
      <c r="J7714" s="208"/>
      <c r="K7714" s="203">
        <v>26</v>
      </c>
      <c r="L7714" s="207" t="s">
        <v>827</v>
      </c>
      <c r="M7714" s="208" t="s">
        <v>2261</v>
      </c>
      <c r="N7714" s="209">
        <f t="shared" si="0"/>
        <v>2026</v>
      </c>
      <c r="O7714" s="210">
        <f t="shared" si="1"/>
        <v>3</v>
      </c>
      <c r="P7714" s="211" t="str">
        <f>IFERROR(VLOOKUP(F7714,연간집계!D:E,2,FALSE),"")</f>
        <v>스탠다드 포토북 8*8 (하드/유광)</v>
      </c>
    </row>
    <row r="7715" spans="1:16" ht="15" customHeight="1">
      <c r="A7715" s="201">
        <v>46091.644097222219</v>
      </c>
      <c r="B7715" s="202">
        <v>46091</v>
      </c>
      <c r="C7715" s="203" t="s">
        <v>17047</v>
      </c>
      <c r="D7715" s="203" t="s">
        <v>11</v>
      </c>
      <c r="E7715" s="204" t="s">
        <v>17048</v>
      </c>
      <c r="F7715" s="49" t="s">
        <v>1324</v>
      </c>
      <c r="G7715" s="203">
        <v>1</v>
      </c>
      <c r="H7715" s="203" t="s">
        <v>17049</v>
      </c>
      <c r="I7715" s="205" t="s">
        <v>3468</v>
      </c>
      <c r="J7715" s="208"/>
      <c r="K7715" s="203">
        <v>1</v>
      </c>
      <c r="L7715" s="207" t="s">
        <v>827</v>
      </c>
      <c r="M7715" s="208" t="s">
        <v>1471</v>
      </c>
      <c r="N7715" s="209">
        <f t="shared" si="0"/>
        <v>2026</v>
      </c>
      <c r="O7715" s="210">
        <f t="shared" si="1"/>
        <v>3</v>
      </c>
      <c r="P7715" s="211" t="str">
        <f>IFERROR(VLOOKUP(F7715,연간집계!D:E,2,FALSE),"")</f>
        <v>감성액자 198</v>
      </c>
    </row>
    <row r="7716" spans="1:16" ht="15" customHeight="1">
      <c r="A7716" s="201">
        <v>46091.644108796296</v>
      </c>
      <c r="B7716" s="202">
        <v>46091</v>
      </c>
      <c r="C7716" s="203" t="s">
        <v>17050</v>
      </c>
      <c r="D7716" s="203" t="s">
        <v>11</v>
      </c>
      <c r="E7716" s="204" t="s">
        <v>17048</v>
      </c>
      <c r="F7716" s="49" t="s">
        <v>1324</v>
      </c>
      <c r="G7716" s="203">
        <v>1</v>
      </c>
      <c r="H7716" s="203" t="s">
        <v>17049</v>
      </c>
      <c r="I7716" s="205" t="s">
        <v>3468</v>
      </c>
      <c r="J7716" s="208"/>
      <c r="K7716" s="203">
        <v>1</v>
      </c>
      <c r="L7716" s="207" t="s">
        <v>827</v>
      </c>
      <c r="M7716" s="208" t="s">
        <v>1541</v>
      </c>
      <c r="N7716" s="209">
        <f t="shared" si="0"/>
        <v>2026</v>
      </c>
      <c r="O7716" s="210">
        <f t="shared" si="1"/>
        <v>3</v>
      </c>
      <c r="P7716" s="211" t="str">
        <f>IFERROR(VLOOKUP(F7716,연간집계!D:E,2,FALSE),"")</f>
        <v>감성액자 198</v>
      </c>
    </row>
    <row r="7717" spans="1:16" ht="15" customHeight="1">
      <c r="A7717" s="201">
        <v>46091.644120370373</v>
      </c>
      <c r="B7717" s="202">
        <v>46091</v>
      </c>
      <c r="C7717" s="203" t="s">
        <v>17051</v>
      </c>
      <c r="D7717" s="203" t="s">
        <v>11</v>
      </c>
      <c r="E7717" s="204" t="s">
        <v>17048</v>
      </c>
      <c r="F7717" s="49" t="s">
        <v>1331</v>
      </c>
      <c r="G7717" s="203">
        <v>1</v>
      </c>
      <c r="H7717" s="203" t="s">
        <v>17049</v>
      </c>
      <c r="I7717" s="205" t="s">
        <v>1440</v>
      </c>
      <c r="J7717" s="205" t="s">
        <v>15256</v>
      </c>
      <c r="K7717" s="203">
        <v>1</v>
      </c>
      <c r="L7717" s="207" t="s">
        <v>827</v>
      </c>
      <c r="M7717" s="208" t="s">
        <v>1541</v>
      </c>
      <c r="N7717" s="209">
        <f t="shared" si="0"/>
        <v>2026</v>
      </c>
      <c r="O7717" s="210">
        <f t="shared" si="1"/>
        <v>3</v>
      </c>
      <c r="P7717" s="211" t="str">
        <f>IFERROR(VLOOKUP(F7717,연간집계!D:E,2,FALSE),"")</f>
        <v>아크릴액자 A2 (가로)</v>
      </c>
    </row>
    <row r="7718" spans="1:16" ht="15" customHeight="1">
      <c r="A7718" s="201">
        <v>46091.653217592589</v>
      </c>
      <c r="B7718" s="202">
        <v>46091</v>
      </c>
      <c r="C7718" s="203" t="s">
        <v>17052</v>
      </c>
      <c r="D7718" s="203" t="s">
        <v>11</v>
      </c>
      <c r="E7718" s="204" t="s">
        <v>17053</v>
      </c>
      <c r="F7718" s="49" t="s">
        <v>924</v>
      </c>
      <c r="G7718" s="203">
        <v>1</v>
      </c>
      <c r="H7718" s="203" t="s">
        <v>1522</v>
      </c>
      <c r="I7718" s="205" t="s">
        <v>6143</v>
      </c>
      <c r="J7718" s="208"/>
      <c r="K7718" s="203">
        <v>16</v>
      </c>
      <c r="L7718" s="207" t="s">
        <v>827</v>
      </c>
      <c r="M7718" s="208" t="s">
        <v>1449</v>
      </c>
      <c r="N7718" s="209">
        <f t="shared" si="0"/>
        <v>2026</v>
      </c>
      <c r="O7718" s="210">
        <f t="shared" si="1"/>
        <v>3</v>
      </c>
      <c r="P7718" s="211" t="str">
        <f>IFERROR(VLOOKUP(F7718,연간집계!D:E,2,FALSE),"")</f>
        <v>베이비진 210 (14p)</v>
      </c>
    </row>
    <row r="7719" spans="1:16" ht="15" customHeight="1">
      <c r="A7719" s="201">
        <v>46091.653229166666</v>
      </c>
      <c r="B7719" s="202">
        <v>46091</v>
      </c>
      <c r="C7719" s="203" t="s">
        <v>17054</v>
      </c>
      <c r="D7719" s="203" t="s">
        <v>11</v>
      </c>
      <c r="E7719" s="204" t="s">
        <v>17053</v>
      </c>
      <c r="F7719" s="49" t="s">
        <v>924</v>
      </c>
      <c r="G7719" s="203">
        <v>1</v>
      </c>
      <c r="H7719" s="203" t="s">
        <v>1522</v>
      </c>
      <c r="I7719" s="205" t="s">
        <v>6143</v>
      </c>
      <c r="J7719" s="208"/>
      <c r="K7719" s="203">
        <v>16</v>
      </c>
      <c r="L7719" s="207" t="s">
        <v>827</v>
      </c>
      <c r="M7719" s="208" t="s">
        <v>1449</v>
      </c>
      <c r="N7719" s="209">
        <f t="shared" si="0"/>
        <v>2026</v>
      </c>
      <c r="O7719" s="210">
        <f t="shared" si="1"/>
        <v>3</v>
      </c>
      <c r="P7719" s="211" t="str">
        <f>IFERROR(VLOOKUP(F7719,연간집계!D:E,2,FALSE),"")</f>
        <v>베이비진 210 (14p)</v>
      </c>
    </row>
    <row r="7720" spans="1:16" ht="15" customHeight="1">
      <c r="A7720" s="201">
        <v>46091.653240740743</v>
      </c>
      <c r="B7720" s="202">
        <v>46091</v>
      </c>
      <c r="C7720" s="203" t="s">
        <v>17055</v>
      </c>
      <c r="D7720" s="203" t="s">
        <v>11</v>
      </c>
      <c r="E7720" s="204" t="s">
        <v>17053</v>
      </c>
      <c r="F7720" s="49" t="s">
        <v>924</v>
      </c>
      <c r="G7720" s="203">
        <v>1</v>
      </c>
      <c r="H7720" s="203" t="s">
        <v>1522</v>
      </c>
      <c r="I7720" s="205" t="s">
        <v>6143</v>
      </c>
      <c r="J7720" s="208"/>
      <c r="K7720" s="203">
        <v>16</v>
      </c>
      <c r="L7720" s="207" t="s">
        <v>827</v>
      </c>
      <c r="M7720" s="208" t="s">
        <v>1449</v>
      </c>
      <c r="N7720" s="209">
        <f t="shared" si="0"/>
        <v>2026</v>
      </c>
      <c r="O7720" s="210">
        <f t="shared" si="1"/>
        <v>3</v>
      </c>
      <c r="P7720" s="211" t="str">
        <f>IFERROR(VLOOKUP(F7720,연간집계!D:E,2,FALSE),"")</f>
        <v>베이비진 210 (14p)</v>
      </c>
    </row>
    <row r="7721" spans="1:16" ht="15" customHeight="1">
      <c r="A7721" s="201">
        <v>46091.653252314813</v>
      </c>
      <c r="B7721" s="202">
        <v>46091</v>
      </c>
      <c r="C7721" s="203" t="s">
        <v>17056</v>
      </c>
      <c r="D7721" s="203" t="s">
        <v>11</v>
      </c>
      <c r="E7721" s="204" t="s">
        <v>17053</v>
      </c>
      <c r="F7721" s="49" t="s">
        <v>924</v>
      </c>
      <c r="G7721" s="203">
        <v>1</v>
      </c>
      <c r="H7721" s="203" t="s">
        <v>1522</v>
      </c>
      <c r="I7721" s="205" t="s">
        <v>6143</v>
      </c>
      <c r="J7721" s="208"/>
      <c r="K7721" s="203">
        <v>16</v>
      </c>
      <c r="L7721" s="207" t="s">
        <v>827</v>
      </c>
      <c r="M7721" s="208" t="s">
        <v>1449</v>
      </c>
      <c r="N7721" s="209">
        <f t="shared" si="0"/>
        <v>2026</v>
      </c>
      <c r="O7721" s="210">
        <f t="shared" si="1"/>
        <v>3</v>
      </c>
      <c r="P7721" s="211" t="str">
        <f>IFERROR(VLOOKUP(F7721,연간집계!D:E,2,FALSE),"")</f>
        <v>베이비진 210 (14p)</v>
      </c>
    </row>
    <row r="7722" spans="1:16" ht="15" customHeight="1">
      <c r="A7722" s="201">
        <v>46091.653263888889</v>
      </c>
      <c r="B7722" s="202">
        <v>46091</v>
      </c>
      <c r="C7722" s="203" t="s">
        <v>17057</v>
      </c>
      <c r="D7722" s="203" t="s">
        <v>11</v>
      </c>
      <c r="E7722" s="204" t="s">
        <v>17053</v>
      </c>
      <c r="F7722" s="49" t="s">
        <v>924</v>
      </c>
      <c r="G7722" s="203">
        <v>1</v>
      </c>
      <c r="H7722" s="203" t="s">
        <v>1522</v>
      </c>
      <c r="I7722" s="205" t="s">
        <v>6143</v>
      </c>
      <c r="J7722" s="208"/>
      <c r="K7722" s="203">
        <v>16</v>
      </c>
      <c r="L7722" s="207" t="s">
        <v>827</v>
      </c>
      <c r="M7722" s="208" t="s">
        <v>1449</v>
      </c>
      <c r="N7722" s="209">
        <f t="shared" si="0"/>
        <v>2026</v>
      </c>
      <c r="O7722" s="210">
        <f t="shared" si="1"/>
        <v>3</v>
      </c>
      <c r="P7722" s="211" t="str">
        <f>IFERROR(VLOOKUP(F7722,연간집계!D:E,2,FALSE),"")</f>
        <v>베이비진 210 (14p)</v>
      </c>
    </row>
    <row r="7723" spans="1:16" ht="15" customHeight="1">
      <c r="A7723" s="201">
        <v>46091.671238425923</v>
      </c>
      <c r="B7723" s="202">
        <v>46091</v>
      </c>
      <c r="C7723" s="203" t="s">
        <v>17058</v>
      </c>
      <c r="D7723" s="203" t="s">
        <v>11</v>
      </c>
      <c r="E7723" s="204" t="s">
        <v>17059</v>
      </c>
      <c r="F7723" s="49" t="s">
        <v>1053</v>
      </c>
      <c r="G7723" s="203">
        <v>1</v>
      </c>
      <c r="H7723" s="203" t="s">
        <v>17060</v>
      </c>
      <c r="I7723" s="205" t="s">
        <v>1440</v>
      </c>
      <c r="J7723" s="208"/>
      <c r="K7723" s="203">
        <v>68</v>
      </c>
      <c r="L7723" s="207" t="s">
        <v>827</v>
      </c>
      <c r="M7723" s="208" t="s">
        <v>1514</v>
      </c>
      <c r="N7723" s="209">
        <f t="shared" si="0"/>
        <v>2026</v>
      </c>
      <c r="O7723" s="210">
        <f t="shared" si="1"/>
        <v>3</v>
      </c>
      <c r="P7723" s="211" t="str">
        <f>IFERROR(VLOOKUP(F7723,연간집계!D:E,2,FALSE),"")</f>
        <v>프리북A4 (소프트)</v>
      </c>
    </row>
    <row r="7724" spans="1:16" ht="15" customHeight="1">
      <c r="A7724" s="201">
        <v>46091.671261574076</v>
      </c>
      <c r="B7724" s="202">
        <v>46091</v>
      </c>
      <c r="C7724" s="203" t="s">
        <v>17061</v>
      </c>
      <c r="D7724" s="203" t="s">
        <v>11</v>
      </c>
      <c r="E7724" s="204" t="s">
        <v>17062</v>
      </c>
      <c r="F7724" s="49" t="s">
        <v>838</v>
      </c>
      <c r="G7724" s="203">
        <v>1</v>
      </c>
      <c r="H7724" s="203" t="s">
        <v>11884</v>
      </c>
      <c r="I7724" s="205" t="s">
        <v>1707</v>
      </c>
      <c r="J7724" s="208"/>
      <c r="K7724" s="203">
        <v>52</v>
      </c>
      <c r="L7724" s="207" t="s">
        <v>827</v>
      </c>
      <c r="M7724" s="208" t="s">
        <v>1425</v>
      </c>
      <c r="N7724" s="209">
        <f t="shared" si="0"/>
        <v>2026</v>
      </c>
      <c r="O7724" s="210">
        <f t="shared" si="1"/>
        <v>3</v>
      </c>
      <c r="P7724" s="211" t="str">
        <f>IFERROR(VLOOKUP(F7724,연간집계!D:E,2,FALSE),"")</f>
        <v>스탠다드 포토북 6*8 (하드/무광)</v>
      </c>
    </row>
    <row r="7725" spans="1:16" ht="15" customHeight="1">
      <c r="A7725" s="201">
        <v>46091.671273148146</v>
      </c>
      <c r="B7725" s="202">
        <v>46091</v>
      </c>
      <c r="C7725" s="203" t="s">
        <v>17063</v>
      </c>
      <c r="D7725" s="203" t="s">
        <v>11</v>
      </c>
      <c r="E7725" s="204" t="s">
        <v>17062</v>
      </c>
      <c r="F7725" s="49" t="s">
        <v>838</v>
      </c>
      <c r="G7725" s="203">
        <v>1</v>
      </c>
      <c r="H7725" s="203" t="s">
        <v>11884</v>
      </c>
      <c r="I7725" s="205" t="s">
        <v>1707</v>
      </c>
      <c r="J7725" s="208"/>
      <c r="K7725" s="203">
        <v>50</v>
      </c>
      <c r="L7725" s="207" t="s">
        <v>827</v>
      </c>
      <c r="M7725" s="208" t="s">
        <v>1425</v>
      </c>
      <c r="N7725" s="209">
        <f t="shared" si="0"/>
        <v>2026</v>
      </c>
      <c r="O7725" s="210">
        <f t="shared" si="1"/>
        <v>3</v>
      </c>
      <c r="P7725" s="211" t="str">
        <f>IFERROR(VLOOKUP(F7725,연간집계!D:E,2,FALSE),"")</f>
        <v>스탠다드 포토북 6*8 (하드/무광)</v>
      </c>
    </row>
    <row r="7726" spans="1:16" ht="15" customHeight="1">
      <c r="A7726" s="201">
        <v>46091.671284722222</v>
      </c>
      <c r="B7726" s="202">
        <v>46091</v>
      </c>
      <c r="C7726" s="203" t="s">
        <v>17064</v>
      </c>
      <c r="D7726" s="203" t="s">
        <v>11</v>
      </c>
      <c r="E7726" s="204" t="s">
        <v>17062</v>
      </c>
      <c r="F7726" s="49" t="s">
        <v>838</v>
      </c>
      <c r="G7726" s="203">
        <v>1</v>
      </c>
      <c r="H7726" s="203" t="s">
        <v>11884</v>
      </c>
      <c r="I7726" s="205" t="s">
        <v>1707</v>
      </c>
      <c r="J7726" s="208"/>
      <c r="K7726" s="203">
        <v>50</v>
      </c>
      <c r="L7726" s="207" t="s">
        <v>827</v>
      </c>
      <c r="M7726" s="208" t="s">
        <v>1425</v>
      </c>
      <c r="N7726" s="209">
        <f t="shared" si="0"/>
        <v>2026</v>
      </c>
      <c r="O7726" s="210">
        <f t="shared" si="1"/>
        <v>3</v>
      </c>
      <c r="P7726" s="211" t="str">
        <f>IFERROR(VLOOKUP(F7726,연간집계!D:E,2,FALSE),"")</f>
        <v>스탠다드 포토북 6*8 (하드/무광)</v>
      </c>
    </row>
    <row r="7727" spans="1:16" ht="15" customHeight="1">
      <c r="A7727" s="201">
        <v>46091.671296296299</v>
      </c>
      <c r="B7727" s="202">
        <v>46091</v>
      </c>
      <c r="C7727" s="203" t="s">
        <v>17065</v>
      </c>
      <c r="D7727" s="203" t="s">
        <v>11</v>
      </c>
      <c r="E7727" s="204" t="s">
        <v>17062</v>
      </c>
      <c r="F7727" s="49" t="s">
        <v>838</v>
      </c>
      <c r="G7727" s="203">
        <v>1</v>
      </c>
      <c r="H7727" s="203" t="s">
        <v>11884</v>
      </c>
      <c r="I7727" s="205" t="s">
        <v>1707</v>
      </c>
      <c r="J7727" s="208"/>
      <c r="K7727" s="203">
        <v>50</v>
      </c>
      <c r="L7727" s="207" t="s">
        <v>827</v>
      </c>
      <c r="M7727" s="208" t="s">
        <v>1425</v>
      </c>
      <c r="N7727" s="209">
        <f t="shared" si="0"/>
        <v>2026</v>
      </c>
      <c r="O7727" s="210">
        <f t="shared" si="1"/>
        <v>3</v>
      </c>
      <c r="P7727" s="211" t="str">
        <f>IFERROR(VLOOKUP(F7727,연간집계!D:E,2,FALSE),"")</f>
        <v>스탠다드 포토북 6*8 (하드/무광)</v>
      </c>
    </row>
    <row r="7728" spans="1:16" ht="15" customHeight="1">
      <c r="A7728" s="201">
        <v>46091.671307870369</v>
      </c>
      <c r="B7728" s="202">
        <v>46091</v>
      </c>
      <c r="C7728" s="203" t="s">
        <v>17066</v>
      </c>
      <c r="D7728" s="203" t="s">
        <v>11</v>
      </c>
      <c r="E7728" s="204" t="s">
        <v>17062</v>
      </c>
      <c r="F7728" s="49" t="s">
        <v>838</v>
      </c>
      <c r="G7728" s="203">
        <v>1</v>
      </c>
      <c r="H7728" s="203" t="s">
        <v>11884</v>
      </c>
      <c r="I7728" s="205" t="s">
        <v>1707</v>
      </c>
      <c r="J7728" s="208"/>
      <c r="K7728" s="203">
        <v>50</v>
      </c>
      <c r="L7728" s="207" t="s">
        <v>827</v>
      </c>
      <c r="M7728" s="208" t="s">
        <v>1425</v>
      </c>
      <c r="N7728" s="209">
        <f t="shared" si="0"/>
        <v>2026</v>
      </c>
      <c r="O7728" s="210">
        <f t="shared" si="1"/>
        <v>3</v>
      </c>
      <c r="P7728" s="211" t="str">
        <f>IFERROR(VLOOKUP(F7728,연간집계!D:E,2,FALSE),"")</f>
        <v>스탠다드 포토북 6*8 (하드/무광)</v>
      </c>
    </row>
    <row r="7729" spans="1:16" ht="15" customHeight="1">
      <c r="A7729" s="201">
        <v>46091.671319444446</v>
      </c>
      <c r="B7729" s="202">
        <v>46091</v>
      </c>
      <c r="C7729" s="203" t="s">
        <v>17067</v>
      </c>
      <c r="D7729" s="203" t="s">
        <v>11</v>
      </c>
      <c r="E7729" s="204" t="s">
        <v>17062</v>
      </c>
      <c r="F7729" s="49" t="s">
        <v>838</v>
      </c>
      <c r="G7729" s="203">
        <v>1</v>
      </c>
      <c r="H7729" s="203" t="s">
        <v>11884</v>
      </c>
      <c r="I7729" s="205" t="s">
        <v>1707</v>
      </c>
      <c r="J7729" s="208"/>
      <c r="K7729" s="203">
        <v>50</v>
      </c>
      <c r="L7729" s="207" t="s">
        <v>827</v>
      </c>
      <c r="M7729" s="208" t="s">
        <v>1425</v>
      </c>
      <c r="N7729" s="209">
        <f t="shared" si="0"/>
        <v>2026</v>
      </c>
      <c r="O7729" s="210">
        <f t="shared" si="1"/>
        <v>3</v>
      </c>
      <c r="P7729" s="211" t="str">
        <f>IFERROR(VLOOKUP(F7729,연간집계!D:E,2,FALSE),"")</f>
        <v>스탠다드 포토북 6*8 (하드/무광)</v>
      </c>
    </row>
    <row r="7730" spans="1:16" ht="15" customHeight="1">
      <c r="A7730" s="201">
        <v>46091.671331018515</v>
      </c>
      <c r="B7730" s="202">
        <v>46091</v>
      </c>
      <c r="C7730" s="203" t="s">
        <v>17068</v>
      </c>
      <c r="D7730" s="203" t="s">
        <v>11</v>
      </c>
      <c r="E7730" s="204" t="s">
        <v>17062</v>
      </c>
      <c r="F7730" s="49" t="s">
        <v>838</v>
      </c>
      <c r="G7730" s="203">
        <v>1</v>
      </c>
      <c r="H7730" s="203" t="s">
        <v>11884</v>
      </c>
      <c r="I7730" s="205" t="s">
        <v>1707</v>
      </c>
      <c r="J7730" s="208"/>
      <c r="K7730" s="203">
        <v>50</v>
      </c>
      <c r="L7730" s="207" t="s">
        <v>827</v>
      </c>
      <c r="M7730" s="208" t="s">
        <v>1425</v>
      </c>
      <c r="N7730" s="209">
        <f t="shared" si="0"/>
        <v>2026</v>
      </c>
      <c r="O7730" s="210">
        <f t="shared" si="1"/>
        <v>3</v>
      </c>
      <c r="P7730" s="211" t="str">
        <f>IFERROR(VLOOKUP(F7730,연간집계!D:E,2,FALSE),"")</f>
        <v>스탠다드 포토북 6*8 (하드/무광)</v>
      </c>
    </row>
    <row r="7731" spans="1:16" ht="15" customHeight="1">
      <c r="A7731" s="201">
        <v>46091.830509259256</v>
      </c>
      <c r="B7731" s="202">
        <v>46091</v>
      </c>
      <c r="C7731" s="203" t="s">
        <v>17069</v>
      </c>
      <c r="D7731" s="203" t="s">
        <v>11</v>
      </c>
      <c r="E7731" s="204" t="s">
        <v>17070</v>
      </c>
      <c r="F7731" s="49" t="s">
        <v>64</v>
      </c>
      <c r="G7731" s="203">
        <v>1</v>
      </c>
      <c r="H7731" s="203" t="s">
        <v>17071</v>
      </c>
      <c r="I7731" s="205" t="s">
        <v>1440</v>
      </c>
      <c r="J7731" s="208"/>
      <c r="K7731" s="203">
        <v>50</v>
      </c>
      <c r="L7731" s="207" t="s">
        <v>827</v>
      </c>
      <c r="M7731" s="208" t="s">
        <v>1629</v>
      </c>
      <c r="N7731" s="209">
        <f t="shared" si="0"/>
        <v>2026</v>
      </c>
      <c r="O7731" s="210">
        <f t="shared" si="1"/>
        <v>3</v>
      </c>
      <c r="P7731" s="211" t="str">
        <f>IFERROR(VLOOKUP(F7731,연간집계!D:E,2,FALSE),"")</f>
        <v>플라이트북 276</v>
      </c>
    </row>
    <row r="7732" spans="1:16" ht="15" customHeight="1">
      <c r="A7732" s="201">
        <v>46091.859907407408</v>
      </c>
      <c r="B7732" s="202">
        <v>46091</v>
      </c>
      <c r="C7732" s="203" t="s">
        <v>17072</v>
      </c>
      <c r="D7732" s="203" t="s">
        <v>11</v>
      </c>
      <c r="E7732" s="204" t="s">
        <v>17073</v>
      </c>
      <c r="F7732" s="49" t="s">
        <v>856</v>
      </c>
      <c r="G7732" s="203">
        <v>1</v>
      </c>
      <c r="H7732" s="203" t="s">
        <v>16991</v>
      </c>
      <c r="I7732" s="205" t="s">
        <v>1506</v>
      </c>
      <c r="J7732" s="208"/>
      <c r="K7732" s="203">
        <v>58</v>
      </c>
      <c r="L7732" s="207" t="s">
        <v>827</v>
      </c>
      <c r="M7732" s="208" t="s">
        <v>1436</v>
      </c>
      <c r="N7732" s="209">
        <f t="shared" si="0"/>
        <v>2026</v>
      </c>
      <c r="O7732" s="210">
        <f t="shared" si="1"/>
        <v>3</v>
      </c>
      <c r="P7732" s="211" t="str">
        <f>IFERROR(VLOOKUP(F7732,연간집계!D:E,2,FALSE),"")</f>
        <v>스탠다드 포토북 8*8 (하드/무광)</v>
      </c>
    </row>
    <row r="7733" spans="1:16" ht="15" customHeight="1">
      <c r="A7733" s="201">
        <v>46091.859930555554</v>
      </c>
      <c r="B7733" s="202">
        <v>46091</v>
      </c>
      <c r="C7733" s="203" t="s">
        <v>17074</v>
      </c>
      <c r="D7733" s="203" t="s">
        <v>11</v>
      </c>
      <c r="E7733" s="204" t="s">
        <v>17075</v>
      </c>
      <c r="F7733" s="49" t="s">
        <v>847</v>
      </c>
      <c r="G7733" s="203">
        <v>1</v>
      </c>
      <c r="H7733" s="203" t="s">
        <v>17076</v>
      </c>
      <c r="I7733" s="205" t="s">
        <v>2297</v>
      </c>
      <c r="J7733" s="208"/>
      <c r="K7733" s="203">
        <v>26</v>
      </c>
      <c r="L7733" s="207" t="s">
        <v>827</v>
      </c>
      <c r="M7733" s="208" t="s">
        <v>1541</v>
      </c>
      <c r="N7733" s="209">
        <f t="shared" si="0"/>
        <v>2026</v>
      </c>
      <c r="O7733" s="210">
        <f t="shared" si="1"/>
        <v>3</v>
      </c>
      <c r="P7733" s="211" t="str">
        <f>IFERROR(VLOOKUP(F7733,연간집계!D:E,2,FALSE),"")</f>
        <v>스탠다드 포토북 8*11 (하드/무광)</v>
      </c>
    </row>
    <row r="7734" spans="1:16" ht="15" customHeight="1">
      <c r="A7734" s="201">
        <v>46091.868750000001</v>
      </c>
      <c r="B7734" s="202">
        <v>46091</v>
      </c>
      <c r="C7734" s="203" t="s">
        <v>17077</v>
      </c>
      <c r="D7734" s="203" t="s">
        <v>11</v>
      </c>
      <c r="E7734" s="204" t="s">
        <v>17078</v>
      </c>
      <c r="F7734" s="49" t="s">
        <v>1222</v>
      </c>
      <c r="G7734" s="203">
        <v>1</v>
      </c>
      <c r="H7734" s="203" t="s">
        <v>17079</v>
      </c>
      <c r="I7734" s="205" t="s">
        <v>1868</v>
      </c>
      <c r="J7734" s="208" t="s">
        <v>1444</v>
      </c>
      <c r="K7734" s="203">
        <v>30</v>
      </c>
      <c r="L7734" s="207" t="s">
        <v>827</v>
      </c>
      <c r="M7734" s="208" t="s">
        <v>1460</v>
      </c>
      <c r="N7734" s="209">
        <f t="shared" si="0"/>
        <v>2026</v>
      </c>
      <c r="O7734" s="210">
        <f t="shared" si="1"/>
        <v>3</v>
      </c>
      <c r="P7734" s="211" t="str">
        <f>IFERROR(VLOOKUP(F7734,연간집계!D:E,2,FALSE),"")</f>
        <v>셀프스튜디오앨범 12*8 (무광)</v>
      </c>
    </row>
    <row r="7735" spans="1:16" ht="15" customHeight="1">
      <c r="A7735" s="201">
        <v>46091.871782407405</v>
      </c>
      <c r="B7735" s="202">
        <v>46091</v>
      </c>
      <c r="C7735" s="203" t="s">
        <v>17080</v>
      </c>
      <c r="D7735" s="203" t="s">
        <v>11</v>
      </c>
      <c r="E7735" s="204" t="s">
        <v>17081</v>
      </c>
      <c r="F7735" s="49" t="s">
        <v>847</v>
      </c>
      <c r="G7735" s="203">
        <v>1</v>
      </c>
      <c r="H7735" s="203" t="s">
        <v>17082</v>
      </c>
      <c r="I7735" s="205" t="s">
        <v>1954</v>
      </c>
      <c r="J7735" s="208"/>
      <c r="K7735" s="203">
        <v>28</v>
      </c>
      <c r="L7735" s="207" t="s">
        <v>827</v>
      </c>
      <c r="M7735" s="208" t="s">
        <v>1436</v>
      </c>
      <c r="N7735" s="209">
        <f t="shared" si="0"/>
        <v>2026</v>
      </c>
      <c r="O7735" s="210">
        <f t="shared" si="1"/>
        <v>3</v>
      </c>
      <c r="P7735" s="211" t="str">
        <f>IFERROR(VLOOKUP(F7735,연간집계!D:E,2,FALSE),"")</f>
        <v>스탠다드 포토북 8*11 (하드/무광)</v>
      </c>
    </row>
    <row r="7736" spans="1:16" ht="15" customHeight="1">
      <c r="A7736" s="201">
        <v>46091.871793981481</v>
      </c>
      <c r="B7736" s="202">
        <v>46091</v>
      </c>
      <c r="C7736" s="203" t="s">
        <v>17083</v>
      </c>
      <c r="D7736" s="203" t="s">
        <v>11</v>
      </c>
      <c r="E7736" s="204" t="s">
        <v>17081</v>
      </c>
      <c r="F7736" s="49" t="s">
        <v>969</v>
      </c>
      <c r="G7736" s="203">
        <v>1</v>
      </c>
      <c r="H7736" s="203" t="s">
        <v>17082</v>
      </c>
      <c r="I7736" s="205" t="s">
        <v>12239</v>
      </c>
      <c r="J7736" s="208" t="s">
        <v>12239</v>
      </c>
      <c r="K7736" s="203">
        <v>48</v>
      </c>
      <c r="L7736" s="207" t="s">
        <v>827</v>
      </c>
      <c r="M7736" s="208" t="s">
        <v>1436</v>
      </c>
      <c r="N7736" s="209">
        <f t="shared" si="0"/>
        <v>2026</v>
      </c>
      <c r="O7736" s="210">
        <f t="shared" si="1"/>
        <v>3</v>
      </c>
      <c r="P7736" s="211" t="str">
        <f>IFERROR(VLOOKUP(F7736,연간집계!D:E,2,FALSE),"")</f>
        <v>시티북 210 (소프트/46p)</v>
      </c>
    </row>
    <row r="7737" spans="1:16" ht="15" customHeight="1">
      <c r="A7737" s="201">
        <v>46091.871805555558</v>
      </c>
      <c r="B7737" s="202">
        <v>46091</v>
      </c>
      <c r="C7737" s="203" t="s">
        <v>17084</v>
      </c>
      <c r="D7737" s="203" t="s">
        <v>11</v>
      </c>
      <c r="E7737" s="204" t="s">
        <v>17081</v>
      </c>
      <c r="F7737" s="49" t="s">
        <v>1024</v>
      </c>
      <c r="G7737" s="203">
        <v>1</v>
      </c>
      <c r="H7737" s="203" t="s">
        <v>17082</v>
      </c>
      <c r="I7737" s="205" t="s">
        <v>1736</v>
      </c>
      <c r="J7737" s="208" t="s">
        <v>1736</v>
      </c>
      <c r="K7737" s="203">
        <v>48</v>
      </c>
      <c r="L7737" s="207" t="s">
        <v>827</v>
      </c>
      <c r="M7737" s="208" t="s">
        <v>1436</v>
      </c>
      <c r="N7737" s="209">
        <f t="shared" si="0"/>
        <v>2026</v>
      </c>
      <c r="O7737" s="210">
        <f t="shared" si="1"/>
        <v>3</v>
      </c>
      <c r="P7737" s="211" t="str">
        <f>IFERROR(VLOOKUP(F7737,연간집계!D:E,2,FALSE),"")</f>
        <v>트래블북 A5 (소프트/46p)</v>
      </c>
    </row>
    <row r="7738" spans="1:16" ht="15" customHeight="1">
      <c r="A7738" s="201">
        <v>46091.889502314814</v>
      </c>
      <c r="B7738" s="202">
        <v>46091</v>
      </c>
      <c r="C7738" s="203" t="s">
        <v>17085</v>
      </c>
      <c r="D7738" s="203" t="s">
        <v>11</v>
      </c>
      <c r="E7738" s="204" t="s">
        <v>17086</v>
      </c>
      <c r="F7738" s="49" t="s">
        <v>854</v>
      </c>
      <c r="G7738" s="203">
        <v>1</v>
      </c>
      <c r="H7738" s="203" t="s">
        <v>16703</v>
      </c>
      <c r="I7738" s="205" t="s">
        <v>1440</v>
      </c>
      <c r="J7738" s="208"/>
      <c r="K7738" s="203">
        <v>74</v>
      </c>
      <c r="L7738" s="207" t="s">
        <v>827</v>
      </c>
      <c r="M7738" s="208" t="s">
        <v>1436</v>
      </c>
      <c r="N7738" s="209">
        <f t="shared" si="0"/>
        <v>2026</v>
      </c>
      <c r="O7738" s="210">
        <f t="shared" si="1"/>
        <v>3</v>
      </c>
      <c r="P7738" s="211" t="str">
        <f>IFERROR(VLOOKUP(F7738,연간집계!D:E,2,FALSE),"")</f>
        <v>스탠다드 포토북 8*8 (소프트/유광)</v>
      </c>
    </row>
    <row r="7739" spans="1:16" ht="15" customHeight="1">
      <c r="A7739" s="201">
        <v>46091.889513888891</v>
      </c>
      <c r="B7739" s="202">
        <v>46091</v>
      </c>
      <c r="C7739" s="203" t="s">
        <v>17087</v>
      </c>
      <c r="D7739" s="203" t="s">
        <v>11</v>
      </c>
      <c r="E7739" s="204" t="s">
        <v>17086</v>
      </c>
      <c r="F7739" s="49" t="s">
        <v>854</v>
      </c>
      <c r="G7739" s="203">
        <v>1</v>
      </c>
      <c r="H7739" s="203" t="s">
        <v>16703</v>
      </c>
      <c r="I7739" s="205" t="s">
        <v>1440</v>
      </c>
      <c r="J7739" s="208"/>
      <c r="K7739" s="203">
        <v>48</v>
      </c>
      <c r="L7739" s="207" t="s">
        <v>827</v>
      </c>
      <c r="M7739" s="208" t="s">
        <v>1436</v>
      </c>
      <c r="N7739" s="209">
        <f t="shared" si="0"/>
        <v>2026</v>
      </c>
      <c r="O7739" s="210">
        <f t="shared" si="1"/>
        <v>3</v>
      </c>
      <c r="P7739" s="211" t="str">
        <f>IFERROR(VLOOKUP(F7739,연간집계!D:E,2,FALSE),"")</f>
        <v>스탠다드 포토북 8*8 (소프트/유광)</v>
      </c>
    </row>
    <row r="7740" spans="1:16" ht="15" customHeight="1">
      <c r="A7740" s="201">
        <v>46091.939444444448</v>
      </c>
      <c r="B7740" s="202">
        <v>46091</v>
      </c>
      <c r="C7740" s="203" t="s">
        <v>17088</v>
      </c>
      <c r="D7740" s="203" t="s">
        <v>11</v>
      </c>
      <c r="E7740" s="204" t="s">
        <v>17089</v>
      </c>
      <c r="F7740" s="49" t="s">
        <v>882</v>
      </c>
      <c r="G7740" s="203">
        <v>1</v>
      </c>
      <c r="H7740" s="203" t="s">
        <v>1761</v>
      </c>
      <c r="I7740" s="205" t="s">
        <v>2144</v>
      </c>
      <c r="J7740" s="208" t="s">
        <v>9459</v>
      </c>
      <c r="K7740" s="203">
        <v>72</v>
      </c>
      <c r="L7740" s="207" t="s">
        <v>827</v>
      </c>
      <c r="M7740" s="208" t="s">
        <v>1436</v>
      </c>
      <c r="N7740" s="209">
        <f t="shared" si="0"/>
        <v>2026</v>
      </c>
      <c r="O7740" s="210">
        <f t="shared" si="1"/>
        <v>3</v>
      </c>
      <c r="P7740" s="211" t="str">
        <f>IFERROR(VLOOKUP(F7740,연간집계!D:E,2,FALSE),"")</f>
        <v>레코드북 198</v>
      </c>
    </row>
    <row r="7741" spans="1:16" ht="15" customHeight="1">
      <c r="A7741" s="201">
        <v>46091.954155092593</v>
      </c>
      <c r="B7741" s="202">
        <v>46091</v>
      </c>
      <c r="C7741" s="203" t="s">
        <v>17090</v>
      </c>
      <c r="D7741" s="203" t="s">
        <v>11</v>
      </c>
      <c r="E7741" s="204" t="s">
        <v>17091</v>
      </c>
      <c r="F7741" s="49" t="s">
        <v>1318</v>
      </c>
      <c r="G7741" s="203">
        <v>1</v>
      </c>
      <c r="H7741" s="203" t="s">
        <v>17092</v>
      </c>
      <c r="I7741" s="205" t="s">
        <v>3343</v>
      </c>
      <c r="J7741" s="208" t="s">
        <v>1787</v>
      </c>
      <c r="K7741" s="203">
        <v>1</v>
      </c>
      <c r="L7741" s="207" t="s">
        <v>827</v>
      </c>
      <c r="M7741" s="208" t="s">
        <v>1851</v>
      </c>
      <c r="N7741" s="209">
        <f t="shared" si="0"/>
        <v>2026</v>
      </c>
      <c r="O7741" s="210">
        <f t="shared" si="1"/>
        <v>3</v>
      </c>
      <c r="P7741" s="211" t="str">
        <f>IFERROR(VLOOKUP(F7741,연간집계!D:E,2,FALSE),"")</f>
        <v>원목액자 203_브라운</v>
      </c>
    </row>
    <row r="7742" spans="1:16" ht="15" customHeight="1">
      <c r="A7742" s="201">
        <v>46091.95416666667</v>
      </c>
      <c r="B7742" s="202">
        <v>46091</v>
      </c>
      <c r="C7742" s="203" t="s">
        <v>17093</v>
      </c>
      <c r="D7742" s="203" t="s">
        <v>11</v>
      </c>
      <c r="E7742" s="204" t="s">
        <v>17091</v>
      </c>
      <c r="F7742" s="49" t="s">
        <v>1304</v>
      </c>
      <c r="G7742" s="203">
        <v>1</v>
      </c>
      <c r="H7742" s="203" t="s">
        <v>17092</v>
      </c>
      <c r="I7742" s="205" t="s">
        <v>16554</v>
      </c>
      <c r="J7742" s="208" t="s">
        <v>6426</v>
      </c>
      <c r="K7742" s="203">
        <v>1</v>
      </c>
      <c r="L7742" s="207" t="s">
        <v>827</v>
      </c>
      <c r="M7742" s="208" t="s">
        <v>1851</v>
      </c>
      <c r="N7742" s="209">
        <f t="shared" si="0"/>
        <v>2026</v>
      </c>
      <c r="O7742" s="210">
        <f t="shared" si="1"/>
        <v>3</v>
      </c>
      <c r="P7742" s="211" t="str">
        <f>IFERROR(VLOOKUP(F7742,연간집계!D:E,2,FALSE),"")</f>
        <v>PCMS_우드스탠드아크릴액자</v>
      </c>
    </row>
    <row r="7743" spans="1:16" ht="15" customHeight="1">
      <c r="A7743" s="201">
        <v>46091.995324074072</v>
      </c>
      <c r="B7743" s="202">
        <v>46091</v>
      </c>
      <c r="C7743" s="203" t="s">
        <v>17094</v>
      </c>
      <c r="D7743" s="203" t="s">
        <v>11</v>
      </c>
      <c r="E7743" s="204" t="s">
        <v>17095</v>
      </c>
      <c r="F7743" s="49" t="s">
        <v>1051</v>
      </c>
      <c r="G7743" s="203">
        <v>1</v>
      </c>
      <c r="H7743" s="203" t="s">
        <v>7351</v>
      </c>
      <c r="I7743" s="205" t="s">
        <v>1660</v>
      </c>
      <c r="J7743" s="208"/>
      <c r="K7743" s="203">
        <v>100</v>
      </c>
      <c r="L7743" s="207" t="s">
        <v>827</v>
      </c>
      <c r="M7743" s="208" t="s">
        <v>1436</v>
      </c>
      <c r="N7743" s="209">
        <f t="shared" si="0"/>
        <v>2026</v>
      </c>
      <c r="O7743" s="210">
        <f t="shared" si="1"/>
        <v>3</v>
      </c>
      <c r="P7743" s="211" t="str">
        <f>IFERROR(VLOOKUP(F7743,연간집계!D:E,2,FALSE),"")</f>
        <v>프리북A4 (하드)</v>
      </c>
    </row>
    <row r="7744" spans="1:16" ht="15" customHeight="1">
      <c r="A7744" s="201">
        <v>46091.995335648149</v>
      </c>
      <c r="B7744" s="202">
        <v>46091</v>
      </c>
      <c r="C7744" s="203" t="s">
        <v>17096</v>
      </c>
      <c r="D7744" s="203" t="s">
        <v>11</v>
      </c>
      <c r="E7744" s="204" t="s">
        <v>17095</v>
      </c>
      <c r="F7744" s="49" t="s">
        <v>1051</v>
      </c>
      <c r="G7744" s="203">
        <v>1</v>
      </c>
      <c r="H7744" s="203" t="s">
        <v>7351</v>
      </c>
      <c r="I7744" s="205" t="s">
        <v>1660</v>
      </c>
      <c r="J7744" s="208"/>
      <c r="K7744" s="203">
        <v>100</v>
      </c>
      <c r="L7744" s="207" t="s">
        <v>827</v>
      </c>
      <c r="M7744" s="208" t="s">
        <v>1436</v>
      </c>
      <c r="N7744" s="209">
        <f t="shared" si="0"/>
        <v>2026</v>
      </c>
      <c r="O7744" s="210">
        <f t="shared" si="1"/>
        <v>3</v>
      </c>
      <c r="P7744" s="211" t="str">
        <f>IFERROR(VLOOKUP(F7744,연간집계!D:E,2,FALSE),"")</f>
        <v>프리북A4 (하드)</v>
      </c>
    </row>
    <row r="7745" spans="1:16" ht="15" customHeight="1">
      <c r="A7745" s="201">
        <v>46092.08935185185</v>
      </c>
      <c r="B7745" s="202">
        <v>46092</v>
      </c>
      <c r="C7745" s="203" t="s">
        <v>17097</v>
      </c>
      <c r="D7745" s="203" t="s">
        <v>11</v>
      </c>
      <c r="E7745" s="204" t="s">
        <v>17098</v>
      </c>
      <c r="F7745" s="49" t="s">
        <v>1051</v>
      </c>
      <c r="G7745" s="203">
        <v>1</v>
      </c>
      <c r="H7745" s="203" t="s">
        <v>7351</v>
      </c>
      <c r="I7745" s="205" t="s">
        <v>1660</v>
      </c>
      <c r="J7745" s="208"/>
      <c r="K7745" s="203">
        <v>100</v>
      </c>
      <c r="L7745" s="207" t="s">
        <v>827</v>
      </c>
      <c r="M7745" s="208" t="s">
        <v>1493</v>
      </c>
      <c r="N7745" s="209">
        <f t="shared" si="0"/>
        <v>2026</v>
      </c>
      <c r="O7745" s="210">
        <f t="shared" si="1"/>
        <v>3</v>
      </c>
      <c r="P7745" s="211" t="str">
        <f>IFERROR(VLOOKUP(F7745,연간집계!D:E,2,FALSE),"")</f>
        <v>프리북A4 (하드)</v>
      </c>
    </row>
    <row r="7746" spans="1:16" ht="15" customHeight="1">
      <c r="A7746" s="201">
        <v>46092.597581018519</v>
      </c>
      <c r="B7746" s="202">
        <v>46092</v>
      </c>
      <c r="C7746" s="203" t="s">
        <v>17099</v>
      </c>
      <c r="D7746" s="203" t="s">
        <v>11</v>
      </c>
      <c r="E7746" s="204" t="s">
        <v>17100</v>
      </c>
      <c r="F7746" s="49" t="s">
        <v>974</v>
      </c>
      <c r="G7746" s="203">
        <v>2</v>
      </c>
      <c r="H7746" s="203" t="s">
        <v>17101</v>
      </c>
      <c r="I7746" s="205" t="s">
        <v>1748</v>
      </c>
      <c r="J7746" s="208" t="s">
        <v>1748</v>
      </c>
      <c r="K7746" s="203">
        <v>48</v>
      </c>
      <c r="L7746" s="207" t="s">
        <v>827</v>
      </c>
      <c r="M7746" s="208" t="s">
        <v>1436</v>
      </c>
      <c r="N7746" s="209">
        <f t="shared" si="0"/>
        <v>2026</v>
      </c>
      <c r="O7746" s="210">
        <f t="shared" si="1"/>
        <v>3</v>
      </c>
      <c r="P7746" s="211" t="str">
        <f>IFERROR(VLOOKUP(F7746,연간집계!D:E,2,FALSE),"")</f>
        <v>시티북 198 (쿠션하드/46p)</v>
      </c>
    </row>
    <row r="7747" spans="1:16" ht="15" customHeight="1">
      <c r="A7747" s="201">
        <v>46092.632847222223</v>
      </c>
      <c r="B7747" s="202">
        <v>46092</v>
      </c>
      <c r="C7747" s="203" t="s">
        <v>17102</v>
      </c>
      <c r="D7747" s="203" t="s">
        <v>11</v>
      </c>
      <c r="E7747" s="204" t="s">
        <v>17103</v>
      </c>
      <c r="F7747" s="49" t="s">
        <v>1041</v>
      </c>
      <c r="G7747" s="203">
        <v>1</v>
      </c>
      <c r="H7747" s="203" t="s">
        <v>17104</v>
      </c>
      <c r="I7747" s="205" t="s">
        <v>2106</v>
      </c>
      <c r="J7747" s="208"/>
      <c r="K7747" s="203">
        <v>68</v>
      </c>
      <c r="L7747" s="207" t="s">
        <v>827</v>
      </c>
      <c r="M7747" s="208" t="s">
        <v>1471</v>
      </c>
      <c r="N7747" s="209">
        <f t="shared" si="0"/>
        <v>2026</v>
      </c>
      <c r="O7747" s="210">
        <f t="shared" si="1"/>
        <v>3</v>
      </c>
      <c r="P7747" s="211" t="str">
        <f>IFERROR(VLOOKUP(F7747,연간집계!D:E,2,FALSE),"")</f>
        <v>프리북 198 (소프트)</v>
      </c>
    </row>
    <row r="7748" spans="1:16" ht="15" customHeight="1">
      <c r="A7748" s="201">
        <v>46092.6328587963</v>
      </c>
      <c r="B7748" s="202">
        <v>46092</v>
      </c>
      <c r="C7748" s="203" t="s">
        <v>17105</v>
      </c>
      <c r="D7748" s="203" t="s">
        <v>11</v>
      </c>
      <c r="E7748" s="204" t="s">
        <v>17103</v>
      </c>
      <c r="F7748" s="49" t="s">
        <v>1041</v>
      </c>
      <c r="G7748" s="203">
        <v>1</v>
      </c>
      <c r="H7748" s="203" t="s">
        <v>17104</v>
      </c>
      <c r="I7748" s="205" t="s">
        <v>2106</v>
      </c>
      <c r="J7748" s="208"/>
      <c r="K7748" s="203">
        <v>68</v>
      </c>
      <c r="L7748" s="207" t="s">
        <v>827</v>
      </c>
      <c r="M7748" s="208" t="s">
        <v>1436</v>
      </c>
      <c r="N7748" s="209">
        <f t="shared" si="0"/>
        <v>2026</v>
      </c>
      <c r="O7748" s="210">
        <f t="shared" si="1"/>
        <v>3</v>
      </c>
      <c r="P7748" s="211" t="str">
        <f>IFERROR(VLOOKUP(F7748,연간집계!D:E,2,FALSE),"")</f>
        <v>프리북 198 (소프트)</v>
      </c>
    </row>
    <row r="7749" spans="1:16" ht="15" customHeight="1">
      <c r="A7749" s="201">
        <v>46092.632870370369</v>
      </c>
      <c r="B7749" s="202">
        <v>46092</v>
      </c>
      <c r="C7749" s="203" t="s">
        <v>17106</v>
      </c>
      <c r="D7749" s="203" t="s">
        <v>11</v>
      </c>
      <c r="E7749" s="204" t="s">
        <v>17103</v>
      </c>
      <c r="F7749" s="49" t="s">
        <v>1041</v>
      </c>
      <c r="G7749" s="203">
        <v>1</v>
      </c>
      <c r="H7749" s="203" t="s">
        <v>17104</v>
      </c>
      <c r="I7749" s="205" t="s">
        <v>2106</v>
      </c>
      <c r="J7749" s="208"/>
      <c r="K7749" s="203">
        <v>68</v>
      </c>
      <c r="L7749" s="207" t="s">
        <v>827</v>
      </c>
      <c r="M7749" s="208" t="s">
        <v>1471</v>
      </c>
      <c r="N7749" s="209">
        <f t="shared" si="0"/>
        <v>2026</v>
      </c>
      <c r="O7749" s="210">
        <f t="shared" si="1"/>
        <v>3</v>
      </c>
      <c r="P7749" s="211" t="str">
        <f>IFERROR(VLOOKUP(F7749,연간집계!D:E,2,FALSE),"")</f>
        <v>프리북 198 (소프트)</v>
      </c>
    </row>
    <row r="7750" spans="1:16" ht="15" customHeight="1">
      <c r="A7750" s="201">
        <v>46092.721134259256</v>
      </c>
      <c r="B7750" s="202">
        <v>46092</v>
      </c>
      <c r="C7750" s="203" t="s">
        <v>17107</v>
      </c>
      <c r="D7750" s="203" t="s">
        <v>11</v>
      </c>
      <c r="E7750" s="204" t="s">
        <v>17108</v>
      </c>
      <c r="F7750" s="49" t="s">
        <v>874</v>
      </c>
      <c r="G7750" s="203">
        <v>1</v>
      </c>
      <c r="H7750" s="203" t="s">
        <v>2419</v>
      </c>
      <c r="I7750" s="205" t="s">
        <v>1566</v>
      </c>
      <c r="J7750" s="208"/>
      <c r="K7750" s="203">
        <v>24</v>
      </c>
      <c r="L7750" s="207" t="s">
        <v>827</v>
      </c>
      <c r="M7750" s="208" t="s">
        <v>1436</v>
      </c>
      <c r="N7750" s="209">
        <f t="shared" si="0"/>
        <v>2026</v>
      </c>
      <c r="O7750" s="210">
        <f t="shared" si="1"/>
        <v>3</v>
      </c>
      <c r="P7750" s="211" t="str">
        <f>IFERROR(VLOOKUP(F7750,연간집계!D:E,2,FALSE),"")</f>
        <v>스탠다드 포토북 11*8 (하드/무광)</v>
      </c>
    </row>
    <row r="7751" spans="1:16" ht="15" customHeight="1">
      <c r="A7751" s="201">
        <v>46092.724120370367</v>
      </c>
      <c r="B7751" s="202">
        <v>46092</v>
      </c>
      <c r="C7751" s="203" t="s">
        <v>17109</v>
      </c>
      <c r="D7751" s="203" t="s">
        <v>11</v>
      </c>
      <c r="E7751" s="204" t="s">
        <v>17110</v>
      </c>
      <c r="F7751" s="49" t="s">
        <v>838</v>
      </c>
      <c r="G7751" s="203">
        <v>1</v>
      </c>
      <c r="H7751" s="203" t="s">
        <v>17111</v>
      </c>
      <c r="I7751" s="205" t="s">
        <v>1440</v>
      </c>
      <c r="J7751" s="208"/>
      <c r="K7751" s="203">
        <v>80</v>
      </c>
      <c r="L7751" s="207" t="s">
        <v>827</v>
      </c>
      <c r="M7751" s="208" t="s">
        <v>1449</v>
      </c>
      <c r="N7751" s="209">
        <f t="shared" si="0"/>
        <v>2026</v>
      </c>
      <c r="O7751" s="210">
        <f t="shared" si="1"/>
        <v>3</v>
      </c>
      <c r="P7751" s="211" t="str">
        <f>IFERROR(VLOOKUP(F7751,연간집계!D:E,2,FALSE),"")</f>
        <v>스탠다드 포토북 6*8 (하드/무광)</v>
      </c>
    </row>
    <row r="7752" spans="1:16" ht="15" customHeight="1">
      <c r="A7752" s="201">
        <v>46092.727106481485</v>
      </c>
      <c r="B7752" s="202">
        <v>46092</v>
      </c>
      <c r="C7752" s="203" t="s">
        <v>17112</v>
      </c>
      <c r="D7752" s="203" t="s">
        <v>11</v>
      </c>
      <c r="E7752" s="204" t="s">
        <v>17113</v>
      </c>
      <c r="F7752" s="49" t="s">
        <v>874</v>
      </c>
      <c r="G7752" s="203">
        <v>1</v>
      </c>
      <c r="H7752" s="203" t="s">
        <v>2419</v>
      </c>
      <c r="I7752" s="205" t="s">
        <v>1566</v>
      </c>
      <c r="J7752" s="208"/>
      <c r="K7752" s="203">
        <v>26</v>
      </c>
      <c r="L7752" s="207" t="s">
        <v>827</v>
      </c>
      <c r="M7752" s="208" t="s">
        <v>1436</v>
      </c>
      <c r="N7752" s="209">
        <f t="shared" si="0"/>
        <v>2026</v>
      </c>
      <c r="O7752" s="210">
        <f t="shared" si="1"/>
        <v>3</v>
      </c>
      <c r="P7752" s="211" t="str">
        <f>IFERROR(VLOOKUP(F7752,연간집계!D:E,2,FALSE),"")</f>
        <v>스탠다드 포토북 11*8 (하드/무광)</v>
      </c>
    </row>
    <row r="7753" spans="1:16" ht="15" customHeight="1">
      <c r="A7753" s="201">
        <v>46092.730324074073</v>
      </c>
      <c r="B7753" s="202">
        <v>46092</v>
      </c>
      <c r="C7753" s="203" t="s">
        <v>17114</v>
      </c>
      <c r="D7753" s="203" t="s">
        <v>11</v>
      </c>
      <c r="E7753" s="204" t="s">
        <v>17115</v>
      </c>
      <c r="F7753" s="49" t="s">
        <v>874</v>
      </c>
      <c r="G7753" s="203">
        <v>1</v>
      </c>
      <c r="H7753" s="203" t="s">
        <v>2419</v>
      </c>
      <c r="I7753" s="205" t="s">
        <v>1566</v>
      </c>
      <c r="J7753" s="208"/>
      <c r="K7753" s="203">
        <v>24</v>
      </c>
      <c r="L7753" s="207" t="s">
        <v>827</v>
      </c>
      <c r="M7753" s="208" t="s">
        <v>1436</v>
      </c>
      <c r="N7753" s="209">
        <f t="shared" si="0"/>
        <v>2026</v>
      </c>
      <c r="O7753" s="210">
        <f t="shared" si="1"/>
        <v>3</v>
      </c>
      <c r="P7753" s="211" t="str">
        <f>IFERROR(VLOOKUP(F7753,연간집계!D:E,2,FALSE),"")</f>
        <v>스탠다드 포토북 11*8 (하드/무광)</v>
      </c>
    </row>
    <row r="7754" spans="1:16" ht="15" customHeight="1">
      <c r="A7754" s="201">
        <v>46092.900752314818</v>
      </c>
      <c r="B7754" s="202">
        <v>46092</v>
      </c>
      <c r="C7754" s="203" t="s">
        <v>17116</v>
      </c>
      <c r="D7754" s="203" t="s">
        <v>11</v>
      </c>
      <c r="E7754" s="204" t="s">
        <v>17117</v>
      </c>
      <c r="F7754" s="49" t="s">
        <v>1347</v>
      </c>
      <c r="G7754" s="203">
        <v>1</v>
      </c>
      <c r="H7754" s="203" t="s">
        <v>17118</v>
      </c>
      <c r="I7754" s="205" t="s">
        <v>2731</v>
      </c>
      <c r="J7754" s="205" t="s">
        <v>1480</v>
      </c>
      <c r="K7754" s="203">
        <v>1</v>
      </c>
      <c r="L7754" s="207" t="s">
        <v>827</v>
      </c>
      <c r="M7754" s="208" t="s">
        <v>1481</v>
      </c>
      <c r="N7754" s="209">
        <f t="shared" si="0"/>
        <v>2026</v>
      </c>
      <c r="O7754" s="210">
        <f t="shared" si="1"/>
        <v>3</v>
      </c>
      <c r="P7754" s="211" t="str">
        <f>IFERROR(VLOOKUP(F7754,연간집계!D:E,2,FALSE),"")</f>
        <v>아크릴키링</v>
      </c>
    </row>
    <row r="7755" spans="1:16" ht="15" customHeight="1">
      <c r="A7755" s="201">
        <v>46092.900775462964</v>
      </c>
      <c r="B7755" s="202">
        <v>46092</v>
      </c>
      <c r="C7755" s="203" t="s">
        <v>17119</v>
      </c>
      <c r="D7755" s="203" t="s">
        <v>11</v>
      </c>
      <c r="E7755" s="204" t="s">
        <v>17117</v>
      </c>
      <c r="F7755" s="49" t="s">
        <v>1347</v>
      </c>
      <c r="G7755" s="203">
        <v>1</v>
      </c>
      <c r="H7755" s="203" t="s">
        <v>17118</v>
      </c>
      <c r="I7755" s="205" t="s">
        <v>2731</v>
      </c>
      <c r="J7755" s="205" t="s">
        <v>7288</v>
      </c>
      <c r="K7755" s="203">
        <v>1</v>
      </c>
      <c r="L7755" s="207" t="s">
        <v>827</v>
      </c>
      <c r="M7755" s="208" t="s">
        <v>1481</v>
      </c>
      <c r="N7755" s="209">
        <f t="shared" si="0"/>
        <v>2026</v>
      </c>
      <c r="O7755" s="210">
        <f t="shared" si="1"/>
        <v>3</v>
      </c>
      <c r="P7755" s="211" t="str">
        <f>IFERROR(VLOOKUP(F7755,연간집계!D:E,2,FALSE),"")</f>
        <v>아크릴키링</v>
      </c>
    </row>
    <row r="7756" spans="1:16" ht="15" customHeight="1">
      <c r="A7756" s="201">
        <v>46092.900787037041</v>
      </c>
      <c r="B7756" s="202">
        <v>46092</v>
      </c>
      <c r="C7756" s="203" t="s">
        <v>17120</v>
      </c>
      <c r="D7756" s="203" t="s">
        <v>11</v>
      </c>
      <c r="E7756" s="204" t="s">
        <v>17117</v>
      </c>
      <c r="F7756" s="49" t="s">
        <v>1347</v>
      </c>
      <c r="G7756" s="203">
        <v>1</v>
      </c>
      <c r="H7756" s="203" t="s">
        <v>17118</v>
      </c>
      <c r="I7756" s="205" t="s">
        <v>2731</v>
      </c>
      <c r="J7756" s="205" t="s">
        <v>1480</v>
      </c>
      <c r="K7756" s="203">
        <v>1</v>
      </c>
      <c r="L7756" s="207" t="s">
        <v>827</v>
      </c>
      <c r="M7756" s="208" t="s">
        <v>1481</v>
      </c>
      <c r="N7756" s="209">
        <f t="shared" si="0"/>
        <v>2026</v>
      </c>
      <c r="O7756" s="210">
        <f t="shared" si="1"/>
        <v>3</v>
      </c>
      <c r="P7756" s="211" t="str">
        <f>IFERROR(VLOOKUP(F7756,연간집계!D:E,2,FALSE),"")</f>
        <v>아크릴키링</v>
      </c>
    </row>
    <row r="7757" spans="1:16" ht="15" customHeight="1">
      <c r="A7757" s="201">
        <v>46092.903749999998</v>
      </c>
      <c r="B7757" s="202">
        <v>46092</v>
      </c>
      <c r="C7757" s="203" t="s">
        <v>17121</v>
      </c>
      <c r="D7757" s="203" t="s">
        <v>11</v>
      </c>
      <c r="E7757" s="204" t="s">
        <v>17122</v>
      </c>
      <c r="F7757" s="49" t="s">
        <v>1058</v>
      </c>
      <c r="G7757" s="203">
        <v>1</v>
      </c>
      <c r="H7757" s="203" t="s">
        <v>17123</v>
      </c>
      <c r="I7757" s="205" t="s">
        <v>2661</v>
      </c>
      <c r="J7757" s="208"/>
      <c r="K7757" s="203">
        <v>122</v>
      </c>
      <c r="L7757" s="207" t="s">
        <v>827</v>
      </c>
      <c r="M7757" s="208" t="s">
        <v>1436</v>
      </c>
      <c r="N7757" s="209">
        <f t="shared" si="0"/>
        <v>2026</v>
      </c>
      <c r="O7757" s="210">
        <f t="shared" si="1"/>
        <v>3</v>
      </c>
      <c r="P7757" s="211" t="str">
        <f>IFERROR(VLOOKUP(F7757,연간집계!D:E,2,FALSE),"")</f>
        <v>프리북 150 (하드)</v>
      </c>
    </row>
    <row r="7758" spans="1:16" ht="15" customHeight="1">
      <c r="A7758" s="201">
        <v>46092.933321759258</v>
      </c>
      <c r="B7758" s="202">
        <v>46092</v>
      </c>
      <c r="C7758" s="203" t="s">
        <v>17124</v>
      </c>
      <c r="D7758" s="203" t="s">
        <v>11</v>
      </c>
      <c r="E7758" s="204" t="s">
        <v>17125</v>
      </c>
      <c r="F7758" s="49" t="s">
        <v>840</v>
      </c>
      <c r="G7758" s="203">
        <v>1</v>
      </c>
      <c r="H7758" s="203" t="s">
        <v>17126</v>
      </c>
      <c r="I7758" s="205" t="s">
        <v>1440</v>
      </c>
      <c r="J7758" s="208"/>
      <c r="K7758" s="203">
        <v>24</v>
      </c>
      <c r="L7758" s="207" t="s">
        <v>827</v>
      </c>
      <c r="M7758" s="208" t="s">
        <v>1449</v>
      </c>
      <c r="N7758" s="209">
        <f t="shared" si="0"/>
        <v>2026</v>
      </c>
      <c r="O7758" s="210">
        <f t="shared" si="1"/>
        <v>3</v>
      </c>
      <c r="P7758" s="211" t="str">
        <f>IFERROR(VLOOKUP(F7758,연간집계!D:E,2,FALSE),"")</f>
        <v>스탠다드 포토북 6*8 (하드/유광)</v>
      </c>
    </row>
    <row r="7759" spans="1:16" ht="15" customHeight="1">
      <c r="A7759" s="201">
        <v>46092.93922453704</v>
      </c>
      <c r="B7759" s="202">
        <v>46092</v>
      </c>
      <c r="C7759" s="203" t="s">
        <v>17127</v>
      </c>
      <c r="D7759" s="203" t="s">
        <v>11</v>
      </c>
      <c r="E7759" s="204" t="s">
        <v>17128</v>
      </c>
      <c r="F7759" s="49" t="s">
        <v>843</v>
      </c>
      <c r="G7759" s="203">
        <v>1</v>
      </c>
      <c r="H7759" s="203" t="s">
        <v>16894</v>
      </c>
      <c r="I7759" s="205" t="s">
        <v>1440</v>
      </c>
      <c r="J7759" s="208"/>
      <c r="K7759" s="203">
        <v>42</v>
      </c>
      <c r="L7759" s="207" t="s">
        <v>827</v>
      </c>
      <c r="M7759" s="208" t="s">
        <v>1436</v>
      </c>
      <c r="N7759" s="209">
        <f t="shared" si="0"/>
        <v>2026</v>
      </c>
      <c r="O7759" s="210">
        <f t="shared" si="1"/>
        <v>3</v>
      </c>
      <c r="P7759" s="211" t="str">
        <f>IFERROR(VLOOKUP(F7759,연간집계!D:E,2,FALSE),"")</f>
        <v>스탠다드 포토북 8*11 (소프트/무광)</v>
      </c>
    </row>
    <row r="7760" spans="1:16" ht="15" customHeight="1">
      <c r="A7760" s="201">
        <v>46092.977407407408</v>
      </c>
      <c r="B7760" s="202">
        <v>46092</v>
      </c>
      <c r="C7760" s="203" t="s">
        <v>17129</v>
      </c>
      <c r="D7760" s="203" t="s">
        <v>11</v>
      </c>
      <c r="E7760" s="204" t="s">
        <v>17130</v>
      </c>
      <c r="F7760" s="49" t="s">
        <v>865</v>
      </c>
      <c r="G7760" s="203">
        <v>1</v>
      </c>
      <c r="H7760" s="203" t="s">
        <v>16838</v>
      </c>
      <c r="I7760" s="205" t="s">
        <v>1455</v>
      </c>
      <c r="J7760" s="208"/>
      <c r="K7760" s="203">
        <v>68</v>
      </c>
      <c r="L7760" s="207" t="s">
        <v>827</v>
      </c>
      <c r="M7760" s="208" t="s">
        <v>1436</v>
      </c>
      <c r="N7760" s="209">
        <f t="shared" si="0"/>
        <v>2026</v>
      </c>
      <c r="O7760" s="210">
        <f t="shared" si="1"/>
        <v>3</v>
      </c>
      <c r="P7760" s="211" t="str">
        <f>IFERROR(VLOOKUP(F7760,연간집계!D:E,2,FALSE),"")</f>
        <v>스탠다드 포토북 8*6 (하드/무광)</v>
      </c>
    </row>
    <row r="7761" spans="1:16" ht="15" customHeight="1">
      <c r="A7761" s="201">
        <v>46093.130023148151</v>
      </c>
      <c r="B7761" s="202">
        <v>46093</v>
      </c>
      <c r="C7761" s="203" t="s">
        <v>17131</v>
      </c>
      <c r="D7761" s="203" t="s">
        <v>11</v>
      </c>
      <c r="E7761" s="204" t="s">
        <v>17132</v>
      </c>
      <c r="F7761" s="49" t="s">
        <v>874</v>
      </c>
      <c r="G7761" s="203">
        <v>1</v>
      </c>
      <c r="H7761" s="203" t="s">
        <v>17133</v>
      </c>
      <c r="I7761" s="205" t="s">
        <v>1440</v>
      </c>
      <c r="J7761" s="208"/>
      <c r="K7761" s="203">
        <v>24</v>
      </c>
      <c r="L7761" s="207" t="s">
        <v>827</v>
      </c>
      <c r="M7761" s="208" t="s">
        <v>1436</v>
      </c>
      <c r="N7761" s="209">
        <f t="shared" si="0"/>
        <v>2026</v>
      </c>
      <c r="O7761" s="210">
        <f t="shared" si="1"/>
        <v>3</v>
      </c>
      <c r="P7761" s="211" t="str">
        <f>IFERROR(VLOOKUP(F7761,연간집계!D:E,2,FALSE),"")</f>
        <v>스탠다드 포토북 11*8 (하드/무광)</v>
      </c>
    </row>
    <row r="7762" spans="1:16" ht="15" customHeight="1">
      <c r="A7762" s="201">
        <v>46093.358935185184</v>
      </c>
      <c r="B7762" s="202">
        <v>46093</v>
      </c>
      <c r="C7762" s="203" t="s">
        <v>17134</v>
      </c>
      <c r="D7762" s="203" t="s">
        <v>11</v>
      </c>
      <c r="E7762" s="204" t="s">
        <v>17135</v>
      </c>
      <c r="F7762" s="49" t="s">
        <v>852</v>
      </c>
      <c r="G7762" s="203">
        <v>1</v>
      </c>
      <c r="H7762" s="203" t="s">
        <v>17136</v>
      </c>
      <c r="I7762" s="205" t="s">
        <v>1440</v>
      </c>
      <c r="J7762" s="208"/>
      <c r="K7762" s="203">
        <v>80</v>
      </c>
      <c r="L7762" s="207" t="s">
        <v>827</v>
      </c>
      <c r="M7762" s="208" t="s">
        <v>4034</v>
      </c>
      <c r="N7762" s="209">
        <f t="shared" si="0"/>
        <v>2026</v>
      </c>
      <c r="O7762" s="210">
        <f t="shared" si="1"/>
        <v>3</v>
      </c>
      <c r="P7762" s="211" t="str">
        <f>IFERROR(VLOOKUP(F7762,연간집계!D:E,2,FALSE),"")</f>
        <v>스탠다드 포토북 8*8 (소프트/무광)</v>
      </c>
    </row>
    <row r="7763" spans="1:16" ht="15" customHeight="1">
      <c r="A7763" s="201">
        <v>46093.358946759261</v>
      </c>
      <c r="B7763" s="202">
        <v>46093</v>
      </c>
      <c r="C7763" s="203" t="s">
        <v>17137</v>
      </c>
      <c r="D7763" s="203" t="s">
        <v>11</v>
      </c>
      <c r="E7763" s="204" t="s">
        <v>17135</v>
      </c>
      <c r="F7763" s="49" t="s">
        <v>852</v>
      </c>
      <c r="G7763" s="203">
        <v>1</v>
      </c>
      <c r="H7763" s="203" t="s">
        <v>17136</v>
      </c>
      <c r="I7763" s="205" t="s">
        <v>1440</v>
      </c>
      <c r="J7763" s="208"/>
      <c r="K7763" s="203">
        <v>68</v>
      </c>
      <c r="L7763" s="207" t="s">
        <v>827</v>
      </c>
      <c r="M7763" s="208" t="s">
        <v>4034</v>
      </c>
      <c r="N7763" s="209">
        <f t="shared" si="0"/>
        <v>2026</v>
      </c>
      <c r="O7763" s="210">
        <f t="shared" si="1"/>
        <v>3</v>
      </c>
      <c r="P7763" s="211" t="str">
        <f>IFERROR(VLOOKUP(F7763,연간집계!D:E,2,FALSE),"")</f>
        <v>스탠다드 포토북 8*8 (소프트/무광)</v>
      </c>
    </row>
    <row r="7764" spans="1:16" ht="15" customHeight="1">
      <c r="A7764" s="201">
        <v>46093.476481481484</v>
      </c>
      <c r="B7764" s="202">
        <v>46093</v>
      </c>
      <c r="C7764" s="203" t="s">
        <v>17138</v>
      </c>
      <c r="D7764" s="203" t="s">
        <v>11</v>
      </c>
      <c r="E7764" s="204" t="s">
        <v>17139</v>
      </c>
      <c r="F7764" s="49" t="s">
        <v>1412</v>
      </c>
      <c r="G7764" s="203">
        <v>1</v>
      </c>
      <c r="H7764" s="203" t="s">
        <v>17136</v>
      </c>
      <c r="I7764" s="205" t="s">
        <v>13499</v>
      </c>
      <c r="J7764" s="208"/>
      <c r="K7764" s="203">
        <v>1</v>
      </c>
      <c r="L7764" s="207" t="s">
        <v>828</v>
      </c>
      <c r="M7764" s="208" t="s">
        <v>1502</v>
      </c>
      <c r="N7764" s="209">
        <f t="shared" si="0"/>
        <v>2026</v>
      </c>
      <c r="O7764" s="210">
        <f t="shared" si="1"/>
        <v>3</v>
      </c>
      <c r="P7764" s="211" t="str">
        <f>IFERROR(VLOOKUP(F7764,연간집계!D:E,2,FALSE),"")</f>
        <v>모바일_포토노트</v>
      </c>
    </row>
    <row r="7765" spans="1:16" ht="15" customHeight="1">
      <c r="A7765" s="201">
        <v>46093.488298611112</v>
      </c>
      <c r="B7765" s="202">
        <v>46093</v>
      </c>
      <c r="C7765" s="203" t="s">
        <v>17140</v>
      </c>
      <c r="D7765" s="203" t="s">
        <v>11</v>
      </c>
      <c r="E7765" s="204" t="s">
        <v>17141</v>
      </c>
      <c r="F7765" s="49" t="s">
        <v>847</v>
      </c>
      <c r="G7765" s="203">
        <v>1</v>
      </c>
      <c r="H7765" s="203" t="s">
        <v>15596</v>
      </c>
      <c r="I7765" s="205" t="s">
        <v>1453</v>
      </c>
      <c r="J7765" s="208"/>
      <c r="K7765" s="203">
        <v>34</v>
      </c>
      <c r="L7765" s="207" t="s">
        <v>827</v>
      </c>
      <c r="M7765" s="208" t="s">
        <v>1436</v>
      </c>
      <c r="N7765" s="209">
        <f t="shared" si="0"/>
        <v>2026</v>
      </c>
      <c r="O7765" s="210">
        <f t="shared" si="1"/>
        <v>3</v>
      </c>
      <c r="P7765" s="211" t="str">
        <f>IFERROR(VLOOKUP(F7765,연간집계!D:E,2,FALSE),"")</f>
        <v>스탠다드 포토북 8*11 (하드/무광)</v>
      </c>
    </row>
    <row r="7766" spans="1:16" ht="15" customHeight="1">
      <c r="A7766" s="201">
        <v>46093.488310185188</v>
      </c>
      <c r="B7766" s="202">
        <v>46093</v>
      </c>
      <c r="C7766" s="203" t="s">
        <v>17142</v>
      </c>
      <c r="D7766" s="203" t="s">
        <v>11</v>
      </c>
      <c r="E7766" s="204" t="s">
        <v>17141</v>
      </c>
      <c r="F7766" s="49" t="s">
        <v>847</v>
      </c>
      <c r="G7766" s="203">
        <v>1</v>
      </c>
      <c r="H7766" s="203" t="s">
        <v>15596</v>
      </c>
      <c r="I7766" s="205" t="s">
        <v>1453</v>
      </c>
      <c r="J7766" s="208"/>
      <c r="K7766" s="203">
        <v>34</v>
      </c>
      <c r="L7766" s="207" t="s">
        <v>827</v>
      </c>
      <c r="M7766" s="208" t="s">
        <v>1436</v>
      </c>
      <c r="N7766" s="209">
        <f t="shared" si="0"/>
        <v>2026</v>
      </c>
      <c r="O7766" s="210">
        <f t="shared" si="1"/>
        <v>3</v>
      </c>
      <c r="P7766" s="211" t="str">
        <f>IFERROR(VLOOKUP(F7766,연간집계!D:E,2,FALSE),"")</f>
        <v>스탠다드 포토북 8*11 (하드/무광)</v>
      </c>
    </row>
    <row r="7767" spans="1:16" ht="15" customHeight="1">
      <c r="A7767" s="201">
        <v>46093.491273148145</v>
      </c>
      <c r="B7767" s="202">
        <v>46093</v>
      </c>
      <c r="C7767" s="203" t="s">
        <v>17143</v>
      </c>
      <c r="D7767" s="203" t="s">
        <v>11</v>
      </c>
      <c r="E7767" s="204" t="s">
        <v>17144</v>
      </c>
      <c r="F7767" s="49" t="s">
        <v>847</v>
      </c>
      <c r="G7767" s="203">
        <v>1</v>
      </c>
      <c r="H7767" s="203" t="s">
        <v>15596</v>
      </c>
      <c r="I7767" s="205" t="s">
        <v>1453</v>
      </c>
      <c r="J7767" s="208"/>
      <c r="K7767" s="203">
        <v>34</v>
      </c>
      <c r="L7767" s="207" t="s">
        <v>827</v>
      </c>
      <c r="M7767" s="208" t="s">
        <v>1436</v>
      </c>
      <c r="N7767" s="209">
        <f t="shared" si="0"/>
        <v>2026</v>
      </c>
      <c r="O7767" s="210">
        <f t="shared" si="1"/>
        <v>3</v>
      </c>
      <c r="P7767" s="211" t="str">
        <f>IFERROR(VLOOKUP(F7767,연간집계!D:E,2,FALSE),"")</f>
        <v>스탠다드 포토북 8*11 (하드/무광)</v>
      </c>
    </row>
    <row r="7768" spans="1:16" ht="15" customHeight="1">
      <c r="A7768" s="201">
        <v>46093.53534722222</v>
      </c>
      <c r="B7768" s="202">
        <v>46093</v>
      </c>
      <c r="C7768" s="203" t="s">
        <v>17145</v>
      </c>
      <c r="D7768" s="203" t="s">
        <v>11</v>
      </c>
      <c r="E7768" s="204" t="s">
        <v>17146</v>
      </c>
      <c r="F7768" s="49" t="s">
        <v>963</v>
      </c>
      <c r="G7768" s="203">
        <v>1</v>
      </c>
      <c r="H7768" s="203" t="s">
        <v>17147</v>
      </c>
      <c r="I7768" s="205" t="s">
        <v>3939</v>
      </c>
      <c r="J7768" s="208" t="s">
        <v>10894</v>
      </c>
      <c r="K7768" s="203">
        <v>80</v>
      </c>
      <c r="L7768" s="207" t="s">
        <v>827</v>
      </c>
      <c r="M7768" s="208" t="s">
        <v>1502</v>
      </c>
      <c r="N7768" s="209">
        <f t="shared" si="0"/>
        <v>2026</v>
      </c>
      <c r="O7768" s="210">
        <f t="shared" si="1"/>
        <v>3</v>
      </c>
      <c r="P7768" s="211" t="str">
        <f>IFERROR(VLOOKUP(F7768,연간집계!D:E,2,FALSE),"")</f>
        <v>시티북 210 (쿠션하드/78p)</v>
      </c>
    </row>
    <row r="7769" spans="1:16" ht="15" customHeight="1">
      <c r="A7769" s="201">
        <v>46093.535358796296</v>
      </c>
      <c r="B7769" s="202">
        <v>46093</v>
      </c>
      <c r="C7769" s="203" t="s">
        <v>17148</v>
      </c>
      <c r="D7769" s="203" t="s">
        <v>11</v>
      </c>
      <c r="E7769" s="204" t="s">
        <v>17146</v>
      </c>
      <c r="F7769" s="49" t="s">
        <v>963</v>
      </c>
      <c r="G7769" s="203">
        <v>1</v>
      </c>
      <c r="H7769" s="203" t="s">
        <v>17147</v>
      </c>
      <c r="I7769" s="205" t="s">
        <v>17149</v>
      </c>
      <c r="J7769" s="208" t="s">
        <v>2227</v>
      </c>
      <c r="K7769" s="203">
        <v>80</v>
      </c>
      <c r="L7769" s="207" t="s">
        <v>827</v>
      </c>
      <c r="M7769" s="208" t="s">
        <v>1502</v>
      </c>
      <c r="N7769" s="209">
        <f t="shared" si="0"/>
        <v>2026</v>
      </c>
      <c r="O7769" s="210">
        <f t="shared" si="1"/>
        <v>3</v>
      </c>
      <c r="P7769" s="211" t="str">
        <f>IFERROR(VLOOKUP(F7769,연간집계!D:E,2,FALSE),"")</f>
        <v>시티북 210 (쿠션하드/78p)</v>
      </c>
    </row>
    <row r="7770" spans="1:16" ht="15" customHeight="1">
      <c r="A7770" s="201">
        <v>46093.535370370373</v>
      </c>
      <c r="B7770" s="202">
        <v>46093</v>
      </c>
      <c r="C7770" s="203" t="s">
        <v>17150</v>
      </c>
      <c r="D7770" s="203" t="s">
        <v>11</v>
      </c>
      <c r="E7770" s="204" t="s">
        <v>17146</v>
      </c>
      <c r="F7770" s="49" t="s">
        <v>963</v>
      </c>
      <c r="G7770" s="203">
        <v>1</v>
      </c>
      <c r="H7770" s="203" t="s">
        <v>17147</v>
      </c>
      <c r="I7770" s="205" t="s">
        <v>2158</v>
      </c>
      <c r="J7770" s="208" t="s">
        <v>2158</v>
      </c>
      <c r="K7770" s="203">
        <v>80</v>
      </c>
      <c r="L7770" s="207" t="s">
        <v>827</v>
      </c>
      <c r="M7770" s="208" t="s">
        <v>1502</v>
      </c>
      <c r="N7770" s="209">
        <f t="shared" si="0"/>
        <v>2026</v>
      </c>
      <c r="O7770" s="210">
        <f t="shared" si="1"/>
        <v>3</v>
      </c>
      <c r="P7770" s="211" t="str">
        <f>IFERROR(VLOOKUP(F7770,연간집계!D:E,2,FALSE),"")</f>
        <v>시티북 210 (쿠션하드/78p)</v>
      </c>
    </row>
    <row r="7771" spans="1:16" ht="15" customHeight="1">
      <c r="A7771" s="201">
        <v>46093.535381944443</v>
      </c>
      <c r="B7771" s="202">
        <v>46093</v>
      </c>
      <c r="C7771" s="203" t="s">
        <v>17151</v>
      </c>
      <c r="D7771" s="203" t="s">
        <v>11</v>
      </c>
      <c r="E7771" s="204" t="s">
        <v>17146</v>
      </c>
      <c r="F7771" s="49" t="s">
        <v>963</v>
      </c>
      <c r="G7771" s="203">
        <v>1</v>
      </c>
      <c r="H7771" s="203" t="s">
        <v>17147</v>
      </c>
      <c r="I7771" s="205" t="s">
        <v>5714</v>
      </c>
      <c r="J7771" s="208" t="s">
        <v>6233</v>
      </c>
      <c r="K7771" s="203">
        <v>80</v>
      </c>
      <c r="L7771" s="207" t="s">
        <v>827</v>
      </c>
      <c r="M7771" s="208" t="s">
        <v>1502</v>
      </c>
      <c r="N7771" s="209">
        <f t="shared" si="0"/>
        <v>2026</v>
      </c>
      <c r="O7771" s="210">
        <f t="shared" si="1"/>
        <v>3</v>
      </c>
      <c r="P7771" s="211" t="str">
        <f>IFERROR(VLOOKUP(F7771,연간집계!D:E,2,FALSE),"")</f>
        <v>시티북 210 (쿠션하드/78p)</v>
      </c>
    </row>
    <row r="7772" spans="1:16" ht="15" customHeight="1">
      <c r="A7772" s="201">
        <v>46093.535393518519</v>
      </c>
      <c r="B7772" s="202">
        <v>46093</v>
      </c>
      <c r="C7772" s="203" t="s">
        <v>17152</v>
      </c>
      <c r="D7772" s="203" t="s">
        <v>11</v>
      </c>
      <c r="E7772" s="204" t="s">
        <v>17146</v>
      </c>
      <c r="F7772" s="49" t="s">
        <v>963</v>
      </c>
      <c r="G7772" s="203">
        <v>1</v>
      </c>
      <c r="H7772" s="203" t="s">
        <v>17147</v>
      </c>
      <c r="I7772" s="205" t="s">
        <v>1901</v>
      </c>
      <c r="J7772" s="208" t="s">
        <v>10044</v>
      </c>
      <c r="K7772" s="203">
        <v>80</v>
      </c>
      <c r="L7772" s="207" t="s">
        <v>827</v>
      </c>
      <c r="M7772" s="208" t="s">
        <v>1502</v>
      </c>
      <c r="N7772" s="209">
        <f t="shared" si="0"/>
        <v>2026</v>
      </c>
      <c r="O7772" s="210">
        <f t="shared" si="1"/>
        <v>3</v>
      </c>
      <c r="P7772" s="211" t="str">
        <f>IFERROR(VLOOKUP(F7772,연간집계!D:E,2,FALSE),"")</f>
        <v>시티북 210 (쿠션하드/78p)</v>
      </c>
    </row>
    <row r="7773" spans="1:16" ht="15" customHeight="1">
      <c r="A7773" s="201">
        <v>46093.591539351852</v>
      </c>
      <c r="B7773" s="202">
        <v>46093</v>
      </c>
      <c r="C7773" s="203" t="s">
        <v>17153</v>
      </c>
      <c r="D7773" s="203" t="s">
        <v>11</v>
      </c>
      <c r="E7773" s="204" t="s">
        <v>17154</v>
      </c>
      <c r="F7773" s="49" t="s">
        <v>852</v>
      </c>
      <c r="G7773" s="203">
        <v>1</v>
      </c>
      <c r="H7773" s="203" t="s">
        <v>16676</v>
      </c>
      <c r="I7773" s="205" t="s">
        <v>1440</v>
      </c>
      <c r="J7773" s="208"/>
      <c r="K7773" s="203">
        <v>68</v>
      </c>
      <c r="L7773" s="207" t="s">
        <v>827</v>
      </c>
      <c r="M7773" s="208" t="s">
        <v>1436</v>
      </c>
      <c r="N7773" s="209">
        <f t="shared" si="0"/>
        <v>2026</v>
      </c>
      <c r="O7773" s="210">
        <f t="shared" si="1"/>
        <v>3</v>
      </c>
      <c r="P7773" s="211" t="str">
        <f>IFERROR(VLOOKUP(F7773,연간집계!D:E,2,FALSE),"")</f>
        <v>스탠다드 포토북 8*8 (소프트/무광)</v>
      </c>
    </row>
    <row r="7774" spans="1:16" ht="15" customHeight="1">
      <c r="A7774" s="201">
        <v>46093.591550925928</v>
      </c>
      <c r="B7774" s="202">
        <v>46093</v>
      </c>
      <c r="C7774" s="203" t="s">
        <v>17155</v>
      </c>
      <c r="D7774" s="203" t="s">
        <v>11</v>
      </c>
      <c r="E7774" s="204" t="s">
        <v>17154</v>
      </c>
      <c r="F7774" s="49" t="s">
        <v>852</v>
      </c>
      <c r="G7774" s="203">
        <v>1</v>
      </c>
      <c r="H7774" s="203" t="s">
        <v>16676</v>
      </c>
      <c r="I7774" s="205" t="s">
        <v>1440</v>
      </c>
      <c r="J7774" s="208"/>
      <c r="K7774" s="203">
        <v>74</v>
      </c>
      <c r="L7774" s="207" t="s">
        <v>827</v>
      </c>
      <c r="M7774" s="208" t="s">
        <v>1436</v>
      </c>
      <c r="N7774" s="209">
        <f t="shared" si="0"/>
        <v>2026</v>
      </c>
      <c r="O7774" s="210">
        <f t="shared" si="1"/>
        <v>3</v>
      </c>
      <c r="P7774" s="211" t="str">
        <f>IFERROR(VLOOKUP(F7774,연간집계!D:E,2,FALSE),"")</f>
        <v>스탠다드 포토북 8*8 (소프트/무광)</v>
      </c>
    </row>
    <row r="7775" spans="1:16" ht="15" customHeight="1">
      <c r="A7775" s="201">
        <v>46093.591562499998</v>
      </c>
      <c r="B7775" s="202">
        <v>46093</v>
      </c>
      <c r="C7775" s="203" t="s">
        <v>17156</v>
      </c>
      <c r="D7775" s="203" t="s">
        <v>11</v>
      </c>
      <c r="E7775" s="204" t="s">
        <v>17154</v>
      </c>
      <c r="F7775" s="49" t="s">
        <v>852</v>
      </c>
      <c r="G7775" s="203">
        <v>1</v>
      </c>
      <c r="H7775" s="203" t="s">
        <v>16676</v>
      </c>
      <c r="I7775" s="205" t="s">
        <v>1440</v>
      </c>
      <c r="J7775" s="208"/>
      <c r="K7775" s="203">
        <v>78</v>
      </c>
      <c r="L7775" s="207" t="s">
        <v>827</v>
      </c>
      <c r="M7775" s="208" t="s">
        <v>1436</v>
      </c>
      <c r="N7775" s="209">
        <f t="shared" si="0"/>
        <v>2026</v>
      </c>
      <c r="O7775" s="210">
        <f t="shared" si="1"/>
        <v>3</v>
      </c>
      <c r="P7775" s="211" t="str">
        <f>IFERROR(VLOOKUP(F7775,연간집계!D:E,2,FALSE),"")</f>
        <v>스탠다드 포토북 8*8 (소프트/무광)</v>
      </c>
    </row>
    <row r="7776" spans="1:16" ht="15" customHeight="1">
      <c r="A7776" s="201">
        <v>46093.629780092589</v>
      </c>
      <c r="B7776" s="202">
        <v>46093</v>
      </c>
      <c r="C7776" s="203" t="s">
        <v>17157</v>
      </c>
      <c r="D7776" s="203" t="s">
        <v>11</v>
      </c>
      <c r="E7776" s="204" t="s">
        <v>17158</v>
      </c>
      <c r="F7776" s="49" t="s">
        <v>1051</v>
      </c>
      <c r="G7776" s="203">
        <v>2</v>
      </c>
      <c r="H7776" s="203" t="s">
        <v>17159</v>
      </c>
      <c r="I7776" s="205" t="s">
        <v>1440</v>
      </c>
      <c r="J7776" s="208"/>
      <c r="K7776" s="203">
        <v>98</v>
      </c>
      <c r="L7776" s="207" t="s">
        <v>827</v>
      </c>
      <c r="M7776" s="208" t="s">
        <v>4034</v>
      </c>
      <c r="N7776" s="209">
        <f t="shared" si="0"/>
        <v>2026</v>
      </c>
      <c r="O7776" s="210">
        <f t="shared" si="1"/>
        <v>3</v>
      </c>
      <c r="P7776" s="211" t="str">
        <f>IFERROR(VLOOKUP(F7776,연간집계!D:E,2,FALSE),"")</f>
        <v>프리북A4 (하드)</v>
      </c>
    </row>
    <row r="7777" spans="1:16" ht="15" customHeight="1">
      <c r="A7777" s="201">
        <v>46093.656388888892</v>
      </c>
      <c r="B7777" s="202">
        <v>46093</v>
      </c>
      <c r="C7777" s="203" t="s">
        <v>17160</v>
      </c>
      <c r="D7777" s="203" t="s">
        <v>11</v>
      </c>
      <c r="E7777" s="204" t="s">
        <v>17161</v>
      </c>
      <c r="F7777" s="49" t="s">
        <v>838</v>
      </c>
      <c r="G7777" s="203">
        <v>13</v>
      </c>
      <c r="H7777" s="203" t="s">
        <v>17162</v>
      </c>
      <c r="I7777" s="205" t="s">
        <v>1440</v>
      </c>
      <c r="J7777" s="208"/>
      <c r="K7777" s="203">
        <v>50</v>
      </c>
      <c r="L7777" s="207" t="s">
        <v>827</v>
      </c>
      <c r="M7777" s="208" t="s">
        <v>3117</v>
      </c>
      <c r="N7777" s="209">
        <f t="shared" si="0"/>
        <v>2026</v>
      </c>
      <c r="O7777" s="210">
        <f t="shared" si="1"/>
        <v>3</v>
      </c>
      <c r="P7777" s="211" t="str">
        <f>IFERROR(VLOOKUP(F7777,연간집계!D:E,2,FALSE),"")</f>
        <v>스탠다드 포토북 6*8 (하드/무광)</v>
      </c>
    </row>
    <row r="7778" spans="1:16" ht="15" customHeight="1">
      <c r="A7778" s="201">
        <v>46093.671157407407</v>
      </c>
      <c r="B7778" s="202">
        <v>46093</v>
      </c>
      <c r="C7778" s="203" t="s">
        <v>17163</v>
      </c>
      <c r="D7778" s="203" t="s">
        <v>11</v>
      </c>
      <c r="E7778" s="204" t="s">
        <v>17164</v>
      </c>
      <c r="F7778" s="49" t="s">
        <v>1051</v>
      </c>
      <c r="G7778" s="203">
        <v>1</v>
      </c>
      <c r="H7778" s="203" t="s">
        <v>13649</v>
      </c>
      <c r="I7778" s="205" t="s">
        <v>1440</v>
      </c>
      <c r="J7778" s="208"/>
      <c r="K7778" s="203">
        <v>84</v>
      </c>
      <c r="L7778" s="207" t="s">
        <v>827</v>
      </c>
      <c r="M7778" s="208" t="s">
        <v>1436</v>
      </c>
      <c r="N7778" s="209">
        <f t="shared" si="0"/>
        <v>2026</v>
      </c>
      <c r="O7778" s="210">
        <f t="shared" si="1"/>
        <v>3</v>
      </c>
      <c r="P7778" s="211" t="str">
        <f>IFERROR(VLOOKUP(F7778,연간집계!D:E,2,FALSE),"")</f>
        <v>프리북A4 (하드)</v>
      </c>
    </row>
    <row r="7779" spans="1:16" ht="15" customHeight="1">
      <c r="A7779" s="201">
        <v>46093.682974537034</v>
      </c>
      <c r="B7779" s="202">
        <v>46093</v>
      </c>
      <c r="C7779" s="203" t="s">
        <v>17165</v>
      </c>
      <c r="D7779" s="203" t="s">
        <v>11</v>
      </c>
      <c r="E7779" s="204" t="s">
        <v>17166</v>
      </c>
      <c r="F7779" s="49" t="s">
        <v>193</v>
      </c>
      <c r="G7779" s="203">
        <v>1</v>
      </c>
      <c r="H7779" s="203" t="s">
        <v>17167</v>
      </c>
      <c r="I7779" s="205" t="s">
        <v>1459</v>
      </c>
      <c r="J7779" s="208"/>
      <c r="K7779" s="203">
        <v>50</v>
      </c>
      <c r="L7779" s="207" t="s">
        <v>827</v>
      </c>
      <c r="M7779" s="208" t="s">
        <v>1436</v>
      </c>
      <c r="N7779" s="209">
        <f t="shared" si="0"/>
        <v>2026</v>
      </c>
      <c r="O7779" s="210">
        <f t="shared" si="1"/>
        <v>3</v>
      </c>
      <c r="P7779" s="211" t="str">
        <f>IFERROR(VLOOKUP(F7779,연간집계!D:E,2,FALSE),"")</f>
        <v>포토그랩스pro 248</v>
      </c>
    </row>
    <row r="7780" spans="1:16" ht="15" customHeight="1">
      <c r="A7780" s="201">
        <v>46093.706597222219</v>
      </c>
      <c r="B7780" s="202">
        <v>46093</v>
      </c>
      <c r="C7780" s="203" t="s">
        <v>17168</v>
      </c>
      <c r="D7780" s="203" t="s">
        <v>11</v>
      </c>
      <c r="E7780" s="204" t="s">
        <v>17169</v>
      </c>
      <c r="F7780" s="49" t="s">
        <v>858</v>
      </c>
      <c r="G7780" s="203">
        <v>1</v>
      </c>
      <c r="H7780" s="203" t="s">
        <v>3066</v>
      </c>
      <c r="I7780" s="205" t="s">
        <v>1570</v>
      </c>
      <c r="J7780" s="208"/>
      <c r="K7780" s="203">
        <v>34</v>
      </c>
      <c r="L7780" s="207" t="s">
        <v>827</v>
      </c>
      <c r="M7780" s="208" t="s">
        <v>1436</v>
      </c>
      <c r="N7780" s="209">
        <f t="shared" si="0"/>
        <v>2026</v>
      </c>
      <c r="O7780" s="210">
        <f t="shared" si="1"/>
        <v>3</v>
      </c>
      <c r="P7780" s="211" t="str">
        <f>IFERROR(VLOOKUP(F7780,연간집계!D:E,2,FALSE),"")</f>
        <v>스탠다드 포토북 8*8 (하드/유광)</v>
      </c>
    </row>
    <row r="7781" spans="1:16" ht="15" customHeight="1">
      <c r="A7781" s="201">
        <v>46093.809652777774</v>
      </c>
      <c r="B7781" s="202">
        <v>46093</v>
      </c>
      <c r="C7781" s="203" t="s">
        <v>17170</v>
      </c>
      <c r="D7781" s="203" t="s">
        <v>11</v>
      </c>
      <c r="E7781" s="204" t="s">
        <v>17171</v>
      </c>
      <c r="F7781" s="49" t="s">
        <v>856</v>
      </c>
      <c r="G7781" s="203">
        <v>1</v>
      </c>
      <c r="H7781" s="203" t="s">
        <v>17172</v>
      </c>
      <c r="I7781" s="205" t="s">
        <v>1566</v>
      </c>
      <c r="J7781" s="208"/>
      <c r="K7781" s="203">
        <v>24</v>
      </c>
      <c r="L7781" s="207" t="s">
        <v>827</v>
      </c>
      <c r="M7781" s="208" t="s">
        <v>1645</v>
      </c>
      <c r="N7781" s="209">
        <f t="shared" si="0"/>
        <v>2026</v>
      </c>
      <c r="O7781" s="210">
        <f t="shared" si="1"/>
        <v>3</v>
      </c>
      <c r="P7781" s="211" t="str">
        <f>IFERROR(VLOOKUP(F7781,연간집계!D:E,2,FALSE),"")</f>
        <v>스탠다드 포토북 8*8 (하드/무광)</v>
      </c>
    </row>
    <row r="7782" spans="1:16" ht="15" customHeight="1">
      <c r="A7782" s="201">
        <v>46093.868587962963</v>
      </c>
      <c r="B7782" s="202">
        <v>46093</v>
      </c>
      <c r="C7782" s="203" t="s">
        <v>17173</v>
      </c>
      <c r="D7782" s="203" t="s">
        <v>11</v>
      </c>
      <c r="E7782" s="204" t="s">
        <v>17174</v>
      </c>
      <c r="F7782" s="49" t="s">
        <v>838</v>
      </c>
      <c r="G7782" s="203">
        <v>3</v>
      </c>
      <c r="H7782" s="203" t="s">
        <v>7582</v>
      </c>
      <c r="I7782" s="205" t="s">
        <v>1440</v>
      </c>
      <c r="J7782" s="208"/>
      <c r="K7782" s="203">
        <v>62</v>
      </c>
      <c r="L7782" s="207" t="s">
        <v>827</v>
      </c>
      <c r="M7782" s="208" t="s">
        <v>1460</v>
      </c>
      <c r="N7782" s="209">
        <f t="shared" si="0"/>
        <v>2026</v>
      </c>
      <c r="O7782" s="210">
        <f t="shared" si="1"/>
        <v>3</v>
      </c>
      <c r="P7782" s="211" t="str">
        <f>IFERROR(VLOOKUP(F7782,연간집계!D:E,2,FALSE),"")</f>
        <v>스탠다드 포토북 6*8 (하드/무광)</v>
      </c>
    </row>
    <row r="7783" spans="1:16" ht="15" customHeight="1">
      <c r="A7783" s="201">
        <v>46093.889155092591</v>
      </c>
      <c r="B7783" s="202">
        <v>46093</v>
      </c>
      <c r="C7783" s="203" t="s">
        <v>17175</v>
      </c>
      <c r="D7783" s="203" t="s">
        <v>11</v>
      </c>
      <c r="E7783" s="204" t="s">
        <v>17176</v>
      </c>
      <c r="F7783" s="49" t="s">
        <v>946</v>
      </c>
      <c r="G7783" s="203">
        <v>1</v>
      </c>
      <c r="H7783" s="203" t="s">
        <v>17177</v>
      </c>
      <c r="I7783" s="205" t="s">
        <v>17178</v>
      </c>
      <c r="J7783" s="208"/>
      <c r="K7783" s="203">
        <v>44</v>
      </c>
      <c r="L7783" s="207" t="s">
        <v>827</v>
      </c>
      <c r="M7783" s="208" t="s">
        <v>1449</v>
      </c>
      <c r="N7783" s="209">
        <f t="shared" si="0"/>
        <v>2026</v>
      </c>
      <c r="O7783" s="210">
        <f t="shared" si="1"/>
        <v>3</v>
      </c>
      <c r="P7783" s="211" t="str">
        <f>IFERROR(VLOOKUP(F7783,연간집계!D:E,2,FALSE),"")</f>
        <v>스쿨북 198 (소프트/42p)</v>
      </c>
    </row>
    <row r="7784" spans="1:16" ht="15" customHeight="1">
      <c r="A7784" s="201">
        <v>46093.930300925924</v>
      </c>
      <c r="B7784" s="202">
        <v>46093</v>
      </c>
      <c r="C7784" s="203" t="s">
        <v>17179</v>
      </c>
      <c r="D7784" s="203" t="s">
        <v>11</v>
      </c>
      <c r="E7784" s="204" t="s">
        <v>17180</v>
      </c>
      <c r="F7784" s="49" t="s">
        <v>856</v>
      </c>
      <c r="G7784" s="203">
        <v>2</v>
      </c>
      <c r="H7784" s="203" t="s">
        <v>6933</v>
      </c>
      <c r="I7784" s="205" t="s">
        <v>1566</v>
      </c>
      <c r="J7784" s="208"/>
      <c r="K7784" s="203">
        <v>28</v>
      </c>
      <c r="L7784" s="207" t="s">
        <v>827</v>
      </c>
      <c r="M7784" s="208" t="s">
        <v>1436</v>
      </c>
      <c r="N7784" s="209">
        <f t="shared" si="0"/>
        <v>2026</v>
      </c>
      <c r="O7784" s="210">
        <f t="shared" si="1"/>
        <v>3</v>
      </c>
      <c r="P7784" s="211" t="str">
        <f>IFERROR(VLOOKUP(F7784,연간집계!D:E,2,FALSE),"")</f>
        <v>스탠다드 포토북 8*8 (하드/무광)</v>
      </c>
    </row>
    <row r="7785" spans="1:16" ht="15" customHeight="1">
      <c r="A7785" s="201">
        <v>46093.930312500001</v>
      </c>
      <c r="B7785" s="202">
        <v>46093</v>
      </c>
      <c r="C7785" s="203" t="s">
        <v>17181</v>
      </c>
      <c r="D7785" s="203" t="s">
        <v>11</v>
      </c>
      <c r="E7785" s="204" t="s">
        <v>17180</v>
      </c>
      <c r="F7785" s="49" t="s">
        <v>838</v>
      </c>
      <c r="G7785" s="203">
        <v>3</v>
      </c>
      <c r="H7785" s="203" t="s">
        <v>6933</v>
      </c>
      <c r="I7785" s="205" t="s">
        <v>1455</v>
      </c>
      <c r="J7785" s="208"/>
      <c r="K7785" s="203">
        <v>62</v>
      </c>
      <c r="L7785" s="207" t="s">
        <v>827</v>
      </c>
      <c r="M7785" s="208" t="s">
        <v>1436</v>
      </c>
      <c r="N7785" s="209">
        <f t="shared" si="0"/>
        <v>2026</v>
      </c>
      <c r="O7785" s="210">
        <f t="shared" si="1"/>
        <v>3</v>
      </c>
      <c r="P7785" s="211" t="str">
        <f>IFERROR(VLOOKUP(F7785,연간집계!D:E,2,FALSE),"")</f>
        <v>스탠다드 포토북 6*8 (하드/무광)</v>
      </c>
    </row>
    <row r="7786" spans="1:16" ht="15" customHeight="1">
      <c r="A7786" s="201">
        <v>46093.989027777781</v>
      </c>
      <c r="B7786" s="202">
        <v>46093</v>
      </c>
      <c r="C7786" s="203" t="s">
        <v>17182</v>
      </c>
      <c r="D7786" s="203" t="s">
        <v>11</v>
      </c>
      <c r="E7786" s="204" t="s">
        <v>17183</v>
      </c>
      <c r="F7786" s="49" t="s">
        <v>1343</v>
      </c>
      <c r="G7786" s="203">
        <v>1</v>
      </c>
      <c r="H7786" s="203" t="s">
        <v>17184</v>
      </c>
      <c r="I7786" s="205" t="s">
        <v>1440</v>
      </c>
      <c r="J7786" s="205" t="s">
        <v>2470</v>
      </c>
      <c r="K7786" s="203">
        <v>1</v>
      </c>
      <c r="L7786" s="207" t="s">
        <v>827</v>
      </c>
      <c r="M7786" s="208" t="s">
        <v>1645</v>
      </c>
      <c r="N7786" s="209">
        <f t="shared" si="0"/>
        <v>2026</v>
      </c>
      <c r="O7786" s="210">
        <f t="shared" si="1"/>
        <v>3</v>
      </c>
      <c r="P7786" s="211" t="str">
        <f>IFERROR(VLOOKUP(F7786,연간집계!D:E,2,FALSE),"")</f>
        <v>아크릴액재 24*12</v>
      </c>
    </row>
    <row r="7787" spans="1:16" ht="15" customHeight="1">
      <c r="A7787" s="201">
        <v>46094.059444444443</v>
      </c>
      <c r="B7787" s="202">
        <v>46094</v>
      </c>
      <c r="C7787" s="203" t="s">
        <v>17185</v>
      </c>
      <c r="D7787" s="203" t="s">
        <v>11</v>
      </c>
      <c r="E7787" s="204" t="s">
        <v>17186</v>
      </c>
      <c r="F7787" s="49" t="s">
        <v>847</v>
      </c>
      <c r="G7787" s="203">
        <v>1</v>
      </c>
      <c r="H7787" s="203" t="s">
        <v>17187</v>
      </c>
      <c r="I7787" s="205" t="s">
        <v>1455</v>
      </c>
      <c r="J7787" s="208"/>
      <c r="K7787" s="203">
        <v>36</v>
      </c>
      <c r="L7787" s="207" t="s">
        <v>827</v>
      </c>
      <c r="M7787" s="208" t="s">
        <v>1436</v>
      </c>
      <c r="N7787" s="209">
        <f t="shared" si="0"/>
        <v>2026</v>
      </c>
      <c r="O7787" s="210">
        <f t="shared" si="1"/>
        <v>3</v>
      </c>
      <c r="P7787" s="211" t="str">
        <f>IFERROR(VLOOKUP(F7787,연간집계!D:E,2,FALSE),"")</f>
        <v>스탠다드 포토북 8*11 (하드/무광)</v>
      </c>
    </row>
    <row r="7788" spans="1:16" ht="15" customHeight="1">
      <c r="A7788" s="201">
        <v>46094.443310185183</v>
      </c>
      <c r="B7788" s="202">
        <v>46094</v>
      </c>
      <c r="C7788" s="203" t="s">
        <v>17188</v>
      </c>
      <c r="D7788" s="203" t="s">
        <v>11</v>
      </c>
      <c r="E7788" s="204" t="s">
        <v>17189</v>
      </c>
      <c r="F7788" s="49" t="s">
        <v>1027</v>
      </c>
      <c r="G7788" s="203">
        <v>4</v>
      </c>
      <c r="H7788" s="203" t="s">
        <v>1721</v>
      </c>
      <c r="I7788" s="205" t="s">
        <v>1455</v>
      </c>
      <c r="J7788" s="208" t="s">
        <v>1435</v>
      </c>
      <c r="K7788" s="203">
        <v>80</v>
      </c>
      <c r="L7788" s="207" t="s">
        <v>827</v>
      </c>
      <c r="M7788" s="208" t="s">
        <v>1645</v>
      </c>
      <c r="N7788" s="209">
        <f t="shared" si="0"/>
        <v>2026</v>
      </c>
      <c r="O7788" s="210">
        <f t="shared" si="1"/>
        <v>3</v>
      </c>
      <c r="P7788" s="211" t="str">
        <f>IFERROR(VLOOKUP(F7788,연간집계!D:E,2,FALSE),"")</f>
        <v>트래블북 198 (쿠션하드/78p)</v>
      </c>
    </row>
    <row r="7789" spans="1:16" ht="15" customHeight="1">
      <c r="A7789" s="201">
        <v>46094.578275462962</v>
      </c>
      <c r="B7789" s="202">
        <v>46094</v>
      </c>
      <c r="C7789" s="203" t="s">
        <v>17190</v>
      </c>
      <c r="D7789" s="203" t="s">
        <v>11</v>
      </c>
      <c r="E7789" s="204" t="s">
        <v>17191</v>
      </c>
      <c r="F7789" s="49" t="s">
        <v>887</v>
      </c>
      <c r="G7789" s="203">
        <v>1</v>
      </c>
      <c r="H7789" s="203" t="s">
        <v>17101</v>
      </c>
      <c r="I7789" s="205" t="s">
        <v>1586</v>
      </c>
      <c r="J7789" s="208"/>
      <c r="K7789" s="203">
        <v>52</v>
      </c>
      <c r="L7789" s="207" t="s">
        <v>827</v>
      </c>
      <c r="M7789" s="208" t="s">
        <v>1436</v>
      </c>
      <c r="N7789" s="209">
        <f t="shared" si="0"/>
        <v>2026</v>
      </c>
      <c r="O7789" s="210">
        <f t="shared" si="1"/>
        <v>3</v>
      </c>
      <c r="P7789" s="211" t="str">
        <f>IFERROR(VLOOKUP(F7789,연간집계!D:E,2,FALSE),"")</f>
        <v>마이트립북 198</v>
      </c>
    </row>
    <row r="7790" spans="1:16" ht="15" customHeight="1">
      <c r="A7790" s="201">
        <v>46094.587129629632</v>
      </c>
      <c r="B7790" s="202">
        <v>46094</v>
      </c>
      <c r="C7790" s="203" t="s">
        <v>17192</v>
      </c>
      <c r="D7790" s="203" t="s">
        <v>11</v>
      </c>
      <c r="E7790" s="204" t="s">
        <v>17193</v>
      </c>
      <c r="F7790" s="49" t="s">
        <v>1357</v>
      </c>
      <c r="G7790" s="203">
        <v>1</v>
      </c>
      <c r="H7790" s="203" t="s">
        <v>16969</v>
      </c>
      <c r="I7790" s="205" t="s">
        <v>2537</v>
      </c>
      <c r="J7790" s="208"/>
      <c r="K7790" s="203">
        <v>10</v>
      </c>
      <c r="L7790" s="207" t="s">
        <v>827</v>
      </c>
      <c r="M7790" s="208" t="s">
        <v>1471</v>
      </c>
      <c r="N7790" s="209">
        <f t="shared" si="0"/>
        <v>2026</v>
      </c>
      <c r="O7790" s="210">
        <f t="shared" si="1"/>
        <v>3</v>
      </c>
      <c r="P7790" s="211" t="str">
        <f>IFERROR(VLOOKUP(F7790,연간집계!D:E,2,FALSE),"")</f>
        <v>PCMS_엽서 145</v>
      </c>
    </row>
    <row r="7791" spans="1:16" ht="15" customHeight="1">
      <c r="A7791" s="201">
        <v>46094.604884259257</v>
      </c>
      <c r="B7791" s="202">
        <v>46094</v>
      </c>
      <c r="C7791" s="203" t="s">
        <v>17194</v>
      </c>
      <c r="D7791" s="203" t="s">
        <v>11</v>
      </c>
      <c r="E7791" s="204" t="s">
        <v>17195</v>
      </c>
      <c r="F7791" s="49" t="s">
        <v>963</v>
      </c>
      <c r="G7791" s="203">
        <v>5</v>
      </c>
      <c r="H7791" s="203" t="s">
        <v>17196</v>
      </c>
      <c r="I7791" s="208" t="s">
        <v>1748</v>
      </c>
      <c r="J7791" s="208" t="s">
        <v>1748</v>
      </c>
      <c r="K7791" s="203">
        <v>80</v>
      </c>
      <c r="L7791" s="207" t="s">
        <v>827</v>
      </c>
      <c r="M7791" s="208" t="s">
        <v>1493</v>
      </c>
      <c r="N7791" s="209">
        <f t="shared" si="0"/>
        <v>2026</v>
      </c>
      <c r="O7791" s="210">
        <f t="shared" si="1"/>
        <v>3</v>
      </c>
      <c r="P7791" s="211" t="str">
        <f>IFERROR(VLOOKUP(F7791,연간집계!D:E,2,FALSE),"")</f>
        <v>시티북 210 (쿠션하드/78p)</v>
      </c>
    </row>
    <row r="7792" spans="1:16" ht="15" customHeight="1">
      <c r="A7792" s="201">
        <v>46094.604895833334</v>
      </c>
      <c r="B7792" s="202">
        <v>46094</v>
      </c>
      <c r="C7792" s="203" t="s">
        <v>17197</v>
      </c>
      <c r="D7792" s="203" t="s">
        <v>11</v>
      </c>
      <c r="E7792" s="204" t="s">
        <v>17198</v>
      </c>
      <c r="F7792" s="49" t="s">
        <v>1031</v>
      </c>
      <c r="G7792" s="203">
        <v>2</v>
      </c>
      <c r="H7792" s="203" t="s">
        <v>17199</v>
      </c>
      <c r="I7792" s="205" t="s">
        <v>1988</v>
      </c>
      <c r="J7792" s="208" t="s">
        <v>3413</v>
      </c>
      <c r="K7792" s="203">
        <v>80</v>
      </c>
      <c r="L7792" s="207" t="s">
        <v>827</v>
      </c>
      <c r="M7792" s="208" t="s">
        <v>1436</v>
      </c>
      <c r="N7792" s="209">
        <f t="shared" si="0"/>
        <v>2026</v>
      </c>
      <c r="O7792" s="210">
        <f t="shared" si="1"/>
        <v>3</v>
      </c>
      <c r="P7792" s="211" t="str">
        <f>IFERROR(VLOOKUP(F7792,연간집계!D:E,2,FALSE),"")</f>
        <v>트래블북 198 (소프트/78p)</v>
      </c>
    </row>
    <row r="7793" spans="1:16" ht="15" customHeight="1">
      <c r="A7793" s="201">
        <v>46094.616793981484</v>
      </c>
      <c r="B7793" s="202">
        <v>46094</v>
      </c>
      <c r="C7793" s="203" t="s">
        <v>17200</v>
      </c>
      <c r="D7793" s="203" t="s">
        <v>11</v>
      </c>
      <c r="E7793" s="204" t="s">
        <v>17201</v>
      </c>
      <c r="F7793" s="49" t="s">
        <v>963</v>
      </c>
      <c r="G7793" s="203">
        <v>1</v>
      </c>
      <c r="H7793" s="203" t="s">
        <v>17202</v>
      </c>
      <c r="I7793" s="205" t="s">
        <v>17149</v>
      </c>
      <c r="J7793" s="208" t="s">
        <v>2831</v>
      </c>
      <c r="K7793" s="203">
        <v>80</v>
      </c>
      <c r="L7793" s="207" t="s">
        <v>827</v>
      </c>
      <c r="M7793" s="208" t="s">
        <v>1493</v>
      </c>
      <c r="N7793" s="209">
        <f t="shared" si="0"/>
        <v>2026</v>
      </c>
      <c r="O7793" s="210">
        <f t="shared" si="1"/>
        <v>3</v>
      </c>
      <c r="P7793" s="211" t="str">
        <f>IFERROR(VLOOKUP(F7793,연간집계!D:E,2,FALSE),"")</f>
        <v>시티북 210 (쿠션하드/78p)</v>
      </c>
    </row>
    <row r="7794" spans="1:16" ht="15" customHeight="1">
      <c r="A7794" s="201">
        <v>46094.616805555554</v>
      </c>
      <c r="B7794" s="202">
        <v>46094</v>
      </c>
      <c r="C7794" s="203" t="s">
        <v>17203</v>
      </c>
      <c r="D7794" s="203" t="s">
        <v>11</v>
      </c>
      <c r="E7794" s="204" t="s">
        <v>17201</v>
      </c>
      <c r="F7794" s="49" t="s">
        <v>963</v>
      </c>
      <c r="G7794" s="203">
        <v>1</v>
      </c>
      <c r="H7794" s="203" t="s">
        <v>17202</v>
      </c>
      <c r="I7794" s="205" t="s">
        <v>17149</v>
      </c>
      <c r="J7794" s="208" t="s">
        <v>2831</v>
      </c>
      <c r="K7794" s="203">
        <v>80</v>
      </c>
      <c r="L7794" s="207" t="s">
        <v>827</v>
      </c>
      <c r="M7794" s="208" t="s">
        <v>1493</v>
      </c>
      <c r="N7794" s="209">
        <f t="shared" si="0"/>
        <v>2026</v>
      </c>
      <c r="O7794" s="210">
        <f t="shared" si="1"/>
        <v>3</v>
      </c>
      <c r="P7794" s="211" t="str">
        <f>IFERROR(VLOOKUP(F7794,연간집계!D:E,2,FALSE),"")</f>
        <v>시티북 210 (쿠션하드/78p)</v>
      </c>
    </row>
    <row r="7795" spans="1:16" ht="15" customHeight="1">
      <c r="A7795" s="201">
        <v>46094.61681712963</v>
      </c>
      <c r="B7795" s="202">
        <v>46094</v>
      </c>
      <c r="C7795" s="203" t="s">
        <v>17204</v>
      </c>
      <c r="D7795" s="203" t="s">
        <v>11</v>
      </c>
      <c r="E7795" s="204" t="s">
        <v>17201</v>
      </c>
      <c r="F7795" s="49" t="s">
        <v>963</v>
      </c>
      <c r="G7795" s="203">
        <v>1</v>
      </c>
      <c r="H7795" s="203" t="s">
        <v>17202</v>
      </c>
      <c r="I7795" s="205" t="s">
        <v>17149</v>
      </c>
      <c r="J7795" s="208" t="s">
        <v>2831</v>
      </c>
      <c r="K7795" s="203">
        <v>80</v>
      </c>
      <c r="L7795" s="207" t="s">
        <v>827</v>
      </c>
      <c r="M7795" s="208" t="s">
        <v>1493</v>
      </c>
      <c r="N7795" s="209">
        <f t="shared" si="0"/>
        <v>2026</v>
      </c>
      <c r="O7795" s="210">
        <f t="shared" si="1"/>
        <v>3</v>
      </c>
      <c r="P7795" s="211" t="str">
        <f>IFERROR(VLOOKUP(F7795,연간집계!D:E,2,FALSE),"")</f>
        <v>시티북 210 (쿠션하드/78p)</v>
      </c>
    </row>
    <row r="7796" spans="1:16" ht="15" customHeight="1">
      <c r="A7796" s="201">
        <v>46094.616828703707</v>
      </c>
      <c r="B7796" s="202">
        <v>46094</v>
      </c>
      <c r="C7796" s="203" t="s">
        <v>17205</v>
      </c>
      <c r="D7796" s="203" t="s">
        <v>11</v>
      </c>
      <c r="E7796" s="204" t="s">
        <v>17201</v>
      </c>
      <c r="F7796" s="49" t="s">
        <v>963</v>
      </c>
      <c r="G7796" s="203">
        <v>1</v>
      </c>
      <c r="H7796" s="203" t="s">
        <v>17202</v>
      </c>
      <c r="I7796" s="205" t="s">
        <v>17149</v>
      </c>
      <c r="J7796" s="208" t="s">
        <v>2831</v>
      </c>
      <c r="K7796" s="203">
        <v>80</v>
      </c>
      <c r="L7796" s="207" t="s">
        <v>827</v>
      </c>
      <c r="M7796" s="208" t="s">
        <v>1493</v>
      </c>
      <c r="N7796" s="209">
        <f t="shared" si="0"/>
        <v>2026</v>
      </c>
      <c r="O7796" s="210">
        <f t="shared" si="1"/>
        <v>3</v>
      </c>
      <c r="P7796" s="211" t="str">
        <f>IFERROR(VLOOKUP(F7796,연간집계!D:E,2,FALSE),"")</f>
        <v>시티북 210 (쿠션하드/78p)</v>
      </c>
    </row>
    <row r="7797" spans="1:16" ht="15" customHeight="1">
      <c r="A7797" s="201">
        <v>46094.625775462962</v>
      </c>
      <c r="B7797" s="202">
        <v>46094</v>
      </c>
      <c r="C7797" s="203" t="s">
        <v>17206</v>
      </c>
      <c r="D7797" s="203" t="s">
        <v>11</v>
      </c>
      <c r="E7797" s="204" t="s">
        <v>17207</v>
      </c>
      <c r="F7797" s="49" t="s">
        <v>858</v>
      </c>
      <c r="G7797" s="203">
        <v>1</v>
      </c>
      <c r="H7797" s="203" t="s">
        <v>17208</v>
      </c>
      <c r="I7797" s="205" t="s">
        <v>1440</v>
      </c>
      <c r="J7797" s="208"/>
      <c r="K7797" s="203">
        <v>26</v>
      </c>
      <c r="L7797" s="207" t="s">
        <v>827</v>
      </c>
      <c r="M7797" s="208" t="s">
        <v>1493</v>
      </c>
      <c r="N7797" s="209">
        <f t="shared" si="0"/>
        <v>2026</v>
      </c>
      <c r="O7797" s="210">
        <f t="shared" si="1"/>
        <v>3</v>
      </c>
      <c r="P7797" s="211" t="str">
        <f>IFERROR(VLOOKUP(F7797,연간집계!D:E,2,FALSE),"")</f>
        <v>스탠다드 포토북 8*8 (하드/유광)</v>
      </c>
    </row>
    <row r="7798" spans="1:16" ht="15" customHeight="1">
      <c r="A7798" s="201">
        <v>46094.663900462961</v>
      </c>
      <c r="B7798" s="202">
        <v>46094</v>
      </c>
      <c r="C7798" s="203" t="s">
        <v>17209</v>
      </c>
      <c r="D7798" s="203" t="s">
        <v>11</v>
      </c>
      <c r="E7798" s="204" t="s">
        <v>17210</v>
      </c>
      <c r="F7798" s="49" t="s">
        <v>1041</v>
      </c>
      <c r="G7798" s="203">
        <v>1</v>
      </c>
      <c r="H7798" s="203" t="s">
        <v>16926</v>
      </c>
      <c r="I7798" s="205" t="s">
        <v>1440</v>
      </c>
      <c r="J7798" s="208"/>
      <c r="K7798" s="203">
        <v>68</v>
      </c>
      <c r="L7798" s="207" t="s">
        <v>827</v>
      </c>
      <c r="M7798" s="208" t="s">
        <v>1449</v>
      </c>
      <c r="N7798" s="209">
        <f t="shared" si="0"/>
        <v>2026</v>
      </c>
      <c r="O7798" s="210">
        <f t="shared" si="1"/>
        <v>3</v>
      </c>
      <c r="P7798" s="211" t="str">
        <f>IFERROR(VLOOKUP(F7798,연간집계!D:E,2,FALSE),"")</f>
        <v>프리북 198 (소프트)</v>
      </c>
    </row>
    <row r="7799" spans="1:16" ht="15" customHeight="1">
      <c r="A7799" s="201">
        <v>46094.699178240742</v>
      </c>
      <c r="B7799" s="202">
        <v>46094</v>
      </c>
      <c r="C7799" s="203" t="s">
        <v>17211</v>
      </c>
      <c r="D7799" s="203" t="s">
        <v>11</v>
      </c>
      <c r="E7799" s="204" t="s">
        <v>17212</v>
      </c>
      <c r="F7799" s="49" t="s">
        <v>865</v>
      </c>
      <c r="G7799" s="203">
        <v>1</v>
      </c>
      <c r="H7799" s="203" t="s">
        <v>17213</v>
      </c>
      <c r="I7799" s="205" t="s">
        <v>1453</v>
      </c>
      <c r="J7799" s="208"/>
      <c r="K7799" s="203">
        <v>36</v>
      </c>
      <c r="L7799" s="207" t="s">
        <v>827</v>
      </c>
      <c r="M7799" s="208" t="s">
        <v>1436</v>
      </c>
      <c r="N7799" s="209">
        <f t="shared" si="0"/>
        <v>2026</v>
      </c>
      <c r="O7799" s="210">
        <f t="shared" si="1"/>
        <v>3</v>
      </c>
      <c r="P7799" s="211" t="str">
        <f>IFERROR(VLOOKUP(F7799,연간집계!D:E,2,FALSE),"")</f>
        <v>스탠다드 포토북 8*6 (하드/무광)</v>
      </c>
    </row>
    <row r="7800" spans="1:16" ht="15" customHeight="1">
      <c r="A7800" s="201">
        <v>46094.719849537039</v>
      </c>
      <c r="B7800" s="202">
        <v>46094</v>
      </c>
      <c r="C7800" s="203" t="s">
        <v>17214</v>
      </c>
      <c r="D7800" s="203" t="s">
        <v>11</v>
      </c>
      <c r="E7800" s="204" t="s">
        <v>17215</v>
      </c>
      <c r="F7800" s="49" t="s">
        <v>887</v>
      </c>
      <c r="G7800" s="203">
        <v>1</v>
      </c>
      <c r="H7800" s="203" t="s">
        <v>17216</v>
      </c>
      <c r="I7800" s="205" t="s">
        <v>1510</v>
      </c>
      <c r="J7800" s="208"/>
      <c r="K7800" s="203">
        <v>76</v>
      </c>
      <c r="L7800" s="207" t="s">
        <v>827</v>
      </c>
      <c r="M7800" s="208" t="s">
        <v>1436</v>
      </c>
      <c r="N7800" s="209">
        <f t="shared" si="0"/>
        <v>2026</v>
      </c>
      <c r="O7800" s="210">
        <f t="shared" si="1"/>
        <v>3</v>
      </c>
      <c r="P7800" s="211" t="str">
        <f>IFERROR(VLOOKUP(F7800,연간집계!D:E,2,FALSE),"")</f>
        <v>마이트립북 198</v>
      </c>
    </row>
    <row r="7801" spans="1:16" ht="15" customHeight="1">
      <c r="A7801" s="201">
        <v>46094.725844907407</v>
      </c>
      <c r="B7801" s="202">
        <v>46094</v>
      </c>
      <c r="C7801" s="203" t="s">
        <v>17217</v>
      </c>
      <c r="D7801" s="203" t="s">
        <v>11</v>
      </c>
      <c r="E7801" s="204" t="s">
        <v>17218</v>
      </c>
      <c r="F7801" s="49" t="s">
        <v>1048</v>
      </c>
      <c r="G7801" s="203">
        <v>1</v>
      </c>
      <c r="H7801" s="203" t="s">
        <v>2484</v>
      </c>
      <c r="I7801" s="205" t="s">
        <v>1566</v>
      </c>
      <c r="J7801" s="208"/>
      <c r="K7801" s="203">
        <v>40</v>
      </c>
      <c r="L7801" s="207" t="s">
        <v>827</v>
      </c>
      <c r="M7801" s="208" t="s">
        <v>1449</v>
      </c>
      <c r="N7801" s="209">
        <f t="shared" si="0"/>
        <v>2026</v>
      </c>
      <c r="O7801" s="210">
        <f t="shared" si="1"/>
        <v>3</v>
      </c>
      <c r="P7801" s="211" t="str">
        <f>IFERROR(VLOOKUP(F7801,연간집계!D:E,2,FALSE),"")</f>
        <v>프리북와이드 (하드)</v>
      </c>
    </row>
    <row r="7802" spans="1:16" ht="15" customHeight="1">
      <c r="A7802" s="201">
        <v>46094.731886574074</v>
      </c>
      <c r="B7802" s="202">
        <v>46094</v>
      </c>
      <c r="C7802" s="203" t="s">
        <v>17219</v>
      </c>
      <c r="D7802" s="203" t="s">
        <v>11</v>
      </c>
      <c r="E7802" s="204" t="s">
        <v>17220</v>
      </c>
      <c r="F7802" s="49" t="s">
        <v>1051</v>
      </c>
      <c r="G7802" s="203">
        <v>1</v>
      </c>
      <c r="H7802" s="203" t="s">
        <v>695</v>
      </c>
      <c r="I7802" s="205" t="s">
        <v>1440</v>
      </c>
      <c r="J7802" s="208"/>
      <c r="K7802" s="203">
        <v>84</v>
      </c>
      <c r="L7802" s="207" t="s">
        <v>827</v>
      </c>
      <c r="M7802" s="208" t="s">
        <v>1436</v>
      </c>
      <c r="N7802" s="209">
        <f t="shared" si="0"/>
        <v>2026</v>
      </c>
      <c r="O7802" s="210">
        <f t="shared" si="1"/>
        <v>3</v>
      </c>
      <c r="P7802" s="211" t="str">
        <f>IFERROR(VLOOKUP(F7802,연간집계!D:E,2,FALSE),"")</f>
        <v>프리북A4 (하드)</v>
      </c>
    </row>
    <row r="7803" spans="1:16" ht="15" customHeight="1">
      <c r="A7803" s="201">
        <v>46094.811157407406</v>
      </c>
      <c r="B7803" s="202">
        <v>46094</v>
      </c>
      <c r="C7803" s="203" t="s">
        <v>17221</v>
      </c>
      <c r="D7803" s="203" t="s">
        <v>11</v>
      </c>
      <c r="E7803" s="204" t="s">
        <v>17222</v>
      </c>
      <c r="F7803" s="49" t="s">
        <v>845</v>
      </c>
      <c r="G7803" s="203">
        <v>3</v>
      </c>
      <c r="H7803" s="203" t="s">
        <v>14768</v>
      </c>
      <c r="I7803" s="205" t="s">
        <v>1453</v>
      </c>
      <c r="J7803" s="208"/>
      <c r="K7803" s="203">
        <v>64</v>
      </c>
      <c r="L7803" s="207" t="s">
        <v>827</v>
      </c>
      <c r="M7803" s="208" t="s">
        <v>1436</v>
      </c>
      <c r="N7803" s="209">
        <f t="shared" si="0"/>
        <v>2026</v>
      </c>
      <c r="O7803" s="210">
        <f t="shared" si="1"/>
        <v>3</v>
      </c>
      <c r="P7803" s="211" t="str">
        <f>IFERROR(VLOOKUP(F7803,연간집계!D:E,2,FALSE),"")</f>
        <v>스탠다드 포토북 8*11 (소프트/유광)</v>
      </c>
    </row>
    <row r="7804" spans="1:16" ht="15" customHeight="1">
      <c r="A7804" s="201">
        <v>46094.890300925923</v>
      </c>
      <c r="B7804" s="202">
        <v>46094</v>
      </c>
      <c r="C7804" s="203" t="s">
        <v>17223</v>
      </c>
      <c r="D7804" s="203" t="s">
        <v>11</v>
      </c>
      <c r="E7804" s="204" t="s">
        <v>17224</v>
      </c>
      <c r="F7804" s="49" t="s">
        <v>890</v>
      </c>
      <c r="G7804" s="203">
        <v>1</v>
      </c>
      <c r="H7804" s="203" t="s">
        <v>17177</v>
      </c>
      <c r="I7804" s="205" t="s">
        <v>2220</v>
      </c>
      <c r="J7804" s="208" t="s">
        <v>1881</v>
      </c>
      <c r="K7804" s="203">
        <v>48</v>
      </c>
      <c r="L7804" s="207" t="s">
        <v>827</v>
      </c>
      <c r="M7804" s="208" t="s">
        <v>1449</v>
      </c>
      <c r="N7804" s="209">
        <f t="shared" si="0"/>
        <v>2026</v>
      </c>
      <c r="O7804" s="210">
        <f t="shared" si="1"/>
        <v>3</v>
      </c>
      <c r="P7804" s="211" t="str">
        <f>IFERROR(VLOOKUP(F7804,연간집계!D:E,2,FALSE),"")</f>
        <v>메모리북</v>
      </c>
    </row>
    <row r="7805" spans="1:16" ht="15" customHeight="1">
      <c r="A7805" s="201">
        <v>46095.010474537034</v>
      </c>
      <c r="B7805" s="202">
        <v>46095</v>
      </c>
      <c r="C7805" s="203" t="s">
        <v>17225</v>
      </c>
      <c r="D7805" s="203" t="s">
        <v>11</v>
      </c>
      <c r="E7805" s="204" t="s">
        <v>17226</v>
      </c>
      <c r="F7805" s="49" t="s">
        <v>890</v>
      </c>
      <c r="G7805" s="203">
        <v>1</v>
      </c>
      <c r="H7805" s="203" t="s">
        <v>6447</v>
      </c>
      <c r="I7805" s="205" t="s">
        <v>1566</v>
      </c>
      <c r="J7805" s="208" t="s">
        <v>1664</v>
      </c>
      <c r="K7805" s="203">
        <v>64</v>
      </c>
      <c r="L7805" s="207" t="s">
        <v>827</v>
      </c>
      <c r="M7805" s="208" t="s">
        <v>1436</v>
      </c>
      <c r="N7805" s="209">
        <f t="shared" si="0"/>
        <v>2026</v>
      </c>
      <c r="O7805" s="210">
        <f t="shared" si="1"/>
        <v>3</v>
      </c>
      <c r="P7805" s="211" t="str">
        <f>IFERROR(VLOOKUP(F7805,연간집계!D:E,2,FALSE),"")</f>
        <v>메모리북</v>
      </c>
    </row>
    <row r="7806" spans="1:16" ht="15" customHeight="1">
      <c r="A7806" s="201">
        <v>46095.045659722222</v>
      </c>
      <c r="B7806" s="202">
        <v>46095</v>
      </c>
      <c r="C7806" s="203" t="s">
        <v>17227</v>
      </c>
      <c r="D7806" s="203" t="s">
        <v>11</v>
      </c>
      <c r="E7806" s="204" t="s">
        <v>17228</v>
      </c>
      <c r="F7806" s="49" t="s">
        <v>64</v>
      </c>
      <c r="G7806" s="203">
        <v>1</v>
      </c>
      <c r="H7806" s="203" t="s">
        <v>219</v>
      </c>
      <c r="I7806" s="205" t="s">
        <v>1762</v>
      </c>
      <c r="J7806" s="208"/>
      <c r="K7806" s="203">
        <v>50</v>
      </c>
      <c r="L7806" s="207" t="s">
        <v>827</v>
      </c>
      <c r="M7806" s="208" t="s">
        <v>1436</v>
      </c>
      <c r="N7806" s="209">
        <f t="shared" si="0"/>
        <v>2026</v>
      </c>
      <c r="O7806" s="210">
        <f t="shared" si="1"/>
        <v>3</v>
      </c>
      <c r="P7806" s="211" t="str">
        <f>IFERROR(VLOOKUP(F7806,연간집계!D:E,2,FALSE),"")</f>
        <v>플라이트북 276</v>
      </c>
    </row>
    <row r="7807" spans="1:16" ht="15" customHeight="1">
      <c r="A7807" s="201">
        <v>46095.057395833333</v>
      </c>
      <c r="B7807" s="202">
        <v>46095</v>
      </c>
      <c r="C7807" s="203" t="s">
        <v>17229</v>
      </c>
      <c r="D7807" s="203" t="s">
        <v>11</v>
      </c>
      <c r="E7807" s="204" t="s">
        <v>17230</v>
      </c>
      <c r="F7807" s="49" t="s">
        <v>1236</v>
      </c>
      <c r="G7807" s="203">
        <v>1</v>
      </c>
      <c r="H7807" s="203" t="s">
        <v>15648</v>
      </c>
      <c r="I7807" s="205" t="s">
        <v>2370</v>
      </c>
      <c r="J7807" s="208"/>
      <c r="K7807" s="203">
        <v>24</v>
      </c>
      <c r="L7807" s="207" t="s">
        <v>828</v>
      </c>
      <c r="M7807" s="208" t="s">
        <v>1471</v>
      </c>
      <c r="N7807" s="209">
        <f t="shared" si="0"/>
        <v>2026</v>
      </c>
      <c r="O7807" s="210">
        <f t="shared" si="1"/>
        <v>3</v>
      </c>
      <c r="P7807" s="211" t="str">
        <f>IFERROR(VLOOKUP(F7807,연간집계!D:E,2,FALSE),"")</f>
        <v>모바일 포토북 150 (베이비)</v>
      </c>
    </row>
    <row r="7808" spans="1:16" ht="15" customHeight="1">
      <c r="A7808" s="201">
        <v>46095.05740740741</v>
      </c>
      <c r="B7808" s="202">
        <v>46095</v>
      </c>
      <c r="C7808" s="203" t="s">
        <v>17231</v>
      </c>
      <c r="D7808" s="203" t="s">
        <v>11</v>
      </c>
      <c r="E7808" s="204" t="s">
        <v>17230</v>
      </c>
      <c r="F7808" s="49" t="s">
        <v>1245</v>
      </c>
      <c r="G7808" s="203">
        <v>1</v>
      </c>
      <c r="H7808" s="203" t="s">
        <v>15648</v>
      </c>
      <c r="I7808" s="205" t="s">
        <v>1435</v>
      </c>
      <c r="J7808" s="208"/>
      <c r="K7808" s="203">
        <v>24</v>
      </c>
      <c r="L7808" s="207" t="s">
        <v>828</v>
      </c>
      <c r="M7808" s="208" t="s">
        <v>1645</v>
      </c>
      <c r="N7808" s="209">
        <f t="shared" si="0"/>
        <v>2026</v>
      </c>
      <c r="O7808" s="210">
        <f t="shared" si="1"/>
        <v>3</v>
      </c>
      <c r="P7808" s="211" t="str">
        <f>IFERROR(VLOOKUP(F7808,연간집계!D:E,2,FALSE),"")</f>
        <v>모바일 포토북 198 (여행)</v>
      </c>
    </row>
    <row r="7809" spans="1:16" ht="15" customHeight="1">
      <c r="A7809" s="201">
        <v>46095.05741898148</v>
      </c>
      <c r="B7809" s="202">
        <v>46095</v>
      </c>
      <c r="C7809" s="203" t="s">
        <v>17232</v>
      </c>
      <c r="D7809" s="203" t="s">
        <v>11</v>
      </c>
      <c r="E7809" s="204" t="s">
        <v>17230</v>
      </c>
      <c r="F7809" s="49" t="s">
        <v>1245</v>
      </c>
      <c r="G7809" s="203">
        <v>1</v>
      </c>
      <c r="H7809" s="203" t="s">
        <v>15648</v>
      </c>
      <c r="I7809" s="205" t="s">
        <v>1435</v>
      </c>
      <c r="J7809" s="208"/>
      <c r="K7809" s="203">
        <v>24</v>
      </c>
      <c r="L7809" s="207" t="s">
        <v>828</v>
      </c>
      <c r="M7809" s="208" t="s">
        <v>1645</v>
      </c>
      <c r="N7809" s="209">
        <f t="shared" si="0"/>
        <v>2026</v>
      </c>
      <c r="O7809" s="210">
        <f t="shared" si="1"/>
        <v>3</v>
      </c>
      <c r="P7809" s="211" t="str">
        <f>IFERROR(VLOOKUP(F7809,연간집계!D:E,2,FALSE),"")</f>
        <v>모바일 포토북 198 (여행)</v>
      </c>
    </row>
    <row r="7810" spans="1:16" ht="15" customHeight="1">
      <c r="A7810" s="201">
        <v>46095.08090277778</v>
      </c>
      <c r="B7810" s="202">
        <v>46095</v>
      </c>
      <c r="C7810" s="203" t="s">
        <v>17233</v>
      </c>
      <c r="D7810" s="203" t="s">
        <v>11</v>
      </c>
      <c r="E7810" s="204" t="s">
        <v>17234</v>
      </c>
      <c r="F7810" s="49" t="s">
        <v>887</v>
      </c>
      <c r="G7810" s="203">
        <v>1</v>
      </c>
      <c r="H7810" s="203" t="s">
        <v>4627</v>
      </c>
      <c r="I7810" s="205" t="s">
        <v>1773</v>
      </c>
      <c r="J7810" s="208"/>
      <c r="K7810" s="203">
        <v>84</v>
      </c>
      <c r="L7810" s="207" t="s">
        <v>827</v>
      </c>
      <c r="M7810" s="208" t="s">
        <v>1436</v>
      </c>
      <c r="N7810" s="209">
        <f t="shared" si="0"/>
        <v>2026</v>
      </c>
      <c r="O7810" s="210">
        <f t="shared" si="1"/>
        <v>3</v>
      </c>
      <c r="P7810" s="211" t="str">
        <f>IFERROR(VLOOKUP(F7810,연간집계!D:E,2,FALSE),"")</f>
        <v>마이트립북 198</v>
      </c>
    </row>
    <row r="7811" spans="1:16" ht="15" customHeight="1">
      <c r="A7811" s="201">
        <v>46095.080914351849</v>
      </c>
      <c r="B7811" s="202">
        <v>46095</v>
      </c>
      <c r="C7811" s="203" t="s">
        <v>17235</v>
      </c>
      <c r="D7811" s="203" t="s">
        <v>11</v>
      </c>
      <c r="E7811" s="204" t="s">
        <v>17234</v>
      </c>
      <c r="F7811" s="49" t="s">
        <v>887</v>
      </c>
      <c r="G7811" s="203">
        <v>1</v>
      </c>
      <c r="H7811" s="203" t="s">
        <v>4627</v>
      </c>
      <c r="I7811" s="205" t="s">
        <v>1773</v>
      </c>
      <c r="J7811" s="208"/>
      <c r="K7811" s="203">
        <v>84</v>
      </c>
      <c r="L7811" s="207" t="s">
        <v>827</v>
      </c>
      <c r="M7811" s="208" t="s">
        <v>1436</v>
      </c>
      <c r="N7811" s="209">
        <f t="shared" si="0"/>
        <v>2026</v>
      </c>
      <c r="O7811" s="210">
        <f t="shared" si="1"/>
        <v>3</v>
      </c>
      <c r="P7811" s="211" t="str">
        <f>IFERROR(VLOOKUP(F7811,연간집계!D:E,2,FALSE),"")</f>
        <v>마이트립북 198</v>
      </c>
    </row>
    <row r="7812" spans="1:16" ht="15" customHeight="1">
      <c r="A7812" s="201">
        <v>46095.256701388891</v>
      </c>
      <c r="B7812" s="202">
        <v>46095</v>
      </c>
      <c r="C7812" s="203" t="s">
        <v>17236</v>
      </c>
      <c r="D7812" s="203" t="s">
        <v>11</v>
      </c>
      <c r="E7812" s="204" t="s">
        <v>17237</v>
      </c>
      <c r="F7812" s="49" t="s">
        <v>1304</v>
      </c>
      <c r="G7812" s="203">
        <v>2</v>
      </c>
      <c r="H7812" s="203" t="s">
        <v>11965</v>
      </c>
      <c r="I7812" s="205" t="s">
        <v>2537</v>
      </c>
      <c r="J7812" s="208" t="s">
        <v>1850</v>
      </c>
      <c r="K7812" s="203">
        <v>1</v>
      </c>
      <c r="L7812" s="207" t="s">
        <v>828</v>
      </c>
      <c r="M7812" s="208" t="s">
        <v>1645</v>
      </c>
      <c r="N7812" s="209">
        <f t="shared" si="0"/>
        <v>2026</v>
      </c>
      <c r="O7812" s="210">
        <f t="shared" si="1"/>
        <v>3</v>
      </c>
      <c r="P7812" s="211" t="str">
        <f>IFERROR(VLOOKUP(F7812,연간집계!D:E,2,FALSE),"")</f>
        <v>PCMS_우드스탠드아크릴액자</v>
      </c>
    </row>
    <row r="7813" spans="1:16" ht="15" customHeight="1">
      <c r="A7813" s="201">
        <v>46095.256712962961</v>
      </c>
      <c r="B7813" s="202">
        <v>46095</v>
      </c>
      <c r="C7813" s="203" t="s">
        <v>17238</v>
      </c>
      <c r="D7813" s="203" t="s">
        <v>11</v>
      </c>
      <c r="E7813" s="204" t="s">
        <v>17237</v>
      </c>
      <c r="F7813" s="49" t="s">
        <v>1304</v>
      </c>
      <c r="G7813" s="203">
        <v>2</v>
      </c>
      <c r="H7813" s="203" t="s">
        <v>11965</v>
      </c>
      <c r="I7813" s="205" t="s">
        <v>2537</v>
      </c>
      <c r="J7813" s="208" t="s">
        <v>1850</v>
      </c>
      <c r="K7813" s="203">
        <v>1</v>
      </c>
      <c r="L7813" s="207" t="s">
        <v>828</v>
      </c>
      <c r="M7813" s="208" t="s">
        <v>1645</v>
      </c>
      <c r="N7813" s="209">
        <f t="shared" si="0"/>
        <v>2026</v>
      </c>
      <c r="O7813" s="210">
        <f t="shared" si="1"/>
        <v>3</v>
      </c>
      <c r="P7813" s="211" t="str">
        <f>IFERROR(VLOOKUP(F7813,연간집계!D:E,2,FALSE),"")</f>
        <v>PCMS_우드스탠드아크릴액자</v>
      </c>
    </row>
    <row r="7814" spans="1:16" ht="15" customHeight="1">
      <c r="A7814" s="201">
        <v>46095.441354166665</v>
      </c>
      <c r="B7814" s="202">
        <v>46095</v>
      </c>
      <c r="C7814" s="203" t="s">
        <v>17239</v>
      </c>
      <c r="D7814" s="203" t="s">
        <v>11</v>
      </c>
      <c r="E7814" s="204" t="s">
        <v>17240</v>
      </c>
      <c r="F7814" s="49" t="s">
        <v>838</v>
      </c>
      <c r="G7814" s="203">
        <v>1</v>
      </c>
      <c r="H7814" s="203" t="s">
        <v>2571</v>
      </c>
      <c r="I7814" s="205" t="s">
        <v>2297</v>
      </c>
      <c r="J7814" s="208"/>
      <c r="K7814" s="203">
        <v>32</v>
      </c>
      <c r="L7814" s="207" t="s">
        <v>827</v>
      </c>
      <c r="M7814" s="208" t="s">
        <v>1436</v>
      </c>
      <c r="N7814" s="209">
        <f t="shared" si="0"/>
        <v>2026</v>
      </c>
      <c r="O7814" s="210">
        <f t="shared" si="1"/>
        <v>3</v>
      </c>
      <c r="P7814" s="211" t="str">
        <f>IFERROR(VLOOKUP(F7814,연간집계!D:E,2,FALSE),"")</f>
        <v>스탠다드 포토북 6*8 (하드/무광)</v>
      </c>
    </row>
    <row r="7815" spans="1:16" ht="15" customHeight="1">
      <c r="A7815" s="201">
        <v>46095.470671296294</v>
      </c>
      <c r="B7815" s="202">
        <v>46095</v>
      </c>
      <c r="C7815" s="203" t="s">
        <v>17241</v>
      </c>
      <c r="D7815" s="203" t="s">
        <v>11</v>
      </c>
      <c r="E7815" s="204" t="s">
        <v>17242</v>
      </c>
      <c r="F7815" s="49" t="s">
        <v>1287</v>
      </c>
      <c r="G7815" s="203">
        <v>2</v>
      </c>
      <c r="H7815" s="203" t="s">
        <v>4045</v>
      </c>
      <c r="I7815" s="205" t="s">
        <v>2297</v>
      </c>
      <c r="J7815" s="208"/>
      <c r="K7815" s="203">
        <v>26</v>
      </c>
      <c r="L7815" s="207" t="s">
        <v>827</v>
      </c>
      <c r="M7815" s="208" t="s">
        <v>1514</v>
      </c>
      <c r="N7815" s="209">
        <f t="shared" si="0"/>
        <v>2026</v>
      </c>
      <c r="O7815" s="210">
        <f t="shared" si="1"/>
        <v>3</v>
      </c>
      <c r="P7815" s="211" t="str">
        <f>IFERROR(VLOOKUP(F7815,연간집계!D:E,2,FALSE),"")</f>
        <v>PCMS_우드스탠드캘린더</v>
      </c>
    </row>
    <row r="7816" spans="1:16" ht="15" customHeight="1">
      <c r="A7816" s="201">
        <v>46095.567395833335</v>
      </c>
      <c r="B7816" s="202">
        <v>46095</v>
      </c>
      <c r="C7816" s="203" t="s">
        <v>17243</v>
      </c>
      <c r="D7816" s="203" t="s">
        <v>11</v>
      </c>
      <c r="E7816" s="204" t="s">
        <v>17244</v>
      </c>
      <c r="F7816" s="49" t="s">
        <v>838</v>
      </c>
      <c r="G7816" s="203">
        <v>2</v>
      </c>
      <c r="H7816" s="203" t="s">
        <v>17245</v>
      </c>
      <c r="I7816" s="205" t="s">
        <v>1984</v>
      </c>
      <c r="J7816" s="208"/>
      <c r="K7816" s="203">
        <v>40</v>
      </c>
      <c r="L7816" s="207" t="s">
        <v>827</v>
      </c>
      <c r="M7816" s="208" t="s">
        <v>1449</v>
      </c>
      <c r="N7816" s="209">
        <f t="shared" si="0"/>
        <v>2026</v>
      </c>
      <c r="O7816" s="210">
        <f t="shared" si="1"/>
        <v>3</v>
      </c>
      <c r="P7816" s="211" t="str">
        <f>IFERROR(VLOOKUP(F7816,연간집계!D:E,2,FALSE),"")</f>
        <v>스탠다드 포토북 6*8 (하드/무광)</v>
      </c>
    </row>
    <row r="7817" spans="1:16" ht="15" customHeight="1">
      <c r="A7817" s="201">
        <v>46095.611446759256</v>
      </c>
      <c r="B7817" s="202">
        <v>46095</v>
      </c>
      <c r="C7817" s="203" t="s">
        <v>17246</v>
      </c>
      <c r="D7817" s="203" t="s">
        <v>11</v>
      </c>
      <c r="E7817" s="204" t="s">
        <v>17247</v>
      </c>
      <c r="F7817" s="49" t="s">
        <v>1250</v>
      </c>
      <c r="G7817" s="203">
        <v>7</v>
      </c>
      <c r="H7817" s="203" t="s">
        <v>17248</v>
      </c>
      <c r="I7817" s="205" t="s">
        <v>1566</v>
      </c>
      <c r="J7817" s="208"/>
      <c r="K7817" s="203">
        <v>34</v>
      </c>
      <c r="L7817" s="207" t="s">
        <v>828</v>
      </c>
      <c r="M7817" s="208" t="s">
        <v>1493</v>
      </c>
      <c r="N7817" s="209">
        <f t="shared" si="0"/>
        <v>2026</v>
      </c>
      <c r="O7817" s="210">
        <f t="shared" si="1"/>
        <v>3</v>
      </c>
      <c r="P7817" s="211" t="str">
        <f>IFERROR(VLOOKUP(F7817,연간집계!D:E,2,FALSE),"")</f>
        <v>모바일 포토북 150 (단체/모임)</v>
      </c>
    </row>
    <row r="7818" spans="1:16" ht="15" customHeight="1">
      <c r="A7818" s="201">
        <v>46095.678865740738</v>
      </c>
      <c r="B7818" s="202">
        <v>46095</v>
      </c>
      <c r="C7818" s="203" t="s">
        <v>17249</v>
      </c>
      <c r="D7818" s="203" t="s">
        <v>11</v>
      </c>
      <c r="E7818" s="204" t="s">
        <v>17250</v>
      </c>
      <c r="F7818" s="49" t="s">
        <v>836</v>
      </c>
      <c r="G7818" s="203">
        <v>1</v>
      </c>
      <c r="H7818" s="203" t="s">
        <v>6244</v>
      </c>
      <c r="I7818" s="205" t="s">
        <v>1440</v>
      </c>
      <c r="J7818" s="208"/>
      <c r="K7818" s="203">
        <v>66</v>
      </c>
      <c r="L7818" s="207" t="s">
        <v>827</v>
      </c>
      <c r="M7818" s="208" t="s">
        <v>1436</v>
      </c>
      <c r="N7818" s="209">
        <f t="shared" si="0"/>
        <v>2026</v>
      </c>
      <c r="O7818" s="210">
        <f t="shared" si="1"/>
        <v>3</v>
      </c>
      <c r="P7818" s="211" t="str">
        <f>IFERROR(VLOOKUP(F7818,연간집계!D:E,2,FALSE),"")</f>
        <v>스탠다드 포토북 6*8 (소프트/유광)</v>
      </c>
    </row>
    <row r="7819" spans="1:16" ht="15" customHeight="1">
      <c r="A7819" s="201">
        <v>46095.725763888891</v>
      </c>
      <c r="B7819" s="202">
        <v>46095</v>
      </c>
      <c r="C7819" s="203" t="s">
        <v>17251</v>
      </c>
      <c r="D7819" s="203" t="s">
        <v>11</v>
      </c>
      <c r="E7819" s="204" t="s">
        <v>17252</v>
      </c>
      <c r="F7819" s="49" t="s">
        <v>1245</v>
      </c>
      <c r="G7819" s="203">
        <v>1</v>
      </c>
      <c r="H7819" s="203" t="s">
        <v>7206</v>
      </c>
      <c r="I7819" s="205" t="s">
        <v>1453</v>
      </c>
      <c r="J7819" s="208"/>
      <c r="K7819" s="203">
        <v>44</v>
      </c>
      <c r="L7819" s="207" t="s">
        <v>828</v>
      </c>
      <c r="M7819" s="208" t="s">
        <v>1436</v>
      </c>
      <c r="N7819" s="209">
        <f t="shared" si="0"/>
        <v>2026</v>
      </c>
      <c r="O7819" s="210">
        <f t="shared" si="1"/>
        <v>3</v>
      </c>
      <c r="P7819" s="211" t="str">
        <f>IFERROR(VLOOKUP(F7819,연간집계!D:E,2,FALSE),"")</f>
        <v>모바일 포토북 198 (여행)</v>
      </c>
    </row>
    <row r="7820" spans="1:16" ht="15" customHeight="1">
      <c r="A7820" s="201">
        <v>46095.755104166667</v>
      </c>
      <c r="B7820" s="202">
        <v>46095</v>
      </c>
      <c r="C7820" s="203" t="s">
        <v>17253</v>
      </c>
      <c r="D7820" s="203" t="s">
        <v>11</v>
      </c>
      <c r="E7820" s="204" t="s">
        <v>17254</v>
      </c>
      <c r="F7820" s="49" t="s">
        <v>1304</v>
      </c>
      <c r="G7820" s="203">
        <v>1</v>
      </c>
      <c r="H7820" s="203" t="s">
        <v>17255</v>
      </c>
      <c r="I7820" s="205" t="s">
        <v>1440</v>
      </c>
      <c r="J7820" s="208" t="s">
        <v>1850</v>
      </c>
      <c r="K7820" s="203">
        <v>1</v>
      </c>
      <c r="L7820" s="207" t="s">
        <v>828</v>
      </c>
      <c r="M7820" s="208" t="s">
        <v>1436</v>
      </c>
      <c r="N7820" s="209">
        <f t="shared" si="0"/>
        <v>2026</v>
      </c>
      <c r="O7820" s="210">
        <f t="shared" si="1"/>
        <v>3</v>
      </c>
      <c r="P7820" s="211" t="str">
        <f>IFERROR(VLOOKUP(F7820,연간집계!D:E,2,FALSE),"")</f>
        <v>PCMS_우드스탠드아크릴액자</v>
      </c>
    </row>
    <row r="7821" spans="1:16" ht="15" customHeight="1">
      <c r="A7821" s="201">
        <v>46095.755115740743</v>
      </c>
      <c r="B7821" s="202">
        <v>46095</v>
      </c>
      <c r="C7821" s="203" t="s">
        <v>17256</v>
      </c>
      <c r="D7821" s="203" t="s">
        <v>11</v>
      </c>
      <c r="E7821" s="204" t="s">
        <v>17254</v>
      </c>
      <c r="F7821" s="49" t="s">
        <v>1304</v>
      </c>
      <c r="G7821" s="203">
        <v>1</v>
      </c>
      <c r="H7821" s="203" t="s">
        <v>17255</v>
      </c>
      <c r="I7821" s="205" t="s">
        <v>1440</v>
      </c>
      <c r="J7821" s="208" t="s">
        <v>1850</v>
      </c>
      <c r="K7821" s="203">
        <v>1</v>
      </c>
      <c r="L7821" s="207" t="s">
        <v>828</v>
      </c>
      <c r="M7821" s="208" t="s">
        <v>1436</v>
      </c>
      <c r="N7821" s="209">
        <f t="shared" si="0"/>
        <v>2026</v>
      </c>
      <c r="O7821" s="210">
        <f t="shared" si="1"/>
        <v>3</v>
      </c>
      <c r="P7821" s="211" t="str">
        <f>IFERROR(VLOOKUP(F7821,연간집계!D:E,2,FALSE),"")</f>
        <v>PCMS_우드스탠드아크릴액자</v>
      </c>
    </row>
    <row r="7822" spans="1:16" ht="15" customHeight="1">
      <c r="A7822" s="201">
        <v>46095.755127314813</v>
      </c>
      <c r="B7822" s="202">
        <v>46095</v>
      </c>
      <c r="C7822" s="203" t="s">
        <v>17257</v>
      </c>
      <c r="D7822" s="203" t="s">
        <v>11</v>
      </c>
      <c r="E7822" s="204" t="s">
        <v>17254</v>
      </c>
      <c r="F7822" s="49" t="s">
        <v>1243</v>
      </c>
      <c r="G7822" s="203">
        <v>1</v>
      </c>
      <c r="H7822" s="203" t="s">
        <v>17255</v>
      </c>
      <c r="I7822" s="205" t="s">
        <v>1510</v>
      </c>
      <c r="J7822" s="208"/>
      <c r="K7822" s="203">
        <v>26</v>
      </c>
      <c r="L7822" s="207" t="s">
        <v>828</v>
      </c>
      <c r="M7822" s="208" t="s">
        <v>1436</v>
      </c>
      <c r="N7822" s="209">
        <f t="shared" si="0"/>
        <v>2026</v>
      </c>
      <c r="O7822" s="210">
        <f t="shared" si="1"/>
        <v>3</v>
      </c>
      <c r="P7822" s="211" t="str">
        <f>IFERROR(VLOOKUP(F7822,연간집계!D:E,2,FALSE),"")</f>
        <v>모바일 포토북 150 (여행)</v>
      </c>
    </row>
    <row r="7823" spans="1:16" ht="15" customHeight="1">
      <c r="A7823" s="201">
        <v>46095.807951388888</v>
      </c>
      <c r="B7823" s="202">
        <v>46095</v>
      </c>
      <c r="C7823" s="203" t="s">
        <v>17258</v>
      </c>
      <c r="D7823" s="203" t="s">
        <v>11</v>
      </c>
      <c r="E7823" s="204" t="s">
        <v>17259</v>
      </c>
      <c r="F7823" s="49" t="s">
        <v>890</v>
      </c>
      <c r="G7823" s="203">
        <v>1</v>
      </c>
      <c r="H7823" s="203" t="s">
        <v>16614</v>
      </c>
      <c r="I7823" s="205" t="s">
        <v>1566</v>
      </c>
      <c r="J7823" s="208" t="s">
        <v>1664</v>
      </c>
      <c r="K7823" s="203">
        <v>64</v>
      </c>
      <c r="L7823" s="207" t="s">
        <v>827</v>
      </c>
      <c r="M7823" s="208" t="s">
        <v>1436</v>
      </c>
      <c r="N7823" s="209">
        <f t="shared" si="0"/>
        <v>2026</v>
      </c>
      <c r="O7823" s="210">
        <f t="shared" si="1"/>
        <v>3</v>
      </c>
      <c r="P7823" s="211" t="str">
        <f>IFERROR(VLOOKUP(F7823,연간집계!D:E,2,FALSE),"")</f>
        <v>메모리북</v>
      </c>
    </row>
    <row r="7824" spans="1:16" ht="15" customHeight="1">
      <c r="A7824" s="201">
        <v>46095.928194444445</v>
      </c>
      <c r="B7824" s="202">
        <v>46095</v>
      </c>
      <c r="C7824" s="203" t="s">
        <v>17260</v>
      </c>
      <c r="D7824" s="203" t="s">
        <v>11</v>
      </c>
      <c r="E7824" s="204" t="s">
        <v>17261</v>
      </c>
      <c r="F7824" s="49" t="s">
        <v>1311</v>
      </c>
      <c r="G7824" s="203">
        <v>1</v>
      </c>
      <c r="H7824" s="203" t="s">
        <v>6785</v>
      </c>
      <c r="I7824" s="205" t="s">
        <v>1668</v>
      </c>
      <c r="J7824" s="208" t="s">
        <v>1444</v>
      </c>
      <c r="K7824" s="203">
        <v>1</v>
      </c>
      <c r="L7824" s="207" t="s">
        <v>827</v>
      </c>
      <c r="M7824" s="208" t="s">
        <v>1449</v>
      </c>
      <c r="N7824" s="209">
        <f t="shared" si="0"/>
        <v>2026</v>
      </c>
      <c r="O7824" s="210">
        <f t="shared" si="1"/>
        <v>3</v>
      </c>
      <c r="P7824" s="211" t="str">
        <f>IFERROR(VLOOKUP(F7824,연간집계!D:E,2,FALSE),"")</f>
        <v>심플액자 203_블랙</v>
      </c>
    </row>
    <row r="7825" spans="1:16" ht="15" customHeight="1">
      <c r="A7825" s="201">
        <v>46095.928206018521</v>
      </c>
      <c r="B7825" s="202">
        <v>46095</v>
      </c>
      <c r="C7825" s="203" t="s">
        <v>17262</v>
      </c>
      <c r="D7825" s="203" t="s">
        <v>11</v>
      </c>
      <c r="E7825" s="204" t="s">
        <v>17261</v>
      </c>
      <c r="F7825" s="49" t="s">
        <v>1304</v>
      </c>
      <c r="G7825" s="203">
        <v>1</v>
      </c>
      <c r="H7825" s="203" t="s">
        <v>6785</v>
      </c>
      <c r="I7825" s="205" t="s">
        <v>1440</v>
      </c>
      <c r="J7825" s="208" t="s">
        <v>1850</v>
      </c>
      <c r="K7825" s="203">
        <v>1</v>
      </c>
      <c r="L7825" s="207" t="s">
        <v>827</v>
      </c>
      <c r="M7825" s="208" t="s">
        <v>1449</v>
      </c>
      <c r="N7825" s="209">
        <f t="shared" si="0"/>
        <v>2026</v>
      </c>
      <c r="O7825" s="210">
        <f t="shared" si="1"/>
        <v>3</v>
      </c>
      <c r="P7825" s="211" t="str">
        <f>IFERROR(VLOOKUP(F7825,연간집계!D:E,2,FALSE),"")</f>
        <v>PCMS_우드스탠드아크릴액자</v>
      </c>
    </row>
    <row r="7826" spans="1:16" ht="15" customHeight="1">
      <c r="A7826" s="201">
        <v>46095.928217592591</v>
      </c>
      <c r="B7826" s="202">
        <v>46095</v>
      </c>
      <c r="C7826" s="203" t="s">
        <v>17263</v>
      </c>
      <c r="D7826" s="203" t="s">
        <v>11</v>
      </c>
      <c r="E7826" s="204" t="s">
        <v>17261</v>
      </c>
      <c r="F7826" s="49" t="s">
        <v>1311</v>
      </c>
      <c r="G7826" s="203">
        <v>1</v>
      </c>
      <c r="H7826" s="203" t="s">
        <v>6785</v>
      </c>
      <c r="I7826" s="205" t="s">
        <v>1668</v>
      </c>
      <c r="J7826" s="208" t="s">
        <v>1444</v>
      </c>
      <c r="K7826" s="203">
        <v>1</v>
      </c>
      <c r="L7826" s="207" t="s">
        <v>827</v>
      </c>
      <c r="M7826" s="208" t="s">
        <v>1449</v>
      </c>
      <c r="N7826" s="209">
        <f t="shared" si="0"/>
        <v>2026</v>
      </c>
      <c r="O7826" s="210">
        <f t="shared" si="1"/>
        <v>3</v>
      </c>
      <c r="P7826" s="211" t="str">
        <f>IFERROR(VLOOKUP(F7826,연간집계!D:E,2,FALSE),"")</f>
        <v>심플액자 203_블랙</v>
      </c>
    </row>
    <row r="7827" spans="1:16" ht="15" customHeight="1">
      <c r="A7827" s="201">
        <v>46095.928229166668</v>
      </c>
      <c r="B7827" s="202">
        <v>46095</v>
      </c>
      <c r="C7827" s="203" t="s">
        <v>17264</v>
      </c>
      <c r="D7827" s="203" t="s">
        <v>11</v>
      </c>
      <c r="E7827" s="204" t="s">
        <v>17261</v>
      </c>
      <c r="F7827" s="49" t="s">
        <v>17265</v>
      </c>
      <c r="G7827" s="203">
        <v>1</v>
      </c>
      <c r="H7827" s="203" t="s">
        <v>6785</v>
      </c>
      <c r="I7827" s="205" t="s">
        <v>1668</v>
      </c>
      <c r="J7827" s="208" t="s">
        <v>1444</v>
      </c>
      <c r="K7827" s="203">
        <v>1</v>
      </c>
      <c r="L7827" s="207" t="s">
        <v>827</v>
      </c>
      <c r="M7827" s="208" t="s">
        <v>1449</v>
      </c>
      <c r="N7827" s="209">
        <f t="shared" si="0"/>
        <v>2026</v>
      </c>
      <c r="O7827" s="210">
        <f t="shared" si="1"/>
        <v>3</v>
      </c>
      <c r="P7827" s="211" t="str">
        <f>IFERROR(VLOOKUP(F7827,연간집계!D:E,2,FALSE),"")</f>
        <v>심플액자 305_블랙</v>
      </c>
    </row>
    <row r="7828" spans="1:16" ht="15" customHeight="1">
      <c r="A7828" s="201">
        <v>46096.022013888891</v>
      </c>
      <c r="B7828" s="202">
        <v>46096</v>
      </c>
      <c r="C7828" s="203" t="s">
        <v>17266</v>
      </c>
      <c r="D7828" s="203" t="s">
        <v>11</v>
      </c>
      <c r="E7828" s="204" t="s">
        <v>17267</v>
      </c>
      <c r="F7828" s="49" t="s">
        <v>1245</v>
      </c>
      <c r="G7828" s="203">
        <v>1</v>
      </c>
      <c r="H7828" s="203" t="s">
        <v>2161</v>
      </c>
      <c r="I7828" s="205" t="s">
        <v>1455</v>
      </c>
      <c r="J7828" s="208"/>
      <c r="K7828" s="203">
        <v>26</v>
      </c>
      <c r="L7828" s="207" t="s">
        <v>828</v>
      </c>
      <c r="M7828" s="208" t="s">
        <v>1436</v>
      </c>
      <c r="N7828" s="209">
        <f t="shared" si="0"/>
        <v>2026</v>
      </c>
      <c r="O7828" s="210">
        <f t="shared" si="1"/>
        <v>3</v>
      </c>
      <c r="P7828" s="211" t="str">
        <f>IFERROR(VLOOKUP(F7828,연간집계!D:E,2,FALSE),"")</f>
        <v>모바일 포토북 198 (여행)</v>
      </c>
    </row>
    <row r="7829" spans="1:16" ht="15" customHeight="1">
      <c r="A7829" s="201">
        <v>46096.02202546296</v>
      </c>
      <c r="B7829" s="202">
        <v>46096</v>
      </c>
      <c r="C7829" s="203" t="s">
        <v>17268</v>
      </c>
      <c r="D7829" s="203" t="s">
        <v>11</v>
      </c>
      <c r="E7829" s="204" t="s">
        <v>17267</v>
      </c>
      <c r="F7829" s="49" t="s">
        <v>1243</v>
      </c>
      <c r="G7829" s="203">
        <v>1</v>
      </c>
      <c r="H7829" s="203" t="s">
        <v>2161</v>
      </c>
      <c r="I7829" s="205" t="s">
        <v>1455</v>
      </c>
      <c r="J7829" s="208"/>
      <c r="K7829" s="203">
        <v>24</v>
      </c>
      <c r="L7829" s="207" t="s">
        <v>828</v>
      </c>
      <c r="M7829" s="208" t="s">
        <v>1436</v>
      </c>
      <c r="N7829" s="209">
        <f t="shared" si="0"/>
        <v>2026</v>
      </c>
      <c r="O7829" s="210">
        <f t="shared" si="1"/>
        <v>3</v>
      </c>
      <c r="P7829" s="211" t="str">
        <f>IFERROR(VLOOKUP(F7829,연간집계!D:E,2,FALSE),"")</f>
        <v>모바일 포토북 150 (여행)</v>
      </c>
    </row>
    <row r="7830" spans="1:16" ht="15" customHeight="1">
      <c r="A7830" s="201">
        <v>46096.130509259259</v>
      </c>
      <c r="B7830" s="202">
        <v>46096</v>
      </c>
      <c r="C7830" s="203" t="s">
        <v>17269</v>
      </c>
      <c r="D7830" s="203" t="s">
        <v>11</v>
      </c>
      <c r="E7830" s="204" t="s">
        <v>17270</v>
      </c>
      <c r="F7830" s="49" t="s">
        <v>1299</v>
      </c>
      <c r="G7830" s="203">
        <v>1</v>
      </c>
      <c r="H7830" s="203" t="s">
        <v>17271</v>
      </c>
      <c r="I7830" s="205" t="s">
        <v>5190</v>
      </c>
      <c r="J7830" s="208"/>
      <c r="K7830" s="203">
        <v>15</v>
      </c>
      <c r="L7830" s="207" t="s">
        <v>828</v>
      </c>
      <c r="M7830" s="208" t="s">
        <v>1436</v>
      </c>
      <c r="N7830" s="209">
        <f t="shared" si="0"/>
        <v>2026</v>
      </c>
      <c r="O7830" s="210">
        <f t="shared" si="1"/>
        <v>3</v>
      </c>
      <c r="P7830" s="211" t="str">
        <f>IFERROR(VLOOKUP(F7830,연간집계!D:E,2,FALSE),"")</f>
        <v>PCMS_우드월캘린더</v>
      </c>
    </row>
    <row r="7831" spans="1:16" ht="15" customHeight="1">
      <c r="A7831" s="201">
        <v>46096.148090277777</v>
      </c>
      <c r="B7831" s="202">
        <v>46096</v>
      </c>
      <c r="C7831" s="203" t="s">
        <v>17272</v>
      </c>
      <c r="D7831" s="203" t="s">
        <v>11</v>
      </c>
      <c r="E7831" s="204" t="s">
        <v>17273</v>
      </c>
      <c r="F7831" s="49" t="s">
        <v>885</v>
      </c>
      <c r="G7831" s="203">
        <v>3</v>
      </c>
      <c r="H7831" s="203" t="s">
        <v>17274</v>
      </c>
      <c r="I7831" s="205" t="s">
        <v>1440</v>
      </c>
      <c r="J7831" s="208"/>
      <c r="K7831" s="203">
        <v>64</v>
      </c>
      <c r="L7831" s="207" t="s">
        <v>827</v>
      </c>
      <c r="M7831" s="208" t="s">
        <v>1493</v>
      </c>
      <c r="N7831" s="209">
        <f t="shared" si="0"/>
        <v>2026</v>
      </c>
      <c r="O7831" s="210">
        <f t="shared" si="1"/>
        <v>3</v>
      </c>
      <c r="P7831" s="211" t="str">
        <f>IFERROR(VLOOKUP(F7831,연간집계!D:E,2,FALSE),"")</f>
        <v>마이트립북 150</v>
      </c>
    </row>
    <row r="7832" spans="1:16" ht="15" customHeight="1">
      <c r="A7832" s="201">
        <v>46096.259432870371</v>
      </c>
      <c r="B7832" s="202">
        <v>46096</v>
      </c>
      <c r="C7832" s="203" t="s">
        <v>17275</v>
      </c>
      <c r="D7832" s="203" t="s">
        <v>11</v>
      </c>
      <c r="E7832" s="204" t="s">
        <v>17276</v>
      </c>
      <c r="F7832" s="49" t="s">
        <v>890</v>
      </c>
      <c r="G7832" s="203">
        <v>1</v>
      </c>
      <c r="H7832" s="203" t="s">
        <v>17177</v>
      </c>
      <c r="I7832" s="205" t="s">
        <v>1506</v>
      </c>
      <c r="J7832" s="208" t="s">
        <v>2810</v>
      </c>
      <c r="K7832" s="203">
        <v>48</v>
      </c>
      <c r="L7832" s="207" t="s">
        <v>827</v>
      </c>
      <c r="M7832" s="208" t="s">
        <v>1449</v>
      </c>
      <c r="N7832" s="209">
        <f t="shared" si="0"/>
        <v>2026</v>
      </c>
      <c r="O7832" s="210">
        <f t="shared" si="1"/>
        <v>3</v>
      </c>
      <c r="P7832" s="211" t="str">
        <f>IFERROR(VLOOKUP(F7832,연간집계!D:E,2,FALSE),"")</f>
        <v>메모리북</v>
      </c>
    </row>
    <row r="7833" spans="1:16" ht="15" customHeight="1">
      <c r="A7833" s="201">
        <v>46096.549629629626</v>
      </c>
      <c r="B7833" s="202">
        <v>46096</v>
      </c>
      <c r="C7833" s="203" t="s">
        <v>17277</v>
      </c>
      <c r="D7833" s="203" t="s">
        <v>11</v>
      </c>
      <c r="E7833" s="204" t="s">
        <v>17278</v>
      </c>
      <c r="F7833" s="49" t="s">
        <v>1053</v>
      </c>
      <c r="G7833" s="203">
        <v>1</v>
      </c>
      <c r="H7833" s="203" t="s">
        <v>17060</v>
      </c>
      <c r="I7833" s="205" t="s">
        <v>1762</v>
      </c>
      <c r="J7833" s="208"/>
      <c r="K7833" s="203">
        <v>68</v>
      </c>
      <c r="L7833" s="207" t="s">
        <v>827</v>
      </c>
      <c r="M7833" s="208" t="s">
        <v>1481</v>
      </c>
      <c r="N7833" s="209">
        <f t="shared" si="0"/>
        <v>2026</v>
      </c>
      <c r="O7833" s="210">
        <f t="shared" si="1"/>
        <v>3</v>
      </c>
      <c r="P7833" s="211" t="str">
        <f>IFERROR(VLOOKUP(F7833,연간집계!D:E,2,FALSE),"")</f>
        <v>프리북A4 (소프트)</v>
      </c>
    </row>
    <row r="7834" spans="1:16" ht="15" customHeight="1">
      <c r="A7834" s="201">
        <v>46096.590682870374</v>
      </c>
      <c r="B7834" s="202">
        <v>46096</v>
      </c>
      <c r="C7834" s="203" t="s">
        <v>17279</v>
      </c>
      <c r="D7834" s="203" t="s">
        <v>11</v>
      </c>
      <c r="E7834" s="204" t="s">
        <v>17280</v>
      </c>
      <c r="F7834" s="49" t="s">
        <v>1318</v>
      </c>
      <c r="G7834" s="203">
        <v>2</v>
      </c>
      <c r="H7834" s="203" t="s">
        <v>17281</v>
      </c>
      <c r="I7834" s="205" t="s">
        <v>4256</v>
      </c>
      <c r="J7834" s="208" t="s">
        <v>1787</v>
      </c>
      <c r="K7834" s="203">
        <v>1</v>
      </c>
      <c r="L7834" s="207" t="s">
        <v>827</v>
      </c>
      <c r="M7834" s="208" t="s">
        <v>1645</v>
      </c>
      <c r="N7834" s="209">
        <f t="shared" si="0"/>
        <v>2026</v>
      </c>
      <c r="O7834" s="210">
        <f t="shared" si="1"/>
        <v>3</v>
      </c>
      <c r="P7834" s="211" t="str">
        <f>IFERROR(VLOOKUP(F7834,연간집계!D:E,2,FALSE),"")</f>
        <v>원목액자 203_브라운</v>
      </c>
    </row>
    <row r="7835" spans="1:16" ht="15" customHeight="1">
      <c r="A7835" s="201">
        <v>46096.599490740744</v>
      </c>
      <c r="B7835" s="202">
        <v>46096</v>
      </c>
      <c r="C7835" s="203" t="s">
        <v>17282</v>
      </c>
      <c r="D7835" s="203" t="s">
        <v>11</v>
      </c>
      <c r="E7835" s="204" t="s">
        <v>17283</v>
      </c>
      <c r="F7835" s="49" t="s">
        <v>965</v>
      </c>
      <c r="G7835" s="203">
        <v>1</v>
      </c>
      <c r="H7835" s="203" t="s">
        <v>17284</v>
      </c>
      <c r="I7835" s="205" t="s">
        <v>5714</v>
      </c>
      <c r="J7835" s="208" t="s">
        <v>6233</v>
      </c>
      <c r="K7835" s="203">
        <v>48</v>
      </c>
      <c r="L7835" s="207" t="s">
        <v>827</v>
      </c>
      <c r="M7835" s="208" t="s">
        <v>1493</v>
      </c>
      <c r="N7835" s="209">
        <f t="shared" si="0"/>
        <v>2026</v>
      </c>
      <c r="O7835" s="210">
        <f t="shared" si="1"/>
        <v>3</v>
      </c>
      <c r="P7835" s="211" t="str">
        <f>IFERROR(VLOOKUP(F7835,연간집계!D:E,2,FALSE),"")</f>
        <v>시티북 210 (쿠션하드/46p)</v>
      </c>
    </row>
    <row r="7836" spans="1:16" ht="15" customHeight="1">
      <c r="A7836" s="201">
        <v>46096.599502314813</v>
      </c>
      <c r="B7836" s="202">
        <v>46096</v>
      </c>
      <c r="C7836" s="203" t="s">
        <v>17285</v>
      </c>
      <c r="D7836" s="203" t="s">
        <v>11</v>
      </c>
      <c r="E7836" s="204" t="s">
        <v>17283</v>
      </c>
      <c r="F7836" s="49" t="s">
        <v>965</v>
      </c>
      <c r="G7836" s="203">
        <v>1</v>
      </c>
      <c r="H7836" s="203" t="s">
        <v>17284</v>
      </c>
      <c r="I7836" s="205" t="s">
        <v>5714</v>
      </c>
      <c r="J7836" s="208" t="s">
        <v>6233</v>
      </c>
      <c r="K7836" s="203">
        <v>48</v>
      </c>
      <c r="L7836" s="207" t="s">
        <v>827</v>
      </c>
      <c r="M7836" s="208" t="s">
        <v>1493</v>
      </c>
      <c r="N7836" s="209">
        <f t="shared" si="0"/>
        <v>2026</v>
      </c>
      <c r="O7836" s="210">
        <f t="shared" si="1"/>
        <v>3</v>
      </c>
      <c r="P7836" s="211" t="str">
        <f>IFERROR(VLOOKUP(F7836,연간집계!D:E,2,FALSE),"")</f>
        <v>시티북 210 (쿠션하드/46p)</v>
      </c>
    </row>
    <row r="7837" spans="1:16" ht="15" customHeight="1">
      <c r="A7837" s="201">
        <v>46096.690358796295</v>
      </c>
      <c r="B7837" s="202">
        <v>46096</v>
      </c>
      <c r="C7837" s="203" t="s">
        <v>17286</v>
      </c>
      <c r="D7837" s="203" t="s">
        <v>11</v>
      </c>
      <c r="E7837" s="204" t="s">
        <v>17287</v>
      </c>
      <c r="F7837" s="49" t="s">
        <v>1378</v>
      </c>
      <c r="G7837" s="203">
        <v>1</v>
      </c>
      <c r="H7837" s="203" t="s">
        <v>17288</v>
      </c>
      <c r="I7837" s="205" t="s">
        <v>1657</v>
      </c>
      <c r="J7837" s="208"/>
      <c r="K7837" s="203">
        <v>1</v>
      </c>
      <c r="L7837" s="207" t="s">
        <v>827</v>
      </c>
      <c r="M7837" s="208" t="s">
        <v>1658</v>
      </c>
      <c r="N7837" s="209">
        <f t="shared" si="0"/>
        <v>2026</v>
      </c>
      <c r="O7837" s="210">
        <f t="shared" si="1"/>
        <v>3</v>
      </c>
      <c r="P7837" s="211" t="str">
        <f>IFERROR(VLOOKUP(F7837,연간집계!D:E,2,FALSE),"")</f>
        <v>증명사진 (무광)</v>
      </c>
    </row>
    <row r="7838" spans="1:16" ht="15" customHeight="1">
      <c r="A7838" s="201">
        <v>46096.737245370372</v>
      </c>
      <c r="B7838" s="202">
        <v>46096</v>
      </c>
      <c r="C7838" s="203" t="s">
        <v>17289</v>
      </c>
      <c r="D7838" s="203" t="s">
        <v>11</v>
      </c>
      <c r="E7838" s="204" t="s">
        <v>17290</v>
      </c>
      <c r="F7838" s="49" t="s">
        <v>847</v>
      </c>
      <c r="G7838" s="203">
        <v>1</v>
      </c>
      <c r="H7838" s="203" t="s">
        <v>17291</v>
      </c>
      <c r="I7838" s="205" t="s">
        <v>1440</v>
      </c>
      <c r="J7838" s="208"/>
      <c r="K7838" s="203">
        <v>66</v>
      </c>
      <c r="L7838" s="207" t="s">
        <v>827</v>
      </c>
      <c r="M7838" s="208" t="s">
        <v>1436</v>
      </c>
      <c r="N7838" s="209">
        <f t="shared" si="0"/>
        <v>2026</v>
      </c>
      <c r="O7838" s="210">
        <f t="shared" si="1"/>
        <v>3</v>
      </c>
      <c r="P7838" s="211" t="str">
        <f>IFERROR(VLOOKUP(F7838,연간집계!D:E,2,FALSE),"")</f>
        <v>스탠다드 포토북 8*11 (하드/무광)</v>
      </c>
    </row>
    <row r="7839" spans="1:16" ht="15" customHeight="1">
      <c r="A7839" s="201">
        <v>46096.766539351855</v>
      </c>
      <c r="B7839" s="202">
        <v>46096</v>
      </c>
      <c r="C7839" s="203" t="s">
        <v>17292</v>
      </c>
      <c r="D7839" s="203" t="s">
        <v>11</v>
      </c>
      <c r="E7839" s="204" t="s">
        <v>17293</v>
      </c>
      <c r="F7839" s="49" t="s">
        <v>162</v>
      </c>
      <c r="G7839" s="203">
        <v>1</v>
      </c>
      <c r="H7839" s="203" t="s">
        <v>190</v>
      </c>
      <c r="I7839" s="205" t="s">
        <v>1440</v>
      </c>
      <c r="J7839" s="208"/>
      <c r="K7839" s="203">
        <v>40</v>
      </c>
      <c r="L7839" s="207" t="s">
        <v>827</v>
      </c>
      <c r="M7839" s="208" t="s">
        <v>1460</v>
      </c>
      <c r="N7839" s="209">
        <f t="shared" si="0"/>
        <v>2026</v>
      </c>
      <c r="O7839" s="210">
        <f t="shared" si="1"/>
        <v>3</v>
      </c>
      <c r="P7839" s="211" t="str">
        <f>IFERROR(VLOOKUP(F7839,연간집계!D:E,2,FALSE),"")</f>
        <v>러브데이북 (퓨어아이보리/기본)</v>
      </c>
    </row>
    <row r="7840" spans="1:16" ht="15" customHeight="1">
      <c r="A7840" s="201">
        <v>46096.781215277777</v>
      </c>
      <c r="B7840" s="202">
        <v>46096</v>
      </c>
      <c r="C7840" s="203" t="s">
        <v>17294</v>
      </c>
      <c r="D7840" s="203" t="s">
        <v>11</v>
      </c>
      <c r="E7840" s="204" t="s">
        <v>17295</v>
      </c>
      <c r="F7840" s="49" t="s">
        <v>887</v>
      </c>
      <c r="G7840" s="203">
        <v>1</v>
      </c>
      <c r="H7840" s="203" t="s">
        <v>4411</v>
      </c>
      <c r="I7840" s="205" t="s">
        <v>1440</v>
      </c>
      <c r="J7840" s="208"/>
      <c r="K7840" s="203">
        <v>52</v>
      </c>
      <c r="L7840" s="207" t="s">
        <v>827</v>
      </c>
      <c r="M7840" s="208" t="s">
        <v>1436</v>
      </c>
      <c r="N7840" s="209">
        <f t="shared" si="0"/>
        <v>2026</v>
      </c>
      <c r="O7840" s="210">
        <f t="shared" si="1"/>
        <v>3</v>
      </c>
      <c r="P7840" s="211" t="str">
        <f>IFERROR(VLOOKUP(F7840,연간집계!D:E,2,FALSE),"")</f>
        <v>마이트립북 198</v>
      </c>
    </row>
    <row r="7841" spans="1:16" ht="15" customHeight="1">
      <c r="A7841" s="201">
        <v>46096.875</v>
      </c>
      <c r="B7841" s="202">
        <v>46096</v>
      </c>
      <c r="C7841" s="203" t="s">
        <v>17296</v>
      </c>
      <c r="D7841" s="203" t="s">
        <v>11</v>
      </c>
      <c r="E7841" s="204" t="s">
        <v>17297</v>
      </c>
      <c r="F7841" s="49" t="s">
        <v>1304</v>
      </c>
      <c r="G7841" s="203">
        <v>1</v>
      </c>
      <c r="H7841" s="203" t="s">
        <v>17298</v>
      </c>
      <c r="I7841" s="205" t="s">
        <v>17299</v>
      </c>
      <c r="J7841" s="208" t="s">
        <v>1850</v>
      </c>
      <c r="K7841" s="203">
        <v>1</v>
      </c>
      <c r="L7841" s="207" t="s">
        <v>828</v>
      </c>
      <c r="M7841" s="208" t="s">
        <v>1481</v>
      </c>
      <c r="N7841" s="209">
        <f t="shared" si="0"/>
        <v>2026</v>
      </c>
      <c r="O7841" s="210">
        <f t="shared" si="1"/>
        <v>3</v>
      </c>
      <c r="P7841" s="211" t="str">
        <f>IFERROR(VLOOKUP(F7841,연간집계!D:E,2,FALSE),"")</f>
        <v>PCMS_우드스탠드아크릴액자</v>
      </c>
    </row>
    <row r="7842" spans="1:16" ht="15" customHeight="1">
      <c r="A7842" s="201">
        <v>46096.875011574077</v>
      </c>
      <c r="B7842" s="202">
        <v>46096</v>
      </c>
      <c r="C7842" s="203" t="s">
        <v>17300</v>
      </c>
      <c r="D7842" s="203" t="s">
        <v>11</v>
      </c>
      <c r="E7842" s="204" t="s">
        <v>17297</v>
      </c>
      <c r="F7842" s="49" t="s">
        <v>1347</v>
      </c>
      <c r="G7842" s="203">
        <v>3</v>
      </c>
      <c r="H7842" s="203" t="s">
        <v>17298</v>
      </c>
      <c r="I7842" s="205" t="s">
        <v>1440</v>
      </c>
      <c r="J7842" s="208" t="s">
        <v>1480</v>
      </c>
      <c r="K7842" s="203">
        <v>1</v>
      </c>
      <c r="L7842" s="207" t="s">
        <v>828</v>
      </c>
      <c r="M7842" s="208" t="s">
        <v>1481</v>
      </c>
      <c r="N7842" s="209">
        <f t="shared" si="0"/>
        <v>2026</v>
      </c>
      <c r="O7842" s="210">
        <f t="shared" si="1"/>
        <v>3</v>
      </c>
      <c r="P7842" s="211" t="str">
        <f>IFERROR(VLOOKUP(F7842,연간집계!D:E,2,FALSE),"")</f>
        <v>아크릴키링</v>
      </c>
    </row>
    <row r="7843" spans="1:16" ht="15" customHeight="1">
      <c r="A7843" s="201">
        <v>46096.878020833334</v>
      </c>
      <c r="B7843" s="202">
        <v>46096</v>
      </c>
      <c r="C7843" s="203" t="s">
        <v>17301</v>
      </c>
      <c r="D7843" s="203" t="s">
        <v>11</v>
      </c>
      <c r="E7843" s="204" t="s">
        <v>17302</v>
      </c>
      <c r="F7843" s="49" t="s">
        <v>885</v>
      </c>
      <c r="G7843" s="203">
        <v>1</v>
      </c>
      <c r="H7843" s="203" t="s">
        <v>5353</v>
      </c>
      <c r="I7843" s="205" t="s">
        <v>1440</v>
      </c>
      <c r="J7843" s="208"/>
      <c r="K7843" s="203">
        <v>84</v>
      </c>
      <c r="L7843" s="207" t="s">
        <v>827</v>
      </c>
      <c r="M7843" s="208" t="s">
        <v>1493</v>
      </c>
      <c r="N7843" s="209">
        <f t="shared" si="0"/>
        <v>2026</v>
      </c>
      <c r="O7843" s="210">
        <f t="shared" si="1"/>
        <v>3</v>
      </c>
      <c r="P7843" s="211" t="str">
        <f>IFERROR(VLOOKUP(F7843,연간집계!D:E,2,FALSE),"")</f>
        <v>마이트립북 150</v>
      </c>
    </row>
    <row r="7844" spans="1:16" ht="15" customHeight="1">
      <c r="A7844" s="201">
        <v>46096.922025462962</v>
      </c>
      <c r="B7844" s="202">
        <v>46096</v>
      </c>
      <c r="C7844" s="203" t="s">
        <v>17303</v>
      </c>
      <c r="D7844" s="203" t="s">
        <v>11</v>
      </c>
      <c r="E7844" s="204" t="s">
        <v>17304</v>
      </c>
      <c r="F7844" s="49" t="s">
        <v>1351</v>
      </c>
      <c r="G7844" s="203">
        <v>1</v>
      </c>
      <c r="H7844" s="203" t="s">
        <v>1656</v>
      </c>
      <c r="I7844" s="205" t="s">
        <v>1440</v>
      </c>
      <c r="J7844" s="208"/>
      <c r="K7844" s="203">
        <v>10</v>
      </c>
      <c r="L7844" s="207" t="s">
        <v>827</v>
      </c>
      <c r="M7844" s="208" t="s">
        <v>1514</v>
      </c>
      <c r="N7844" s="209">
        <f t="shared" si="0"/>
        <v>2026</v>
      </c>
      <c r="O7844" s="210">
        <f t="shared" si="1"/>
        <v>3</v>
      </c>
      <c r="P7844" s="211" t="str">
        <f>IFERROR(VLOOKUP(F7844,연간집계!D:E,2,FALSE),"")</f>
        <v>PCMS_엽서 100</v>
      </c>
    </row>
    <row r="7845" spans="1:16" ht="15" customHeight="1">
      <c r="A7845" s="201">
        <v>46096.922037037039</v>
      </c>
      <c r="B7845" s="202">
        <v>46096</v>
      </c>
      <c r="C7845" s="203" t="s">
        <v>17305</v>
      </c>
      <c r="D7845" s="203" t="s">
        <v>11</v>
      </c>
      <c r="E7845" s="204" t="s">
        <v>17304</v>
      </c>
      <c r="F7845" s="49" t="s">
        <v>1355</v>
      </c>
      <c r="G7845" s="203">
        <v>1</v>
      </c>
      <c r="H7845" s="203" t="s">
        <v>1656</v>
      </c>
      <c r="I7845" s="205" t="s">
        <v>1440</v>
      </c>
      <c r="J7845" s="208"/>
      <c r="K7845" s="203">
        <v>10</v>
      </c>
      <c r="L7845" s="207" t="s">
        <v>827</v>
      </c>
      <c r="M7845" s="208" t="s">
        <v>1514</v>
      </c>
      <c r="N7845" s="209">
        <f t="shared" si="0"/>
        <v>2026</v>
      </c>
      <c r="O7845" s="210">
        <f t="shared" si="1"/>
        <v>3</v>
      </c>
      <c r="P7845" s="211" t="str">
        <f>IFERROR(VLOOKUP(F7845,연간집계!D:E,2,FALSE),"")</f>
        <v>PCMS_엽서 135</v>
      </c>
    </row>
    <row r="7846" spans="1:16" ht="15" customHeight="1">
      <c r="A7846" s="201">
        <v>46097.068599537037</v>
      </c>
      <c r="B7846" s="202">
        <v>46097</v>
      </c>
      <c r="C7846" s="203" t="s">
        <v>17306</v>
      </c>
      <c r="D7846" s="203" t="s">
        <v>11</v>
      </c>
      <c r="E7846" s="204" t="s">
        <v>17307</v>
      </c>
      <c r="F7846" s="49" t="s">
        <v>849</v>
      </c>
      <c r="G7846" s="203">
        <v>1</v>
      </c>
      <c r="H7846" s="203" t="s">
        <v>17187</v>
      </c>
      <c r="I7846" s="205" t="s">
        <v>1984</v>
      </c>
      <c r="J7846" s="208"/>
      <c r="K7846" s="203">
        <v>34</v>
      </c>
      <c r="L7846" s="207" t="s">
        <v>827</v>
      </c>
      <c r="M7846" s="208" t="s">
        <v>1449</v>
      </c>
      <c r="N7846" s="209">
        <f t="shared" si="0"/>
        <v>2026</v>
      </c>
      <c r="O7846" s="210">
        <f t="shared" si="1"/>
        <v>3</v>
      </c>
      <c r="P7846" s="211" t="str">
        <f>IFERROR(VLOOKUP(F7846,연간집계!D:E,2,FALSE),"")</f>
        <v>스탠다드 포토북 8*11 (하드/유광)</v>
      </c>
    </row>
    <row r="7847" spans="1:16" ht="15" customHeight="1">
      <c r="A7847" s="201">
        <v>46097.068611111114</v>
      </c>
      <c r="B7847" s="202">
        <v>46097</v>
      </c>
      <c r="C7847" s="203" t="s">
        <v>17308</v>
      </c>
      <c r="D7847" s="203" t="s">
        <v>11</v>
      </c>
      <c r="E7847" s="204" t="s">
        <v>17307</v>
      </c>
      <c r="F7847" s="49" t="s">
        <v>849</v>
      </c>
      <c r="G7847" s="203">
        <v>1</v>
      </c>
      <c r="H7847" s="203" t="s">
        <v>17187</v>
      </c>
      <c r="I7847" s="205" t="s">
        <v>1984</v>
      </c>
      <c r="J7847" s="208"/>
      <c r="K7847" s="203">
        <v>24</v>
      </c>
      <c r="L7847" s="207" t="s">
        <v>827</v>
      </c>
      <c r="M7847" s="208" t="s">
        <v>1449</v>
      </c>
      <c r="N7847" s="209">
        <f t="shared" si="0"/>
        <v>2026</v>
      </c>
      <c r="O7847" s="210">
        <f t="shared" si="1"/>
        <v>3</v>
      </c>
      <c r="P7847" s="211" t="str">
        <f>IFERROR(VLOOKUP(F7847,연간집계!D:E,2,FALSE),"")</f>
        <v>스탠다드 포토북 8*11 (하드/유광)</v>
      </c>
    </row>
    <row r="7848" spans="1:16" ht="15" customHeight="1">
      <c r="A7848" s="201">
        <v>46097.068622685183</v>
      </c>
      <c r="B7848" s="202">
        <v>46097</v>
      </c>
      <c r="C7848" s="203" t="s">
        <v>17309</v>
      </c>
      <c r="D7848" s="203" t="s">
        <v>11</v>
      </c>
      <c r="E7848" s="204" t="s">
        <v>17307</v>
      </c>
      <c r="F7848" s="49" t="s">
        <v>849</v>
      </c>
      <c r="G7848" s="203">
        <v>1</v>
      </c>
      <c r="H7848" s="203" t="s">
        <v>17187</v>
      </c>
      <c r="I7848" s="205" t="s">
        <v>1984</v>
      </c>
      <c r="J7848" s="208"/>
      <c r="K7848" s="203">
        <v>40</v>
      </c>
      <c r="L7848" s="207" t="s">
        <v>827</v>
      </c>
      <c r="M7848" s="208" t="s">
        <v>1449</v>
      </c>
      <c r="N7848" s="209">
        <f t="shared" si="0"/>
        <v>2026</v>
      </c>
      <c r="O7848" s="210">
        <f t="shared" si="1"/>
        <v>3</v>
      </c>
      <c r="P7848" s="211" t="str">
        <f>IFERROR(VLOOKUP(F7848,연간집계!D:E,2,FALSE),"")</f>
        <v>스탠다드 포토북 8*11 (하드/유광)</v>
      </c>
    </row>
    <row r="7849" spans="1:16" ht="15" customHeight="1">
      <c r="A7849" s="201">
        <v>46097.06863425926</v>
      </c>
      <c r="B7849" s="202">
        <v>46097</v>
      </c>
      <c r="C7849" s="203" t="s">
        <v>17310</v>
      </c>
      <c r="D7849" s="203" t="s">
        <v>11</v>
      </c>
      <c r="E7849" s="204" t="s">
        <v>17307</v>
      </c>
      <c r="F7849" s="49" t="s">
        <v>849</v>
      </c>
      <c r="G7849" s="203">
        <v>1</v>
      </c>
      <c r="H7849" s="203" t="s">
        <v>17187</v>
      </c>
      <c r="I7849" s="205" t="s">
        <v>1984</v>
      </c>
      <c r="J7849" s="208"/>
      <c r="K7849" s="203">
        <v>42</v>
      </c>
      <c r="L7849" s="207" t="s">
        <v>827</v>
      </c>
      <c r="M7849" s="208" t="s">
        <v>1449</v>
      </c>
      <c r="N7849" s="209">
        <f t="shared" si="0"/>
        <v>2026</v>
      </c>
      <c r="O7849" s="210">
        <f t="shared" si="1"/>
        <v>3</v>
      </c>
      <c r="P7849" s="211" t="str">
        <f>IFERROR(VLOOKUP(F7849,연간집계!D:E,2,FALSE),"")</f>
        <v>스탠다드 포토북 8*11 (하드/유광)</v>
      </c>
    </row>
    <row r="7850" spans="1:16" ht="15" customHeight="1">
      <c r="A7850" s="201">
        <v>46097.068645833337</v>
      </c>
      <c r="B7850" s="202">
        <v>46097</v>
      </c>
      <c r="C7850" s="203" t="s">
        <v>17311</v>
      </c>
      <c r="D7850" s="203" t="s">
        <v>11</v>
      </c>
      <c r="E7850" s="204" t="s">
        <v>17307</v>
      </c>
      <c r="F7850" s="49" t="s">
        <v>849</v>
      </c>
      <c r="G7850" s="203">
        <v>1</v>
      </c>
      <c r="H7850" s="203" t="s">
        <v>17187</v>
      </c>
      <c r="I7850" s="205" t="s">
        <v>1984</v>
      </c>
      <c r="J7850" s="208"/>
      <c r="K7850" s="203">
        <v>28</v>
      </c>
      <c r="L7850" s="207" t="s">
        <v>827</v>
      </c>
      <c r="M7850" s="208" t="s">
        <v>1449</v>
      </c>
      <c r="N7850" s="209">
        <f t="shared" si="0"/>
        <v>2026</v>
      </c>
      <c r="O7850" s="210">
        <f t="shared" si="1"/>
        <v>3</v>
      </c>
      <c r="P7850" s="211" t="str">
        <f>IFERROR(VLOOKUP(F7850,연간집계!D:E,2,FALSE),"")</f>
        <v>스탠다드 포토북 8*11 (하드/유광)</v>
      </c>
    </row>
    <row r="7851" spans="1:16" ht="15" customHeight="1">
      <c r="A7851" s="201">
        <v>46097.36787037037</v>
      </c>
      <c r="B7851" s="202">
        <v>46097</v>
      </c>
      <c r="C7851" s="203" t="s">
        <v>17312</v>
      </c>
      <c r="D7851" s="203" t="s">
        <v>11</v>
      </c>
      <c r="E7851" s="204" t="s">
        <v>17313</v>
      </c>
      <c r="F7851" s="49" t="s">
        <v>885</v>
      </c>
      <c r="G7851" s="203">
        <v>1</v>
      </c>
      <c r="H7851" s="203" t="s">
        <v>13532</v>
      </c>
      <c r="I7851" s="205" t="s">
        <v>1440</v>
      </c>
      <c r="J7851" s="208"/>
      <c r="K7851" s="203">
        <v>52</v>
      </c>
      <c r="L7851" s="207" t="s">
        <v>827</v>
      </c>
      <c r="M7851" s="208" t="s">
        <v>1436</v>
      </c>
      <c r="N7851" s="209">
        <f t="shared" si="0"/>
        <v>2026</v>
      </c>
      <c r="O7851" s="210">
        <f t="shared" si="1"/>
        <v>3</v>
      </c>
      <c r="P7851" s="211" t="str">
        <f>IFERROR(VLOOKUP(F7851,연간집계!D:E,2,FALSE),"")</f>
        <v>마이트립북 150</v>
      </c>
    </row>
    <row r="7852" spans="1:16" ht="15" customHeight="1">
      <c r="A7852" s="201">
        <v>46097.367893518516</v>
      </c>
      <c r="B7852" s="202">
        <v>46097</v>
      </c>
      <c r="C7852" s="203" t="s">
        <v>17314</v>
      </c>
      <c r="D7852" s="203" t="s">
        <v>11</v>
      </c>
      <c r="E7852" s="204" t="s">
        <v>17313</v>
      </c>
      <c r="F7852" s="49" t="s">
        <v>885</v>
      </c>
      <c r="G7852" s="203">
        <v>1</v>
      </c>
      <c r="H7852" s="203" t="s">
        <v>13532</v>
      </c>
      <c r="I7852" s="205" t="s">
        <v>1440</v>
      </c>
      <c r="J7852" s="208"/>
      <c r="K7852" s="203">
        <v>52</v>
      </c>
      <c r="L7852" s="207" t="s">
        <v>827</v>
      </c>
      <c r="M7852" s="208" t="s">
        <v>1436</v>
      </c>
      <c r="N7852" s="209">
        <f t="shared" si="0"/>
        <v>2026</v>
      </c>
      <c r="O7852" s="210">
        <f t="shared" si="1"/>
        <v>3</v>
      </c>
      <c r="P7852" s="211" t="str">
        <f>IFERROR(VLOOKUP(F7852,연간집계!D:E,2,FALSE),"")</f>
        <v>마이트립북 150</v>
      </c>
    </row>
    <row r="7853" spans="1:16" ht="15" customHeight="1">
      <c r="A7853" s="201">
        <v>46097.367905092593</v>
      </c>
      <c r="B7853" s="202">
        <v>46097</v>
      </c>
      <c r="C7853" s="203" t="s">
        <v>17315</v>
      </c>
      <c r="D7853" s="203" t="s">
        <v>11</v>
      </c>
      <c r="E7853" s="204" t="s">
        <v>17313</v>
      </c>
      <c r="F7853" s="49" t="s">
        <v>885</v>
      </c>
      <c r="G7853" s="203">
        <v>1</v>
      </c>
      <c r="H7853" s="203" t="s">
        <v>13532</v>
      </c>
      <c r="I7853" s="205" t="s">
        <v>1440</v>
      </c>
      <c r="J7853" s="208"/>
      <c r="K7853" s="203">
        <v>52</v>
      </c>
      <c r="L7853" s="207" t="s">
        <v>827</v>
      </c>
      <c r="M7853" s="208" t="s">
        <v>1436</v>
      </c>
      <c r="N7853" s="209">
        <f t="shared" si="0"/>
        <v>2026</v>
      </c>
      <c r="O7853" s="210">
        <f t="shared" si="1"/>
        <v>3</v>
      </c>
      <c r="P7853" s="211" t="str">
        <f>IFERROR(VLOOKUP(F7853,연간집계!D:E,2,FALSE),"")</f>
        <v>마이트립북 150</v>
      </c>
    </row>
    <row r="7854" spans="1:16" ht="15" customHeight="1">
      <c r="A7854" s="201">
        <v>46097.447465277779</v>
      </c>
      <c r="B7854" s="202">
        <v>46097</v>
      </c>
      <c r="C7854" s="203" t="s">
        <v>17316</v>
      </c>
      <c r="D7854" s="203" t="s">
        <v>11</v>
      </c>
      <c r="E7854" s="204" t="s">
        <v>17317</v>
      </c>
      <c r="F7854" s="49" t="s">
        <v>1224</v>
      </c>
      <c r="G7854" s="203">
        <v>1</v>
      </c>
      <c r="H7854" s="203" t="s">
        <v>17318</v>
      </c>
      <c r="I7854" s="205" t="s">
        <v>2625</v>
      </c>
      <c r="J7854" s="208" t="s">
        <v>1444</v>
      </c>
      <c r="K7854" s="203">
        <v>30</v>
      </c>
      <c r="L7854" s="207" t="s">
        <v>827</v>
      </c>
      <c r="M7854" s="208" t="s">
        <v>1851</v>
      </c>
      <c r="N7854" s="209">
        <f t="shared" si="0"/>
        <v>2026</v>
      </c>
      <c r="O7854" s="210">
        <f t="shared" si="1"/>
        <v>3</v>
      </c>
      <c r="P7854" s="211" t="str">
        <f>IFERROR(VLOOKUP(F7854,연간집계!D:E,2,FALSE),"")</f>
        <v>셀프스튜디오앨범 12*8 (유광)</v>
      </c>
    </row>
    <row r="7855" spans="1:16" ht="15" customHeight="1">
      <c r="A7855" s="201">
        <v>46097.453530092593</v>
      </c>
      <c r="B7855" s="202">
        <v>46097</v>
      </c>
      <c r="C7855" s="203" t="s">
        <v>17319</v>
      </c>
      <c r="D7855" s="203" t="s">
        <v>11</v>
      </c>
      <c r="E7855" s="204" t="s">
        <v>17320</v>
      </c>
      <c r="F7855" s="49" t="s">
        <v>865</v>
      </c>
      <c r="G7855" s="203">
        <v>4</v>
      </c>
      <c r="H7855" s="203" t="s">
        <v>17321</v>
      </c>
      <c r="I7855" s="205" t="s">
        <v>1501</v>
      </c>
      <c r="J7855" s="208"/>
      <c r="K7855" s="203">
        <v>38</v>
      </c>
      <c r="L7855" s="207" t="s">
        <v>827</v>
      </c>
      <c r="M7855" s="208" t="s">
        <v>1493</v>
      </c>
      <c r="N7855" s="209">
        <f t="shared" si="0"/>
        <v>2026</v>
      </c>
      <c r="O7855" s="210">
        <f t="shared" si="1"/>
        <v>3</v>
      </c>
      <c r="P7855" s="211" t="str">
        <f>IFERROR(VLOOKUP(F7855,연간집계!D:E,2,FALSE),"")</f>
        <v>스탠다드 포토북 8*6 (하드/무광)</v>
      </c>
    </row>
    <row r="7856" spans="1:16" ht="15" customHeight="1">
      <c r="A7856" s="201">
        <v>46097.491712962961</v>
      </c>
      <c r="B7856" s="202">
        <v>46097</v>
      </c>
      <c r="C7856" s="203" t="s">
        <v>17322</v>
      </c>
      <c r="D7856" s="203" t="s">
        <v>11</v>
      </c>
      <c r="E7856" s="204" t="s">
        <v>17323</v>
      </c>
      <c r="F7856" s="49" t="s">
        <v>849</v>
      </c>
      <c r="G7856" s="203">
        <v>2</v>
      </c>
      <c r="H7856" s="203" t="s">
        <v>15767</v>
      </c>
      <c r="I7856" s="205" t="s">
        <v>1483</v>
      </c>
      <c r="J7856" s="208"/>
      <c r="K7856" s="203">
        <v>44</v>
      </c>
      <c r="L7856" s="207" t="s">
        <v>827</v>
      </c>
      <c r="M7856" s="208" t="s">
        <v>5021</v>
      </c>
      <c r="N7856" s="209">
        <f t="shared" si="0"/>
        <v>2026</v>
      </c>
      <c r="O7856" s="210">
        <f t="shared" si="1"/>
        <v>3</v>
      </c>
      <c r="P7856" s="211" t="str">
        <f>IFERROR(VLOOKUP(F7856,연간집계!D:E,2,FALSE),"")</f>
        <v>스탠다드 포토북 8*11 (하드/유광)</v>
      </c>
    </row>
    <row r="7857" spans="1:16" ht="15" customHeight="1">
      <c r="A7857" s="201">
        <v>46097.585740740738</v>
      </c>
      <c r="B7857" s="202">
        <v>46097</v>
      </c>
      <c r="C7857" s="203" t="s">
        <v>17324</v>
      </c>
      <c r="D7857" s="203" t="s">
        <v>11</v>
      </c>
      <c r="E7857" s="204" t="s">
        <v>17325</v>
      </c>
      <c r="F7857" s="49" t="s">
        <v>924</v>
      </c>
      <c r="G7857" s="203">
        <v>1</v>
      </c>
      <c r="H7857" s="203" t="s">
        <v>1522</v>
      </c>
      <c r="I7857" s="205" t="s">
        <v>6143</v>
      </c>
      <c r="J7857" s="208"/>
      <c r="K7857" s="203">
        <v>16</v>
      </c>
      <c r="L7857" s="207" t="s">
        <v>827</v>
      </c>
      <c r="M7857" s="208" t="s">
        <v>1449</v>
      </c>
      <c r="N7857" s="209">
        <f t="shared" si="0"/>
        <v>2026</v>
      </c>
      <c r="O7857" s="210">
        <f t="shared" si="1"/>
        <v>3</v>
      </c>
      <c r="P7857" s="211" t="str">
        <f>IFERROR(VLOOKUP(F7857,연간집계!D:E,2,FALSE),"")</f>
        <v>베이비진 210 (14p)</v>
      </c>
    </row>
    <row r="7858" spans="1:16" ht="15" customHeight="1">
      <c r="A7858" s="201">
        <v>46097.585752314815</v>
      </c>
      <c r="B7858" s="202">
        <v>46097</v>
      </c>
      <c r="C7858" s="203" t="s">
        <v>17326</v>
      </c>
      <c r="D7858" s="203" t="s">
        <v>11</v>
      </c>
      <c r="E7858" s="204" t="s">
        <v>17325</v>
      </c>
      <c r="F7858" s="49" t="s">
        <v>924</v>
      </c>
      <c r="G7858" s="203">
        <v>1</v>
      </c>
      <c r="H7858" s="203" t="s">
        <v>1522</v>
      </c>
      <c r="I7858" s="205" t="s">
        <v>6143</v>
      </c>
      <c r="J7858" s="208"/>
      <c r="K7858" s="203">
        <v>16</v>
      </c>
      <c r="L7858" s="207" t="s">
        <v>827</v>
      </c>
      <c r="M7858" s="208" t="s">
        <v>1449</v>
      </c>
      <c r="N7858" s="209">
        <f t="shared" si="0"/>
        <v>2026</v>
      </c>
      <c r="O7858" s="210">
        <f t="shared" si="1"/>
        <v>3</v>
      </c>
      <c r="P7858" s="211" t="str">
        <f>IFERROR(VLOOKUP(F7858,연간집계!D:E,2,FALSE),"")</f>
        <v>베이비진 210 (14p)</v>
      </c>
    </row>
    <row r="7859" spans="1:16" ht="15" customHeight="1">
      <c r="A7859" s="201">
        <v>46097.585763888892</v>
      </c>
      <c r="B7859" s="202">
        <v>46097</v>
      </c>
      <c r="C7859" s="203" t="s">
        <v>17327</v>
      </c>
      <c r="D7859" s="203" t="s">
        <v>11</v>
      </c>
      <c r="E7859" s="204" t="s">
        <v>17325</v>
      </c>
      <c r="F7859" s="49" t="s">
        <v>924</v>
      </c>
      <c r="G7859" s="203">
        <v>1</v>
      </c>
      <c r="H7859" s="203" t="s">
        <v>1522</v>
      </c>
      <c r="I7859" s="205" t="s">
        <v>6143</v>
      </c>
      <c r="J7859" s="208"/>
      <c r="K7859" s="203">
        <v>16</v>
      </c>
      <c r="L7859" s="207" t="s">
        <v>827</v>
      </c>
      <c r="M7859" s="208" t="s">
        <v>1449</v>
      </c>
      <c r="N7859" s="209">
        <f t="shared" si="0"/>
        <v>2026</v>
      </c>
      <c r="O7859" s="210">
        <f t="shared" si="1"/>
        <v>3</v>
      </c>
      <c r="P7859" s="211" t="str">
        <f>IFERROR(VLOOKUP(F7859,연간집계!D:E,2,FALSE),"")</f>
        <v>베이비진 210 (14p)</v>
      </c>
    </row>
    <row r="7860" spans="1:16" ht="15" customHeight="1">
      <c r="A7860" s="201">
        <v>46097.585775462961</v>
      </c>
      <c r="B7860" s="202">
        <v>46097</v>
      </c>
      <c r="C7860" s="203" t="s">
        <v>17328</v>
      </c>
      <c r="D7860" s="203" t="s">
        <v>11</v>
      </c>
      <c r="E7860" s="204" t="s">
        <v>17325</v>
      </c>
      <c r="F7860" s="49" t="s">
        <v>924</v>
      </c>
      <c r="G7860" s="203">
        <v>1</v>
      </c>
      <c r="H7860" s="203" t="s">
        <v>1522</v>
      </c>
      <c r="I7860" s="205" t="s">
        <v>6143</v>
      </c>
      <c r="J7860" s="208"/>
      <c r="K7860" s="203">
        <v>16</v>
      </c>
      <c r="L7860" s="207" t="s">
        <v>827</v>
      </c>
      <c r="M7860" s="208" t="s">
        <v>1449</v>
      </c>
      <c r="N7860" s="209">
        <f t="shared" si="0"/>
        <v>2026</v>
      </c>
      <c r="O7860" s="210">
        <f t="shared" si="1"/>
        <v>3</v>
      </c>
      <c r="P7860" s="211" t="str">
        <f>IFERROR(VLOOKUP(F7860,연간집계!D:E,2,FALSE),"")</f>
        <v>베이비진 210 (14p)</v>
      </c>
    </row>
    <row r="7861" spans="1:16" ht="15" customHeight="1">
      <c r="A7861" s="201">
        <v>46097.585787037038</v>
      </c>
      <c r="B7861" s="202">
        <v>46097</v>
      </c>
      <c r="C7861" s="203" t="s">
        <v>17329</v>
      </c>
      <c r="D7861" s="203" t="s">
        <v>11</v>
      </c>
      <c r="E7861" s="204" t="s">
        <v>17325</v>
      </c>
      <c r="F7861" s="49" t="s">
        <v>924</v>
      </c>
      <c r="G7861" s="203">
        <v>1</v>
      </c>
      <c r="H7861" s="203" t="s">
        <v>1522</v>
      </c>
      <c r="I7861" s="205" t="s">
        <v>6143</v>
      </c>
      <c r="J7861" s="208"/>
      <c r="K7861" s="203">
        <v>16</v>
      </c>
      <c r="L7861" s="207" t="s">
        <v>827</v>
      </c>
      <c r="M7861" s="208" t="s">
        <v>1449</v>
      </c>
      <c r="N7861" s="209">
        <f t="shared" si="0"/>
        <v>2026</v>
      </c>
      <c r="O7861" s="210">
        <f t="shared" si="1"/>
        <v>3</v>
      </c>
      <c r="P7861" s="211" t="str">
        <f>IFERROR(VLOOKUP(F7861,연간집계!D:E,2,FALSE),"")</f>
        <v>베이비진 210 (14p)</v>
      </c>
    </row>
    <row r="7862" spans="1:16" ht="15" customHeight="1">
      <c r="A7862" s="201">
        <v>46097.585798611108</v>
      </c>
      <c r="B7862" s="202">
        <v>46097</v>
      </c>
      <c r="C7862" s="203" t="s">
        <v>17330</v>
      </c>
      <c r="D7862" s="203" t="s">
        <v>11</v>
      </c>
      <c r="E7862" s="204" t="s">
        <v>17325</v>
      </c>
      <c r="F7862" s="49" t="s">
        <v>924</v>
      </c>
      <c r="G7862" s="203">
        <v>1</v>
      </c>
      <c r="H7862" s="203" t="s">
        <v>1522</v>
      </c>
      <c r="I7862" s="205" t="s">
        <v>6143</v>
      </c>
      <c r="J7862" s="208"/>
      <c r="K7862" s="203">
        <v>16</v>
      </c>
      <c r="L7862" s="207" t="s">
        <v>827</v>
      </c>
      <c r="M7862" s="208" t="s">
        <v>1449</v>
      </c>
      <c r="N7862" s="209">
        <f t="shared" si="0"/>
        <v>2026</v>
      </c>
      <c r="O7862" s="210">
        <f t="shared" si="1"/>
        <v>3</v>
      </c>
      <c r="P7862" s="211" t="str">
        <f>IFERROR(VLOOKUP(F7862,연간집계!D:E,2,FALSE),"")</f>
        <v>베이비진 210 (14p)</v>
      </c>
    </row>
    <row r="7863" spans="1:16" ht="15" customHeight="1">
      <c r="A7863" s="201">
        <v>46097.585810185185</v>
      </c>
      <c r="B7863" s="202">
        <v>46097</v>
      </c>
      <c r="C7863" s="203" t="s">
        <v>17331</v>
      </c>
      <c r="D7863" s="203" t="s">
        <v>11</v>
      </c>
      <c r="E7863" s="204" t="s">
        <v>17325</v>
      </c>
      <c r="F7863" s="49" t="s">
        <v>924</v>
      </c>
      <c r="G7863" s="203">
        <v>1</v>
      </c>
      <c r="H7863" s="203" t="s">
        <v>1522</v>
      </c>
      <c r="I7863" s="205" t="s">
        <v>6143</v>
      </c>
      <c r="J7863" s="208"/>
      <c r="K7863" s="203">
        <v>16</v>
      </c>
      <c r="L7863" s="207" t="s">
        <v>827</v>
      </c>
      <c r="M7863" s="208" t="s">
        <v>1449</v>
      </c>
      <c r="N7863" s="209">
        <f t="shared" si="0"/>
        <v>2026</v>
      </c>
      <c r="O7863" s="210">
        <f t="shared" si="1"/>
        <v>3</v>
      </c>
      <c r="P7863" s="211" t="str">
        <f>IFERROR(VLOOKUP(F7863,연간집계!D:E,2,FALSE),"")</f>
        <v>베이비진 210 (14p)</v>
      </c>
    </row>
    <row r="7864" spans="1:16" ht="15" customHeight="1">
      <c r="A7864" s="201">
        <v>46097.585821759261</v>
      </c>
      <c r="B7864" s="202">
        <v>46097</v>
      </c>
      <c r="C7864" s="203" t="s">
        <v>17332</v>
      </c>
      <c r="D7864" s="203" t="s">
        <v>11</v>
      </c>
      <c r="E7864" s="204" t="s">
        <v>17325</v>
      </c>
      <c r="F7864" s="49" t="s">
        <v>924</v>
      </c>
      <c r="G7864" s="203">
        <v>1</v>
      </c>
      <c r="H7864" s="203" t="s">
        <v>1522</v>
      </c>
      <c r="I7864" s="205" t="s">
        <v>6143</v>
      </c>
      <c r="J7864" s="208"/>
      <c r="K7864" s="203">
        <v>16</v>
      </c>
      <c r="L7864" s="207" t="s">
        <v>827</v>
      </c>
      <c r="M7864" s="208" t="s">
        <v>1449</v>
      </c>
      <c r="N7864" s="209">
        <f t="shared" si="0"/>
        <v>2026</v>
      </c>
      <c r="O7864" s="210">
        <f t="shared" si="1"/>
        <v>3</v>
      </c>
      <c r="P7864" s="211" t="str">
        <f>IFERROR(VLOOKUP(F7864,연간집계!D:E,2,FALSE),"")</f>
        <v>베이비진 210 (14p)</v>
      </c>
    </row>
    <row r="7865" spans="1:16" ht="15" customHeight="1">
      <c r="A7865" s="201">
        <v>46097.609583333331</v>
      </c>
      <c r="B7865" s="202">
        <v>46097</v>
      </c>
      <c r="C7865" s="203" t="s">
        <v>17333</v>
      </c>
      <c r="D7865" s="203" t="s">
        <v>11</v>
      </c>
      <c r="E7865" s="204" t="s">
        <v>17334</v>
      </c>
      <c r="F7865" s="49" t="s">
        <v>974</v>
      </c>
      <c r="G7865" s="203">
        <v>1</v>
      </c>
      <c r="H7865" s="203" t="s">
        <v>17034</v>
      </c>
      <c r="I7865" s="205" t="s">
        <v>5809</v>
      </c>
      <c r="J7865" s="208" t="s">
        <v>16022</v>
      </c>
      <c r="K7865" s="203">
        <v>48</v>
      </c>
      <c r="L7865" s="207" t="s">
        <v>827</v>
      </c>
      <c r="M7865" s="208" t="s">
        <v>1851</v>
      </c>
      <c r="N7865" s="209">
        <f t="shared" si="0"/>
        <v>2026</v>
      </c>
      <c r="O7865" s="210">
        <f t="shared" si="1"/>
        <v>3</v>
      </c>
      <c r="P7865" s="211" t="str">
        <f>IFERROR(VLOOKUP(F7865,연간집계!D:E,2,FALSE),"")</f>
        <v>시티북 198 (쿠션하드/46p)</v>
      </c>
    </row>
    <row r="7866" spans="1:16" ht="15" customHeight="1">
      <c r="A7866" s="201">
        <v>46097.651203703703</v>
      </c>
      <c r="B7866" s="202">
        <v>46097</v>
      </c>
      <c r="C7866" s="203" t="s">
        <v>17335</v>
      </c>
      <c r="D7866" s="203" t="s">
        <v>11</v>
      </c>
      <c r="E7866" s="204" t="s">
        <v>17336</v>
      </c>
      <c r="F7866" s="49" t="s">
        <v>976</v>
      </c>
      <c r="G7866" s="203">
        <v>2</v>
      </c>
      <c r="H7866" s="203" t="s">
        <v>2325</v>
      </c>
      <c r="I7866" s="208" t="s">
        <v>13350</v>
      </c>
      <c r="J7866" s="208" t="s">
        <v>13350</v>
      </c>
      <c r="K7866" s="203">
        <v>80</v>
      </c>
      <c r="L7866" s="207" t="s">
        <v>827</v>
      </c>
      <c r="M7866" s="208" t="s">
        <v>1493</v>
      </c>
      <c r="N7866" s="209">
        <f t="shared" si="0"/>
        <v>2026</v>
      </c>
      <c r="O7866" s="210">
        <f t="shared" si="1"/>
        <v>3</v>
      </c>
      <c r="P7866" s="211" t="str">
        <f>IFERROR(VLOOKUP(F7866,연간집계!D:E,2,FALSE),"")</f>
        <v>시티북 198 (소프트/78p)</v>
      </c>
    </row>
    <row r="7867" spans="1:16" ht="15" customHeight="1">
      <c r="A7867" s="201">
        <v>46097.715937499997</v>
      </c>
      <c r="B7867" s="202">
        <v>46097</v>
      </c>
      <c r="C7867" s="203" t="s">
        <v>17337</v>
      </c>
      <c r="D7867" s="203" t="s">
        <v>11</v>
      </c>
      <c r="E7867" s="204" t="s">
        <v>17338</v>
      </c>
      <c r="F7867" s="49" t="s">
        <v>847</v>
      </c>
      <c r="G7867" s="203">
        <v>1</v>
      </c>
      <c r="H7867" s="203" t="s">
        <v>17291</v>
      </c>
      <c r="I7867" s="205" t="s">
        <v>1440</v>
      </c>
      <c r="J7867" s="208"/>
      <c r="K7867" s="203">
        <v>52</v>
      </c>
      <c r="L7867" s="207" t="s">
        <v>827</v>
      </c>
      <c r="M7867" s="208" t="s">
        <v>1436</v>
      </c>
      <c r="N7867" s="209">
        <f t="shared" si="0"/>
        <v>2026</v>
      </c>
      <c r="O7867" s="210">
        <f t="shared" si="1"/>
        <v>3</v>
      </c>
      <c r="P7867" s="211" t="str">
        <f>IFERROR(VLOOKUP(F7867,연간집계!D:E,2,FALSE),"")</f>
        <v>스탠다드 포토북 8*11 (하드/무광)</v>
      </c>
    </row>
    <row r="7868" spans="1:16" ht="15" customHeight="1">
      <c r="A7868" s="201">
        <v>46097.745439814818</v>
      </c>
      <c r="B7868" s="202">
        <v>46097</v>
      </c>
      <c r="C7868" s="203" t="s">
        <v>17339</v>
      </c>
      <c r="D7868" s="203" t="s">
        <v>11</v>
      </c>
      <c r="E7868" s="204" t="s">
        <v>17340</v>
      </c>
      <c r="F7868" s="49" t="s">
        <v>874</v>
      </c>
      <c r="G7868" s="203">
        <v>1</v>
      </c>
      <c r="H7868" s="203" t="s">
        <v>7206</v>
      </c>
      <c r="I7868" s="205" t="s">
        <v>1984</v>
      </c>
      <c r="J7868" s="208"/>
      <c r="K7868" s="203">
        <v>40</v>
      </c>
      <c r="L7868" s="207" t="s">
        <v>827</v>
      </c>
      <c r="M7868" s="208" t="s">
        <v>1436</v>
      </c>
      <c r="N7868" s="209">
        <f t="shared" si="0"/>
        <v>2026</v>
      </c>
      <c r="O7868" s="210">
        <f t="shared" si="1"/>
        <v>3</v>
      </c>
      <c r="P7868" s="211" t="str">
        <f>IFERROR(VLOOKUP(F7868,연간집계!D:E,2,FALSE),"")</f>
        <v>스탠다드 포토북 11*8 (하드/무광)</v>
      </c>
    </row>
    <row r="7869" spans="1:16" ht="15" customHeight="1">
      <c r="A7869" s="201">
        <v>46097.745451388888</v>
      </c>
      <c r="B7869" s="202">
        <v>46097</v>
      </c>
      <c r="C7869" s="203" t="s">
        <v>17341</v>
      </c>
      <c r="D7869" s="203" t="s">
        <v>11</v>
      </c>
      <c r="E7869" s="204" t="s">
        <v>17340</v>
      </c>
      <c r="F7869" s="49" t="s">
        <v>874</v>
      </c>
      <c r="G7869" s="203">
        <v>1</v>
      </c>
      <c r="H7869" s="203" t="s">
        <v>7206</v>
      </c>
      <c r="I7869" s="205" t="s">
        <v>1984</v>
      </c>
      <c r="J7869" s="208"/>
      <c r="K7869" s="203">
        <v>40</v>
      </c>
      <c r="L7869" s="207" t="s">
        <v>827</v>
      </c>
      <c r="M7869" s="208" t="s">
        <v>1436</v>
      </c>
      <c r="N7869" s="209">
        <f t="shared" si="0"/>
        <v>2026</v>
      </c>
      <c r="O7869" s="210">
        <f t="shared" si="1"/>
        <v>3</v>
      </c>
      <c r="P7869" s="211" t="str">
        <f>IFERROR(VLOOKUP(F7869,연간집계!D:E,2,FALSE),"")</f>
        <v>스탠다드 포토북 11*8 (하드/무광)</v>
      </c>
    </row>
    <row r="7870" spans="1:16" ht="15" customHeight="1">
      <c r="A7870" s="201">
        <v>46097.830787037034</v>
      </c>
      <c r="B7870" s="202">
        <v>46097</v>
      </c>
      <c r="C7870" s="203" t="s">
        <v>17342</v>
      </c>
      <c r="D7870" s="203" t="s">
        <v>11</v>
      </c>
      <c r="E7870" s="204" t="s">
        <v>17343</v>
      </c>
      <c r="F7870" s="49" t="s">
        <v>847</v>
      </c>
      <c r="G7870" s="203">
        <v>1</v>
      </c>
      <c r="H7870" s="203" t="s">
        <v>3771</v>
      </c>
      <c r="I7870" s="205" t="s">
        <v>2297</v>
      </c>
      <c r="J7870" s="208"/>
      <c r="K7870" s="203">
        <v>24</v>
      </c>
      <c r="L7870" s="207" t="s">
        <v>827</v>
      </c>
      <c r="M7870" s="208" t="s">
        <v>1851</v>
      </c>
      <c r="N7870" s="209">
        <f t="shared" si="0"/>
        <v>2026</v>
      </c>
      <c r="O7870" s="210">
        <f t="shared" si="1"/>
        <v>3</v>
      </c>
      <c r="P7870" s="211" t="str">
        <f>IFERROR(VLOOKUP(F7870,연간집계!D:E,2,FALSE),"")</f>
        <v>스탠다드 포토북 8*11 (하드/무광)</v>
      </c>
    </row>
    <row r="7871" spans="1:16" ht="15" customHeight="1">
      <c r="A7871" s="201">
        <v>46097.833749999998</v>
      </c>
      <c r="B7871" s="202">
        <v>46097</v>
      </c>
      <c r="C7871" s="203" t="s">
        <v>17344</v>
      </c>
      <c r="D7871" s="203" t="s">
        <v>11</v>
      </c>
      <c r="E7871" s="204" t="s">
        <v>17345</v>
      </c>
      <c r="F7871" s="49" t="s">
        <v>1224</v>
      </c>
      <c r="G7871" s="203">
        <v>1</v>
      </c>
      <c r="H7871" s="203" t="s">
        <v>17346</v>
      </c>
      <c r="I7871" s="205" t="s">
        <v>1868</v>
      </c>
      <c r="J7871" s="208" t="s">
        <v>1444</v>
      </c>
      <c r="K7871" s="203">
        <v>30</v>
      </c>
      <c r="L7871" s="207" t="s">
        <v>827</v>
      </c>
      <c r="M7871" s="208" t="s">
        <v>1460</v>
      </c>
      <c r="N7871" s="209">
        <f t="shared" si="0"/>
        <v>2026</v>
      </c>
      <c r="O7871" s="210">
        <f t="shared" si="1"/>
        <v>3</v>
      </c>
      <c r="P7871" s="211" t="str">
        <f>IFERROR(VLOOKUP(F7871,연간집계!D:E,2,FALSE),"")</f>
        <v>셀프스튜디오앨범 12*8 (유광)</v>
      </c>
    </row>
    <row r="7872" spans="1:16" ht="15" customHeight="1">
      <c r="A7872" s="201">
        <v>46097.851377314815</v>
      </c>
      <c r="B7872" s="202">
        <v>46097</v>
      </c>
      <c r="C7872" s="203" t="s">
        <v>17347</v>
      </c>
      <c r="D7872" s="203" t="s">
        <v>11</v>
      </c>
      <c r="E7872" s="204" t="s">
        <v>17348</v>
      </c>
      <c r="F7872" s="49" t="s">
        <v>1410</v>
      </c>
      <c r="G7872" s="203">
        <v>1</v>
      </c>
      <c r="H7872" s="203" t="s">
        <v>17298</v>
      </c>
      <c r="I7872" s="205" t="s">
        <v>1668</v>
      </c>
      <c r="J7872" s="208"/>
      <c r="K7872" s="203">
        <v>78</v>
      </c>
      <c r="L7872" s="207" t="s">
        <v>828</v>
      </c>
      <c r="M7872" s="208" t="s">
        <v>1481</v>
      </c>
      <c r="N7872" s="209">
        <f t="shared" si="0"/>
        <v>2026</v>
      </c>
      <c r="O7872" s="210">
        <f t="shared" si="1"/>
        <v>3</v>
      </c>
      <c r="P7872" s="211" t="str">
        <f>IFERROR(VLOOKUP(F7872,연간집계!D:E,2,FALSE),"")</f>
        <v>모바일_포토엽서</v>
      </c>
    </row>
    <row r="7873" spans="1:16" ht="15" customHeight="1">
      <c r="A7873" s="201">
        <v>46097.866087962961</v>
      </c>
      <c r="B7873" s="202">
        <v>46097</v>
      </c>
      <c r="C7873" s="203" t="s">
        <v>17349</v>
      </c>
      <c r="D7873" s="203" t="s">
        <v>11</v>
      </c>
      <c r="E7873" s="204" t="s">
        <v>17350</v>
      </c>
      <c r="F7873" s="49" t="s">
        <v>1027</v>
      </c>
      <c r="G7873" s="203">
        <v>1</v>
      </c>
      <c r="H7873" s="203" t="s">
        <v>17351</v>
      </c>
      <c r="I7873" s="205" t="s">
        <v>1901</v>
      </c>
      <c r="J7873" s="208" t="s">
        <v>3238</v>
      </c>
      <c r="K7873" s="203">
        <v>80</v>
      </c>
      <c r="L7873" s="207" t="s">
        <v>827</v>
      </c>
      <c r="M7873" s="208" t="s">
        <v>1436</v>
      </c>
      <c r="N7873" s="209">
        <f t="shared" si="0"/>
        <v>2026</v>
      </c>
      <c r="O7873" s="210">
        <f t="shared" si="1"/>
        <v>3</v>
      </c>
      <c r="P7873" s="211" t="str">
        <f>IFERROR(VLOOKUP(F7873,연간집계!D:E,2,FALSE),"")</f>
        <v>트래블북 198 (쿠션하드/78p)</v>
      </c>
    </row>
    <row r="7874" spans="1:16" ht="15" customHeight="1">
      <c r="A7874" s="201">
        <v>46097.921898148146</v>
      </c>
      <c r="B7874" s="202">
        <v>46097</v>
      </c>
      <c r="C7874" s="203" t="s">
        <v>17352</v>
      </c>
      <c r="D7874" s="203" t="s">
        <v>11</v>
      </c>
      <c r="E7874" s="204" t="s">
        <v>17353</v>
      </c>
      <c r="F7874" s="49" t="s">
        <v>1041</v>
      </c>
      <c r="G7874" s="203">
        <v>2</v>
      </c>
      <c r="H7874" s="203" t="s">
        <v>4452</v>
      </c>
      <c r="I7874" s="205" t="s">
        <v>1440</v>
      </c>
      <c r="J7874" s="208"/>
      <c r="K7874" s="203">
        <v>54</v>
      </c>
      <c r="L7874" s="207" t="s">
        <v>827</v>
      </c>
      <c r="M7874" s="208" t="s">
        <v>1436</v>
      </c>
      <c r="N7874" s="209">
        <f t="shared" si="0"/>
        <v>2026</v>
      </c>
      <c r="O7874" s="210">
        <f t="shared" si="1"/>
        <v>3</v>
      </c>
      <c r="P7874" s="211" t="str">
        <f>IFERROR(VLOOKUP(F7874,연간집계!D:E,2,FALSE),"")</f>
        <v>프리북 198 (소프트)</v>
      </c>
    </row>
    <row r="7875" spans="1:16" ht="15" customHeight="1">
      <c r="A7875" s="201">
        <v>46097.942476851851</v>
      </c>
      <c r="B7875" s="202">
        <v>46097</v>
      </c>
      <c r="C7875" s="203" t="s">
        <v>17354</v>
      </c>
      <c r="D7875" s="203" t="s">
        <v>11</v>
      </c>
      <c r="E7875" s="204" t="s">
        <v>17355</v>
      </c>
      <c r="F7875" s="49" t="s">
        <v>1058</v>
      </c>
      <c r="G7875" s="203">
        <v>1</v>
      </c>
      <c r="H7875" s="203" t="s">
        <v>15829</v>
      </c>
      <c r="I7875" s="205" t="s">
        <v>1440</v>
      </c>
      <c r="J7875" s="208"/>
      <c r="K7875" s="203">
        <v>142</v>
      </c>
      <c r="L7875" s="207" t="s">
        <v>827</v>
      </c>
      <c r="M7875" s="208" t="s">
        <v>1436</v>
      </c>
      <c r="N7875" s="209">
        <f t="shared" si="0"/>
        <v>2026</v>
      </c>
      <c r="O7875" s="210">
        <f t="shared" si="1"/>
        <v>3</v>
      </c>
      <c r="P7875" s="211" t="str">
        <f>IFERROR(VLOOKUP(F7875,연간집계!D:E,2,FALSE),"")</f>
        <v>프리북 150 (하드)</v>
      </c>
    </row>
    <row r="7876" spans="1:16" ht="15" customHeight="1">
      <c r="A7876" s="201">
        <v>46097.942488425928</v>
      </c>
      <c r="B7876" s="202">
        <v>46097</v>
      </c>
      <c r="C7876" s="203" t="s">
        <v>17356</v>
      </c>
      <c r="D7876" s="203" t="s">
        <v>11</v>
      </c>
      <c r="E7876" s="204" t="s">
        <v>17355</v>
      </c>
      <c r="F7876" s="49" t="s">
        <v>976</v>
      </c>
      <c r="G7876" s="203">
        <v>1</v>
      </c>
      <c r="H7876" s="203" t="s">
        <v>15829</v>
      </c>
      <c r="I7876" s="205" t="s">
        <v>2158</v>
      </c>
      <c r="J7876" s="208" t="s">
        <v>2158</v>
      </c>
      <c r="K7876" s="203">
        <v>80</v>
      </c>
      <c r="L7876" s="207" t="s">
        <v>827</v>
      </c>
      <c r="M7876" s="208" t="s">
        <v>1436</v>
      </c>
      <c r="N7876" s="209">
        <f t="shared" si="0"/>
        <v>2026</v>
      </c>
      <c r="O7876" s="210">
        <f t="shared" si="1"/>
        <v>3</v>
      </c>
      <c r="P7876" s="211" t="str">
        <f>IFERROR(VLOOKUP(F7876,연간집계!D:E,2,FALSE),"")</f>
        <v>시티북 198 (소프트/78p)</v>
      </c>
    </row>
    <row r="7877" spans="1:16" ht="15" customHeight="1">
      <c r="A7877" s="201">
        <v>46097.954247685186</v>
      </c>
      <c r="B7877" s="202">
        <v>46097</v>
      </c>
      <c r="C7877" s="203" t="s">
        <v>17357</v>
      </c>
      <c r="D7877" s="203" t="s">
        <v>11</v>
      </c>
      <c r="E7877" s="204" t="s">
        <v>17358</v>
      </c>
      <c r="F7877" s="49" t="s">
        <v>1243</v>
      </c>
      <c r="G7877" s="203">
        <v>1</v>
      </c>
      <c r="H7877" s="203" t="s">
        <v>17359</v>
      </c>
      <c r="I7877" s="205" t="s">
        <v>1556</v>
      </c>
      <c r="J7877" s="208"/>
      <c r="K7877" s="203">
        <v>24</v>
      </c>
      <c r="L7877" s="207" t="s">
        <v>828</v>
      </c>
      <c r="M7877" s="208" t="s">
        <v>1541</v>
      </c>
      <c r="N7877" s="209">
        <f t="shared" si="0"/>
        <v>2026</v>
      </c>
      <c r="O7877" s="210">
        <f t="shared" si="1"/>
        <v>3</v>
      </c>
      <c r="P7877" s="211" t="str">
        <f>IFERROR(VLOOKUP(F7877,연간집계!D:E,2,FALSE),"")</f>
        <v>모바일 포토북 150 (여행)</v>
      </c>
    </row>
    <row r="7878" spans="1:16" ht="15" customHeight="1">
      <c r="A7878" s="201">
        <v>46097.983634259261</v>
      </c>
      <c r="B7878" s="202">
        <v>46097</v>
      </c>
      <c r="C7878" s="203" t="s">
        <v>17360</v>
      </c>
      <c r="D7878" s="203" t="s">
        <v>11</v>
      </c>
      <c r="E7878" s="204" t="s">
        <v>17361</v>
      </c>
      <c r="F7878" s="49" t="s">
        <v>1243</v>
      </c>
      <c r="G7878" s="203">
        <v>1</v>
      </c>
      <c r="H7878" s="203" t="s">
        <v>17362</v>
      </c>
      <c r="I7878" s="205" t="s">
        <v>1435</v>
      </c>
      <c r="J7878" s="208"/>
      <c r="K7878" s="203">
        <v>24</v>
      </c>
      <c r="L7878" s="207" t="s">
        <v>828</v>
      </c>
      <c r="M7878" s="208" t="s">
        <v>1645</v>
      </c>
      <c r="N7878" s="209">
        <f t="shared" si="0"/>
        <v>2026</v>
      </c>
      <c r="O7878" s="210">
        <f t="shared" si="1"/>
        <v>3</v>
      </c>
      <c r="P7878" s="211" t="str">
        <f>IFERROR(VLOOKUP(F7878,연간집계!D:E,2,FALSE),"")</f>
        <v>모바일 포토북 150 (여행)</v>
      </c>
    </row>
    <row r="7879" spans="1:16" ht="15" customHeight="1">
      <c r="A7879" s="201">
        <v>46098.036493055559</v>
      </c>
      <c r="B7879" s="202">
        <v>46098</v>
      </c>
      <c r="C7879" s="203" t="s">
        <v>17363</v>
      </c>
      <c r="D7879" s="203" t="s">
        <v>11</v>
      </c>
      <c r="E7879" s="204" t="s">
        <v>17364</v>
      </c>
      <c r="F7879" s="49" t="s">
        <v>1247</v>
      </c>
      <c r="G7879" s="203">
        <v>3</v>
      </c>
      <c r="H7879" s="203" t="s">
        <v>7574</v>
      </c>
      <c r="I7879" s="205" t="s">
        <v>1556</v>
      </c>
      <c r="J7879" s="208"/>
      <c r="K7879" s="203">
        <v>24</v>
      </c>
      <c r="L7879" s="207" t="s">
        <v>828</v>
      </c>
      <c r="M7879" s="208" t="s">
        <v>1436</v>
      </c>
      <c r="N7879" s="209">
        <f t="shared" si="0"/>
        <v>2026</v>
      </c>
      <c r="O7879" s="210">
        <f t="shared" si="1"/>
        <v>3</v>
      </c>
      <c r="P7879" s="211" t="str">
        <f>IFERROR(VLOOKUP(F7879,연간집계!D:E,2,FALSE),"")</f>
        <v>모바일 포토북 197 (여행)</v>
      </c>
    </row>
    <row r="7880" spans="1:16" ht="15" customHeight="1">
      <c r="A7880" s="201">
        <v>46098.218587962961</v>
      </c>
      <c r="B7880" s="202">
        <v>46098</v>
      </c>
      <c r="C7880" s="203" t="s">
        <v>17365</v>
      </c>
      <c r="D7880" s="203" t="s">
        <v>11</v>
      </c>
      <c r="E7880" s="204" t="s">
        <v>17366</v>
      </c>
      <c r="F7880" s="49" t="s">
        <v>838</v>
      </c>
      <c r="G7880" s="203">
        <v>1</v>
      </c>
      <c r="H7880" s="203" t="s">
        <v>17367</v>
      </c>
      <c r="I7880" s="205" t="s">
        <v>1676</v>
      </c>
      <c r="J7880" s="208"/>
      <c r="K7880" s="203">
        <v>34</v>
      </c>
      <c r="L7880" s="207" t="s">
        <v>827</v>
      </c>
      <c r="M7880" s="208" t="s">
        <v>1449</v>
      </c>
      <c r="N7880" s="209">
        <f t="shared" si="0"/>
        <v>2026</v>
      </c>
      <c r="O7880" s="210">
        <f t="shared" si="1"/>
        <v>3</v>
      </c>
      <c r="P7880" s="211" t="str">
        <f>IFERROR(VLOOKUP(F7880,연간집계!D:E,2,FALSE),"")</f>
        <v>스탠다드 포토북 6*8 (하드/무광)</v>
      </c>
    </row>
    <row r="7881" spans="1:16" ht="15" customHeight="1">
      <c r="A7881" s="201">
        <v>46098.265567129631</v>
      </c>
      <c r="B7881" s="202">
        <v>46097</v>
      </c>
      <c r="C7881" s="203" t="s">
        <v>17368</v>
      </c>
      <c r="D7881" s="203" t="s">
        <v>11</v>
      </c>
      <c r="E7881" s="204" t="s">
        <v>17369</v>
      </c>
      <c r="F7881" s="49" t="s">
        <v>1245</v>
      </c>
      <c r="G7881" s="203">
        <v>1</v>
      </c>
      <c r="H7881" s="203" t="s">
        <v>558</v>
      </c>
      <c r="I7881" s="205" t="s">
        <v>1440</v>
      </c>
      <c r="J7881" s="208"/>
      <c r="K7881" s="203">
        <v>48</v>
      </c>
      <c r="L7881" s="207" t="s">
        <v>828</v>
      </c>
      <c r="M7881" s="208" t="s">
        <v>1449</v>
      </c>
      <c r="N7881" s="209">
        <f t="shared" si="0"/>
        <v>2026</v>
      </c>
      <c r="O7881" s="210">
        <f t="shared" si="1"/>
        <v>3</v>
      </c>
      <c r="P7881" s="211" t="str">
        <f>IFERROR(VLOOKUP(F7881,연간집계!D:E,2,FALSE),"")</f>
        <v>모바일 포토북 198 (여행)</v>
      </c>
    </row>
    <row r="7882" spans="1:16" ht="15" customHeight="1">
      <c r="A7882" s="201">
        <v>46098.2890625</v>
      </c>
      <c r="B7882" s="202">
        <v>46098</v>
      </c>
      <c r="C7882" s="203" t="s">
        <v>17370</v>
      </c>
      <c r="D7882" s="203" t="s">
        <v>11</v>
      </c>
      <c r="E7882" s="204" t="s">
        <v>17371</v>
      </c>
      <c r="F7882" s="49" t="s">
        <v>1051</v>
      </c>
      <c r="G7882" s="203">
        <v>1</v>
      </c>
      <c r="H7882" s="203" t="s">
        <v>17372</v>
      </c>
      <c r="I7882" s="205" t="s">
        <v>1440</v>
      </c>
      <c r="J7882" s="208"/>
      <c r="K7882" s="203">
        <v>68</v>
      </c>
      <c r="L7882" s="207" t="s">
        <v>827</v>
      </c>
      <c r="M7882" s="208" t="s">
        <v>1425</v>
      </c>
      <c r="N7882" s="209">
        <f t="shared" si="0"/>
        <v>2026</v>
      </c>
      <c r="O7882" s="210">
        <f t="shared" si="1"/>
        <v>3</v>
      </c>
      <c r="P7882" s="211" t="str">
        <f>IFERROR(VLOOKUP(F7882,연간집계!D:E,2,FALSE),"")</f>
        <v>프리북A4 (하드)</v>
      </c>
    </row>
    <row r="7883" spans="1:16" ht="15" customHeight="1">
      <c r="A7883" s="201">
        <v>46098.289074074077</v>
      </c>
      <c r="B7883" s="202">
        <v>46098</v>
      </c>
      <c r="C7883" s="203" t="s">
        <v>17373</v>
      </c>
      <c r="D7883" s="203" t="s">
        <v>11</v>
      </c>
      <c r="E7883" s="204" t="s">
        <v>17371</v>
      </c>
      <c r="F7883" s="49" t="s">
        <v>1051</v>
      </c>
      <c r="G7883" s="203">
        <v>4</v>
      </c>
      <c r="H7883" s="203" t="s">
        <v>17372</v>
      </c>
      <c r="I7883" s="205" t="s">
        <v>1440</v>
      </c>
      <c r="J7883" s="208"/>
      <c r="K7883" s="203">
        <v>100</v>
      </c>
      <c r="L7883" s="207" t="s">
        <v>827</v>
      </c>
      <c r="M7883" s="208" t="s">
        <v>1425</v>
      </c>
      <c r="N7883" s="209">
        <f t="shared" si="0"/>
        <v>2026</v>
      </c>
      <c r="O7883" s="210">
        <f t="shared" si="1"/>
        <v>3</v>
      </c>
      <c r="P7883" s="211" t="str">
        <f>IFERROR(VLOOKUP(F7883,연간집계!D:E,2,FALSE),"")</f>
        <v>프리북A4 (하드)</v>
      </c>
    </row>
    <row r="7884" spans="1:16" ht="15" customHeight="1">
      <c r="A7884" s="201">
        <v>46098.377141203702</v>
      </c>
      <c r="B7884" s="202">
        <v>46098</v>
      </c>
      <c r="C7884" s="203" t="s">
        <v>17374</v>
      </c>
      <c r="D7884" s="203" t="s">
        <v>11</v>
      </c>
      <c r="E7884" s="204" t="s">
        <v>17375</v>
      </c>
      <c r="F7884" s="49" t="s">
        <v>849</v>
      </c>
      <c r="G7884" s="203">
        <v>1</v>
      </c>
      <c r="H7884" s="203" t="s">
        <v>5139</v>
      </c>
      <c r="I7884" s="205" t="s">
        <v>2297</v>
      </c>
      <c r="J7884" s="208"/>
      <c r="K7884" s="203">
        <v>72</v>
      </c>
      <c r="L7884" s="207" t="s">
        <v>827</v>
      </c>
      <c r="M7884" s="208" t="s">
        <v>1502</v>
      </c>
      <c r="N7884" s="209">
        <f t="shared" si="0"/>
        <v>2026</v>
      </c>
      <c r="O7884" s="210">
        <f t="shared" si="1"/>
        <v>3</v>
      </c>
      <c r="P7884" s="211" t="str">
        <f>IFERROR(VLOOKUP(F7884,연간집계!D:E,2,FALSE),"")</f>
        <v>스탠다드 포토북 8*11 (하드/유광)</v>
      </c>
    </row>
    <row r="7885" spans="1:16" ht="15" customHeight="1">
      <c r="A7885" s="201">
        <v>46098.441979166666</v>
      </c>
      <c r="B7885" s="202">
        <v>46098</v>
      </c>
      <c r="C7885" s="203" t="s">
        <v>17376</v>
      </c>
      <c r="D7885" s="203" t="s">
        <v>11</v>
      </c>
      <c r="E7885" s="204" t="s">
        <v>17377</v>
      </c>
      <c r="F7885" s="49" t="s">
        <v>854</v>
      </c>
      <c r="G7885" s="203">
        <v>2</v>
      </c>
      <c r="H7885" s="203" t="s">
        <v>16560</v>
      </c>
      <c r="I7885" s="205" t="s">
        <v>1440</v>
      </c>
      <c r="J7885" s="208"/>
      <c r="K7885" s="203">
        <v>66</v>
      </c>
      <c r="L7885" s="207" t="s">
        <v>827</v>
      </c>
      <c r="M7885" s="208" t="s">
        <v>1493</v>
      </c>
      <c r="N7885" s="209">
        <f t="shared" si="0"/>
        <v>2026</v>
      </c>
      <c r="O7885" s="210">
        <f t="shared" si="1"/>
        <v>3</v>
      </c>
      <c r="P7885" s="211" t="str">
        <f>IFERROR(VLOOKUP(F7885,연간집계!D:E,2,FALSE),"")</f>
        <v>스탠다드 포토북 8*8 (소프트/유광)</v>
      </c>
    </row>
    <row r="7886" spans="1:16" ht="15" customHeight="1">
      <c r="A7886" s="201">
        <v>46098.462777777779</v>
      </c>
      <c r="B7886" s="202">
        <v>46098</v>
      </c>
      <c r="C7886" s="203" t="s">
        <v>17378</v>
      </c>
      <c r="D7886" s="203" t="s">
        <v>11</v>
      </c>
      <c r="E7886" s="204" t="s">
        <v>17379</v>
      </c>
      <c r="F7886" s="49" t="s">
        <v>882</v>
      </c>
      <c r="G7886" s="203">
        <v>2</v>
      </c>
      <c r="H7886" s="203" t="s">
        <v>17380</v>
      </c>
      <c r="I7886" s="205" t="s">
        <v>3636</v>
      </c>
      <c r="J7886" s="208" t="s">
        <v>8593</v>
      </c>
      <c r="K7886" s="203">
        <v>72</v>
      </c>
      <c r="L7886" s="207" t="s">
        <v>827</v>
      </c>
      <c r="M7886" s="208" t="s">
        <v>1436</v>
      </c>
      <c r="N7886" s="209">
        <f t="shared" si="0"/>
        <v>2026</v>
      </c>
      <c r="O7886" s="210">
        <f t="shared" si="1"/>
        <v>3</v>
      </c>
      <c r="P7886" s="211" t="str">
        <f>IFERROR(VLOOKUP(F7886,연간집계!D:E,2,FALSE),"")</f>
        <v>레코드북 198</v>
      </c>
    </row>
    <row r="7887" spans="1:16" ht="15" customHeight="1">
      <c r="A7887" s="201">
        <v>46098.465787037036</v>
      </c>
      <c r="B7887" s="202">
        <v>46098</v>
      </c>
      <c r="C7887" s="203" t="s">
        <v>17381</v>
      </c>
      <c r="D7887" s="203" t="s">
        <v>11</v>
      </c>
      <c r="E7887" s="204" t="s">
        <v>17382</v>
      </c>
      <c r="F7887" s="49" t="s">
        <v>1304</v>
      </c>
      <c r="G7887" s="203">
        <v>1</v>
      </c>
      <c r="H7887" s="203" t="s">
        <v>4867</v>
      </c>
      <c r="I7887" s="205" t="s">
        <v>4027</v>
      </c>
      <c r="J7887" s="208"/>
      <c r="K7887" s="203">
        <v>1</v>
      </c>
      <c r="L7887" s="207" t="s">
        <v>827</v>
      </c>
      <c r="M7887" s="208" t="s">
        <v>1449</v>
      </c>
      <c r="N7887" s="209">
        <f t="shared" si="0"/>
        <v>2026</v>
      </c>
      <c r="O7887" s="210">
        <f t="shared" si="1"/>
        <v>3</v>
      </c>
      <c r="P7887" s="211" t="str">
        <f>IFERROR(VLOOKUP(F7887,연간집계!D:E,2,FALSE),"")</f>
        <v>PCMS_우드스탠드아크릴액자</v>
      </c>
    </row>
    <row r="7888" spans="1:16" ht="15" customHeight="1">
      <c r="A7888" s="201">
        <v>46098.551064814812</v>
      </c>
      <c r="B7888" s="202">
        <v>46098</v>
      </c>
      <c r="C7888" s="203" t="s">
        <v>17383</v>
      </c>
      <c r="D7888" s="203" t="s">
        <v>11</v>
      </c>
      <c r="E7888" s="204" t="s">
        <v>17384</v>
      </c>
      <c r="F7888" s="49" t="s">
        <v>1414</v>
      </c>
      <c r="G7888" s="203">
        <v>1</v>
      </c>
      <c r="H7888" s="203" t="s">
        <v>17385</v>
      </c>
      <c r="I7888" s="205" t="s">
        <v>1668</v>
      </c>
      <c r="J7888" s="208"/>
      <c r="K7888" s="203">
        <v>72</v>
      </c>
      <c r="L7888" s="207" t="s">
        <v>828</v>
      </c>
      <c r="M7888" s="208" t="s">
        <v>1629</v>
      </c>
      <c r="N7888" s="209">
        <f t="shared" si="0"/>
        <v>2026</v>
      </c>
      <c r="O7888" s="210">
        <f t="shared" si="1"/>
        <v>3</v>
      </c>
      <c r="P7888" s="211" t="str">
        <f>IFERROR(VLOOKUP(F7888,연간집계!D:E,2,FALSE),"")</f>
        <v>모바일_미니폴라로이드</v>
      </c>
    </row>
    <row r="7889" spans="1:16" ht="15" customHeight="1">
      <c r="A7889" s="201">
        <v>46098.595277777778</v>
      </c>
      <c r="B7889" s="202">
        <v>46098</v>
      </c>
      <c r="C7889" s="203" t="s">
        <v>17386</v>
      </c>
      <c r="D7889" s="203" t="s">
        <v>11</v>
      </c>
      <c r="E7889" s="204" t="s">
        <v>17387</v>
      </c>
      <c r="F7889" s="49" t="s">
        <v>1051</v>
      </c>
      <c r="G7889" s="203">
        <v>1</v>
      </c>
      <c r="H7889" s="203" t="s">
        <v>2181</v>
      </c>
      <c r="I7889" s="205" t="s">
        <v>1660</v>
      </c>
      <c r="J7889" s="208"/>
      <c r="K7889" s="203">
        <v>68</v>
      </c>
      <c r="L7889" s="207" t="s">
        <v>827</v>
      </c>
      <c r="M7889" s="208" t="s">
        <v>1436</v>
      </c>
      <c r="N7889" s="209">
        <f t="shared" si="0"/>
        <v>2026</v>
      </c>
      <c r="O7889" s="210">
        <f t="shared" si="1"/>
        <v>3</v>
      </c>
      <c r="P7889" s="211" t="str">
        <f>IFERROR(VLOOKUP(F7889,연간집계!D:E,2,FALSE),"")</f>
        <v>프리북A4 (하드)</v>
      </c>
    </row>
    <row r="7890" spans="1:16" ht="15" customHeight="1">
      <c r="A7890" s="201">
        <v>46098.595289351855</v>
      </c>
      <c r="B7890" s="202">
        <v>46098</v>
      </c>
      <c r="C7890" s="203" t="s">
        <v>17388</v>
      </c>
      <c r="D7890" s="203" t="s">
        <v>11</v>
      </c>
      <c r="E7890" s="204" t="s">
        <v>17387</v>
      </c>
      <c r="F7890" s="49" t="s">
        <v>1051</v>
      </c>
      <c r="G7890" s="203">
        <v>1</v>
      </c>
      <c r="H7890" s="203" t="s">
        <v>2181</v>
      </c>
      <c r="I7890" s="205" t="s">
        <v>1660</v>
      </c>
      <c r="J7890" s="208"/>
      <c r="K7890" s="203">
        <v>68</v>
      </c>
      <c r="L7890" s="207" t="s">
        <v>827</v>
      </c>
      <c r="M7890" s="208" t="s">
        <v>1436</v>
      </c>
      <c r="N7890" s="209">
        <f t="shared" si="0"/>
        <v>2026</v>
      </c>
      <c r="O7890" s="210">
        <f t="shared" si="1"/>
        <v>3</v>
      </c>
      <c r="P7890" s="211" t="str">
        <f>IFERROR(VLOOKUP(F7890,연간집계!D:E,2,FALSE),"")</f>
        <v>프리북A4 (하드)</v>
      </c>
    </row>
    <row r="7891" spans="1:16" ht="15" customHeight="1">
      <c r="A7891" s="201">
        <v>46098.65730324074</v>
      </c>
      <c r="B7891" s="202">
        <v>46098</v>
      </c>
      <c r="C7891" s="203" t="s">
        <v>17389</v>
      </c>
      <c r="D7891" s="203" t="s">
        <v>11</v>
      </c>
      <c r="E7891" s="204" t="s">
        <v>17390</v>
      </c>
      <c r="F7891" s="49" t="s">
        <v>1090</v>
      </c>
      <c r="G7891" s="203">
        <v>1</v>
      </c>
      <c r="H7891" s="203" t="s">
        <v>17391</v>
      </c>
      <c r="I7891" s="205" t="s">
        <v>1440</v>
      </c>
      <c r="J7891" s="208" t="s">
        <v>7816</v>
      </c>
      <c r="K7891" s="203">
        <v>40</v>
      </c>
      <c r="L7891" s="207" t="s">
        <v>827</v>
      </c>
      <c r="M7891" s="208" t="s">
        <v>1851</v>
      </c>
      <c r="N7891" s="209">
        <f t="shared" si="0"/>
        <v>2026</v>
      </c>
      <c r="O7891" s="210">
        <f t="shared" si="1"/>
        <v>3</v>
      </c>
      <c r="P7891" s="211" t="str">
        <f>IFERROR(VLOOKUP(F7891,연간집계!D:E,2,FALSE),"")</f>
        <v>시크북(북) 210 (로얄레드/38p)</v>
      </c>
    </row>
    <row r="7892" spans="1:16" ht="15" customHeight="1">
      <c r="A7892" s="201">
        <v>46098.660312499997</v>
      </c>
      <c r="B7892" s="202">
        <v>46098</v>
      </c>
      <c r="C7892" s="203" t="s">
        <v>17392</v>
      </c>
      <c r="D7892" s="203" t="s">
        <v>11</v>
      </c>
      <c r="E7892" s="204" t="s">
        <v>17393</v>
      </c>
      <c r="F7892" s="49" t="s">
        <v>847</v>
      </c>
      <c r="G7892" s="203">
        <v>7</v>
      </c>
      <c r="H7892" s="203" t="s">
        <v>1561</v>
      </c>
      <c r="I7892" s="205" t="s">
        <v>1440</v>
      </c>
      <c r="J7892" s="208"/>
      <c r="K7892" s="203">
        <v>46</v>
      </c>
      <c r="L7892" s="207" t="s">
        <v>827</v>
      </c>
      <c r="M7892" s="208" t="s">
        <v>1436</v>
      </c>
      <c r="N7892" s="209">
        <f t="shared" si="0"/>
        <v>2026</v>
      </c>
      <c r="O7892" s="210">
        <f t="shared" si="1"/>
        <v>3</v>
      </c>
      <c r="P7892" s="211" t="str">
        <f>IFERROR(VLOOKUP(F7892,연간집계!D:E,2,FALSE),"")</f>
        <v>스탠다드 포토북 8*11 (하드/무광)</v>
      </c>
    </row>
    <row r="7893" spans="1:16" ht="15" customHeight="1">
      <c r="A7893" s="201">
        <v>46098.669166666667</v>
      </c>
      <c r="B7893" s="202">
        <v>46098</v>
      </c>
      <c r="C7893" s="203" t="s">
        <v>17394</v>
      </c>
      <c r="D7893" s="203" t="s">
        <v>11</v>
      </c>
      <c r="E7893" s="204" t="s">
        <v>17395</v>
      </c>
      <c r="F7893" s="49" t="s">
        <v>847</v>
      </c>
      <c r="G7893" s="203">
        <v>1</v>
      </c>
      <c r="H7893" s="203" t="s">
        <v>16800</v>
      </c>
      <c r="I7893" s="205" t="s">
        <v>1501</v>
      </c>
      <c r="J7893" s="208"/>
      <c r="K7893" s="203">
        <v>56</v>
      </c>
      <c r="L7893" s="207" t="s">
        <v>827</v>
      </c>
      <c r="M7893" s="208" t="s">
        <v>4034</v>
      </c>
      <c r="N7893" s="209">
        <f t="shared" si="0"/>
        <v>2026</v>
      </c>
      <c r="O7893" s="210">
        <f t="shared" si="1"/>
        <v>3</v>
      </c>
      <c r="P7893" s="211" t="str">
        <f>IFERROR(VLOOKUP(F7893,연간집계!D:E,2,FALSE),"")</f>
        <v>스탠다드 포토북 8*11 (하드/무광)</v>
      </c>
    </row>
    <row r="7894" spans="1:16" ht="15" customHeight="1">
      <c r="A7894" s="201">
        <v>46098.737025462964</v>
      </c>
      <c r="B7894" s="202">
        <v>46098</v>
      </c>
      <c r="C7894" s="203" t="s">
        <v>17396</v>
      </c>
      <c r="D7894" s="203" t="s">
        <v>11</v>
      </c>
      <c r="E7894" s="204" t="s">
        <v>17397</v>
      </c>
      <c r="F7894" s="49" t="s">
        <v>838</v>
      </c>
      <c r="G7894" s="203">
        <v>1</v>
      </c>
      <c r="H7894" s="203" t="s">
        <v>16964</v>
      </c>
      <c r="I7894" s="205" t="s">
        <v>1440</v>
      </c>
      <c r="J7894" s="208"/>
      <c r="K7894" s="203">
        <v>74</v>
      </c>
      <c r="L7894" s="207" t="s">
        <v>827</v>
      </c>
      <c r="M7894" s="208" t="s">
        <v>1436</v>
      </c>
      <c r="N7894" s="209">
        <f t="shared" si="0"/>
        <v>2026</v>
      </c>
      <c r="O7894" s="210">
        <f t="shared" si="1"/>
        <v>3</v>
      </c>
      <c r="P7894" s="211" t="str">
        <f>IFERROR(VLOOKUP(F7894,연간집계!D:E,2,FALSE),"")</f>
        <v>스탠다드 포토북 6*8 (하드/무광)</v>
      </c>
    </row>
    <row r="7895" spans="1:16" ht="15" customHeight="1">
      <c r="A7895" s="201">
        <v>46098.848773148151</v>
      </c>
      <c r="B7895" s="202">
        <v>46098</v>
      </c>
      <c r="C7895" s="203" t="s">
        <v>17398</v>
      </c>
      <c r="D7895" s="203" t="s">
        <v>11</v>
      </c>
      <c r="E7895" s="204" t="s">
        <v>17399</v>
      </c>
      <c r="F7895" s="49" t="s">
        <v>1029</v>
      </c>
      <c r="G7895" s="203">
        <v>1</v>
      </c>
      <c r="H7895" s="203" t="s">
        <v>3412</v>
      </c>
      <c r="I7895" s="205" t="s">
        <v>3783</v>
      </c>
      <c r="J7895" s="208" t="s">
        <v>1736</v>
      </c>
      <c r="K7895" s="203">
        <v>48</v>
      </c>
      <c r="L7895" s="207" t="s">
        <v>827</v>
      </c>
      <c r="M7895" s="208" t="s">
        <v>1493</v>
      </c>
      <c r="N7895" s="209">
        <f t="shared" si="0"/>
        <v>2026</v>
      </c>
      <c r="O7895" s="210">
        <f t="shared" si="1"/>
        <v>3</v>
      </c>
      <c r="P7895" s="211" t="str">
        <f>IFERROR(VLOOKUP(F7895,연간집계!D:E,2,FALSE),"")</f>
        <v>트래블북 198 (쿠션하드/46p)</v>
      </c>
    </row>
    <row r="7896" spans="1:16" ht="15" customHeight="1">
      <c r="A7896" s="201">
        <v>46098.84878472222</v>
      </c>
      <c r="B7896" s="202">
        <v>46098</v>
      </c>
      <c r="C7896" s="203" t="s">
        <v>17400</v>
      </c>
      <c r="D7896" s="203" t="s">
        <v>11</v>
      </c>
      <c r="E7896" s="204" t="s">
        <v>17399</v>
      </c>
      <c r="F7896" s="49" t="s">
        <v>1029</v>
      </c>
      <c r="G7896" s="203">
        <v>1</v>
      </c>
      <c r="H7896" s="203" t="s">
        <v>3412</v>
      </c>
      <c r="I7896" s="205" t="s">
        <v>3783</v>
      </c>
      <c r="J7896" s="208" t="s">
        <v>1736</v>
      </c>
      <c r="K7896" s="203">
        <v>48</v>
      </c>
      <c r="L7896" s="207" t="s">
        <v>827</v>
      </c>
      <c r="M7896" s="208" t="s">
        <v>1493</v>
      </c>
      <c r="N7896" s="209">
        <f t="shared" si="0"/>
        <v>2026</v>
      </c>
      <c r="O7896" s="210">
        <f t="shared" si="1"/>
        <v>3</v>
      </c>
      <c r="P7896" s="211" t="str">
        <f>IFERROR(VLOOKUP(F7896,연간집계!D:E,2,FALSE),"")</f>
        <v>트래블북 198 (쿠션하드/46p)</v>
      </c>
    </row>
    <row r="7897" spans="1:16" ht="15" customHeight="1">
      <c r="A7897" s="201">
        <v>46098.848796296297</v>
      </c>
      <c r="B7897" s="202">
        <v>46098</v>
      </c>
      <c r="C7897" s="203" t="s">
        <v>17401</v>
      </c>
      <c r="D7897" s="203" t="s">
        <v>11</v>
      </c>
      <c r="E7897" s="204" t="s">
        <v>17399</v>
      </c>
      <c r="F7897" s="49" t="s">
        <v>1029</v>
      </c>
      <c r="G7897" s="203">
        <v>1</v>
      </c>
      <c r="H7897" s="203" t="s">
        <v>3412</v>
      </c>
      <c r="I7897" s="205" t="s">
        <v>3783</v>
      </c>
      <c r="J7897" s="208" t="s">
        <v>1736</v>
      </c>
      <c r="K7897" s="203">
        <v>48</v>
      </c>
      <c r="L7897" s="207" t="s">
        <v>827</v>
      </c>
      <c r="M7897" s="208" t="s">
        <v>1493</v>
      </c>
      <c r="N7897" s="209">
        <f t="shared" si="0"/>
        <v>2026</v>
      </c>
      <c r="O7897" s="210">
        <f t="shared" si="1"/>
        <v>3</v>
      </c>
      <c r="P7897" s="211" t="str">
        <f>IFERROR(VLOOKUP(F7897,연간집계!D:E,2,FALSE),"")</f>
        <v>트래블북 198 (쿠션하드/46p)</v>
      </c>
    </row>
    <row r="7898" spans="1:16" ht="15" customHeight="1">
      <c r="A7898" s="201">
        <v>46098.866446759261</v>
      </c>
      <c r="B7898" s="202">
        <v>46098</v>
      </c>
      <c r="C7898" s="203" t="s">
        <v>17402</v>
      </c>
      <c r="D7898" s="203" t="s">
        <v>11</v>
      </c>
      <c r="E7898" s="204" t="s">
        <v>17403</v>
      </c>
      <c r="F7898" s="49" t="s">
        <v>1051</v>
      </c>
      <c r="G7898" s="203">
        <v>1</v>
      </c>
      <c r="H7898" s="203" t="s">
        <v>15846</v>
      </c>
      <c r="I7898" s="205" t="s">
        <v>1440</v>
      </c>
      <c r="J7898" s="208"/>
      <c r="K7898" s="203">
        <v>68</v>
      </c>
      <c r="L7898" s="207" t="s">
        <v>827</v>
      </c>
      <c r="M7898" s="208" t="s">
        <v>1436</v>
      </c>
      <c r="N7898" s="209">
        <f t="shared" si="0"/>
        <v>2026</v>
      </c>
      <c r="O7898" s="210">
        <f t="shared" si="1"/>
        <v>3</v>
      </c>
      <c r="P7898" s="211" t="str">
        <f>IFERROR(VLOOKUP(F7898,연간집계!D:E,2,FALSE),"")</f>
        <v>프리북A4 (하드)</v>
      </c>
    </row>
    <row r="7899" spans="1:16" ht="15" customHeight="1">
      <c r="A7899" s="201">
        <v>46098.957673611112</v>
      </c>
      <c r="B7899" s="202">
        <v>46098</v>
      </c>
      <c r="C7899" s="203" t="s">
        <v>17404</v>
      </c>
      <c r="D7899" s="203" t="s">
        <v>11</v>
      </c>
      <c r="E7899" s="204" t="s">
        <v>17405</v>
      </c>
      <c r="F7899" s="49" t="s">
        <v>847</v>
      </c>
      <c r="G7899" s="203">
        <v>1</v>
      </c>
      <c r="H7899" s="203" t="s">
        <v>17406</v>
      </c>
      <c r="I7899" s="205" t="s">
        <v>1566</v>
      </c>
      <c r="J7899" s="208"/>
      <c r="K7899" s="203">
        <v>24</v>
      </c>
      <c r="L7899" s="207" t="s">
        <v>827</v>
      </c>
      <c r="M7899" s="208" t="s">
        <v>1436</v>
      </c>
      <c r="N7899" s="209">
        <f t="shared" si="0"/>
        <v>2026</v>
      </c>
      <c r="O7899" s="210">
        <f t="shared" si="1"/>
        <v>3</v>
      </c>
      <c r="P7899" s="211" t="str">
        <f>IFERROR(VLOOKUP(F7899,연간집계!D:E,2,FALSE),"")</f>
        <v>스탠다드 포토북 8*11 (하드/무광)</v>
      </c>
    </row>
    <row r="7900" spans="1:16" ht="15" customHeight="1">
      <c r="A7900" s="201">
        <v>46098.957685185182</v>
      </c>
      <c r="B7900" s="202">
        <v>46098</v>
      </c>
      <c r="C7900" s="203" t="s">
        <v>17407</v>
      </c>
      <c r="D7900" s="203" t="s">
        <v>11</v>
      </c>
      <c r="E7900" s="204" t="s">
        <v>17405</v>
      </c>
      <c r="F7900" s="49" t="s">
        <v>847</v>
      </c>
      <c r="G7900" s="203">
        <v>1</v>
      </c>
      <c r="H7900" s="203" t="s">
        <v>17406</v>
      </c>
      <c r="I7900" s="205" t="s">
        <v>1984</v>
      </c>
      <c r="J7900" s="208"/>
      <c r="K7900" s="203">
        <v>52</v>
      </c>
      <c r="L7900" s="207" t="s">
        <v>827</v>
      </c>
      <c r="M7900" s="208" t="s">
        <v>1436</v>
      </c>
      <c r="N7900" s="209">
        <f t="shared" si="0"/>
        <v>2026</v>
      </c>
      <c r="O7900" s="210">
        <f t="shared" si="1"/>
        <v>3</v>
      </c>
      <c r="P7900" s="211" t="str">
        <f>IFERROR(VLOOKUP(F7900,연간집계!D:E,2,FALSE),"")</f>
        <v>스탠다드 포토북 8*11 (하드/무광)</v>
      </c>
    </row>
    <row r="7901" spans="1:16" ht="15" customHeight="1">
      <c r="A7901" s="201">
        <v>46098.957696759258</v>
      </c>
      <c r="B7901" s="202">
        <v>46098</v>
      </c>
      <c r="C7901" s="203" t="s">
        <v>17408</v>
      </c>
      <c r="D7901" s="203" t="s">
        <v>11</v>
      </c>
      <c r="E7901" s="204" t="s">
        <v>17405</v>
      </c>
      <c r="F7901" s="49" t="s">
        <v>847</v>
      </c>
      <c r="G7901" s="203">
        <v>1</v>
      </c>
      <c r="H7901" s="203" t="s">
        <v>17406</v>
      </c>
      <c r="I7901" s="205" t="s">
        <v>1984</v>
      </c>
      <c r="J7901" s="208"/>
      <c r="K7901" s="203">
        <v>44</v>
      </c>
      <c r="L7901" s="207" t="s">
        <v>827</v>
      </c>
      <c r="M7901" s="208" t="s">
        <v>1436</v>
      </c>
      <c r="N7901" s="209">
        <f t="shared" si="0"/>
        <v>2026</v>
      </c>
      <c r="O7901" s="210">
        <f t="shared" si="1"/>
        <v>3</v>
      </c>
      <c r="P7901" s="211" t="str">
        <f>IFERROR(VLOOKUP(F7901,연간집계!D:E,2,FALSE),"")</f>
        <v>스탠다드 포토북 8*11 (하드/무광)</v>
      </c>
    </row>
    <row r="7902" spans="1:16" ht="15" customHeight="1">
      <c r="A7902" s="201">
        <v>46098.963587962964</v>
      </c>
      <c r="B7902" s="202">
        <v>46098</v>
      </c>
      <c r="C7902" s="203" t="s">
        <v>17409</v>
      </c>
      <c r="D7902" s="203" t="s">
        <v>11</v>
      </c>
      <c r="E7902" s="204" t="s">
        <v>17410</v>
      </c>
      <c r="F7902" s="49" t="s">
        <v>838</v>
      </c>
      <c r="G7902" s="203">
        <v>1</v>
      </c>
      <c r="H7902" s="203" t="s">
        <v>17411</v>
      </c>
      <c r="I7902" s="205" t="s">
        <v>1984</v>
      </c>
      <c r="J7902" s="208"/>
      <c r="K7902" s="203">
        <v>24</v>
      </c>
      <c r="L7902" s="207" t="s">
        <v>827</v>
      </c>
      <c r="M7902" s="208" t="s">
        <v>1449</v>
      </c>
      <c r="N7902" s="209">
        <f t="shared" si="0"/>
        <v>2026</v>
      </c>
      <c r="O7902" s="210">
        <f t="shared" si="1"/>
        <v>3</v>
      </c>
      <c r="P7902" s="211" t="str">
        <f>IFERROR(VLOOKUP(F7902,연간집계!D:E,2,FALSE),"")</f>
        <v>스탠다드 포토북 6*8 (하드/무광)</v>
      </c>
    </row>
    <row r="7903" spans="1:16" ht="15" customHeight="1">
      <c r="A7903" s="201">
        <v>46098.963599537034</v>
      </c>
      <c r="B7903" s="202">
        <v>46098</v>
      </c>
      <c r="C7903" s="203" t="s">
        <v>17412</v>
      </c>
      <c r="D7903" s="203" t="s">
        <v>11</v>
      </c>
      <c r="E7903" s="204" t="s">
        <v>17410</v>
      </c>
      <c r="F7903" s="49" t="s">
        <v>838</v>
      </c>
      <c r="G7903" s="203">
        <v>1</v>
      </c>
      <c r="H7903" s="203" t="s">
        <v>17411</v>
      </c>
      <c r="I7903" s="205" t="s">
        <v>1984</v>
      </c>
      <c r="J7903" s="208"/>
      <c r="K7903" s="203">
        <v>24</v>
      </c>
      <c r="L7903" s="207" t="s">
        <v>827</v>
      </c>
      <c r="M7903" s="208" t="s">
        <v>1449</v>
      </c>
      <c r="N7903" s="209">
        <f t="shared" si="0"/>
        <v>2026</v>
      </c>
      <c r="O7903" s="210">
        <f t="shared" si="1"/>
        <v>3</v>
      </c>
      <c r="P7903" s="211" t="str">
        <f>IFERROR(VLOOKUP(F7903,연간집계!D:E,2,FALSE),"")</f>
        <v>스탠다드 포토북 6*8 (하드/무광)</v>
      </c>
    </row>
    <row r="7904" spans="1:16" ht="15" customHeight="1">
      <c r="A7904" s="201">
        <v>46099.045937499999</v>
      </c>
      <c r="B7904" s="202">
        <v>46099</v>
      </c>
      <c r="C7904" s="203" t="s">
        <v>17413</v>
      </c>
      <c r="D7904" s="203" t="s">
        <v>11</v>
      </c>
      <c r="E7904" s="204" t="s">
        <v>17414</v>
      </c>
      <c r="F7904" s="49" t="s">
        <v>849</v>
      </c>
      <c r="G7904" s="203">
        <v>1</v>
      </c>
      <c r="H7904" s="203" t="s">
        <v>17187</v>
      </c>
      <c r="I7904" s="205" t="s">
        <v>1984</v>
      </c>
      <c r="J7904" s="208"/>
      <c r="K7904" s="203">
        <v>24</v>
      </c>
      <c r="L7904" s="207" t="s">
        <v>827</v>
      </c>
      <c r="M7904" s="208" t="s">
        <v>1436</v>
      </c>
      <c r="N7904" s="209">
        <f t="shared" si="0"/>
        <v>2026</v>
      </c>
      <c r="O7904" s="210">
        <f t="shared" si="1"/>
        <v>3</v>
      </c>
      <c r="P7904" s="211" t="str">
        <f>IFERROR(VLOOKUP(F7904,연간집계!D:E,2,FALSE),"")</f>
        <v>스탠다드 포토북 8*11 (하드/유광)</v>
      </c>
    </row>
    <row r="7905" spans="1:16" ht="15" customHeight="1">
      <c r="A7905" s="201">
        <v>46099.045949074076</v>
      </c>
      <c r="B7905" s="202">
        <v>46099</v>
      </c>
      <c r="C7905" s="203" t="s">
        <v>17415</v>
      </c>
      <c r="D7905" s="203" t="s">
        <v>11</v>
      </c>
      <c r="E7905" s="204" t="s">
        <v>17414</v>
      </c>
      <c r="F7905" s="49" t="s">
        <v>849</v>
      </c>
      <c r="G7905" s="203">
        <v>1</v>
      </c>
      <c r="H7905" s="203" t="s">
        <v>17187</v>
      </c>
      <c r="I7905" s="205" t="s">
        <v>1984</v>
      </c>
      <c r="J7905" s="208"/>
      <c r="K7905" s="203">
        <v>24</v>
      </c>
      <c r="L7905" s="207" t="s">
        <v>827</v>
      </c>
      <c r="M7905" s="208" t="s">
        <v>1436</v>
      </c>
      <c r="N7905" s="209">
        <f t="shared" si="0"/>
        <v>2026</v>
      </c>
      <c r="O7905" s="210">
        <f t="shared" si="1"/>
        <v>3</v>
      </c>
      <c r="P7905" s="211" t="str">
        <f>IFERROR(VLOOKUP(F7905,연간집계!D:E,2,FALSE),"")</f>
        <v>스탠다드 포토북 8*11 (하드/유광)</v>
      </c>
    </row>
    <row r="7906" spans="1:16" ht="15" customHeight="1">
      <c r="A7906" s="201">
        <v>46099.045960648145</v>
      </c>
      <c r="B7906" s="202">
        <v>46099</v>
      </c>
      <c r="C7906" s="203" t="s">
        <v>17416</v>
      </c>
      <c r="D7906" s="203" t="s">
        <v>11</v>
      </c>
      <c r="E7906" s="204" t="s">
        <v>17414</v>
      </c>
      <c r="F7906" s="49" t="s">
        <v>849</v>
      </c>
      <c r="G7906" s="203">
        <v>1</v>
      </c>
      <c r="H7906" s="203" t="s">
        <v>17187</v>
      </c>
      <c r="I7906" s="205" t="s">
        <v>1984</v>
      </c>
      <c r="J7906" s="208"/>
      <c r="K7906" s="203">
        <v>24</v>
      </c>
      <c r="L7906" s="207" t="s">
        <v>827</v>
      </c>
      <c r="M7906" s="208" t="s">
        <v>1436</v>
      </c>
      <c r="N7906" s="209">
        <f t="shared" si="0"/>
        <v>2026</v>
      </c>
      <c r="O7906" s="210">
        <f t="shared" si="1"/>
        <v>3</v>
      </c>
      <c r="P7906" s="211" t="str">
        <f>IFERROR(VLOOKUP(F7906,연간집계!D:E,2,FALSE),"")</f>
        <v>스탠다드 포토북 8*11 (하드/유광)</v>
      </c>
    </row>
    <row r="7907" spans="1:16" ht="15" customHeight="1">
      <c r="A7907" s="201">
        <v>46099.045972222222</v>
      </c>
      <c r="B7907" s="202">
        <v>46099</v>
      </c>
      <c r="C7907" s="203" t="s">
        <v>17417</v>
      </c>
      <c r="D7907" s="203" t="s">
        <v>11</v>
      </c>
      <c r="E7907" s="204" t="s">
        <v>17414</v>
      </c>
      <c r="F7907" s="49" t="s">
        <v>849</v>
      </c>
      <c r="G7907" s="203">
        <v>1</v>
      </c>
      <c r="H7907" s="203" t="s">
        <v>17187</v>
      </c>
      <c r="I7907" s="205" t="s">
        <v>1984</v>
      </c>
      <c r="J7907" s="208"/>
      <c r="K7907" s="203">
        <v>24</v>
      </c>
      <c r="L7907" s="207" t="s">
        <v>827</v>
      </c>
      <c r="M7907" s="208" t="s">
        <v>1436</v>
      </c>
      <c r="N7907" s="209">
        <f t="shared" si="0"/>
        <v>2026</v>
      </c>
      <c r="O7907" s="210">
        <f t="shared" si="1"/>
        <v>3</v>
      </c>
      <c r="P7907" s="211" t="str">
        <f>IFERROR(VLOOKUP(F7907,연간집계!D:E,2,FALSE),"")</f>
        <v>스탠다드 포토북 8*11 (하드/유광)</v>
      </c>
    </row>
    <row r="7908" spans="1:16" ht="15" customHeight="1">
      <c r="A7908" s="201">
        <v>46099.045995370368</v>
      </c>
      <c r="B7908" s="202">
        <v>46099</v>
      </c>
      <c r="C7908" s="203" t="s">
        <v>17418</v>
      </c>
      <c r="D7908" s="203" t="s">
        <v>11</v>
      </c>
      <c r="E7908" s="204" t="s">
        <v>17414</v>
      </c>
      <c r="F7908" s="49" t="s">
        <v>849</v>
      </c>
      <c r="G7908" s="203">
        <v>1</v>
      </c>
      <c r="H7908" s="203" t="s">
        <v>17187</v>
      </c>
      <c r="I7908" s="205" t="s">
        <v>1984</v>
      </c>
      <c r="J7908" s="208"/>
      <c r="K7908" s="203">
        <v>24</v>
      </c>
      <c r="L7908" s="207" t="s">
        <v>827</v>
      </c>
      <c r="M7908" s="208" t="s">
        <v>1436</v>
      </c>
      <c r="N7908" s="209">
        <f t="shared" si="0"/>
        <v>2026</v>
      </c>
      <c r="O7908" s="210">
        <f t="shared" si="1"/>
        <v>3</v>
      </c>
      <c r="P7908" s="211" t="str">
        <f>IFERROR(VLOOKUP(F7908,연간집계!D:E,2,FALSE),"")</f>
        <v>스탠다드 포토북 8*11 (하드/유광)</v>
      </c>
    </row>
    <row r="7909" spans="1:16" ht="15" customHeight="1">
      <c r="A7909" s="201">
        <v>46099.046006944445</v>
      </c>
      <c r="B7909" s="202">
        <v>46099</v>
      </c>
      <c r="C7909" s="203" t="s">
        <v>17419</v>
      </c>
      <c r="D7909" s="203" t="s">
        <v>11</v>
      </c>
      <c r="E7909" s="204" t="s">
        <v>17420</v>
      </c>
      <c r="F7909" s="49" t="s">
        <v>972</v>
      </c>
      <c r="G7909" s="203">
        <v>1</v>
      </c>
      <c r="H7909" s="203" t="s">
        <v>7206</v>
      </c>
      <c r="I7909" s="205" t="s">
        <v>3036</v>
      </c>
      <c r="J7909" s="208" t="s">
        <v>3036</v>
      </c>
      <c r="K7909" s="203">
        <v>80</v>
      </c>
      <c r="L7909" s="207" t="s">
        <v>827</v>
      </c>
      <c r="M7909" s="208" t="s">
        <v>1436</v>
      </c>
      <c r="N7909" s="209">
        <f t="shared" si="0"/>
        <v>2026</v>
      </c>
      <c r="O7909" s="210">
        <f t="shared" si="1"/>
        <v>3</v>
      </c>
      <c r="P7909" s="211" t="str">
        <f>IFERROR(VLOOKUP(F7909,연간집계!D:E,2,FALSE),"")</f>
        <v>시티북 198 (쿠션하드/78p)</v>
      </c>
    </row>
    <row r="7910" spans="1:16" ht="15" customHeight="1">
      <c r="A7910" s="201">
        <v>46099.049016203702</v>
      </c>
      <c r="B7910" s="202">
        <v>46099</v>
      </c>
      <c r="C7910" s="203" t="s">
        <v>17421</v>
      </c>
      <c r="D7910" s="203" t="s">
        <v>11</v>
      </c>
      <c r="E7910" s="204" t="s">
        <v>17422</v>
      </c>
      <c r="F7910" s="49" t="s">
        <v>849</v>
      </c>
      <c r="G7910" s="203">
        <v>1</v>
      </c>
      <c r="H7910" s="203" t="s">
        <v>17187</v>
      </c>
      <c r="I7910" s="205" t="s">
        <v>1984</v>
      </c>
      <c r="J7910" s="208"/>
      <c r="K7910" s="203">
        <v>28</v>
      </c>
      <c r="L7910" s="207" t="s">
        <v>827</v>
      </c>
      <c r="M7910" s="208" t="s">
        <v>1436</v>
      </c>
      <c r="N7910" s="209">
        <f t="shared" si="0"/>
        <v>2026</v>
      </c>
      <c r="O7910" s="210">
        <f t="shared" si="1"/>
        <v>3</v>
      </c>
      <c r="P7910" s="211" t="str">
        <f>IFERROR(VLOOKUP(F7910,연간집계!D:E,2,FALSE),"")</f>
        <v>스탠다드 포토북 8*11 (하드/유광)</v>
      </c>
    </row>
    <row r="7911" spans="1:16" ht="15" customHeight="1">
      <c r="A7911" s="201">
        <v>46099.049027777779</v>
      </c>
      <c r="B7911" s="202">
        <v>46099</v>
      </c>
      <c r="C7911" s="203" t="s">
        <v>17423</v>
      </c>
      <c r="D7911" s="203" t="s">
        <v>11</v>
      </c>
      <c r="E7911" s="204" t="s">
        <v>17422</v>
      </c>
      <c r="F7911" s="49" t="s">
        <v>849</v>
      </c>
      <c r="G7911" s="203">
        <v>1</v>
      </c>
      <c r="H7911" s="203" t="s">
        <v>17187</v>
      </c>
      <c r="I7911" s="205" t="s">
        <v>1984</v>
      </c>
      <c r="J7911" s="208"/>
      <c r="K7911" s="203">
        <v>32</v>
      </c>
      <c r="L7911" s="207" t="s">
        <v>827</v>
      </c>
      <c r="M7911" s="208" t="s">
        <v>1436</v>
      </c>
      <c r="N7911" s="209">
        <f t="shared" si="0"/>
        <v>2026</v>
      </c>
      <c r="O7911" s="210">
        <f t="shared" si="1"/>
        <v>3</v>
      </c>
      <c r="P7911" s="211" t="str">
        <f>IFERROR(VLOOKUP(F7911,연간집계!D:E,2,FALSE),"")</f>
        <v>스탠다드 포토북 8*11 (하드/유광)</v>
      </c>
    </row>
    <row r="7912" spans="1:16" ht="15" customHeight="1">
      <c r="A7912" s="201">
        <v>46099.395532407405</v>
      </c>
      <c r="B7912" s="202">
        <v>46099</v>
      </c>
      <c r="C7912" s="203" t="s">
        <v>17424</v>
      </c>
      <c r="D7912" s="203" t="s">
        <v>11</v>
      </c>
      <c r="E7912" s="204" t="s">
        <v>17425</v>
      </c>
      <c r="F7912" s="49" t="s">
        <v>1043</v>
      </c>
      <c r="G7912" s="203">
        <v>1</v>
      </c>
      <c r="H7912" s="203" t="s">
        <v>17426</v>
      </c>
      <c r="I7912" s="205" t="s">
        <v>1440</v>
      </c>
      <c r="J7912" s="208"/>
      <c r="K7912" s="203">
        <v>74</v>
      </c>
      <c r="L7912" s="207" t="s">
        <v>827</v>
      </c>
      <c r="M7912" s="208" t="s">
        <v>1436</v>
      </c>
      <c r="N7912" s="209">
        <f t="shared" si="0"/>
        <v>2026</v>
      </c>
      <c r="O7912" s="210">
        <f t="shared" si="1"/>
        <v>3</v>
      </c>
      <c r="P7912" s="211" t="str">
        <f>IFERROR(VLOOKUP(F7912,연간집계!D:E,2,FALSE),"")</f>
        <v>프리북 198 (하드)</v>
      </c>
    </row>
    <row r="7913" spans="1:16" ht="15" customHeight="1">
      <c r="A7913" s="201">
        <v>46099.489733796298</v>
      </c>
      <c r="B7913" s="202">
        <v>46099</v>
      </c>
      <c r="C7913" s="203" t="s">
        <v>17427</v>
      </c>
      <c r="D7913" s="203" t="s">
        <v>11</v>
      </c>
      <c r="E7913" s="204" t="s">
        <v>17428</v>
      </c>
      <c r="F7913" s="49" t="s">
        <v>1056</v>
      </c>
      <c r="G7913" s="203">
        <v>1</v>
      </c>
      <c r="H7913" s="203" t="s">
        <v>2560</v>
      </c>
      <c r="I7913" s="205" t="s">
        <v>1440</v>
      </c>
      <c r="J7913" s="208"/>
      <c r="K7913" s="203">
        <v>134</v>
      </c>
      <c r="L7913" s="207" t="s">
        <v>827</v>
      </c>
      <c r="M7913" s="208" t="s">
        <v>1436</v>
      </c>
      <c r="N7913" s="209">
        <f t="shared" si="0"/>
        <v>2026</v>
      </c>
      <c r="O7913" s="210">
        <f t="shared" si="1"/>
        <v>3</v>
      </c>
      <c r="P7913" s="211" t="str">
        <f>IFERROR(VLOOKUP(F7913,연간집계!D:E,2,FALSE),"")</f>
        <v>프리북 150 (소프트)</v>
      </c>
    </row>
    <row r="7914" spans="1:16" ht="15" customHeight="1">
      <c r="A7914" s="201">
        <v>46099.530925925923</v>
      </c>
      <c r="B7914" s="202">
        <v>46099</v>
      </c>
      <c r="C7914" s="203" t="s">
        <v>17429</v>
      </c>
      <c r="D7914" s="203" t="s">
        <v>11</v>
      </c>
      <c r="E7914" s="204" t="s">
        <v>17430</v>
      </c>
      <c r="F7914" s="49" t="s">
        <v>849</v>
      </c>
      <c r="G7914" s="203">
        <v>1</v>
      </c>
      <c r="H7914" s="203" t="s">
        <v>17431</v>
      </c>
      <c r="I7914" s="205" t="s">
        <v>1455</v>
      </c>
      <c r="J7914" s="208"/>
      <c r="K7914" s="203">
        <v>46</v>
      </c>
      <c r="L7914" s="207" t="s">
        <v>827</v>
      </c>
      <c r="M7914" s="208" t="s">
        <v>1436</v>
      </c>
      <c r="N7914" s="209">
        <f t="shared" si="0"/>
        <v>2026</v>
      </c>
      <c r="O7914" s="210">
        <f t="shared" si="1"/>
        <v>3</v>
      </c>
      <c r="P7914" s="211" t="str">
        <f>IFERROR(VLOOKUP(F7914,연간집계!D:E,2,FALSE),"")</f>
        <v>스탠다드 포토북 8*11 (하드/유광)</v>
      </c>
    </row>
    <row r="7915" spans="1:16" ht="15" customHeight="1">
      <c r="A7915" s="201">
        <v>46099.5309375</v>
      </c>
      <c r="B7915" s="202">
        <v>46099</v>
      </c>
      <c r="C7915" s="203" t="s">
        <v>17432</v>
      </c>
      <c r="D7915" s="203" t="s">
        <v>11</v>
      </c>
      <c r="E7915" s="204" t="s">
        <v>17430</v>
      </c>
      <c r="F7915" s="49" t="s">
        <v>847</v>
      </c>
      <c r="G7915" s="203">
        <v>1</v>
      </c>
      <c r="H7915" s="203" t="s">
        <v>17431</v>
      </c>
      <c r="I7915" s="205" t="s">
        <v>1455</v>
      </c>
      <c r="J7915" s="208"/>
      <c r="K7915" s="203">
        <v>52</v>
      </c>
      <c r="L7915" s="207" t="s">
        <v>827</v>
      </c>
      <c r="M7915" s="208" t="s">
        <v>1436</v>
      </c>
      <c r="N7915" s="209">
        <f t="shared" si="0"/>
        <v>2026</v>
      </c>
      <c r="O7915" s="210">
        <f t="shared" si="1"/>
        <v>3</v>
      </c>
      <c r="P7915" s="211" t="str">
        <f>IFERROR(VLOOKUP(F7915,연간집계!D:E,2,FALSE),"")</f>
        <v>스탠다드 포토북 8*11 (하드/무광)</v>
      </c>
    </row>
    <row r="7916" spans="1:16" ht="15" customHeight="1">
      <c r="A7916" s="201">
        <v>46099.758622685185</v>
      </c>
      <c r="B7916" s="202">
        <v>46099</v>
      </c>
      <c r="C7916" s="203" t="s">
        <v>17433</v>
      </c>
      <c r="D7916" s="203" t="s">
        <v>11</v>
      </c>
      <c r="E7916" s="204" t="s">
        <v>17434</v>
      </c>
      <c r="F7916" s="49" t="s">
        <v>838</v>
      </c>
      <c r="G7916" s="203">
        <v>1</v>
      </c>
      <c r="H7916" s="203" t="s">
        <v>17435</v>
      </c>
      <c r="I7916" s="205" t="s">
        <v>1506</v>
      </c>
      <c r="J7916" s="208"/>
      <c r="K7916" s="203">
        <v>50</v>
      </c>
      <c r="L7916" s="207" t="s">
        <v>827</v>
      </c>
      <c r="M7916" s="208" t="s">
        <v>1502</v>
      </c>
      <c r="N7916" s="209">
        <f t="shared" si="0"/>
        <v>2026</v>
      </c>
      <c r="O7916" s="210">
        <f t="shared" si="1"/>
        <v>3</v>
      </c>
      <c r="P7916" s="211" t="str">
        <f>IFERROR(VLOOKUP(F7916,연간집계!D:E,2,FALSE),"")</f>
        <v>스탠다드 포토북 6*8 (하드/무광)</v>
      </c>
    </row>
    <row r="7917" spans="1:16" ht="15" customHeight="1">
      <c r="A7917" s="201">
        <v>46099.758645833332</v>
      </c>
      <c r="B7917" s="202">
        <v>46099</v>
      </c>
      <c r="C7917" s="203" t="s">
        <v>17436</v>
      </c>
      <c r="D7917" s="203" t="s">
        <v>11</v>
      </c>
      <c r="E7917" s="204" t="s">
        <v>17434</v>
      </c>
      <c r="F7917" s="49" t="s">
        <v>838</v>
      </c>
      <c r="G7917" s="203">
        <v>1</v>
      </c>
      <c r="H7917" s="203" t="s">
        <v>17435</v>
      </c>
      <c r="I7917" s="205" t="s">
        <v>2144</v>
      </c>
      <c r="J7917" s="208"/>
      <c r="K7917" s="203">
        <v>68</v>
      </c>
      <c r="L7917" s="207" t="s">
        <v>827</v>
      </c>
      <c r="M7917" s="208" t="s">
        <v>1502</v>
      </c>
      <c r="N7917" s="209">
        <f t="shared" si="0"/>
        <v>2026</v>
      </c>
      <c r="O7917" s="210">
        <f t="shared" si="1"/>
        <v>3</v>
      </c>
      <c r="P7917" s="211" t="str">
        <f>IFERROR(VLOOKUP(F7917,연간집계!D:E,2,FALSE),"")</f>
        <v>스탠다드 포토북 6*8 (하드/무광)</v>
      </c>
    </row>
    <row r="7918" spans="1:16" ht="15" customHeight="1">
      <c r="A7918" s="201">
        <v>46099.758657407408</v>
      </c>
      <c r="B7918" s="202">
        <v>46099</v>
      </c>
      <c r="C7918" s="203" t="s">
        <v>17437</v>
      </c>
      <c r="D7918" s="203" t="s">
        <v>11</v>
      </c>
      <c r="E7918" s="204" t="s">
        <v>17434</v>
      </c>
      <c r="F7918" s="49" t="s">
        <v>838</v>
      </c>
      <c r="G7918" s="203">
        <v>1</v>
      </c>
      <c r="H7918" s="203" t="s">
        <v>17435</v>
      </c>
      <c r="I7918" s="205" t="s">
        <v>1455</v>
      </c>
      <c r="J7918" s="208"/>
      <c r="K7918" s="203">
        <v>78</v>
      </c>
      <c r="L7918" s="207" t="s">
        <v>827</v>
      </c>
      <c r="M7918" s="208" t="s">
        <v>1502</v>
      </c>
      <c r="N7918" s="209">
        <f t="shared" si="0"/>
        <v>2026</v>
      </c>
      <c r="O7918" s="210">
        <f t="shared" si="1"/>
        <v>3</v>
      </c>
      <c r="P7918" s="211" t="str">
        <f>IFERROR(VLOOKUP(F7918,연간집계!D:E,2,FALSE),"")</f>
        <v>스탠다드 포토북 6*8 (하드/무광)</v>
      </c>
    </row>
    <row r="7919" spans="1:16" ht="15" customHeight="1">
      <c r="A7919" s="201">
        <v>46099.758668981478</v>
      </c>
      <c r="B7919" s="202">
        <v>46099</v>
      </c>
      <c r="C7919" s="203" t="s">
        <v>17438</v>
      </c>
      <c r="D7919" s="203" t="s">
        <v>11</v>
      </c>
      <c r="E7919" s="204" t="s">
        <v>17434</v>
      </c>
      <c r="F7919" s="49" t="s">
        <v>838</v>
      </c>
      <c r="G7919" s="203">
        <v>1</v>
      </c>
      <c r="H7919" s="203" t="s">
        <v>17435</v>
      </c>
      <c r="I7919" s="205" t="s">
        <v>2297</v>
      </c>
      <c r="J7919" s="208"/>
      <c r="K7919" s="203">
        <v>78</v>
      </c>
      <c r="L7919" s="207" t="s">
        <v>827</v>
      </c>
      <c r="M7919" s="208" t="s">
        <v>1502</v>
      </c>
      <c r="N7919" s="209">
        <f t="shared" si="0"/>
        <v>2026</v>
      </c>
      <c r="O7919" s="210">
        <f t="shared" si="1"/>
        <v>3</v>
      </c>
      <c r="P7919" s="211" t="str">
        <f>IFERROR(VLOOKUP(F7919,연간집계!D:E,2,FALSE),"")</f>
        <v>스탠다드 포토북 6*8 (하드/무광)</v>
      </c>
    </row>
    <row r="7920" spans="1:16" ht="15" customHeight="1">
      <c r="A7920" s="201">
        <v>46099.758680555555</v>
      </c>
      <c r="B7920" s="202">
        <v>46099</v>
      </c>
      <c r="C7920" s="203" t="s">
        <v>17439</v>
      </c>
      <c r="D7920" s="203" t="s">
        <v>11</v>
      </c>
      <c r="E7920" s="204" t="s">
        <v>17434</v>
      </c>
      <c r="F7920" s="49" t="s">
        <v>838</v>
      </c>
      <c r="G7920" s="203">
        <v>1</v>
      </c>
      <c r="H7920" s="203" t="s">
        <v>17435</v>
      </c>
      <c r="I7920" s="205" t="s">
        <v>1506</v>
      </c>
      <c r="J7920" s="208"/>
      <c r="K7920" s="203">
        <v>66</v>
      </c>
      <c r="L7920" s="207" t="s">
        <v>827</v>
      </c>
      <c r="M7920" s="208" t="s">
        <v>1502</v>
      </c>
      <c r="N7920" s="209">
        <f t="shared" si="0"/>
        <v>2026</v>
      </c>
      <c r="O7920" s="210">
        <f t="shared" si="1"/>
        <v>3</v>
      </c>
      <c r="P7920" s="211" t="str">
        <f>IFERROR(VLOOKUP(F7920,연간집계!D:E,2,FALSE),"")</f>
        <v>스탠다드 포토북 6*8 (하드/무광)</v>
      </c>
    </row>
    <row r="7921" spans="1:16" ht="15" customHeight="1">
      <c r="A7921" s="201">
        <v>46099.888298611113</v>
      </c>
      <c r="B7921" s="202">
        <v>46099</v>
      </c>
      <c r="C7921" s="203" t="s">
        <v>17440</v>
      </c>
      <c r="D7921" s="203" t="s">
        <v>11</v>
      </c>
      <c r="E7921" s="204" t="s">
        <v>17441</v>
      </c>
      <c r="F7921" s="49" t="s">
        <v>1109</v>
      </c>
      <c r="G7921" s="203">
        <v>6</v>
      </c>
      <c r="H7921" s="203" t="s">
        <v>13134</v>
      </c>
      <c r="I7921" s="205" t="s">
        <v>17442</v>
      </c>
      <c r="J7921" s="208" t="s">
        <v>1767</v>
      </c>
      <c r="K7921" s="203">
        <v>60</v>
      </c>
      <c r="L7921" s="207" t="s">
        <v>827</v>
      </c>
      <c r="M7921" s="208" t="s">
        <v>1645</v>
      </c>
      <c r="N7921" s="209">
        <f t="shared" si="0"/>
        <v>2026</v>
      </c>
      <c r="O7921" s="210">
        <f t="shared" si="1"/>
        <v>3</v>
      </c>
      <c r="P7921" s="211" t="str">
        <f>IFERROR(VLOOKUP(F7921,연간집계!D:E,2,FALSE),"")</f>
        <v>시크북(북) 280 (로만브라운/58p)</v>
      </c>
    </row>
    <row r="7922" spans="1:16" ht="15" customHeight="1">
      <c r="A7922" s="201">
        <v>46099.923622685186</v>
      </c>
      <c r="B7922" s="202">
        <v>46099</v>
      </c>
      <c r="C7922" s="203" t="s">
        <v>17443</v>
      </c>
      <c r="D7922" s="203" t="s">
        <v>11</v>
      </c>
      <c r="E7922" s="204" t="s">
        <v>17444</v>
      </c>
      <c r="F7922" s="49" t="s">
        <v>1036</v>
      </c>
      <c r="G7922" s="203">
        <v>1</v>
      </c>
      <c r="H7922" s="203" t="s">
        <v>16955</v>
      </c>
      <c r="I7922" s="205" t="s">
        <v>1440</v>
      </c>
      <c r="J7922" s="208"/>
      <c r="K7922" s="203">
        <v>60</v>
      </c>
      <c r="L7922" s="207" t="s">
        <v>827</v>
      </c>
      <c r="M7922" s="208" t="s">
        <v>1514</v>
      </c>
      <c r="N7922" s="209">
        <f t="shared" si="0"/>
        <v>2026</v>
      </c>
      <c r="O7922" s="210">
        <f t="shared" si="1"/>
        <v>3</v>
      </c>
      <c r="P7922" s="211" t="str">
        <f>IFERROR(VLOOKUP(F7922,연간집계!D:E,2,FALSE),"")</f>
        <v>포토로그북 (바인더)</v>
      </c>
    </row>
    <row r="7923" spans="1:16" ht="15" customHeight="1">
      <c r="A7923" s="201">
        <v>46100.309386574074</v>
      </c>
      <c r="B7923" s="202">
        <v>46100</v>
      </c>
      <c r="C7923" s="203" t="s">
        <v>17445</v>
      </c>
      <c r="D7923" s="203" t="s">
        <v>11</v>
      </c>
      <c r="E7923" s="204" t="s">
        <v>17446</v>
      </c>
      <c r="F7923" s="49" t="s">
        <v>1238</v>
      </c>
      <c r="G7923" s="203">
        <v>1</v>
      </c>
      <c r="H7923" s="203" t="s">
        <v>10364</v>
      </c>
      <c r="I7923" s="205" t="s">
        <v>2220</v>
      </c>
      <c r="J7923" s="208"/>
      <c r="K7923" s="203">
        <v>24</v>
      </c>
      <c r="L7923" s="207" t="s">
        <v>828</v>
      </c>
      <c r="M7923" s="208" t="s">
        <v>1449</v>
      </c>
      <c r="N7923" s="209">
        <f t="shared" si="0"/>
        <v>2026</v>
      </c>
      <c r="O7923" s="210">
        <f t="shared" si="1"/>
        <v>3</v>
      </c>
      <c r="P7923" s="211" t="str">
        <f>IFERROR(VLOOKUP(F7923,연간집계!D:E,2,FALSE),"")</f>
        <v>모바일 포토북 198 (베이비)</v>
      </c>
    </row>
    <row r="7924" spans="1:16" ht="15" customHeight="1">
      <c r="A7924" s="201">
        <v>46100.356481481482</v>
      </c>
      <c r="B7924" s="202">
        <v>46100</v>
      </c>
      <c r="C7924" s="203" t="s">
        <v>17447</v>
      </c>
      <c r="D7924" s="203" t="s">
        <v>11</v>
      </c>
      <c r="E7924" s="204" t="s">
        <v>17448</v>
      </c>
      <c r="F7924" s="49" t="s">
        <v>852</v>
      </c>
      <c r="G7924" s="203">
        <v>1</v>
      </c>
      <c r="H7924" s="203" t="s">
        <v>16676</v>
      </c>
      <c r="I7924" s="205" t="s">
        <v>1440</v>
      </c>
      <c r="J7924" s="208"/>
      <c r="K7924" s="203">
        <v>78</v>
      </c>
      <c r="L7924" s="207" t="s">
        <v>827</v>
      </c>
      <c r="M7924" s="208" t="s">
        <v>1436</v>
      </c>
      <c r="N7924" s="209">
        <f t="shared" si="0"/>
        <v>2026</v>
      </c>
      <c r="O7924" s="210">
        <f t="shared" si="1"/>
        <v>3</v>
      </c>
      <c r="P7924" s="211" t="str">
        <f>IFERROR(VLOOKUP(F7924,연간집계!D:E,2,FALSE),"")</f>
        <v>스탠다드 포토북 8*8 (소프트/무광)</v>
      </c>
    </row>
    <row r="7925" spans="1:16" ht="15" customHeight="1">
      <c r="A7925" s="201">
        <v>46100.356493055559</v>
      </c>
      <c r="B7925" s="202">
        <v>46100</v>
      </c>
      <c r="C7925" s="203" t="s">
        <v>17449</v>
      </c>
      <c r="D7925" s="203" t="s">
        <v>11</v>
      </c>
      <c r="E7925" s="204" t="s">
        <v>17448</v>
      </c>
      <c r="F7925" s="49" t="s">
        <v>852</v>
      </c>
      <c r="G7925" s="203">
        <v>1</v>
      </c>
      <c r="H7925" s="203" t="s">
        <v>16676</v>
      </c>
      <c r="I7925" s="205" t="s">
        <v>1440</v>
      </c>
      <c r="J7925" s="208"/>
      <c r="K7925" s="203">
        <v>74</v>
      </c>
      <c r="L7925" s="207" t="s">
        <v>827</v>
      </c>
      <c r="M7925" s="208" t="s">
        <v>1436</v>
      </c>
      <c r="N7925" s="209">
        <f t="shared" si="0"/>
        <v>2026</v>
      </c>
      <c r="O7925" s="210">
        <f t="shared" si="1"/>
        <v>3</v>
      </c>
      <c r="P7925" s="211" t="str">
        <f>IFERROR(VLOOKUP(F7925,연간집계!D:E,2,FALSE),"")</f>
        <v>스탠다드 포토북 8*8 (소프트/무광)</v>
      </c>
    </row>
    <row r="7926" spans="1:16" ht="15" customHeight="1">
      <c r="A7926" s="201">
        <v>46100.356516203705</v>
      </c>
      <c r="B7926" s="202">
        <v>46100</v>
      </c>
      <c r="C7926" s="203" t="s">
        <v>17450</v>
      </c>
      <c r="D7926" s="203" t="s">
        <v>11</v>
      </c>
      <c r="E7926" s="204" t="s">
        <v>17448</v>
      </c>
      <c r="F7926" s="49" t="s">
        <v>852</v>
      </c>
      <c r="G7926" s="203">
        <v>1</v>
      </c>
      <c r="H7926" s="203" t="s">
        <v>16676</v>
      </c>
      <c r="I7926" s="205" t="s">
        <v>1440</v>
      </c>
      <c r="J7926" s="208"/>
      <c r="K7926" s="203">
        <v>80</v>
      </c>
      <c r="L7926" s="207" t="s">
        <v>827</v>
      </c>
      <c r="M7926" s="208" t="s">
        <v>1436</v>
      </c>
      <c r="N7926" s="209">
        <f t="shared" si="0"/>
        <v>2026</v>
      </c>
      <c r="O7926" s="210">
        <f t="shared" si="1"/>
        <v>3</v>
      </c>
      <c r="P7926" s="211" t="str">
        <f>IFERROR(VLOOKUP(F7926,연간집계!D:E,2,FALSE),"")</f>
        <v>스탠다드 포토북 8*8 (소프트/무광)</v>
      </c>
    </row>
    <row r="7927" spans="1:16" ht="15" customHeight="1">
      <c r="A7927" s="201">
        <v>46100.391898148147</v>
      </c>
      <c r="B7927" s="202">
        <v>46100</v>
      </c>
      <c r="C7927" s="203" t="s">
        <v>17451</v>
      </c>
      <c r="D7927" s="203" t="s">
        <v>11</v>
      </c>
      <c r="E7927" s="204" t="s">
        <v>17452</v>
      </c>
      <c r="F7927" s="49" t="s">
        <v>1236</v>
      </c>
      <c r="G7927" s="203">
        <v>1</v>
      </c>
      <c r="H7927" s="203" t="s">
        <v>17453</v>
      </c>
      <c r="I7927" s="205" t="s">
        <v>2370</v>
      </c>
      <c r="J7927" s="208"/>
      <c r="K7927" s="203">
        <v>26</v>
      </c>
      <c r="L7927" s="207" t="s">
        <v>828</v>
      </c>
      <c r="M7927" s="208" t="s">
        <v>1449</v>
      </c>
      <c r="N7927" s="209">
        <f t="shared" si="0"/>
        <v>2026</v>
      </c>
      <c r="O7927" s="210">
        <f t="shared" si="1"/>
        <v>3</v>
      </c>
      <c r="P7927" s="211" t="str">
        <f>IFERROR(VLOOKUP(F7927,연간집계!D:E,2,FALSE),"")</f>
        <v>모바일 포토북 150 (베이비)</v>
      </c>
    </row>
    <row r="7928" spans="1:16" ht="15" customHeight="1">
      <c r="A7928" s="201">
        <v>46100.391909722224</v>
      </c>
      <c r="B7928" s="202">
        <v>46100</v>
      </c>
      <c r="C7928" s="203" t="s">
        <v>17454</v>
      </c>
      <c r="D7928" s="203" t="s">
        <v>11</v>
      </c>
      <c r="E7928" s="204" t="s">
        <v>17452</v>
      </c>
      <c r="F7928" s="49" t="s">
        <v>1236</v>
      </c>
      <c r="G7928" s="203">
        <v>1</v>
      </c>
      <c r="H7928" s="203" t="s">
        <v>17453</v>
      </c>
      <c r="I7928" s="205" t="s">
        <v>2370</v>
      </c>
      <c r="J7928" s="208"/>
      <c r="K7928" s="203">
        <v>24</v>
      </c>
      <c r="L7928" s="207" t="s">
        <v>828</v>
      </c>
      <c r="M7928" s="208" t="s">
        <v>1449</v>
      </c>
      <c r="N7928" s="209">
        <f t="shared" si="0"/>
        <v>2026</v>
      </c>
      <c r="O7928" s="210">
        <f t="shared" si="1"/>
        <v>3</v>
      </c>
      <c r="P7928" s="211" t="str">
        <f>IFERROR(VLOOKUP(F7928,연간집계!D:E,2,FALSE),"")</f>
        <v>모바일 포토북 150 (베이비)</v>
      </c>
    </row>
    <row r="7929" spans="1:16" ht="15" customHeight="1">
      <c r="A7929" s="201">
        <v>46100.391921296294</v>
      </c>
      <c r="B7929" s="202">
        <v>46100</v>
      </c>
      <c r="C7929" s="203" t="s">
        <v>17455</v>
      </c>
      <c r="D7929" s="203" t="s">
        <v>11</v>
      </c>
      <c r="E7929" s="204" t="s">
        <v>17452</v>
      </c>
      <c r="F7929" s="49" t="s">
        <v>1236</v>
      </c>
      <c r="G7929" s="203">
        <v>1</v>
      </c>
      <c r="H7929" s="203" t="s">
        <v>17453</v>
      </c>
      <c r="I7929" s="205" t="s">
        <v>2370</v>
      </c>
      <c r="J7929" s="208"/>
      <c r="K7929" s="203">
        <v>24</v>
      </c>
      <c r="L7929" s="207" t="s">
        <v>828</v>
      </c>
      <c r="M7929" s="208" t="s">
        <v>1449</v>
      </c>
      <c r="N7929" s="209">
        <f t="shared" si="0"/>
        <v>2026</v>
      </c>
      <c r="O7929" s="210">
        <f t="shared" si="1"/>
        <v>3</v>
      </c>
      <c r="P7929" s="211" t="str">
        <f>IFERROR(VLOOKUP(F7929,연간집계!D:E,2,FALSE),"")</f>
        <v>모바일 포토북 150 (베이비)</v>
      </c>
    </row>
    <row r="7930" spans="1:16" ht="15" customHeight="1">
      <c r="A7930" s="201">
        <v>46100.439062500001</v>
      </c>
      <c r="B7930" s="202">
        <v>46098</v>
      </c>
      <c r="C7930" s="203" t="s">
        <v>17456</v>
      </c>
      <c r="D7930" s="203" t="s">
        <v>11</v>
      </c>
      <c r="E7930" s="204" t="s">
        <v>17457</v>
      </c>
      <c r="F7930" s="49" t="s">
        <v>890</v>
      </c>
      <c r="G7930" s="203">
        <v>2</v>
      </c>
      <c r="H7930" s="203" t="s">
        <v>17458</v>
      </c>
      <c r="I7930" s="205" t="s">
        <v>1506</v>
      </c>
      <c r="J7930" s="208" t="s">
        <v>2810</v>
      </c>
      <c r="K7930" s="203">
        <v>64</v>
      </c>
      <c r="L7930" s="207" t="s">
        <v>827</v>
      </c>
      <c r="M7930" s="208" t="s">
        <v>1436</v>
      </c>
      <c r="N7930" s="209">
        <f t="shared" si="0"/>
        <v>2026</v>
      </c>
      <c r="O7930" s="210">
        <f t="shared" si="1"/>
        <v>3</v>
      </c>
      <c r="P7930" s="211" t="str">
        <f>IFERROR(VLOOKUP(F7930,연간집계!D:E,2,FALSE),"")</f>
        <v>메모리북</v>
      </c>
    </row>
    <row r="7931" spans="1:16" ht="15" customHeight="1">
      <c r="A7931" s="201">
        <v>46100.556932870371</v>
      </c>
      <c r="B7931" s="202">
        <v>46100</v>
      </c>
      <c r="C7931" s="203" t="s">
        <v>17459</v>
      </c>
      <c r="D7931" s="203" t="s">
        <v>11</v>
      </c>
      <c r="E7931" s="204" t="s">
        <v>17460</v>
      </c>
      <c r="F7931" s="49" t="s">
        <v>1311</v>
      </c>
      <c r="G7931" s="203">
        <v>1</v>
      </c>
      <c r="H7931" s="203" t="s">
        <v>17461</v>
      </c>
      <c r="I7931" s="205" t="s">
        <v>5787</v>
      </c>
      <c r="J7931" s="208" t="s">
        <v>1444</v>
      </c>
      <c r="K7931" s="203">
        <v>1</v>
      </c>
      <c r="L7931" s="207" t="s">
        <v>827</v>
      </c>
      <c r="M7931" s="208" t="s">
        <v>1460</v>
      </c>
      <c r="N7931" s="209">
        <f t="shared" si="0"/>
        <v>2026</v>
      </c>
      <c r="O7931" s="210">
        <f t="shared" si="1"/>
        <v>3</v>
      </c>
      <c r="P7931" s="211" t="str">
        <f>IFERROR(VLOOKUP(F7931,연간집계!D:E,2,FALSE),"")</f>
        <v>심플액자 203_블랙</v>
      </c>
    </row>
    <row r="7932" spans="1:16" ht="15" customHeight="1">
      <c r="A7932" s="201">
        <v>46100.556944444441</v>
      </c>
      <c r="B7932" s="202">
        <v>46100</v>
      </c>
      <c r="C7932" s="203" t="s">
        <v>17462</v>
      </c>
      <c r="D7932" s="203" t="s">
        <v>11</v>
      </c>
      <c r="E7932" s="204" t="s">
        <v>17460</v>
      </c>
      <c r="F7932" s="49" t="s">
        <v>1322</v>
      </c>
      <c r="G7932" s="203">
        <v>1</v>
      </c>
      <c r="H7932" s="203" t="s">
        <v>17461</v>
      </c>
      <c r="I7932" s="205" t="s">
        <v>3468</v>
      </c>
      <c r="J7932" s="208"/>
      <c r="K7932" s="203">
        <v>1</v>
      </c>
      <c r="L7932" s="207" t="s">
        <v>827</v>
      </c>
      <c r="M7932" s="208" t="s">
        <v>1460</v>
      </c>
      <c r="N7932" s="209">
        <f t="shared" si="0"/>
        <v>2026</v>
      </c>
      <c r="O7932" s="210">
        <f t="shared" si="1"/>
        <v>3</v>
      </c>
      <c r="P7932" s="211" t="str">
        <f>IFERROR(VLOOKUP(F7932,연간집계!D:E,2,FALSE),"")</f>
        <v>감성액자 151</v>
      </c>
    </row>
    <row r="7933" spans="1:16" ht="15" customHeight="1">
      <c r="A7933" s="201">
        <v>46100.556956018518</v>
      </c>
      <c r="B7933" s="202">
        <v>46100</v>
      </c>
      <c r="C7933" s="203" t="s">
        <v>17463</v>
      </c>
      <c r="D7933" s="203" t="s">
        <v>11</v>
      </c>
      <c r="E7933" s="204" t="s">
        <v>17460</v>
      </c>
      <c r="F7933" s="49" t="s">
        <v>1322</v>
      </c>
      <c r="G7933" s="203">
        <v>1</v>
      </c>
      <c r="H7933" s="203" t="s">
        <v>17461</v>
      </c>
      <c r="I7933" s="205" t="s">
        <v>3468</v>
      </c>
      <c r="J7933" s="208"/>
      <c r="K7933" s="203">
        <v>1</v>
      </c>
      <c r="L7933" s="207" t="s">
        <v>827</v>
      </c>
      <c r="M7933" s="208" t="s">
        <v>1460</v>
      </c>
      <c r="N7933" s="209">
        <f t="shared" si="0"/>
        <v>2026</v>
      </c>
      <c r="O7933" s="210">
        <f t="shared" si="1"/>
        <v>3</v>
      </c>
      <c r="P7933" s="211" t="str">
        <f>IFERROR(VLOOKUP(F7933,연간집계!D:E,2,FALSE),"")</f>
        <v>감성액자 151</v>
      </c>
    </row>
    <row r="7934" spans="1:16" ht="15" customHeight="1">
      <c r="A7934" s="201">
        <v>46100.595254629632</v>
      </c>
      <c r="B7934" s="202">
        <v>46100</v>
      </c>
      <c r="C7934" s="203" t="s">
        <v>17464</v>
      </c>
      <c r="D7934" s="203" t="s">
        <v>11</v>
      </c>
      <c r="E7934" s="204" t="s">
        <v>17465</v>
      </c>
      <c r="F7934" s="49" t="s">
        <v>1058</v>
      </c>
      <c r="G7934" s="203">
        <v>1</v>
      </c>
      <c r="H7934" s="203" t="s">
        <v>9668</v>
      </c>
      <c r="I7934" s="205" t="s">
        <v>1566</v>
      </c>
      <c r="J7934" s="208"/>
      <c r="K7934" s="203">
        <v>154</v>
      </c>
      <c r="L7934" s="207" t="s">
        <v>827</v>
      </c>
      <c r="M7934" s="208" t="s">
        <v>1436</v>
      </c>
      <c r="N7934" s="209">
        <f t="shared" si="0"/>
        <v>2026</v>
      </c>
      <c r="O7934" s="210">
        <f t="shared" si="1"/>
        <v>3</v>
      </c>
      <c r="P7934" s="211" t="str">
        <f>IFERROR(VLOOKUP(F7934,연간집계!D:E,2,FALSE),"")</f>
        <v>프리북 150 (하드)</v>
      </c>
    </row>
    <row r="7935" spans="1:16" ht="15" customHeight="1">
      <c r="A7935" s="201">
        <v>46100.663078703707</v>
      </c>
      <c r="B7935" s="202">
        <v>46100</v>
      </c>
      <c r="C7935" s="203" t="s">
        <v>17466</v>
      </c>
      <c r="D7935" s="203" t="s">
        <v>11</v>
      </c>
      <c r="E7935" s="204" t="s">
        <v>17467</v>
      </c>
      <c r="F7935" s="49" t="s">
        <v>1029</v>
      </c>
      <c r="G7935" s="203">
        <v>1</v>
      </c>
      <c r="H7935" s="203" t="s">
        <v>3412</v>
      </c>
      <c r="I7935" s="205" t="s">
        <v>3783</v>
      </c>
      <c r="J7935" s="208" t="s">
        <v>1736</v>
      </c>
      <c r="K7935" s="203">
        <v>48</v>
      </c>
      <c r="L7935" s="207" t="s">
        <v>827</v>
      </c>
      <c r="M7935" s="208" t="s">
        <v>1493</v>
      </c>
      <c r="N7935" s="209">
        <f t="shared" si="0"/>
        <v>2026</v>
      </c>
      <c r="O7935" s="210">
        <f t="shared" si="1"/>
        <v>3</v>
      </c>
      <c r="P7935" s="211" t="str">
        <f>IFERROR(VLOOKUP(F7935,연간집계!D:E,2,FALSE),"")</f>
        <v>트래블북 198 (쿠션하드/46p)</v>
      </c>
    </row>
    <row r="7936" spans="1:16" ht="15" customHeight="1">
      <c r="A7936" s="201">
        <v>46100.663136574076</v>
      </c>
      <c r="B7936" s="202">
        <v>46100</v>
      </c>
      <c r="C7936" s="203" t="s">
        <v>17468</v>
      </c>
      <c r="D7936" s="203" t="s">
        <v>11</v>
      </c>
      <c r="E7936" s="204" t="s">
        <v>17467</v>
      </c>
      <c r="F7936" s="49" t="s">
        <v>1029</v>
      </c>
      <c r="G7936" s="203">
        <v>1</v>
      </c>
      <c r="H7936" s="203" t="s">
        <v>3412</v>
      </c>
      <c r="I7936" s="205" t="s">
        <v>3783</v>
      </c>
      <c r="J7936" s="208" t="s">
        <v>1736</v>
      </c>
      <c r="K7936" s="203">
        <v>48</v>
      </c>
      <c r="L7936" s="207" t="s">
        <v>827</v>
      </c>
      <c r="M7936" s="208" t="s">
        <v>1493</v>
      </c>
      <c r="N7936" s="209">
        <f t="shared" si="0"/>
        <v>2026</v>
      </c>
      <c r="O7936" s="210">
        <f t="shared" si="1"/>
        <v>3</v>
      </c>
      <c r="P7936" s="211" t="str">
        <f>IFERROR(VLOOKUP(F7936,연간집계!D:E,2,FALSE),"")</f>
        <v>트래블북 198 (쿠션하드/46p)</v>
      </c>
    </row>
    <row r="7937" spans="1:16" ht="15" customHeight="1">
      <c r="A7937" s="201">
        <v>46100.663171296299</v>
      </c>
      <c r="B7937" s="202">
        <v>46100</v>
      </c>
      <c r="C7937" s="203" t="s">
        <v>17469</v>
      </c>
      <c r="D7937" s="203" t="s">
        <v>11</v>
      </c>
      <c r="E7937" s="204" t="s">
        <v>17467</v>
      </c>
      <c r="F7937" s="49" t="s">
        <v>1029</v>
      </c>
      <c r="G7937" s="203">
        <v>1</v>
      </c>
      <c r="H7937" s="203" t="s">
        <v>3412</v>
      </c>
      <c r="I7937" s="205" t="s">
        <v>3783</v>
      </c>
      <c r="J7937" s="208" t="s">
        <v>1736</v>
      </c>
      <c r="K7937" s="203">
        <v>48</v>
      </c>
      <c r="L7937" s="207" t="s">
        <v>827</v>
      </c>
      <c r="M7937" s="208" t="s">
        <v>1493</v>
      </c>
      <c r="N7937" s="209">
        <f t="shared" si="0"/>
        <v>2026</v>
      </c>
      <c r="O7937" s="210">
        <f t="shared" si="1"/>
        <v>3</v>
      </c>
      <c r="P7937" s="211" t="str">
        <f>IFERROR(VLOOKUP(F7937,연간집계!D:E,2,FALSE),"")</f>
        <v>트래블북 198 (쿠션하드/46p)</v>
      </c>
    </row>
    <row r="7938" spans="1:16" ht="15" customHeight="1">
      <c r="A7938" s="201">
        <v>46100.701747685183</v>
      </c>
      <c r="B7938" s="202">
        <v>46100</v>
      </c>
      <c r="C7938" s="203" t="s">
        <v>17470</v>
      </c>
      <c r="D7938" s="203" t="s">
        <v>11</v>
      </c>
      <c r="E7938" s="204" t="s">
        <v>17471</v>
      </c>
      <c r="F7938" s="49" t="s">
        <v>1058</v>
      </c>
      <c r="G7938" s="203">
        <v>1</v>
      </c>
      <c r="H7938" s="203" t="s">
        <v>2660</v>
      </c>
      <c r="I7938" s="205" t="s">
        <v>2661</v>
      </c>
      <c r="J7938" s="208"/>
      <c r="K7938" s="203">
        <v>124</v>
      </c>
      <c r="L7938" s="207" t="s">
        <v>827</v>
      </c>
      <c r="M7938" s="208" t="s">
        <v>1436</v>
      </c>
      <c r="N7938" s="209">
        <f t="shared" si="0"/>
        <v>2026</v>
      </c>
      <c r="O7938" s="210">
        <f t="shared" si="1"/>
        <v>3</v>
      </c>
      <c r="P7938" s="211" t="str">
        <f>IFERROR(VLOOKUP(F7938,연간집계!D:E,2,FALSE),"")</f>
        <v>프리북 150 (하드)</v>
      </c>
    </row>
    <row r="7939" spans="1:16" ht="15" customHeight="1">
      <c r="A7939" s="201">
        <v>46100.851817129631</v>
      </c>
      <c r="B7939" s="202">
        <v>46100</v>
      </c>
      <c r="C7939" s="203" t="s">
        <v>17472</v>
      </c>
      <c r="D7939" s="203" t="s">
        <v>11</v>
      </c>
      <c r="E7939" s="204" t="s">
        <v>17473</v>
      </c>
      <c r="F7939" s="49" t="s">
        <v>1048</v>
      </c>
      <c r="G7939" s="203">
        <v>1</v>
      </c>
      <c r="H7939" s="203" t="s">
        <v>2557</v>
      </c>
      <c r="I7939" s="205" t="s">
        <v>1440</v>
      </c>
      <c r="J7939" s="208"/>
      <c r="K7939" s="203">
        <v>58</v>
      </c>
      <c r="L7939" s="207" t="s">
        <v>827</v>
      </c>
      <c r="M7939" s="208" t="s">
        <v>1436</v>
      </c>
      <c r="N7939" s="209">
        <f t="shared" si="0"/>
        <v>2026</v>
      </c>
      <c r="O7939" s="210">
        <f t="shared" si="1"/>
        <v>3</v>
      </c>
      <c r="P7939" s="211" t="str">
        <f>IFERROR(VLOOKUP(F7939,연간집계!D:E,2,FALSE),"")</f>
        <v>프리북와이드 (하드)</v>
      </c>
    </row>
    <row r="7940" spans="1:16" ht="15" customHeight="1">
      <c r="A7940" s="201">
        <v>46100.8518287037</v>
      </c>
      <c r="B7940" s="202">
        <v>46100</v>
      </c>
      <c r="C7940" s="203" t="s">
        <v>17474</v>
      </c>
      <c r="D7940" s="203" t="s">
        <v>11</v>
      </c>
      <c r="E7940" s="204" t="s">
        <v>17475</v>
      </c>
      <c r="F7940" s="49" t="s">
        <v>847</v>
      </c>
      <c r="G7940" s="203">
        <v>1</v>
      </c>
      <c r="H7940" s="203" t="s">
        <v>1857</v>
      </c>
      <c r="I7940" s="205" t="s">
        <v>1440</v>
      </c>
      <c r="J7940" s="208"/>
      <c r="K7940" s="203">
        <v>80</v>
      </c>
      <c r="L7940" s="207" t="s">
        <v>827</v>
      </c>
      <c r="M7940" s="208" t="s">
        <v>1436</v>
      </c>
      <c r="N7940" s="209">
        <f t="shared" si="0"/>
        <v>2026</v>
      </c>
      <c r="O7940" s="210">
        <f t="shared" si="1"/>
        <v>3</v>
      </c>
      <c r="P7940" s="211" t="str">
        <f>IFERROR(VLOOKUP(F7940,연간집계!D:E,2,FALSE),"")</f>
        <v>스탠다드 포토북 8*11 (하드/무광)</v>
      </c>
    </row>
    <row r="7941" spans="1:16" ht="15" customHeight="1">
      <c r="A7941" s="201">
        <v>46100.875520833331</v>
      </c>
      <c r="B7941" s="202">
        <v>46100</v>
      </c>
      <c r="C7941" s="203" t="s">
        <v>17476</v>
      </c>
      <c r="D7941" s="203" t="s">
        <v>11</v>
      </c>
      <c r="E7941" s="204" t="s">
        <v>17477</v>
      </c>
      <c r="F7941" s="49" t="s">
        <v>892</v>
      </c>
      <c r="G7941" s="203">
        <v>1</v>
      </c>
      <c r="H7941" s="203" t="s">
        <v>17478</v>
      </c>
      <c r="I7941" s="205" t="s">
        <v>1707</v>
      </c>
      <c r="J7941" s="208"/>
      <c r="K7941" s="203">
        <v>40</v>
      </c>
      <c r="L7941" s="207" t="s">
        <v>827</v>
      </c>
      <c r="M7941" s="208" t="s">
        <v>3117</v>
      </c>
      <c r="N7941" s="209">
        <f t="shared" si="0"/>
        <v>2026</v>
      </c>
      <c r="O7941" s="210">
        <f t="shared" si="1"/>
        <v>3</v>
      </c>
      <c r="P7941" s="211" t="str">
        <f>IFERROR(VLOOKUP(F7941,연간집계!D:E,2,FALSE),"")</f>
        <v>모임북</v>
      </c>
    </row>
    <row r="7942" spans="1:16" ht="15" customHeight="1">
      <c r="A7942" s="201">
        <v>46100.875532407408</v>
      </c>
      <c r="B7942" s="202">
        <v>46100</v>
      </c>
      <c r="C7942" s="203" t="s">
        <v>17479</v>
      </c>
      <c r="D7942" s="203" t="s">
        <v>11</v>
      </c>
      <c r="E7942" s="204" t="s">
        <v>17477</v>
      </c>
      <c r="F7942" s="49" t="s">
        <v>890</v>
      </c>
      <c r="G7942" s="203">
        <v>2</v>
      </c>
      <c r="H7942" s="203" t="s">
        <v>17478</v>
      </c>
      <c r="I7942" s="205" t="s">
        <v>1506</v>
      </c>
      <c r="J7942" s="208" t="s">
        <v>2810</v>
      </c>
      <c r="K7942" s="203">
        <v>50</v>
      </c>
      <c r="L7942" s="207" t="s">
        <v>827</v>
      </c>
      <c r="M7942" s="208" t="s">
        <v>3117</v>
      </c>
      <c r="N7942" s="209">
        <f t="shared" si="0"/>
        <v>2026</v>
      </c>
      <c r="O7942" s="210">
        <f t="shared" si="1"/>
        <v>3</v>
      </c>
      <c r="P7942" s="211" t="str">
        <f>IFERROR(VLOOKUP(F7942,연간집계!D:E,2,FALSE),"")</f>
        <v>메모리북</v>
      </c>
    </row>
    <row r="7943" spans="1:16" ht="15" customHeight="1">
      <c r="A7943" s="201">
        <v>46100.875543981485</v>
      </c>
      <c r="B7943" s="202">
        <v>46100</v>
      </c>
      <c r="C7943" s="203" t="s">
        <v>17480</v>
      </c>
      <c r="D7943" s="203" t="s">
        <v>11</v>
      </c>
      <c r="E7943" s="204" t="s">
        <v>17477</v>
      </c>
      <c r="F7943" s="49" t="s">
        <v>890</v>
      </c>
      <c r="G7943" s="203">
        <v>2</v>
      </c>
      <c r="H7943" s="203" t="s">
        <v>17478</v>
      </c>
      <c r="I7943" s="205" t="s">
        <v>1506</v>
      </c>
      <c r="J7943" s="208" t="s">
        <v>2810</v>
      </c>
      <c r="K7943" s="203">
        <v>50</v>
      </c>
      <c r="L7943" s="207" t="s">
        <v>827</v>
      </c>
      <c r="M7943" s="208" t="s">
        <v>3117</v>
      </c>
      <c r="N7943" s="209">
        <f t="shared" si="0"/>
        <v>2026</v>
      </c>
      <c r="O7943" s="210">
        <f t="shared" si="1"/>
        <v>3</v>
      </c>
      <c r="P7943" s="211" t="str">
        <f>IFERROR(VLOOKUP(F7943,연간집계!D:E,2,FALSE),"")</f>
        <v>메모리북</v>
      </c>
    </row>
    <row r="7944" spans="1:16" ht="15" customHeight="1">
      <c r="A7944" s="201">
        <v>46100.928564814814</v>
      </c>
      <c r="B7944" s="202">
        <v>46100</v>
      </c>
      <c r="C7944" s="203" t="s">
        <v>17481</v>
      </c>
      <c r="D7944" s="203" t="s">
        <v>11</v>
      </c>
      <c r="E7944" s="204" t="s">
        <v>17482</v>
      </c>
      <c r="F7944" s="49" t="s">
        <v>1041</v>
      </c>
      <c r="G7944" s="203">
        <v>1</v>
      </c>
      <c r="H7944" s="203" t="s">
        <v>4416</v>
      </c>
      <c r="I7944" s="205" t="s">
        <v>2106</v>
      </c>
      <c r="J7944" s="208"/>
      <c r="K7944" s="203">
        <v>80</v>
      </c>
      <c r="L7944" s="207" t="s">
        <v>827</v>
      </c>
      <c r="M7944" s="208" t="s">
        <v>1436</v>
      </c>
      <c r="N7944" s="209">
        <f t="shared" si="0"/>
        <v>2026</v>
      </c>
      <c r="O7944" s="210">
        <f t="shared" si="1"/>
        <v>3</v>
      </c>
      <c r="P7944" s="211" t="str">
        <f>IFERROR(VLOOKUP(F7944,연간집계!D:E,2,FALSE),"")</f>
        <v>프리북 198 (소프트)</v>
      </c>
    </row>
    <row r="7945" spans="1:16" ht="15" customHeight="1">
      <c r="A7945" s="201">
        <v>46100.928576388891</v>
      </c>
      <c r="B7945" s="202">
        <v>46100</v>
      </c>
      <c r="C7945" s="203" t="s">
        <v>17483</v>
      </c>
      <c r="D7945" s="203" t="s">
        <v>11</v>
      </c>
      <c r="E7945" s="204" t="s">
        <v>17482</v>
      </c>
      <c r="F7945" s="49" t="s">
        <v>1041</v>
      </c>
      <c r="G7945" s="203">
        <v>1</v>
      </c>
      <c r="H7945" s="203" t="s">
        <v>4416</v>
      </c>
      <c r="I7945" s="205" t="s">
        <v>2106</v>
      </c>
      <c r="J7945" s="208"/>
      <c r="K7945" s="203">
        <v>88</v>
      </c>
      <c r="L7945" s="207" t="s">
        <v>827</v>
      </c>
      <c r="M7945" s="208" t="s">
        <v>1436</v>
      </c>
      <c r="N7945" s="209">
        <f t="shared" si="0"/>
        <v>2026</v>
      </c>
      <c r="O7945" s="210">
        <f t="shared" si="1"/>
        <v>3</v>
      </c>
      <c r="P7945" s="211" t="str">
        <f>IFERROR(VLOOKUP(F7945,연간집계!D:E,2,FALSE),"")</f>
        <v>프리북 198 (소프트)</v>
      </c>
    </row>
    <row r="7946" spans="1:16" ht="15" customHeight="1">
      <c r="A7946" s="201">
        <v>46100.928587962961</v>
      </c>
      <c r="B7946" s="202">
        <v>46100</v>
      </c>
      <c r="C7946" s="203" t="s">
        <v>17484</v>
      </c>
      <c r="D7946" s="203" t="s">
        <v>11</v>
      </c>
      <c r="E7946" s="204" t="s">
        <v>17485</v>
      </c>
      <c r="F7946" s="49" t="s">
        <v>1048</v>
      </c>
      <c r="G7946" s="203">
        <v>1</v>
      </c>
      <c r="H7946" s="203" t="s">
        <v>5097</v>
      </c>
      <c r="I7946" s="205" t="s">
        <v>1566</v>
      </c>
      <c r="J7946" s="208"/>
      <c r="K7946" s="203">
        <v>72</v>
      </c>
      <c r="L7946" s="207" t="s">
        <v>827</v>
      </c>
      <c r="M7946" s="208" t="s">
        <v>1493</v>
      </c>
      <c r="N7946" s="209">
        <f t="shared" si="0"/>
        <v>2026</v>
      </c>
      <c r="O7946" s="210">
        <f t="shared" si="1"/>
        <v>3</v>
      </c>
      <c r="P7946" s="211" t="str">
        <f>IFERROR(VLOOKUP(F7946,연간집계!D:E,2,FALSE),"")</f>
        <v>프리북와이드 (하드)</v>
      </c>
    </row>
    <row r="7947" spans="1:16" ht="15" customHeight="1">
      <c r="A7947" s="201">
        <v>46100.952256944445</v>
      </c>
      <c r="B7947" s="202">
        <v>46100</v>
      </c>
      <c r="C7947" s="203" t="s">
        <v>17486</v>
      </c>
      <c r="D7947" s="203" t="s">
        <v>11</v>
      </c>
      <c r="E7947" s="204" t="s">
        <v>17487</v>
      </c>
      <c r="F7947" s="49" t="s">
        <v>972</v>
      </c>
      <c r="G7947" s="203">
        <v>1</v>
      </c>
      <c r="H7947" s="203" t="s">
        <v>7206</v>
      </c>
      <c r="I7947" s="208" t="s">
        <v>3036</v>
      </c>
      <c r="J7947" s="208" t="s">
        <v>3036</v>
      </c>
      <c r="K7947" s="203">
        <v>80</v>
      </c>
      <c r="L7947" s="207" t="s">
        <v>827</v>
      </c>
      <c r="M7947" s="208" t="s">
        <v>1436</v>
      </c>
      <c r="N7947" s="209">
        <f t="shared" si="0"/>
        <v>2026</v>
      </c>
      <c r="O7947" s="210">
        <f t="shared" si="1"/>
        <v>3</v>
      </c>
      <c r="P7947" s="211" t="str">
        <f>IFERROR(VLOOKUP(F7947,연간집계!D:E,2,FALSE),"")</f>
        <v>시티북 198 (쿠션하드/78p)</v>
      </c>
    </row>
    <row r="7948" spans="1:16" ht="15" customHeight="1">
      <c r="A7948" s="201">
        <v>46100.964039351849</v>
      </c>
      <c r="B7948" s="202">
        <v>46100</v>
      </c>
      <c r="C7948" s="203" t="s">
        <v>17488</v>
      </c>
      <c r="D7948" s="203" t="s">
        <v>11</v>
      </c>
      <c r="E7948" s="204" t="s">
        <v>17489</v>
      </c>
      <c r="F7948" s="49" t="s">
        <v>847</v>
      </c>
      <c r="G7948" s="203">
        <v>1</v>
      </c>
      <c r="H7948" s="203" t="s">
        <v>17490</v>
      </c>
      <c r="I7948" s="205" t="s">
        <v>1984</v>
      </c>
      <c r="J7948" s="208"/>
      <c r="K7948" s="203">
        <v>28</v>
      </c>
      <c r="L7948" s="207" t="s">
        <v>827</v>
      </c>
      <c r="M7948" s="208" t="s">
        <v>1449</v>
      </c>
      <c r="N7948" s="209">
        <f t="shared" si="0"/>
        <v>2026</v>
      </c>
      <c r="O7948" s="210">
        <f t="shared" si="1"/>
        <v>3</v>
      </c>
      <c r="P7948" s="211" t="str">
        <f>IFERROR(VLOOKUP(F7948,연간집계!D:E,2,FALSE),"")</f>
        <v>스탠다드 포토북 8*11 (하드/무광)</v>
      </c>
    </row>
    <row r="7949" spans="1:16" ht="15" customHeight="1">
      <c r="A7949" s="201">
        <v>46100.987604166665</v>
      </c>
      <c r="B7949" s="202">
        <v>46100</v>
      </c>
      <c r="C7949" s="203" t="s">
        <v>17491</v>
      </c>
      <c r="D7949" s="203" t="s">
        <v>11</v>
      </c>
      <c r="E7949" s="204" t="s">
        <v>17492</v>
      </c>
      <c r="F7949" s="49" t="s">
        <v>885</v>
      </c>
      <c r="G7949" s="203">
        <v>1</v>
      </c>
      <c r="H7949" s="203" t="s">
        <v>5353</v>
      </c>
      <c r="I7949" s="205" t="s">
        <v>1440</v>
      </c>
      <c r="J7949" s="208"/>
      <c r="K7949" s="203">
        <v>84</v>
      </c>
      <c r="L7949" s="207" t="s">
        <v>827</v>
      </c>
      <c r="M7949" s="208" t="s">
        <v>1436</v>
      </c>
      <c r="N7949" s="209">
        <f t="shared" si="0"/>
        <v>2026</v>
      </c>
      <c r="O7949" s="210">
        <f t="shared" si="1"/>
        <v>3</v>
      </c>
      <c r="P7949" s="211" t="str">
        <f>IFERROR(VLOOKUP(F7949,연간집계!D:E,2,FALSE),"")</f>
        <v>마이트립북 150</v>
      </c>
    </row>
    <row r="7950" spans="1:16" ht="15" customHeight="1">
      <c r="A7950" s="201">
        <v>46101.031747685185</v>
      </c>
      <c r="B7950" s="202">
        <v>46101</v>
      </c>
      <c r="C7950" s="203" t="s">
        <v>17493</v>
      </c>
      <c r="D7950" s="203" t="s">
        <v>11</v>
      </c>
      <c r="E7950" s="204" t="s">
        <v>17494</v>
      </c>
      <c r="F7950" s="49" t="s">
        <v>1048</v>
      </c>
      <c r="G7950" s="203">
        <v>1</v>
      </c>
      <c r="H7950" s="203" t="s">
        <v>2484</v>
      </c>
      <c r="I7950" s="205" t="s">
        <v>1440</v>
      </c>
      <c r="J7950" s="208"/>
      <c r="K7950" s="203">
        <v>48</v>
      </c>
      <c r="L7950" s="207" t="s">
        <v>827</v>
      </c>
      <c r="M7950" s="208" t="s">
        <v>1449</v>
      </c>
      <c r="N7950" s="209">
        <f t="shared" si="0"/>
        <v>2026</v>
      </c>
      <c r="O7950" s="210">
        <f t="shared" si="1"/>
        <v>3</v>
      </c>
      <c r="P7950" s="211" t="str">
        <f>IFERROR(VLOOKUP(F7950,연간집계!D:E,2,FALSE),"")</f>
        <v>프리북와이드 (하드)</v>
      </c>
    </row>
    <row r="7951" spans="1:16" ht="15" customHeight="1">
      <c r="A7951" s="201">
        <v>46101.355798611112</v>
      </c>
      <c r="B7951" s="202">
        <v>46101</v>
      </c>
      <c r="C7951" s="203" t="s">
        <v>17495</v>
      </c>
      <c r="D7951" s="203" t="s">
        <v>11</v>
      </c>
      <c r="E7951" s="204" t="s">
        <v>17496</v>
      </c>
      <c r="F7951" s="49" t="s">
        <v>838</v>
      </c>
      <c r="G7951" s="203">
        <v>11</v>
      </c>
      <c r="H7951" s="203" t="s">
        <v>17497</v>
      </c>
      <c r="I7951" s="205" t="s">
        <v>1570</v>
      </c>
      <c r="J7951" s="208"/>
      <c r="K7951" s="203">
        <v>40</v>
      </c>
      <c r="L7951" s="207" t="s">
        <v>827</v>
      </c>
      <c r="M7951" s="208" t="s">
        <v>1436</v>
      </c>
      <c r="N7951" s="209">
        <f t="shared" si="0"/>
        <v>2026</v>
      </c>
      <c r="O7951" s="210">
        <f t="shared" si="1"/>
        <v>3</v>
      </c>
      <c r="P7951" s="211" t="str">
        <f>IFERROR(VLOOKUP(F7951,연간집계!D:E,2,FALSE),"")</f>
        <v>스탠다드 포토북 6*8 (하드/무광)</v>
      </c>
    </row>
    <row r="7952" spans="1:16" ht="15" customHeight="1">
      <c r="A7952" s="201">
        <v>46101.397002314814</v>
      </c>
      <c r="B7952" s="202">
        <v>46101</v>
      </c>
      <c r="C7952" s="203" t="s">
        <v>17498</v>
      </c>
      <c r="D7952" s="203" t="s">
        <v>11</v>
      </c>
      <c r="E7952" s="204" t="s">
        <v>17499</v>
      </c>
      <c r="F7952" s="49" t="s">
        <v>1304</v>
      </c>
      <c r="G7952" s="203">
        <v>1</v>
      </c>
      <c r="H7952" s="203" t="s">
        <v>3045</v>
      </c>
      <c r="I7952" s="205" t="s">
        <v>17500</v>
      </c>
      <c r="J7952" s="208" t="s">
        <v>1850</v>
      </c>
      <c r="K7952" s="203">
        <v>1</v>
      </c>
      <c r="L7952" s="207" t="s">
        <v>827</v>
      </c>
      <c r="M7952" s="208" t="s">
        <v>1645</v>
      </c>
      <c r="N7952" s="209">
        <f t="shared" si="0"/>
        <v>2026</v>
      </c>
      <c r="O7952" s="210">
        <f t="shared" si="1"/>
        <v>3</v>
      </c>
      <c r="P7952" s="211" t="str">
        <f>IFERROR(VLOOKUP(F7952,연간집계!D:E,2,FALSE),"")</f>
        <v>PCMS_우드스탠드아크릴액자</v>
      </c>
    </row>
    <row r="7953" spans="1:16" ht="15" customHeight="1">
      <c r="A7953" s="201">
        <v>46101.441192129627</v>
      </c>
      <c r="B7953" s="202">
        <v>46101</v>
      </c>
      <c r="C7953" s="203" t="s">
        <v>17501</v>
      </c>
      <c r="D7953" s="203" t="s">
        <v>11</v>
      </c>
      <c r="E7953" s="204" t="s">
        <v>17502</v>
      </c>
      <c r="F7953" s="49" t="s">
        <v>1048</v>
      </c>
      <c r="G7953" s="203">
        <v>1</v>
      </c>
      <c r="H7953" s="203" t="s">
        <v>8864</v>
      </c>
      <c r="I7953" s="205" t="s">
        <v>1440</v>
      </c>
      <c r="J7953" s="208"/>
      <c r="K7953" s="203">
        <v>40</v>
      </c>
      <c r="L7953" s="207" t="s">
        <v>827</v>
      </c>
      <c r="M7953" s="208" t="s">
        <v>1436</v>
      </c>
      <c r="N7953" s="209">
        <f t="shared" si="0"/>
        <v>2026</v>
      </c>
      <c r="O7953" s="210">
        <f t="shared" si="1"/>
        <v>3</v>
      </c>
      <c r="P7953" s="211" t="str">
        <f>IFERROR(VLOOKUP(F7953,연간집계!D:E,2,FALSE),"")</f>
        <v>프리북와이드 (하드)</v>
      </c>
    </row>
    <row r="7954" spans="1:16" ht="15" customHeight="1">
      <c r="A7954" s="201">
        <v>46101.441203703704</v>
      </c>
      <c r="B7954" s="202">
        <v>46101</v>
      </c>
      <c r="C7954" s="203" t="s">
        <v>17503</v>
      </c>
      <c r="D7954" s="203" t="s">
        <v>11</v>
      </c>
      <c r="E7954" s="204" t="s">
        <v>17502</v>
      </c>
      <c r="F7954" s="49" t="s">
        <v>1048</v>
      </c>
      <c r="G7954" s="203">
        <v>1</v>
      </c>
      <c r="H7954" s="203" t="s">
        <v>8864</v>
      </c>
      <c r="I7954" s="205" t="s">
        <v>1440</v>
      </c>
      <c r="J7954" s="208"/>
      <c r="K7954" s="203">
        <v>40</v>
      </c>
      <c r="L7954" s="207" t="s">
        <v>827</v>
      </c>
      <c r="M7954" s="208" t="s">
        <v>1436</v>
      </c>
      <c r="N7954" s="209">
        <f t="shared" si="0"/>
        <v>2026</v>
      </c>
      <c r="O7954" s="210">
        <f t="shared" si="1"/>
        <v>3</v>
      </c>
      <c r="P7954" s="211" t="str">
        <f>IFERROR(VLOOKUP(F7954,연간집계!D:E,2,FALSE),"")</f>
        <v>프리북와이드 (하드)</v>
      </c>
    </row>
    <row r="7955" spans="1:16" ht="15" customHeight="1">
      <c r="A7955" s="201">
        <v>46101.444432870368</v>
      </c>
      <c r="B7955" s="202">
        <v>46101</v>
      </c>
      <c r="C7955" s="203" t="s">
        <v>17504</v>
      </c>
      <c r="D7955" s="203" t="s">
        <v>11</v>
      </c>
      <c r="E7955" s="204" t="s">
        <v>17505</v>
      </c>
      <c r="F7955" s="49" t="s">
        <v>890</v>
      </c>
      <c r="G7955" s="203">
        <v>1</v>
      </c>
      <c r="H7955" s="203" t="s">
        <v>8864</v>
      </c>
      <c r="I7955" s="205" t="s">
        <v>1506</v>
      </c>
      <c r="J7955" s="208" t="s">
        <v>2810</v>
      </c>
      <c r="K7955" s="203">
        <v>48</v>
      </c>
      <c r="L7955" s="207" t="s">
        <v>827</v>
      </c>
      <c r="M7955" s="208" t="s">
        <v>1436</v>
      </c>
      <c r="N7955" s="209">
        <f t="shared" si="0"/>
        <v>2026</v>
      </c>
      <c r="O7955" s="210">
        <f t="shared" si="1"/>
        <v>3</v>
      </c>
      <c r="P7955" s="211" t="str">
        <f>IFERROR(VLOOKUP(F7955,연간집계!D:E,2,FALSE),"")</f>
        <v>메모리북</v>
      </c>
    </row>
    <row r="7956" spans="1:16" ht="15" customHeight="1">
      <c r="A7956" s="201">
        <v>46101.444479166668</v>
      </c>
      <c r="B7956" s="202">
        <v>46101</v>
      </c>
      <c r="C7956" s="203" t="s">
        <v>17506</v>
      </c>
      <c r="D7956" s="203" t="s">
        <v>11</v>
      </c>
      <c r="E7956" s="204" t="s">
        <v>17505</v>
      </c>
      <c r="F7956" s="49" t="s">
        <v>1048</v>
      </c>
      <c r="G7956" s="203">
        <v>1</v>
      </c>
      <c r="H7956" s="203" t="s">
        <v>8864</v>
      </c>
      <c r="I7956" s="205" t="s">
        <v>1440</v>
      </c>
      <c r="J7956" s="208"/>
      <c r="K7956" s="203">
        <v>40</v>
      </c>
      <c r="L7956" s="207" t="s">
        <v>827</v>
      </c>
      <c r="M7956" s="208" t="s">
        <v>1436</v>
      </c>
      <c r="N7956" s="209">
        <f t="shared" si="0"/>
        <v>2026</v>
      </c>
      <c r="O7956" s="210">
        <f t="shared" si="1"/>
        <v>3</v>
      </c>
      <c r="P7956" s="211" t="str">
        <f>IFERROR(VLOOKUP(F7956,연간집계!D:E,2,FALSE),"")</f>
        <v>프리북와이드 (하드)</v>
      </c>
    </row>
    <row r="7957" spans="1:16" ht="15" customHeight="1">
      <c r="A7957" s="201">
        <v>46101.524004629631</v>
      </c>
      <c r="B7957" s="202">
        <v>46101</v>
      </c>
      <c r="C7957" s="203" t="s">
        <v>17507</v>
      </c>
      <c r="D7957" s="203" t="s">
        <v>11</v>
      </c>
      <c r="E7957" s="204" t="s">
        <v>17508</v>
      </c>
      <c r="F7957" s="49" t="s">
        <v>838</v>
      </c>
      <c r="G7957" s="203">
        <v>1</v>
      </c>
      <c r="H7957" s="203" t="s">
        <v>14122</v>
      </c>
      <c r="I7957" s="205" t="s">
        <v>1440</v>
      </c>
      <c r="J7957" s="208"/>
      <c r="K7957" s="203">
        <v>46</v>
      </c>
      <c r="L7957" s="207" t="s">
        <v>827</v>
      </c>
      <c r="M7957" s="208" t="s">
        <v>1541</v>
      </c>
      <c r="N7957" s="209">
        <f t="shared" si="0"/>
        <v>2026</v>
      </c>
      <c r="O7957" s="210">
        <f t="shared" si="1"/>
        <v>3</v>
      </c>
      <c r="P7957" s="211" t="str">
        <f>IFERROR(VLOOKUP(F7957,연간집계!D:E,2,FALSE),"")</f>
        <v>스탠다드 포토북 6*8 (하드/무광)</v>
      </c>
    </row>
    <row r="7958" spans="1:16" ht="15" customHeight="1">
      <c r="A7958" s="201">
        <v>46101.565196759257</v>
      </c>
      <c r="B7958" s="202">
        <v>46101</v>
      </c>
      <c r="C7958" s="203" t="s">
        <v>17509</v>
      </c>
      <c r="D7958" s="203" t="s">
        <v>11</v>
      </c>
      <c r="E7958" s="204" t="s">
        <v>17510</v>
      </c>
      <c r="F7958" s="49" t="s">
        <v>876</v>
      </c>
      <c r="G7958" s="203">
        <v>1</v>
      </c>
      <c r="H7958" s="203" t="s">
        <v>16120</v>
      </c>
      <c r="I7958" s="205" t="s">
        <v>1440</v>
      </c>
      <c r="J7958" s="208"/>
      <c r="K7958" s="203">
        <v>80</v>
      </c>
      <c r="L7958" s="207" t="s">
        <v>827</v>
      </c>
      <c r="M7958" s="208" t="s">
        <v>1425</v>
      </c>
      <c r="N7958" s="209">
        <f t="shared" si="0"/>
        <v>2026</v>
      </c>
      <c r="O7958" s="210">
        <f t="shared" si="1"/>
        <v>3</v>
      </c>
      <c r="P7958" s="211" t="str">
        <f>IFERROR(VLOOKUP(F7958,연간집계!D:E,2,FALSE),"")</f>
        <v>스탠다드 포토북 11*8 (하드/유광)</v>
      </c>
    </row>
    <row r="7959" spans="1:16" ht="15" customHeight="1">
      <c r="A7959" s="201">
        <v>46101.594907407409</v>
      </c>
      <c r="B7959" s="202">
        <v>46101</v>
      </c>
      <c r="C7959" s="203" t="s">
        <v>17511</v>
      </c>
      <c r="D7959" s="203" t="s">
        <v>11</v>
      </c>
      <c r="E7959" s="204" t="s">
        <v>17512</v>
      </c>
      <c r="F7959" s="49" t="s">
        <v>1245</v>
      </c>
      <c r="G7959" s="203">
        <v>1</v>
      </c>
      <c r="H7959" s="203" t="s">
        <v>16713</v>
      </c>
      <c r="I7959" s="205" t="s">
        <v>1676</v>
      </c>
      <c r="J7959" s="208"/>
      <c r="K7959" s="203">
        <v>24</v>
      </c>
      <c r="L7959" s="207" t="s">
        <v>828</v>
      </c>
      <c r="M7959" s="208" t="s">
        <v>1436</v>
      </c>
      <c r="N7959" s="209">
        <f t="shared" si="0"/>
        <v>2026</v>
      </c>
      <c r="O7959" s="210">
        <f t="shared" si="1"/>
        <v>3</v>
      </c>
      <c r="P7959" s="211" t="str">
        <f>IFERROR(VLOOKUP(F7959,연간집계!D:E,2,FALSE),"")</f>
        <v>모바일 포토북 198 (여행)</v>
      </c>
    </row>
    <row r="7960" spans="1:16" ht="15" customHeight="1">
      <c r="A7960" s="201">
        <v>46101.609675925924</v>
      </c>
      <c r="B7960" s="202">
        <v>46101</v>
      </c>
      <c r="C7960" s="203" t="s">
        <v>17513</v>
      </c>
      <c r="D7960" s="203" t="s">
        <v>11</v>
      </c>
      <c r="E7960" s="204" t="s">
        <v>17514</v>
      </c>
      <c r="F7960" s="49" t="s">
        <v>847</v>
      </c>
      <c r="G7960" s="203">
        <v>1</v>
      </c>
      <c r="H7960" s="203" t="s">
        <v>17515</v>
      </c>
      <c r="I7960" s="205" t="s">
        <v>1453</v>
      </c>
      <c r="J7960" s="208"/>
      <c r="K7960" s="203">
        <v>32</v>
      </c>
      <c r="L7960" s="207" t="s">
        <v>827</v>
      </c>
      <c r="M7960" s="208" t="s">
        <v>1436</v>
      </c>
      <c r="N7960" s="209">
        <f t="shared" si="0"/>
        <v>2026</v>
      </c>
      <c r="O7960" s="210">
        <f t="shared" si="1"/>
        <v>3</v>
      </c>
      <c r="P7960" s="211" t="str">
        <f>IFERROR(VLOOKUP(F7960,연간집계!D:E,2,FALSE),"")</f>
        <v>스탠다드 포토북 8*11 (하드/무광)</v>
      </c>
    </row>
    <row r="7961" spans="1:16" ht="15" customHeight="1">
      <c r="A7961" s="201">
        <v>46101.633252314816</v>
      </c>
      <c r="B7961" s="202">
        <v>46101</v>
      </c>
      <c r="C7961" s="203" t="s">
        <v>17516</v>
      </c>
      <c r="D7961" s="203" t="s">
        <v>11</v>
      </c>
      <c r="E7961" s="204" t="s">
        <v>17517</v>
      </c>
      <c r="F7961" s="49" t="s">
        <v>1378</v>
      </c>
      <c r="G7961" s="203">
        <v>1</v>
      </c>
      <c r="H7961" s="203" t="s">
        <v>15090</v>
      </c>
      <c r="I7961" s="205" t="s">
        <v>1657</v>
      </c>
      <c r="J7961" s="208"/>
      <c r="K7961" s="203">
        <v>1</v>
      </c>
      <c r="L7961" s="207" t="s">
        <v>827</v>
      </c>
      <c r="M7961" s="208" t="s">
        <v>1658</v>
      </c>
      <c r="N7961" s="209">
        <f t="shared" si="0"/>
        <v>2026</v>
      </c>
      <c r="O7961" s="210">
        <f t="shared" si="1"/>
        <v>3</v>
      </c>
      <c r="P7961" s="211" t="str">
        <f>IFERROR(VLOOKUP(F7961,연간집계!D:E,2,FALSE),"")</f>
        <v>증명사진 (무광)</v>
      </c>
    </row>
    <row r="7962" spans="1:16" ht="15" customHeight="1">
      <c r="A7962" s="201">
        <v>46101.662812499999</v>
      </c>
      <c r="B7962" s="202">
        <v>46101</v>
      </c>
      <c r="C7962" s="203" t="s">
        <v>17518</v>
      </c>
      <c r="D7962" s="203" t="s">
        <v>11</v>
      </c>
      <c r="E7962" s="204" t="s">
        <v>17519</v>
      </c>
      <c r="F7962" s="49" t="s">
        <v>1036</v>
      </c>
      <c r="G7962" s="203">
        <v>1</v>
      </c>
      <c r="H7962" s="203" t="s">
        <v>17520</v>
      </c>
      <c r="I7962" s="205" t="s">
        <v>1440</v>
      </c>
      <c r="J7962" s="208"/>
      <c r="K7962" s="203">
        <v>52</v>
      </c>
      <c r="L7962" s="207" t="s">
        <v>827</v>
      </c>
      <c r="M7962" s="208" t="s">
        <v>1449</v>
      </c>
      <c r="N7962" s="209">
        <f t="shared" si="0"/>
        <v>2026</v>
      </c>
      <c r="O7962" s="210">
        <f t="shared" si="1"/>
        <v>3</v>
      </c>
      <c r="P7962" s="211" t="str">
        <f>IFERROR(VLOOKUP(F7962,연간집계!D:E,2,FALSE),"")</f>
        <v>포토로그북 (바인더)</v>
      </c>
    </row>
    <row r="7963" spans="1:16" ht="15" customHeight="1">
      <c r="A7963" s="201">
        <v>46101.662824074076</v>
      </c>
      <c r="B7963" s="202">
        <v>46101</v>
      </c>
      <c r="C7963" s="203" t="s">
        <v>17521</v>
      </c>
      <c r="D7963" s="203" t="s">
        <v>11</v>
      </c>
      <c r="E7963" s="204" t="s">
        <v>17519</v>
      </c>
      <c r="F7963" s="49" t="s">
        <v>1038</v>
      </c>
      <c r="G7963" s="203">
        <v>1</v>
      </c>
      <c r="H7963" s="203" t="s">
        <v>17520</v>
      </c>
      <c r="I7963" s="205" t="s">
        <v>1440</v>
      </c>
      <c r="J7963" s="208"/>
      <c r="K7963" s="203">
        <v>52</v>
      </c>
      <c r="L7963" s="207" t="s">
        <v>827</v>
      </c>
      <c r="M7963" s="208" t="s">
        <v>1449</v>
      </c>
      <c r="N7963" s="209">
        <f t="shared" si="0"/>
        <v>2026</v>
      </c>
      <c r="O7963" s="210">
        <f t="shared" si="1"/>
        <v>3</v>
      </c>
      <c r="P7963" s="211" t="str">
        <f>IFERROR(VLOOKUP(F7963,연간집계!D:E,2,FALSE),"")</f>
        <v>포토로그북 (내지)</v>
      </c>
    </row>
    <row r="7964" spans="1:16" ht="15" customHeight="1">
      <c r="A7964" s="201">
        <v>46101.686412037037</v>
      </c>
      <c r="B7964" s="202">
        <v>46101</v>
      </c>
      <c r="C7964" s="203" t="s">
        <v>17522</v>
      </c>
      <c r="D7964" s="203" t="s">
        <v>11</v>
      </c>
      <c r="E7964" s="204" t="s">
        <v>17523</v>
      </c>
      <c r="F7964" s="49" t="s">
        <v>890</v>
      </c>
      <c r="G7964" s="203">
        <v>1</v>
      </c>
      <c r="H7964" s="203" t="s">
        <v>10259</v>
      </c>
      <c r="I7964" s="205" t="s">
        <v>1440</v>
      </c>
      <c r="J7964" s="208" t="s">
        <v>1664</v>
      </c>
      <c r="K7964" s="203">
        <v>56</v>
      </c>
      <c r="L7964" s="207" t="s">
        <v>827</v>
      </c>
      <c r="M7964" s="208" t="s">
        <v>1471</v>
      </c>
      <c r="N7964" s="209">
        <f t="shared" si="0"/>
        <v>2026</v>
      </c>
      <c r="O7964" s="210">
        <f t="shared" si="1"/>
        <v>3</v>
      </c>
      <c r="P7964" s="211" t="str">
        <f>IFERROR(VLOOKUP(F7964,연간집계!D:E,2,FALSE),"")</f>
        <v>메모리북</v>
      </c>
    </row>
    <row r="7965" spans="1:16" ht="15" customHeight="1">
      <c r="A7965" s="201">
        <v>46101.686423611114</v>
      </c>
      <c r="B7965" s="202">
        <v>46101</v>
      </c>
      <c r="C7965" s="203" t="s">
        <v>17524</v>
      </c>
      <c r="D7965" s="203" t="s">
        <v>11</v>
      </c>
      <c r="E7965" s="204" t="s">
        <v>17523</v>
      </c>
      <c r="F7965" s="49" t="s">
        <v>890</v>
      </c>
      <c r="G7965" s="203">
        <v>1</v>
      </c>
      <c r="H7965" s="203" t="s">
        <v>10259</v>
      </c>
      <c r="I7965" s="205" t="s">
        <v>1440</v>
      </c>
      <c r="J7965" s="208" t="s">
        <v>1881</v>
      </c>
      <c r="K7965" s="203">
        <v>50</v>
      </c>
      <c r="L7965" s="207" t="s">
        <v>827</v>
      </c>
      <c r="M7965" s="208" t="s">
        <v>1471</v>
      </c>
      <c r="N7965" s="209">
        <f t="shared" si="0"/>
        <v>2026</v>
      </c>
      <c r="O7965" s="210">
        <f t="shared" si="1"/>
        <v>3</v>
      </c>
      <c r="P7965" s="211" t="str">
        <f>IFERROR(VLOOKUP(F7965,연간집계!D:E,2,FALSE),"")</f>
        <v>메모리북</v>
      </c>
    </row>
    <row r="7966" spans="1:16" ht="15" customHeight="1">
      <c r="A7966" s="201">
        <v>46101.686435185184</v>
      </c>
      <c r="B7966" s="202">
        <v>46101</v>
      </c>
      <c r="C7966" s="203" t="s">
        <v>17525</v>
      </c>
      <c r="D7966" s="203" t="s">
        <v>11</v>
      </c>
      <c r="E7966" s="204" t="s">
        <v>17523</v>
      </c>
      <c r="F7966" s="49" t="s">
        <v>890</v>
      </c>
      <c r="G7966" s="203">
        <v>1</v>
      </c>
      <c r="H7966" s="203" t="s">
        <v>10259</v>
      </c>
      <c r="I7966" s="205" t="s">
        <v>1440</v>
      </c>
      <c r="J7966" s="208" t="s">
        <v>2810</v>
      </c>
      <c r="K7966" s="203">
        <v>64</v>
      </c>
      <c r="L7966" s="207" t="s">
        <v>827</v>
      </c>
      <c r="M7966" s="208" t="s">
        <v>1471</v>
      </c>
      <c r="N7966" s="209">
        <f t="shared" si="0"/>
        <v>2026</v>
      </c>
      <c r="O7966" s="210">
        <f t="shared" si="1"/>
        <v>3</v>
      </c>
      <c r="P7966" s="211" t="str">
        <f>IFERROR(VLOOKUP(F7966,연간집계!D:E,2,FALSE),"")</f>
        <v>메모리북</v>
      </c>
    </row>
    <row r="7967" spans="1:16" ht="15" customHeight="1">
      <c r="A7967" s="201">
        <v>46101.68644675926</v>
      </c>
      <c r="B7967" s="202">
        <v>46101</v>
      </c>
      <c r="C7967" s="203" t="s">
        <v>17526</v>
      </c>
      <c r="D7967" s="203" t="s">
        <v>11</v>
      </c>
      <c r="E7967" s="204" t="s">
        <v>17523</v>
      </c>
      <c r="F7967" s="49" t="s">
        <v>890</v>
      </c>
      <c r="G7967" s="203">
        <v>1</v>
      </c>
      <c r="H7967" s="203" t="s">
        <v>10259</v>
      </c>
      <c r="I7967" s="205" t="s">
        <v>1440</v>
      </c>
      <c r="J7967" s="208" t="s">
        <v>2928</v>
      </c>
      <c r="K7967" s="203">
        <v>64</v>
      </c>
      <c r="L7967" s="207" t="s">
        <v>827</v>
      </c>
      <c r="M7967" s="208" t="s">
        <v>1471</v>
      </c>
      <c r="N7967" s="209">
        <f t="shared" si="0"/>
        <v>2026</v>
      </c>
      <c r="O7967" s="210">
        <f t="shared" si="1"/>
        <v>3</v>
      </c>
      <c r="P7967" s="211" t="str">
        <f>IFERROR(VLOOKUP(F7967,연간집계!D:E,2,FALSE),"")</f>
        <v>메모리북</v>
      </c>
    </row>
    <row r="7968" spans="1:16" ht="15" customHeight="1">
      <c r="A7968" s="201">
        <v>46101.692349537036</v>
      </c>
      <c r="B7968" s="202">
        <v>46101</v>
      </c>
      <c r="C7968" s="203" t="s">
        <v>17527</v>
      </c>
      <c r="D7968" s="203" t="s">
        <v>11</v>
      </c>
      <c r="E7968" s="204" t="s">
        <v>17528</v>
      </c>
      <c r="F7968" s="49" t="s">
        <v>847</v>
      </c>
      <c r="G7968" s="203">
        <v>1</v>
      </c>
      <c r="H7968" s="203" t="s">
        <v>17367</v>
      </c>
      <c r="I7968" s="205" t="s">
        <v>1440</v>
      </c>
      <c r="J7968" s="208"/>
      <c r="K7968" s="203">
        <v>34</v>
      </c>
      <c r="L7968" s="207" t="s">
        <v>827</v>
      </c>
      <c r="M7968" s="208" t="s">
        <v>1449</v>
      </c>
      <c r="N7968" s="209">
        <f t="shared" si="0"/>
        <v>2026</v>
      </c>
      <c r="O7968" s="210">
        <f t="shared" si="1"/>
        <v>3</v>
      </c>
      <c r="P7968" s="211" t="str">
        <f>IFERROR(VLOOKUP(F7968,연간집계!D:E,2,FALSE),"")</f>
        <v>스탠다드 포토북 8*11 (하드/무광)</v>
      </c>
    </row>
    <row r="7969" spans="1:16" ht="15" customHeight="1">
      <c r="A7969" s="201">
        <v>46101.713055555556</v>
      </c>
      <c r="B7969" s="202">
        <v>46101</v>
      </c>
      <c r="C7969" s="203" t="s">
        <v>17529</v>
      </c>
      <c r="D7969" s="203" t="s">
        <v>11</v>
      </c>
      <c r="E7969" s="204" t="s">
        <v>17530</v>
      </c>
      <c r="F7969" s="49" t="s">
        <v>1245</v>
      </c>
      <c r="G7969" s="203">
        <v>1</v>
      </c>
      <c r="H7969" s="203" t="s">
        <v>17531</v>
      </c>
      <c r="I7969" s="205" t="s">
        <v>1455</v>
      </c>
      <c r="J7969" s="208"/>
      <c r="K7969" s="203">
        <v>32</v>
      </c>
      <c r="L7969" s="207" t="s">
        <v>828</v>
      </c>
      <c r="M7969" s="208" t="s">
        <v>1493</v>
      </c>
      <c r="N7969" s="209">
        <f t="shared" si="0"/>
        <v>2026</v>
      </c>
      <c r="O7969" s="210">
        <f t="shared" si="1"/>
        <v>3</v>
      </c>
      <c r="P7969" s="211" t="str">
        <f>IFERROR(VLOOKUP(F7969,연간집계!D:E,2,FALSE),"")</f>
        <v>모바일 포토북 198 (여행)</v>
      </c>
    </row>
    <row r="7970" spans="1:16" ht="15" customHeight="1">
      <c r="A7970" s="201">
        <v>46101.713078703702</v>
      </c>
      <c r="B7970" s="202">
        <v>46101</v>
      </c>
      <c r="C7970" s="203" t="s">
        <v>17532</v>
      </c>
      <c r="D7970" s="203" t="s">
        <v>11</v>
      </c>
      <c r="E7970" s="204" t="s">
        <v>17533</v>
      </c>
      <c r="F7970" s="49" t="s">
        <v>1245</v>
      </c>
      <c r="G7970" s="203">
        <v>1</v>
      </c>
      <c r="H7970" s="203" t="s">
        <v>17531</v>
      </c>
      <c r="I7970" s="205" t="s">
        <v>1455</v>
      </c>
      <c r="J7970" s="208"/>
      <c r="K7970" s="203">
        <v>32</v>
      </c>
      <c r="L7970" s="207" t="s">
        <v>828</v>
      </c>
      <c r="M7970" s="208" t="s">
        <v>1493</v>
      </c>
      <c r="N7970" s="209">
        <f t="shared" si="0"/>
        <v>2026</v>
      </c>
      <c r="O7970" s="210">
        <f t="shared" si="1"/>
        <v>3</v>
      </c>
      <c r="P7970" s="211" t="str">
        <f>IFERROR(VLOOKUP(F7970,연간집계!D:E,2,FALSE),"")</f>
        <v>모바일 포토북 198 (여행)</v>
      </c>
    </row>
    <row r="7971" spans="1:16" ht="15" customHeight="1">
      <c r="A7971" s="201">
        <v>46101.713101851848</v>
      </c>
      <c r="B7971" s="202">
        <v>46101</v>
      </c>
      <c r="C7971" s="203" t="s">
        <v>17534</v>
      </c>
      <c r="D7971" s="203" t="s">
        <v>11</v>
      </c>
      <c r="E7971" s="204" t="s">
        <v>17535</v>
      </c>
      <c r="F7971" s="49" t="s">
        <v>1245</v>
      </c>
      <c r="G7971" s="203">
        <v>1</v>
      </c>
      <c r="H7971" s="203" t="s">
        <v>17531</v>
      </c>
      <c r="I7971" s="205" t="s">
        <v>1455</v>
      </c>
      <c r="J7971" s="208"/>
      <c r="K7971" s="203">
        <v>32</v>
      </c>
      <c r="L7971" s="207" t="s">
        <v>828</v>
      </c>
      <c r="M7971" s="208" t="s">
        <v>1493</v>
      </c>
      <c r="N7971" s="209">
        <f t="shared" si="0"/>
        <v>2026</v>
      </c>
      <c r="O7971" s="210">
        <f t="shared" si="1"/>
        <v>3</v>
      </c>
      <c r="P7971" s="211" t="str">
        <f>IFERROR(VLOOKUP(F7971,연간집계!D:E,2,FALSE),"")</f>
        <v>모바일 포토북 198 (여행)</v>
      </c>
    </row>
    <row r="7972" spans="1:16" ht="15" customHeight="1">
      <c r="A7972" s="201">
        <v>46101.742905092593</v>
      </c>
      <c r="B7972" s="202">
        <v>46101</v>
      </c>
      <c r="C7972" s="203" t="s">
        <v>17536</v>
      </c>
      <c r="D7972" s="203" t="s">
        <v>11</v>
      </c>
      <c r="E7972" s="204" t="s">
        <v>17537</v>
      </c>
      <c r="F7972" s="49" t="s">
        <v>840</v>
      </c>
      <c r="G7972" s="203">
        <v>1</v>
      </c>
      <c r="H7972" s="203" t="s">
        <v>17538</v>
      </c>
      <c r="I7972" s="205" t="s">
        <v>1455</v>
      </c>
      <c r="J7972" s="208"/>
      <c r="K7972" s="203">
        <v>32</v>
      </c>
      <c r="L7972" s="207" t="s">
        <v>827</v>
      </c>
      <c r="M7972" s="208" t="s">
        <v>1436</v>
      </c>
      <c r="N7972" s="209">
        <f t="shared" si="0"/>
        <v>2026</v>
      </c>
      <c r="O7972" s="210">
        <f t="shared" si="1"/>
        <v>3</v>
      </c>
      <c r="P7972" s="211" t="str">
        <f>IFERROR(VLOOKUP(F7972,연간집계!D:E,2,FALSE),"")</f>
        <v>스탠다드 포토북 6*8 (하드/유광)</v>
      </c>
    </row>
    <row r="7973" spans="1:16" ht="15" customHeight="1">
      <c r="A7973" s="201">
        <v>46101.866631944446</v>
      </c>
      <c r="B7973" s="202">
        <v>46101</v>
      </c>
      <c r="C7973" s="203" t="s">
        <v>17539</v>
      </c>
      <c r="D7973" s="203" t="s">
        <v>11</v>
      </c>
      <c r="E7973" s="204" t="s">
        <v>17540</v>
      </c>
      <c r="F7973" s="49" t="s">
        <v>1129</v>
      </c>
      <c r="G7973" s="203">
        <v>1</v>
      </c>
      <c r="H7973" s="203" t="s">
        <v>15022</v>
      </c>
      <c r="I7973" s="205" t="s">
        <v>1440</v>
      </c>
      <c r="J7973" s="208" t="s">
        <v>1769</v>
      </c>
      <c r="K7973" s="203">
        <v>10</v>
      </c>
      <c r="L7973" s="207" t="s">
        <v>827</v>
      </c>
      <c r="M7973" s="208" t="s">
        <v>1497</v>
      </c>
      <c r="N7973" s="209">
        <f t="shared" si="0"/>
        <v>2026</v>
      </c>
      <c r="O7973" s="210">
        <f t="shared" si="1"/>
        <v>3</v>
      </c>
      <c r="P7973" s="211" t="str">
        <f>IFERROR(VLOOKUP(F7973,연간집계!D:E,2,FALSE),"")</f>
        <v>시크북(앨범) 210 (시크블랙/10p)</v>
      </c>
    </row>
    <row r="7974" spans="1:16" ht="15" customHeight="1">
      <c r="A7974" s="201">
        <v>46101.866655092592</v>
      </c>
      <c r="B7974" s="202">
        <v>46101</v>
      </c>
      <c r="C7974" s="203" t="s">
        <v>17541</v>
      </c>
      <c r="D7974" s="203" t="s">
        <v>11</v>
      </c>
      <c r="E7974" s="204" t="s">
        <v>17540</v>
      </c>
      <c r="F7974" s="49" t="s">
        <v>1129</v>
      </c>
      <c r="G7974" s="203">
        <v>1</v>
      </c>
      <c r="H7974" s="203" t="s">
        <v>15022</v>
      </c>
      <c r="I7974" s="205" t="s">
        <v>1440</v>
      </c>
      <c r="J7974" s="208" t="s">
        <v>1769</v>
      </c>
      <c r="K7974" s="203">
        <v>10</v>
      </c>
      <c r="L7974" s="207" t="s">
        <v>827</v>
      </c>
      <c r="M7974" s="208" t="s">
        <v>1497</v>
      </c>
      <c r="N7974" s="209">
        <f t="shared" si="0"/>
        <v>2026</v>
      </c>
      <c r="O7974" s="210">
        <f t="shared" si="1"/>
        <v>3</v>
      </c>
      <c r="P7974" s="211" t="str">
        <f>IFERROR(VLOOKUP(F7974,연간집계!D:E,2,FALSE),"")</f>
        <v>시크북(앨범) 210 (시크블랙/10p)</v>
      </c>
    </row>
    <row r="7975" spans="1:16" ht="15" customHeight="1">
      <c r="A7975" s="201">
        <v>46101.916724537034</v>
      </c>
      <c r="B7975" s="202">
        <v>46101</v>
      </c>
      <c r="C7975" s="203" t="s">
        <v>17542</v>
      </c>
      <c r="D7975" s="203" t="s">
        <v>11</v>
      </c>
      <c r="E7975" s="204" t="s">
        <v>17543</v>
      </c>
      <c r="F7975" s="49" t="s">
        <v>1243</v>
      </c>
      <c r="G7975" s="203">
        <v>1</v>
      </c>
      <c r="H7975" s="203" t="s">
        <v>2161</v>
      </c>
      <c r="I7975" s="205" t="s">
        <v>1455</v>
      </c>
      <c r="J7975" s="208"/>
      <c r="K7975" s="203">
        <v>24</v>
      </c>
      <c r="L7975" s="207" t="s">
        <v>828</v>
      </c>
      <c r="M7975" s="208" t="s">
        <v>1436</v>
      </c>
      <c r="N7975" s="209">
        <f t="shared" si="0"/>
        <v>2026</v>
      </c>
      <c r="O7975" s="210">
        <f t="shared" si="1"/>
        <v>3</v>
      </c>
      <c r="P7975" s="211" t="str">
        <f>IFERROR(VLOOKUP(F7975,연간집계!D:E,2,FALSE),"")</f>
        <v>모바일 포토북 150 (여행)</v>
      </c>
    </row>
    <row r="7976" spans="1:16" ht="15" customHeight="1">
      <c r="A7976" s="201">
        <v>46101.91673611111</v>
      </c>
      <c r="B7976" s="202">
        <v>46101</v>
      </c>
      <c r="C7976" s="203" t="s">
        <v>17544</v>
      </c>
      <c r="D7976" s="203" t="s">
        <v>11</v>
      </c>
      <c r="E7976" s="204" t="s">
        <v>17543</v>
      </c>
      <c r="F7976" s="49" t="s">
        <v>1243</v>
      </c>
      <c r="G7976" s="203">
        <v>1</v>
      </c>
      <c r="H7976" s="203" t="s">
        <v>2161</v>
      </c>
      <c r="I7976" s="205" t="s">
        <v>1455</v>
      </c>
      <c r="J7976" s="208"/>
      <c r="K7976" s="203">
        <v>24</v>
      </c>
      <c r="L7976" s="207" t="s">
        <v>828</v>
      </c>
      <c r="M7976" s="208" t="s">
        <v>1436</v>
      </c>
      <c r="N7976" s="209">
        <f t="shared" si="0"/>
        <v>2026</v>
      </c>
      <c r="O7976" s="210">
        <f t="shared" si="1"/>
        <v>3</v>
      </c>
      <c r="P7976" s="211" t="str">
        <f>IFERROR(VLOOKUP(F7976,연간집계!D:E,2,FALSE),"")</f>
        <v>모바일 포토북 150 (여행)</v>
      </c>
    </row>
    <row r="7977" spans="1:16" ht="15" customHeight="1">
      <c r="A7977" s="201">
        <v>46101.996203703704</v>
      </c>
      <c r="B7977" s="202">
        <v>46101</v>
      </c>
      <c r="C7977" s="203" t="s">
        <v>17545</v>
      </c>
      <c r="D7977" s="203" t="s">
        <v>11</v>
      </c>
      <c r="E7977" s="204" t="s">
        <v>17546</v>
      </c>
      <c r="F7977" s="49" t="s">
        <v>1058</v>
      </c>
      <c r="G7977" s="203">
        <v>1</v>
      </c>
      <c r="H7977" s="203" t="s">
        <v>17547</v>
      </c>
      <c r="I7977" s="205" t="s">
        <v>1440</v>
      </c>
      <c r="J7977" s="208"/>
      <c r="K7977" s="203">
        <v>96</v>
      </c>
      <c r="L7977" s="207" t="s">
        <v>827</v>
      </c>
      <c r="M7977" s="208" t="s">
        <v>1471</v>
      </c>
      <c r="N7977" s="209">
        <f t="shared" si="0"/>
        <v>2026</v>
      </c>
      <c r="O7977" s="210">
        <f t="shared" si="1"/>
        <v>3</v>
      </c>
      <c r="P7977" s="211" t="str">
        <f>IFERROR(VLOOKUP(F7977,연간집계!D:E,2,FALSE),"")</f>
        <v>프리북 150 (하드)</v>
      </c>
    </row>
    <row r="7978" spans="1:16" ht="15" customHeight="1">
      <c r="A7978" s="201">
        <v>46102.370868055557</v>
      </c>
      <c r="B7978" s="202">
        <v>46102</v>
      </c>
      <c r="C7978" s="203" t="s">
        <v>17548</v>
      </c>
      <c r="D7978" s="203" t="s">
        <v>11</v>
      </c>
      <c r="E7978" s="204" t="s">
        <v>17549</v>
      </c>
      <c r="F7978" s="49" t="s">
        <v>838</v>
      </c>
      <c r="G7978" s="203">
        <v>2</v>
      </c>
      <c r="H7978" s="203" t="s">
        <v>17550</v>
      </c>
      <c r="I7978" s="205" t="s">
        <v>1435</v>
      </c>
      <c r="J7978" s="208"/>
      <c r="K7978" s="203">
        <v>40</v>
      </c>
      <c r="L7978" s="207" t="s">
        <v>827</v>
      </c>
      <c r="M7978" s="208" t="s">
        <v>1449</v>
      </c>
      <c r="N7978" s="209">
        <f t="shared" si="0"/>
        <v>2026</v>
      </c>
      <c r="O7978" s="210">
        <f t="shared" si="1"/>
        <v>3</v>
      </c>
      <c r="P7978" s="211" t="str">
        <f>IFERROR(VLOOKUP(F7978,연간집계!D:E,2,FALSE),"")</f>
        <v>스탠다드 포토북 6*8 (하드/무광)</v>
      </c>
    </row>
    <row r="7979" spans="1:16" ht="15" customHeight="1">
      <c r="A7979" s="201">
        <v>46102.506597222222</v>
      </c>
      <c r="B7979" s="202">
        <v>46102</v>
      </c>
      <c r="C7979" s="203" t="s">
        <v>17551</v>
      </c>
      <c r="D7979" s="203" t="s">
        <v>11</v>
      </c>
      <c r="E7979" s="204" t="s">
        <v>17552</v>
      </c>
      <c r="F7979" s="49" t="s">
        <v>838</v>
      </c>
      <c r="G7979" s="203">
        <v>1</v>
      </c>
      <c r="H7979" s="203" t="s">
        <v>17553</v>
      </c>
      <c r="I7979" s="205" t="s">
        <v>1556</v>
      </c>
      <c r="J7979" s="208"/>
      <c r="K7979" s="203">
        <v>24</v>
      </c>
      <c r="L7979" s="207" t="s">
        <v>827</v>
      </c>
      <c r="M7979" s="208" t="s">
        <v>1436</v>
      </c>
      <c r="N7979" s="209">
        <f t="shared" si="0"/>
        <v>2026</v>
      </c>
      <c r="O7979" s="210">
        <f t="shared" si="1"/>
        <v>3</v>
      </c>
      <c r="P7979" s="211" t="str">
        <f>IFERROR(VLOOKUP(F7979,연간집계!D:E,2,FALSE),"")</f>
        <v>스탠다드 포토북 6*8 (하드/무광)</v>
      </c>
    </row>
    <row r="7980" spans="1:16" ht="15" customHeight="1">
      <c r="A7980" s="201">
        <v>46102.506620370368</v>
      </c>
      <c r="B7980" s="202">
        <v>46102</v>
      </c>
      <c r="C7980" s="203" t="s">
        <v>17554</v>
      </c>
      <c r="D7980" s="203" t="s">
        <v>11</v>
      </c>
      <c r="E7980" s="204" t="s">
        <v>17552</v>
      </c>
      <c r="F7980" s="49" t="s">
        <v>838</v>
      </c>
      <c r="G7980" s="203">
        <v>1</v>
      </c>
      <c r="H7980" s="203" t="s">
        <v>17553</v>
      </c>
      <c r="I7980" s="205" t="s">
        <v>1440</v>
      </c>
      <c r="J7980" s="208"/>
      <c r="K7980" s="203">
        <v>30</v>
      </c>
      <c r="L7980" s="207" t="s">
        <v>827</v>
      </c>
      <c r="M7980" s="208" t="s">
        <v>1436</v>
      </c>
      <c r="N7980" s="209">
        <f t="shared" si="0"/>
        <v>2026</v>
      </c>
      <c r="O7980" s="210">
        <f t="shared" si="1"/>
        <v>3</v>
      </c>
      <c r="P7980" s="211" t="str">
        <f>IFERROR(VLOOKUP(F7980,연간집계!D:E,2,FALSE),"")</f>
        <v>스탠다드 포토북 6*8 (하드/무광)</v>
      </c>
    </row>
    <row r="7981" spans="1:16" ht="15" customHeight="1">
      <c r="A7981" s="201">
        <v>46102.5625462963</v>
      </c>
      <c r="B7981" s="202">
        <v>46102</v>
      </c>
      <c r="C7981" s="203" t="s">
        <v>17555</v>
      </c>
      <c r="D7981" s="203" t="s">
        <v>11</v>
      </c>
      <c r="E7981" s="204" t="s">
        <v>17556</v>
      </c>
      <c r="F7981" s="49" t="s">
        <v>845</v>
      </c>
      <c r="G7981" s="203">
        <v>1</v>
      </c>
      <c r="H7981" s="203" t="s">
        <v>17557</v>
      </c>
      <c r="I7981" s="205" t="s">
        <v>1440</v>
      </c>
      <c r="J7981" s="208"/>
      <c r="K7981" s="203">
        <v>24</v>
      </c>
      <c r="L7981" s="207" t="s">
        <v>827</v>
      </c>
      <c r="M7981" s="208" t="s">
        <v>1436</v>
      </c>
      <c r="N7981" s="209">
        <f t="shared" si="0"/>
        <v>2026</v>
      </c>
      <c r="O7981" s="210">
        <f t="shared" si="1"/>
        <v>3</v>
      </c>
      <c r="P7981" s="211" t="str">
        <f>IFERROR(VLOOKUP(F7981,연간집계!D:E,2,FALSE),"")</f>
        <v>스탠다드 포토북 8*11 (소프트/유광)</v>
      </c>
    </row>
    <row r="7982" spans="1:16" ht="15" customHeight="1">
      <c r="A7982" s="201">
        <v>46102.777256944442</v>
      </c>
      <c r="B7982" s="202">
        <v>46102</v>
      </c>
      <c r="C7982" s="203" t="s">
        <v>17558</v>
      </c>
      <c r="D7982" s="203" t="s">
        <v>11</v>
      </c>
      <c r="E7982" s="204" t="s">
        <v>17559</v>
      </c>
      <c r="F7982" s="49" t="s">
        <v>1347</v>
      </c>
      <c r="G7982" s="203">
        <v>1</v>
      </c>
      <c r="H7982" s="203" t="s">
        <v>17560</v>
      </c>
      <c r="I7982" s="205" t="s">
        <v>1440</v>
      </c>
      <c r="J7982" s="208" t="s">
        <v>1480</v>
      </c>
      <c r="K7982" s="203">
        <v>1</v>
      </c>
      <c r="L7982" s="207" t="s">
        <v>827</v>
      </c>
      <c r="M7982" s="208" t="s">
        <v>2216</v>
      </c>
      <c r="N7982" s="209">
        <f t="shared" si="0"/>
        <v>2026</v>
      </c>
      <c r="O7982" s="210">
        <f t="shared" si="1"/>
        <v>3</v>
      </c>
      <c r="P7982" s="211" t="str">
        <f>IFERROR(VLOOKUP(F7982,연간집계!D:E,2,FALSE),"")</f>
        <v>아크릴키링</v>
      </c>
    </row>
    <row r="7983" spans="1:16" ht="15" customHeight="1">
      <c r="A7983" s="201">
        <v>46102.777268518519</v>
      </c>
      <c r="B7983" s="202">
        <v>46102</v>
      </c>
      <c r="C7983" s="203" t="s">
        <v>17561</v>
      </c>
      <c r="D7983" s="203" t="s">
        <v>11</v>
      </c>
      <c r="E7983" s="204" t="s">
        <v>17559</v>
      </c>
      <c r="F7983" s="49" t="s">
        <v>1347</v>
      </c>
      <c r="G7983" s="203">
        <v>2</v>
      </c>
      <c r="H7983" s="203" t="s">
        <v>17560</v>
      </c>
      <c r="I7983" s="205" t="s">
        <v>1440</v>
      </c>
      <c r="J7983" s="208" t="s">
        <v>1712</v>
      </c>
      <c r="K7983" s="203">
        <v>1</v>
      </c>
      <c r="L7983" s="207" t="s">
        <v>827</v>
      </c>
      <c r="M7983" s="208" t="s">
        <v>1481</v>
      </c>
      <c r="N7983" s="209">
        <f t="shared" si="0"/>
        <v>2026</v>
      </c>
      <c r="O7983" s="210">
        <f t="shared" si="1"/>
        <v>3</v>
      </c>
      <c r="P7983" s="211" t="str">
        <f>IFERROR(VLOOKUP(F7983,연간집계!D:E,2,FALSE),"")</f>
        <v>아크릴키링</v>
      </c>
    </row>
    <row r="7984" spans="1:16" ht="15" customHeight="1">
      <c r="A7984" s="201">
        <v>46102.777280092596</v>
      </c>
      <c r="B7984" s="202">
        <v>46102</v>
      </c>
      <c r="C7984" s="203" t="s">
        <v>17562</v>
      </c>
      <c r="D7984" s="203" t="s">
        <v>11</v>
      </c>
      <c r="E7984" s="204" t="s">
        <v>17559</v>
      </c>
      <c r="F7984" s="49" t="s">
        <v>1347</v>
      </c>
      <c r="G7984" s="203">
        <v>2</v>
      </c>
      <c r="H7984" s="203" t="s">
        <v>17560</v>
      </c>
      <c r="I7984" s="205" t="s">
        <v>2731</v>
      </c>
      <c r="J7984" s="208" t="s">
        <v>6096</v>
      </c>
      <c r="K7984" s="203">
        <v>1</v>
      </c>
      <c r="L7984" s="207" t="s">
        <v>827</v>
      </c>
      <c r="M7984" s="208" t="s">
        <v>1541</v>
      </c>
      <c r="N7984" s="209">
        <f t="shared" si="0"/>
        <v>2026</v>
      </c>
      <c r="O7984" s="210">
        <f t="shared" si="1"/>
        <v>3</v>
      </c>
      <c r="P7984" s="211" t="str">
        <f>IFERROR(VLOOKUP(F7984,연간집계!D:E,2,FALSE),"")</f>
        <v>아크릴키링</v>
      </c>
    </row>
    <row r="7985" spans="1:16" ht="15" customHeight="1">
      <c r="A7985" s="201">
        <v>46102.809699074074</v>
      </c>
      <c r="B7985" s="202">
        <v>46102</v>
      </c>
      <c r="C7985" s="203" t="s">
        <v>17563</v>
      </c>
      <c r="D7985" s="203" t="s">
        <v>11</v>
      </c>
      <c r="E7985" s="204" t="s">
        <v>17564</v>
      </c>
      <c r="F7985" s="49" t="s">
        <v>1243</v>
      </c>
      <c r="G7985" s="203">
        <v>1</v>
      </c>
      <c r="H7985" s="203" t="s">
        <v>5129</v>
      </c>
      <c r="I7985" s="205" t="s">
        <v>1556</v>
      </c>
      <c r="J7985" s="208"/>
      <c r="K7985" s="203">
        <v>24</v>
      </c>
      <c r="L7985" s="207" t="s">
        <v>828</v>
      </c>
      <c r="M7985" s="208" t="s">
        <v>1436</v>
      </c>
      <c r="N7985" s="209">
        <f t="shared" si="0"/>
        <v>2026</v>
      </c>
      <c r="O7985" s="210">
        <f t="shared" si="1"/>
        <v>3</v>
      </c>
      <c r="P7985" s="211" t="str">
        <f>IFERROR(VLOOKUP(F7985,연간집계!D:E,2,FALSE),"")</f>
        <v>모바일 포토북 150 (여행)</v>
      </c>
    </row>
    <row r="7986" spans="1:16" ht="15" customHeight="1">
      <c r="A7986" s="201">
        <v>46103.024618055555</v>
      </c>
      <c r="B7986" s="202">
        <v>46103</v>
      </c>
      <c r="C7986" s="203" t="s">
        <v>17565</v>
      </c>
      <c r="D7986" s="203" t="s">
        <v>11</v>
      </c>
      <c r="E7986" s="204" t="s">
        <v>17566</v>
      </c>
      <c r="F7986" s="49" t="s">
        <v>865</v>
      </c>
      <c r="G7986" s="203">
        <v>1</v>
      </c>
      <c r="H7986" s="203" t="s">
        <v>17567</v>
      </c>
      <c r="I7986" s="205" t="s">
        <v>2297</v>
      </c>
      <c r="J7986" s="208"/>
      <c r="K7986" s="203">
        <v>28</v>
      </c>
      <c r="L7986" s="207" t="s">
        <v>827</v>
      </c>
      <c r="M7986" s="208" t="s">
        <v>1851</v>
      </c>
      <c r="N7986" s="209">
        <f t="shared" si="0"/>
        <v>2026</v>
      </c>
      <c r="O7986" s="210">
        <f t="shared" si="1"/>
        <v>3</v>
      </c>
      <c r="P7986" s="211" t="str">
        <f>IFERROR(VLOOKUP(F7986,연간집계!D:E,2,FALSE),"")</f>
        <v>스탠다드 포토북 8*6 (하드/무광)</v>
      </c>
    </row>
    <row r="7987" spans="1:16" ht="15" customHeight="1">
      <c r="A7987" s="201">
        <v>46103.189409722225</v>
      </c>
      <c r="B7987" s="202">
        <v>46103</v>
      </c>
      <c r="C7987" s="203" t="s">
        <v>17568</v>
      </c>
      <c r="D7987" s="203" t="s">
        <v>11</v>
      </c>
      <c r="E7987" s="204" t="s">
        <v>17569</v>
      </c>
      <c r="F7987" s="49" t="s">
        <v>887</v>
      </c>
      <c r="G7987" s="203">
        <v>2</v>
      </c>
      <c r="H7987" s="203" t="s">
        <v>17570</v>
      </c>
      <c r="I7987" s="205" t="s">
        <v>1773</v>
      </c>
      <c r="J7987" s="208"/>
      <c r="K7987" s="203">
        <v>84</v>
      </c>
      <c r="L7987" s="207" t="s">
        <v>827</v>
      </c>
      <c r="M7987" s="208" t="s">
        <v>1436</v>
      </c>
      <c r="N7987" s="209">
        <f t="shared" si="0"/>
        <v>2026</v>
      </c>
      <c r="O7987" s="210">
        <f t="shared" si="1"/>
        <v>3</v>
      </c>
      <c r="P7987" s="211" t="str">
        <f>IFERROR(VLOOKUP(F7987,연간집계!D:E,2,FALSE),"")</f>
        <v>마이트립북 198</v>
      </c>
    </row>
    <row r="7988" spans="1:16" ht="15" customHeight="1">
      <c r="A7988" s="201">
        <v>46103.351215277777</v>
      </c>
      <c r="B7988" s="202">
        <v>46103</v>
      </c>
      <c r="C7988" s="203" t="s">
        <v>17571</v>
      </c>
      <c r="D7988" s="203" t="s">
        <v>11</v>
      </c>
      <c r="E7988" s="204" t="s">
        <v>17572</v>
      </c>
      <c r="F7988" s="49" t="s">
        <v>865</v>
      </c>
      <c r="G7988" s="203">
        <v>1</v>
      </c>
      <c r="H7988" s="203" t="s">
        <v>3929</v>
      </c>
      <c r="I7988" s="205" t="s">
        <v>1566</v>
      </c>
      <c r="J7988" s="208"/>
      <c r="K7988" s="203">
        <v>60</v>
      </c>
      <c r="L7988" s="207" t="s">
        <v>827</v>
      </c>
      <c r="M7988" s="208" t="s">
        <v>1497</v>
      </c>
      <c r="N7988" s="209">
        <f t="shared" si="0"/>
        <v>2026</v>
      </c>
      <c r="O7988" s="210">
        <f t="shared" si="1"/>
        <v>3</v>
      </c>
      <c r="P7988" s="211" t="str">
        <f>IFERROR(VLOOKUP(F7988,연간집계!D:E,2,FALSE),"")</f>
        <v>스탠다드 포토북 8*6 (하드/무광)</v>
      </c>
    </row>
    <row r="7989" spans="1:16" ht="15" customHeight="1">
      <c r="A7989" s="201">
        <v>46103.496192129627</v>
      </c>
      <c r="B7989" s="202">
        <v>46103</v>
      </c>
      <c r="C7989" s="203" t="s">
        <v>17573</v>
      </c>
      <c r="D7989" s="203" t="s">
        <v>11</v>
      </c>
      <c r="E7989" s="204" t="s">
        <v>17574</v>
      </c>
      <c r="F7989" s="49" t="s">
        <v>1410</v>
      </c>
      <c r="G7989" s="203">
        <v>1</v>
      </c>
      <c r="H7989" s="203" t="s">
        <v>17575</v>
      </c>
      <c r="I7989" s="205" t="s">
        <v>2502</v>
      </c>
      <c r="J7989" s="208"/>
      <c r="K7989" s="203">
        <v>78</v>
      </c>
      <c r="L7989" s="207" t="s">
        <v>828</v>
      </c>
      <c r="M7989" s="208" t="s">
        <v>1502</v>
      </c>
      <c r="N7989" s="209">
        <f t="shared" si="0"/>
        <v>2026</v>
      </c>
      <c r="O7989" s="210">
        <f t="shared" si="1"/>
        <v>3</v>
      </c>
      <c r="P7989" s="211" t="str">
        <f>IFERROR(VLOOKUP(F7989,연간집계!D:E,2,FALSE),"")</f>
        <v>모바일_포토엽서</v>
      </c>
    </row>
    <row r="7990" spans="1:16" ht="15" customHeight="1">
      <c r="A7990" s="201">
        <v>46103.534432870372</v>
      </c>
      <c r="B7990" s="202">
        <v>46103</v>
      </c>
      <c r="C7990" s="203" t="s">
        <v>17576</v>
      </c>
      <c r="D7990" s="203" t="s">
        <v>11</v>
      </c>
      <c r="E7990" s="204" t="s">
        <v>17577</v>
      </c>
      <c r="F7990" s="49" t="s">
        <v>1245</v>
      </c>
      <c r="G7990" s="203">
        <v>1</v>
      </c>
      <c r="H7990" s="203" t="s">
        <v>718</v>
      </c>
      <c r="I7990" s="205" t="s">
        <v>1676</v>
      </c>
      <c r="J7990" s="208"/>
      <c r="K7990" s="203">
        <v>24</v>
      </c>
      <c r="L7990" s="207" t="s">
        <v>828</v>
      </c>
      <c r="M7990" s="208" t="s">
        <v>1436</v>
      </c>
      <c r="N7990" s="209">
        <f t="shared" si="0"/>
        <v>2026</v>
      </c>
      <c r="O7990" s="210">
        <f t="shared" si="1"/>
        <v>3</v>
      </c>
      <c r="P7990" s="211" t="str">
        <f>IFERROR(VLOOKUP(F7990,연간집계!D:E,2,FALSE),"")</f>
        <v>모바일 포토북 198 (여행)</v>
      </c>
    </row>
    <row r="7991" spans="1:16" ht="15" customHeight="1">
      <c r="A7991" s="201">
        <v>46103.534444444442</v>
      </c>
      <c r="B7991" s="202">
        <v>46103</v>
      </c>
      <c r="C7991" s="203" t="s">
        <v>17578</v>
      </c>
      <c r="D7991" s="203" t="s">
        <v>11</v>
      </c>
      <c r="E7991" s="204" t="s">
        <v>17577</v>
      </c>
      <c r="F7991" s="49" t="s">
        <v>1245</v>
      </c>
      <c r="G7991" s="203">
        <v>1</v>
      </c>
      <c r="H7991" s="203" t="s">
        <v>718</v>
      </c>
      <c r="I7991" s="205" t="s">
        <v>1510</v>
      </c>
      <c r="J7991" s="208"/>
      <c r="K7991" s="203">
        <v>24</v>
      </c>
      <c r="L7991" s="207" t="s">
        <v>828</v>
      </c>
      <c r="M7991" s="208" t="s">
        <v>1436</v>
      </c>
      <c r="N7991" s="209">
        <f t="shared" si="0"/>
        <v>2026</v>
      </c>
      <c r="O7991" s="210">
        <f t="shared" si="1"/>
        <v>3</v>
      </c>
      <c r="P7991" s="211" t="str">
        <f>IFERROR(VLOOKUP(F7991,연간집계!D:E,2,FALSE),"")</f>
        <v>모바일 포토북 198 (여행)</v>
      </c>
    </row>
    <row r="7992" spans="1:16" ht="15" customHeight="1">
      <c r="A7992" s="201">
        <v>46103.640428240738</v>
      </c>
      <c r="B7992" s="202">
        <v>46103</v>
      </c>
      <c r="C7992" s="203" t="s">
        <v>17579</v>
      </c>
      <c r="D7992" s="203" t="s">
        <v>11</v>
      </c>
      <c r="E7992" s="204" t="s">
        <v>17580</v>
      </c>
      <c r="F7992" s="49" t="s">
        <v>887</v>
      </c>
      <c r="G7992" s="203">
        <v>1</v>
      </c>
      <c r="H7992" s="203" t="s">
        <v>4411</v>
      </c>
      <c r="I7992" s="205" t="s">
        <v>1440</v>
      </c>
      <c r="J7992" s="208"/>
      <c r="K7992" s="203">
        <v>78</v>
      </c>
      <c r="L7992" s="207" t="s">
        <v>827</v>
      </c>
      <c r="M7992" s="208" t="s">
        <v>1436</v>
      </c>
      <c r="N7992" s="209">
        <f t="shared" si="0"/>
        <v>2026</v>
      </c>
      <c r="O7992" s="210">
        <f t="shared" si="1"/>
        <v>3</v>
      </c>
      <c r="P7992" s="211" t="str">
        <f>IFERROR(VLOOKUP(F7992,연간집계!D:E,2,FALSE),"")</f>
        <v>마이트립북 198</v>
      </c>
    </row>
    <row r="7993" spans="1:16" ht="15" customHeight="1">
      <c r="A7993" s="201">
        <v>46103.676111111112</v>
      </c>
      <c r="B7993" s="202">
        <v>46103</v>
      </c>
      <c r="C7993" s="203" t="s">
        <v>17581</v>
      </c>
      <c r="D7993" s="203" t="s">
        <v>11</v>
      </c>
      <c r="E7993" s="204" t="s">
        <v>17582</v>
      </c>
      <c r="F7993" s="49" t="s">
        <v>1056</v>
      </c>
      <c r="G7993" s="203">
        <v>20</v>
      </c>
      <c r="H7993" s="203" t="s">
        <v>4305</v>
      </c>
      <c r="I7993" s="205" t="s">
        <v>1440</v>
      </c>
      <c r="J7993" s="208"/>
      <c r="K7993" s="203">
        <v>106</v>
      </c>
      <c r="L7993" s="207" t="s">
        <v>827</v>
      </c>
      <c r="M7993" s="208" t="s">
        <v>1493</v>
      </c>
      <c r="N7993" s="209">
        <f t="shared" si="0"/>
        <v>2026</v>
      </c>
      <c r="O7993" s="210">
        <f t="shared" si="1"/>
        <v>3</v>
      </c>
      <c r="P7993" s="211" t="str">
        <f>IFERROR(VLOOKUP(F7993,연간집계!D:E,2,FALSE),"")</f>
        <v>프리북 150 (소프트)</v>
      </c>
    </row>
    <row r="7994" spans="1:16" ht="15" customHeight="1">
      <c r="A7994" s="201">
        <v>46103.717326388891</v>
      </c>
      <c r="B7994" s="202">
        <v>46103</v>
      </c>
      <c r="C7994" s="203" t="s">
        <v>17583</v>
      </c>
      <c r="D7994" s="203" t="s">
        <v>11</v>
      </c>
      <c r="E7994" s="204" t="s">
        <v>17584</v>
      </c>
      <c r="F7994" s="49" t="s">
        <v>1027</v>
      </c>
      <c r="G7994" s="203">
        <v>1</v>
      </c>
      <c r="H7994" s="203" t="s">
        <v>17351</v>
      </c>
      <c r="I7994" s="205" t="s">
        <v>1440</v>
      </c>
      <c r="J7994" s="208" t="s">
        <v>3238</v>
      </c>
      <c r="K7994" s="203">
        <v>80</v>
      </c>
      <c r="L7994" s="207" t="s">
        <v>827</v>
      </c>
      <c r="M7994" s="208" t="s">
        <v>1493</v>
      </c>
      <c r="N7994" s="209">
        <f t="shared" si="0"/>
        <v>2026</v>
      </c>
      <c r="O7994" s="210">
        <f t="shared" si="1"/>
        <v>3</v>
      </c>
      <c r="P7994" s="211" t="str">
        <f>IFERROR(VLOOKUP(F7994,연간집계!D:E,2,FALSE),"")</f>
        <v>트래블북 198 (쿠션하드/78p)</v>
      </c>
    </row>
    <row r="7995" spans="1:16" ht="15" customHeight="1">
      <c r="A7995" s="201">
        <v>46103.885057870371</v>
      </c>
      <c r="B7995" s="202">
        <v>46103</v>
      </c>
      <c r="C7995" s="203" t="s">
        <v>17585</v>
      </c>
      <c r="D7995" s="203" t="s">
        <v>11</v>
      </c>
      <c r="E7995" s="204" t="s">
        <v>17586</v>
      </c>
      <c r="F7995" s="49" t="s">
        <v>856</v>
      </c>
      <c r="G7995" s="203">
        <v>1</v>
      </c>
      <c r="H7995" s="203" t="s">
        <v>17587</v>
      </c>
      <c r="I7995" s="205" t="s">
        <v>1556</v>
      </c>
      <c r="J7995" s="208"/>
      <c r="K7995" s="203">
        <v>42</v>
      </c>
      <c r="L7995" s="207" t="s">
        <v>827</v>
      </c>
      <c r="M7995" s="208" t="s">
        <v>1493</v>
      </c>
      <c r="N7995" s="209">
        <f t="shared" si="0"/>
        <v>2026</v>
      </c>
      <c r="O7995" s="210">
        <f t="shared" si="1"/>
        <v>3</v>
      </c>
      <c r="P7995" s="211" t="str">
        <f>IFERROR(VLOOKUP(F7995,연간집계!D:E,2,FALSE),"")</f>
        <v>스탠다드 포토북 8*8 (하드/무광)</v>
      </c>
    </row>
    <row r="7996" spans="1:16" ht="15" customHeight="1">
      <c r="A7996" s="201">
        <v>46103.890949074077</v>
      </c>
      <c r="B7996" s="202">
        <v>46103</v>
      </c>
      <c r="C7996" s="203" t="s">
        <v>17588</v>
      </c>
      <c r="D7996" s="203" t="s">
        <v>11</v>
      </c>
      <c r="E7996" s="204" t="s">
        <v>17589</v>
      </c>
      <c r="F7996" s="49" t="s">
        <v>1347</v>
      </c>
      <c r="G7996" s="203">
        <v>1</v>
      </c>
      <c r="H7996" s="203" t="s">
        <v>1800</v>
      </c>
      <c r="I7996" s="205" t="s">
        <v>1440</v>
      </c>
      <c r="J7996" s="208" t="s">
        <v>7288</v>
      </c>
      <c r="K7996" s="203">
        <v>1</v>
      </c>
      <c r="L7996" s="207" t="s">
        <v>827</v>
      </c>
      <c r="M7996" s="208" t="s">
        <v>1449</v>
      </c>
      <c r="N7996" s="209">
        <f t="shared" si="0"/>
        <v>2026</v>
      </c>
      <c r="O7996" s="210">
        <f t="shared" si="1"/>
        <v>3</v>
      </c>
      <c r="P7996" s="211" t="str">
        <f>IFERROR(VLOOKUP(F7996,연간집계!D:E,2,FALSE),"")</f>
        <v>아크릴키링</v>
      </c>
    </row>
    <row r="7997" spans="1:16" ht="15" customHeight="1">
      <c r="A7997" s="201">
        <v>46103.890960648147</v>
      </c>
      <c r="B7997" s="202">
        <v>46103</v>
      </c>
      <c r="C7997" s="203" t="s">
        <v>17590</v>
      </c>
      <c r="D7997" s="203" t="s">
        <v>11</v>
      </c>
      <c r="E7997" s="204" t="s">
        <v>17589</v>
      </c>
      <c r="F7997" s="49" t="s">
        <v>1347</v>
      </c>
      <c r="G7997" s="203">
        <v>1</v>
      </c>
      <c r="H7997" s="203" t="s">
        <v>1800</v>
      </c>
      <c r="I7997" s="205" t="s">
        <v>1440</v>
      </c>
      <c r="J7997" s="208" t="s">
        <v>1487</v>
      </c>
      <c r="K7997" s="203">
        <v>1</v>
      </c>
      <c r="L7997" s="207" t="s">
        <v>827</v>
      </c>
      <c r="M7997" s="208" t="s">
        <v>1449</v>
      </c>
      <c r="N7997" s="209">
        <f t="shared" si="0"/>
        <v>2026</v>
      </c>
      <c r="O7997" s="210">
        <f t="shared" si="1"/>
        <v>3</v>
      </c>
      <c r="P7997" s="211" t="str">
        <f>IFERROR(VLOOKUP(F7997,연간집계!D:E,2,FALSE),"")</f>
        <v>아크릴키링</v>
      </c>
    </row>
    <row r="7998" spans="1:16" ht="15" customHeight="1">
      <c r="A7998" s="201">
        <v>46103.890972222223</v>
      </c>
      <c r="B7998" s="202">
        <v>46103</v>
      </c>
      <c r="C7998" s="203" t="s">
        <v>17591</v>
      </c>
      <c r="D7998" s="203" t="s">
        <v>11</v>
      </c>
      <c r="E7998" s="204" t="s">
        <v>17589</v>
      </c>
      <c r="F7998" s="49" t="s">
        <v>1347</v>
      </c>
      <c r="G7998" s="203">
        <v>1</v>
      </c>
      <c r="H7998" s="203" t="s">
        <v>1800</v>
      </c>
      <c r="I7998" s="205" t="s">
        <v>1440</v>
      </c>
      <c r="J7998" s="208" t="s">
        <v>1487</v>
      </c>
      <c r="K7998" s="203">
        <v>1</v>
      </c>
      <c r="L7998" s="207" t="s">
        <v>827</v>
      </c>
      <c r="M7998" s="208" t="s">
        <v>1449</v>
      </c>
      <c r="N7998" s="209">
        <f t="shared" si="0"/>
        <v>2026</v>
      </c>
      <c r="O7998" s="210">
        <f t="shared" si="1"/>
        <v>3</v>
      </c>
      <c r="P7998" s="211" t="str">
        <f>IFERROR(VLOOKUP(F7998,연간집계!D:E,2,FALSE),"")</f>
        <v>아크릴키링</v>
      </c>
    </row>
    <row r="7999" spans="1:16" ht="15" customHeight="1">
      <c r="A7999" s="201">
        <v>46103.890983796293</v>
      </c>
      <c r="B7999" s="202">
        <v>46103</v>
      </c>
      <c r="C7999" s="203" t="s">
        <v>17592</v>
      </c>
      <c r="D7999" s="203" t="s">
        <v>11</v>
      </c>
      <c r="E7999" s="204" t="s">
        <v>17589</v>
      </c>
      <c r="F7999" s="49" t="s">
        <v>1347</v>
      </c>
      <c r="G7999" s="203">
        <v>1</v>
      </c>
      <c r="H7999" s="203" t="s">
        <v>1800</v>
      </c>
      <c r="I7999" s="205" t="s">
        <v>1440</v>
      </c>
      <c r="J7999" s="208" t="s">
        <v>1487</v>
      </c>
      <c r="K7999" s="203">
        <v>1</v>
      </c>
      <c r="L7999" s="207" t="s">
        <v>827</v>
      </c>
      <c r="M7999" s="208" t="s">
        <v>1449</v>
      </c>
      <c r="N7999" s="209">
        <f t="shared" si="0"/>
        <v>2026</v>
      </c>
      <c r="O7999" s="210">
        <f t="shared" si="1"/>
        <v>3</v>
      </c>
      <c r="P7999" s="211" t="str">
        <f>IFERROR(VLOOKUP(F7999,연간집계!D:E,2,FALSE),"")</f>
        <v>아크릴키링</v>
      </c>
    </row>
    <row r="8000" spans="1:16" ht="15" customHeight="1">
      <c r="A8000" s="201">
        <v>46103.923391203702</v>
      </c>
      <c r="B8000" s="202">
        <v>46103</v>
      </c>
      <c r="C8000" s="203" t="s">
        <v>17593</v>
      </c>
      <c r="D8000" s="203" t="s">
        <v>11</v>
      </c>
      <c r="E8000" s="204" t="s">
        <v>17594</v>
      </c>
      <c r="F8000" s="49" t="s">
        <v>1243</v>
      </c>
      <c r="G8000" s="203">
        <v>1</v>
      </c>
      <c r="H8000" s="203" t="s">
        <v>17595</v>
      </c>
      <c r="I8000" s="205" t="s">
        <v>1455</v>
      </c>
      <c r="J8000" s="208"/>
      <c r="K8000" s="203">
        <v>24</v>
      </c>
      <c r="L8000" s="207" t="s">
        <v>828</v>
      </c>
      <c r="M8000" s="208" t="s">
        <v>1436</v>
      </c>
      <c r="N8000" s="209">
        <f t="shared" si="0"/>
        <v>2026</v>
      </c>
      <c r="O8000" s="210">
        <f t="shared" si="1"/>
        <v>3</v>
      </c>
      <c r="P8000" s="211" t="str">
        <f>IFERROR(VLOOKUP(F8000,연간집계!D:E,2,FALSE),"")</f>
        <v>모바일 포토북 150 (여행)</v>
      </c>
    </row>
    <row r="8001" spans="1:16" ht="15" customHeight="1">
      <c r="A8001" s="201">
        <v>46104.388090277775</v>
      </c>
      <c r="B8001" s="202">
        <v>46104</v>
      </c>
      <c r="C8001" s="203" t="s">
        <v>17596</v>
      </c>
      <c r="D8001" s="203" t="s">
        <v>11</v>
      </c>
      <c r="E8001" s="204" t="s">
        <v>17597</v>
      </c>
      <c r="F8001" s="49" t="s">
        <v>1378</v>
      </c>
      <c r="G8001" s="203">
        <v>1</v>
      </c>
      <c r="H8001" s="203" t="s">
        <v>17598</v>
      </c>
      <c r="I8001" s="205" t="s">
        <v>2005</v>
      </c>
      <c r="J8001" s="208"/>
      <c r="K8001" s="203">
        <v>1</v>
      </c>
      <c r="L8001" s="207" t="s">
        <v>827</v>
      </c>
      <c r="M8001" s="208" t="s">
        <v>1658</v>
      </c>
      <c r="N8001" s="209">
        <f t="shared" si="0"/>
        <v>2026</v>
      </c>
      <c r="O8001" s="210">
        <f t="shared" si="1"/>
        <v>3</v>
      </c>
      <c r="P8001" s="211" t="str">
        <f>IFERROR(VLOOKUP(F8001,연간집계!D:E,2,FALSE),"")</f>
        <v>증명사진 (무광)</v>
      </c>
    </row>
    <row r="8002" spans="1:16" ht="15" customHeight="1">
      <c r="A8002" s="201">
        <v>46104.388101851851</v>
      </c>
      <c r="B8002" s="202">
        <v>46104</v>
      </c>
      <c r="C8002" s="203" t="s">
        <v>17599</v>
      </c>
      <c r="D8002" s="203" t="s">
        <v>11</v>
      </c>
      <c r="E8002" s="204" t="s">
        <v>17597</v>
      </c>
      <c r="F8002" s="49" t="s">
        <v>1378</v>
      </c>
      <c r="G8002" s="203">
        <v>1</v>
      </c>
      <c r="H8002" s="203" t="s">
        <v>17598</v>
      </c>
      <c r="I8002" s="205" t="s">
        <v>2005</v>
      </c>
      <c r="J8002" s="208"/>
      <c r="K8002" s="203">
        <v>1</v>
      </c>
      <c r="L8002" s="207" t="s">
        <v>827</v>
      </c>
      <c r="M8002" s="208" t="s">
        <v>1658</v>
      </c>
      <c r="N8002" s="209">
        <f t="shared" si="0"/>
        <v>2026</v>
      </c>
      <c r="O8002" s="210">
        <f t="shared" si="1"/>
        <v>3</v>
      </c>
      <c r="P8002" s="211" t="str">
        <f>IFERROR(VLOOKUP(F8002,연간집계!D:E,2,FALSE),"")</f>
        <v>증명사진 (무광)</v>
      </c>
    </row>
    <row r="8003" spans="1:16" ht="15" customHeight="1">
      <c r="A8003" s="201">
        <v>46104.388113425928</v>
      </c>
      <c r="B8003" s="202">
        <v>46104</v>
      </c>
      <c r="C8003" s="203" t="s">
        <v>17600</v>
      </c>
      <c r="D8003" s="203" t="s">
        <v>11</v>
      </c>
      <c r="E8003" s="204" t="s">
        <v>17597</v>
      </c>
      <c r="F8003" s="49" t="s">
        <v>1378</v>
      </c>
      <c r="G8003" s="203">
        <v>3</v>
      </c>
      <c r="H8003" s="203" t="s">
        <v>17598</v>
      </c>
      <c r="I8003" s="205" t="s">
        <v>1657</v>
      </c>
      <c r="J8003" s="208"/>
      <c r="K8003" s="203">
        <v>1</v>
      </c>
      <c r="L8003" s="207" t="s">
        <v>827</v>
      </c>
      <c r="M8003" s="208" t="s">
        <v>1658</v>
      </c>
      <c r="N8003" s="209">
        <f t="shared" si="0"/>
        <v>2026</v>
      </c>
      <c r="O8003" s="210">
        <f t="shared" si="1"/>
        <v>3</v>
      </c>
      <c r="P8003" s="211" t="str">
        <f>IFERROR(VLOOKUP(F8003,연간집계!D:E,2,FALSE),"")</f>
        <v>증명사진 (무광)</v>
      </c>
    </row>
    <row r="8004" spans="1:16" ht="15" customHeight="1">
      <c r="A8004" s="201">
        <v>46104.448680555557</v>
      </c>
      <c r="B8004" s="202">
        <v>46104</v>
      </c>
      <c r="C8004" s="203" t="s">
        <v>17601</v>
      </c>
      <c r="D8004" s="203" t="s">
        <v>11</v>
      </c>
      <c r="E8004" s="204" t="s">
        <v>17602</v>
      </c>
      <c r="F8004" s="49" t="s">
        <v>885</v>
      </c>
      <c r="G8004" s="203">
        <v>1</v>
      </c>
      <c r="H8004" s="203" t="s">
        <v>5353</v>
      </c>
      <c r="I8004" s="205" t="s">
        <v>1440</v>
      </c>
      <c r="J8004" s="208"/>
      <c r="K8004" s="203">
        <v>84</v>
      </c>
      <c r="L8004" s="207" t="s">
        <v>827</v>
      </c>
      <c r="M8004" s="208" t="s">
        <v>1436</v>
      </c>
      <c r="N8004" s="209">
        <f t="shared" si="0"/>
        <v>2026</v>
      </c>
      <c r="O8004" s="210">
        <f t="shared" si="1"/>
        <v>3</v>
      </c>
      <c r="P8004" s="211" t="str">
        <f>IFERROR(VLOOKUP(F8004,연간집계!D:E,2,FALSE),"")</f>
        <v>마이트립북 150</v>
      </c>
    </row>
    <row r="8005" spans="1:16" ht="15" customHeight="1">
      <c r="A8005" s="201">
        <v>46104.531377314815</v>
      </c>
      <c r="B8005" s="202">
        <v>46104</v>
      </c>
      <c r="C8005" s="203" t="s">
        <v>17603</v>
      </c>
      <c r="D8005" s="203" t="s">
        <v>11</v>
      </c>
      <c r="E8005" s="204" t="s">
        <v>17604</v>
      </c>
      <c r="F8005" s="49" t="s">
        <v>885</v>
      </c>
      <c r="G8005" s="203">
        <v>1</v>
      </c>
      <c r="H8005" s="203" t="s">
        <v>17605</v>
      </c>
      <c r="I8005" s="205" t="s">
        <v>1440</v>
      </c>
      <c r="J8005" s="208"/>
      <c r="K8005" s="203">
        <v>52</v>
      </c>
      <c r="L8005" s="207" t="s">
        <v>827</v>
      </c>
      <c r="M8005" s="208" t="s">
        <v>1436</v>
      </c>
      <c r="N8005" s="209">
        <f t="shared" si="0"/>
        <v>2026</v>
      </c>
      <c r="O8005" s="210">
        <f t="shared" si="1"/>
        <v>3</v>
      </c>
      <c r="P8005" s="211" t="str">
        <f>IFERROR(VLOOKUP(F8005,연간집계!D:E,2,FALSE),"")</f>
        <v>마이트립북 150</v>
      </c>
    </row>
    <row r="8006" spans="1:16" ht="15" customHeight="1">
      <c r="A8006" s="201">
        <v>46104.649976851855</v>
      </c>
      <c r="B8006" s="202">
        <v>46104</v>
      </c>
      <c r="C8006" s="203" t="s">
        <v>17606</v>
      </c>
      <c r="D8006" s="203" t="s">
        <v>11</v>
      </c>
      <c r="E8006" s="204" t="s">
        <v>17607</v>
      </c>
      <c r="F8006" s="49" t="s">
        <v>847</v>
      </c>
      <c r="G8006" s="203">
        <v>1</v>
      </c>
      <c r="H8006" s="203" t="s">
        <v>17608</v>
      </c>
      <c r="I8006" s="205" t="s">
        <v>1440</v>
      </c>
      <c r="J8006" s="208"/>
      <c r="K8006" s="203">
        <v>44</v>
      </c>
      <c r="L8006" s="207" t="s">
        <v>827</v>
      </c>
      <c r="M8006" s="208" t="s">
        <v>1645</v>
      </c>
      <c r="N8006" s="209">
        <f t="shared" si="0"/>
        <v>2026</v>
      </c>
      <c r="O8006" s="210">
        <f t="shared" si="1"/>
        <v>3</v>
      </c>
      <c r="P8006" s="211" t="str">
        <f>IFERROR(VLOOKUP(F8006,연간집계!D:E,2,FALSE),"")</f>
        <v>스탠다드 포토북 8*11 (하드/무광)</v>
      </c>
    </row>
    <row r="8007" spans="1:16" ht="15" customHeight="1">
      <c r="A8007" s="201">
        <v>46104.691377314812</v>
      </c>
      <c r="B8007" s="202">
        <v>46104</v>
      </c>
      <c r="C8007" s="203" t="s">
        <v>17609</v>
      </c>
      <c r="D8007" s="203" t="s">
        <v>11</v>
      </c>
      <c r="E8007" s="204" t="s">
        <v>17610</v>
      </c>
      <c r="F8007" s="49" t="s">
        <v>840</v>
      </c>
      <c r="G8007" s="203">
        <v>1</v>
      </c>
      <c r="H8007" s="203" t="s">
        <v>17611</v>
      </c>
      <c r="I8007" s="205" t="s">
        <v>1808</v>
      </c>
      <c r="J8007" s="208"/>
      <c r="K8007" s="203">
        <v>76</v>
      </c>
      <c r="L8007" s="207" t="s">
        <v>827</v>
      </c>
      <c r="M8007" s="208" t="s">
        <v>1851</v>
      </c>
      <c r="N8007" s="209">
        <f t="shared" si="0"/>
        <v>2026</v>
      </c>
      <c r="O8007" s="210">
        <f t="shared" si="1"/>
        <v>3</v>
      </c>
      <c r="P8007" s="211" t="str">
        <f>IFERROR(VLOOKUP(F8007,연간집계!D:E,2,FALSE),"")</f>
        <v>스탠다드 포토북 6*8 (하드/유광)</v>
      </c>
    </row>
    <row r="8008" spans="1:16" ht="15" customHeight="1">
      <c r="A8008" s="201">
        <v>46104.700243055559</v>
      </c>
      <c r="B8008" s="202">
        <v>46104</v>
      </c>
      <c r="C8008" s="203" t="s">
        <v>17612</v>
      </c>
      <c r="D8008" s="203" t="s">
        <v>11</v>
      </c>
      <c r="E8008" s="204" t="s">
        <v>17613</v>
      </c>
      <c r="F8008" s="49" t="s">
        <v>874</v>
      </c>
      <c r="G8008" s="203">
        <v>5</v>
      </c>
      <c r="H8008" s="203" t="s">
        <v>10501</v>
      </c>
      <c r="I8008" s="205" t="s">
        <v>1453</v>
      </c>
      <c r="J8008" s="208"/>
      <c r="K8008" s="203">
        <v>32</v>
      </c>
      <c r="L8008" s="207" t="s">
        <v>827</v>
      </c>
      <c r="M8008" s="208" t="s">
        <v>1493</v>
      </c>
      <c r="N8008" s="209">
        <f t="shared" si="0"/>
        <v>2026</v>
      </c>
      <c r="O8008" s="210">
        <f t="shared" si="1"/>
        <v>3</v>
      </c>
      <c r="P8008" s="211" t="str">
        <f>IFERROR(VLOOKUP(F8008,연간집계!D:E,2,FALSE),"")</f>
        <v>스탠다드 포토북 11*8 (하드/무광)</v>
      </c>
    </row>
    <row r="8009" spans="1:16" ht="15" customHeight="1">
      <c r="A8009" s="201">
        <v>46104.703229166669</v>
      </c>
      <c r="B8009" s="202">
        <v>46104</v>
      </c>
      <c r="C8009" s="203" t="s">
        <v>17614</v>
      </c>
      <c r="D8009" s="203" t="s">
        <v>11</v>
      </c>
      <c r="E8009" s="204" t="s">
        <v>17615</v>
      </c>
      <c r="F8009" s="49" t="s">
        <v>1304</v>
      </c>
      <c r="G8009" s="203">
        <v>1</v>
      </c>
      <c r="H8009" s="203" t="s">
        <v>17616</v>
      </c>
      <c r="I8009" s="205" t="s">
        <v>17617</v>
      </c>
      <c r="J8009" s="208" t="s">
        <v>1850</v>
      </c>
      <c r="K8009" s="203">
        <v>1</v>
      </c>
      <c r="L8009" s="207" t="s">
        <v>827</v>
      </c>
      <c r="M8009" s="208" t="s">
        <v>1497</v>
      </c>
      <c r="N8009" s="209">
        <f t="shared" si="0"/>
        <v>2026</v>
      </c>
      <c r="O8009" s="210">
        <f t="shared" si="1"/>
        <v>3</v>
      </c>
      <c r="P8009" s="211" t="str">
        <f>IFERROR(VLOOKUP(F8009,연간집계!D:E,2,FALSE),"")</f>
        <v>PCMS_우드스탠드아크릴액자</v>
      </c>
    </row>
    <row r="8010" spans="1:16" ht="15" customHeight="1">
      <c r="A8010" s="201">
        <v>46104.74454861111</v>
      </c>
      <c r="B8010" s="202">
        <v>46104</v>
      </c>
      <c r="C8010" s="203" t="s">
        <v>17618</v>
      </c>
      <c r="D8010" s="203" t="s">
        <v>11</v>
      </c>
      <c r="E8010" s="204" t="s">
        <v>17619</v>
      </c>
      <c r="F8010" s="49" t="s">
        <v>838</v>
      </c>
      <c r="G8010" s="203">
        <v>1</v>
      </c>
      <c r="H8010" s="203" t="s">
        <v>17620</v>
      </c>
      <c r="I8010" s="205" t="s">
        <v>1453</v>
      </c>
      <c r="J8010" s="208"/>
      <c r="K8010" s="203">
        <v>40</v>
      </c>
      <c r="L8010" s="207" t="s">
        <v>827</v>
      </c>
      <c r="M8010" s="208" t="s">
        <v>1645</v>
      </c>
      <c r="N8010" s="209">
        <f t="shared" si="0"/>
        <v>2026</v>
      </c>
      <c r="O8010" s="210">
        <f t="shared" si="1"/>
        <v>3</v>
      </c>
      <c r="P8010" s="211" t="str">
        <f>IFERROR(VLOOKUP(F8010,연간집계!D:E,2,FALSE),"")</f>
        <v>스탠다드 포토북 6*8 (하드/무광)</v>
      </c>
    </row>
    <row r="8011" spans="1:16" ht="15" customHeight="1">
      <c r="A8011" s="201">
        <v>46104.747615740744</v>
      </c>
      <c r="B8011" s="202">
        <v>46104</v>
      </c>
      <c r="C8011" s="203" t="s">
        <v>17621</v>
      </c>
      <c r="D8011" s="203" t="s">
        <v>11</v>
      </c>
      <c r="E8011" s="204" t="s">
        <v>17622</v>
      </c>
      <c r="F8011" s="49" t="s">
        <v>849</v>
      </c>
      <c r="G8011" s="203">
        <v>4</v>
      </c>
      <c r="H8011" s="203" t="s">
        <v>17595</v>
      </c>
      <c r="I8011" s="205" t="s">
        <v>1453</v>
      </c>
      <c r="J8011" s="208"/>
      <c r="K8011" s="203">
        <v>34</v>
      </c>
      <c r="L8011" s="207" t="s">
        <v>827</v>
      </c>
      <c r="M8011" s="208" t="s">
        <v>1436</v>
      </c>
      <c r="N8011" s="209">
        <f t="shared" si="0"/>
        <v>2026</v>
      </c>
      <c r="O8011" s="210">
        <f t="shared" si="1"/>
        <v>3</v>
      </c>
      <c r="P8011" s="211" t="str">
        <f>IFERROR(VLOOKUP(F8011,연간집계!D:E,2,FALSE),"")</f>
        <v>스탠다드 포토북 8*11 (하드/유광)</v>
      </c>
    </row>
    <row r="8012" spans="1:16" ht="15" customHeight="1">
      <c r="A8012" s="201">
        <v>46104.812604166669</v>
      </c>
      <c r="B8012" s="202">
        <v>46104</v>
      </c>
      <c r="C8012" s="203" t="s">
        <v>17623</v>
      </c>
      <c r="D8012" s="203" t="s">
        <v>11</v>
      </c>
      <c r="E8012" s="204" t="s">
        <v>17624</v>
      </c>
      <c r="F8012" s="49" t="s">
        <v>887</v>
      </c>
      <c r="G8012" s="203">
        <v>5</v>
      </c>
      <c r="H8012" s="203" t="s">
        <v>17625</v>
      </c>
      <c r="I8012" s="205" t="s">
        <v>5354</v>
      </c>
      <c r="J8012" s="208"/>
      <c r="K8012" s="203">
        <v>52</v>
      </c>
      <c r="L8012" s="207" t="s">
        <v>827</v>
      </c>
      <c r="M8012" s="208" t="s">
        <v>1436</v>
      </c>
      <c r="N8012" s="209">
        <f t="shared" si="0"/>
        <v>2026</v>
      </c>
      <c r="O8012" s="210">
        <f t="shared" si="1"/>
        <v>3</v>
      </c>
      <c r="P8012" s="211" t="str">
        <f>IFERROR(VLOOKUP(F8012,연간집계!D:E,2,FALSE),"")</f>
        <v>마이트립북 198</v>
      </c>
    </row>
    <row r="8013" spans="1:16" ht="15" customHeight="1">
      <c r="A8013" s="201">
        <v>46104.889282407406</v>
      </c>
      <c r="B8013" s="202">
        <v>46104</v>
      </c>
      <c r="C8013" s="203" t="s">
        <v>17626</v>
      </c>
      <c r="D8013" s="203" t="s">
        <v>11</v>
      </c>
      <c r="E8013" s="204" t="s">
        <v>17627</v>
      </c>
      <c r="F8013" s="49" t="s">
        <v>840</v>
      </c>
      <c r="G8013" s="203">
        <v>2</v>
      </c>
      <c r="H8013" s="203" t="s">
        <v>10049</v>
      </c>
      <c r="I8013" s="205" t="s">
        <v>1455</v>
      </c>
      <c r="J8013" s="208"/>
      <c r="K8013" s="203">
        <v>34</v>
      </c>
      <c r="L8013" s="207" t="s">
        <v>827</v>
      </c>
      <c r="M8013" s="208" t="s">
        <v>1436</v>
      </c>
      <c r="N8013" s="209">
        <f t="shared" si="0"/>
        <v>2026</v>
      </c>
      <c r="O8013" s="210">
        <f t="shared" si="1"/>
        <v>3</v>
      </c>
      <c r="P8013" s="211" t="str">
        <f>IFERROR(VLOOKUP(F8013,연간집계!D:E,2,FALSE),"")</f>
        <v>스탠다드 포토북 6*8 (하드/유광)</v>
      </c>
    </row>
    <row r="8014" spans="1:16" ht="15" customHeight="1">
      <c r="A8014" s="201">
        <v>46104.989502314813</v>
      </c>
      <c r="B8014" s="202">
        <v>46104</v>
      </c>
      <c r="C8014" s="203" t="s">
        <v>17628</v>
      </c>
      <c r="D8014" s="203" t="s">
        <v>11</v>
      </c>
      <c r="E8014" s="204" t="s">
        <v>17629</v>
      </c>
      <c r="F8014" s="49" t="s">
        <v>847</v>
      </c>
      <c r="G8014" s="203">
        <v>1</v>
      </c>
      <c r="H8014" s="203" t="s">
        <v>17630</v>
      </c>
      <c r="I8014" s="205" t="s">
        <v>1440</v>
      </c>
      <c r="J8014" s="208"/>
      <c r="K8014" s="203">
        <v>52</v>
      </c>
      <c r="L8014" s="207" t="s">
        <v>827</v>
      </c>
      <c r="M8014" s="208" t="s">
        <v>1449</v>
      </c>
      <c r="N8014" s="209">
        <f t="shared" si="0"/>
        <v>2026</v>
      </c>
      <c r="O8014" s="210">
        <f t="shared" si="1"/>
        <v>3</v>
      </c>
      <c r="P8014" s="211" t="str">
        <f>IFERROR(VLOOKUP(F8014,연간집계!D:E,2,FALSE),"")</f>
        <v>스탠다드 포토북 8*11 (하드/무광)</v>
      </c>
    </row>
    <row r="8015" spans="1:16" ht="15" customHeight="1">
      <c r="A8015" s="201">
        <v>46105.054490740738</v>
      </c>
      <c r="B8015" s="202">
        <v>46105</v>
      </c>
      <c r="C8015" s="203" t="s">
        <v>17631</v>
      </c>
      <c r="D8015" s="203" t="s">
        <v>11</v>
      </c>
      <c r="E8015" s="204" t="s">
        <v>17632</v>
      </c>
      <c r="F8015" s="49" t="s">
        <v>1247</v>
      </c>
      <c r="G8015" s="203">
        <v>1</v>
      </c>
      <c r="H8015" s="203" t="s">
        <v>17633</v>
      </c>
      <c r="I8015" s="205" t="s">
        <v>1510</v>
      </c>
      <c r="J8015" s="208"/>
      <c r="K8015" s="203">
        <v>24</v>
      </c>
      <c r="L8015" s="207" t="s">
        <v>828</v>
      </c>
      <c r="M8015" s="208" t="s">
        <v>1436</v>
      </c>
      <c r="N8015" s="209">
        <f t="shared" si="0"/>
        <v>2026</v>
      </c>
      <c r="O8015" s="210">
        <f t="shared" si="1"/>
        <v>3</v>
      </c>
      <c r="P8015" s="211" t="str">
        <f>IFERROR(VLOOKUP(F8015,연간집계!D:E,2,FALSE),"")</f>
        <v>모바일 포토북 197 (여행)</v>
      </c>
    </row>
    <row r="8016" spans="1:16" ht="15" customHeight="1">
      <c r="A8016" s="201">
        <v>46105.054502314815</v>
      </c>
      <c r="B8016" s="202">
        <v>46105</v>
      </c>
      <c r="C8016" s="203" t="s">
        <v>17634</v>
      </c>
      <c r="D8016" s="203" t="s">
        <v>11</v>
      </c>
      <c r="E8016" s="204" t="s">
        <v>17632</v>
      </c>
      <c r="F8016" s="49" t="s">
        <v>1247</v>
      </c>
      <c r="G8016" s="203">
        <v>1</v>
      </c>
      <c r="H8016" s="203" t="s">
        <v>17633</v>
      </c>
      <c r="I8016" s="205" t="s">
        <v>1510</v>
      </c>
      <c r="J8016" s="208"/>
      <c r="K8016" s="203">
        <v>24</v>
      </c>
      <c r="L8016" s="207" t="s">
        <v>828</v>
      </c>
      <c r="M8016" s="208" t="s">
        <v>1436</v>
      </c>
      <c r="N8016" s="209">
        <f t="shared" si="0"/>
        <v>2026</v>
      </c>
      <c r="O8016" s="210">
        <f t="shared" si="1"/>
        <v>3</v>
      </c>
      <c r="P8016" s="211" t="str">
        <f>IFERROR(VLOOKUP(F8016,연간집계!D:E,2,FALSE),"")</f>
        <v>모바일 포토북 197 (여행)</v>
      </c>
    </row>
    <row r="8017" spans="1:16" ht="15" customHeight="1">
      <c r="A8017" s="201">
        <v>46105.251932870371</v>
      </c>
      <c r="B8017" s="202">
        <v>46105</v>
      </c>
      <c r="C8017" s="203" t="s">
        <v>17635</v>
      </c>
      <c r="D8017" s="203" t="s">
        <v>11</v>
      </c>
      <c r="E8017" s="204" t="s">
        <v>17636</v>
      </c>
      <c r="F8017" s="49" t="s">
        <v>1349</v>
      </c>
      <c r="G8017" s="203">
        <v>1</v>
      </c>
      <c r="H8017" s="203" t="s">
        <v>17637</v>
      </c>
      <c r="I8017" s="205" t="s">
        <v>1440</v>
      </c>
      <c r="J8017" s="208" t="s">
        <v>17638</v>
      </c>
      <c r="K8017" s="203">
        <v>1</v>
      </c>
      <c r="L8017" s="207" t="s">
        <v>827</v>
      </c>
      <c r="M8017" s="208" t="s">
        <v>1629</v>
      </c>
      <c r="N8017" s="209">
        <f t="shared" si="0"/>
        <v>2026</v>
      </c>
      <c r="O8017" s="210">
        <f t="shared" si="1"/>
        <v>3</v>
      </c>
      <c r="P8017" s="211" t="str">
        <f>IFERROR(VLOOKUP(F8017,연간집계!D:E,2,FALSE),"")</f>
        <v>스마트톡</v>
      </c>
    </row>
    <row r="8018" spans="1:16" ht="15" customHeight="1">
      <c r="A8018" s="201">
        <v>46105.446400462963</v>
      </c>
      <c r="B8018" s="202">
        <v>46105</v>
      </c>
      <c r="C8018" s="203" t="s">
        <v>17639</v>
      </c>
      <c r="D8018" s="203" t="s">
        <v>11</v>
      </c>
      <c r="E8018" s="204" t="s">
        <v>17640</v>
      </c>
      <c r="F8018" s="49" t="s">
        <v>836</v>
      </c>
      <c r="G8018" s="203">
        <v>3</v>
      </c>
      <c r="H8018" s="203" t="s">
        <v>4003</v>
      </c>
      <c r="I8018" s="205" t="s">
        <v>2144</v>
      </c>
      <c r="J8018" s="208"/>
      <c r="K8018" s="203">
        <v>24</v>
      </c>
      <c r="L8018" s="207" t="s">
        <v>827</v>
      </c>
      <c r="M8018" s="208" t="s">
        <v>1436</v>
      </c>
      <c r="N8018" s="209">
        <f t="shared" si="0"/>
        <v>2026</v>
      </c>
      <c r="O8018" s="210">
        <f t="shared" si="1"/>
        <v>3</v>
      </c>
      <c r="P8018" s="211" t="str">
        <f>IFERROR(VLOOKUP(F8018,연간집계!D:E,2,FALSE),"")</f>
        <v>스탠다드 포토북 6*8 (소프트/유광)</v>
      </c>
    </row>
    <row r="8019" spans="1:16" ht="15" customHeight="1">
      <c r="A8019" s="201">
        <v>46105.458310185182</v>
      </c>
      <c r="B8019" s="202">
        <v>46105</v>
      </c>
      <c r="C8019" s="203" t="s">
        <v>17641</v>
      </c>
      <c r="D8019" s="203" t="s">
        <v>11</v>
      </c>
      <c r="E8019" s="204" t="s">
        <v>17642</v>
      </c>
      <c r="F8019" s="49" t="s">
        <v>1247</v>
      </c>
      <c r="G8019" s="203">
        <v>1</v>
      </c>
      <c r="H8019" s="203" t="s">
        <v>3086</v>
      </c>
      <c r="I8019" s="205" t="s">
        <v>1453</v>
      </c>
      <c r="J8019" s="208"/>
      <c r="K8019" s="203">
        <v>24</v>
      </c>
      <c r="L8019" s="207" t="s">
        <v>828</v>
      </c>
      <c r="M8019" s="208" t="s">
        <v>1493</v>
      </c>
      <c r="N8019" s="209">
        <f t="shared" si="0"/>
        <v>2026</v>
      </c>
      <c r="O8019" s="210">
        <f t="shared" si="1"/>
        <v>3</v>
      </c>
      <c r="P8019" s="211" t="str">
        <f>IFERROR(VLOOKUP(F8019,연간집계!D:E,2,FALSE),"")</f>
        <v>모바일 포토북 197 (여행)</v>
      </c>
    </row>
    <row r="8020" spans="1:16" ht="15" customHeight="1">
      <c r="A8020" s="201">
        <v>46105.458321759259</v>
      </c>
      <c r="B8020" s="202">
        <v>46105</v>
      </c>
      <c r="C8020" s="203" t="s">
        <v>17643</v>
      </c>
      <c r="D8020" s="203" t="s">
        <v>11</v>
      </c>
      <c r="E8020" s="204" t="s">
        <v>17642</v>
      </c>
      <c r="F8020" s="49" t="s">
        <v>1247</v>
      </c>
      <c r="G8020" s="203">
        <v>1</v>
      </c>
      <c r="H8020" s="203" t="s">
        <v>3086</v>
      </c>
      <c r="I8020" s="205" t="s">
        <v>1676</v>
      </c>
      <c r="J8020" s="208"/>
      <c r="K8020" s="203">
        <v>24</v>
      </c>
      <c r="L8020" s="207" t="s">
        <v>828</v>
      </c>
      <c r="M8020" s="208" t="s">
        <v>1493</v>
      </c>
      <c r="N8020" s="209">
        <f t="shared" si="0"/>
        <v>2026</v>
      </c>
      <c r="O8020" s="210">
        <f t="shared" si="1"/>
        <v>3</v>
      </c>
      <c r="P8020" s="211" t="str">
        <f>IFERROR(VLOOKUP(F8020,연간집계!D:E,2,FALSE),"")</f>
        <v>모바일 포토북 197 (여행)</v>
      </c>
    </row>
    <row r="8021" spans="1:16" ht="15" customHeight="1">
      <c r="A8021" s="201">
        <v>46105.464282407411</v>
      </c>
      <c r="B8021" s="202">
        <v>46105</v>
      </c>
      <c r="C8021" s="203" t="s">
        <v>17644</v>
      </c>
      <c r="D8021" s="203" t="s">
        <v>11</v>
      </c>
      <c r="E8021" s="204" t="s">
        <v>17645</v>
      </c>
      <c r="F8021" s="49" t="s">
        <v>847</v>
      </c>
      <c r="G8021" s="203">
        <v>1</v>
      </c>
      <c r="H8021" s="203" t="s">
        <v>17646</v>
      </c>
      <c r="I8021" s="205" t="s">
        <v>1676</v>
      </c>
      <c r="J8021" s="208"/>
      <c r="K8021" s="203">
        <v>24</v>
      </c>
      <c r="L8021" s="207" t="s">
        <v>827</v>
      </c>
      <c r="M8021" s="208" t="s">
        <v>1493</v>
      </c>
      <c r="N8021" s="209">
        <f t="shared" si="0"/>
        <v>2026</v>
      </c>
      <c r="O8021" s="210">
        <f t="shared" si="1"/>
        <v>3</v>
      </c>
      <c r="P8021" s="211" t="str">
        <f>IFERROR(VLOOKUP(F8021,연간집계!D:E,2,FALSE),"")</f>
        <v>스탠다드 포토북 8*11 (하드/무광)</v>
      </c>
    </row>
    <row r="8022" spans="1:16" ht="15" customHeight="1">
      <c r="A8022" s="201">
        <v>46105.46429398148</v>
      </c>
      <c r="B8022" s="202">
        <v>46105</v>
      </c>
      <c r="C8022" s="203" t="s">
        <v>17647</v>
      </c>
      <c r="D8022" s="203" t="s">
        <v>11</v>
      </c>
      <c r="E8022" s="204" t="s">
        <v>17645</v>
      </c>
      <c r="F8022" s="49" t="s">
        <v>847</v>
      </c>
      <c r="G8022" s="203">
        <v>1</v>
      </c>
      <c r="H8022" s="203" t="s">
        <v>17646</v>
      </c>
      <c r="I8022" s="205" t="s">
        <v>1676</v>
      </c>
      <c r="J8022" s="208"/>
      <c r="K8022" s="203">
        <v>40</v>
      </c>
      <c r="L8022" s="207" t="s">
        <v>827</v>
      </c>
      <c r="M8022" s="208" t="s">
        <v>1493</v>
      </c>
      <c r="N8022" s="209">
        <f t="shared" si="0"/>
        <v>2026</v>
      </c>
      <c r="O8022" s="210">
        <f t="shared" si="1"/>
        <v>3</v>
      </c>
      <c r="P8022" s="211" t="str">
        <f>IFERROR(VLOOKUP(F8022,연간집계!D:E,2,FALSE),"")</f>
        <v>스탠다드 포토북 8*11 (하드/무광)</v>
      </c>
    </row>
    <row r="8023" spans="1:16" ht="15" customHeight="1">
      <c r="A8023" s="201">
        <v>46105.464317129627</v>
      </c>
      <c r="B8023" s="202">
        <v>46105</v>
      </c>
      <c r="C8023" s="203" t="s">
        <v>17648</v>
      </c>
      <c r="D8023" s="203" t="s">
        <v>11</v>
      </c>
      <c r="E8023" s="204" t="s">
        <v>17645</v>
      </c>
      <c r="F8023" s="49" t="s">
        <v>847</v>
      </c>
      <c r="G8023" s="203">
        <v>1</v>
      </c>
      <c r="H8023" s="203" t="s">
        <v>17646</v>
      </c>
      <c r="I8023" s="205" t="s">
        <v>1676</v>
      </c>
      <c r="J8023" s="208"/>
      <c r="K8023" s="203">
        <v>44</v>
      </c>
      <c r="L8023" s="207" t="s">
        <v>827</v>
      </c>
      <c r="M8023" s="208" t="s">
        <v>1493</v>
      </c>
      <c r="N8023" s="209">
        <f t="shared" si="0"/>
        <v>2026</v>
      </c>
      <c r="O8023" s="210">
        <f t="shared" si="1"/>
        <v>3</v>
      </c>
      <c r="P8023" s="211" t="str">
        <f>IFERROR(VLOOKUP(F8023,연간집계!D:E,2,FALSE),"")</f>
        <v>스탠다드 포토북 8*11 (하드/무광)</v>
      </c>
    </row>
    <row r="8024" spans="1:16" ht="15" customHeight="1">
      <c r="A8024" s="201">
        <v>46105.476157407407</v>
      </c>
      <c r="B8024" s="202">
        <v>46105</v>
      </c>
      <c r="C8024" s="203" t="s">
        <v>17649</v>
      </c>
      <c r="D8024" s="203" t="s">
        <v>11</v>
      </c>
      <c r="E8024" s="204" t="s">
        <v>17650</v>
      </c>
      <c r="F8024" s="49" t="s">
        <v>847</v>
      </c>
      <c r="G8024" s="203">
        <v>1</v>
      </c>
      <c r="H8024" s="203" t="s">
        <v>6431</v>
      </c>
      <c r="I8024" s="205" t="s">
        <v>1566</v>
      </c>
      <c r="J8024" s="208"/>
      <c r="K8024" s="203">
        <v>34</v>
      </c>
      <c r="L8024" s="207" t="s">
        <v>827</v>
      </c>
      <c r="M8024" s="208" t="s">
        <v>1445</v>
      </c>
      <c r="N8024" s="209">
        <f t="shared" si="0"/>
        <v>2026</v>
      </c>
      <c r="O8024" s="210">
        <f t="shared" si="1"/>
        <v>3</v>
      </c>
      <c r="P8024" s="211" t="str">
        <f>IFERROR(VLOOKUP(F8024,연간집계!D:E,2,FALSE),"")</f>
        <v>스탠다드 포토북 8*11 (하드/무광)</v>
      </c>
    </row>
    <row r="8025" spans="1:16" ht="15" customHeight="1">
      <c r="A8025" s="201">
        <v>46105.482060185182</v>
      </c>
      <c r="B8025" s="202">
        <v>46105</v>
      </c>
      <c r="C8025" s="203" t="s">
        <v>17651</v>
      </c>
      <c r="D8025" s="203" t="s">
        <v>11</v>
      </c>
      <c r="E8025" s="204" t="s">
        <v>17652</v>
      </c>
      <c r="F8025" s="49" t="s">
        <v>1347</v>
      </c>
      <c r="G8025" s="203">
        <v>1</v>
      </c>
      <c r="H8025" s="203" t="s">
        <v>15793</v>
      </c>
      <c r="I8025" s="205" t="s">
        <v>1440</v>
      </c>
      <c r="J8025" s="208" t="s">
        <v>1628</v>
      </c>
      <c r="K8025" s="203">
        <v>1</v>
      </c>
      <c r="L8025" s="207" t="s">
        <v>827</v>
      </c>
      <c r="M8025" s="208" t="s">
        <v>1629</v>
      </c>
      <c r="N8025" s="209">
        <f t="shared" si="0"/>
        <v>2026</v>
      </c>
      <c r="O8025" s="210">
        <f t="shared" si="1"/>
        <v>3</v>
      </c>
      <c r="P8025" s="211" t="str">
        <f>IFERROR(VLOOKUP(F8025,연간집계!D:E,2,FALSE),"")</f>
        <v>아크릴키링</v>
      </c>
    </row>
    <row r="8026" spans="1:16" ht="15" customHeight="1">
      <c r="A8026" s="201">
        <v>46105.526331018518</v>
      </c>
      <c r="B8026" s="202">
        <v>46105</v>
      </c>
      <c r="C8026" s="203" t="s">
        <v>17653</v>
      </c>
      <c r="D8026" s="203" t="s">
        <v>11</v>
      </c>
      <c r="E8026" s="204" t="s">
        <v>17654</v>
      </c>
      <c r="F8026" s="49" t="s">
        <v>1058</v>
      </c>
      <c r="G8026" s="203">
        <v>1</v>
      </c>
      <c r="H8026" s="203" t="s">
        <v>17655</v>
      </c>
      <c r="I8026" s="205" t="s">
        <v>1440</v>
      </c>
      <c r="J8026" s="208"/>
      <c r="K8026" s="203">
        <v>158</v>
      </c>
      <c r="L8026" s="207" t="s">
        <v>827</v>
      </c>
      <c r="M8026" s="208" t="s">
        <v>1471</v>
      </c>
      <c r="N8026" s="209">
        <f t="shared" si="0"/>
        <v>2026</v>
      </c>
      <c r="O8026" s="210">
        <f t="shared" si="1"/>
        <v>3</v>
      </c>
      <c r="P8026" s="211" t="str">
        <f>IFERROR(VLOOKUP(F8026,연간집계!D:E,2,FALSE),"")</f>
        <v>프리북 150 (하드)</v>
      </c>
    </row>
    <row r="8027" spans="1:16" ht="15" customHeight="1">
      <c r="A8027" s="201">
        <v>46105.55878472222</v>
      </c>
      <c r="B8027" s="202">
        <v>46105</v>
      </c>
      <c r="C8027" s="203" t="s">
        <v>17656</v>
      </c>
      <c r="D8027" s="203" t="s">
        <v>11</v>
      </c>
      <c r="E8027" s="204" t="s">
        <v>17657</v>
      </c>
      <c r="F8027" s="49" t="s">
        <v>1296</v>
      </c>
      <c r="G8027" s="203">
        <v>1</v>
      </c>
      <c r="H8027" s="203" t="s">
        <v>17658</v>
      </c>
      <c r="I8027" s="205" t="s">
        <v>2594</v>
      </c>
      <c r="J8027" s="208"/>
      <c r="K8027" s="203">
        <v>26</v>
      </c>
      <c r="L8027" s="207" t="s">
        <v>827</v>
      </c>
      <c r="M8027" s="208" t="s">
        <v>1436</v>
      </c>
      <c r="N8027" s="209">
        <f t="shared" si="0"/>
        <v>2026</v>
      </c>
      <c r="O8027" s="210">
        <f t="shared" si="1"/>
        <v>3</v>
      </c>
      <c r="P8027" s="211" t="str">
        <f>IFERROR(VLOOKUP(F8027,연간집계!D:E,2,FALSE),"")</f>
        <v>PCMS_벽걸이2단캘린더</v>
      </c>
    </row>
    <row r="8028" spans="1:16" ht="15" customHeight="1">
      <c r="A8028" s="201">
        <v>46105.594178240739</v>
      </c>
      <c r="B8028" s="202">
        <v>46105</v>
      </c>
      <c r="C8028" s="203" t="s">
        <v>17659</v>
      </c>
      <c r="D8028" s="203" t="s">
        <v>11</v>
      </c>
      <c r="E8028" s="204" t="s">
        <v>17660</v>
      </c>
      <c r="F8028" s="49" t="s">
        <v>847</v>
      </c>
      <c r="G8028" s="203">
        <v>1</v>
      </c>
      <c r="H8028" s="203" t="s">
        <v>17661</v>
      </c>
      <c r="I8028" s="205" t="s">
        <v>1453</v>
      </c>
      <c r="J8028" s="208"/>
      <c r="K8028" s="203">
        <v>54</v>
      </c>
      <c r="L8028" s="207" t="s">
        <v>827</v>
      </c>
      <c r="M8028" s="208" t="s">
        <v>1436</v>
      </c>
      <c r="N8028" s="209">
        <f t="shared" si="0"/>
        <v>2026</v>
      </c>
      <c r="O8028" s="210">
        <f t="shared" si="1"/>
        <v>3</v>
      </c>
      <c r="P8028" s="211" t="str">
        <f>IFERROR(VLOOKUP(F8028,연간집계!D:E,2,FALSE),"")</f>
        <v>스탠다드 포토북 8*11 (하드/무광)</v>
      </c>
    </row>
    <row r="8029" spans="1:16" ht="15" customHeight="1">
      <c r="A8029" s="201">
        <v>46105.644583333335</v>
      </c>
      <c r="B8029" s="202">
        <v>46105</v>
      </c>
      <c r="C8029" s="203" t="s">
        <v>17662</v>
      </c>
      <c r="D8029" s="203" t="s">
        <v>11</v>
      </c>
      <c r="E8029" s="204" t="s">
        <v>17663</v>
      </c>
      <c r="F8029" s="49" t="s">
        <v>1284</v>
      </c>
      <c r="G8029" s="203">
        <v>7</v>
      </c>
      <c r="H8029" s="203" t="s">
        <v>16779</v>
      </c>
      <c r="I8029" s="205" t="s">
        <v>4943</v>
      </c>
      <c r="J8029" s="208"/>
      <c r="K8029" s="203">
        <v>26</v>
      </c>
      <c r="L8029" s="207" t="s">
        <v>827</v>
      </c>
      <c r="M8029" s="208" t="s">
        <v>1436</v>
      </c>
      <c r="N8029" s="209">
        <f t="shared" si="0"/>
        <v>2026</v>
      </c>
      <c r="O8029" s="210">
        <f t="shared" si="1"/>
        <v>3</v>
      </c>
      <c r="P8029" s="211" t="str">
        <f>IFERROR(VLOOKUP(F8029,연간집계!D:E,2,FALSE),"")</f>
        <v>PCMS_스탠다드캘린더</v>
      </c>
    </row>
    <row r="8030" spans="1:16" ht="15" customHeight="1">
      <c r="A8030" s="201">
        <v>46105.656446759262</v>
      </c>
      <c r="B8030" s="202">
        <v>46105</v>
      </c>
      <c r="C8030" s="203" t="s">
        <v>17664</v>
      </c>
      <c r="D8030" s="203" t="s">
        <v>11</v>
      </c>
      <c r="E8030" s="204" t="s">
        <v>17665</v>
      </c>
      <c r="F8030" s="49" t="s">
        <v>1376</v>
      </c>
      <c r="G8030" s="203">
        <v>1</v>
      </c>
      <c r="H8030" s="203" t="s">
        <v>17666</v>
      </c>
      <c r="I8030" s="205" t="s">
        <v>2070</v>
      </c>
      <c r="J8030" s="208"/>
      <c r="K8030" s="203">
        <v>1</v>
      </c>
      <c r="L8030" s="207" t="s">
        <v>827</v>
      </c>
      <c r="M8030" s="208" t="s">
        <v>1658</v>
      </c>
      <c r="N8030" s="209">
        <f t="shared" si="0"/>
        <v>2026</v>
      </c>
      <c r="O8030" s="210">
        <f t="shared" si="1"/>
        <v>3</v>
      </c>
      <c r="P8030" s="211" t="str">
        <f>IFERROR(VLOOKUP(F8030,연간집계!D:E,2,FALSE),"")</f>
        <v>증명사진 (유광)</v>
      </c>
    </row>
    <row r="8031" spans="1:16" ht="15" customHeight="1">
      <c r="A8031" s="201">
        <v>46105.668240740742</v>
      </c>
      <c r="B8031" s="202">
        <v>46105</v>
      </c>
      <c r="C8031" s="203" t="s">
        <v>17667</v>
      </c>
      <c r="D8031" s="203" t="s">
        <v>11</v>
      </c>
      <c r="E8031" s="204" t="s">
        <v>17668</v>
      </c>
      <c r="F8031" s="49" t="s">
        <v>865</v>
      </c>
      <c r="G8031" s="203">
        <v>1</v>
      </c>
      <c r="H8031" s="203" t="s">
        <v>17669</v>
      </c>
      <c r="I8031" s="205" t="s">
        <v>2085</v>
      </c>
      <c r="J8031" s="208"/>
      <c r="K8031" s="203">
        <v>24</v>
      </c>
      <c r="L8031" s="207" t="s">
        <v>827</v>
      </c>
      <c r="M8031" s="208" t="s">
        <v>1645</v>
      </c>
      <c r="N8031" s="209">
        <f t="shared" si="0"/>
        <v>2026</v>
      </c>
      <c r="O8031" s="210">
        <f t="shared" si="1"/>
        <v>3</v>
      </c>
      <c r="P8031" s="211" t="str">
        <f>IFERROR(VLOOKUP(F8031,연간집계!D:E,2,FALSE),"")</f>
        <v>스탠다드 포토북 8*6 (하드/무광)</v>
      </c>
    </row>
    <row r="8032" spans="1:16" ht="15" customHeight="1">
      <c r="A8032" s="201">
        <v>46105.816006944442</v>
      </c>
      <c r="B8032" s="202">
        <v>46105</v>
      </c>
      <c r="C8032" s="203" t="s">
        <v>17670</v>
      </c>
      <c r="D8032" s="203" t="s">
        <v>11</v>
      </c>
      <c r="E8032" s="204" t="s">
        <v>17671</v>
      </c>
      <c r="F8032" s="49" t="s">
        <v>1243</v>
      </c>
      <c r="G8032" s="203">
        <v>4</v>
      </c>
      <c r="H8032" s="203" t="s">
        <v>1469</v>
      </c>
      <c r="I8032" s="205" t="s">
        <v>1556</v>
      </c>
      <c r="J8032" s="208"/>
      <c r="K8032" s="203">
        <v>24</v>
      </c>
      <c r="L8032" s="207" t="s">
        <v>828</v>
      </c>
      <c r="M8032" s="208" t="s">
        <v>1493</v>
      </c>
      <c r="N8032" s="209">
        <f t="shared" si="0"/>
        <v>2026</v>
      </c>
      <c r="O8032" s="210">
        <f t="shared" si="1"/>
        <v>3</v>
      </c>
      <c r="P8032" s="211" t="str">
        <f>IFERROR(VLOOKUP(F8032,연간집계!D:E,2,FALSE),"")</f>
        <v>모바일 포토북 150 (여행)</v>
      </c>
    </row>
    <row r="8033" spans="1:16" ht="15" customHeight="1">
      <c r="A8033" s="201">
        <v>46105.848564814813</v>
      </c>
      <c r="B8033" s="202">
        <v>46105</v>
      </c>
      <c r="C8033" s="203" t="s">
        <v>17672</v>
      </c>
      <c r="D8033" s="203" t="s">
        <v>11</v>
      </c>
      <c r="E8033" s="204" t="s">
        <v>17673</v>
      </c>
      <c r="F8033" s="49" t="s">
        <v>847</v>
      </c>
      <c r="G8033" s="203">
        <v>1</v>
      </c>
      <c r="H8033" s="203" t="s">
        <v>4554</v>
      </c>
      <c r="I8033" s="205" t="s">
        <v>1440</v>
      </c>
      <c r="J8033" s="208"/>
      <c r="K8033" s="203">
        <v>74</v>
      </c>
      <c r="L8033" s="207" t="s">
        <v>827</v>
      </c>
      <c r="M8033" s="208" t="s">
        <v>1436</v>
      </c>
      <c r="N8033" s="209">
        <f t="shared" si="0"/>
        <v>2026</v>
      </c>
      <c r="O8033" s="210">
        <f t="shared" si="1"/>
        <v>3</v>
      </c>
      <c r="P8033" s="211" t="str">
        <f>IFERROR(VLOOKUP(F8033,연간집계!D:E,2,FALSE),"")</f>
        <v>스탠다드 포토북 8*11 (하드/무광)</v>
      </c>
    </row>
    <row r="8034" spans="1:16" ht="15" customHeight="1">
      <c r="A8034" s="201">
        <v>46105.848576388889</v>
      </c>
      <c r="B8034" s="202">
        <v>46105</v>
      </c>
      <c r="C8034" s="203" t="s">
        <v>17674</v>
      </c>
      <c r="D8034" s="203" t="s">
        <v>11</v>
      </c>
      <c r="E8034" s="204" t="s">
        <v>17675</v>
      </c>
      <c r="F8034" s="49" t="s">
        <v>847</v>
      </c>
      <c r="G8034" s="203">
        <v>1</v>
      </c>
      <c r="H8034" s="203" t="s">
        <v>4554</v>
      </c>
      <c r="I8034" s="205" t="s">
        <v>1453</v>
      </c>
      <c r="J8034" s="208"/>
      <c r="K8034" s="203">
        <v>74</v>
      </c>
      <c r="L8034" s="207" t="s">
        <v>827</v>
      </c>
      <c r="M8034" s="208" t="s">
        <v>1436</v>
      </c>
      <c r="N8034" s="209">
        <f t="shared" si="0"/>
        <v>2026</v>
      </c>
      <c r="O8034" s="210">
        <f t="shared" si="1"/>
        <v>3</v>
      </c>
      <c r="P8034" s="211" t="str">
        <f>IFERROR(VLOOKUP(F8034,연간집계!D:E,2,FALSE),"")</f>
        <v>스탠다드 포토북 8*11 (하드/무광)</v>
      </c>
    </row>
    <row r="8035" spans="1:16" ht="15" customHeight="1">
      <c r="A8035" s="201">
        <v>46105.886921296296</v>
      </c>
      <c r="B8035" s="202">
        <v>46105</v>
      </c>
      <c r="C8035" s="203" t="s">
        <v>17676</v>
      </c>
      <c r="D8035" s="203" t="s">
        <v>11</v>
      </c>
      <c r="E8035" s="204" t="s">
        <v>17677</v>
      </c>
      <c r="F8035" s="49" t="s">
        <v>836</v>
      </c>
      <c r="G8035" s="203">
        <v>1</v>
      </c>
      <c r="H8035" s="203" t="s">
        <v>5436</v>
      </c>
      <c r="I8035" s="205" t="s">
        <v>1440</v>
      </c>
      <c r="J8035" s="208"/>
      <c r="K8035" s="203">
        <v>26</v>
      </c>
      <c r="L8035" s="207" t="s">
        <v>827</v>
      </c>
      <c r="M8035" s="208" t="s">
        <v>1436</v>
      </c>
      <c r="N8035" s="209">
        <f t="shared" si="0"/>
        <v>2026</v>
      </c>
      <c r="O8035" s="210">
        <f t="shared" si="1"/>
        <v>3</v>
      </c>
      <c r="P8035" s="211" t="str">
        <f>IFERROR(VLOOKUP(F8035,연간집계!D:E,2,FALSE),"")</f>
        <v>스탠다드 포토북 6*8 (소프트/유광)</v>
      </c>
    </row>
    <row r="8036" spans="1:16" ht="15" customHeight="1">
      <c r="A8036" s="201">
        <v>46105.919398148151</v>
      </c>
      <c r="B8036" s="202">
        <v>46105</v>
      </c>
      <c r="C8036" s="203" t="s">
        <v>17678</v>
      </c>
      <c r="D8036" s="203" t="s">
        <v>11</v>
      </c>
      <c r="E8036" s="204" t="s">
        <v>17679</v>
      </c>
      <c r="F8036" s="49" t="s">
        <v>1252</v>
      </c>
      <c r="G8036" s="203">
        <v>1</v>
      </c>
      <c r="H8036" s="203" t="s">
        <v>17680</v>
      </c>
      <c r="I8036" s="205" t="s">
        <v>1570</v>
      </c>
      <c r="J8036" s="208"/>
      <c r="K8036" s="203">
        <v>28</v>
      </c>
      <c r="L8036" s="207" t="s">
        <v>828</v>
      </c>
      <c r="M8036" s="208" t="s">
        <v>1425</v>
      </c>
      <c r="N8036" s="209">
        <f t="shared" si="0"/>
        <v>2026</v>
      </c>
      <c r="O8036" s="210">
        <f t="shared" si="1"/>
        <v>3</v>
      </c>
      <c r="P8036" s="211" t="str">
        <f>IFERROR(VLOOKUP(F8036,연간집계!D:E,2,FALSE),"")</f>
        <v>모바일 포토북 198 (단체/모임)</v>
      </c>
    </row>
    <row r="8037" spans="1:16" ht="15" customHeight="1">
      <c r="A8037" s="201">
        <v>46106.022581018522</v>
      </c>
      <c r="B8037" s="202">
        <v>46106</v>
      </c>
      <c r="C8037" s="203" t="s">
        <v>17681</v>
      </c>
      <c r="D8037" s="203" t="s">
        <v>11</v>
      </c>
      <c r="E8037" s="204" t="s">
        <v>17682</v>
      </c>
      <c r="F8037" s="49" t="s">
        <v>1304</v>
      </c>
      <c r="G8037" s="203">
        <v>1</v>
      </c>
      <c r="H8037" s="203" t="s">
        <v>17683</v>
      </c>
      <c r="I8037" s="205" t="s">
        <v>17684</v>
      </c>
      <c r="J8037" s="208" t="s">
        <v>1850</v>
      </c>
      <c r="K8037" s="203">
        <v>1</v>
      </c>
      <c r="L8037" s="207" t="s">
        <v>828</v>
      </c>
      <c r="M8037" s="208" t="s">
        <v>1449</v>
      </c>
      <c r="N8037" s="209">
        <f t="shared" si="0"/>
        <v>2026</v>
      </c>
      <c r="O8037" s="210">
        <f t="shared" si="1"/>
        <v>3</v>
      </c>
      <c r="P8037" s="211" t="str">
        <f>IFERROR(VLOOKUP(F8037,연간집계!D:E,2,FALSE),"")</f>
        <v>PCMS_우드스탠드아크릴액자</v>
      </c>
    </row>
    <row r="8038" spans="1:16" ht="15" customHeight="1">
      <c r="A8038" s="201">
        <v>46106.031446759262</v>
      </c>
      <c r="B8038" s="202">
        <v>46106</v>
      </c>
      <c r="C8038" s="203" t="s">
        <v>17685</v>
      </c>
      <c r="D8038" s="203" t="s">
        <v>11</v>
      </c>
      <c r="E8038" s="204" t="s">
        <v>17686</v>
      </c>
      <c r="F8038" s="49" t="s">
        <v>849</v>
      </c>
      <c r="G8038" s="203">
        <v>2</v>
      </c>
      <c r="H8038" s="203" t="s">
        <v>10999</v>
      </c>
      <c r="I8038" s="205" t="s">
        <v>1440</v>
      </c>
      <c r="J8038" s="208"/>
      <c r="K8038" s="203">
        <v>36</v>
      </c>
      <c r="L8038" s="207" t="s">
        <v>827</v>
      </c>
      <c r="M8038" s="208" t="s">
        <v>1436</v>
      </c>
      <c r="N8038" s="209">
        <f t="shared" si="0"/>
        <v>2026</v>
      </c>
      <c r="O8038" s="210">
        <f t="shared" si="1"/>
        <v>3</v>
      </c>
      <c r="P8038" s="211" t="str">
        <f>IFERROR(VLOOKUP(F8038,연간집계!D:E,2,FALSE),"")</f>
        <v>스탠다드 포토북 8*11 (하드/유광)</v>
      </c>
    </row>
    <row r="8039" spans="1:16" ht="15" customHeight="1">
      <c r="A8039" s="201">
        <v>46106.305439814816</v>
      </c>
      <c r="B8039" s="202">
        <v>46106</v>
      </c>
      <c r="C8039" s="203" t="s">
        <v>17687</v>
      </c>
      <c r="D8039" s="203" t="s">
        <v>11</v>
      </c>
      <c r="E8039" s="204" t="s">
        <v>17688</v>
      </c>
      <c r="F8039" s="49" t="s">
        <v>874</v>
      </c>
      <c r="G8039" s="203">
        <v>3</v>
      </c>
      <c r="H8039" s="203" t="s">
        <v>17689</v>
      </c>
      <c r="I8039" s="205" t="s">
        <v>1440</v>
      </c>
      <c r="J8039" s="208"/>
      <c r="K8039" s="203">
        <v>44</v>
      </c>
      <c r="L8039" s="207" t="s">
        <v>827</v>
      </c>
      <c r="M8039" s="208" t="s">
        <v>1436</v>
      </c>
      <c r="N8039" s="209">
        <f t="shared" si="0"/>
        <v>2026</v>
      </c>
      <c r="O8039" s="210">
        <f t="shared" si="1"/>
        <v>3</v>
      </c>
      <c r="P8039" s="211" t="str">
        <f>IFERROR(VLOOKUP(F8039,연간집계!D:E,2,FALSE),"")</f>
        <v>스탠다드 포토북 11*8 (하드/무광)</v>
      </c>
    </row>
    <row r="8040" spans="1:16" ht="15" customHeight="1">
      <c r="A8040" s="201">
        <v>46106.329039351855</v>
      </c>
      <c r="B8040" s="202">
        <v>46106</v>
      </c>
      <c r="C8040" s="203" t="s">
        <v>17690</v>
      </c>
      <c r="D8040" s="203" t="s">
        <v>11</v>
      </c>
      <c r="E8040" s="204" t="s">
        <v>17691</v>
      </c>
      <c r="F8040" s="49" t="s">
        <v>838</v>
      </c>
      <c r="G8040" s="203">
        <v>1</v>
      </c>
      <c r="H8040" s="203" t="s">
        <v>17092</v>
      </c>
      <c r="I8040" s="205" t="s">
        <v>1453</v>
      </c>
      <c r="J8040" s="208"/>
      <c r="K8040" s="203">
        <v>26</v>
      </c>
      <c r="L8040" s="207" t="s">
        <v>827</v>
      </c>
      <c r="M8040" s="208" t="s">
        <v>1436</v>
      </c>
      <c r="N8040" s="209">
        <f t="shared" si="0"/>
        <v>2026</v>
      </c>
      <c r="O8040" s="210">
        <f t="shared" si="1"/>
        <v>3</v>
      </c>
      <c r="P8040" s="211" t="str">
        <f>IFERROR(VLOOKUP(F8040,연간집계!D:E,2,FALSE),"")</f>
        <v>스탠다드 포토북 6*8 (하드/무광)</v>
      </c>
    </row>
    <row r="8041" spans="1:16" ht="15" customHeight="1">
      <c r="A8041" s="201">
        <v>46106.367303240739</v>
      </c>
      <c r="B8041" s="202">
        <v>46106</v>
      </c>
      <c r="C8041" s="203" t="s">
        <v>17692</v>
      </c>
      <c r="D8041" s="203" t="s">
        <v>11</v>
      </c>
      <c r="E8041" s="204" t="s">
        <v>17693</v>
      </c>
      <c r="F8041" s="49" t="s">
        <v>838</v>
      </c>
      <c r="G8041" s="203">
        <v>1</v>
      </c>
      <c r="H8041" s="203" t="s">
        <v>17092</v>
      </c>
      <c r="I8041" s="205" t="s">
        <v>1453</v>
      </c>
      <c r="J8041" s="208"/>
      <c r="K8041" s="203">
        <v>26</v>
      </c>
      <c r="L8041" s="207" t="s">
        <v>827</v>
      </c>
      <c r="M8041" s="208" t="s">
        <v>1436</v>
      </c>
      <c r="N8041" s="209">
        <f t="shared" si="0"/>
        <v>2026</v>
      </c>
      <c r="O8041" s="210">
        <f t="shared" si="1"/>
        <v>3</v>
      </c>
      <c r="P8041" s="211" t="str">
        <f>IFERROR(VLOOKUP(F8041,연간집계!D:E,2,FALSE),"")</f>
        <v>스탠다드 포토북 6*8 (하드/무광)</v>
      </c>
    </row>
    <row r="8042" spans="1:16" ht="15" customHeight="1">
      <c r="A8042" s="201">
        <v>46106.376145833332</v>
      </c>
      <c r="B8042" s="202">
        <v>46106</v>
      </c>
      <c r="C8042" s="203" t="s">
        <v>17694</v>
      </c>
      <c r="D8042" s="203" t="s">
        <v>11</v>
      </c>
      <c r="E8042" s="204" t="s">
        <v>17695</v>
      </c>
      <c r="F8042" s="49" t="s">
        <v>838</v>
      </c>
      <c r="G8042" s="203">
        <v>4</v>
      </c>
      <c r="H8042" s="203" t="s">
        <v>17092</v>
      </c>
      <c r="I8042" s="205" t="s">
        <v>1453</v>
      </c>
      <c r="J8042" s="208"/>
      <c r="K8042" s="203">
        <v>26</v>
      </c>
      <c r="L8042" s="207" t="s">
        <v>827</v>
      </c>
      <c r="M8042" s="208" t="s">
        <v>1436</v>
      </c>
      <c r="N8042" s="209">
        <f t="shared" si="0"/>
        <v>2026</v>
      </c>
      <c r="O8042" s="210">
        <f t="shared" si="1"/>
        <v>3</v>
      </c>
      <c r="P8042" s="211" t="str">
        <f>IFERROR(VLOOKUP(F8042,연간집계!D:E,2,FALSE),"")</f>
        <v>스탠다드 포토북 6*8 (하드/무광)</v>
      </c>
    </row>
    <row r="8043" spans="1:16" ht="15" customHeight="1">
      <c r="A8043" s="201">
        <v>46106.393865740742</v>
      </c>
      <c r="B8043" s="202">
        <v>46106</v>
      </c>
      <c r="C8043" s="203" t="s">
        <v>17696</v>
      </c>
      <c r="D8043" s="203" t="s">
        <v>11</v>
      </c>
      <c r="E8043" s="204" t="s">
        <v>17697</v>
      </c>
      <c r="F8043" s="49" t="s">
        <v>1378</v>
      </c>
      <c r="G8043" s="203">
        <v>1</v>
      </c>
      <c r="H8043" s="203" t="s">
        <v>17698</v>
      </c>
      <c r="I8043" s="205" t="s">
        <v>1657</v>
      </c>
      <c r="J8043" s="208"/>
      <c r="K8043" s="203">
        <v>1</v>
      </c>
      <c r="L8043" s="207" t="s">
        <v>827</v>
      </c>
      <c r="M8043" s="208" t="s">
        <v>1658</v>
      </c>
      <c r="N8043" s="209">
        <f t="shared" si="0"/>
        <v>2026</v>
      </c>
      <c r="O8043" s="210">
        <f t="shared" si="1"/>
        <v>3</v>
      </c>
      <c r="P8043" s="211" t="str">
        <f>IFERROR(VLOOKUP(F8043,연간집계!D:E,2,FALSE),"")</f>
        <v>증명사진 (무광)</v>
      </c>
    </row>
    <row r="8044" spans="1:16" ht="15" customHeight="1">
      <c r="A8044" s="201">
        <v>46106.393877314818</v>
      </c>
      <c r="B8044" s="202">
        <v>46106</v>
      </c>
      <c r="C8044" s="203" t="s">
        <v>17699</v>
      </c>
      <c r="D8044" s="203" t="s">
        <v>11</v>
      </c>
      <c r="E8044" s="204" t="s">
        <v>17697</v>
      </c>
      <c r="F8044" s="49" t="s">
        <v>1378</v>
      </c>
      <c r="G8044" s="203">
        <v>1</v>
      </c>
      <c r="H8044" s="203" t="s">
        <v>17698</v>
      </c>
      <c r="I8044" s="205" t="s">
        <v>1657</v>
      </c>
      <c r="J8044" s="208"/>
      <c r="K8044" s="203">
        <v>1</v>
      </c>
      <c r="L8044" s="207" t="s">
        <v>827</v>
      </c>
      <c r="M8044" s="208" t="s">
        <v>1658</v>
      </c>
      <c r="N8044" s="209">
        <f t="shared" si="0"/>
        <v>2026</v>
      </c>
      <c r="O8044" s="210">
        <f t="shared" si="1"/>
        <v>3</v>
      </c>
      <c r="P8044" s="211" t="str">
        <f>IFERROR(VLOOKUP(F8044,연간집계!D:E,2,FALSE),"")</f>
        <v>증명사진 (무광)</v>
      </c>
    </row>
    <row r="8045" spans="1:16" ht="15" customHeight="1">
      <c r="A8045" s="201">
        <v>46106.467812499999</v>
      </c>
      <c r="B8045" s="202">
        <v>46106</v>
      </c>
      <c r="C8045" s="203" t="s">
        <v>17700</v>
      </c>
      <c r="D8045" s="203" t="s">
        <v>11</v>
      </c>
      <c r="E8045" s="204" t="s">
        <v>17701</v>
      </c>
      <c r="F8045" s="49" t="s">
        <v>890</v>
      </c>
      <c r="G8045" s="203">
        <v>1</v>
      </c>
      <c r="H8045" s="203" t="s">
        <v>3449</v>
      </c>
      <c r="I8045" s="205" t="s">
        <v>1566</v>
      </c>
      <c r="J8045" s="208" t="s">
        <v>2810</v>
      </c>
      <c r="K8045" s="203">
        <v>64</v>
      </c>
      <c r="L8045" s="207" t="s">
        <v>827</v>
      </c>
      <c r="M8045" s="208" t="s">
        <v>1449</v>
      </c>
      <c r="N8045" s="209">
        <f t="shared" si="0"/>
        <v>2026</v>
      </c>
      <c r="O8045" s="210">
        <f t="shared" si="1"/>
        <v>3</v>
      </c>
      <c r="P8045" s="211" t="str">
        <f>IFERROR(VLOOKUP(F8045,연간집계!D:E,2,FALSE),"")</f>
        <v>메모리북</v>
      </c>
    </row>
    <row r="8046" spans="1:16" ht="15" customHeight="1">
      <c r="A8046" s="201">
        <v>46106.467824074076</v>
      </c>
      <c r="B8046" s="202">
        <v>46106</v>
      </c>
      <c r="C8046" s="203" t="s">
        <v>17702</v>
      </c>
      <c r="D8046" s="203" t="s">
        <v>11</v>
      </c>
      <c r="E8046" s="204" t="s">
        <v>17701</v>
      </c>
      <c r="F8046" s="49" t="s">
        <v>890</v>
      </c>
      <c r="G8046" s="203">
        <v>1</v>
      </c>
      <c r="H8046" s="203" t="s">
        <v>3449</v>
      </c>
      <c r="I8046" s="205" t="s">
        <v>1566</v>
      </c>
      <c r="J8046" s="208" t="s">
        <v>1664</v>
      </c>
      <c r="K8046" s="203">
        <v>64</v>
      </c>
      <c r="L8046" s="207" t="s">
        <v>827</v>
      </c>
      <c r="M8046" s="208" t="s">
        <v>1449</v>
      </c>
      <c r="N8046" s="209">
        <f t="shared" si="0"/>
        <v>2026</v>
      </c>
      <c r="O8046" s="210">
        <f t="shared" si="1"/>
        <v>3</v>
      </c>
      <c r="P8046" s="211" t="str">
        <f>IFERROR(VLOOKUP(F8046,연간집계!D:E,2,FALSE),"")</f>
        <v>메모리북</v>
      </c>
    </row>
    <row r="8047" spans="1:16" ht="15" customHeight="1">
      <c r="A8047" s="201">
        <v>46106.482581018521</v>
      </c>
      <c r="B8047" s="202">
        <v>46106</v>
      </c>
      <c r="C8047" s="203" t="s">
        <v>17703</v>
      </c>
      <c r="D8047" s="203" t="s">
        <v>11</v>
      </c>
      <c r="E8047" s="204" t="s">
        <v>17704</v>
      </c>
      <c r="F8047" s="49" t="s">
        <v>1299</v>
      </c>
      <c r="G8047" s="203">
        <v>1</v>
      </c>
      <c r="H8047" s="203" t="s">
        <v>17705</v>
      </c>
      <c r="I8047" s="205" t="s">
        <v>10812</v>
      </c>
      <c r="J8047" s="208"/>
      <c r="K8047" s="203">
        <v>15</v>
      </c>
      <c r="L8047" s="207" t="s">
        <v>827</v>
      </c>
      <c r="M8047" s="208" t="s">
        <v>1851</v>
      </c>
      <c r="N8047" s="209">
        <f t="shared" si="0"/>
        <v>2026</v>
      </c>
      <c r="O8047" s="210">
        <f t="shared" si="1"/>
        <v>3</v>
      </c>
      <c r="P8047" s="211" t="str">
        <f>IFERROR(VLOOKUP(F8047,연간집계!D:E,2,FALSE),"")</f>
        <v>PCMS_우드월캘린더</v>
      </c>
    </row>
    <row r="8048" spans="1:16" ht="15" customHeight="1">
      <c r="A8048" s="201">
        <v>46106.500740740739</v>
      </c>
      <c r="B8048" s="202">
        <v>46106</v>
      </c>
      <c r="C8048" s="203" t="s">
        <v>17706</v>
      </c>
      <c r="D8048" s="203" t="s">
        <v>11</v>
      </c>
      <c r="E8048" s="204" t="s">
        <v>17707</v>
      </c>
      <c r="F8048" s="49" t="s">
        <v>1243</v>
      </c>
      <c r="G8048" s="203">
        <v>1</v>
      </c>
      <c r="H8048" s="203" t="s">
        <v>6674</v>
      </c>
      <c r="I8048" s="205" t="s">
        <v>1440</v>
      </c>
      <c r="J8048" s="208"/>
      <c r="K8048" s="203">
        <v>24</v>
      </c>
      <c r="L8048" s="207" t="s">
        <v>828</v>
      </c>
      <c r="M8048" s="208" t="s">
        <v>1436</v>
      </c>
      <c r="N8048" s="209">
        <f t="shared" si="0"/>
        <v>2026</v>
      </c>
      <c r="O8048" s="210">
        <f t="shared" si="1"/>
        <v>3</v>
      </c>
      <c r="P8048" s="211" t="str">
        <f>IFERROR(VLOOKUP(F8048,연간집계!D:E,2,FALSE),"")</f>
        <v>모바일 포토북 150 (여행)</v>
      </c>
    </row>
    <row r="8049" spans="1:16" ht="15" customHeight="1">
      <c r="A8049" s="201">
        <v>46106.500763888886</v>
      </c>
      <c r="B8049" s="202">
        <v>46106</v>
      </c>
      <c r="C8049" s="203" t="s">
        <v>17708</v>
      </c>
      <c r="D8049" s="203" t="s">
        <v>11</v>
      </c>
      <c r="E8049" s="204" t="s">
        <v>17707</v>
      </c>
      <c r="F8049" s="49" t="s">
        <v>1243</v>
      </c>
      <c r="G8049" s="203">
        <v>1</v>
      </c>
      <c r="H8049" s="203" t="s">
        <v>6674</v>
      </c>
      <c r="I8049" s="205" t="s">
        <v>1440</v>
      </c>
      <c r="J8049" s="208"/>
      <c r="K8049" s="203">
        <v>24</v>
      </c>
      <c r="L8049" s="207" t="s">
        <v>828</v>
      </c>
      <c r="M8049" s="208" t="s">
        <v>1436</v>
      </c>
      <c r="N8049" s="209">
        <f t="shared" si="0"/>
        <v>2026</v>
      </c>
      <c r="O8049" s="210">
        <f t="shared" si="1"/>
        <v>3</v>
      </c>
      <c r="P8049" s="211" t="str">
        <f>IFERROR(VLOOKUP(F8049,연간집계!D:E,2,FALSE),"")</f>
        <v>모바일 포토북 150 (여행)</v>
      </c>
    </row>
    <row r="8050" spans="1:16" ht="15" customHeight="1">
      <c r="A8050" s="201">
        <v>46106.553796296299</v>
      </c>
      <c r="B8050" s="202">
        <v>46106</v>
      </c>
      <c r="C8050" s="203" t="s">
        <v>17709</v>
      </c>
      <c r="D8050" s="203" t="s">
        <v>11</v>
      </c>
      <c r="E8050" s="204" t="s">
        <v>17710</v>
      </c>
      <c r="F8050" s="49" t="s">
        <v>976</v>
      </c>
      <c r="G8050" s="203">
        <v>2</v>
      </c>
      <c r="H8050" s="203" t="s">
        <v>17711</v>
      </c>
      <c r="I8050" s="205" t="s">
        <v>1440</v>
      </c>
      <c r="J8050" s="208" t="s">
        <v>6119</v>
      </c>
      <c r="K8050" s="203">
        <v>80</v>
      </c>
      <c r="L8050" s="207" t="s">
        <v>827</v>
      </c>
      <c r="M8050" s="208" t="s">
        <v>1436</v>
      </c>
      <c r="N8050" s="209">
        <f t="shared" si="0"/>
        <v>2026</v>
      </c>
      <c r="O8050" s="210">
        <f t="shared" si="1"/>
        <v>3</v>
      </c>
      <c r="P8050" s="211" t="str">
        <f>IFERROR(VLOOKUP(F8050,연간집계!D:E,2,FALSE),"")</f>
        <v>시티북 198 (소프트/78p)</v>
      </c>
    </row>
    <row r="8051" spans="1:16" ht="15" customHeight="1">
      <c r="A8051" s="201">
        <v>46106.618518518517</v>
      </c>
      <c r="B8051" s="202">
        <v>46106</v>
      </c>
      <c r="C8051" s="203" t="s">
        <v>17712</v>
      </c>
      <c r="D8051" s="203" t="s">
        <v>11</v>
      </c>
      <c r="E8051" s="204" t="s">
        <v>17713</v>
      </c>
      <c r="F8051" s="49" t="s">
        <v>843</v>
      </c>
      <c r="G8051" s="203">
        <v>1</v>
      </c>
      <c r="H8051" s="203" t="s">
        <v>397</v>
      </c>
      <c r="I8051" s="205" t="s">
        <v>1440</v>
      </c>
      <c r="J8051" s="208"/>
      <c r="K8051" s="203">
        <v>56</v>
      </c>
      <c r="L8051" s="207" t="s">
        <v>827</v>
      </c>
      <c r="M8051" s="208" t="s">
        <v>1436</v>
      </c>
      <c r="N8051" s="209">
        <f t="shared" si="0"/>
        <v>2026</v>
      </c>
      <c r="O8051" s="210">
        <f t="shared" si="1"/>
        <v>3</v>
      </c>
      <c r="P8051" s="211" t="str">
        <f>IFERROR(VLOOKUP(F8051,연간집계!D:E,2,FALSE),"")</f>
        <v>스탠다드 포토북 8*11 (소프트/무광)</v>
      </c>
    </row>
    <row r="8052" spans="1:16" ht="15" customHeight="1">
      <c r="A8052" s="201">
        <v>46106.642222222225</v>
      </c>
      <c r="B8052" s="202">
        <v>46106</v>
      </c>
      <c r="C8052" s="203" t="s">
        <v>17714</v>
      </c>
      <c r="D8052" s="203" t="s">
        <v>11</v>
      </c>
      <c r="E8052" s="204" t="s">
        <v>17715</v>
      </c>
      <c r="F8052" s="49" t="s">
        <v>874</v>
      </c>
      <c r="G8052" s="203">
        <v>1</v>
      </c>
      <c r="H8052" s="203" t="s">
        <v>17669</v>
      </c>
      <c r="I8052" s="205" t="s">
        <v>2085</v>
      </c>
      <c r="J8052" s="208"/>
      <c r="K8052" s="203">
        <v>24</v>
      </c>
      <c r="L8052" s="207" t="s">
        <v>827</v>
      </c>
      <c r="M8052" s="208" t="s">
        <v>1645</v>
      </c>
      <c r="N8052" s="209">
        <f t="shared" si="0"/>
        <v>2026</v>
      </c>
      <c r="O8052" s="210">
        <f t="shared" si="1"/>
        <v>3</v>
      </c>
      <c r="P8052" s="211" t="str">
        <f>IFERROR(VLOOKUP(F8052,연간집계!D:E,2,FALSE),"")</f>
        <v>스탠다드 포토북 11*8 (하드/무광)</v>
      </c>
    </row>
    <row r="8053" spans="1:16" ht="15" customHeight="1">
      <c r="A8053" s="201">
        <v>46106.648159722223</v>
      </c>
      <c r="B8053" s="202">
        <v>46106</v>
      </c>
      <c r="C8053" s="203" t="s">
        <v>17716</v>
      </c>
      <c r="D8053" s="203" t="s">
        <v>11</v>
      </c>
      <c r="E8053" s="204" t="s">
        <v>17717</v>
      </c>
      <c r="F8053" s="49" t="s">
        <v>963</v>
      </c>
      <c r="G8053" s="203">
        <v>1</v>
      </c>
      <c r="H8053" s="203" t="s">
        <v>16004</v>
      </c>
      <c r="I8053" s="205" t="s">
        <v>3562</v>
      </c>
      <c r="J8053" s="208" t="s">
        <v>3562</v>
      </c>
      <c r="K8053" s="203">
        <v>80</v>
      </c>
      <c r="L8053" s="207" t="s">
        <v>827</v>
      </c>
      <c r="M8053" s="208" t="s">
        <v>1436</v>
      </c>
      <c r="N8053" s="209">
        <f t="shared" si="0"/>
        <v>2026</v>
      </c>
      <c r="O8053" s="210">
        <f t="shared" si="1"/>
        <v>3</v>
      </c>
      <c r="P8053" s="211" t="str">
        <f>IFERROR(VLOOKUP(F8053,연간집계!D:E,2,FALSE),"")</f>
        <v>시티북 210 (쿠션하드/78p)</v>
      </c>
    </row>
    <row r="8054" spans="1:16" ht="15" customHeight="1">
      <c r="A8054" s="201">
        <v>46106.651122685187</v>
      </c>
      <c r="B8054" s="202">
        <v>46106</v>
      </c>
      <c r="C8054" s="203" t="s">
        <v>17718</v>
      </c>
      <c r="D8054" s="203" t="s">
        <v>11</v>
      </c>
      <c r="E8054" s="204" t="s">
        <v>17719</v>
      </c>
      <c r="F8054" s="49" t="s">
        <v>840</v>
      </c>
      <c r="G8054" s="203">
        <v>1</v>
      </c>
      <c r="H8054" s="203" t="s">
        <v>4867</v>
      </c>
      <c r="I8054" s="205" t="s">
        <v>1440</v>
      </c>
      <c r="J8054" s="208"/>
      <c r="K8054" s="203">
        <v>70</v>
      </c>
      <c r="L8054" s="207" t="s">
        <v>827</v>
      </c>
      <c r="M8054" s="208" t="s">
        <v>1436</v>
      </c>
      <c r="N8054" s="209">
        <f t="shared" si="0"/>
        <v>2026</v>
      </c>
      <c r="O8054" s="210">
        <f t="shared" si="1"/>
        <v>3</v>
      </c>
      <c r="P8054" s="211" t="str">
        <f>IFERROR(VLOOKUP(F8054,연간집계!D:E,2,FALSE),"")</f>
        <v>스탠다드 포토북 6*8 (하드/유광)</v>
      </c>
    </row>
    <row r="8055" spans="1:16" ht="15" customHeight="1">
      <c r="A8055" s="201">
        <v>46106.651134259257</v>
      </c>
      <c r="B8055" s="202">
        <v>46106</v>
      </c>
      <c r="C8055" s="203" t="s">
        <v>17720</v>
      </c>
      <c r="D8055" s="203" t="s">
        <v>11</v>
      </c>
      <c r="E8055" s="204" t="s">
        <v>17719</v>
      </c>
      <c r="F8055" s="49" t="s">
        <v>840</v>
      </c>
      <c r="G8055" s="203">
        <v>1</v>
      </c>
      <c r="H8055" s="203" t="s">
        <v>4867</v>
      </c>
      <c r="I8055" s="205" t="s">
        <v>1440</v>
      </c>
      <c r="J8055" s="208"/>
      <c r="K8055" s="203">
        <v>66</v>
      </c>
      <c r="L8055" s="207" t="s">
        <v>827</v>
      </c>
      <c r="M8055" s="208" t="s">
        <v>1436</v>
      </c>
      <c r="N8055" s="209">
        <f t="shared" si="0"/>
        <v>2026</v>
      </c>
      <c r="O8055" s="210">
        <f t="shared" si="1"/>
        <v>3</v>
      </c>
      <c r="P8055" s="211" t="str">
        <f>IFERROR(VLOOKUP(F8055,연간집계!D:E,2,FALSE),"")</f>
        <v>스탠다드 포토북 6*8 (하드/유광)</v>
      </c>
    </row>
    <row r="8056" spans="1:16" ht="15" customHeight="1">
      <c r="A8056" s="201">
        <v>46106.651145833333</v>
      </c>
      <c r="B8056" s="202">
        <v>46106</v>
      </c>
      <c r="C8056" s="203" t="s">
        <v>17721</v>
      </c>
      <c r="D8056" s="203" t="s">
        <v>11</v>
      </c>
      <c r="E8056" s="204" t="s">
        <v>17719</v>
      </c>
      <c r="F8056" s="49" t="s">
        <v>840</v>
      </c>
      <c r="G8056" s="203">
        <v>1</v>
      </c>
      <c r="H8056" s="203" t="s">
        <v>4867</v>
      </c>
      <c r="I8056" s="205" t="s">
        <v>1453</v>
      </c>
      <c r="J8056" s="208"/>
      <c r="K8056" s="203">
        <v>42</v>
      </c>
      <c r="L8056" s="207" t="s">
        <v>827</v>
      </c>
      <c r="M8056" s="208" t="s">
        <v>1436</v>
      </c>
      <c r="N8056" s="209">
        <f t="shared" si="0"/>
        <v>2026</v>
      </c>
      <c r="O8056" s="210">
        <f t="shared" si="1"/>
        <v>3</v>
      </c>
      <c r="P8056" s="211" t="str">
        <f>IFERROR(VLOOKUP(F8056,연간집계!D:E,2,FALSE),"")</f>
        <v>스탠다드 포토북 6*8 (하드/유광)</v>
      </c>
    </row>
    <row r="8057" spans="1:16" ht="15" customHeight="1">
      <c r="A8057" s="201">
        <v>46106.701261574075</v>
      </c>
      <c r="B8057" s="202">
        <v>46106</v>
      </c>
      <c r="C8057" s="203" t="s">
        <v>17722</v>
      </c>
      <c r="D8057" s="203" t="s">
        <v>11</v>
      </c>
      <c r="E8057" s="204" t="s">
        <v>17723</v>
      </c>
      <c r="F8057" s="49" t="s">
        <v>1238</v>
      </c>
      <c r="G8057" s="203">
        <v>1</v>
      </c>
      <c r="H8057" s="203" t="s">
        <v>17724</v>
      </c>
      <c r="I8057" s="205" t="s">
        <v>2370</v>
      </c>
      <c r="J8057" s="208"/>
      <c r="K8057" s="203">
        <v>24</v>
      </c>
      <c r="L8057" s="207" t="s">
        <v>828</v>
      </c>
      <c r="M8057" s="208" t="s">
        <v>1449</v>
      </c>
      <c r="N8057" s="209">
        <f t="shared" si="0"/>
        <v>2026</v>
      </c>
      <c r="O8057" s="210">
        <f t="shared" si="1"/>
        <v>3</v>
      </c>
      <c r="P8057" s="211" t="str">
        <f>IFERROR(VLOOKUP(F8057,연간집계!D:E,2,FALSE),"")</f>
        <v>모바일 포토북 198 (베이비)</v>
      </c>
    </row>
    <row r="8058" spans="1:16" ht="15" customHeight="1">
      <c r="A8058" s="201">
        <v>46106.701273148145</v>
      </c>
      <c r="B8058" s="202">
        <v>46106</v>
      </c>
      <c r="C8058" s="203" t="s">
        <v>17725</v>
      </c>
      <c r="D8058" s="203" t="s">
        <v>11</v>
      </c>
      <c r="E8058" s="204" t="s">
        <v>17723</v>
      </c>
      <c r="F8058" s="49" t="s">
        <v>1236</v>
      </c>
      <c r="G8058" s="203">
        <v>1</v>
      </c>
      <c r="H8058" s="203" t="s">
        <v>17724</v>
      </c>
      <c r="I8058" s="205" t="s">
        <v>2370</v>
      </c>
      <c r="J8058" s="208"/>
      <c r="K8058" s="203">
        <v>24</v>
      </c>
      <c r="L8058" s="207" t="s">
        <v>828</v>
      </c>
      <c r="M8058" s="208" t="s">
        <v>1449</v>
      </c>
      <c r="N8058" s="209">
        <f t="shared" si="0"/>
        <v>2026</v>
      </c>
      <c r="O8058" s="210">
        <f t="shared" si="1"/>
        <v>3</v>
      </c>
      <c r="P8058" s="211" t="str">
        <f>IFERROR(VLOOKUP(F8058,연간집계!D:E,2,FALSE),"")</f>
        <v>모바일 포토북 150 (베이비)</v>
      </c>
    </row>
    <row r="8059" spans="1:16" ht="15" customHeight="1">
      <c r="A8059" s="201">
        <v>46106.760405092595</v>
      </c>
      <c r="B8059" s="202">
        <v>46106</v>
      </c>
      <c r="C8059" s="203" t="s">
        <v>17726</v>
      </c>
      <c r="D8059" s="203" t="s">
        <v>11</v>
      </c>
      <c r="E8059" s="204" t="s">
        <v>17727</v>
      </c>
      <c r="F8059" s="49" t="s">
        <v>1311</v>
      </c>
      <c r="G8059" s="203">
        <v>1</v>
      </c>
      <c r="H8059" s="203" t="s">
        <v>17728</v>
      </c>
      <c r="I8059" s="205" t="s">
        <v>1668</v>
      </c>
      <c r="J8059" s="208" t="s">
        <v>1444</v>
      </c>
      <c r="K8059" s="203">
        <v>1</v>
      </c>
      <c r="L8059" s="207" t="s">
        <v>827</v>
      </c>
      <c r="M8059" s="208" t="s">
        <v>1497</v>
      </c>
      <c r="N8059" s="209">
        <f t="shared" si="0"/>
        <v>2026</v>
      </c>
      <c r="O8059" s="210">
        <f t="shared" si="1"/>
        <v>3</v>
      </c>
      <c r="P8059" s="211" t="str">
        <f>IFERROR(VLOOKUP(F8059,연간집계!D:E,2,FALSE),"")</f>
        <v>심플액자 203_블랙</v>
      </c>
    </row>
    <row r="8060" spans="1:16" ht="15" customHeight="1">
      <c r="A8060" s="201">
        <v>46106.760416666664</v>
      </c>
      <c r="B8060" s="202">
        <v>46106</v>
      </c>
      <c r="C8060" s="203" t="s">
        <v>17729</v>
      </c>
      <c r="D8060" s="203" t="s">
        <v>11</v>
      </c>
      <c r="E8060" s="204" t="s">
        <v>17727</v>
      </c>
      <c r="F8060" s="49" t="s">
        <v>1311</v>
      </c>
      <c r="G8060" s="203">
        <v>1</v>
      </c>
      <c r="H8060" s="203" t="s">
        <v>17728</v>
      </c>
      <c r="I8060" s="205" t="s">
        <v>1668</v>
      </c>
      <c r="J8060" s="208" t="s">
        <v>1444</v>
      </c>
      <c r="K8060" s="203">
        <v>1</v>
      </c>
      <c r="L8060" s="207" t="s">
        <v>827</v>
      </c>
      <c r="M8060" s="208" t="s">
        <v>1497</v>
      </c>
      <c r="N8060" s="209">
        <f t="shared" si="0"/>
        <v>2026</v>
      </c>
      <c r="O8060" s="210">
        <f t="shared" si="1"/>
        <v>3</v>
      </c>
      <c r="P8060" s="211" t="str">
        <f>IFERROR(VLOOKUP(F8060,연간집계!D:E,2,FALSE),"")</f>
        <v>심플액자 203_블랙</v>
      </c>
    </row>
    <row r="8061" spans="1:16" ht="15" customHeight="1">
      <c r="A8061" s="201">
        <v>46106.760428240741</v>
      </c>
      <c r="B8061" s="202">
        <v>46106</v>
      </c>
      <c r="C8061" s="203" t="s">
        <v>17730</v>
      </c>
      <c r="D8061" s="203" t="s">
        <v>11</v>
      </c>
      <c r="E8061" s="204" t="s">
        <v>17727</v>
      </c>
      <c r="F8061" s="49" t="s">
        <v>1311</v>
      </c>
      <c r="G8061" s="203">
        <v>1</v>
      </c>
      <c r="H8061" s="203" t="s">
        <v>17728</v>
      </c>
      <c r="I8061" s="205" t="s">
        <v>1668</v>
      </c>
      <c r="J8061" s="208" t="s">
        <v>1444</v>
      </c>
      <c r="K8061" s="203">
        <v>1</v>
      </c>
      <c r="L8061" s="207" t="s">
        <v>827</v>
      </c>
      <c r="M8061" s="208" t="s">
        <v>1497</v>
      </c>
      <c r="N8061" s="209">
        <f t="shared" si="0"/>
        <v>2026</v>
      </c>
      <c r="O8061" s="210">
        <f t="shared" si="1"/>
        <v>3</v>
      </c>
      <c r="P8061" s="211" t="str">
        <f>IFERROR(VLOOKUP(F8061,연간집계!D:E,2,FALSE),"")</f>
        <v>심플액자 203_블랙</v>
      </c>
    </row>
    <row r="8062" spans="1:16" ht="15" customHeight="1">
      <c r="A8062" s="201">
        <v>46106.760439814818</v>
      </c>
      <c r="B8062" s="202">
        <v>46106</v>
      </c>
      <c r="C8062" s="203" t="s">
        <v>17731</v>
      </c>
      <c r="D8062" s="203" t="s">
        <v>11</v>
      </c>
      <c r="E8062" s="204" t="s">
        <v>17727</v>
      </c>
      <c r="F8062" s="49" t="s">
        <v>1311</v>
      </c>
      <c r="G8062" s="203">
        <v>1</v>
      </c>
      <c r="H8062" s="203" t="s">
        <v>17728</v>
      </c>
      <c r="I8062" s="205" t="s">
        <v>1668</v>
      </c>
      <c r="J8062" s="208" t="s">
        <v>1444</v>
      </c>
      <c r="K8062" s="203">
        <v>1</v>
      </c>
      <c r="L8062" s="207" t="s">
        <v>827</v>
      </c>
      <c r="M8062" s="208" t="s">
        <v>1497</v>
      </c>
      <c r="N8062" s="209">
        <f t="shared" si="0"/>
        <v>2026</v>
      </c>
      <c r="O8062" s="210">
        <f t="shared" si="1"/>
        <v>3</v>
      </c>
      <c r="P8062" s="211" t="str">
        <f>IFERROR(VLOOKUP(F8062,연간집계!D:E,2,FALSE),"")</f>
        <v>심플액자 203_블랙</v>
      </c>
    </row>
    <row r="8063" spans="1:16" ht="15" customHeight="1">
      <c r="A8063" s="201">
        <v>46106.760451388887</v>
      </c>
      <c r="B8063" s="202">
        <v>46106</v>
      </c>
      <c r="C8063" s="203" t="s">
        <v>17732</v>
      </c>
      <c r="D8063" s="203" t="s">
        <v>11</v>
      </c>
      <c r="E8063" s="204" t="s">
        <v>17727</v>
      </c>
      <c r="F8063" s="49" t="s">
        <v>1311</v>
      </c>
      <c r="G8063" s="203">
        <v>1</v>
      </c>
      <c r="H8063" s="203" t="s">
        <v>17728</v>
      </c>
      <c r="I8063" s="205" t="s">
        <v>1668</v>
      </c>
      <c r="J8063" s="208" t="s">
        <v>1444</v>
      </c>
      <c r="K8063" s="203">
        <v>1</v>
      </c>
      <c r="L8063" s="207" t="s">
        <v>827</v>
      </c>
      <c r="M8063" s="208" t="s">
        <v>1497</v>
      </c>
      <c r="N8063" s="209">
        <f t="shared" si="0"/>
        <v>2026</v>
      </c>
      <c r="O8063" s="210">
        <f t="shared" si="1"/>
        <v>3</v>
      </c>
      <c r="P8063" s="211" t="str">
        <f>IFERROR(VLOOKUP(F8063,연간집계!D:E,2,FALSE),"")</f>
        <v>심플액자 203_블랙</v>
      </c>
    </row>
    <row r="8064" spans="1:16" ht="15" customHeight="1">
      <c r="A8064" s="201">
        <v>46106.760462962964</v>
      </c>
      <c r="B8064" s="202">
        <v>46106</v>
      </c>
      <c r="C8064" s="203" t="s">
        <v>17733</v>
      </c>
      <c r="D8064" s="203" t="s">
        <v>11</v>
      </c>
      <c r="E8064" s="204" t="s">
        <v>17727</v>
      </c>
      <c r="F8064" s="49" t="s">
        <v>1311</v>
      </c>
      <c r="G8064" s="203">
        <v>1</v>
      </c>
      <c r="H8064" s="203" t="s">
        <v>17728</v>
      </c>
      <c r="I8064" s="205" t="s">
        <v>1668</v>
      </c>
      <c r="J8064" s="208" t="s">
        <v>1444</v>
      </c>
      <c r="K8064" s="203">
        <v>1</v>
      </c>
      <c r="L8064" s="207" t="s">
        <v>827</v>
      </c>
      <c r="M8064" s="208" t="s">
        <v>1497</v>
      </c>
      <c r="N8064" s="209">
        <f t="shared" si="0"/>
        <v>2026</v>
      </c>
      <c r="O8064" s="210">
        <f t="shared" si="1"/>
        <v>3</v>
      </c>
      <c r="P8064" s="211" t="str">
        <f>IFERROR(VLOOKUP(F8064,연간집계!D:E,2,FALSE),"")</f>
        <v>심플액자 203_블랙</v>
      </c>
    </row>
    <row r="8065" spans="1:16" ht="15" customHeight="1">
      <c r="A8065" s="201">
        <v>46106.760474537034</v>
      </c>
      <c r="B8065" s="202">
        <v>46106</v>
      </c>
      <c r="C8065" s="203" t="s">
        <v>17734</v>
      </c>
      <c r="D8065" s="203" t="s">
        <v>11</v>
      </c>
      <c r="E8065" s="204" t="s">
        <v>17727</v>
      </c>
      <c r="F8065" s="49" t="s">
        <v>1311</v>
      </c>
      <c r="G8065" s="203">
        <v>1</v>
      </c>
      <c r="H8065" s="203" t="s">
        <v>17728</v>
      </c>
      <c r="I8065" s="205" t="s">
        <v>1668</v>
      </c>
      <c r="J8065" s="208" t="s">
        <v>1444</v>
      </c>
      <c r="K8065" s="203">
        <v>1</v>
      </c>
      <c r="L8065" s="207" t="s">
        <v>827</v>
      </c>
      <c r="M8065" s="208" t="s">
        <v>1497</v>
      </c>
      <c r="N8065" s="209">
        <f t="shared" si="0"/>
        <v>2026</v>
      </c>
      <c r="O8065" s="210">
        <f t="shared" si="1"/>
        <v>3</v>
      </c>
      <c r="P8065" s="211" t="str">
        <f>IFERROR(VLOOKUP(F8065,연간집계!D:E,2,FALSE),"")</f>
        <v>심플액자 203_블랙</v>
      </c>
    </row>
    <row r="8066" spans="1:16" ht="15" customHeight="1">
      <c r="A8066" s="201">
        <v>46106.76048611111</v>
      </c>
      <c r="B8066" s="202">
        <v>46106</v>
      </c>
      <c r="C8066" s="203" t="s">
        <v>17735</v>
      </c>
      <c r="D8066" s="203" t="s">
        <v>11</v>
      </c>
      <c r="E8066" s="204" t="s">
        <v>17727</v>
      </c>
      <c r="F8066" s="49" t="s">
        <v>1311</v>
      </c>
      <c r="G8066" s="203">
        <v>1</v>
      </c>
      <c r="H8066" s="203" t="s">
        <v>17728</v>
      </c>
      <c r="I8066" s="205" t="s">
        <v>1668</v>
      </c>
      <c r="J8066" s="208" t="s">
        <v>1444</v>
      </c>
      <c r="K8066" s="203">
        <v>1</v>
      </c>
      <c r="L8066" s="207" t="s">
        <v>827</v>
      </c>
      <c r="M8066" s="208" t="s">
        <v>1497</v>
      </c>
      <c r="N8066" s="209">
        <f t="shared" si="0"/>
        <v>2026</v>
      </c>
      <c r="O8066" s="210">
        <f t="shared" si="1"/>
        <v>3</v>
      </c>
      <c r="P8066" s="211" t="str">
        <f>IFERROR(VLOOKUP(F8066,연간집계!D:E,2,FALSE),"")</f>
        <v>심플액자 203_블랙</v>
      </c>
    </row>
    <row r="8067" spans="1:16" ht="15" customHeight="1">
      <c r="A8067" s="201">
        <v>46106.760497685187</v>
      </c>
      <c r="B8067" s="202">
        <v>46106</v>
      </c>
      <c r="C8067" s="203" t="s">
        <v>17736</v>
      </c>
      <c r="D8067" s="203" t="s">
        <v>11</v>
      </c>
      <c r="E8067" s="204" t="s">
        <v>17727</v>
      </c>
      <c r="F8067" s="49" t="s">
        <v>1311</v>
      </c>
      <c r="G8067" s="203">
        <v>1</v>
      </c>
      <c r="H8067" s="203" t="s">
        <v>17728</v>
      </c>
      <c r="I8067" s="205" t="s">
        <v>1668</v>
      </c>
      <c r="J8067" s="208" t="s">
        <v>1444</v>
      </c>
      <c r="K8067" s="203">
        <v>1</v>
      </c>
      <c r="L8067" s="207" t="s">
        <v>827</v>
      </c>
      <c r="M8067" s="208" t="s">
        <v>1497</v>
      </c>
      <c r="N8067" s="209">
        <f t="shared" si="0"/>
        <v>2026</v>
      </c>
      <c r="O8067" s="210">
        <f t="shared" si="1"/>
        <v>3</v>
      </c>
      <c r="P8067" s="211" t="str">
        <f>IFERROR(VLOOKUP(F8067,연간집계!D:E,2,FALSE),"")</f>
        <v>심플액자 203_블랙</v>
      </c>
    </row>
    <row r="8068" spans="1:16" ht="15" customHeight="1">
      <c r="A8068" s="201">
        <v>46106.760509259257</v>
      </c>
      <c r="B8068" s="202">
        <v>46106</v>
      </c>
      <c r="C8068" s="203" t="s">
        <v>17737</v>
      </c>
      <c r="D8068" s="203" t="s">
        <v>11</v>
      </c>
      <c r="E8068" s="204" t="s">
        <v>17727</v>
      </c>
      <c r="F8068" s="49" t="s">
        <v>1311</v>
      </c>
      <c r="G8068" s="203">
        <v>1</v>
      </c>
      <c r="H8068" s="203" t="s">
        <v>17728</v>
      </c>
      <c r="I8068" s="205" t="s">
        <v>1668</v>
      </c>
      <c r="J8068" s="208" t="s">
        <v>1444</v>
      </c>
      <c r="K8068" s="203">
        <v>1</v>
      </c>
      <c r="L8068" s="207" t="s">
        <v>827</v>
      </c>
      <c r="M8068" s="208" t="s">
        <v>1497</v>
      </c>
      <c r="N8068" s="209">
        <f t="shared" si="0"/>
        <v>2026</v>
      </c>
      <c r="O8068" s="210">
        <f t="shared" si="1"/>
        <v>3</v>
      </c>
      <c r="P8068" s="211" t="str">
        <f>IFERROR(VLOOKUP(F8068,연간집계!D:E,2,FALSE),"")</f>
        <v>심플액자 203_블랙</v>
      </c>
    </row>
    <row r="8069" spans="1:16" ht="15" customHeight="1">
      <c r="A8069" s="201">
        <v>46106.760520833333</v>
      </c>
      <c r="B8069" s="202">
        <v>46106</v>
      </c>
      <c r="C8069" s="203" t="s">
        <v>17738</v>
      </c>
      <c r="D8069" s="203" t="s">
        <v>11</v>
      </c>
      <c r="E8069" s="204" t="s">
        <v>17727</v>
      </c>
      <c r="F8069" s="49" t="s">
        <v>1311</v>
      </c>
      <c r="G8069" s="203">
        <v>1</v>
      </c>
      <c r="H8069" s="203" t="s">
        <v>17728</v>
      </c>
      <c r="I8069" s="205" t="s">
        <v>1668</v>
      </c>
      <c r="J8069" s="208" t="s">
        <v>1444</v>
      </c>
      <c r="K8069" s="203">
        <v>1</v>
      </c>
      <c r="L8069" s="207" t="s">
        <v>827</v>
      </c>
      <c r="M8069" s="208" t="s">
        <v>1497</v>
      </c>
      <c r="N8069" s="209">
        <f t="shared" si="0"/>
        <v>2026</v>
      </c>
      <c r="O8069" s="210">
        <f t="shared" si="1"/>
        <v>3</v>
      </c>
      <c r="P8069" s="211" t="str">
        <f>IFERROR(VLOOKUP(F8069,연간집계!D:E,2,FALSE),"")</f>
        <v>심플액자 203_블랙</v>
      </c>
    </row>
    <row r="8070" spans="1:16" ht="15" customHeight="1">
      <c r="A8070" s="201">
        <v>46106.76053240741</v>
      </c>
      <c r="B8070" s="202">
        <v>46106</v>
      </c>
      <c r="C8070" s="203" t="s">
        <v>17739</v>
      </c>
      <c r="D8070" s="203" t="s">
        <v>11</v>
      </c>
      <c r="E8070" s="204" t="s">
        <v>17727</v>
      </c>
      <c r="F8070" s="49" t="s">
        <v>1311</v>
      </c>
      <c r="G8070" s="203">
        <v>1</v>
      </c>
      <c r="H8070" s="203" t="s">
        <v>17728</v>
      </c>
      <c r="I8070" s="205" t="s">
        <v>1668</v>
      </c>
      <c r="J8070" s="208" t="s">
        <v>1444</v>
      </c>
      <c r="K8070" s="203">
        <v>1</v>
      </c>
      <c r="L8070" s="207" t="s">
        <v>827</v>
      </c>
      <c r="M8070" s="208" t="s">
        <v>1497</v>
      </c>
      <c r="N8070" s="209">
        <f t="shared" si="0"/>
        <v>2026</v>
      </c>
      <c r="O8070" s="210">
        <f t="shared" si="1"/>
        <v>3</v>
      </c>
      <c r="P8070" s="211" t="str">
        <f>IFERROR(VLOOKUP(F8070,연간집계!D:E,2,FALSE),"")</f>
        <v>심플액자 203_블랙</v>
      </c>
    </row>
    <row r="8071" spans="1:16" ht="15" customHeight="1">
      <c r="A8071" s="201">
        <v>46106.76054398148</v>
      </c>
      <c r="B8071" s="202">
        <v>46106</v>
      </c>
      <c r="C8071" s="203" t="s">
        <v>17740</v>
      </c>
      <c r="D8071" s="203" t="s">
        <v>11</v>
      </c>
      <c r="E8071" s="204" t="s">
        <v>17727</v>
      </c>
      <c r="F8071" s="49" t="s">
        <v>1311</v>
      </c>
      <c r="G8071" s="203">
        <v>1</v>
      </c>
      <c r="H8071" s="203" t="s">
        <v>17728</v>
      </c>
      <c r="I8071" s="205" t="s">
        <v>1668</v>
      </c>
      <c r="J8071" s="208" t="s">
        <v>1444</v>
      </c>
      <c r="K8071" s="203">
        <v>1</v>
      </c>
      <c r="L8071" s="207" t="s">
        <v>827</v>
      </c>
      <c r="M8071" s="208" t="s">
        <v>1497</v>
      </c>
      <c r="N8071" s="209">
        <f t="shared" si="0"/>
        <v>2026</v>
      </c>
      <c r="O8071" s="210">
        <f t="shared" si="1"/>
        <v>3</v>
      </c>
      <c r="P8071" s="211" t="str">
        <f>IFERROR(VLOOKUP(F8071,연간집계!D:E,2,FALSE),"")</f>
        <v>심플액자 203_블랙</v>
      </c>
    </row>
    <row r="8072" spans="1:16" ht="15" customHeight="1">
      <c r="A8072" s="201">
        <v>46106.760555555556</v>
      </c>
      <c r="B8072" s="202">
        <v>46106</v>
      </c>
      <c r="C8072" s="203" t="s">
        <v>17741</v>
      </c>
      <c r="D8072" s="203" t="s">
        <v>11</v>
      </c>
      <c r="E8072" s="204" t="s">
        <v>17727</v>
      </c>
      <c r="F8072" s="49" t="s">
        <v>1311</v>
      </c>
      <c r="G8072" s="203">
        <v>1</v>
      </c>
      <c r="H8072" s="203" t="s">
        <v>17728</v>
      </c>
      <c r="I8072" s="205" t="s">
        <v>1668</v>
      </c>
      <c r="J8072" s="208" t="s">
        <v>1444</v>
      </c>
      <c r="K8072" s="203">
        <v>1</v>
      </c>
      <c r="L8072" s="207" t="s">
        <v>827</v>
      </c>
      <c r="M8072" s="208" t="s">
        <v>1497</v>
      </c>
      <c r="N8072" s="209">
        <f t="shared" si="0"/>
        <v>2026</v>
      </c>
      <c r="O8072" s="210">
        <f t="shared" si="1"/>
        <v>3</v>
      </c>
      <c r="P8072" s="211" t="str">
        <f>IFERROR(VLOOKUP(F8072,연간집계!D:E,2,FALSE),"")</f>
        <v>심플액자 203_블랙</v>
      </c>
    </row>
    <row r="8073" spans="1:16" ht="15" customHeight="1">
      <c r="A8073" s="201">
        <v>46106.760578703703</v>
      </c>
      <c r="B8073" s="202">
        <v>46106</v>
      </c>
      <c r="C8073" s="203" t="s">
        <v>17742</v>
      </c>
      <c r="D8073" s="203" t="s">
        <v>11</v>
      </c>
      <c r="E8073" s="204" t="s">
        <v>17727</v>
      </c>
      <c r="F8073" s="49" t="s">
        <v>1311</v>
      </c>
      <c r="G8073" s="203">
        <v>1</v>
      </c>
      <c r="H8073" s="203" t="s">
        <v>17728</v>
      </c>
      <c r="I8073" s="205" t="s">
        <v>1668</v>
      </c>
      <c r="J8073" s="208" t="s">
        <v>1444</v>
      </c>
      <c r="K8073" s="203">
        <v>1</v>
      </c>
      <c r="L8073" s="207" t="s">
        <v>827</v>
      </c>
      <c r="M8073" s="208" t="s">
        <v>1497</v>
      </c>
      <c r="N8073" s="209">
        <f t="shared" si="0"/>
        <v>2026</v>
      </c>
      <c r="O8073" s="210">
        <f t="shared" si="1"/>
        <v>3</v>
      </c>
      <c r="P8073" s="211" t="str">
        <f>IFERROR(VLOOKUP(F8073,연간집계!D:E,2,FALSE),"")</f>
        <v>심플액자 203_블랙</v>
      </c>
    </row>
    <row r="8074" spans="1:16" ht="15" customHeight="1">
      <c r="A8074" s="201">
        <v>46106.76059027778</v>
      </c>
      <c r="B8074" s="202">
        <v>46106</v>
      </c>
      <c r="C8074" s="203" t="s">
        <v>17743</v>
      </c>
      <c r="D8074" s="203" t="s">
        <v>11</v>
      </c>
      <c r="E8074" s="204" t="s">
        <v>17727</v>
      </c>
      <c r="F8074" s="49" t="s">
        <v>1311</v>
      </c>
      <c r="G8074" s="203">
        <v>1</v>
      </c>
      <c r="H8074" s="203" t="s">
        <v>17728</v>
      </c>
      <c r="I8074" s="205" t="s">
        <v>1668</v>
      </c>
      <c r="J8074" s="208" t="s">
        <v>1444</v>
      </c>
      <c r="K8074" s="203">
        <v>1</v>
      </c>
      <c r="L8074" s="207" t="s">
        <v>827</v>
      </c>
      <c r="M8074" s="208" t="s">
        <v>1497</v>
      </c>
      <c r="N8074" s="209">
        <f t="shared" si="0"/>
        <v>2026</v>
      </c>
      <c r="O8074" s="210">
        <f t="shared" si="1"/>
        <v>3</v>
      </c>
      <c r="P8074" s="211" t="str">
        <f>IFERROR(VLOOKUP(F8074,연간집계!D:E,2,FALSE),"")</f>
        <v>심플액자 203_블랙</v>
      </c>
    </row>
    <row r="8075" spans="1:16" ht="15" customHeight="1">
      <c r="A8075" s="201">
        <v>46106.760601851849</v>
      </c>
      <c r="B8075" s="202">
        <v>46106</v>
      </c>
      <c r="C8075" s="203" t="s">
        <v>17744</v>
      </c>
      <c r="D8075" s="203" t="s">
        <v>11</v>
      </c>
      <c r="E8075" s="204" t="s">
        <v>17727</v>
      </c>
      <c r="F8075" s="49" t="s">
        <v>1311</v>
      </c>
      <c r="G8075" s="203">
        <v>1</v>
      </c>
      <c r="H8075" s="203" t="s">
        <v>17728</v>
      </c>
      <c r="I8075" s="205" t="s">
        <v>1668</v>
      </c>
      <c r="J8075" s="208" t="s">
        <v>1444</v>
      </c>
      <c r="K8075" s="203">
        <v>1</v>
      </c>
      <c r="L8075" s="207" t="s">
        <v>827</v>
      </c>
      <c r="M8075" s="208" t="s">
        <v>1497</v>
      </c>
      <c r="N8075" s="209">
        <f t="shared" si="0"/>
        <v>2026</v>
      </c>
      <c r="O8075" s="210">
        <f t="shared" si="1"/>
        <v>3</v>
      </c>
      <c r="P8075" s="211" t="str">
        <f>IFERROR(VLOOKUP(F8075,연간집계!D:E,2,FALSE),"")</f>
        <v>심플액자 203_블랙</v>
      </c>
    </row>
    <row r="8076" spans="1:16" ht="15" customHeight="1">
      <c r="A8076" s="201">
        <v>46106.760787037034</v>
      </c>
      <c r="B8076" s="202">
        <v>46106</v>
      </c>
      <c r="C8076" s="203" t="s">
        <v>17745</v>
      </c>
      <c r="D8076" s="203" t="s">
        <v>11</v>
      </c>
      <c r="E8076" s="204" t="s">
        <v>17727</v>
      </c>
      <c r="F8076" s="49" t="s">
        <v>1311</v>
      </c>
      <c r="G8076" s="203">
        <v>1</v>
      </c>
      <c r="H8076" s="203" t="s">
        <v>17728</v>
      </c>
      <c r="I8076" s="205" t="s">
        <v>1668</v>
      </c>
      <c r="J8076" s="208" t="s">
        <v>1444</v>
      </c>
      <c r="K8076" s="203">
        <v>1</v>
      </c>
      <c r="L8076" s="207" t="s">
        <v>827</v>
      </c>
      <c r="M8076" s="208" t="s">
        <v>1497</v>
      </c>
      <c r="N8076" s="209">
        <f t="shared" si="0"/>
        <v>2026</v>
      </c>
      <c r="O8076" s="210">
        <f t="shared" si="1"/>
        <v>3</v>
      </c>
      <c r="P8076" s="211" t="str">
        <f>IFERROR(VLOOKUP(F8076,연간집계!D:E,2,FALSE),"")</f>
        <v>심플액자 203_블랙</v>
      </c>
    </row>
    <row r="8077" spans="1:16" ht="15" customHeight="1">
      <c r="A8077" s="201">
        <v>46106.760821759257</v>
      </c>
      <c r="B8077" s="202">
        <v>46106</v>
      </c>
      <c r="C8077" s="203" t="s">
        <v>17746</v>
      </c>
      <c r="D8077" s="203" t="s">
        <v>11</v>
      </c>
      <c r="E8077" s="204" t="s">
        <v>17727</v>
      </c>
      <c r="F8077" s="49" t="s">
        <v>1311</v>
      </c>
      <c r="G8077" s="203">
        <v>1</v>
      </c>
      <c r="H8077" s="203" t="s">
        <v>17728</v>
      </c>
      <c r="I8077" s="205" t="s">
        <v>1668</v>
      </c>
      <c r="J8077" s="208" t="s">
        <v>1444</v>
      </c>
      <c r="K8077" s="203">
        <v>1</v>
      </c>
      <c r="L8077" s="207" t="s">
        <v>827</v>
      </c>
      <c r="M8077" s="208" t="s">
        <v>1497</v>
      </c>
      <c r="N8077" s="209">
        <f t="shared" si="0"/>
        <v>2026</v>
      </c>
      <c r="O8077" s="210">
        <f t="shared" si="1"/>
        <v>3</v>
      </c>
      <c r="P8077" s="211" t="str">
        <f>IFERROR(VLOOKUP(F8077,연간집계!D:E,2,FALSE),"")</f>
        <v>심플액자 203_블랙</v>
      </c>
    </row>
    <row r="8078" spans="1:16" ht="15" customHeight="1">
      <c r="A8078" s="201">
        <v>46106.760833333334</v>
      </c>
      <c r="B8078" s="202">
        <v>46106</v>
      </c>
      <c r="C8078" s="203" t="s">
        <v>17747</v>
      </c>
      <c r="D8078" s="203" t="s">
        <v>11</v>
      </c>
      <c r="E8078" s="204" t="s">
        <v>17727</v>
      </c>
      <c r="F8078" s="49" t="s">
        <v>1311</v>
      </c>
      <c r="G8078" s="203">
        <v>1</v>
      </c>
      <c r="H8078" s="203" t="s">
        <v>17728</v>
      </c>
      <c r="I8078" s="205" t="s">
        <v>1668</v>
      </c>
      <c r="J8078" s="208" t="s">
        <v>1444</v>
      </c>
      <c r="K8078" s="203">
        <v>1</v>
      </c>
      <c r="L8078" s="207" t="s">
        <v>827</v>
      </c>
      <c r="M8078" s="208" t="s">
        <v>1497</v>
      </c>
      <c r="N8078" s="209">
        <f t="shared" si="0"/>
        <v>2026</v>
      </c>
      <c r="O8078" s="210">
        <f t="shared" si="1"/>
        <v>3</v>
      </c>
      <c r="P8078" s="211" t="str">
        <f>IFERROR(VLOOKUP(F8078,연간집계!D:E,2,FALSE),"")</f>
        <v>심플액자 203_블랙</v>
      </c>
    </row>
    <row r="8079" spans="1:16" ht="15" customHeight="1">
      <c r="A8079" s="201">
        <v>46106.760844907411</v>
      </c>
      <c r="B8079" s="202">
        <v>46106</v>
      </c>
      <c r="C8079" s="203" t="s">
        <v>17748</v>
      </c>
      <c r="D8079" s="203" t="s">
        <v>11</v>
      </c>
      <c r="E8079" s="204" t="s">
        <v>17727</v>
      </c>
      <c r="F8079" s="49" t="s">
        <v>1311</v>
      </c>
      <c r="G8079" s="203">
        <v>1</v>
      </c>
      <c r="H8079" s="203" t="s">
        <v>17728</v>
      </c>
      <c r="I8079" s="205" t="s">
        <v>1668</v>
      </c>
      <c r="J8079" s="208" t="s">
        <v>1444</v>
      </c>
      <c r="K8079" s="203">
        <v>1</v>
      </c>
      <c r="L8079" s="207" t="s">
        <v>827</v>
      </c>
      <c r="M8079" s="208" t="s">
        <v>1497</v>
      </c>
      <c r="N8079" s="209">
        <f t="shared" si="0"/>
        <v>2026</v>
      </c>
      <c r="O8079" s="210">
        <f t="shared" si="1"/>
        <v>3</v>
      </c>
      <c r="P8079" s="211" t="str">
        <f>IFERROR(VLOOKUP(F8079,연간집계!D:E,2,FALSE),"")</f>
        <v>심플액자 203_블랙</v>
      </c>
    </row>
    <row r="8080" spans="1:16" ht="15" customHeight="1">
      <c r="A8080" s="201">
        <v>46106.76085648148</v>
      </c>
      <c r="B8080" s="202">
        <v>46106</v>
      </c>
      <c r="C8080" s="203" t="s">
        <v>17749</v>
      </c>
      <c r="D8080" s="203" t="s">
        <v>11</v>
      </c>
      <c r="E8080" s="204" t="s">
        <v>17727</v>
      </c>
      <c r="F8080" s="49" t="s">
        <v>1311</v>
      </c>
      <c r="G8080" s="203">
        <v>1</v>
      </c>
      <c r="H8080" s="203" t="s">
        <v>17728</v>
      </c>
      <c r="I8080" s="205" t="s">
        <v>1668</v>
      </c>
      <c r="J8080" s="208" t="s">
        <v>1444</v>
      </c>
      <c r="K8080" s="203">
        <v>1</v>
      </c>
      <c r="L8080" s="207" t="s">
        <v>827</v>
      </c>
      <c r="M8080" s="208" t="s">
        <v>1497</v>
      </c>
      <c r="N8080" s="209">
        <f t="shared" si="0"/>
        <v>2026</v>
      </c>
      <c r="O8080" s="210">
        <f t="shared" si="1"/>
        <v>3</v>
      </c>
      <c r="P8080" s="211" t="str">
        <f>IFERROR(VLOOKUP(F8080,연간집계!D:E,2,FALSE),"")</f>
        <v>심플액자 203_블랙</v>
      </c>
    </row>
    <row r="8081" spans="1:16" ht="15" customHeight="1">
      <c r="A8081" s="201">
        <v>46106.760868055557</v>
      </c>
      <c r="B8081" s="202">
        <v>46106</v>
      </c>
      <c r="C8081" s="203" t="s">
        <v>17750</v>
      </c>
      <c r="D8081" s="203" t="s">
        <v>11</v>
      </c>
      <c r="E8081" s="204" t="s">
        <v>17727</v>
      </c>
      <c r="F8081" s="49" t="s">
        <v>1311</v>
      </c>
      <c r="G8081" s="203">
        <v>1</v>
      </c>
      <c r="H8081" s="203" t="s">
        <v>17728</v>
      </c>
      <c r="I8081" s="205" t="s">
        <v>1668</v>
      </c>
      <c r="J8081" s="208" t="s">
        <v>1444</v>
      </c>
      <c r="K8081" s="203">
        <v>1</v>
      </c>
      <c r="L8081" s="207" t="s">
        <v>827</v>
      </c>
      <c r="M8081" s="208" t="s">
        <v>1497</v>
      </c>
      <c r="N8081" s="209">
        <f t="shared" si="0"/>
        <v>2026</v>
      </c>
      <c r="O8081" s="210">
        <f t="shared" si="1"/>
        <v>3</v>
      </c>
      <c r="P8081" s="211" t="str">
        <f>IFERROR(VLOOKUP(F8081,연간집계!D:E,2,FALSE),"")</f>
        <v>심플액자 203_블랙</v>
      </c>
    </row>
    <row r="8082" spans="1:16" ht="15" customHeight="1">
      <c r="A8082" s="201">
        <v>46106.760879629626</v>
      </c>
      <c r="B8082" s="202">
        <v>46106</v>
      </c>
      <c r="C8082" s="203" t="s">
        <v>17751</v>
      </c>
      <c r="D8082" s="203" t="s">
        <v>11</v>
      </c>
      <c r="E8082" s="204" t="s">
        <v>17727</v>
      </c>
      <c r="F8082" s="49" t="s">
        <v>1311</v>
      </c>
      <c r="G8082" s="203">
        <v>1</v>
      </c>
      <c r="H8082" s="203" t="s">
        <v>17728</v>
      </c>
      <c r="I8082" s="205" t="s">
        <v>1668</v>
      </c>
      <c r="J8082" s="208" t="s">
        <v>1444</v>
      </c>
      <c r="K8082" s="203">
        <v>1</v>
      </c>
      <c r="L8082" s="207" t="s">
        <v>827</v>
      </c>
      <c r="M8082" s="208" t="s">
        <v>1497</v>
      </c>
      <c r="N8082" s="209">
        <f t="shared" si="0"/>
        <v>2026</v>
      </c>
      <c r="O8082" s="210">
        <f t="shared" si="1"/>
        <v>3</v>
      </c>
      <c r="P8082" s="211" t="str">
        <f>IFERROR(VLOOKUP(F8082,연간집계!D:E,2,FALSE),"")</f>
        <v>심플액자 203_블랙</v>
      </c>
    </row>
    <row r="8083" spans="1:16" ht="15" customHeight="1">
      <c r="A8083" s="201">
        <v>46106.760891203703</v>
      </c>
      <c r="B8083" s="202">
        <v>46106</v>
      </c>
      <c r="C8083" s="203" t="s">
        <v>17752</v>
      </c>
      <c r="D8083" s="203" t="s">
        <v>11</v>
      </c>
      <c r="E8083" s="204" t="s">
        <v>17727</v>
      </c>
      <c r="F8083" s="49" t="s">
        <v>1311</v>
      </c>
      <c r="G8083" s="203">
        <v>1</v>
      </c>
      <c r="H8083" s="203" t="s">
        <v>17728</v>
      </c>
      <c r="I8083" s="205" t="s">
        <v>1668</v>
      </c>
      <c r="J8083" s="208" t="s">
        <v>1444</v>
      </c>
      <c r="K8083" s="203">
        <v>1</v>
      </c>
      <c r="L8083" s="207" t="s">
        <v>827</v>
      </c>
      <c r="M8083" s="208" t="s">
        <v>1497</v>
      </c>
      <c r="N8083" s="209">
        <f t="shared" si="0"/>
        <v>2026</v>
      </c>
      <c r="O8083" s="210">
        <f t="shared" si="1"/>
        <v>3</v>
      </c>
      <c r="P8083" s="211" t="str">
        <f>IFERROR(VLOOKUP(F8083,연간집계!D:E,2,FALSE),"")</f>
        <v>심플액자 203_블랙</v>
      </c>
    </row>
    <row r="8084" spans="1:16" ht="15" customHeight="1">
      <c r="A8084" s="201">
        <v>46106.760995370372</v>
      </c>
      <c r="B8084" s="202">
        <v>46106</v>
      </c>
      <c r="C8084" s="203" t="s">
        <v>17753</v>
      </c>
      <c r="D8084" s="203" t="s">
        <v>11</v>
      </c>
      <c r="E8084" s="204" t="s">
        <v>17727</v>
      </c>
      <c r="F8084" s="49" t="s">
        <v>1311</v>
      </c>
      <c r="G8084" s="203">
        <v>1</v>
      </c>
      <c r="H8084" s="203" t="s">
        <v>17728</v>
      </c>
      <c r="I8084" s="205" t="s">
        <v>1668</v>
      </c>
      <c r="J8084" s="208" t="s">
        <v>1444</v>
      </c>
      <c r="K8084" s="203">
        <v>1</v>
      </c>
      <c r="L8084" s="207" t="s">
        <v>827</v>
      </c>
      <c r="M8084" s="208" t="s">
        <v>1497</v>
      </c>
      <c r="N8084" s="209">
        <f t="shared" si="0"/>
        <v>2026</v>
      </c>
      <c r="O8084" s="210">
        <f t="shared" si="1"/>
        <v>3</v>
      </c>
      <c r="P8084" s="211" t="str">
        <f>IFERROR(VLOOKUP(F8084,연간집계!D:E,2,FALSE),"")</f>
        <v>심플액자 203_블랙</v>
      </c>
    </row>
    <row r="8085" spans="1:16" ht="15" customHeight="1">
      <c r="A8085" s="201">
        <v>46106.761018518519</v>
      </c>
      <c r="B8085" s="202">
        <v>46106</v>
      </c>
      <c r="C8085" s="203" t="s">
        <v>17754</v>
      </c>
      <c r="D8085" s="203" t="s">
        <v>11</v>
      </c>
      <c r="E8085" s="204" t="s">
        <v>17727</v>
      </c>
      <c r="F8085" s="49" t="s">
        <v>1311</v>
      </c>
      <c r="G8085" s="203">
        <v>1</v>
      </c>
      <c r="H8085" s="203" t="s">
        <v>17728</v>
      </c>
      <c r="I8085" s="205" t="s">
        <v>1668</v>
      </c>
      <c r="J8085" s="208" t="s">
        <v>1444</v>
      </c>
      <c r="K8085" s="203">
        <v>1</v>
      </c>
      <c r="L8085" s="207" t="s">
        <v>827</v>
      </c>
      <c r="M8085" s="208" t="s">
        <v>1497</v>
      </c>
      <c r="N8085" s="209">
        <f t="shared" si="0"/>
        <v>2026</v>
      </c>
      <c r="O8085" s="210">
        <f t="shared" si="1"/>
        <v>3</v>
      </c>
      <c r="P8085" s="211" t="str">
        <f>IFERROR(VLOOKUP(F8085,연간집계!D:E,2,FALSE),"")</f>
        <v>심플액자 203_블랙</v>
      </c>
    </row>
    <row r="8086" spans="1:16" ht="15" customHeight="1">
      <c r="A8086" s="201">
        <v>46106.761030092595</v>
      </c>
      <c r="B8086" s="202">
        <v>46106</v>
      </c>
      <c r="C8086" s="203" t="s">
        <v>17755</v>
      </c>
      <c r="D8086" s="203" t="s">
        <v>11</v>
      </c>
      <c r="E8086" s="204" t="s">
        <v>17727</v>
      </c>
      <c r="F8086" s="49" t="s">
        <v>1311</v>
      </c>
      <c r="G8086" s="203">
        <v>1</v>
      </c>
      <c r="H8086" s="203" t="s">
        <v>17728</v>
      </c>
      <c r="I8086" s="205" t="s">
        <v>1668</v>
      </c>
      <c r="J8086" s="208" t="s">
        <v>1444</v>
      </c>
      <c r="K8086" s="203">
        <v>1</v>
      </c>
      <c r="L8086" s="207" t="s">
        <v>827</v>
      </c>
      <c r="M8086" s="208" t="s">
        <v>1497</v>
      </c>
      <c r="N8086" s="209">
        <f t="shared" si="0"/>
        <v>2026</v>
      </c>
      <c r="O8086" s="210">
        <f t="shared" si="1"/>
        <v>3</v>
      </c>
      <c r="P8086" s="211" t="str">
        <f>IFERROR(VLOOKUP(F8086,연간집계!D:E,2,FALSE),"")</f>
        <v>심플액자 203_블랙</v>
      </c>
    </row>
    <row r="8087" spans="1:16" ht="15" customHeight="1">
      <c r="A8087" s="201">
        <v>46106.761053240742</v>
      </c>
      <c r="B8087" s="202">
        <v>46106</v>
      </c>
      <c r="C8087" s="203" t="s">
        <v>17756</v>
      </c>
      <c r="D8087" s="203" t="s">
        <v>11</v>
      </c>
      <c r="E8087" s="204" t="s">
        <v>17727</v>
      </c>
      <c r="F8087" s="49" t="s">
        <v>1311</v>
      </c>
      <c r="G8087" s="203">
        <v>1</v>
      </c>
      <c r="H8087" s="203" t="s">
        <v>17728</v>
      </c>
      <c r="I8087" s="205" t="s">
        <v>1668</v>
      </c>
      <c r="J8087" s="208" t="s">
        <v>1444</v>
      </c>
      <c r="K8087" s="203">
        <v>1</v>
      </c>
      <c r="L8087" s="207" t="s">
        <v>827</v>
      </c>
      <c r="M8087" s="208" t="s">
        <v>1497</v>
      </c>
      <c r="N8087" s="209">
        <f t="shared" si="0"/>
        <v>2026</v>
      </c>
      <c r="O8087" s="210">
        <f t="shared" si="1"/>
        <v>3</v>
      </c>
      <c r="P8087" s="211" t="str">
        <f>IFERROR(VLOOKUP(F8087,연간집계!D:E,2,FALSE),"")</f>
        <v>심플액자 203_블랙</v>
      </c>
    </row>
    <row r="8088" spans="1:16" ht="15" customHeight="1">
      <c r="A8088" s="201">
        <v>46106.761064814818</v>
      </c>
      <c r="B8088" s="202">
        <v>46106</v>
      </c>
      <c r="C8088" s="203" t="s">
        <v>17757</v>
      </c>
      <c r="D8088" s="203" t="s">
        <v>11</v>
      </c>
      <c r="E8088" s="204" t="s">
        <v>17727</v>
      </c>
      <c r="F8088" s="49" t="s">
        <v>1311</v>
      </c>
      <c r="G8088" s="203">
        <v>1</v>
      </c>
      <c r="H8088" s="203" t="s">
        <v>17728</v>
      </c>
      <c r="I8088" s="205" t="s">
        <v>1668</v>
      </c>
      <c r="J8088" s="208" t="s">
        <v>1444</v>
      </c>
      <c r="K8088" s="203">
        <v>1</v>
      </c>
      <c r="L8088" s="207" t="s">
        <v>827</v>
      </c>
      <c r="M8088" s="208" t="s">
        <v>1497</v>
      </c>
      <c r="N8088" s="209">
        <f t="shared" si="0"/>
        <v>2026</v>
      </c>
      <c r="O8088" s="210">
        <f t="shared" si="1"/>
        <v>3</v>
      </c>
      <c r="P8088" s="211" t="str">
        <f>IFERROR(VLOOKUP(F8088,연간집계!D:E,2,FALSE),"")</f>
        <v>심플액자 203_블랙</v>
      </c>
    </row>
    <row r="8089" spans="1:16" ht="15" customHeight="1">
      <c r="A8089" s="201">
        <v>46106.764027777775</v>
      </c>
      <c r="B8089" s="202">
        <v>46106</v>
      </c>
      <c r="C8089" s="203" t="s">
        <v>17758</v>
      </c>
      <c r="D8089" s="203" t="s">
        <v>11</v>
      </c>
      <c r="E8089" s="204" t="s">
        <v>17759</v>
      </c>
      <c r="F8089" s="49" t="s">
        <v>1311</v>
      </c>
      <c r="G8089" s="203">
        <v>1</v>
      </c>
      <c r="H8089" s="203" t="s">
        <v>17728</v>
      </c>
      <c r="I8089" s="205" t="s">
        <v>1668</v>
      </c>
      <c r="J8089" s="208" t="s">
        <v>1444</v>
      </c>
      <c r="K8089" s="203">
        <v>1</v>
      </c>
      <c r="L8089" s="207" t="s">
        <v>827</v>
      </c>
      <c r="M8089" s="208" t="s">
        <v>1497</v>
      </c>
      <c r="N8089" s="209">
        <f t="shared" si="0"/>
        <v>2026</v>
      </c>
      <c r="O8089" s="210">
        <f t="shared" si="1"/>
        <v>3</v>
      </c>
      <c r="P8089" s="211" t="str">
        <f>IFERROR(VLOOKUP(F8089,연간집계!D:E,2,FALSE),"")</f>
        <v>심플액자 203_블랙</v>
      </c>
    </row>
    <row r="8090" spans="1:16" ht="15" customHeight="1">
      <c r="A8090" s="201">
        <v>46106.772858796299</v>
      </c>
      <c r="B8090" s="202">
        <v>46106</v>
      </c>
      <c r="C8090" s="203" t="s">
        <v>17760</v>
      </c>
      <c r="D8090" s="203" t="s">
        <v>11</v>
      </c>
      <c r="E8090" s="204" t="s">
        <v>17761</v>
      </c>
      <c r="F8090" s="49" t="s">
        <v>1027</v>
      </c>
      <c r="G8090" s="203">
        <v>1</v>
      </c>
      <c r="H8090" s="203" t="s">
        <v>10666</v>
      </c>
      <c r="I8090" s="205" t="s">
        <v>1901</v>
      </c>
      <c r="J8090" s="208" t="s">
        <v>3238</v>
      </c>
      <c r="K8090" s="203">
        <v>80</v>
      </c>
      <c r="L8090" s="207" t="s">
        <v>827</v>
      </c>
      <c r="M8090" s="208" t="s">
        <v>1493</v>
      </c>
      <c r="N8090" s="209">
        <f t="shared" si="0"/>
        <v>2026</v>
      </c>
      <c r="O8090" s="210">
        <f t="shared" si="1"/>
        <v>3</v>
      </c>
      <c r="P8090" s="211" t="str">
        <f>IFERROR(VLOOKUP(F8090,연간집계!D:E,2,FALSE),"")</f>
        <v>트래블북 198 (쿠션하드/78p)</v>
      </c>
    </row>
    <row r="8091" spans="1:16" ht="15" customHeight="1">
      <c r="A8091" s="201">
        <v>46106.861134259256</v>
      </c>
      <c r="B8091" s="202">
        <v>46106</v>
      </c>
      <c r="C8091" s="203" t="s">
        <v>17762</v>
      </c>
      <c r="D8091" s="203" t="s">
        <v>11</v>
      </c>
      <c r="E8091" s="204" t="s">
        <v>17763</v>
      </c>
      <c r="F8091" s="49" t="s">
        <v>953</v>
      </c>
      <c r="G8091" s="203">
        <v>1</v>
      </c>
      <c r="H8091" s="203" t="s">
        <v>12958</v>
      </c>
      <c r="I8091" s="205" t="s">
        <v>17764</v>
      </c>
      <c r="J8091" s="208"/>
      <c r="K8091" s="203">
        <v>24</v>
      </c>
      <c r="L8091" s="207" t="s">
        <v>827</v>
      </c>
      <c r="M8091" s="208" t="s">
        <v>1645</v>
      </c>
      <c r="N8091" s="209">
        <f t="shared" si="0"/>
        <v>2026</v>
      </c>
      <c r="O8091" s="210">
        <f t="shared" si="1"/>
        <v>3</v>
      </c>
      <c r="P8091" s="211" t="str">
        <f>IFERROR(VLOOKUP(F8091,연간집계!D:E,2,FALSE),"")</f>
        <v>스탑진 198 (22p)</v>
      </c>
    </row>
    <row r="8092" spans="1:16" ht="15" customHeight="1">
      <c r="A8092" s="201">
        <v>46106.920023148145</v>
      </c>
      <c r="B8092" s="202">
        <v>46106</v>
      </c>
      <c r="C8092" s="203" t="s">
        <v>17765</v>
      </c>
      <c r="D8092" s="203" t="s">
        <v>11</v>
      </c>
      <c r="E8092" s="204" t="s">
        <v>17766</v>
      </c>
      <c r="F8092" s="49" t="s">
        <v>1250</v>
      </c>
      <c r="G8092" s="203">
        <v>1</v>
      </c>
      <c r="H8092" s="203" t="s">
        <v>17680</v>
      </c>
      <c r="I8092" s="205" t="s">
        <v>1440</v>
      </c>
      <c r="J8092" s="208"/>
      <c r="K8092" s="203">
        <v>24</v>
      </c>
      <c r="L8092" s="207" t="s">
        <v>828</v>
      </c>
      <c r="M8092" s="208" t="s">
        <v>1425</v>
      </c>
      <c r="N8092" s="209">
        <f t="shared" si="0"/>
        <v>2026</v>
      </c>
      <c r="O8092" s="210">
        <f t="shared" si="1"/>
        <v>3</v>
      </c>
      <c r="P8092" s="211" t="str">
        <f>IFERROR(VLOOKUP(F8092,연간집계!D:E,2,FALSE),"")</f>
        <v>모바일 포토북 150 (단체/모임)</v>
      </c>
    </row>
    <row r="8093" spans="1:16" ht="15" customHeight="1">
      <c r="A8093" s="201">
        <v>46107.255497685182</v>
      </c>
      <c r="B8093" s="202">
        <v>46107</v>
      </c>
      <c r="C8093" s="203" t="s">
        <v>17767</v>
      </c>
      <c r="D8093" s="203" t="s">
        <v>11</v>
      </c>
      <c r="E8093" s="204" t="s">
        <v>17768</v>
      </c>
      <c r="F8093" s="49" t="s">
        <v>838</v>
      </c>
      <c r="G8093" s="203">
        <v>2</v>
      </c>
      <c r="H8093" s="203" t="s">
        <v>17769</v>
      </c>
      <c r="I8093" s="205" t="s">
        <v>1440</v>
      </c>
      <c r="J8093" s="208"/>
      <c r="K8093" s="203">
        <v>24</v>
      </c>
      <c r="L8093" s="207" t="s">
        <v>827</v>
      </c>
      <c r="M8093" s="208" t="s">
        <v>1629</v>
      </c>
      <c r="N8093" s="209">
        <f t="shared" si="0"/>
        <v>2026</v>
      </c>
      <c r="O8093" s="210">
        <f t="shared" si="1"/>
        <v>3</v>
      </c>
      <c r="P8093" s="211" t="str">
        <f>IFERROR(VLOOKUP(F8093,연간집계!D:E,2,FALSE),"")</f>
        <v>스탠다드 포토북 6*8 (하드/무광)</v>
      </c>
    </row>
    <row r="8094" spans="1:16" ht="15" customHeight="1">
      <c r="A8094" s="201">
        <v>46107.335347222222</v>
      </c>
      <c r="B8094" s="202">
        <v>46107</v>
      </c>
      <c r="C8094" s="203" t="s">
        <v>17770</v>
      </c>
      <c r="D8094" s="203" t="s">
        <v>11</v>
      </c>
      <c r="E8094" s="204" t="s">
        <v>17771</v>
      </c>
      <c r="F8094" s="49" t="s">
        <v>1308</v>
      </c>
      <c r="G8094" s="203">
        <v>1</v>
      </c>
      <c r="H8094" s="203" t="s">
        <v>17772</v>
      </c>
      <c r="I8094" s="205" t="s">
        <v>1668</v>
      </c>
      <c r="J8094" s="208" t="s">
        <v>1444</v>
      </c>
      <c r="K8094" s="203">
        <v>1</v>
      </c>
      <c r="L8094" s="207" t="s">
        <v>827</v>
      </c>
      <c r="M8094" s="208" t="s">
        <v>1436</v>
      </c>
      <c r="N8094" s="209">
        <f t="shared" si="0"/>
        <v>2026</v>
      </c>
      <c r="O8094" s="210">
        <f t="shared" si="1"/>
        <v>3</v>
      </c>
      <c r="P8094" s="211" t="str">
        <f>IFERROR(VLOOKUP(F8094,연간집계!D:E,2,FALSE),"")</f>
        <v>심플액자 305_블랙</v>
      </c>
    </row>
    <row r="8095" spans="1:16" ht="15" customHeight="1">
      <c r="A8095" s="201">
        <v>46107.335358796299</v>
      </c>
      <c r="B8095" s="202">
        <v>46107</v>
      </c>
      <c r="C8095" s="203" t="s">
        <v>17773</v>
      </c>
      <c r="D8095" s="203" t="s">
        <v>11</v>
      </c>
      <c r="E8095" s="204" t="s">
        <v>17771</v>
      </c>
      <c r="F8095" s="49" t="s">
        <v>1311</v>
      </c>
      <c r="G8095" s="203">
        <v>1</v>
      </c>
      <c r="H8095" s="203" t="s">
        <v>17772</v>
      </c>
      <c r="I8095" s="205" t="s">
        <v>1668</v>
      </c>
      <c r="J8095" s="208" t="s">
        <v>1444</v>
      </c>
      <c r="K8095" s="203">
        <v>1</v>
      </c>
      <c r="L8095" s="207" t="s">
        <v>827</v>
      </c>
      <c r="M8095" s="208" t="s">
        <v>1481</v>
      </c>
      <c r="N8095" s="209">
        <f t="shared" si="0"/>
        <v>2026</v>
      </c>
      <c r="O8095" s="210">
        <f t="shared" si="1"/>
        <v>3</v>
      </c>
      <c r="P8095" s="211" t="str">
        <f>IFERROR(VLOOKUP(F8095,연간집계!D:E,2,FALSE),"")</f>
        <v>심플액자 203_블랙</v>
      </c>
    </row>
    <row r="8096" spans="1:16" ht="15" customHeight="1">
      <c r="A8096" s="201">
        <v>46107.459085648145</v>
      </c>
      <c r="B8096" s="202">
        <v>46107</v>
      </c>
      <c r="C8096" s="203" t="s">
        <v>17774</v>
      </c>
      <c r="D8096" s="203" t="s">
        <v>11</v>
      </c>
      <c r="E8096" s="204" t="s">
        <v>17775</v>
      </c>
      <c r="F8096" s="49" t="s">
        <v>963</v>
      </c>
      <c r="G8096" s="203">
        <v>1</v>
      </c>
      <c r="H8096" s="203" t="s">
        <v>16004</v>
      </c>
      <c r="I8096" s="205" t="s">
        <v>3562</v>
      </c>
      <c r="J8096" s="208" t="s">
        <v>1988</v>
      </c>
      <c r="K8096" s="203">
        <v>80</v>
      </c>
      <c r="L8096" s="207" t="s">
        <v>827</v>
      </c>
      <c r="M8096" s="208" t="s">
        <v>1436</v>
      </c>
      <c r="N8096" s="209">
        <f t="shared" si="0"/>
        <v>2026</v>
      </c>
      <c r="O8096" s="210">
        <f t="shared" si="1"/>
        <v>3</v>
      </c>
      <c r="P8096" s="211" t="str">
        <f>IFERROR(VLOOKUP(F8096,연간집계!D:E,2,FALSE),"")</f>
        <v>시티북 210 (쿠션하드/78p)</v>
      </c>
    </row>
    <row r="8097" spans="1:16" ht="15" customHeight="1">
      <c r="A8097" s="201">
        <v>46107.459097222221</v>
      </c>
      <c r="B8097" s="202">
        <v>46107</v>
      </c>
      <c r="C8097" s="203" t="s">
        <v>17776</v>
      </c>
      <c r="D8097" s="203" t="s">
        <v>11</v>
      </c>
      <c r="E8097" s="204" t="s">
        <v>17777</v>
      </c>
      <c r="F8097" s="49" t="s">
        <v>963</v>
      </c>
      <c r="G8097" s="203">
        <v>2</v>
      </c>
      <c r="H8097" s="203" t="s">
        <v>17778</v>
      </c>
      <c r="I8097" s="205" t="s">
        <v>3562</v>
      </c>
      <c r="J8097" s="208" t="s">
        <v>3562</v>
      </c>
      <c r="K8097" s="203">
        <v>80</v>
      </c>
      <c r="L8097" s="207" t="s">
        <v>827</v>
      </c>
      <c r="M8097" s="208" t="s">
        <v>1436</v>
      </c>
      <c r="N8097" s="209">
        <f t="shared" si="0"/>
        <v>2026</v>
      </c>
      <c r="O8097" s="210">
        <f t="shared" si="1"/>
        <v>3</v>
      </c>
      <c r="P8097" s="211" t="str">
        <f>IFERROR(VLOOKUP(F8097,연간집계!D:E,2,FALSE),"")</f>
        <v>시티북 210 (쿠션하드/78p)</v>
      </c>
    </row>
    <row r="8098" spans="1:16" ht="15" customHeight="1">
      <c r="A8098" s="201">
        <v>46107.497384259259</v>
      </c>
      <c r="B8098" s="202">
        <v>46107</v>
      </c>
      <c r="C8098" s="203" t="s">
        <v>17779</v>
      </c>
      <c r="D8098" s="203" t="s">
        <v>11</v>
      </c>
      <c r="E8098" s="204" t="s">
        <v>17780</v>
      </c>
      <c r="F8098" s="49" t="s">
        <v>890</v>
      </c>
      <c r="G8098" s="203">
        <v>1</v>
      </c>
      <c r="H8098" s="203" t="s">
        <v>17781</v>
      </c>
      <c r="I8098" s="205" t="s">
        <v>1566</v>
      </c>
      <c r="J8098" s="208" t="s">
        <v>2810</v>
      </c>
      <c r="K8098" s="203">
        <v>48</v>
      </c>
      <c r="L8098" s="207" t="s">
        <v>827</v>
      </c>
      <c r="M8098" s="208" t="s">
        <v>1449</v>
      </c>
      <c r="N8098" s="209">
        <f t="shared" si="0"/>
        <v>2026</v>
      </c>
      <c r="O8098" s="210">
        <f t="shared" si="1"/>
        <v>3</v>
      </c>
      <c r="P8098" s="211" t="str">
        <f>IFERROR(VLOOKUP(F8098,연간집계!D:E,2,FALSE),"")</f>
        <v>메모리북</v>
      </c>
    </row>
    <row r="8099" spans="1:16" ht="15" customHeight="1">
      <c r="A8099" s="201">
        <v>46107.512118055558</v>
      </c>
      <c r="B8099" s="202">
        <v>46107</v>
      </c>
      <c r="C8099" s="203" t="s">
        <v>17782</v>
      </c>
      <c r="D8099" s="203" t="s">
        <v>11</v>
      </c>
      <c r="E8099" s="204" t="s">
        <v>17783</v>
      </c>
      <c r="F8099" s="49" t="s">
        <v>963</v>
      </c>
      <c r="G8099" s="203">
        <v>2</v>
      </c>
      <c r="H8099" s="203" t="s">
        <v>2032</v>
      </c>
      <c r="I8099" s="205" t="s">
        <v>7638</v>
      </c>
      <c r="J8099" s="208" t="s">
        <v>7638</v>
      </c>
      <c r="K8099" s="203">
        <v>80</v>
      </c>
      <c r="L8099" s="207" t="s">
        <v>827</v>
      </c>
      <c r="M8099" s="208" t="s">
        <v>1436</v>
      </c>
      <c r="N8099" s="209">
        <f t="shared" si="0"/>
        <v>2026</v>
      </c>
      <c r="O8099" s="210">
        <f t="shared" si="1"/>
        <v>3</v>
      </c>
      <c r="P8099" s="211" t="str">
        <f>IFERROR(VLOOKUP(F8099,연간집계!D:E,2,FALSE),"")</f>
        <v>시티북 210 (쿠션하드/78p)</v>
      </c>
    </row>
    <row r="8100" spans="1:16" ht="15" customHeight="1">
      <c r="A8100" s="201">
        <v>46107.565092592595</v>
      </c>
      <c r="B8100" s="202">
        <v>46107</v>
      </c>
      <c r="C8100" s="203" t="s">
        <v>17784</v>
      </c>
      <c r="D8100" s="203" t="s">
        <v>11</v>
      </c>
      <c r="E8100" s="204" t="s">
        <v>17785</v>
      </c>
      <c r="F8100" s="49" t="s">
        <v>1243</v>
      </c>
      <c r="G8100" s="203">
        <v>1</v>
      </c>
      <c r="H8100" s="203" t="s">
        <v>17786</v>
      </c>
      <c r="I8100" s="205" t="s">
        <v>1556</v>
      </c>
      <c r="J8100" s="208"/>
      <c r="K8100" s="203">
        <v>24</v>
      </c>
      <c r="L8100" s="207" t="s">
        <v>828</v>
      </c>
      <c r="M8100" s="208" t="s">
        <v>1436</v>
      </c>
      <c r="N8100" s="209">
        <f t="shared" si="0"/>
        <v>2026</v>
      </c>
      <c r="O8100" s="210">
        <f t="shared" si="1"/>
        <v>3</v>
      </c>
      <c r="P8100" s="211" t="str">
        <f>IFERROR(VLOOKUP(F8100,연간집계!D:E,2,FALSE),"")</f>
        <v>모바일 포토북 150 (여행)</v>
      </c>
    </row>
    <row r="8101" spans="1:16" ht="15" customHeight="1">
      <c r="A8101" s="201">
        <v>46107.565104166664</v>
      </c>
      <c r="B8101" s="202">
        <v>46107</v>
      </c>
      <c r="C8101" s="203" t="s">
        <v>17787</v>
      </c>
      <c r="D8101" s="203" t="s">
        <v>11</v>
      </c>
      <c r="E8101" s="204" t="s">
        <v>17785</v>
      </c>
      <c r="F8101" s="49" t="s">
        <v>1243</v>
      </c>
      <c r="G8101" s="203">
        <v>1</v>
      </c>
      <c r="H8101" s="203" t="s">
        <v>17786</v>
      </c>
      <c r="I8101" s="205" t="s">
        <v>1556</v>
      </c>
      <c r="J8101" s="208"/>
      <c r="K8101" s="203">
        <v>24</v>
      </c>
      <c r="L8101" s="207" t="s">
        <v>828</v>
      </c>
      <c r="M8101" s="208" t="s">
        <v>1436</v>
      </c>
      <c r="N8101" s="209">
        <f t="shared" si="0"/>
        <v>2026</v>
      </c>
      <c r="O8101" s="210">
        <f t="shared" si="1"/>
        <v>3</v>
      </c>
      <c r="P8101" s="211" t="str">
        <f>IFERROR(VLOOKUP(F8101,연간집계!D:E,2,FALSE),"")</f>
        <v>모바일 포토북 150 (여행)</v>
      </c>
    </row>
    <row r="8102" spans="1:16" ht="15" customHeight="1">
      <c r="A8102" s="201">
        <v>46107.565115740741</v>
      </c>
      <c r="B8102" s="202">
        <v>46107</v>
      </c>
      <c r="C8102" s="203" t="s">
        <v>17788</v>
      </c>
      <c r="D8102" s="203" t="s">
        <v>11</v>
      </c>
      <c r="E8102" s="204" t="s">
        <v>17785</v>
      </c>
      <c r="F8102" s="49" t="s">
        <v>1243</v>
      </c>
      <c r="G8102" s="203">
        <v>1</v>
      </c>
      <c r="H8102" s="203" t="s">
        <v>17786</v>
      </c>
      <c r="I8102" s="205" t="s">
        <v>1556</v>
      </c>
      <c r="J8102" s="208"/>
      <c r="K8102" s="203">
        <v>24</v>
      </c>
      <c r="L8102" s="207" t="s">
        <v>828</v>
      </c>
      <c r="M8102" s="208" t="s">
        <v>1436</v>
      </c>
      <c r="N8102" s="209">
        <f t="shared" si="0"/>
        <v>2026</v>
      </c>
      <c r="O8102" s="210">
        <f t="shared" si="1"/>
        <v>3</v>
      </c>
      <c r="P8102" s="211" t="str">
        <f>IFERROR(VLOOKUP(F8102,연간집계!D:E,2,FALSE),"")</f>
        <v>모바일 포토북 150 (여행)</v>
      </c>
    </row>
    <row r="8103" spans="1:16" ht="15" customHeight="1">
      <c r="A8103" s="201">
        <v>46107.59480324074</v>
      </c>
      <c r="B8103" s="202">
        <v>46107</v>
      </c>
      <c r="C8103" s="203" t="s">
        <v>17789</v>
      </c>
      <c r="D8103" s="203" t="s">
        <v>11</v>
      </c>
      <c r="E8103" s="204" t="s">
        <v>17790</v>
      </c>
      <c r="F8103" s="49" t="s">
        <v>885</v>
      </c>
      <c r="G8103" s="203">
        <v>1</v>
      </c>
      <c r="H8103" s="203" t="s">
        <v>17791</v>
      </c>
      <c r="I8103" s="205" t="s">
        <v>1501</v>
      </c>
      <c r="J8103" s="208"/>
      <c r="K8103" s="203">
        <v>84</v>
      </c>
      <c r="L8103" s="207" t="s">
        <v>827</v>
      </c>
      <c r="M8103" s="208" t="s">
        <v>1436</v>
      </c>
      <c r="N8103" s="209">
        <f t="shared" si="0"/>
        <v>2026</v>
      </c>
      <c r="O8103" s="210">
        <f t="shared" si="1"/>
        <v>3</v>
      </c>
      <c r="P8103" s="211" t="str">
        <f>IFERROR(VLOOKUP(F8103,연간집계!D:E,2,FALSE),"")</f>
        <v>마이트립북 150</v>
      </c>
    </row>
    <row r="8104" spans="1:16" ht="15" customHeight="1">
      <c r="A8104" s="201">
        <v>46107.627453703702</v>
      </c>
      <c r="B8104" s="202">
        <v>46107</v>
      </c>
      <c r="C8104" s="203" t="s">
        <v>17792</v>
      </c>
      <c r="D8104" s="203" t="s">
        <v>11</v>
      </c>
      <c r="E8104" s="204" t="s">
        <v>17793</v>
      </c>
      <c r="F8104" s="49" t="s">
        <v>836</v>
      </c>
      <c r="G8104" s="203">
        <v>1</v>
      </c>
      <c r="H8104" s="203" t="s">
        <v>5436</v>
      </c>
      <c r="I8104" s="205" t="s">
        <v>1676</v>
      </c>
      <c r="J8104" s="208"/>
      <c r="K8104" s="203">
        <v>26</v>
      </c>
      <c r="L8104" s="207" t="s">
        <v>827</v>
      </c>
      <c r="M8104" s="208" t="s">
        <v>1436</v>
      </c>
      <c r="N8104" s="209">
        <f t="shared" si="0"/>
        <v>2026</v>
      </c>
      <c r="O8104" s="210">
        <f t="shared" si="1"/>
        <v>3</v>
      </c>
      <c r="P8104" s="211" t="str">
        <f>IFERROR(VLOOKUP(F8104,연간집계!D:E,2,FALSE),"")</f>
        <v>스탠다드 포토북 6*8 (소프트/유광)</v>
      </c>
    </row>
    <row r="8105" spans="1:16" ht="15" customHeight="1">
      <c r="A8105" s="201">
        <v>46107.733831018515</v>
      </c>
      <c r="B8105" s="202">
        <v>46107</v>
      </c>
      <c r="C8105" s="203" t="s">
        <v>17794</v>
      </c>
      <c r="D8105" s="203" t="s">
        <v>11</v>
      </c>
      <c r="E8105" s="204" t="s">
        <v>17795</v>
      </c>
      <c r="F8105" s="49" t="s">
        <v>1381</v>
      </c>
      <c r="G8105" s="203">
        <v>1</v>
      </c>
      <c r="H8105" s="203" t="s">
        <v>14254</v>
      </c>
      <c r="I8105" s="205" t="s">
        <v>1501</v>
      </c>
      <c r="J8105" s="208"/>
      <c r="K8105" s="203">
        <v>2</v>
      </c>
      <c r="L8105" s="207" t="s">
        <v>827</v>
      </c>
      <c r="M8105" s="208" t="s">
        <v>1629</v>
      </c>
      <c r="N8105" s="209">
        <f t="shared" si="0"/>
        <v>2026</v>
      </c>
      <c r="O8105" s="210">
        <f t="shared" si="1"/>
        <v>3</v>
      </c>
      <c r="P8105" s="211" t="str">
        <f>IFERROR(VLOOKUP(F8105,연간집계!D:E,2,FALSE),"")</f>
        <v>오늘필름 (유광)</v>
      </c>
    </row>
    <row r="8106" spans="1:16" ht="15" customHeight="1">
      <c r="A8106" s="201">
        <v>46107.733888888892</v>
      </c>
      <c r="B8106" s="202">
        <v>46107</v>
      </c>
      <c r="C8106" s="203" t="s">
        <v>17796</v>
      </c>
      <c r="D8106" s="203" t="s">
        <v>11</v>
      </c>
      <c r="E8106" s="204" t="s">
        <v>17795</v>
      </c>
      <c r="F8106" s="49" t="s">
        <v>1381</v>
      </c>
      <c r="G8106" s="203">
        <v>1</v>
      </c>
      <c r="H8106" s="203" t="s">
        <v>14254</v>
      </c>
      <c r="I8106" s="205" t="s">
        <v>1501</v>
      </c>
      <c r="J8106" s="208"/>
      <c r="K8106" s="203">
        <v>2</v>
      </c>
      <c r="L8106" s="207" t="s">
        <v>827</v>
      </c>
      <c r="M8106" s="208" t="s">
        <v>1629</v>
      </c>
      <c r="N8106" s="209">
        <f t="shared" si="0"/>
        <v>2026</v>
      </c>
      <c r="O8106" s="210">
        <f t="shared" si="1"/>
        <v>3</v>
      </c>
      <c r="P8106" s="211" t="str">
        <f>IFERROR(VLOOKUP(F8106,연간집계!D:E,2,FALSE),"")</f>
        <v>오늘필름 (유광)</v>
      </c>
    </row>
    <row r="8107" spans="1:16" ht="15" customHeight="1">
      <c r="A8107" s="201">
        <v>46107.754606481481</v>
      </c>
      <c r="B8107" s="202">
        <v>46107</v>
      </c>
      <c r="C8107" s="203" t="s">
        <v>17797</v>
      </c>
      <c r="D8107" s="203" t="s">
        <v>11</v>
      </c>
      <c r="E8107" s="204" t="s">
        <v>17798</v>
      </c>
      <c r="F8107" s="49" t="s">
        <v>885</v>
      </c>
      <c r="G8107" s="203">
        <v>1</v>
      </c>
      <c r="H8107" s="203" t="s">
        <v>17799</v>
      </c>
      <c r="I8107" s="205" t="s">
        <v>1586</v>
      </c>
      <c r="J8107" s="208"/>
      <c r="K8107" s="203">
        <v>52</v>
      </c>
      <c r="L8107" s="207" t="s">
        <v>827</v>
      </c>
      <c r="M8107" s="208" t="s">
        <v>1851</v>
      </c>
      <c r="N8107" s="209">
        <f t="shared" si="0"/>
        <v>2026</v>
      </c>
      <c r="O8107" s="210">
        <f t="shared" si="1"/>
        <v>3</v>
      </c>
      <c r="P8107" s="211" t="str">
        <f>IFERROR(VLOOKUP(F8107,연간집계!D:E,2,FALSE),"")</f>
        <v>마이트립북 150</v>
      </c>
    </row>
    <row r="8108" spans="1:16" ht="15" customHeight="1">
      <c r="A8108" s="201">
        <v>46107.790011574078</v>
      </c>
      <c r="B8108" s="202">
        <v>46107</v>
      </c>
      <c r="C8108" s="203" t="s">
        <v>17800</v>
      </c>
      <c r="D8108" s="203" t="s">
        <v>11</v>
      </c>
      <c r="E8108" s="204" t="s">
        <v>17801</v>
      </c>
      <c r="F8108" s="49" t="s">
        <v>1056</v>
      </c>
      <c r="G8108" s="203">
        <v>1</v>
      </c>
      <c r="H8108" s="203" t="s">
        <v>715</v>
      </c>
      <c r="I8108" s="205" t="s">
        <v>1440</v>
      </c>
      <c r="J8108" s="208"/>
      <c r="K8108" s="203">
        <v>148</v>
      </c>
      <c r="L8108" s="207" t="s">
        <v>827</v>
      </c>
      <c r="M8108" s="208" t="s">
        <v>1436</v>
      </c>
      <c r="N8108" s="209">
        <f t="shared" si="0"/>
        <v>2026</v>
      </c>
      <c r="O8108" s="210">
        <f t="shared" si="1"/>
        <v>3</v>
      </c>
      <c r="P8108" s="211" t="str">
        <f>IFERROR(VLOOKUP(F8108,연간집계!D:E,2,FALSE),"")</f>
        <v>프리북 150 (소프트)</v>
      </c>
    </row>
    <row r="8109" spans="1:16" ht="15" customHeight="1">
      <c r="A8109" s="201">
        <v>46107.790023148147</v>
      </c>
      <c r="B8109" s="202">
        <v>46107</v>
      </c>
      <c r="C8109" s="203" t="s">
        <v>17802</v>
      </c>
      <c r="D8109" s="203" t="s">
        <v>11</v>
      </c>
      <c r="E8109" s="204" t="s">
        <v>17801</v>
      </c>
      <c r="F8109" s="49" t="s">
        <v>1056</v>
      </c>
      <c r="G8109" s="203">
        <v>1</v>
      </c>
      <c r="H8109" s="203" t="s">
        <v>715</v>
      </c>
      <c r="I8109" s="205" t="s">
        <v>1440</v>
      </c>
      <c r="J8109" s="208"/>
      <c r="K8109" s="203">
        <v>158</v>
      </c>
      <c r="L8109" s="207" t="s">
        <v>827</v>
      </c>
      <c r="M8109" s="208" t="s">
        <v>1436</v>
      </c>
      <c r="N8109" s="209">
        <f t="shared" si="0"/>
        <v>2026</v>
      </c>
      <c r="O8109" s="210">
        <f t="shared" si="1"/>
        <v>3</v>
      </c>
      <c r="P8109" s="211" t="str">
        <f>IFERROR(VLOOKUP(F8109,연간집계!D:E,2,FALSE),"")</f>
        <v>프리북 150 (소프트)</v>
      </c>
    </row>
    <row r="8110" spans="1:16" ht="15" customHeight="1">
      <c r="A8110" s="201">
        <v>46107.790034722224</v>
      </c>
      <c r="B8110" s="202">
        <v>46107</v>
      </c>
      <c r="C8110" s="203" t="s">
        <v>17803</v>
      </c>
      <c r="D8110" s="203" t="s">
        <v>11</v>
      </c>
      <c r="E8110" s="204" t="s">
        <v>17801</v>
      </c>
      <c r="F8110" s="49" t="s">
        <v>1056</v>
      </c>
      <c r="G8110" s="203">
        <v>1</v>
      </c>
      <c r="H8110" s="203" t="s">
        <v>715</v>
      </c>
      <c r="I8110" s="205" t="s">
        <v>1440</v>
      </c>
      <c r="J8110" s="208"/>
      <c r="K8110" s="203">
        <v>124</v>
      </c>
      <c r="L8110" s="207" t="s">
        <v>827</v>
      </c>
      <c r="M8110" s="208" t="s">
        <v>1436</v>
      </c>
      <c r="N8110" s="209">
        <f t="shared" si="0"/>
        <v>2026</v>
      </c>
      <c r="O8110" s="210">
        <f t="shared" si="1"/>
        <v>3</v>
      </c>
      <c r="P8110" s="211" t="str">
        <f>IFERROR(VLOOKUP(F8110,연간집계!D:E,2,FALSE),"")</f>
        <v>프리북 150 (소프트)</v>
      </c>
    </row>
    <row r="8111" spans="1:16" ht="15" customHeight="1">
      <c r="A8111" s="201">
        <v>46107.79005787037</v>
      </c>
      <c r="B8111" s="202">
        <v>46107</v>
      </c>
      <c r="C8111" s="203" t="s">
        <v>17804</v>
      </c>
      <c r="D8111" s="203" t="s">
        <v>11</v>
      </c>
      <c r="E8111" s="204" t="s">
        <v>17805</v>
      </c>
      <c r="F8111" s="49" t="s">
        <v>1036</v>
      </c>
      <c r="G8111" s="203">
        <v>1</v>
      </c>
      <c r="H8111" s="203" t="s">
        <v>17806</v>
      </c>
      <c r="I8111" s="205" t="s">
        <v>1954</v>
      </c>
      <c r="J8111" s="208"/>
      <c r="K8111" s="203">
        <v>52</v>
      </c>
      <c r="L8111" s="207" t="s">
        <v>827</v>
      </c>
      <c r="M8111" s="208" t="s">
        <v>1851</v>
      </c>
      <c r="N8111" s="209">
        <f t="shared" si="0"/>
        <v>2026</v>
      </c>
      <c r="O8111" s="210">
        <f t="shared" si="1"/>
        <v>3</v>
      </c>
      <c r="P8111" s="211" t="str">
        <f>IFERROR(VLOOKUP(F8111,연간집계!D:E,2,FALSE),"")</f>
        <v>포토로그북 (바인더)</v>
      </c>
    </row>
    <row r="8112" spans="1:16" ht="15" customHeight="1">
      <c r="A8112" s="201">
        <v>46107.807754629626</v>
      </c>
      <c r="B8112" s="202">
        <v>46107</v>
      </c>
      <c r="C8112" s="203" t="s">
        <v>17807</v>
      </c>
      <c r="D8112" s="203" t="s">
        <v>11</v>
      </c>
      <c r="E8112" s="204" t="s">
        <v>17808</v>
      </c>
      <c r="F8112" s="49" t="s">
        <v>1029</v>
      </c>
      <c r="G8112" s="203">
        <v>5</v>
      </c>
      <c r="H8112" s="203" t="s">
        <v>170</v>
      </c>
      <c r="I8112" s="205" t="s">
        <v>1455</v>
      </c>
      <c r="J8112" s="208" t="s">
        <v>1455</v>
      </c>
      <c r="K8112" s="203">
        <v>48</v>
      </c>
      <c r="L8112" s="207" t="s">
        <v>827</v>
      </c>
      <c r="M8112" s="208" t="s">
        <v>1493</v>
      </c>
      <c r="N8112" s="209">
        <f t="shared" si="0"/>
        <v>2026</v>
      </c>
      <c r="O8112" s="210">
        <f t="shared" si="1"/>
        <v>3</v>
      </c>
      <c r="P8112" s="211" t="str">
        <f>IFERROR(VLOOKUP(F8112,연간집계!D:E,2,FALSE),"")</f>
        <v>트래블북 198 (쿠션하드/46p)</v>
      </c>
    </row>
    <row r="8113" spans="1:16" ht="15" customHeight="1">
      <c r="A8113" s="201">
        <v>46107.819548611114</v>
      </c>
      <c r="B8113" s="202">
        <v>46107</v>
      </c>
      <c r="C8113" s="203" t="s">
        <v>17809</v>
      </c>
      <c r="D8113" s="203" t="s">
        <v>11</v>
      </c>
      <c r="E8113" s="204" t="s">
        <v>17810</v>
      </c>
      <c r="F8113" s="49" t="s">
        <v>967</v>
      </c>
      <c r="G8113" s="203">
        <v>1</v>
      </c>
      <c r="H8113" s="203" t="s">
        <v>2830</v>
      </c>
      <c r="I8113" s="205" t="s">
        <v>1440</v>
      </c>
      <c r="J8113" s="208" t="s">
        <v>17811</v>
      </c>
      <c r="K8113" s="203">
        <v>80</v>
      </c>
      <c r="L8113" s="207" t="s">
        <v>827</v>
      </c>
      <c r="M8113" s="208" t="s">
        <v>1436</v>
      </c>
      <c r="N8113" s="209">
        <f t="shared" si="0"/>
        <v>2026</v>
      </c>
      <c r="O8113" s="210">
        <f t="shared" si="1"/>
        <v>3</v>
      </c>
      <c r="P8113" s="211" t="str">
        <f>IFERROR(VLOOKUP(F8113,연간집계!D:E,2,FALSE),"")</f>
        <v>시티북 210 (소프트/78p)</v>
      </c>
    </row>
    <row r="8114" spans="1:16" ht="15" customHeight="1">
      <c r="A8114" s="201">
        <v>46107.819560185184</v>
      </c>
      <c r="B8114" s="202">
        <v>46107</v>
      </c>
      <c r="C8114" s="203" t="s">
        <v>17812</v>
      </c>
      <c r="D8114" s="203" t="s">
        <v>11</v>
      </c>
      <c r="E8114" s="204" t="s">
        <v>17810</v>
      </c>
      <c r="F8114" s="49" t="s">
        <v>967</v>
      </c>
      <c r="G8114" s="203">
        <v>1</v>
      </c>
      <c r="H8114" s="203" t="s">
        <v>2830</v>
      </c>
      <c r="I8114" s="205" t="s">
        <v>1440</v>
      </c>
      <c r="J8114" s="208" t="s">
        <v>10044</v>
      </c>
      <c r="K8114" s="203">
        <v>80</v>
      </c>
      <c r="L8114" s="207" t="s">
        <v>827</v>
      </c>
      <c r="M8114" s="208" t="s">
        <v>1436</v>
      </c>
      <c r="N8114" s="209">
        <f t="shared" si="0"/>
        <v>2026</v>
      </c>
      <c r="O8114" s="210">
        <f t="shared" si="1"/>
        <v>3</v>
      </c>
      <c r="P8114" s="211" t="str">
        <f>IFERROR(VLOOKUP(F8114,연간집계!D:E,2,FALSE),"")</f>
        <v>시티북 210 (소프트/78p)</v>
      </c>
    </row>
    <row r="8115" spans="1:16" ht="15" customHeight="1">
      <c r="A8115" s="201">
        <v>46107.851944444446</v>
      </c>
      <c r="B8115" s="202">
        <v>46107</v>
      </c>
      <c r="C8115" s="203" t="s">
        <v>17813</v>
      </c>
      <c r="D8115" s="203" t="s">
        <v>11</v>
      </c>
      <c r="E8115" s="204" t="s">
        <v>17814</v>
      </c>
      <c r="F8115" s="49" t="s">
        <v>1383</v>
      </c>
      <c r="G8115" s="203">
        <v>1</v>
      </c>
      <c r="H8115" s="203" t="s">
        <v>17815</v>
      </c>
      <c r="I8115" s="205" t="s">
        <v>1501</v>
      </c>
      <c r="J8115" s="208"/>
      <c r="K8115" s="203">
        <v>2</v>
      </c>
      <c r="L8115" s="207" t="s">
        <v>827</v>
      </c>
      <c r="M8115" s="208" t="s">
        <v>1436</v>
      </c>
      <c r="N8115" s="209">
        <f t="shared" si="0"/>
        <v>2026</v>
      </c>
      <c r="O8115" s="210">
        <f t="shared" si="1"/>
        <v>3</v>
      </c>
      <c r="P8115" s="211" t="str">
        <f>IFERROR(VLOOKUP(F8115,연간집계!D:E,2,FALSE),"")</f>
        <v>오늘필름 (무광)</v>
      </c>
    </row>
    <row r="8116" spans="1:16" ht="15" customHeight="1">
      <c r="A8116" s="201">
        <v>46108.122673611113</v>
      </c>
      <c r="B8116" s="202">
        <v>46108</v>
      </c>
      <c r="C8116" s="203" t="s">
        <v>17816</v>
      </c>
      <c r="D8116" s="203" t="s">
        <v>11</v>
      </c>
      <c r="E8116" s="204" t="s">
        <v>17817</v>
      </c>
      <c r="F8116" s="49" t="s">
        <v>963</v>
      </c>
      <c r="G8116" s="203">
        <v>1</v>
      </c>
      <c r="H8116" s="203" t="s">
        <v>17147</v>
      </c>
      <c r="I8116" s="208" t="s">
        <v>1748</v>
      </c>
      <c r="J8116" s="208" t="s">
        <v>1748</v>
      </c>
      <c r="K8116" s="203">
        <v>80</v>
      </c>
      <c r="L8116" s="207" t="s">
        <v>827</v>
      </c>
      <c r="M8116" s="208" t="s">
        <v>1502</v>
      </c>
      <c r="N8116" s="209">
        <f t="shared" si="0"/>
        <v>2026</v>
      </c>
      <c r="O8116" s="210">
        <f t="shared" si="1"/>
        <v>3</v>
      </c>
      <c r="P8116" s="211" t="str">
        <f>IFERROR(VLOOKUP(F8116,연간집계!D:E,2,FALSE),"")</f>
        <v>시티북 210 (쿠션하드/78p)</v>
      </c>
    </row>
    <row r="8117" spans="1:16" ht="15" customHeight="1">
      <c r="A8117" s="201">
        <v>46108.122685185182</v>
      </c>
      <c r="B8117" s="202">
        <v>46108</v>
      </c>
      <c r="C8117" s="203" t="s">
        <v>17818</v>
      </c>
      <c r="D8117" s="203" t="s">
        <v>11</v>
      </c>
      <c r="E8117" s="204" t="s">
        <v>17817</v>
      </c>
      <c r="F8117" s="49" t="s">
        <v>1368</v>
      </c>
      <c r="G8117" s="203">
        <v>3</v>
      </c>
      <c r="H8117" s="203" t="s">
        <v>17147</v>
      </c>
      <c r="I8117" s="205" t="s">
        <v>3003</v>
      </c>
      <c r="J8117" s="208"/>
      <c r="K8117" s="203">
        <v>1</v>
      </c>
      <c r="L8117" s="207" t="s">
        <v>827</v>
      </c>
      <c r="M8117" s="208" t="s">
        <v>1436</v>
      </c>
      <c r="N8117" s="209">
        <f t="shared" si="0"/>
        <v>2026</v>
      </c>
      <c r="O8117" s="210">
        <f t="shared" si="1"/>
        <v>3</v>
      </c>
      <c r="P8117" s="211" t="str">
        <f>IFERROR(VLOOKUP(F8117,연간집계!D:E,2,FALSE),"")</f>
        <v>PCMS_포스터 297 (유광)</v>
      </c>
    </row>
    <row r="8118" spans="1:16" ht="15" customHeight="1">
      <c r="A8118" s="201">
        <v>46108.213923611111</v>
      </c>
      <c r="B8118" s="202">
        <v>46108</v>
      </c>
      <c r="C8118" s="203" t="s">
        <v>17819</v>
      </c>
      <c r="D8118" s="203" t="s">
        <v>11</v>
      </c>
      <c r="E8118" s="204" t="s">
        <v>17820</v>
      </c>
      <c r="F8118" s="49" t="s">
        <v>843</v>
      </c>
      <c r="G8118" s="203">
        <v>1</v>
      </c>
      <c r="H8118" s="203" t="s">
        <v>2743</v>
      </c>
      <c r="I8118" s="205" t="s">
        <v>1440</v>
      </c>
      <c r="J8118" s="208"/>
      <c r="K8118" s="203">
        <v>74</v>
      </c>
      <c r="L8118" s="207" t="s">
        <v>827</v>
      </c>
      <c r="M8118" s="208" t="s">
        <v>1449</v>
      </c>
      <c r="N8118" s="209">
        <f t="shared" si="0"/>
        <v>2026</v>
      </c>
      <c r="O8118" s="210">
        <f t="shared" si="1"/>
        <v>3</v>
      </c>
      <c r="P8118" s="211" t="str">
        <f>IFERROR(VLOOKUP(F8118,연간집계!D:E,2,FALSE),"")</f>
        <v>스탠다드 포토북 8*11 (소프트/무광)</v>
      </c>
    </row>
    <row r="8119" spans="1:16" ht="15" customHeight="1">
      <c r="A8119" s="201">
        <v>46108.213935185187</v>
      </c>
      <c r="B8119" s="202">
        <v>46108</v>
      </c>
      <c r="C8119" s="203" t="s">
        <v>17821</v>
      </c>
      <c r="D8119" s="203" t="s">
        <v>11</v>
      </c>
      <c r="E8119" s="204" t="s">
        <v>17820</v>
      </c>
      <c r="F8119" s="49" t="s">
        <v>843</v>
      </c>
      <c r="G8119" s="203">
        <v>1</v>
      </c>
      <c r="H8119" s="203" t="s">
        <v>2743</v>
      </c>
      <c r="I8119" s="205" t="s">
        <v>1440</v>
      </c>
      <c r="J8119" s="208"/>
      <c r="K8119" s="203">
        <v>66</v>
      </c>
      <c r="L8119" s="207" t="s">
        <v>827</v>
      </c>
      <c r="M8119" s="208" t="s">
        <v>1449</v>
      </c>
      <c r="N8119" s="209">
        <f t="shared" si="0"/>
        <v>2026</v>
      </c>
      <c r="O8119" s="210">
        <f t="shared" si="1"/>
        <v>3</v>
      </c>
      <c r="P8119" s="211" t="str">
        <f>IFERROR(VLOOKUP(F8119,연간집계!D:E,2,FALSE),"")</f>
        <v>스탠다드 포토북 8*11 (소프트/무광)</v>
      </c>
    </row>
    <row r="8120" spans="1:16" ht="15" customHeight="1">
      <c r="A8120" s="201">
        <v>46108.381620370368</v>
      </c>
      <c r="B8120" s="202">
        <v>46108</v>
      </c>
      <c r="C8120" s="203" t="s">
        <v>17822</v>
      </c>
      <c r="D8120" s="203" t="s">
        <v>11</v>
      </c>
      <c r="E8120" s="204" t="s">
        <v>17823</v>
      </c>
      <c r="F8120" s="49" t="s">
        <v>1056</v>
      </c>
      <c r="G8120" s="203">
        <v>1</v>
      </c>
      <c r="H8120" s="203" t="s">
        <v>16252</v>
      </c>
      <c r="I8120" s="205" t="s">
        <v>1440</v>
      </c>
      <c r="J8120" s="208"/>
      <c r="K8120" s="203">
        <v>160</v>
      </c>
      <c r="L8120" s="207" t="s">
        <v>827</v>
      </c>
      <c r="M8120" s="208" t="s">
        <v>1629</v>
      </c>
      <c r="N8120" s="209">
        <f t="shared" si="0"/>
        <v>2026</v>
      </c>
      <c r="O8120" s="210">
        <f t="shared" si="1"/>
        <v>3</v>
      </c>
      <c r="P8120" s="211" t="str">
        <f>IFERROR(VLOOKUP(F8120,연간집계!D:E,2,FALSE),"")</f>
        <v>프리북 150 (소프트)</v>
      </c>
    </row>
    <row r="8121" spans="1:16" ht="15" customHeight="1">
      <c r="A8121" s="201">
        <v>46108.473252314812</v>
      </c>
      <c r="B8121" s="202">
        <v>46108</v>
      </c>
      <c r="C8121" s="203" t="s">
        <v>17824</v>
      </c>
      <c r="D8121" s="203" t="s">
        <v>11</v>
      </c>
      <c r="E8121" s="204" t="s">
        <v>17825</v>
      </c>
      <c r="F8121" s="49" t="s">
        <v>1051</v>
      </c>
      <c r="G8121" s="203">
        <v>3</v>
      </c>
      <c r="H8121" s="203" t="s">
        <v>17826</v>
      </c>
      <c r="I8121" s="205" t="s">
        <v>1440</v>
      </c>
      <c r="J8121" s="208"/>
      <c r="K8121" s="203">
        <v>96</v>
      </c>
      <c r="L8121" s="207" t="s">
        <v>827</v>
      </c>
      <c r="M8121" s="208" t="s">
        <v>1493</v>
      </c>
      <c r="N8121" s="209">
        <f t="shared" si="0"/>
        <v>2026</v>
      </c>
      <c r="O8121" s="210">
        <f t="shared" si="1"/>
        <v>3</v>
      </c>
      <c r="P8121" s="211" t="str">
        <f>IFERROR(VLOOKUP(F8121,연간집계!D:E,2,FALSE),"")</f>
        <v>프리북A4 (하드)</v>
      </c>
    </row>
    <row r="8122" spans="1:16" ht="15" customHeight="1">
      <c r="A8122" s="201">
        <v>46108.570821759262</v>
      </c>
      <c r="B8122" s="202">
        <v>46108</v>
      </c>
      <c r="C8122" s="203" t="s">
        <v>17827</v>
      </c>
      <c r="D8122" s="203" t="s">
        <v>11</v>
      </c>
      <c r="E8122" s="204" t="s">
        <v>17828</v>
      </c>
      <c r="F8122" s="49" t="s">
        <v>1318</v>
      </c>
      <c r="G8122" s="203">
        <v>1</v>
      </c>
      <c r="H8122" s="203" t="s">
        <v>17829</v>
      </c>
      <c r="I8122" s="205" t="s">
        <v>1668</v>
      </c>
      <c r="J8122" s="208" t="s">
        <v>1787</v>
      </c>
      <c r="K8122" s="203">
        <v>1</v>
      </c>
      <c r="L8122" s="207" t="s">
        <v>827</v>
      </c>
      <c r="M8122" s="208" t="s">
        <v>1645</v>
      </c>
      <c r="N8122" s="209">
        <f t="shared" si="0"/>
        <v>2026</v>
      </c>
      <c r="O8122" s="210">
        <f t="shared" si="1"/>
        <v>3</v>
      </c>
      <c r="P8122" s="211" t="str">
        <f>IFERROR(VLOOKUP(F8122,연간집계!D:E,2,FALSE),"")</f>
        <v>원목액자 203_브라운</v>
      </c>
    </row>
    <row r="8123" spans="1:16" ht="15" customHeight="1">
      <c r="A8123" s="201">
        <v>46108.570833333331</v>
      </c>
      <c r="B8123" s="202">
        <v>46108</v>
      </c>
      <c r="C8123" s="203" t="s">
        <v>17830</v>
      </c>
      <c r="D8123" s="203" t="s">
        <v>11</v>
      </c>
      <c r="E8123" s="204" t="s">
        <v>17828</v>
      </c>
      <c r="F8123" s="49" t="s">
        <v>1024</v>
      </c>
      <c r="G8123" s="203">
        <v>1</v>
      </c>
      <c r="H8123" s="203" t="s">
        <v>17829</v>
      </c>
      <c r="I8123" s="208" t="s">
        <v>1455</v>
      </c>
      <c r="J8123" s="208" t="s">
        <v>1455</v>
      </c>
      <c r="K8123" s="203">
        <v>48</v>
      </c>
      <c r="L8123" s="207" t="s">
        <v>827</v>
      </c>
      <c r="M8123" s="208" t="s">
        <v>1436</v>
      </c>
      <c r="N8123" s="209">
        <f t="shared" si="0"/>
        <v>2026</v>
      </c>
      <c r="O8123" s="210">
        <f t="shared" si="1"/>
        <v>3</v>
      </c>
      <c r="P8123" s="211" t="str">
        <f>IFERROR(VLOOKUP(F8123,연간집계!D:E,2,FALSE),"")</f>
        <v>트래블북 A5 (소프트/46p)</v>
      </c>
    </row>
    <row r="8124" spans="1:16" ht="15" customHeight="1">
      <c r="A8124" s="201">
        <v>46108.570844907408</v>
      </c>
      <c r="B8124" s="202">
        <v>46108</v>
      </c>
      <c r="C8124" s="203" t="s">
        <v>17831</v>
      </c>
      <c r="D8124" s="203" t="s">
        <v>11</v>
      </c>
      <c r="E8124" s="204" t="s">
        <v>17828</v>
      </c>
      <c r="F8124" s="49" t="s">
        <v>969</v>
      </c>
      <c r="G8124" s="203">
        <v>1</v>
      </c>
      <c r="H8124" s="203" t="s">
        <v>17829</v>
      </c>
      <c r="I8124" s="205" t="s">
        <v>5809</v>
      </c>
      <c r="J8124" s="208" t="s">
        <v>5810</v>
      </c>
      <c r="K8124" s="203">
        <v>48</v>
      </c>
      <c r="L8124" s="207" t="s">
        <v>827</v>
      </c>
      <c r="M8124" s="208" t="s">
        <v>1436</v>
      </c>
      <c r="N8124" s="209">
        <f t="shared" si="0"/>
        <v>2026</v>
      </c>
      <c r="O8124" s="210">
        <f t="shared" si="1"/>
        <v>3</v>
      </c>
      <c r="P8124" s="211" t="str">
        <f>IFERROR(VLOOKUP(F8124,연간집계!D:E,2,FALSE),"")</f>
        <v>시티북 210 (소프트/46p)</v>
      </c>
    </row>
    <row r="8125" spans="1:16" ht="15" customHeight="1">
      <c r="A8125" s="201">
        <v>46108.650625000002</v>
      </c>
      <c r="B8125" s="202">
        <v>46108</v>
      </c>
      <c r="C8125" s="203" t="s">
        <v>17832</v>
      </c>
      <c r="D8125" s="203" t="s">
        <v>11</v>
      </c>
      <c r="E8125" s="204" t="s">
        <v>17833</v>
      </c>
      <c r="F8125" s="49" t="s">
        <v>838</v>
      </c>
      <c r="G8125" s="203">
        <v>1</v>
      </c>
      <c r="H8125" s="203" t="s">
        <v>16105</v>
      </c>
      <c r="I8125" s="205" t="s">
        <v>1475</v>
      </c>
      <c r="J8125" s="208"/>
      <c r="K8125" s="203">
        <v>80</v>
      </c>
      <c r="L8125" s="207" t="s">
        <v>827</v>
      </c>
      <c r="M8125" s="208" t="s">
        <v>1449</v>
      </c>
      <c r="N8125" s="209">
        <f t="shared" si="0"/>
        <v>2026</v>
      </c>
      <c r="O8125" s="210">
        <f t="shared" si="1"/>
        <v>3</v>
      </c>
      <c r="P8125" s="211" t="str">
        <f>IFERROR(VLOOKUP(F8125,연간집계!D:E,2,FALSE),"")</f>
        <v>스탠다드 포토북 6*8 (하드/무광)</v>
      </c>
    </row>
    <row r="8126" spans="1:16" ht="15" customHeight="1">
      <c r="A8126" s="201">
        <v>46108.677141203705</v>
      </c>
      <c r="B8126" s="202">
        <v>46108</v>
      </c>
      <c r="C8126" s="203" t="s">
        <v>17834</v>
      </c>
      <c r="D8126" s="203" t="s">
        <v>11</v>
      </c>
      <c r="E8126" s="204" t="s">
        <v>17835</v>
      </c>
      <c r="F8126" s="49" t="s">
        <v>924</v>
      </c>
      <c r="G8126" s="203">
        <v>1</v>
      </c>
      <c r="H8126" s="203" t="s">
        <v>1522</v>
      </c>
      <c r="I8126" s="205" t="s">
        <v>6143</v>
      </c>
      <c r="J8126" s="208"/>
      <c r="K8126" s="203">
        <v>16</v>
      </c>
      <c r="L8126" s="207" t="s">
        <v>827</v>
      </c>
      <c r="M8126" s="208" t="s">
        <v>1449</v>
      </c>
      <c r="N8126" s="209">
        <f t="shared" si="0"/>
        <v>2026</v>
      </c>
      <c r="O8126" s="210">
        <f t="shared" si="1"/>
        <v>3</v>
      </c>
      <c r="P8126" s="211" t="str">
        <f>IFERROR(VLOOKUP(F8126,연간집계!D:E,2,FALSE),"")</f>
        <v>베이비진 210 (14p)</v>
      </c>
    </row>
    <row r="8127" spans="1:16" ht="15" customHeight="1">
      <c r="A8127" s="201">
        <v>46108.677152777775</v>
      </c>
      <c r="B8127" s="202">
        <v>46108</v>
      </c>
      <c r="C8127" s="203" t="s">
        <v>17836</v>
      </c>
      <c r="D8127" s="203" t="s">
        <v>11</v>
      </c>
      <c r="E8127" s="204" t="s">
        <v>17835</v>
      </c>
      <c r="F8127" s="49" t="s">
        <v>924</v>
      </c>
      <c r="G8127" s="203">
        <v>1</v>
      </c>
      <c r="H8127" s="203" t="s">
        <v>1522</v>
      </c>
      <c r="I8127" s="205" t="s">
        <v>6143</v>
      </c>
      <c r="J8127" s="208"/>
      <c r="K8127" s="203">
        <v>16</v>
      </c>
      <c r="L8127" s="207" t="s">
        <v>827</v>
      </c>
      <c r="M8127" s="208" t="s">
        <v>1449</v>
      </c>
      <c r="N8127" s="209">
        <f t="shared" si="0"/>
        <v>2026</v>
      </c>
      <c r="O8127" s="210">
        <f t="shared" si="1"/>
        <v>3</v>
      </c>
      <c r="P8127" s="211" t="str">
        <f>IFERROR(VLOOKUP(F8127,연간집계!D:E,2,FALSE),"")</f>
        <v>베이비진 210 (14p)</v>
      </c>
    </row>
    <row r="8128" spans="1:16" ht="15" customHeight="1">
      <c r="A8128" s="201">
        <v>46108.677164351851</v>
      </c>
      <c r="B8128" s="202">
        <v>46108</v>
      </c>
      <c r="C8128" s="203" t="s">
        <v>17837</v>
      </c>
      <c r="D8128" s="203" t="s">
        <v>11</v>
      </c>
      <c r="E8128" s="204" t="s">
        <v>17835</v>
      </c>
      <c r="F8128" s="49" t="s">
        <v>924</v>
      </c>
      <c r="G8128" s="203">
        <v>1</v>
      </c>
      <c r="H8128" s="203" t="s">
        <v>1522</v>
      </c>
      <c r="I8128" s="205" t="s">
        <v>6143</v>
      </c>
      <c r="J8128" s="208"/>
      <c r="K8128" s="203">
        <v>16</v>
      </c>
      <c r="L8128" s="207" t="s">
        <v>827</v>
      </c>
      <c r="M8128" s="208" t="s">
        <v>1449</v>
      </c>
      <c r="N8128" s="209">
        <f t="shared" si="0"/>
        <v>2026</v>
      </c>
      <c r="O8128" s="210">
        <f t="shared" si="1"/>
        <v>3</v>
      </c>
      <c r="P8128" s="211" t="str">
        <f>IFERROR(VLOOKUP(F8128,연간집계!D:E,2,FALSE),"")</f>
        <v>베이비진 210 (14p)</v>
      </c>
    </row>
    <row r="8129" spans="1:16" ht="15" customHeight="1">
      <c r="A8129" s="201">
        <v>46108.677175925928</v>
      </c>
      <c r="B8129" s="202">
        <v>46108</v>
      </c>
      <c r="C8129" s="203" t="s">
        <v>17838</v>
      </c>
      <c r="D8129" s="203" t="s">
        <v>11</v>
      </c>
      <c r="E8129" s="204" t="s">
        <v>17835</v>
      </c>
      <c r="F8129" s="49" t="s">
        <v>924</v>
      </c>
      <c r="G8129" s="203">
        <v>1</v>
      </c>
      <c r="H8129" s="203" t="s">
        <v>1522</v>
      </c>
      <c r="I8129" s="205" t="s">
        <v>6143</v>
      </c>
      <c r="J8129" s="208"/>
      <c r="K8129" s="203">
        <v>16</v>
      </c>
      <c r="L8129" s="207" t="s">
        <v>827</v>
      </c>
      <c r="M8129" s="208" t="s">
        <v>1449</v>
      </c>
      <c r="N8129" s="209">
        <f t="shared" si="0"/>
        <v>2026</v>
      </c>
      <c r="O8129" s="210">
        <f t="shared" si="1"/>
        <v>3</v>
      </c>
      <c r="P8129" s="211" t="str">
        <f>IFERROR(VLOOKUP(F8129,연간집계!D:E,2,FALSE),"")</f>
        <v>베이비진 210 (14p)</v>
      </c>
    </row>
    <row r="8130" spans="1:16" ht="15" customHeight="1">
      <c r="A8130" s="201">
        <v>46108.677187499998</v>
      </c>
      <c r="B8130" s="202">
        <v>46108</v>
      </c>
      <c r="C8130" s="203" t="s">
        <v>17839</v>
      </c>
      <c r="D8130" s="203" t="s">
        <v>11</v>
      </c>
      <c r="E8130" s="204" t="s">
        <v>17835</v>
      </c>
      <c r="F8130" s="49" t="s">
        <v>924</v>
      </c>
      <c r="G8130" s="203">
        <v>1</v>
      </c>
      <c r="H8130" s="203" t="s">
        <v>1522</v>
      </c>
      <c r="I8130" s="205" t="s">
        <v>6143</v>
      </c>
      <c r="J8130" s="208"/>
      <c r="K8130" s="203">
        <v>16</v>
      </c>
      <c r="L8130" s="207" t="s">
        <v>827</v>
      </c>
      <c r="M8130" s="208" t="s">
        <v>1449</v>
      </c>
      <c r="N8130" s="209">
        <f t="shared" si="0"/>
        <v>2026</v>
      </c>
      <c r="O8130" s="210">
        <f t="shared" si="1"/>
        <v>3</v>
      </c>
      <c r="P8130" s="211" t="str">
        <f>IFERROR(VLOOKUP(F8130,연간집계!D:E,2,FALSE),"")</f>
        <v>베이비진 210 (14p)</v>
      </c>
    </row>
    <row r="8131" spans="1:16" ht="15" customHeight="1">
      <c r="A8131" s="201">
        <v>46108.677199074074</v>
      </c>
      <c r="B8131" s="202">
        <v>46108</v>
      </c>
      <c r="C8131" s="203" t="s">
        <v>17840</v>
      </c>
      <c r="D8131" s="203" t="s">
        <v>11</v>
      </c>
      <c r="E8131" s="204" t="s">
        <v>17835</v>
      </c>
      <c r="F8131" s="49" t="s">
        <v>924</v>
      </c>
      <c r="G8131" s="203">
        <v>1</v>
      </c>
      <c r="H8131" s="203" t="s">
        <v>1522</v>
      </c>
      <c r="I8131" s="205" t="s">
        <v>6143</v>
      </c>
      <c r="J8131" s="208"/>
      <c r="K8131" s="203">
        <v>16</v>
      </c>
      <c r="L8131" s="207" t="s">
        <v>827</v>
      </c>
      <c r="M8131" s="208" t="s">
        <v>1449</v>
      </c>
      <c r="N8131" s="209">
        <f t="shared" si="0"/>
        <v>2026</v>
      </c>
      <c r="O8131" s="210">
        <f t="shared" si="1"/>
        <v>3</v>
      </c>
      <c r="P8131" s="211" t="str">
        <f>IFERROR(VLOOKUP(F8131,연간집계!D:E,2,FALSE),"")</f>
        <v>베이비진 210 (14p)</v>
      </c>
    </row>
    <row r="8132" spans="1:16" ht="15" customHeight="1">
      <c r="A8132" s="201">
        <v>46108.677210648151</v>
      </c>
      <c r="B8132" s="202">
        <v>46108</v>
      </c>
      <c r="C8132" s="203" t="s">
        <v>17841</v>
      </c>
      <c r="D8132" s="203" t="s">
        <v>11</v>
      </c>
      <c r="E8132" s="204" t="s">
        <v>17835</v>
      </c>
      <c r="F8132" s="49" t="s">
        <v>924</v>
      </c>
      <c r="G8132" s="203">
        <v>1</v>
      </c>
      <c r="H8132" s="203" t="s">
        <v>1522</v>
      </c>
      <c r="I8132" s="205" t="s">
        <v>6143</v>
      </c>
      <c r="J8132" s="208"/>
      <c r="K8132" s="203">
        <v>16</v>
      </c>
      <c r="L8132" s="207" t="s">
        <v>827</v>
      </c>
      <c r="M8132" s="208" t="s">
        <v>1449</v>
      </c>
      <c r="N8132" s="209">
        <f t="shared" si="0"/>
        <v>2026</v>
      </c>
      <c r="O8132" s="210">
        <f t="shared" si="1"/>
        <v>3</v>
      </c>
      <c r="P8132" s="211" t="str">
        <f>IFERROR(VLOOKUP(F8132,연간집계!D:E,2,FALSE),"")</f>
        <v>베이비진 210 (14p)</v>
      </c>
    </row>
    <row r="8133" spans="1:16" ht="15" customHeight="1">
      <c r="A8133" s="201">
        <v>46108.677222222221</v>
      </c>
      <c r="B8133" s="202">
        <v>46108</v>
      </c>
      <c r="C8133" s="203" t="s">
        <v>17842</v>
      </c>
      <c r="D8133" s="203" t="s">
        <v>11</v>
      </c>
      <c r="E8133" s="204" t="s">
        <v>17835</v>
      </c>
      <c r="F8133" s="49" t="s">
        <v>924</v>
      </c>
      <c r="G8133" s="203">
        <v>1</v>
      </c>
      <c r="H8133" s="203" t="s">
        <v>1522</v>
      </c>
      <c r="I8133" s="205" t="s">
        <v>6143</v>
      </c>
      <c r="J8133" s="208"/>
      <c r="K8133" s="203">
        <v>16</v>
      </c>
      <c r="L8133" s="207" t="s">
        <v>827</v>
      </c>
      <c r="M8133" s="208" t="s">
        <v>1449</v>
      </c>
      <c r="N8133" s="209">
        <f t="shared" si="0"/>
        <v>2026</v>
      </c>
      <c r="O8133" s="210">
        <f t="shared" si="1"/>
        <v>3</v>
      </c>
      <c r="P8133" s="211" t="str">
        <f>IFERROR(VLOOKUP(F8133,연간집계!D:E,2,FALSE),"")</f>
        <v>베이비진 210 (14p)</v>
      </c>
    </row>
    <row r="8134" spans="1:16" ht="15" customHeight="1">
      <c r="A8134" s="201">
        <v>46108.712812500002</v>
      </c>
      <c r="B8134" s="202">
        <v>46108</v>
      </c>
      <c r="C8134" s="203" t="s">
        <v>17843</v>
      </c>
      <c r="D8134" s="203" t="s">
        <v>11</v>
      </c>
      <c r="E8134" s="204" t="s">
        <v>17844</v>
      </c>
      <c r="F8134" s="49" t="s">
        <v>856</v>
      </c>
      <c r="G8134" s="203">
        <v>2</v>
      </c>
      <c r="H8134" s="203" t="s">
        <v>17845</v>
      </c>
      <c r="I8134" s="205" t="s">
        <v>1440</v>
      </c>
      <c r="J8134" s="208"/>
      <c r="K8134" s="203">
        <v>78</v>
      </c>
      <c r="L8134" s="207" t="s">
        <v>827</v>
      </c>
      <c r="M8134" s="208" t="s">
        <v>1436</v>
      </c>
      <c r="N8134" s="209">
        <f t="shared" si="0"/>
        <v>2026</v>
      </c>
      <c r="O8134" s="210">
        <f t="shared" si="1"/>
        <v>3</v>
      </c>
      <c r="P8134" s="211" t="str">
        <f>IFERROR(VLOOKUP(F8134,연간집계!D:E,2,FALSE),"")</f>
        <v>스탠다드 포토북 8*8 (하드/무광)</v>
      </c>
    </row>
    <row r="8135" spans="1:16" ht="15" customHeight="1">
      <c r="A8135" s="201">
        <v>46108.745185185187</v>
      </c>
      <c r="B8135" s="202">
        <v>46108</v>
      </c>
      <c r="C8135" s="203" t="s">
        <v>17846</v>
      </c>
      <c r="D8135" s="203" t="s">
        <v>11</v>
      </c>
      <c r="E8135" s="204" t="s">
        <v>17847</v>
      </c>
      <c r="F8135" s="49" t="s">
        <v>874</v>
      </c>
      <c r="G8135" s="203">
        <v>4</v>
      </c>
      <c r="H8135" s="203" t="s">
        <v>17595</v>
      </c>
      <c r="I8135" s="205" t="s">
        <v>1440</v>
      </c>
      <c r="J8135" s="208"/>
      <c r="K8135" s="203">
        <v>28</v>
      </c>
      <c r="L8135" s="207" t="s">
        <v>827</v>
      </c>
      <c r="M8135" s="208" t="s">
        <v>1493</v>
      </c>
      <c r="N8135" s="209">
        <f t="shared" si="0"/>
        <v>2026</v>
      </c>
      <c r="O8135" s="210">
        <f t="shared" si="1"/>
        <v>3</v>
      </c>
      <c r="P8135" s="211" t="str">
        <f>IFERROR(VLOOKUP(F8135,연간집계!D:E,2,FALSE),"")</f>
        <v>스탠다드 포토북 11*8 (하드/무광)</v>
      </c>
    </row>
    <row r="8136" spans="1:16" ht="15" customHeight="1">
      <c r="A8136" s="201">
        <v>46108.792511574073</v>
      </c>
      <c r="B8136" s="202">
        <v>46108</v>
      </c>
      <c r="C8136" s="203" t="s">
        <v>17848</v>
      </c>
      <c r="D8136" s="203" t="s">
        <v>11</v>
      </c>
      <c r="E8136" s="204" t="s">
        <v>17849</v>
      </c>
      <c r="F8136" s="49" t="s">
        <v>890</v>
      </c>
      <c r="G8136" s="203">
        <v>1</v>
      </c>
      <c r="H8136" s="203" t="s">
        <v>17850</v>
      </c>
      <c r="I8136" s="205" t="s">
        <v>1440</v>
      </c>
      <c r="J8136" s="208" t="s">
        <v>2928</v>
      </c>
      <c r="K8136" s="203">
        <v>64</v>
      </c>
      <c r="L8136" s="207" t="s">
        <v>827</v>
      </c>
      <c r="M8136" s="208" t="s">
        <v>1436</v>
      </c>
      <c r="N8136" s="209">
        <f t="shared" si="0"/>
        <v>2026</v>
      </c>
      <c r="O8136" s="210">
        <f t="shared" si="1"/>
        <v>3</v>
      </c>
      <c r="P8136" s="211" t="str">
        <f>IFERROR(VLOOKUP(F8136,연간집계!D:E,2,FALSE),"")</f>
        <v>메모리북</v>
      </c>
    </row>
    <row r="8137" spans="1:16" ht="15" customHeight="1">
      <c r="A8137" s="201">
        <v>46108.792581018519</v>
      </c>
      <c r="B8137" s="202">
        <v>46108</v>
      </c>
      <c r="C8137" s="203" t="s">
        <v>17851</v>
      </c>
      <c r="D8137" s="203" t="s">
        <v>11</v>
      </c>
      <c r="E8137" s="204" t="s">
        <v>17849</v>
      </c>
      <c r="F8137" s="49" t="s">
        <v>890</v>
      </c>
      <c r="G8137" s="203">
        <v>1</v>
      </c>
      <c r="H8137" s="203" t="s">
        <v>17850</v>
      </c>
      <c r="I8137" s="205" t="s">
        <v>1440</v>
      </c>
      <c r="J8137" s="208" t="s">
        <v>2928</v>
      </c>
      <c r="K8137" s="203">
        <v>64</v>
      </c>
      <c r="L8137" s="207" t="s">
        <v>827</v>
      </c>
      <c r="M8137" s="208" t="s">
        <v>1436</v>
      </c>
      <c r="N8137" s="209">
        <f t="shared" si="0"/>
        <v>2026</v>
      </c>
      <c r="O8137" s="210">
        <f t="shared" si="1"/>
        <v>3</v>
      </c>
      <c r="P8137" s="211" t="str">
        <f>IFERROR(VLOOKUP(F8137,연간집계!D:E,2,FALSE),"")</f>
        <v>메모리북</v>
      </c>
    </row>
    <row r="8138" spans="1:16" ht="15" customHeight="1">
      <c r="A8138" s="201">
        <v>46108.822071759256</v>
      </c>
      <c r="B8138" s="202">
        <v>46108</v>
      </c>
      <c r="C8138" s="203" t="s">
        <v>17852</v>
      </c>
      <c r="D8138" s="203" t="s">
        <v>11</v>
      </c>
      <c r="E8138" s="204" t="s">
        <v>17853</v>
      </c>
      <c r="F8138" s="49" t="s">
        <v>976</v>
      </c>
      <c r="G8138" s="203">
        <v>1</v>
      </c>
      <c r="H8138" s="203" t="s">
        <v>15790</v>
      </c>
      <c r="I8138" s="205" t="s">
        <v>1748</v>
      </c>
      <c r="J8138" s="208" t="s">
        <v>1748</v>
      </c>
      <c r="K8138" s="203">
        <v>80</v>
      </c>
      <c r="L8138" s="207" t="s">
        <v>827</v>
      </c>
      <c r="M8138" s="208" t="s">
        <v>1436</v>
      </c>
      <c r="N8138" s="209">
        <f t="shared" si="0"/>
        <v>2026</v>
      </c>
      <c r="O8138" s="210">
        <f t="shared" si="1"/>
        <v>3</v>
      </c>
      <c r="P8138" s="211" t="str">
        <f>IFERROR(VLOOKUP(F8138,연간집계!D:E,2,FALSE),"")</f>
        <v>시티북 198 (소프트/78p)</v>
      </c>
    </row>
    <row r="8139" spans="1:16" ht="15" customHeight="1">
      <c r="A8139" s="201">
        <v>46108.878032407411</v>
      </c>
      <c r="B8139" s="202">
        <v>46108</v>
      </c>
      <c r="C8139" s="203" t="s">
        <v>17854</v>
      </c>
      <c r="D8139" s="203" t="s">
        <v>11</v>
      </c>
      <c r="E8139" s="204" t="s">
        <v>17855</v>
      </c>
      <c r="F8139" s="49" t="s">
        <v>1051</v>
      </c>
      <c r="G8139" s="203">
        <v>1</v>
      </c>
      <c r="H8139" s="203" t="s">
        <v>5072</v>
      </c>
      <c r="I8139" s="205" t="s">
        <v>1440</v>
      </c>
      <c r="J8139" s="208"/>
      <c r="K8139" s="203">
        <v>70</v>
      </c>
      <c r="L8139" s="207" t="s">
        <v>827</v>
      </c>
      <c r="M8139" s="208" t="s">
        <v>1471</v>
      </c>
      <c r="N8139" s="209">
        <f t="shared" si="0"/>
        <v>2026</v>
      </c>
      <c r="O8139" s="210">
        <f t="shared" si="1"/>
        <v>3</v>
      </c>
      <c r="P8139" s="211" t="str">
        <f>IFERROR(VLOOKUP(F8139,연간집계!D:E,2,FALSE),"")</f>
        <v>프리북A4 (하드)</v>
      </c>
    </row>
    <row r="8140" spans="1:16" ht="15" customHeight="1">
      <c r="A8140" s="201">
        <v>46109.016724537039</v>
      </c>
      <c r="B8140" s="202">
        <v>46109</v>
      </c>
      <c r="C8140" s="203" t="s">
        <v>17856</v>
      </c>
      <c r="D8140" s="203" t="s">
        <v>11</v>
      </c>
      <c r="E8140" s="204" t="s">
        <v>17857</v>
      </c>
      <c r="F8140" s="49" t="s">
        <v>1347</v>
      </c>
      <c r="G8140" s="203">
        <v>5</v>
      </c>
      <c r="H8140" s="203" t="s">
        <v>3977</v>
      </c>
      <c r="I8140" s="205" t="s">
        <v>1440</v>
      </c>
      <c r="J8140" s="208" t="s">
        <v>1628</v>
      </c>
      <c r="K8140" s="203">
        <v>1</v>
      </c>
      <c r="L8140" s="207" t="s">
        <v>827</v>
      </c>
      <c r="M8140" s="208" t="s">
        <v>1629</v>
      </c>
      <c r="N8140" s="209">
        <f t="shared" si="0"/>
        <v>2026</v>
      </c>
      <c r="O8140" s="210">
        <f t="shared" si="1"/>
        <v>3</v>
      </c>
      <c r="P8140" s="211" t="str">
        <f>IFERROR(VLOOKUP(F8140,연간집계!D:E,2,FALSE),"")</f>
        <v>아크릴키링</v>
      </c>
    </row>
    <row r="8141" spans="1:16" ht="15" customHeight="1">
      <c r="A8141" s="201">
        <v>46109.284409722219</v>
      </c>
      <c r="B8141" s="202">
        <v>46109</v>
      </c>
      <c r="C8141" s="203" t="s">
        <v>17858</v>
      </c>
      <c r="D8141" s="203" t="s">
        <v>11</v>
      </c>
      <c r="E8141" s="204" t="s">
        <v>17859</v>
      </c>
      <c r="F8141" s="49" t="s">
        <v>1245</v>
      </c>
      <c r="G8141" s="203">
        <v>1</v>
      </c>
      <c r="H8141" s="203" t="s">
        <v>2363</v>
      </c>
      <c r="I8141" s="205" t="s">
        <v>1556</v>
      </c>
      <c r="J8141" s="208"/>
      <c r="K8141" s="203">
        <v>24</v>
      </c>
      <c r="L8141" s="207" t="s">
        <v>828</v>
      </c>
      <c r="M8141" s="208" t="s">
        <v>1449</v>
      </c>
      <c r="N8141" s="209">
        <f t="shared" si="0"/>
        <v>2026</v>
      </c>
      <c r="O8141" s="210">
        <f t="shared" si="1"/>
        <v>3</v>
      </c>
      <c r="P8141" s="211" t="str">
        <f>IFERROR(VLOOKUP(F8141,연간집계!D:E,2,FALSE),"")</f>
        <v>모바일 포토북 198 (여행)</v>
      </c>
    </row>
    <row r="8142" spans="1:16" ht="15" customHeight="1">
      <c r="A8142" s="201">
        <v>46109.640497685185</v>
      </c>
      <c r="B8142" s="202">
        <v>46109</v>
      </c>
      <c r="C8142" s="203" t="s">
        <v>17860</v>
      </c>
      <c r="D8142" s="203" t="s">
        <v>11</v>
      </c>
      <c r="E8142" s="204" t="s">
        <v>17861</v>
      </c>
      <c r="F8142" s="49" t="s">
        <v>1046</v>
      </c>
      <c r="G8142" s="203">
        <v>1</v>
      </c>
      <c r="H8142" s="203" t="s">
        <v>6656</v>
      </c>
      <c r="I8142" s="205" t="s">
        <v>1440</v>
      </c>
      <c r="J8142" s="208"/>
      <c r="K8142" s="203">
        <v>70</v>
      </c>
      <c r="L8142" s="207" t="s">
        <v>827</v>
      </c>
      <c r="M8142" s="208" t="s">
        <v>1493</v>
      </c>
      <c r="N8142" s="209">
        <f t="shared" si="0"/>
        <v>2026</v>
      </c>
      <c r="O8142" s="210">
        <f t="shared" si="1"/>
        <v>3</v>
      </c>
      <c r="P8142" s="211" t="str">
        <f>IFERROR(VLOOKUP(F8142,연간집계!D:E,2,FALSE),"")</f>
        <v>프리북와이드 (소프트)</v>
      </c>
    </row>
    <row r="8143" spans="1:16" ht="15" customHeight="1">
      <c r="A8143" s="201">
        <v>46109.661168981482</v>
      </c>
      <c r="B8143" s="202">
        <v>46109</v>
      </c>
      <c r="C8143" s="203" t="s">
        <v>17862</v>
      </c>
      <c r="D8143" s="203" t="s">
        <v>11</v>
      </c>
      <c r="E8143" s="204" t="s">
        <v>17863</v>
      </c>
      <c r="F8143" s="49" t="s">
        <v>1046</v>
      </c>
      <c r="G8143" s="203">
        <v>1</v>
      </c>
      <c r="H8143" s="203" t="s">
        <v>6656</v>
      </c>
      <c r="I8143" s="205" t="s">
        <v>1440</v>
      </c>
      <c r="J8143" s="208"/>
      <c r="K8143" s="203">
        <v>70</v>
      </c>
      <c r="L8143" s="207" t="s">
        <v>827</v>
      </c>
      <c r="M8143" s="208" t="s">
        <v>1493</v>
      </c>
      <c r="N8143" s="209">
        <f t="shared" si="0"/>
        <v>2026</v>
      </c>
      <c r="O8143" s="210">
        <f t="shared" si="1"/>
        <v>3</v>
      </c>
      <c r="P8143" s="211" t="str">
        <f>IFERROR(VLOOKUP(F8143,연간집계!D:E,2,FALSE),"")</f>
        <v>프리북와이드 (소프트)</v>
      </c>
    </row>
    <row r="8144" spans="1:16" ht="15" customHeight="1">
      <c r="A8144" s="201">
        <v>46109.699502314812</v>
      </c>
      <c r="B8144" s="202">
        <v>46109</v>
      </c>
      <c r="C8144" s="203" t="s">
        <v>17864</v>
      </c>
      <c r="D8144" s="203" t="s">
        <v>11</v>
      </c>
      <c r="E8144" s="204" t="s">
        <v>17865</v>
      </c>
      <c r="F8144" s="49" t="s">
        <v>890</v>
      </c>
      <c r="G8144" s="203">
        <v>3</v>
      </c>
      <c r="H8144" s="203" t="s">
        <v>17478</v>
      </c>
      <c r="I8144" s="205" t="s">
        <v>1506</v>
      </c>
      <c r="J8144" s="208" t="s">
        <v>2810</v>
      </c>
      <c r="K8144" s="203">
        <v>50</v>
      </c>
      <c r="L8144" s="207" t="s">
        <v>827</v>
      </c>
      <c r="M8144" s="208" t="s">
        <v>1514</v>
      </c>
      <c r="N8144" s="209">
        <f t="shared" si="0"/>
        <v>2026</v>
      </c>
      <c r="O8144" s="210">
        <f t="shared" si="1"/>
        <v>3</v>
      </c>
      <c r="P8144" s="211" t="str">
        <f>IFERROR(VLOOKUP(F8144,연간집계!D:E,2,FALSE),"")</f>
        <v>메모리북</v>
      </c>
    </row>
    <row r="8145" spans="1:16" ht="15" customHeight="1">
      <c r="A8145" s="201">
        <v>46109.794224537036</v>
      </c>
      <c r="B8145" s="202">
        <v>46109</v>
      </c>
      <c r="C8145" s="203" t="s">
        <v>17866</v>
      </c>
      <c r="D8145" s="203" t="s">
        <v>11</v>
      </c>
      <c r="E8145" s="204" t="s">
        <v>17867</v>
      </c>
      <c r="F8145" s="49" t="s">
        <v>162</v>
      </c>
      <c r="G8145" s="203">
        <v>1</v>
      </c>
      <c r="H8145" s="203" t="s">
        <v>14</v>
      </c>
      <c r="I8145" s="205" t="s">
        <v>1668</v>
      </c>
      <c r="J8145" s="208"/>
      <c r="K8145" s="203">
        <v>60</v>
      </c>
      <c r="L8145" s="207" t="s">
        <v>827</v>
      </c>
      <c r="M8145" s="208" t="s">
        <v>1851</v>
      </c>
      <c r="N8145" s="209">
        <f t="shared" si="0"/>
        <v>2026</v>
      </c>
      <c r="O8145" s="210">
        <f t="shared" si="1"/>
        <v>3</v>
      </c>
      <c r="P8145" s="211" t="str">
        <f>IFERROR(VLOOKUP(F8145,연간집계!D:E,2,FALSE),"")</f>
        <v>러브데이북 (퓨어아이보리/기본)</v>
      </c>
    </row>
    <row r="8146" spans="1:16" ht="15" customHeight="1">
      <c r="A8146" s="201">
        <v>46109.882696759261</v>
      </c>
      <c r="B8146" s="202">
        <v>46109</v>
      </c>
      <c r="C8146" s="203" t="s">
        <v>17868</v>
      </c>
      <c r="D8146" s="203" t="s">
        <v>11</v>
      </c>
      <c r="E8146" s="204" t="s">
        <v>17869</v>
      </c>
      <c r="F8146" s="49" t="s">
        <v>843</v>
      </c>
      <c r="G8146" s="203">
        <v>1</v>
      </c>
      <c r="H8146" s="203" t="s">
        <v>17870</v>
      </c>
      <c r="I8146" s="205" t="s">
        <v>1510</v>
      </c>
      <c r="J8146" s="208"/>
      <c r="K8146" s="203">
        <v>62</v>
      </c>
      <c r="L8146" s="207" t="s">
        <v>827</v>
      </c>
      <c r="M8146" s="208" t="s">
        <v>1436</v>
      </c>
      <c r="N8146" s="209">
        <f t="shared" si="0"/>
        <v>2026</v>
      </c>
      <c r="O8146" s="210">
        <f t="shared" si="1"/>
        <v>3</v>
      </c>
      <c r="P8146" s="211" t="str">
        <f>IFERROR(VLOOKUP(F8146,연간집계!D:E,2,FALSE),"")</f>
        <v>스탠다드 포토북 8*11 (소프트/무광)</v>
      </c>
    </row>
    <row r="8147" spans="1:16" ht="15" customHeight="1">
      <c r="A8147" s="201">
        <v>46109.932835648149</v>
      </c>
      <c r="B8147" s="202">
        <v>46109</v>
      </c>
      <c r="C8147" s="203" t="s">
        <v>17871</v>
      </c>
      <c r="D8147" s="203" t="s">
        <v>11</v>
      </c>
      <c r="E8147" s="204" t="s">
        <v>17872</v>
      </c>
      <c r="F8147" s="49" t="s">
        <v>1243</v>
      </c>
      <c r="G8147" s="203">
        <v>1</v>
      </c>
      <c r="H8147" s="203" t="s">
        <v>6732</v>
      </c>
      <c r="I8147" s="205" t="s">
        <v>1455</v>
      </c>
      <c r="J8147" s="208"/>
      <c r="K8147" s="203">
        <v>24</v>
      </c>
      <c r="L8147" s="207" t="s">
        <v>828</v>
      </c>
      <c r="M8147" s="208" t="s">
        <v>1471</v>
      </c>
      <c r="N8147" s="209">
        <f t="shared" si="0"/>
        <v>2026</v>
      </c>
      <c r="O8147" s="210">
        <f t="shared" si="1"/>
        <v>3</v>
      </c>
      <c r="P8147" s="211" t="str">
        <f>IFERROR(VLOOKUP(F8147,연간집계!D:E,2,FALSE),"")</f>
        <v>모바일 포토북 150 (여행)</v>
      </c>
    </row>
    <row r="8148" spans="1:16" ht="15" customHeight="1">
      <c r="A8148" s="201">
        <v>46109.932847222219</v>
      </c>
      <c r="B8148" s="202">
        <v>46109</v>
      </c>
      <c r="C8148" s="203" t="s">
        <v>17873</v>
      </c>
      <c r="D8148" s="203" t="s">
        <v>11</v>
      </c>
      <c r="E8148" s="204" t="s">
        <v>17872</v>
      </c>
      <c r="F8148" s="49" t="s">
        <v>1247</v>
      </c>
      <c r="G8148" s="203">
        <v>1</v>
      </c>
      <c r="H8148" s="203" t="s">
        <v>6732</v>
      </c>
      <c r="I8148" s="205" t="s">
        <v>1435</v>
      </c>
      <c r="J8148" s="208"/>
      <c r="K8148" s="203">
        <v>24</v>
      </c>
      <c r="L8148" s="207" t="s">
        <v>828</v>
      </c>
      <c r="M8148" s="208" t="s">
        <v>1471</v>
      </c>
      <c r="N8148" s="209">
        <f t="shared" si="0"/>
        <v>2026</v>
      </c>
      <c r="O8148" s="210">
        <f t="shared" si="1"/>
        <v>3</v>
      </c>
      <c r="P8148" s="211" t="str">
        <f>IFERROR(VLOOKUP(F8148,연간집계!D:E,2,FALSE),"")</f>
        <v>모바일 포토북 197 (여행)</v>
      </c>
    </row>
    <row r="8149" spans="1:16" ht="15" customHeight="1">
      <c r="A8149" s="201">
        <v>46110.171585648146</v>
      </c>
      <c r="B8149" s="202">
        <v>46110</v>
      </c>
      <c r="C8149" s="203" t="s">
        <v>17874</v>
      </c>
      <c r="D8149" s="203" t="s">
        <v>11</v>
      </c>
      <c r="E8149" s="204" t="s">
        <v>17875</v>
      </c>
      <c r="F8149" s="49" t="s">
        <v>840</v>
      </c>
      <c r="G8149" s="203">
        <v>1</v>
      </c>
      <c r="H8149" s="203" t="s">
        <v>2157</v>
      </c>
      <c r="I8149" s="205" t="s">
        <v>1440</v>
      </c>
      <c r="J8149" s="208"/>
      <c r="K8149" s="203">
        <v>80</v>
      </c>
      <c r="L8149" s="207" t="s">
        <v>827</v>
      </c>
      <c r="M8149" s="208" t="s">
        <v>1449</v>
      </c>
      <c r="N8149" s="209">
        <f t="shared" si="0"/>
        <v>2026</v>
      </c>
      <c r="O8149" s="210">
        <f t="shared" si="1"/>
        <v>3</v>
      </c>
      <c r="P8149" s="211" t="str">
        <f>IFERROR(VLOOKUP(F8149,연간집계!D:E,2,FALSE),"")</f>
        <v>스탠다드 포토북 6*8 (하드/유광)</v>
      </c>
    </row>
    <row r="8150" spans="1:16" ht="15" customHeight="1">
      <c r="A8150" s="201">
        <v>46110.351331018515</v>
      </c>
      <c r="B8150" s="202">
        <v>46110</v>
      </c>
      <c r="C8150" s="203" t="s">
        <v>17876</v>
      </c>
      <c r="D8150" s="203" t="s">
        <v>11</v>
      </c>
      <c r="E8150" s="204" t="s">
        <v>17877</v>
      </c>
      <c r="F8150" s="49" t="s">
        <v>1247</v>
      </c>
      <c r="G8150" s="203">
        <v>2</v>
      </c>
      <c r="H8150" s="203" t="s">
        <v>17878</v>
      </c>
      <c r="I8150" s="205" t="s">
        <v>1556</v>
      </c>
      <c r="J8150" s="208"/>
      <c r="K8150" s="203">
        <v>24</v>
      </c>
      <c r="L8150" s="207" t="s">
        <v>828</v>
      </c>
      <c r="M8150" s="208" t="s">
        <v>1436</v>
      </c>
      <c r="N8150" s="209">
        <f t="shared" si="0"/>
        <v>2026</v>
      </c>
      <c r="O8150" s="210">
        <f t="shared" si="1"/>
        <v>3</v>
      </c>
      <c r="P8150" s="211" t="str">
        <f>IFERROR(VLOOKUP(F8150,연간집계!D:E,2,FALSE),"")</f>
        <v>모바일 포토북 197 (여행)</v>
      </c>
    </row>
    <row r="8151" spans="1:16" ht="15" customHeight="1">
      <c r="A8151" s="201">
        <v>46110.58116898148</v>
      </c>
      <c r="B8151" s="202">
        <v>46110</v>
      </c>
      <c r="C8151" s="203" t="s">
        <v>17879</v>
      </c>
      <c r="D8151" s="203" t="s">
        <v>11</v>
      </c>
      <c r="E8151" s="204" t="s">
        <v>17880</v>
      </c>
      <c r="F8151" s="49" t="s">
        <v>856</v>
      </c>
      <c r="G8151" s="203">
        <v>1</v>
      </c>
      <c r="H8151" s="203" t="s">
        <v>17881</v>
      </c>
      <c r="I8151" s="205" t="s">
        <v>1440</v>
      </c>
      <c r="J8151" s="208"/>
      <c r="K8151" s="203">
        <v>24</v>
      </c>
      <c r="L8151" s="207" t="s">
        <v>827</v>
      </c>
      <c r="M8151" s="208" t="s">
        <v>1471</v>
      </c>
      <c r="N8151" s="209">
        <f t="shared" si="0"/>
        <v>2026</v>
      </c>
      <c r="O8151" s="210">
        <f t="shared" si="1"/>
        <v>3</v>
      </c>
      <c r="P8151" s="211" t="str">
        <f>IFERROR(VLOOKUP(F8151,연간집계!D:E,2,FALSE),"")</f>
        <v>스탠다드 포토북 8*8 (하드/무광)</v>
      </c>
    </row>
    <row r="8152" spans="1:16" ht="15" customHeight="1">
      <c r="A8152" s="201">
        <v>46110.581180555557</v>
      </c>
      <c r="B8152" s="202">
        <v>46110</v>
      </c>
      <c r="C8152" s="203" t="s">
        <v>17882</v>
      </c>
      <c r="D8152" s="203" t="s">
        <v>11</v>
      </c>
      <c r="E8152" s="204" t="s">
        <v>17880</v>
      </c>
      <c r="F8152" s="49" t="s">
        <v>856</v>
      </c>
      <c r="G8152" s="203">
        <v>1</v>
      </c>
      <c r="H8152" s="203" t="s">
        <v>17881</v>
      </c>
      <c r="I8152" s="205" t="s">
        <v>1440</v>
      </c>
      <c r="J8152" s="208"/>
      <c r="K8152" s="203">
        <v>24</v>
      </c>
      <c r="L8152" s="207" t="s">
        <v>827</v>
      </c>
      <c r="M8152" s="208" t="s">
        <v>1471</v>
      </c>
      <c r="N8152" s="209">
        <f t="shared" si="0"/>
        <v>2026</v>
      </c>
      <c r="O8152" s="210">
        <f t="shared" si="1"/>
        <v>3</v>
      </c>
      <c r="P8152" s="211" t="str">
        <f>IFERROR(VLOOKUP(F8152,연간집계!D:E,2,FALSE),"")</f>
        <v>스탠다드 포토북 8*8 (하드/무광)</v>
      </c>
    </row>
    <row r="8153" spans="1:16" ht="15" customHeight="1">
      <c r="A8153" s="201">
        <v>46110.625428240739</v>
      </c>
      <c r="B8153" s="202">
        <v>46110</v>
      </c>
      <c r="C8153" s="203" t="s">
        <v>17883</v>
      </c>
      <c r="D8153" s="203" t="s">
        <v>11</v>
      </c>
      <c r="E8153" s="204" t="s">
        <v>17884</v>
      </c>
      <c r="F8153" s="49" t="s">
        <v>838</v>
      </c>
      <c r="G8153" s="203">
        <v>3</v>
      </c>
      <c r="H8153" s="203" t="s">
        <v>3955</v>
      </c>
      <c r="I8153" s="205" t="s">
        <v>2297</v>
      </c>
      <c r="J8153" s="208"/>
      <c r="K8153" s="203">
        <v>30</v>
      </c>
      <c r="L8153" s="207" t="s">
        <v>827</v>
      </c>
      <c r="M8153" s="208" t="s">
        <v>1436</v>
      </c>
      <c r="N8153" s="209">
        <f t="shared" si="0"/>
        <v>2026</v>
      </c>
      <c r="O8153" s="210">
        <f t="shared" si="1"/>
        <v>3</v>
      </c>
      <c r="P8153" s="211" t="str">
        <f>IFERROR(VLOOKUP(F8153,연간집계!D:E,2,FALSE),"")</f>
        <v>스탠다드 포토북 6*8 (하드/무광)</v>
      </c>
    </row>
    <row r="8154" spans="1:16" ht="15" customHeight="1">
      <c r="A8154" s="201">
        <v>46110.640173611115</v>
      </c>
      <c r="B8154" s="202">
        <v>46110</v>
      </c>
      <c r="C8154" s="203" t="s">
        <v>17885</v>
      </c>
      <c r="D8154" s="203" t="s">
        <v>11</v>
      </c>
      <c r="E8154" s="204" t="s">
        <v>17886</v>
      </c>
      <c r="F8154" s="49" t="s">
        <v>838</v>
      </c>
      <c r="G8154" s="203">
        <v>1</v>
      </c>
      <c r="H8154" s="203" t="s">
        <v>3955</v>
      </c>
      <c r="I8154" s="205" t="s">
        <v>2297</v>
      </c>
      <c r="J8154" s="208"/>
      <c r="K8154" s="203">
        <v>34</v>
      </c>
      <c r="L8154" s="207" t="s">
        <v>827</v>
      </c>
      <c r="M8154" s="208" t="s">
        <v>1436</v>
      </c>
      <c r="N8154" s="209">
        <f t="shared" si="0"/>
        <v>2026</v>
      </c>
      <c r="O8154" s="210">
        <f t="shared" si="1"/>
        <v>3</v>
      </c>
      <c r="P8154" s="211" t="str">
        <f>IFERROR(VLOOKUP(F8154,연간집계!D:E,2,FALSE),"")</f>
        <v>스탠다드 포토북 6*8 (하드/무광)</v>
      </c>
    </row>
    <row r="8155" spans="1:16" ht="15" customHeight="1">
      <c r="A8155" s="201">
        <v>46110.687395833331</v>
      </c>
      <c r="B8155" s="202">
        <v>46110</v>
      </c>
      <c r="C8155" s="203" t="s">
        <v>17887</v>
      </c>
      <c r="D8155" s="203" t="s">
        <v>11</v>
      </c>
      <c r="E8155" s="204" t="s">
        <v>17888</v>
      </c>
      <c r="F8155" s="49" t="s">
        <v>838</v>
      </c>
      <c r="G8155" s="203">
        <v>1</v>
      </c>
      <c r="H8155" s="203" t="s">
        <v>17889</v>
      </c>
      <c r="I8155" s="205" t="s">
        <v>1440</v>
      </c>
      <c r="J8155" s="208"/>
      <c r="K8155" s="203">
        <v>50</v>
      </c>
      <c r="L8155" s="207" t="s">
        <v>827</v>
      </c>
      <c r="M8155" s="208" t="s">
        <v>1502</v>
      </c>
      <c r="N8155" s="209">
        <f t="shared" si="0"/>
        <v>2026</v>
      </c>
      <c r="O8155" s="210">
        <f t="shared" si="1"/>
        <v>3</v>
      </c>
      <c r="P8155" s="211" t="str">
        <f>IFERROR(VLOOKUP(F8155,연간집계!D:E,2,FALSE),"")</f>
        <v>스탠다드 포토북 6*8 (하드/무광)</v>
      </c>
    </row>
    <row r="8156" spans="1:16" ht="15" customHeight="1">
      <c r="A8156" s="201">
        <v>46110.713969907411</v>
      </c>
      <c r="B8156" s="202">
        <v>46110</v>
      </c>
      <c r="C8156" s="203" t="s">
        <v>17890</v>
      </c>
      <c r="D8156" s="203" t="s">
        <v>11</v>
      </c>
      <c r="E8156" s="204" t="s">
        <v>17891</v>
      </c>
      <c r="F8156" s="49" t="s">
        <v>1347</v>
      </c>
      <c r="G8156" s="203">
        <v>1</v>
      </c>
      <c r="H8156" s="203" t="s">
        <v>17892</v>
      </c>
      <c r="I8156" s="205" t="s">
        <v>1440</v>
      </c>
      <c r="J8156" s="208" t="s">
        <v>6096</v>
      </c>
      <c r="K8156" s="203">
        <v>1</v>
      </c>
      <c r="L8156" s="207" t="s">
        <v>828</v>
      </c>
      <c r="M8156" s="208" t="s">
        <v>1541</v>
      </c>
      <c r="N8156" s="209">
        <f t="shared" si="0"/>
        <v>2026</v>
      </c>
      <c r="O8156" s="210">
        <f t="shared" si="1"/>
        <v>3</v>
      </c>
      <c r="P8156" s="211" t="str">
        <f>IFERROR(VLOOKUP(F8156,연간집계!D:E,2,FALSE),"")</f>
        <v>아크릴키링</v>
      </c>
    </row>
    <row r="8157" spans="1:16" ht="15" customHeight="1">
      <c r="A8157" s="201">
        <v>46110.71398148148</v>
      </c>
      <c r="B8157" s="202">
        <v>46110</v>
      </c>
      <c r="C8157" s="203" t="s">
        <v>17893</v>
      </c>
      <c r="D8157" s="203" t="s">
        <v>11</v>
      </c>
      <c r="E8157" s="204" t="s">
        <v>17891</v>
      </c>
      <c r="F8157" s="49" t="s">
        <v>1347</v>
      </c>
      <c r="G8157" s="203">
        <v>1</v>
      </c>
      <c r="H8157" s="203" t="s">
        <v>17892</v>
      </c>
      <c r="I8157" s="205" t="s">
        <v>1440</v>
      </c>
      <c r="J8157" s="208" t="s">
        <v>6426</v>
      </c>
      <c r="K8157" s="203">
        <v>1</v>
      </c>
      <c r="L8157" s="207" t="s">
        <v>828</v>
      </c>
      <c r="M8157" s="208" t="s">
        <v>1541</v>
      </c>
      <c r="N8157" s="209">
        <f t="shared" si="0"/>
        <v>2026</v>
      </c>
      <c r="O8157" s="210">
        <f t="shared" si="1"/>
        <v>3</v>
      </c>
      <c r="P8157" s="211" t="str">
        <f>IFERROR(VLOOKUP(F8157,연간집계!D:E,2,FALSE),"")</f>
        <v>아크릴키링</v>
      </c>
    </row>
    <row r="8158" spans="1:16" ht="15" customHeight="1">
      <c r="A8158" s="201">
        <v>46110.713993055557</v>
      </c>
      <c r="B8158" s="202">
        <v>46110</v>
      </c>
      <c r="C8158" s="203" t="s">
        <v>17894</v>
      </c>
      <c r="D8158" s="203" t="s">
        <v>11</v>
      </c>
      <c r="E8158" s="204" t="s">
        <v>17891</v>
      </c>
      <c r="F8158" s="49" t="s">
        <v>1347</v>
      </c>
      <c r="G8158" s="203">
        <v>1</v>
      </c>
      <c r="H8158" s="203" t="s">
        <v>17892</v>
      </c>
      <c r="I8158" s="205" t="s">
        <v>1440</v>
      </c>
      <c r="J8158" s="208" t="s">
        <v>17895</v>
      </c>
      <c r="K8158" s="203">
        <v>1</v>
      </c>
      <c r="L8158" s="207" t="s">
        <v>828</v>
      </c>
      <c r="M8158" s="208" t="s">
        <v>1541</v>
      </c>
      <c r="N8158" s="209">
        <f t="shared" si="0"/>
        <v>2026</v>
      </c>
      <c r="O8158" s="210">
        <f t="shared" si="1"/>
        <v>3</v>
      </c>
      <c r="P8158" s="211" t="str">
        <f>IFERROR(VLOOKUP(F8158,연간집계!D:E,2,FALSE),"")</f>
        <v>아크릴키링</v>
      </c>
    </row>
    <row r="8159" spans="1:16" ht="15" customHeight="1">
      <c r="A8159" s="201">
        <v>46110.873217592591</v>
      </c>
      <c r="B8159" s="202">
        <v>46110</v>
      </c>
      <c r="C8159" s="203" t="s">
        <v>17896</v>
      </c>
      <c r="D8159" s="203" t="s">
        <v>11</v>
      </c>
      <c r="E8159" s="204" t="s">
        <v>17897</v>
      </c>
      <c r="F8159" s="49" t="s">
        <v>974</v>
      </c>
      <c r="G8159" s="203">
        <v>1</v>
      </c>
      <c r="H8159" s="203" t="s">
        <v>17898</v>
      </c>
      <c r="I8159" s="205" t="s">
        <v>1440</v>
      </c>
      <c r="J8159" s="208" t="s">
        <v>17899</v>
      </c>
      <c r="K8159" s="203">
        <v>48</v>
      </c>
      <c r="L8159" s="207" t="s">
        <v>827</v>
      </c>
      <c r="M8159" s="208" t="s">
        <v>1436</v>
      </c>
      <c r="N8159" s="209">
        <f t="shared" si="0"/>
        <v>2026</v>
      </c>
      <c r="O8159" s="210">
        <f t="shared" si="1"/>
        <v>3</v>
      </c>
      <c r="P8159" s="211" t="str">
        <f>IFERROR(VLOOKUP(F8159,연간집계!D:E,2,FALSE),"")</f>
        <v>시티북 198 (쿠션하드/46p)</v>
      </c>
    </row>
    <row r="8160" spans="1:16" ht="15" customHeight="1">
      <c r="A8160" s="201">
        <v>46111.026863425926</v>
      </c>
      <c r="B8160" s="202">
        <v>46111</v>
      </c>
      <c r="C8160" s="203" t="s">
        <v>17900</v>
      </c>
      <c r="D8160" s="203" t="s">
        <v>11</v>
      </c>
      <c r="E8160" s="204" t="s">
        <v>17901</v>
      </c>
      <c r="F8160" s="49" t="s">
        <v>838</v>
      </c>
      <c r="G8160" s="203">
        <v>1</v>
      </c>
      <c r="H8160" s="203" t="s">
        <v>1500</v>
      </c>
      <c r="I8160" s="205" t="s">
        <v>1453</v>
      </c>
      <c r="J8160" s="208"/>
      <c r="K8160" s="203">
        <v>32</v>
      </c>
      <c r="L8160" s="207" t="s">
        <v>827</v>
      </c>
      <c r="M8160" s="208" t="s">
        <v>1502</v>
      </c>
      <c r="N8160" s="209">
        <f t="shared" si="0"/>
        <v>2026</v>
      </c>
      <c r="O8160" s="210">
        <f t="shared" si="1"/>
        <v>3</v>
      </c>
      <c r="P8160" s="211" t="str">
        <f>IFERROR(VLOOKUP(F8160,연간집계!D:E,2,FALSE),"")</f>
        <v>스탠다드 포토북 6*8 (하드/무광)</v>
      </c>
    </row>
    <row r="8161" spans="1:16" ht="15" customHeight="1">
      <c r="A8161" s="201">
        <v>46111.383402777778</v>
      </c>
      <c r="B8161" s="202">
        <v>46111</v>
      </c>
      <c r="C8161" s="203" t="s">
        <v>17902</v>
      </c>
      <c r="D8161" s="203" t="s">
        <v>11</v>
      </c>
      <c r="E8161" s="204" t="s">
        <v>17903</v>
      </c>
      <c r="F8161" s="49" t="s">
        <v>838</v>
      </c>
      <c r="G8161" s="203">
        <v>1</v>
      </c>
      <c r="H8161" s="203" t="s">
        <v>12238</v>
      </c>
      <c r="I8161" s="205" t="s">
        <v>1556</v>
      </c>
      <c r="J8161" s="208"/>
      <c r="K8161" s="203">
        <v>24</v>
      </c>
      <c r="L8161" s="207" t="s">
        <v>827</v>
      </c>
      <c r="M8161" s="208" t="s">
        <v>1493</v>
      </c>
      <c r="N8161" s="209">
        <f t="shared" si="0"/>
        <v>2026</v>
      </c>
      <c r="O8161" s="210">
        <f t="shared" si="1"/>
        <v>3</v>
      </c>
      <c r="P8161" s="211" t="str">
        <f>IFERROR(VLOOKUP(F8161,연간집계!D:E,2,FALSE),"")</f>
        <v>스탠다드 포토북 6*8 (하드/무광)</v>
      </c>
    </row>
    <row r="8162" spans="1:16" ht="15" customHeight="1">
      <c r="A8162" s="201">
        <v>46111.422453703701</v>
      </c>
      <c r="B8162" s="202">
        <v>46111</v>
      </c>
      <c r="C8162" s="203" t="s">
        <v>17904</v>
      </c>
      <c r="D8162" s="203" t="s">
        <v>11</v>
      </c>
      <c r="E8162" s="204" t="s">
        <v>17905</v>
      </c>
      <c r="F8162" s="49" t="s">
        <v>1247</v>
      </c>
      <c r="G8162" s="203">
        <v>1</v>
      </c>
      <c r="H8162" s="203" t="s">
        <v>3086</v>
      </c>
      <c r="I8162" s="205" t="s">
        <v>1556</v>
      </c>
      <c r="J8162" s="208"/>
      <c r="K8162" s="203">
        <v>24</v>
      </c>
      <c r="L8162" s="207" t="s">
        <v>828</v>
      </c>
      <c r="M8162" s="208" t="s">
        <v>1493</v>
      </c>
      <c r="N8162" s="209">
        <f t="shared" si="0"/>
        <v>2026</v>
      </c>
      <c r="O8162" s="210">
        <f t="shared" si="1"/>
        <v>3</v>
      </c>
      <c r="P8162" s="211" t="str">
        <f>IFERROR(VLOOKUP(F8162,연간집계!D:E,2,FALSE),"")</f>
        <v>모바일 포토북 197 (여행)</v>
      </c>
    </row>
    <row r="8163" spans="1:16" ht="15" customHeight="1">
      <c r="A8163" s="201">
        <v>46111.422511574077</v>
      </c>
      <c r="B8163" s="202">
        <v>46111</v>
      </c>
      <c r="C8163" s="203" t="s">
        <v>17906</v>
      </c>
      <c r="D8163" s="203" t="s">
        <v>11</v>
      </c>
      <c r="E8163" s="204" t="s">
        <v>17905</v>
      </c>
      <c r="F8163" s="49" t="s">
        <v>1247</v>
      </c>
      <c r="G8163" s="203">
        <v>1</v>
      </c>
      <c r="H8163" s="203" t="s">
        <v>3086</v>
      </c>
      <c r="I8163" s="205" t="s">
        <v>1556</v>
      </c>
      <c r="J8163" s="208"/>
      <c r="K8163" s="203">
        <v>24</v>
      </c>
      <c r="L8163" s="207" t="s">
        <v>828</v>
      </c>
      <c r="M8163" s="208" t="s">
        <v>1493</v>
      </c>
      <c r="N8163" s="209">
        <f t="shared" si="0"/>
        <v>2026</v>
      </c>
      <c r="O8163" s="210">
        <f t="shared" si="1"/>
        <v>3</v>
      </c>
      <c r="P8163" s="211" t="str">
        <f>IFERROR(VLOOKUP(F8163,연간집계!D:E,2,FALSE),"")</f>
        <v>모바일 포토북 197 (여행)</v>
      </c>
    </row>
    <row r="8164" spans="1:16" ht="15" customHeight="1">
      <c r="A8164" s="201">
        <v>46111.446689814817</v>
      </c>
      <c r="B8164" s="202">
        <v>46111</v>
      </c>
      <c r="C8164" s="203" t="s">
        <v>17907</v>
      </c>
      <c r="D8164" s="203" t="s">
        <v>11</v>
      </c>
      <c r="E8164" s="204" t="s">
        <v>17908</v>
      </c>
      <c r="F8164" s="49" t="s">
        <v>1058</v>
      </c>
      <c r="G8164" s="203">
        <v>1</v>
      </c>
      <c r="H8164" s="203" t="s">
        <v>15017</v>
      </c>
      <c r="I8164" s="205" t="s">
        <v>1440</v>
      </c>
      <c r="J8164" s="208"/>
      <c r="K8164" s="203">
        <v>160</v>
      </c>
      <c r="L8164" s="207" t="s">
        <v>827</v>
      </c>
      <c r="M8164" s="208" t="s">
        <v>1436</v>
      </c>
      <c r="N8164" s="209">
        <f t="shared" si="0"/>
        <v>2026</v>
      </c>
      <c r="O8164" s="210">
        <f t="shared" si="1"/>
        <v>3</v>
      </c>
      <c r="P8164" s="211" t="str">
        <f>IFERROR(VLOOKUP(F8164,연간집계!D:E,2,FALSE),"")</f>
        <v>프리북 150 (하드)</v>
      </c>
    </row>
    <row r="8165" spans="1:16" ht="15" customHeight="1">
      <c r="A8165" s="201">
        <v>46111.449641203704</v>
      </c>
      <c r="B8165" s="202">
        <v>46111</v>
      </c>
      <c r="C8165" s="203" t="s">
        <v>17909</v>
      </c>
      <c r="D8165" s="203" t="s">
        <v>11</v>
      </c>
      <c r="E8165" s="204" t="s">
        <v>17910</v>
      </c>
      <c r="F8165" s="49" t="s">
        <v>1243</v>
      </c>
      <c r="G8165" s="203">
        <v>1</v>
      </c>
      <c r="H8165" s="203" t="s">
        <v>17911</v>
      </c>
      <c r="I8165" s="205" t="s">
        <v>1510</v>
      </c>
      <c r="J8165" s="208"/>
      <c r="K8165" s="203">
        <v>24</v>
      </c>
      <c r="L8165" s="207" t="s">
        <v>828</v>
      </c>
      <c r="M8165" s="208" t="s">
        <v>1436</v>
      </c>
      <c r="N8165" s="209">
        <f t="shared" si="0"/>
        <v>2026</v>
      </c>
      <c r="O8165" s="210">
        <f t="shared" si="1"/>
        <v>3</v>
      </c>
      <c r="P8165" s="211" t="str">
        <f>IFERROR(VLOOKUP(F8165,연간집계!D:E,2,FALSE),"")</f>
        <v>모바일 포토북 150 (여행)</v>
      </c>
    </row>
    <row r="8166" spans="1:16" ht="15" customHeight="1">
      <c r="A8166" s="201">
        <v>46111.449652777781</v>
      </c>
      <c r="B8166" s="202">
        <v>46111</v>
      </c>
      <c r="C8166" s="203" t="s">
        <v>17912</v>
      </c>
      <c r="D8166" s="203" t="s">
        <v>11</v>
      </c>
      <c r="E8166" s="204" t="s">
        <v>17910</v>
      </c>
      <c r="F8166" s="49" t="s">
        <v>1243</v>
      </c>
      <c r="G8166" s="203">
        <v>1</v>
      </c>
      <c r="H8166" s="203" t="s">
        <v>17911</v>
      </c>
      <c r="I8166" s="205" t="s">
        <v>1556</v>
      </c>
      <c r="J8166" s="208"/>
      <c r="K8166" s="203">
        <v>24</v>
      </c>
      <c r="L8166" s="207" t="s">
        <v>828</v>
      </c>
      <c r="M8166" s="208" t="s">
        <v>1436</v>
      </c>
      <c r="N8166" s="209">
        <f t="shared" si="0"/>
        <v>2026</v>
      </c>
      <c r="O8166" s="210">
        <f t="shared" si="1"/>
        <v>3</v>
      </c>
      <c r="P8166" s="211" t="str">
        <f>IFERROR(VLOOKUP(F8166,연간집계!D:E,2,FALSE),"")</f>
        <v>모바일 포토북 150 (여행)</v>
      </c>
    </row>
    <row r="8167" spans="1:16" ht="15" customHeight="1">
      <c r="A8167" s="201">
        <v>46111.526296296295</v>
      </c>
      <c r="B8167" s="202">
        <v>46111</v>
      </c>
      <c r="C8167" s="203" t="s">
        <v>17913</v>
      </c>
      <c r="D8167" s="203" t="s">
        <v>11</v>
      </c>
      <c r="E8167" s="204" t="s">
        <v>17914</v>
      </c>
      <c r="F8167" s="49" t="s">
        <v>847</v>
      </c>
      <c r="G8167" s="203">
        <v>1</v>
      </c>
      <c r="H8167" s="203" t="s">
        <v>17915</v>
      </c>
      <c r="I8167" s="205" t="s">
        <v>1556</v>
      </c>
      <c r="J8167" s="208"/>
      <c r="K8167" s="203">
        <v>50</v>
      </c>
      <c r="L8167" s="207" t="s">
        <v>827</v>
      </c>
      <c r="M8167" s="208" t="s">
        <v>1436</v>
      </c>
      <c r="N8167" s="209">
        <f t="shared" si="0"/>
        <v>2026</v>
      </c>
      <c r="O8167" s="210">
        <f t="shared" si="1"/>
        <v>3</v>
      </c>
      <c r="P8167" s="211" t="str">
        <f>IFERROR(VLOOKUP(F8167,연간집계!D:E,2,FALSE),"")</f>
        <v>스탠다드 포토북 8*11 (하드/무광)</v>
      </c>
    </row>
    <row r="8168" spans="1:16" ht="15" customHeight="1">
      <c r="A8168" s="201">
        <v>46111.5469212963</v>
      </c>
      <c r="B8168" s="202">
        <v>46111</v>
      </c>
      <c r="C8168" s="203" t="s">
        <v>17916</v>
      </c>
      <c r="D8168" s="203" t="s">
        <v>11</v>
      </c>
      <c r="E8168" s="204" t="s">
        <v>17917</v>
      </c>
      <c r="F8168" s="49" t="s">
        <v>1048</v>
      </c>
      <c r="G8168" s="203">
        <v>1</v>
      </c>
      <c r="H8168" s="203" t="s">
        <v>701</v>
      </c>
      <c r="I8168" s="205" t="s">
        <v>1440</v>
      </c>
      <c r="J8168" s="208"/>
      <c r="K8168" s="203">
        <v>80</v>
      </c>
      <c r="L8168" s="207" t="s">
        <v>827</v>
      </c>
      <c r="M8168" s="208" t="s">
        <v>1471</v>
      </c>
      <c r="N8168" s="209">
        <f t="shared" si="0"/>
        <v>2026</v>
      </c>
      <c r="O8168" s="210">
        <f t="shared" si="1"/>
        <v>3</v>
      </c>
      <c r="P8168" s="211" t="str">
        <f>IFERROR(VLOOKUP(F8168,연간집계!D:E,2,FALSE),"")</f>
        <v>프리북와이드 (하드)</v>
      </c>
    </row>
    <row r="8169" spans="1:16" ht="15" customHeight="1">
      <c r="A8169" s="201">
        <v>46111.615046296298</v>
      </c>
      <c r="B8169" s="202">
        <v>46109</v>
      </c>
      <c r="C8169" s="203" t="s">
        <v>17918</v>
      </c>
      <c r="D8169" s="203" t="s">
        <v>11</v>
      </c>
      <c r="E8169" s="204" t="s">
        <v>17919</v>
      </c>
      <c r="F8169" s="49" t="s">
        <v>1046</v>
      </c>
      <c r="G8169" s="203">
        <v>1</v>
      </c>
      <c r="H8169" s="203" t="s">
        <v>6656</v>
      </c>
      <c r="I8169" s="205" t="s">
        <v>2661</v>
      </c>
      <c r="J8169" s="208"/>
      <c r="K8169" s="203">
        <v>70</v>
      </c>
      <c r="L8169" s="207" t="s">
        <v>827</v>
      </c>
      <c r="M8169" s="208" t="s">
        <v>1493</v>
      </c>
      <c r="N8169" s="209">
        <f t="shared" si="0"/>
        <v>2026</v>
      </c>
      <c r="O8169" s="210">
        <f t="shared" si="1"/>
        <v>3</v>
      </c>
      <c r="P8169" s="211" t="str">
        <f>IFERROR(VLOOKUP(F8169,연간집계!D:E,2,FALSE),"")</f>
        <v>프리북와이드 (소프트)</v>
      </c>
    </row>
    <row r="8170" spans="1:16" ht="15" customHeight="1">
      <c r="A8170" s="201">
        <v>46111.618101851855</v>
      </c>
      <c r="B8170" s="202">
        <v>46111</v>
      </c>
      <c r="C8170" s="203" t="s">
        <v>17920</v>
      </c>
      <c r="D8170" s="203" t="s">
        <v>11</v>
      </c>
      <c r="E8170" s="204" t="s">
        <v>17921</v>
      </c>
      <c r="F8170" s="49" t="s">
        <v>1392</v>
      </c>
      <c r="G8170" s="203">
        <v>2</v>
      </c>
      <c r="H8170" s="203" t="s">
        <v>2557</v>
      </c>
      <c r="I8170" s="205" t="s">
        <v>1440</v>
      </c>
      <c r="J8170" s="208"/>
      <c r="K8170" s="203">
        <v>1</v>
      </c>
      <c r="L8170" s="207" t="s">
        <v>827</v>
      </c>
      <c r="M8170" s="208" t="s">
        <v>1514</v>
      </c>
      <c r="N8170" s="209">
        <f t="shared" si="0"/>
        <v>2026</v>
      </c>
      <c r="O8170" s="210">
        <f t="shared" si="1"/>
        <v>3</v>
      </c>
      <c r="P8170" s="211" t="str">
        <f>IFERROR(VLOOKUP(F8170,연간집계!D:E,2,FALSE),"")</f>
        <v>포토노트 150</v>
      </c>
    </row>
    <row r="8171" spans="1:16" ht="15" customHeight="1">
      <c r="A8171" s="201">
        <v>46111.677303240744</v>
      </c>
      <c r="B8171" s="202">
        <v>46111</v>
      </c>
      <c r="C8171" s="203" t="s">
        <v>17922</v>
      </c>
      <c r="D8171" s="203" t="s">
        <v>11</v>
      </c>
      <c r="E8171" s="204" t="s">
        <v>17923</v>
      </c>
      <c r="F8171" s="49" t="s">
        <v>856</v>
      </c>
      <c r="G8171" s="203">
        <v>1</v>
      </c>
      <c r="H8171" s="203" t="s">
        <v>17924</v>
      </c>
      <c r="I8171" s="205" t="s">
        <v>1455</v>
      </c>
      <c r="J8171" s="208"/>
      <c r="K8171" s="203">
        <v>44</v>
      </c>
      <c r="L8171" s="207" t="s">
        <v>827</v>
      </c>
      <c r="M8171" s="208" t="s">
        <v>1436</v>
      </c>
      <c r="N8171" s="209">
        <f t="shared" si="0"/>
        <v>2026</v>
      </c>
      <c r="O8171" s="210">
        <f t="shared" si="1"/>
        <v>3</v>
      </c>
      <c r="P8171" s="211" t="str">
        <f>IFERROR(VLOOKUP(F8171,연간집계!D:E,2,FALSE),"")</f>
        <v>스탠다드 포토북 8*8 (하드/무광)</v>
      </c>
    </row>
    <row r="8172" spans="1:16" ht="15" customHeight="1">
      <c r="A8172" s="201">
        <v>46111.677314814813</v>
      </c>
      <c r="B8172" s="202">
        <v>46111</v>
      </c>
      <c r="C8172" s="203" t="s">
        <v>17925</v>
      </c>
      <c r="D8172" s="203" t="s">
        <v>11</v>
      </c>
      <c r="E8172" s="204" t="s">
        <v>17923</v>
      </c>
      <c r="F8172" s="49" t="s">
        <v>856</v>
      </c>
      <c r="G8172" s="203">
        <v>1</v>
      </c>
      <c r="H8172" s="203" t="s">
        <v>17924</v>
      </c>
      <c r="I8172" s="205" t="s">
        <v>1455</v>
      </c>
      <c r="J8172" s="208"/>
      <c r="K8172" s="203">
        <v>40</v>
      </c>
      <c r="L8172" s="207" t="s">
        <v>827</v>
      </c>
      <c r="M8172" s="208" t="s">
        <v>1436</v>
      </c>
      <c r="N8172" s="209">
        <f t="shared" si="0"/>
        <v>2026</v>
      </c>
      <c r="O8172" s="210">
        <f t="shared" si="1"/>
        <v>3</v>
      </c>
      <c r="P8172" s="211" t="str">
        <f>IFERROR(VLOOKUP(F8172,연간집계!D:E,2,FALSE),"")</f>
        <v>스탠다드 포토북 8*8 (하드/무광)</v>
      </c>
    </row>
    <row r="8173" spans="1:16" ht="15" customHeight="1">
      <c r="A8173" s="201">
        <v>46111.77447916667</v>
      </c>
      <c r="B8173" s="202">
        <v>46111</v>
      </c>
      <c r="C8173" s="203" t="s">
        <v>17926</v>
      </c>
      <c r="D8173" s="203" t="s">
        <v>11</v>
      </c>
      <c r="E8173" s="204" t="s">
        <v>17927</v>
      </c>
      <c r="F8173" s="49" t="s">
        <v>838</v>
      </c>
      <c r="G8173" s="203">
        <v>3</v>
      </c>
      <c r="H8173" s="203" t="s">
        <v>17928</v>
      </c>
      <c r="I8173" s="205" t="s">
        <v>1440</v>
      </c>
      <c r="J8173" s="208"/>
      <c r="K8173" s="203">
        <v>80</v>
      </c>
      <c r="L8173" s="207" t="s">
        <v>827</v>
      </c>
      <c r="M8173" s="208" t="s">
        <v>1436</v>
      </c>
      <c r="N8173" s="209">
        <f t="shared" si="0"/>
        <v>2026</v>
      </c>
      <c r="O8173" s="210">
        <f t="shared" si="1"/>
        <v>3</v>
      </c>
      <c r="P8173" s="211" t="str">
        <f>IFERROR(VLOOKUP(F8173,연간집계!D:E,2,FALSE),"")</f>
        <v>스탠다드 포토북 6*8 (하드/무광)</v>
      </c>
    </row>
    <row r="8174" spans="1:16" ht="15" customHeight="1">
      <c r="A8174" s="201">
        <v>46111.806875000002</v>
      </c>
      <c r="B8174" s="202">
        <v>46111</v>
      </c>
      <c r="C8174" s="203" t="s">
        <v>17929</v>
      </c>
      <c r="D8174" s="203" t="s">
        <v>11</v>
      </c>
      <c r="E8174" s="204" t="s">
        <v>17930</v>
      </c>
      <c r="F8174" s="49" t="s">
        <v>838</v>
      </c>
      <c r="G8174" s="203">
        <v>1</v>
      </c>
      <c r="H8174" s="203" t="s">
        <v>3595</v>
      </c>
      <c r="I8174" s="205" t="s">
        <v>1435</v>
      </c>
      <c r="J8174" s="208"/>
      <c r="K8174" s="203">
        <v>40</v>
      </c>
      <c r="L8174" s="207" t="s">
        <v>827</v>
      </c>
      <c r="M8174" s="208" t="s">
        <v>1436</v>
      </c>
      <c r="N8174" s="209">
        <f t="shared" si="0"/>
        <v>2026</v>
      </c>
      <c r="O8174" s="210">
        <f t="shared" si="1"/>
        <v>3</v>
      </c>
      <c r="P8174" s="211" t="str">
        <f>IFERROR(VLOOKUP(F8174,연간집계!D:E,2,FALSE),"")</f>
        <v>스탠다드 포토북 6*8 (하드/무광)</v>
      </c>
    </row>
    <row r="8175" spans="1:16" ht="15" customHeight="1">
      <c r="A8175" s="201">
        <v>46111.830428240741</v>
      </c>
      <c r="B8175" s="202">
        <v>46111</v>
      </c>
      <c r="C8175" s="203" t="s">
        <v>17931</v>
      </c>
      <c r="D8175" s="203" t="s">
        <v>11</v>
      </c>
      <c r="E8175" s="204" t="s">
        <v>17932</v>
      </c>
      <c r="F8175" s="49" t="s">
        <v>18</v>
      </c>
      <c r="G8175" s="203">
        <v>1</v>
      </c>
      <c r="H8175" s="203" t="s">
        <v>17933</v>
      </c>
      <c r="I8175" s="205" t="s">
        <v>1440</v>
      </c>
      <c r="J8175" s="208"/>
      <c r="K8175" s="203">
        <v>48</v>
      </c>
      <c r="L8175" s="207" t="s">
        <v>827</v>
      </c>
      <c r="M8175" s="208" t="s">
        <v>1471</v>
      </c>
      <c r="N8175" s="209">
        <f t="shared" si="0"/>
        <v>2026</v>
      </c>
      <c r="O8175" s="210">
        <f t="shared" si="1"/>
        <v>3</v>
      </c>
      <c r="P8175" s="211" t="str">
        <f>IFERROR(VLOOKUP(F8175,연간집계!D:E,2,FALSE),"")</f>
        <v>포토그랩스 276</v>
      </c>
    </row>
    <row r="8176" spans="1:16" ht="15" customHeight="1">
      <c r="A8176" s="201">
        <v>46111.830439814818</v>
      </c>
      <c r="B8176" s="202">
        <v>46111</v>
      </c>
      <c r="C8176" s="203" t="s">
        <v>17934</v>
      </c>
      <c r="D8176" s="203" t="s">
        <v>11</v>
      </c>
      <c r="E8176" s="204" t="s">
        <v>17932</v>
      </c>
      <c r="F8176" s="49" t="s">
        <v>18</v>
      </c>
      <c r="G8176" s="203">
        <v>1</v>
      </c>
      <c r="H8176" s="203" t="s">
        <v>17933</v>
      </c>
      <c r="I8176" s="205" t="s">
        <v>1440</v>
      </c>
      <c r="J8176" s="208"/>
      <c r="K8176" s="203">
        <v>46</v>
      </c>
      <c r="L8176" s="207" t="s">
        <v>827</v>
      </c>
      <c r="M8176" s="208" t="s">
        <v>1471</v>
      </c>
      <c r="N8176" s="209">
        <f t="shared" si="0"/>
        <v>2026</v>
      </c>
      <c r="O8176" s="210">
        <f t="shared" si="1"/>
        <v>3</v>
      </c>
      <c r="P8176" s="211" t="str">
        <f>IFERROR(VLOOKUP(F8176,연간집계!D:E,2,FALSE),"")</f>
        <v>포토그랩스 276</v>
      </c>
    </row>
    <row r="8177" spans="1:16" ht="15" customHeight="1">
      <c r="A8177" s="201">
        <v>46111.836342592593</v>
      </c>
      <c r="B8177" s="202">
        <v>46111</v>
      </c>
      <c r="C8177" s="203" t="s">
        <v>17935</v>
      </c>
      <c r="D8177" s="203" t="s">
        <v>11</v>
      </c>
      <c r="E8177" s="204" t="s">
        <v>17936</v>
      </c>
      <c r="F8177" s="49" t="s">
        <v>972</v>
      </c>
      <c r="G8177" s="203">
        <v>1</v>
      </c>
      <c r="H8177" s="203" t="s">
        <v>13724</v>
      </c>
      <c r="I8177" s="208" t="s">
        <v>2134</v>
      </c>
      <c r="J8177" s="208" t="s">
        <v>2134</v>
      </c>
      <c r="K8177" s="203">
        <v>80</v>
      </c>
      <c r="L8177" s="207" t="s">
        <v>827</v>
      </c>
      <c r="M8177" s="208" t="s">
        <v>1436</v>
      </c>
      <c r="N8177" s="209">
        <f t="shared" si="0"/>
        <v>2026</v>
      </c>
      <c r="O8177" s="210">
        <f t="shared" si="1"/>
        <v>3</v>
      </c>
      <c r="P8177" s="211" t="str">
        <f>IFERROR(VLOOKUP(F8177,연간집계!D:E,2,FALSE),"")</f>
        <v>시티북 198 (쿠션하드/78p)</v>
      </c>
    </row>
    <row r="8178" spans="1:16" ht="15" customHeight="1">
      <c r="A8178" s="201">
        <v>46111.877523148149</v>
      </c>
      <c r="B8178" s="202">
        <v>46111</v>
      </c>
      <c r="C8178" s="203" t="s">
        <v>17937</v>
      </c>
      <c r="D8178" s="203" t="s">
        <v>11</v>
      </c>
      <c r="E8178" s="204" t="s">
        <v>17938</v>
      </c>
      <c r="F8178" s="49" t="s">
        <v>838</v>
      </c>
      <c r="G8178" s="203">
        <v>2</v>
      </c>
      <c r="H8178" s="203" t="s">
        <v>12979</v>
      </c>
      <c r="I8178" s="205" t="s">
        <v>1440</v>
      </c>
      <c r="J8178" s="208"/>
      <c r="K8178" s="203">
        <v>64</v>
      </c>
      <c r="L8178" s="207" t="s">
        <v>827</v>
      </c>
      <c r="M8178" s="208" t="s">
        <v>1645</v>
      </c>
      <c r="N8178" s="209">
        <f t="shared" si="0"/>
        <v>2026</v>
      </c>
      <c r="O8178" s="210">
        <f t="shared" si="1"/>
        <v>3</v>
      </c>
      <c r="P8178" s="211" t="str">
        <f>IFERROR(VLOOKUP(F8178,연간집계!D:E,2,FALSE),"")</f>
        <v>스탠다드 포토북 6*8 (하드/무광)</v>
      </c>
    </row>
    <row r="8179" spans="1:16" ht="15" customHeight="1">
      <c r="A8179" s="201">
        <v>46111.886377314811</v>
      </c>
      <c r="B8179" s="202">
        <v>46111</v>
      </c>
      <c r="C8179" s="203" t="s">
        <v>17939</v>
      </c>
      <c r="D8179" s="203" t="s">
        <v>11</v>
      </c>
      <c r="E8179" s="204" t="s">
        <v>17940</v>
      </c>
      <c r="F8179" s="49" t="s">
        <v>1031</v>
      </c>
      <c r="G8179" s="203">
        <v>1</v>
      </c>
      <c r="H8179" s="203" t="s">
        <v>360</v>
      </c>
      <c r="I8179" s="205" t="s">
        <v>3783</v>
      </c>
      <c r="J8179" s="208" t="s">
        <v>3783</v>
      </c>
      <c r="K8179" s="203">
        <v>80</v>
      </c>
      <c r="L8179" s="207" t="s">
        <v>827</v>
      </c>
      <c r="M8179" s="208" t="s">
        <v>1436</v>
      </c>
      <c r="N8179" s="209">
        <f t="shared" si="0"/>
        <v>2026</v>
      </c>
      <c r="O8179" s="210">
        <f t="shared" si="1"/>
        <v>3</v>
      </c>
      <c r="P8179" s="211" t="str">
        <f>IFERROR(VLOOKUP(F8179,연간집계!D:E,2,FALSE),"")</f>
        <v>트래블북 198 (소프트/78p)</v>
      </c>
    </row>
    <row r="8180" spans="1:16" ht="15" customHeight="1">
      <c r="A8180" s="201">
        <v>46111.948206018518</v>
      </c>
      <c r="B8180" s="202">
        <v>46111</v>
      </c>
      <c r="C8180" s="203" t="s">
        <v>17941</v>
      </c>
      <c r="D8180" s="203" t="s">
        <v>11</v>
      </c>
      <c r="E8180" s="204" t="s">
        <v>17942</v>
      </c>
      <c r="F8180" s="49" t="s">
        <v>882</v>
      </c>
      <c r="G8180" s="203">
        <v>1</v>
      </c>
      <c r="H8180" s="203" t="s">
        <v>2178</v>
      </c>
      <c r="I8180" s="205" t="s">
        <v>3636</v>
      </c>
      <c r="J8180" s="208" t="s">
        <v>7348</v>
      </c>
      <c r="K8180" s="203">
        <v>78</v>
      </c>
      <c r="L8180" s="207" t="s">
        <v>827</v>
      </c>
      <c r="M8180" s="208" t="s">
        <v>1436</v>
      </c>
      <c r="N8180" s="209">
        <f t="shared" si="0"/>
        <v>2026</v>
      </c>
      <c r="O8180" s="210">
        <f t="shared" si="1"/>
        <v>3</v>
      </c>
      <c r="P8180" s="211" t="str">
        <f>IFERROR(VLOOKUP(F8180,연간집계!D:E,2,FALSE),"")</f>
        <v>레코드북 198</v>
      </c>
    </row>
    <row r="8181" spans="1:16" ht="15" customHeight="1">
      <c r="A8181" s="201">
        <v>46112.404907407406</v>
      </c>
      <c r="B8181" s="202">
        <v>46112</v>
      </c>
      <c r="C8181" s="203" t="s">
        <v>17943</v>
      </c>
      <c r="D8181" s="203" t="s">
        <v>11</v>
      </c>
      <c r="E8181" s="204" t="s">
        <v>17944</v>
      </c>
      <c r="F8181" s="49" t="s">
        <v>890</v>
      </c>
      <c r="G8181" s="203">
        <v>1</v>
      </c>
      <c r="H8181" s="203" t="s">
        <v>17850</v>
      </c>
      <c r="I8181" s="205" t="s">
        <v>1440</v>
      </c>
      <c r="J8181" s="208" t="s">
        <v>2928</v>
      </c>
      <c r="K8181" s="203">
        <v>64</v>
      </c>
      <c r="L8181" s="207" t="s">
        <v>827</v>
      </c>
      <c r="M8181" s="208" t="s">
        <v>1493</v>
      </c>
      <c r="N8181" s="209">
        <f t="shared" si="0"/>
        <v>2026</v>
      </c>
      <c r="O8181" s="210">
        <f t="shared" si="1"/>
        <v>3</v>
      </c>
      <c r="P8181" s="211" t="str">
        <f>IFERROR(VLOOKUP(F8181,연간집계!D:E,2,FALSE),"")</f>
        <v>메모리북</v>
      </c>
    </row>
    <row r="8182" spans="1:16" ht="15" customHeight="1">
      <c r="A8182" s="201">
        <v>46112.404918981483</v>
      </c>
      <c r="B8182" s="202">
        <v>46112</v>
      </c>
      <c r="C8182" s="203" t="s">
        <v>17945</v>
      </c>
      <c r="D8182" s="203" t="s">
        <v>11</v>
      </c>
      <c r="E8182" s="204" t="s">
        <v>17944</v>
      </c>
      <c r="F8182" s="49" t="s">
        <v>890</v>
      </c>
      <c r="G8182" s="203">
        <v>1</v>
      </c>
      <c r="H8182" s="203" t="s">
        <v>17850</v>
      </c>
      <c r="I8182" s="205" t="s">
        <v>1440</v>
      </c>
      <c r="J8182" s="208" t="s">
        <v>2928</v>
      </c>
      <c r="K8182" s="203">
        <v>64</v>
      </c>
      <c r="L8182" s="207" t="s">
        <v>827</v>
      </c>
      <c r="M8182" s="208" t="s">
        <v>1493</v>
      </c>
      <c r="N8182" s="209">
        <f t="shared" si="0"/>
        <v>2026</v>
      </c>
      <c r="O8182" s="210">
        <f t="shared" si="1"/>
        <v>3</v>
      </c>
      <c r="P8182" s="211" t="str">
        <f>IFERROR(VLOOKUP(F8182,연간집계!D:E,2,FALSE),"")</f>
        <v>메모리북</v>
      </c>
    </row>
    <row r="8183" spans="1:16" ht="15" customHeight="1">
      <c r="A8183" s="201">
        <v>46112.567175925928</v>
      </c>
      <c r="B8183" s="202">
        <v>46112</v>
      </c>
      <c r="C8183" s="203" t="s">
        <v>17946</v>
      </c>
      <c r="D8183" s="203" t="s">
        <v>11</v>
      </c>
      <c r="E8183" s="204" t="s">
        <v>17947</v>
      </c>
      <c r="F8183" s="49" t="s">
        <v>1245</v>
      </c>
      <c r="G8183" s="203">
        <v>1</v>
      </c>
      <c r="H8183" s="203" t="s">
        <v>6558</v>
      </c>
      <c r="I8183" s="205" t="s">
        <v>1455</v>
      </c>
      <c r="J8183" s="208"/>
      <c r="K8183" s="203">
        <v>46</v>
      </c>
      <c r="L8183" s="207" t="s">
        <v>828</v>
      </c>
      <c r="M8183" s="208" t="s">
        <v>1436</v>
      </c>
      <c r="N8183" s="209">
        <f t="shared" si="0"/>
        <v>2026</v>
      </c>
      <c r="O8183" s="210">
        <f t="shared" si="1"/>
        <v>3</v>
      </c>
      <c r="P8183" s="211" t="str">
        <f>IFERROR(VLOOKUP(F8183,연간집계!D:E,2,FALSE),"")</f>
        <v>모바일 포토북 198 (여행)</v>
      </c>
    </row>
    <row r="8184" spans="1:16" ht="15" customHeight="1">
      <c r="A8184" s="201">
        <v>46112.567187499997</v>
      </c>
      <c r="B8184" s="202">
        <v>46112</v>
      </c>
      <c r="C8184" s="203" t="s">
        <v>17948</v>
      </c>
      <c r="D8184" s="203" t="s">
        <v>11</v>
      </c>
      <c r="E8184" s="204" t="s">
        <v>17947</v>
      </c>
      <c r="F8184" s="49" t="s">
        <v>1245</v>
      </c>
      <c r="G8184" s="203">
        <v>1</v>
      </c>
      <c r="H8184" s="203" t="s">
        <v>6558</v>
      </c>
      <c r="I8184" s="205" t="s">
        <v>1455</v>
      </c>
      <c r="J8184" s="208"/>
      <c r="K8184" s="203">
        <v>48</v>
      </c>
      <c r="L8184" s="207" t="s">
        <v>828</v>
      </c>
      <c r="M8184" s="208" t="s">
        <v>1436</v>
      </c>
      <c r="N8184" s="209">
        <f t="shared" si="0"/>
        <v>2026</v>
      </c>
      <c r="O8184" s="210">
        <f t="shared" si="1"/>
        <v>3</v>
      </c>
      <c r="P8184" s="211" t="str">
        <f>IFERROR(VLOOKUP(F8184,연간집계!D:E,2,FALSE),"")</f>
        <v>모바일 포토북 198 (여행)</v>
      </c>
    </row>
    <row r="8185" spans="1:16" ht="15" customHeight="1">
      <c r="A8185" s="201">
        <v>46112.620347222219</v>
      </c>
      <c r="B8185" s="202">
        <v>46111</v>
      </c>
      <c r="C8185" s="203" t="s">
        <v>17949</v>
      </c>
      <c r="D8185" s="203" t="s">
        <v>11</v>
      </c>
      <c r="E8185" s="204" t="s">
        <v>17950</v>
      </c>
      <c r="F8185" s="49" t="s">
        <v>834</v>
      </c>
      <c r="G8185" s="203">
        <v>2</v>
      </c>
      <c r="H8185" s="203" t="s">
        <v>4917</v>
      </c>
      <c r="I8185" s="205" t="s">
        <v>1440</v>
      </c>
      <c r="J8185" s="208"/>
      <c r="K8185" s="203">
        <v>36</v>
      </c>
      <c r="L8185" s="207" t="s">
        <v>827</v>
      </c>
      <c r="M8185" s="208" t="s">
        <v>3592</v>
      </c>
      <c r="N8185" s="209">
        <f t="shared" si="0"/>
        <v>2026</v>
      </c>
      <c r="O8185" s="210">
        <f t="shared" si="1"/>
        <v>3</v>
      </c>
      <c r="P8185" s="211" t="str">
        <f>IFERROR(VLOOKUP(F8185,연간집계!D:E,2,FALSE),"")</f>
        <v>스탠다드 포토북 6*8 (소프트/무광)</v>
      </c>
    </row>
    <row r="8186" spans="1:16" ht="15" customHeight="1">
      <c r="A8186" s="201">
        <v>46112.644976851851</v>
      </c>
      <c r="B8186" s="202">
        <v>46112</v>
      </c>
      <c r="C8186" s="203" t="s">
        <v>17951</v>
      </c>
      <c r="D8186" s="203" t="s">
        <v>11</v>
      </c>
      <c r="E8186" s="204" t="s">
        <v>17952</v>
      </c>
      <c r="F8186" s="49" t="s">
        <v>1254</v>
      </c>
      <c r="G8186" s="203">
        <v>1</v>
      </c>
      <c r="H8186" s="203" t="s">
        <v>3086</v>
      </c>
      <c r="I8186" s="205" t="s">
        <v>1570</v>
      </c>
      <c r="J8186" s="208"/>
      <c r="K8186" s="203">
        <v>24</v>
      </c>
      <c r="L8186" s="207" t="s">
        <v>828</v>
      </c>
      <c r="M8186" s="208" t="s">
        <v>1493</v>
      </c>
      <c r="N8186" s="209">
        <f t="shared" si="0"/>
        <v>2026</v>
      </c>
      <c r="O8186" s="210">
        <f t="shared" si="1"/>
        <v>3</v>
      </c>
      <c r="P8186" s="211" t="str">
        <f>IFERROR(VLOOKUP(F8186,연간집계!D:E,2,FALSE),"")</f>
        <v>모바일 포토북 197 (단체/모임)</v>
      </c>
    </row>
    <row r="8187" spans="1:16" ht="15" customHeight="1">
      <c r="A8187" s="201">
        <v>46112.644988425927</v>
      </c>
      <c r="B8187" s="202">
        <v>46112</v>
      </c>
      <c r="C8187" s="203" t="s">
        <v>17953</v>
      </c>
      <c r="D8187" s="203" t="s">
        <v>11</v>
      </c>
      <c r="E8187" s="204" t="s">
        <v>17952</v>
      </c>
      <c r="F8187" s="49" t="s">
        <v>1247</v>
      </c>
      <c r="G8187" s="203">
        <v>1</v>
      </c>
      <c r="H8187" s="203" t="s">
        <v>3086</v>
      </c>
      <c r="I8187" s="205" t="s">
        <v>1556</v>
      </c>
      <c r="J8187" s="208"/>
      <c r="K8187" s="203">
        <v>24</v>
      </c>
      <c r="L8187" s="207" t="s">
        <v>828</v>
      </c>
      <c r="M8187" s="208" t="s">
        <v>1493</v>
      </c>
      <c r="N8187" s="209">
        <f t="shared" si="0"/>
        <v>2026</v>
      </c>
      <c r="O8187" s="210">
        <f t="shared" si="1"/>
        <v>3</v>
      </c>
      <c r="P8187" s="211" t="str">
        <f>IFERROR(VLOOKUP(F8187,연간집계!D:E,2,FALSE),"")</f>
        <v>모바일 포토북 197 (여행)</v>
      </c>
    </row>
    <row r="8188" spans="1:16" ht="15" customHeight="1">
      <c r="A8188" s="201">
        <v>46112.662662037037</v>
      </c>
      <c r="B8188" s="202">
        <v>46112</v>
      </c>
      <c r="C8188" s="203" t="s">
        <v>17954</v>
      </c>
      <c r="D8188" s="203" t="s">
        <v>11</v>
      </c>
      <c r="E8188" s="204" t="s">
        <v>17955</v>
      </c>
      <c r="F8188" s="49" t="s">
        <v>840</v>
      </c>
      <c r="G8188" s="203">
        <v>1</v>
      </c>
      <c r="H8188" s="203" t="s">
        <v>17956</v>
      </c>
      <c r="I8188" s="205" t="s">
        <v>1440</v>
      </c>
      <c r="J8188" s="208"/>
      <c r="K8188" s="203">
        <v>42</v>
      </c>
      <c r="L8188" s="207" t="s">
        <v>827</v>
      </c>
      <c r="M8188" s="208" t="s">
        <v>1445</v>
      </c>
      <c r="N8188" s="209">
        <f t="shared" si="0"/>
        <v>2026</v>
      </c>
      <c r="O8188" s="210">
        <f t="shared" si="1"/>
        <v>3</v>
      </c>
      <c r="P8188" s="211" t="str">
        <f>IFERROR(VLOOKUP(F8188,연간집계!D:E,2,FALSE),"")</f>
        <v>스탠다드 포토북 6*8 (하드/유광)</v>
      </c>
    </row>
    <row r="8189" spans="1:16" ht="15" customHeight="1">
      <c r="A8189" s="201">
        <v>46112.715729166666</v>
      </c>
      <c r="B8189" s="202">
        <v>46112</v>
      </c>
      <c r="C8189" s="203" t="s">
        <v>17957</v>
      </c>
      <c r="D8189" s="203" t="s">
        <v>11</v>
      </c>
      <c r="E8189" s="204" t="s">
        <v>17958</v>
      </c>
      <c r="F8189" s="49" t="s">
        <v>1243</v>
      </c>
      <c r="G8189" s="203">
        <v>1</v>
      </c>
      <c r="H8189" s="203" t="s">
        <v>2127</v>
      </c>
      <c r="I8189" s="205" t="s">
        <v>1453</v>
      </c>
      <c r="J8189" s="208"/>
      <c r="K8189" s="203">
        <v>24</v>
      </c>
      <c r="L8189" s="207" t="s">
        <v>828</v>
      </c>
      <c r="M8189" s="208" t="s">
        <v>1436</v>
      </c>
      <c r="N8189" s="209">
        <f t="shared" si="0"/>
        <v>2026</v>
      </c>
      <c r="O8189" s="210">
        <f t="shared" si="1"/>
        <v>3</v>
      </c>
      <c r="P8189" s="211" t="str">
        <f>IFERROR(VLOOKUP(F8189,연간집계!D:E,2,FALSE),"")</f>
        <v>모바일 포토북 150 (여행)</v>
      </c>
    </row>
    <row r="8190" spans="1:16" ht="15" customHeight="1">
      <c r="A8190" s="201">
        <v>46112.721631944441</v>
      </c>
      <c r="B8190" s="202">
        <v>46112</v>
      </c>
      <c r="C8190" s="203" t="s">
        <v>17959</v>
      </c>
      <c r="D8190" s="203" t="s">
        <v>11</v>
      </c>
      <c r="E8190" s="204" t="s">
        <v>17960</v>
      </c>
      <c r="F8190" s="49" t="s">
        <v>874</v>
      </c>
      <c r="G8190" s="203">
        <v>1</v>
      </c>
      <c r="H8190" s="203" t="s">
        <v>17961</v>
      </c>
      <c r="I8190" s="205" t="s">
        <v>1440</v>
      </c>
      <c r="J8190" s="208"/>
      <c r="K8190" s="203">
        <v>24</v>
      </c>
      <c r="L8190" s="207" t="s">
        <v>827</v>
      </c>
      <c r="M8190" s="208" t="s">
        <v>1436</v>
      </c>
      <c r="N8190" s="209">
        <f t="shared" si="0"/>
        <v>2026</v>
      </c>
      <c r="O8190" s="210">
        <f t="shared" si="1"/>
        <v>3</v>
      </c>
      <c r="P8190" s="211" t="str">
        <f>IFERROR(VLOOKUP(F8190,연간집계!D:E,2,FALSE),"")</f>
        <v>스탠다드 포토북 11*8 (하드/무광)</v>
      </c>
    </row>
    <row r="8191" spans="1:16" ht="15" customHeight="1">
      <c r="A8191" s="201">
        <v>46112.721643518518</v>
      </c>
      <c r="B8191" s="202">
        <v>46111</v>
      </c>
      <c r="C8191" s="203" t="s">
        <v>17962</v>
      </c>
      <c r="D8191" s="203" t="s">
        <v>11</v>
      </c>
      <c r="E8191" s="204" t="s">
        <v>17963</v>
      </c>
      <c r="F8191" s="49" t="s">
        <v>838</v>
      </c>
      <c r="G8191" s="203">
        <v>1</v>
      </c>
      <c r="H8191" s="203" t="s">
        <v>17964</v>
      </c>
      <c r="I8191" s="205" t="s">
        <v>2220</v>
      </c>
      <c r="J8191" s="208"/>
      <c r="K8191" s="203">
        <v>24</v>
      </c>
      <c r="L8191" s="207" t="s">
        <v>827</v>
      </c>
      <c r="M8191" s="208" t="s">
        <v>1449</v>
      </c>
      <c r="N8191" s="209">
        <f t="shared" si="0"/>
        <v>2026</v>
      </c>
      <c r="O8191" s="210">
        <f t="shared" si="1"/>
        <v>3</v>
      </c>
      <c r="P8191" s="211" t="str">
        <f>IFERROR(VLOOKUP(F8191,연간집계!D:E,2,FALSE),"")</f>
        <v>스탠다드 포토북 6*8 (하드/무광)</v>
      </c>
    </row>
    <row r="8192" spans="1:16" ht="15" customHeight="1">
      <c r="A8192" s="201">
        <v>46112.721666666665</v>
      </c>
      <c r="B8192" s="202">
        <v>46111</v>
      </c>
      <c r="C8192" s="203" t="s">
        <v>17965</v>
      </c>
      <c r="D8192" s="203" t="s">
        <v>11</v>
      </c>
      <c r="E8192" s="204" t="s">
        <v>17966</v>
      </c>
      <c r="F8192" s="49" t="s">
        <v>874</v>
      </c>
      <c r="G8192" s="203">
        <v>1</v>
      </c>
      <c r="H8192" s="203" t="s">
        <v>17967</v>
      </c>
      <c r="I8192" s="205" t="s">
        <v>1440</v>
      </c>
      <c r="J8192" s="208"/>
      <c r="K8192" s="203">
        <v>26</v>
      </c>
      <c r="L8192" s="207" t="s">
        <v>827</v>
      </c>
      <c r="M8192" s="208" t="s">
        <v>1436</v>
      </c>
      <c r="N8192" s="209">
        <f t="shared" si="0"/>
        <v>2026</v>
      </c>
      <c r="O8192" s="210">
        <f t="shared" si="1"/>
        <v>3</v>
      </c>
      <c r="P8192" s="211" t="str">
        <f>IFERROR(VLOOKUP(F8192,연간집계!D:E,2,FALSE),"")</f>
        <v>스탠다드 포토북 11*8 (하드/무광)</v>
      </c>
    </row>
    <row r="8193" spans="1:16" ht="15" customHeight="1">
      <c r="A8193" s="201">
        <v>46112.721678240741</v>
      </c>
      <c r="B8193" s="202">
        <v>46111</v>
      </c>
      <c r="C8193" s="203" t="s">
        <v>17968</v>
      </c>
      <c r="D8193" s="203" t="s">
        <v>11</v>
      </c>
      <c r="E8193" s="204" t="s">
        <v>17969</v>
      </c>
      <c r="F8193" s="49" t="s">
        <v>838</v>
      </c>
      <c r="G8193" s="203">
        <v>1</v>
      </c>
      <c r="H8193" s="203" t="s">
        <v>17970</v>
      </c>
      <c r="I8193" s="205" t="s">
        <v>1435</v>
      </c>
      <c r="J8193" s="208"/>
      <c r="K8193" s="203">
        <v>24</v>
      </c>
      <c r="L8193" s="207" t="s">
        <v>827</v>
      </c>
      <c r="M8193" s="208" t="s">
        <v>1436</v>
      </c>
      <c r="N8193" s="209">
        <f t="shared" si="0"/>
        <v>2026</v>
      </c>
      <c r="O8193" s="210">
        <f t="shared" si="1"/>
        <v>3</v>
      </c>
      <c r="P8193" s="211" t="str">
        <f>IFERROR(VLOOKUP(F8193,연간집계!D:E,2,FALSE),"")</f>
        <v>스탠다드 포토북 6*8 (하드/무광)</v>
      </c>
    </row>
    <row r="8194" spans="1:16" ht="15" customHeight="1">
      <c r="A8194" s="201">
        <v>46112.7425</v>
      </c>
      <c r="B8194" s="202">
        <v>46112</v>
      </c>
      <c r="C8194" s="203" t="s">
        <v>17971</v>
      </c>
      <c r="D8194" s="203" t="s">
        <v>11</v>
      </c>
      <c r="E8194" s="204" t="s">
        <v>17972</v>
      </c>
      <c r="F8194" s="49" t="s">
        <v>1048</v>
      </c>
      <c r="G8194" s="203">
        <v>1</v>
      </c>
      <c r="H8194" s="203" t="s">
        <v>2484</v>
      </c>
      <c r="I8194" s="205" t="s">
        <v>2661</v>
      </c>
      <c r="J8194" s="208"/>
      <c r="K8194" s="203">
        <v>62</v>
      </c>
      <c r="L8194" s="207" t="s">
        <v>827</v>
      </c>
      <c r="M8194" s="208" t="s">
        <v>1436</v>
      </c>
      <c r="N8194" s="209">
        <f t="shared" si="0"/>
        <v>2026</v>
      </c>
      <c r="O8194" s="210">
        <f t="shared" si="1"/>
        <v>3</v>
      </c>
      <c r="P8194" s="211" t="str">
        <f>IFERROR(VLOOKUP(F8194,연간집계!D:E,2,FALSE),"")</f>
        <v>프리북와이드 (하드)</v>
      </c>
    </row>
    <row r="8195" spans="1:16" ht="15" customHeight="1">
      <c r="A8195" s="201">
        <v>46112.819224537037</v>
      </c>
      <c r="B8195" s="202">
        <v>46112</v>
      </c>
      <c r="C8195" s="203" t="s">
        <v>17973</v>
      </c>
      <c r="D8195" s="203" t="s">
        <v>11</v>
      </c>
      <c r="E8195" s="204" t="s">
        <v>17974</v>
      </c>
      <c r="F8195" s="49" t="s">
        <v>847</v>
      </c>
      <c r="G8195" s="203">
        <v>1</v>
      </c>
      <c r="H8195" s="203" t="s">
        <v>17975</v>
      </c>
      <c r="I8195" s="205" t="s">
        <v>1435</v>
      </c>
      <c r="J8195" s="208"/>
      <c r="K8195" s="203">
        <v>24</v>
      </c>
      <c r="L8195" s="207" t="s">
        <v>827</v>
      </c>
      <c r="M8195" s="208" t="s">
        <v>1436</v>
      </c>
      <c r="N8195" s="209">
        <f t="shared" si="0"/>
        <v>2026</v>
      </c>
      <c r="O8195" s="210">
        <f t="shared" si="1"/>
        <v>3</v>
      </c>
      <c r="P8195" s="211" t="str">
        <f>IFERROR(VLOOKUP(F8195,연간집계!D:E,2,FALSE),"")</f>
        <v>스탠다드 포토북 8*11 (하드/무광)</v>
      </c>
    </row>
    <row r="8196" spans="1:16" ht="15" customHeight="1">
      <c r="A8196" s="201">
        <v>46112.863391203704</v>
      </c>
      <c r="B8196" s="202">
        <v>46112</v>
      </c>
      <c r="C8196" s="203" t="s">
        <v>17976</v>
      </c>
      <c r="D8196" s="203" t="s">
        <v>11</v>
      </c>
      <c r="E8196" s="204" t="s">
        <v>17977</v>
      </c>
      <c r="F8196" s="49" t="s">
        <v>847</v>
      </c>
      <c r="G8196" s="203">
        <v>1</v>
      </c>
      <c r="H8196" s="203" t="s">
        <v>17975</v>
      </c>
      <c r="I8196" s="205" t="s">
        <v>1435</v>
      </c>
      <c r="J8196" s="208"/>
      <c r="K8196" s="203">
        <v>24</v>
      </c>
      <c r="L8196" s="207" t="s">
        <v>827</v>
      </c>
      <c r="M8196" s="208" t="s">
        <v>1436</v>
      </c>
      <c r="N8196" s="209">
        <f t="shared" si="0"/>
        <v>2026</v>
      </c>
      <c r="O8196" s="210">
        <f t="shared" si="1"/>
        <v>3</v>
      </c>
      <c r="P8196" s="211" t="str">
        <f>IFERROR(VLOOKUP(F8196,연간집계!D:E,2,FALSE),"")</f>
        <v>스탠다드 포토북 8*11 (하드/무광)</v>
      </c>
    </row>
    <row r="8197" spans="1:16" ht="15" customHeight="1">
      <c r="A8197" s="201">
        <v>46112.940046296295</v>
      </c>
      <c r="B8197" s="202">
        <v>46112</v>
      </c>
      <c r="C8197" s="203" t="s">
        <v>17978</v>
      </c>
      <c r="D8197" s="203" t="s">
        <v>11</v>
      </c>
      <c r="E8197" s="204" t="s">
        <v>17979</v>
      </c>
      <c r="F8197" s="49" t="s">
        <v>847</v>
      </c>
      <c r="G8197" s="203">
        <v>1</v>
      </c>
      <c r="H8197" s="203" t="s">
        <v>17980</v>
      </c>
      <c r="I8197" s="205" t="s">
        <v>1440</v>
      </c>
      <c r="J8197" s="208"/>
      <c r="K8197" s="203">
        <v>30</v>
      </c>
      <c r="L8197" s="207" t="s">
        <v>827</v>
      </c>
      <c r="M8197" s="208" t="s">
        <v>1460</v>
      </c>
      <c r="N8197" s="209">
        <f t="shared" si="0"/>
        <v>2026</v>
      </c>
      <c r="O8197" s="210">
        <f t="shared" si="1"/>
        <v>3</v>
      </c>
      <c r="P8197" s="211" t="str">
        <f>IFERROR(VLOOKUP(F8197,연간집계!D:E,2,FALSE),"")</f>
        <v>스탠다드 포토북 8*11 (하드/무광)</v>
      </c>
    </row>
    <row r="8198" spans="1:16" ht="15" customHeight="1">
      <c r="A8198" s="201">
        <v>46112.940057870372</v>
      </c>
      <c r="B8198" s="202">
        <v>46112</v>
      </c>
      <c r="C8198" s="203" t="s">
        <v>17981</v>
      </c>
      <c r="D8198" s="203" t="s">
        <v>11</v>
      </c>
      <c r="E8198" s="204" t="s">
        <v>17979</v>
      </c>
      <c r="F8198" s="49" t="s">
        <v>847</v>
      </c>
      <c r="G8198" s="203">
        <v>1</v>
      </c>
      <c r="H8198" s="203" t="s">
        <v>17980</v>
      </c>
      <c r="I8198" s="205" t="s">
        <v>1440</v>
      </c>
      <c r="J8198" s="208"/>
      <c r="K8198" s="203">
        <v>72</v>
      </c>
      <c r="L8198" s="207" t="s">
        <v>827</v>
      </c>
      <c r="M8198" s="208" t="s">
        <v>1449</v>
      </c>
      <c r="N8198" s="209">
        <f t="shared" si="0"/>
        <v>2026</v>
      </c>
      <c r="O8198" s="210">
        <f t="shared" si="1"/>
        <v>3</v>
      </c>
      <c r="P8198" s="211" t="str">
        <f>IFERROR(VLOOKUP(F8198,연간집계!D:E,2,FALSE),"")</f>
        <v>스탠다드 포토북 8*11 (하드/무광)</v>
      </c>
    </row>
    <row r="8199" spans="1:16" ht="15" customHeight="1">
      <c r="A8199" s="201">
        <v>46112.940069444441</v>
      </c>
      <c r="B8199" s="202">
        <v>46112</v>
      </c>
      <c r="C8199" s="203" t="s">
        <v>17982</v>
      </c>
      <c r="D8199" s="203" t="s">
        <v>11</v>
      </c>
      <c r="E8199" s="204" t="s">
        <v>17979</v>
      </c>
      <c r="F8199" s="49" t="s">
        <v>847</v>
      </c>
      <c r="G8199" s="203">
        <v>1</v>
      </c>
      <c r="H8199" s="203" t="s">
        <v>17980</v>
      </c>
      <c r="I8199" s="205" t="s">
        <v>1440</v>
      </c>
      <c r="J8199" s="208"/>
      <c r="K8199" s="203">
        <v>70</v>
      </c>
      <c r="L8199" s="207" t="s">
        <v>827</v>
      </c>
      <c r="M8199" s="208" t="s">
        <v>1449</v>
      </c>
      <c r="N8199" s="209">
        <f t="shared" si="0"/>
        <v>2026</v>
      </c>
      <c r="O8199" s="210">
        <f t="shared" si="1"/>
        <v>3</v>
      </c>
      <c r="P8199" s="211" t="str">
        <f>IFERROR(VLOOKUP(F8199,연간집계!D:E,2,FALSE),"")</f>
        <v>스탠다드 포토북 8*11 (하드/무광)</v>
      </c>
    </row>
    <row r="8200" spans="1:16" ht="15" customHeight="1">
      <c r="A8200" s="201">
        <v>46113.06077546296</v>
      </c>
      <c r="B8200" s="202">
        <v>46113</v>
      </c>
      <c r="C8200" s="203" t="s">
        <v>17983</v>
      </c>
      <c r="D8200" s="203" t="s">
        <v>11</v>
      </c>
      <c r="E8200" s="204" t="s">
        <v>17984</v>
      </c>
      <c r="F8200" s="49" t="s">
        <v>838</v>
      </c>
      <c r="G8200" s="203">
        <v>4</v>
      </c>
      <c r="H8200" s="203" t="s">
        <v>17985</v>
      </c>
      <c r="I8200" s="205" t="s">
        <v>1440</v>
      </c>
      <c r="J8200" s="208"/>
      <c r="K8200" s="203">
        <v>28</v>
      </c>
      <c r="L8200" s="207" t="s">
        <v>827</v>
      </c>
      <c r="M8200" s="208" t="s">
        <v>1493</v>
      </c>
      <c r="N8200" s="209">
        <f t="shared" si="0"/>
        <v>2026</v>
      </c>
      <c r="O8200" s="210">
        <f t="shared" si="1"/>
        <v>4</v>
      </c>
      <c r="P8200" s="211" t="str">
        <f>IFERROR(VLOOKUP(F8200,연간집계!D:E,2,FALSE),"")</f>
        <v>스탠다드 포토북 6*8 (하드/무광)</v>
      </c>
    </row>
    <row r="8201" spans="1:16" ht="15" customHeight="1">
      <c r="A8201" s="201">
        <v>46113.063726851855</v>
      </c>
      <c r="B8201" s="202">
        <v>46113</v>
      </c>
      <c r="C8201" s="203" t="s">
        <v>17986</v>
      </c>
      <c r="D8201" s="203" t="s">
        <v>11</v>
      </c>
      <c r="E8201" s="204" t="s">
        <v>17987</v>
      </c>
      <c r="F8201" s="49" t="s">
        <v>1378</v>
      </c>
      <c r="G8201" s="203">
        <v>1</v>
      </c>
      <c r="H8201" s="203" t="s">
        <v>17988</v>
      </c>
      <c r="I8201" s="205" t="s">
        <v>1657</v>
      </c>
      <c r="J8201" s="208"/>
      <c r="K8201" s="203">
        <v>1</v>
      </c>
      <c r="L8201" s="207" t="s">
        <v>827</v>
      </c>
      <c r="M8201" s="208" t="s">
        <v>1658</v>
      </c>
      <c r="N8201" s="209">
        <f t="shared" si="0"/>
        <v>2026</v>
      </c>
      <c r="O8201" s="210">
        <f t="shared" si="1"/>
        <v>4</v>
      </c>
      <c r="P8201" s="211" t="str">
        <f>IFERROR(VLOOKUP(F8201,연간집계!D:E,2,FALSE),"")</f>
        <v>증명사진 (무광)</v>
      </c>
    </row>
    <row r="8202" spans="1:16" ht="15" customHeight="1">
      <c r="A8202" s="201">
        <v>46113.063738425924</v>
      </c>
      <c r="B8202" s="202">
        <v>46113</v>
      </c>
      <c r="C8202" s="203" t="s">
        <v>17989</v>
      </c>
      <c r="D8202" s="203" t="s">
        <v>11</v>
      </c>
      <c r="E8202" s="204" t="s">
        <v>17987</v>
      </c>
      <c r="F8202" s="49" t="s">
        <v>1378</v>
      </c>
      <c r="G8202" s="203">
        <v>1</v>
      </c>
      <c r="H8202" s="203" t="s">
        <v>17988</v>
      </c>
      <c r="I8202" s="205" t="s">
        <v>1657</v>
      </c>
      <c r="J8202" s="208"/>
      <c r="K8202" s="203">
        <v>1</v>
      </c>
      <c r="L8202" s="207" t="s">
        <v>827</v>
      </c>
      <c r="M8202" s="208" t="s">
        <v>1658</v>
      </c>
      <c r="N8202" s="209">
        <f t="shared" si="0"/>
        <v>2026</v>
      </c>
      <c r="O8202" s="210">
        <f t="shared" si="1"/>
        <v>4</v>
      </c>
      <c r="P8202" s="211" t="str">
        <f>IFERROR(VLOOKUP(F8202,연간집계!D:E,2,FALSE),"")</f>
        <v>증명사진 (무광)</v>
      </c>
    </row>
    <row r="8203" spans="1:16" ht="15" customHeight="1">
      <c r="A8203" s="201">
        <v>46113.099108796298</v>
      </c>
      <c r="B8203" s="202">
        <v>46113</v>
      </c>
      <c r="C8203" s="203" t="s">
        <v>17990</v>
      </c>
      <c r="D8203" s="203" t="s">
        <v>11</v>
      </c>
      <c r="E8203" s="204" t="s">
        <v>17991</v>
      </c>
      <c r="F8203" s="49" t="s">
        <v>885</v>
      </c>
      <c r="G8203" s="203">
        <v>1</v>
      </c>
      <c r="H8203" s="203" t="s">
        <v>17351</v>
      </c>
      <c r="I8203" s="205" t="s">
        <v>1586</v>
      </c>
      <c r="J8203" s="208"/>
      <c r="K8203" s="203">
        <v>52</v>
      </c>
      <c r="L8203" s="207" t="s">
        <v>827</v>
      </c>
      <c r="M8203" s="208" t="s">
        <v>1436</v>
      </c>
      <c r="N8203" s="209">
        <f t="shared" si="0"/>
        <v>2026</v>
      </c>
      <c r="O8203" s="210">
        <f t="shared" si="1"/>
        <v>4</v>
      </c>
      <c r="P8203" s="211" t="str">
        <f>IFERROR(VLOOKUP(F8203,연간집계!D:E,2,FALSE),"")</f>
        <v>마이트립북 150</v>
      </c>
    </row>
    <row r="8204" spans="1:16" ht="15" customHeight="1">
      <c r="A8204" s="201">
        <v>46113.125625000001</v>
      </c>
      <c r="B8204" s="202">
        <v>46113</v>
      </c>
      <c r="C8204" s="203" t="s">
        <v>17992</v>
      </c>
      <c r="D8204" s="203" t="s">
        <v>11</v>
      </c>
      <c r="E8204" s="204" t="s">
        <v>17993</v>
      </c>
      <c r="F8204" s="49" t="s">
        <v>1347</v>
      </c>
      <c r="G8204" s="203">
        <v>3</v>
      </c>
      <c r="H8204" s="203" t="s">
        <v>17994</v>
      </c>
      <c r="I8204" s="205" t="s">
        <v>1440</v>
      </c>
      <c r="J8204" s="208" t="s">
        <v>1628</v>
      </c>
      <c r="K8204" s="203">
        <v>1</v>
      </c>
      <c r="L8204" s="207" t="s">
        <v>828</v>
      </c>
      <c r="M8204" s="208" t="s">
        <v>1449</v>
      </c>
      <c r="N8204" s="209">
        <f t="shared" si="0"/>
        <v>2026</v>
      </c>
      <c r="O8204" s="210">
        <f t="shared" si="1"/>
        <v>4</v>
      </c>
      <c r="P8204" s="211" t="str">
        <f>IFERROR(VLOOKUP(F8204,연간집계!D:E,2,FALSE),"")</f>
        <v>아크릴키링</v>
      </c>
    </row>
    <row r="8205" spans="1:16" ht="15" customHeight="1">
      <c r="A8205" s="201">
        <v>46113.125648148147</v>
      </c>
      <c r="B8205" s="202">
        <v>46113</v>
      </c>
      <c r="C8205" s="203" t="s">
        <v>17995</v>
      </c>
      <c r="D8205" s="203" t="s">
        <v>11</v>
      </c>
      <c r="E8205" s="204" t="s">
        <v>17993</v>
      </c>
      <c r="F8205" s="49" t="s">
        <v>1304</v>
      </c>
      <c r="G8205" s="203">
        <v>3</v>
      </c>
      <c r="H8205" s="203" t="s">
        <v>17994</v>
      </c>
      <c r="I8205" s="205" t="s">
        <v>17299</v>
      </c>
      <c r="J8205" s="208" t="s">
        <v>6426</v>
      </c>
      <c r="K8205" s="203">
        <v>1</v>
      </c>
      <c r="L8205" s="207" t="s">
        <v>828</v>
      </c>
      <c r="M8205" s="208" t="s">
        <v>1449</v>
      </c>
      <c r="N8205" s="209">
        <f t="shared" si="0"/>
        <v>2026</v>
      </c>
      <c r="O8205" s="210">
        <f t="shared" si="1"/>
        <v>4</v>
      </c>
      <c r="P8205" s="211" t="str">
        <f>IFERROR(VLOOKUP(F8205,연간집계!D:E,2,FALSE),"")</f>
        <v>PCMS_우드스탠드아크릴액자</v>
      </c>
    </row>
    <row r="8206" spans="1:16" ht="15" customHeight="1">
      <c r="A8206" s="201">
        <v>46113.125659722224</v>
      </c>
      <c r="B8206" s="202">
        <v>46113</v>
      </c>
      <c r="C8206" s="203" t="s">
        <v>17996</v>
      </c>
      <c r="D8206" s="203" t="s">
        <v>11</v>
      </c>
      <c r="E8206" s="204" t="s">
        <v>17993</v>
      </c>
      <c r="F8206" s="49" t="s">
        <v>1347</v>
      </c>
      <c r="G8206" s="203">
        <v>2</v>
      </c>
      <c r="H8206" s="203" t="s">
        <v>17994</v>
      </c>
      <c r="I8206" s="205" t="s">
        <v>1440</v>
      </c>
      <c r="J8206" s="208" t="s">
        <v>1628</v>
      </c>
      <c r="K8206" s="203">
        <v>1</v>
      </c>
      <c r="L8206" s="207" t="s">
        <v>828</v>
      </c>
      <c r="M8206" s="208" t="s">
        <v>1449</v>
      </c>
      <c r="N8206" s="209">
        <f t="shared" si="0"/>
        <v>2026</v>
      </c>
      <c r="O8206" s="210">
        <f t="shared" si="1"/>
        <v>4</v>
      </c>
      <c r="P8206" s="211" t="str">
        <f>IFERROR(VLOOKUP(F8206,연간집계!D:E,2,FALSE),"")</f>
        <v>아크릴키링</v>
      </c>
    </row>
    <row r="8207" spans="1:16" ht="15" customHeight="1">
      <c r="A8207" s="201">
        <v>46113.532094907408</v>
      </c>
      <c r="B8207" s="202">
        <v>46113</v>
      </c>
      <c r="C8207" s="203" t="s">
        <v>17997</v>
      </c>
      <c r="D8207" s="203" t="s">
        <v>11</v>
      </c>
      <c r="E8207" s="204" t="s">
        <v>17998</v>
      </c>
      <c r="F8207" s="49" t="s">
        <v>963</v>
      </c>
      <c r="G8207" s="203">
        <v>4</v>
      </c>
      <c r="H8207" s="203" t="s">
        <v>17999</v>
      </c>
      <c r="I8207" s="205" t="s">
        <v>1440</v>
      </c>
      <c r="J8207" s="208" t="s">
        <v>2342</v>
      </c>
      <c r="K8207" s="203">
        <v>80</v>
      </c>
      <c r="L8207" s="207" t="s">
        <v>827</v>
      </c>
      <c r="M8207" s="208" t="s">
        <v>1436</v>
      </c>
      <c r="N8207" s="209">
        <f t="shared" si="0"/>
        <v>2026</v>
      </c>
      <c r="O8207" s="210">
        <f t="shared" si="1"/>
        <v>4</v>
      </c>
      <c r="P8207" s="211" t="str">
        <f>IFERROR(VLOOKUP(F8207,연간집계!D:E,2,FALSE),"")</f>
        <v>시티북 210 (쿠션하드/78p)</v>
      </c>
    </row>
    <row r="8208" spans="1:16" ht="15" customHeight="1">
      <c r="A8208" s="201">
        <v>46113.591041666667</v>
      </c>
      <c r="B8208" s="202">
        <v>46113</v>
      </c>
      <c r="C8208" s="203" t="s">
        <v>18000</v>
      </c>
      <c r="D8208" s="203" t="s">
        <v>11</v>
      </c>
      <c r="E8208" s="204" t="s">
        <v>18001</v>
      </c>
      <c r="F8208" s="49" t="s">
        <v>1056</v>
      </c>
      <c r="G8208" s="203">
        <v>1</v>
      </c>
      <c r="H8208" s="203" t="s">
        <v>3452</v>
      </c>
      <c r="I8208" s="205" t="s">
        <v>1440</v>
      </c>
      <c r="J8208" s="208"/>
      <c r="K8208" s="203">
        <v>150</v>
      </c>
      <c r="L8208" s="207" t="s">
        <v>827</v>
      </c>
      <c r="M8208" s="208" t="s">
        <v>1449</v>
      </c>
      <c r="N8208" s="209">
        <f t="shared" si="0"/>
        <v>2026</v>
      </c>
      <c r="O8208" s="210">
        <f t="shared" si="1"/>
        <v>4</v>
      </c>
      <c r="P8208" s="211" t="str">
        <f>IFERROR(VLOOKUP(F8208,연간집계!D:E,2,FALSE),"")</f>
        <v>프리북 150 (소프트)</v>
      </c>
    </row>
    <row r="8209" spans="1:16" ht="15" customHeight="1">
      <c r="A8209" s="201">
        <v>46113.608715277776</v>
      </c>
      <c r="B8209" s="202">
        <v>46113</v>
      </c>
      <c r="C8209" s="203" t="s">
        <v>18002</v>
      </c>
      <c r="D8209" s="203" t="s">
        <v>11</v>
      </c>
      <c r="E8209" s="204" t="s">
        <v>18003</v>
      </c>
      <c r="F8209" s="49" t="s">
        <v>874</v>
      </c>
      <c r="G8209" s="203">
        <v>25</v>
      </c>
      <c r="H8209" s="203" t="s">
        <v>18004</v>
      </c>
      <c r="I8209" s="205" t="s">
        <v>1440</v>
      </c>
      <c r="J8209" s="208"/>
      <c r="K8209" s="203">
        <v>58</v>
      </c>
      <c r="L8209" s="207" t="s">
        <v>827</v>
      </c>
      <c r="M8209" s="208" t="s">
        <v>1497</v>
      </c>
      <c r="N8209" s="209">
        <f t="shared" si="0"/>
        <v>2026</v>
      </c>
      <c r="O8209" s="210">
        <f t="shared" si="1"/>
        <v>4</v>
      </c>
      <c r="P8209" s="211" t="str">
        <f>IFERROR(VLOOKUP(F8209,연간집계!D:E,2,FALSE),"")</f>
        <v>스탠다드 포토북 11*8 (하드/무광)</v>
      </c>
    </row>
    <row r="8210" spans="1:16" ht="15" customHeight="1">
      <c r="A8210" s="201">
        <v>46113.61755787037</v>
      </c>
      <c r="B8210" s="202">
        <v>46113</v>
      </c>
      <c r="C8210" s="203" t="s">
        <v>18005</v>
      </c>
      <c r="D8210" s="203" t="s">
        <v>11</v>
      </c>
      <c r="E8210" s="204" t="s">
        <v>18006</v>
      </c>
      <c r="F8210" s="49" t="s">
        <v>849</v>
      </c>
      <c r="G8210" s="203">
        <v>1</v>
      </c>
      <c r="H8210" s="203" t="s">
        <v>18007</v>
      </c>
      <c r="I8210" s="205" t="s">
        <v>2220</v>
      </c>
      <c r="J8210" s="208"/>
      <c r="K8210" s="203">
        <v>44</v>
      </c>
      <c r="L8210" s="207" t="s">
        <v>827</v>
      </c>
      <c r="M8210" s="208" t="s">
        <v>1471</v>
      </c>
      <c r="N8210" s="209">
        <f t="shared" si="0"/>
        <v>2026</v>
      </c>
      <c r="O8210" s="210">
        <f t="shared" si="1"/>
        <v>4</v>
      </c>
      <c r="P8210" s="211" t="str">
        <f>IFERROR(VLOOKUP(F8210,연간집계!D:E,2,FALSE),"")</f>
        <v>스탠다드 포토북 8*11 (하드/유광)</v>
      </c>
    </row>
    <row r="8211" spans="1:16" ht="15" customHeight="1">
      <c r="A8211" s="201">
        <v>46113.638240740744</v>
      </c>
      <c r="B8211" s="202">
        <v>46113</v>
      </c>
      <c r="C8211" s="203" t="s">
        <v>18008</v>
      </c>
      <c r="D8211" s="203" t="s">
        <v>11</v>
      </c>
      <c r="E8211" s="204" t="s">
        <v>18009</v>
      </c>
      <c r="F8211" s="49" t="s">
        <v>838</v>
      </c>
      <c r="G8211" s="203">
        <v>1</v>
      </c>
      <c r="H8211" s="203" t="s">
        <v>5218</v>
      </c>
      <c r="I8211" s="205" t="s">
        <v>1440</v>
      </c>
      <c r="J8211" s="208"/>
      <c r="K8211" s="203">
        <v>30</v>
      </c>
      <c r="L8211" s="207" t="s">
        <v>827</v>
      </c>
      <c r="M8211" s="208" t="s">
        <v>1436</v>
      </c>
      <c r="N8211" s="209">
        <f t="shared" si="0"/>
        <v>2026</v>
      </c>
      <c r="O8211" s="210">
        <f t="shared" si="1"/>
        <v>4</v>
      </c>
      <c r="P8211" s="211" t="str">
        <f>IFERROR(VLOOKUP(F8211,연간집계!D:E,2,FALSE),"")</f>
        <v>스탠다드 포토북 6*8 (하드/무광)</v>
      </c>
    </row>
    <row r="8212" spans="1:16" ht="15" customHeight="1">
      <c r="A8212" s="201">
        <v>46113.638252314813</v>
      </c>
      <c r="B8212" s="202">
        <v>46113</v>
      </c>
      <c r="C8212" s="203" t="s">
        <v>18010</v>
      </c>
      <c r="D8212" s="203" t="s">
        <v>11</v>
      </c>
      <c r="E8212" s="204" t="s">
        <v>18009</v>
      </c>
      <c r="F8212" s="49" t="s">
        <v>838</v>
      </c>
      <c r="G8212" s="203">
        <v>1</v>
      </c>
      <c r="H8212" s="203" t="s">
        <v>5218</v>
      </c>
      <c r="I8212" s="205" t="s">
        <v>1440</v>
      </c>
      <c r="J8212" s="208"/>
      <c r="K8212" s="203">
        <v>30</v>
      </c>
      <c r="L8212" s="207" t="s">
        <v>827</v>
      </c>
      <c r="M8212" s="208" t="s">
        <v>1436</v>
      </c>
      <c r="N8212" s="209">
        <f t="shared" si="0"/>
        <v>2026</v>
      </c>
      <c r="O8212" s="210">
        <f t="shared" si="1"/>
        <v>4</v>
      </c>
      <c r="P8212" s="211" t="str">
        <f>IFERROR(VLOOKUP(F8212,연간집계!D:E,2,FALSE),"")</f>
        <v>스탠다드 포토북 6*8 (하드/무광)</v>
      </c>
    </row>
    <row r="8213" spans="1:16" ht="15" customHeight="1">
      <c r="A8213" s="201">
        <v>46113.641469907408</v>
      </c>
      <c r="B8213" s="202">
        <v>46113</v>
      </c>
      <c r="C8213" s="203" t="s">
        <v>18011</v>
      </c>
      <c r="D8213" s="203" t="s">
        <v>11</v>
      </c>
      <c r="E8213" s="204" t="s">
        <v>18012</v>
      </c>
      <c r="F8213" s="49" t="s">
        <v>838</v>
      </c>
      <c r="G8213" s="203">
        <v>1</v>
      </c>
      <c r="H8213" s="203" t="s">
        <v>18013</v>
      </c>
      <c r="I8213" s="205" t="s">
        <v>2144</v>
      </c>
      <c r="J8213" s="208"/>
      <c r="K8213" s="203">
        <v>66</v>
      </c>
      <c r="L8213" s="207" t="s">
        <v>827</v>
      </c>
      <c r="M8213" s="208" t="s">
        <v>1541</v>
      </c>
      <c r="N8213" s="209">
        <f t="shared" si="0"/>
        <v>2026</v>
      </c>
      <c r="O8213" s="210">
        <f t="shared" si="1"/>
        <v>4</v>
      </c>
      <c r="P8213" s="211" t="str">
        <f>IFERROR(VLOOKUP(F8213,연간집계!D:E,2,FALSE),"")</f>
        <v>스탠다드 포토북 6*8 (하드/무광)</v>
      </c>
    </row>
    <row r="8214" spans="1:16" ht="15" customHeight="1">
      <c r="A8214" s="201">
        <v>46113.667986111112</v>
      </c>
      <c r="B8214" s="202">
        <v>46113</v>
      </c>
      <c r="C8214" s="203" t="s">
        <v>18014</v>
      </c>
      <c r="D8214" s="203" t="s">
        <v>11</v>
      </c>
      <c r="E8214" s="204" t="s">
        <v>18015</v>
      </c>
      <c r="F8214" s="49" t="s">
        <v>874</v>
      </c>
      <c r="G8214" s="203">
        <v>1</v>
      </c>
      <c r="H8214" s="203" t="s">
        <v>18016</v>
      </c>
      <c r="I8214" s="205" t="s">
        <v>2370</v>
      </c>
      <c r="J8214" s="208"/>
      <c r="K8214" s="203">
        <v>68</v>
      </c>
      <c r="L8214" s="207" t="s">
        <v>827</v>
      </c>
      <c r="M8214" s="208" t="s">
        <v>1471</v>
      </c>
      <c r="N8214" s="209">
        <f t="shared" si="0"/>
        <v>2026</v>
      </c>
      <c r="O8214" s="210">
        <f t="shared" si="1"/>
        <v>4</v>
      </c>
      <c r="P8214" s="211" t="str">
        <f>IFERROR(VLOOKUP(F8214,연간집계!D:E,2,FALSE),"")</f>
        <v>스탠다드 포토북 11*8 (하드/무광)</v>
      </c>
    </row>
    <row r="8215" spans="1:16" ht="15" customHeight="1">
      <c r="A8215" s="201">
        <v>46113.668287037035</v>
      </c>
      <c r="B8215" s="202">
        <v>46113</v>
      </c>
      <c r="C8215" s="203" t="s">
        <v>18017</v>
      </c>
      <c r="D8215" s="203" t="s">
        <v>11</v>
      </c>
      <c r="E8215" s="204" t="s">
        <v>18015</v>
      </c>
      <c r="F8215" s="49" t="s">
        <v>874</v>
      </c>
      <c r="G8215" s="203">
        <v>1</v>
      </c>
      <c r="H8215" s="203" t="s">
        <v>18016</v>
      </c>
      <c r="I8215" s="205" t="s">
        <v>1566</v>
      </c>
      <c r="J8215" s="208"/>
      <c r="K8215" s="203">
        <v>56</v>
      </c>
      <c r="L8215" s="207" t="s">
        <v>827</v>
      </c>
      <c r="M8215" s="208" t="s">
        <v>1436</v>
      </c>
      <c r="N8215" s="209">
        <f t="shared" si="0"/>
        <v>2026</v>
      </c>
      <c r="O8215" s="210">
        <f t="shared" si="1"/>
        <v>4</v>
      </c>
      <c r="P8215" s="211" t="str">
        <f>IFERROR(VLOOKUP(F8215,연간집계!D:E,2,FALSE),"")</f>
        <v>스탠다드 포토북 11*8 (하드/무광)</v>
      </c>
    </row>
    <row r="8216" spans="1:16" ht="15" customHeight="1">
      <c r="A8216" s="201">
        <v>46113.66851851852</v>
      </c>
      <c r="B8216" s="202">
        <v>46113</v>
      </c>
      <c r="C8216" s="203" t="s">
        <v>18018</v>
      </c>
      <c r="D8216" s="203" t="s">
        <v>11</v>
      </c>
      <c r="E8216" s="204" t="s">
        <v>18015</v>
      </c>
      <c r="F8216" s="49" t="s">
        <v>874</v>
      </c>
      <c r="G8216" s="203">
        <v>1</v>
      </c>
      <c r="H8216" s="203" t="s">
        <v>18016</v>
      </c>
      <c r="I8216" s="205" t="s">
        <v>1566</v>
      </c>
      <c r="J8216" s="208"/>
      <c r="K8216" s="203">
        <v>46</v>
      </c>
      <c r="L8216" s="207" t="s">
        <v>827</v>
      </c>
      <c r="M8216" s="208" t="s">
        <v>1436</v>
      </c>
      <c r="N8216" s="209">
        <f t="shared" si="0"/>
        <v>2026</v>
      </c>
      <c r="O8216" s="210">
        <f t="shared" si="1"/>
        <v>4</v>
      </c>
      <c r="P8216" s="211" t="str">
        <f>IFERROR(VLOOKUP(F8216,연간집계!D:E,2,FALSE),"")</f>
        <v>스탠다드 포토북 11*8 (하드/무광)</v>
      </c>
    </row>
    <row r="8217" spans="1:16" ht="15" customHeight="1">
      <c r="A8217" s="201">
        <v>46113.724814814814</v>
      </c>
      <c r="B8217" s="202">
        <v>46113</v>
      </c>
      <c r="C8217" s="203" t="s">
        <v>18019</v>
      </c>
      <c r="D8217" s="203" t="s">
        <v>11</v>
      </c>
      <c r="E8217" s="204" t="s">
        <v>18020</v>
      </c>
      <c r="F8217" s="49" t="s">
        <v>856</v>
      </c>
      <c r="G8217" s="203">
        <v>1</v>
      </c>
      <c r="H8217" s="203" t="s">
        <v>18021</v>
      </c>
      <c r="I8217" s="205" t="s">
        <v>2297</v>
      </c>
      <c r="J8217" s="208"/>
      <c r="K8217" s="203">
        <v>28</v>
      </c>
      <c r="L8217" s="207" t="s">
        <v>827</v>
      </c>
      <c r="M8217" s="208" t="s">
        <v>1541</v>
      </c>
      <c r="N8217" s="209">
        <f t="shared" si="0"/>
        <v>2026</v>
      </c>
      <c r="O8217" s="210">
        <f t="shared" si="1"/>
        <v>4</v>
      </c>
      <c r="P8217" s="211" t="str">
        <f>IFERROR(VLOOKUP(F8217,연간집계!D:E,2,FALSE),"")</f>
        <v>스탠다드 포토북 8*8 (하드/무광)</v>
      </c>
    </row>
    <row r="8218" spans="1:16" ht="15" customHeight="1">
      <c r="A8218" s="201">
        <v>46113.754189814812</v>
      </c>
      <c r="B8218" s="202">
        <v>46113</v>
      </c>
      <c r="C8218" s="203" t="s">
        <v>18022</v>
      </c>
      <c r="D8218" s="203" t="s">
        <v>11</v>
      </c>
      <c r="E8218" s="204" t="s">
        <v>18023</v>
      </c>
      <c r="F8218" s="49" t="s">
        <v>1036</v>
      </c>
      <c r="G8218" s="203">
        <v>1</v>
      </c>
      <c r="H8218" s="203" t="s">
        <v>15979</v>
      </c>
      <c r="I8218" s="205" t="s">
        <v>2206</v>
      </c>
      <c r="J8218" s="208"/>
      <c r="K8218" s="203">
        <v>52</v>
      </c>
      <c r="L8218" s="207" t="s">
        <v>827</v>
      </c>
      <c r="M8218" s="208" t="s">
        <v>1502</v>
      </c>
      <c r="N8218" s="209">
        <f t="shared" si="0"/>
        <v>2026</v>
      </c>
      <c r="O8218" s="210">
        <f t="shared" si="1"/>
        <v>4</v>
      </c>
      <c r="P8218" s="211" t="str">
        <f>IFERROR(VLOOKUP(F8218,연간집계!D:E,2,FALSE),"")</f>
        <v>포토로그북 (바인더)</v>
      </c>
    </row>
    <row r="8219" spans="1:16" ht="15" customHeight="1">
      <c r="A8219" s="201">
        <v>46113.910185185188</v>
      </c>
      <c r="B8219" s="202">
        <v>46113</v>
      </c>
      <c r="C8219" s="203" t="s">
        <v>18024</v>
      </c>
      <c r="D8219" s="203" t="s">
        <v>11</v>
      </c>
      <c r="E8219" s="204" t="s">
        <v>18025</v>
      </c>
      <c r="F8219" s="49" t="s">
        <v>1304</v>
      </c>
      <c r="G8219" s="203">
        <v>1</v>
      </c>
      <c r="H8219" s="203" t="s">
        <v>14058</v>
      </c>
      <c r="I8219" s="205" t="s">
        <v>1440</v>
      </c>
      <c r="J8219" s="208" t="s">
        <v>1850</v>
      </c>
      <c r="K8219" s="203">
        <v>1</v>
      </c>
      <c r="L8219" s="207" t="s">
        <v>827</v>
      </c>
      <c r="M8219" s="208" t="s">
        <v>1436</v>
      </c>
      <c r="N8219" s="209">
        <f t="shared" si="0"/>
        <v>2026</v>
      </c>
      <c r="O8219" s="210">
        <f t="shared" si="1"/>
        <v>4</v>
      </c>
      <c r="P8219" s="211" t="str">
        <f>IFERROR(VLOOKUP(F8219,연간집계!D:E,2,FALSE),"")</f>
        <v>PCMS_우드스탠드아크릴액자</v>
      </c>
    </row>
    <row r="8220" spans="1:16" ht="15" customHeight="1">
      <c r="A8220" s="201">
        <v>46113.910196759258</v>
      </c>
      <c r="B8220" s="202">
        <v>46113</v>
      </c>
      <c r="C8220" s="203" t="s">
        <v>18026</v>
      </c>
      <c r="D8220" s="203" t="s">
        <v>11</v>
      </c>
      <c r="E8220" s="204" t="s">
        <v>18025</v>
      </c>
      <c r="F8220" s="49" t="s">
        <v>1341</v>
      </c>
      <c r="G8220" s="203">
        <v>1</v>
      </c>
      <c r="H8220" s="203" t="s">
        <v>14058</v>
      </c>
      <c r="I8220" s="205" t="s">
        <v>1440</v>
      </c>
      <c r="J8220" s="205" t="s">
        <v>18027</v>
      </c>
      <c r="K8220" s="203">
        <v>1</v>
      </c>
      <c r="L8220" s="207" t="s">
        <v>827</v>
      </c>
      <c r="M8220" s="208" t="s">
        <v>1436</v>
      </c>
      <c r="N8220" s="209">
        <f t="shared" si="0"/>
        <v>2026</v>
      </c>
      <c r="O8220" s="210">
        <f t="shared" si="1"/>
        <v>4</v>
      </c>
      <c r="P8220" s="211" t="str">
        <f>IFERROR(VLOOKUP(F8220,연간집계!D:E,2,FALSE),"")</f>
        <v>아크릴액자 14*14</v>
      </c>
    </row>
    <row r="8221" spans="1:16" ht="15" customHeight="1">
      <c r="A8221" s="201">
        <v>46113.910208333335</v>
      </c>
      <c r="B8221" s="202">
        <v>46113</v>
      </c>
      <c r="C8221" s="203" t="s">
        <v>18028</v>
      </c>
      <c r="D8221" s="203" t="s">
        <v>11</v>
      </c>
      <c r="E8221" s="204" t="s">
        <v>18025</v>
      </c>
      <c r="F8221" s="49" t="s">
        <v>1304</v>
      </c>
      <c r="G8221" s="203">
        <v>1</v>
      </c>
      <c r="H8221" s="203" t="s">
        <v>14058</v>
      </c>
      <c r="I8221" s="205" t="s">
        <v>1440</v>
      </c>
      <c r="J8221" s="208" t="s">
        <v>6426</v>
      </c>
      <c r="K8221" s="203">
        <v>1</v>
      </c>
      <c r="L8221" s="207" t="s">
        <v>827</v>
      </c>
      <c r="M8221" s="208" t="s">
        <v>1436</v>
      </c>
      <c r="N8221" s="209">
        <f t="shared" si="0"/>
        <v>2026</v>
      </c>
      <c r="O8221" s="210">
        <f t="shared" si="1"/>
        <v>4</v>
      </c>
      <c r="P8221" s="211" t="str">
        <f>IFERROR(VLOOKUP(F8221,연간집계!D:E,2,FALSE),"")</f>
        <v>PCMS_우드스탠드아크릴액자</v>
      </c>
    </row>
    <row r="8222" spans="1:16" ht="15" customHeight="1">
      <c r="A8222" s="201">
        <v>46113.966273148151</v>
      </c>
      <c r="B8222" s="202">
        <v>46113</v>
      </c>
      <c r="C8222" s="203" t="s">
        <v>18029</v>
      </c>
      <c r="D8222" s="203" t="s">
        <v>11</v>
      </c>
      <c r="E8222" s="204" t="s">
        <v>18030</v>
      </c>
      <c r="F8222" s="49" t="s">
        <v>1304</v>
      </c>
      <c r="G8222" s="203">
        <v>1</v>
      </c>
      <c r="H8222" s="203" t="s">
        <v>18031</v>
      </c>
      <c r="I8222" s="205" t="s">
        <v>4078</v>
      </c>
      <c r="J8222" s="208" t="s">
        <v>1850</v>
      </c>
      <c r="K8222" s="203">
        <v>1</v>
      </c>
      <c r="L8222" s="207" t="s">
        <v>827</v>
      </c>
      <c r="M8222" s="208" t="s">
        <v>1471</v>
      </c>
      <c r="N8222" s="209">
        <f t="shared" si="0"/>
        <v>2026</v>
      </c>
      <c r="O8222" s="210">
        <f t="shared" si="1"/>
        <v>4</v>
      </c>
      <c r="P8222" s="211" t="str">
        <f>IFERROR(VLOOKUP(F8222,연간집계!D:E,2,FALSE),"")</f>
        <v>PCMS_우드스탠드아크릴액자</v>
      </c>
    </row>
    <row r="8223" spans="1:16" ht="15" customHeight="1">
      <c r="A8223" s="201">
        <v>46114.054629629631</v>
      </c>
      <c r="B8223" s="202">
        <v>46114</v>
      </c>
      <c r="C8223" s="203" t="s">
        <v>18032</v>
      </c>
      <c r="D8223" s="203" t="s">
        <v>11</v>
      </c>
      <c r="E8223" s="204" t="s">
        <v>18033</v>
      </c>
      <c r="F8223" s="49" t="s">
        <v>1304</v>
      </c>
      <c r="G8223" s="203">
        <v>1</v>
      </c>
      <c r="H8223" s="203" t="s">
        <v>7900</v>
      </c>
      <c r="I8223" s="205" t="s">
        <v>18034</v>
      </c>
      <c r="J8223" s="208" t="s">
        <v>6426</v>
      </c>
      <c r="K8223" s="203">
        <v>1</v>
      </c>
      <c r="L8223" s="207" t="s">
        <v>828</v>
      </c>
      <c r="M8223" s="208" t="s">
        <v>1502</v>
      </c>
      <c r="N8223" s="209">
        <f t="shared" si="0"/>
        <v>2026</v>
      </c>
      <c r="O8223" s="210">
        <f t="shared" si="1"/>
        <v>4</v>
      </c>
      <c r="P8223" s="211" t="str">
        <f>IFERROR(VLOOKUP(F8223,연간집계!D:E,2,FALSE),"")</f>
        <v>PCMS_우드스탠드아크릴액자</v>
      </c>
    </row>
    <row r="8224" spans="1:16" ht="15" customHeight="1">
      <c r="A8224" s="201">
        <v>46114.395775462966</v>
      </c>
      <c r="B8224" s="202">
        <v>46114</v>
      </c>
      <c r="C8224" s="203" t="s">
        <v>18035</v>
      </c>
      <c r="D8224" s="203" t="s">
        <v>11</v>
      </c>
      <c r="E8224" s="204" t="s">
        <v>18036</v>
      </c>
      <c r="F8224" s="49" t="s">
        <v>870</v>
      </c>
      <c r="G8224" s="203">
        <v>1</v>
      </c>
      <c r="H8224" s="203" t="s">
        <v>18037</v>
      </c>
      <c r="I8224" s="205" t="s">
        <v>1440</v>
      </c>
      <c r="J8224" s="208"/>
      <c r="K8224" s="203">
        <v>28</v>
      </c>
      <c r="L8224" s="207" t="s">
        <v>827</v>
      </c>
      <c r="M8224" s="208" t="s">
        <v>1645</v>
      </c>
      <c r="N8224" s="209">
        <f t="shared" si="0"/>
        <v>2026</v>
      </c>
      <c r="O8224" s="210">
        <f t="shared" si="1"/>
        <v>4</v>
      </c>
      <c r="P8224" s="211" t="str">
        <f>IFERROR(VLOOKUP(F8224,연간집계!D:E,2,FALSE),"")</f>
        <v>스탠다드 포토북 11*8 (소프트/무광)</v>
      </c>
    </row>
    <row r="8225" spans="1:16" ht="15" customHeight="1">
      <c r="A8225" s="201">
        <v>46114.454918981479</v>
      </c>
      <c r="B8225" s="202">
        <v>46114</v>
      </c>
      <c r="C8225" s="203" t="s">
        <v>18038</v>
      </c>
      <c r="D8225" s="203" t="s">
        <v>11</v>
      </c>
      <c r="E8225" s="204" t="s">
        <v>18039</v>
      </c>
      <c r="F8225" s="49" t="s">
        <v>1247</v>
      </c>
      <c r="G8225" s="203">
        <v>1</v>
      </c>
      <c r="H8225" s="203" t="s">
        <v>18040</v>
      </c>
      <c r="I8225" s="205" t="s">
        <v>1556</v>
      </c>
      <c r="J8225" s="208"/>
      <c r="K8225" s="203">
        <v>24</v>
      </c>
      <c r="L8225" s="207" t="s">
        <v>828</v>
      </c>
      <c r="M8225" s="208" t="s">
        <v>1436</v>
      </c>
      <c r="N8225" s="209">
        <f t="shared" si="0"/>
        <v>2026</v>
      </c>
      <c r="O8225" s="210">
        <f t="shared" si="1"/>
        <v>4</v>
      </c>
      <c r="P8225" s="211" t="str">
        <f>IFERROR(VLOOKUP(F8225,연간집계!D:E,2,FALSE),"")</f>
        <v>모바일 포토북 197 (여행)</v>
      </c>
    </row>
    <row r="8226" spans="1:16" ht="15" customHeight="1">
      <c r="A8226" s="201">
        <v>46114.454930555556</v>
      </c>
      <c r="B8226" s="202">
        <v>46114</v>
      </c>
      <c r="C8226" s="203" t="s">
        <v>18041</v>
      </c>
      <c r="D8226" s="203" t="s">
        <v>11</v>
      </c>
      <c r="E8226" s="204" t="s">
        <v>18039</v>
      </c>
      <c r="F8226" s="49" t="s">
        <v>1247</v>
      </c>
      <c r="G8226" s="203">
        <v>1</v>
      </c>
      <c r="H8226" s="203" t="s">
        <v>18040</v>
      </c>
      <c r="I8226" s="205" t="s">
        <v>1556</v>
      </c>
      <c r="J8226" s="208"/>
      <c r="K8226" s="203">
        <v>24</v>
      </c>
      <c r="L8226" s="207" t="s">
        <v>828</v>
      </c>
      <c r="M8226" s="208" t="s">
        <v>1436</v>
      </c>
      <c r="N8226" s="209">
        <f t="shared" si="0"/>
        <v>2026</v>
      </c>
      <c r="O8226" s="210">
        <f t="shared" si="1"/>
        <v>4</v>
      </c>
      <c r="P8226" s="211" t="str">
        <f>IFERROR(VLOOKUP(F8226,연간집계!D:E,2,FALSE),"")</f>
        <v>모바일 포토북 197 (여행)</v>
      </c>
    </row>
    <row r="8227" spans="1:16" ht="15" customHeight="1">
      <c r="A8227" s="201">
        <v>46114.47278935185</v>
      </c>
      <c r="B8227" s="202">
        <v>46114</v>
      </c>
      <c r="C8227" s="203" t="s">
        <v>18042</v>
      </c>
      <c r="D8227" s="203" t="s">
        <v>11</v>
      </c>
      <c r="E8227" s="204" t="s">
        <v>18043</v>
      </c>
      <c r="F8227" s="49" t="s">
        <v>1299</v>
      </c>
      <c r="G8227" s="203">
        <v>1</v>
      </c>
      <c r="H8227" s="203" t="s">
        <v>18044</v>
      </c>
      <c r="I8227" s="205" t="s">
        <v>10812</v>
      </c>
      <c r="J8227" s="208"/>
      <c r="K8227" s="203">
        <v>15</v>
      </c>
      <c r="L8227" s="207" t="s">
        <v>827</v>
      </c>
      <c r="M8227" s="208" t="s">
        <v>1449</v>
      </c>
      <c r="N8227" s="209">
        <f t="shared" si="0"/>
        <v>2026</v>
      </c>
      <c r="O8227" s="210">
        <f t="shared" si="1"/>
        <v>4</v>
      </c>
      <c r="P8227" s="211" t="str">
        <f>IFERROR(VLOOKUP(F8227,연간집계!D:E,2,FALSE),"")</f>
        <v>PCMS_우드월캘린더</v>
      </c>
    </row>
    <row r="8228" spans="1:16" ht="15" customHeight="1">
      <c r="A8228" s="201">
        <v>46114.534733796296</v>
      </c>
      <c r="B8228" s="202">
        <v>46113</v>
      </c>
      <c r="C8228" s="203" t="s">
        <v>18045</v>
      </c>
      <c r="D8228" s="203" t="s">
        <v>11</v>
      </c>
      <c r="E8228" s="204" t="s">
        <v>18046</v>
      </c>
      <c r="F8228" s="49" t="s">
        <v>890</v>
      </c>
      <c r="G8228" s="203">
        <v>4</v>
      </c>
      <c r="H8228" s="203" t="s">
        <v>17458</v>
      </c>
      <c r="I8228" s="205" t="s">
        <v>1506</v>
      </c>
      <c r="J8228" s="208" t="s">
        <v>2810</v>
      </c>
      <c r="K8228" s="203">
        <v>64</v>
      </c>
      <c r="L8228" s="207" t="s">
        <v>827</v>
      </c>
      <c r="M8228" s="208" t="s">
        <v>1493</v>
      </c>
      <c r="N8228" s="209">
        <f t="shared" si="0"/>
        <v>2026</v>
      </c>
      <c r="O8228" s="210">
        <f t="shared" si="1"/>
        <v>4</v>
      </c>
      <c r="P8228" s="211" t="str">
        <f>IFERROR(VLOOKUP(F8228,연간집계!D:E,2,FALSE),"")</f>
        <v>메모리북</v>
      </c>
    </row>
    <row r="8229" spans="1:16" ht="15" customHeight="1">
      <c r="A8229" s="201">
        <v>46114.617245370369</v>
      </c>
      <c r="B8229" s="202">
        <v>46114</v>
      </c>
      <c r="C8229" s="203" t="s">
        <v>18047</v>
      </c>
      <c r="D8229" s="203" t="s">
        <v>11</v>
      </c>
      <c r="E8229" s="204" t="s">
        <v>18048</v>
      </c>
      <c r="F8229" s="49" t="s">
        <v>847</v>
      </c>
      <c r="G8229" s="203">
        <v>1</v>
      </c>
      <c r="H8229" s="203" t="s">
        <v>18049</v>
      </c>
      <c r="I8229" s="205" t="s">
        <v>1954</v>
      </c>
      <c r="J8229" s="208"/>
      <c r="K8229" s="203">
        <v>24</v>
      </c>
      <c r="L8229" s="207" t="s">
        <v>827</v>
      </c>
      <c r="M8229" s="208" t="s">
        <v>1645</v>
      </c>
      <c r="N8229" s="209">
        <f t="shared" si="0"/>
        <v>2026</v>
      </c>
      <c r="O8229" s="210">
        <f t="shared" si="1"/>
        <v>4</v>
      </c>
      <c r="P8229" s="211" t="str">
        <f>IFERROR(VLOOKUP(F8229,연간집계!D:E,2,FALSE),"")</f>
        <v>스탠다드 포토북 8*11 (하드/무광)</v>
      </c>
    </row>
    <row r="8230" spans="1:16" ht="15" customHeight="1">
      <c r="A8230" s="201">
        <v>46114.634988425925</v>
      </c>
      <c r="B8230" s="202">
        <v>46114</v>
      </c>
      <c r="C8230" s="203" t="s">
        <v>18050</v>
      </c>
      <c r="D8230" s="203" t="s">
        <v>11</v>
      </c>
      <c r="E8230" s="204" t="s">
        <v>18051</v>
      </c>
      <c r="F8230" s="49" t="s">
        <v>838</v>
      </c>
      <c r="G8230" s="203">
        <v>1</v>
      </c>
      <c r="H8230" s="203" t="s">
        <v>3565</v>
      </c>
      <c r="I8230" s="205" t="s">
        <v>1440</v>
      </c>
      <c r="J8230" s="208"/>
      <c r="K8230" s="203">
        <v>26</v>
      </c>
      <c r="L8230" s="207" t="s">
        <v>827</v>
      </c>
      <c r="M8230" s="208" t="s">
        <v>1493</v>
      </c>
      <c r="N8230" s="209">
        <f t="shared" si="0"/>
        <v>2026</v>
      </c>
      <c r="O8230" s="210">
        <f t="shared" si="1"/>
        <v>4</v>
      </c>
      <c r="P8230" s="211" t="str">
        <f>IFERROR(VLOOKUP(F8230,연간집계!D:E,2,FALSE),"")</f>
        <v>스탠다드 포토북 6*8 (하드/무광)</v>
      </c>
    </row>
    <row r="8231" spans="1:16" ht="15" customHeight="1">
      <c r="A8231" s="201">
        <v>46114.635000000002</v>
      </c>
      <c r="B8231" s="202">
        <v>46114</v>
      </c>
      <c r="C8231" s="203" t="s">
        <v>18052</v>
      </c>
      <c r="D8231" s="203" t="s">
        <v>11</v>
      </c>
      <c r="E8231" s="204" t="s">
        <v>18051</v>
      </c>
      <c r="F8231" s="49" t="s">
        <v>838</v>
      </c>
      <c r="G8231" s="203">
        <v>1</v>
      </c>
      <c r="H8231" s="203" t="s">
        <v>3565</v>
      </c>
      <c r="I8231" s="205" t="s">
        <v>1440</v>
      </c>
      <c r="J8231" s="208"/>
      <c r="K8231" s="203">
        <v>26</v>
      </c>
      <c r="L8231" s="207" t="s">
        <v>827</v>
      </c>
      <c r="M8231" s="208" t="s">
        <v>1493</v>
      </c>
      <c r="N8231" s="209">
        <f t="shared" si="0"/>
        <v>2026</v>
      </c>
      <c r="O8231" s="210">
        <f t="shared" si="1"/>
        <v>4</v>
      </c>
      <c r="P8231" s="211" t="str">
        <f>IFERROR(VLOOKUP(F8231,연간집계!D:E,2,FALSE),"")</f>
        <v>스탠다드 포토북 6*8 (하드/무광)</v>
      </c>
    </row>
    <row r="8232" spans="1:16" ht="15" customHeight="1">
      <c r="A8232" s="201">
        <v>46114.711678240739</v>
      </c>
      <c r="B8232" s="202">
        <v>46114</v>
      </c>
      <c r="C8232" s="203" t="s">
        <v>18053</v>
      </c>
      <c r="D8232" s="203" t="s">
        <v>11</v>
      </c>
      <c r="E8232" s="204" t="s">
        <v>18054</v>
      </c>
      <c r="F8232" s="49" t="s">
        <v>193</v>
      </c>
      <c r="G8232" s="203">
        <v>1</v>
      </c>
      <c r="H8232" s="203" t="s">
        <v>18055</v>
      </c>
      <c r="I8232" s="205" t="s">
        <v>1440</v>
      </c>
      <c r="J8232" s="208"/>
      <c r="K8232" s="203">
        <v>50</v>
      </c>
      <c r="L8232" s="207" t="s">
        <v>827</v>
      </c>
      <c r="M8232" s="208" t="s">
        <v>1497</v>
      </c>
      <c r="N8232" s="209">
        <f t="shared" si="0"/>
        <v>2026</v>
      </c>
      <c r="O8232" s="210">
        <f t="shared" si="1"/>
        <v>4</v>
      </c>
      <c r="P8232" s="211" t="str">
        <f>IFERROR(VLOOKUP(F8232,연간집계!D:E,2,FALSE),"")</f>
        <v>포토그랩스pro 248</v>
      </c>
    </row>
    <row r="8233" spans="1:16" ht="15" customHeight="1">
      <c r="A8233" s="201">
        <v>46114.723587962966</v>
      </c>
      <c r="B8233" s="202">
        <v>46114</v>
      </c>
      <c r="C8233" s="203" t="s">
        <v>18056</v>
      </c>
      <c r="D8233" s="203" t="s">
        <v>11</v>
      </c>
      <c r="E8233" s="204" t="s">
        <v>18057</v>
      </c>
      <c r="F8233" s="49" t="s">
        <v>1304</v>
      </c>
      <c r="G8233" s="203">
        <v>1</v>
      </c>
      <c r="H8233" s="203" t="s">
        <v>18058</v>
      </c>
      <c r="I8233" s="205" t="s">
        <v>15750</v>
      </c>
      <c r="J8233" s="208" t="s">
        <v>1850</v>
      </c>
      <c r="K8233" s="203">
        <v>1</v>
      </c>
      <c r="L8233" s="207" t="s">
        <v>828</v>
      </c>
      <c r="M8233" s="208" t="s">
        <v>1436</v>
      </c>
      <c r="N8233" s="209">
        <f t="shared" si="0"/>
        <v>2026</v>
      </c>
      <c r="O8233" s="210">
        <f t="shared" si="1"/>
        <v>4</v>
      </c>
      <c r="P8233" s="211" t="str">
        <f>IFERROR(VLOOKUP(F8233,연간집계!D:E,2,FALSE),"")</f>
        <v>PCMS_우드스탠드아크릴액자</v>
      </c>
    </row>
    <row r="8234" spans="1:16" ht="15" customHeight="1">
      <c r="A8234" s="201">
        <v>46114.808993055558</v>
      </c>
      <c r="B8234" s="202">
        <v>46114</v>
      </c>
      <c r="C8234" s="203" t="s">
        <v>18059</v>
      </c>
      <c r="D8234" s="203" t="s">
        <v>11</v>
      </c>
      <c r="E8234" s="204" t="s">
        <v>18060</v>
      </c>
      <c r="F8234" s="49" t="s">
        <v>1243</v>
      </c>
      <c r="G8234" s="203">
        <v>3</v>
      </c>
      <c r="H8234" s="203" t="s">
        <v>18061</v>
      </c>
      <c r="I8234" s="205" t="s">
        <v>1435</v>
      </c>
      <c r="J8234" s="208"/>
      <c r="K8234" s="203">
        <v>40</v>
      </c>
      <c r="L8234" s="207" t="s">
        <v>828</v>
      </c>
      <c r="M8234" s="208" t="s">
        <v>1436</v>
      </c>
      <c r="N8234" s="209">
        <f t="shared" si="0"/>
        <v>2026</v>
      </c>
      <c r="O8234" s="210">
        <f t="shared" si="1"/>
        <v>4</v>
      </c>
      <c r="P8234" s="211" t="str">
        <f>IFERROR(VLOOKUP(F8234,연간집계!D:E,2,FALSE),"")</f>
        <v>모바일 포토북 150 (여행)</v>
      </c>
    </row>
    <row r="8235" spans="1:16" ht="15" customHeight="1">
      <c r="A8235" s="201">
        <v>46114.914918981478</v>
      </c>
      <c r="B8235" s="202">
        <v>46114</v>
      </c>
      <c r="C8235" s="203" t="s">
        <v>18062</v>
      </c>
      <c r="D8235" s="203" t="s">
        <v>11</v>
      </c>
      <c r="E8235" s="204" t="s">
        <v>18063</v>
      </c>
      <c r="F8235" s="49" t="s">
        <v>1243</v>
      </c>
      <c r="G8235" s="203">
        <v>1</v>
      </c>
      <c r="H8235" s="203" t="s">
        <v>4609</v>
      </c>
      <c r="I8235" s="205" t="s">
        <v>1510</v>
      </c>
      <c r="J8235" s="208"/>
      <c r="K8235" s="203">
        <v>24</v>
      </c>
      <c r="L8235" s="207" t="s">
        <v>828</v>
      </c>
      <c r="M8235" s="208" t="s">
        <v>1436</v>
      </c>
      <c r="N8235" s="209">
        <f t="shared" si="0"/>
        <v>2026</v>
      </c>
      <c r="O8235" s="210">
        <f t="shared" si="1"/>
        <v>4</v>
      </c>
      <c r="P8235" s="211" t="str">
        <f>IFERROR(VLOOKUP(F8235,연간집계!D:E,2,FALSE),"")</f>
        <v>모바일 포토북 150 (여행)</v>
      </c>
    </row>
    <row r="8236" spans="1:16" ht="15" customHeight="1">
      <c r="A8236" s="201">
        <v>46114.935555555552</v>
      </c>
      <c r="B8236" s="202">
        <v>46114</v>
      </c>
      <c r="C8236" s="203" t="s">
        <v>18064</v>
      </c>
      <c r="D8236" s="203" t="s">
        <v>11</v>
      </c>
      <c r="E8236" s="204" t="s">
        <v>18065</v>
      </c>
      <c r="F8236" s="49" t="s">
        <v>1247</v>
      </c>
      <c r="G8236" s="203">
        <v>1</v>
      </c>
      <c r="H8236" s="203" t="s">
        <v>4609</v>
      </c>
      <c r="I8236" s="205" t="s">
        <v>1510</v>
      </c>
      <c r="J8236" s="208"/>
      <c r="K8236" s="203">
        <v>24</v>
      </c>
      <c r="L8236" s="207" t="s">
        <v>828</v>
      </c>
      <c r="M8236" s="208" t="s">
        <v>1436</v>
      </c>
      <c r="N8236" s="209">
        <f t="shared" si="0"/>
        <v>2026</v>
      </c>
      <c r="O8236" s="210">
        <f t="shared" si="1"/>
        <v>4</v>
      </c>
      <c r="P8236" s="211" t="str">
        <f>IFERROR(VLOOKUP(F8236,연간집계!D:E,2,FALSE),"")</f>
        <v>모바일 포토북 197 (여행)</v>
      </c>
    </row>
    <row r="8237" spans="1:16" ht="15" customHeight="1">
      <c r="A8237" s="201">
        <v>46114.953287037039</v>
      </c>
      <c r="B8237" s="202">
        <v>46114</v>
      </c>
      <c r="C8237" s="203" t="s">
        <v>18066</v>
      </c>
      <c r="D8237" s="203" t="s">
        <v>11</v>
      </c>
      <c r="E8237" s="204" t="s">
        <v>18067</v>
      </c>
      <c r="F8237" s="49" t="s">
        <v>1051</v>
      </c>
      <c r="G8237" s="203">
        <v>1</v>
      </c>
      <c r="H8237" s="203" t="s">
        <v>9884</v>
      </c>
      <c r="I8237" s="205" t="s">
        <v>1440</v>
      </c>
      <c r="J8237" s="208"/>
      <c r="K8237" s="203">
        <v>100</v>
      </c>
      <c r="L8237" s="207" t="s">
        <v>827</v>
      </c>
      <c r="M8237" s="208" t="s">
        <v>1425</v>
      </c>
      <c r="N8237" s="209">
        <f t="shared" si="0"/>
        <v>2026</v>
      </c>
      <c r="O8237" s="210">
        <f t="shared" si="1"/>
        <v>4</v>
      </c>
      <c r="P8237" s="211" t="str">
        <f>IFERROR(VLOOKUP(F8237,연간집계!D:E,2,FALSE),"")</f>
        <v>프리북A4 (하드)</v>
      </c>
    </row>
    <row r="8238" spans="1:16" ht="15" customHeight="1">
      <c r="A8238" s="201">
        <v>46115.409189814818</v>
      </c>
      <c r="B8238" s="202">
        <v>46115</v>
      </c>
      <c r="C8238" s="203" t="s">
        <v>18068</v>
      </c>
      <c r="D8238" s="203" t="s">
        <v>11</v>
      </c>
      <c r="E8238" s="204" t="s">
        <v>18069</v>
      </c>
      <c r="F8238" s="49" t="s">
        <v>838</v>
      </c>
      <c r="G8238" s="203">
        <v>1</v>
      </c>
      <c r="H8238" s="203" t="s">
        <v>18070</v>
      </c>
      <c r="I8238" s="205" t="s">
        <v>1435</v>
      </c>
      <c r="J8238" s="208"/>
      <c r="K8238" s="203">
        <v>40</v>
      </c>
      <c r="L8238" s="207" t="s">
        <v>827</v>
      </c>
      <c r="M8238" s="208" t="s">
        <v>1449</v>
      </c>
      <c r="N8238" s="209">
        <f t="shared" si="0"/>
        <v>2026</v>
      </c>
      <c r="O8238" s="210">
        <f t="shared" si="1"/>
        <v>4</v>
      </c>
      <c r="P8238" s="211" t="str">
        <f>IFERROR(VLOOKUP(F8238,연간집계!D:E,2,FALSE),"")</f>
        <v>스탠다드 포토북 6*8 (하드/무광)</v>
      </c>
    </row>
    <row r="8239" spans="1:16" ht="15" customHeight="1">
      <c r="A8239" s="201">
        <v>46115.492071759261</v>
      </c>
      <c r="B8239" s="202">
        <v>46115</v>
      </c>
      <c r="C8239" s="203" t="s">
        <v>18071</v>
      </c>
      <c r="D8239" s="203" t="s">
        <v>11</v>
      </c>
      <c r="E8239" s="204" t="s">
        <v>18072</v>
      </c>
      <c r="F8239" s="49" t="s">
        <v>834</v>
      </c>
      <c r="G8239" s="203">
        <v>5</v>
      </c>
      <c r="H8239" s="203" t="s">
        <v>18073</v>
      </c>
      <c r="I8239" s="205" t="s">
        <v>1440</v>
      </c>
      <c r="J8239" s="208"/>
      <c r="K8239" s="203">
        <v>78</v>
      </c>
      <c r="L8239" s="207" t="s">
        <v>827</v>
      </c>
      <c r="M8239" s="208" t="s">
        <v>1493</v>
      </c>
      <c r="N8239" s="209">
        <f t="shared" si="0"/>
        <v>2026</v>
      </c>
      <c r="O8239" s="210">
        <f t="shared" si="1"/>
        <v>4</v>
      </c>
      <c r="P8239" s="211" t="str">
        <f>IFERROR(VLOOKUP(F8239,연간집계!D:E,2,FALSE),"")</f>
        <v>스탠다드 포토북 6*8 (소프트/무광)</v>
      </c>
    </row>
    <row r="8240" spans="1:16" ht="15" customHeight="1">
      <c r="A8240" s="201">
        <v>46115.506863425922</v>
      </c>
      <c r="B8240" s="202">
        <v>46115</v>
      </c>
      <c r="C8240" s="203" t="s">
        <v>18074</v>
      </c>
      <c r="D8240" s="203" t="s">
        <v>11</v>
      </c>
      <c r="E8240" s="204" t="s">
        <v>18075</v>
      </c>
      <c r="F8240" s="49" t="s">
        <v>874</v>
      </c>
      <c r="G8240" s="203">
        <v>1</v>
      </c>
      <c r="H8240" s="203" t="s">
        <v>18076</v>
      </c>
      <c r="I8240" s="205" t="s">
        <v>1556</v>
      </c>
      <c r="J8240" s="208"/>
      <c r="K8240" s="203">
        <v>40</v>
      </c>
      <c r="L8240" s="207" t="s">
        <v>827</v>
      </c>
      <c r="M8240" s="208" t="s">
        <v>1436</v>
      </c>
      <c r="N8240" s="209">
        <f t="shared" si="0"/>
        <v>2026</v>
      </c>
      <c r="O8240" s="210">
        <f t="shared" si="1"/>
        <v>4</v>
      </c>
      <c r="P8240" s="211" t="str">
        <f>IFERROR(VLOOKUP(F8240,연간집계!D:E,2,FALSE),"")</f>
        <v>스탠다드 포토북 11*8 (하드/무광)</v>
      </c>
    </row>
    <row r="8241" spans="1:16" ht="15" customHeight="1">
      <c r="A8241" s="201">
        <v>46115.554166666669</v>
      </c>
      <c r="B8241" s="202">
        <v>46115</v>
      </c>
      <c r="C8241" s="203" t="s">
        <v>18077</v>
      </c>
      <c r="D8241" s="203" t="s">
        <v>11</v>
      </c>
      <c r="E8241" s="204" t="s">
        <v>18078</v>
      </c>
      <c r="F8241" s="49" t="s">
        <v>1051</v>
      </c>
      <c r="G8241" s="203">
        <v>1</v>
      </c>
      <c r="H8241" s="203" t="s">
        <v>4669</v>
      </c>
      <c r="I8241" s="205" t="s">
        <v>1440</v>
      </c>
      <c r="J8241" s="208"/>
      <c r="K8241" s="203">
        <v>100</v>
      </c>
      <c r="L8241" s="207" t="s">
        <v>827</v>
      </c>
      <c r="M8241" s="208" t="s">
        <v>1436</v>
      </c>
      <c r="N8241" s="209">
        <f t="shared" si="0"/>
        <v>2026</v>
      </c>
      <c r="O8241" s="210">
        <f t="shared" si="1"/>
        <v>4</v>
      </c>
      <c r="P8241" s="211" t="str">
        <f>IFERROR(VLOOKUP(F8241,연간집계!D:E,2,FALSE),"")</f>
        <v>프리북A4 (하드)</v>
      </c>
    </row>
    <row r="8242" spans="1:16" ht="15" customHeight="1">
      <c r="A8242" s="201">
        <v>46115.707442129627</v>
      </c>
      <c r="B8242" s="202">
        <v>46115</v>
      </c>
      <c r="C8242" s="203" t="s">
        <v>18079</v>
      </c>
      <c r="D8242" s="203" t="s">
        <v>11</v>
      </c>
      <c r="E8242" s="204" t="s">
        <v>18080</v>
      </c>
      <c r="F8242" s="49" t="s">
        <v>972</v>
      </c>
      <c r="G8242" s="203">
        <v>1</v>
      </c>
      <c r="H8242" s="203" t="s">
        <v>13724</v>
      </c>
      <c r="I8242" s="208" t="s">
        <v>2134</v>
      </c>
      <c r="J8242" s="208" t="s">
        <v>2134</v>
      </c>
      <c r="K8242" s="203">
        <v>80</v>
      </c>
      <c r="L8242" s="207" t="s">
        <v>827</v>
      </c>
      <c r="M8242" s="208" t="s">
        <v>1493</v>
      </c>
      <c r="N8242" s="209">
        <f t="shared" si="0"/>
        <v>2026</v>
      </c>
      <c r="O8242" s="210">
        <f t="shared" si="1"/>
        <v>4</v>
      </c>
      <c r="P8242" s="211" t="str">
        <f>IFERROR(VLOOKUP(F8242,연간집계!D:E,2,FALSE),"")</f>
        <v>시티북 198 (쿠션하드/78p)</v>
      </c>
    </row>
    <row r="8243" spans="1:16" ht="15" customHeight="1">
      <c r="A8243" s="201">
        <v>46115.719305555554</v>
      </c>
      <c r="B8243" s="202">
        <v>46115</v>
      </c>
      <c r="C8243" s="203" t="s">
        <v>18081</v>
      </c>
      <c r="D8243" s="203" t="s">
        <v>11</v>
      </c>
      <c r="E8243" s="204" t="s">
        <v>18082</v>
      </c>
      <c r="F8243" s="49" t="s">
        <v>1058</v>
      </c>
      <c r="G8243" s="203">
        <v>1</v>
      </c>
      <c r="H8243" s="203" t="s">
        <v>18083</v>
      </c>
      <c r="I8243" s="205" t="s">
        <v>2661</v>
      </c>
      <c r="J8243" s="208"/>
      <c r="K8243" s="203">
        <v>160</v>
      </c>
      <c r="L8243" s="207" t="s">
        <v>827</v>
      </c>
      <c r="M8243" s="208" t="s">
        <v>1436</v>
      </c>
      <c r="N8243" s="209">
        <f t="shared" si="0"/>
        <v>2026</v>
      </c>
      <c r="O8243" s="210">
        <f t="shared" si="1"/>
        <v>4</v>
      </c>
      <c r="P8243" s="211" t="str">
        <f>IFERROR(VLOOKUP(F8243,연간집계!D:E,2,FALSE),"")</f>
        <v>프리북 150 (하드)</v>
      </c>
    </row>
    <row r="8244" spans="1:16" ht="15" customHeight="1">
      <c r="A8244" s="201">
        <v>46115.725277777776</v>
      </c>
      <c r="B8244" s="202">
        <v>46115</v>
      </c>
      <c r="C8244" s="203" t="s">
        <v>18084</v>
      </c>
      <c r="D8244" s="203" t="s">
        <v>11</v>
      </c>
      <c r="E8244" s="204" t="s">
        <v>18085</v>
      </c>
      <c r="F8244" s="49" t="s">
        <v>880</v>
      </c>
      <c r="G8244" s="203">
        <v>1</v>
      </c>
      <c r="H8244" s="203" t="s">
        <v>15979</v>
      </c>
      <c r="I8244" s="205" t="s">
        <v>1672</v>
      </c>
      <c r="J8244" s="208" t="s">
        <v>9459</v>
      </c>
      <c r="K8244" s="203">
        <v>58</v>
      </c>
      <c r="L8244" s="207" t="s">
        <v>827</v>
      </c>
      <c r="M8244" s="208" t="s">
        <v>1436</v>
      </c>
      <c r="N8244" s="209">
        <f t="shared" si="0"/>
        <v>2026</v>
      </c>
      <c r="O8244" s="210">
        <f t="shared" si="1"/>
        <v>4</v>
      </c>
      <c r="P8244" s="211" t="str">
        <f>IFERROR(VLOOKUP(F8244,연간집계!D:E,2,FALSE),"")</f>
        <v>레코드북 150</v>
      </c>
    </row>
    <row r="8245" spans="1:16" ht="15" customHeight="1">
      <c r="A8245" s="201">
        <v>46115.757789351854</v>
      </c>
      <c r="B8245" s="202">
        <v>46115</v>
      </c>
      <c r="C8245" s="203" t="s">
        <v>18086</v>
      </c>
      <c r="D8245" s="203" t="s">
        <v>11</v>
      </c>
      <c r="E8245" s="204" t="s">
        <v>18087</v>
      </c>
      <c r="F8245" s="49" t="s">
        <v>1056</v>
      </c>
      <c r="G8245" s="203">
        <v>3</v>
      </c>
      <c r="H8245" s="203" t="s">
        <v>2560</v>
      </c>
      <c r="I8245" s="205" t="s">
        <v>1440</v>
      </c>
      <c r="J8245" s="208"/>
      <c r="K8245" s="203">
        <v>134</v>
      </c>
      <c r="L8245" s="207" t="s">
        <v>827</v>
      </c>
      <c r="M8245" s="208" t="s">
        <v>1493</v>
      </c>
      <c r="N8245" s="209">
        <f t="shared" si="0"/>
        <v>2026</v>
      </c>
      <c r="O8245" s="210">
        <f t="shared" si="1"/>
        <v>4</v>
      </c>
      <c r="P8245" s="211" t="str">
        <f>IFERROR(VLOOKUP(F8245,연간집계!D:E,2,FALSE),"")</f>
        <v>프리북 150 (소프트)</v>
      </c>
    </row>
    <row r="8246" spans="1:16" ht="15" customHeight="1">
      <c r="A8246" s="201">
        <v>46115.849097222221</v>
      </c>
      <c r="B8246" s="202">
        <v>46115</v>
      </c>
      <c r="C8246" s="203" t="s">
        <v>18088</v>
      </c>
      <c r="D8246" s="203" t="s">
        <v>11</v>
      </c>
      <c r="E8246" s="204" t="s">
        <v>18089</v>
      </c>
      <c r="F8246" s="49" t="s">
        <v>1018</v>
      </c>
      <c r="G8246" s="203">
        <v>1</v>
      </c>
      <c r="H8246" s="203" t="s">
        <v>11677</v>
      </c>
      <c r="I8246" s="205" t="s">
        <v>1501</v>
      </c>
      <c r="J8246" s="208" t="s">
        <v>1435</v>
      </c>
      <c r="K8246" s="203">
        <v>80</v>
      </c>
      <c r="L8246" s="207" t="s">
        <v>827</v>
      </c>
      <c r="M8246" s="208" t="s">
        <v>1493</v>
      </c>
      <c r="N8246" s="209">
        <f t="shared" si="0"/>
        <v>2026</v>
      </c>
      <c r="O8246" s="210">
        <f t="shared" si="1"/>
        <v>4</v>
      </c>
      <c r="P8246" s="211" t="str">
        <f>IFERROR(VLOOKUP(F8246,연간집계!D:E,2,FALSE),"")</f>
        <v>트래블북 A5 (쿠션하드/78p)</v>
      </c>
    </row>
    <row r="8247" spans="1:16" ht="15" customHeight="1">
      <c r="A8247" s="201">
        <v>46115.849108796298</v>
      </c>
      <c r="B8247" s="202">
        <v>46115</v>
      </c>
      <c r="C8247" s="203" t="s">
        <v>18090</v>
      </c>
      <c r="D8247" s="203" t="s">
        <v>11</v>
      </c>
      <c r="E8247" s="204" t="s">
        <v>18089</v>
      </c>
      <c r="F8247" s="49" t="s">
        <v>1018</v>
      </c>
      <c r="G8247" s="203">
        <v>1</v>
      </c>
      <c r="H8247" s="203" t="s">
        <v>11677</v>
      </c>
      <c r="I8247" s="205" t="s">
        <v>1501</v>
      </c>
      <c r="J8247" s="208" t="s">
        <v>1435</v>
      </c>
      <c r="K8247" s="203">
        <v>80</v>
      </c>
      <c r="L8247" s="207" t="s">
        <v>827</v>
      </c>
      <c r="M8247" s="208" t="s">
        <v>1493</v>
      </c>
      <c r="N8247" s="209">
        <f t="shared" si="0"/>
        <v>2026</v>
      </c>
      <c r="O8247" s="210">
        <f t="shared" si="1"/>
        <v>4</v>
      </c>
      <c r="P8247" s="211" t="str">
        <f>IFERROR(VLOOKUP(F8247,연간집계!D:E,2,FALSE),"")</f>
        <v>트래블북 A5 (쿠션하드/78p)</v>
      </c>
    </row>
    <row r="8248" spans="1:16" ht="15" customHeight="1">
      <c r="A8248" s="201">
        <v>46115.849120370367</v>
      </c>
      <c r="B8248" s="202">
        <v>46115</v>
      </c>
      <c r="C8248" s="203" t="s">
        <v>18091</v>
      </c>
      <c r="D8248" s="203" t="s">
        <v>11</v>
      </c>
      <c r="E8248" s="204" t="s">
        <v>18089</v>
      </c>
      <c r="F8248" s="49" t="s">
        <v>1018</v>
      </c>
      <c r="G8248" s="203">
        <v>1</v>
      </c>
      <c r="H8248" s="203" t="s">
        <v>11677</v>
      </c>
      <c r="I8248" s="205" t="s">
        <v>1501</v>
      </c>
      <c r="J8248" s="208" t="s">
        <v>1435</v>
      </c>
      <c r="K8248" s="203">
        <v>80</v>
      </c>
      <c r="L8248" s="207" t="s">
        <v>827</v>
      </c>
      <c r="M8248" s="208" t="s">
        <v>1493</v>
      </c>
      <c r="N8248" s="209">
        <f t="shared" si="0"/>
        <v>2026</v>
      </c>
      <c r="O8248" s="210">
        <f t="shared" si="1"/>
        <v>4</v>
      </c>
      <c r="P8248" s="211" t="str">
        <f>IFERROR(VLOOKUP(F8248,연간집계!D:E,2,FALSE),"")</f>
        <v>트래블북 A5 (쿠션하드/78p)</v>
      </c>
    </row>
    <row r="8249" spans="1:16" ht="15" customHeight="1">
      <c r="A8249" s="201">
        <v>46115.849143518521</v>
      </c>
      <c r="B8249" s="202">
        <v>46115</v>
      </c>
      <c r="C8249" s="203" t="s">
        <v>18092</v>
      </c>
      <c r="D8249" s="203" t="s">
        <v>11</v>
      </c>
      <c r="E8249" s="204" t="s">
        <v>18089</v>
      </c>
      <c r="F8249" s="49" t="s">
        <v>1018</v>
      </c>
      <c r="G8249" s="203">
        <v>1</v>
      </c>
      <c r="H8249" s="203" t="s">
        <v>11677</v>
      </c>
      <c r="I8249" s="205" t="s">
        <v>1501</v>
      </c>
      <c r="J8249" s="208" t="s">
        <v>1435</v>
      </c>
      <c r="K8249" s="203">
        <v>80</v>
      </c>
      <c r="L8249" s="207" t="s">
        <v>827</v>
      </c>
      <c r="M8249" s="208" t="s">
        <v>1493</v>
      </c>
      <c r="N8249" s="209">
        <f t="shared" si="0"/>
        <v>2026</v>
      </c>
      <c r="O8249" s="210">
        <f t="shared" si="1"/>
        <v>4</v>
      </c>
      <c r="P8249" s="211" t="str">
        <f>IFERROR(VLOOKUP(F8249,연간집계!D:E,2,FALSE),"")</f>
        <v>트래블북 A5 (쿠션하드/78p)</v>
      </c>
    </row>
    <row r="8250" spans="1:16" ht="15" customHeight="1">
      <c r="A8250" s="201">
        <v>46115.84915509259</v>
      </c>
      <c r="B8250" s="202">
        <v>46115</v>
      </c>
      <c r="C8250" s="203" t="s">
        <v>18093</v>
      </c>
      <c r="D8250" s="203" t="s">
        <v>11</v>
      </c>
      <c r="E8250" s="204" t="s">
        <v>18089</v>
      </c>
      <c r="F8250" s="49" t="s">
        <v>1018</v>
      </c>
      <c r="G8250" s="203">
        <v>1</v>
      </c>
      <c r="H8250" s="203" t="s">
        <v>11677</v>
      </c>
      <c r="I8250" s="205" t="s">
        <v>1501</v>
      </c>
      <c r="J8250" s="208" t="s">
        <v>1435</v>
      </c>
      <c r="K8250" s="203">
        <v>80</v>
      </c>
      <c r="L8250" s="207" t="s">
        <v>827</v>
      </c>
      <c r="M8250" s="208" t="s">
        <v>1493</v>
      </c>
      <c r="N8250" s="209">
        <f t="shared" si="0"/>
        <v>2026</v>
      </c>
      <c r="O8250" s="210">
        <f t="shared" si="1"/>
        <v>4</v>
      </c>
      <c r="P8250" s="211" t="str">
        <f>IFERROR(VLOOKUP(F8250,연간집계!D:E,2,FALSE),"")</f>
        <v>트래블북 A5 (쿠션하드/78p)</v>
      </c>
    </row>
    <row r="8251" spans="1:16" ht="15" customHeight="1">
      <c r="A8251" s="201">
        <v>46115.849166666667</v>
      </c>
      <c r="B8251" s="202">
        <v>46115</v>
      </c>
      <c r="C8251" s="203" t="s">
        <v>18094</v>
      </c>
      <c r="D8251" s="203" t="s">
        <v>11</v>
      </c>
      <c r="E8251" s="204" t="s">
        <v>18089</v>
      </c>
      <c r="F8251" s="49" t="s">
        <v>1018</v>
      </c>
      <c r="G8251" s="203">
        <v>1</v>
      </c>
      <c r="H8251" s="203" t="s">
        <v>11677</v>
      </c>
      <c r="I8251" s="205" t="s">
        <v>1501</v>
      </c>
      <c r="J8251" s="208" t="s">
        <v>1435</v>
      </c>
      <c r="K8251" s="203">
        <v>80</v>
      </c>
      <c r="L8251" s="207" t="s">
        <v>827</v>
      </c>
      <c r="M8251" s="208" t="s">
        <v>1493</v>
      </c>
      <c r="N8251" s="209">
        <f t="shared" si="0"/>
        <v>2026</v>
      </c>
      <c r="O8251" s="210">
        <f t="shared" si="1"/>
        <v>4</v>
      </c>
      <c r="P8251" s="211" t="str">
        <f>IFERROR(VLOOKUP(F8251,연간집계!D:E,2,FALSE),"")</f>
        <v>트래블북 A5 (쿠션하드/78p)</v>
      </c>
    </row>
    <row r="8252" spans="1:16" ht="15" customHeight="1">
      <c r="A8252" s="201">
        <v>46115.849178240744</v>
      </c>
      <c r="B8252" s="202">
        <v>46115</v>
      </c>
      <c r="C8252" s="203" t="s">
        <v>18095</v>
      </c>
      <c r="D8252" s="203" t="s">
        <v>11</v>
      </c>
      <c r="E8252" s="204" t="s">
        <v>18089</v>
      </c>
      <c r="F8252" s="49" t="s">
        <v>1018</v>
      </c>
      <c r="G8252" s="203">
        <v>1</v>
      </c>
      <c r="H8252" s="203" t="s">
        <v>11677</v>
      </c>
      <c r="I8252" s="205" t="s">
        <v>1501</v>
      </c>
      <c r="J8252" s="208" t="s">
        <v>1435</v>
      </c>
      <c r="K8252" s="203">
        <v>80</v>
      </c>
      <c r="L8252" s="207" t="s">
        <v>827</v>
      </c>
      <c r="M8252" s="208" t="s">
        <v>1493</v>
      </c>
      <c r="N8252" s="209">
        <f t="shared" si="0"/>
        <v>2026</v>
      </c>
      <c r="O8252" s="210">
        <f t="shared" si="1"/>
        <v>4</v>
      </c>
      <c r="P8252" s="211" t="str">
        <f>IFERROR(VLOOKUP(F8252,연간집계!D:E,2,FALSE),"")</f>
        <v>트래블북 A5 (쿠션하드/78p)</v>
      </c>
    </row>
    <row r="8253" spans="1:16" ht="15" customHeight="1">
      <c r="A8253" s="201">
        <v>46115.89340277778</v>
      </c>
      <c r="B8253" s="202">
        <v>46115</v>
      </c>
      <c r="C8253" s="203" t="s">
        <v>18096</v>
      </c>
      <c r="D8253" s="203" t="s">
        <v>11</v>
      </c>
      <c r="E8253" s="204" t="s">
        <v>18097</v>
      </c>
      <c r="F8253" s="49" t="s">
        <v>876</v>
      </c>
      <c r="G8253" s="203">
        <v>1</v>
      </c>
      <c r="H8253" s="203" t="s">
        <v>18098</v>
      </c>
      <c r="I8253" s="205" t="s">
        <v>1440</v>
      </c>
      <c r="J8253" s="208"/>
      <c r="K8253" s="203">
        <v>26</v>
      </c>
      <c r="L8253" s="207" t="s">
        <v>827</v>
      </c>
      <c r="M8253" s="208" t="s">
        <v>1436</v>
      </c>
      <c r="N8253" s="209">
        <f t="shared" si="0"/>
        <v>2026</v>
      </c>
      <c r="O8253" s="210">
        <f t="shared" si="1"/>
        <v>4</v>
      </c>
      <c r="P8253" s="211" t="str">
        <f>IFERROR(VLOOKUP(F8253,연간집계!D:E,2,FALSE),"")</f>
        <v>스탠다드 포토북 11*8 (하드/유광)</v>
      </c>
    </row>
    <row r="8254" spans="1:16" ht="15" customHeight="1">
      <c r="A8254" s="201">
        <v>46116.626006944447</v>
      </c>
      <c r="B8254" s="202">
        <v>46116</v>
      </c>
      <c r="C8254" s="203" t="s">
        <v>18099</v>
      </c>
      <c r="D8254" s="203" t="s">
        <v>11</v>
      </c>
      <c r="E8254" s="204" t="s">
        <v>18100</v>
      </c>
      <c r="F8254" s="49" t="s">
        <v>1058</v>
      </c>
      <c r="G8254" s="203">
        <v>1</v>
      </c>
      <c r="H8254" s="203" t="s">
        <v>18101</v>
      </c>
      <c r="I8254" s="205" t="s">
        <v>1440</v>
      </c>
      <c r="J8254" s="208"/>
      <c r="K8254" s="203">
        <v>148</v>
      </c>
      <c r="L8254" s="207" t="s">
        <v>827</v>
      </c>
      <c r="M8254" s="208" t="s">
        <v>1436</v>
      </c>
      <c r="N8254" s="209">
        <f t="shared" si="0"/>
        <v>2026</v>
      </c>
      <c r="O8254" s="210">
        <f t="shared" si="1"/>
        <v>4</v>
      </c>
      <c r="P8254" s="211" t="str">
        <f>IFERROR(VLOOKUP(F8254,연간집계!D:E,2,FALSE),"")</f>
        <v>프리북 150 (하드)</v>
      </c>
    </row>
    <row r="8255" spans="1:16" ht="15" customHeight="1">
      <c r="A8255" s="201">
        <v>46116.626018518517</v>
      </c>
      <c r="B8255" s="202">
        <v>46116</v>
      </c>
      <c r="C8255" s="203" t="s">
        <v>18102</v>
      </c>
      <c r="D8255" s="203" t="s">
        <v>11</v>
      </c>
      <c r="E8255" s="204" t="s">
        <v>18100</v>
      </c>
      <c r="F8255" s="49" t="s">
        <v>1058</v>
      </c>
      <c r="G8255" s="203">
        <v>1</v>
      </c>
      <c r="H8255" s="203" t="s">
        <v>18101</v>
      </c>
      <c r="I8255" s="205" t="s">
        <v>1440</v>
      </c>
      <c r="J8255" s="208"/>
      <c r="K8255" s="203">
        <v>142</v>
      </c>
      <c r="L8255" s="207" t="s">
        <v>827</v>
      </c>
      <c r="M8255" s="208" t="s">
        <v>1436</v>
      </c>
      <c r="N8255" s="209">
        <f t="shared" si="0"/>
        <v>2026</v>
      </c>
      <c r="O8255" s="210">
        <f t="shared" si="1"/>
        <v>4</v>
      </c>
      <c r="P8255" s="211" t="str">
        <f>IFERROR(VLOOKUP(F8255,연간집계!D:E,2,FALSE),"")</f>
        <v>프리북 150 (하드)</v>
      </c>
    </row>
    <row r="8256" spans="1:16" ht="15" customHeight="1">
      <c r="A8256" s="201">
        <v>46116.670231481483</v>
      </c>
      <c r="B8256" s="202">
        <v>46116</v>
      </c>
      <c r="C8256" s="203" t="s">
        <v>18103</v>
      </c>
      <c r="D8256" s="203" t="s">
        <v>11</v>
      </c>
      <c r="E8256" s="204" t="s">
        <v>18104</v>
      </c>
      <c r="F8256" s="49" t="s">
        <v>856</v>
      </c>
      <c r="G8256" s="203">
        <v>1</v>
      </c>
      <c r="H8256" s="203" t="s">
        <v>18105</v>
      </c>
      <c r="I8256" s="205" t="s">
        <v>2220</v>
      </c>
      <c r="J8256" s="208"/>
      <c r="K8256" s="203">
        <v>40</v>
      </c>
      <c r="L8256" s="207" t="s">
        <v>827</v>
      </c>
      <c r="M8256" s="208" t="s">
        <v>1449</v>
      </c>
      <c r="N8256" s="209">
        <f t="shared" si="0"/>
        <v>2026</v>
      </c>
      <c r="O8256" s="210">
        <f t="shared" si="1"/>
        <v>4</v>
      </c>
      <c r="P8256" s="211" t="str">
        <f>IFERROR(VLOOKUP(F8256,연간집계!D:E,2,FALSE),"")</f>
        <v>스탠다드 포토북 8*8 (하드/무광)</v>
      </c>
    </row>
    <row r="8257" spans="1:16" ht="15" customHeight="1">
      <c r="A8257" s="201">
        <v>46116.670243055552</v>
      </c>
      <c r="B8257" s="202">
        <v>46116</v>
      </c>
      <c r="C8257" s="203" t="s">
        <v>18106</v>
      </c>
      <c r="D8257" s="203" t="s">
        <v>11</v>
      </c>
      <c r="E8257" s="204" t="s">
        <v>18104</v>
      </c>
      <c r="F8257" s="49" t="s">
        <v>856</v>
      </c>
      <c r="G8257" s="203">
        <v>1</v>
      </c>
      <c r="H8257" s="203" t="s">
        <v>18105</v>
      </c>
      <c r="I8257" s="205" t="s">
        <v>1556</v>
      </c>
      <c r="J8257" s="208"/>
      <c r="K8257" s="203">
        <v>46</v>
      </c>
      <c r="L8257" s="207" t="s">
        <v>827</v>
      </c>
      <c r="M8257" s="208" t="s">
        <v>1436</v>
      </c>
      <c r="N8257" s="209">
        <f t="shared" si="0"/>
        <v>2026</v>
      </c>
      <c r="O8257" s="210">
        <f t="shared" si="1"/>
        <v>4</v>
      </c>
      <c r="P8257" s="211" t="str">
        <f>IFERROR(VLOOKUP(F8257,연간집계!D:E,2,FALSE),"")</f>
        <v>스탠다드 포토북 8*8 (하드/무광)</v>
      </c>
    </row>
    <row r="8258" spans="1:16" ht="15" customHeight="1">
      <c r="A8258" s="201">
        <v>46116.708541666667</v>
      </c>
      <c r="B8258" s="202">
        <v>46116</v>
      </c>
      <c r="C8258" s="203" t="s">
        <v>18107</v>
      </c>
      <c r="D8258" s="203" t="s">
        <v>11</v>
      </c>
      <c r="E8258" s="204" t="s">
        <v>18108</v>
      </c>
      <c r="F8258" s="49" t="s">
        <v>1204</v>
      </c>
      <c r="G8258" s="203">
        <v>1</v>
      </c>
      <c r="H8258" s="203" t="s">
        <v>3066</v>
      </c>
      <c r="I8258" s="205" t="s">
        <v>2085</v>
      </c>
      <c r="J8258" s="208" t="s">
        <v>1756</v>
      </c>
      <c r="K8258" s="203">
        <v>42</v>
      </c>
      <c r="L8258" s="207" t="s">
        <v>827</v>
      </c>
      <c r="M8258" s="208" t="s">
        <v>1645</v>
      </c>
      <c r="N8258" s="209">
        <f t="shared" si="0"/>
        <v>2026</v>
      </c>
      <c r="O8258" s="210">
        <f t="shared" si="1"/>
        <v>4</v>
      </c>
      <c r="P8258" s="211" t="str">
        <f>IFERROR(VLOOKUP(F8258,연간집계!D:E,2,FALSE),"")</f>
        <v>히스토리북_블랙</v>
      </c>
    </row>
    <row r="8259" spans="1:16" ht="15" customHeight="1">
      <c r="A8259" s="201">
        <v>46116.711574074077</v>
      </c>
      <c r="B8259" s="202">
        <v>46116</v>
      </c>
      <c r="C8259" s="203" t="s">
        <v>18109</v>
      </c>
      <c r="D8259" s="203" t="s">
        <v>11</v>
      </c>
      <c r="E8259" s="204" t="s">
        <v>18110</v>
      </c>
      <c r="F8259" s="49" t="s">
        <v>1204</v>
      </c>
      <c r="G8259" s="203">
        <v>1</v>
      </c>
      <c r="H8259" s="203" t="s">
        <v>3066</v>
      </c>
      <c r="I8259" s="205" t="s">
        <v>2085</v>
      </c>
      <c r="J8259" s="208" t="s">
        <v>1756</v>
      </c>
      <c r="K8259" s="203">
        <v>42</v>
      </c>
      <c r="L8259" s="207" t="s">
        <v>827</v>
      </c>
      <c r="M8259" s="208" t="s">
        <v>1645</v>
      </c>
      <c r="N8259" s="209">
        <f t="shared" si="0"/>
        <v>2026</v>
      </c>
      <c r="O8259" s="210">
        <f t="shared" si="1"/>
        <v>4</v>
      </c>
      <c r="P8259" s="211" t="str">
        <f>IFERROR(VLOOKUP(F8259,연간집계!D:E,2,FALSE),"")</f>
        <v>히스토리북_블랙</v>
      </c>
    </row>
    <row r="8260" spans="1:16" ht="15" customHeight="1">
      <c r="A8260" s="201">
        <v>46116.741122685184</v>
      </c>
      <c r="B8260" s="202">
        <v>46116</v>
      </c>
      <c r="C8260" s="203" t="s">
        <v>18111</v>
      </c>
      <c r="D8260" s="203" t="s">
        <v>11</v>
      </c>
      <c r="E8260" s="204" t="s">
        <v>18112</v>
      </c>
      <c r="F8260" s="49" t="s">
        <v>1204</v>
      </c>
      <c r="G8260" s="203">
        <v>1</v>
      </c>
      <c r="H8260" s="203" t="s">
        <v>3066</v>
      </c>
      <c r="I8260" s="205" t="s">
        <v>2085</v>
      </c>
      <c r="J8260" s="208" t="s">
        <v>1756</v>
      </c>
      <c r="K8260" s="203">
        <v>42</v>
      </c>
      <c r="L8260" s="207" t="s">
        <v>827</v>
      </c>
      <c r="M8260" s="208" t="s">
        <v>1645</v>
      </c>
      <c r="N8260" s="209">
        <f t="shared" si="0"/>
        <v>2026</v>
      </c>
      <c r="O8260" s="210">
        <f t="shared" si="1"/>
        <v>4</v>
      </c>
      <c r="P8260" s="211" t="str">
        <f>IFERROR(VLOOKUP(F8260,연간집계!D:E,2,FALSE),"")</f>
        <v>히스토리북_블랙</v>
      </c>
    </row>
    <row r="8261" spans="1:16" ht="15" customHeight="1">
      <c r="A8261" s="201">
        <v>46116.744143518517</v>
      </c>
      <c r="B8261" s="202">
        <v>46116</v>
      </c>
      <c r="C8261" s="203" t="s">
        <v>18113</v>
      </c>
      <c r="D8261" s="203" t="s">
        <v>11</v>
      </c>
      <c r="E8261" s="204" t="s">
        <v>18114</v>
      </c>
      <c r="F8261" s="49" t="s">
        <v>1204</v>
      </c>
      <c r="G8261" s="203">
        <v>1</v>
      </c>
      <c r="H8261" s="203" t="s">
        <v>3066</v>
      </c>
      <c r="I8261" s="205" t="s">
        <v>2085</v>
      </c>
      <c r="J8261" s="208" t="s">
        <v>1756</v>
      </c>
      <c r="K8261" s="203">
        <v>42</v>
      </c>
      <c r="L8261" s="207" t="s">
        <v>827</v>
      </c>
      <c r="M8261" s="208" t="s">
        <v>1645</v>
      </c>
      <c r="N8261" s="209">
        <f t="shared" si="0"/>
        <v>2026</v>
      </c>
      <c r="O8261" s="210">
        <f t="shared" si="1"/>
        <v>4</v>
      </c>
      <c r="P8261" s="211" t="str">
        <f>IFERROR(VLOOKUP(F8261,연간집계!D:E,2,FALSE),"")</f>
        <v>히스토리북_블랙</v>
      </c>
    </row>
    <row r="8262" spans="1:16" ht="15" customHeight="1">
      <c r="A8262" s="201">
        <v>46116.744155092594</v>
      </c>
      <c r="B8262" s="202">
        <v>46116</v>
      </c>
      <c r="C8262" s="203" t="s">
        <v>18115</v>
      </c>
      <c r="D8262" s="203" t="s">
        <v>11</v>
      </c>
      <c r="E8262" s="204" t="s">
        <v>18116</v>
      </c>
      <c r="F8262" s="49" t="s">
        <v>1204</v>
      </c>
      <c r="G8262" s="203">
        <v>1</v>
      </c>
      <c r="H8262" s="203" t="s">
        <v>3066</v>
      </c>
      <c r="I8262" s="205" t="s">
        <v>2085</v>
      </c>
      <c r="J8262" s="208" t="s">
        <v>1756</v>
      </c>
      <c r="K8262" s="203">
        <v>42</v>
      </c>
      <c r="L8262" s="207" t="s">
        <v>827</v>
      </c>
      <c r="M8262" s="208" t="s">
        <v>1645</v>
      </c>
      <c r="N8262" s="209">
        <f t="shared" si="0"/>
        <v>2026</v>
      </c>
      <c r="O8262" s="210">
        <f t="shared" si="1"/>
        <v>4</v>
      </c>
      <c r="P8262" s="211" t="str">
        <f>IFERROR(VLOOKUP(F8262,연간집계!D:E,2,FALSE),"")</f>
        <v>히스토리북_블랙</v>
      </c>
    </row>
    <row r="8263" spans="1:16" ht="15" customHeight="1">
      <c r="A8263" s="201">
        <v>46116.914861111109</v>
      </c>
      <c r="B8263" s="202">
        <v>46116</v>
      </c>
      <c r="C8263" s="203" t="s">
        <v>18117</v>
      </c>
      <c r="D8263" s="203" t="s">
        <v>11</v>
      </c>
      <c r="E8263" s="204" t="s">
        <v>18118</v>
      </c>
      <c r="F8263" s="49" t="s">
        <v>1247</v>
      </c>
      <c r="G8263" s="203">
        <v>1</v>
      </c>
      <c r="H8263" s="203" t="s">
        <v>3086</v>
      </c>
      <c r="I8263" s="205" t="s">
        <v>1453</v>
      </c>
      <c r="J8263" s="208"/>
      <c r="K8263" s="203">
        <v>24</v>
      </c>
      <c r="L8263" s="207" t="s">
        <v>828</v>
      </c>
      <c r="M8263" s="208" t="s">
        <v>1493</v>
      </c>
      <c r="N8263" s="209">
        <f t="shared" si="0"/>
        <v>2026</v>
      </c>
      <c r="O8263" s="210">
        <f t="shared" si="1"/>
        <v>4</v>
      </c>
      <c r="P8263" s="211" t="str">
        <f>IFERROR(VLOOKUP(F8263,연간집계!D:E,2,FALSE),"")</f>
        <v>모바일 포토북 197 (여행)</v>
      </c>
    </row>
    <row r="8264" spans="1:16" ht="15" customHeight="1">
      <c r="A8264" s="201">
        <v>46116.914872685185</v>
      </c>
      <c r="B8264" s="202">
        <v>46116</v>
      </c>
      <c r="C8264" s="203" t="s">
        <v>18119</v>
      </c>
      <c r="D8264" s="203" t="s">
        <v>11</v>
      </c>
      <c r="E8264" s="204" t="s">
        <v>18118</v>
      </c>
      <c r="F8264" s="49" t="s">
        <v>1254</v>
      </c>
      <c r="G8264" s="203">
        <v>1</v>
      </c>
      <c r="H8264" s="203" t="s">
        <v>3086</v>
      </c>
      <c r="I8264" s="205" t="s">
        <v>1566</v>
      </c>
      <c r="J8264" s="208"/>
      <c r="K8264" s="203">
        <v>24</v>
      </c>
      <c r="L8264" s="207" t="s">
        <v>828</v>
      </c>
      <c r="M8264" s="208" t="s">
        <v>1436</v>
      </c>
      <c r="N8264" s="209">
        <f t="shared" si="0"/>
        <v>2026</v>
      </c>
      <c r="O8264" s="210">
        <f t="shared" si="1"/>
        <v>4</v>
      </c>
      <c r="P8264" s="211" t="str">
        <f>IFERROR(VLOOKUP(F8264,연간집계!D:E,2,FALSE),"")</f>
        <v>모바일 포토북 197 (단체/모임)</v>
      </c>
    </row>
    <row r="8265" spans="1:16" ht="15" customHeight="1">
      <c r="A8265" s="201">
        <v>46117.003495370373</v>
      </c>
      <c r="B8265" s="202">
        <v>46117</v>
      </c>
      <c r="C8265" s="203" t="s">
        <v>18120</v>
      </c>
      <c r="D8265" s="203" t="s">
        <v>11</v>
      </c>
      <c r="E8265" s="204" t="s">
        <v>18121</v>
      </c>
      <c r="F8265" s="49" t="s">
        <v>874</v>
      </c>
      <c r="G8265" s="203">
        <v>1</v>
      </c>
      <c r="H8265" s="203" t="s">
        <v>18122</v>
      </c>
      <c r="I8265" s="205" t="s">
        <v>2370</v>
      </c>
      <c r="J8265" s="208"/>
      <c r="K8265" s="203">
        <v>24</v>
      </c>
      <c r="L8265" s="207" t="s">
        <v>827</v>
      </c>
      <c r="M8265" s="208" t="s">
        <v>1471</v>
      </c>
      <c r="N8265" s="209">
        <f t="shared" si="0"/>
        <v>2026</v>
      </c>
      <c r="O8265" s="210">
        <f t="shared" si="1"/>
        <v>4</v>
      </c>
      <c r="P8265" s="211" t="str">
        <f>IFERROR(VLOOKUP(F8265,연간집계!D:E,2,FALSE),"")</f>
        <v>스탠다드 포토북 11*8 (하드/무광)</v>
      </c>
    </row>
    <row r="8266" spans="1:16" ht="15" customHeight="1">
      <c r="A8266" s="201">
        <v>46117.003506944442</v>
      </c>
      <c r="B8266" s="202">
        <v>46117</v>
      </c>
      <c r="C8266" s="203" t="s">
        <v>18123</v>
      </c>
      <c r="D8266" s="203" t="s">
        <v>11</v>
      </c>
      <c r="E8266" s="204" t="s">
        <v>18121</v>
      </c>
      <c r="F8266" s="49" t="s">
        <v>874</v>
      </c>
      <c r="G8266" s="203">
        <v>1</v>
      </c>
      <c r="H8266" s="203" t="s">
        <v>18122</v>
      </c>
      <c r="I8266" s="205" t="s">
        <v>1566</v>
      </c>
      <c r="J8266" s="208"/>
      <c r="K8266" s="203">
        <v>42</v>
      </c>
      <c r="L8266" s="207" t="s">
        <v>827</v>
      </c>
      <c r="M8266" s="208" t="s">
        <v>1471</v>
      </c>
      <c r="N8266" s="209">
        <f t="shared" si="0"/>
        <v>2026</v>
      </c>
      <c r="O8266" s="210">
        <f t="shared" si="1"/>
        <v>4</v>
      </c>
      <c r="P8266" s="211" t="str">
        <f>IFERROR(VLOOKUP(F8266,연간집계!D:E,2,FALSE),"")</f>
        <v>스탠다드 포토북 11*8 (하드/무광)</v>
      </c>
    </row>
    <row r="8267" spans="1:16" ht="15" customHeight="1">
      <c r="A8267" s="201">
        <v>46117.003518518519</v>
      </c>
      <c r="B8267" s="202">
        <v>46117</v>
      </c>
      <c r="C8267" s="203" t="s">
        <v>18124</v>
      </c>
      <c r="D8267" s="203" t="s">
        <v>11</v>
      </c>
      <c r="E8267" s="204" t="s">
        <v>18121</v>
      </c>
      <c r="F8267" s="49" t="s">
        <v>876</v>
      </c>
      <c r="G8267" s="203">
        <v>1</v>
      </c>
      <c r="H8267" s="203" t="s">
        <v>18122</v>
      </c>
      <c r="I8267" s="205" t="s">
        <v>1440</v>
      </c>
      <c r="J8267" s="208"/>
      <c r="K8267" s="203">
        <v>32</v>
      </c>
      <c r="L8267" s="207" t="s">
        <v>827</v>
      </c>
      <c r="M8267" s="208" t="s">
        <v>1471</v>
      </c>
      <c r="N8267" s="209">
        <f t="shared" si="0"/>
        <v>2026</v>
      </c>
      <c r="O8267" s="210">
        <f t="shared" si="1"/>
        <v>4</v>
      </c>
      <c r="P8267" s="211" t="str">
        <f>IFERROR(VLOOKUP(F8267,연간집계!D:E,2,FALSE),"")</f>
        <v>스탠다드 포토북 11*8 (하드/유광)</v>
      </c>
    </row>
    <row r="8268" spans="1:16" ht="15" customHeight="1">
      <c r="A8268" s="201">
        <v>46117.348090277781</v>
      </c>
      <c r="B8268" s="202">
        <v>46117</v>
      </c>
      <c r="C8268" s="203" t="s">
        <v>18125</v>
      </c>
      <c r="D8268" s="203" t="s">
        <v>11</v>
      </c>
      <c r="E8268" s="204" t="s">
        <v>18126</v>
      </c>
      <c r="F8268" s="49" t="s">
        <v>1247</v>
      </c>
      <c r="G8268" s="203">
        <v>1</v>
      </c>
      <c r="H8268" s="203" t="s">
        <v>5132</v>
      </c>
      <c r="I8268" s="205" t="s">
        <v>1510</v>
      </c>
      <c r="J8268" s="208"/>
      <c r="K8268" s="203">
        <v>24</v>
      </c>
      <c r="L8268" s="207" t="s">
        <v>828</v>
      </c>
      <c r="M8268" s="208" t="s">
        <v>1493</v>
      </c>
      <c r="N8268" s="209">
        <f t="shared" si="0"/>
        <v>2026</v>
      </c>
      <c r="O8268" s="210">
        <f t="shared" si="1"/>
        <v>4</v>
      </c>
      <c r="P8268" s="211" t="str">
        <f>IFERROR(VLOOKUP(F8268,연간집계!D:E,2,FALSE),"")</f>
        <v>모바일 포토북 197 (여행)</v>
      </c>
    </row>
    <row r="8269" spans="1:16" ht="15" customHeight="1">
      <c r="A8269" s="201">
        <v>46117.348101851851</v>
      </c>
      <c r="B8269" s="202">
        <v>46117</v>
      </c>
      <c r="C8269" s="203" t="s">
        <v>18127</v>
      </c>
      <c r="D8269" s="203" t="s">
        <v>11</v>
      </c>
      <c r="E8269" s="204" t="s">
        <v>18126</v>
      </c>
      <c r="F8269" s="49" t="s">
        <v>1247</v>
      </c>
      <c r="G8269" s="203">
        <v>1</v>
      </c>
      <c r="H8269" s="203" t="s">
        <v>5132</v>
      </c>
      <c r="I8269" s="205" t="s">
        <v>1510</v>
      </c>
      <c r="J8269" s="208"/>
      <c r="K8269" s="203">
        <v>24</v>
      </c>
      <c r="L8269" s="207" t="s">
        <v>828</v>
      </c>
      <c r="M8269" s="208" t="s">
        <v>1493</v>
      </c>
      <c r="N8269" s="209">
        <f t="shared" si="0"/>
        <v>2026</v>
      </c>
      <c r="O8269" s="210">
        <f t="shared" si="1"/>
        <v>4</v>
      </c>
      <c r="P8269" s="211" t="str">
        <f>IFERROR(VLOOKUP(F8269,연간집계!D:E,2,FALSE),"")</f>
        <v>모바일 포토북 197 (여행)</v>
      </c>
    </row>
    <row r="8270" spans="1:16" ht="15" customHeight="1">
      <c r="A8270" s="201">
        <v>46117.348113425927</v>
      </c>
      <c r="B8270" s="202">
        <v>46117</v>
      </c>
      <c r="C8270" s="203" t="s">
        <v>18128</v>
      </c>
      <c r="D8270" s="203" t="s">
        <v>11</v>
      </c>
      <c r="E8270" s="204" t="s">
        <v>18126</v>
      </c>
      <c r="F8270" s="49" t="s">
        <v>1247</v>
      </c>
      <c r="G8270" s="203">
        <v>1</v>
      </c>
      <c r="H8270" s="203" t="s">
        <v>5132</v>
      </c>
      <c r="I8270" s="205" t="s">
        <v>1510</v>
      </c>
      <c r="J8270" s="208"/>
      <c r="K8270" s="203">
        <v>24</v>
      </c>
      <c r="L8270" s="207" t="s">
        <v>828</v>
      </c>
      <c r="M8270" s="208" t="s">
        <v>1493</v>
      </c>
      <c r="N8270" s="209">
        <f t="shared" si="0"/>
        <v>2026</v>
      </c>
      <c r="O8270" s="210">
        <f t="shared" si="1"/>
        <v>4</v>
      </c>
      <c r="P8270" s="211" t="str">
        <f>IFERROR(VLOOKUP(F8270,연간집계!D:E,2,FALSE),"")</f>
        <v>모바일 포토북 197 (여행)</v>
      </c>
    </row>
    <row r="8271" spans="1:16" ht="15" customHeight="1">
      <c r="A8271" s="201">
        <v>46117.348124999997</v>
      </c>
      <c r="B8271" s="202">
        <v>46117</v>
      </c>
      <c r="C8271" s="203" t="s">
        <v>18129</v>
      </c>
      <c r="D8271" s="203" t="s">
        <v>11</v>
      </c>
      <c r="E8271" s="204" t="s">
        <v>18126</v>
      </c>
      <c r="F8271" s="49" t="s">
        <v>1247</v>
      </c>
      <c r="G8271" s="203">
        <v>1</v>
      </c>
      <c r="H8271" s="203" t="s">
        <v>5132</v>
      </c>
      <c r="I8271" s="205" t="s">
        <v>1510</v>
      </c>
      <c r="J8271" s="208"/>
      <c r="K8271" s="203">
        <v>24</v>
      </c>
      <c r="L8271" s="207" t="s">
        <v>828</v>
      </c>
      <c r="M8271" s="208" t="s">
        <v>1493</v>
      </c>
      <c r="N8271" s="209">
        <f t="shared" si="0"/>
        <v>2026</v>
      </c>
      <c r="O8271" s="210">
        <f t="shared" si="1"/>
        <v>4</v>
      </c>
      <c r="P8271" s="211" t="str">
        <f>IFERROR(VLOOKUP(F8271,연간집계!D:E,2,FALSE),"")</f>
        <v>모바일 포토북 197 (여행)</v>
      </c>
    </row>
    <row r="8272" spans="1:16" ht="15" customHeight="1">
      <c r="A8272" s="201">
        <v>46117.348136574074</v>
      </c>
      <c r="B8272" s="202">
        <v>46117</v>
      </c>
      <c r="C8272" s="203" t="s">
        <v>18130</v>
      </c>
      <c r="D8272" s="203" t="s">
        <v>11</v>
      </c>
      <c r="E8272" s="204" t="s">
        <v>18126</v>
      </c>
      <c r="F8272" s="49" t="s">
        <v>1247</v>
      </c>
      <c r="G8272" s="203">
        <v>1</v>
      </c>
      <c r="H8272" s="203" t="s">
        <v>5132</v>
      </c>
      <c r="I8272" s="205" t="s">
        <v>1510</v>
      </c>
      <c r="J8272" s="208"/>
      <c r="K8272" s="203">
        <v>24</v>
      </c>
      <c r="L8272" s="207" t="s">
        <v>828</v>
      </c>
      <c r="M8272" s="208" t="s">
        <v>1493</v>
      </c>
      <c r="N8272" s="209">
        <f t="shared" si="0"/>
        <v>2026</v>
      </c>
      <c r="O8272" s="210">
        <f t="shared" si="1"/>
        <v>4</v>
      </c>
      <c r="P8272" s="211" t="str">
        <f>IFERROR(VLOOKUP(F8272,연간집계!D:E,2,FALSE),"")</f>
        <v>모바일 포토북 197 (여행)</v>
      </c>
    </row>
    <row r="8273" spans="1:16" ht="15" customHeight="1">
      <c r="A8273" s="201">
        <v>46117.46329861111</v>
      </c>
      <c r="B8273" s="202">
        <v>46117</v>
      </c>
      <c r="C8273" s="203" t="s">
        <v>18131</v>
      </c>
      <c r="D8273" s="203" t="s">
        <v>11</v>
      </c>
      <c r="E8273" s="204" t="s">
        <v>18132</v>
      </c>
      <c r="F8273" s="49" t="s">
        <v>847</v>
      </c>
      <c r="G8273" s="203">
        <v>2</v>
      </c>
      <c r="H8273" s="203" t="s">
        <v>18133</v>
      </c>
      <c r="I8273" s="205" t="s">
        <v>1435</v>
      </c>
      <c r="J8273" s="208"/>
      <c r="K8273" s="203">
        <v>36</v>
      </c>
      <c r="L8273" s="207" t="s">
        <v>827</v>
      </c>
      <c r="M8273" s="208" t="s">
        <v>1449</v>
      </c>
      <c r="N8273" s="209">
        <f t="shared" si="0"/>
        <v>2026</v>
      </c>
      <c r="O8273" s="210">
        <f t="shared" si="1"/>
        <v>4</v>
      </c>
      <c r="P8273" s="211" t="str">
        <f>IFERROR(VLOOKUP(F8273,연간집계!D:E,2,FALSE),"")</f>
        <v>스탠다드 포토북 8*11 (하드/무광)</v>
      </c>
    </row>
    <row r="8274" spans="1:16" ht="15" customHeight="1">
      <c r="A8274" s="201">
        <v>46117.463310185187</v>
      </c>
      <c r="B8274" s="202">
        <v>46117</v>
      </c>
      <c r="C8274" s="203" t="s">
        <v>18134</v>
      </c>
      <c r="D8274" s="203" t="s">
        <v>11</v>
      </c>
      <c r="E8274" s="204" t="s">
        <v>18132</v>
      </c>
      <c r="F8274" s="49" t="s">
        <v>838</v>
      </c>
      <c r="G8274" s="203">
        <v>1</v>
      </c>
      <c r="H8274" s="203" t="s">
        <v>18133</v>
      </c>
      <c r="I8274" s="205" t="s">
        <v>1435</v>
      </c>
      <c r="J8274" s="208"/>
      <c r="K8274" s="203">
        <v>36</v>
      </c>
      <c r="L8274" s="207" t="s">
        <v>827</v>
      </c>
      <c r="M8274" s="208" t="s">
        <v>1449</v>
      </c>
      <c r="N8274" s="209">
        <f t="shared" si="0"/>
        <v>2026</v>
      </c>
      <c r="O8274" s="210">
        <f t="shared" si="1"/>
        <v>4</v>
      </c>
      <c r="P8274" s="211" t="str">
        <f>IFERROR(VLOOKUP(F8274,연간집계!D:E,2,FALSE),"")</f>
        <v>스탠다드 포토북 6*8 (하드/무광)</v>
      </c>
    </row>
    <row r="8275" spans="1:16" ht="15" customHeight="1">
      <c r="A8275" s="201">
        <v>46117.687164351853</v>
      </c>
      <c r="B8275" s="202">
        <v>46117</v>
      </c>
      <c r="C8275" s="203" t="s">
        <v>18135</v>
      </c>
      <c r="D8275" s="203" t="s">
        <v>11</v>
      </c>
      <c r="E8275" s="204" t="s">
        <v>18136</v>
      </c>
      <c r="F8275" s="49" t="s">
        <v>1247</v>
      </c>
      <c r="G8275" s="203">
        <v>1</v>
      </c>
      <c r="H8275" s="203" t="s">
        <v>2700</v>
      </c>
      <c r="I8275" s="205" t="s">
        <v>1435</v>
      </c>
      <c r="J8275" s="208"/>
      <c r="K8275" s="203">
        <v>24</v>
      </c>
      <c r="L8275" s="207" t="s">
        <v>828</v>
      </c>
      <c r="M8275" s="208" t="s">
        <v>1851</v>
      </c>
      <c r="N8275" s="209">
        <f t="shared" si="0"/>
        <v>2026</v>
      </c>
      <c r="O8275" s="210">
        <f t="shared" si="1"/>
        <v>4</v>
      </c>
      <c r="P8275" s="211" t="str">
        <f>IFERROR(VLOOKUP(F8275,연간집계!D:E,2,FALSE),"")</f>
        <v>모바일 포토북 197 (여행)</v>
      </c>
    </row>
    <row r="8276" spans="1:16" ht="15" customHeight="1">
      <c r="A8276" s="201">
        <v>46117.843171296299</v>
      </c>
      <c r="B8276" s="202">
        <v>46117</v>
      </c>
      <c r="C8276" s="203" t="s">
        <v>18137</v>
      </c>
      <c r="D8276" s="203" t="s">
        <v>11</v>
      </c>
      <c r="E8276" s="204" t="s">
        <v>18138</v>
      </c>
      <c r="F8276" s="49" t="s">
        <v>1056</v>
      </c>
      <c r="G8276" s="203">
        <v>1</v>
      </c>
      <c r="H8276" s="203" t="s">
        <v>1448</v>
      </c>
      <c r="I8276" s="205" t="s">
        <v>1440</v>
      </c>
      <c r="J8276" s="208"/>
      <c r="K8276" s="203">
        <v>160</v>
      </c>
      <c r="L8276" s="207" t="s">
        <v>827</v>
      </c>
      <c r="M8276" s="208" t="s">
        <v>1449</v>
      </c>
      <c r="N8276" s="209">
        <f t="shared" si="0"/>
        <v>2026</v>
      </c>
      <c r="O8276" s="210">
        <f t="shared" si="1"/>
        <v>4</v>
      </c>
      <c r="P8276" s="211" t="str">
        <f>IFERROR(VLOOKUP(F8276,연간집계!D:E,2,FALSE),"")</f>
        <v>프리북 150 (소프트)</v>
      </c>
    </row>
    <row r="8277" spans="1:16" ht="15" customHeight="1">
      <c r="A8277" s="201">
        <v>46117.857939814814</v>
      </c>
      <c r="B8277" s="202">
        <v>46117</v>
      </c>
      <c r="C8277" s="203" t="s">
        <v>18139</v>
      </c>
      <c r="D8277" s="203" t="s">
        <v>11</v>
      </c>
      <c r="E8277" s="204" t="s">
        <v>18140</v>
      </c>
      <c r="F8277" s="49" t="s">
        <v>847</v>
      </c>
      <c r="G8277" s="203">
        <v>5</v>
      </c>
      <c r="H8277" s="203" t="s">
        <v>393</v>
      </c>
      <c r="I8277" s="205" t="s">
        <v>1453</v>
      </c>
      <c r="J8277" s="208"/>
      <c r="K8277" s="203">
        <v>26</v>
      </c>
      <c r="L8277" s="207" t="s">
        <v>827</v>
      </c>
      <c r="M8277" s="208" t="s">
        <v>1502</v>
      </c>
      <c r="N8277" s="209">
        <f t="shared" si="0"/>
        <v>2026</v>
      </c>
      <c r="O8277" s="210">
        <f t="shared" si="1"/>
        <v>4</v>
      </c>
      <c r="P8277" s="211" t="str">
        <f>IFERROR(VLOOKUP(F8277,연간집계!D:E,2,FALSE),"")</f>
        <v>스탠다드 포토북 8*11 (하드/무광)</v>
      </c>
    </row>
    <row r="8278" spans="1:16" ht="15" customHeight="1">
      <c r="A8278" s="201">
        <v>46117.890416666669</v>
      </c>
      <c r="B8278" s="202">
        <v>46117</v>
      </c>
      <c r="C8278" s="203" t="s">
        <v>18141</v>
      </c>
      <c r="D8278" s="203" t="s">
        <v>11</v>
      </c>
      <c r="E8278" s="204" t="s">
        <v>18142</v>
      </c>
      <c r="F8278" s="49" t="s">
        <v>1311</v>
      </c>
      <c r="G8278" s="203">
        <v>1</v>
      </c>
      <c r="H8278" s="203" t="s">
        <v>17728</v>
      </c>
      <c r="I8278" s="205" t="s">
        <v>1668</v>
      </c>
      <c r="J8278" s="208" t="s">
        <v>1444</v>
      </c>
      <c r="K8278" s="203">
        <v>1</v>
      </c>
      <c r="L8278" s="207" t="s">
        <v>827</v>
      </c>
      <c r="M8278" s="208" t="s">
        <v>1471</v>
      </c>
      <c r="N8278" s="209">
        <f t="shared" si="0"/>
        <v>2026</v>
      </c>
      <c r="O8278" s="210">
        <f t="shared" si="1"/>
        <v>4</v>
      </c>
      <c r="P8278" s="211" t="str">
        <f>IFERROR(VLOOKUP(F8278,연간집계!D:E,2,FALSE),"")</f>
        <v>심플액자 203_블랙</v>
      </c>
    </row>
    <row r="8279" spans="1:16" ht="15" customHeight="1">
      <c r="A8279" s="201">
        <v>46117.890428240738</v>
      </c>
      <c r="B8279" s="202">
        <v>46117</v>
      </c>
      <c r="C8279" s="203" t="s">
        <v>18143</v>
      </c>
      <c r="D8279" s="203" t="s">
        <v>11</v>
      </c>
      <c r="E8279" s="204" t="s">
        <v>18142</v>
      </c>
      <c r="F8279" s="49" t="s">
        <v>1311</v>
      </c>
      <c r="G8279" s="203">
        <v>1</v>
      </c>
      <c r="H8279" s="203" t="s">
        <v>17728</v>
      </c>
      <c r="I8279" s="205" t="s">
        <v>1668</v>
      </c>
      <c r="J8279" s="208" t="s">
        <v>1444</v>
      </c>
      <c r="K8279" s="203">
        <v>1</v>
      </c>
      <c r="L8279" s="207" t="s">
        <v>827</v>
      </c>
      <c r="M8279" s="208" t="s">
        <v>1471</v>
      </c>
      <c r="N8279" s="209">
        <f t="shared" si="0"/>
        <v>2026</v>
      </c>
      <c r="O8279" s="210">
        <f t="shared" si="1"/>
        <v>4</v>
      </c>
      <c r="P8279" s="211" t="str">
        <f>IFERROR(VLOOKUP(F8279,연간집계!D:E,2,FALSE),"")</f>
        <v>심플액자 203_블랙</v>
      </c>
    </row>
    <row r="8280" spans="1:16" ht="15" customHeight="1">
      <c r="A8280" s="201">
        <v>46117.890439814815</v>
      </c>
      <c r="B8280" s="202">
        <v>46117</v>
      </c>
      <c r="C8280" s="203" t="s">
        <v>18144</v>
      </c>
      <c r="D8280" s="203" t="s">
        <v>11</v>
      </c>
      <c r="E8280" s="204" t="s">
        <v>18142</v>
      </c>
      <c r="F8280" s="49" t="s">
        <v>1311</v>
      </c>
      <c r="G8280" s="203">
        <v>1</v>
      </c>
      <c r="H8280" s="203" t="s">
        <v>17728</v>
      </c>
      <c r="I8280" s="205" t="s">
        <v>1668</v>
      </c>
      <c r="J8280" s="208" t="s">
        <v>1444</v>
      </c>
      <c r="K8280" s="203">
        <v>1</v>
      </c>
      <c r="L8280" s="207" t="s">
        <v>827</v>
      </c>
      <c r="M8280" s="208" t="s">
        <v>1471</v>
      </c>
      <c r="N8280" s="209">
        <f t="shared" si="0"/>
        <v>2026</v>
      </c>
      <c r="O8280" s="210">
        <f t="shared" si="1"/>
        <v>4</v>
      </c>
      <c r="P8280" s="211" t="str">
        <f>IFERROR(VLOOKUP(F8280,연간집계!D:E,2,FALSE),"")</f>
        <v>심플액자 203_블랙</v>
      </c>
    </row>
    <row r="8281" spans="1:16" ht="15" customHeight="1">
      <c r="A8281" s="201">
        <v>46117.890451388892</v>
      </c>
      <c r="B8281" s="202">
        <v>46117</v>
      </c>
      <c r="C8281" s="203" t="s">
        <v>18145</v>
      </c>
      <c r="D8281" s="203" t="s">
        <v>11</v>
      </c>
      <c r="E8281" s="204" t="s">
        <v>18142</v>
      </c>
      <c r="F8281" s="49" t="s">
        <v>1311</v>
      </c>
      <c r="G8281" s="203">
        <v>1</v>
      </c>
      <c r="H8281" s="203" t="s">
        <v>17728</v>
      </c>
      <c r="I8281" s="205" t="s">
        <v>1668</v>
      </c>
      <c r="J8281" s="208" t="s">
        <v>1444</v>
      </c>
      <c r="K8281" s="203">
        <v>1</v>
      </c>
      <c r="L8281" s="207" t="s">
        <v>827</v>
      </c>
      <c r="M8281" s="208" t="s">
        <v>1471</v>
      </c>
      <c r="N8281" s="209">
        <f t="shared" si="0"/>
        <v>2026</v>
      </c>
      <c r="O8281" s="210">
        <f t="shared" si="1"/>
        <v>4</v>
      </c>
      <c r="P8281" s="211" t="str">
        <f>IFERROR(VLOOKUP(F8281,연간집계!D:E,2,FALSE),"")</f>
        <v>심플액자 203_블랙</v>
      </c>
    </row>
    <row r="8282" spans="1:16" ht="15" customHeight="1">
      <c r="A8282" s="201">
        <v>46117.890462962961</v>
      </c>
      <c r="B8282" s="202">
        <v>46117</v>
      </c>
      <c r="C8282" s="203" t="s">
        <v>18146</v>
      </c>
      <c r="D8282" s="203" t="s">
        <v>11</v>
      </c>
      <c r="E8282" s="204" t="s">
        <v>18142</v>
      </c>
      <c r="F8282" s="49" t="s">
        <v>1311</v>
      </c>
      <c r="G8282" s="203">
        <v>1</v>
      </c>
      <c r="H8282" s="203" t="s">
        <v>17728</v>
      </c>
      <c r="I8282" s="205" t="s">
        <v>1668</v>
      </c>
      <c r="J8282" s="208" t="s">
        <v>1444</v>
      </c>
      <c r="K8282" s="203">
        <v>1</v>
      </c>
      <c r="L8282" s="207" t="s">
        <v>827</v>
      </c>
      <c r="M8282" s="208" t="s">
        <v>1471</v>
      </c>
      <c r="N8282" s="209">
        <f t="shared" si="0"/>
        <v>2026</v>
      </c>
      <c r="O8282" s="210">
        <f t="shared" si="1"/>
        <v>4</v>
      </c>
      <c r="P8282" s="211" t="str">
        <f>IFERROR(VLOOKUP(F8282,연간집계!D:E,2,FALSE),"")</f>
        <v>심플액자 203_블랙</v>
      </c>
    </row>
    <row r="8283" spans="1:16" ht="15" customHeight="1">
      <c r="A8283" s="201">
        <v>46117.890474537038</v>
      </c>
      <c r="B8283" s="202">
        <v>46117</v>
      </c>
      <c r="C8283" s="203" t="s">
        <v>18147</v>
      </c>
      <c r="D8283" s="203" t="s">
        <v>11</v>
      </c>
      <c r="E8283" s="204" t="s">
        <v>18142</v>
      </c>
      <c r="F8283" s="49" t="s">
        <v>1311</v>
      </c>
      <c r="G8283" s="203">
        <v>1</v>
      </c>
      <c r="H8283" s="203" t="s">
        <v>17728</v>
      </c>
      <c r="I8283" s="205" t="s">
        <v>1668</v>
      </c>
      <c r="J8283" s="208" t="s">
        <v>1444</v>
      </c>
      <c r="K8283" s="203">
        <v>1</v>
      </c>
      <c r="L8283" s="207" t="s">
        <v>827</v>
      </c>
      <c r="M8283" s="208" t="s">
        <v>1471</v>
      </c>
      <c r="N8283" s="209">
        <f t="shared" si="0"/>
        <v>2026</v>
      </c>
      <c r="O8283" s="210">
        <f t="shared" si="1"/>
        <v>4</v>
      </c>
      <c r="P8283" s="211" t="str">
        <f>IFERROR(VLOOKUP(F8283,연간집계!D:E,2,FALSE),"")</f>
        <v>심플액자 203_블랙</v>
      </c>
    </row>
    <row r="8284" spans="1:16" ht="15" customHeight="1">
      <c r="A8284" s="201">
        <v>46117.890486111108</v>
      </c>
      <c r="B8284" s="202">
        <v>46117</v>
      </c>
      <c r="C8284" s="203" t="s">
        <v>18148</v>
      </c>
      <c r="D8284" s="203" t="s">
        <v>11</v>
      </c>
      <c r="E8284" s="204" t="s">
        <v>18142</v>
      </c>
      <c r="F8284" s="49" t="s">
        <v>1311</v>
      </c>
      <c r="G8284" s="203">
        <v>1</v>
      </c>
      <c r="H8284" s="203" t="s">
        <v>17728</v>
      </c>
      <c r="I8284" s="205" t="s">
        <v>1668</v>
      </c>
      <c r="J8284" s="208" t="s">
        <v>1444</v>
      </c>
      <c r="K8284" s="203">
        <v>1</v>
      </c>
      <c r="L8284" s="207" t="s">
        <v>827</v>
      </c>
      <c r="M8284" s="208" t="s">
        <v>1471</v>
      </c>
      <c r="N8284" s="209">
        <f t="shared" si="0"/>
        <v>2026</v>
      </c>
      <c r="O8284" s="210">
        <f t="shared" si="1"/>
        <v>4</v>
      </c>
      <c r="P8284" s="211" t="str">
        <f>IFERROR(VLOOKUP(F8284,연간집계!D:E,2,FALSE),"")</f>
        <v>심플액자 203_블랙</v>
      </c>
    </row>
    <row r="8285" spans="1:16" ht="15" customHeight="1">
      <c r="A8285" s="201">
        <v>46117.890497685185</v>
      </c>
      <c r="B8285" s="202">
        <v>46117</v>
      </c>
      <c r="C8285" s="203" t="s">
        <v>18149</v>
      </c>
      <c r="D8285" s="203" t="s">
        <v>11</v>
      </c>
      <c r="E8285" s="204" t="s">
        <v>18142</v>
      </c>
      <c r="F8285" s="49" t="s">
        <v>1311</v>
      </c>
      <c r="G8285" s="203">
        <v>1</v>
      </c>
      <c r="H8285" s="203" t="s">
        <v>17728</v>
      </c>
      <c r="I8285" s="205" t="s">
        <v>1668</v>
      </c>
      <c r="J8285" s="208" t="s">
        <v>1444</v>
      </c>
      <c r="K8285" s="203">
        <v>1</v>
      </c>
      <c r="L8285" s="207" t="s">
        <v>827</v>
      </c>
      <c r="M8285" s="208" t="s">
        <v>1471</v>
      </c>
      <c r="N8285" s="209">
        <f t="shared" si="0"/>
        <v>2026</v>
      </c>
      <c r="O8285" s="210">
        <f t="shared" si="1"/>
        <v>4</v>
      </c>
      <c r="P8285" s="211" t="str">
        <f>IFERROR(VLOOKUP(F8285,연간집계!D:E,2,FALSE),"")</f>
        <v>심플액자 203_블랙</v>
      </c>
    </row>
    <row r="8286" spans="1:16" ht="15" customHeight="1">
      <c r="A8286" s="201">
        <v>46117.893634259257</v>
      </c>
      <c r="B8286" s="202">
        <v>46117</v>
      </c>
      <c r="C8286" s="203" t="s">
        <v>18150</v>
      </c>
      <c r="D8286" s="203" t="s">
        <v>11</v>
      </c>
      <c r="E8286" s="204" t="s">
        <v>18151</v>
      </c>
      <c r="F8286" s="49" t="s">
        <v>1304</v>
      </c>
      <c r="G8286" s="203">
        <v>1</v>
      </c>
      <c r="H8286" s="203" t="s">
        <v>18152</v>
      </c>
      <c r="I8286" s="205" t="s">
        <v>4666</v>
      </c>
      <c r="J8286" s="208" t="s">
        <v>1850</v>
      </c>
      <c r="K8286" s="203">
        <v>1</v>
      </c>
      <c r="L8286" s="207" t="s">
        <v>827</v>
      </c>
      <c r="M8286" s="208" t="s">
        <v>1645</v>
      </c>
      <c r="N8286" s="209">
        <f t="shared" si="0"/>
        <v>2026</v>
      </c>
      <c r="O8286" s="210">
        <f t="shared" si="1"/>
        <v>4</v>
      </c>
      <c r="P8286" s="211" t="str">
        <f>IFERROR(VLOOKUP(F8286,연간집계!D:E,2,FALSE),"")</f>
        <v>PCMS_우드스탠드아크릴액자</v>
      </c>
    </row>
    <row r="8287" spans="1:16" ht="15" customHeight="1">
      <c r="A8287" s="201">
        <v>46117.896793981483</v>
      </c>
      <c r="B8287" s="202">
        <v>46117</v>
      </c>
      <c r="C8287" s="203" t="s">
        <v>18153</v>
      </c>
      <c r="D8287" s="203" t="s">
        <v>11</v>
      </c>
      <c r="E8287" s="204" t="s">
        <v>18154</v>
      </c>
      <c r="F8287" s="49" t="s">
        <v>890</v>
      </c>
      <c r="G8287" s="203">
        <v>1</v>
      </c>
      <c r="H8287" s="203" t="s">
        <v>3689</v>
      </c>
      <c r="I8287" s="205" t="s">
        <v>1506</v>
      </c>
      <c r="J8287" s="208" t="s">
        <v>2810</v>
      </c>
      <c r="K8287" s="203">
        <v>64</v>
      </c>
      <c r="L8287" s="207" t="s">
        <v>827</v>
      </c>
      <c r="M8287" s="208" t="s">
        <v>1436</v>
      </c>
      <c r="N8287" s="209">
        <f t="shared" si="0"/>
        <v>2026</v>
      </c>
      <c r="O8287" s="210">
        <f t="shared" si="1"/>
        <v>4</v>
      </c>
      <c r="P8287" s="211" t="str">
        <f>IFERROR(VLOOKUP(F8287,연간집계!D:E,2,FALSE),"")</f>
        <v>메모리북</v>
      </c>
    </row>
    <row r="8288" spans="1:16" ht="15" customHeight="1">
      <c r="A8288" s="201">
        <v>46117.908761574072</v>
      </c>
      <c r="B8288" s="202">
        <v>46117</v>
      </c>
      <c r="C8288" s="203" t="s">
        <v>18155</v>
      </c>
      <c r="D8288" s="203" t="s">
        <v>11</v>
      </c>
      <c r="E8288" s="204" t="s">
        <v>18156</v>
      </c>
      <c r="F8288" s="49" t="s">
        <v>965</v>
      </c>
      <c r="G8288" s="203">
        <v>1</v>
      </c>
      <c r="H8288" s="203" t="s">
        <v>18157</v>
      </c>
      <c r="I8288" s="205" t="s">
        <v>17149</v>
      </c>
      <c r="J8288" s="208" t="s">
        <v>2227</v>
      </c>
      <c r="K8288" s="203">
        <v>48</v>
      </c>
      <c r="L8288" s="207" t="s">
        <v>827</v>
      </c>
      <c r="M8288" s="208" t="s">
        <v>1436</v>
      </c>
      <c r="N8288" s="209">
        <f t="shared" si="0"/>
        <v>2026</v>
      </c>
      <c r="O8288" s="210">
        <f t="shared" si="1"/>
        <v>4</v>
      </c>
      <c r="P8288" s="211" t="str">
        <f>IFERROR(VLOOKUP(F8288,연간집계!D:E,2,FALSE),"")</f>
        <v>시티북 210 (쿠션하드/46p)</v>
      </c>
    </row>
    <row r="8289" spans="1:16" ht="15" customHeight="1">
      <c r="A8289" s="201">
        <v>46117.908784722225</v>
      </c>
      <c r="B8289" s="202">
        <v>46117</v>
      </c>
      <c r="C8289" s="203" t="s">
        <v>18158</v>
      </c>
      <c r="D8289" s="203" t="s">
        <v>11</v>
      </c>
      <c r="E8289" s="204" t="s">
        <v>18156</v>
      </c>
      <c r="F8289" s="49" t="s">
        <v>965</v>
      </c>
      <c r="G8289" s="203">
        <v>1</v>
      </c>
      <c r="H8289" s="203" t="s">
        <v>18157</v>
      </c>
      <c r="I8289" s="205" t="s">
        <v>13350</v>
      </c>
      <c r="J8289" s="208" t="s">
        <v>13350</v>
      </c>
      <c r="K8289" s="203">
        <v>48</v>
      </c>
      <c r="L8289" s="207" t="s">
        <v>827</v>
      </c>
      <c r="M8289" s="208" t="s">
        <v>1436</v>
      </c>
      <c r="N8289" s="209">
        <f t="shared" si="0"/>
        <v>2026</v>
      </c>
      <c r="O8289" s="210">
        <f t="shared" si="1"/>
        <v>4</v>
      </c>
      <c r="P8289" s="211" t="str">
        <f>IFERROR(VLOOKUP(F8289,연간집계!D:E,2,FALSE),"")</f>
        <v>시티북 210 (쿠션하드/46p)</v>
      </c>
    </row>
    <row r="8290" spans="1:16" ht="15" customHeight="1">
      <c r="A8290" s="201">
        <v>46117.908796296295</v>
      </c>
      <c r="B8290" s="202">
        <v>46117</v>
      </c>
      <c r="C8290" s="203" t="s">
        <v>18159</v>
      </c>
      <c r="D8290" s="203" t="s">
        <v>11</v>
      </c>
      <c r="E8290" s="204" t="s">
        <v>18156</v>
      </c>
      <c r="F8290" s="49" t="s">
        <v>965</v>
      </c>
      <c r="G8290" s="203">
        <v>1</v>
      </c>
      <c r="H8290" s="203" t="s">
        <v>18157</v>
      </c>
      <c r="I8290" s="205" t="s">
        <v>3036</v>
      </c>
      <c r="J8290" s="208" t="s">
        <v>1902</v>
      </c>
      <c r="K8290" s="203">
        <v>48</v>
      </c>
      <c r="L8290" s="207" t="s">
        <v>827</v>
      </c>
      <c r="M8290" s="208" t="s">
        <v>1436</v>
      </c>
      <c r="N8290" s="209">
        <f t="shared" si="0"/>
        <v>2026</v>
      </c>
      <c r="O8290" s="210">
        <f t="shared" si="1"/>
        <v>4</v>
      </c>
      <c r="P8290" s="211" t="str">
        <f>IFERROR(VLOOKUP(F8290,연간집계!D:E,2,FALSE),"")</f>
        <v>시티북 210 (쿠션하드/46p)</v>
      </c>
    </row>
    <row r="8291" spans="1:16" ht="15" customHeight="1">
      <c r="A8291" s="201">
        <v>46117.976666666669</v>
      </c>
      <c r="B8291" s="202">
        <v>46117</v>
      </c>
      <c r="C8291" s="203" t="s">
        <v>18160</v>
      </c>
      <c r="D8291" s="203" t="s">
        <v>11</v>
      </c>
      <c r="E8291" s="204" t="s">
        <v>18161</v>
      </c>
      <c r="F8291" s="49" t="s">
        <v>874</v>
      </c>
      <c r="G8291" s="203">
        <v>1</v>
      </c>
      <c r="H8291" s="203" t="s">
        <v>18162</v>
      </c>
      <c r="I8291" s="205" t="s">
        <v>1440</v>
      </c>
      <c r="J8291" s="208"/>
      <c r="K8291" s="203">
        <v>32</v>
      </c>
      <c r="L8291" s="207" t="s">
        <v>827</v>
      </c>
      <c r="M8291" s="208" t="s">
        <v>1645</v>
      </c>
      <c r="N8291" s="209">
        <f t="shared" si="0"/>
        <v>2026</v>
      </c>
      <c r="O8291" s="210">
        <f t="shared" si="1"/>
        <v>4</v>
      </c>
      <c r="P8291" s="211" t="str">
        <f>IFERROR(VLOOKUP(F8291,연간집계!D:E,2,FALSE),"")</f>
        <v>스탠다드 포토북 11*8 (하드/무광)</v>
      </c>
    </row>
    <row r="8292" spans="1:16" ht="15" customHeight="1">
      <c r="A8292" s="201">
        <v>46117.985613425924</v>
      </c>
      <c r="B8292" s="202">
        <v>46117</v>
      </c>
      <c r="C8292" s="203" t="s">
        <v>18163</v>
      </c>
      <c r="D8292" s="203" t="s">
        <v>11</v>
      </c>
      <c r="E8292" s="204" t="s">
        <v>18164</v>
      </c>
      <c r="F8292" s="49" t="s">
        <v>847</v>
      </c>
      <c r="G8292" s="203">
        <v>1</v>
      </c>
      <c r="H8292" s="203" t="s">
        <v>18165</v>
      </c>
      <c r="I8292" s="205" t="s">
        <v>1435</v>
      </c>
      <c r="J8292" s="208"/>
      <c r="K8292" s="203">
        <v>78</v>
      </c>
      <c r="L8292" s="207" t="s">
        <v>827</v>
      </c>
      <c r="M8292" s="208" t="s">
        <v>1471</v>
      </c>
      <c r="N8292" s="209">
        <f t="shared" si="0"/>
        <v>2026</v>
      </c>
      <c r="O8292" s="210">
        <f t="shared" si="1"/>
        <v>4</v>
      </c>
      <c r="P8292" s="211" t="str">
        <f>IFERROR(VLOOKUP(F8292,연간집계!D:E,2,FALSE),"")</f>
        <v>스탠다드 포토북 8*11 (하드/무광)</v>
      </c>
    </row>
    <row r="8293" spans="1:16" ht="15" customHeight="1">
      <c r="A8293" s="201">
        <v>46118.030173611114</v>
      </c>
      <c r="B8293" s="202">
        <v>46118</v>
      </c>
      <c r="C8293" s="203" t="s">
        <v>18166</v>
      </c>
      <c r="D8293" s="203" t="s">
        <v>11</v>
      </c>
      <c r="E8293" s="204" t="s">
        <v>18167</v>
      </c>
      <c r="F8293" s="49" t="s">
        <v>849</v>
      </c>
      <c r="G8293" s="203">
        <v>2</v>
      </c>
      <c r="H8293" s="203" t="s">
        <v>2703</v>
      </c>
      <c r="I8293" s="205" t="s">
        <v>1549</v>
      </c>
      <c r="J8293" s="208"/>
      <c r="K8293" s="203">
        <v>40</v>
      </c>
      <c r="L8293" s="207" t="s">
        <v>827</v>
      </c>
      <c r="M8293" s="208" t="s">
        <v>1449</v>
      </c>
      <c r="N8293" s="209">
        <f t="shared" si="0"/>
        <v>2026</v>
      </c>
      <c r="O8293" s="210">
        <f t="shared" si="1"/>
        <v>4</v>
      </c>
      <c r="P8293" s="211" t="str">
        <f>IFERROR(VLOOKUP(F8293,연간집계!D:E,2,FALSE),"")</f>
        <v>스탠다드 포토북 8*11 (하드/유광)</v>
      </c>
    </row>
    <row r="8294" spans="1:16" ht="15" customHeight="1">
      <c r="A8294" s="201">
        <v>46118.365972222222</v>
      </c>
      <c r="B8294" s="202">
        <v>46118</v>
      </c>
      <c r="C8294" s="203" t="s">
        <v>18168</v>
      </c>
      <c r="D8294" s="203" t="s">
        <v>11</v>
      </c>
      <c r="E8294" s="204" t="s">
        <v>18169</v>
      </c>
      <c r="F8294" s="49" t="s">
        <v>847</v>
      </c>
      <c r="G8294" s="203">
        <v>1</v>
      </c>
      <c r="H8294" s="203" t="s">
        <v>10355</v>
      </c>
      <c r="I8294" s="205" t="s">
        <v>1501</v>
      </c>
      <c r="J8294" s="208"/>
      <c r="K8294" s="203">
        <v>30</v>
      </c>
      <c r="L8294" s="207" t="s">
        <v>827</v>
      </c>
      <c r="M8294" s="208" t="s">
        <v>1645</v>
      </c>
      <c r="N8294" s="209">
        <f t="shared" si="0"/>
        <v>2026</v>
      </c>
      <c r="O8294" s="210">
        <f t="shared" si="1"/>
        <v>4</v>
      </c>
      <c r="P8294" s="211" t="str">
        <f>IFERROR(VLOOKUP(F8294,연간집계!D:E,2,FALSE),"")</f>
        <v>스탠다드 포토북 8*11 (하드/무광)</v>
      </c>
    </row>
    <row r="8295" spans="1:16" ht="15" customHeight="1">
      <c r="A8295" s="201">
        <v>46118.430960648147</v>
      </c>
      <c r="B8295" s="202">
        <v>46118</v>
      </c>
      <c r="C8295" s="203" t="s">
        <v>18170</v>
      </c>
      <c r="D8295" s="203" t="s">
        <v>11</v>
      </c>
      <c r="E8295" s="204" t="s">
        <v>18171</v>
      </c>
      <c r="F8295" s="49" t="s">
        <v>838</v>
      </c>
      <c r="G8295" s="203">
        <v>1</v>
      </c>
      <c r="H8295" s="203" t="s">
        <v>12238</v>
      </c>
      <c r="I8295" s="205" t="s">
        <v>1501</v>
      </c>
      <c r="J8295" s="208"/>
      <c r="K8295" s="203">
        <v>24</v>
      </c>
      <c r="L8295" s="207" t="s">
        <v>827</v>
      </c>
      <c r="M8295" s="208" t="s">
        <v>1493</v>
      </c>
      <c r="N8295" s="209">
        <f t="shared" si="0"/>
        <v>2026</v>
      </c>
      <c r="O8295" s="210">
        <f t="shared" si="1"/>
        <v>4</v>
      </c>
      <c r="P8295" s="211" t="str">
        <f>IFERROR(VLOOKUP(F8295,연간집계!D:E,2,FALSE),"")</f>
        <v>스탠다드 포토북 6*8 (하드/무광)</v>
      </c>
    </row>
    <row r="8296" spans="1:16" ht="15" customHeight="1">
      <c r="A8296" s="201">
        <v>46118.434166666666</v>
      </c>
      <c r="B8296" s="202">
        <v>46118</v>
      </c>
      <c r="C8296" s="203" t="s">
        <v>18172</v>
      </c>
      <c r="D8296" s="203" t="s">
        <v>11</v>
      </c>
      <c r="E8296" s="204" t="s">
        <v>18173</v>
      </c>
      <c r="F8296" s="49" t="s">
        <v>890</v>
      </c>
      <c r="G8296" s="203">
        <v>1</v>
      </c>
      <c r="H8296" s="203" t="s">
        <v>18174</v>
      </c>
      <c r="I8296" s="205" t="s">
        <v>2220</v>
      </c>
      <c r="J8296" s="208" t="s">
        <v>1881</v>
      </c>
      <c r="K8296" s="203">
        <v>48</v>
      </c>
      <c r="L8296" s="207" t="s">
        <v>827</v>
      </c>
      <c r="M8296" s="208" t="s">
        <v>1449</v>
      </c>
      <c r="N8296" s="209">
        <f t="shared" si="0"/>
        <v>2026</v>
      </c>
      <c r="O8296" s="210">
        <f t="shared" si="1"/>
        <v>4</v>
      </c>
      <c r="P8296" s="211" t="str">
        <f>IFERROR(VLOOKUP(F8296,연간집계!D:E,2,FALSE),"")</f>
        <v>메모리북</v>
      </c>
    </row>
    <row r="8297" spans="1:16" ht="15" customHeight="1">
      <c r="A8297" s="201">
        <v>46118.455046296294</v>
      </c>
      <c r="B8297" s="202">
        <v>46118</v>
      </c>
      <c r="C8297" s="203" t="s">
        <v>18175</v>
      </c>
      <c r="D8297" s="203" t="s">
        <v>11</v>
      </c>
      <c r="E8297" s="204" t="s">
        <v>18176</v>
      </c>
      <c r="F8297" s="49" t="s">
        <v>838</v>
      </c>
      <c r="G8297" s="203">
        <v>2</v>
      </c>
      <c r="H8297" s="203" t="s">
        <v>2924</v>
      </c>
      <c r="I8297" s="205" t="s">
        <v>1455</v>
      </c>
      <c r="J8297" s="208"/>
      <c r="K8297" s="203">
        <v>38</v>
      </c>
      <c r="L8297" s="207" t="s">
        <v>827</v>
      </c>
      <c r="M8297" s="208" t="s">
        <v>1436</v>
      </c>
      <c r="N8297" s="209">
        <f t="shared" si="0"/>
        <v>2026</v>
      </c>
      <c r="O8297" s="210">
        <f t="shared" si="1"/>
        <v>4</v>
      </c>
      <c r="P8297" s="211" t="str">
        <f>IFERROR(VLOOKUP(F8297,연간집계!D:E,2,FALSE),"")</f>
        <v>스탠다드 포토북 6*8 (하드/무광)</v>
      </c>
    </row>
    <row r="8298" spans="1:16" ht="15" customHeight="1">
      <c r="A8298" s="201">
        <v>46118.461030092592</v>
      </c>
      <c r="B8298" s="202">
        <v>46118</v>
      </c>
      <c r="C8298" s="203" t="s">
        <v>18177</v>
      </c>
      <c r="D8298" s="203" t="s">
        <v>11</v>
      </c>
      <c r="E8298" s="204" t="s">
        <v>18178</v>
      </c>
      <c r="F8298" s="49" t="s">
        <v>1284</v>
      </c>
      <c r="G8298" s="203">
        <v>2</v>
      </c>
      <c r="H8298" s="203" t="s">
        <v>15376</v>
      </c>
      <c r="I8298" s="205" t="s">
        <v>1808</v>
      </c>
      <c r="J8298" s="208"/>
      <c r="K8298" s="203">
        <v>26</v>
      </c>
      <c r="L8298" s="207" t="s">
        <v>827</v>
      </c>
      <c r="M8298" s="208" t="s">
        <v>1851</v>
      </c>
      <c r="N8298" s="209">
        <f t="shared" si="0"/>
        <v>2026</v>
      </c>
      <c r="O8298" s="210">
        <f t="shared" si="1"/>
        <v>4</v>
      </c>
      <c r="P8298" s="211" t="str">
        <f>IFERROR(VLOOKUP(F8298,연간집계!D:E,2,FALSE),"")</f>
        <v>PCMS_스탠다드캘린더</v>
      </c>
    </row>
    <row r="8299" spans="1:16" ht="15" customHeight="1">
      <c r="A8299" s="201">
        <v>46118.467013888891</v>
      </c>
      <c r="B8299" s="202">
        <v>46118</v>
      </c>
      <c r="C8299" s="203" t="s">
        <v>18179</v>
      </c>
      <c r="D8299" s="203" t="s">
        <v>11</v>
      </c>
      <c r="E8299" s="204" t="s">
        <v>18180</v>
      </c>
      <c r="F8299" s="49" t="s">
        <v>847</v>
      </c>
      <c r="G8299" s="203">
        <v>1</v>
      </c>
      <c r="H8299" s="203" t="s">
        <v>6431</v>
      </c>
      <c r="I8299" s="205" t="s">
        <v>1676</v>
      </c>
      <c r="J8299" s="208"/>
      <c r="K8299" s="203">
        <v>24</v>
      </c>
      <c r="L8299" s="207" t="s">
        <v>827</v>
      </c>
      <c r="M8299" s="208" t="s">
        <v>1445</v>
      </c>
      <c r="N8299" s="209">
        <f t="shared" si="0"/>
        <v>2026</v>
      </c>
      <c r="O8299" s="210">
        <f t="shared" si="1"/>
        <v>4</v>
      </c>
      <c r="P8299" s="211" t="str">
        <f>IFERROR(VLOOKUP(F8299,연간집계!D:E,2,FALSE),"")</f>
        <v>스탠다드 포토북 8*11 (하드/무광)</v>
      </c>
    </row>
    <row r="8300" spans="1:16" ht="15" customHeight="1">
      <c r="A8300" s="201">
        <v>46118.478865740741</v>
      </c>
      <c r="B8300" s="202">
        <v>46118</v>
      </c>
      <c r="C8300" s="203" t="s">
        <v>18181</v>
      </c>
      <c r="D8300" s="203" t="s">
        <v>11</v>
      </c>
      <c r="E8300" s="204" t="s">
        <v>18182</v>
      </c>
      <c r="F8300" s="49" t="s">
        <v>1053</v>
      </c>
      <c r="G8300" s="203">
        <v>1</v>
      </c>
      <c r="H8300" s="203" t="s">
        <v>18183</v>
      </c>
      <c r="I8300" s="205" t="s">
        <v>1762</v>
      </c>
      <c r="J8300" s="208"/>
      <c r="K8300" s="203">
        <v>100</v>
      </c>
      <c r="L8300" s="207" t="s">
        <v>827</v>
      </c>
      <c r="M8300" s="208" t="s">
        <v>1436</v>
      </c>
      <c r="N8300" s="209">
        <f t="shared" si="0"/>
        <v>2026</v>
      </c>
      <c r="O8300" s="210">
        <f t="shared" si="1"/>
        <v>4</v>
      </c>
      <c r="P8300" s="211" t="str">
        <f>IFERROR(VLOOKUP(F8300,연간집계!D:E,2,FALSE),"")</f>
        <v>프리북A4 (소프트)</v>
      </c>
    </row>
    <row r="8301" spans="1:16" ht="15" customHeight="1">
      <c r="A8301" s="201">
        <v>46118.478877314818</v>
      </c>
      <c r="B8301" s="202">
        <v>46118</v>
      </c>
      <c r="C8301" s="203" t="s">
        <v>18184</v>
      </c>
      <c r="D8301" s="203" t="s">
        <v>11</v>
      </c>
      <c r="E8301" s="204" t="s">
        <v>18182</v>
      </c>
      <c r="F8301" s="49" t="s">
        <v>1053</v>
      </c>
      <c r="G8301" s="203">
        <v>4</v>
      </c>
      <c r="H8301" s="203" t="s">
        <v>18183</v>
      </c>
      <c r="I8301" s="205" t="s">
        <v>1762</v>
      </c>
      <c r="J8301" s="208"/>
      <c r="K8301" s="203">
        <v>100</v>
      </c>
      <c r="L8301" s="207" t="s">
        <v>827</v>
      </c>
      <c r="M8301" s="208" t="s">
        <v>1436</v>
      </c>
      <c r="N8301" s="209">
        <f t="shared" si="0"/>
        <v>2026</v>
      </c>
      <c r="O8301" s="210">
        <f t="shared" si="1"/>
        <v>4</v>
      </c>
      <c r="P8301" s="211" t="str">
        <f>IFERROR(VLOOKUP(F8301,연간집계!D:E,2,FALSE),"")</f>
        <v>프리북A4 (소프트)</v>
      </c>
    </row>
    <row r="8302" spans="1:16" ht="15" customHeight="1">
      <c r="A8302" s="201">
        <v>46118.517187500001</v>
      </c>
      <c r="B8302" s="202">
        <v>46118</v>
      </c>
      <c r="C8302" s="203" t="s">
        <v>18185</v>
      </c>
      <c r="D8302" s="203" t="s">
        <v>11</v>
      </c>
      <c r="E8302" s="204" t="s">
        <v>18186</v>
      </c>
      <c r="F8302" s="49" t="s">
        <v>1308</v>
      </c>
      <c r="G8302" s="203">
        <v>1</v>
      </c>
      <c r="H8302" s="203" t="s">
        <v>2219</v>
      </c>
      <c r="I8302" s="205" t="s">
        <v>1668</v>
      </c>
      <c r="J8302" s="208" t="s">
        <v>3344</v>
      </c>
      <c r="K8302" s="203">
        <v>1</v>
      </c>
      <c r="L8302" s="207" t="s">
        <v>827</v>
      </c>
      <c r="M8302" s="208" t="s">
        <v>1493</v>
      </c>
      <c r="N8302" s="209">
        <f t="shared" si="0"/>
        <v>2026</v>
      </c>
      <c r="O8302" s="210">
        <f t="shared" si="1"/>
        <v>4</v>
      </c>
      <c r="P8302" s="211" t="str">
        <f>IFERROR(VLOOKUP(F8302,연간집계!D:E,2,FALSE),"")</f>
        <v>심플액자 305_블랙</v>
      </c>
    </row>
    <row r="8303" spans="1:16" ht="15" customHeight="1">
      <c r="A8303" s="201">
        <v>46118.517199074071</v>
      </c>
      <c r="B8303" s="202">
        <v>46118</v>
      </c>
      <c r="C8303" s="203" t="s">
        <v>18187</v>
      </c>
      <c r="D8303" s="203" t="s">
        <v>11</v>
      </c>
      <c r="E8303" s="204" t="s">
        <v>18186</v>
      </c>
      <c r="F8303" s="49" t="s">
        <v>1308</v>
      </c>
      <c r="G8303" s="203">
        <v>1</v>
      </c>
      <c r="H8303" s="203" t="s">
        <v>2219</v>
      </c>
      <c r="I8303" s="205" t="s">
        <v>1668</v>
      </c>
      <c r="J8303" s="208" t="s">
        <v>3344</v>
      </c>
      <c r="K8303" s="203">
        <v>1</v>
      </c>
      <c r="L8303" s="207" t="s">
        <v>827</v>
      </c>
      <c r="M8303" s="208" t="s">
        <v>1436</v>
      </c>
      <c r="N8303" s="209">
        <f t="shared" si="0"/>
        <v>2026</v>
      </c>
      <c r="O8303" s="210">
        <f t="shared" si="1"/>
        <v>4</v>
      </c>
      <c r="P8303" s="211" t="str">
        <f>IFERROR(VLOOKUP(F8303,연간집계!D:E,2,FALSE),"")</f>
        <v>심플액자 305_블랙</v>
      </c>
    </row>
    <row r="8304" spans="1:16" ht="15" customHeight="1">
      <c r="A8304" s="201">
        <v>46118.531956018516</v>
      </c>
      <c r="B8304" s="202">
        <v>46118</v>
      </c>
      <c r="C8304" s="203" t="s">
        <v>18188</v>
      </c>
      <c r="D8304" s="203" t="s">
        <v>11</v>
      </c>
      <c r="E8304" s="204" t="s">
        <v>18189</v>
      </c>
      <c r="F8304" s="49" t="s">
        <v>847</v>
      </c>
      <c r="G8304" s="203">
        <v>1</v>
      </c>
      <c r="H8304" s="203" t="s">
        <v>12979</v>
      </c>
      <c r="I8304" s="205" t="s">
        <v>1440</v>
      </c>
      <c r="J8304" s="208"/>
      <c r="K8304" s="203">
        <v>64</v>
      </c>
      <c r="L8304" s="207" t="s">
        <v>827</v>
      </c>
      <c r="M8304" s="208" t="s">
        <v>1645</v>
      </c>
      <c r="N8304" s="209">
        <f t="shared" si="0"/>
        <v>2026</v>
      </c>
      <c r="O8304" s="210">
        <f t="shared" si="1"/>
        <v>4</v>
      </c>
      <c r="P8304" s="211" t="str">
        <f>IFERROR(VLOOKUP(F8304,연간집계!D:E,2,FALSE),"")</f>
        <v>스탠다드 포토북 8*11 (하드/무광)</v>
      </c>
    </row>
    <row r="8305" spans="1:16" ht="15" customHeight="1">
      <c r="A8305" s="201">
        <v>46118.543865740743</v>
      </c>
      <c r="B8305" s="202">
        <v>46118</v>
      </c>
      <c r="C8305" s="203" t="s">
        <v>18190</v>
      </c>
      <c r="D8305" s="203" t="s">
        <v>11</v>
      </c>
      <c r="E8305" s="204" t="s">
        <v>18191</v>
      </c>
      <c r="F8305" s="49" t="s">
        <v>162</v>
      </c>
      <c r="G8305" s="203">
        <v>2</v>
      </c>
      <c r="H8305" s="203" t="s">
        <v>14</v>
      </c>
      <c r="I8305" s="205" t="s">
        <v>1440</v>
      </c>
      <c r="J8305" s="208"/>
      <c r="K8305" s="203">
        <v>60</v>
      </c>
      <c r="L8305" s="207" t="s">
        <v>827</v>
      </c>
      <c r="M8305" s="208" t="s">
        <v>1851</v>
      </c>
      <c r="N8305" s="209">
        <f t="shared" si="0"/>
        <v>2026</v>
      </c>
      <c r="O8305" s="210">
        <f t="shared" si="1"/>
        <v>4</v>
      </c>
      <c r="P8305" s="211" t="str">
        <f>IFERROR(VLOOKUP(F8305,연간집계!D:E,2,FALSE),"")</f>
        <v>러브데이북 (퓨어아이보리/기본)</v>
      </c>
    </row>
    <row r="8306" spans="1:16" ht="15" customHeight="1">
      <c r="A8306" s="201">
        <v>46118.549803240741</v>
      </c>
      <c r="B8306" s="202">
        <v>46118</v>
      </c>
      <c r="C8306" s="203" t="s">
        <v>18192</v>
      </c>
      <c r="D8306" s="203" t="s">
        <v>11</v>
      </c>
      <c r="E8306" s="204" t="s">
        <v>18193</v>
      </c>
      <c r="F8306" s="49" t="s">
        <v>847</v>
      </c>
      <c r="G8306" s="203">
        <v>1</v>
      </c>
      <c r="H8306" s="203" t="s">
        <v>397</v>
      </c>
      <c r="I8306" s="205" t="s">
        <v>1440</v>
      </c>
      <c r="J8306" s="208"/>
      <c r="K8306" s="203">
        <v>80</v>
      </c>
      <c r="L8306" s="207" t="s">
        <v>827</v>
      </c>
      <c r="M8306" s="208" t="s">
        <v>1449</v>
      </c>
      <c r="N8306" s="209">
        <f t="shared" si="0"/>
        <v>2026</v>
      </c>
      <c r="O8306" s="210">
        <f t="shared" si="1"/>
        <v>4</v>
      </c>
      <c r="P8306" s="211" t="str">
        <f>IFERROR(VLOOKUP(F8306,연간집계!D:E,2,FALSE),"")</f>
        <v>스탠다드 포토북 8*11 (하드/무광)</v>
      </c>
    </row>
    <row r="8307" spans="1:16" ht="15" customHeight="1">
      <c r="A8307" s="201">
        <v>46118.632905092592</v>
      </c>
      <c r="B8307" s="202">
        <v>46118</v>
      </c>
      <c r="C8307" s="203" t="s">
        <v>18194</v>
      </c>
      <c r="D8307" s="203" t="s">
        <v>11</v>
      </c>
      <c r="E8307" s="204" t="s">
        <v>18195</v>
      </c>
      <c r="F8307" s="49" t="s">
        <v>162</v>
      </c>
      <c r="G8307" s="203">
        <v>1</v>
      </c>
      <c r="H8307" s="203" t="s">
        <v>3412</v>
      </c>
      <c r="I8307" s="205" t="s">
        <v>1440</v>
      </c>
      <c r="J8307" s="208"/>
      <c r="K8307" s="203">
        <v>40</v>
      </c>
      <c r="L8307" s="207" t="s">
        <v>827</v>
      </c>
      <c r="M8307" s="208" t="s">
        <v>1851</v>
      </c>
      <c r="N8307" s="209">
        <f t="shared" si="0"/>
        <v>2026</v>
      </c>
      <c r="O8307" s="210">
        <f t="shared" si="1"/>
        <v>4</v>
      </c>
      <c r="P8307" s="211" t="str">
        <f>IFERROR(VLOOKUP(F8307,연간집계!D:E,2,FALSE),"")</f>
        <v>러브데이북 (퓨어아이보리/기본)</v>
      </c>
    </row>
    <row r="8308" spans="1:16" ht="15" customHeight="1">
      <c r="A8308" s="201">
        <v>46118.647696759261</v>
      </c>
      <c r="B8308" s="202">
        <v>46118</v>
      </c>
      <c r="C8308" s="203" t="s">
        <v>18196</v>
      </c>
      <c r="D8308" s="203" t="s">
        <v>11</v>
      </c>
      <c r="E8308" s="204" t="s">
        <v>18197</v>
      </c>
      <c r="F8308" s="49" t="s">
        <v>834</v>
      </c>
      <c r="G8308" s="203">
        <v>2</v>
      </c>
      <c r="H8308" s="203" t="s">
        <v>18198</v>
      </c>
      <c r="I8308" s="205" t="s">
        <v>1453</v>
      </c>
      <c r="J8308" s="208"/>
      <c r="K8308" s="203">
        <v>40</v>
      </c>
      <c r="L8308" s="207" t="s">
        <v>827</v>
      </c>
      <c r="M8308" s="208" t="s">
        <v>1436</v>
      </c>
      <c r="N8308" s="209">
        <f t="shared" si="0"/>
        <v>2026</v>
      </c>
      <c r="O8308" s="210">
        <f t="shared" si="1"/>
        <v>4</v>
      </c>
      <c r="P8308" s="211" t="str">
        <f>IFERROR(VLOOKUP(F8308,연간집계!D:E,2,FALSE),"")</f>
        <v>스탠다드 포토북 6*8 (소프트/무광)</v>
      </c>
    </row>
    <row r="8309" spans="1:16" ht="15" customHeight="1">
      <c r="A8309" s="201">
        <v>46118.774317129632</v>
      </c>
      <c r="B8309" s="202">
        <v>46118</v>
      </c>
      <c r="C8309" s="203" t="s">
        <v>18199</v>
      </c>
      <c r="D8309" s="203" t="s">
        <v>11</v>
      </c>
      <c r="E8309" s="204" t="s">
        <v>18200</v>
      </c>
      <c r="F8309" s="49" t="s">
        <v>1243</v>
      </c>
      <c r="G8309" s="203">
        <v>1</v>
      </c>
      <c r="H8309" s="203" t="s">
        <v>18201</v>
      </c>
      <c r="I8309" s="205" t="s">
        <v>1676</v>
      </c>
      <c r="J8309" s="208"/>
      <c r="K8309" s="203">
        <v>24</v>
      </c>
      <c r="L8309" s="207" t="s">
        <v>828</v>
      </c>
      <c r="M8309" s="208" t="s">
        <v>1436</v>
      </c>
      <c r="N8309" s="209">
        <f t="shared" si="0"/>
        <v>2026</v>
      </c>
      <c r="O8309" s="210">
        <f t="shared" si="1"/>
        <v>4</v>
      </c>
      <c r="P8309" s="211" t="str">
        <f>IFERROR(VLOOKUP(F8309,연간집계!D:E,2,FALSE),"")</f>
        <v>모바일 포토북 150 (여행)</v>
      </c>
    </row>
    <row r="8310" spans="1:16" ht="15" customHeight="1">
      <c r="A8310" s="201">
        <v>46118.783148148148</v>
      </c>
      <c r="B8310" s="202">
        <v>46118</v>
      </c>
      <c r="C8310" s="203" t="s">
        <v>18202</v>
      </c>
      <c r="D8310" s="203" t="s">
        <v>11</v>
      </c>
      <c r="E8310" s="204" t="s">
        <v>18203</v>
      </c>
      <c r="F8310" s="49" t="s">
        <v>1308</v>
      </c>
      <c r="G8310" s="203">
        <v>1</v>
      </c>
      <c r="H8310" s="203" t="s">
        <v>10678</v>
      </c>
      <c r="I8310" s="205" t="s">
        <v>1668</v>
      </c>
      <c r="J8310" s="208" t="s">
        <v>3344</v>
      </c>
      <c r="K8310" s="203">
        <v>1</v>
      </c>
      <c r="L8310" s="207" t="s">
        <v>827</v>
      </c>
      <c r="M8310" s="208" t="s">
        <v>1645</v>
      </c>
      <c r="N8310" s="209">
        <f t="shared" si="0"/>
        <v>2026</v>
      </c>
      <c r="O8310" s="210">
        <f t="shared" si="1"/>
        <v>4</v>
      </c>
      <c r="P8310" s="211" t="str">
        <f>IFERROR(VLOOKUP(F8310,연간집계!D:E,2,FALSE),"")</f>
        <v>심플액자 305_블랙</v>
      </c>
    </row>
    <row r="8311" spans="1:16" ht="15" customHeight="1">
      <c r="A8311" s="201">
        <v>46118.783159722225</v>
      </c>
      <c r="B8311" s="202">
        <v>46118</v>
      </c>
      <c r="C8311" s="203" t="s">
        <v>18204</v>
      </c>
      <c r="D8311" s="203" t="s">
        <v>11</v>
      </c>
      <c r="E8311" s="204" t="s">
        <v>18203</v>
      </c>
      <c r="F8311" s="49" t="s">
        <v>1343</v>
      </c>
      <c r="G8311" s="203">
        <v>1</v>
      </c>
      <c r="H8311" s="203" t="s">
        <v>10678</v>
      </c>
      <c r="I8311" s="205" t="s">
        <v>1440</v>
      </c>
      <c r="J8311" s="208" t="s">
        <v>2470</v>
      </c>
      <c r="K8311" s="203">
        <v>1</v>
      </c>
      <c r="L8311" s="207" t="s">
        <v>827</v>
      </c>
      <c r="M8311" s="208" t="s">
        <v>1645</v>
      </c>
      <c r="N8311" s="209">
        <f t="shared" si="0"/>
        <v>2026</v>
      </c>
      <c r="O8311" s="210">
        <f t="shared" si="1"/>
        <v>4</v>
      </c>
      <c r="P8311" s="211" t="str">
        <f>IFERROR(VLOOKUP(F8311,연간집계!D:E,2,FALSE),"")</f>
        <v>아크릴액재 24*12</v>
      </c>
    </row>
    <row r="8312" spans="1:16" ht="15" customHeight="1">
      <c r="A8312" s="201">
        <v>46118.783171296294</v>
      </c>
      <c r="B8312" s="202">
        <v>46118</v>
      </c>
      <c r="C8312" s="203" t="s">
        <v>18205</v>
      </c>
      <c r="D8312" s="203" t="s">
        <v>11</v>
      </c>
      <c r="E8312" s="204" t="s">
        <v>18203</v>
      </c>
      <c r="F8312" s="49" t="s">
        <v>1308</v>
      </c>
      <c r="G8312" s="203">
        <v>1</v>
      </c>
      <c r="H8312" s="203" t="s">
        <v>10678</v>
      </c>
      <c r="I8312" s="205" t="s">
        <v>1668</v>
      </c>
      <c r="J8312" s="208" t="s">
        <v>1444</v>
      </c>
      <c r="K8312" s="203">
        <v>1</v>
      </c>
      <c r="L8312" s="207" t="s">
        <v>827</v>
      </c>
      <c r="M8312" s="208" t="s">
        <v>1645</v>
      </c>
      <c r="N8312" s="209">
        <f t="shared" si="0"/>
        <v>2026</v>
      </c>
      <c r="O8312" s="210">
        <f t="shared" si="1"/>
        <v>4</v>
      </c>
      <c r="P8312" s="211" t="str">
        <f>IFERROR(VLOOKUP(F8312,연간집계!D:E,2,FALSE),"")</f>
        <v>심플액자 305_블랙</v>
      </c>
    </row>
    <row r="8313" spans="1:16" ht="15" customHeight="1">
      <c r="A8313" s="201">
        <v>46118.783182870371</v>
      </c>
      <c r="B8313" s="202">
        <v>46118</v>
      </c>
      <c r="C8313" s="203" t="s">
        <v>18206</v>
      </c>
      <c r="D8313" s="203" t="s">
        <v>11</v>
      </c>
      <c r="E8313" s="204" t="s">
        <v>18203</v>
      </c>
      <c r="F8313" s="49" t="s">
        <v>1327</v>
      </c>
      <c r="G8313" s="203">
        <v>1</v>
      </c>
      <c r="H8313" s="203" t="s">
        <v>10678</v>
      </c>
      <c r="I8313" s="205" t="s">
        <v>1440</v>
      </c>
      <c r="J8313" s="208" t="s">
        <v>1994</v>
      </c>
      <c r="K8313" s="203">
        <v>1</v>
      </c>
      <c r="L8313" s="207" t="s">
        <v>827</v>
      </c>
      <c r="M8313" s="208" t="s">
        <v>1645</v>
      </c>
      <c r="N8313" s="209">
        <f t="shared" si="0"/>
        <v>2026</v>
      </c>
      <c r="O8313" s="210">
        <f t="shared" si="1"/>
        <v>4</v>
      </c>
      <c r="P8313" s="211" t="str">
        <f>IFERROR(VLOOKUP(F8313,연간집계!D:E,2,FALSE),"")</f>
        <v>아크릴액자 A3 (가로)</v>
      </c>
    </row>
    <row r="8314" spans="1:16" ht="15" customHeight="1">
      <c r="A8314" s="201">
        <v>46118.783252314817</v>
      </c>
      <c r="B8314" s="202">
        <v>46118</v>
      </c>
      <c r="C8314" s="203" t="s">
        <v>18207</v>
      </c>
      <c r="D8314" s="203" t="s">
        <v>11</v>
      </c>
      <c r="E8314" s="204" t="s">
        <v>18203</v>
      </c>
      <c r="F8314" s="49" t="s">
        <v>1343</v>
      </c>
      <c r="G8314" s="203">
        <v>1</v>
      </c>
      <c r="H8314" s="203" t="s">
        <v>10678</v>
      </c>
      <c r="I8314" s="205" t="s">
        <v>1440</v>
      </c>
      <c r="J8314" s="208" t="s">
        <v>2470</v>
      </c>
      <c r="K8314" s="203">
        <v>1</v>
      </c>
      <c r="L8314" s="207" t="s">
        <v>827</v>
      </c>
      <c r="M8314" s="208" t="s">
        <v>1645</v>
      </c>
      <c r="N8314" s="209">
        <f t="shared" si="0"/>
        <v>2026</v>
      </c>
      <c r="O8314" s="210">
        <f t="shared" si="1"/>
        <v>4</v>
      </c>
      <c r="P8314" s="211" t="str">
        <f>IFERROR(VLOOKUP(F8314,연간집계!D:E,2,FALSE),"")</f>
        <v>아크릴액재 24*12</v>
      </c>
    </row>
    <row r="8315" spans="1:16" ht="15" customHeight="1">
      <c r="A8315" s="201">
        <v>46118.783263888887</v>
      </c>
      <c r="B8315" s="202">
        <v>46118</v>
      </c>
      <c r="C8315" s="203" t="s">
        <v>18208</v>
      </c>
      <c r="D8315" s="203" t="s">
        <v>11</v>
      </c>
      <c r="E8315" s="204" t="s">
        <v>18203</v>
      </c>
      <c r="F8315" s="49" t="s">
        <v>1228</v>
      </c>
      <c r="G8315" s="203">
        <v>1</v>
      </c>
      <c r="H8315" s="203" t="s">
        <v>10678</v>
      </c>
      <c r="I8315" s="205" t="s">
        <v>2625</v>
      </c>
      <c r="J8315" s="208" t="s">
        <v>1444</v>
      </c>
      <c r="K8315" s="203">
        <v>10</v>
      </c>
      <c r="L8315" s="207" t="s">
        <v>827</v>
      </c>
      <c r="M8315" s="208" t="s">
        <v>1645</v>
      </c>
      <c r="N8315" s="209">
        <f t="shared" si="0"/>
        <v>2026</v>
      </c>
      <c r="O8315" s="210">
        <f t="shared" si="1"/>
        <v>4</v>
      </c>
      <c r="P8315" s="211" t="str">
        <f>IFERROR(VLOOKUP(F8315,연간집계!D:E,2,FALSE),"")</f>
        <v>셀프스튜디오앨범 12*12</v>
      </c>
    </row>
    <row r="8316" spans="1:16" ht="15" customHeight="1">
      <c r="A8316" s="201">
        <v>46118.812754629631</v>
      </c>
      <c r="B8316" s="202">
        <v>46118</v>
      </c>
      <c r="C8316" s="203" t="s">
        <v>18209</v>
      </c>
      <c r="D8316" s="203" t="s">
        <v>11</v>
      </c>
      <c r="E8316" s="204" t="s">
        <v>18210</v>
      </c>
      <c r="F8316" s="49" t="s">
        <v>1051</v>
      </c>
      <c r="G8316" s="203">
        <v>1</v>
      </c>
      <c r="H8316" s="203" t="s">
        <v>9884</v>
      </c>
      <c r="I8316" s="205" t="s">
        <v>1440</v>
      </c>
      <c r="J8316" s="208"/>
      <c r="K8316" s="203">
        <v>100</v>
      </c>
      <c r="L8316" s="207" t="s">
        <v>827</v>
      </c>
      <c r="M8316" s="208" t="s">
        <v>1425</v>
      </c>
      <c r="N8316" s="209">
        <f t="shared" si="0"/>
        <v>2026</v>
      </c>
      <c r="O8316" s="210">
        <f t="shared" si="1"/>
        <v>4</v>
      </c>
      <c r="P8316" s="211" t="str">
        <f>IFERROR(VLOOKUP(F8316,연간집계!D:E,2,FALSE),"")</f>
        <v>프리북A4 (하드)</v>
      </c>
    </row>
    <row r="8317" spans="1:16" ht="15" customHeight="1">
      <c r="A8317" s="201">
        <v>46118.883449074077</v>
      </c>
      <c r="B8317" s="202">
        <v>46118</v>
      </c>
      <c r="C8317" s="203" t="s">
        <v>18211</v>
      </c>
      <c r="D8317" s="203" t="s">
        <v>11</v>
      </c>
      <c r="E8317" s="204" t="s">
        <v>18212</v>
      </c>
      <c r="F8317" s="49" t="s">
        <v>1232</v>
      </c>
      <c r="G8317" s="203">
        <v>1</v>
      </c>
      <c r="H8317" s="203" t="s">
        <v>18213</v>
      </c>
      <c r="I8317" s="205" t="s">
        <v>2625</v>
      </c>
      <c r="J8317" s="208" t="s">
        <v>1444</v>
      </c>
      <c r="K8317" s="203">
        <v>30</v>
      </c>
      <c r="L8317" s="207" t="s">
        <v>827</v>
      </c>
      <c r="M8317" s="208" t="s">
        <v>1425</v>
      </c>
      <c r="N8317" s="209">
        <f t="shared" si="0"/>
        <v>2026</v>
      </c>
      <c r="O8317" s="210">
        <f t="shared" si="1"/>
        <v>4</v>
      </c>
      <c r="P8317" s="211" t="str">
        <f>IFERROR(VLOOKUP(F8317,연간집계!D:E,2,FALSE),"")</f>
        <v>셀프스튜디오앨범 14*10 (무광)</v>
      </c>
    </row>
    <row r="8318" spans="1:16" ht="15" customHeight="1">
      <c r="A8318" s="201">
        <v>46118.883460648147</v>
      </c>
      <c r="B8318" s="202">
        <v>46118</v>
      </c>
      <c r="C8318" s="203" t="s">
        <v>18214</v>
      </c>
      <c r="D8318" s="203" t="s">
        <v>11</v>
      </c>
      <c r="E8318" s="204" t="s">
        <v>18215</v>
      </c>
      <c r="F8318" s="49" t="s">
        <v>1335</v>
      </c>
      <c r="G8318" s="203">
        <v>1</v>
      </c>
      <c r="H8318" s="203" t="s">
        <v>17184</v>
      </c>
      <c r="I8318" s="205" t="s">
        <v>1440</v>
      </c>
      <c r="J8318" s="208" t="s">
        <v>18216</v>
      </c>
      <c r="K8318" s="203">
        <v>1</v>
      </c>
      <c r="L8318" s="207" t="s">
        <v>827</v>
      </c>
      <c r="M8318" s="208" t="s">
        <v>1514</v>
      </c>
      <c r="N8318" s="209">
        <f t="shared" si="0"/>
        <v>2026</v>
      </c>
      <c r="O8318" s="210">
        <f t="shared" si="1"/>
        <v>4</v>
      </c>
      <c r="P8318" s="211" t="str">
        <f>IFERROR(VLOOKUP(F8318,연간집계!D:E,2,FALSE),"")</f>
        <v>아크릴액자 A1 (가로)</v>
      </c>
    </row>
    <row r="8319" spans="1:16" ht="15" customHeight="1">
      <c r="A8319" s="201">
        <v>46118.927627314813</v>
      </c>
      <c r="B8319" s="202">
        <v>46118</v>
      </c>
      <c r="C8319" s="203" t="s">
        <v>18217</v>
      </c>
      <c r="D8319" s="203" t="s">
        <v>11</v>
      </c>
      <c r="E8319" s="204" t="s">
        <v>18218</v>
      </c>
      <c r="F8319" s="49" t="s">
        <v>838</v>
      </c>
      <c r="G8319" s="203">
        <v>1</v>
      </c>
      <c r="H8319" s="203" t="s">
        <v>18219</v>
      </c>
      <c r="I8319" s="205" t="s">
        <v>1440</v>
      </c>
      <c r="J8319" s="208"/>
      <c r="K8319" s="203">
        <v>78</v>
      </c>
      <c r="L8319" s="207" t="s">
        <v>827</v>
      </c>
      <c r="M8319" s="208" t="s">
        <v>1541</v>
      </c>
      <c r="N8319" s="209">
        <f t="shared" si="0"/>
        <v>2026</v>
      </c>
      <c r="O8319" s="210">
        <f t="shared" si="1"/>
        <v>4</v>
      </c>
      <c r="P8319" s="211" t="str">
        <f>IFERROR(VLOOKUP(F8319,연간집계!D:E,2,FALSE),"")</f>
        <v>스탠다드 포토북 6*8 (하드/무광)</v>
      </c>
    </row>
    <row r="8320" spans="1:16" ht="15" customHeight="1">
      <c r="A8320" s="201">
        <v>46118.933553240742</v>
      </c>
      <c r="B8320" s="202">
        <v>46118</v>
      </c>
      <c r="C8320" s="203" t="s">
        <v>18220</v>
      </c>
      <c r="D8320" s="203" t="s">
        <v>11</v>
      </c>
      <c r="E8320" s="204" t="s">
        <v>18221</v>
      </c>
      <c r="F8320" s="49" t="s">
        <v>1254</v>
      </c>
      <c r="G8320" s="203">
        <v>1</v>
      </c>
      <c r="H8320" s="203" t="s">
        <v>10678</v>
      </c>
      <c r="I8320" s="205" t="s">
        <v>1572</v>
      </c>
      <c r="J8320" s="208"/>
      <c r="K8320" s="203">
        <v>48</v>
      </c>
      <c r="L8320" s="207" t="s">
        <v>828</v>
      </c>
      <c r="M8320" s="208" t="s">
        <v>1436</v>
      </c>
      <c r="N8320" s="209">
        <f t="shared" si="0"/>
        <v>2026</v>
      </c>
      <c r="O8320" s="210">
        <f t="shared" si="1"/>
        <v>4</v>
      </c>
      <c r="P8320" s="211" t="str">
        <f>IFERROR(VLOOKUP(F8320,연간집계!D:E,2,FALSE),"")</f>
        <v>모바일 포토북 197 (단체/모임)</v>
      </c>
    </row>
    <row r="8321" spans="1:16" ht="15" customHeight="1">
      <c r="A8321" s="201">
        <v>46118.933564814812</v>
      </c>
      <c r="B8321" s="202">
        <v>46118</v>
      </c>
      <c r="C8321" s="203" t="s">
        <v>18222</v>
      </c>
      <c r="D8321" s="203" t="s">
        <v>11</v>
      </c>
      <c r="E8321" s="204" t="s">
        <v>18221</v>
      </c>
      <c r="F8321" s="49" t="s">
        <v>1308</v>
      </c>
      <c r="G8321" s="203">
        <v>1</v>
      </c>
      <c r="H8321" s="203" t="s">
        <v>10678</v>
      </c>
      <c r="I8321" s="205" t="s">
        <v>3343</v>
      </c>
      <c r="J8321" s="208" t="s">
        <v>1444</v>
      </c>
      <c r="K8321" s="203">
        <v>1</v>
      </c>
      <c r="L8321" s="207" t="s">
        <v>827</v>
      </c>
      <c r="M8321" s="208" t="s">
        <v>1645</v>
      </c>
      <c r="N8321" s="209">
        <f t="shared" si="0"/>
        <v>2026</v>
      </c>
      <c r="O8321" s="210">
        <f t="shared" si="1"/>
        <v>4</v>
      </c>
      <c r="P8321" s="211" t="str">
        <f>IFERROR(VLOOKUP(F8321,연간집계!D:E,2,FALSE),"")</f>
        <v>심플액자 305_블랙</v>
      </c>
    </row>
    <row r="8322" spans="1:16" ht="15" customHeight="1">
      <c r="A8322" s="201">
        <v>46118.933576388888</v>
      </c>
      <c r="B8322" s="202">
        <v>46118</v>
      </c>
      <c r="C8322" s="203" t="s">
        <v>18223</v>
      </c>
      <c r="D8322" s="203" t="s">
        <v>11</v>
      </c>
      <c r="E8322" s="204" t="s">
        <v>18221</v>
      </c>
      <c r="F8322" s="49" t="s">
        <v>1308</v>
      </c>
      <c r="G8322" s="203">
        <v>1</v>
      </c>
      <c r="H8322" s="203" t="s">
        <v>10678</v>
      </c>
      <c r="I8322" s="205" t="s">
        <v>3343</v>
      </c>
      <c r="J8322" s="208" t="s">
        <v>1444</v>
      </c>
      <c r="K8322" s="203">
        <v>1</v>
      </c>
      <c r="L8322" s="207" t="s">
        <v>827</v>
      </c>
      <c r="M8322" s="208" t="s">
        <v>1645</v>
      </c>
      <c r="N8322" s="209">
        <f t="shared" si="0"/>
        <v>2026</v>
      </c>
      <c r="O8322" s="210">
        <f t="shared" si="1"/>
        <v>4</v>
      </c>
      <c r="P8322" s="211" t="str">
        <f>IFERROR(VLOOKUP(F8322,연간집계!D:E,2,FALSE),"")</f>
        <v>심플액자 305_블랙</v>
      </c>
    </row>
    <row r="8323" spans="1:16" ht="15" customHeight="1">
      <c r="A8323" s="201">
        <v>46119.098483796297</v>
      </c>
      <c r="B8323" s="202">
        <v>46119</v>
      </c>
      <c r="C8323" s="203" t="s">
        <v>18224</v>
      </c>
      <c r="D8323" s="203" t="s">
        <v>11</v>
      </c>
      <c r="E8323" s="204" t="s">
        <v>18225</v>
      </c>
      <c r="F8323" s="49" t="s">
        <v>1051</v>
      </c>
      <c r="G8323" s="203">
        <v>1</v>
      </c>
      <c r="H8323" s="203" t="s">
        <v>6600</v>
      </c>
      <c r="I8323" s="205" t="s">
        <v>1440</v>
      </c>
      <c r="J8323" s="208"/>
      <c r="K8323" s="203">
        <v>92</v>
      </c>
      <c r="L8323" s="207" t="s">
        <v>827</v>
      </c>
      <c r="M8323" s="208" t="s">
        <v>1471</v>
      </c>
      <c r="N8323" s="209">
        <f t="shared" si="0"/>
        <v>2026</v>
      </c>
      <c r="O8323" s="210">
        <f t="shared" si="1"/>
        <v>4</v>
      </c>
      <c r="P8323" s="211" t="str">
        <f>IFERROR(VLOOKUP(F8323,연간집계!D:E,2,FALSE),"")</f>
        <v>프리북A4 (하드)</v>
      </c>
    </row>
    <row r="8324" spans="1:16" ht="15" customHeight="1">
      <c r="A8324" s="201">
        <v>46119.110277777778</v>
      </c>
      <c r="B8324" s="202">
        <v>46119</v>
      </c>
      <c r="C8324" s="203" t="s">
        <v>18226</v>
      </c>
      <c r="D8324" s="203" t="s">
        <v>11</v>
      </c>
      <c r="E8324" s="204" t="s">
        <v>18227</v>
      </c>
      <c r="F8324" s="49" t="s">
        <v>1051</v>
      </c>
      <c r="G8324" s="203">
        <v>1</v>
      </c>
      <c r="H8324" s="203" t="s">
        <v>6600</v>
      </c>
      <c r="I8324" s="205" t="s">
        <v>1440</v>
      </c>
      <c r="J8324" s="208"/>
      <c r="K8324" s="203">
        <v>80</v>
      </c>
      <c r="L8324" s="207" t="s">
        <v>827</v>
      </c>
      <c r="M8324" s="208" t="s">
        <v>1471</v>
      </c>
      <c r="N8324" s="209">
        <f t="shared" si="0"/>
        <v>2026</v>
      </c>
      <c r="O8324" s="210">
        <f t="shared" si="1"/>
        <v>4</v>
      </c>
      <c r="P8324" s="211" t="str">
        <f>IFERROR(VLOOKUP(F8324,연간집계!D:E,2,FALSE),"")</f>
        <v>프리북A4 (하드)</v>
      </c>
    </row>
    <row r="8325" spans="1:16" ht="15" customHeight="1">
      <c r="A8325" s="201">
        <v>46119.401932870373</v>
      </c>
      <c r="B8325" s="202">
        <v>46119</v>
      </c>
      <c r="C8325" s="203" t="s">
        <v>18228</v>
      </c>
      <c r="D8325" s="203" t="s">
        <v>11</v>
      </c>
      <c r="E8325" s="204" t="s">
        <v>18229</v>
      </c>
      <c r="F8325" s="49" t="s">
        <v>865</v>
      </c>
      <c r="G8325" s="203">
        <v>15</v>
      </c>
      <c r="H8325" s="203" t="s">
        <v>18230</v>
      </c>
      <c r="I8325" s="205" t="s">
        <v>1440</v>
      </c>
      <c r="J8325" s="208"/>
      <c r="K8325" s="203">
        <v>24</v>
      </c>
      <c r="L8325" s="207" t="s">
        <v>827</v>
      </c>
      <c r="M8325" s="208" t="s">
        <v>1493</v>
      </c>
      <c r="N8325" s="209">
        <f t="shared" si="0"/>
        <v>2026</v>
      </c>
      <c r="O8325" s="210">
        <f t="shared" si="1"/>
        <v>4</v>
      </c>
      <c r="P8325" s="211" t="str">
        <f>IFERROR(VLOOKUP(F8325,연간집계!D:E,2,FALSE),"")</f>
        <v>스탠다드 포토북 8*6 (하드/무광)</v>
      </c>
    </row>
    <row r="8326" spans="1:16" ht="15" customHeight="1">
      <c r="A8326" s="201">
        <v>46119.401956018519</v>
      </c>
      <c r="B8326" s="202">
        <v>46119</v>
      </c>
      <c r="C8326" s="203" t="s">
        <v>18231</v>
      </c>
      <c r="D8326" s="203" t="s">
        <v>11</v>
      </c>
      <c r="E8326" s="204" t="s">
        <v>18232</v>
      </c>
      <c r="F8326" s="49" t="s">
        <v>1036</v>
      </c>
      <c r="G8326" s="203">
        <v>1</v>
      </c>
      <c r="H8326" s="203" t="s">
        <v>13119</v>
      </c>
      <c r="I8326" s="205" t="s">
        <v>1954</v>
      </c>
      <c r="J8326" s="208"/>
      <c r="K8326" s="203">
        <v>72</v>
      </c>
      <c r="L8326" s="207" t="s">
        <v>827</v>
      </c>
      <c r="M8326" s="208" t="s">
        <v>1493</v>
      </c>
      <c r="N8326" s="209">
        <f t="shared" si="0"/>
        <v>2026</v>
      </c>
      <c r="O8326" s="210">
        <f t="shared" si="1"/>
        <v>4</v>
      </c>
      <c r="P8326" s="211" t="str">
        <f>IFERROR(VLOOKUP(F8326,연간집계!D:E,2,FALSE),"")</f>
        <v>포토로그북 (바인더)</v>
      </c>
    </row>
    <row r="8327" spans="1:16" ht="15" customHeight="1">
      <c r="A8327" s="201">
        <v>46119.401967592596</v>
      </c>
      <c r="B8327" s="202">
        <v>46119</v>
      </c>
      <c r="C8327" s="203" t="s">
        <v>18233</v>
      </c>
      <c r="D8327" s="203" t="s">
        <v>11</v>
      </c>
      <c r="E8327" s="204" t="s">
        <v>18232</v>
      </c>
      <c r="F8327" s="49" t="s">
        <v>1036</v>
      </c>
      <c r="G8327" s="203">
        <v>3</v>
      </c>
      <c r="H8327" s="203" t="s">
        <v>13119</v>
      </c>
      <c r="I8327" s="205" t="s">
        <v>1954</v>
      </c>
      <c r="J8327" s="208"/>
      <c r="K8327" s="203">
        <v>68</v>
      </c>
      <c r="L8327" s="207" t="s">
        <v>827</v>
      </c>
      <c r="M8327" s="208" t="s">
        <v>1493</v>
      </c>
      <c r="N8327" s="209">
        <f t="shared" si="0"/>
        <v>2026</v>
      </c>
      <c r="O8327" s="210">
        <f t="shared" si="1"/>
        <v>4</v>
      </c>
      <c r="P8327" s="211" t="str">
        <f>IFERROR(VLOOKUP(F8327,연간집계!D:E,2,FALSE),"")</f>
        <v>포토로그북 (바인더)</v>
      </c>
    </row>
    <row r="8328" spans="1:16" ht="15" customHeight="1">
      <c r="A8328" s="201">
        <v>46119.405057870368</v>
      </c>
      <c r="B8328" s="202">
        <v>46118</v>
      </c>
      <c r="C8328" s="203" t="s">
        <v>18234</v>
      </c>
      <c r="D8328" s="203" t="s">
        <v>11</v>
      </c>
      <c r="E8328" s="204" t="s">
        <v>18235</v>
      </c>
      <c r="F8328" s="49" t="s">
        <v>838</v>
      </c>
      <c r="G8328" s="203">
        <v>1</v>
      </c>
      <c r="H8328" s="203" t="s">
        <v>18236</v>
      </c>
      <c r="I8328" s="205" t="s">
        <v>1435</v>
      </c>
      <c r="J8328" s="208"/>
      <c r="K8328" s="203">
        <v>72</v>
      </c>
      <c r="L8328" s="207" t="s">
        <v>827</v>
      </c>
      <c r="M8328" s="208" t="s">
        <v>1436</v>
      </c>
      <c r="N8328" s="209">
        <f t="shared" si="0"/>
        <v>2026</v>
      </c>
      <c r="O8328" s="210">
        <f t="shared" si="1"/>
        <v>4</v>
      </c>
      <c r="P8328" s="211" t="str">
        <f>IFERROR(VLOOKUP(F8328,연간집계!D:E,2,FALSE),"")</f>
        <v>스탠다드 포토북 6*8 (하드/무광)</v>
      </c>
    </row>
    <row r="8329" spans="1:16" ht="15" customHeight="1">
      <c r="A8329" s="201">
        <v>46119.405081018522</v>
      </c>
      <c r="B8329" s="202">
        <v>46118</v>
      </c>
      <c r="C8329" s="203" t="s">
        <v>18237</v>
      </c>
      <c r="D8329" s="203" t="s">
        <v>11</v>
      </c>
      <c r="E8329" s="204" t="s">
        <v>18235</v>
      </c>
      <c r="F8329" s="49" t="s">
        <v>969</v>
      </c>
      <c r="G8329" s="203">
        <v>1</v>
      </c>
      <c r="H8329" s="203" t="s">
        <v>18236</v>
      </c>
      <c r="I8329" s="205" t="s">
        <v>7567</v>
      </c>
      <c r="J8329" s="208" t="s">
        <v>1902</v>
      </c>
      <c r="K8329" s="203">
        <v>48</v>
      </c>
      <c r="L8329" s="207" t="s">
        <v>827</v>
      </c>
      <c r="M8329" s="208" t="s">
        <v>1436</v>
      </c>
      <c r="N8329" s="209">
        <f t="shared" si="0"/>
        <v>2026</v>
      </c>
      <c r="O8329" s="210">
        <f t="shared" si="1"/>
        <v>4</v>
      </c>
      <c r="P8329" s="211" t="str">
        <f>IFERROR(VLOOKUP(F8329,연간집계!D:E,2,FALSE),"")</f>
        <v>시티북 210 (소프트/46p)</v>
      </c>
    </row>
    <row r="8330" spans="1:16" ht="15" customHeight="1">
      <c r="A8330" s="201">
        <v>46119.46429398148</v>
      </c>
      <c r="B8330" s="202">
        <v>46119</v>
      </c>
      <c r="C8330" s="203" t="s">
        <v>18238</v>
      </c>
      <c r="D8330" s="203" t="s">
        <v>11</v>
      </c>
      <c r="E8330" s="204" t="s">
        <v>18239</v>
      </c>
      <c r="F8330" s="49" t="s">
        <v>865</v>
      </c>
      <c r="G8330" s="203">
        <v>1</v>
      </c>
      <c r="H8330" s="203" t="s">
        <v>3929</v>
      </c>
      <c r="I8330" s="205" t="s">
        <v>1566</v>
      </c>
      <c r="J8330" s="208"/>
      <c r="K8330" s="203">
        <v>60</v>
      </c>
      <c r="L8330" s="207" t="s">
        <v>827</v>
      </c>
      <c r="M8330" s="208" t="s">
        <v>1645</v>
      </c>
      <c r="N8330" s="209">
        <f t="shared" si="0"/>
        <v>2026</v>
      </c>
      <c r="O8330" s="210">
        <f t="shared" si="1"/>
        <v>4</v>
      </c>
      <c r="P8330" s="211" t="str">
        <f>IFERROR(VLOOKUP(F8330,연간집계!D:E,2,FALSE),"")</f>
        <v>스탠다드 포토북 8*6 (하드/무광)</v>
      </c>
    </row>
    <row r="8331" spans="1:16" ht="15" customHeight="1">
      <c r="A8331" s="201">
        <v>46119.576168981483</v>
      </c>
      <c r="B8331" s="202">
        <v>46119</v>
      </c>
      <c r="C8331" s="203" t="s">
        <v>18240</v>
      </c>
      <c r="D8331" s="203" t="s">
        <v>11</v>
      </c>
      <c r="E8331" s="204" t="s">
        <v>18241</v>
      </c>
      <c r="F8331" s="49" t="s">
        <v>377</v>
      </c>
      <c r="G8331" s="203">
        <v>1</v>
      </c>
      <c r="H8331" s="203" t="s">
        <v>1874</v>
      </c>
      <c r="I8331" s="205" t="s">
        <v>1440</v>
      </c>
      <c r="J8331" s="208"/>
      <c r="K8331" s="203">
        <v>60</v>
      </c>
      <c r="L8331" s="207" t="s">
        <v>827</v>
      </c>
      <c r="M8331" s="208" t="s">
        <v>1436</v>
      </c>
      <c r="N8331" s="209">
        <f t="shared" si="0"/>
        <v>2026</v>
      </c>
      <c r="O8331" s="210">
        <f t="shared" si="1"/>
        <v>4</v>
      </c>
      <c r="P8331" s="211" t="str">
        <f>IFERROR(VLOOKUP(F8331,연간집계!D:E,2,FALSE),"")</f>
        <v>포토그랩스 248</v>
      </c>
    </row>
    <row r="8332" spans="1:16" ht="15" customHeight="1">
      <c r="A8332" s="201">
        <v>46119.59097222222</v>
      </c>
      <c r="B8332" s="202">
        <v>46119</v>
      </c>
      <c r="C8332" s="203" t="s">
        <v>18242</v>
      </c>
      <c r="D8332" s="203" t="s">
        <v>11</v>
      </c>
      <c r="E8332" s="204" t="s">
        <v>18243</v>
      </c>
      <c r="F8332" s="49" t="s">
        <v>1058</v>
      </c>
      <c r="G8332" s="203">
        <v>1</v>
      </c>
      <c r="H8332" s="203" t="s">
        <v>9329</v>
      </c>
      <c r="I8332" s="205" t="s">
        <v>2661</v>
      </c>
      <c r="J8332" s="208"/>
      <c r="K8332" s="203">
        <v>120</v>
      </c>
      <c r="L8332" s="207" t="s">
        <v>827</v>
      </c>
      <c r="M8332" s="208" t="s">
        <v>1436</v>
      </c>
      <c r="N8332" s="209">
        <f t="shared" si="0"/>
        <v>2026</v>
      </c>
      <c r="O8332" s="210">
        <f t="shared" si="1"/>
        <v>4</v>
      </c>
      <c r="P8332" s="211" t="str">
        <f>IFERROR(VLOOKUP(F8332,연간집계!D:E,2,FALSE),"")</f>
        <v>프리북 150 (하드)</v>
      </c>
    </row>
    <row r="8333" spans="1:16" ht="15" customHeight="1">
      <c r="A8333" s="201">
        <v>46119.597025462965</v>
      </c>
      <c r="B8333" s="202">
        <v>46119</v>
      </c>
      <c r="C8333" s="203" t="s">
        <v>18244</v>
      </c>
      <c r="D8333" s="203" t="s">
        <v>11</v>
      </c>
      <c r="E8333" s="204" t="s">
        <v>18245</v>
      </c>
      <c r="F8333" s="49" t="s">
        <v>972</v>
      </c>
      <c r="G8333" s="203">
        <v>2</v>
      </c>
      <c r="H8333" s="203" t="s">
        <v>5933</v>
      </c>
      <c r="I8333" s="205" t="s">
        <v>2158</v>
      </c>
      <c r="J8333" s="208" t="s">
        <v>1902</v>
      </c>
      <c r="K8333" s="203">
        <v>80</v>
      </c>
      <c r="L8333" s="207" t="s">
        <v>827</v>
      </c>
      <c r="M8333" s="208" t="s">
        <v>1436</v>
      </c>
      <c r="N8333" s="209">
        <f t="shared" si="0"/>
        <v>2026</v>
      </c>
      <c r="O8333" s="210">
        <f t="shared" si="1"/>
        <v>4</v>
      </c>
      <c r="P8333" s="211" t="str">
        <f>IFERROR(VLOOKUP(F8333,연간집계!D:E,2,FALSE),"")</f>
        <v>시티북 198 (쿠션하드/78p)</v>
      </c>
    </row>
    <row r="8334" spans="1:16" ht="15" customHeight="1">
      <c r="A8334" s="201">
        <v>46119.599976851852</v>
      </c>
      <c r="B8334" s="202">
        <v>46119</v>
      </c>
      <c r="C8334" s="203" t="s">
        <v>18246</v>
      </c>
      <c r="D8334" s="203" t="s">
        <v>11</v>
      </c>
      <c r="E8334" s="204" t="s">
        <v>18247</v>
      </c>
      <c r="F8334" s="49" t="s">
        <v>1056</v>
      </c>
      <c r="G8334" s="203">
        <v>1</v>
      </c>
      <c r="H8334" s="203" t="s">
        <v>2325</v>
      </c>
      <c r="I8334" s="205" t="s">
        <v>18248</v>
      </c>
      <c r="J8334" s="208"/>
      <c r="K8334" s="203">
        <v>104</v>
      </c>
      <c r="L8334" s="207" t="s">
        <v>827</v>
      </c>
      <c r="M8334" s="208" t="s">
        <v>1471</v>
      </c>
      <c r="N8334" s="209">
        <f t="shared" si="0"/>
        <v>2026</v>
      </c>
      <c r="O8334" s="210">
        <f t="shared" si="1"/>
        <v>4</v>
      </c>
      <c r="P8334" s="211" t="str">
        <f>IFERROR(VLOOKUP(F8334,연간집계!D:E,2,FALSE),"")</f>
        <v>프리북 150 (소프트)</v>
      </c>
    </row>
    <row r="8335" spans="1:16" ht="15" customHeight="1">
      <c r="A8335" s="201">
        <v>46119.599988425929</v>
      </c>
      <c r="B8335" s="202">
        <v>46119</v>
      </c>
      <c r="C8335" s="203" t="s">
        <v>18249</v>
      </c>
      <c r="D8335" s="203" t="s">
        <v>11</v>
      </c>
      <c r="E8335" s="204" t="s">
        <v>18247</v>
      </c>
      <c r="F8335" s="49" t="s">
        <v>1056</v>
      </c>
      <c r="G8335" s="203">
        <v>1</v>
      </c>
      <c r="H8335" s="203" t="s">
        <v>2325</v>
      </c>
      <c r="I8335" s="205" t="s">
        <v>1566</v>
      </c>
      <c r="J8335" s="208"/>
      <c r="K8335" s="203">
        <v>160</v>
      </c>
      <c r="L8335" s="207" t="s">
        <v>827</v>
      </c>
      <c r="M8335" s="208" t="s">
        <v>1471</v>
      </c>
      <c r="N8335" s="209">
        <f t="shared" si="0"/>
        <v>2026</v>
      </c>
      <c r="O8335" s="210">
        <f t="shared" si="1"/>
        <v>4</v>
      </c>
      <c r="P8335" s="211" t="str">
        <f>IFERROR(VLOOKUP(F8335,연간집계!D:E,2,FALSE),"")</f>
        <v>프리북 150 (소프트)</v>
      </c>
    </row>
    <row r="8336" spans="1:16" ht="15" customHeight="1">
      <c r="A8336" s="201">
        <v>46119.608958333331</v>
      </c>
      <c r="B8336" s="202">
        <v>46119</v>
      </c>
      <c r="C8336" s="203" t="s">
        <v>18250</v>
      </c>
      <c r="D8336" s="203" t="s">
        <v>11</v>
      </c>
      <c r="E8336" s="204" t="s">
        <v>18251</v>
      </c>
      <c r="F8336" s="49" t="s">
        <v>856</v>
      </c>
      <c r="G8336" s="203">
        <v>1</v>
      </c>
      <c r="H8336" s="203" t="s">
        <v>619</v>
      </c>
      <c r="I8336" s="205" t="s">
        <v>1440</v>
      </c>
      <c r="J8336" s="208"/>
      <c r="K8336" s="203">
        <v>62</v>
      </c>
      <c r="L8336" s="207" t="s">
        <v>827</v>
      </c>
      <c r="M8336" s="208" t="s">
        <v>1493</v>
      </c>
      <c r="N8336" s="209">
        <f t="shared" si="0"/>
        <v>2026</v>
      </c>
      <c r="O8336" s="210">
        <f t="shared" si="1"/>
        <v>4</v>
      </c>
      <c r="P8336" s="211" t="str">
        <f>IFERROR(VLOOKUP(F8336,연간집계!D:E,2,FALSE),"")</f>
        <v>스탠다드 포토북 8*8 (하드/무광)</v>
      </c>
    </row>
    <row r="8337" spans="1:16" ht="15" customHeight="1">
      <c r="A8337" s="201">
        <v>46119.623773148145</v>
      </c>
      <c r="B8337" s="202">
        <v>46119</v>
      </c>
      <c r="C8337" s="203" t="s">
        <v>18252</v>
      </c>
      <c r="D8337" s="203" t="s">
        <v>11</v>
      </c>
      <c r="E8337" s="204" t="s">
        <v>18253</v>
      </c>
      <c r="F8337" s="49" t="s">
        <v>1373</v>
      </c>
      <c r="G8337" s="203">
        <v>1</v>
      </c>
      <c r="H8337" s="203" t="s">
        <v>18254</v>
      </c>
      <c r="I8337" s="205" t="s">
        <v>1440</v>
      </c>
      <c r="J8337" s="208"/>
      <c r="K8337" s="203">
        <v>4</v>
      </c>
      <c r="L8337" s="207" t="s">
        <v>827</v>
      </c>
      <c r="M8337" s="208" t="s">
        <v>1645</v>
      </c>
      <c r="N8337" s="209">
        <f t="shared" si="0"/>
        <v>2026</v>
      </c>
      <c r="O8337" s="210">
        <f t="shared" si="1"/>
        <v>4</v>
      </c>
      <c r="P8337" s="211" t="str">
        <f>IFERROR(VLOOKUP(F8337,연간집계!D:E,2,FALSE),"")</f>
        <v>PCMS_슬로건 430</v>
      </c>
    </row>
    <row r="8338" spans="1:16" ht="15" customHeight="1">
      <c r="A8338" s="201">
        <v>46119.771168981482</v>
      </c>
      <c r="B8338" s="202">
        <v>46119</v>
      </c>
      <c r="C8338" s="203" t="s">
        <v>18255</v>
      </c>
      <c r="D8338" s="203" t="s">
        <v>11</v>
      </c>
      <c r="E8338" s="204" t="s">
        <v>18256</v>
      </c>
      <c r="F8338" s="49" t="s">
        <v>838</v>
      </c>
      <c r="G8338" s="203">
        <v>1</v>
      </c>
      <c r="H8338" s="203" t="s">
        <v>18257</v>
      </c>
      <c r="I8338" s="205" t="s">
        <v>1440</v>
      </c>
      <c r="J8338" s="208"/>
      <c r="K8338" s="203">
        <v>26</v>
      </c>
      <c r="L8338" s="207" t="s">
        <v>827</v>
      </c>
      <c r="M8338" s="208" t="s">
        <v>1514</v>
      </c>
      <c r="N8338" s="209">
        <f t="shared" si="0"/>
        <v>2026</v>
      </c>
      <c r="O8338" s="210">
        <f t="shared" si="1"/>
        <v>4</v>
      </c>
      <c r="P8338" s="211" t="str">
        <f>IFERROR(VLOOKUP(F8338,연간집계!D:E,2,FALSE),"")</f>
        <v>스탠다드 포토북 6*8 (하드/무광)</v>
      </c>
    </row>
    <row r="8339" spans="1:16" ht="15" customHeight="1">
      <c r="A8339" s="201">
        <v>46119.771180555559</v>
      </c>
      <c r="B8339" s="202">
        <v>46119</v>
      </c>
      <c r="C8339" s="203" t="s">
        <v>18258</v>
      </c>
      <c r="D8339" s="203" t="s">
        <v>11</v>
      </c>
      <c r="E8339" s="204" t="s">
        <v>18256</v>
      </c>
      <c r="F8339" s="49" t="s">
        <v>880</v>
      </c>
      <c r="G8339" s="203">
        <v>1</v>
      </c>
      <c r="H8339" s="203" t="s">
        <v>18257</v>
      </c>
      <c r="I8339" s="205" t="s">
        <v>1440</v>
      </c>
      <c r="J8339" s="208" t="s">
        <v>9459</v>
      </c>
      <c r="K8339" s="203">
        <v>58</v>
      </c>
      <c r="L8339" s="207" t="s">
        <v>827</v>
      </c>
      <c r="M8339" s="208" t="s">
        <v>1449</v>
      </c>
      <c r="N8339" s="209">
        <f t="shared" si="0"/>
        <v>2026</v>
      </c>
      <c r="O8339" s="210">
        <f t="shared" si="1"/>
        <v>4</v>
      </c>
      <c r="P8339" s="211" t="str">
        <f>IFERROR(VLOOKUP(F8339,연간집계!D:E,2,FALSE),"")</f>
        <v>레코드북 150</v>
      </c>
    </row>
    <row r="8340" spans="1:16" ht="15" customHeight="1">
      <c r="A8340" s="201">
        <v>46119.771192129629</v>
      </c>
      <c r="B8340" s="202">
        <v>46119</v>
      </c>
      <c r="C8340" s="203" t="s">
        <v>18259</v>
      </c>
      <c r="D8340" s="203" t="s">
        <v>11</v>
      </c>
      <c r="E8340" s="204" t="s">
        <v>18256</v>
      </c>
      <c r="F8340" s="49" t="s">
        <v>1284</v>
      </c>
      <c r="G8340" s="203">
        <v>2</v>
      </c>
      <c r="H8340" s="203" t="s">
        <v>18257</v>
      </c>
      <c r="I8340" s="205" t="s">
        <v>1440</v>
      </c>
      <c r="J8340" s="208"/>
      <c r="K8340" s="203">
        <v>26</v>
      </c>
      <c r="L8340" s="207" t="s">
        <v>827</v>
      </c>
      <c r="M8340" s="208" t="s">
        <v>1449</v>
      </c>
      <c r="N8340" s="209">
        <f t="shared" si="0"/>
        <v>2026</v>
      </c>
      <c r="O8340" s="210">
        <f t="shared" si="1"/>
        <v>4</v>
      </c>
      <c r="P8340" s="211" t="str">
        <f>IFERROR(VLOOKUP(F8340,연간집계!D:E,2,FALSE),"")</f>
        <v>PCMS_스탠다드캘린더</v>
      </c>
    </row>
    <row r="8341" spans="1:16" ht="15" customHeight="1">
      <c r="A8341" s="201">
        <v>46119.950856481482</v>
      </c>
      <c r="B8341" s="202">
        <v>46119</v>
      </c>
      <c r="C8341" s="203" t="s">
        <v>18260</v>
      </c>
      <c r="D8341" s="203" t="s">
        <v>11</v>
      </c>
      <c r="E8341" s="204" t="s">
        <v>18261</v>
      </c>
      <c r="F8341" s="49" t="s">
        <v>1058</v>
      </c>
      <c r="G8341" s="203">
        <v>1</v>
      </c>
      <c r="H8341" s="203" t="s">
        <v>9805</v>
      </c>
      <c r="I8341" s="205" t="s">
        <v>1566</v>
      </c>
      <c r="J8341" s="208"/>
      <c r="K8341" s="203">
        <v>128</v>
      </c>
      <c r="L8341" s="207" t="s">
        <v>827</v>
      </c>
      <c r="M8341" s="208" t="s">
        <v>1502</v>
      </c>
      <c r="N8341" s="209">
        <f t="shared" si="0"/>
        <v>2026</v>
      </c>
      <c r="O8341" s="210">
        <f t="shared" si="1"/>
        <v>4</v>
      </c>
      <c r="P8341" s="211" t="str">
        <f>IFERROR(VLOOKUP(F8341,연간집계!D:E,2,FALSE),"")</f>
        <v>프리북 150 (하드)</v>
      </c>
    </row>
    <row r="8342" spans="1:16" ht="15" customHeight="1">
      <c r="A8342" s="201">
        <v>46119.959687499999</v>
      </c>
      <c r="B8342" s="202">
        <v>46119</v>
      </c>
      <c r="C8342" s="203" t="s">
        <v>18262</v>
      </c>
      <c r="D8342" s="203" t="s">
        <v>11</v>
      </c>
      <c r="E8342" s="204" t="s">
        <v>18263</v>
      </c>
      <c r="F8342" s="49" t="s">
        <v>838</v>
      </c>
      <c r="G8342" s="203">
        <v>1</v>
      </c>
      <c r="H8342" s="203" t="s">
        <v>18264</v>
      </c>
      <c r="I8342" s="205" t="s">
        <v>1440</v>
      </c>
      <c r="J8342" s="208"/>
      <c r="K8342" s="203">
        <v>24</v>
      </c>
      <c r="L8342" s="207" t="s">
        <v>827</v>
      </c>
      <c r="M8342" s="208" t="s">
        <v>1436</v>
      </c>
      <c r="N8342" s="209">
        <f t="shared" si="0"/>
        <v>2026</v>
      </c>
      <c r="O8342" s="210">
        <f t="shared" si="1"/>
        <v>4</v>
      </c>
      <c r="P8342" s="211" t="str">
        <f>IFERROR(VLOOKUP(F8342,연간집계!D:E,2,FALSE),"")</f>
        <v>스탠다드 포토북 6*8 (하드/무광)</v>
      </c>
    </row>
    <row r="8343" spans="1:16" ht="15" customHeight="1">
      <c r="A8343" s="201">
        <v>46119.965648148151</v>
      </c>
      <c r="B8343" s="202">
        <v>46119</v>
      </c>
      <c r="C8343" s="203" t="s">
        <v>18265</v>
      </c>
      <c r="D8343" s="203" t="s">
        <v>11</v>
      </c>
      <c r="E8343" s="204" t="s">
        <v>18266</v>
      </c>
      <c r="F8343" s="49" t="s">
        <v>838</v>
      </c>
      <c r="G8343" s="203">
        <v>1</v>
      </c>
      <c r="H8343" s="203" t="s">
        <v>393</v>
      </c>
      <c r="I8343" s="205" t="s">
        <v>1440</v>
      </c>
      <c r="J8343" s="208"/>
      <c r="K8343" s="203">
        <v>24</v>
      </c>
      <c r="L8343" s="207" t="s">
        <v>827</v>
      </c>
      <c r="M8343" s="208" t="s">
        <v>1645</v>
      </c>
      <c r="N8343" s="209">
        <f t="shared" si="0"/>
        <v>2026</v>
      </c>
      <c r="O8343" s="210">
        <f t="shared" si="1"/>
        <v>4</v>
      </c>
      <c r="P8343" s="211" t="str">
        <f>IFERROR(VLOOKUP(F8343,연간집계!D:E,2,FALSE),"")</f>
        <v>스탠다드 포토북 6*8 (하드/무광)</v>
      </c>
    </row>
    <row r="8344" spans="1:16" ht="15" customHeight="1">
      <c r="A8344" s="201">
        <v>46120.401122685187</v>
      </c>
      <c r="B8344" s="202">
        <v>46120</v>
      </c>
      <c r="C8344" s="203" t="s">
        <v>18267</v>
      </c>
      <c r="D8344" s="203" t="s">
        <v>11</v>
      </c>
      <c r="E8344" s="204" t="s">
        <v>18268</v>
      </c>
      <c r="F8344" s="49" t="s">
        <v>1074</v>
      </c>
      <c r="G8344" s="203">
        <v>1</v>
      </c>
      <c r="H8344" s="203" t="s">
        <v>1963</v>
      </c>
      <c r="I8344" s="205" t="s">
        <v>1440</v>
      </c>
      <c r="J8344" s="208" t="s">
        <v>1791</v>
      </c>
      <c r="K8344" s="203">
        <v>60</v>
      </c>
      <c r="L8344" s="207" t="s">
        <v>827</v>
      </c>
      <c r="M8344" s="208" t="s">
        <v>1471</v>
      </c>
      <c r="N8344" s="209">
        <f t="shared" si="0"/>
        <v>2026</v>
      </c>
      <c r="O8344" s="210">
        <f t="shared" si="1"/>
        <v>4</v>
      </c>
      <c r="P8344" s="211" t="str">
        <f>IFERROR(VLOOKUP(F8344,연간집계!D:E,2,FALSE),"")</f>
        <v>레더북 (로얄와인)</v>
      </c>
    </row>
    <row r="8345" spans="1:16" ht="15" customHeight="1">
      <c r="A8345" s="201">
        <v>46120.471759259257</v>
      </c>
      <c r="B8345" s="202">
        <v>46120</v>
      </c>
      <c r="C8345" s="203" t="s">
        <v>18269</v>
      </c>
      <c r="D8345" s="203" t="s">
        <v>11</v>
      </c>
      <c r="E8345" s="204" t="s">
        <v>18270</v>
      </c>
      <c r="F8345" s="49" t="s">
        <v>838</v>
      </c>
      <c r="G8345" s="203">
        <v>1</v>
      </c>
      <c r="H8345" s="203" t="s">
        <v>11971</v>
      </c>
      <c r="I8345" s="205" t="s">
        <v>1440</v>
      </c>
      <c r="J8345" s="208"/>
      <c r="K8345" s="203">
        <v>24</v>
      </c>
      <c r="L8345" s="207" t="s">
        <v>827</v>
      </c>
      <c r="M8345" s="208" t="s">
        <v>1502</v>
      </c>
      <c r="N8345" s="209">
        <f t="shared" si="0"/>
        <v>2026</v>
      </c>
      <c r="O8345" s="210">
        <f t="shared" si="1"/>
        <v>4</v>
      </c>
      <c r="P8345" s="211" t="str">
        <f>IFERROR(VLOOKUP(F8345,연간집계!D:E,2,FALSE),"")</f>
        <v>스탠다드 포토북 6*8 (하드/무광)</v>
      </c>
    </row>
    <row r="8346" spans="1:16" ht="15" customHeight="1">
      <c r="A8346" s="201">
        <v>46120.498240740744</v>
      </c>
      <c r="B8346" s="202">
        <v>46120</v>
      </c>
      <c r="C8346" s="203" t="s">
        <v>18271</v>
      </c>
      <c r="D8346" s="203" t="s">
        <v>11</v>
      </c>
      <c r="E8346" s="204" t="s">
        <v>18272</v>
      </c>
      <c r="F8346" s="49" t="s">
        <v>1056</v>
      </c>
      <c r="G8346" s="203">
        <v>1</v>
      </c>
      <c r="H8346" s="203" t="s">
        <v>5424</v>
      </c>
      <c r="I8346" s="205" t="s">
        <v>1440</v>
      </c>
      <c r="J8346" s="208"/>
      <c r="K8346" s="203">
        <v>154</v>
      </c>
      <c r="L8346" s="207" t="s">
        <v>827</v>
      </c>
      <c r="M8346" s="208" t="s">
        <v>1436</v>
      </c>
      <c r="N8346" s="209">
        <f t="shared" si="0"/>
        <v>2026</v>
      </c>
      <c r="O8346" s="210">
        <f t="shared" si="1"/>
        <v>4</v>
      </c>
      <c r="P8346" s="211" t="str">
        <f>IFERROR(VLOOKUP(F8346,연간집계!D:E,2,FALSE),"")</f>
        <v>프리북 150 (소프트)</v>
      </c>
    </row>
    <row r="8347" spans="1:16" ht="15" customHeight="1">
      <c r="A8347" s="201">
        <v>46120.521898148145</v>
      </c>
      <c r="B8347" s="202">
        <v>46120</v>
      </c>
      <c r="C8347" s="203" t="s">
        <v>18273</v>
      </c>
      <c r="D8347" s="203" t="s">
        <v>11</v>
      </c>
      <c r="E8347" s="204" t="s">
        <v>18274</v>
      </c>
      <c r="F8347" s="49" t="s">
        <v>838</v>
      </c>
      <c r="G8347" s="203">
        <v>3</v>
      </c>
      <c r="H8347" s="203" t="s">
        <v>5314</v>
      </c>
      <c r="I8347" s="205" t="s">
        <v>1440</v>
      </c>
      <c r="J8347" s="208"/>
      <c r="K8347" s="203">
        <v>42</v>
      </c>
      <c r="L8347" s="207" t="s">
        <v>827</v>
      </c>
      <c r="M8347" s="208" t="s">
        <v>1436</v>
      </c>
      <c r="N8347" s="209">
        <f t="shared" si="0"/>
        <v>2026</v>
      </c>
      <c r="O8347" s="210">
        <f t="shared" si="1"/>
        <v>4</v>
      </c>
      <c r="P8347" s="211" t="str">
        <f>IFERROR(VLOOKUP(F8347,연간집계!D:E,2,FALSE),"")</f>
        <v>스탠다드 포토북 6*8 (하드/무광)</v>
      </c>
    </row>
    <row r="8348" spans="1:16" ht="15" customHeight="1">
      <c r="A8348" s="201">
        <v>46120.521921296298</v>
      </c>
      <c r="B8348" s="202">
        <v>46120</v>
      </c>
      <c r="C8348" s="203" t="s">
        <v>18275</v>
      </c>
      <c r="D8348" s="203" t="s">
        <v>11</v>
      </c>
      <c r="E8348" s="204" t="s">
        <v>18276</v>
      </c>
      <c r="F8348" s="49" t="s">
        <v>838</v>
      </c>
      <c r="G8348" s="203">
        <v>2</v>
      </c>
      <c r="H8348" s="203" t="s">
        <v>744</v>
      </c>
      <c r="I8348" s="205" t="s">
        <v>1453</v>
      </c>
      <c r="J8348" s="208"/>
      <c r="K8348" s="203">
        <v>36</v>
      </c>
      <c r="L8348" s="207" t="s">
        <v>827</v>
      </c>
      <c r="M8348" s="208" t="s">
        <v>1436</v>
      </c>
      <c r="N8348" s="209">
        <f t="shared" si="0"/>
        <v>2026</v>
      </c>
      <c r="O8348" s="210">
        <f t="shared" si="1"/>
        <v>4</v>
      </c>
      <c r="P8348" s="211" t="str">
        <f>IFERROR(VLOOKUP(F8348,연간집계!D:E,2,FALSE),"")</f>
        <v>스탠다드 포토북 6*8 (하드/무광)</v>
      </c>
    </row>
    <row r="8349" spans="1:16" ht="15" customHeight="1">
      <c r="A8349" s="201">
        <v>46120.560578703706</v>
      </c>
      <c r="B8349" s="202">
        <v>46120</v>
      </c>
      <c r="C8349" s="203" t="s">
        <v>18277</v>
      </c>
      <c r="D8349" s="203" t="s">
        <v>11</v>
      </c>
      <c r="E8349" s="204" t="s">
        <v>18278</v>
      </c>
      <c r="F8349" s="49" t="s">
        <v>1078</v>
      </c>
      <c r="G8349" s="203">
        <v>1</v>
      </c>
      <c r="H8349" s="203" t="s">
        <v>18279</v>
      </c>
      <c r="I8349" s="205" t="s">
        <v>1790</v>
      </c>
      <c r="J8349" s="208" t="s">
        <v>1977</v>
      </c>
      <c r="K8349" s="203">
        <v>52</v>
      </c>
      <c r="L8349" s="207" t="s">
        <v>827</v>
      </c>
      <c r="M8349" s="208" t="s">
        <v>1449</v>
      </c>
      <c r="N8349" s="209">
        <f t="shared" si="0"/>
        <v>2026</v>
      </c>
      <c r="O8349" s="210">
        <f t="shared" si="1"/>
        <v>4</v>
      </c>
      <c r="P8349" s="211" t="str">
        <f>IFERROR(VLOOKUP(F8349,연간집계!D:E,2,FALSE),"")</f>
        <v>레더북 (카멜브라운)</v>
      </c>
    </row>
    <row r="8350" spans="1:16" ht="15" customHeight="1">
      <c r="A8350" s="201">
        <v>46120.622719907406</v>
      </c>
      <c r="B8350" s="202">
        <v>46120</v>
      </c>
      <c r="C8350" s="203" t="s">
        <v>18280</v>
      </c>
      <c r="D8350" s="203" t="s">
        <v>11</v>
      </c>
      <c r="E8350" s="204" t="s">
        <v>18281</v>
      </c>
      <c r="F8350" s="49" t="s">
        <v>845</v>
      </c>
      <c r="G8350" s="203">
        <v>1</v>
      </c>
      <c r="H8350" s="203" t="s">
        <v>11786</v>
      </c>
      <c r="I8350" s="205" t="s">
        <v>1566</v>
      </c>
      <c r="J8350" s="208"/>
      <c r="K8350" s="203">
        <v>32</v>
      </c>
      <c r="L8350" s="207" t="s">
        <v>827</v>
      </c>
      <c r="M8350" s="208" t="s">
        <v>1436</v>
      </c>
      <c r="N8350" s="209">
        <f t="shared" si="0"/>
        <v>2026</v>
      </c>
      <c r="O8350" s="210">
        <f t="shared" si="1"/>
        <v>4</v>
      </c>
      <c r="P8350" s="211" t="str">
        <f>IFERROR(VLOOKUP(F8350,연간집계!D:E,2,FALSE),"")</f>
        <v>스탠다드 포토북 8*11 (소프트/유광)</v>
      </c>
    </row>
    <row r="8351" spans="1:16" ht="15" customHeight="1">
      <c r="A8351" s="201">
        <v>46120.622743055559</v>
      </c>
      <c r="B8351" s="202">
        <v>46120</v>
      </c>
      <c r="C8351" s="203" t="s">
        <v>18282</v>
      </c>
      <c r="D8351" s="203" t="s">
        <v>11</v>
      </c>
      <c r="E8351" s="204" t="s">
        <v>18283</v>
      </c>
      <c r="F8351" s="49" t="s">
        <v>1247</v>
      </c>
      <c r="G8351" s="203">
        <v>1</v>
      </c>
      <c r="H8351" s="203" t="s">
        <v>17646</v>
      </c>
      <c r="I8351" s="205" t="s">
        <v>1556</v>
      </c>
      <c r="J8351" s="208"/>
      <c r="K8351" s="203">
        <v>42</v>
      </c>
      <c r="L8351" s="207" t="s">
        <v>828</v>
      </c>
      <c r="M8351" s="208" t="s">
        <v>1436</v>
      </c>
      <c r="N8351" s="209">
        <f t="shared" si="0"/>
        <v>2026</v>
      </c>
      <c r="O8351" s="210">
        <f t="shared" si="1"/>
        <v>4</v>
      </c>
      <c r="P8351" s="211" t="str">
        <f>IFERROR(VLOOKUP(F8351,연간집계!D:E,2,FALSE),"")</f>
        <v>모바일 포토북 197 (여행)</v>
      </c>
    </row>
    <row r="8352" spans="1:16" ht="15" customHeight="1">
      <c r="A8352" s="201">
        <v>46120.637777777774</v>
      </c>
      <c r="B8352" s="202">
        <v>46120</v>
      </c>
      <c r="C8352" s="203" t="s">
        <v>18284</v>
      </c>
      <c r="D8352" s="203" t="s">
        <v>11</v>
      </c>
      <c r="E8352" s="204" t="s">
        <v>18285</v>
      </c>
      <c r="F8352" s="49" t="s">
        <v>865</v>
      </c>
      <c r="G8352" s="203">
        <v>1</v>
      </c>
      <c r="H8352" s="203" t="s">
        <v>18286</v>
      </c>
      <c r="I8352" s="205" t="s">
        <v>1506</v>
      </c>
      <c r="J8352" s="208"/>
      <c r="K8352" s="203">
        <v>24</v>
      </c>
      <c r="L8352" s="207" t="s">
        <v>827</v>
      </c>
      <c r="M8352" s="208" t="s">
        <v>1645</v>
      </c>
      <c r="N8352" s="209">
        <f t="shared" si="0"/>
        <v>2026</v>
      </c>
      <c r="O8352" s="210">
        <f t="shared" si="1"/>
        <v>4</v>
      </c>
      <c r="P8352" s="211" t="str">
        <f>IFERROR(VLOOKUP(F8352,연간집계!D:E,2,FALSE),"")</f>
        <v>스탠다드 포토북 8*6 (하드/무광)</v>
      </c>
    </row>
    <row r="8353" spans="1:16" ht="15" customHeight="1">
      <c r="A8353" s="201">
        <v>46120.637789351851</v>
      </c>
      <c r="B8353" s="202">
        <v>46120</v>
      </c>
      <c r="C8353" s="203" t="s">
        <v>18287</v>
      </c>
      <c r="D8353" s="203" t="s">
        <v>11</v>
      </c>
      <c r="E8353" s="204" t="s">
        <v>18285</v>
      </c>
      <c r="F8353" s="49" t="s">
        <v>838</v>
      </c>
      <c r="G8353" s="203">
        <v>1</v>
      </c>
      <c r="H8353" s="203" t="s">
        <v>18286</v>
      </c>
      <c r="I8353" s="205" t="s">
        <v>1483</v>
      </c>
      <c r="J8353" s="208"/>
      <c r="K8353" s="203">
        <v>24</v>
      </c>
      <c r="L8353" s="207" t="s">
        <v>827</v>
      </c>
      <c r="M8353" s="208" t="s">
        <v>1645</v>
      </c>
      <c r="N8353" s="209">
        <f t="shared" si="0"/>
        <v>2026</v>
      </c>
      <c r="O8353" s="210">
        <f t="shared" si="1"/>
        <v>4</v>
      </c>
      <c r="P8353" s="211" t="str">
        <f>IFERROR(VLOOKUP(F8353,연간집계!D:E,2,FALSE),"")</f>
        <v>스탠다드 포토북 6*8 (하드/무광)</v>
      </c>
    </row>
    <row r="8354" spans="1:16" ht="15" customHeight="1">
      <c r="A8354" s="201">
        <v>46120.65552083333</v>
      </c>
      <c r="B8354" s="202">
        <v>46120</v>
      </c>
      <c r="C8354" s="203" t="s">
        <v>18288</v>
      </c>
      <c r="D8354" s="203" t="s">
        <v>11</v>
      </c>
      <c r="E8354" s="204" t="s">
        <v>18289</v>
      </c>
      <c r="F8354" s="49" t="s">
        <v>847</v>
      </c>
      <c r="G8354" s="203">
        <v>1</v>
      </c>
      <c r="H8354" s="203" t="s">
        <v>7357</v>
      </c>
      <c r="I8354" s="205" t="s">
        <v>1440</v>
      </c>
      <c r="J8354" s="208"/>
      <c r="K8354" s="203">
        <v>24</v>
      </c>
      <c r="L8354" s="207" t="s">
        <v>827</v>
      </c>
      <c r="M8354" s="208" t="s">
        <v>1436</v>
      </c>
      <c r="N8354" s="209">
        <f t="shared" si="0"/>
        <v>2026</v>
      </c>
      <c r="O8354" s="210">
        <f t="shared" si="1"/>
        <v>4</v>
      </c>
      <c r="P8354" s="211" t="str">
        <f>IFERROR(VLOOKUP(F8354,연간집계!D:E,2,FALSE),"")</f>
        <v>스탠다드 포토북 8*11 (하드/무광)</v>
      </c>
    </row>
    <row r="8355" spans="1:16" ht="15" customHeight="1">
      <c r="A8355" s="201">
        <v>46120.655532407407</v>
      </c>
      <c r="B8355" s="202">
        <v>46120</v>
      </c>
      <c r="C8355" s="203" t="s">
        <v>18290</v>
      </c>
      <c r="D8355" s="203" t="s">
        <v>11</v>
      </c>
      <c r="E8355" s="204" t="s">
        <v>18289</v>
      </c>
      <c r="F8355" s="49" t="s">
        <v>874</v>
      </c>
      <c r="G8355" s="203">
        <v>1</v>
      </c>
      <c r="H8355" s="203" t="s">
        <v>7357</v>
      </c>
      <c r="I8355" s="205" t="s">
        <v>1440</v>
      </c>
      <c r="J8355" s="208"/>
      <c r="K8355" s="203">
        <v>24</v>
      </c>
      <c r="L8355" s="207" t="s">
        <v>827</v>
      </c>
      <c r="M8355" s="208" t="s">
        <v>1645</v>
      </c>
      <c r="N8355" s="209">
        <f t="shared" si="0"/>
        <v>2026</v>
      </c>
      <c r="O8355" s="210">
        <f t="shared" si="1"/>
        <v>4</v>
      </c>
      <c r="P8355" s="211" t="str">
        <f>IFERROR(VLOOKUP(F8355,연간집계!D:E,2,FALSE),"")</f>
        <v>스탠다드 포토북 11*8 (하드/무광)</v>
      </c>
    </row>
    <row r="8356" spans="1:16" ht="15" customHeight="1">
      <c r="A8356" s="201">
        <v>46120.655543981484</v>
      </c>
      <c r="B8356" s="202">
        <v>46120</v>
      </c>
      <c r="C8356" s="203" t="s">
        <v>18291</v>
      </c>
      <c r="D8356" s="203" t="s">
        <v>11</v>
      </c>
      <c r="E8356" s="204" t="s">
        <v>18289</v>
      </c>
      <c r="F8356" s="49" t="s">
        <v>847</v>
      </c>
      <c r="G8356" s="203">
        <v>1</v>
      </c>
      <c r="H8356" s="203" t="s">
        <v>7357</v>
      </c>
      <c r="I8356" s="205" t="s">
        <v>1440</v>
      </c>
      <c r="J8356" s="208"/>
      <c r="K8356" s="203">
        <v>34</v>
      </c>
      <c r="L8356" s="207" t="s">
        <v>827</v>
      </c>
      <c r="M8356" s="208" t="s">
        <v>1449</v>
      </c>
      <c r="N8356" s="209">
        <f t="shared" si="0"/>
        <v>2026</v>
      </c>
      <c r="O8356" s="210">
        <f t="shared" si="1"/>
        <v>4</v>
      </c>
      <c r="P8356" s="211" t="str">
        <f>IFERROR(VLOOKUP(F8356,연간집계!D:E,2,FALSE),"")</f>
        <v>스탠다드 포토북 8*11 (하드/무광)</v>
      </c>
    </row>
    <row r="8357" spans="1:16" ht="15" customHeight="1">
      <c r="A8357" s="201">
        <v>46120.655555555553</v>
      </c>
      <c r="B8357" s="202">
        <v>46120</v>
      </c>
      <c r="C8357" s="203" t="s">
        <v>18292</v>
      </c>
      <c r="D8357" s="203" t="s">
        <v>11</v>
      </c>
      <c r="E8357" s="204" t="s">
        <v>18289</v>
      </c>
      <c r="F8357" s="49" t="s">
        <v>847</v>
      </c>
      <c r="G8357" s="203">
        <v>3</v>
      </c>
      <c r="H8357" s="203" t="s">
        <v>7357</v>
      </c>
      <c r="I8357" s="205" t="s">
        <v>1440</v>
      </c>
      <c r="J8357" s="208"/>
      <c r="K8357" s="203">
        <v>44</v>
      </c>
      <c r="L8357" s="207" t="s">
        <v>827</v>
      </c>
      <c r="M8357" s="208" t="s">
        <v>1449</v>
      </c>
      <c r="N8357" s="209">
        <f t="shared" si="0"/>
        <v>2026</v>
      </c>
      <c r="O8357" s="210">
        <f t="shared" si="1"/>
        <v>4</v>
      </c>
      <c r="P8357" s="211" t="str">
        <f>IFERROR(VLOOKUP(F8357,연간집계!D:E,2,FALSE),"")</f>
        <v>스탠다드 포토북 8*11 (하드/무광)</v>
      </c>
    </row>
    <row r="8358" spans="1:16" ht="15" customHeight="1">
      <c r="A8358" s="201">
        <v>46120.65556712963</v>
      </c>
      <c r="B8358" s="202">
        <v>46120</v>
      </c>
      <c r="C8358" s="203" t="s">
        <v>18293</v>
      </c>
      <c r="D8358" s="203" t="s">
        <v>11</v>
      </c>
      <c r="E8358" s="204" t="s">
        <v>18294</v>
      </c>
      <c r="F8358" s="49" t="s">
        <v>377</v>
      </c>
      <c r="G8358" s="203">
        <v>1</v>
      </c>
      <c r="H8358" s="203" t="s">
        <v>1874</v>
      </c>
      <c r="I8358" s="205" t="s">
        <v>1440</v>
      </c>
      <c r="J8358" s="208" t="s">
        <v>1444</v>
      </c>
      <c r="K8358" s="203">
        <v>60</v>
      </c>
      <c r="L8358" s="207" t="s">
        <v>827</v>
      </c>
      <c r="M8358" s="208" t="s">
        <v>1436</v>
      </c>
      <c r="N8358" s="209">
        <f t="shared" si="0"/>
        <v>2026</v>
      </c>
      <c r="O8358" s="210">
        <f t="shared" si="1"/>
        <v>4</v>
      </c>
      <c r="P8358" s="211" t="str">
        <f>IFERROR(VLOOKUP(F8358,연간집계!D:E,2,FALSE),"")</f>
        <v>포토그랩스 248</v>
      </c>
    </row>
    <row r="8359" spans="1:16" ht="15" customHeight="1">
      <c r="A8359" s="201">
        <v>46120.667337962965</v>
      </c>
      <c r="B8359" s="202">
        <v>46120</v>
      </c>
      <c r="C8359" s="203" t="s">
        <v>18295</v>
      </c>
      <c r="D8359" s="203" t="s">
        <v>11</v>
      </c>
      <c r="E8359" s="204" t="s">
        <v>18296</v>
      </c>
      <c r="F8359" s="49" t="s">
        <v>972</v>
      </c>
      <c r="G8359" s="203">
        <v>1</v>
      </c>
      <c r="H8359" s="203" t="s">
        <v>13724</v>
      </c>
      <c r="I8359" s="208" t="s">
        <v>2134</v>
      </c>
      <c r="J8359" s="208" t="s">
        <v>2134</v>
      </c>
      <c r="K8359" s="203">
        <v>80</v>
      </c>
      <c r="L8359" s="207" t="s">
        <v>827</v>
      </c>
      <c r="M8359" s="208" t="s">
        <v>1436</v>
      </c>
      <c r="N8359" s="209">
        <f t="shared" si="0"/>
        <v>2026</v>
      </c>
      <c r="O8359" s="210">
        <f t="shared" si="1"/>
        <v>4</v>
      </c>
      <c r="P8359" s="211" t="str">
        <f>IFERROR(VLOOKUP(F8359,연간집계!D:E,2,FALSE),"")</f>
        <v>시티북 198 (쿠션하드/78p)</v>
      </c>
    </row>
    <row r="8360" spans="1:16" ht="15" customHeight="1">
      <c r="A8360" s="201">
        <v>46120.682060185187</v>
      </c>
      <c r="B8360" s="202">
        <v>46120</v>
      </c>
      <c r="C8360" s="203" t="s">
        <v>18297</v>
      </c>
      <c r="D8360" s="203" t="s">
        <v>11</v>
      </c>
      <c r="E8360" s="204" t="s">
        <v>18298</v>
      </c>
      <c r="F8360" s="49" t="s">
        <v>861</v>
      </c>
      <c r="G8360" s="203">
        <v>1</v>
      </c>
      <c r="H8360" s="203" t="s">
        <v>18299</v>
      </c>
      <c r="I8360" s="205" t="s">
        <v>1440</v>
      </c>
      <c r="J8360" s="208"/>
      <c r="K8360" s="203">
        <v>36</v>
      </c>
      <c r="L8360" s="207" t="s">
        <v>827</v>
      </c>
      <c r="M8360" s="208" t="s">
        <v>1493</v>
      </c>
      <c r="N8360" s="209">
        <f t="shared" si="0"/>
        <v>2026</v>
      </c>
      <c r="O8360" s="210">
        <f t="shared" si="1"/>
        <v>4</v>
      </c>
      <c r="P8360" s="211" t="str">
        <f>IFERROR(VLOOKUP(F8360,연간집계!D:E,2,FALSE),"")</f>
        <v>스탠다드 포토북 8*6 (소프트/무광)</v>
      </c>
    </row>
    <row r="8361" spans="1:16" ht="15" customHeight="1">
      <c r="A8361" s="201">
        <v>46120.758553240739</v>
      </c>
      <c r="B8361" s="202">
        <v>46120</v>
      </c>
      <c r="C8361" s="203" t="s">
        <v>18300</v>
      </c>
      <c r="D8361" s="203" t="s">
        <v>11</v>
      </c>
      <c r="E8361" s="204" t="s">
        <v>18301</v>
      </c>
      <c r="F8361" s="49" t="s">
        <v>840</v>
      </c>
      <c r="G8361" s="203">
        <v>4</v>
      </c>
      <c r="H8361" s="203" t="s">
        <v>18302</v>
      </c>
      <c r="I8361" s="205" t="s">
        <v>1455</v>
      </c>
      <c r="J8361" s="208"/>
      <c r="K8361" s="203">
        <v>52</v>
      </c>
      <c r="L8361" s="207" t="s">
        <v>827</v>
      </c>
      <c r="M8361" s="208" t="s">
        <v>1493</v>
      </c>
      <c r="N8361" s="209">
        <f t="shared" si="0"/>
        <v>2026</v>
      </c>
      <c r="O8361" s="210">
        <f t="shared" si="1"/>
        <v>4</v>
      </c>
      <c r="P8361" s="211" t="str">
        <f>IFERROR(VLOOKUP(F8361,연간집계!D:E,2,FALSE),"")</f>
        <v>스탠다드 포토북 6*8 (하드/유광)</v>
      </c>
    </row>
    <row r="8362" spans="1:16" ht="15" customHeight="1">
      <c r="A8362" s="201">
        <v>46120.758564814816</v>
      </c>
      <c r="B8362" s="202">
        <v>46120</v>
      </c>
      <c r="C8362" s="203" t="s">
        <v>18303</v>
      </c>
      <c r="D8362" s="203" t="s">
        <v>11</v>
      </c>
      <c r="E8362" s="204" t="s">
        <v>18304</v>
      </c>
      <c r="F8362" s="49" t="s">
        <v>1261</v>
      </c>
      <c r="G8362" s="203">
        <v>1</v>
      </c>
      <c r="H8362" s="203" t="s">
        <v>3086</v>
      </c>
      <c r="I8362" s="205" t="s">
        <v>2297</v>
      </c>
      <c r="J8362" s="208"/>
      <c r="K8362" s="203">
        <v>24</v>
      </c>
      <c r="L8362" s="207" t="s">
        <v>828</v>
      </c>
      <c r="M8362" s="208" t="s">
        <v>1436</v>
      </c>
      <c r="N8362" s="209">
        <f t="shared" si="0"/>
        <v>2026</v>
      </c>
      <c r="O8362" s="210">
        <f t="shared" si="1"/>
        <v>4</v>
      </c>
      <c r="P8362" s="211" t="str">
        <f>IFERROR(VLOOKUP(F8362,연간집계!D:E,2,FALSE),"")</f>
        <v>모바일 포토북 197 (커플)</v>
      </c>
    </row>
    <row r="8363" spans="1:16" ht="15" customHeight="1">
      <c r="A8363" s="201">
        <v>46121.391273148147</v>
      </c>
      <c r="B8363" s="202">
        <v>46121</v>
      </c>
      <c r="C8363" s="203" t="s">
        <v>18305</v>
      </c>
      <c r="D8363" s="203" t="s">
        <v>11</v>
      </c>
      <c r="E8363" s="204" t="s">
        <v>18306</v>
      </c>
      <c r="F8363" s="49" t="s">
        <v>1247</v>
      </c>
      <c r="G8363" s="203">
        <v>1</v>
      </c>
      <c r="H8363" s="203" t="s">
        <v>6558</v>
      </c>
      <c r="I8363" s="205" t="s">
        <v>1556</v>
      </c>
      <c r="J8363" s="208"/>
      <c r="K8363" s="203">
        <v>24</v>
      </c>
      <c r="L8363" s="207" t="s">
        <v>828</v>
      </c>
      <c r="M8363" s="208" t="s">
        <v>1436</v>
      </c>
      <c r="N8363" s="209">
        <f t="shared" si="0"/>
        <v>2026</v>
      </c>
      <c r="O8363" s="210">
        <f t="shared" si="1"/>
        <v>4</v>
      </c>
      <c r="P8363" s="211" t="str">
        <f>IFERROR(VLOOKUP(F8363,연간집계!D:E,2,FALSE),"")</f>
        <v>모바일 포토북 197 (여행)</v>
      </c>
    </row>
    <row r="8364" spans="1:16" ht="15" customHeight="1">
      <c r="A8364" s="201">
        <v>46121.397233796299</v>
      </c>
      <c r="B8364" s="202">
        <v>46121</v>
      </c>
      <c r="C8364" s="203" t="s">
        <v>18307</v>
      </c>
      <c r="D8364" s="203" t="s">
        <v>11</v>
      </c>
      <c r="E8364" s="204" t="s">
        <v>18308</v>
      </c>
      <c r="F8364" s="49" t="s">
        <v>1247</v>
      </c>
      <c r="G8364" s="203">
        <v>1</v>
      </c>
      <c r="H8364" s="203" t="s">
        <v>18309</v>
      </c>
      <c r="I8364" s="205" t="s">
        <v>1455</v>
      </c>
      <c r="J8364" s="208"/>
      <c r="K8364" s="203">
        <v>24</v>
      </c>
      <c r="L8364" s="207" t="s">
        <v>828</v>
      </c>
      <c r="M8364" s="208" t="s">
        <v>1436</v>
      </c>
      <c r="N8364" s="209">
        <f t="shared" si="0"/>
        <v>2026</v>
      </c>
      <c r="O8364" s="210">
        <f t="shared" si="1"/>
        <v>4</v>
      </c>
      <c r="P8364" s="211" t="str">
        <f>IFERROR(VLOOKUP(F8364,연간집계!D:E,2,FALSE),"")</f>
        <v>모바일 포토북 197 (여행)</v>
      </c>
    </row>
    <row r="8365" spans="1:16" ht="15" customHeight="1">
      <c r="A8365" s="201">
        <v>46121.417962962965</v>
      </c>
      <c r="B8365" s="202">
        <v>46121</v>
      </c>
      <c r="C8365" s="203" t="s">
        <v>18310</v>
      </c>
      <c r="D8365" s="203" t="s">
        <v>11</v>
      </c>
      <c r="E8365" s="204" t="s">
        <v>18311</v>
      </c>
      <c r="F8365" s="49" t="s">
        <v>1027</v>
      </c>
      <c r="G8365" s="203">
        <v>1</v>
      </c>
      <c r="H8365" s="203" t="s">
        <v>817</v>
      </c>
      <c r="I8365" s="205" t="s">
        <v>1736</v>
      </c>
      <c r="J8365" s="208" t="s">
        <v>1736</v>
      </c>
      <c r="K8365" s="203">
        <v>80</v>
      </c>
      <c r="L8365" s="207" t="s">
        <v>827</v>
      </c>
      <c r="M8365" s="208" t="s">
        <v>1436</v>
      </c>
      <c r="N8365" s="209">
        <f t="shared" si="0"/>
        <v>2026</v>
      </c>
      <c r="O8365" s="210">
        <f t="shared" si="1"/>
        <v>4</v>
      </c>
      <c r="P8365" s="211" t="str">
        <f>IFERROR(VLOOKUP(F8365,연간집계!D:E,2,FALSE),"")</f>
        <v>트래블북 198 (쿠션하드/78p)</v>
      </c>
    </row>
    <row r="8366" spans="1:16" ht="15" customHeight="1">
      <c r="A8366" s="201">
        <v>46121.435763888891</v>
      </c>
      <c r="B8366" s="202">
        <v>46121</v>
      </c>
      <c r="C8366" s="203" t="s">
        <v>18312</v>
      </c>
      <c r="D8366" s="203" t="s">
        <v>11</v>
      </c>
      <c r="E8366" s="204" t="s">
        <v>18313</v>
      </c>
      <c r="F8366" s="49" t="s">
        <v>1243</v>
      </c>
      <c r="G8366" s="203">
        <v>5</v>
      </c>
      <c r="H8366" s="203" t="s">
        <v>18314</v>
      </c>
      <c r="I8366" s="205" t="s">
        <v>1556</v>
      </c>
      <c r="J8366" s="208"/>
      <c r="K8366" s="203">
        <v>24</v>
      </c>
      <c r="L8366" s="207" t="s">
        <v>828</v>
      </c>
      <c r="M8366" s="208" t="s">
        <v>1493</v>
      </c>
      <c r="N8366" s="209">
        <f t="shared" si="0"/>
        <v>2026</v>
      </c>
      <c r="O8366" s="210">
        <f t="shared" si="1"/>
        <v>4</v>
      </c>
      <c r="P8366" s="211" t="str">
        <f>IFERROR(VLOOKUP(F8366,연간집계!D:E,2,FALSE),"")</f>
        <v>모바일 포토북 150 (여행)</v>
      </c>
    </row>
    <row r="8367" spans="1:16" ht="15" customHeight="1">
      <c r="A8367" s="201">
        <v>46121.491898148146</v>
      </c>
      <c r="B8367" s="202">
        <v>46121</v>
      </c>
      <c r="C8367" s="203" t="s">
        <v>18315</v>
      </c>
      <c r="D8367" s="203" t="s">
        <v>11</v>
      </c>
      <c r="E8367" s="204" t="s">
        <v>18316</v>
      </c>
      <c r="F8367" s="49" t="s">
        <v>1414</v>
      </c>
      <c r="G8367" s="203">
        <v>1</v>
      </c>
      <c r="H8367" s="203" t="s">
        <v>18317</v>
      </c>
      <c r="I8367" s="205" t="s">
        <v>2389</v>
      </c>
      <c r="J8367" s="208"/>
      <c r="K8367" s="203">
        <v>72</v>
      </c>
      <c r="L8367" s="207" t="s">
        <v>828</v>
      </c>
      <c r="M8367" s="208" t="s">
        <v>1514</v>
      </c>
      <c r="N8367" s="209">
        <f t="shared" si="0"/>
        <v>2026</v>
      </c>
      <c r="O8367" s="210">
        <f t="shared" si="1"/>
        <v>4</v>
      </c>
      <c r="P8367" s="211" t="str">
        <f>IFERROR(VLOOKUP(F8367,연간집계!D:E,2,FALSE),"")</f>
        <v>모바일_미니폴라로이드</v>
      </c>
    </row>
    <row r="8368" spans="1:16" ht="15" customHeight="1">
      <c r="A8368" s="201">
        <v>46121.536087962966</v>
      </c>
      <c r="B8368" s="202">
        <v>46121</v>
      </c>
      <c r="C8368" s="203" t="s">
        <v>18318</v>
      </c>
      <c r="D8368" s="203" t="s">
        <v>11</v>
      </c>
      <c r="E8368" s="204" t="s">
        <v>18319</v>
      </c>
      <c r="F8368" s="49" t="s">
        <v>18</v>
      </c>
      <c r="G8368" s="203">
        <v>1</v>
      </c>
      <c r="H8368" s="203" t="s">
        <v>19</v>
      </c>
      <c r="I8368" s="205" t="s">
        <v>1688</v>
      </c>
      <c r="J8368" s="208"/>
      <c r="K8368" s="203">
        <v>42</v>
      </c>
      <c r="L8368" s="207" t="s">
        <v>827</v>
      </c>
      <c r="M8368" s="208" t="s">
        <v>1514</v>
      </c>
      <c r="N8368" s="209">
        <f t="shared" si="0"/>
        <v>2026</v>
      </c>
      <c r="O8368" s="210">
        <f t="shared" si="1"/>
        <v>4</v>
      </c>
      <c r="P8368" s="211" t="str">
        <f>IFERROR(VLOOKUP(F8368,연간집계!D:E,2,FALSE),"")</f>
        <v>포토그랩스 276</v>
      </c>
    </row>
    <row r="8369" spans="1:16" ht="15" customHeight="1">
      <c r="A8369" s="201">
        <v>46121.639548611114</v>
      </c>
      <c r="B8369" s="202">
        <v>46121</v>
      </c>
      <c r="C8369" s="203" t="s">
        <v>18320</v>
      </c>
      <c r="D8369" s="203" t="s">
        <v>11</v>
      </c>
      <c r="E8369" s="204" t="s">
        <v>18321</v>
      </c>
      <c r="F8369" s="49" t="s">
        <v>1238</v>
      </c>
      <c r="G8369" s="203">
        <v>1</v>
      </c>
      <c r="H8369" s="203" t="s">
        <v>18322</v>
      </c>
      <c r="I8369" s="205" t="s">
        <v>1506</v>
      </c>
      <c r="J8369" s="208"/>
      <c r="K8369" s="203">
        <v>24</v>
      </c>
      <c r="L8369" s="207" t="s">
        <v>828</v>
      </c>
      <c r="M8369" s="208" t="s">
        <v>1449</v>
      </c>
      <c r="N8369" s="209">
        <f t="shared" si="0"/>
        <v>2026</v>
      </c>
      <c r="O8369" s="210">
        <f t="shared" si="1"/>
        <v>4</v>
      </c>
      <c r="P8369" s="211" t="str">
        <f>IFERROR(VLOOKUP(F8369,연간집계!D:E,2,FALSE),"")</f>
        <v>모바일 포토북 198 (베이비)</v>
      </c>
    </row>
    <row r="8370" spans="1:16" ht="15" customHeight="1">
      <c r="A8370" s="201">
        <v>46121.6483912037</v>
      </c>
      <c r="B8370" s="202">
        <v>46121</v>
      </c>
      <c r="C8370" s="203" t="s">
        <v>18323</v>
      </c>
      <c r="D8370" s="203" t="s">
        <v>11</v>
      </c>
      <c r="E8370" s="204" t="s">
        <v>18324</v>
      </c>
      <c r="F8370" s="49" t="s">
        <v>838</v>
      </c>
      <c r="G8370" s="203">
        <v>1</v>
      </c>
      <c r="H8370" s="203" t="s">
        <v>18325</v>
      </c>
      <c r="I8370" s="205" t="s">
        <v>1570</v>
      </c>
      <c r="J8370" s="208"/>
      <c r="K8370" s="203">
        <v>60</v>
      </c>
      <c r="L8370" s="207" t="s">
        <v>827</v>
      </c>
      <c r="M8370" s="208" t="s">
        <v>1493</v>
      </c>
      <c r="N8370" s="209">
        <f t="shared" si="0"/>
        <v>2026</v>
      </c>
      <c r="O8370" s="210">
        <f t="shared" si="1"/>
        <v>4</v>
      </c>
      <c r="P8370" s="211" t="str">
        <f>IFERROR(VLOOKUP(F8370,연간집계!D:E,2,FALSE),"")</f>
        <v>스탠다드 포토북 6*8 (하드/무광)</v>
      </c>
    </row>
    <row r="8371" spans="1:16" ht="15" customHeight="1">
      <c r="A8371" s="201">
        <v>46121.660173611112</v>
      </c>
      <c r="B8371" s="202">
        <v>46121</v>
      </c>
      <c r="C8371" s="203" t="s">
        <v>18326</v>
      </c>
      <c r="D8371" s="203" t="s">
        <v>11</v>
      </c>
      <c r="E8371" s="204" t="s">
        <v>18327</v>
      </c>
      <c r="F8371" s="49" t="s">
        <v>18</v>
      </c>
      <c r="G8371" s="203">
        <v>1</v>
      </c>
      <c r="H8371" s="203" t="s">
        <v>18328</v>
      </c>
      <c r="I8371" s="205" t="s">
        <v>1783</v>
      </c>
      <c r="J8371" s="208" t="s">
        <v>1787</v>
      </c>
      <c r="K8371" s="203">
        <v>50</v>
      </c>
      <c r="L8371" s="207" t="s">
        <v>827</v>
      </c>
      <c r="M8371" s="208" t="s">
        <v>1493</v>
      </c>
      <c r="N8371" s="209">
        <f t="shared" si="0"/>
        <v>2026</v>
      </c>
      <c r="O8371" s="210">
        <f t="shared" si="1"/>
        <v>4</v>
      </c>
      <c r="P8371" s="211" t="str">
        <f>IFERROR(VLOOKUP(F8371,연간집계!D:E,2,FALSE),"")</f>
        <v>포토그랩스 276</v>
      </c>
    </row>
    <row r="8372" spans="1:16" ht="15" customHeight="1">
      <c r="A8372" s="201">
        <v>46121.70722222222</v>
      </c>
      <c r="B8372" s="202">
        <v>46121</v>
      </c>
      <c r="C8372" s="203" t="s">
        <v>18329</v>
      </c>
      <c r="D8372" s="203" t="s">
        <v>11</v>
      </c>
      <c r="E8372" s="204" t="s">
        <v>18330</v>
      </c>
      <c r="F8372" s="49" t="s">
        <v>838</v>
      </c>
      <c r="G8372" s="203">
        <v>1</v>
      </c>
      <c r="H8372" s="203" t="s">
        <v>18331</v>
      </c>
      <c r="I8372" s="205" t="s">
        <v>1455</v>
      </c>
      <c r="J8372" s="208"/>
      <c r="K8372" s="203">
        <v>24</v>
      </c>
      <c r="L8372" s="207" t="s">
        <v>827</v>
      </c>
      <c r="M8372" s="208" t="s">
        <v>1436</v>
      </c>
      <c r="N8372" s="209">
        <f t="shared" si="0"/>
        <v>2026</v>
      </c>
      <c r="O8372" s="210">
        <f t="shared" si="1"/>
        <v>4</v>
      </c>
      <c r="P8372" s="211" t="str">
        <f>IFERROR(VLOOKUP(F8372,연간집계!D:E,2,FALSE),"")</f>
        <v>스탠다드 포토북 6*8 (하드/무광)</v>
      </c>
    </row>
    <row r="8373" spans="1:16" ht="15" customHeight="1">
      <c r="A8373" s="201">
        <v>46121.707245370373</v>
      </c>
      <c r="B8373" s="202">
        <v>46121</v>
      </c>
      <c r="C8373" s="203" t="s">
        <v>18332</v>
      </c>
      <c r="D8373" s="203" t="s">
        <v>11</v>
      </c>
      <c r="E8373" s="204" t="s">
        <v>18330</v>
      </c>
      <c r="F8373" s="49" t="s">
        <v>852</v>
      </c>
      <c r="G8373" s="203">
        <v>1</v>
      </c>
      <c r="H8373" s="203" t="s">
        <v>18331</v>
      </c>
      <c r="I8373" s="205" t="s">
        <v>1455</v>
      </c>
      <c r="J8373" s="208"/>
      <c r="K8373" s="203">
        <v>80</v>
      </c>
      <c r="L8373" s="207" t="s">
        <v>827</v>
      </c>
      <c r="M8373" s="208" t="s">
        <v>1436</v>
      </c>
      <c r="N8373" s="209">
        <f t="shared" si="0"/>
        <v>2026</v>
      </c>
      <c r="O8373" s="210">
        <f t="shared" si="1"/>
        <v>4</v>
      </c>
      <c r="P8373" s="211" t="str">
        <f>IFERROR(VLOOKUP(F8373,연간집계!D:E,2,FALSE),"")</f>
        <v>스탠다드 포토북 8*8 (소프트/무광)</v>
      </c>
    </row>
    <row r="8374" spans="1:16" ht="15" customHeight="1">
      <c r="A8374" s="201">
        <v>46121.754340277781</v>
      </c>
      <c r="B8374" s="202">
        <v>46121</v>
      </c>
      <c r="C8374" s="203" t="s">
        <v>18333</v>
      </c>
      <c r="D8374" s="203" t="s">
        <v>11</v>
      </c>
      <c r="E8374" s="204" t="s">
        <v>18334</v>
      </c>
      <c r="F8374" s="49" t="s">
        <v>843</v>
      </c>
      <c r="G8374" s="203">
        <v>2</v>
      </c>
      <c r="H8374" s="203" t="s">
        <v>18331</v>
      </c>
      <c r="I8374" s="205" t="s">
        <v>1453</v>
      </c>
      <c r="J8374" s="208"/>
      <c r="K8374" s="203">
        <v>78</v>
      </c>
      <c r="L8374" s="207" t="s">
        <v>827</v>
      </c>
      <c r="M8374" s="208" t="s">
        <v>1436</v>
      </c>
      <c r="N8374" s="209">
        <f t="shared" si="0"/>
        <v>2026</v>
      </c>
      <c r="O8374" s="210">
        <f t="shared" si="1"/>
        <v>4</v>
      </c>
      <c r="P8374" s="211" t="str">
        <f>IFERROR(VLOOKUP(F8374,연간집계!D:E,2,FALSE),"")</f>
        <v>스탠다드 포토북 8*11 (소프트/무광)</v>
      </c>
    </row>
    <row r="8375" spans="1:16" ht="15" customHeight="1">
      <c r="A8375" s="201">
        <v>46121.763321759259</v>
      </c>
      <c r="B8375" s="202">
        <v>46121</v>
      </c>
      <c r="C8375" s="203" t="s">
        <v>18335</v>
      </c>
      <c r="D8375" s="203" t="s">
        <v>11</v>
      </c>
      <c r="E8375" s="204" t="s">
        <v>18336</v>
      </c>
      <c r="F8375" s="49" t="s">
        <v>1308</v>
      </c>
      <c r="G8375" s="203">
        <v>1</v>
      </c>
      <c r="H8375" s="203" t="s">
        <v>10678</v>
      </c>
      <c r="I8375" s="205" t="s">
        <v>3343</v>
      </c>
      <c r="J8375" s="208" t="s">
        <v>1444</v>
      </c>
      <c r="K8375" s="203">
        <v>1</v>
      </c>
      <c r="L8375" s="207" t="s">
        <v>827</v>
      </c>
      <c r="M8375" s="208" t="s">
        <v>1436</v>
      </c>
      <c r="N8375" s="209">
        <f t="shared" si="0"/>
        <v>2026</v>
      </c>
      <c r="O8375" s="210">
        <f t="shared" si="1"/>
        <v>4</v>
      </c>
      <c r="P8375" s="211" t="str">
        <f>IFERROR(VLOOKUP(F8375,연간집계!D:E,2,FALSE),"")</f>
        <v>심플액자 305_블랙</v>
      </c>
    </row>
    <row r="8376" spans="1:16" ht="15" customHeight="1">
      <c r="A8376" s="201">
        <v>46121.763344907406</v>
      </c>
      <c r="B8376" s="202">
        <v>46121</v>
      </c>
      <c r="C8376" s="203" t="s">
        <v>18337</v>
      </c>
      <c r="D8376" s="203" t="s">
        <v>11</v>
      </c>
      <c r="E8376" s="204" t="s">
        <v>18336</v>
      </c>
      <c r="F8376" s="49" t="s">
        <v>1243</v>
      </c>
      <c r="G8376" s="203">
        <v>1</v>
      </c>
      <c r="H8376" s="203" t="s">
        <v>10678</v>
      </c>
      <c r="I8376" s="205" t="s">
        <v>1556</v>
      </c>
      <c r="J8376" s="208"/>
      <c r="K8376" s="203">
        <v>48</v>
      </c>
      <c r="L8376" s="207" t="s">
        <v>828</v>
      </c>
      <c r="M8376" s="208" t="s">
        <v>1436</v>
      </c>
      <c r="N8376" s="209">
        <f t="shared" si="0"/>
        <v>2026</v>
      </c>
      <c r="O8376" s="210">
        <f t="shared" si="1"/>
        <v>4</v>
      </c>
      <c r="P8376" s="211" t="str">
        <f>IFERROR(VLOOKUP(F8376,연간집계!D:E,2,FALSE),"")</f>
        <v>모바일 포토북 150 (여행)</v>
      </c>
    </row>
    <row r="8377" spans="1:16" ht="15" customHeight="1">
      <c r="A8377" s="201">
        <v>46121.934351851851</v>
      </c>
      <c r="B8377" s="202">
        <v>46121</v>
      </c>
      <c r="C8377" s="203" t="s">
        <v>18338</v>
      </c>
      <c r="D8377" s="203" t="s">
        <v>11</v>
      </c>
      <c r="E8377" s="204" t="s">
        <v>18339</v>
      </c>
      <c r="F8377" s="49" t="s">
        <v>1074</v>
      </c>
      <c r="G8377" s="203">
        <v>1</v>
      </c>
      <c r="H8377" s="203" t="s">
        <v>18279</v>
      </c>
      <c r="I8377" s="205" t="s">
        <v>1790</v>
      </c>
      <c r="J8377" s="208"/>
      <c r="K8377" s="203">
        <v>56</v>
      </c>
      <c r="L8377" s="207" t="s">
        <v>827</v>
      </c>
      <c r="M8377" s="208" t="s">
        <v>1449</v>
      </c>
      <c r="N8377" s="209">
        <f t="shared" si="0"/>
        <v>2026</v>
      </c>
      <c r="O8377" s="210">
        <f t="shared" si="1"/>
        <v>4</v>
      </c>
      <c r="P8377" s="211" t="str">
        <f>IFERROR(VLOOKUP(F8377,연간집계!D:E,2,FALSE),"")</f>
        <v>레더북 (로얄와인)</v>
      </c>
    </row>
    <row r="8378" spans="1:16" ht="15" customHeight="1">
      <c r="A8378" s="201">
        <v>46121.937303240738</v>
      </c>
      <c r="B8378" s="202">
        <v>46121</v>
      </c>
      <c r="C8378" s="203" t="s">
        <v>18340</v>
      </c>
      <c r="D8378" s="203" t="s">
        <v>11</v>
      </c>
      <c r="E8378" s="204" t="s">
        <v>18341</v>
      </c>
      <c r="F8378" s="49" t="s">
        <v>1414</v>
      </c>
      <c r="G8378" s="203">
        <v>1</v>
      </c>
      <c r="H8378" s="203" t="s">
        <v>18342</v>
      </c>
      <c r="I8378" s="205" t="s">
        <v>1668</v>
      </c>
      <c r="J8378" s="208"/>
      <c r="K8378" s="203">
        <v>72</v>
      </c>
      <c r="L8378" s="207" t="s">
        <v>828</v>
      </c>
      <c r="M8378" s="208" t="s">
        <v>1449</v>
      </c>
      <c r="N8378" s="209">
        <f t="shared" si="0"/>
        <v>2026</v>
      </c>
      <c r="O8378" s="210">
        <f t="shared" si="1"/>
        <v>4</v>
      </c>
      <c r="P8378" s="211" t="str">
        <f>IFERROR(VLOOKUP(F8378,연간집계!D:E,2,FALSE),"")</f>
        <v>모바일_미니폴라로이드</v>
      </c>
    </row>
    <row r="8379" spans="1:16" ht="15" customHeight="1">
      <c r="A8379" s="201">
        <v>46121.937314814815</v>
      </c>
      <c r="B8379" s="202">
        <v>46121</v>
      </c>
      <c r="C8379" s="203" t="s">
        <v>18343</v>
      </c>
      <c r="D8379" s="203" t="s">
        <v>11</v>
      </c>
      <c r="E8379" s="204" t="s">
        <v>18341</v>
      </c>
      <c r="F8379" s="49" t="s">
        <v>1414</v>
      </c>
      <c r="G8379" s="203">
        <v>1</v>
      </c>
      <c r="H8379" s="203" t="s">
        <v>18342</v>
      </c>
      <c r="I8379" s="205" t="s">
        <v>1668</v>
      </c>
      <c r="J8379" s="208"/>
      <c r="K8379" s="203">
        <v>72</v>
      </c>
      <c r="L8379" s="207" t="s">
        <v>828</v>
      </c>
      <c r="M8379" s="208" t="s">
        <v>1449</v>
      </c>
      <c r="N8379" s="209">
        <f t="shared" si="0"/>
        <v>2026</v>
      </c>
      <c r="O8379" s="210">
        <f t="shared" si="1"/>
        <v>4</v>
      </c>
      <c r="P8379" s="211" t="str">
        <f>IFERROR(VLOOKUP(F8379,연간집계!D:E,2,FALSE),"")</f>
        <v>모바일_미니폴라로이드</v>
      </c>
    </row>
    <row r="8380" spans="1:16" ht="15" customHeight="1">
      <c r="A8380" s="201">
        <v>46121.937326388892</v>
      </c>
      <c r="B8380" s="202">
        <v>46121</v>
      </c>
      <c r="C8380" s="203" t="s">
        <v>18344</v>
      </c>
      <c r="D8380" s="203" t="s">
        <v>11</v>
      </c>
      <c r="E8380" s="204" t="s">
        <v>18341</v>
      </c>
      <c r="F8380" s="49" t="s">
        <v>1414</v>
      </c>
      <c r="G8380" s="203">
        <v>1</v>
      </c>
      <c r="H8380" s="203" t="s">
        <v>18342</v>
      </c>
      <c r="I8380" s="205" t="s">
        <v>1668</v>
      </c>
      <c r="J8380" s="208"/>
      <c r="K8380" s="203">
        <v>72</v>
      </c>
      <c r="L8380" s="207" t="s">
        <v>828</v>
      </c>
      <c r="M8380" s="208" t="s">
        <v>1449</v>
      </c>
      <c r="N8380" s="209">
        <f t="shared" si="0"/>
        <v>2026</v>
      </c>
      <c r="O8380" s="210">
        <f t="shared" si="1"/>
        <v>4</v>
      </c>
      <c r="P8380" s="211" t="str">
        <f>IFERROR(VLOOKUP(F8380,연간집계!D:E,2,FALSE),"")</f>
        <v>모바일_미니폴라로이드</v>
      </c>
    </row>
    <row r="8381" spans="1:16" ht="15" customHeight="1">
      <c r="A8381" s="201">
        <v>46121.960879629631</v>
      </c>
      <c r="B8381" s="202">
        <v>46121</v>
      </c>
      <c r="C8381" s="203" t="s">
        <v>18345</v>
      </c>
      <c r="D8381" s="203" t="s">
        <v>11</v>
      </c>
      <c r="E8381" s="204" t="s">
        <v>18346</v>
      </c>
      <c r="F8381" s="49" t="s">
        <v>1386</v>
      </c>
      <c r="G8381" s="203">
        <v>1</v>
      </c>
      <c r="H8381" s="203" t="s">
        <v>246</v>
      </c>
      <c r="I8381" s="205" t="s">
        <v>2612</v>
      </c>
      <c r="J8381" s="208"/>
      <c r="K8381" s="203">
        <v>106</v>
      </c>
      <c r="L8381" s="207" t="s">
        <v>827</v>
      </c>
      <c r="M8381" s="208" t="s">
        <v>1425</v>
      </c>
      <c r="N8381" s="209">
        <f t="shared" si="0"/>
        <v>2026</v>
      </c>
      <c r="O8381" s="210">
        <f t="shared" si="1"/>
        <v>4</v>
      </c>
      <c r="P8381" s="211" t="str">
        <f>IFERROR(VLOOKUP(F8381,연간집계!D:E,2,FALSE),"")</f>
        <v>포토엽서팩</v>
      </c>
    </row>
    <row r="8382" spans="1:16" ht="15" customHeight="1">
      <c r="A8382" s="201">
        <v>46121.9608912037</v>
      </c>
      <c r="B8382" s="202">
        <v>46121</v>
      </c>
      <c r="C8382" s="203" t="s">
        <v>18347</v>
      </c>
      <c r="D8382" s="203" t="s">
        <v>11</v>
      </c>
      <c r="E8382" s="204" t="s">
        <v>18346</v>
      </c>
      <c r="F8382" s="49" t="s">
        <v>1390</v>
      </c>
      <c r="G8382" s="203">
        <v>1</v>
      </c>
      <c r="H8382" s="203" t="s">
        <v>246</v>
      </c>
      <c r="I8382" s="205" t="s">
        <v>2502</v>
      </c>
      <c r="J8382" s="208"/>
      <c r="K8382" s="203">
        <v>72</v>
      </c>
      <c r="L8382" s="207" t="s">
        <v>827</v>
      </c>
      <c r="M8382" s="208" t="s">
        <v>1425</v>
      </c>
      <c r="N8382" s="209">
        <f t="shared" si="0"/>
        <v>2026</v>
      </c>
      <c r="O8382" s="210">
        <f t="shared" si="1"/>
        <v>4</v>
      </c>
      <c r="P8382" s="211" t="str">
        <f>IFERROR(VLOOKUP(F8382,연간집계!D:E,2,FALSE),"")</f>
        <v>미니폴라로이드</v>
      </c>
    </row>
    <row r="8383" spans="1:16" ht="15" customHeight="1">
      <c r="A8383" s="201">
        <v>46122.096238425926</v>
      </c>
      <c r="B8383" s="202">
        <v>46122</v>
      </c>
      <c r="C8383" s="203" t="s">
        <v>18348</v>
      </c>
      <c r="D8383" s="203" t="s">
        <v>11</v>
      </c>
      <c r="E8383" s="204" t="s">
        <v>18349</v>
      </c>
      <c r="F8383" s="49" t="s">
        <v>838</v>
      </c>
      <c r="G8383" s="203">
        <v>1</v>
      </c>
      <c r="H8383" s="203" t="s">
        <v>18350</v>
      </c>
      <c r="I8383" s="205" t="s">
        <v>2094</v>
      </c>
      <c r="J8383" s="208"/>
      <c r="K8383" s="203">
        <v>24</v>
      </c>
      <c r="L8383" s="207" t="s">
        <v>827</v>
      </c>
      <c r="M8383" s="208" t="s">
        <v>1541</v>
      </c>
      <c r="N8383" s="209">
        <f t="shared" si="0"/>
        <v>2026</v>
      </c>
      <c r="O8383" s="210">
        <f t="shared" si="1"/>
        <v>4</v>
      </c>
      <c r="P8383" s="211" t="str">
        <f>IFERROR(VLOOKUP(F8383,연간집계!D:E,2,FALSE),"")</f>
        <v>스탠다드 포토북 6*8 (하드/무광)</v>
      </c>
    </row>
    <row r="8384" spans="1:16" ht="15" customHeight="1">
      <c r="A8384" s="201">
        <v>46122.387384259258</v>
      </c>
      <c r="B8384" s="202">
        <v>46122</v>
      </c>
      <c r="C8384" s="203" t="s">
        <v>18351</v>
      </c>
      <c r="D8384" s="203" t="s">
        <v>11</v>
      </c>
      <c r="E8384" s="204" t="s">
        <v>18352</v>
      </c>
      <c r="F8384" s="49" t="s">
        <v>885</v>
      </c>
      <c r="G8384" s="203">
        <v>1</v>
      </c>
      <c r="H8384" s="203" t="s">
        <v>18353</v>
      </c>
      <c r="I8384" s="205" t="s">
        <v>1501</v>
      </c>
      <c r="J8384" s="208"/>
      <c r="K8384" s="203">
        <v>56</v>
      </c>
      <c r="L8384" s="207" t="s">
        <v>827</v>
      </c>
      <c r="M8384" s="208" t="s">
        <v>1436</v>
      </c>
      <c r="N8384" s="209">
        <f t="shared" si="0"/>
        <v>2026</v>
      </c>
      <c r="O8384" s="210">
        <f t="shared" si="1"/>
        <v>4</v>
      </c>
      <c r="P8384" s="211" t="str">
        <f>IFERROR(VLOOKUP(F8384,연간집계!D:E,2,FALSE),"")</f>
        <v>마이트립북 150</v>
      </c>
    </row>
    <row r="8385" spans="1:16" ht="15" customHeight="1">
      <c r="A8385" s="201">
        <v>46122.393310185187</v>
      </c>
      <c r="B8385" s="202">
        <v>46121</v>
      </c>
      <c r="C8385" s="203" t="s">
        <v>18354</v>
      </c>
      <c r="D8385" s="203" t="s">
        <v>11</v>
      </c>
      <c r="E8385" s="204" t="s">
        <v>18355</v>
      </c>
      <c r="F8385" s="49" t="s">
        <v>838</v>
      </c>
      <c r="G8385" s="203">
        <v>1</v>
      </c>
      <c r="H8385" s="203" t="s">
        <v>18356</v>
      </c>
      <c r="I8385" s="205" t="s">
        <v>2297</v>
      </c>
      <c r="J8385" s="208"/>
      <c r="K8385" s="203">
        <v>38</v>
      </c>
      <c r="L8385" s="207" t="s">
        <v>827</v>
      </c>
      <c r="M8385" s="208" t="s">
        <v>1436</v>
      </c>
      <c r="N8385" s="209">
        <f t="shared" si="0"/>
        <v>2026</v>
      </c>
      <c r="O8385" s="210">
        <f t="shared" si="1"/>
        <v>4</v>
      </c>
      <c r="P8385" s="211" t="str">
        <f>IFERROR(VLOOKUP(F8385,연간집계!D:E,2,FALSE),"")</f>
        <v>스탠다드 포토북 6*8 (하드/무광)</v>
      </c>
    </row>
    <row r="8386" spans="1:16" ht="15" customHeight="1">
      <c r="A8386" s="201">
        <v>46122.502418981479</v>
      </c>
      <c r="B8386" s="202">
        <v>46122</v>
      </c>
      <c r="C8386" s="203" t="s">
        <v>18357</v>
      </c>
      <c r="D8386" s="203" t="s">
        <v>11</v>
      </c>
      <c r="E8386" s="204" t="s">
        <v>18358</v>
      </c>
      <c r="F8386" s="49" t="s">
        <v>856</v>
      </c>
      <c r="G8386" s="203">
        <v>2</v>
      </c>
      <c r="H8386" s="203" t="s">
        <v>18105</v>
      </c>
      <c r="I8386" s="205" t="s">
        <v>1572</v>
      </c>
      <c r="J8386" s="208"/>
      <c r="K8386" s="203">
        <v>32</v>
      </c>
      <c r="L8386" s="207" t="s">
        <v>827</v>
      </c>
      <c r="M8386" s="208" t="s">
        <v>1449</v>
      </c>
      <c r="N8386" s="209">
        <f t="shared" si="0"/>
        <v>2026</v>
      </c>
      <c r="O8386" s="210">
        <f t="shared" si="1"/>
        <v>4</v>
      </c>
      <c r="P8386" s="211" t="str">
        <f>IFERROR(VLOOKUP(F8386,연간집계!D:E,2,FALSE),"")</f>
        <v>스탠다드 포토북 8*8 (하드/무광)</v>
      </c>
    </row>
    <row r="8387" spans="1:16" ht="15" customHeight="1">
      <c r="A8387" s="201">
        <v>46122.531840277778</v>
      </c>
      <c r="B8387" s="202">
        <v>46122</v>
      </c>
      <c r="C8387" s="203" t="s">
        <v>18359</v>
      </c>
      <c r="D8387" s="203" t="s">
        <v>11</v>
      </c>
      <c r="E8387" s="204" t="s">
        <v>18360</v>
      </c>
      <c r="F8387" s="49" t="s">
        <v>890</v>
      </c>
      <c r="G8387" s="203">
        <v>1</v>
      </c>
      <c r="H8387" s="203" t="s">
        <v>18361</v>
      </c>
      <c r="I8387" s="205" t="s">
        <v>1506</v>
      </c>
      <c r="J8387" s="208" t="s">
        <v>2810</v>
      </c>
      <c r="K8387" s="203">
        <v>64</v>
      </c>
      <c r="L8387" s="207" t="s">
        <v>827</v>
      </c>
      <c r="M8387" s="208" t="s">
        <v>1449</v>
      </c>
      <c r="N8387" s="209">
        <f t="shared" si="0"/>
        <v>2026</v>
      </c>
      <c r="O8387" s="210">
        <f t="shared" si="1"/>
        <v>4</v>
      </c>
      <c r="P8387" s="211" t="str">
        <f>IFERROR(VLOOKUP(F8387,연간집계!D:E,2,FALSE),"")</f>
        <v>메모리북</v>
      </c>
    </row>
    <row r="8388" spans="1:16" ht="15" customHeight="1">
      <c r="A8388" s="201">
        <v>46122.531851851854</v>
      </c>
      <c r="B8388" s="202">
        <v>46122</v>
      </c>
      <c r="C8388" s="203" t="s">
        <v>18362</v>
      </c>
      <c r="D8388" s="203" t="s">
        <v>11</v>
      </c>
      <c r="E8388" s="204" t="s">
        <v>18360</v>
      </c>
      <c r="F8388" s="49" t="s">
        <v>890</v>
      </c>
      <c r="G8388" s="203">
        <v>1</v>
      </c>
      <c r="H8388" s="203" t="s">
        <v>18361</v>
      </c>
      <c r="I8388" s="205" t="s">
        <v>1506</v>
      </c>
      <c r="J8388" s="208" t="s">
        <v>1664</v>
      </c>
      <c r="K8388" s="203">
        <v>64</v>
      </c>
      <c r="L8388" s="207" t="s">
        <v>827</v>
      </c>
      <c r="M8388" s="208" t="s">
        <v>1449</v>
      </c>
      <c r="N8388" s="209">
        <f t="shared" si="0"/>
        <v>2026</v>
      </c>
      <c r="O8388" s="210">
        <f t="shared" si="1"/>
        <v>4</v>
      </c>
      <c r="P8388" s="211" t="str">
        <f>IFERROR(VLOOKUP(F8388,연간집계!D:E,2,FALSE),"")</f>
        <v>메모리북</v>
      </c>
    </row>
    <row r="8389" spans="1:16" ht="15" customHeight="1">
      <c r="A8389" s="201">
        <v>46122.570254629631</v>
      </c>
      <c r="B8389" s="202">
        <v>46122</v>
      </c>
      <c r="C8389" s="203" t="s">
        <v>18363</v>
      </c>
      <c r="D8389" s="203" t="s">
        <v>11</v>
      </c>
      <c r="E8389" s="204" t="s">
        <v>18364</v>
      </c>
      <c r="F8389" s="49" t="s">
        <v>1243</v>
      </c>
      <c r="G8389" s="203">
        <v>1</v>
      </c>
      <c r="H8389" s="203" t="s">
        <v>18365</v>
      </c>
      <c r="I8389" s="205" t="s">
        <v>1440</v>
      </c>
      <c r="J8389" s="208"/>
      <c r="K8389" s="203">
        <v>24</v>
      </c>
      <c r="L8389" s="207" t="s">
        <v>828</v>
      </c>
      <c r="M8389" s="208" t="s">
        <v>1436</v>
      </c>
      <c r="N8389" s="209">
        <f t="shared" si="0"/>
        <v>2026</v>
      </c>
      <c r="O8389" s="210">
        <f t="shared" si="1"/>
        <v>4</v>
      </c>
      <c r="P8389" s="211" t="str">
        <f>IFERROR(VLOOKUP(F8389,연간집계!D:E,2,FALSE),"")</f>
        <v>모바일 포토북 150 (여행)</v>
      </c>
    </row>
    <row r="8390" spans="1:16" ht="15" customHeight="1">
      <c r="A8390" s="201">
        <v>46122.579363425924</v>
      </c>
      <c r="B8390" s="202">
        <v>46122</v>
      </c>
      <c r="C8390" s="203" t="s">
        <v>18366</v>
      </c>
      <c r="D8390" s="203" t="s">
        <v>11</v>
      </c>
      <c r="E8390" s="204" t="s">
        <v>18367</v>
      </c>
      <c r="F8390" s="49" t="s">
        <v>1036</v>
      </c>
      <c r="G8390" s="203">
        <v>1</v>
      </c>
      <c r="H8390" s="203" t="s">
        <v>3172</v>
      </c>
      <c r="I8390" s="205" t="s">
        <v>1440</v>
      </c>
      <c r="J8390" s="208"/>
      <c r="K8390" s="203">
        <v>92</v>
      </c>
      <c r="L8390" s="207" t="s">
        <v>827</v>
      </c>
      <c r="M8390" s="208" t="s">
        <v>1436</v>
      </c>
      <c r="N8390" s="209">
        <f t="shared" si="0"/>
        <v>2026</v>
      </c>
      <c r="O8390" s="210">
        <f t="shared" si="1"/>
        <v>4</v>
      </c>
      <c r="P8390" s="211" t="str">
        <f>IFERROR(VLOOKUP(F8390,연간집계!D:E,2,FALSE),"")</f>
        <v>포토로그북 (바인더)</v>
      </c>
    </row>
    <row r="8391" spans="1:16" ht="15" customHeight="1">
      <c r="A8391" s="201">
        <v>46122.582326388889</v>
      </c>
      <c r="B8391" s="202">
        <v>46122</v>
      </c>
      <c r="C8391" s="203" t="s">
        <v>18368</v>
      </c>
      <c r="D8391" s="203" t="s">
        <v>11</v>
      </c>
      <c r="E8391" s="204" t="s">
        <v>18369</v>
      </c>
      <c r="F8391" s="49" t="s">
        <v>963</v>
      </c>
      <c r="G8391" s="203">
        <v>1</v>
      </c>
      <c r="H8391" s="203" t="s">
        <v>18370</v>
      </c>
      <c r="I8391" s="205" t="s">
        <v>3562</v>
      </c>
      <c r="J8391" s="208" t="s">
        <v>3562</v>
      </c>
      <c r="K8391" s="203">
        <v>80</v>
      </c>
      <c r="L8391" s="207" t="s">
        <v>827</v>
      </c>
      <c r="M8391" s="208" t="s">
        <v>1436</v>
      </c>
      <c r="N8391" s="209">
        <f t="shared" si="0"/>
        <v>2026</v>
      </c>
      <c r="O8391" s="210">
        <f t="shared" si="1"/>
        <v>4</v>
      </c>
      <c r="P8391" s="211" t="str">
        <f>IFERROR(VLOOKUP(F8391,연간집계!D:E,2,FALSE),"")</f>
        <v>시티북 210 (쿠션하드/78p)</v>
      </c>
    </row>
    <row r="8392" spans="1:16" ht="15" customHeight="1">
      <c r="A8392" s="201">
        <v>46122.609224537038</v>
      </c>
      <c r="B8392" s="202">
        <v>46122</v>
      </c>
      <c r="C8392" s="203" t="s">
        <v>18371</v>
      </c>
      <c r="D8392" s="203" t="s">
        <v>11</v>
      </c>
      <c r="E8392" s="204" t="s">
        <v>18372</v>
      </c>
      <c r="F8392" s="49" t="s">
        <v>890</v>
      </c>
      <c r="G8392" s="203">
        <v>1</v>
      </c>
      <c r="H8392" s="203" t="s">
        <v>18373</v>
      </c>
      <c r="I8392" s="205" t="s">
        <v>2220</v>
      </c>
      <c r="J8392" s="208" t="s">
        <v>1881</v>
      </c>
      <c r="K8392" s="203">
        <v>48</v>
      </c>
      <c r="L8392" s="207" t="s">
        <v>827</v>
      </c>
      <c r="M8392" s="208" t="s">
        <v>1449</v>
      </c>
      <c r="N8392" s="209">
        <f t="shared" si="0"/>
        <v>2026</v>
      </c>
      <c r="O8392" s="210">
        <f t="shared" si="1"/>
        <v>4</v>
      </c>
      <c r="P8392" s="211" t="str">
        <f>IFERROR(VLOOKUP(F8392,연간집계!D:E,2,FALSE),"")</f>
        <v>메모리북</v>
      </c>
    </row>
    <row r="8393" spans="1:16" ht="15" customHeight="1">
      <c r="A8393" s="201">
        <v>46122.621076388888</v>
      </c>
      <c r="B8393" s="202">
        <v>46122</v>
      </c>
      <c r="C8393" s="203" t="s">
        <v>18374</v>
      </c>
      <c r="D8393" s="203" t="s">
        <v>11</v>
      </c>
      <c r="E8393" s="204" t="s">
        <v>18375</v>
      </c>
      <c r="F8393" s="49" t="s">
        <v>856</v>
      </c>
      <c r="G8393" s="203">
        <v>5</v>
      </c>
      <c r="H8393" s="203" t="s">
        <v>18376</v>
      </c>
      <c r="I8393" s="205" t="s">
        <v>1440</v>
      </c>
      <c r="J8393" s="208"/>
      <c r="K8393" s="203">
        <v>34</v>
      </c>
      <c r="L8393" s="207" t="s">
        <v>827</v>
      </c>
      <c r="M8393" s="208" t="s">
        <v>1436</v>
      </c>
      <c r="N8393" s="209">
        <f t="shared" si="0"/>
        <v>2026</v>
      </c>
      <c r="O8393" s="210">
        <f t="shared" si="1"/>
        <v>4</v>
      </c>
      <c r="P8393" s="211" t="str">
        <f>IFERROR(VLOOKUP(F8393,연간집계!D:E,2,FALSE),"")</f>
        <v>스탠다드 포토북 8*8 (하드/무광)</v>
      </c>
    </row>
    <row r="8394" spans="1:16" ht="15" customHeight="1">
      <c r="A8394" s="201">
        <v>46122.727349537039</v>
      </c>
      <c r="B8394" s="202">
        <v>46122</v>
      </c>
      <c r="C8394" s="203" t="s">
        <v>18377</v>
      </c>
      <c r="D8394" s="203" t="s">
        <v>11</v>
      </c>
      <c r="E8394" s="204" t="s">
        <v>18378</v>
      </c>
      <c r="F8394" s="49" t="s">
        <v>843</v>
      </c>
      <c r="G8394" s="203">
        <v>1</v>
      </c>
      <c r="H8394" s="203" t="s">
        <v>18379</v>
      </c>
      <c r="I8394" s="205" t="s">
        <v>1984</v>
      </c>
      <c r="J8394" s="208"/>
      <c r="K8394" s="203">
        <v>52</v>
      </c>
      <c r="L8394" s="207" t="s">
        <v>827</v>
      </c>
      <c r="M8394" s="208" t="s">
        <v>1436</v>
      </c>
      <c r="N8394" s="209">
        <f t="shared" si="0"/>
        <v>2026</v>
      </c>
      <c r="O8394" s="210">
        <f t="shared" si="1"/>
        <v>4</v>
      </c>
      <c r="P8394" s="211" t="str">
        <f>IFERROR(VLOOKUP(F8394,연간집계!D:E,2,FALSE),"")</f>
        <v>스탠다드 포토북 8*11 (소프트/무광)</v>
      </c>
    </row>
    <row r="8395" spans="1:16" ht="15" customHeight="1">
      <c r="A8395" s="201">
        <v>46122.727361111109</v>
      </c>
      <c r="B8395" s="202">
        <v>46122</v>
      </c>
      <c r="C8395" s="203" t="s">
        <v>18380</v>
      </c>
      <c r="D8395" s="203" t="s">
        <v>11</v>
      </c>
      <c r="E8395" s="204" t="s">
        <v>18381</v>
      </c>
      <c r="F8395" s="49" t="s">
        <v>1339</v>
      </c>
      <c r="G8395" s="203">
        <v>1</v>
      </c>
      <c r="H8395" s="203" t="s">
        <v>2529</v>
      </c>
      <c r="I8395" s="205" t="s">
        <v>1440</v>
      </c>
      <c r="J8395" s="208" t="s">
        <v>18382</v>
      </c>
      <c r="K8395" s="203">
        <v>1</v>
      </c>
      <c r="L8395" s="207" t="s">
        <v>827</v>
      </c>
      <c r="M8395" s="208" t="s">
        <v>1425</v>
      </c>
      <c r="N8395" s="209">
        <f t="shared" si="0"/>
        <v>2026</v>
      </c>
      <c r="O8395" s="210">
        <f t="shared" si="1"/>
        <v>4</v>
      </c>
      <c r="P8395" s="211" t="str">
        <f>IFERROR(VLOOKUP(F8395,연간집계!D:E,2,FALSE),"")</f>
        <v>아크릴액자 20*30</v>
      </c>
    </row>
    <row r="8396" spans="1:16" ht="15" customHeight="1">
      <c r="A8396" s="201">
        <v>46122.783472222225</v>
      </c>
      <c r="B8396" s="202">
        <v>46122</v>
      </c>
      <c r="C8396" s="203" t="s">
        <v>18383</v>
      </c>
      <c r="D8396" s="203" t="s">
        <v>11</v>
      </c>
      <c r="E8396" s="204" t="s">
        <v>18384</v>
      </c>
      <c r="F8396" s="49" t="s">
        <v>1414</v>
      </c>
      <c r="G8396" s="203">
        <v>1</v>
      </c>
      <c r="H8396" s="203" t="s">
        <v>10969</v>
      </c>
      <c r="I8396" s="205" t="s">
        <v>2389</v>
      </c>
      <c r="J8396" s="208"/>
      <c r="K8396" s="203">
        <v>72</v>
      </c>
      <c r="L8396" s="207" t="s">
        <v>828</v>
      </c>
      <c r="M8396" s="208" t="s">
        <v>1629</v>
      </c>
      <c r="N8396" s="209">
        <f t="shared" si="0"/>
        <v>2026</v>
      </c>
      <c r="O8396" s="210">
        <f t="shared" si="1"/>
        <v>4</v>
      </c>
      <c r="P8396" s="211" t="str">
        <f>IFERROR(VLOOKUP(F8396,연간집계!D:E,2,FALSE),"")</f>
        <v>모바일_미니폴라로이드</v>
      </c>
    </row>
    <row r="8397" spans="1:16" ht="15" customHeight="1">
      <c r="A8397" s="201">
        <v>46122.812916666669</v>
      </c>
      <c r="B8397" s="202">
        <v>46122</v>
      </c>
      <c r="C8397" s="203" t="s">
        <v>18385</v>
      </c>
      <c r="D8397" s="203" t="s">
        <v>11</v>
      </c>
      <c r="E8397" s="204" t="s">
        <v>18386</v>
      </c>
      <c r="F8397" s="49" t="s">
        <v>1056</v>
      </c>
      <c r="G8397" s="203">
        <v>3</v>
      </c>
      <c r="H8397" s="203" t="s">
        <v>2560</v>
      </c>
      <c r="I8397" s="205" t="s">
        <v>1440</v>
      </c>
      <c r="J8397" s="208"/>
      <c r="K8397" s="203">
        <v>134</v>
      </c>
      <c r="L8397" s="207" t="s">
        <v>827</v>
      </c>
      <c r="M8397" s="208" t="s">
        <v>1493</v>
      </c>
      <c r="N8397" s="209">
        <f t="shared" si="0"/>
        <v>2026</v>
      </c>
      <c r="O8397" s="210">
        <f t="shared" si="1"/>
        <v>4</v>
      </c>
      <c r="P8397" s="211" t="str">
        <f>IFERROR(VLOOKUP(F8397,연간집계!D:E,2,FALSE),"")</f>
        <v>프리북 150 (소프트)</v>
      </c>
    </row>
    <row r="8398" spans="1:16" ht="15" customHeight="1">
      <c r="A8398" s="201">
        <v>46122.930613425924</v>
      </c>
      <c r="B8398" s="202">
        <v>46122</v>
      </c>
      <c r="C8398" s="203" t="s">
        <v>18387</v>
      </c>
      <c r="D8398" s="203" t="s">
        <v>11</v>
      </c>
      <c r="E8398" s="204" t="s">
        <v>18388</v>
      </c>
      <c r="F8398" s="49" t="s">
        <v>967</v>
      </c>
      <c r="G8398" s="203">
        <v>1</v>
      </c>
      <c r="H8398" s="203" t="s">
        <v>4107</v>
      </c>
      <c r="I8398" s="205" t="s">
        <v>7567</v>
      </c>
      <c r="J8398" s="208" t="s">
        <v>2158</v>
      </c>
      <c r="K8398" s="203">
        <v>80</v>
      </c>
      <c r="L8398" s="207" t="s">
        <v>827</v>
      </c>
      <c r="M8398" s="208" t="s">
        <v>1436</v>
      </c>
      <c r="N8398" s="209">
        <f t="shared" si="0"/>
        <v>2026</v>
      </c>
      <c r="O8398" s="210">
        <f t="shared" si="1"/>
        <v>4</v>
      </c>
      <c r="P8398" s="211" t="str">
        <f>IFERROR(VLOOKUP(F8398,연간집계!D:E,2,FALSE),"")</f>
        <v>시티북 210 (소프트/78p)</v>
      </c>
    </row>
    <row r="8399" spans="1:16" ht="15" customHeight="1">
      <c r="A8399" s="201">
        <v>46122.930625000001</v>
      </c>
      <c r="B8399" s="202">
        <v>46122</v>
      </c>
      <c r="C8399" s="203" t="s">
        <v>18389</v>
      </c>
      <c r="D8399" s="203" t="s">
        <v>11</v>
      </c>
      <c r="E8399" s="204" t="s">
        <v>18388</v>
      </c>
      <c r="F8399" s="49" t="s">
        <v>1022</v>
      </c>
      <c r="G8399" s="203">
        <v>1</v>
      </c>
      <c r="H8399" s="203" t="s">
        <v>4107</v>
      </c>
      <c r="I8399" s="205" t="s">
        <v>7567</v>
      </c>
      <c r="J8399" s="208" t="s">
        <v>1455</v>
      </c>
      <c r="K8399" s="203">
        <v>80</v>
      </c>
      <c r="L8399" s="207" t="s">
        <v>827</v>
      </c>
      <c r="M8399" s="208" t="s">
        <v>1436</v>
      </c>
      <c r="N8399" s="209">
        <f t="shared" si="0"/>
        <v>2026</v>
      </c>
      <c r="O8399" s="210">
        <f t="shared" si="1"/>
        <v>4</v>
      </c>
      <c r="P8399" s="211" t="str">
        <f>IFERROR(VLOOKUP(F8399,연간집계!D:E,2,FALSE),"")</f>
        <v>트래블북 A5 (소프트/78p)</v>
      </c>
    </row>
    <row r="8400" spans="1:16" ht="15" customHeight="1">
      <c r="A8400" s="201">
        <v>46122.957152777781</v>
      </c>
      <c r="B8400" s="202">
        <v>46122</v>
      </c>
      <c r="C8400" s="203" t="s">
        <v>18390</v>
      </c>
      <c r="D8400" s="203" t="s">
        <v>11</v>
      </c>
      <c r="E8400" s="204" t="s">
        <v>18391</v>
      </c>
      <c r="F8400" s="49" t="s">
        <v>849</v>
      </c>
      <c r="G8400" s="203">
        <v>3</v>
      </c>
      <c r="H8400" s="203" t="s">
        <v>1439</v>
      </c>
      <c r="I8400" s="205" t="s">
        <v>1455</v>
      </c>
      <c r="J8400" s="208"/>
      <c r="K8400" s="203">
        <v>54</v>
      </c>
      <c r="L8400" s="207" t="s">
        <v>827</v>
      </c>
      <c r="M8400" s="208" t="s">
        <v>1436</v>
      </c>
      <c r="N8400" s="209">
        <f t="shared" si="0"/>
        <v>2026</v>
      </c>
      <c r="O8400" s="210">
        <f t="shared" si="1"/>
        <v>4</v>
      </c>
      <c r="P8400" s="211" t="str">
        <f>IFERROR(VLOOKUP(F8400,연간집계!D:E,2,FALSE),"")</f>
        <v>스탠다드 포토북 8*11 (하드/유광)</v>
      </c>
    </row>
    <row r="8401" spans="1:16" ht="15" customHeight="1">
      <c r="A8401" s="201">
        <v>46123.460474537038</v>
      </c>
      <c r="B8401" s="202">
        <v>46123</v>
      </c>
      <c r="C8401" s="203" t="s">
        <v>18392</v>
      </c>
      <c r="D8401" s="203" t="s">
        <v>11</v>
      </c>
      <c r="E8401" s="204" t="s">
        <v>18393</v>
      </c>
      <c r="F8401" s="49" t="s">
        <v>840</v>
      </c>
      <c r="G8401" s="203">
        <v>2</v>
      </c>
      <c r="H8401" s="203" t="s">
        <v>18394</v>
      </c>
      <c r="I8401" s="205" t="s">
        <v>2144</v>
      </c>
      <c r="J8401" s="208"/>
      <c r="K8401" s="203">
        <v>24</v>
      </c>
      <c r="L8401" s="207" t="s">
        <v>827</v>
      </c>
      <c r="M8401" s="208" t="s">
        <v>1436</v>
      </c>
      <c r="N8401" s="209">
        <f t="shared" si="0"/>
        <v>2026</v>
      </c>
      <c r="O8401" s="210">
        <f t="shared" si="1"/>
        <v>4</v>
      </c>
      <c r="P8401" s="211" t="str">
        <f>IFERROR(VLOOKUP(F8401,연간집계!D:E,2,FALSE),"")</f>
        <v>스탠다드 포토북 6*8 (하드/유광)</v>
      </c>
    </row>
    <row r="8402" spans="1:16" ht="15" customHeight="1">
      <c r="A8402" s="201">
        <v>46123.495868055557</v>
      </c>
      <c r="B8402" s="202">
        <v>46123</v>
      </c>
      <c r="C8402" s="203" t="s">
        <v>18395</v>
      </c>
      <c r="D8402" s="203" t="s">
        <v>11</v>
      </c>
      <c r="E8402" s="204" t="s">
        <v>18396</v>
      </c>
      <c r="F8402" s="49" t="s">
        <v>890</v>
      </c>
      <c r="G8402" s="203">
        <v>1</v>
      </c>
      <c r="H8402" s="203" t="s">
        <v>18397</v>
      </c>
      <c r="I8402" s="205" t="s">
        <v>2220</v>
      </c>
      <c r="J8402" s="208" t="s">
        <v>1881</v>
      </c>
      <c r="K8402" s="203">
        <v>48</v>
      </c>
      <c r="L8402" s="207" t="s">
        <v>827</v>
      </c>
      <c r="M8402" s="208" t="s">
        <v>1436</v>
      </c>
      <c r="N8402" s="209">
        <f t="shared" si="0"/>
        <v>2026</v>
      </c>
      <c r="O8402" s="210">
        <f t="shared" si="1"/>
        <v>4</v>
      </c>
      <c r="P8402" s="211" t="str">
        <f>IFERROR(VLOOKUP(F8402,연간집계!D:E,2,FALSE),"")</f>
        <v>메모리북</v>
      </c>
    </row>
    <row r="8403" spans="1:16" ht="15" customHeight="1">
      <c r="A8403" s="201">
        <v>46123.563530092593</v>
      </c>
      <c r="B8403" s="202">
        <v>46123</v>
      </c>
      <c r="C8403" s="203" t="s">
        <v>18398</v>
      </c>
      <c r="D8403" s="203" t="s">
        <v>11</v>
      </c>
      <c r="E8403" s="204" t="s">
        <v>18399</v>
      </c>
      <c r="F8403" s="49" t="s">
        <v>847</v>
      </c>
      <c r="G8403" s="203">
        <v>1</v>
      </c>
      <c r="H8403" s="203" t="s">
        <v>17928</v>
      </c>
      <c r="I8403" s="205" t="s">
        <v>1440</v>
      </c>
      <c r="J8403" s="208"/>
      <c r="K8403" s="203">
        <v>74</v>
      </c>
      <c r="L8403" s="207" t="s">
        <v>827</v>
      </c>
      <c r="M8403" s="208" t="s">
        <v>1436</v>
      </c>
      <c r="N8403" s="209">
        <f t="shared" si="0"/>
        <v>2026</v>
      </c>
      <c r="O8403" s="210">
        <f t="shared" si="1"/>
        <v>4</v>
      </c>
      <c r="P8403" s="211" t="str">
        <f>IFERROR(VLOOKUP(F8403,연간집계!D:E,2,FALSE),"")</f>
        <v>스탠다드 포토북 8*11 (하드/무광)</v>
      </c>
    </row>
    <row r="8404" spans="1:16" ht="15" customHeight="1">
      <c r="A8404" s="201">
        <v>46123.607777777775</v>
      </c>
      <c r="B8404" s="202">
        <v>46123</v>
      </c>
      <c r="C8404" s="203" t="s">
        <v>18400</v>
      </c>
      <c r="D8404" s="203" t="s">
        <v>11</v>
      </c>
      <c r="E8404" s="204" t="s">
        <v>18401</v>
      </c>
      <c r="F8404" s="49" t="s">
        <v>963</v>
      </c>
      <c r="G8404" s="203">
        <v>1</v>
      </c>
      <c r="H8404" s="203" t="s">
        <v>18402</v>
      </c>
      <c r="I8404" s="205" t="s">
        <v>18403</v>
      </c>
      <c r="J8404" s="208" t="s">
        <v>10894</v>
      </c>
      <c r="K8404" s="203">
        <v>80</v>
      </c>
      <c r="L8404" s="207" t="s">
        <v>827</v>
      </c>
      <c r="M8404" s="208" t="s">
        <v>1436</v>
      </c>
      <c r="N8404" s="209">
        <f t="shared" si="0"/>
        <v>2026</v>
      </c>
      <c r="O8404" s="210">
        <f t="shared" si="1"/>
        <v>4</v>
      </c>
      <c r="P8404" s="211" t="str">
        <f>IFERROR(VLOOKUP(F8404,연간집계!D:E,2,FALSE),"")</f>
        <v>시티북 210 (쿠션하드/78p)</v>
      </c>
    </row>
    <row r="8405" spans="1:16" ht="15" customHeight="1">
      <c r="A8405" s="201">
        <v>46123.857800925929</v>
      </c>
      <c r="B8405" s="202">
        <v>46123</v>
      </c>
      <c r="C8405" s="203" t="s">
        <v>18404</v>
      </c>
      <c r="D8405" s="203" t="s">
        <v>11</v>
      </c>
      <c r="E8405" s="204" t="s">
        <v>18405</v>
      </c>
      <c r="F8405" s="49" t="s">
        <v>38</v>
      </c>
      <c r="G8405" s="203">
        <v>1</v>
      </c>
      <c r="H8405" s="203" t="s">
        <v>18406</v>
      </c>
      <c r="I8405" s="205" t="s">
        <v>1762</v>
      </c>
      <c r="J8405" s="208"/>
      <c r="K8405" s="203">
        <v>50</v>
      </c>
      <c r="L8405" s="207" t="s">
        <v>827</v>
      </c>
      <c r="M8405" s="208" t="s">
        <v>1449</v>
      </c>
      <c r="N8405" s="209">
        <f t="shared" si="0"/>
        <v>2026</v>
      </c>
      <c r="O8405" s="210">
        <f t="shared" si="1"/>
        <v>4</v>
      </c>
      <c r="P8405" s="211" t="str">
        <f>IFERROR(VLOOKUP(F8405,연간집계!D:E,2,FALSE),"")</f>
        <v>플라이트북 248</v>
      </c>
    </row>
    <row r="8406" spans="1:16" ht="15" customHeight="1">
      <c r="A8406" s="201">
        <v>46123.907870370371</v>
      </c>
      <c r="B8406" s="202">
        <v>46123</v>
      </c>
      <c r="C8406" s="203" t="s">
        <v>18407</v>
      </c>
      <c r="D8406" s="203" t="s">
        <v>11</v>
      </c>
      <c r="E8406" s="204" t="s">
        <v>18408</v>
      </c>
      <c r="F8406" s="49" t="s">
        <v>890</v>
      </c>
      <c r="G8406" s="203">
        <v>1</v>
      </c>
      <c r="H8406" s="203" t="s">
        <v>14716</v>
      </c>
      <c r="I8406" s="205" t="s">
        <v>1506</v>
      </c>
      <c r="J8406" s="208" t="s">
        <v>2810</v>
      </c>
      <c r="K8406" s="203">
        <v>52</v>
      </c>
      <c r="L8406" s="207" t="s">
        <v>827</v>
      </c>
      <c r="M8406" s="208" t="s">
        <v>1436</v>
      </c>
      <c r="N8406" s="209">
        <f t="shared" si="0"/>
        <v>2026</v>
      </c>
      <c r="O8406" s="210">
        <f t="shared" si="1"/>
        <v>4</v>
      </c>
      <c r="P8406" s="211" t="str">
        <f>IFERROR(VLOOKUP(F8406,연간집계!D:E,2,FALSE),"")</f>
        <v>메모리북</v>
      </c>
    </row>
    <row r="8407" spans="1:16" ht="15" customHeight="1">
      <c r="A8407" s="201">
        <v>46123.913761574076</v>
      </c>
      <c r="B8407" s="202">
        <v>46123</v>
      </c>
      <c r="C8407" s="203" t="s">
        <v>18409</v>
      </c>
      <c r="D8407" s="203" t="s">
        <v>11</v>
      </c>
      <c r="E8407" s="204" t="s">
        <v>18410</v>
      </c>
      <c r="F8407" s="49" t="s">
        <v>22</v>
      </c>
      <c r="G8407" s="203">
        <v>1</v>
      </c>
      <c r="H8407" s="203" t="s">
        <v>595</v>
      </c>
      <c r="I8407" s="205" t="s">
        <v>3676</v>
      </c>
      <c r="J8407" s="208"/>
      <c r="K8407" s="203">
        <v>60</v>
      </c>
      <c r="L8407" s="207" t="s">
        <v>827</v>
      </c>
      <c r="M8407" s="208" t="s">
        <v>1541</v>
      </c>
      <c r="N8407" s="209">
        <f t="shared" si="0"/>
        <v>2026</v>
      </c>
      <c r="O8407" s="210">
        <f t="shared" si="1"/>
        <v>4</v>
      </c>
      <c r="P8407" s="211" t="str">
        <f>IFERROR(VLOOKUP(F8407,연간집계!D:E,2,FALSE),"")</f>
        <v>러브데이북 (러블리핑크/기본)</v>
      </c>
    </row>
    <row r="8408" spans="1:16" ht="15" customHeight="1">
      <c r="A8408" s="201">
        <v>46123.94023148148</v>
      </c>
      <c r="B8408" s="202">
        <v>46123</v>
      </c>
      <c r="C8408" s="203" t="s">
        <v>18411</v>
      </c>
      <c r="D8408" s="203" t="s">
        <v>11</v>
      </c>
      <c r="E8408" s="204" t="s">
        <v>18412</v>
      </c>
      <c r="F8408" s="49" t="s">
        <v>1378</v>
      </c>
      <c r="G8408" s="203">
        <v>1</v>
      </c>
      <c r="H8408" s="203" t="s">
        <v>18413</v>
      </c>
      <c r="I8408" s="205" t="s">
        <v>1657</v>
      </c>
      <c r="J8408" s="208"/>
      <c r="K8408" s="203">
        <v>1</v>
      </c>
      <c r="L8408" s="207" t="s">
        <v>827</v>
      </c>
      <c r="M8408" s="208" t="s">
        <v>1658</v>
      </c>
      <c r="N8408" s="209">
        <f t="shared" si="0"/>
        <v>2026</v>
      </c>
      <c r="O8408" s="210">
        <f t="shared" si="1"/>
        <v>4</v>
      </c>
      <c r="P8408" s="211" t="str">
        <f>IFERROR(VLOOKUP(F8408,연간집계!D:E,2,FALSE),"")</f>
        <v>증명사진 (무광)</v>
      </c>
    </row>
    <row r="8409" spans="1:16" ht="15" customHeight="1">
      <c r="A8409" s="201">
        <v>46124.49359953704</v>
      </c>
      <c r="B8409" s="202">
        <v>46124</v>
      </c>
      <c r="C8409" s="203" t="s">
        <v>18414</v>
      </c>
      <c r="D8409" s="203" t="s">
        <v>11</v>
      </c>
      <c r="E8409" s="204" t="s">
        <v>18415</v>
      </c>
      <c r="F8409" s="49" t="s">
        <v>887</v>
      </c>
      <c r="G8409" s="203">
        <v>1</v>
      </c>
      <c r="H8409" s="203" t="s">
        <v>4411</v>
      </c>
      <c r="I8409" s="205" t="s">
        <v>1773</v>
      </c>
      <c r="J8409" s="208"/>
      <c r="K8409" s="203">
        <v>62</v>
      </c>
      <c r="L8409" s="207" t="s">
        <v>827</v>
      </c>
      <c r="M8409" s="208" t="s">
        <v>1436</v>
      </c>
      <c r="N8409" s="209">
        <f t="shared" si="0"/>
        <v>2026</v>
      </c>
      <c r="O8409" s="210">
        <f t="shared" si="1"/>
        <v>4</v>
      </c>
      <c r="P8409" s="211" t="str">
        <f>IFERROR(VLOOKUP(F8409,연간집계!D:E,2,FALSE),"")</f>
        <v>마이트립북 198</v>
      </c>
    </row>
    <row r="8410" spans="1:16" ht="15" customHeight="1">
      <c r="A8410" s="201">
        <v>46124.63480324074</v>
      </c>
      <c r="B8410" s="202">
        <v>46124</v>
      </c>
      <c r="C8410" s="203" t="s">
        <v>18416</v>
      </c>
      <c r="D8410" s="203" t="s">
        <v>11</v>
      </c>
      <c r="E8410" s="204" t="s">
        <v>18417</v>
      </c>
      <c r="F8410" s="49" t="s">
        <v>838</v>
      </c>
      <c r="G8410" s="203">
        <v>2</v>
      </c>
      <c r="H8410" s="203" t="s">
        <v>6582</v>
      </c>
      <c r="I8410" s="205" t="s">
        <v>1566</v>
      </c>
      <c r="J8410" s="208"/>
      <c r="K8410" s="203">
        <v>32</v>
      </c>
      <c r="L8410" s="207" t="s">
        <v>827</v>
      </c>
      <c r="M8410" s="208" t="s">
        <v>1436</v>
      </c>
      <c r="N8410" s="209">
        <f t="shared" si="0"/>
        <v>2026</v>
      </c>
      <c r="O8410" s="210">
        <f t="shared" si="1"/>
        <v>4</v>
      </c>
      <c r="P8410" s="211" t="str">
        <f>IFERROR(VLOOKUP(F8410,연간집계!D:E,2,FALSE),"")</f>
        <v>스탠다드 포토북 6*8 (하드/무광)</v>
      </c>
    </row>
    <row r="8411" spans="1:16" ht="15" customHeight="1">
      <c r="A8411" s="201">
        <v>46124.690694444442</v>
      </c>
      <c r="B8411" s="202">
        <v>46124</v>
      </c>
      <c r="C8411" s="203" t="s">
        <v>18418</v>
      </c>
      <c r="D8411" s="203" t="s">
        <v>11</v>
      </c>
      <c r="E8411" s="204" t="s">
        <v>18419</v>
      </c>
      <c r="F8411" s="49" t="s">
        <v>849</v>
      </c>
      <c r="G8411" s="203">
        <v>1</v>
      </c>
      <c r="H8411" s="203" t="s">
        <v>397</v>
      </c>
      <c r="I8411" s="205" t="s">
        <v>1440</v>
      </c>
      <c r="J8411" s="208"/>
      <c r="K8411" s="203">
        <v>78</v>
      </c>
      <c r="L8411" s="207" t="s">
        <v>827</v>
      </c>
      <c r="M8411" s="208" t="s">
        <v>1436</v>
      </c>
      <c r="N8411" s="209">
        <f t="shared" si="0"/>
        <v>2026</v>
      </c>
      <c r="O8411" s="210">
        <f t="shared" si="1"/>
        <v>4</v>
      </c>
      <c r="P8411" s="211" t="str">
        <f>IFERROR(VLOOKUP(F8411,연간집계!D:E,2,FALSE),"")</f>
        <v>스탠다드 포토북 8*11 (하드/유광)</v>
      </c>
    </row>
    <row r="8412" spans="1:16" ht="15" customHeight="1">
      <c r="A8412" s="201">
        <v>46124.764363425929</v>
      </c>
      <c r="B8412" s="202">
        <v>46124</v>
      </c>
      <c r="C8412" s="203" t="s">
        <v>18420</v>
      </c>
      <c r="D8412" s="203" t="s">
        <v>11</v>
      </c>
      <c r="E8412" s="204" t="s">
        <v>18421</v>
      </c>
      <c r="F8412" s="49" t="s">
        <v>1247</v>
      </c>
      <c r="G8412" s="203">
        <v>1</v>
      </c>
      <c r="H8412" s="203" t="s">
        <v>18040</v>
      </c>
      <c r="I8412" s="205" t="s">
        <v>1556</v>
      </c>
      <c r="J8412" s="208"/>
      <c r="K8412" s="203">
        <v>48</v>
      </c>
      <c r="L8412" s="207" t="s">
        <v>828</v>
      </c>
      <c r="M8412" s="208" t="s">
        <v>1436</v>
      </c>
      <c r="N8412" s="209">
        <f t="shared" si="0"/>
        <v>2026</v>
      </c>
      <c r="O8412" s="210">
        <f t="shared" si="1"/>
        <v>4</v>
      </c>
      <c r="P8412" s="211" t="str">
        <f>IFERROR(VLOOKUP(F8412,연간집계!D:E,2,FALSE),"")</f>
        <v>모바일 포토북 197 (여행)</v>
      </c>
    </row>
    <row r="8413" spans="1:16" ht="15" customHeight="1">
      <c r="A8413" s="201">
        <v>46124.767326388886</v>
      </c>
      <c r="B8413" s="202">
        <v>46124</v>
      </c>
      <c r="C8413" s="203" t="s">
        <v>18422</v>
      </c>
      <c r="D8413" s="203" t="s">
        <v>11</v>
      </c>
      <c r="E8413" s="204" t="s">
        <v>18423</v>
      </c>
      <c r="F8413" s="49" t="s">
        <v>840</v>
      </c>
      <c r="G8413" s="203">
        <v>1</v>
      </c>
      <c r="H8413" s="203" t="s">
        <v>4206</v>
      </c>
      <c r="I8413" s="205" t="s">
        <v>1453</v>
      </c>
      <c r="J8413" s="208"/>
      <c r="K8413" s="203">
        <v>60</v>
      </c>
      <c r="L8413" s="207" t="s">
        <v>827</v>
      </c>
      <c r="M8413" s="208" t="s">
        <v>1502</v>
      </c>
      <c r="N8413" s="209">
        <f t="shared" si="0"/>
        <v>2026</v>
      </c>
      <c r="O8413" s="210">
        <f t="shared" si="1"/>
        <v>4</v>
      </c>
      <c r="P8413" s="211" t="str">
        <f>IFERROR(VLOOKUP(F8413,연간집계!D:E,2,FALSE),"")</f>
        <v>스탠다드 포토북 6*8 (하드/유광)</v>
      </c>
    </row>
    <row r="8414" spans="1:16" ht="15" customHeight="1">
      <c r="A8414" s="201">
        <v>46124.799699074072</v>
      </c>
      <c r="B8414" s="202">
        <v>46124</v>
      </c>
      <c r="C8414" s="203" t="s">
        <v>18424</v>
      </c>
      <c r="D8414" s="203" t="s">
        <v>11</v>
      </c>
      <c r="E8414" s="204" t="s">
        <v>18425</v>
      </c>
      <c r="F8414" s="49" t="s">
        <v>838</v>
      </c>
      <c r="G8414" s="203">
        <v>1</v>
      </c>
      <c r="H8414" s="203" t="s">
        <v>18426</v>
      </c>
      <c r="I8414" s="205" t="s">
        <v>1440</v>
      </c>
      <c r="J8414" s="208"/>
      <c r="K8414" s="203">
        <v>60</v>
      </c>
      <c r="L8414" s="207" t="s">
        <v>827</v>
      </c>
      <c r="M8414" s="208" t="s">
        <v>1541</v>
      </c>
      <c r="N8414" s="209">
        <f t="shared" si="0"/>
        <v>2026</v>
      </c>
      <c r="O8414" s="210">
        <f t="shared" si="1"/>
        <v>4</v>
      </c>
      <c r="P8414" s="211" t="str">
        <f>IFERROR(VLOOKUP(F8414,연간집계!D:E,2,FALSE),"")</f>
        <v>스탠다드 포토북 6*8 (하드/무광)</v>
      </c>
    </row>
    <row r="8415" spans="1:16" ht="15" customHeight="1">
      <c r="A8415" s="201">
        <v>46124.85564814815</v>
      </c>
      <c r="B8415" s="202">
        <v>46124</v>
      </c>
      <c r="C8415" s="203" t="s">
        <v>18427</v>
      </c>
      <c r="D8415" s="203" t="s">
        <v>11</v>
      </c>
      <c r="E8415" s="204" t="s">
        <v>18428</v>
      </c>
      <c r="F8415" s="49" t="s">
        <v>887</v>
      </c>
      <c r="G8415" s="203">
        <v>1</v>
      </c>
      <c r="H8415" s="203" t="s">
        <v>18429</v>
      </c>
      <c r="I8415" s="205" t="s">
        <v>1440</v>
      </c>
      <c r="J8415" s="208"/>
      <c r="K8415" s="203">
        <v>84</v>
      </c>
      <c r="L8415" s="207" t="s">
        <v>827</v>
      </c>
      <c r="M8415" s="208" t="s">
        <v>1436</v>
      </c>
      <c r="N8415" s="209">
        <f t="shared" si="0"/>
        <v>2026</v>
      </c>
      <c r="O8415" s="210">
        <f t="shared" si="1"/>
        <v>4</v>
      </c>
      <c r="P8415" s="211" t="str">
        <f>IFERROR(VLOOKUP(F8415,연간집계!D:E,2,FALSE),"")</f>
        <v>마이트립북 198</v>
      </c>
    </row>
    <row r="8416" spans="1:16" ht="15" customHeight="1">
      <c r="A8416" s="201">
        <v>46124.85565972222</v>
      </c>
      <c r="B8416" s="202">
        <v>46124</v>
      </c>
      <c r="C8416" s="203" t="s">
        <v>18430</v>
      </c>
      <c r="D8416" s="203" t="s">
        <v>11</v>
      </c>
      <c r="E8416" s="204" t="s">
        <v>18428</v>
      </c>
      <c r="F8416" s="49" t="s">
        <v>887</v>
      </c>
      <c r="G8416" s="203">
        <v>1</v>
      </c>
      <c r="H8416" s="203" t="s">
        <v>18429</v>
      </c>
      <c r="I8416" s="205" t="s">
        <v>1440</v>
      </c>
      <c r="J8416" s="208"/>
      <c r="K8416" s="203">
        <v>84</v>
      </c>
      <c r="L8416" s="207" t="s">
        <v>827</v>
      </c>
      <c r="M8416" s="208" t="s">
        <v>1436</v>
      </c>
      <c r="N8416" s="209">
        <f t="shared" si="0"/>
        <v>2026</v>
      </c>
      <c r="O8416" s="210">
        <f t="shared" si="1"/>
        <v>4</v>
      </c>
      <c r="P8416" s="211" t="str">
        <f>IFERROR(VLOOKUP(F8416,연간집계!D:E,2,FALSE),"")</f>
        <v>마이트립북 198</v>
      </c>
    </row>
    <row r="8417" spans="1:16" ht="15" customHeight="1">
      <c r="A8417" s="201">
        <v>46124.855671296296</v>
      </c>
      <c r="B8417" s="202">
        <v>46124</v>
      </c>
      <c r="C8417" s="203" t="s">
        <v>18431</v>
      </c>
      <c r="D8417" s="203" t="s">
        <v>11</v>
      </c>
      <c r="E8417" s="204" t="s">
        <v>18428</v>
      </c>
      <c r="F8417" s="49" t="s">
        <v>887</v>
      </c>
      <c r="G8417" s="203">
        <v>1</v>
      </c>
      <c r="H8417" s="203" t="s">
        <v>18429</v>
      </c>
      <c r="I8417" s="205" t="s">
        <v>1440</v>
      </c>
      <c r="J8417" s="208"/>
      <c r="K8417" s="203">
        <v>84</v>
      </c>
      <c r="L8417" s="207" t="s">
        <v>827</v>
      </c>
      <c r="M8417" s="208" t="s">
        <v>1436</v>
      </c>
      <c r="N8417" s="209">
        <f t="shared" si="0"/>
        <v>2026</v>
      </c>
      <c r="O8417" s="210">
        <f t="shared" si="1"/>
        <v>4</v>
      </c>
      <c r="P8417" s="211" t="str">
        <f>IFERROR(VLOOKUP(F8417,연간집계!D:E,2,FALSE),"")</f>
        <v>마이트립북 198</v>
      </c>
    </row>
    <row r="8418" spans="1:16" ht="15" customHeight="1">
      <c r="A8418" s="201">
        <v>46124.855682870373</v>
      </c>
      <c r="B8418" s="202">
        <v>46124</v>
      </c>
      <c r="C8418" s="203" t="s">
        <v>18432</v>
      </c>
      <c r="D8418" s="203" t="s">
        <v>11</v>
      </c>
      <c r="E8418" s="204" t="s">
        <v>18428</v>
      </c>
      <c r="F8418" s="49" t="s">
        <v>887</v>
      </c>
      <c r="G8418" s="203">
        <v>1</v>
      </c>
      <c r="H8418" s="203" t="s">
        <v>18429</v>
      </c>
      <c r="I8418" s="205" t="s">
        <v>1440</v>
      </c>
      <c r="J8418" s="208"/>
      <c r="K8418" s="203">
        <v>84</v>
      </c>
      <c r="L8418" s="207" t="s">
        <v>827</v>
      </c>
      <c r="M8418" s="208" t="s">
        <v>1436</v>
      </c>
      <c r="N8418" s="209">
        <f t="shared" si="0"/>
        <v>2026</v>
      </c>
      <c r="O8418" s="210">
        <f t="shared" si="1"/>
        <v>4</v>
      </c>
      <c r="P8418" s="211" t="str">
        <f>IFERROR(VLOOKUP(F8418,연간집계!D:E,2,FALSE),"")</f>
        <v>마이트립북 198</v>
      </c>
    </row>
    <row r="8419" spans="1:16" ht="15" customHeight="1">
      <c r="A8419" s="201">
        <v>46124.876319444447</v>
      </c>
      <c r="B8419" s="202">
        <v>46124</v>
      </c>
      <c r="C8419" s="203" t="s">
        <v>18433</v>
      </c>
      <c r="D8419" s="203" t="s">
        <v>11</v>
      </c>
      <c r="E8419" s="204" t="s">
        <v>18434</v>
      </c>
      <c r="F8419" s="49" t="s">
        <v>847</v>
      </c>
      <c r="G8419" s="203">
        <v>1</v>
      </c>
      <c r="H8419" s="203" t="s">
        <v>18435</v>
      </c>
      <c r="I8419" s="205" t="s">
        <v>1440</v>
      </c>
      <c r="J8419" s="208"/>
      <c r="K8419" s="203">
        <v>50</v>
      </c>
      <c r="L8419" s="207" t="s">
        <v>827</v>
      </c>
      <c r="M8419" s="208" t="s">
        <v>1471</v>
      </c>
      <c r="N8419" s="209">
        <f t="shared" si="0"/>
        <v>2026</v>
      </c>
      <c r="O8419" s="210">
        <f t="shared" si="1"/>
        <v>4</v>
      </c>
      <c r="P8419" s="211" t="str">
        <f>IFERROR(VLOOKUP(F8419,연간집계!D:E,2,FALSE),"")</f>
        <v>스탠다드 포토북 8*11 (하드/무광)</v>
      </c>
    </row>
    <row r="8420" spans="1:16" ht="15" customHeight="1">
      <c r="A8420" s="201">
        <v>46124.90283564815</v>
      </c>
      <c r="B8420" s="202">
        <v>46124</v>
      </c>
      <c r="C8420" s="203" t="s">
        <v>18436</v>
      </c>
      <c r="D8420" s="203" t="s">
        <v>11</v>
      </c>
      <c r="E8420" s="204" t="s">
        <v>18437</v>
      </c>
      <c r="F8420" s="49" t="s">
        <v>847</v>
      </c>
      <c r="G8420" s="203">
        <v>1</v>
      </c>
      <c r="H8420" s="203" t="s">
        <v>18438</v>
      </c>
      <c r="I8420" s="205" t="s">
        <v>1440</v>
      </c>
      <c r="J8420" s="208"/>
      <c r="K8420" s="203">
        <v>80</v>
      </c>
      <c r="L8420" s="207" t="s">
        <v>827</v>
      </c>
      <c r="M8420" s="208" t="s">
        <v>1436</v>
      </c>
      <c r="N8420" s="209">
        <f t="shared" si="0"/>
        <v>2026</v>
      </c>
      <c r="O8420" s="210">
        <f t="shared" si="1"/>
        <v>4</v>
      </c>
      <c r="P8420" s="211" t="str">
        <f>IFERROR(VLOOKUP(F8420,연간집계!D:E,2,FALSE),"")</f>
        <v>스탠다드 포토북 8*11 (하드/무광)</v>
      </c>
    </row>
    <row r="8421" spans="1:16" ht="15" customHeight="1">
      <c r="A8421" s="201">
        <v>46124.917592592596</v>
      </c>
      <c r="B8421" s="202">
        <v>46124</v>
      </c>
      <c r="C8421" s="203" t="s">
        <v>18439</v>
      </c>
      <c r="D8421" s="203" t="s">
        <v>11</v>
      </c>
      <c r="E8421" s="204" t="s">
        <v>18440</v>
      </c>
      <c r="F8421" s="49" t="s">
        <v>1243</v>
      </c>
      <c r="G8421" s="203">
        <v>1</v>
      </c>
      <c r="H8421" s="203" t="s">
        <v>6674</v>
      </c>
      <c r="I8421" s="205" t="s">
        <v>1455</v>
      </c>
      <c r="J8421" s="208"/>
      <c r="K8421" s="203">
        <v>24</v>
      </c>
      <c r="L8421" s="207" t="s">
        <v>828</v>
      </c>
      <c r="M8421" s="208" t="s">
        <v>1436</v>
      </c>
      <c r="N8421" s="209">
        <f t="shared" si="0"/>
        <v>2026</v>
      </c>
      <c r="O8421" s="210">
        <f t="shared" si="1"/>
        <v>4</v>
      </c>
      <c r="P8421" s="211" t="str">
        <f>IFERROR(VLOOKUP(F8421,연간집계!D:E,2,FALSE),"")</f>
        <v>모바일 포토북 150 (여행)</v>
      </c>
    </row>
    <row r="8422" spans="1:16" ht="15" customHeight="1">
      <c r="A8422" s="201">
        <v>46124.917604166665</v>
      </c>
      <c r="B8422" s="202">
        <v>46124</v>
      </c>
      <c r="C8422" s="203" t="s">
        <v>18441</v>
      </c>
      <c r="D8422" s="203" t="s">
        <v>11</v>
      </c>
      <c r="E8422" s="204" t="s">
        <v>18440</v>
      </c>
      <c r="F8422" s="49" t="s">
        <v>1243</v>
      </c>
      <c r="G8422" s="203">
        <v>1</v>
      </c>
      <c r="H8422" s="203" t="s">
        <v>6674</v>
      </c>
      <c r="I8422" s="205" t="s">
        <v>1455</v>
      </c>
      <c r="J8422" s="208"/>
      <c r="K8422" s="203">
        <v>24</v>
      </c>
      <c r="L8422" s="207" t="s">
        <v>828</v>
      </c>
      <c r="M8422" s="208" t="s">
        <v>1436</v>
      </c>
      <c r="N8422" s="209">
        <f t="shared" si="0"/>
        <v>2026</v>
      </c>
      <c r="O8422" s="210">
        <f t="shared" si="1"/>
        <v>4</v>
      </c>
      <c r="P8422" s="211" t="str">
        <f>IFERROR(VLOOKUP(F8422,연간집계!D:E,2,FALSE),"")</f>
        <v>모바일 포토북 150 (여행)</v>
      </c>
    </row>
    <row r="8423" spans="1:16" ht="15" customHeight="1">
      <c r="A8423" s="201">
        <v>46124.917615740742</v>
      </c>
      <c r="B8423" s="202">
        <v>46124</v>
      </c>
      <c r="C8423" s="203" t="s">
        <v>18442</v>
      </c>
      <c r="D8423" s="203" t="s">
        <v>11</v>
      </c>
      <c r="E8423" s="204" t="s">
        <v>18440</v>
      </c>
      <c r="F8423" s="49" t="s">
        <v>1243</v>
      </c>
      <c r="G8423" s="203">
        <v>1</v>
      </c>
      <c r="H8423" s="203" t="s">
        <v>6674</v>
      </c>
      <c r="I8423" s="205" t="s">
        <v>1455</v>
      </c>
      <c r="J8423" s="208"/>
      <c r="K8423" s="203">
        <v>24</v>
      </c>
      <c r="L8423" s="207" t="s">
        <v>828</v>
      </c>
      <c r="M8423" s="208" t="s">
        <v>1436</v>
      </c>
      <c r="N8423" s="209">
        <f t="shared" si="0"/>
        <v>2026</v>
      </c>
      <c r="O8423" s="210">
        <f t="shared" si="1"/>
        <v>4</v>
      </c>
      <c r="P8423" s="211" t="str">
        <f>IFERROR(VLOOKUP(F8423,연간집계!D:E,2,FALSE),"")</f>
        <v>모바일 포토북 150 (여행)</v>
      </c>
    </row>
    <row r="8424" spans="1:16" ht="15" customHeight="1">
      <c r="A8424" s="201">
        <v>46124.926458333335</v>
      </c>
      <c r="B8424" s="202">
        <v>46124</v>
      </c>
      <c r="C8424" s="203" t="s">
        <v>18443</v>
      </c>
      <c r="D8424" s="203" t="s">
        <v>11</v>
      </c>
      <c r="E8424" s="204" t="s">
        <v>18444</v>
      </c>
      <c r="F8424" s="49" t="s">
        <v>838</v>
      </c>
      <c r="G8424" s="203">
        <v>1</v>
      </c>
      <c r="H8424" s="203" t="s">
        <v>10801</v>
      </c>
      <c r="I8424" s="205" t="s">
        <v>1440</v>
      </c>
      <c r="J8424" s="208"/>
      <c r="K8424" s="203">
        <v>34</v>
      </c>
      <c r="L8424" s="207" t="s">
        <v>827</v>
      </c>
      <c r="M8424" s="208" t="s">
        <v>1436</v>
      </c>
      <c r="N8424" s="209">
        <f t="shared" si="0"/>
        <v>2026</v>
      </c>
      <c r="O8424" s="210">
        <f t="shared" si="1"/>
        <v>4</v>
      </c>
      <c r="P8424" s="211" t="str">
        <f>IFERROR(VLOOKUP(F8424,연간집계!D:E,2,FALSE),"")</f>
        <v>스탠다드 포토북 6*8 (하드/무광)</v>
      </c>
    </row>
    <row r="8425" spans="1:16" ht="15" customHeight="1">
      <c r="A8425" s="201">
        <v>46125.005902777775</v>
      </c>
      <c r="B8425" s="202">
        <v>46125</v>
      </c>
      <c r="C8425" s="203" t="s">
        <v>18445</v>
      </c>
      <c r="D8425" s="203" t="s">
        <v>11</v>
      </c>
      <c r="E8425" s="204" t="s">
        <v>18446</v>
      </c>
      <c r="F8425" s="49" t="s">
        <v>377</v>
      </c>
      <c r="G8425" s="203">
        <v>1</v>
      </c>
      <c r="H8425" s="203" t="s">
        <v>18447</v>
      </c>
      <c r="I8425" s="205" t="s">
        <v>1440</v>
      </c>
      <c r="J8425" s="208"/>
      <c r="K8425" s="203">
        <v>54</v>
      </c>
      <c r="L8425" s="207" t="s">
        <v>827</v>
      </c>
      <c r="M8425" s="208" t="s">
        <v>1436</v>
      </c>
      <c r="N8425" s="209">
        <f t="shared" si="0"/>
        <v>2026</v>
      </c>
      <c r="O8425" s="210">
        <f t="shared" si="1"/>
        <v>4</v>
      </c>
      <c r="P8425" s="211" t="str">
        <f>IFERROR(VLOOKUP(F8425,연간집계!D:E,2,FALSE),"")</f>
        <v>포토그랩스 248</v>
      </c>
    </row>
    <row r="8426" spans="1:16" ht="15" customHeight="1">
      <c r="A8426" s="201">
        <v>46125.138333333336</v>
      </c>
      <c r="B8426" s="202">
        <v>46125</v>
      </c>
      <c r="C8426" s="203" t="s">
        <v>18448</v>
      </c>
      <c r="D8426" s="203" t="s">
        <v>11</v>
      </c>
      <c r="E8426" s="204" t="s">
        <v>18449</v>
      </c>
      <c r="F8426" s="49" t="s">
        <v>856</v>
      </c>
      <c r="G8426" s="203">
        <v>1</v>
      </c>
      <c r="H8426" s="203" t="s">
        <v>9778</v>
      </c>
      <c r="I8426" s="205" t="s">
        <v>1501</v>
      </c>
      <c r="J8426" s="208"/>
      <c r="K8426" s="203">
        <v>46</v>
      </c>
      <c r="L8426" s="207" t="s">
        <v>827</v>
      </c>
      <c r="M8426" s="208" t="s">
        <v>1493</v>
      </c>
      <c r="N8426" s="209">
        <f t="shared" si="0"/>
        <v>2026</v>
      </c>
      <c r="O8426" s="210">
        <f t="shared" si="1"/>
        <v>4</v>
      </c>
      <c r="P8426" s="211" t="str">
        <f>IFERROR(VLOOKUP(F8426,연간집계!D:E,2,FALSE),"")</f>
        <v>스탠다드 포토북 8*8 (하드/무광)</v>
      </c>
    </row>
    <row r="8427" spans="1:16" ht="15" customHeight="1">
      <c r="A8427" s="201">
        <v>46125.138344907406</v>
      </c>
      <c r="B8427" s="202">
        <v>46125</v>
      </c>
      <c r="C8427" s="203" t="s">
        <v>18450</v>
      </c>
      <c r="D8427" s="203" t="s">
        <v>11</v>
      </c>
      <c r="E8427" s="204" t="s">
        <v>18449</v>
      </c>
      <c r="F8427" s="49" t="s">
        <v>856</v>
      </c>
      <c r="G8427" s="203">
        <v>1</v>
      </c>
      <c r="H8427" s="203" t="s">
        <v>9778</v>
      </c>
      <c r="I8427" s="205" t="s">
        <v>1501</v>
      </c>
      <c r="J8427" s="208"/>
      <c r="K8427" s="203">
        <v>42</v>
      </c>
      <c r="L8427" s="207" t="s">
        <v>827</v>
      </c>
      <c r="M8427" s="208" t="s">
        <v>1493</v>
      </c>
      <c r="N8427" s="209">
        <f t="shared" si="0"/>
        <v>2026</v>
      </c>
      <c r="O8427" s="210">
        <f t="shared" si="1"/>
        <v>4</v>
      </c>
      <c r="P8427" s="211" t="str">
        <f>IFERROR(VLOOKUP(F8427,연간집계!D:E,2,FALSE),"")</f>
        <v>스탠다드 포토북 8*8 (하드/무광)</v>
      </c>
    </row>
    <row r="8428" spans="1:16" ht="15" customHeight="1">
      <c r="A8428" s="201">
        <v>46125.138356481482</v>
      </c>
      <c r="B8428" s="202">
        <v>46125</v>
      </c>
      <c r="C8428" s="203" t="s">
        <v>18451</v>
      </c>
      <c r="D8428" s="203" t="s">
        <v>11</v>
      </c>
      <c r="E8428" s="204" t="s">
        <v>18449</v>
      </c>
      <c r="F8428" s="49" t="s">
        <v>856</v>
      </c>
      <c r="G8428" s="203">
        <v>1</v>
      </c>
      <c r="H8428" s="203" t="s">
        <v>9778</v>
      </c>
      <c r="I8428" s="205" t="s">
        <v>1501</v>
      </c>
      <c r="J8428" s="208"/>
      <c r="K8428" s="203">
        <v>44</v>
      </c>
      <c r="L8428" s="207" t="s">
        <v>827</v>
      </c>
      <c r="M8428" s="208" t="s">
        <v>1493</v>
      </c>
      <c r="N8428" s="209">
        <f t="shared" si="0"/>
        <v>2026</v>
      </c>
      <c r="O8428" s="210">
        <f t="shared" si="1"/>
        <v>4</v>
      </c>
      <c r="P8428" s="211" t="str">
        <f>IFERROR(VLOOKUP(F8428,연간집계!D:E,2,FALSE),"")</f>
        <v>스탠다드 포토북 8*8 (하드/무광)</v>
      </c>
    </row>
    <row r="8429" spans="1:16" ht="15" customHeight="1">
      <c r="A8429" s="201">
        <v>46125.138368055559</v>
      </c>
      <c r="B8429" s="202">
        <v>46125</v>
      </c>
      <c r="C8429" s="203" t="s">
        <v>18452</v>
      </c>
      <c r="D8429" s="203" t="s">
        <v>11</v>
      </c>
      <c r="E8429" s="204" t="s">
        <v>18449</v>
      </c>
      <c r="F8429" s="49" t="s">
        <v>856</v>
      </c>
      <c r="G8429" s="203">
        <v>1</v>
      </c>
      <c r="H8429" s="203" t="s">
        <v>9778</v>
      </c>
      <c r="I8429" s="205" t="s">
        <v>1501</v>
      </c>
      <c r="J8429" s="208"/>
      <c r="K8429" s="203">
        <v>44</v>
      </c>
      <c r="L8429" s="207" t="s">
        <v>827</v>
      </c>
      <c r="M8429" s="208" t="s">
        <v>1493</v>
      </c>
      <c r="N8429" s="209">
        <f t="shared" si="0"/>
        <v>2026</v>
      </c>
      <c r="O8429" s="210">
        <f t="shared" si="1"/>
        <v>4</v>
      </c>
      <c r="P8429" s="211" t="str">
        <f>IFERROR(VLOOKUP(F8429,연간집계!D:E,2,FALSE),"")</f>
        <v>스탠다드 포토북 8*8 (하드/무광)</v>
      </c>
    </row>
    <row r="8430" spans="1:16" ht="15" customHeight="1">
      <c r="A8430" s="201">
        <v>46125.138379629629</v>
      </c>
      <c r="B8430" s="202">
        <v>46125</v>
      </c>
      <c r="C8430" s="203" t="s">
        <v>18453</v>
      </c>
      <c r="D8430" s="203" t="s">
        <v>11</v>
      </c>
      <c r="E8430" s="204" t="s">
        <v>18449</v>
      </c>
      <c r="F8430" s="49" t="s">
        <v>856</v>
      </c>
      <c r="G8430" s="203">
        <v>1</v>
      </c>
      <c r="H8430" s="203" t="s">
        <v>9778</v>
      </c>
      <c r="I8430" s="205" t="s">
        <v>1501</v>
      </c>
      <c r="J8430" s="208"/>
      <c r="K8430" s="203">
        <v>42</v>
      </c>
      <c r="L8430" s="207" t="s">
        <v>827</v>
      </c>
      <c r="M8430" s="208" t="s">
        <v>1493</v>
      </c>
      <c r="N8430" s="209">
        <f t="shared" si="0"/>
        <v>2026</v>
      </c>
      <c r="O8430" s="210">
        <f t="shared" si="1"/>
        <v>4</v>
      </c>
      <c r="P8430" s="211" t="str">
        <f>IFERROR(VLOOKUP(F8430,연간집계!D:E,2,FALSE),"")</f>
        <v>스탠다드 포토북 8*8 (하드/무광)</v>
      </c>
    </row>
    <row r="8431" spans="1:16" ht="15" customHeight="1">
      <c r="A8431" s="201">
        <v>46125.138391203705</v>
      </c>
      <c r="B8431" s="202">
        <v>46125</v>
      </c>
      <c r="C8431" s="203" t="s">
        <v>18454</v>
      </c>
      <c r="D8431" s="203" t="s">
        <v>11</v>
      </c>
      <c r="E8431" s="204" t="s">
        <v>18449</v>
      </c>
      <c r="F8431" s="49" t="s">
        <v>856</v>
      </c>
      <c r="G8431" s="203">
        <v>1</v>
      </c>
      <c r="H8431" s="203" t="s">
        <v>9778</v>
      </c>
      <c r="I8431" s="205" t="s">
        <v>1501</v>
      </c>
      <c r="J8431" s="208"/>
      <c r="K8431" s="203">
        <v>42</v>
      </c>
      <c r="L8431" s="207" t="s">
        <v>827</v>
      </c>
      <c r="M8431" s="208" t="s">
        <v>1493</v>
      </c>
      <c r="N8431" s="209">
        <f t="shared" si="0"/>
        <v>2026</v>
      </c>
      <c r="O8431" s="210">
        <f t="shared" si="1"/>
        <v>4</v>
      </c>
      <c r="P8431" s="211" t="str">
        <f>IFERROR(VLOOKUP(F8431,연간집계!D:E,2,FALSE),"")</f>
        <v>스탠다드 포토북 8*8 (하드/무광)</v>
      </c>
    </row>
    <row r="8432" spans="1:16" ht="15" customHeight="1">
      <c r="A8432" s="201">
        <v>46125.370763888888</v>
      </c>
      <c r="B8432" s="202">
        <v>46123</v>
      </c>
      <c r="C8432" s="203" t="s">
        <v>18455</v>
      </c>
      <c r="D8432" s="203" t="s">
        <v>11</v>
      </c>
      <c r="E8432" s="204" t="s">
        <v>18456</v>
      </c>
      <c r="F8432" s="49" t="s">
        <v>924</v>
      </c>
      <c r="G8432" s="203">
        <v>1</v>
      </c>
      <c r="H8432" s="203" t="s">
        <v>1522</v>
      </c>
      <c r="I8432" s="205" t="s">
        <v>6143</v>
      </c>
      <c r="J8432" s="208"/>
      <c r="K8432" s="203">
        <v>16</v>
      </c>
      <c r="L8432" s="207" t="s">
        <v>827</v>
      </c>
      <c r="M8432" s="208" t="s">
        <v>1449</v>
      </c>
      <c r="N8432" s="209">
        <f t="shared" si="0"/>
        <v>2026</v>
      </c>
      <c r="O8432" s="210">
        <f t="shared" si="1"/>
        <v>4</v>
      </c>
      <c r="P8432" s="211" t="str">
        <f>IFERROR(VLOOKUP(F8432,연간집계!D:E,2,FALSE),"")</f>
        <v>베이비진 210 (14p)</v>
      </c>
    </row>
    <row r="8433" spans="1:16" ht="15" customHeight="1">
      <c r="A8433" s="201">
        <v>46125.370775462965</v>
      </c>
      <c r="B8433" s="202">
        <v>46123</v>
      </c>
      <c r="C8433" s="203" t="s">
        <v>18457</v>
      </c>
      <c r="D8433" s="203" t="s">
        <v>11</v>
      </c>
      <c r="E8433" s="204" t="s">
        <v>18456</v>
      </c>
      <c r="F8433" s="49" t="s">
        <v>924</v>
      </c>
      <c r="G8433" s="203">
        <v>1</v>
      </c>
      <c r="H8433" s="203" t="s">
        <v>1522</v>
      </c>
      <c r="I8433" s="205" t="s">
        <v>6143</v>
      </c>
      <c r="J8433" s="208"/>
      <c r="K8433" s="203">
        <v>16</v>
      </c>
      <c r="L8433" s="207" t="s">
        <v>827</v>
      </c>
      <c r="M8433" s="208" t="s">
        <v>1449</v>
      </c>
      <c r="N8433" s="209">
        <f t="shared" si="0"/>
        <v>2026</v>
      </c>
      <c r="O8433" s="210">
        <f t="shared" si="1"/>
        <v>4</v>
      </c>
      <c r="P8433" s="211" t="str">
        <f>IFERROR(VLOOKUP(F8433,연간집계!D:E,2,FALSE),"")</f>
        <v>베이비진 210 (14p)</v>
      </c>
    </row>
    <row r="8434" spans="1:16" ht="15" customHeight="1">
      <c r="A8434" s="201">
        <v>46125.370787037034</v>
      </c>
      <c r="B8434" s="202">
        <v>46123</v>
      </c>
      <c r="C8434" s="203" t="s">
        <v>18458</v>
      </c>
      <c r="D8434" s="203" t="s">
        <v>11</v>
      </c>
      <c r="E8434" s="204" t="s">
        <v>18456</v>
      </c>
      <c r="F8434" s="49" t="s">
        <v>924</v>
      </c>
      <c r="G8434" s="203">
        <v>1</v>
      </c>
      <c r="H8434" s="203" t="s">
        <v>1522</v>
      </c>
      <c r="I8434" s="205" t="s">
        <v>6143</v>
      </c>
      <c r="J8434" s="208"/>
      <c r="K8434" s="203">
        <v>16</v>
      </c>
      <c r="L8434" s="207" t="s">
        <v>827</v>
      </c>
      <c r="M8434" s="208" t="s">
        <v>1449</v>
      </c>
      <c r="N8434" s="209">
        <f t="shared" si="0"/>
        <v>2026</v>
      </c>
      <c r="O8434" s="210">
        <f t="shared" si="1"/>
        <v>4</v>
      </c>
      <c r="P8434" s="211" t="str">
        <f>IFERROR(VLOOKUP(F8434,연간집계!D:E,2,FALSE),"")</f>
        <v>베이비진 210 (14p)</v>
      </c>
    </row>
    <row r="8435" spans="1:16" ht="15" customHeight="1">
      <c r="A8435" s="201">
        <v>46125.370798611111</v>
      </c>
      <c r="B8435" s="202">
        <v>46123</v>
      </c>
      <c r="C8435" s="203" t="s">
        <v>18459</v>
      </c>
      <c r="D8435" s="203" t="s">
        <v>11</v>
      </c>
      <c r="E8435" s="204" t="s">
        <v>18456</v>
      </c>
      <c r="F8435" s="49" t="s">
        <v>924</v>
      </c>
      <c r="G8435" s="203">
        <v>1</v>
      </c>
      <c r="H8435" s="203" t="s">
        <v>1522</v>
      </c>
      <c r="I8435" s="205" t="s">
        <v>6143</v>
      </c>
      <c r="J8435" s="208"/>
      <c r="K8435" s="203">
        <v>16</v>
      </c>
      <c r="L8435" s="207" t="s">
        <v>827</v>
      </c>
      <c r="M8435" s="208" t="s">
        <v>1449</v>
      </c>
      <c r="N8435" s="209">
        <f t="shared" si="0"/>
        <v>2026</v>
      </c>
      <c r="O8435" s="210">
        <f t="shared" si="1"/>
        <v>4</v>
      </c>
      <c r="P8435" s="211" t="str">
        <f>IFERROR(VLOOKUP(F8435,연간집계!D:E,2,FALSE),"")</f>
        <v>베이비진 210 (14p)</v>
      </c>
    </row>
    <row r="8436" spans="1:16" ht="15" customHeight="1">
      <c r="A8436" s="201">
        <v>46125.370810185188</v>
      </c>
      <c r="B8436" s="202">
        <v>46123</v>
      </c>
      <c r="C8436" s="203" t="s">
        <v>18460</v>
      </c>
      <c r="D8436" s="203" t="s">
        <v>11</v>
      </c>
      <c r="E8436" s="204" t="s">
        <v>18456</v>
      </c>
      <c r="F8436" s="49" t="s">
        <v>924</v>
      </c>
      <c r="G8436" s="203">
        <v>1</v>
      </c>
      <c r="H8436" s="203" t="s">
        <v>1522</v>
      </c>
      <c r="I8436" s="205" t="s">
        <v>6143</v>
      </c>
      <c r="J8436" s="208"/>
      <c r="K8436" s="203">
        <v>16</v>
      </c>
      <c r="L8436" s="207" t="s">
        <v>827</v>
      </c>
      <c r="M8436" s="208" t="s">
        <v>1449</v>
      </c>
      <c r="N8436" s="209">
        <f t="shared" si="0"/>
        <v>2026</v>
      </c>
      <c r="O8436" s="210">
        <f t="shared" si="1"/>
        <v>4</v>
      </c>
      <c r="P8436" s="211" t="str">
        <f>IFERROR(VLOOKUP(F8436,연간집계!D:E,2,FALSE),"")</f>
        <v>베이비진 210 (14p)</v>
      </c>
    </row>
    <row r="8437" spans="1:16" ht="15" customHeight="1">
      <c r="A8437" s="201">
        <v>46125.370821759258</v>
      </c>
      <c r="B8437" s="202">
        <v>46123</v>
      </c>
      <c r="C8437" s="203" t="s">
        <v>18461</v>
      </c>
      <c r="D8437" s="203" t="s">
        <v>11</v>
      </c>
      <c r="E8437" s="204" t="s">
        <v>18456</v>
      </c>
      <c r="F8437" s="49" t="s">
        <v>924</v>
      </c>
      <c r="G8437" s="203">
        <v>1</v>
      </c>
      <c r="H8437" s="203" t="s">
        <v>1522</v>
      </c>
      <c r="I8437" s="205" t="s">
        <v>6143</v>
      </c>
      <c r="J8437" s="208"/>
      <c r="K8437" s="203">
        <v>16</v>
      </c>
      <c r="L8437" s="207" t="s">
        <v>827</v>
      </c>
      <c r="M8437" s="208" t="s">
        <v>1449</v>
      </c>
      <c r="N8437" s="209">
        <f t="shared" si="0"/>
        <v>2026</v>
      </c>
      <c r="O8437" s="210">
        <f t="shared" si="1"/>
        <v>4</v>
      </c>
      <c r="P8437" s="211" t="str">
        <f>IFERROR(VLOOKUP(F8437,연간집계!D:E,2,FALSE),"")</f>
        <v>베이비진 210 (14p)</v>
      </c>
    </row>
    <row r="8438" spans="1:16" ht="15" customHeight="1">
      <c r="A8438" s="201">
        <v>46125.370833333334</v>
      </c>
      <c r="B8438" s="202">
        <v>46123</v>
      </c>
      <c r="C8438" s="203" t="s">
        <v>18462</v>
      </c>
      <c r="D8438" s="203" t="s">
        <v>11</v>
      </c>
      <c r="E8438" s="204" t="s">
        <v>18456</v>
      </c>
      <c r="F8438" s="49" t="s">
        <v>924</v>
      </c>
      <c r="G8438" s="203">
        <v>1</v>
      </c>
      <c r="H8438" s="203" t="s">
        <v>1522</v>
      </c>
      <c r="I8438" s="205" t="s">
        <v>6143</v>
      </c>
      <c r="J8438" s="208"/>
      <c r="K8438" s="203">
        <v>16</v>
      </c>
      <c r="L8438" s="207" t="s">
        <v>827</v>
      </c>
      <c r="M8438" s="208" t="s">
        <v>1449</v>
      </c>
      <c r="N8438" s="209">
        <f t="shared" si="0"/>
        <v>2026</v>
      </c>
      <c r="O8438" s="210">
        <f t="shared" si="1"/>
        <v>4</v>
      </c>
      <c r="P8438" s="211" t="str">
        <f>IFERROR(VLOOKUP(F8438,연간집계!D:E,2,FALSE),"")</f>
        <v>베이비진 210 (14p)</v>
      </c>
    </row>
    <row r="8439" spans="1:16" ht="15" customHeight="1">
      <c r="A8439" s="201">
        <v>46125.370844907404</v>
      </c>
      <c r="B8439" s="202">
        <v>46123</v>
      </c>
      <c r="C8439" s="203" t="s">
        <v>18463</v>
      </c>
      <c r="D8439" s="203" t="s">
        <v>11</v>
      </c>
      <c r="E8439" s="204" t="s">
        <v>18456</v>
      </c>
      <c r="F8439" s="49" t="s">
        <v>924</v>
      </c>
      <c r="G8439" s="203">
        <v>1</v>
      </c>
      <c r="H8439" s="203" t="s">
        <v>1522</v>
      </c>
      <c r="I8439" s="205" t="s">
        <v>6143</v>
      </c>
      <c r="J8439" s="208"/>
      <c r="K8439" s="203">
        <v>16</v>
      </c>
      <c r="L8439" s="207" t="s">
        <v>827</v>
      </c>
      <c r="M8439" s="208" t="s">
        <v>1449</v>
      </c>
      <c r="N8439" s="209">
        <f t="shared" si="0"/>
        <v>2026</v>
      </c>
      <c r="O8439" s="210">
        <f t="shared" si="1"/>
        <v>4</v>
      </c>
      <c r="P8439" s="211" t="str">
        <f>IFERROR(VLOOKUP(F8439,연간집계!D:E,2,FALSE),"")</f>
        <v>베이비진 210 (14p)</v>
      </c>
    </row>
    <row r="8440" spans="1:16" ht="15" customHeight="1">
      <c r="A8440" s="201">
        <v>46125.370856481481</v>
      </c>
      <c r="B8440" s="202">
        <v>46123</v>
      </c>
      <c r="C8440" s="203" t="s">
        <v>18464</v>
      </c>
      <c r="D8440" s="203" t="s">
        <v>11</v>
      </c>
      <c r="E8440" s="204" t="s">
        <v>18456</v>
      </c>
      <c r="F8440" s="49" t="s">
        <v>924</v>
      </c>
      <c r="G8440" s="203">
        <v>1</v>
      </c>
      <c r="H8440" s="203" t="s">
        <v>1522</v>
      </c>
      <c r="I8440" s="205" t="s">
        <v>6143</v>
      </c>
      <c r="J8440" s="208"/>
      <c r="K8440" s="203">
        <v>16</v>
      </c>
      <c r="L8440" s="207" t="s">
        <v>827</v>
      </c>
      <c r="M8440" s="208" t="s">
        <v>1449</v>
      </c>
      <c r="N8440" s="209">
        <f t="shared" si="0"/>
        <v>2026</v>
      </c>
      <c r="O8440" s="210">
        <f t="shared" si="1"/>
        <v>4</v>
      </c>
      <c r="P8440" s="211" t="str">
        <f>IFERROR(VLOOKUP(F8440,연간집계!D:E,2,FALSE),"")</f>
        <v>베이비진 210 (14p)</v>
      </c>
    </row>
    <row r="8441" spans="1:16" ht="15" customHeight="1">
      <c r="A8441" s="201">
        <v>46125.370868055557</v>
      </c>
      <c r="B8441" s="202">
        <v>46123</v>
      </c>
      <c r="C8441" s="203" t="s">
        <v>18465</v>
      </c>
      <c r="D8441" s="203" t="s">
        <v>11</v>
      </c>
      <c r="E8441" s="204" t="s">
        <v>18456</v>
      </c>
      <c r="F8441" s="49" t="s">
        <v>924</v>
      </c>
      <c r="G8441" s="203">
        <v>1</v>
      </c>
      <c r="H8441" s="203" t="s">
        <v>1522</v>
      </c>
      <c r="I8441" s="205" t="s">
        <v>6143</v>
      </c>
      <c r="J8441" s="208"/>
      <c r="K8441" s="203">
        <v>16</v>
      </c>
      <c r="L8441" s="207" t="s">
        <v>827</v>
      </c>
      <c r="M8441" s="208" t="s">
        <v>1449</v>
      </c>
      <c r="N8441" s="209">
        <f t="shared" si="0"/>
        <v>2026</v>
      </c>
      <c r="O8441" s="210">
        <f t="shared" si="1"/>
        <v>4</v>
      </c>
      <c r="P8441" s="211" t="str">
        <f>IFERROR(VLOOKUP(F8441,연간집계!D:E,2,FALSE),"")</f>
        <v>베이비진 210 (14p)</v>
      </c>
    </row>
    <row r="8442" spans="1:16" ht="15" customHeight="1">
      <c r="A8442" s="201">
        <v>46125.370879629627</v>
      </c>
      <c r="B8442" s="202">
        <v>46123</v>
      </c>
      <c r="C8442" s="203" t="s">
        <v>18466</v>
      </c>
      <c r="D8442" s="203" t="s">
        <v>11</v>
      </c>
      <c r="E8442" s="204" t="s">
        <v>18456</v>
      </c>
      <c r="F8442" s="49" t="s">
        <v>924</v>
      </c>
      <c r="G8442" s="203">
        <v>1</v>
      </c>
      <c r="H8442" s="203" t="s">
        <v>1522</v>
      </c>
      <c r="I8442" s="205" t="s">
        <v>6143</v>
      </c>
      <c r="J8442" s="208"/>
      <c r="K8442" s="203">
        <v>16</v>
      </c>
      <c r="L8442" s="207" t="s">
        <v>827</v>
      </c>
      <c r="M8442" s="208" t="s">
        <v>1449</v>
      </c>
      <c r="N8442" s="209">
        <f t="shared" si="0"/>
        <v>2026</v>
      </c>
      <c r="O8442" s="210">
        <f t="shared" si="1"/>
        <v>4</v>
      </c>
      <c r="P8442" s="211" t="str">
        <f>IFERROR(VLOOKUP(F8442,연간집계!D:E,2,FALSE),"")</f>
        <v>베이비진 210 (14p)</v>
      </c>
    </row>
    <row r="8443" spans="1:16" ht="15" customHeight="1">
      <c r="A8443" s="201">
        <v>46125.370891203704</v>
      </c>
      <c r="B8443" s="202">
        <v>46123</v>
      </c>
      <c r="C8443" s="203" t="s">
        <v>18467</v>
      </c>
      <c r="D8443" s="203" t="s">
        <v>11</v>
      </c>
      <c r="E8443" s="204" t="s">
        <v>18456</v>
      </c>
      <c r="F8443" s="49" t="s">
        <v>924</v>
      </c>
      <c r="G8443" s="203">
        <v>1</v>
      </c>
      <c r="H8443" s="203" t="s">
        <v>1522</v>
      </c>
      <c r="I8443" s="205" t="s">
        <v>6143</v>
      </c>
      <c r="J8443" s="208"/>
      <c r="K8443" s="203">
        <v>16</v>
      </c>
      <c r="L8443" s="207" t="s">
        <v>827</v>
      </c>
      <c r="M8443" s="208" t="s">
        <v>1449</v>
      </c>
      <c r="N8443" s="209">
        <f t="shared" si="0"/>
        <v>2026</v>
      </c>
      <c r="O8443" s="210">
        <f t="shared" si="1"/>
        <v>4</v>
      </c>
      <c r="P8443" s="211" t="str">
        <f>IFERROR(VLOOKUP(F8443,연간집계!D:E,2,FALSE),"")</f>
        <v>베이비진 210 (14p)</v>
      </c>
    </row>
    <row r="8444" spans="1:16" ht="15" customHeight="1">
      <c r="A8444" s="201">
        <v>46125.37090277778</v>
      </c>
      <c r="B8444" s="202">
        <v>46123</v>
      </c>
      <c r="C8444" s="203" t="s">
        <v>18468</v>
      </c>
      <c r="D8444" s="203" t="s">
        <v>11</v>
      </c>
      <c r="E8444" s="204" t="s">
        <v>18456</v>
      </c>
      <c r="F8444" s="49" t="s">
        <v>924</v>
      </c>
      <c r="G8444" s="203">
        <v>1</v>
      </c>
      <c r="H8444" s="203" t="s">
        <v>1522</v>
      </c>
      <c r="I8444" s="205" t="s">
        <v>6143</v>
      </c>
      <c r="J8444" s="208"/>
      <c r="K8444" s="203">
        <v>16</v>
      </c>
      <c r="L8444" s="207" t="s">
        <v>827</v>
      </c>
      <c r="M8444" s="208" t="s">
        <v>1449</v>
      </c>
      <c r="N8444" s="209">
        <f t="shared" si="0"/>
        <v>2026</v>
      </c>
      <c r="O8444" s="210">
        <f t="shared" si="1"/>
        <v>4</v>
      </c>
      <c r="P8444" s="211" t="str">
        <f>IFERROR(VLOOKUP(F8444,연간집계!D:E,2,FALSE),"")</f>
        <v>베이비진 210 (14p)</v>
      </c>
    </row>
    <row r="8445" spans="1:16" ht="15" customHeight="1">
      <c r="A8445" s="201">
        <v>46125.37091435185</v>
      </c>
      <c r="B8445" s="202">
        <v>46123</v>
      </c>
      <c r="C8445" s="203" t="s">
        <v>18469</v>
      </c>
      <c r="D8445" s="203" t="s">
        <v>11</v>
      </c>
      <c r="E8445" s="204" t="s">
        <v>18456</v>
      </c>
      <c r="F8445" s="49" t="s">
        <v>924</v>
      </c>
      <c r="G8445" s="203">
        <v>1</v>
      </c>
      <c r="H8445" s="203" t="s">
        <v>1522</v>
      </c>
      <c r="I8445" s="205" t="s">
        <v>6143</v>
      </c>
      <c r="J8445" s="208"/>
      <c r="K8445" s="203">
        <v>16</v>
      </c>
      <c r="L8445" s="207" t="s">
        <v>827</v>
      </c>
      <c r="M8445" s="208" t="s">
        <v>1449</v>
      </c>
      <c r="N8445" s="209">
        <f t="shared" si="0"/>
        <v>2026</v>
      </c>
      <c r="O8445" s="210">
        <f t="shared" si="1"/>
        <v>4</v>
      </c>
      <c r="P8445" s="211" t="str">
        <f>IFERROR(VLOOKUP(F8445,연간집계!D:E,2,FALSE),"")</f>
        <v>베이비진 210 (14p)</v>
      </c>
    </row>
    <row r="8446" spans="1:16" ht="15" customHeight="1">
      <c r="A8446" s="201">
        <v>46125.370925925927</v>
      </c>
      <c r="B8446" s="202">
        <v>46123</v>
      </c>
      <c r="C8446" s="203" t="s">
        <v>18470</v>
      </c>
      <c r="D8446" s="203" t="s">
        <v>11</v>
      </c>
      <c r="E8446" s="204" t="s">
        <v>18456</v>
      </c>
      <c r="F8446" s="49" t="s">
        <v>924</v>
      </c>
      <c r="G8446" s="203">
        <v>1</v>
      </c>
      <c r="H8446" s="203" t="s">
        <v>1522</v>
      </c>
      <c r="I8446" s="205" t="s">
        <v>6143</v>
      </c>
      <c r="J8446" s="208"/>
      <c r="K8446" s="203">
        <v>16</v>
      </c>
      <c r="L8446" s="207" t="s">
        <v>827</v>
      </c>
      <c r="M8446" s="208" t="s">
        <v>1449</v>
      </c>
      <c r="N8446" s="209">
        <f t="shared" si="0"/>
        <v>2026</v>
      </c>
      <c r="O8446" s="210">
        <f t="shared" si="1"/>
        <v>4</v>
      </c>
      <c r="P8446" s="211" t="str">
        <f>IFERROR(VLOOKUP(F8446,연간집계!D:E,2,FALSE),"")</f>
        <v>베이비진 210 (14p)</v>
      </c>
    </row>
    <row r="8447" spans="1:16" ht="15" customHeight="1">
      <c r="A8447" s="201">
        <v>46125.418703703705</v>
      </c>
      <c r="B8447" s="202">
        <v>46125</v>
      </c>
      <c r="C8447" s="203" t="s">
        <v>18471</v>
      </c>
      <c r="D8447" s="203" t="s">
        <v>11</v>
      </c>
      <c r="E8447" s="204" t="s">
        <v>18472</v>
      </c>
      <c r="F8447" s="49" t="s">
        <v>838</v>
      </c>
      <c r="G8447" s="203">
        <v>1</v>
      </c>
      <c r="H8447" s="203" t="s">
        <v>18473</v>
      </c>
      <c r="I8447" s="205" t="s">
        <v>1984</v>
      </c>
      <c r="J8447" s="208"/>
      <c r="K8447" s="203">
        <v>40</v>
      </c>
      <c r="L8447" s="207" t="s">
        <v>827</v>
      </c>
      <c r="M8447" s="208" t="s">
        <v>1449</v>
      </c>
      <c r="N8447" s="209">
        <f t="shared" si="0"/>
        <v>2026</v>
      </c>
      <c r="O8447" s="210">
        <f t="shared" si="1"/>
        <v>4</v>
      </c>
      <c r="P8447" s="211" t="str">
        <f>IFERROR(VLOOKUP(F8447,연간집계!D:E,2,FALSE),"")</f>
        <v>스탠다드 포토북 6*8 (하드/무광)</v>
      </c>
    </row>
    <row r="8448" spans="1:16" ht="15" customHeight="1">
      <c r="A8448" s="201">
        <v>46125.492986111109</v>
      </c>
      <c r="B8448" s="202">
        <v>46125</v>
      </c>
      <c r="C8448" s="203" t="s">
        <v>18474</v>
      </c>
      <c r="D8448" s="203" t="s">
        <v>11</v>
      </c>
      <c r="E8448" s="204" t="s">
        <v>18475</v>
      </c>
      <c r="F8448" s="49" t="s">
        <v>1056</v>
      </c>
      <c r="G8448" s="203">
        <v>2</v>
      </c>
      <c r="H8448" s="203" t="s">
        <v>17172</v>
      </c>
      <c r="I8448" s="205" t="s">
        <v>2661</v>
      </c>
      <c r="J8448" s="208"/>
      <c r="K8448" s="203">
        <v>120</v>
      </c>
      <c r="L8448" s="207" t="s">
        <v>827</v>
      </c>
      <c r="M8448" s="208" t="s">
        <v>1436</v>
      </c>
      <c r="N8448" s="209">
        <f t="shared" si="0"/>
        <v>2026</v>
      </c>
      <c r="O8448" s="210">
        <f t="shared" si="1"/>
        <v>4</v>
      </c>
      <c r="P8448" s="211" t="str">
        <f>IFERROR(VLOOKUP(F8448,연간집계!D:E,2,FALSE),"")</f>
        <v>프리북 150 (소프트)</v>
      </c>
    </row>
    <row r="8449" spans="1:16" ht="15" customHeight="1">
      <c r="A8449" s="201">
        <v>46125.501840277779</v>
      </c>
      <c r="B8449" s="202">
        <v>46125</v>
      </c>
      <c r="C8449" s="203" t="s">
        <v>18476</v>
      </c>
      <c r="D8449" s="203" t="s">
        <v>11</v>
      </c>
      <c r="E8449" s="204" t="s">
        <v>18477</v>
      </c>
      <c r="F8449" s="49" t="s">
        <v>838</v>
      </c>
      <c r="G8449" s="203">
        <v>5</v>
      </c>
      <c r="H8449" s="203" t="s">
        <v>5827</v>
      </c>
      <c r="I8449" s="205" t="s">
        <v>1440</v>
      </c>
      <c r="J8449" s="208"/>
      <c r="K8449" s="203">
        <v>80</v>
      </c>
      <c r="L8449" s="207" t="s">
        <v>827</v>
      </c>
      <c r="M8449" s="208" t="s">
        <v>1449</v>
      </c>
      <c r="N8449" s="209">
        <f t="shared" si="0"/>
        <v>2026</v>
      </c>
      <c r="O8449" s="210">
        <f t="shared" si="1"/>
        <v>4</v>
      </c>
      <c r="P8449" s="211" t="str">
        <f>IFERROR(VLOOKUP(F8449,연간집계!D:E,2,FALSE),"")</f>
        <v>스탠다드 포토북 6*8 (하드/무광)</v>
      </c>
    </row>
    <row r="8450" spans="1:16" ht="15" customHeight="1">
      <c r="A8450" s="201">
        <v>46125.510682870372</v>
      </c>
      <c r="B8450" s="202">
        <v>46125</v>
      </c>
      <c r="C8450" s="203" t="s">
        <v>18478</v>
      </c>
      <c r="D8450" s="203" t="s">
        <v>11</v>
      </c>
      <c r="E8450" s="204" t="s">
        <v>18479</v>
      </c>
      <c r="F8450" s="49" t="s">
        <v>847</v>
      </c>
      <c r="G8450" s="203">
        <v>1</v>
      </c>
      <c r="H8450" s="203" t="s">
        <v>4521</v>
      </c>
      <c r="I8450" s="205" t="s">
        <v>1440</v>
      </c>
      <c r="J8450" s="208"/>
      <c r="K8450" s="203">
        <v>80</v>
      </c>
      <c r="L8450" s="207" t="s">
        <v>827</v>
      </c>
      <c r="M8450" s="208" t="s">
        <v>1436</v>
      </c>
      <c r="N8450" s="209">
        <f t="shared" si="0"/>
        <v>2026</v>
      </c>
      <c r="O8450" s="210">
        <f t="shared" si="1"/>
        <v>4</v>
      </c>
      <c r="P8450" s="211" t="str">
        <f>IFERROR(VLOOKUP(F8450,연간집계!D:E,2,FALSE),"")</f>
        <v>스탠다드 포토북 8*11 (하드/무광)</v>
      </c>
    </row>
    <row r="8451" spans="1:16" ht="15" customHeight="1">
      <c r="A8451" s="201">
        <v>46125.516585648147</v>
      </c>
      <c r="B8451" s="202">
        <v>46125</v>
      </c>
      <c r="C8451" s="203" t="s">
        <v>18480</v>
      </c>
      <c r="D8451" s="203" t="s">
        <v>11</v>
      </c>
      <c r="E8451" s="204" t="s">
        <v>18481</v>
      </c>
      <c r="F8451" s="49" t="s">
        <v>1043</v>
      </c>
      <c r="G8451" s="203">
        <v>1</v>
      </c>
      <c r="H8451" s="203" t="s">
        <v>10579</v>
      </c>
      <c r="I8451" s="205" t="s">
        <v>1440</v>
      </c>
      <c r="J8451" s="208"/>
      <c r="K8451" s="203">
        <v>86</v>
      </c>
      <c r="L8451" s="207" t="s">
        <v>827</v>
      </c>
      <c r="M8451" s="208" t="s">
        <v>1436</v>
      </c>
      <c r="N8451" s="209">
        <f t="shared" si="0"/>
        <v>2026</v>
      </c>
      <c r="O8451" s="210">
        <f t="shared" si="1"/>
        <v>4</v>
      </c>
      <c r="P8451" s="211" t="str">
        <f>IFERROR(VLOOKUP(F8451,연간집계!D:E,2,FALSE),"")</f>
        <v>프리북 198 (하드)</v>
      </c>
    </row>
    <row r="8452" spans="1:16" ht="15" customHeight="1">
      <c r="A8452" s="201">
        <v>46125.516597222224</v>
      </c>
      <c r="B8452" s="202">
        <v>46125</v>
      </c>
      <c r="C8452" s="203" t="s">
        <v>18482</v>
      </c>
      <c r="D8452" s="203" t="s">
        <v>11</v>
      </c>
      <c r="E8452" s="204" t="s">
        <v>18481</v>
      </c>
      <c r="F8452" s="49" t="s">
        <v>1043</v>
      </c>
      <c r="G8452" s="203">
        <v>1</v>
      </c>
      <c r="H8452" s="203" t="s">
        <v>10579</v>
      </c>
      <c r="I8452" s="205" t="s">
        <v>1440</v>
      </c>
      <c r="J8452" s="208"/>
      <c r="K8452" s="203">
        <v>86</v>
      </c>
      <c r="L8452" s="207" t="s">
        <v>827</v>
      </c>
      <c r="M8452" s="208" t="s">
        <v>1436</v>
      </c>
      <c r="N8452" s="209">
        <f t="shared" si="0"/>
        <v>2026</v>
      </c>
      <c r="O8452" s="210">
        <f t="shared" si="1"/>
        <v>4</v>
      </c>
      <c r="P8452" s="211" t="str">
        <f>IFERROR(VLOOKUP(F8452,연간집계!D:E,2,FALSE),"")</f>
        <v>프리북 198 (하드)</v>
      </c>
    </row>
    <row r="8453" spans="1:16" ht="15" customHeight="1">
      <c r="A8453" s="201">
        <v>46125.548981481479</v>
      </c>
      <c r="B8453" s="202">
        <v>46125</v>
      </c>
      <c r="C8453" s="203" t="s">
        <v>18483</v>
      </c>
      <c r="D8453" s="203" t="s">
        <v>11</v>
      </c>
      <c r="E8453" s="204" t="s">
        <v>18484</v>
      </c>
      <c r="F8453" s="49" t="s">
        <v>38</v>
      </c>
      <c r="G8453" s="203">
        <v>1</v>
      </c>
      <c r="H8453" s="203" t="s">
        <v>18485</v>
      </c>
      <c r="I8453" s="205" t="s">
        <v>1440</v>
      </c>
      <c r="J8453" s="208"/>
      <c r="K8453" s="203">
        <v>60</v>
      </c>
      <c r="L8453" s="207" t="s">
        <v>827</v>
      </c>
      <c r="M8453" s="208" t="s">
        <v>1436</v>
      </c>
      <c r="N8453" s="209">
        <f t="shared" si="0"/>
        <v>2026</v>
      </c>
      <c r="O8453" s="210">
        <f t="shared" si="1"/>
        <v>4</v>
      </c>
      <c r="P8453" s="211" t="str">
        <f>IFERROR(VLOOKUP(F8453,연간집계!D:E,2,FALSE),"")</f>
        <v>플라이트북 248</v>
      </c>
    </row>
    <row r="8454" spans="1:16" ht="15" customHeight="1">
      <c r="A8454" s="201">
        <v>46125.56077546296</v>
      </c>
      <c r="B8454" s="202">
        <v>46125</v>
      </c>
      <c r="C8454" s="203" t="s">
        <v>18486</v>
      </c>
      <c r="D8454" s="203" t="s">
        <v>11</v>
      </c>
      <c r="E8454" s="204" t="s">
        <v>18487</v>
      </c>
      <c r="F8454" s="49" t="s">
        <v>838</v>
      </c>
      <c r="G8454" s="203">
        <v>2</v>
      </c>
      <c r="H8454" s="203" t="s">
        <v>715</v>
      </c>
      <c r="I8454" s="205" t="s">
        <v>1453</v>
      </c>
      <c r="J8454" s="208"/>
      <c r="K8454" s="203">
        <v>32</v>
      </c>
      <c r="L8454" s="207" t="s">
        <v>827</v>
      </c>
      <c r="M8454" s="208" t="s">
        <v>1493</v>
      </c>
      <c r="N8454" s="209">
        <f t="shared" si="0"/>
        <v>2026</v>
      </c>
      <c r="O8454" s="210">
        <f t="shared" si="1"/>
        <v>4</v>
      </c>
      <c r="P8454" s="211" t="str">
        <f>IFERROR(VLOOKUP(F8454,연간집계!D:E,2,FALSE),"")</f>
        <v>스탠다드 포토북 6*8 (하드/무광)</v>
      </c>
    </row>
    <row r="8455" spans="1:16" ht="15" customHeight="1">
      <c r="A8455" s="201">
        <v>46125.560787037037</v>
      </c>
      <c r="B8455" s="202">
        <v>46125</v>
      </c>
      <c r="C8455" s="203" t="s">
        <v>18488</v>
      </c>
      <c r="D8455" s="203" t="s">
        <v>11</v>
      </c>
      <c r="E8455" s="204" t="s">
        <v>18487</v>
      </c>
      <c r="F8455" s="49" t="s">
        <v>838</v>
      </c>
      <c r="G8455" s="203">
        <v>2</v>
      </c>
      <c r="H8455" s="203" t="s">
        <v>715</v>
      </c>
      <c r="I8455" s="205" t="s">
        <v>1453</v>
      </c>
      <c r="J8455" s="208"/>
      <c r="K8455" s="203">
        <v>28</v>
      </c>
      <c r="L8455" s="207" t="s">
        <v>827</v>
      </c>
      <c r="M8455" s="208" t="s">
        <v>1493</v>
      </c>
      <c r="N8455" s="209">
        <f t="shared" si="0"/>
        <v>2026</v>
      </c>
      <c r="O8455" s="210">
        <f t="shared" si="1"/>
        <v>4</v>
      </c>
      <c r="P8455" s="211" t="str">
        <f>IFERROR(VLOOKUP(F8455,연간집계!D:E,2,FALSE),"")</f>
        <v>스탠다드 포토북 6*8 (하드/무광)</v>
      </c>
    </row>
    <row r="8456" spans="1:16" ht="15" customHeight="1">
      <c r="A8456" s="201">
        <v>46125.584386574075</v>
      </c>
      <c r="B8456" s="202">
        <v>46125</v>
      </c>
      <c r="C8456" s="203" t="s">
        <v>18489</v>
      </c>
      <c r="D8456" s="203" t="s">
        <v>11</v>
      </c>
      <c r="E8456" s="204" t="s">
        <v>18490</v>
      </c>
      <c r="F8456" s="49" t="s">
        <v>1386</v>
      </c>
      <c r="G8456" s="203">
        <v>2</v>
      </c>
      <c r="H8456" s="203" t="s">
        <v>12646</v>
      </c>
      <c r="I8456" s="205" t="s">
        <v>3363</v>
      </c>
      <c r="J8456" s="208"/>
      <c r="K8456" s="203">
        <v>106</v>
      </c>
      <c r="L8456" s="207" t="s">
        <v>827</v>
      </c>
      <c r="M8456" s="208" t="s">
        <v>1425</v>
      </c>
      <c r="N8456" s="209">
        <f t="shared" si="0"/>
        <v>2026</v>
      </c>
      <c r="O8456" s="210">
        <f t="shared" si="1"/>
        <v>4</v>
      </c>
      <c r="P8456" s="211" t="str">
        <f>IFERROR(VLOOKUP(F8456,연간집계!D:E,2,FALSE),"")</f>
        <v>포토엽서팩</v>
      </c>
    </row>
    <row r="8457" spans="1:16" ht="15" customHeight="1">
      <c r="A8457" s="201">
        <v>46125.611157407409</v>
      </c>
      <c r="B8457" s="202">
        <v>46125</v>
      </c>
      <c r="C8457" s="203" t="s">
        <v>18491</v>
      </c>
      <c r="D8457" s="203" t="s">
        <v>11</v>
      </c>
      <c r="E8457" s="204" t="s">
        <v>18492</v>
      </c>
      <c r="F8457" s="49" t="s">
        <v>1245</v>
      </c>
      <c r="G8457" s="203">
        <v>1</v>
      </c>
      <c r="H8457" s="203" t="s">
        <v>16262</v>
      </c>
      <c r="I8457" s="205" t="s">
        <v>1556</v>
      </c>
      <c r="J8457" s="208"/>
      <c r="K8457" s="203">
        <v>48</v>
      </c>
      <c r="L8457" s="207" t="s">
        <v>828</v>
      </c>
      <c r="M8457" s="208" t="s">
        <v>1436</v>
      </c>
      <c r="N8457" s="209">
        <f t="shared" si="0"/>
        <v>2026</v>
      </c>
      <c r="O8457" s="210">
        <f t="shared" si="1"/>
        <v>4</v>
      </c>
      <c r="P8457" s="211" t="str">
        <f>IFERROR(VLOOKUP(F8457,연간집계!D:E,2,FALSE),"")</f>
        <v>모바일 포토북 198 (여행)</v>
      </c>
    </row>
    <row r="8458" spans="1:16" ht="15" customHeight="1">
      <c r="A8458" s="201">
        <v>46125.864756944444</v>
      </c>
      <c r="B8458" s="202">
        <v>46125</v>
      </c>
      <c r="C8458" s="203" t="s">
        <v>18493</v>
      </c>
      <c r="D8458" s="203" t="s">
        <v>11</v>
      </c>
      <c r="E8458" s="204" t="s">
        <v>18494</v>
      </c>
      <c r="F8458" s="49" t="s">
        <v>976</v>
      </c>
      <c r="G8458" s="203">
        <v>1</v>
      </c>
      <c r="H8458" s="203" t="s">
        <v>18495</v>
      </c>
      <c r="I8458" s="205" t="s">
        <v>1988</v>
      </c>
      <c r="J8458" s="208" t="s">
        <v>1988</v>
      </c>
      <c r="K8458" s="203">
        <v>80</v>
      </c>
      <c r="L8458" s="207" t="s">
        <v>827</v>
      </c>
      <c r="M8458" s="208" t="s">
        <v>1436</v>
      </c>
      <c r="N8458" s="209">
        <f t="shared" si="0"/>
        <v>2026</v>
      </c>
      <c r="O8458" s="210">
        <f t="shared" si="1"/>
        <v>4</v>
      </c>
      <c r="P8458" s="211" t="str">
        <f>IFERROR(VLOOKUP(F8458,연간집계!D:E,2,FALSE),"")</f>
        <v>시티북 198 (소프트/78p)</v>
      </c>
    </row>
    <row r="8459" spans="1:16" ht="15" customHeight="1">
      <c r="A8459" s="201">
        <v>46125.876527777778</v>
      </c>
      <c r="B8459" s="202">
        <v>46125</v>
      </c>
      <c r="C8459" s="203" t="s">
        <v>18496</v>
      </c>
      <c r="D8459" s="203" t="s">
        <v>11</v>
      </c>
      <c r="E8459" s="204" t="s">
        <v>18497</v>
      </c>
      <c r="F8459" s="49" t="s">
        <v>847</v>
      </c>
      <c r="G8459" s="203">
        <v>1</v>
      </c>
      <c r="H8459" s="203" t="s">
        <v>616</v>
      </c>
      <c r="I8459" s="205" t="s">
        <v>1440</v>
      </c>
      <c r="J8459" s="208"/>
      <c r="K8459" s="203">
        <v>24</v>
      </c>
      <c r="L8459" s="207" t="s">
        <v>827</v>
      </c>
      <c r="M8459" s="208" t="s">
        <v>1436</v>
      </c>
      <c r="N8459" s="209">
        <f t="shared" si="0"/>
        <v>2026</v>
      </c>
      <c r="O8459" s="210">
        <f t="shared" si="1"/>
        <v>4</v>
      </c>
      <c r="P8459" s="211" t="str">
        <f>IFERROR(VLOOKUP(F8459,연간집계!D:E,2,FALSE),"")</f>
        <v>스탠다드 포토북 8*11 (하드/무광)</v>
      </c>
    </row>
    <row r="8460" spans="1:16" ht="15" customHeight="1">
      <c r="A8460" s="201">
        <v>46125.938321759262</v>
      </c>
      <c r="B8460" s="202">
        <v>46125</v>
      </c>
      <c r="C8460" s="203" t="s">
        <v>18498</v>
      </c>
      <c r="D8460" s="203" t="s">
        <v>11</v>
      </c>
      <c r="E8460" s="204" t="s">
        <v>18499</v>
      </c>
      <c r="F8460" s="49" t="s">
        <v>856</v>
      </c>
      <c r="G8460" s="203">
        <v>1</v>
      </c>
      <c r="H8460" s="203" t="s">
        <v>18500</v>
      </c>
      <c r="I8460" s="205" t="s">
        <v>1440</v>
      </c>
      <c r="J8460" s="208"/>
      <c r="K8460" s="203">
        <v>26</v>
      </c>
      <c r="L8460" s="207" t="s">
        <v>827</v>
      </c>
      <c r="M8460" s="208" t="s">
        <v>1502</v>
      </c>
      <c r="N8460" s="209">
        <f t="shared" si="0"/>
        <v>2026</v>
      </c>
      <c r="O8460" s="210">
        <f t="shared" si="1"/>
        <v>4</v>
      </c>
      <c r="P8460" s="211" t="str">
        <f>IFERROR(VLOOKUP(F8460,연간집계!D:E,2,FALSE),"")</f>
        <v>스탠다드 포토북 8*8 (하드/무광)</v>
      </c>
    </row>
    <row r="8461" spans="1:16" ht="15" customHeight="1">
      <c r="A8461" s="201">
        <v>46126.02076388889</v>
      </c>
      <c r="B8461" s="202">
        <v>46126</v>
      </c>
      <c r="C8461" s="203" t="s">
        <v>18501</v>
      </c>
      <c r="D8461" s="203" t="s">
        <v>11</v>
      </c>
      <c r="E8461" s="204" t="s">
        <v>18502</v>
      </c>
      <c r="F8461" s="49" t="s">
        <v>1247</v>
      </c>
      <c r="G8461" s="203">
        <v>1</v>
      </c>
      <c r="H8461" s="203" t="s">
        <v>3851</v>
      </c>
      <c r="I8461" s="205" t="s">
        <v>1556</v>
      </c>
      <c r="J8461" s="208"/>
      <c r="K8461" s="203">
        <v>46</v>
      </c>
      <c r="L8461" s="207" t="s">
        <v>828</v>
      </c>
      <c r="M8461" s="208" t="s">
        <v>1436</v>
      </c>
      <c r="N8461" s="209">
        <f t="shared" si="0"/>
        <v>2026</v>
      </c>
      <c r="O8461" s="210">
        <f t="shared" si="1"/>
        <v>4</v>
      </c>
      <c r="P8461" s="211" t="str">
        <f>IFERROR(VLOOKUP(F8461,연간집계!D:E,2,FALSE),"")</f>
        <v>모바일 포토북 197 (여행)</v>
      </c>
    </row>
    <row r="8462" spans="1:16" ht="15" customHeight="1">
      <c r="A8462" s="201">
        <v>46126.04724537037</v>
      </c>
      <c r="B8462" s="202">
        <v>46126</v>
      </c>
      <c r="C8462" s="203" t="s">
        <v>18503</v>
      </c>
      <c r="D8462" s="203" t="s">
        <v>11</v>
      </c>
      <c r="E8462" s="204" t="s">
        <v>18504</v>
      </c>
      <c r="F8462" s="49" t="s">
        <v>1261</v>
      </c>
      <c r="G8462" s="203">
        <v>1</v>
      </c>
      <c r="H8462" s="203" t="s">
        <v>4022</v>
      </c>
      <c r="I8462" s="205" t="s">
        <v>1954</v>
      </c>
      <c r="J8462" s="208"/>
      <c r="K8462" s="203">
        <v>24</v>
      </c>
      <c r="L8462" s="207" t="s">
        <v>828</v>
      </c>
      <c r="M8462" s="208" t="s">
        <v>1541</v>
      </c>
      <c r="N8462" s="209">
        <f t="shared" si="0"/>
        <v>2026</v>
      </c>
      <c r="O8462" s="210">
        <f t="shared" si="1"/>
        <v>4</v>
      </c>
      <c r="P8462" s="211" t="str">
        <f>IFERROR(VLOOKUP(F8462,연간집계!D:E,2,FALSE),"")</f>
        <v>모바일 포토북 197 (커플)</v>
      </c>
    </row>
    <row r="8463" spans="1:16" ht="15" customHeight="1">
      <c r="A8463" s="201">
        <v>46126.285694444443</v>
      </c>
      <c r="B8463" s="202">
        <v>46126</v>
      </c>
      <c r="C8463" s="203" t="s">
        <v>18505</v>
      </c>
      <c r="D8463" s="203" t="s">
        <v>11</v>
      </c>
      <c r="E8463" s="204" t="s">
        <v>18506</v>
      </c>
      <c r="F8463" s="49" t="s">
        <v>1240</v>
      </c>
      <c r="G8463" s="203">
        <v>1</v>
      </c>
      <c r="H8463" s="203" t="s">
        <v>692</v>
      </c>
      <c r="I8463" s="205" t="s">
        <v>2370</v>
      </c>
      <c r="J8463" s="208"/>
      <c r="K8463" s="203">
        <v>28</v>
      </c>
      <c r="L8463" s="207" t="s">
        <v>828</v>
      </c>
      <c r="M8463" s="208" t="s">
        <v>1449</v>
      </c>
      <c r="N8463" s="209">
        <f t="shared" si="0"/>
        <v>2026</v>
      </c>
      <c r="O8463" s="210">
        <f t="shared" si="1"/>
        <v>4</v>
      </c>
      <c r="P8463" s="211" t="str">
        <f>IFERROR(VLOOKUP(F8463,연간집계!D:E,2,FALSE),"")</f>
        <v>모바일 포토북 197 (베이비)</v>
      </c>
    </row>
    <row r="8464" spans="1:16" ht="15" customHeight="1">
      <c r="A8464" s="201">
        <v>46126.353368055556</v>
      </c>
      <c r="B8464" s="202">
        <v>46126</v>
      </c>
      <c r="C8464" s="203" t="s">
        <v>18507</v>
      </c>
      <c r="D8464" s="203" t="s">
        <v>11</v>
      </c>
      <c r="E8464" s="204" t="s">
        <v>18508</v>
      </c>
      <c r="F8464" s="49" t="s">
        <v>1245</v>
      </c>
      <c r="G8464" s="203">
        <v>1</v>
      </c>
      <c r="H8464" s="203" t="s">
        <v>18509</v>
      </c>
      <c r="I8464" s="205" t="s">
        <v>1510</v>
      </c>
      <c r="J8464" s="208"/>
      <c r="K8464" s="203">
        <v>24</v>
      </c>
      <c r="L8464" s="207" t="s">
        <v>828</v>
      </c>
      <c r="M8464" s="208" t="s">
        <v>1449</v>
      </c>
      <c r="N8464" s="209">
        <f t="shared" si="0"/>
        <v>2026</v>
      </c>
      <c r="O8464" s="210">
        <f t="shared" si="1"/>
        <v>4</v>
      </c>
      <c r="P8464" s="211" t="str">
        <f>IFERROR(VLOOKUP(F8464,연간집계!D:E,2,FALSE),"")</f>
        <v>모바일 포토북 198 (여행)</v>
      </c>
    </row>
    <row r="8465" spans="1:16" ht="15" customHeight="1">
      <c r="A8465" s="201">
        <v>46126.379849537036</v>
      </c>
      <c r="B8465" s="202">
        <v>46126</v>
      </c>
      <c r="C8465" s="203" t="s">
        <v>18510</v>
      </c>
      <c r="D8465" s="203" t="s">
        <v>11</v>
      </c>
      <c r="E8465" s="204" t="s">
        <v>18511</v>
      </c>
      <c r="F8465" s="49" t="s">
        <v>1304</v>
      </c>
      <c r="G8465" s="203">
        <v>1</v>
      </c>
      <c r="H8465" s="203" t="s">
        <v>11364</v>
      </c>
      <c r="I8465" s="205" t="s">
        <v>4666</v>
      </c>
      <c r="J8465" s="208" t="s">
        <v>1487</v>
      </c>
      <c r="K8465" s="203">
        <v>1</v>
      </c>
      <c r="L8465" s="207" t="s">
        <v>827</v>
      </c>
      <c r="M8465" s="208" t="s">
        <v>1851</v>
      </c>
      <c r="N8465" s="209">
        <f t="shared" si="0"/>
        <v>2026</v>
      </c>
      <c r="O8465" s="210">
        <f t="shared" si="1"/>
        <v>4</v>
      </c>
      <c r="P8465" s="211" t="str">
        <f>IFERROR(VLOOKUP(F8465,연간집계!D:E,2,FALSE),"")</f>
        <v>PCMS_우드스탠드아크릴액자</v>
      </c>
    </row>
    <row r="8466" spans="1:16" ht="15" customHeight="1">
      <c r="A8466" s="201">
        <v>46126.379861111112</v>
      </c>
      <c r="B8466" s="202">
        <v>46126</v>
      </c>
      <c r="C8466" s="203" t="s">
        <v>18512</v>
      </c>
      <c r="D8466" s="203" t="s">
        <v>11</v>
      </c>
      <c r="E8466" s="204" t="s">
        <v>18511</v>
      </c>
      <c r="F8466" s="49" t="s">
        <v>1304</v>
      </c>
      <c r="G8466" s="203">
        <v>1</v>
      </c>
      <c r="H8466" s="203" t="s">
        <v>11364</v>
      </c>
      <c r="I8466" s="205" t="s">
        <v>4666</v>
      </c>
      <c r="J8466" s="208" t="s">
        <v>6426</v>
      </c>
      <c r="K8466" s="203">
        <v>1</v>
      </c>
      <c r="L8466" s="207" t="s">
        <v>827</v>
      </c>
      <c r="M8466" s="208" t="s">
        <v>1851</v>
      </c>
      <c r="N8466" s="209">
        <f t="shared" si="0"/>
        <v>2026</v>
      </c>
      <c r="O8466" s="210">
        <f t="shared" si="1"/>
        <v>4</v>
      </c>
      <c r="P8466" s="211" t="str">
        <f>IFERROR(VLOOKUP(F8466,연간집계!D:E,2,FALSE),"")</f>
        <v>PCMS_우드스탠드아크릴액자</v>
      </c>
    </row>
    <row r="8467" spans="1:16" ht="15" customHeight="1">
      <c r="A8467" s="201">
        <v>46126.379872685182</v>
      </c>
      <c r="B8467" s="202">
        <v>46126</v>
      </c>
      <c r="C8467" s="203" t="s">
        <v>18513</v>
      </c>
      <c r="D8467" s="203" t="s">
        <v>11</v>
      </c>
      <c r="E8467" s="204" t="s">
        <v>18511</v>
      </c>
      <c r="F8467" s="49" t="s">
        <v>1304</v>
      </c>
      <c r="G8467" s="203">
        <v>1</v>
      </c>
      <c r="H8467" s="203" t="s">
        <v>11364</v>
      </c>
      <c r="I8467" s="205" t="s">
        <v>4666</v>
      </c>
      <c r="J8467" s="208" t="s">
        <v>1487</v>
      </c>
      <c r="K8467" s="203">
        <v>1</v>
      </c>
      <c r="L8467" s="207" t="s">
        <v>827</v>
      </c>
      <c r="M8467" s="208" t="s">
        <v>1851</v>
      </c>
      <c r="N8467" s="209">
        <f t="shared" si="0"/>
        <v>2026</v>
      </c>
      <c r="O8467" s="210">
        <f t="shared" si="1"/>
        <v>4</v>
      </c>
      <c r="P8467" s="211" t="str">
        <f>IFERROR(VLOOKUP(F8467,연간집계!D:E,2,FALSE),"")</f>
        <v>PCMS_우드스탠드아크릴액자</v>
      </c>
    </row>
    <row r="8468" spans="1:16" ht="15" customHeight="1">
      <c r="A8468" s="201">
        <v>46126.441863425927</v>
      </c>
      <c r="B8468" s="202">
        <v>46126</v>
      </c>
      <c r="C8468" s="203" t="s">
        <v>18514</v>
      </c>
      <c r="D8468" s="203" t="s">
        <v>11</v>
      </c>
      <c r="E8468" s="204" t="s">
        <v>18515</v>
      </c>
      <c r="F8468" s="49" t="s">
        <v>856</v>
      </c>
      <c r="G8468" s="203">
        <v>7</v>
      </c>
      <c r="H8468" s="203" t="s">
        <v>619</v>
      </c>
      <c r="I8468" s="205" t="s">
        <v>1440</v>
      </c>
      <c r="J8468" s="208"/>
      <c r="K8468" s="203">
        <v>62</v>
      </c>
      <c r="L8468" s="207" t="s">
        <v>827</v>
      </c>
      <c r="M8468" s="208" t="s">
        <v>1493</v>
      </c>
      <c r="N8468" s="209">
        <f t="shared" si="0"/>
        <v>2026</v>
      </c>
      <c r="O8468" s="210">
        <f t="shared" si="1"/>
        <v>4</v>
      </c>
      <c r="P8468" s="211" t="str">
        <f>IFERROR(VLOOKUP(F8468,연간집계!D:E,2,FALSE),"")</f>
        <v>스탠다드 포토북 8*8 (하드/무광)</v>
      </c>
    </row>
    <row r="8469" spans="1:16" ht="15" customHeight="1">
      <c r="A8469" s="201">
        <v>46126.459803240738</v>
      </c>
      <c r="B8469" s="202">
        <v>46126</v>
      </c>
      <c r="C8469" s="203" t="s">
        <v>18516</v>
      </c>
      <c r="D8469" s="203" t="s">
        <v>11</v>
      </c>
      <c r="E8469" s="204" t="s">
        <v>18517</v>
      </c>
      <c r="F8469" s="49" t="s">
        <v>924</v>
      </c>
      <c r="G8469" s="203">
        <v>1</v>
      </c>
      <c r="H8469" s="203" t="s">
        <v>1522</v>
      </c>
      <c r="I8469" s="205" t="s">
        <v>6143</v>
      </c>
      <c r="J8469" s="208"/>
      <c r="K8469" s="203">
        <v>16</v>
      </c>
      <c r="L8469" s="207" t="s">
        <v>827</v>
      </c>
      <c r="M8469" s="208" t="s">
        <v>1449</v>
      </c>
      <c r="N8469" s="209">
        <f t="shared" si="0"/>
        <v>2026</v>
      </c>
      <c r="O8469" s="210">
        <f t="shared" si="1"/>
        <v>4</v>
      </c>
      <c r="P8469" s="211" t="str">
        <f>IFERROR(VLOOKUP(F8469,연간집계!D:E,2,FALSE),"")</f>
        <v>베이비진 210 (14p)</v>
      </c>
    </row>
    <row r="8470" spans="1:16" ht="15" customHeight="1">
      <c r="A8470" s="201">
        <v>46126.459814814814</v>
      </c>
      <c r="B8470" s="202">
        <v>46126</v>
      </c>
      <c r="C8470" s="203" t="s">
        <v>18518</v>
      </c>
      <c r="D8470" s="203" t="s">
        <v>11</v>
      </c>
      <c r="E8470" s="204" t="s">
        <v>18517</v>
      </c>
      <c r="F8470" s="49" t="s">
        <v>924</v>
      </c>
      <c r="G8470" s="203">
        <v>1</v>
      </c>
      <c r="H8470" s="203" t="s">
        <v>1522</v>
      </c>
      <c r="I8470" s="205" t="s">
        <v>6143</v>
      </c>
      <c r="J8470" s="208"/>
      <c r="K8470" s="203">
        <v>16</v>
      </c>
      <c r="L8470" s="207" t="s">
        <v>827</v>
      </c>
      <c r="M8470" s="208" t="s">
        <v>1449</v>
      </c>
      <c r="N8470" s="209">
        <f t="shared" si="0"/>
        <v>2026</v>
      </c>
      <c r="O8470" s="210">
        <f t="shared" si="1"/>
        <v>4</v>
      </c>
      <c r="P8470" s="211" t="str">
        <f>IFERROR(VLOOKUP(F8470,연간집계!D:E,2,FALSE),"")</f>
        <v>베이비진 210 (14p)</v>
      </c>
    </row>
    <row r="8471" spans="1:16" ht="15" customHeight="1">
      <c r="A8471" s="201">
        <v>46126.459826388891</v>
      </c>
      <c r="B8471" s="202">
        <v>46126</v>
      </c>
      <c r="C8471" s="203" t="s">
        <v>18519</v>
      </c>
      <c r="D8471" s="203" t="s">
        <v>11</v>
      </c>
      <c r="E8471" s="204" t="s">
        <v>18517</v>
      </c>
      <c r="F8471" s="49" t="s">
        <v>924</v>
      </c>
      <c r="G8471" s="203">
        <v>1</v>
      </c>
      <c r="H8471" s="203" t="s">
        <v>1522</v>
      </c>
      <c r="I8471" s="205" t="s">
        <v>6143</v>
      </c>
      <c r="J8471" s="208"/>
      <c r="K8471" s="203">
        <v>16</v>
      </c>
      <c r="L8471" s="207" t="s">
        <v>827</v>
      </c>
      <c r="M8471" s="208" t="s">
        <v>1449</v>
      </c>
      <c r="N8471" s="209">
        <f t="shared" si="0"/>
        <v>2026</v>
      </c>
      <c r="O8471" s="210">
        <f t="shared" si="1"/>
        <v>4</v>
      </c>
      <c r="P8471" s="211" t="str">
        <f>IFERROR(VLOOKUP(F8471,연간집계!D:E,2,FALSE),"")</f>
        <v>베이비진 210 (14p)</v>
      </c>
    </row>
    <row r="8472" spans="1:16" ht="15" customHeight="1">
      <c r="A8472" s="201">
        <v>46126.459837962961</v>
      </c>
      <c r="B8472" s="202">
        <v>46126</v>
      </c>
      <c r="C8472" s="203" t="s">
        <v>18520</v>
      </c>
      <c r="D8472" s="203" t="s">
        <v>11</v>
      </c>
      <c r="E8472" s="204" t="s">
        <v>18517</v>
      </c>
      <c r="F8472" s="49" t="s">
        <v>924</v>
      </c>
      <c r="G8472" s="203">
        <v>1</v>
      </c>
      <c r="H8472" s="203" t="s">
        <v>1522</v>
      </c>
      <c r="I8472" s="205" t="s">
        <v>6143</v>
      </c>
      <c r="J8472" s="208"/>
      <c r="K8472" s="203">
        <v>16</v>
      </c>
      <c r="L8472" s="207" t="s">
        <v>827</v>
      </c>
      <c r="M8472" s="208" t="s">
        <v>1449</v>
      </c>
      <c r="N8472" s="209">
        <f t="shared" si="0"/>
        <v>2026</v>
      </c>
      <c r="O8472" s="210">
        <f t="shared" si="1"/>
        <v>4</v>
      </c>
      <c r="P8472" s="211" t="str">
        <f>IFERROR(VLOOKUP(F8472,연간집계!D:E,2,FALSE),"")</f>
        <v>베이비진 210 (14p)</v>
      </c>
    </row>
    <row r="8473" spans="1:16" ht="15" customHeight="1">
      <c r="A8473" s="201">
        <v>46126.459849537037</v>
      </c>
      <c r="B8473" s="202">
        <v>46126</v>
      </c>
      <c r="C8473" s="203" t="s">
        <v>18521</v>
      </c>
      <c r="D8473" s="203" t="s">
        <v>11</v>
      </c>
      <c r="E8473" s="204" t="s">
        <v>18517</v>
      </c>
      <c r="F8473" s="49" t="s">
        <v>924</v>
      </c>
      <c r="G8473" s="203">
        <v>1</v>
      </c>
      <c r="H8473" s="203" t="s">
        <v>1522</v>
      </c>
      <c r="I8473" s="205" t="s">
        <v>6143</v>
      </c>
      <c r="J8473" s="208"/>
      <c r="K8473" s="203">
        <v>16</v>
      </c>
      <c r="L8473" s="207" t="s">
        <v>827</v>
      </c>
      <c r="M8473" s="208" t="s">
        <v>1449</v>
      </c>
      <c r="N8473" s="209">
        <f t="shared" si="0"/>
        <v>2026</v>
      </c>
      <c r="O8473" s="210">
        <f t="shared" si="1"/>
        <v>4</v>
      </c>
      <c r="P8473" s="211" t="str">
        <f>IFERROR(VLOOKUP(F8473,연간집계!D:E,2,FALSE),"")</f>
        <v>베이비진 210 (14p)</v>
      </c>
    </row>
    <row r="8474" spans="1:16" ht="15" customHeight="1">
      <c r="A8474" s="201">
        <v>46126.459861111114</v>
      </c>
      <c r="B8474" s="202">
        <v>46126</v>
      </c>
      <c r="C8474" s="203" t="s">
        <v>18522</v>
      </c>
      <c r="D8474" s="203" t="s">
        <v>11</v>
      </c>
      <c r="E8474" s="204" t="s">
        <v>18517</v>
      </c>
      <c r="F8474" s="49" t="s">
        <v>924</v>
      </c>
      <c r="G8474" s="203">
        <v>1</v>
      </c>
      <c r="H8474" s="203" t="s">
        <v>1522</v>
      </c>
      <c r="I8474" s="205" t="s">
        <v>6143</v>
      </c>
      <c r="J8474" s="208"/>
      <c r="K8474" s="203">
        <v>16</v>
      </c>
      <c r="L8474" s="207" t="s">
        <v>827</v>
      </c>
      <c r="M8474" s="208" t="s">
        <v>1449</v>
      </c>
      <c r="N8474" s="209">
        <f t="shared" si="0"/>
        <v>2026</v>
      </c>
      <c r="O8474" s="210">
        <f t="shared" si="1"/>
        <v>4</v>
      </c>
      <c r="P8474" s="211" t="str">
        <f>IFERROR(VLOOKUP(F8474,연간집계!D:E,2,FALSE),"")</f>
        <v>베이비진 210 (14p)</v>
      </c>
    </row>
    <row r="8475" spans="1:16" ht="15" customHeight="1">
      <c r="A8475" s="201">
        <v>46126.45988425926</v>
      </c>
      <c r="B8475" s="202">
        <v>46126</v>
      </c>
      <c r="C8475" s="203" t="s">
        <v>18523</v>
      </c>
      <c r="D8475" s="203" t="s">
        <v>11</v>
      </c>
      <c r="E8475" s="204" t="s">
        <v>18517</v>
      </c>
      <c r="F8475" s="49" t="s">
        <v>924</v>
      </c>
      <c r="G8475" s="203">
        <v>1</v>
      </c>
      <c r="H8475" s="203" t="s">
        <v>1522</v>
      </c>
      <c r="I8475" s="205" t="s">
        <v>6143</v>
      </c>
      <c r="J8475" s="208"/>
      <c r="K8475" s="203">
        <v>16</v>
      </c>
      <c r="L8475" s="207" t="s">
        <v>827</v>
      </c>
      <c r="M8475" s="208" t="s">
        <v>1449</v>
      </c>
      <c r="N8475" s="209">
        <f t="shared" si="0"/>
        <v>2026</v>
      </c>
      <c r="O8475" s="210">
        <f t="shared" si="1"/>
        <v>4</v>
      </c>
      <c r="P8475" s="211" t="str">
        <f>IFERROR(VLOOKUP(F8475,연간집계!D:E,2,FALSE),"")</f>
        <v>베이비진 210 (14p)</v>
      </c>
    </row>
    <row r="8476" spans="1:16" ht="15" customHeight="1">
      <c r="A8476" s="201">
        <v>46126.474606481483</v>
      </c>
      <c r="B8476" s="202">
        <v>46126</v>
      </c>
      <c r="C8476" s="203" t="s">
        <v>18524</v>
      </c>
      <c r="D8476" s="203" t="s">
        <v>11</v>
      </c>
      <c r="E8476" s="204" t="s">
        <v>18525</v>
      </c>
      <c r="F8476" s="49" t="s">
        <v>838</v>
      </c>
      <c r="G8476" s="203">
        <v>1</v>
      </c>
      <c r="H8476" s="203" t="s">
        <v>18526</v>
      </c>
      <c r="I8476" s="205" t="s">
        <v>1506</v>
      </c>
      <c r="J8476" s="208"/>
      <c r="K8476" s="203">
        <v>42</v>
      </c>
      <c r="L8476" s="207" t="s">
        <v>827</v>
      </c>
      <c r="M8476" s="208" t="s">
        <v>1449</v>
      </c>
      <c r="N8476" s="209">
        <f t="shared" si="0"/>
        <v>2026</v>
      </c>
      <c r="O8476" s="210">
        <f t="shared" si="1"/>
        <v>4</v>
      </c>
      <c r="P8476" s="211" t="str">
        <f>IFERROR(VLOOKUP(F8476,연간집계!D:E,2,FALSE),"")</f>
        <v>스탠다드 포토북 6*8 (하드/무광)</v>
      </c>
    </row>
    <row r="8477" spans="1:16" ht="15" customHeight="1">
      <c r="A8477" s="201">
        <v>46126.539375</v>
      </c>
      <c r="B8477" s="202">
        <v>46126</v>
      </c>
      <c r="C8477" s="203" t="s">
        <v>18527</v>
      </c>
      <c r="D8477" s="203" t="s">
        <v>11</v>
      </c>
      <c r="E8477" s="204" t="s">
        <v>18528</v>
      </c>
      <c r="F8477" s="49" t="s">
        <v>969</v>
      </c>
      <c r="G8477" s="203">
        <v>1</v>
      </c>
      <c r="H8477" s="203" t="s">
        <v>6337</v>
      </c>
      <c r="I8477" s="208" t="s">
        <v>2158</v>
      </c>
      <c r="J8477" s="208" t="s">
        <v>2158</v>
      </c>
      <c r="K8477" s="203">
        <v>48</v>
      </c>
      <c r="L8477" s="207" t="s">
        <v>827</v>
      </c>
      <c r="M8477" s="208" t="s">
        <v>1436</v>
      </c>
      <c r="N8477" s="209">
        <f t="shared" si="0"/>
        <v>2026</v>
      </c>
      <c r="O8477" s="210">
        <f t="shared" si="1"/>
        <v>4</v>
      </c>
      <c r="P8477" s="211" t="str">
        <f>IFERROR(VLOOKUP(F8477,연간집계!D:E,2,FALSE),"")</f>
        <v>시티북 210 (소프트/46p)</v>
      </c>
    </row>
    <row r="8478" spans="1:16" ht="15" customHeight="1">
      <c r="A8478" s="201">
        <v>46126.539386574077</v>
      </c>
      <c r="B8478" s="202">
        <v>46126</v>
      </c>
      <c r="C8478" s="203" t="s">
        <v>18529</v>
      </c>
      <c r="D8478" s="203" t="s">
        <v>11</v>
      </c>
      <c r="E8478" s="204" t="s">
        <v>18528</v>
      </c>
      <c r="F8478" s="49" t="s">
        <v>978</v>
      </c>
      <c r="G8478" s="203">
        <v>1</v>
      </c>
      <c r="H8478" s="203" t="s">
        <v>6337</v>
      </c>
      <c r="I8478" s="208" t="s">
        <v>2158</v>
      </c>
      <c r="J8478" s="208" t="s">
        <v>2158</v>
      </c>
      <c r="K8478" s="203">
        <v>48</v>
      </c>
      <c r="L8478" s="207" t="s">
        <v>827</v>
      </c>
      <c r="M8478" s="208" t="s">
        <v>1436</v>
      </c>
      <c r="N8478" s="209">
        <f t="shared" si="0"/>
        <v>2026</v>
      </c>
      <c r="O8478" s="210">
        <f t="shared" si="1"/>
        <v>4</v>
      </c>
      <c r="P8478" s="211" t="str">
        <f>IFERROR(VLOOKUP(F8478,연간집계!D:E,2,FALSE),"")</f>
        <v>시티북 198 (소프트/46p)</v>
      </c>
    </row>
    <row r="8479" spans="1:16" ht="15" customHeight="1">
      <c r="A8479" s="201">
        <v>46126.636886574073</v>
      </c>
      <c r="B8479" s="202">
        <v>46126</v>
      </c>
      <c r="C8479" s="203" t="s">
        <v>18530</v>
      </c>
      <c r="D8479" s="203" t="s">
        <v>11</v>
      </c>
      <c r="E8479" s="204" t="s">
        <v>18531</v>
      </c>
      <c r="F8479" s="49" t="s">
        <v>38</v>
      </c>
      <c r="G8479" s="203">
        <v>1</v>
      </c>
      <c r="H8479" s="203" t="s">
        <v>18532</v>
      </c>
      <c r="I8479" s="205" t="s">
        <v>1440</v>
      </c>
      <c r="J8479" s="208"/>
      <c r="K8479" s="203">
        <v>58</v>
      </c>
      <c r="L8479" s="207" t="s">
        <v>827</v>
      </c>
      <c r="M8479" s="208" t="s">
        <v>1436</v>
      </c>
      <c r="N8479" s="209">
        <f t="shared" si="0"/>
        <v>2026</v>
      </c>
      <c r="O8479" s="210">
        <f t="shared" si="1"/>
        <v>4</v>
      </c>
      <c r="P8479" s="211" t="str">
        <f>IFERROR(VLOOKUP(F8479,연간집계!D:E,2,FALSE),"")</f>
        <v>플라이트북 248</v>
      </c>
    </row>
    <row r="8480" spans="1:16" ht="15" customHeight="1">
      <c r="A8480" s="201">
        <v>46126.63690972222</v>
      </c>
      <c r="B8480" s="202">
        <v>46126</v>
      </c>
      <c r="C8480" s="203" t="s">
        <v>18533</v>
      </c>
      <c r="D8480" s="203" t="s">
        <v>11</v>
      </c>
      <c r="E8480" s="204" t="s">
        <v>18531</v>
      </c>
      <c r="F8480" s="49" t="s">
        <v>38</v>
      </c>
      <c r="G8480" s="203">
        <v>1</v>
      </c>
      <c r="H8480" s="203" t="s">
        <v>18532</v>
      </c>
      <c r="I8480" s="205" t="s">
        <v>1440</v>
      </c>
      <c r="J8480" s="208"/>
      <c r="K8480" s="203">
        <v>58</v>
      </c>
      <c r="L8480" s="207" t="s">
        <v>827</v>
      </c>
      <c r="M8480" s="208" t="s">
        <v>1436</v>
      </c>
      <c r="N8480" s="209">
        <f t="shared" si="0"/>
        <v>2026</v>
      </c>
      <c r="O8480" s="210">
        <f t="shared" si="1"/>
        <v>4</v>
      </c>
      <c r="P8480" s="211" t="str">
        <f>IFERROR(VLOOKUP(F8480,연간집계!D:E,2,FALSE),"")</f>
        <v>플라이트북 248</v>
      </c>
    </row>
    <row r="8481" spans="1:16" ht="15" customHeight="1">
      <c r="A8481" s="201">
        <v>46126.77857638889</v>
      </c>
      <c r="B8481" s="202">
        <v>46126</v>
      </c>
      <c r="C8481" s="203" t="s">
        <v>18534</v>
      </c>
      <c r="D8481" s="203" t="s">
        <v>11</v>
      </c>
      <c r="E8481" s="204" t="s">
        <v>18535</v>
      </c>
      <c r="F8481" s="49" t="s">
        <v>834</v>
      </c>
      <c r="G8481" s="203">
        <v>1</v>
      </c>
      <c r="H8481" s="203" t="s">
        <v>18536</v>
      </c>
      <c r="I8481" s="205" t="s">
        <v>1566</v>
      </c>
      <c r="J8481" s="208"/>
      <c r="K8481" s="203">
        <v>26</v>
      </c>
      <c r="L8481" s="207" t="s">
        <v>827</v>
      </c>
      <c r="M8481" s="208" t="s">
        <v>1493</v>
      </c>
      <c r="N8481" s="209">
        <f t="shared" si="0"/>
        <v>2026</v>
      </c>
      <c r="O8481" s="210">
        <f t="shared" si="1"/>
        <v>4</v>
      </c>
      <c r="P8481" s="211" t="str">
        <f>IFERROR(VLOOKUP(F8481,연간집계!D:E,2,FALSE),"")</f>
        <v>스탠다드 포토북 6*8 (소프트/무광)</v>
      </c>
    </row>
    <row r="8482" spans="1:16" ht="15" customHeight="1">
      <c r="A8482" s="201">
        <v>46126.781527777777</v>
      </c>
      <c r="B8482" s="202">
        <v>46126</v>
      </c>
      <c r="C8482" s="203" t="s">
        <v>18537</v>
      </c>
      <c r="D8482" s="203" t="s">
        <v>11</v>
      </c>
      <c r="E8482" s="204" t="s">
        <v>18538</v>
      </c>
      <c r="F8482" s="49" t="s">
        <v>834</v>
      </c>
      <c r="G8482" s="203">
        <v>1</v>
      </c>
      <c r="H8482" s="203" t="s">
        <v>18536</v>
      </c>
      <c r="I8482" s="205" t="s">
        <v>1566</v>
      </c>
      <c r="J8482" s="208"/>
      <c r="K8482" s="203">
        <v>26</v>
      </c>
      <c r="L8482" s="207" t="s">
        <v>827</v>
      </c>
      <c r="M8482" s="208" t="s">
        <v>1493</v>
      </c>
      <c r="N8482" s="209">
        <f t="shared" si="0"/>
        <v>2026</v>
      </c>
      <c r="O8482" s="210">
        <f t="shared" si="1"/>
        <v>4</v>
      </c>
      <c r="P8482" s="211" t="str">
        <f>IFERROR(VLOOKUP(F8482,연간집계!D:E,2,FALSE),"")</f>
        <v>스탠다드 포토북 6*8 (소프트/무광)</v>
      </c>
    </row>
    <row r="8483" spans="1:16" ht="15" customHeight="1">
      <c r="A8483" s="201">
        <v>46126.781539351854</v>
      </c>
      <c r="B8483" s="202">
        <v>46126</v>
      </c>
      <c r="C8483" s="203" t="s">
        <v>18539</v>
      </c>
      <c r="D8483" s="203" t="s">
        <v>11</v>
      </c>
      <c r="E8483" s="204" t="s">
        <v>18540</v>
      </c>
      <c r="F8483" s="49" t="s">
        <v>834</v>
      </c>
      <c r="G8483" s="203">
        <v>1</v>
      </c>
      <c r="H8483" s="203" t="s">
        <v>18536</v>
      </c>
      <c r="I8483" s="205" t="s">
        <v>1566</v>
      </c>
      <c r="J8483" s="208"/>
      <c r="K8483" s="203">
        <v>26</v>
      </c>
      <c r="L8483" s="207" t="s">
        <v>827</v>
      </c>
      <c r="M8483" s="208" t="s">
        <v>1493</v>
      </c>
      <c r="N8483" s="209">
        <f t="shared" si="0"/>
        <v>2026</v>
      </c>
      <c r="O8483" s="210">
        <f t="shared" si="1"/>
        <v>4</v>
      </c>
      <c r="P8483" s="211" t="str">
        <f>IFERROR(VLOOKUP(F8483,연간집계!D:E,2,FALSE),"")</f>
        <v>스탠다드 포토북 6*8 (소프트/무광)</v>
      </c>
    </row>
    <row r="8484" spans="1:16" ht="15" customHeight="1">
      <c r="A8484" s="201">
        <v>46126.784502314818</v>
      </c>
      <c r="B8484" s="202">
        <v>46126</v>
      </c>
      <c r="C8484" s="203" t="s">
        <v>18541</v>
      </c>
      <c r="D8484" s="203" t="s">
        <v>11</v>
      </c>
      <c r="E8484" s="204" t="s">
        <v>18542</v>
      </c>
      <c r="F8484" s="49" t="s">
        <v>834</v>
      </c>
      <c r="G8484" s="203">
        <v>1</v>
      </c>
      <c r="H8484" s="203" t="s">
        <v>18536</v>
      </c>
      <c r="I8484" s="205" t="s">
        <v>1566</v>
      </c>
      <c r="J8484" s="208"/>
      <c r="K8484" s="203">
        <v>26</v>
      </c>
      <c r="L8484" s="207" t="s">
        <v>827</v>
      </c>
      <c r="M8484" s="208" t="s">
        <v>1493</v>
      </c>
      <c r="N8484" s="209">
        <f t="shared" si="0"/>
        <v>2026</v>
      </c>
      <c r="O8484" s="210">
        <f t="shared" si="1"/>
        <v>4</v>
      </c>
      <c r="P8484" s="211" t="str">
        <f>IFERROR(VLOOKUP(F8484,연간집계!D:E,2,FALSE),"")</f>
        <v>스탠다드 포토북 6*8 (소프트/무광)</v>
      </c>
    </row>
    <row r="8485" spans="1:16" ht="15" customHeight="1">
      <c r="A8485" s="201">
        <v>46126.790393518517</v>
      </c>
      <c r="B8485" s="202">
        <v>46126</v>
      </c>
      <c r="C8485" s="203" t="s">
        <v>18543</v>
      </c>
      <c r="D8485" s="203" t="s">
        <v>11</v>
      </c>
      <c r="E8485" s="204" t="s">
        <v>18544</v>
      </c>
      <c r="F8485" s="49" t="s">
        <v>834</v>
      </c>
      <c r="G8485" s="203">
        <v>1</v>
      </c>
      <c r="H8485" s="203" t="s">
        <v>18536</v>
      </c>
      <c r="I8485" s="205" t="s">
        <v>1566</v>
      </c>
      <c r="J8485" s="208"/>
      <c r="K8485" s="203">
        <v>26</v>
      </c>
      <c r="L8485" s="207" t="s">
        <v>827</v>
      </c>
      <c r="M8485" s="208" t="s">
        <v>1493</v>
      </c>
      <c r="N8485" s="209">
        <f t="shared" si="0"/>
        <v>2026</v>
      </c>
      <c r="O8485" s="210">
        <f t="shared" si="1"/>
        <v>4</v>
      </c>
      <c r="P8485" s="211" t="str">
        <f>IFERROR(VLOOKUP(F8485,연간집계!D:E,2,FALSE),"")</f>
        <v>스탠다드 포토북 6*8 (소프트/무광)</v>
      </c>
    </row>
    <row r="8486" spans="1:16" ht="15" customHeight="1">
      <c r="A8486" s="201">
        <v>46126.790416666663</v>
      </c>
      <c r="B8486" s="202">
        <v>46126</v>
      </c>
      <c r="C8486" s="203" t="s">
        <v>18545</v>
      </c>
      <c r="D8486" s="203" t="s">
        <v>11</v>
      </c>
      <c r="E8486" s="204" t="s">
        <v>18546</v>
      </c>
      <c r="F8486" s="49" t="s">
        <v>834</v>
      </c>
      <c r="G8486" s="203">
        <v>1</v>
      </c>
      <c r="H8486" s="203" t="s">
        <v>18536</v>
      </c>
      <c r="I8486" s="205" t="s">
        <v>1566</v>
      </c>
      <c r="J8486" s="208"/>
      <c r="K8486" s="203">
        <v>26</v>
      </c>
      <c r="L8486" s="207" t="s">
        <v>827</v>
      </c>
      <c r="M8486" s="208" t="s">
        <v>1493</v>
      </c>
      <c r="N8486" s="209">
        <f t="shared" si="0"/>
        <v>2026</v>
      </c>
      <c r="O8486" s="210">
        <f t="shared" si="1"/>
        <v>4</v>
      </c>
      <c r="P8486" s="211" t="str">
        <f>IFERROR(VLOOKUP(F8486,연간집계!D:E,2,FALSE),"")</f>
        <v>스탠다드 포토북 6*8 (소프트/무광)</v>
      </c>
    </row>
    <row r="8487" spans="1:16" ht="15" customHeight="1">
      <c r="A8487" s="201">
        <v>46126.946388888886</v>
      </c>
      <c r="B8487" s="202">
        <v>46126</v>
      </c>
      <c r="C8487" s="203" t="s">
        <v>18547</v>
      </c>
      <c r="D8487" s="203" t="s">
        <v>11</v>
      </c>
      <c r="E8487" s="204" t="s">
        <v>18548</v>
      </c>
      <c r="F8487" s="49" t="s">
        <v>838</v>
      </c>
      <c r="G8487" s="203">
        <v>4</v>
      </c>
      <c r="H8487" s="203" t="s">
        <v>18549</v>
      </c>
      <c r="I8487" s="205" t="s">
        <v>1453</v>
      </c>
      <c r="J8487" s="208"/>
      <c r="K8487" s="203">
        <v>24</v>
      </c>
      <c r="L8487" s="207" t="s">
        <v>827</v>
      </c>
      <c r="M8487" s="208" t="s">
        <v>1493</v>
      </c>
      <c r="N8487" s="209">
        <f t="shared" si="0"/>
        <v>2026</v>
      </c>
      <c r="O8487" s="210">
        <f t="shared" si="1"/>
        <v>4</v>
      </c>
      <c r="P8487" s="211" t="str">
        <f>IFERROR(VLOOKUP(F8487,연간집계!D:E,2,FALSE),"")</f>
        <v>스탠다드 포토북 6*8 (하드/무광)</v>
      </c>
    </row>
    <row r="8488" spans="1:16" ht="15" customHeight="1">
      <c r="A8488" s="201">
        <v>46127.037662037037</v>
      </c>
      <c r="B8488" s="202">
        <v>46127</v>
      </c>
      <c r="C8488" s="203" t="s">
        <v>18550</v>
      </c>
      <c r="D8488" s="203" t="s">
        <v>11</v>
      </c>
      <c r="E8488" s="204" t="s">
        <v>18551</v>
      </c>
      <c r="F8488" s="49" t="s">
        <v>885</v>
      </c>
      <c r="G8488" s="203">
        <v>1</v>
      </c>
      <c r="H8488" s="203" t="s">
        <v>9206</v>
      </c>
      <c r="I8488" s="205" t="s">
        <v>1773</v>
      </c>
      <c r="J8488" s="208"/>
      <c r="K8488" s="203">
        <v>52</v>
      </c>
      <c r="L8488" s="207" t="s">
        <v>827</v>
      </c>
      <c r="M8488" s="208" t="s">
        <v>1436</v>
      </c>
      <c r="N8488" s="209">
        <f t="shared" si="0"/>
        <v>2026</v>
      </c>
      <c r="O8488" s="210">
        <f t="shared" si="1"/>
        <v>4</v>
      </c>
      <c r="P8488" s="211" t="str">
        <f>IFERROR(VLOOKUP(F8488,연간집계!D:E,2,FALSE),"")</f>
        <v>마이트립북 150</v>
      </c>
    </row>
    <row r="8489" spans="1:16" ht="15" customHeight="1">
      <c r="A8489" s="201">
        <v>46127.037673611114</v>
      </c>
      <c r="B8489" s="202">
        <v>46127</v>
      </c>
      <c r="C8489" s="203" t="s">
        <v>18552</v>
      </c>
      <c r="D8489" s="203" t="s">
        <v>11</v>
      </c>
      <c r="E8489" s="204" t="s">
        <v>18551</v>
      </c>
      <c r="F8489" s="49" t="s">
        <v>885</v>
      </c>
      <c r="G8489" s="203">
        <v>1</v>
      </c>
      <c r="H8489" s="203" t="s">
        <v>9206</v>
      </c>
      <c r="I8489" s="205" t="s">
        <v>1773</v>
      </c>
      <c r="J8489" s="208"/>
      <c r="K8489" s="203">
        <v>52</v>
      </c>
      <c r="L8489" s="207" t="s">
        <v>827</v>
      </c>
      <c r="M8489" s="208" t="s">
        <v>1436</v>
      </c>
      <c r="N8489" s="209">
        <f t="shared" si="0"/>
        <v>2026</v>
      </c>
      <c r="O8489" s="210">
        <f t="shared" si="1"/>
        <v>4</v>
      </c>
      <c r="P8489" s="211" t="str">
        <f>IFERROR(VLOOKUP(F8489,연간집계!D:E,2,FALSE),"")</f>
        <v>마이트립북 150</v>
      </c>
    </row>
    <row r="8490" spans="1:16" ht="15" customHeight="1">
      <c r="A8490" s="201">
        <v>46127.078935185185</v>
      </c>
      <c r="B8490" s="202">
        <v>46127</v>
      </c>
      <c r="C8490" s="203" t="s">
        <v>18553</v>
      </c>
      <c r="D8490" s="203" t="s">
        <v>11</v>
      </c>
      <c r="E8490" s="204" t="s">
        <v>18554</v>
      </c>
      <c r="F8490" s="49" t="s">
        <v>1036</v>
      </c>
      <c r="G8490" s="203">
        <v>1</v>
      </c>
      <c r="H8490" s="203" t="s">
        <v>18555</v>
      </c>
      <c r="I8490" s="205" t="s">
        <v>1954</v>
      </c>
      <c r="J8490" s="208"/>
      <c r="K8490" s="203">
        <v>92</v>
      </c>
      <c r="L8490" s="207" t="s">
        <v>827</v>
      </c>
      <c r="M8490" s="208" t="s">
        <v>1541</v>
      </c>
      <c r="N8490" s="209">
        <f t="shared" si="0"/>
        <v>2026</v>
      </c>
      <c r="O8490" s="210">
        <f t="shared" si="1"/>
        <v>4</v>
      </c>
      <c r="P8490" s="211" t="str">
        <f>IFERROR(VLOOKUP(F8490,연간집계!D:E,2,FALSE),"")</f>
        <v>포토로그북 (바인더)</v>
      </c>
    </row>
    <row r="8491" spans="1:16" ht="15" customHeight="1">
      <c r="A8491" s="201">
        <v>46127.120127314818</v>
      </c>
      <c r="B8491" s="202">
        <v>46127</v>
      </c>
      <c r="C8491" s="203" t="s">
        <v>18556</v>
      </c>
      <c r="D8491" s="203" t="s">
        <v>11</v>
      </c>
      <c r="E8491" s="204" t="s">
        <v>18557</v>
      </c>
      <c r="F8491" s="49" t="s">
        <v>1366</v>
      </c>
      <c r="G8491" s="203">
        <v>3</v>
      </c>
      <c r="H8491" s="203" t="s">
        <v>4003</v>
      </c>
      <c r="I8491" s="205" t="s">
        <v>10118</v>
      </c>
      <c r="J8491" s="208"/>
      <c r="K8491" s="203">
        <v>1</v>
      </c>
      <c r="L8491" s="207" t="s">
        <v>828</v>
      </c>
      <c r="M8491" s="208" t="s">
        <v>1629</v>
      </c>
      <c r="N8491" s="209">
        <f t="shared" si="0"/>
        <v>2026</v>
      </c>
      <c r="O8491" s="210">
        <f t="shared" si="1"/>
        <v>4</v>
      </c>
      <c r="P8491" s="211" t="str">
        <f>IFERROR(VLOOKUP(F8491,연간집계!D:E,2,FALSE),"")</f>
        <v>PCMS_포스터 297 (무광)</v>
      </c>
    </row>
    <row r="8492" spans="1:16" ht="15" customHeight="1">
      <c r="A8492" s="201">
        <v>46127.120138888888</v>
      </c>
      <c r="B8492" s="202">
        <v>46127</v>
      </c>
      <c r="C8492" s="203" t="s">
        <v>18558</v>
      </c>
      <c r="D8492" s="203" t="s">
        <v>11</v>
      </c>
      <c r="E8492" s="204" t="s">
        <v>18557</v>
      </c>
      <c r="F8492" s="49" t="s">
        <v>1366</v>
      </c>
      <c r="G8492" s="203">
        <v>3</v>
      </c>
      <c r="H8492" s="203" t="s">
        <v>4003</v>
      </c>
      <c r="I8492" s="205" t="s">
        <v>18559</v>
      </c>
      <c r="J8492" s="208"/>
      <c r="K8492" s="203">
        <v>1</v>
      </c>
      <c r="L8492" s="207" t="s">
        <v>828</v>
      </c>
      <c r="M8492" s="208" t="s">
        <v>1629</v>
      </c>
      <c r="N8492" s="209">
        <f t="shared" si="0"/>
        <v>2026</v>
      </c>
      <c r="O8492" s="210">
        <f t="shared" si="1"/>
        <v>4</v>
      </c>
      <c r="P8492" s="211" t="str">
        <f>IFERROR(VLOOKUP(F8492,연간집계!D:E,2,FALSE),"")</f>
        <v>PCMS_포스터 297 (무광)</v>
      </c>
    </row>
    <row r="8493" spans="1:16" ht="15" customHeight="1">
      <c r="A8493" s="201">
        <v>46127.390787037039</v>
      </c>
      <c r="B8493" s="202">
        <v>46127</v>
      </c>
      <c r="C8493" s="203" t="s">
        <v>18560</v>
      </c>
      <c r="D8493" s="203" t="s">
        <v>11</v>
      </c>
      <c r="E8493" s="204" t="s">
        <v>18561</v>
      </c>
      <c r="F8493" s="49" t="s">
        <v>1041</v>
      </c>
      <c r="G8493" s="203">
        <v>1</v>
      </c>
      <c r="H8493" s="203" t="s">
        <v>18562</v>
      </c>
      <c r="I8493" s="205" t="s">
        <v>1440</v>
      </c>
      <c r="J8493" s="208"/>
      <c r="K8493" s="203">
        <v>68</v>
      </c>
      <c r="L8493" s="207" t="s">
        <v>827</v>
      </c>
      <c r="M8493" s="208" t="s">
        <v>1436</v>
      </c>
      <c r="N8493" s="209">
        <f t="shared" si="0"/>
        <v>2026</v>
      </c>
      <c r="O8493" s="210">
        <f t="shared" si="1"/>
        <v>4</v>
      </c>
      <c r="P8493" s="211" t="str">
        <f>IFERROR(VLOOKUP(F8493,연간집계!D:E,2,FALSE),"")</f>
        <v>프리북 198 (소프트)</v>
      </c>
    </row>
    <row r="8494" spans="1:16" ht="15" customHeight="1">
      <c r="A8494" s="201">
        <v>46127.390798611108</v>
      </c>
      <c r="B8494" s="202">
        <v>46127</v>
      </c>
      <c r="C8494" s="203" t="s">
        <v>18563</v>
      </c>
      <c r="D8494" s="203" t="s">
        <v>11</v>
      </c>
      <c r="E8494" s="204" t="s">
        <v>18561</v>
      </c>
      <c r="F8494" s="49" t="s">
        <v>1041</v>
      </c>
      <c r="G8494" s="203">
        <v>1</v>
      </c>
      <c r="H8494" s="203" t="s">
        <v>18562</v>
      </c>
      <c r="I8494" s="205" t="s">
        <v>1440</v>
      </c>
      <c r="J8494" s="208"/>
      <c r="K8494" s="203">
        <v>68</v>
      </c>
      <c r="L8494" s="207" t="s">
        <v>827</v>
      </c>
      <c r="M8494" s="208" t="s">
        <v>1436</v>
      </c>
      <c r="N8494" s="209">
        <f t="shared" si="0"/>
        <v>2026</v>
      </c>
      <c r="O8494" s="210">
        <f t="shared" si="1"/>
        <v>4</v>
      </c>
      <c r="P8494" s="211" t="str">
        <f>IFERROR(VLOOKUP(F8494,연간집계!D:E,2,FALSE),"")</f>
        <v>프리북 198 (소프트)</v>
      </c>
    </row>
    <row r="8495" spans="1:16" ht="15" customHeight="1">
      <c r="A8495" s="201">
        <v>46127.390810185185</v>
      </c>
      <c r="B8495" s="202">
        <v>46127</v>
      </c>
      <c r="C8495" s="203" t="s">
        <v>18564</v>
      </c>
      <c r="D8495" s="203" t="s">
        <v>11</v>
      </c>
      <c r="E8495" s="204" t="s">
        <v>18561</v>
      </c>
      <c r="F8495" s="49" t="s">
        <v>1041</v>
      </c>
      <c r="G8495" s="203">
        <v>1</v>
      </c>
      <c r="H8495" s="203" t="s">
        <v>18562</v>
      </c>
      <c r="I8495" s="205" t="s">
        <v>1440</v>
      </c>
      <c r="J8495" s="208"/>
      <c r="K8495" s="203">
        <v>68</v>
      </c>
      <c r="L8495" s="207" t="s">
        <v>827</v>
      </c>
      <c r="M8495" s="208" t="s">
        <v>1436</v>
      </c>
      <c r="N8495" s="209">
        <f t="shared" si="0"/>
        <v>2026</v>
      </c>
      <c r="O8495" s="210">
        <f t="shared" si="1"/>
        <v>4</v>
      </c>
      <c r="P8495" s="211" t="str">
        <f>IFERROR(VLOOKUP(F8495,연간집계!D:E,2,FALSE),"")</f>
        <v>프리북 198 (소프트)</v>
      </c>
    </row>
    <row r="8496" spans="1:16" ht="15" customHeight="1">
      <c r="A8496" s="201">
        <v>46127.46769675926</v>
      </c>
      <c r="B8496" s="202">
        <v>46127</v>
      </c>
      <c r="C8496" s="203" t="s">
        <v>18565</v>
      </c>
      <c r="D8496" s="203" t="s">
        <v>11</v>
      </c>
      <c r="E8496" s="204" t="s">
        <v>18566</v>
      </c>
      <c r="F8496" s="49" t="s">
        <v>1029</v>
      </c>
      <c r="G8496" s="203">
        <v>1</v>
      </c>
      <c r="H8496" s="203" t="s">
        <v>4355</v>
      </c>
      <c r="I8496" s="205" t="s">
        <v>13350</v>
      </c>
      <c r="J8496" s="208" t="s">
        <v>1545</v>
      </c>
      <c r="K8496" s="203">
        <v>48</v>
      </c>
      <c r="L8496" s="207" t="s">
        <v>827</v>
      </c>
      <c r="M8496" s="208" t="s">
        <v>1436</v>
      </c>
      <c r="N8496" s="209">
        <f t="shared" si="0"/>
        <v>2026</v>
      </c>
      <c r="O8496" s="210">
        <f t="shared" si="1"/>
        <v>4</v>
      </c>
      <c r="P8496" s="211" t="str">
        <f>IFERROR(VLOOKUP(F8496,연간집계!D:E,2,FALSE),"")</f>
        <v>트래블북 198 (쿠션하드/46p)</v>
      </c>
    </row>
    <row r="8497" spans="1:16" ht="15" customHeight="1">
      <c r="A8497" s="201">
        <v>46127.482546296298</v>
      </c>
      <c r="B8497" s="202">
        <v>46127</v>
      </c>
      <c r="C8497" s="203" t="s">
        <v>18567</v>
      </c>
      <c r="D8497" s="203" t="s">
        <v>11</v>
      </c>
      <c r="E8497" s="204" t="s">
        <v>18568</v>
      </c>
      <c r="F8497" s="49" t="s">
        <v>1402</v>
      </c>
      <c r="G8497" s="203">
        <v>1</v>
      </c>
      <c r="H8497" s="203" t="s">
        <v>14259</v>
      </c>
      <c r="I8497" s="205" t="s">
        <v>7234</v>
      </c>
      <c r="J8497" s="208"/>
      <c r="K8497" s="203">
        <v>144</v>
      </c>
      <c r="L8497" s="207" t="s">
        <v>827</v>
      </c>
      <c r="M8497" s="208" t="s">
        <v>1436</v>
      </c>
      <c r="N8497" s="209">
        <f t="shared" si="0"/>
        <v>2026</v>
      </c>
      <c r="O8497" s="210">
        <f t="shared" si="1"/>
        <v>4</v>
      </c>
      <c r="P8497" s="211" t="str">
        <f>IFERROR(VLOOKUP(F8497,연간집계!D:E,2,FALSE),"")</f>
        <v>커스텀다이어리</v>
      </c>
    </row>
    <row r="8498" spans="1:16" ht="15" customHeight="1">
      <c r="A8498" s="201">
        <v>46127.572928240741</v>
      </c>
      <c r="B8498" s="202">
        <v>46127</v>
      </c>
      <c r="C8498" s="203" t="s">
        <v>18569</v>
      </c>
      <c r="D8498" s="203" t="s">
        <v>11</v>
      </c>
      <c r="E8498" s="204" t="s">
        <v>18570</v>
      </c>
      <c r="F8498" s="49" t="s">
        <v>210</v>
      </c>
      <c r="G8498" s="203">
        <v>1</v>
      </c>
      <c r="H8498" s="203" t="s">
        <v>19</v>
      </c>
      <c r="I8498" s="205" t="s">
        <v>1440</v>
      </c>
      <c r="J8498" s="208" t="s">
        <v>1444</v>
      </c>
      <c r="K8498" s="203">
        <v>48</v>
      </c>
      <c r="L8498" s="207" t="s">
        <v>827</v>
      </c>
      <c r="M8498" s="208" t="s">
        <v>1689</v>
      </c>
      <c r="N8498" s="209">
        <f t="shared" si="0"/>
        <v>2026</v>
      </c>
      <c r="O8498" s="210">
        <f t="shared" si="1"/>
        <v>4</v>
      </c>
      <c r="P8498" s="211" t="str">
        <f>IFERROR(VLOOKUP(F8498,연간집계!D:E,2,FALSE),"")</f>
        <v xml:space="preserve">포토그랩스 210 </v>
      </c>
    </row>
    <row r="8499" spans="1:16" ht="15" customHeight="1">
      <c r="A8499" s="201">
        <v>46127.572939814818</v>
      </c>
      <c r="B8499" s="202">
        <v>46127</v>
      </c>
      <c r="C8499" s="203" t="s">
        <v>18571</v>
      </c>
      <c r="D8499" s="203" t="s">
        <v>11</v>
      </c>
      <c r="E8499" s="204" t="s">
        <v>18572</v>
      </c>
      <c r="F8499" s="49" t="s">
        <v>847</v>
      </c>
      <c r="G8499" s="203">
        <v>1</v>
      </c>
      <c r="H8499" s="203" t="s">
        <v>16105</v>
      </c>
      <c r="I8499" s="205" t="s">
        <v>1440</v>
      </c>
      <c r="J8499" s="208"/>
      <c r="K8499" s="203">
        <v>74</v>
      </c>
      <c r="L8499" s="207" t="s">
        <v>827</v>
      </c>
      <c r="M8499" s="208" t="s">
        <v>1449</v>
      </c>
      <c r="N8499" s="209">
        <f t="shared" si="0"/>
        <v>2026</v>
      </c>
      <c r="O8499" s="210">
        <f t="shared" si="1"/>
        <v>4</v>
      </c>
      <c r="P8499" s="211" t="str">
        <f>IFERROR(VLOOKUP(F8499,연간집계!D:E,2,FALSE),"")</f>
        <v>스탠다드 포토북 8*11 (하드/무광)</v>
      </c>
    </row>
    <row r="8500" spans="1:16" ht="15" customHeight="1">
      <c r="A8500" s="201">
        <v>46127.596608796295</v>
      </c>
      <c r="B8500" s="202">
        <v>46127</v>
      </c>
      <c r="C8500" s="203" t="s">
        <v>18573</v>
      </c>
      <c r="D8500" s="203" t="s">
        <v>11</v>
      </c>
      <c r="E8500" s="204" t="s">
        <v>18574</v>
      </c>
      <c r="F8500" s="49" t="s">
        <v>874</v>
      </c>
      <c r="G8500" s="203">
        <v>1</v>
      </c>
      <c r="H8500" s="203" t="s">
        <v>18575</v>
      </c>
      <c r="I8500" s="205" t="s">
        <v>1455</v>
      </c>
      <c r="J8500" s="208"/>
      <c r="K8500" s="203">
        <v>74</v>
      </c>
      <c r="L8500" s="207" t="s">
        <v>827</v>
      </c>
      <c r="M8500" s="208" t="s">
        <v>1436</v>
      </c>
      <c r="N8500" s="209">
        <f t="shared" si="0"/>
        <v>2026</v>
      </c>
      <c r="O8500" s="210">
        <f t="shared" si="1"/>
        <v>4</v>
      </c>
      <c r="P8500" s="211" t="str">
        <f>IFERROR(VLOOKUP(F8500,연간집계!D:E,2,FALSE),"")</f>
        <v>스탠다드 포토북 11*8 (하드/무광)</v>
      </c>
    </row>
    <row r="8501" spans="1:16" ht="15" customHeight="1">
      <c r="A8501" s="201">
        <v>46127.711956018517</v>
      </c>
      <c r="B8501" s="202">
        <v>46127</v>
      </c>
      <c r="C8501" s="203" t="s">
        <v>18576</v>
      </c>
      <c r="D8501" s="203" t="s">
        <v>11</v>
      </c>
      <c r="E8501" s="204" t="s">
        <v>18577</v>
      </c>
      <c r="F8501" s="49" t="s">
        <v>1378</v>
      </c>
      <c r="G8501" s="203">
        <v>1</v>
      </c>
      <c r="H8501" s="203" t="s">
        <v>3282</v>
      </c>
      <c r="I8501" s="205" t="s">
        <v>2005</v>
      </c>
      <c r="J8501" s="208"/>
      <c r="K8501" s="203">
        <v>1</v>
      </c>
      <c r="L8501" s="207" t="s">
        <v>827</v>
      </c>
      <c r="M8501" s="208" t="s">
        <v>1658</v>
      </c>
      <c r="N8501" s="209">
        <f t="shared" si="0"/>
        <v>2026</v>
      </c>
      <c r="O8501" s="210">
        <f t="shared" si="1"/>
        <v>4</v>
      </c>
      <c r="P8501" s="211" t="str">
        <f>IFERROR(VLOOKUP(F8501,연간집계!D:E,2,FALSE),"")</f>
        <v>증명사진 (무광)</v>
      </c>
    </row>
    <row r="8502" spans="1:16" ht="15" customHeight="1">
      <c r="A8502" s="201">
        <v>46127.71197916667</v>
      </c>
      <c r="B8502" s="202">
        <v>46127</v>
      </c>
      <c r="C8502" s="203" t="s">
        <v>18578</v>
      </c>
      <c r="D8502" s="203" t="s">
        <v>11</v>
      </c>
      <c r="E8502" s="204" t="s">
        <v>18579</v>
      </c>
      <c r="F8502" s="49" t="s">
        <v>838</v>
      </c>
      <c r="G8502" s="203">
        <v>2</v>
      </c>
      <c r="H8502" s="203" t="s">
        <v>18580</v>
      </c>
      <c r="I8502" s="205" t="s">
        <v>1570</v>
      </c>
      <c r="J8502" s="208"/>
      <c r="K8502" s="203">
        <v>24</v>
      </c>
      <c r="L8502" s="207" t="s">
        <v>827</v>
      </c>
      <c r="M8502" s="208" t="s">
        <v>1445</v>
      </c>
      <c r="N8502" s="209">
        <f t="shared" si="0"/>
        <v>2026</v>
      </c>
      <c r="O8502" s="210">
        <f t="shared" si="1"/>
        <v>4</v>
      </c>
      <c r="P8502" s="211" t="str">
        <f>IFERROR(VLOOKUP(F8502,연간집계!D:E,2,FALSE),"")</f>
        <v>스탠다드 포토북 6*8 (하드/무광)</v>
      </c>
    </row>
    <row r="8503" spans="1:16" ht="15" customHeight="1">
      <c r="A8503" s="201">
        <v>46127.8358912037</v>
      </c>
      <c r="B8503" s="202">
        <v>46127</v>
      </c>
      <c r="C8503" s="203" t="s">
        <v>18581</v>
      </c>
      <c r="D8503" s="203" t="s">
        <v>11</v>
      </c>
      <c r="E8503" s="204" t="s">
        <v>18582</v>
      </c>
      <c r="F8503" s="49" t="s">
        <v>1043</v>
      </c>
      <c r="G8503" s="203">
        <v>1</v>
      </c>
      <c r="H8503" s="203" t="s">
        <v>18583</v>
      </c>
      <c r="I8503" s="205" t="s">
        <v>1440</v>
      </c>
      <c r="J8503" s="208"/>
      <c r="K8503" s="203">
        <v>66</v>
      </c>
      <c r="L8503" s="207" t="s">
        <v>827</v>
      </c>
      <c r="M8503" s="208" t="s">
        <v>1436</v>
      </c>
      <c r="N8503" s="209">
        <f t="shared" si="0"/>
        <v>2026</v>
      </c>
      <c r="O8503" s="210">
        <f t="shared" si="1"/>
        <v>4</v>
      </c>
      <c r="P8503" s="211" t="str">
        <f>IFERROR(VLOOKUP(F8503,연간집계!D:E,2,FALSE),"")</f>
        <v>프리북 198 (하드)</v>
      </c>
    </row>
    <row r="8504" spans="1:16" ht="15" customHeight="1">
      <c r="A8504" s="201">
        <v>46127.924409722225</v>
      </c>
      <c r="B8504" s="202">
        <v>46127</v>
      </c>
      <c r="C8504" s="203" t="s">
        <v>18584</v>
      </c>
      <c r="D8504" s="203" t="s">
        <v>11</v>
      </c>
      <c r="E8504" s="204" t="s">
        <v>18585</v>
      </c>
      <c r="F8504" s="49" t="s">
        <v>1245</v>
      </c>
      <c r="G8504" s="203">
        <v>1</v>
      </c>
      <c r="H8504" s="203" t="s">
        <v>18586</v>
      </c>
      <c r="I8504" s="205" t="s">
        <v>1455</v>
      </c>
      <c r="J8504" s="208"/>
      <c r="K8504" s="203">
        <v>24</v>
      </c>
      <c r="L8504" s="207" t="s">
        <v>828</v>
      </c>
      <c r="M8504" s="208" t="s">
        <v>1436</v>
      </c>
      <c r="N8504" s="209">
        <f t="shared" si="0"/>
        <v>2026</v>
      </c>
      <c r="O8504" s="210">
        <f t="shared" si="1"/>
        <v>4</v>
      </c>
      <c r="P8504" s="211" t="str">
        <f>IFERROR(VLOOKUP(F8504,연간집계!D:E,2,FALSE),"")</f>
        <v>모바일 포토북 198 (여행)</v>
      </c>
    </row>
    <row r="8505" spans="1:16" ht="15" customHeight="1">
      <c r="A8505" s="201">
        <v>46127.924421296295</v>
      </c>
      <c r="B8505" s="202">
        <v>46127</v>
      </c>
      <c r="C8505" s="203" t="s">
        <v>18587</v>
      </c>
      <c r="D8505" s="203" t="s">
        <v>11</v>
      </c>
      <c r="E8505" s="204" t="s">
        <v>18585</v>
      </c>
      <c r="F8505" s="49" t="s">
        <v>1247</v>
      </c>
      <c r="G8505" s="203">
        <v>1</v>
      </c>
      <c r="H8505" s="203" t="s">
        <v>18586</v>
      </c>
      <c r="I8505" s="205" t="s">
        <v>1676</v>
      </c>
      <c r="J8505" s="208"/>
      <c r="K8505" s="203">
        <v>24</v>
      </c>
      <c r="L8505" s="207" t="s">
        <v>828</v>
      </c>
      <c r="M8505" s="208" t="s">
        <v>1436</v>
      </c>
      <c r="N8505" s="209">
        <f t="shared" si="0"/>
        <v>2026</v>
      </c>
      <c r="O8505" s="210">
        <f t="shared" si="1"/>
        <v>4</v>
      </c>
      <c r="P8505" s="211" t="str">
        <f>IFERROR(VLOOKUP(F8505,연간집계!D:E,2,FALSE),"")</f>
        <v>모바일 포토북 197 (여행)</v>
      </c>
    </row>
    <row r="8506" spans="1:16" ht="15" customHeight="1">
      <c r="A8506" s="201">
        <v>46127.924432870372</v>
      </c>
      <c r="B8506" s="202">
        <v>46127</v>
      </c>
      <c r="C8506" s="203" t="s">
        <v>18588</v>
      </c>
      <c r="D8506" s="203" t="s">
        <v>11</v>
      </c>
      <c r="E8506" s="204" t="s">
        <v>18585</v>
      </c>
      <c r="F8506" s="49" t="s">
        <v>1247</v>
      </c>
      <c r="G8506" s="203">
        <v>1</v>
      </c>
      <c r="H8506" s="203" t="s">
        <v>18586</v>
      </c>
      <c r="I8506" s="205" t="s">
        <v>1556</v>
      </c>
      <c r="J8506" s="208"/>
      <c r="K8506" s="203">
        <v>24</v>
      </c>
      <c r="L8506" s="207" t="s">
        <v>828</v>
      </c>
      <c r="M8506" s="208" t="s">
        <v>1436</v>
      </c>
      <c r="N8506" s="209">
        <f t="shared" si="0"/>
        <v>2026</v>
      </c>
      <c r="O8506" s="210">
        <f t="shared" si="1"/>
        <v>4</v>
      </c>
      <c r="P8506" s="211" t="str">
        <f>IFERROR(VLOOKUP(F8506,연간집계!D:E,2,FALSE),"")</f>
        <v>모바일 포토북 197 (여행)</v>
      </c>
    </row>
    <row r="8507" spans="1:16" ht="15" customHeight="1">
      <c r="A8507" s="201">
        <v>46127.97761574074</v>
      </c>
      <c r="B8507" s="202">
        <v>46127</v>
      </c>
      <c r="C8507" s="203" t="s">
        <v>18589</v>
      </c>
      <c r="D8507" s="203" t="s">
        <v>11</v>
      </c>
      <c r="E8507" s="204" t="s">
        <v>18590</v>
      </c>
      <c r="F8507" s="49" t="s">
        <v>1020</v>
      </c>
      <c r="G8507" s="203">
        <v>1</v>
      </c>
      <c r="H8507" s="203" t="s">
        <v>2895</v>
      </c>
      <c r="I8507" s="205" t="s">
        <v>1440</v>
      </c>
      <c r="J8507" s="208" t="s">
        <v>1455</v>
      </c>
      <c r="K8507" s="203">
        <v>48</v>
      </c>
      <c r="L8507" s="207" t="s">
        <v>827</v>
      </c>
      <c r="M8507" s="208" t="s">
        <v>1436</v>
      </c>
      <c r="N8507" s="209">
        <f t="shared" si="0"/>
        <v>2026</v>
      </c>
      <c r="O8507" s="210">
        <f t="shared" si="1"/>
        <v>4</v>
      </c>
      <c r="P8507" s="211" t="str">
        <f>IFERROR(VLOOKUP(F8507,연간집계!D:E,2,FALSE),"")</f>
        <v>트래블북 A5 (쿠션하드/46p)</v>
      </c>
    </row>
    <row r="8508" spans="1:16" ht="15" customHeight="1">
      <c r="A8508" s="201">
        <v>46128.037615740737</v>
      </c>
      <c r="B8508" s="202">
        <v>46128</v>
      </c>
      <c r="C8508" s="203" t="s">
        <v>18591</v>
      </c>
      <c r="D8508" s="203" t="s">
        <v>11</v>
      </c>
      <c r="E8508" s="204" t="s">
        <v>18592</v>
      </c>
      <c r="F8508" s="49" t="s">
        <v>969</v>
      </c>
      <c r="G8508" s="203">
        <v>1</v>
      </c>
      <c r="H8508" s="203" t="s">
        <v>11771</v>
      </c>
      <c r="I8508" s="205" t="s">
        <v>13350</v>
      </c>
      <c r="J8508" s="208" t="s">
        <v>13350</v>
      </c>
      <c r="K8508" s="203">
        <v>48</v>
      </c>
      <c r="L8508" s="207" t="s">
        <v>827</v>
      </c>
      <c r="M8508" s="208" t="s">
        <v>1493</v>
      </c>
      <c r="N8508" s="209">
        <f t="shared" si="0"/>
        <v>2026</v>
      </c>
      <c r="O8508" s="210">
        <f t="shared" si="1"/>
        <v>4</v>
      </c>
      <c r="P8508" s="211" t="str">
        <f>IFERROR(VLOOKUP(F8508,연간집계!D:E,2,FALSE),"")</f>
        <v>시티북 210 (소프트/46p)</v>
      </c>
    </row>
    <row r="8509" spans="1:16" ht="15" customHeight="1">
      <c r="A8509" s="201">
        <v>46128.037627314814</v>
      </c>
      <c r="B8509" s="202">
        <v>46128</v>
      </c>
      <c r="C8509" s="203" t="s">
        <v>18593</v>
      </c>
      <c r="D8509" s="203" t="s">
        <v>11</v>
      </c>
      <c r="E8509" s="204" t="s">
        <v>18592</v>
      </c>
      <c r="F8509" s="49" t="s">
        <v>963</v>
      </c>
      <c r="G8509" s="203">
        <v>1</v>
      </c>
      <c r="H8509" s="203" t="s">
        <v>11771</v>
      </c>
      <c r="I8509" s="205" t="s">
        <v>13350</v>
      </c>
      <c r="J8509" s="208" t="s">
        <v>13350</v>
      </c>
      <c r="K8509" s="203">
        <v>80</v>
      </c>
      <c r="L8509" s="207" t="s">
        <v>827</v>
      </c>
      <c r="M8509" s="208" t="s">
        <v>1436</v>
      </c>
      <c r="N8509" s="209">
        <f t="shared" si="0"/>
        <v>2026</v>
      </c>
      <c r="O8509" s="210">
        <f t="shared" si="1"/>
        <v>4</v>
      </c>
      <c r="P8509" s="211" t="str">
        <f>IFERROR(VLOOKUP(F8509,연간집계!D:E,2,FALSE),"")</f>
        <v>시티북 210 (쿠션하드/78p)</v>
      </c>
    </row>
    <row r="8510" spans="1:16" ht="15" customHeight="1">
      <c r="A8510" s="201">
        <v>46128.402384259258</v>
      </c>
      <c r="B8510" s="202">
        <v>46128</v>
      </c>
      <c r="C8510" s="203" t="s">
        <v>18594</v>
      </c>
      <c r="D8510" s="203" t="s">
        <v>11</v>
      </c>
      <c r="E8510" s="204" t="s">
        <v>18595</v>
      </c>
      <c r="F8510" s="49" t="s">
        <v>838</v>
      </c>
      <c r="G8510" s="203">
        <v>1</v>
      </c>
      <c r="H8510" s="203" t="s">
        <v>18596</v>
      </c>
      <c r="I8510" s="205" t="s">
        <v>1453</v>
      </c>
      <c r="J8510" s="208"/>
      <c r="K8510" s="203">
        <v>52</v>
      </c>
      <c r="L8510" s="207" t="s">
        <v>827</v>
      </c>
      <c r="M8510" s="208" t="s">
        <v>1493</v>
      </c>
      <c r="N8510" s="209">
        <f t="shared" si="0"/>
        <v>2026</v>
      </c>
      <c r="O8510" s="210">
        <f t="shared" si="1"/>
        <v>4</v>
      </c>
      <c r="P8510" s="211" t="str">
        <f>IFERROR(VLOOKUP(F8510,연간집계!D:E,2,FALSE),"")</f>
        <v>스탠다드 포토북 6*8 (하드/무광)</v>
      </c>
    </row>
    <row r="8511" spans="1:16" ht="15" customHeight="1">
      <c r="A8511" s="201">
        <v>46128.402395833335</v>
      </c>
      <c r="B8511" s="202">
        <v>46128</v>
      </c>
      <c r="C8511" s="203" t="s">
        <v>18597</v>
      </c>
      <c r="D8511" s="203" t="s">
        <v>11</v>
      </c>
      <c r="E8511" s="204" t="s">
        <v>18595</v>
      </c>
      <c r="F8511" s="49" t="s">
        <v>838</v>
      </c>
      <c r="G8511" s="203">
        <v>1</v>
      </c>
      <c r="H8511" s="203" t="s">
        <v>18596</v>
      </c>
      <c r="I8511" s="205" t="s">
        <v>1453</v>
      </c>
      <c r="J8511" s="208"/>
      <c r="K8511" s="203">
        <v>52</v>
      </c>
      <c r="L8511" s="207" t="s">
        <v>827</v>
      </c>
      <c r="M8511" s="208" t="s">
        <v>1493</v>
      </c>
      <c r="N8511" s="209">
        <f t="shared" si="0"/>
        <v>2026</v>
      </c>
      <c r="O8511" s="210">
        <f t="shared" si="1"/>
        <v>4</v>
      </c>
      <c r="P8511" s="211" t="str">
        <f>IFERROR(VLOOKUP(F8511,연간집계!D:E,2,FALSE),"")</f>
        <v>스탠다드 포토북 6*8 (하드/무광)</v>
      </c>
    </row>
    <row r="8512" spans="1:16" ht="15" customHeight="1">
      <c r="A8512" s="201">
        <v>46128.402407407404</v>
      </c>
      <c r="B8512" s="202">
        <v>46128</v>
      </c>
      <c r="C8512" s="203" t="s">
        <v>18598</v>
      </c>
      <c r="D8512" s="203" t="s">
        <v>11</v>
      </c>
      <c r="E8512" s="204" t="s">
        <v>18595</v>
      </c>
      <c r="F8512" s="49" t="s">
        <v>838</v>
      </c>
      <c r="G8512" s="203">
        <v>1</v>
      </c>
      <c r="H8512" s="203" t="s">
        <v>18596</v>
      </c>
      <c r="I8512" s="205" t="s">
        <v>1453</v>
      </c>
      <c r="J8512" s="208"/>
      <c r="K8512" s="203">
        <v>52</v>
      </c>
      <c r="L8512" s="207" t="s">
        <v>827</v>
      </c>
      <c r="M8512" s="208" t="s">
        <v>1493</v>
      </c>
      <c r="N8512" s="209">
        <f t="shared" si="0"/>
        <v>2026</v>
      </c>
      <c r="O8512" s="210">
        <f t="shared" si="1"/>
        <v>4</v>
      </c>
      <c r="P8512" s="211" t="str">
        <f>IFERROR(VLOOKUP(F8512,연간집계!D:E,2,FALSE),"")</f>
        <v>스탠다드 포토북 6*8 (하드/무광)</v>
      </c>
    </row>
    <row r="8513" spans="1:16" ht="15" customHeight="1">
      <c r="A8513" s="201">
        <v>46128.402418981481</v>
      </c>
      <c r="B8513" s="202">
        <v>46128</v>
      </c>
      <c r="C8513" s="203" t="s">
        <v>18599</v>
      </c>
      <c r="D8513" s="203" t="s">
        <v>11</v>
      </c>
      <c r="E8513" s="204" t="s">
        <v>18595</v>
      </c>
      <c r="F8513" s="49" t="s">
        <v>838</v>
      </c>
      <c r="G8513" s="203">
        <v>1</v>
      </c>
      <c r="H8513" s="203" t="s">
        <v>18596</v>
      </c>
      <c r="I8513" s="205" t="s">
        <v>1453</v>
      </c>
      <c r="J8513" s="208"/>
      <c r="K8513" s="203">
        <v>52</v>
      </c>
      <c r="L8513" s="207" t="s">
        <v>827</v>
      </c>
      <c r="M8513" s="208" t="s">
        <v>1493</v>
      </c>
      <c r="N8513" s="209">
        <f t="shared" si="0"/>
        <v>2026</v>
      </c>
      <c r="O8513" s="210">
        <f t="shared" si="1"/>
        <v>4</v>
      </c>
      <c r="P8513" s="211" t="str">
        <f>IFERROR(VLOOKUP(F8513,연간집계!D:E,2,FALSE),"")</f>
        <v>스탠다드 포토북 6*8 (하드/무광)</v>
      </c>
    </row>
    <row r="8514" spans="1:16" ht="15" customHeight="1">
      <c r="A8514" s="201">
        <v>46128.402430555558</v>
      </c>
      <c r="B8514" s="202">
        <v>46128</v>
      </c>
      <c r="C8514" s="203" t="s">
        <v>18600</v>
      </c>
      <c r="D8514" s="203" t="s">
        <v>11</v>
      </c>
      <c r="E8514" s="204" t="s">
        <v>18595</v>
      </c>
      <c r="F8514" s="49" t="s">
        <v>838</v>
      </c>
      <c r="G8514" s="203">
        <v>1</v>
      </c>
      <c r="H8514" s="203" t="s">
        <v>18596</v>
      </c>
      <c r="I8514" s="205" t="s">
        <v>1453</v>
      </c>
      <c r="J8514" s="208"/>
      <c r="K8514" s="203">
        <v>52</v>
      </c>
      <c r="L8514" s="207" t="s">
        <v>827</v>
      </c>
      <c r="M8514" s="208" t="s">
        <v>1493</v>
      </c>
      <c r="N8514" s="209">
        <f t="shared" si="0"/>
        <v>2026</v>
      </c>
      <c r="O8514" s="210">
        <f t="shared" si="1"/>
        <v>4</v>
      </c>
      <c r="P8514" s="211" t="str">
        <f>IFERROR(VLOOKUP(F8514,연간집계!D:E,2,FALSE),"")</f>
        <v>스탠다드 포토북 6*8 (하드/무광)</v>
      </c>
    </row>
    <row r="8515" spans="1:16" ht="15" customHeight="1">
      <c r="A8515" s="201">
        <v>46128.644016203703</v>
      </c>
      <c r="B8515" s="202">
        <v>46128</v>
      </c>
      <c r="C8515" s="203" t="s">
        <v>18601</v>
      </c>
      <c r="D8515" s="203" t="s">
        <v>11</v>
      </c>
      <c r="E8515" s="204" t="s">
        <v>18602</v>
      </c>
      <c r="F8515" s="49" t="s">
        <v>834</v>
      </c>
      <c r="G8515" s="203">
        <v>3</v>
      </c>
      <c r="H8515" s="203" t="s">
        <v>3291</v>
      </c>
      <c r="I8515" s="205" t="s">
        <v>1440</v>
      </c>
      <c r="J8515" s="208"/>
      <c r="K8515" s="203">
        <v>34</v>
      </c>
      <c r="L8515" s="207" t="s">
        <v>827</v>
      </c>
      <c r="M8515" s="208" t="s">
        <v>1493</v>
      </c>
      <c r="N8515" s="209">
        <f t="shared" si="0"/>
        <v>2026</v>
      </c>
      <c r="O8515" s="210">
        <f t="shared" si="1"/>
        <v>4</v>
      </c>
      <c r="P8515" s="211" t="str">
        <f>IFERROR(VLOOKUP(F8515,연간집계!D:E,2,FALSE),"")</f>
        <v>스탠다드 포토북 6*8 (소프트/무광)</v>
      </c>
    </row>
    <row r="8516" spans="1:16" ht="15" customHeight="1">
      <c r="A8516" s="201">
        <v>46128.658738425926</v>
      </c>
      <c r="B8516" s="202">
        <v>46128</v>
      </c>
      <c r="C8516" s="203" t="s">
        <v>18603</v>
      </c>
      <c r="D8516" s="203" t="s">
        <v>11</v>
      </c>
      <c r="E8516" s="204" t="s">
        <v>18604</v>
      </c>
      <c r="F8516" s="49" t="s">
        <v>1046</v>
      </c>
      <c r="G8516" s="203">
        <v>3</v>
      </c>
      <c r="H8516" s="203" t="s">
        <v>7914</v>
      </c>
      <c r="I8516" s="205" t="s">
        <v>1440</v>
      </c>
      <c r="J8516" s="208"/>
      <c r="K8516" s="203">
        <v>78</v>
      </c>
      <c r="L8516" s="207" t="s">
        <v>827</v>
      </c>
      <c r="M8516" s="208" t="s">
        <v>1436</v>
      </c>
      <c r="N8516" s="209">
        <f t="shared" si="0"/>
        <v>2026</v>
      </c>
      <c r="O8516" s="210">
        <f t="shared" si="1"/>
        <v>4</v>
      </c>
      <c r="P8516" s="211" t="str">
        <f>IFERROR(VLOOKUP(F8516,연간집계!D:E,2,FALSE),"")</f>
        <v>프리북와이드 (소프트)</v>
      </c>
    </row>
    <row r="8517" spans="1:16" ht="15" customHeight="1">
      <c r="A8517" s="201">
        <v>46128.859907407408</v>
      </c>
      <c r="B8517" s="202">
        <v>46128</v>
      </c>
      <c r="C8517" s="203" t="s">
        <v>18605</v>
      </c>
      <c r="D8517" s="203" t="s">
        <v>11</v>
      </c>
      <c r="E8517" s="204" t="s">
        <v>18606</v>
      </c>
      <c r="F8517" s="49" t="s">
        <v>38</v>
      </c>
      <c r="G8517" s="203">
        <v>1</v>
      </c>
      <c r="H8517" s="203" t="s">
        <v>18485</v>
      </c>
      <c r="I8517" s="205" t="s">
        <v>1440</v>
      </c>
      <c r="J8517" s="208"/>
      <c r="K8517" s="203">
        <v>60</v>
      </c>
      <c r="L8517" s="207" t="s">
        <v>827</v>
      </c>
      <c r="M8517" s="208" t="s">
        <v>1436</v>
      </c>
      <c r="N8517" s="209">
        <f t="shared" si="0"/>
        <v>2026</v>
      </c>
      <c r="O8517" s="210">
        <f t="shared" si="1"/>
        <v>4</v>
      </c>
      <c r="P8517" s="211" t="str">
        <f>IFERROR(VLOOKUP(F8517,연간집계!D:E,2,FALSE),"")</f>
        <v>플라이트북 248</v>
      </c>
    </row>
    <row r="8518" spans="1:16" ht="15" customHeight="1">
      <c r="A8518" s="201">
        <v>46128.865856481483</v>
      </c>
      <c r="B8518" s="202">
        <v>46128</v>
      </c>
      <c r="C8518" s="203" t="s">
        <v>18607</v>
      </c>
      <c r="D8518" s="203" t="s">
        <v>11</v>
      </c>
      <c r="E8518" s="204" t="s">
        <v>18608</v>
      </c>
      <c r="F8518" s="49" t="s">
        <v>38</v>
      </c>
      <c r="G8518" s="203">
        <v>1</v>
      </c>
      <c r="H8518" s="203" t="s">
        <v>18485</v>
      </c>
      <c r="I8518" s="205" t="s">
        <v>1440</v>
      </c>
      <c r="J8518" s="208"/>
      <c r="K8518" s="203">
        <v>60</v>
      </c>
      <c r="L8518" s="207" t="s">
        <v>827</v>
      </c>
      <c r="M8518" s="208" t="s">
        <v>1436</v>
      </c>
      <c r="N8518" s="209">
        <f t="shared" si="0"/>
        <v>2026</v>
      </c>
      <c r="O8518" s="210">
        <f t="shared" si="1"/>
        <v>4</v>
      </c>
      <c r="P8518" s="211" t="str">
        <f>IFERROR(VLOOKUP(F8518,연간집계!D:E,2,FALSE),"")</f>
        <v>플라이트북 248</v>
      </c>
    </row>
    <row r="8519" spans="1:16" ht="15" customHeight="1">
      <c r="A8519" s="201">
        <v>46128.868819444448</v>
      </c>
      <c r="B8519" s="202">
        <v>46128</v>
      </c>
      <c r="C8519" s="203" t="s">
        <v>18609</v>
      </c>
      <c r="D8519" s="203" t="s">
        <v>11</v>
      </c>
      <c r="E8519" s="204" t="s">
        <v>18610</v>
      </c>
      <c r="F8519" s="49" t="s">
        <v>38</v>
      </c>
      <c r="G8519" s="203">
        <v>1</v>
      </c>
      <c r="H8519" s="203" t="s">
        <v>18485</v>
      </c>
      <c r="I8519" s="205" t="s">
        <v>1440</v>
      </c>
      <c r="J8519" s="208"/>
      <c r="K8519" s="203">
        <v>60</v>
      </c>
      <c r="L8519" s="207" t="s">
        <v>827</v>
      </c>
      <c r="M8519" s="208" t="s">
        <v>1436</v>
      </c>
      <c r="N8519" s="209">
        <f t="shared" si="0"/>
        <v>2026</v>
      </c>
      <c r="O8519" s="210">
        <f t="shared" si="1"/>
        <v>4</v>
      </c>
      <c r="P8519" s="211" t="str">
        <f>IFERROR(VLOOKUP(F8519,연간집계!D:E,2,FALSE),"")</f>
        <v>플라이트북 248</v>
      </c>
    </row>
    <row r="8520" spans="1:16" ht="15" customHeight="1">
      <c r="A8520" s="201">
        <v>46128.898252314815</v>
      </c>
      <c r="B8520" s="202">
        <v>46128</v>
      </c>
      <c r="C8520" s="203" t="s">
        <v>18611</v>
      </c>
      <c r="D8520" s="203" t="s">
        <v>11</v>
      </c>
      <c r="E8520" s="204" t="s">
        <v>18612</v>
      </c>
      <c r="F8520" s="49" t="s">
        <v>1362</v>
      </c>
      <c r="G8520" s="203">
        <v>1</v>
      </c>
      <c r="H8520" s="203" t="s">
        <v>10172</v>
      </c>
      <c r="I8520" s="205" t="s">
        <v>1440</v>
      </c>
      <c r="J8520" s="208"/>
      <c r="K8520" s="203">
        <v>1</v>
      </c>
      <c r="L8520" s="207" t="s">
        <v>827</v>
      </c>
      <c r="M8520" s="208" t="s">
        <v>1471</v>
      </c>
      <c r="N8520" s="209">
        <f t="shared" si="0"/>
        <v>2026</v>
      </c>
      <c r="O8520" s="210">
        <f t="shared" si="1"/>
        <v>4</v>
      </c>
      <c r="P8520" s="211" t="str">
        <f>IFERROR(VLOOKUP(F8520,연간집계!D:E,2,FALSE),"")</f>
        <v>PCMS_포스터 210 (무광)</v>
      </c>
    </row>
    <row r="8521" spans="1:16" ht="15" customHeight="1">
      <c r="A8521" s="201">
        <v>46128.898263888892</v>
      </c>
      <c r="B8521" s="202">
        <v>46128</v>
      </c>
      <c r="C8521" s="203" t="s">
        <v>18613</v>
      </c>
      <c r="D8521" s="203" t="s">
        <v>11</v>
      </c>
      <c r="E8521" s="204" t="s">
        <v>18612</v>
      </c>
      <c r="F8521" s="49" t="s">
        <v>1362</v>
      </c>
      <c r="G8521" s="203">
        <v>1</v>
      </c>
      <c r="H8521" s="203" t="s">
        <v>10172</v>
      </c>
      <c r="I8521" s="205" t="s">
        <v>14112</v>
      </c>
      <c r="J8521" s="208"/>
      <c r="K8521" s="203">
        <v>1</v>
      </c>
      <c r="L8521" s="207" t="s">
        <v>827</v>
      </c>
      <c r="M8521" s="208" t="s">
        <v>1471</v>
      </c>
      <c r="N8521" s="209">
        <f t="shared" si="0"/>
        <v>2026</v>
      </c>
      <c r="O8521" s="210">
        <f t="shared" si="1"/>
        <v>4</v>
      </c>
      <c r="P8521" s="211" t="str">
        <f>IFERROR(VLOOKUP(F8521,연간집계!D:E,2,FALSE),"")</f>
        <v>PCMS_포스터 210 (무광)</v>
      </c>
    </row>
    <row r="8522" spans="1:16" ht="15" customHeight="1">
      <c r="A8522" s="201">
        <v>46128.954212962963</v>
      </c>
      <c r="B8522" s="202">
        <v>46128</v>
      </c>
      <c r="C8522" s="203" t="s">
        <v>18614</v>
      </c>
      <c r="D8522" s="203" t="s">
        <v>11</v>
      </c>
      <c r="E8522" s="204" t="s">
        <v>18615</v>
      </c>
      <c r="F8522" s="49" t="s">
        <v>1287</v>
      </c>
      <c r="G8522" s="203">
        <v>1</v>
      </c>
      <c r="H8522" s="203" t="s">
        <v>18616</v>
      </c>
      <c r="I8522" s="205" t="s">
        <v>2297</v>
      </c>
      <c r="J8522" s="208"/>
      <c r="K8522" s="203">
        <v>26</v>
      </c>
      <c r="L8522" s="207" t="s">
        <v>828</v>
      </c>
      <c r="M8522" s="208" t="s">
        <v>1541</v>
      </c>
      <c r="N8522" s="209">
        <f t="shared" si="0"/>
        <v>2026</v>
      </c>
      <c r="O8522" s="210">
        <f t="shared" si="1"/>
        <v>4</v>
      </c>
      <c r="P8522" s="211" t="str">
        <f>IFERROR(VLOOKUP(F8522,연간집계!D:E,2,FALSE),"")</f>
        <v>PCMS_우드스탠드캘린더</v>
      </c>
    </row>
    <row r="8523" spans="1:16" ht="15" customHeight="1">
      <c r="A8523" s="201">
        <v>46129.001273148147</v>
      </c>
      <c r="B8523" s="202">
        <v>46129</v>
      </c>
      <c r="C8523" s="203" t="s">
        <v>18617</v>
      </c>
      <c r="D8523" s="203" t="s">
        <v>11</v>
      </c>
      <c r="E8523" s="204" t="s">
        <v>18618</v>
      </c>
      <c r="F8523" s="49" t="s">
        <v>880</v>
      </c>
      <c r="G8523" s="203">
        <v>5</v>
      </c>
      <c r="H8523" s="203" t="s">
        <v>4255</v>
      </c>
      <c r="I8523" s="205" t="s">
        <v>2144</v>
      </c>
      <c r="J8523" s="208" t="s">
        <v>7348</v>
      </c>
      <c r="K8523" s="203">
        <v>70</v>
      </c>
      <c r="L8523" s="207" t="s">
        <v>827</v>
      </c>
      <c r="M8523" s="208" t="s">
        <v>1449</v>
      </c>
      <c r="N8523" s="209">
        <f t="shared" si="0"/>
        <v>2026</v>
      </c>
      <c r="O8523" s="210">
        <f t="shared" si="1"/>
        <v>4</v>
      </c>
      <c r="P8523" s="211" t="str">
        <f>IFERROR(VLOOKUP(F8523,연간집계!D:E,2,FALSE),"")</f>
        <v>레코드북 150</v>
      </c>
    </row>
    <row r="8524" spans="1:16" ht="15" customHeight="1">
      <c r="A8524" s="201">
        <v>46129.454652777778</v>
      </c>
      <c r="B8524" s="202">
        <v>46129</v>
      </c>
      <c r="C8524" s="203" t="s">
        <v>18619</v>
      </c>
      <c r="D8524" s="203" t="s">
        <v>11</v>
      </c>
      <c r="E8524" s="204" t="s">
        <v>18620</v>
      </c>
      <c r="F8524" s="49" t="s">
        <v>38</v>
      </c>
      <c r="G8524" s="203">
        <v>1</v>
      </c>
      <c r="H8524" s="203" t="s">
        <v>18485</v>
      </c>
      <c r="I8524" s="205" t="s">
        <v>1440</v>
      </c>
      <c r="J8524" s="208"/>
      <c r="K8524" s="203">
        <v>60</v>
      </c>
      <c r="L8524" s="207" t="s">
        <v>827</v>
      </c>
      <c r="M8524" s="208" t="s">
        <v>1436</v>
      </c>
      <c r="N8524" s="209">
        <f t="shared" si="0"/>
        <v>2026</v>
      </c>
      <c r="O8524" s="210">
        <f t="shared" si="1"/>
        <v>4</v>
      </c>
      <c r="P8524" s="211" t="str">
        <f>IFERROR(VLOOKUP(F8524,연간집계!D:E,2,FALSE),"")</f>
        <v>플라이트북 248</v>
      </c>
    </row>
    <row r="8525" spans="1:16" ht="15" customHeight="1">
      <c r="A8525" s="201">
        <v>46129.487268518518</v>
      </c>
      <c r="B8525" s="202">
        <v>46128</v>
      </c>
      <c r="C8525" s="203" t="s">
        <v>18621</v>
      </c>
      <c r="D8525" s="203" t="s">
        <v>11</v>
      </c>
      <c r="E8525" s="204" t="s">
        <v>18622</v>
      </c>
      <c r="F8525" s="49" t="s">
        <v>858</v>
      </c>
      <c r="G8525" s="203">
        <v>1</v>
      </c>
      <c r="H8525" s="203" t="s">
        <v>5782</v>
      </c>
      <c r="I8525" s="205" t="s">
        <v>2144</v>
      </c>
      <c r="J8525" s="208"/>
      <c r="K8525" s="203">
        <v>50</v>
      </c>
      <c r="L8525" s="207" t="s">
        <v>827</v>
      </c>
      <c r="M8525" s="208" t="s">
        <v>1449</v>
      </c>
      <c r="N8525" s="209">
        <f t="shared" si="0"/>
        <v>2026</v>
      </c>
      <c r="O8525" s="210">
        <f t="shared" si="1"/>
        <v>4</v>
      </c>
      <c r="P8525" s="211" t="str">
        <f>IFERROR(VLOOKUP(F8525,연간집계!D:E,2,FALSE),"")</f>
        <v>스탠다드 포토북 8*8 (하드/유광)</v>
      </c>
    </row>
    <row r="8526" spans="1:16" ht="15" customHeight="1">
      <c r="A8526" s="201">
        <v>46129.487280092595</v>
      </c>
      <c r="B8526" s="202">
        <v>46128</v>
      </c>
      <c r="C8526" s="203" t="s">
        <v>18623</v>
      </c>
      <c r="D8526" s="203" t="s">
        <v>11</v>
      </c>
      <c r="E8526" s="204" t="s">
        <v>18622</v>
      </c>
      <c r="F8526" s="49" t="s">
        <v>856</v>
      </c>
      <c r="G8526" s="203">
        <v>1</v>
      </c>
      <c r="H8526" s="203" t="s">
        <v>5782</v>
      </c>
      <c r="I8526" s="205" t="s">
        <v>1984</v>
      </c>
      <c r="J8526" s="208"/>
      <c r="K8526" s="203">
        <v>80</v>
      </c>
      <c r="L8526" s="207" t="s">
        <v>827</v>
      </c>
      <c r="M8526" s="208" t="s">
        <v>1449</v>
      </c>
      <c r="N8526" s="209">
        <f t="shared" si="0"/>
        <v>2026</v>
      </c>
      <c r="O8526" s="210">
        <f t="shared" si="1"/>
        <v>4</v>
      </c>
      <c r="P8526" s="211" t="str">
        <f>IFERROR(VLOOKUP(F8526,연간집계!D:E,2,FALSE),"")</f>
        <v>스탠다드 포토북 8*8 (하드/무광)</v>
      </c>
    </row>
    <row r="8527" spans="1:16" ht="15" customHeight="1">
      <c r="A8527" s="201">
        <v>46129.572847222225</v>
      </c>
      <c r="B8527" s="202">
        <v>46129</v>
      </c>
      <c r="C8527" s="203" t="s">
        <v>18624</v>
      </c>
      <c r="D8527" s="203" t="s">
        <v>11</v>
      </c>
      <c r="E8527" s="204" t="s">
        <v>18625</v>
      </c>
      <c r="F8527" s="49" t="s">
        <v>856</v>
      </c>
      <c r="G8527" s="203">
        <v>5</v>
      </c>
      <c r="H8527" s="203" t="s">
        <v>18626</v>
      </c>
      <c r="I8527" s="205" t="s">
        <v>1440</v>
      </c>
      <c r="J8527" s="208"/>
      <c r="K8527" s="203">
        <v>24</v>
      </c>
      <c r="L8527" s="207" t="s">
        <v>827</v>
      </c>
      <c r="M8527" s="208" t="s">
        <v>1460</v>
      </c>
      <c r="N8527" s="209">
        <f t="shared" si="0"/>
        <v>2026</v>
      </c>
      <c r="O8527" s="210">
        <f t="shared" si="1"/>
        <v>4</v>
      </c>
      <c r="P8527" s="211" t="str">
        <f>IFERROR(VLOOKUP(F8527,연간집계!D:E,2,FALSE),"")</f>
        <v>스탠다드 포토북 8*8 (하드/무광)</v>
      </c>
    </row>
    <row r="8528" spans="1:16" ht="15" customHeight="1">
      <c r="A8528" s="201">
        <v>46129.572870370372</v>
      </c>
      <c r="B8528" s="202">
        <v>46129</v>
      </c>
      <c r="C8528" s="203" t="s">
        <v>18627</v>
      </c>
      <c r="D8528" s="203" t="s">
        <v>11</v>
      </c>
      <c r="E8528" s="204" t="s">
        <v>18625</v>
      </c>
      <c r="F8528" s="49" t="s">
        <v>1308</v>
      </c>
      <c r="G8528" s="203">
        <v>5</v>
      </c>
      <c r="H8528" s="203" t="s">
        <v>18626</v>
      </c>
      <c r="I8528" s="205" t="s">
        <v>1668</v>
      </c>
      <c r="J8528" s="208" t="s">
        <v>3344</v>
      </c>
      <c r="K8528" s="203">
        <v>1</v>
      </c>
      <c r="L8528" s="207" t="s">
        <v>827</v>
      </c>
      <c r="M8528" s="208" t="s">
        <v>1460</v>
      </c>
      <c r="N8528" s="209">
        <f t="shared" si="0"/>
        <v>2026</v>
      </c>
      <c r="O8528" s="210">
        <f t="shared" si="1"/>
        <v>4</v>
      </c>
      <c r="P8528" s="211" t="str">
        <f>IFERROR(VLOOKUP(F8528,연간집계!D:E,2,FALSE),"")</f>
        <v>심플액자 305_블랙</v>
      </c>
    </row>
    <row r="8529" spans="1:16" ht="15" customHeight="1">
      <c r="A8529" s="201">
        <v>46129.658437500002</v>
      </c>
      <c r="B8529" s="202">
        <v>46129</v>
      </c>
      <c r="C8529" s="203" t="s">
        <v>18628</v>
      </c>
      <c r="D8529" s="203" t="s">
        <v>11</v>
      </c>
      <c r="E8529" s="204" t="s">
        <v>18629</v>
      </c>
      <c r="F8529" s="49" t="s">
        <v>1245</v>
      </c>
      <c r="G8529" s="203">
        <v>1</v>
      </c>
      <c r="H8529" s="203" t="s">
        <v>4045</v>
      </c>
      <c r="I8529" s="205" t="s">
        <v>1455</v>
      </c>
      <c r="J8529" s="208"/>
      <c r="K8529" s="203">
        <v>24</v>
      </c>
      <c r="L8529" s="207" t="s">
        <v>828</v>
      </c>
      <c r="M8529" s="208" t="s">
        <v>1493</v>
      </c>
      <c r="N8529" s="209">
        <f t="shared" si="0"/>
        <v>2026</v>
      </c>
      <c r="O8529" s="210">
        <f t="shared" si="1"/>
        <v>4</v>
      </c>
      <c r="P8529" s="211" t="str">
        <f>IFERROR(VLOOKUP(F8529,연간집계!D:E,2,FALSE),"")</f>
        <v>모바일 포토북 198 (여행)</v>
      </c>
    </row>
    <row r="8530" spans="1:16" ht="15" customHeight="1">
      <c r="A8530" s="201">
        <v>46129.696770833332</v>
      </c>
      <c r="B8530" s="202">
        <v>46129</v>
      </c>
      <c r="C8530" s="203" t="s">
        <v>18630</v>
      </c>
      <c r="D8530" s="203" t="s">
        <v>11</v>
      </c>
      <c r="E8530" s="204" t="s">
        <v>18631</v>
      </c>
      <c r="F8530" s="49" t="s">
        <v>18</v>
      </c>
      <c r="G8530" s="203">
        <v>1</v>
      </c>
      <c r="H8530" s="203" t="s">
        <v>732</v>
      </c>
      <c r="I8530" s="205" t="s">
        <v>1440</v>
      </c>
      <c r="J8530" s="208" t="s">
        <v>1787</v>
      </c>
      <c r="K8530" s="203">
        <v>52</v>
      </c>
      <c r="L8530" s="207" t="s">
        <v>827</v>
      </c>
      <c r="M8530" s="208" t="s">
        <v>1436</v>
      </c>
      <c r="N8530" s="209">
        <f t="shared" si="0"/>
        <v>2026</v>
      </c>
      <c r="O8530" s="210">
        <f t="shared" si="1"/>
        <v>4</v>
      </c>
      <c r="P8530" s="211" t="str">
        <f>IFERROR(VLOOKUP(F8530,연간집계!D:E,2,FALSE),"")</f>
        <v>포토그랩스 276</v>
      </c>
    </row>
    <row r="8531" spans="1:16" ht="15" customHeight="1">
      <c r="A8531" s="201">
        <v>46129.829456018517</v>
      </c>
      <c r="B8531" s="202">
        <v>46129</v>
      </c>
      <c r="C8531" s="203" t="s">
        <v>18632</v>
      </c>
      <c r="D8531" s="203" t="s">
        <v>11</v>
      </c>
      <c r="E8531" s="204" t="s">
        <v>18633</v>
      </c>
      <c r="F8531" s="49" t="s">
        <v>856</v>
      </c>
      <c r="G8531" s="203">
        <v>1</v>
      </c>
      <c r="H8531" s="203" t="s">
        <v>18634</v>
      </c>
      <c r="I8531" s="205" t="s">
        <v>2751</v>
      </c>
      <c r="J8531" s="208"/>
      <c r="K8531" s="203">
        <v>52</v>
      </c>
      <c r="L8531" s="207" t="s">
        <v>827</v>
      </c>
      <c r="M8531" s="208" t="s">
        <v>1493</v>
      </c>
      <c r="N8531" s="209">
        <f t="shared" si="0"/>
        <v>2026</v>
      </c>
      <c r="O8531" s="210">
        <f t="shared" si="1"/>
        <v>4</v>
      </c>
      <c r="P8531" s="211" t="str">
        <f>IFERROR(VLOOKUP(F8531,연간집계!D:E,2,FALSE),"")</f>
        <v>스탠다드 포토북 8*8 (하드/무광)</v>
      </c>
    </row>
    <row r="8532" spans="1:16" ht="15" customHeight="1">
      <c r="A8532" s="201">
        <v>46129.897199074076</v>
      </c>
      <c r="B8532" s="202">
        <v>46129</v>
      </c>
      <c r="C8532" s="203" t="s">
        <v>18635</v>
      </c>
      <c r="D8532" s="203" t="s">
        <v>11</v>
      </c>
      <c r="E8532" s="204" t="s">
        <v>18636</v>
      </c>
      <c r="F8532" s="49" t="s">
        <v>843</v>
      </c>
      <c r="G8532" s="203">
        <v>1</v>
      </c>
      <c r="H8532" s="203" t="s">
        <v>18331</v>
      </c>
      <c r="I8532" s="205" t="s">
        <v>1455</v>
      </c>
      <c r="J8532" s="208"/>
      <c r="K8532" s="203">
        <v>80</v>
      </c>
      <c r="L8532" s="207" t="s">
        <v>827</v>
      </c>
      <c r="M8532" s="208" t="s">
        <v>1436</v>
      </c>
      <c r="N8532" s="209">
        <f t="shared" si="0"/>
        <v>2026</v>
      </c>
      <c r="O8532" s="210">
        <f t="shared" si="1"/>
        <v>4</v>
      </c>
      <c r="P8532" s="211" t="str">
        <f>IFERROR(VLOOKUP(F8532,연간집계!D:E,2,FALSE),"")</f>
        <v>스탠다드 포토북 8*11 (소프트/무광)</v>
      </c>
    </row>
    <row r="8533" spans="1:16" ht="15" customHeight="1">
      <c r="A8533" s="201">
        <v>46129.914884259262</v>
      </c>
      <c r="B8533" s="202">
        <v>46129</v>
      </c>
      <c r="C8533" s="203" t="s">
        <v>18637</v>
      </c>
      <c r="D8533" s="203" t="s">
        <v>11</v>
      </c>
      <c r="E8533" s="204" t="s">
        <v>18638</v>
      </c>
      <c r="F8533" s="49" t="s">
        <v>890</v>
      </c>
      <c r="G8533" s="203">
        <v>1</v>
      </c>
      <c r="H8533" s="203" t="s">
        <v>18361</v>
      </c>
      <c r="I8533" s="205" t="s">
        <v>1506</v>
      </c>
      <c r="J8533" s="208" t="s">
        <v>1881</v>
      </c>
      <c r="K8533" s="203">
        <v>64</v>
      </c>
      <c r="L8533" s="207" t="s">
        <v>827</v>
      </c>
      <c r="M8533" s="208" t="s">
        <v>1449</v>
      </c>
      <c r="N8533" s="209">
        <f t="shared" si="0"/>
        <v>2026</v>
      </c>
      <c r="O8533" s="210">
        <f t="shared" si="1"/>
        <v>4</v>
      </c>
      <c r="P8533" s="211" t="str">
        <f>IFERROR(VLOOKUP(F8533,연간집계!D:E,2,FALSE),"")</f>
        <v>메모리북</v>
      </c>
    </row>
    <row r="8534" spans="1:16" ht="15" customHeight="1">
      <c r="A8534" s="201">
        <v>46129.914895833332</v>
      </c>
      <c r="B8534" s="202">
        <v>46129</v>
      </c>
      <c r="C8534" s="203" t="s">
        <v>18639</v>
      </c>
      <c r="D8534" s="203" t="s">
        <v>11</v>
      </c>
      <c r="E8534" s="204" t="s">
        <v>18638</v>
      </c>
      <c r="F8534" s="49" t="s">
        <v>890</v>
      </c>
      <c r="G8534" s="203">
        <v>1</v>
      </c>
      <c r="H8534" s="203" t="s">
        <v>18361</v>
      </c>
      <c r="I8534" s="205" t="s">
        <v>1506</v>
      </c>
      <c r="J8534" s="208" t="s">
        <v>2928</v>
      </c>
      <c r="K8534" s="203">
        <v>64</v>
      </c>
      <c r="L8534" s="207" t="s">
        <v>827</v>
      </c>
      <c r="M8534" s="208" t="s">
        <v>1449</v>
      </c>
      <c r="N8534" s="209">
        <f t="shared" si="0"/>
        <v>2026</v>
      </c>
      <c r="O8534" s="210">
        <f t="shared" si="1"/>
        <v>4</v>
      </c>
      <c r="P8534" s="211" t="str">
        <f>IFERROR(VLOOKUP(F8534,연간집계!D:E,2,FALSE),"")</f>
        <v>메모리북</v>
      </c>
    </row>
    <row r="8535" spans="1:16" ht="15" customHeight="1">
      <c r="A8535" s="201">
        <v>46129.962025462963</v>
      </c>
      <c r="B8535" s="202">
        <v>46129</v>
      </c>
      <c r="C8535" s="203" t="s">
        <v>18640</v>
      </c>
      <c r="D8535" s="203" t="s">
        <v>11</v>
      </c>
      <c r="E8535" s="204" t="s">
        <v>18641</v>
      </c>
      <c r="F8535" s="49" t="s">
        <v>1318</v>
      </c>
      <c r="G8535" s="203">
        <v>1</v>
      </c>
      <c r="H8535" s="203" t="s">
        <v>18642</v>
      </c>
      <c r="I8535" s="205" t="s">
        <v>6353</v>
      </c>
      <c r="J8535" s="208" t="s">
        <v>1787</v>
      </c>
      <c r="K8535" s="203">
        <v>1</v>
      </c>
      <c r="L8535" s="207" t="s">
        <v>827</v>
      </c>
      <c r="M8535" s="208" t="s">
        <v>1851</v>
      </c>
      <c r="N8535" s="209">
        <f t="shared" si="0"/>
        <v>2026</v>
      </c>
      <c r="O8535" s="210">
        <f t="shared" si="1"/>
        <v>4</v>
      </c>
      <c r="P8535" s="211" t="str">
        <f>IFERROR(VLOOKUP(F8535,연간집계!D:E,2,FALSE),"")</f>
        <v>원목액자 203_브라운</v>
      </c>
    </row>
    <row r="8536" spans="1:16" ht="15" customHeight="1">
      <c r="A8536" s="201">
        <v>46129.962037037039</v>
      </c>
      <c r="B8536" s="202">
        <v>46129</v>
      </c>
      <c r="C8536" s="203" t="s">
        <v>18643</v>
      </c>
      <c r="D8536" s="203" t="s">
        <v>11</v>
      </c>
      <c r="E8536" s="204" t="s">
        <v>18641</v>
      </c>
      <c r="F8536" s="49" t="s">
        <v>1322</v>
      </c>
      <c r="G8536" s="203">
        <v>1</v>
      </c>
      <c r="H8536" s="203" t="s">
        <v>18642</v>
      </c>
      <c r="I8536" s="205" t="s">
        <v>3468</v>
      </c>
      <c r="J8536" s="208"/>
      <c r="K8536" s="203">
        <v>1</v>
      </c>
      <c r="L8536" s="207" t="s">
        <v>827</v>
      </c>
      <c r="M8536" s="208" t="s">
        <v>1851</v>
      </c>
      <c r="N8536" s="209">
        <f t="shared" si="0"/>
        <v>2026</v>
      </c>
      <c r="O8536" s="210">
        <f t="shared" si="1"/>
        <v>4</v>
      </c>
      <c r="P8536" s="211" t="str">
        <f>IFERROR(VLOOKUP(F8536,연간집계!D:E,2,FALSE),"")</f>
        <v>감성액자 151</v>
      </c>
    </row>
    <row r="8537" spans="1:16" ht="15" customHeight="1">
      <c r="A8537" s="201">
        <v>46129.962048611109</v>
      </c>
      <c r="B8537" s="202">
        <v>46129</v>
      </c>
      <c r="C8537" s="203" t="s">
        <v>18644</v>
      </c>
      <c r="D8537" s="203" t="s">
        <v>11</v>
      </c>
      <c r="E8537" s="204" t="s">
        <v>18641</v>
      </c>
      <c r="F8537" s="49" t="s">
        <v>1386</v>
      </c>
      <c r="G8537" s="203">
        <v>1</v>
      </c>
      <c r="H8537" s="203" t="s">
        <v>18642</v>
      </c>
      <c r="I8537" s="205" t="s">
        <v>3363</v>
      </c>
      <c r="J8537" s="208"/>
      <c r="K8537" s="203">
        <v>106</v>
      </c>
      <c r="L8537" s="207" t="s">
        <v>827</v>
      </c>
      <c r="M8537" s="208" t="s">
        <v>1851</v>
      </c>
      <c r="N8537" s="209">
        <f t="shared" si="0"/>
        <v>2026</v>
      </c>
      <c r="O8537" s="210">
        <f t="shared" si="1"/>
        <v>4</v>
      </c>
      <c r="P8537" s="211" t="str">
        <f>IFERROR(VLOOKUP(F8537,연간집계!D:E,2,FALSE),"")</f>
        <v>포토엽서팩</v>
      </c>
    </row>
    <row r="8538" spans="1:16" ht="15" customHeight="1">
      <c r="A8538" s="201">
        <v>46129.962071759262</v>
      </c>
      <c r="B8538" s="202">
        <v>46129</v>
      </c>
      <c r="C8538" s="203" t="s">
        <v>18645</v>
      </c>
      <c r="D8538" s="203" t="s">
        <v>11</v>
      </c>
      <c r="E8538" s="204" t="s">
        <v>18641</v>
      </c>
      <c r="F8538" s="49" t="s">
        <v>1386</v>
      </c>
      <c r="G8538" s="203">
        <v>1</v>
      </c>
      <c r="H8538" s="203" t="s">
        <v>18642</v>
      </c>
      <c r="I8538" s="205" t="s">
        <v>3363</v>
      </c>
      <c r="J8538" s="208"/>
      <c r="K8538" s="203">
        <v>106</v>
      </c>
      <c r="L8538" s="207" t="s">
        <v>827</v>
      </c>
      <c r="M8538" s="208" t="s">
        <v>1851</v>
      </c>
      <c r="N8538" s="209">
        <f t="shared" si="0"/>
        <v>2026</v>
      </c>
      <c r="O8538" s="210">
        <f t="shared" si="1"/>
        <v>4</v>
      </c>
      <c r="P8538" s="211" t="str">
        <f>IFERROR(VLOOKUP(F8538,연간집계!D:E,2,FALSE),"")</f>
        <v>포토엽서팩</v>
      </c>
    </row>
    <row r="8539" spans="1:16" ht="15" customHeight="1">
      <c r="A8539" s="201">
        <v>46130.056203703702</v>
      </c>
      <c r="B8539" s="202">
        <v>46130</v>
      </c>
      <c r="C8539" s="203" t="s">
        <v>18646</v>
      </c>
      <c r="D8539" s="203" t="s">
        <v>11</v>
      </c>
      <c r="E8539" s="204" t="s">
        <v>18647</v>
      </c>
      <c r="F8539" s="49" t="s">
        <v>64</v>
      </c>
      <c r="G8539" s="203">
        <v>1</v>
      </c>
      <c r="H8539" s="203" t="s">
        <v>18648</v>
      </c>
      <c r="I8539" s="205" t="s">
        <v>1783</v>
      </c>
      <c r="J8539" s="208"/>
      <c r="K8539" s="203">
        <v>50</v>
      </c>
      <c r="L8539" s="207" t="s">
        <v>827</v>
      </c>
      <c r="M8539" s="208" t="s">
        <v>1425</v>
      </c>
      <c r="N8539" s="209">
        <f t="shared" si="0"/>
        <v>2026</v>
      </c>
      <c r="O8539" s="210">
        <f t="shared" si="1"/>
        <v>4</v>
      </c>
      <c r="P8539" s="211" t="str">
        <f>IFERROR(VLOOKUP(F8539,연간집계!D:E,2,FALSE),"")</f>
        <v>플라이트북 276</v>
      </c>
    </row>
    <row r="8540" spans="1:16" ht="15" customHeight="1">
      <c r="A8540" s="201">
        <v>46130.073819444442</v>
      </c>
      <c r="B8540" s="202">
        <v>46130</v>
      </c>
      <c r="C8540" s="203" t="s">
        <v>18649</v>
      </c>
      <c r="D8540" s="203" t="s">
        <v>11</v>
      </c>
      <c r="E8540" s="204" t="s">
        <v>18650</v>
      </c>
      <c r="F8540" s="49" t="s">
        <v>847</v>
      </c>
      <c r="G8540" s="203">
        <v>1</v>
      </c>
      <c r="H8540" s="203" t="s">
        <v>18651</v>
      </c>
      <c r="I8540" s="205" t="s">
        <v>1549</v>
      </c>
      <c r="J8540" s="208"/>
      <c r="K8540" s="203">
        <v>46</v>
      </c>
      <c r="L8540" s="207" t="s">
        <v>827</v>
      </c>
      <c r="M8540" s="208" t="s">
        <v>1460</v>
      </c>
      <c r="N8540" s="209">
        <f t="shared" si="0"/>
        <v>2026</v>
      </c>
      <c r="O8540" s="210">
        <f t="shared" si="1"/>
        <v>4</v>
      </c>
      <c r="P8540" s="211" t="str">
        <f>IFERROR(VLOOKUP(F8540,연간집계!D:E,2,FALSE),"")</f>
        <v>스탠다드 포토북 8*11 (하드/무광)</v>
      </c>
    </row>
    <row r="8541" spans="1:16" ht="15" customHeight="1">
      <c r="A8541" s="201">
        <v>46130.08556712963</v>
      </c>
      <c r="B8541" s="202">
        <v>46130</v>
      </c>
      <c r="C8541" s="203" t="s">
        <v>18652</v>
      </c>
      <c r="D8541" s="203" t="s">
        <v>11</v>
      </c>
      <c r="E8541" s="204" t="s">
        <v>18653</v>
      </c>
      <c r="F8541" s="49" t="s">
        <v>838</v>
      </c>
      <c r="G8541" s="203">
        <v>1</v>
      </c>
      <c r="H8541" s="203" t="s">
        <v>18654</v>
      </c>
      <c r="I8541" s="205" t="s">
        <v>1483</v>
      </c>
      <c r="J8541" s="208"/>
      <c r="K8541" s="203">
        <v>24</v>
      </c>
      <c r="L8541" s="207" t="s">
        <v>827</v>
      </c>
      <c r="M8541" s="208" t="s">
        <v>1445</v>
      </c>
      <c r="N8541" s="209">
        <f t="shared" si="0"/>
        <v>2026</v>
      </c>
      <c r="O8541" s="210">
        <f t="shared" si="1"/>
        <v>4</v>
      </c>
      <c r="P8541" s="211" t="str">
        <f>IFERROR(VLOOKUP(F8541,연간집계!D:E,2,FALSE),"")</f>
        <v>스탠다드 포토북 6*8 (하드/무광)</v>
      </c>
    </row>
    <row r="8542" spans="1:16" ht="15" customHeight="1">
      <c r="A8542" s="201">
        <v>46130.329594907409</v>
      </c>
      <c r="B8542" s="202">
        <v>46130</v>
      </c>
      <c r="C8542" s="203" t="s">
        <v>18655</v>
      </c>
      <c r="D8542" s="203" t="s">
        <v>11</v>
      </c>
      <c r="E8542" s="204" t="s">
        <v>18656</v>
      </c>
      <c r="F8542" s="49" t="s">
        <v>1243</v>
      </c>
      <c r="G8542" s="203">
        <v>2</v>
      </c>
      <c r="H8542" s="203" t="s">
        <v>4545</v>
      </c>
      <c r="I8542" s="205" t="s">
        <v>1556</v>
      </c>
      <c r="J8542" s="208"/>
      <c r="K8542" s="203">
        <v>24</v>
      </c>
      <c r="L8542" s="207" t="s">
        <v>828</v>
      </c>
      <c r="M8542" s="208" t="s">
        <v>1436</v>
      </c>
      <c r="N8542" s="209">
        <f t="shared" si="0"/>
        <v>2026</v>
      </c>
      <c r="O8542" s="210">
        <f t="shared" si="1"/>
        <v>4</v>
      </c>
      <c r="P8542" s="211" t="str">
        <f>IFERROR(VLOOKUP(F8542,연간집계!D:E,2,FALSE),"")</f>
        <v>모바일 포토북 150 (여행)</v>
      </c>
    </row>
    <row r="8543" spans="1:16" ht="15" customHeight="1">
      <c r="A8543" s="201">
        <v>46130.432488425926</v>
      </c>
      <c r="B8543" s="202">
        <v>46130</v>
      </c>
      <c r="C8543" s="203" t="s">
        <v>18657</v>
      </c>
      <c r="D8543" s="203" t="s">
        <v>11</v>
      </c>
      <c r="E8543" s="204" t="s">
        <v>18658</v>
      </c>
      <c r="F8543" s="49" t="s">
        <v>78</v>
      </c>
      <c r="G8543" s="203">
        <v>1</v>
      </c>
      <c r="H8543" s="203" t="s">
        <v>79</v>
      </c>
      <c r="I8543" s="205" t="s">
        <v>3718</v>
      </c>
      <c r="J8543" s="208" t="s">
        <v>1444</v>
      </c>
      <c r="K8543" s="203">
        <v>60</v>
      </c>
      <c r="L8543" s="207" t="s">
        <v>827</v>
      </c>
      <c r="M8543" s="208" t="s">
        <v>1851</v>
      </c>
      <c r="N8543" s="209">
        <f t="shared" si="0"/>
        <v>2026</v>
      </c>
      <c r="O8543" s="210">
        <f t="shared" si="1"/>
        <v>4</v>
      </c>
      <c r="P8543" s="211" t="str">
        <f>IFERROR(VLOOKUP(F8543,연간집계!D:E,2,FALSE),"")</f>
        <v>포토그랩스pro 276</v>
      </c>
    </row>
    <row r="8544" spans="1:16" ht="15" customHeight="1">
      <c r="A8544" s="201">
        <v>46130.655729166669</v>
      </c>
      <c r="B8544" s="202">
        <v>46130</v>
      </c>
      <c r="C8544" s="203" t="s">
        <v>18659</v>
      </c>
      <c r="D8544" s="203" t="s">
        <v>11</v>
      </c>
      <c r="E8544" s="204" t="s">
        <v>18660</v>
      </c>
      <c r="F8544" s="49" t="s">
        <v>845</v>
      </c>
      <c r="G8544" s="203">
        <v>3</v>
      </c>
      <c r="H8544" s="203" t="s">
        <v>18661</v>
      </c>
      <c r="I8544" s="205" t="s">
        <v>1440</v>
      </c>
      <c r="J8544" s="208"/>
      <c r="K8544" s="203">
        <v>78</v>
      </c>
      <c r="L8544" s="207" t="s">
        <v>827</v>
      </c>
      <c r="M8544" s="208" t="s">
        <v>1436</v>
      </c>
      <c r="N8544" s="209">
        <f t="shared" si="0"/>
        <v>2026</v>
      </c>
      <c r="O8544" s="210">
        <f t="shared" si="1"/>
        <v>4</v>
      </c>
      <c r="P8544" s="211" t="str">
        <f>IFERROR(VLOOKUP(F8544,연간집계!D:E,2,FALSE),"")</f>
        <v>스탠다드 포토북 8*11 (소프트/유광)</v>
      </c>
    </row>
    <row r="8545" spans="1:16" ht="15" customHeight="1">
      <c r="A8545" s="201">
        <v>46130.846712962964</v>
      </c>
      <c r="B8545" s="202">
        <v>46130</v>
      </c>
      <c r="C8545" s="203" t="s">
        <v>18662</v>
      </c>
      <c r="D8545" s="203" t="s">
        <v>11</v>
      </c>
      <c r="E8545" s="204" t="s">
        <v>18663</v>
      </c>
      <c r="F8545" s="49" t="s">
        <v>865</v>
      </c>
      <c r="G8545" s="203">
        <v>1</v>
      </c>
      <c r="H8545" s="203" t="s">
        <v>18664</v>
      </c>
      <c r="I8545" s="205" t="s">
        <v>1440</v>
      </c>
      <c r="J8545" s="208"/>
      <c r="K8545" s="203">
        <v>34</v>
      </c>
      <c r="L8545" s="207" t="s">
        <v>827</v>
      </c>
      <c r="M8545" s="208" t="s">
        <v>1436</v>
      </c>
      <c r="N8545" s="209">
        <f t="shared" si="0"/>
        <v>2026</v>
      </c>
      <c r="O8545" s="210">
        <f t="shared" si="1"/>
        <v>4</v>
      </c>
      <c r="P8545" s="211" t="str">
        <f>IFERROR(VLOOKUP(F8545,연간집계!D:E,2,FALSE),"")</f>
        <v>스탠다드 포토북 8*6 (하드/무광)</v>
      </c>
    </row>
    <row r="8546" spans="1:16" ht="15" customHeight="1">
      <c r="A8546" s="201">
        <v>46130.896620370368</v>
      </c>
      <c r="B8546" s="202">
        <v>46130</v>
      </c>
      <c r="C8546" s="203" t="s">
        <v>18665</v>
      </c>
      <c r="D8546" s="203" t="s">
        <v>11</v>
      </c>
      <c r="E8546" s="204" t="s">
        <v>18666</v>
      </c>
      <c r="F8546" s="49" t="s">
        <v>1046</v>
      </c>
      <c r="G8546" s="203">
        <v>4</v>
      </c>
      <c r="H8546" s="203" t="s">
        <v>2611</v>
      </c>
      <c r="I8546" s="205" t="s">
        <v>2661</v>
      </c>
      <c r="J8546" s="208"/>
      <c r="K8546" s="203">
        <v>40</v>
      </c>
      <c r="L8546" s="207" t="s">
        <v>827</v>
      </c>
      <c r="M8546" s="208" t="s">
        <v>1436</v>
      </c>
      <c r="N8546" s="209">
        <f t="shared" si="0"/>
        <v>2026</v>
      </c>
      <c r="O8546" s="210">
        <f t="shared" si="1"/>
        <v>4</v>
      </c>
      <c r="P8546" s="211" t="str">
        <f>IFERROR(VLOOKUP(F8546,연간집계!D:E,2,FALSE),"")</f>
        <v>프리북와이드 (소프트)</v>
      </c>
    </row>
    <row r="8547" spans="1:16" ht="15" customHeight="1">
      <c r="A8547" s="201">
        <v>46130.975914351853</v>
      </c>
      <c r="B8547" s="202">
        <v>46130</v>
      </c>
      <c r="C8547" s="203" t="s">
        <v>18667</v>
      </c>
      <c r="D8547" s="203" t="s">
        <v>11</v>
      </c>
      <c r="E8547" s="204" t="s">
        <v>18668</v>
      </c>
      <c r="F8547" s="49" t="s">
        <v>1254</v>
      </c>
      <c r="G8547" s="203">
        <v>1</v>
      </c>
      <c r="H8547" s="203" t="s">
        <v>18669</v>
      </c>
      <c r="I8547" s="205" t="s">
        <v>1572</v>
      </c>
      <c r="J8547" s="208"/>
      <c r="K8547" s="203">
        <v>48</v>
      </c>
      <c r="L8547" s="207" t="s">
        <v>828</v>
      </c>
      <c r="M8547" s="208" t="s">
        <v>1436</v>
      </c>
      <c r="N8547" s="209">
        <f t="shared" si="0"/>
        <v>2026</v>
      </c>
      <c r="O8547" s="210">
        <f t="shared" si="1"/>
        <v>4</v>
      </c>
      <c r="P8547" s="211" t="str">
        <f>IFERROR(VLOOKUP(F8547,연간집계!D:E,2,FALSE),"")</f>
        <v>모바일 포토북 197 (단체/모임)</v>
      </c>
    </row>
    <row r="8548" spans="1:16" ht="15" customHeight="1">
      <c r="A8548" s="201">
        <v>46131.005266203705</v>
      </c>
      <c r="B8548" s="202">
        <v>46131</v>
      </c>
      <c r="C8548" s="203" t="s">
        <v>18670</v>
      </c>
      <c r="D8548" s="203" t="s">
        <v>11</v>
      </c>
      <c r="E8548" s="204" t="s">
        <v>18671</v>
      </c>
      <c r="F8548" s="49" t="s">
        <v>847</v>
      </c>
      <c r="G8548" s="203">
        <v>1</v>
      </c>
      <c r="H8548" s="203" t="s">
        <v>18672</v>
      </c>
      <c r="I8548" s="205" t="s">
        <v>1440</v>
      </c>
      <c r="J8548" s="208"/>
      <c r="K8548" s="203">
        <v>40</v>
      </c>
      <c r="L8548" s="207" t="s">
        <v>827</v>
      </c>
      <c r="M8548" s="208" t="s">
        <v>1436</v>
      </c>
      <c r="N8548" s="209">
        <f t="shared" si="0"/>
        <v>2026</v>
      </c>
      <c r="O8548" s="210">
        <f t="shared" si="1"/>
        <v>4</v>
      </c>
      <c r="P8548" s="211" t="str">
        <f>IFERROR(VLOOKUP(F8548,연간집계!D:E,2,FALSE),"")</f>
        <v>스탠다드 포토북 8*11 (하드/무광)</v>
      </c>
    </row>
    <row r="8549" spans="1:16" ht="15" customHeight="1">
      <c r="A8549" s="201">
        <v>46131.463252314818</v>
      </c>
      <c r="B8549" s="202">
        <v>46131</v>
      </c>
      <c r="C8549" s="203" t="s">
        <v>18673</v>
      </c>
      <c r="D8549" s="203" t="s">
        <v>11</v>
      </c>
      <c r="E8549" s="204" t="s">
        <v>18674</v>
      </c>
      <c r="F8549" s="49" t="s">
        <v>1048</v>
      </c>
      <c r="G8549" s="203">
        <v>1</v>
      </c>
      <c r="H8549" s="203" t="s">
        <v>2484</v>
      </c>
      <c r="I8549" s="205" t="s">
        <v>1440</v>
      </c>
      <c r="J8549" s="208"/>
      <c r="K8549" s="203">
        <v>50</v>
      </c>
      <c r="L8549" s="207" t="s">
        <v>827</v>
      </c>
      <c r="M8549" s="208" t="s">
        <v>1449</v>
      </c>
      <c r="N8549" s="209">
        <f t="shared" si="0"/>
        <v>2026</v>
      </c>
      <c r="O8549" s="210">
        <f t="shared" si="1"/>
        <v>4</v>
      </c>
      <c r="P8549" s="211" t="str">
        <f>IFERROR(VLOOKUP(F8549,연간집계!D:E,2,FALSE),"")</f>
        <v>프리북와이드 (하드)</v>
      </c>
    </row>
    <row r="8550" spans="1:16" ht="15" customHeight="1">
      <c r="A8550" s="201">
        <v>46131.560520833336</v>
      </c>
      <c r="B8550" s="202">
        <v>46131</v>
      </c>
      <c r="C8550" s="203" t="s">
        <v>18675</v>
      </c>
      <c r="D8550" s="203" t="s">
        <v>11</v>
      </c>
      <c r="E8550" s="204" t="s">
        <v>18676</v>
      </c>
      <c r="F8550" s="49" t="s">
        <v>890</v>
      </c>
      <c r="G8550" s="203">
        <v>1</v>
      </c>
      <c r="H8550" s="203" t="s">
        <v>18677</v>
      </c>
      <c r="I8550" s="205" t="s">
        <v>1506</v>
      </c>
      <c r="J8550" s="208" t="s">
        <v>2810</v>
      </c>
      <c r="K8550" s="203">
        <v>48</v>
      </c>
      <c r="L8550" s="207" t="s">
        <v>827</v>
      </c>
      <c r="M8550" s="208" t="s">
        <v>1436</v>
      </c>
      <c r="N8550" s="209">
        <f t="shared" si="0"/>
        <v>2026</v>
      </c>
      <c r="O8550" s="210">
        <f t="shared" si="1"/>
        <v>4</v>
      </c>
      <c r="P8550" s="211" t="str">
        <f>IFERROR(VLOOKUP(F8550,연간집계!D:E,2,FALSE),"")</f>
        <v>메모리북</v>
      </c>
    </row>
    <row r="8551" spans="1:16" ht="15" customHeight="1">
      <c r="A8551" s="201">
        <v>46131.581099537034</v>
      </c>
      <c r="B8551" s="202">
        <v>46131</v>
      </c>
      <c r="C8551" s="203" t="s">
        <v>18678</v>
      </c>
      <c r="D8551" s="203" t="s">
        <v>11</v>
      </c>
      <c r="E8551" s="204" t="s">
        <v>18679</v>
      </c>
      <c r="F8551" s="49" t="s">
        <v>377</v>
      </c>
      <c r="G8551" s="203">
        <v>1</v>
      </c>
      <c r="H8551" s="203" t="s">
        <v>18616</v>
      </c>
      <c r="I8551" s="205" t="s">
        <v>1440</v>
      </c>
      <c r="J8551" s="208"/>
      <c r="K8551" s="203">
        <v>48</v>
      </c>
      <c r="L8551" s="207" t="s">
        <v>827</v>
      </c>
      <c r="M8551" s="208" t="s">
        <v>1502</v>
      </c>
      <c r="N8551" s="209">
        <f t="shared" si="0"/>
        <v>2026</v>
      </c>
      <c r="O8551" s="210">
        <f t="shared" si="1"/>
        <v>4</v>
      </c>
      <c r="P8551" s="211" t="str">
        <f>IFERROR(VLOOKUP(F8551,연간집계!D:E,2,FALSE),"")</f>
        <v>포토그랩스 248</v>
      </c>
    </row>
    <row r="8552" spans="1:16" ht="15" customHeight="1">
      <c r="A8552" s="201">
        <v>46131.642766203702</v>
      </c>
      <c r="B8552" s="202">
        <v>46131</v>
      </c>
      <c r="C8552" s="203" t="s">
        <v>18680</v>
      </c>
      <c r="D8552" s="203" t="s">
        <v>11</v>
      </c>
      <c r="E8552" s="204" t="s">
        <v>18681</v>
      </c>
      <c r="F8552" s="49" t="s">
        <v>162</v>
      </c>
      <c r="G8552" s="203">
        <v>1</v>
      </c>
      <c r="H8552" s="203" t="s">
        <v>14</v>
      </c>
      <c r="I8552" s="205" t="s">
        <v>1668</v>
      </c>
      <c r="J8552" s="208"/>
      <c r="K8552" s="203">
        <v>60</v>
      </c>
      <c r="L8552" s="207" t="s">
        <v>827</v>
      </c>
      <c r="M8552" s="208" t="s">
        <v>1851</v>
      </c>
      <c r="N8552" s="209">
        <f t="shared" si="0"/>
        <v>2026</v>
      </c>
      <c r="O8552" s="210">
        <f t="shared" si="1"/>
        <v>4</v>
      </c>
      <c r="P8552" s="211" t="str">
        <f>IFERROR(VLOOKUP(F8552,연간집계!D:E,2,FALSE),"")</f>
        <v>러브데이북 (퓨어아이보리/기본)</v>
      </c>
    </row>
    <row r="8553" spans="1:16" ht="15" customHeight="1">
      <c r="A8553" s="201">
        <v>46131.701539351852</v>
      </c>
      <c r="B8553" s="202">
        <v>46131</v>
      </c>
      <c r="C8553" s="203" t="s">
        <v>18682</v>
      </c>
      <c r="D8553" s="203" t="s">
        <v>11</v>
      </c>
      <c r="E8553" s="204" t="s">
        <v>18683</v>
      </c>
      <c r="F8553" s="49" t="s">
        <v>78</v>
      </c>
      <c r="G8553" s="203">
        <v>1</v>
      </c>
      <c r="H8553" s="203" t="s">
        <v>11364</v>
      </c>
      <c r="I8553" s="205" t="s">
        <v>1440</v>
      </c>
      <c r="J8553" s="208" t="s">
        <v>1726</v>
      </c>
      <c r="K8553" s="203">
        <v>60</v>
      </c>
      <c r="L8553" s="207" t="s">
        <v>827</v>
      </c>
      <c r="M8553" s="208" t="s">
        <v>1514</v>
      </c>
      <c r="N8553" s="209">
        <f t="shared" si="0"/>
        <v>2026</v>
      </c>
      <c r="O8553" s="210">
        <f t="shared" si="1"/>
        <v>4</v>
      </c>
      <c r="P8553" s="211" t="str">
        <f>IFERROR(VLOOKUP(F8553,연간집계!D:E,2,FALSE),"")</f>
        <v>포토그랩스pro 276</v>
      </c>
    </row>
    <row r="8554" spans="1:16" ht="15" customHeight="1">
      <c r="A8554" s="201">
        <v>46131.836597222224</v>
      </c>
      <c r="B8554" s="202">
        <v>46131</v>
      </c>
      <c r="C8554" s="203" t="s">
        <v>18684</v>
      </c>
      <c r="D8554" s="203" t="s">
        <v>11</v>
      </c>
      <c r="E8554" s="204" t="s">
        <v>18685</v>
      </c>
      <c r="F8554" s="49" t="s">
        <v>880</v>
      </c>
      <c r="G8554" s="203">
        <v>1</v>
      </c>
      <c r="H8554" s="203" t="s">
        <v>18686</v>
      </c>
      <c r="I8554" s="205" t="s">
        <v>3636</v>
      </c>
      <c r="J8554" s="208" t="s">
        <v>10966</v>
      </c>
      <c r="K8554" s="203">
        <v>58</v>
      </c>
      <c r="L8554" s="207" t="s">
        <v>827</v>
      </c>
      <c r="M8554" s="208" t="s">
        <v>1502</v>
      </c>
      <c r="N8554" s="209">
        <f t="shared" si="0"/>
        <v>2026</v>
      </c>
      <c r="O8554" s="210">
        <f t="shared" si="1"/>
        <v>4</v>
      </c>
      <c r="P8554" s="211" t="str">
        <f>IFERROR(VLOOKUP(F8554,연간집계!D:E,2,FALSE),"")</f>
        <v>레코드북 150</v>
      </c>
    </row>
    <row r="8555" spans="1:16" ht="15" customHeight="1">
      <c r="A8555" s="201">
        <v>46131.836608796293</v>
      </c>
      <c r="B8555" s="202">
        <v>46131</v>
      </c>
      <c r="C8555" s="203" t="s">
        <v>18687</v>
      </c>
      <c r="D8555" s="203" t="s">
        <v>11</v>
      </c>
      <c r="E8555" s="204" t="s">
        <v>18685</v>
      </c>
      <c r="F8555" s="49" t="s">
        <v>880</v>
      </c>
      <c r="G8555" s="203">
        <v>1</v>
      </c>
      <c r="H8555" s="203" t="s">
        <v>18686</v>
      </c>
      <c r="I8555" s="205" t="s">
        <v>3636</v>
      </c>
      <c r="J8555" s="208" t="s">
        <v>8593</v>
      </c>
      <c r="K8555" s="203">
        <v>58</v>
      </c>
      <c r="L8555" s="207" t="s">
        <v>827</v>
      </c>
      <c r="M8555" s="208" t="s">
        <v>1502</v>
      </c>
      <c r="N8555" s="209">
        <f t="shared" si="0"/>
        <v>2026</v>
      </c>
      <c r="O8555" s="210">
        <f t="shared" si="1"/>
        <v>4</v>
      </c>
      <c r="P8555" s="211" t="str">
        <f>IFERROR(VLOOKUP(F8555,연간집계!D:E,2,FALSE),"")</f>
        <v>레코드북 150</v>
      </c>
    </row>
    <row r="8556" spans="1:16" ht="15" customHeight="1">
      <c r="A8556" s="201">
        <v>46131.901238425926</v>
      </c>
      <c r="B8556" s="202">
        <v>46131</v>
      </c>
      <c r="C8556" s="203" t="s">
        <v>18688</v>
      </c>
      <c r="D8556" s="203" t="s">
        <v>11</v>
      </c>
      <c r="E8556" s="204" t="s">
        <v>18689</v>
      </c>
      <c r="F8556" s="49" t="s">
        <v>42</v>
      </c>
      <c r="G8556" s="203">
        <v>1</v>
      </c>
      <c r="H8556" s="203" t="s">
        <v>381</v>
      </c>
      <c r="I8556" s="205" t="s">
        <v>1440</v>
      </c>
      <c r="J8556" s="208"/>
      <c r="K8556" s="203">
        <v>60</v>
      </c>
      <c r="L8556" s="207" t="s">
        <v>827</v>
      </c>
      <c r="M8556" s="208" t="s">
        <v>1436</v>
      </c>
      <c r="N8556" s="209">
        <f t="shared" si="0"/>
        <v>2026</v>
      </c>
      <c r="O8556" s="210">
        <f t="shared" si="1"/>
        <v>4</v>
      </c>
      <c r="P8556" s="211" t="str">
        <f>IFERROR(VLOOKUP(F8556,연간집계!D:E,2,FALSE),"")</f>
        <v>플라이트북 210</v>
      </c>
    </row>
    <row r="8557" spans="1:16" ht="15" customHeight="1">
      <c r="A8557" s="201">
        <v>46131.965925925928</v>
      </c>
      <c r="B8557" s="202">
        <v>46131</v>
      </c>
      <c r="C8557" s="203" t="s">
        <v>18690</v>
      </c>
      <c r="D8557" s="203" t="s">
        <v>11</v>
      </c>
      <c r="E8557" s="204" t="s">
        <v>18691</v>
      </c>
      <c r="F8557" s="49" t="s">
        <v>838</v>
      </c>
      <c r="G8557" s="203">
        <v>1</v>
      </c>
      <c r="H8557" s="203" t="s">
        <v>10801</v>
      </c>
      <c r="I8557" s="205" t="s">
        <v>2094</v>
      </c>
      <c r="J8557" s="208"/>
      <c r="K8557" s="203">
        <v>34</v>
      </c>
      <c r="L8557" s="207" t="s">
        <v>827</v>
      </c>
      <c r="M8557" s="208" t="s">
        <v>1436</v>
      </c>
      <c r="N8557" s="209">
        <f t="shared" si="0"/>
        <v>2026</v>
      </c>
      <c r="O8557" s="210">
        <f t="shared" si="1"/>
        <v>4</v>
      </c>
      <c r="P8557" s="211" t="str">
        <f>IFERROR(VLOOKUP(F8557,연간집계!D:E,2,FALSE),"")</f>
        <v>스탠다드 포토북 6*8 (하드/무광)</v>
      </c>
    </row>
    <row r="8558" spans="1:16" ht="15" customHeight="1">
      <c r="A8558" s="201">
        <v>46132.00712962963</v>
      </c>
      <c r="B8558" s="202">
        <v>46132</v>
      </c>
      <c r="C8558" s="203" t="s">
        <v>18692</v>
      </c>
      <c r="D8558" s="203" t="s">
        <v>11</v>
      </c>
      <c r="E8558" s="204" t="s">
        <v>18693</v>
      </c>
      <c r="F8558" s="49" t="s">
        <v>1335</v>
      </c>
      <c r="G8558" s="203">
        <v>1</v>
      </c>
      <c r="H8558" s="203" t="s">
        <v>17184</v>
      </c>
      <c r="I8558" s="205" t="s">
        <v>1440</v>
      </c>
      <c r="J8558" s="208" t="s">
        <v>18216</v>
      </c>
      <c r="K8558" s="203">
        <v>1</v>
      </c>
      <c r="L8558" s="207" t="s">
        <v>827</v>
      </c>
      <c r="M8558" s="208" t="s">
        <v>1514</v>
      </c>
      <c r="N8558" s="209">
        <f t="shared" si="0"/>
        <v>2026</v>
      </c>
      <c r="O8558" s="210">
        <f t="shared" si="1"/>
        <v>4</v>
      </c>
      <c r="P8558" s="211" t="str">
        <f>IFERROR(VLOOKUP(F8558,연간집계!D:E,2,FALSE),"")</f>
        <v>아크릴액자 A1 (가로)</v>
      </c>
    </row>
    <row r="8559" spans="1:16" ht="15" customHeight="1">
      <c r="A8559" s="201">
        <v>46132.018888888888</v>
      </c>
      <c r="B8559" s="202">
        <v>46132</v>
      </c>
      <c r="C8559" s="203" t="s">
        <v>18694</v>
      </c>
      <c r="D8559" s="203" t="s">
        <v>11</v>
      </c>
      <c r="E8559" s="204" t="s">
        <v>18695</v>
      </c>
      <c r="F8559" s="49" t="s">
        <v>847</v>
      </c>
      <c r="G8559" s="203">
        <v>1</v>
      </c>
      <c r="H8559" s="203" t="s">
        <v>16952</v>
      </c>
      <c r="I8559" s="205" t="s">
        <v>1453</v>
      </c>
      <c r="J8559" s="208"/>
      <c r="K8559" s="203">
        <v>50</v>
      </c>
      <c r="L8559" s="207" t="s">
        <v>827</v>
      </c>
      <c r="M8559" s="208" t="s">
        <v>1436</v>
      </c>
      <c r="N8559" s="209">
        <f t="shared" si="0"/>
        <v>2026</v>
      </c>
      <c r="O8559" s="210">
        <f t="shared" si="1"/>
        <v>4</v>
      </c>
      <c r="P8559" s="211" t="str">
        <f>IFERROR(VLOOKUP(F8559,연간집계!D:E,2,FALSE),"")</f>
        <v>스탠다드 포토북 8*11 (하드/무광)</v>
      </c>
    </row>
    <row r="8560" spans="1:16" ht="15" customHeight="1">
      <c r="A8560" s="201">
        <v>46132.256840277776</v>
      </c>
      <c r="B8560" s="202">
        <v>46132</v>
      </c>
      <c r="C8560" s="203" t="s">
        <v>18696</v>
      </c>
      <c r="D8560" s="203" t="s">
        <v>11</v>
      </c>
      <c r="E8560" s="204" t="s">
        <v>18697</v>
      </c>
      <c r="F8560" s="49" t="s">
        <v>1245</v>
      </c>
      <c r="G8560" s="203">
        <v>1</v>
      </c>
      <c r="H8560" s="203" t="s">
        <v>558</v>
      </c>
      <c r="I8560" s="205" t="s">
        <v>1440</v>
      </c>
      <c r="J8560" s="208"/>
      <c r="K8560" s="203">
        <v>48</v>
      </c>
      <c r="L8560" s="207" t="s">
        <v>828</v>
      </c>
      <c r="M8560" s="208" t="s">
        <v>1449</v>
      </c>
      <c r="N8560" s="209">
        <f t="shared" si="0"/>
        <v>2026</v>
      </c>
      <c r="O8560" s="210">
        <f t="shared" si="1"/>
        <v>4</v>
      </c>
      <c r="P8560" s="211" t="str">
        <f>IFERROR(VLOOKUP(F8560,연간집계!D:E,2,FALSE),"")</f>
        <v>모바일 포토북 198 (여행)</v>
      </c>
    </row>
    <row r="8561" spans="1:16" ht="15" customHeight="1">
      <c r="A8561" s="201">
        <v>46132.383252314816</v>
      </c>
      <c r="B8561" s="202">
        <v>46131</v>
      </c>
      <c r="C8561" s="203" t="s">
        <v>18698</v>
      </c>
      <c r="D8561" s="203" t="s">
        <v>11</v>
      </c>
      <c r="E8561" s="204" t="s">
        <v>18699</v>
      </c>
      <c r="F8561" s="49" t="s">
        <v>861</v>
      </c>
      <c r="G8561" s="203">
        <v>3</v>
      </c>
      <c r="H8561" s="203" t="s">
        <v>18700</v>
      </c>
      <c r="I8561" s="205" t="s">
        <v>1676</v>
      </c>
      <c r="J8561" s="208"/>
      <c r="K8561" s="203">
        <v>26</v>
      </c>
      <c r="L8561" s="207" t="s">
        <v>827</v>
      </c>
      <c r="M8561" s="208" t="s">
        <v>1436</v>
      </c>
      <c r="N8561" s="209">
        <f t="shared" si="0"/>
        <v>2026</v>
      </c>
      <c r="O8561" s="210">
        <f t="shared" si="1"/>
        <v>4</v>
      </c>
      <c r="P8561" s="211" t="str">
        <f>IFERROR(VLOOKUP(F8561,연간집계!D:E,2,FALSE),"")</f>
        <v>스탠다드 포토북 8*6 (소프트/무광)</v>
      </c>
    </row>
    <row r="8562" spans="1:16" ht="15" customHeight="1">
      <c r="A8562" s="201">
        <v>46132.412905092591</v>
      </c>
      <c r="B8562" s="202">
        <v>46132</v>
      </c>
      <c r="C8562" s="203" t="s">
        <v>18701</v>
      </c>
      <c r="D8562" s="203" t="s">
        <v>11</v>
      </c>
      <c r="E8562" s="204" t="s">
        <v>18702</v>
      </c>
      <c r="F8562" s="49" t="s">
        <v>865</v>
      </c>
      <c r="G8562" s="203">
        <v>1</v>
      </c>
      <c r="H8562" s="203" t="s">
        <v>18703</v>
      </c>
      <c r="I8562" s="205" t="s">
        <v>1506</v>
      </c>
      <c r="J8562" s="208"/>
      <c r="K8562" s="203">
        <v>54</v>
      </c>
      <c r="L8562" s="207" t="s">
        <v>827</v>
      </c>
      <c r="M8562" s="208" t="s">
        <v>1502</v>
      </c>
      <c r="N8562" s="209">
        <f t="shared" si="0"/>
        <v>2026</v>
      </c>
      <c r="O8562" s="210">
        <f t="shared" si="1"/>
        <v>4</v>
      </c>
      <c r="P8562" s="211" t="str">
        <f>IFERROR(VLOOKUP(F8562,연간집계!D:E,2,FALSE),"")</f>
        <v>스탠다드 포토북 8*6 (하드/무광)</v>
      </c>
    </row>
    <row r="8563" spans="1:16" ht="15" customHeight="1">
      <c r="A8563" s="201">
        <v>46132.445416666669</v>
      </c>
      <c r="B8563" s="202">
        <v>46132</v>
      </c>
      <c r="C8563" s="203" t="s">
        <v>18704</v>
      </c>
      <c r="D8563" s="203" t="s">
        <v>11</v>
      </c>
      <c r="E8563" s="204" t="s">
        <v>18705</v>
      </c>
      <c r="F8563" s="49" t="s">
        <v>1257</v>
      </c>
      <c r="G8563" s="203">
        <v>1</v>
      </c>
      <c r="H8563" s="203" t="s">
        <v>18706</v>
      </c>
      <c r="I8563" s="205" t="s">
        <v>1984</v>
      </c>
      <c r="J8563" s="208"/>
      <c r="K8563" s="203">
        <v>46</v>
      </c>
      <c r="L8563" s="207" t="s">
        <v>828</v>
      </c>
      <c r="M8563" s="208" t="s">
        <v>1436</v>
      </c>
      <c r="N8563" s="209">
        <f t="shared" si="0"/>
        <v>2026</v>
      </c>
      <c r="O8563" s="210">
        <f t="shared" si="1"/>
        <v>4</v>
      </c>
      <c r="P8563" s="211" t="str">
        <f>IFERROR(VLOOKUP(F8563,연간집계!D:E,2,FALSE),"")</f>
        <v>모바일 포토북 150 (커플)</v>
      </c>
    </row>
    <row r="8564" spans="1:16" ht="15" customHeight="1">
      <c r="A8564" s="201">
        <v>46132.445428240739</v>
      </c>
      <c r="B8564" s="202">
        <v>46132</v>
      </c>
      <c r="C8564" s="203" t="s">
        <v>18707</v>
      </c>
      <c r="D8564" s="203" t="s">
        <v>11</v>
      </c>
      <c r="E8564" s="204" t="s">
        <v>18705</v>
      </c>
      <c r="F8564" s="49" t="s">
        <v>1236</v>
      </c>
      <c r="G8564" s="203">
        <v>2</v>
      </c>
      <c r="H8564" s="203" t="s">
        <v>18706</v>
      </c>
      <c r="I8564" s="205" t="s">
        <v>2144</v>
      </c>
      <c r="J8564" s="208"/>
      <c r="K8564" s="203">
        <v>48</v>
      </c>
      <c r="L8564" s="207" t="s">
        <v>828</v>
      </c>
      <c r="M8564" s="208" t="s">
        <v>1436</v>
      </c>
      <c r="N8564" s="209">
        <f t="shared" si="0"/>
        <v>2026</v>
      </c>
      <c r="O8564" s="210">
        <f t="shared" si="1"/>
        <v>4</v>
      </c>
      <c r="P8564" s="211" t="str">
        <f>IFERROR(VLOOKUP(F8564,연간집계!D:E,2,FALSE),"")</f>
        <v>모바일 포토북 150 (베이비)</v>
      </c>
    </row>
    <row r="8565" spans="1:16" ht="15" customHeight="1">
      <c r="A8565" s="201">
        <v>46132.489641203705</v>
      </c>
      <c r="B8565" s="202">
        <v>46132</v>
      </c>
      <c r="C8565" s="203" t="s">
        <v>18708</v>
      </c>
      <c r="D8565" s="203" t="s">
        <v>11</v>
      </c>
      <c r="E8565" s="204" t="s">
        <v>18709</v>
      </c>
      <c r="F8565" s="49" t="s">
        <v>1204</v>
      </c>
      <c r="G8565" s="203">
        <v>1</v>
      </c>
      <c r="H8565" s="203" t="s">
        <v>18710</v>
      </c>
      <c r="I8565" s="205" t="s">
        <v>1716</v>
      </c>
      <c r="J8565" s="208" t="s">
        <v>1444</v>
      </c>
      <c r="K8565" s="203">
        <v>42</v>
      </c>
      <c r="L8565" s="207" t="s">
        <v>827</v>
      </c>
      <c r="M8565" s="208" t="s">
        <v>1445</v>
      </c>
      <c r="N8565" s="209">
        <f t="shared" si="0"/>
        <v>2026</v>
      </c>
      <c r="O8565" s="210">
        <f t="shared" si="1"/>
        <v>4</v>
      </c>
      <c r="P8565" s="211" t="str">
        <f>IFERROR(VLOOKUP(F8565,연간집계!D:E,2,FALSE),"")</f>
        <v>히스토리북_블랙</v>
      </c>
    </row>
    <row r="8566" spans="1:16" ht="15" customHeight="1">
      <c r="A8566" s="201">
        <v>46132.51321759259</v>
      </c>
      <c r="B8566" s="202">
        <v>46132</v>
      </c>
      <c r="C8566" s="203" t="s">
        <v>18711</v>
      </c>
      <c r="D8566" s="203" t="s">
        <v>11</v>
      </c>
      <c r="E8566" s="204" t="s">
        <v>18712</v>
      </c>
      <c r="F8566" s="49" t="s">
        <v>856</v>
      </c>
      <c r="G8566" s="203">
        <v>1</v>
      </c>
      <c r="H8566" s="203" t="s">
        <v>18713</v>
      </c>
      <c r="I8566" s="205" t="s">
        <v>1566</v>
      </c>
      <c r="J8566" s="208"/>
      <c r="K8566" s="203">
        <v>44</v>
      </c>
      <c r="L8566" s="207" t="s">
        <v>827</v>
      </c>
      <c r="M8566" s="208" t="s">
        <v>1493</v>
      </c>
      <c r="N8566" s="209">
        <f t="shared" si="0"/>
        <v>2026</v>
      </c>
      <c r="O8566" s="210">
        <f t="shared" si="1"/>
        <v>4</v>
      </c>
      <c r="P8566" s="211" t="str">
        <f>IFERROR(VLOOKUP(F8566,연간집계!D:E,2,FALSE),"")</f>
        <v>스탠다드 포토북 8*8 (하드/무광)</v>
      </c>
    </row>
    <row r="8567" spans="1:16" ht="15" customHeight="1">
      <c r="A8567" s="201">
        <v>46132.55736111111</v>
      </c>
      <c r="B8567" s="202">
        <v>46132</v>
      </c>
      <c r="C8567" s="203" t="s">
        <v>18714</v>
      </c>
      <c r="D8567" s="203" t="s">
        <v>11</v>
      </c>
      <c r="E8567" s="204" t="s">
        <v>18715</v>
      </c>
      <c r="F8567" s="49" t="s">
        <v>1308</v>
      </c>
      <c r="G8567" s="203">
        <v>1</v>
      </c>
      <c r="H8567" s="203" t="s">
        <v>10678</v>
      </c>
      <c r="I8567" s="205" t="s">
        <v>1668</v>
      </c>
      <c r="J8567" s="208" t="s">
        <v>1444</v>
      </c>
      <c r="K8567" s="203">
        <v>1</v>
      </c>
      <c r="L8567" s="207" t="s">
        <v>827</v>
      </c>
      <c r="M8567" s="208" t="s">
        <v>1851</v>
      </c>
      <c r="N8567" s="209">
        <f t="shared" si="0"/>
        <v>2026</v>
      </c>
      <c r="O8567" s="210">
        <f t="shared" si="1"/>
        <v>4</v>
      </c>
      <c r="P8567" s="211" t="str">
        <f>IFERROR(VLOOKUP(F8567,연간집계!D:E,2,FALSE),"")</f>
        <v>심플액자 305_블랙</v>
      </c>
    </row>
    <row r="8568" spans="1:16" ht="15" customHeight="1">
      <c r="A8568" s="201">
        <v>46132.598530092589</v>
      </c>
      <c r="B8568" s="202">
        <v>46132</v>
      </c>
      <c r="C8568" s="203" t="s">
        <v>18716</v>
      </c>
      <c r="D8568" s="203" t="s">
        <v>11</v>
      </c>
      <c r="E8568" s="204" t="s">
        <v>18717</v>
      </c>
      <c r="F8568" s="49" t="s">
        <v>882</v>
      </c>
      <c r="G8568" s="203">
        <v>1</v>
      </c>
      <c r="H8568" s="203" t="s">
        <v>18718</v>
      </c>
      <c r="I8568" s="205" t="s">
        <v>3636</v>
      </c>
      <c r="J8568" s="208" t="s">
        <v>9459</v>
      </c>
      <c r="K8568" s="203">
        <v>78</v>
      </c>
      <c r="L8568" s="207" t="s">
        <v>827</v>
      </c>
      <c r="M8568" s="208" t="s">
        <v>1645</v>
      </c>
      <c r="N8568" s="209">
        <f t="shared" si="0"/>
        <v>2026</v>
      </c>
      <c r="O8568" s="210">
        <f t="shared" si="1"/>
        <v>4</v>
      </c>
      <c r="P8568" s="211" t="str">
        <f>IFERROR(VLOOKUP(F8568,연간집계!D:E,2,FALSE),"")</f>
        <v>레코드북 198</v>
      </c>
    </row>
    <row r="8569" spans="1:16" ht="15" customHeight="1">
      <c r="A8569" s="201">
        <v>46132.607442129629</v>
      </c>
      <c r="B8569" s="202">
        <v>46132</v>
      </c>
      <c r="C8569" s="203" t="s">
        <v>18719</v>
      </c>
      <c r="D8569" s="203" t="s">
        <v>11</v>
      </c>
      <c r="E8569" s="204" t="s">
        <v>18720</v>
      </c>
      <c r="F8569" s="49" t="s">
        <v>1308</v>
      </c>
      <c r="G8569" s="203">
        <v>1</v>
      </c>
      <c r="H8569" s="203" t="s">
        <v>10678</v>
      </c>
      <c r="I8569" s="205" t="s">
        <v>3343</v>
      </c>
      <c r="J8569" s="208" t="s">
        <v>1444</v>
      </c>
      <c r="K8569" s="203">
        <v>1</v>
      </c>
      <c r="L8569" s="207" t="s">
        <v>827</v>
      </c>
      <c r="M8569" s="208" t="s">
        <v>1436</v>
      </c>
      <c r="N8569" s="209">
        <f t="shared" si="0"/>
        <v>2026</v>
      </c>
      <c r="O8569" s="210">
        <f t="shared" si="1"/>
        <v>4</v>
      </c>
      <c r="P8569" s="211" t="str">
        <f>IFERROR(VLOOKUP(F8569,연간집계!D:E,2,FALSE),"")</f>
        <v>심플액자 305_블랙</v>
      </c>
    </row>
    <row r="8570" spans="1:16" ht="15" customHeight="1">
      <c r="A8570" s="201">
        <v>46132.607453703706</v>
      </c>
      <c r="B8570" s="202">
        <v>46132</v>
      </c>
      <c r="C8570" s="203" t="s">
        <v>18721</v>
      </c>
      <c r="D8570" s="203" t="s">
        <v>11</v>
      </c>
      <c r="E8570" s="204" t="s">
        <v>18720</v>
      </c>
      <c r="F8570" s="49" t="s">
        <v>1308</v>
      </c>
      <c r="G8570" s="203">
        <v>1</v>
      </c>
      <c r="H8570" s="203" t="s">
        <v>10678</v>
      </c>
      <c r="I8570" s="205" t="s">
        <v>6353</v>
      </c>
      <c r="J8570" s="208" t="s">
        <v>1444</v>
      </c>
      <c r="K8570" s="203">
        <v>1</v>
      </c>
      <c r="L8570" s="207" t="s">
        <v>827</v>
      </c>
      <c r="M8570" s="208" t="s">
        <v>1436</v>
      </c>
      <c r="N8570" s="209">
        <f t="shared" si="0"/>
        <v>2026</v>
      </c>
      <c r="O8570" s="210">
        <f t="shared" si="1"/>
        <v>4</v>
      </c>
      <c r="P8570" s="211" t="str">
        <f>IFERROR(VLOOKUP(F8570,연간집계!D:E,2,FALSE),"")</f>
        <v>심플액자 305_블랙</v>
      </c>
    </row>
    <row r="8571" spans="1:16" ht="15" customHeight="1">
      <c r="A8571" s="201">
        <v>46132.607465277775</v>
      </c>
      <c r="B8571" s="202">
        <v>46132</v>
      </c>
      <c r="C8571" s="203" t="s">
        <v>18722</v>
      </c>
      <c r="D8571" s="203" t="s">
        <v>11</v>
      </c>
      <c r="E8571" s="204" t="s">
        <v>18720</v>
      </c>
      <c r="F8571" s="49" t="s">
        <v>1308</v>
      </c>
      <c r="G8571" s="203">
        <v>1</v>
      </c>
      <c r="H8571" s="203" t="s">
        <v>10678</v>
      </c>
      <c r="I8571" s="205" t="s">
        <v>6353</v>
      </c>
      <c r="J8571" s="208" t="s">
        <v>1444</v>
      </c>
      <c r="K8571" s="203">
        <v>1</v>
      </c>
      <c r="L8571" s="207" t="s">
        <v>827</v>
      </c>
      <c r="M8571" s="208" t="s">
        <v>1436</v>
      </c>
      <c r="N8571" s="209">
        <f t="shared" si="0"/>
        <v>2026</v>
      </c>
      <c r="O8571" s="210">
        <f t="shared" si="1"/>
        <v>4</v>
      </c>
      <c r="P8571" s="211" t="str">
        <f>IFERROR(VLOOKUP(F8571,연간집계!D:E,2,FALSE),"")</f>
        <v>심플액자 305_블랙</v>
      </c>
    </row>
    <row r="8572" spans="1:16" ht="15" customHeight="1">
      <c r="A8572" s="201">
        <v>46132.607476851852</v>
      </c>
      <c r="B8572" s="202">
        <v>46132</v>
      </c>
      <c r="C8572" s="203" t="s">
        <v>18723</v>
      </c>
      <c r="D8572" s="203" t="s">
        <v>11</v>
      </c>
      <c r="E8572" s="204" t="s">
        <v>18720</v>
      </c>
      <c r="F8572" s="49" t="s">
        <v>1308</v>
      </c>
      <c r="G8572" s="203">
        <v>1</v>
      </c>
      <c r="H8572" s="203" t="s">
        <v>10678</v>
      </c>
      <c r="I8572" s="205" t="s">
        <v>3343</v>
      </c>
      <c r="J8572" s="208" t="s">
        <v>1444</v>
      </c>
      <c r="K8572" s="203">
        <v>1</v>
      </c>
      <c r="L8572" s="207" t="s">
        <v>827</v>
      </c>
      <c r="M8572" s="208" t="s">
        <v>1436</v>
      </c>
      <c r="N8572" s="209">
        <f t="shared" si="0"/>
        <v>2026</v>
      </c>
      <c r="O8572" s="210">
        <f t="shared" si="1"/>
        <v>4</v>
      </c>
      <c r="P8572" s="211" t="str">
        <f>IFERROR(VLOOKUP(F8572,연간집계!D:E,2,FALSE),"")</f>
        <v>심플액자 305_블랙</v>
      </c>
    </row>
    <row r="8573" spans="1:16" ht="15" customHeight="1">
      <c r="A8573" s="201">
        <v>46132.67523148148</v>
      </c>
      <c r="B8573" s="202">
        <v>46132</v>
      </c>
      <c r="C8573" s="203" t="s">
        <v>18724</v>
      </c>
      <c r="D8573" s="203" t="s">
        <v>11</v>
      </c>
      <c r="E8573" s="204" t="s">
        <v>18725</v>
      </c>
      <c r="F8573" s="49" t="s">
        <v>838</v>
      </c>
      <c r="G8573" s="203">
        <v>1</v>
      </c>
      <c r="H8573" s="203" t="s">
        <v>18726</v>
      </c>
      <c r="I8573" s="205" t="s">
        <v>2297</v>
      </c>
      <c r="J8573" s="208"/>
      <c r="K8573" s="203">
        <v>80</v>
      </c>
      <c r="L8573" s="207" t="s">
        <v>827</v>
      </c>
      <c r="M8573" s="208" t="s">
        <v>1436</v>
      </c>
      <c r="N8573" s="209">
        <f t="shared" si="0"/>
        <v>2026</v>
      </c>
      <c r="O8573" s="210">
        <f t="shared" si="1"/>
        <v>4</v>
      </c>
      <c r="P8573" s="211" t="str">
        <f>IFERROR(VLOOKUP(F8573,연간집계!D:E,2,FALSE),"")</f>
        <v>스탠다드 포토북 6*8 (하드/무광)</v>
      </c>
    </row>
    <row r="8574" spans="1:16" ht="15" customHeight="1">
      <c r="A8574" s="201">
        <v>46132.701666666668</v>
      </c>
      <c r="B8574" s="202">
        <v>46132</v>
      </c>
      <c r="C8574" s="203" t="s">
        <v>18727</v>
      </c>
      <c r="D8574" s="203" t="s">
        <v>11</v>
      </c>
      <c r="E8574" s="204" t="s">
        <v>18728</v>
      </c>
      <c r="F8574" s="49" t="s">
        <v>972</v>
      </c>
      <c r="G8574" s="203">
        <v>1</v>
      </c>
      <c r="H8574" s="203" t="s">
        <v>18729</v>
      </c>
      <c r="I8574" s="205" t="s">
        <v>2134</v>
      </c>
      <c r="J8574" s="208" t="s">
        <v>2134</v>
      </c>
      <c r="K8574" s="203">
        <v>80</v>
      </c>
      <c r="L8574" s="207" t="s">
        <v>827</v>
      </c>
      <c r="M8574" s="208" t="s">
        <v>1436</v>
      </c>
      <c r="N8574" s="209">
        <f t="shared" si="0"/>
        <v>2026</v>
      </c>
      <c r="O8574" s="210">
        <f t="shared" si="1"/>
        <v>4</v>
      </c>
      <c r="P8574" s="211" t="str">
        <f>IFERROR(VLOOKUP(F8574,연간집계!D:E,2,FALSE),"")</f>
        <v>시티북 198 (쿠션하드/78p)</v>
      </c>
    </row>
    <row r="8575" spans="1:16" ht="15" customHeight="1">
      <c r="A8575" s="201">
        <v>46132.713576388887</v>
      </c>
      <c r="B8575" s="202">
        <v>46132</v>
      </c>
      <c r="C8575" s="203" t="s">
        <v>18730</v>
      </c>
      <c r="D8575" s="203" t="s">
        <v>11</v>
      </c>
      <c r="E8575" s="204" t="s">
        <v>18731</v>
      </c>
      <c r="F8575" s="49" t="s">
        <v>1029</v>
      </c>
      <c r="G8575" s="203">
        <v>2</v>
      </c>
      <c r="H8575" s="203" t="s">
        <v>18732</v>
      </c>
      <c r="I8575" s="205" t="s">
        <v>3783</v>
      </c>
      <c r="J8575" s="208" t="s">
        <v>1435</v>
      </c>
      <c r="K8575" s="203">
        <v>48</v>
      </c>
      <c r="L8575" s="207" t="s">
        <v>827</v>
      </c>
      <c r="M8575" s="208" t="s">
        <v>1436</v>
      </c>
      <c r="N8575" s="209">
        <f t="shared" si="0"/>
        <v>2026</v>
      </c>
      <c r="O8575" s="210">
        <f t="shared" si="1"/>
        <v>4</v>
      </c>
      <c r="P8575" s="211" t="str">
        <f>IFERROR(VLOOKUP(F8575,연간집계!D:E,2,FALSE),"")</f>
        <v>트래블북 198 (쿠션하드/46p)</v>
      </c>
    </row>
    <row r="8576" spans="1:16" ht="15" customHeight="1">
      <c r="A8576" s="201">
        <v>46132.71665509259</v>
      </c>
      <c r="B8576" s="202">
        <v>46132</v>
      </c>
      <c r="C8576" s="203" t="s">
        <v>18733</v>
      </c>
      <c r="D8576" s="203" t="s">
        <v>11</v>
      </c>
      <c r="E8576" s="204" t="s">
        <v>18734</v>
      </c>
      <c r="F8576" s="49" t="s">
        <v>972</v>
      </c>
      <c r="G8576" s="203">
        <v>1</v>
      </c>
      <c r="H8576" s="203" t="s">
        <v>18729</v>
      </c>
      <c r="I8576" s="205" t="s">
        <v>2134</v>
      </c>
      <c r="J8576" s="208" t="s">
        <v>2134</v>
      </c>
      <c r="K8576" s="203">
        <v>80</v>
      </c>
      <c r="L8576" s="207" t="s">
        <v>827</v>
      </c>
      <c r="M8576" s="208" t="s">
        <v>1436</v>
      </c>
      <c r="N8576" s="209">
        <f t="shared" si="0"/>
        <v>2026</v>
      </c>
      <c r="O8576" s="210">
        <f t="shared" si="1"/>
        <v>4</v>
      </c>
      <c r="P8576" s="211" t="str">
        <f>IFERROR(VLOOKUP(F8576,연간집계!D:E,2,FALSE),"")</f>
        <v>시티북 198 (쿠션하드/78p)</v>
      </c>
    </row>
    <row r="8577" spans="1:16" ht="15" customHeight="1">
      <c r="A8577" s="201">
        <v>46132.725578703707</v>
      </c>
      <c r="B8577" s="202">
        <v>46132</v>
      </c>
      <c r="C8577" s="203" t="s">
        <v>18735</v>
      </c>
      <c r="D8577" s="203" t="s">
        <v>11</v>
      </c>
      <c r="E8577" s="204" t="s">
        <v>18736</v>
      </c>
      <c r="F8577" s="49" t="s">
        <v>210</v>
      </c>
      <c r="G8577" s="203">
        <v>1</v>
      </c>
      <c r="H8577" s="203" t="s">
        <v>18737</v>
      </c>
      <c r="I8577" s="205" t="s">
        <v>1501</v>
      </c>
      <c r="J8577" s="208"/>
      <c r="K8577" s="203">
        <v>50</v>
      </c>
      <c r="L8577" s="207" t="s">
        <v>827</v>
      </c>
      <c r="M8577" s="208" t="s">
        <v>1436</v>
      </c>
      <c r="N8577" s="209">
        <f t="shared" si="0"/>
        <v>2026</v>
      </c>
      <c r="O8577" s="210">
        <f t="shared" si="1"/>
        <v>4</v>
      </c>
      <c r="P8577" s="211" t="str">
        <f>IFERROR(VLOOKUP(F8577,연간집계!D:E,2,FALSE),"")</f>
        <v xml:space="preserve">포토그랩스 210 </v>
      </c>
    </row>
    <row r="8578" spans="1:16" ht="15" customHeight="1">
      <c r="A8578" s="201">
        <v>46132.737627314818</v>
      </c>
      <c r="B8578" s="202">
        <v>46132</v>
      </c>
      <c r="C8578" s="203" t="s">
        <v>18738</v>
      </c>
      <c r="D8578" s="203" t="s">
        <v>11</v>
      </c>
      <c r="E8578" s="204" t="s">
        <v>18739</v>
      </c>
      <c r="F8578" s="49" t="s">
        <v>1386</v>
      </c>
      <c r="G8578" s="203">
        <v>1</v>
      </c>
      <c r="H8578" s="203" t="s">
        <v>18642</v>
      </c>
      <c r="I8578" s="205" t="s">
        <v>3363</v>
      </c>
      <c r="J8578" s="208"/>
      <c r="K8578" s="203">
        <v>106</v>
      </c>
      <c r="L8578" s="207" t="s">
        <v>827</v>
      </c>
      <c r="M8578" s="208" t="s">
        <v>1851</v>
      </c>
      <c r="N8578" s="209">
        <f t="shared" si="0"/>
        <v>2026</v>
      </c>
      <c r="O8578" s="210">
        <f t="shared" si="1"/>
        <v>4</v>
      </c>
      <c r="P8578" s="211" t="str">
        <f>IFERROR(VLOOKUP(F8578,연간집계!D:E,2,FALSE),"")</f>
        <v>포토엽서팩</v>
      </c>
    </row>
    <row r="8579" spans="1:16" ht="15" customHeight="1">
      <c r="A8579" s="201">
        <v>46132.737650462965</v>
      </c>
      <c r="B8579" s="202">
        <v>46132</v>
      </c>
      <c r="C8579" s="203" t="s">
        <v>18740</v>
      </c>
      <c r="D8579" s="203" t="s">
        <v>11</v>
      </c>
      <c r="E8579" s="204" t="s">
        <v>18739</v>
      </c>
      <c r="F8579" s="49" t="s">
        <v>1386</v>
      </c>
      <c r="G8579" s="203">
        <v>1</v>
      </c>
      <c r="H8579" s="203" t="s">
        <v>18642</v>
      </c>
      <c r="I8579" s="205" t="s">
        <v>3363</v>
      </c>
      <c r="J8579" s="208"/>
      <c r="K8579" s="203">
        <v>106</v>
      </c>
      <c r="L8579" s="207" t="s">
        <v>827</v>
      </c>
      <c r="M8579" s="208" t="s">
        <v>1851</v>
      </c>
      <c r="N8579" s="209">
        <f t="shared" si="0"/>
        <v>2026</v>
      </c>
      <c r="O8579" s="210">
        <f t="shared" si="1"/>
        <v>4</v>
      </c>
      <c r="P8579" s="211" t="str">
        <f>IFERROR(VLOOKUP(F8579,연간집계!D:E,2,FALSE),"")</f>
        <v>포토엽서팩</v>
      </c>
    </row>
    <row r="8580" spans="1:16" ht="15" customHeight="1">
      <c r="A8580" s="201">
        <v>46132.955694444441</v>
      </c>
      <c r="B8580" s="202">
        <v>46132</v>
      </c>
      <c r="C8580" s="203" t="s">
        <v>18741</v>
      </c>
      <c r="D8580" s="203" t="s">
        <v>11</v>
      </c>
      <c r="E8580" s="204" t="s">
        <v>18742</v>
      </c>
      <c r="F8580" s="49" t="s">
        <v>838</v>
      </c>
      <c r="G8580" s="203">
        <v>1</v>
      </c>
      <c r="H8580" s="203" t="s">
        <v>4516</v>
      </c>
      <c r="I8580" s="205" t="s">
        <v>1453</v>
      </c>
      <c r="J8580" s="208"/>
      <c r="K8580" s="203">
        <v>42</v>
      </c>
      <c r="L8580" s="207" t="s">
        <v>827</v>
      </c>
      <c r="M8580" s="208" t="s">
        <v>1436</v>
      </c>
      <c r="N8580" s="209">
        <f t="shared" si="0"/>
        <v>2026</v>
      </c>
      <c r="O8580" s="210">
        <f t="shared" si="1"/>
        <v>4</v>
      </c>
      <c r="P8580" s="211" t="str">
        <f>IFERROR(VLOOKUP(F8580,연간집계!D:E,2,FALSE),"")</f>
        <v>스탠다드 포토북 6*8 (하드/무광)</v>
      </c>
    </row>
    <row r="8581" spans="1:16" ht="15" customHeight="1">
      <c r="A8581" s="201">
        <v>46133.516909722224</v>
      </c>
      <c r="B8581" s="202">
        <v>46133</v>
      </c>
      <c r="C8581" s="203" t="s">
        <v>18743</v>
      </c>
      <c r="D8581" s="203" t="s">
        <v>11</v>
      </c>
      <c r="E8581" s="204" t="s">
        <v>18744</v>
      </c>
      <c r="F8581" s="49" t="s">
        <v>74</v>
      </c>
      <c r="G8581" s="203">
        <v>1</v>
      </c>
      <c r="H8581" s="203" t="s">
        <v>18745</v>
      </c>
      <c r="I8581" s="205" t="s">
        <v>3718</v>
      </c>
      <c r="J8581" s="208" t="s">
        <v>1444</v>
      </c>
      <c r="K8581" s="203">
        <v>50</v>
      </c>
      <c r="L8581" s="207" t="s">
        <v>827</v>
      </c>
      <c r="M8581" s="208" t="s">
        <v>1851</v>
      </c>
      <c r="N8581" s="209">
        <f t="shared" si="0"/>
        <v>2026</v>
      </c>
      <c r="O8581" s="210">
        <f t="shared" si="1"/>
        <v>4</v>
      </c>
      <c r="P8581" s="211" t="str">
        <f>IFERROR(VLOOKUP(F8581,연간집계!D:E,2,FALSE),"")</f>
        <v>포토그랩스pro 210</v>
      </c>
    </row>
    <row r="8582" spans="1:16" ht="15" customHeight="1">
      <c r="A8582" s="201">
        <v>46133.516921296294</v>
      </c>
      <c r="B8582" s="202">
        <v>46133</v>
      </c>
      <c r="C8582" s="203" t="s">
        <v>18746</v>
      </c>
      <c r="D8582" s="203" t="s">
        <v>11</v>
      </c>
      <c r="E8582" s="204" t="s">
        <v>18744</v>
      </c>
      <c r="F8582" s="49" t="s">
        <v>74</v>
      </c>
      <c r="G8582" s="203">
        <v>1</v>
      </c>
      <c r="H8582" s="203" t="s">
        <v>18745</v>
      </c>
      <c r="I8582" s="205" t="s">
        <v>3718</v>
      </c>
      <c r="J8582" s="208" t="s">
        <v>1444</v>
      </c>
      <c r="K8582" s="203">
        <v>52</v>
      </c>
      <c r="L8582" s="207" t="s">
        <v>827</v>
      </c>
      <c r="M8582" s="208" t="s">
        <v>1851</v>
      </c>
      <c r="N8582" s="209">
        <f t="shared" si="0"/>
        <v>2026</v>
      </c>
      <c r="O8582" s="210">
        <f t="shared" si="1"/>
        <v>4</v>
      </c>
      <c r="P8582" s="211" t="str">
        <f>IFERROR(VLOOKUP(F8582,연간집계!D:E,2,FALSE),"")</f>
        <v>포토그랩스pro 210</v>
      </c>
    </row>
    <row r="8583" spans="1:16" ht="15" customHeight="1">
      <c r="A8583" s="201">
        <v>46133.549375000002</v>
      </c>
      <c r="B8583" s="202">
        <v>46133</v>
      </c>
      <c r="C8583" s="203" t="s">
        <v>18747</v>
      </c>
      <c r="D8583" s="203" t="s">
        <v>11</v>
      </c>
      <c r="E8583" s="204" t="s">
        <v>18748</v>
      </c>
      <c r="F8583" s="49" t="s">
        <v>924</v>
      </c>
      <c r="G8583" s="203">
        <v>1</v>
      </c>
      <c r="H8583" s="203" t="s">
        <v>1522</v>
      </c>
      <c r="I8583" s="205" t="s">
        <v>6143</v>
      </c>
      <c r="J8583" s="208"/>
      <c r="K8583" s="203">
        <v>16</v>
      </c>
      <c r="L8583" s="207" t="s">
        <v>827</v>
      </c>
      <c r="M8583" s="208" t="s">
        <v>1449</v>
      </c>
      <c r="N8583" s="209">
        <f t="shared" si="0"/>
        <v>2026</v>
      </c>
      <c r="O8583" s="210">
        <f t="shared" si="1"/>
        <v>4</v>
      </c>
      <c r="P8583" s="211" t="str">
        <f>IFERROR(VLOOKUP(F8583,연간집계!D:E,2,FALSE),"")</f>
        <v>베이비진 210 (14p)</v>
      </c>
    </row>
    <row r="8584" spans="1:16" ht="15" customHeight="1">
      <c r="A8584" s="201">
        <v>46133.549398148149</v>
      </c>
      <c r="B8584" s="202">
        <v>46133</v>
      </c>
      <c r="C8584" s="203" t="s">
        <v>18749</v>
      </c>
      <c r="D8584" s="203" t="s">
        <v>11</v>
      </c>
      <c r="E8584" s="204" t="s">
        <v>18748</v>
      </c>
      <c r="F8584" s="49" t="s">
        <v>924</v>
      </c>
      <c r="G8584" s="203">
        <v>1</v>
      </c>
      <c r="H8584" s="203" t="s">
        <v>1522</v>
      </c>
      <c r="I8584" s="205" t="s">
        <v>6143</v>
      </c>
      <c r="J8584" s="208"/>
      <c r="K8584" s="203">
        <v>16</v>
      </c>
      <c r="L8584" s="207" t="s">
        <v>827</v>
      </c>
      <c r="M8584" s="208" t="s">
        <v>1449</v>
      </c>
      <c r="N8584" s="209">
        <f t="shared" si="0"/>
        <v>2026</v>
      </c>
      <c r="O8584" s="210">
        <f t="shared" si="1"/>
        <v>4</v>
      </c>
      <c r="P8584" s="211" t="str">
        <f>IFERROR(VLOOKUP(F8584,연간집계!D:E,2,FALSE),"")</f>
        <v>베이비진 210 (14p)</v>
      </c>
    </row>
    <row r="8585" spans="1:16" ht="15" customHeight="1">
      <c r="A8585" s="201">
        <v>46133.549409722225</v>
      </c>
      <c r="B8585" s="202">
        <v>46133</v>
      </c>
      <c r="C8585" s="203" t="s">
        <v>18750</v>
      </c>
      <c r="D8585" s="203" t="s">
        <v>11</v>
      </c>
      <c r="E8585" s="204" t="s">
        <v>18748</v>
      </c>
      <c r="F8585" s="49" t="s">
        <v>924</v>
      </c>
      <c r="G8585" s="203">
        <v>1</v>
      </c>
      <c r="H8585" s="203" t="s">
        <v>1522</v>
      </c>
      <c r="I8585" s="205" t="s">
        <v>6143</v>
      </c>
      <c r="J8585" s="208"/>
      <c r="K8585" s="203">
        <v>16</v>
      </c>
      <c r="L8585" s="207" t="s">
        <v>827</v>
      </c>
      <c r="M8585" s="208" t="s">
        <v>1449</v>
      </c>
      <c r="N8585" s="209">
        <f t="shared" si="0"/>
        <v>2026</v>
      </c>
      <c r="O8585" s="210">
        <f t="shared" si="1"/>
        <v>4</v>
      </c>
      <c r="P8585" s="211" t="str">
        <f>IFERROR(VLOOKUP(F8585,연간집계!D:E,2,FALSE),"")</f>
        <v>베이비진 210 (14p)</v>
      </c>
    </row>
    <row r="8586" spans="1:16" ht="15" customHeight="1">
      <c r="A8586" s="201">
        <v>46133.549421296295</v>
      </c>
      <c r="B8586" s="202">
        <v>46133</v>
      </c>
      <c r="C8586" s="203" t="s">
        <v>18751</v>
      </c>
      <c r="D8586" s="203" t="s">
        <v>11</v>
      </c>
      <c r="E8586" s="204" t="s">
        <v>18748</v>
      </c>
      <c r="F8586" s="49" t="s">
        <v>924</v>
      </c>
      <c r="G8586" s="203">
        <v>1</v>
      </c>
      <c r="H8586" s="203" t="s">
        <v>1522</v>
      </c>
      <c r="I8586" s="205" t="s">
        <v>6143</v>
      </c>
      <c r="J8586" s="208"/>
      <c r="K8586" s="203">
        <v>16</v>
      </c>
      <c r="L8586" s="207" t="s">
        <v>827</v>
      </c>
      <c r="M8586" s="208" t="s">
        <v>1449</v>
      </c>
      <c r="N8586" s="209">
        <f t="shared" si="0"/>
        <v>2026</v>
      </c>
      <c r="O8586" s="210">
        <f t="shared" si="1"/>
        <v>4</v>
      </c>
      <c r="P8586" s="211" t="str">
        <f>IFERROR(VLOOKUP(F8586,연간집계!D:E,2,FALSE),"")</f>
        <v>베이비진 210 (14p)</v>
      </c>
    </row>
    <row r="8587" spans="1:16" ht="15" customHeight="1">
      <c r="A8587" s="201">
        <v>46133.549432870372</v>
      </c>
      <c r="B8587" s="202">
        <v>46133</v>
      </c>
      <c r="C8587" s="203" t="s">
        <v>18752</v>
      </c>
      <c r="D8587" s="203" t="s">
        <v>11</v>
      </c>
      <c r="E8587" s="204" t="s">
        <v>18748</v>
      </c>
      <c r="F8587" s="49" t="s">
        <v>924</v>
      </c>
      <c r="G8587" s="203">
        <v>1</v>
      </c>
      <c r="H8587" s="203" t="s">
        <v>1522</v>
      </c>
      <c r="I8587" s="205" t="s">
        <v>6143</v>
      </c>
      <c r="J8587" s="208"/>
      <c r="K8587" s="203">
        <v>16</v>
      </c>
      <c r="L8587" s="207" t="s">
        <v>827</v>
      </c>
      <c r="M8587" s="208" t="s">
        <v>1449</v>
      </c>
      <c r="N8587" s="209">
        <f t="shared" si="0"/>
        <v>2026</v>
      </c>
      <c r="O8587" s="210">
        <f t="shared" si="1"/>
        <v>4</v>
      </c>
      <c r="P8587" s="211" t="str">
        <f>IFERROR(VLOOKUP(F8587,연간집계!D:E,2,FALSE),"")</f>
        <v>베이비진 210 (14p)</v>
      </c>
    </row>
    <row r="8588" spans="1:16" ht="15" customHeight="1">
      <c r="A8588" s="201">
        <v>46133.549444444441</v>
      </c>
      <c r="B8588" s="202">
        <v>46133</v>
      </c>
      <c r="C8588" s="203" t="s">
        <v>18753</v>
      </c>
      <c r="D8588" s="203" t="s">
        <v>11</v>
      </c>
      <c r="E8588" s="204" t="s">
        <v>18748</v>
      </c>
      <c r="F8588" s="49" t="s">
        <v>924</v>
      </c>
      <c r="G8588" s="203">
        <v>1</v>
      </c>
      <c r="H8588" s="203" t="s">
        <v>1522</v>
      </c>
      <c r="I8588" s="205" t="s">
        <v>6143</v>
      </c>
      <c r="J8588" s="208"/>
      <c r="K8588" s="203">
        <v>16</v>
      </c>
      <c r="L8588" s="207" t="s">
        <v>827</v>
      </c>
      <c r="M8588" s="208" t="s">
        <v>1449</v>
      </c>
      <c r="N8588" s="209">
        <f t="shared" si="0"/>
        <v>2026</v>
      </c>
      <c r="O8588" s="210">
        <f t="shared" si="1"/>
        <v>4</v>
      </c>
      <c r="P8588" s="211" t="str">
        <f>IFERROR(VLOOKUP(F8588,연간집계!D:E,2,FALSE),"")</f>
        <v>베이비진 210 (14p)</v>
      </c>
    </row>
    <row r="8589" spans="1:16" ht="15" customHeight="1">
      <c r="A8589" s="201">
        <v>46133.549456018518</v>
      </c>
      <c r="B8589" s="202">
        <v>46133</v>
      </c>
      <c r="C8589" s="203" t="s">
        <v>18754</v>
      </c>
      <c r="D8589" s="203" t="s">
        <v>11</v>
      </c>
      <c r="E8589" s="204" t="s">
        <v>18748</v>
      </c>
      <c r="F8589" s="49" t="s">
        <v>924</v>
      </c>
      <c r="G8589" s="203">
        <v>1</v>
      </c>
      <c r="H8589" s="203" t="s">
        <v>1522</v>
      </c>
      <c r="I8589" s="205" t="s">
        <v>6143</v>
      </c>
      <c r="J8589" s="208"/>
      <c r="K8589" s="203">
        <v>16</v>
      </c>
      <c r="L8589" s="207" t="s">
        <v>827</v>
      </c>
      <c r="M8589" s="208" t="s">
        <v>1449</v>
      </c>
      <c r="N8589" s="209">
        <f t="shared" si="0"/>
        <v>2026</v>
      </c>
      <c r="O8589" s="210">
        <f t="shared" si="1"/>
        <v>4</v>
      </c>
      <c r="P8589" s="211" t="str">
        <f>IFERROR(VLOOKUP(F8589,연간집계!D:E,2,FALSE),"")</f>
        <v>베이비진 210 (14p)</v>
      </c>
    </row>
    <row r="8590" spans="1:16" ht="15" customHeight="1">
      <c r="A8590" s="201">
        <v>46133.549467592595</v>
      </c>
      <c r="B8590" s="202">
        <v>46133</v>
      </c>
      <c r="C8590" s="203" t="s">
        <v>18755</v>
      </c>
      <c r="D8590" s="203" t="s">
        <v>11</v>
      </c>
      <c r="E8590" s="204" t="s">
        <v>18748</v>
      </c>
      <c r="F8590" s="49" t="s">
        <v>924</v>
      </c>
      <c r="G8590" s="203">
        <v>1</v>
      </c>
      <c r="H8590" s="203" t="s">
        <v>1522</v>
      </c>
      <c r="I8590" s="205" t="s">
        <v>6143</v>
      </c>
      <c r="J8590" s="208"/>
      <c r="K8590" s="203">
        <v>16</v>
      </c>
      <c r="L8590" s="207" t="s">
        <v>827</v>
      </c>
      <c r="M8590" s="208" t="s">
        <v>1449</v>
      </c>
      <c r="N8590" s="209">
        <f t="shared" si="0"/>
        <v>2026</v>
      </c>
      <c r="O8590" s="210">
        <f t="shared" si="1"/>
        <v>4</v>
      </c>
      <c r="P8590" s="211" t="str">
        <f>IFERROR(VLOOKUP(F8590,연간집계!D:E,2,FALSE),"")</f>
        <v>베이비진 210 (14p)</v>
      </c>
    </row>
    <row r="8591" spans="1:16" ht="15" customHeight="1">
      <c r="A8591" s="201">
        <v>46133.549479166664</v>
      </c>
      <c r="B8591" s="202">
        <v>46133</v>
      </c>
      <c r="C8591" s="203" t="s">
        <v>18756</v>
      </c>
      <c r="D8591" s="203" t="s">
        <v>11</v>
      </c>
      <c r="E8591" s="204" t="s">
        <v>18748</v>
      </c>
      <c r="F8591" s="49" t="s">
        <v>924</v>
      </c>
      <c r="G8591" s="203">
        <v>1</v>
      </c>
      <c r="H8591" s="203" t="s">
        <v>1522</v>
      </c>
      <c r="I8591" s="205" t="s">
        <v>6143</v>
      </c>
      <c r="J8591" s="208"/>
      <c r="K8591" s="203">
        <v>16</v>
      </c>
      <c r="L8591" s="207" t="s">
        <v>827</v>
      </c>
      <c r="M8591" s="208" t="s">
        <v>1449</v>
      </c>
      <c r="N8591" s="209">
        <f t="shared" si="0"/>
        <v>2026</v>
      </c>
      <c r="O8591" s="210">
        <f t="shared" si="1"/>
        <v>4</v>
      </c>
      <c r="P8591" s="211" t="str">
        <f>IFERROR(VLOOKUP(F8591,연간집계!D:E,2,FALSE),"")</f>
        <v>베이비진 210 (14p)</v>
      </c>
    </row>
    <row r="8592" spans="1:16" ht="15" customHeight="1">
      <c r="A8592" s="201">
        <v>46133.658518518518</v>
      </c>
      <c r="B8592" s="202">
        <v>46133</v>
      </c>
      <c r="C8592" s="203" t="s">
        <v>18757</v>
      </c>
      <c r="D8592" s="203" t="s">
        <v>11</v>
      </c>
      <c r="E8592" s="204" t="s">
        <v>18758</v>
      </c>
      <c r="F8592" s="49" t="s">
        <v>963</v>
      </c>
      <c r="G8592" s="203">
        <v>1</v>
      </c>
      <c r="H8592" s="203" t="s">
        <v>18402</v>
      </c>
      <c r="I8592" s="205" t="s">
        <v>11787</v>
      </c>
      <c r="J8592" s="208" t="s">
        <v>2905</v>
      </c>
      <c r="K8592" s="203">
        <v>80</v>
      </c>
      <c r="L8592" s="207" t="s">
        <v>827</v>
      </c>
      <c r="M8592" s="208" t="s">
        <v>1436</v>
      </c>
      <c r="N8592" s="209">
        <f t="shared" si="0"/>
        <v>2026</v>
      </c>
      <c r="O8592" s="210">
        <f t="shared" si="1"/>
        <v>4</v>
      </c>
      <c r="P8592" s="211" t="str">
        <f>IFERROR(VLOOKUP(F8592,연간집계!D:E,2,FALSE),"")</f>
        <v>시티북 210 (쿠션하드/78p)</v>
      </c>
    </row>
    <row r="8593" spans="1:16" ht="15" customHeight="1">
      <c r="A8593" s="201">
        <v>46133.658530092594</v>
      </c>
      <c r="B8593" s="202">
        <v>46133</v>
      </c>
      <c r="C8593" s="203" t="s">
        <v>18759</v>
      </c>
      <c r="D8593" s="203" t="s">
        <v>11</v>
      </c>
      <c r="E8593" s="204" t="s">
        <v>18758</v>
      </c>
      <c r="F8593" s="49" t="s">
        <v>965</v>
      </c>
      <c r="G8593" s="203">
        <v>1</v>
      </c>
      <c r="H8593" s="203" t="s">
        <v>18402</v>
      </c>
      <c r="I8593" s="205" t="s">
        <v>1901</v>
      </c>
      <c r="J8593" s="208" t="s">
        <v>1902</v>
      </c>
      <c r="K8593" s="203">
        <v>48</v>
      </c>
      <c r="L8593" s="207" t="s">
        <v>827</v>
      </c>
      <c r="M8593" s="208" t="s">
        <v>1436</v>
      </c>
      <c r="N8593" s="209">
        <f t="shared" si="0"/>
        <v>2026</v>
      </c>
      <c r="O8593" s="210">
        <f t="shared" si="1"/>
        <v>4</v>
      </c>
      <c r="P8593" s="211" t="str">
        <f>IFERROR(VLOOKUP(F8593,연간집계!D:E,2,FALSE),"")</f>
        <v>시티북 210 (쿠션하드/46p)</v>
      </c>
    </row>
    <row r="8594" spans="1:16" ht="15" customHeight="1">
      <c r="A8594" s="201">
        <v>46133.658541666664</v>
      </c>
      <c r="B8594" s="202">
        <v>46133</v>
      </c>
      <c r="C8594" s="203" t="s">
        <v>18760</v>
      </c>
      <c r="D8594" s="203" t="s">
        <v>11</v>
      </c>
      <c r="E8594" s="204" t="s">
        <v>18758</v>
      </c>
      <c r="F8594" s="49" t="s">
        <v>965</v>
      </c>
      <c r="G8594" s="203">
        <v>1</v>
      </c>
      <c r="H8594" s="203" t="s">
        <v>18402</v>
      </c>
      <c r="I8594" s="205" t="s">
        <v>18403</v>
      </c>
      <c r="J8594" s="208" t="s">
        <v>3558</v>
      </c>
      <c r="K8594" s="203">
        <v>48</v>
      </c>
      <c r="L8594" s="207" t="s">
        <v>827</v>
      </c>
      <c r="M8594" s="208" t="s">
        <v>1436</v>
      </c>
      <c r="N8594" s="209">
        <f t="shared" si="0"/>
        <v>2026</v>
      </c>
      <c r="O8594" s="210">
        <f t="shared" si="1"/>
        <v>4</v>
      </c>
      <c r="P8594" s="211" t="str">
        <f>IFERROR(VLOOKUP(F8594,연간집계!D:E,2,FALSE),"")</f>
        <v>시티북 210 (쿠션하드/46p)</v>
      </c>
    </row>
    <row r="8595" spans="1:16" ht="15" customHeight="1">
      <c r="A8595" s="201">
        <v>46133.661585648151</v>
      </c>
      <c r="B8595" s="202">
        <v>46133</v>
      </c>
      <c r="C8595" s="203" t="s">
        <v>18761</v>
      </c>
      <c r="D8595" s="203" t="s">
        <v>11</v>
      </c>
      <c r="E8595" s="204" t="s">
        <v>18762</v>
      </c>
      <c r="F8595" s="49" t="s">
        <v>1058</v>
      </c>
      <c r="G8595" s="203">
        <v>1</v>
      </c>
      <c r="H8595" s="203" t="s">
        <v>1761</v>
      </c>
      <c r="I8595" s="205" t="s">
        <v>1440</v>
      </c>
      <c r="J8595" s="208"/>
      <c r="K8595" s="203">
        <v>150</v>
      </c>
      <c r="L8595" s="207" t="s">
        <v>827</v>
      </c>
      <c r="M8595" s="208" t="s">
        <v>1449</v>
      </c>
      <c r="N8595" s="209">
        <f t="shared" si="0"/>
        <v>2026</v>
      </c>
      <c r="O8595" s="210">
        <f t="shared" si="1"/>
        <v>4</v>
      </c>
      <c r="P8595" s="211" t="str">
        <f>IFERROR(VLOOKUP(F8595,연간집계!D:E,2,FALSE),"")</f>
        <v>프리북 150 (하드)</v>
      </c>
    </row>
    <row r="8596" spans="1:16" ht="15" customHeight="1">
      <c r="A8596" s="201">
        <v>46133.696921296294</v>
      </c>
      <c r="B8596" s="202">
        <v>46133</v>
      </c>
      <c r="C8596" s="203" t="s">
        <v>18763</v>
      </c>
      <c r="D8596" s="203" t="s">
        <v>11</v>
      </c>
      <c r="E8596" s="204" t="s">
        <v>18764</v>
      </c>
      <c r="F8596" s="49" t="s">
        <v>981</v>
      </c>
      <c r="G8596" s="203">
        <v>1</v>
      </c>
      <c r="H8596" s="203" t="s">
        <v>18765</v>
      </c>
      <c r="I8596" s="205" t="s">
        <v>1501</v>
      </c>
      <c r="J8596" s="208"/>
      <c r="K8596" s="203">
        <v>82</v>
      </c>
      <c r="L8596" s="207" t="s">
        <v>827</v>
      </c>
      <c r="M8596" s="208" t="s">
        <v>1493</v>
      </c>
      <c r="N8596" s="209">
        <f t="shared" si="0"/>
        <v>2026</v>
      </c>
      <c r="O8596" s="210">
        <f t="shared" si="1"/>
        <v>4</v>
      </c>
      <c r="P8596" s="211" t="str">
        <f>IFERROR(VLOOKUP(F8596,연간집계!D:E,2,FALSE),"")</f>
        <v>워크샵북</v>
      </c>
    </row>
    <row r="8597" spans="1:16" ht="15" customHeight="1">
      <c r="A8597" s="201">
        <v>46133.741076388891</v>
      </c>
      <c r="B8597" s="202">
        <v>46133</v>
      </c>
      <c r="C8597" s="203" t="s">
        <v>18766</v>
      </c>
      <c r="D8597" s="203" t="s">
        <v>11</v>
      </c>
      <c r="E8597" s="204" t="s">
        <v>18767</v>
      </c>
      <c r="F8597" s="49" t="s">
        <v>838</v>
      </c>
      <c r="G8597" s="203">
        <v>1</v>
      </c>
      <c r="H8597" s="203" t="s">
        <v>715</v>
      </c>
      <c r="I8597" s="205" t="s">
        <v>1453</v>
      </c>
      <c r="J8597" s="208"/>
      <c r="K8597" s="203">
        <v>26</v>
      </c>
      <c r="L8597" s="207" t="s">
        <v>827</v>
      </c>
      <c r="M8597" s="208" t="s">
        <v>1436</v>
      </c>
      <c r="N8597" s="209">
        <f t="shared" si="0"/>
        <v>2026</v>
      </c>
      <c r="O8597" s="210">
        <f t="shared" si="1"/>
        <v>4</v>
      </c>
      <c r="P8597" s="211" t="str">
        <f>IFERROR(VLOOKUP(F8597,연간집계!D:E,2,FALSE),"")</f>
        <v>스탠다드 포토북 6*8 (하드/무광)</v>
      </c>
    </row>
    <row r="8598" spans="1:16" ht="15" customHeight="1">
      <c r="A8598" s="201">
        <v>46133.755902777775</v>
      </c>
      <c r="B8598" s="202">
        <v>46133</v>
      </c>
      <c r="C8598" s="203" t="s">
        <v>18768</v>
      </c>
      <c r="D8598" s="203" t="s">
        <v>11</v>
      </c>
      <c r="E8598" s="204" t="s">
        <v>18769</v>
      </c>
      <c r="F8598" s="49" t="s">
        <v>981</v>
      </c>
      <c r="G8598" s="203">
        <v>3</v>
      </c>
      <c r="H8598" s="203" t="s">
        <v>18770</v>
      </c>
      <c r="I8598" s="205" t="s">
        <v>1537</v>
      </c>
      <c r="J8598" s="208"/>
      <c r="K8598" s="203">
        <v>100</v>
      </c>
      <c r="L8598" s="207" t="s">
        <v>827</v>
      </c>
      <c r="M8598" s="208" t="s">
        <v>1471</v>
      </c>
      <c r="N8598" s="209">
        <f t="shared" si="0"/>
        <v>2026</v>
      </c>
      <c r="O8598" s="210">
        <f t="shared" si="1"/>
        <v>4</v>
      </c>
      <c r="P8598" s="211" t="str">
        <f>IFERROR(VLOOKUP(F8598,연간집계!D:E,2,FALSE),"")</f>
        <v>워크샵북</v>
      </c>
    </row>
    <row r="8599" spans="1:16" ht="15" customHeight="1">
      <c r="A8599" s="201">
        <v>46133.755914351852</v>
      </c>
      <c r="B8599" s="202">
        <v>46133</v>
      </c>
      <c r="C8599" s="203" t="s">
        <v>18771</v>
      </c>
      <c r="D8599" s="203" t="s">
        <v>11</v>
      </c>
      <c r="E8599" s="204" t="s">
        <v>18769</v>
      </c>
      <c r="F8599" s="49" t="s">
        <v>981</v>
      </c>
      <c r="G8599" s="203">
        <v>3</v>
      </c>
      <c r="H8599" s="203" t="s">
        <v>18770</v>
      </c>
      <c r="I8599" s="205" t="s">
        <v>1537</v>
      </c>
      <c r="J8599" s="208"/>
      <c r="K8599" s="203">
        <v>108</v>
      </c>
      <c r="L8599" s="207" t="s">
        <v>827</v>
      </c>
      <c r="M8599" s="208" t="s">
        <v>1471</v>
      </c>
      <c r="N8599" s="209">
        <f t="shared" si="0"/>
        <v>2026</v>
      </c>
      <c r="O8599" s="210">
        <f t="shared" si="1"/>
        <v>4</v>
      </c>
      <c r="P8599" s="211" t="str">
        <f>IFERROR(VLOOKUP(F8599,연간집계!D:E,2,FALSE),"")</f>
        <v>워크샵북</v>
      </c>
    </row>
    <row r="8600" spans="1:16" ht="15" customHeight="1">
      <c r="A8600" s="201">
        <v>46133.758877314816</v>
      </c>
      <c r="B8600" s="202">
        <v>46133</v>
      </c>
      <c r="C8600" s="203" t="s">
        <v>18772</v>
      </c>
      <c r="D8600" s="203" t="s">
        <v>11</v>
      </c>
      <c r="E8600" s="204" t="s">
        <v>18773</v>
      </c>
      <c r="F8600" s="49" t="s">
        <v>967</v>
      </c>
      <c r="G8600" s="203">
        <v>1</v>
      </c>
      <c r="H8600" s="203" t="s">
        <v>1544</v>
      </c>
      <c r="I8600" s="205" t="s">
        <v>18403</v>
      </c>
      <c r="J8600" s="208" t="s">
        <v>2342</v>
      </c>
      <c r="K8600" s="203">
        <v>80</v>
      </c>
      <c r="L8600" s="207" t="s">
        <v>827</v>
      </c>
      <c r="M8600" s="208" t="s">
        <v>1493</v>
      </c>
      <c r="N8600" s="209">
        <f t="shared" si="0"/>
        <v>2026</v>
      </c>
      <c r="O8600" s="210">
        <f t="shared" si="1"/>
        <v>4</v>
      </c>
      <c r="P8600" s="211" t="str">
        <f>IFERROR(VLOOKUP(F8600,연간집계!D:E,2,FALSE),"")</f>
        <v>시티북 210 (소프트/78p)</v>
      </c>
    </row>
    <row r="8601" spans="1:16" ht="15" customHeight="1">
      <c r="A8601" s="201">
        <v>46133.758888888886</v>
      </c>
      <c r="B8601" s="202">
        <v>46133</v>
      </c>
      <c r="C8601" s="203" t="s">
        <v>18774</v>
      </c>
      <c r="D8601" s="203" t="s">
        <v>11</v>
      </c>
      <c r="E8601" s="204" t="s">
        <v>18773</v>
      </c>
      <c r="F8601" s="49" t="s">
        <v>967</v>
      </c>
      <c r="G8601" s="203">
        <v>1</v>
      </c>
      <c r="H8601" s="203" t="s">
        <v>1544</v>
      </c>
      <c r="I8601" s="205" t="s">
        <v>18403</v>
      </c>
      <c r="J8601" s="208" t="s">
        <v>2342</v>
      </c>
      <c r="K8601" s="203">
        <v>80</v>
      </c>
      <c r="L8601" s="207" t="s">
        <v>827</v>
      </c>
      <c r="M8601" s="208" t="s">
        <v>1493</v>
      </c>
      <c r="N8601" s="209">
        <f t="shared" si="0"/>
        <v>2026</v>
      </c>
      <c r="O8601" s="210">
        <f t="shared" si="1"/>
        <v>4</v>
      </c>
      <c r="P8601" s="211" t="str">
        <f>IFERROR(VLOOKUP(F8601,연간집계!D:E,2,FALSE),"")</f>
        <v>시티북 210 (소프트/78p)</v>
      </c>
    </row>
    <row r="8602" spans="1:16" ht="15" customHeight="1">
      <c r="A8602" s="201">
        <v>46133.758900462963</v>
      </c>
      <c r="B8602" s="202">
        <v>46133</v>
      </c>
      <c r="C8602" s="203" t="s">
        <v>18775</v>
      </c>
      <c r="D8602" s="203" t="s">
        <v>11</v>
      </c>
      <c r="E8602" s="204" t="s">
        <v>18773</v>
      </c>
      <c r="F8602" s="49" t="s">
        <v>967</v>
      </c>
      <c r="G8602" s="203">
        <v>1</v>
      </c>
      <c r="H8602" s="203" t="s">
        <v>1544</v>
      </c>
      <c r="I8602" s="205" t="s">
        <v>18403</v>
      </c>
      <c r="J8602" s="208" t="s">
        <v>2342</v>
      </c>
      <c r="K8602" s="203">
        <v>80</v>
      </c>
      <c r="L8602" s="207" t="s">
        <v>827</v>
      </c>
      <c r="M8602" s="208" t="s">
        <v>1493</v>
      </c>
      <c r="N8602" s="209">
        <f t="shared" si="0"/>
        <v>2026</v>
      </c>
      <c r="O8602" s="210">
        <f t="shared" si="1"/>
        <v>4</v>
      </c>
      <c r="P8602" s="211" t="str">
        <f>IFERROR(VLOOKUP(F8602,연간집계!D:E,2,FALSE),"")</f>
        <v>시티북 210 (소프트/78p)</v>
      </c>
    </row>
    <row r="8603" spans="1:16" ht="15" customHeight="1">
      <c r="A8603" s="201">
        <v>46133.817754629628</v>
      </c>
      <c r="B8603" s="202">
        <v>46133</v>
      </c>
      <c r="C8603" s="203" t="s">
        <v>18776</v>
      </c>
      <c r="D8603" s="203" t="s">
        <v>11</v>
      </c>
      <c r="E8603" s="204" t="s">
        <v>18777</v>
      </c>
      <c r="F8603" s="49" t="s">
        <v>838</v>
      </c>
      <c r="G8603" s="203">
        <v>7</v>
      </c>
      <c r="H8603" s="203" t="s">
        <v>18778</v>
      </c>
      <c r="I8603" s="205" t="s">
        <v>1453</v>
      </c>
      <c r="J8603" s="208"/>
      <c r="K8603" s="203">
        <v>40</v>
      </c>
      <c r="L8603" s="207" t="s">
        <v>827</v>
      </c>
      <c r="M8603" s="208" t="s">
        <v>1493</v>
      </c>
      <c r="N8603" s="209">
        <f t="shared" si="0"/>
        <v>2026</v>
      </c>
      <c r="O8603" s="210">
        <f t="shared" si="1"/>
        <v>4</v>
      </c>
      <c r="P8603" s="211" t="str">
        <f>IFERROR(VLOOKUP(F8603,연간집계!D:E,2,FALSE),"")</f>
        <v>스탠다드 포토북 6*8 (하드/무광)</v>
      </c>
    </row>
    <row r="8604" spans="1:16" ht="15" customHeight="1">
      <c r="A8604" s="201">
        <v>46133.956145833334</v>
      </c>
      <c r="B8604" s="202">
        <v>46133</v>
      </c>
      <c r="C8604" s="203" t="s">
        <v>18779</v>
      </c>
      <c r="D8604" s="203" t="s">
        <v>11</v>
      </c>
      <c r="E8604" s="204" t="s">
        <v>18780</v>
      </c>
      <c r="F8604" s="49" t="s">
        <v>1390</v>
      </c>
      <c r="G8604" s="203">
        <v>1</v>
      </c>
      <c r="H8604" s="203" t="s">
        <v>18781</v>
      </c>
      <c r="I8604" s="205" t="s">
        <v>1668</v>
      </c>
      <c r="J8604" s="208"/>
      <c r="K8604" s="203">
        <v>72</v>
      </c>
      <c r="L8604" s="207" t="s">
        <v>827</v>
      </c>
      <c r="M8604" s="208" t="s">
        <v>1629</v>
      </c>
      <c r="N8604" s="209">
        <f t="shared" si="0"/>
        <v>2026</v>
      </c>
      <c r="O8604" s="210">
        <f t="shared" si="1"/>
        <v>4</v>
      </c>
      <c r="P8604" s="211" t="str">
        <f>IFERROR(VLOOKUP(F8604,연간집계!D:E,2,FALSE),"")</f>
        <v>미니폴라로이드</v>
      </c>
    </row>
    <row r="8605" spans="1:16" ht="15" customHeight="1">
      <c r="A8605" s="201">
        <v>46133.956157407411</v>
      </c>
      <c r="B8605" s="202">
        <v>46133</v>
      </c>
      <c r="C8605" s="203" t="s">
        <v>18782</v>
      </c>
      <c r="D8605" s="203" t="s">
        <v>11</v>
      </c>
      <c r="E8605" s="204" t="s">
        <v>18780</v>
      </c>
      <c r="F8605" s="49" t="s">
        <v>1390</v>
      </c>
      <c r="G8605" s="203">
        <v>1</v>
      </c>
      <c r="H8605" s="203" t="s">
        <v>18781</v>
      </c>
      <c r="I8605" s="205" t="s">
        <v>1668</v>
      </c>
      <c r="J8605" s="208"/>
      <c r="K8605" s="203">
        <v>72</v>
      </c>
      <c r="L8605" s="207" t="s">
        <v>827</v>
      </c>
      <c r="M8605" s="208" t="s">
        <v>1629</v>
      </c>
      <c r="N8605" s="209">
        <f t="shared" si="0"/>
        <v>2026</v>
      </c>
      <c r="O8605" s="210">
        <f t="shared" si="1"/>
        <v>4</v>
      </c>
      <c r="P8605" s="211" t="str">
        <f>IFERROR(VLOOKUP(F8605,연간집계!D:E,2,FALSE),"")</f>
        <v>미니폴라로이드</v>
      </c>
    </row>
    <row r="8606" spans="1:16" ht="15" customHeight="1">
      <c r="A8606" s="201">
        <v>46133.95616898148</v>
      </c>
      <c r="B8606" s="202">
        <v>46133</v>
      </c>
      <c r="C8606" s="203" t="s">
        <v>18783</v>
      </c>
      <c r="D8606" s="203" t="s">
        <v>11</v>
      </c>
      <c r="E8606" s="204" t="s">
        <v>18780</v>
      </c>
      <c r="F8606" s="49" t="s">
        <v>1390</v>
      </c>
      <c r="G8606" s="203">
        <v>1</v>
      </c>
      <c r="H8606" s="203" t="s">
        <v>18781</v>
      </c>
      <c r="I8606" s="205" t="s">
        <v>1668</v>
      </c>
      <c r="J8606" s="208"/>
      <c r="K8606" s="203">
        <v>72</v>
      </c>
      <c r="L8606" s="207" t="s">
        <v>827</v>
      </c>
      <c r="M8606" s="208" t="s">
        <v>1629</v>
      </c>
      <c r="N8606" s="209">
        <f t="shared" si="0"/>
        <v>2026</v>
      </c>
      <c r="O8606" s="210">
        <f t="shared" si="1"/>
        <v>4</v>
      </c>
      <c r="P8606" s="211" t="str">
        <f>IFERROR(VLOOKUP(F8606,연간집계!D:E,2,FALSE),"")</f>
        <v>미니폴라로이드</v>
      </c>
    </row>
    <row r="8607" spans="1:16" ht="15" customHeight="1">
      <c r="A8607" s="201">
        <v>46134.026620370372</v>
      </c>
      <c r="B8607" s="202">
        <v>46134</v>
      </c>
      <c r="C8607" s="203" t="s">
        <v>18784</v>
      </c>
      <c r="D8607" s="203" t="s">
        <v>11</v>
      </c>
      <c r="E8607" s="204" t="s">
        <v>18785</v>
      </c>
      <c r="F8607" s="49" t="s">
        <v>887</v>
      </c>
      <c r="G8607" s="203">
        <v>1</v>
      </c>
      <c r="H8607" s="203" t="s">
        <v>18786</v>
      </c>
      <c r="I8607" s="205" t="s">
        <v>1773</v>
      </c>
      <c r="J8607" s="208"/>
      <c r="K8607" s="203">
        <v>52</v>
      </c>
      <c r="L8607" s="207" t="s">
        <v>827</v>
      </c>
      <c r="M8607" s="208" t="s">
        <v>1436</v>
      </c>
      <c r="N8607" s="209">
        <f t="shared" si="0"/>
        <v>2026</v>
      </c>
      <c r="O8607" s="210">
        <f t="shared" si="1"/>
        <v>4</v>
      </c>
      <c r="P8607" s="211" t="str">
        <f>IFERROR(VLOOKUP(F8607,연간집계!D:E,2,FALSE),"")</f>
        <v>마이트립북 198</v>
      </c>
    </row>
    <row r="8608" spans="1:16" ht="15" customHeight="1">
      <c r="A8608" s="201">
        <v>46134.278923611113</v>
      </c>
      <c r="B8608" s="202">
        <v>46134</v>
      </c>
      <c r="C8608" s="203" t="s">
        <v>18787</v>
      </c>
      <c r="D8608" s="203" t="s">
        <v>11</v>
      </c>
      <c r="E8608" s="204" t="s">
        <v>18788</v>
      </c>
      <c r="F8608" s="49" t="s">
        <v>1022</v>
      </c>
      <c r="G8608" s="203">
        <v>2</v>
      </c>
      <c r="H8608" s="203" t="s">
        <v>18789</v>
      </c>
      <c r="I8608" s="205" t="s">
        <v>1736</v>
      </c>
      <c r="J8608" s="208" t="s">
        <v>3783</v>
      </c>
      <c r="K8608" s="203">
        <v>80</v>
      </c>
      <c r="L8608" s="207" t="s">
        <v>827</v>
      </c>
      <c r="M8608" s="208" t="s">
        <v>1436</v>
      </c>
      <c r="N8608" s="209">
        <f t="shared" si="0"/>
        <v>2026</v>
      </c>
      <c r="O8608" s="210">
        <f t="shared" si="1"/>
        <v>4</v>
      </c>
      <c r="P8608" s="211" t="str">
        <f>IFERROR(VLOOKUP(F8608,연간집계!D:E,2,FALSE),"")</f>
        <v>트래블북 A5 (소프트/78p)</v>
      </c>
    </row>
    <row r="8609" spans="1:16" ht="15" customHeight="1">
      <c r="A8609" s="201">
        <v>46134.42260416667</v>
      </c>
      <c r="B8609" s="202">
        <v>46133</v>
      </c>
      <c r="C8609" s="203" t="s">
        <v>18790</v>
      </c>
      <c r="D8609" s="203" t="s">
        <v>11</v>
      </c>
      <c r="E8609" s="204" t="s">
        <v>18791</v>
      </c>
      <c r="F8609" s="49" t="s">
        <v>1333</v>
      </c>
      <c r="G8609" s="203">
        <v>3</v>
      </c>
      <c r="H8609" s="203" t="s">
        <v>18792</v>
      </c>
      <c r="I8609" s="205" t="s">
        <v>1440</v>
      </c>
      <c r="J8609" s="208" t="s">
        <v>16400</v>
      </c>
      <c r="K8609" s="203">
        <v>1</v>
      </c>
      <c r="L8609" s="207" t="s">
        <v>827</v>
      </c>
      <c r="M8609" s="208" t="s">
        <v>1851</v>
      </c>
      <c r="N8609" s="209">
        <f t="shared" si="0"/>
        <v>2026</v>
      </c>
      <c r="O8609" s="210">
        <f t="shared" si="1"/>
        <v>4</v>
      </c>
      <c r="P8609" s="211" t="str">
        <f>IFERROR(VLOOKUP(F8609,연간집계!D:E,2,FALSE),"")</f>
        <v>아크릴액자 A2 (세로)</v>
      </c>
    </row>
    <row r="8610" spans="1:16" ht="15" customHeight="1">
      <c r="A8610" s="201">
        <v>46134.461099537039</v>
      </c>
      <c r="B8610" s="202">
        <v>46134</v>
      </c>
      <c r="C8610" s="203" t="s">
        <v>18793</v>
      </c>
      <c r="D8610" s="203" t="s">
        <v>11</v>
      </c>
      <c r="E8610" s="204" t="s">
        <v>18794</v>
      </c>
      <c r="F8610" s="49" t="s">
        <v>1053</v>
      </c>
      <c r="G8610" s="203">
        <v>5</v>
      </c>
      <c r="H8610" s="203" t="s">
        <v>18183</v>
      </c>
      <c r="I8610" s="205" t="s">
        <v>1762</v>
      </c>
      <c r="J8610" s="208"/>
      <c r="K8610" s="203">
        <v>100</v>
      </c>
      <c r="L8610" s="207" t="s">
        <v>827</v>
      </c>
      <c r="M8610" s="208" t="s">
        <v>1493</v>
      </c>
      <c r="N8610" s="209">
        <f t="shared" si="0"/>
        <v>2026</v>
      </c>
      <c r="O8610" s="210">
        <f t="shared" si="1"/>
        <v>4</v>
      </c>
      <c r="P8610" s="211" t="str">
        <f>IFERROR(VLOOKUP(F8610,연간집계!D:E,2,FALSE),"")</f>
        <v>프리북A4 (소프트)</v>
      </c>
    </row>
    <row r="8611" spans="1:16" ht="15" customHeight="1">
      <c r="A8611" s="201">
        <v>46134.47583333333</v>
      </c>
      <c r="B8611" s="202">
        <v>46134</v>
      </c>
      <c r="C8611" s="203" t="s">
        <v>18795</v>
      </c>
      <c r="D8611" s="203" t="s">
        <v>11</v>
      </c>
      <c r="E8611" s="204" t="s">
        <v>18796</v>
      </c>
      <c r="F8611" s="49" t="s">
        <v>885</v>
      </c>
      <c r="G8611" s="203">
        <v>1</v>
      </c>
      <c r="H8611" s="203" t="s">
        <v>16755</v>
      </c>
      <c r="I8611" s="205" t="s">
        <v>1510</v>
      </c>
      <c r="J8611" s="208"/>
      <c r="K8611" s="203">
        <v>52</v>
      </c>
      <c r="L8611" s="207" t="s">
        <v>827</v>
      </c>
      <c r="M8611" s="208" t="s">
        <v>1436</v>
      </c>
      <c r="N8611" s="209">
        <f t="shared" si="0"/>
        <v>2026</v>
      </c>
      <c r="O8611" s="210">
        <f t="shared" si="1"/>
        <v>4</v>
      </c>
      <c r="P8611" s="211" t="str">
        <f>IFERROR(VLOOKUP(F8611,연간집계!D:E,2,FALSE),"")</f>
        <v>마이트립북 150</v>
      </c>
    </row>
    <row r="8612" spans="1:16" ht="15" customHeight="1">
      <c r="A8612" s="201">
        <v>46134.490543981483</v>
      </c>
      <c r="B8612" s="202">
        <v>46134</v>
      </c>
      <c r="C8612" s="203" t="s">
        <v>18797</v>
      </c>
      <c r="D8612" s="203" t="s">
        <v>11</v>
      </c>
      <c r="E8612" s="204" t="s">
        <v>18798</v>
      </c>
      <c r="F8612" s="49" t="s">
        <v>847</v>
      </c>
      <c r="G8612" s="203">
        <v>1</v>
      </c>
      <c r="H8612" s="203" t="s">
        <v>18799</v>
      </c>
      <c r="I8612" s="205" t="s">
        <v>1716</v>
      </c>
      <c r="J8612" s="208"/>
      <c r="K8612" s="203">
        <v>78</v>
      </c>
      <c r="L8612" s="207" t="s">
        <v>827</v>
      </c>
      <c r="M8612" s="208" t="s">
        <v>1425</v>
      </c>
      <c r="N8612" s="209">
        <f t="shared" si="0"/>
        <v>2026</v>
      </c>
      <c r="O8612" s="210">
        <f t="shared" si="1"/>
        <v>4</v>
      </c>
      <c r="P8612" s="211" t="str">
        <f>IFERROR(VLOOKUP(F8612,연간집계!D:E,2,FALSE),"")</f>
        <v>스탠다드 포토북 8*11 (하드/무광)</v>
      </c>
    </row>
    <row r="8613" spans="1:16" ht="15" customHeight="1">
      <c r="A8613" s="201">
        <v>46134.54923611111</v>
      </c>
      <c r="B8613" s="202">
        <v>46134</v>
      </c>
      <c r="C8613" s="203" t="s">
        <v>18800</v>
      </c>
      <c r="D8613" s="203" t="s">
        <v>11</v>
      </c>
      <c r="E8613" s="204" t="s">
        <v>18801</v>
      </c>
      <c r="F8613" s="49" t="s">
        <v>847</v>
      </c>
      <c r="G8613" s="203">
        <v>1</v>
      </c>
      <c r="H8613" s="203" t="s">
        <v>18802</v>
      </c>
      <c r="I8613" s="205" t="s">
        <v>1455</v>
      </c>
      <c r="J8613" s="208"/>
      <c r="K8613" s="203">
        <v>24</v>
      </c>
      <c r="L8613" s="207" t="s">
        <v>827</v>
      </c>
      <c r="M8613" s="208" t="s">
        <v>1436</v>
      </c>
      <c r="N8613" s="209">
        <f t="shared" si="0"/>
        <v>2026</v>
      </c>
      <c r="O8613" s="210">
        <f t="shared" si="1"/>
        <v>4</v>
      </c>
      <c r="P8613" s="211" t="str">
        <f>IFERROR(VLOOKUP(F8613,연간집계!D:E,2,FALSE),"")</f>
        <v>스탠다드 포토북 8*11 (하드/무광)</v>
      </c>
    </row>
    <row r="8614" spans="1:16" ht="15" customHeight="1">
      <c r="A8614" s="201">
        <v>46134.566840277781</v>
      </c>
      <c r="B8614" s="202">
        <v>46134</v>
      </c>
      <c r="C8614" s="203" t="s">
        <v>18803</v>
      </c>
      <c r="D8614" s="203" t="s">
        <v>11</v>
      </c>
      <c r="E8614" s="204" t="s">
        <v>18804</v>
      </c>
      <c r="F8614" s="49" t="s">
        <v>843</v>
      </c>
      <c r="G8614" s="203">
        <v>1</v>
      </c>
      <c r="H8614" s="203" t="s">
        <v>3432</v>
      </c>
      <c r="I8614" s="205" t="s">
        <v>1440</v>
      </c>
      <c r="J8614" s="208"/>
      <c r="K8614" s="203">
        <v>70</v>
      </c>
      <c r="L8614" s="207" t="s">
        <v>827</v>
      </c>
      <c r="M8614" s="208" t="s">
        <v>1436</v>
      </c>
      <c r="N8614" s="209">
        <f t="shared" si="0"/>
        <v>2026</v>
      </c>
      <c r="O8614" s="210">
        <f t="shared" si="1"/>
        <v>4</v>
      </c>
      <c r="P8614" s="211" t="str">
        <f>IFERROR(VLOOKUP(F8614,연간집계!D:E,2,FALSE),"")</f>
        <v>스탠다드 포토북 8*11 (소프트/무광)</v>
      </c>
    </row>
    <row r="8615" spans="1:16" ht="15" customHeight="1">
      <c r="A8615" s="201">
        <v>46134.608206018522</v>
      </c>
      <c r="B8615" s="202">
        <v>46134</v>
      </c>
      <c r="C8615" s="203" t="s">
        <v>18805</v>
      </c>
      <c r="D8615" s="203" t="s">
        <v>11</v>
      </c>
      <c r="E8615" s="204" t="s">
        <v>18806</v>
      </c>
      <c r="F8615" s="49" t="s">
        <v>1053</v>
      </c>
      <c r="G8615" s="203">
        <v>1</v>
      </c>
      <c r="H8615" s="203" t="s">
        <v>18807</v>
      </c>
      <c r="I8615" s="205" t="s">
        <v>1762</v>
      </c>
      <c r="J8615" s="208"/>
      <c r="K8615" s="203">
        <v>78</v>
      </c>
      <c r="L8615" s="207" t="s">
        <v>827</v>
      </c>
      <c r="M8615" s="208" t="s">
        <v>1436</v>
      </c>
      <c r="N8615" s="209">
        <f t="shared" si="0"/>
        <v>2026</v>
      </c>
      <c r="O8615" s="210">
        <f t="shared" si="1"/>
        <v>4</v>
      </c>
      <c r="P8615" s="211" t="str">
        <f>IFERROR(VLOOKUP(F8615,연간집계!D:E,2,FALSE),"")</f>
        <v>프리북A4 (소프트)</v>
      </c>
    </row>
    <row r="8616" spans="1:16" ht="15" customHeight="1">
      <c r="A8616" s="201">
        <v>46134.646608796298</v>
      </c>
      <c r="B8616" s="202">
        <v>46134</v>
      </c>
      <c r="C8616" s="203" t="s">
        <v>18808</v>
      </c>
      <c r="D8616" s="203" t="s">
        <v>11</v>
      </c>
      <c r="E8616" s="204" t="s">
        <v>18809</v>
      </c>
      <c r="F8616" s="49" t="s">
        <v>856</v>
      </c>
      <c r="G8616" s="203">
        <v>1</v>
      </c>
      <c r="H8616" s="203" t="s">
        <v>18810</v>
      </c>
      <c r="I8616" s="205" t="s">
        <v>1440</v>
      </c>
      <c r="J8616" s="208"/>
      <c r="K8616" s="203">
        <v>40</v>
      </c>
      <c r="L8616" s="207" t="s">
        <v>827</v>
      </c>
      <c r="M8616" s="208" t="s">
        <v>1436</v>
      </c>
      <c r="N8616" s="209">
        <f t="shared" si="0"/>
        <v>2026</v>
      </c>
      <c r="O8616" s="210">
        <f t="shared" si="1"/>
        <v>4</v>
      </c>
      <c r="P8616" s="211" t="str">
        <f>IFERROR(VLOOKUP(F8616,연간집계!D:E,2,FALSE),"")</f>
        <v>스탠다드 포토북 8*8 (하드/무광)</v>
      </c>
    </row>
    <row r="8617" spans="1:16" ht="15" customHeight="1">
      <c r="A8617" s="201">
        <v>46134.649629629632</v>
      </c>
      <c r="B8617" s="202">
        <v>46134</v>
      </c>
      <c r="C8617" s="203" t="s">
        <v>18811</v>
      </c>
      <c r="D8617" s="203" t="s">
        <v>11</v>
      </c>
      <c r="E8617" s="204" t="s">
        <v>18812</v>
      </c>
      <c r="F8617" s="49" t="s">
        <v>847</v>
      </c>
      <c r="G8617" s="203">
        <v>1</v>
      </c>
      <c r="H8617" s="203" t="s">
        <v>6384</v>
      </c>
      <c r="I8617" s="205" t="s">
        <v>1440</v>
      </c>
      <c r="J8617" s="208"/>
      <c r="K8617" s="203">
        <v>50</v>
      </c>
      <c r="L8617" s="207" t="s">
        <v>827</v>
      </c>
      <c r="M8617" s="208" t="s">
        <v>3592</v>
      </c>
      <c r="N8617" s="209">
        <f t="shared" si="0"/>
        <v>2026</v>
      </c>
      <c r="O8617" s="210">
        <f t="shared" si="1"/>
        <v>4</v>
      </c>
      <c r="P8617" s="211" t="str">
        <f>IFERROR(VLOOKUP(F8617,연간집계!D:E,2,FALSE),"")</f>
        <v>스탠다드 포토북 8*11 (하드/무광)</v>
      </c>
    </row>
    <row r="8618" spans="1:16" ht="15" customHeight="1">
      <c r="A8618" s="201">
        <v>46134.864305555559</v>
      </c>
      <c r="B8618" s="202">
        <v>46134</v>
      </c>
      <c r="C8618" s="203" t="s">
        <v>18813</v>
      </c>
      <c r="D8618" s="203" t="s">
        <v>11</v>
      </c>
      <c r="E8618" s="204" t="s">
        <v>18814</v>
      </c>
      <c r="F8618" s="49" t="s">
        <v>847</v>
      </c>
      <c r="G8618" s="203">
        <v>1</v>
      </c>
      <c r="H8618" s="203" t="s">
        <v>18815</v>
      </c>
      <c r="I8618" s="205" t="s">
        <v>1440</v>
      </c>
      <c r="J8618" s="208"/>
      <c r="K8618" s="203">
        <v>26</v>
      </c>
      <c r="L8618" s="207" t="s">
        <v>827</v>
      </c>
      <c r="M8618" s="208" t="s">
        <v>1449</v>
      </c>
      <c r="N8618" s="209">
        <f t="shared" si="0"/>
        <v>2026</v>
      </c>
      <c r="O8618" s="210">
        <f t="shared" si="1"/>
        <v>4</v>
      </c>
      <c r="P8618" s="211" t="str">
        <f>IFERROR(VLOOKUP(F8618,연간집계!D:E,2,FALSE),"")</f>
        <v>스탠다드 포토북 8*11 (하드/무광)</v>
      </c>
    </row>
    <row r="8619" spans="1:16" ht="15" customHeight="1">
      <c r="A8619" s="201">
        <v>46135.05232638889</v>
      </c>
      <c r="B8619" s="202">
        <v>46135</v>
      </c>
      <c r="C8619" s="203" t="s">
        <v>18816</v>
      </c>
      <c r="D8619" s="203" t="s">
        <v>11</v>
      </c>
      <c r="E8619" s="204" t="s">
        <v>18817</v>
      </c>
      <c r="F8619" s="49" t="s">
        <v>838</v>
      </c>
      <c r="G8619" s="203">
        <v>1</v>
      </c>
      <c r="H8619" s="203" t="s">
        <v>6582</v>
      </c>
      <c r="I8619" s="205" t="s">
        <v>1440</v>
      </c>
      <c r="J8619" s="208"/>
      <c r="K8619" s="203">
        <v>54</v>
      </c>
      <c r="L8619" s="207" t="s">
        <v>827</v>
      </c>
      <c r="M8619" s="208" t="s">
        <v>1436</v>
      </c>
      <c r="N8619" s="209">
        <f t="shared" si="0"/>
        <v>2026</v>
      </c>
      <c r="O8619" s="210">
        <f t="shared" si="1"/>
        <v>4</v>
      </c>
      <c r="P8619" s="211" t="str">
        <f>IFERROR(VLOOKUP(F8619,연간집계!D:E,2,FALSE),"")</f>
        <v>스탠다드 포토북 6*8 (하드/무광)</v>
      </c>
    </row>
    <row r="8620" spans="1:16" ht="15" customHeight="1">
      <c r="A8620" s="201">
        <v>46135.358819444446</v>
      </c>
      <c r="B8620" s="202">
        <v>46135</v>
      </c>
      <c r="C8620" s="203" t="s">
        <v>18818</v>
      </c>
      <c r="D8620" s="203" t="s">
        <v>11</v>
      </c>
      <c r="E8620" s="204" t="s">
        <v>18819</v>
      </c>
      <c r="F8620" s="49" t="s">
        <v>1243</v>
      </c>
      <c r="G8620" s="203">
        <v>1</v>
      </c>
      <c r="H8620" s="203" t="s">
        <v>9019</v>
      </c>
      <c r="I8620" s="205" t="s">
        <v>1440</v>
      </c>
      <c r="J8620" s="208"/>
      <c r="K8620" s="203">
        <v>24</v>
      </c>
      <c r="L8620" s="207" t="s">
        <v>828</v>
      </c>
      <c r="M8620" s="208" t="s">
        <v>1436</v>
      </c>
      <c r="N8620" s="209">
        <f t="shared" si="0"/>
        <v>2026</v>
      </c>
      <c r="O8620" s="210">
        <f t="shared" si="1"/>
        <v>4</v>
      </c>
      <c r="P8620" s="211" t="str">
        <f>IFERROR(VLOOKUP(F8620,연간집계!D:E,2,FALSE),"")</f>
        <v>모바일 포토북 150 (여행)</v>
      </c>
    </row>
    <row r="8621" spans="1:16" ht="15" customHeight="1">
      <c r="A8621" s="201">
        <v>46135.453368055554</v>
      </c>
      <c r="B8621" s="202">
        <v>46135</v>
      </c>
      <c r="C8621" s="203" t="s">
        <v>18820</v>
      </c>
      <c r="D8621" s="203" t="s">
        <v>11</v>
      </c>
      <c r="E8621" s="204" t="s">
        <v>18821</v>
      </c>
      <c r="F8621" s="49" t="s">
        <v>847</v>
      </c>
      <c r="G8621" s="203">
        <v>1</v>
      </c>
      <c r="H8621" s="203" t="s">
        <v>397</v>
      </c>
      <c r="I8621" s="205" t="s">
        <v>1440</v>
      </c>
      <c r="J8621" s="208"/>
      <c r="K8621" s="203">
        <v>78</v>
      </c>
      <c r="L8621" s="207" t="s">
        <v>827</v>
      </c>
      <c r="M8621" s="208" t="s">
        <v>1449</v>
      </c>
      <c r="N8621" s="209">
        <f t="shared" si="0"/>
        <v>2026</v>
      </c>
      <c r="O8621" s="210">
        <f t="shared" si="1"/>
        <v>4</v>
      </c>
      <c r="P8621" s="211" t="str">
        <f>IFERROR(VLOOKUP(F8621,연간집계!D:E,2,FALSE),"")</f>
        <v>스탠다드 포토북 8*11 (하드/무광)</v>
      </c>
    </row>
    <row r="8622" spans="1:16" ht="15" customHeight="1">
      <c r="A8622" s="201">
        <v>46135.515289351853</v>
      </c>
      <c r="B8622" s="202">
        <v>46135</v>
      </c>
      <c r="C8622" s="203" t="s">
        <v>18822</v>
      </c>
      <c r="D8622" s="203" t="s">
        <v>11</v>
      </c>
      <c r="E8622" s="204" t="s">
        <v>18823</v>
      </c>
      <c r="F8622" s="49" t="s">
        <v>874</v>
      </c>
      <c r="G8622" s="203">
        <v>1</v>
      </c>
      <c r="H8622" s="203" t="s">
        <v>18824</v>
      </c>
      <c r="I8622" s="205" t="s">
        <v>2144</v>
      </c>
      <c r="J8622" s="208"/>
      <c r="K8622" s="203">
        <v>60</v>
      </c>
      <c r="L8622" s="207" t="s">
        <v>827</v>
      </c>
      <c r="M8622" s="208" t="s">
        <v>1502</v>
      </c>
      <c r="N8622" s="209">
        <f t="shared" si="0"/>
        <v>2026</v>
      </c>
      <c r="O8622" s="210">
        <f t="shared" si="1"/>
        <v>4</v>
      </c>
      <c r="P8622" s="211" t="str">
        <f>IFERROR(VLOOKUP(F8622,연간집계!D:E,2,FALSE),"")</f>
        <v>스탠다드 포토북 11*8 (하드/무광)</v>
      </c>
    </row>
    <row r="8623" spans="1:16" ht="15" customHeight="1">
      <c r="A8623" s="201">
        <v>46135.547662037039</v>
      </c>
      <c r="B8623" s="202">
        <v>46135</v>
      </c>
      <c r="C8623" s="203" t="s">
        <v>18825</v>
      </c>
      <c r="D8623" s="203" t="s">
        <v>11</v>
      </c>
      <c r="E8623" s="204" t="s">
        <v>18826</v>
      </c>
      <c r="F8623" s="49" t="s">
        <v>1311</v>
      </c>
      <c r="G8623" s="203">
        <v>1</v>
      </c>
      <c r="H8623" s="203" t="s">
        <v>18827</v>
      </c>
      <c r="I8623" s="205" t="s">
        <v>5787</v>
      </c>
      <c r="J8623" s="208" t="s">
        <v>1444</v>
      </c>
      <c r="K8623" s="203">
        <v>1</v>
      </c>
      <c r="L8623" s="207" t="s">
        <v>827</v>
      </c>
      <c r="M8623" s="208" t="s">
        <v>1851</v>
      </c>
      <c r="N8623" s="209">
        <f t="shared" si="0"/>
        <v>2026</v>
      </c>
      <c r="O8623" s="210">
        <f t="shared" si="1"/>
        <v>4</v>
      </c>
      <c r="P8623" s="211" t="str">
        <f>IFERROR(VLOOKUP(F8623,연간집계!D:E,2,FALSE),"")</f>
        <v>심플액자 203_블랙</v>
      </c>
    </row>
    <row r="8624" spans="1:16" ht="15" customHeight="1">
      <c r="A8624" s="201">
        <v>46135.738738425927</v>
      </c>
      <c r="B8624" s="202">
        <v>46135</v>
      </c>
      <c r="C8624" s="203" t="s">
        <v>18828</v>
      </c>
      <c r="D8624" s="203" t="s">
        <v>11</v>
      </c>
      <c r="E8624" s="204" t="s">
        <v>18829</v>
      </c>
      <c r="F8624" s="49" t="s">
        <v>1388</v>
      </c>
      <c r="G8624" s="203">
        <v>1</v>
      </c>
      <c r="H8624" s="203" t="s">
        <v>3359</v>
      </c>
      <c r="I8624" s="205" t="s">
        <v>1622</v>
      </c>
      <c r="J8624" s="208"/>
      <c r="K8624" s="203">
        <v>142</v>
      </c>
      <c r="L8624" s="207" t="s">
        <v>827</v>
      </c>
      <c r="M8624" s="208" t="s">
        <v>3592</v>
      </c>
      <c r="N8624" s="209">
        <f t="shared" si="0"/>
        <v>2026</v>
      </c>
      <c r="O8624" s="210">
        <f t="shared" si="1"/>
        <v>4</v>
      </c>
      <c r="P8624" s="211" t="str">
        <f>IFERROR(VLOOKUP(F8624,연간집계!D:E,2,FALSE),"")</f>
        <v>폴라로이드</v>
      </c>
    </row>
    <row r="8625" spans="1:16" ht="15" customHeight="1">
      <c r="A8625" s="201">
        <v>46135.82980324074</v>
      </c>
      <c r="B8625" s="202">
        <v>46135</v>
      </c>
      <c r="C8625" s="203" t="s">
        <v>18830</v>
      </c>
      <c r="D8625" s="203" t="s">
        <v>11</v>
      </c>
      <c r="E8625" s="204" t="s">
        <v>18831</v>
      </c>
      <c r="F8625" s="49" t="s">
        <v>834</v>
      </c>
      <c r="G8625" s="203">
        <v>1</v>
      </c>
      <c r="H8625" s="203" t="s">
        <v>18832</v>
      </c>
      <c r="I8625" s="205" t="s">
        <v>1440</v>
      </c>
      <c r="J8625" s="208"/>
      <c r="K8625" s="203">
        <v>48</v>
      </c>
      <c r="L8625" s="207" t="s">
        <v>827</v>
      </c>
      <c r="M8625" s="208" t="s">
        <v>1493</v>
      </c>
      <c r="N8625" s="209">
        <f t="shared" si="0"/>
        <v>2026</v>
      </c>
      <c r="O8625" s="210">
        <f t="shared" si="1"/>
        <v>4</v>
      </c>
      <c r="P8625" s="211" t="str">
        <f>IFERROR(VLOOKUP(F8625,연간집계!D:E,2,FALSE),"")</f>
        <v>스탠다드 포토북 6*8 (소프트/무광)</v>
      </c>
    </row>
    <row r="8626" spans="1:16" ht="15" customHeight="1">
      <c r="A8626" s="201">
        <v>46135.829814814817</v>
      </c>
      <c r="B8626" s="202">
        <v>46135</v>
      </c>
      <c r="C8626" s="203" t="s">
        <v>18833</v>
      </c>
      <c r="D8626" s="203" t="s">
        <v>11</v>
      </c>
      <c r="E8626" s="204" t="s">
        <v>18831</v>
      </c>
      <c r="F8626" s="49" t="s">
        <v>834</v>
      </c>
      <c r="G8626" s="203">
        <v>1</v>
      </c>
      <c r="H8626" s="203" t="s">
        <v>18832</v>
      </c>
      <c r="I8626" s="205" t="s">
        <v>1440</v>
      </c>
      <c r="J8626" s="208"/>
      <c r="K8626" s="203">
        <v>48</v>
      </c>
      <c r="L8626" s="207" t="s">
        <v>827</v>
      </c>
      <c r="M8626" s="208" t="s">
        <v>1493</v>
      </c>
      <c r="N8626" s="209">
        <f t="shared" si="0"/>
        <v>2026</v>
      </c>
      <c r="O8626" s="210">
        <f t="shared" si="1"/>
        <v>4</v>
      </c>
      <c r="P8626" s="211" t="str">
        <f>IFERROR(VLOOKUP(F8626,연간집계!D:E,2,FALSE),"")</f>
        <v>스탠다드 포토북 6*8 (소프트/무광)</v>
      </c>
    </row>
    <row r="8627" spans="1:16" ht="15" customHeight="1">
      <c r="A8627" s="201">
        <v>46135.829826388886</v>
      </c>
      <c r="B8627" s="202">
        <v>46135</v>
      </c>
      <c r="C8627" s="203" t="s">
        <v>18834</v>
      </c>
      <c r="D8627" s="203" t="s">
        <v>11</v>
      </c>
      <c r="E8627" s="204" t="s">
        <v>18831</v>
      </c>
      <c r="F8627" s="49" t="s">
        <v>834</v>
      </c>
      <c r="G8627" s="203">
        <v>1</v>
      </c>
      <c r="H8627" s="203" t="s">
        <v>18832</v>
      </c>
      <c r="I8627" s="205" t="s">
        <v>1440</v>
      </c>
      <c r="J8627" s="208"/>
      <c r="K8627" s="203">
        <v>46</v>
      </c>
      <c r="L8627" s="207" t="s">
        <v>827</v>
      </c>
      <c r="M8627" s="208" t="s">
        <v>1493</v>
      </c>
      <c r="N8627" s="209">
        <f t="shared" si="0"/>
        <v>2026</v>
      </c>
      <c r="O8627" s="210">
        <f t="shared" si="1"/>
        <v>4</v>
      </c>
      <c r="P8627" s="211" t="str">
        <f>IFERROR(VLOOKUP(F8627,연간집계!D:E,2,FALSE),"")</f>
        <v>스탠다드 포토북 6*8 (소프트/무광)</v>
      </c>
    </row>
    <row r="8628" spans="1:16" ht="15" customHeight="1">
      <c r="A8628" s="201">
        <v>46135.897372685184</v>
      </c>
      <c r="B8628" s="202">
        <v>46135</v>
      </c>
      <c r="C8628" s="203" t="s">
        <v>18835</v>
      </c>
      <c r="D8628" s="203" t="s">
        <v>11</v>
      </c>
      <c r="E8628" s="204" t="s">
        <v>18836</v>
      </c>
      <c r="F8628" s="49" t="s">
        <v>377</v>
      </c>
      <c r="G8628" s="203">
        <v>1</v>
      </c>
      <c r="H8628" s="203" t="s">
        <v>3032</v>
      </c>
      <c r="I8628" s="205" t="s">
        <v>1440</v>
      </c>
      <c r="J8628" s="208"/>
      <c r="K8628" s="203">
        <v>60</v>
      </c>
      <c r="L8628" s="207" t="s">
        <v>827</v>
      </c>
      <c r="M8628" s="208" t="s">
        <v>1436</v>
      </c>
      <c r="N8628" s="209">
        <f t="shared" si="0"/>
        <v>2026</v>
      </c>
      <c r="O8628" s="210">
        <f t="shared" si="1"/>
        <v>4</v>
      </c>
      <c r="P8628" s="211" t="str">
        <f>IFERROR(VLOOKUP(F8628,연간집계!D:E,2,FALSE),"")</f>
        <v>포토그랩스 248</v>
      </c>
    </row>
    <row r="8629" spans="1:16" ht="15" customHeight="1">
      <c r="A8629" s="201">
        <v>46135.97960648148</v>
      </c>
      <c r="B8629" s="202">
        <v>46135</v>
      </c>
      <c r="C8629" s="203" t="s">
        <v>18837</v>
      </c>
      <c r="D8629" s="203" t="s">
        <v>11</v>
      </c>
      <c r="E8629" s="204" t="s">
        <v>18838</v>
      </c>
      <c r="F8629" s="49" t="s">
        <v>1129</v>
      </c>
      <c r="G8629" s="203">
        <v>1</v>
      </c>
      <c r="H8629" s="203" t="s">
        <v>15022</v>
      </c>
      <c r="I8629" s="205" t="s">
        <v>1440</v>
      </c>
      <c r="J8629" s="208"/>
      <c r="K8629" s="203">
        <v>10</v>
      </c>
      <c r="L8629" s="207" t="s">
        <v>827</v>
      </c>
      <c r="M8629" s="208" t="s">
        <v>3592</v>
      </c>
      <c r="N8629" s="209">
        <f t="shared" si="0"/>
        <v>2026</v>
      </c>
      <c r="O8629" s="210">
        <f t="shared" si="1"/>
        <v>4</v>
      </c>
      <c r="P8629" s="211" t="str">
        <f>IFERROR(VLOOKUP(F8629,연간집계!D:E,2,FALSE),"")</f>
        <v>시크북(앨범) 210 (시크블랙/10p)</v>
      </c>
    </row>
    <row r="8630" spans="1:16" ht="15" customHeight="1">
      <c r="A8630" s="201">
        <v>46136.044340277775</v>
      </c>
      <c r="B8630" s="202">
        <v>46136</v>
      </c>
      <c r="C8630" s="203" t="s">
        <v>18839</v>
      </c>
      <c r="D8630" s="203" t="s">
        <v>11</v>
      </c>
      <c r="E8630" s="204" t="s">
        <v>18840</v>
      </c>
      <c r="F8630" s="49" t="s">
        <v>1247</v>
      </c>
      <c r="G8630" s="203">
        <v>1</v>
      </c>
      <c r="H8630" s="203" t="s">
        <v>2700</v>
      </c>
      <c r="I8630" s="205" t="s">
        <v>1556</v>
      </c>
      <c r="J8630" s="208"/>
      <c r="K8630" s="203">
        <v>24</v>
      </c>
      <c r="L8630" s="207" t="s">
        <v>828</v>
      </c>
      <c r="M8630" s="208" t="s">
        <v>1493</v>
      </c>
      <c r="N8630" s="209">
        <f t="shared" si="0"/>
        <v>2026</v>
      </c>
      <c r="O8630" s="210">
        <f t="shared" si="1"/>
        <v>4</v>
      </c>
      <c r="P8630" s="211" t="str">
        <f>IFERROR(VLOOKUP(F8630,연간집계!D:E,2,FALSE),"")</f>
        <v>모바일 포토북 197 (여행)</v>
      </c>
    </row>
    <row r="8631" spans="1:16" ht="15" customHeight="1">
      <c r="A8631" s="201">
        <v>46136.044363425928</v>
      </c>
      <c r="B8631" s="202">
        <v>46136</v>
      </c>
      <c r="C8631" s="203" t="s">
        <v>18841</v>
      </c>
      <c r="D8631" s="203" t="s">
        <v>11</v>
      </c>
      <c r="E8631" s="204" t="s">
        <v>18840</v>
      </c>
      <c r="F8631" s="49" t="s">
        <v>1247</v>
      </c>
      <c r="G8631" s="203">
        <v>1</v>
      </c>
      <c r="H8631" s="203" t="s">
        <v>2700</v>
      </c>
      <c r="I8631" s="205" t="s">
        <v>1556</v>
      </c>
      <c r="J8631" s="208"/>
      <c r="K8631" s="203">
        <v>24</v>
      </c>
      <c r="L8631" s="207" t="s">
        <v>828</v>
      </c>
      <c r="M8631" s="208" t="s">
        <v>1493</v>
      </c>
      <c r="N8631" s="209">
        <f t="shared" si="0"/>
        <v>2026</v>
      </c>
      <c r="O8631" s="210">
        <f t="shared" si="1"/>
        <v>4</v>
      </c>
      <c r="P8631" s="211" t="str">
        <f>IFERROR(VLOOKUP(F8631,연간집계!D:E,2,FALSE),"")</f>
        <v>모바일 포토북 197 (여행)</v>
      </c>
    </row>
    <row r="8632" spans="1:16" ht="15" customHeight="1">
      <c r="A8632" s="201">
        <v>46136.044374999998</v>
      </c>
      <c r="B8632" s="202">
        <v>46136</v>
      </c>
      <c r="C8632" s="203" t="s">
        <v>18842</v>
      </c>
      <c r="D8632" s="203" t="s">
        <v>11</v>
      </c>
      <c r="E8632" s="204" t="s">
        <v>18840</v>
      </c>
      <c r="F8632" s="49" t="s">
        <v>1247</v>
      </c>
      <c r="G8632" s="203">
        <v>1</v>
      </c>
      <c r="H8632" s="203" t="s">
        <v>2700</v>
      </c>
      <c r="I8632" s="205" t="s">
        <v>1556</v>
      </c>
      <c r="J8632" s="208"/>
      <c r="K8632" s="203">
        <v>24</v>
      </c>
      <c r="L8632" s="207" t="s">
        <v>828</v>
      </c>
      <c r="M8632" s="208" t="s">
        <v>1493</v>
      </c>
      <c r="N8632" s="209">
        <f t="shared" si="0"/>
        <v>2026</v>
      </c>
      <c r="O8632" s="210">
        <f t="shared" si="1"/>
        <v>4</v>
      </c>
      <c r="P8632" s="211" t="str">
        <f>IFERROR(VLOOKUP(F8632,연간집계!D:E,2,FALSE),"")</f>
        <v>모바일 포토북 197 (여행)</v>
      </c>
    </row>
    <row r="8633" spans="1:16" ht="15" customHeight="1">
      <c r="A8633" s="201">
        <v>46136.044386574074</v>
      </c>
      <c r="B8633" s="202">
        <v>46136</v>
      </c>
      <c r="C8633" s="203" t="s">
        <v>18843</v>
      </c>
      <c r="D8633" s="203" t="s">
        <v>11</v>
      </c>
      <c r="E8633" s="204" t="s">
        <v>18840</v>
      </c>
      <c r="F8633" s="49" t="s">
        <v>1247</v>
      </c>
      <c r="G8633" s="203">
        <v>1</v>
      </c>
      <c r="H8633" s="203" t="s">
        <v>2700</v>
      </c>
      <c r="I8633" s="205" t="s">
        <v>1556</v>
      </c>
      <c r="J8633" s="208"/>
      <c r="K8633" s="203">
        <v>24</v>
      </c>
      <c r="L8633" s="207" t="s">
        <v>828</v>
      </c>
      <c r="M8633" s="208" t="s">
        <v>1493</v>
      </c>
      <c r="N8633" s="209">
        <f t="shared" si="0"/>
        <v>2026</v>
      </c>
      <c r="O8633" s="210">
        <f t="shared" si="1"/>
        <v>4</v>
      </c>
      <c r="P8633" s="211" t="str">
        <f>IFERROR(VLOOKUP(F8633,연간집계!D:E,2,FALSE),"")</f>
        <v>모바일 포토북 197 (여행)</v>
      </c>
    </row>
    <row r="8634" spans="1:16" ht="15" customHeight="1">
      <c r="A8634" s="201">
        <v>46136.044398148151</v>
      </c>
      <c r="B8634" s="202">
        <v>46136</v>
      </c>
      <c r="C8634" s="203" t="s">
        <v>18844</v>
      </c>
      <c r="D8634" s="203" t="s">
        <v>11</v>
      </c>
      <c r="E8634" s="204" t="s">
        <v>18840</v>
      </c>
      <c r="F8634" s="49" t="s">
        <v>1247</v>
      </c>
      <c r="G8634" s="203">
        <v>1</v>
      </c>
      <c r="H8634" s="203" t="s">
        <v>2700</v>
      </c>
      <c r="I8634" s="205" t="s">
        <v>1556</v>
      </c>
      <c r="J8634" s="208"/>
      <c r="K8634" s="203">
        <v>24</v>
      </c>
      <c r="L8634" s="207" t="s">
        <v>828</v>
      </c>
      <c r="M8634" s="208" t="s">
        <v>1493</v>
      </c>
      <c r="N8634" s="209">
        <f t="shared" si="0"/>
        <v>2026</v>
      </c>
      <c r="O8634" s="210">
        <f t="shared" si="1"/>
        <v>4</v>
      </c>
      <c r="P8634" s="211" t="str">
        <f>IFERROR(VLOOKUP(F8634,연간집계!D:E,2,FALSE),"")</f>
        <v>모바일 포토북 197 (여행)</v>
      </c>
    </row>
    <row r="8635" spans="1:16" ht="15" customHeight="1">
      <c r="A8635" s="201">
        <v>46136.065034722225</v>
      </c>
      <c r="B8635" s="202">
        <v>46136</v>
      </c>
      <c r="C8635" s="203" t="s">
        <v>18845</v>
      </c>
      <c r="D8635" s="203" t="s">
        <v>11</v>
      </c>
      <c r="E8635" s="204" t="s">
        <v>18846</v>
      </c>
      <c r="F8635" s="49" t="s">
        <v>836</v>
      </c>
      <c r="G8635" s="203">
        <v>1</v>
      </c>
      <c r="H8635" s="203" t="s">
        <v>18847</v>
      </c>
      <c r="I8635" s="205" t="s">
        <v>1440</v>
      </c>
      <c r="J8635" s="208"/>
      <c r="K8635" s="203">
        <v>24</v>
      </c>
      <c r="L8635" s="207" t="s">
        <v>827</v>
      </c>
      <c r="M8635" s="208" t="s">
        <v>1449</v>
      </c>
      <c r="N8635" s="209">
        <f t="shared" si="0"/>
        <v>2026</v>
      </c>
      <c r="O8635" s="210">
        <f t="shared" si="1"/>
        <v>4</v>
      </c>
      <c r="P8635" s="211" t="str">
        <f>IFERROR(VLOOKUP(F8635,연간집계!D:E,2,FALSE),"")</f>
        <v>스탠다드 포토북 6*8 (소프트/유광)</v>
      </c>
    </row>
    <row r="8636" spans="1:16" ht="15" customHeight="1">
      <c r="A8636" s="201">
        <v>46136.345000000001</v>
      </c>
      <c r="B8636" s="202">
        <v>46136</v>
      </c>
      <c r="C8636" s="203" t="s">
        <v>18848</v>
      </c>
      <c r="D8636" s="203" t="s">
        <v>11</v>
      </c>
      <c r="E8636" s="204" t="s">
        <v>18849</v>
      </c>
      <c r="F8636" s="49" t="s">
        <v>1020</v>
      </c>
      <c r="G8636" s="203">
        <v>1</v>
      </c>
      <c r="H8636" s="203" t="s">
        <v>2895</v>
      </c>
      <c r="I8636" s="205" t="s">
        <v>1501</v>
      </c>
      <c r="J8636" s="208" t="s">
        <v>1455</v>
      </c>
      <c r="K8636" s="203">
        <v>48</v>
      </c>
      <c r="L8636" s="207" t="s">
        <v>827</v>
      </c>
      <c r="M8636" s="208" t="s">
        <v>1436</v>
      </c>
      <c r="N8636" s="209">
        <f t="shared" si="0"/>
        <v>2026</v>
      </c>
      <c r="O8636" s="210">
        <f t="shared" si="1"/>
        <v>4</v>
      </c>
      <c r="P8636" s="211" t="str">
        <f>IFERROR(VLOOKUP(F8636,연간집계!D:E,2,FALSE),"")</f>
        <v>트래블북 A5 (쿠션하드/46p)</v>
      </c>
    </row>
    <row r="8637" spans="1:16" ht="15" customHeight="1">
      <c r="A8637" s="201">
        <v>46136.345023148147</v>
      </c>
      <c r="B8637" s="202">
        <v>46136</v>
      </c>
      <c r="C8637" s="203" t="s">
        <v>18850</v>
      </c>
      <c r="D8637" s="203" t="s">
        <v>11</v>
      </c>
      <c r="E8637" s="204" t="s">
        <v>18851</v>
      </c>
      <c r="F8637" s="49" t="s">
        <v>1020</v>
      </c>
      <c r="G8637" s="203">
        <v>1</v>
      </c>
      <c r="H8637" s="203" t="s">
        <v>2895</v>
      </c>
      <c r="I8637" s="205" t="s">
        <v>1501</v>
      </c>
      <c r="J8637" s="208" t="s">
        <v>1455</v>
      </c>
      <c r="K8637" s="203">
        <v>48</v>
      </c>
      <c r="L8637" s="207" t="s">
        <v>827</v>
      </c>
      <c r="M8637" s="208" t="s">
        <v>1436</v>
      </c>
      <c r="N8637" s="209">
        <f t="shared" si="0"/>
        <v>2026</v>
      </c>
      <c r="O8637" s="210">
        <f t="shared" si="1"/>
        <v>4</v>
      </c>
      <c r="P8637" s="211" t="str">
        <f>IFERROR(VLOOKUP(F8637,연간집계!D:E,2,FALSE),"")</f>
        <v>트래블북 A5 (쿠션하드/46p)</v>
      </c>
    </row>
    <row r="8638" spans="1:16" ht="15" customHeight="1">
      <c r="A8638" s="201">
        <v>46136.4455787037</v>
      </c>
      <c r="B8638" s="202">
        <v>46136</v>
      </c>
      <c r="C8638" s="203" t="s">
        <v>18852</v>
      </c>
      <c r="D8638" s="203" t="s">
        <v>11</v>
      </c>
      <c r="E8638" s="204" t="s">
        <v>18853</v>
      </c>
      <c r="F8638" s="49" t="s">
        <v>834</v>
      </c>
      <c r="G8638" s="203">
        <v>3</v>
      </c>
      <c r="H8638" s="203" t="s">
        <v>18854</v>
      </c>
      <c r="I8638" s="205" t="s">
        <v>1455</v>
      </c>
      <c r="J8638" s="208"/>
      <c r="K8638" s="203">
        <v>42</v>
      </c>
      <c r="L8638" s="207" t="s">
        <v>827</v>
      </c>
      <c r="M8638" s="208" t="s">
        <v>1493</v>
      </c>
      <c r="N8638" s="209">
        <f t="shared" si="0"/>
        <v>2026</v>
      </c>
      <c r="O8638" s="210">
        <f t="shared" si="1"/>
        <v>4</v>
      </c>
      <c r="P8638" s="211" t="str">
        <f>IFERROR(VLOOKUP(F8638,연간집계!D:E,2,FALSE),"")</f>
        <v>스탠다드 포토북 6*8 (소프트/무광)</v>
      </c>
    </row>
    <row r="8639" spans="1:16" ht="15" customHeight="1">
      <c r="A8639" s="201">
        <v>46136.619467592594</v>
      </c>
      <c r="B8639" s="202">
        <v>46136</v>
      </c>
      <c r="C8639" s="203" t="s">
        <v>18855</v>
      </c>
      <c r="D8639" s="203" t="s">
        <v>11</v>
      </c>
      <c r="E8639" s="204" t="s">
        <v>18856</v>
      </c>
      <c r="F8639" s="49" t="s">
        <v>865</v>
      </c>
      <c r="G8639" s="203">
        <v>2</v>
      </c>
      <c r="H8639" s="203" t="s">
        <v>18664</v>
      </c>
      <c r="I8639" s="205" t="s">
        <v>1440</v>
      </c>
      <c r="J8639" s="208"/>
      <c r="K8639" s="203">
        <v>40</v>
      </c>
      <c r="L8639" s="207" t="s">
        <v>827</v>
      </c>
      <c r="M8639" s="208" t="s">
        <v>1436</v>
      </c>
      <c r="N8639" s="209">
        <f t="shared" si="0"/>
        <v>2026</v>
      </c>
      <c r="O8639" s="210">
        <f t="shared" si="1"/>
        <v>4</v>
      </c>
      <c r="P8639" s="211" t="str">
        <f>IFERROR(VLOOKUP(F8639,연간집계!D:E,2,FALSE),"")</f>
        <v>스탠다드 포토북 8*6 (하드/무광)</v>
      </c>
    </row>
    <row r="8640" spans="1:16" ht="15" customHeight="1">
      <c r="A8640" s="201">
        <v>46136.646307870367</v>
      </c>
      <c r="B8640" s="202">
        <v>46136</v>
      </c>
      <c r="C8640" s="203" t="s">
        <v>18857</v>
      </c>
      <c r="D8640" s="203" t="s">
        <v>11</v>
      </c>
      <c r="E8640" s="204" t="s">
        <v>18858</v>
      </c>
      <c r="F8640" s="49" t="s">
        <v>1048</v>
      </c>
      <c r="G8640" s="203">
        <v>1</v>
      </c>
      <c r="H8640" s="203" t="s">
        <v>10217</v>
      </c>
      <c r="I8640" s="205" t="s">
        <v>1668</v>
      </c>
      <c r="J8640" s="208"/>
      <c r="K8640" s="203">
        <v>78</v>
      </c>
      <c r="L8640" s="207" t="s">
        <v>827</v>
      </c>
      <c r="M8640" s="208" t="s">
        <v>1493</v>
      </c>
      <c r="N8640" s="209">
        <f t="shared" si="0"/>
        <v>2026</v>
      </c>
      <c r="O8640" s="210">
        <f t="shared" si="1"/>
        <v>4</v>
      </c>
      <c r="P8640" s="211" t="str">
        <f>IFERROR(VLOOKUP(F8640,연간집계!D:E,2,FALSE),"")</f>
        <v>프리북와이드 (하드)</v>
      </c>
    </row>
    <row r="8641" spans="1:16" ht="15" customHeight="1">
      <c r="A8641" s="201">
        <v>46136.64671296296</v>
      </c>
      <c r="B8641" s="202">
        <v>46136</v>
      </c>
      <c r="C8641" s="203" t="s">
        <v>18859</v>
      </c>
      <c r="D8641" s="203" t="s">
        <v>11</v>
      </c>
      <c r="E8641" s="204" t="s">
        <v>18858</v>
      </c>
      <c r="F8641" s="49" t="s">
        <v>1048</v>
      </c>
      <c r="G8641" s="203">
        <v>1</v>
      </c>
      <c r="H8641" s="203" t="s">
        <v>10217</v>
      </c>
      <c r="I8641" s="205" t="s">
        <v>1668</v>
      </c>
      <c r="J8641" s="208"/>
      <c r="K8641" s="203">
        <v>78</v>
      </c>
      <c r="L8641" s="207" t="s">
        <v>827</v>
      </c>
      <c r="M8641" s="208" t="s">
        <v>1493</v>
      </c>
      <c r="N8641" s="209">
        <f t="shared" si="0"/>
        <v>2026</v>
      </c>
      <c r="O8641" s="210">
        <f t="shared" si="1"/>
        <v>4</v>
      </c>
      <c r="P8641" s="211" t="str">
        <f>IFERROR(VLOOKUP(F8641,연간집계!D:E,2,FALSE),"")</f>
        <v>프리북와이드 (하드)</v>
      </c>
    </row>
    <row r="8642" spans="1:16" ht="15" customHeight="1">
      <c r="A8642" s="201">
        <v>46136.647048611114</v>
      </c>
      <c r="B8642" s="202">
        <v>46136</v>
      </c>
      <c r="C8642" s="203" t="s">
        <v>18860</v>
      </c>
      <c r="D8642" s="203" t="s">
        <v>11</v>
      </c>
      <c r="E8642" s="204" t="s">
        <v>18858</v>
      </c>
      <c r="F8642" s="49" t="s">
        <v>1048</v>
      </c>
      <c r="G8642" s="203">
        <v>1</v>
      </c>
      <c r="H8642" s="203" t="s">
        <v>10217</v>
      </c>
      <c r="I8642" s="205" t="s">
        <v>1668</v>
      </c>
      <c r="J8642" s="208"/>
      <c r="K8642" s="203">
        <v>78</v>
      </c>
      <c r="L8642" s="207" t="s">
        <v>827</v>
      </c>
      <c r="M8642" s="208" t="s">
        <v>1493</v>
      </c>
      <c r="N8642" s="209">
        <f t="shared" si="0"/>
        <v>2026</v>
      </c>
      <c r="O8642" s="210">
        <f t="shared" si="1"/>
        <v>4</v>
      </c>
      <c r="P8642" s="211" t="str">
        <f>IFERROR(VLOOKUP(F8642,연간집계!D:E,2,FALSE),"")</f>
        <v>프리북와이드 (하드)</v>
      </c>
    </row>
    <row r="8643" spans="1:16" ht="15" customHeight="1">
      <c r="A8643" s="201">
        <v>46136.64739583333</v>
      </c>
      <c r="B8643" s="202">
        <v>46136</v>
      </c>
      <c r="C8643" s="203" t="s">
        <v>18861</v>
      </c>
      <c r="D8643" s="203" t="s">
        <v>11</v>
      </c>
      <c r="E8643" s="204" t="s">
        <v>18858</v>
      </c>
      <c r="F8643" s="49" t="s">
        <v>1048</v>
      </c>
      <c r="G8643" s="203">
        <v>1</v>
      </c>
      <c r="H8643" s="203" t="s">
        <v>10217</v>
      </c>
      <c r="I8643" s="205" t="s">
        <v>1668</v>
      </c>
      <c r="J8643" s="208"/>
      <c r="K8643" s="203">
        <v>78</v>
      </c>
      <c r="L8643" s="207" t="s">
        <v>827</v>
      </c>
      <c r="M8643" s="208" t="s">
        <v>1493</v>
      </c>
      <c r="N8643" s="209">
        <f t="shared" si="0"/>
        <v>2026</v>
      </c>
      <c r="O8643" s="210">
        <f t="shared" si="1"/>
        <v>4</v>
      </c>
      <c r="P8643" s="211" t="str">
        <f>IFERROR(VLOOKUP(F8643,연간집계!D:E,2,FALSE),"")</f>
        <v>프리북와이드 (하드)</v>
      </c>
    </row>
    <row r="8644" spans="1:16" ht="15" customHeight="1">
      <c r="A8644" s="201">
        <v>46136.64775462963</v>
      </c>
      <c r="B8644" s="202">
        <v>46136</v>
      </c>
      <c r="C8644" s="203" t="s">
        <v>18862</v>
      </c>
      <c r="D8644" s="203" t="s">
        <v>11</v>
      </c>
      <c r="E8644" s="204" t="s">
        <v>18858</v>
      </c>
      <c r="F8644" s="49" t="s">
        <v>1048</v>
      </c>
      <c r="G8644" s="203">
        <v>1</v>
      </c>
      <c r="H8644" s="203" t="s">
        <v>10217</v>
      </c>
      <c r="I8644" s="205" t="s">
        <v>1668</v>
      </c>
      <c r="J8644" s="208"/>
      <c r="K8644" s="203">
        <v>78</v>
      </c>
      <c r="L8644" s="207" t="s">
        <v>827</v>
      </c>
      <c r="M8644" s="208" t="s">
        <v>1493</v>
      </c>
      <c r="N8644" s="209">
        <f t="shared" si="0"/>
        <v>2026</v>
      </c>
      <c r="O8644" s="210">
        <f t="shared" si="1"/>
        <v>4</v>
      </c>
      <c r="P8644" s="211" t="str">
        <f>IFERROR(VLOOKUP(F8644,연간집계!D:E,2,FALSE),"")</f>
        <v>프리북와이드 (하드)</v>
      </c>
    </row>
    <row r="8645" spans="1:16" ht="15" customHeight="1">
      <c r="A8645" s="201">
        <v>46136.647986111115</v>
      </c>
      <c r="B8645" s="202">
        <v>46136</v>
      </c>
      <c r="C8645" s="203" t="s">
        <v>18863</v>
      </c>
      <c r="D8645" s="203" t="s">
        <v>11</v>
      </c>
      <c r="E8645" s="204" t="s">
        <v>18858</v>
      </c>
      <c r="F8645" s="49" t="s">
        <v>1048</v>
      </c>
      <c r="G8645" s="203">
        <v>1</v>
      </c>
      <c r="H8645" s="203" t="s">
        <v>10217</v>
      </c>
      <c r="I8645" s="205" t="s">
        <v>1668</v>
      </c>
      <c r="J8645" s="208"/>
      <c r="K8645" s="203">
        <v>80</v>
      </c>
      <c r="L8645" s="207" t="s">
        <v>827</v>
      </c>
      <c r="M8645" s="208" t="s">
        <v>1493</v>
      </c>
      <c r="N8645" s="209">
        <f t="shared" si="0"/>
        <v>2026</v>
      </c>
      <c r="O8645" s="210">
        <f t="shared" si="1"/>
        <v>4</v>
      </c>
      <c r="P8645" s="211" t="str">
        <f>IFERROR(VLOOKUP(F8645,연간집계!D:E,2,FALSE),"")</f>
        <v>프리북와이드 (하드)</v>
      </c>
    </row>
    <row r="8646" spans="1:16" ht="15" customHeight="1">
      <c r="A8646" s="201">
        <v>46136.654351851852</v>
      </c>
      <c r="B8646" s="202">
        <v>46136</v>
      </c>
      <c r="C8646" s="203" t="s">
        <v>18864</v>
      </c>
      <c r="D8646" s="203" t="s">
        <v>11</v>
      </c>
      <c r="E8646" s="204" t="s">
        <v>18865</v>
      </c>
      <c r="F8646" s="49" t="s">
        <v>18</v>
      </c>
      <c r="G8646" s="203">
        <v>1</v>
      </c>
      <c r="H8646" s="203" t="s">
        <v>732</v>
      </c>
      <c r="I8646" s="205" t="s">
        <v>1440</v>
      </c>
      <c r="J8646" s="208" t="s">
        <v>1787</v>
      </c>
      <c r="K8646" s="203">
        <v>50</v>
      </c>
      <c r="L8646" s="207" t="s">
        <v>827</v>
      </c>
      <c r="M8646" s="208" t="s">
        <v>1645</v>
      </c>
      <c r="N8646" s="209">
        <f t="shared" si="0"/>
        <v>2026</v>
      </c>
      <c r="O8646" s="210">
        <f t="shared" si="1"/>
        <v>4</v>
      </c>
      <c r="P8646" s="211" t="str">
        <f>IFERROR(VLOOKUP(F8646,연간집계!D:E,2,FALSE),"")</f>
        <v>포토그랩스 276</v>
      </c>
    </row>
    <row r="8647" spans="1:16" ht="15" customHeight="1">
      <c r="A8647" s="201">
        <v>46136.79074074074</v>
      </c>
      <c r="B8647" s="202">
        <v>46136</v>
      </c>
      <c r="C8647" s="203" t="s">
        <v>18866</v>
      </c>
      <c r="D8647" s="203" t="s">
        <v>11</v>
      </c>
      <c r="E8647" s="204" t="s">
        <v>18867</v>
      </c>
      <c r="F8647" s="49" t="s">
        <v>1053</v>
      </c>
      <c r="G8647" s="203">
        <v>1</v>
      </c>
      <c r="H8647" s="203" t="s">
        <v>18562</v>
      </c>
      <c r="I8647" s="205" t="s">
        <v>1762</v>
      </c>
      <c r="J8647" s="208"/>
      <c r="K8647" s="203">
        <v>68</v>
      </c>
      <c r="L8647" s="207" t="s">
        <v>827</v>
      </c>
      <c r="M8647" s="208" t="s">
        <v>1436</v>
      </c>
      <c r="N8647" s="209">
        <f t="shared" si="0"/>
        <v>2026</v>
      </c>
      <c r="O8647" s="210">
        <f t="shared" si="1"/>
        <v>4</v>
      </c>
      <c r="P8647" s="211" t="str">
        <f>IFERROR(VLOOKUP(F8647,연간집계!D:E,2,FALSE),"")</f>
        <v>프리북A4 (소프트)</v>
      </c>
    </row>
    <row r="8648" spans="1:16" ht="15" customHeight="1">
      <c r="A8648" s="201">
        <v>46136.790763888886</v>
      </c>
      <c r="B8648" s="202">
        <v>46136</v>
      </c>
      <c r="C8648" s="203" t="s">
        <v>18868</v>
      </c>
      <c r="D8648" s="203" t="s">
        <v>11</v>
      </c>
      <c r="E8648" s="204" t="s">
        <v>18867</v>
      </c>
      <c r="F8648" s="49" t="s">
        <v>1041</v>
      </c>
      <c r="G8648" s="203">
        <v>1</v>
      </c>
      <c r="H8648" s="203" t="s">
        <v>18562</v>
      </c>
      <c r="I8648" s="205" t="s">
        <v>18869</v>
      </c>
      <c r="J8648" s="208"/>
      <c r="K8648" s="203">
        <v>68</v>
      </c>
      <c r="L8648" s="207" t="s">
        <v>827</v>
      </c>
      <c r="M8648" s="208" t="s">
        <v>1436</v>
      </c>
      <c r="N8648" s="209">
        <f t="shared" si="0"/>
        <v>2026</v>
      </c>
      <c r="O8648" s="210">
        <f t="shared" si="1"/>
        <v>4</v>
      </c>
      <c r="P8648" s="211" t="str">
        <f>IFERROR(VLOOKUP(F8648,연간집계!D:E,2,FALSE),"")</f>
        <v>프리북 198 (소프트)</v>
      </c>
    </row>
    <row r="8649" spans="1:16" ht="15" customHeight="1">
      <c r="A8649" s="201">
        <v>46136.867291666669</v>
      </c>
      <c r="B8649" s="202">
        <v>46136</v>
      </c>
      <c r="C8649" s="203" t="s">
        <v>18870</v>
      </c>
      <c r="D8649" s="203" t="s">
        <v>11</v>
      </c>
      <c r="E8649" s="204" t="s">
        <v>18871</v>
      </c>
      <c r="F8649" s="49" t="s">
        <v>1254</v>
      </c>
      <c r="G8649" s="203">
        <v>1</v>
      </c>
      <c r="H8649" s="203" t="s">
        <v>18872</v>
      </c>
      <c r="I8649" s="205" t="s">
        <v>1570</v>
      </c>
      <c r="J8649" s="208"/>
      <c r="K8649" s="203">
        <v>24</v>
      </c>
      <c r="L8649" s="207" t="s">
        <v>828</v>
      </c>
      <c r="M8649" s="208" t="s">
        <v>1436</v>
      </c>
      <c r="N8649" s="209">
        <f t="shared" si="0"/>
        <v>2026</v>
      </c>
      <c r="O8649" s="210">
        <f t="shared" si="1"/>
        <v>4</v>
      </c>
      <c r="P8649" s="211" t="str">
        <f>IFERROR(VLOOKUP(F8649,연간집계!D:E,2,FALSE),"")</f>
        <v>모바일 포토북 197 (단체/모임)</v>
      </c>
    </row>
    <row r="8650" spans="1:16" ht="15" customHeight="1">
      <c r="A8650" s="201">
        <v>46136.879120370373</v>
      </c>
      <c r="B8650" s="202">
        <v>46136</v>
      </c>
      <c r="C8650" s="203" t="s">
        <v>18873</v>
      </c>
      <c r="D8650" s="203" t="s">
        <v>11</v>
      </c>
      <c r="E8650" s="204" t="s">
        <v>18874</v>
      </c>
      <c r="F8650" s="49" t="s">
        <v>1347</v>
      </c>
      <c r="G8650" s="203">
        <v>5</v>
      </c>
      <c r="H8650" s="203" t="s">
        <v>18875</v>
      </c>
      <c r="I8650" s="205" t="s">
        <v>1440</v>
      </c>
      <c r="J8650" s="208" t="s">
        <v>1487</v>
      </c>
      <c r="K8650" s="203">
        <v>1</v>
      </c>
      <c r="L8650" s="207" t="s">
        <v>827</v>
      </c>
      <c r="M8650" s="208" t="s">
        <v>1449</v>
      </c>
      <c r="N8650" s="209">
        <f t="shared" si="0"/>
        <v>2026</v>
      </c>
      <c r="O8650" s="210">
        <f t="shared" si="1"/>
        <v>4</v>
      </c>
      <c r="P8650" s="211" t="str">
        <f>IFERROR(VLOOKUP(F8650,연간집계!D:E,2,FALSE),"")</f>
        <v>아크릴키링</v>
      </c>
    </row>
    <row r="8651" spans="1:16" ht="15" customHeight="1">
      <c r="A8651" s="201">
        <v>46136.879131944443</v>
      </c>
      <c r="B8651" s="202">
        <v>46136</v>
      </c>
      <c r="C8651" s="203" t="s">
        <v>18876</v>
      </c>
      <c r="D8651" s="203" t="s">
        <v>11</v>
      </c>
      <c r="E8651" s="204" t="s">
        <v>18874</v>
      </c>
      <c r="F8651" s="49" t="s">
        <v>1051</v>
      </c>
      <c r="G8651" s="203">
        <v>3</v>
      </c>
      <c r="H8651" s="203" t="s">
        <v>18875</v>
      </c>
      <c r="I8651" s="205" t="s">
        <v>1660</v>
      </c>
      <c r="J8651" s="208"/>
      <c r="K8651" s="203">
        <v>88</v>
      </c>
      <c r="L8651" s="207" t="s">
        <v>827</v>
      </c>
      <c r="M8651" s="208" t="s">
        <v>1449</v>
      </c>
      <c r="N8651" s="209">
        <f t="shared" si="0"/>
        <v>2026</v>
      </c>
      <c r="O8651" s="210">
        <f t="shared" si="1"/>
        <v>4</v>
      </c>
      <c r="P8651" s="211" t="str">
        <f>IFERROR(VLOOKUP(F8651,연간집계!D:E,2,FALSE),"")</f>
        <v>프리북A4 (하드)</v>
      </c>
    </row>
    <row r="8652" spans="1:16" ht="15" customHeight="1">
      <c r="A8652" s="201">
        <v>46136.879143518519</v>
      </c>
      <c r="B8652" s="202">
        <v>46136</v>
      </c>
      <c r="C8652" s="203" t="s">
        <v>18877</v>
      </c>
      <c r="D8652" s="203" t="s">
        <v>11</v>
      </c>
      <c r="E8652" s="204" t="s">
        <v>18874</v>
      </c>
      <c r="F8652" s="49" t="s">
        <v>1051</v>
      </c>
      <c r="G8652" s="203">
        <v>3</v>
      </c>
      <c r="H8652" s="203" t="s">
        <v>18875</v>
      </c>
      <c r="I8652" s="205" t="s">
        <v>1660</v>
      </c>
      <c r="J8652" s="208"/>
      <c r="K8652" s="203">
        <v>100</v>
      </c>
      <c r="L8652" s="207" t="s">
        <v>827</v>
      </c>
      <c r="M8652" s="208" t="s">
        <v>1449</v>
      </c>
      <c r="N8652" s="209">
        <f t="shared" si="0"/>
        <v>2026</v>
      </c>
      <c r="O8652" s="210">
        <f t="shared" si="1"/>
        <v>4</v>
      </c>
      <c r="P8652" s="211" t="str">
        <f>IFERROR(VLOOKUP(F8652,연간집계!D:E,2,FALSE),"")</f>
        <v>프리북A4 (하드)</v>
      </c>
    </row>
    <row r="8653" spans="1:16" ht="15" customHeight="1">
      <c r="A8653" s="201">
        <v>46137.355925925927</v>
      </c>
      <c r="B8653" s="202">
        <v>46137</v>
      </c>
      <c r="C8653" s="203" t="s">
        <v>18878</v>
      </c>
      <c r="D8653" s="203" t="s">
        <v>11</v>
      </c>
      <c r="E8653" s="204" t="s">
        <v>18879</v>
      </c>
      <c r="F8653" s="49" t="s">
        <v>874</v>
      </c>
      <c r="G8653" s="203">
        <v>1</v>
      </c>
      <c r="H8653" s="203" t="s">
        <v>18880</v>
      </c>
      <c r="I8653" s="205" t="s">
        <v>1984</v>
      </c>
      <c r="J8653" s="208"/>
      <c r="K8653" s="203">
        <v>28</v>
      </c>
      <c r="L8653" s="207" t="s">
        <v>827</v>
      </c>
      <c r="M8653" s="208" t="s">
        <v>1449</v>
      </c>
      <c r="N8653" s="209">
        <f t="shared" si="0"/>
        <v>2026</v>
      </c>
      <c r="O8653" s="210">
        <f t="shared" si="1"/>
        <v>4</v>
      </c>
      <c r="P8653" s="211" t="str">
        <f>IFERROR(VLOOKUP(F8653,연간집계!D:E,2,FALSE),"")</f>
        <v>스탠다드 포토북 11*8 (하드/무광)</v>
      </c>
    </row>
    <row r="8654" spans="1:16" ht="15" customHeight="1">
      <c r="A8654" s="201">
        <v>46137.612581018519</v>
      </c>
      <c r="B8654" s="202">
        <v>46137</v>
      </c>
      <c r="C8654" s="203" t="s">
        <v>18881</v>
      </c>
      <c r="D8654" s="203" t="s">
        <v>11</v>
      </c>
      <c r="E8654" s="204" t="s">
        <v>18882</v>
      </c>
      <c r="F8654" s="49" t="s">
        <v>838</v>
      </c>
      <c r="G8654" s="203">
        <v>1</v>
      </c>
      <c r="H8654" s="203" t="s">
        <v>18883</v>
      </c>
      <c r="I8654" s="205" t="s">
        <v>1455</v>
      </c>
      <c r="J8654" s="208"/>
      <c r="K8654" s="203">
        <v>44</v>
      </c>
      <c r="L8654" s="207" t="s">
        <v>827</v>
      </c>
      <c r="M8654" s="208" t="s">
        <v>1436</v>
      </c>
      <c r="N8654" s="209">
        <f t="shared" si="0"/>
        <v>2026</v>
      </c>
      <c r="O8654" s="210">
        <f t="shared" si="1"/>
        <v>4</v>
      </c>
      <c r="P8654" s="211" t="str">
        <f>IFERROR(VLOOKUP(F8654,연간집계!D:E,2,FALSE),"")</f>
        <v>스탠다드 포토북 6*8 (하드/무광)</v>
      </c>
    </row>
    <row r="8655" spans="1:16" ht="15" customHeight="1">
      <c r="A8655" s="201">
        <v>46137.666018518517</v>
      </c>
      <c r="B8655" s="202">
        <v>46137</v>
      </c>
      <c r="C8655" s="203" t="s">
        <v>18884</v>
      </c>
      <c r="D8655" s="203" t="s">
        <v>11</v>
      </c>
      <c r="E8655" s="204" t="s">
        <v>18885</v>
      </c>
      <c r="F8655" s="49" t="s">
        <v>1243</v>
      </c>
      <c r="G8655" s="203">
        <v>1</v>
      </c>
      <c r="H8655" s="203" t="s">
        <v>6674</v>
      </c>
      <c r="I8655" s="205" t="s">
        <v>1440</v>
      </c>
      <c r="J8655" s="208"/>
      <c r="K8655" s="203">
        <v>24</v>
      </c>
      <c r="L8655" s="207" t="s">
        <v>828</v>
      </c>
      <c r="M8655" s="208" t="s">
        <v>1436</v>
      </c>
      <c r="N8655" s="209">
        <f t="shared" si="0"/>
        <v>2026</v>
      </c>
      <c r="O8655" s="210">
        <f t="shared" si="1"/>
        <v>4</v>
      </c>
      <c r="P8655" s="211" t="str">
        <f>IFERROR(VLOOKUP(F8655,연간집계!D:E,2,FALSE),"")</f>
        <v>모바일 포토북 150 (여행)</v>
      </c>
    </row>
    <row r="8656" spans="1:16" ht="15" customHeight="1">
      <c r="A8656" s="201">
        <v>46137.666030092594</v>
      </c>
      <c r="B8656" s="202">
        <v>46137</v>
      </c>
      <c r="C8656" s="203" t="s">
        <v>18886</v>
      </c>
      <c r="D8656" s="203" t="s">
        <v>11</v>
      </c>
      <c r="E8656" s="204" t="s">
        <v>18885</v>
      </c>
      <c r="F8656" s="49" t="s">
        <v>1243</v>
      </c>
      <c r="G8656" s="203">
        <v>1</v>
      </c>
      <c r="H8656" s="203" t="s">
        <v>6674</v>
      </c>
      <c r="I8656" s="205" t="s">
        <v>1440</v>
      </c>
      <c r="J8656" s="208"/>
      <c r="K8656" s="203">
        <v>24</v>
      </c>
      <c r="L8656" s="207" t="s">
        <v>828</v>
      </c>
      <c r="M8656" s="208" t="s">
        <v>1436</v>
      </c>
      <c r="N8656" s="209">
        <f t="shared" si="0"/>
        <v>2026</v>
      </c>
      <c r="O8656" s="210">
        <f t="shared" si="1"/>
        <v>4</v>
      </c>
      <c r="P8656" s="211" t="str">
        <f>IFERROR(VLOOKUP(F8656,연간집계!D:E,2,FALSE),"")</f>
        <v>모바일 포토북 150 (여행)</v>
      </c>
    </row>
    <row r="8657" spans="1:16" ht="15" customHeight="1">
      <c r="A8657" s="201">
        <v>46137.716226851851</v>
      </c>
      <c r="B8657" s="202">
        <v>46137</v>
      </c>
      <c r="C8657" s="203" t="s">
        <v>18887</v>
      </c>
      <c r="D8657" s="203" t="s">
        <v>11</v>
      </c>
      <c r="E8657" s="204" t="s">
        <v>18888</v>
      </c>
      <c r="F8657" s="49" t="s">
        <v>838</v>
      </c>
      <c r="G8657" s="203">
        <v>1</v>
      </c>
      <c r="H8657" s="203" t="s">
        <v>11791</v>
      </c>
      <c r="I8657" s="205" t="s">
        <v>1453</v>
      </c>
      <c r="J8657" s="208"/>
      <c r="K8657" s="203">
        <v>24</v>
      </c>
      <c r="L8657" s="207" t="s">
        <v>827</v>
      </c>
      <c r="M8657" s="208" t="s">
        <v>1436</v>
      </c>
      <c r="N8657" s="209">
        <f t="shared" si="0"/>
        <v>2026</v>
      </c>
      <c r="O8657" s="210">
        <f t="shared" si="1"/>
        <v>4</v>
      </c>
      <c r="P8657" s="211" t="str">
        <f>IFERROR(VLOOKUP(F8657,연간집계!D:E,2,FALSE),"")</f>
        <v>스탠다드 포토북 6*8 (하드/무광)</v>
      </c>
    </row>
    <row r="8658" spans="1:16" ht="15" customHeight="1">
      <c r="A8658" s="201">
        <v>46137.760474537034</v>
      </c>
      <c r="B8658" s="202">
        <v>46137</v>
      </c>
      <c r="C8658" s="203" t="s">
        <v>18889</v>
      </c>
      <c r="D8658" s="203" t="s">
        <v>11</v>
      </c>
      <c r="E8658" s="204" t="s">
        <v>18890</v>
      </c>
      <c r="F8658" s="49" t="s">
        <v>976</v>
      </c>
      <c r="G8658" s="203">
        <v>1</v>
      </c>
      <c r="H8658" s="203" t="s">
        <v>127</v>
      </c>
      <c r="I8658" s="205" t="s">
        <v>3562</v>
      </c>
      <c r="J8658" s="208" t="s">
        <v>3562</v>
      </c>
      <c r="K8658" s="203">
        <v>80</v>
      </c>
      <c r="L8658" s="207" t="s">
        <v>827</v>
      </c>
      <c r="M8658" s="208" t="s">
        <v>1436</v>
      </c>
      <c r="N8658" s="209">
        <f t="shared" si="0"/>
        <v>2026</v>
      </c>
      <c r="O8658" s="210">
        <f t="shared" si="1"/>
        <v>4</v>
      </c>
      <c r="P8658" s="211" t="str">
        <f>IFERROR(VLOOKUP(F8658,연간집계!D:E,2,FALSE),"")</f>
        <v>시티북 198 (소프트/78p)</v>
      </c>
    </row>
    <row r="8659" spans="1:16" ht="15" customHeight="1">
      <c r="A8659" s="201">
        <v>46137.76048611111</v>
      </c>
      <c r="B8659" s="202">
        <v>46137</v>
      </c>
      <c r="C8659" s="203" t="s">
        <v>18891</v>
      </c>
      <c r="D8659" s="203" t="s">
        <v>11</v>
      </c>
      <c r="E8659" s="204" t="s">
        <v>18890</v>
      </c>
      <c r="F8659" s="49" t="s">
        <v>976</v>
      </c>
      <c r="G8659" s="203">
        <v>1</v>
      </c>
      <c r="H8659" s="203" t="s">
        <v>127</v>
      </c>
      <c r="I8659" s="205" t="s">
        <v>1988</v>
      </c>
      <c r="J8659" s="208" t="s">
        <v>1988</v>
      </c>
      <c r="K8659" s="203">
        <v>80</v>
      </c>
      <c r="L8659" s="207" t="s">
        <v>827</v>
      </c>
      <c r="M8659" s="208" t="s">
        <v>1436</v>
      </c>
      <c r="N8659" s="209">
        <f t="shared" si="0"/>
        <v>2026</v>
      </c>
      <c r="O8659" s="210">
        <f t="shared" si="1"/>
        <v>4</v>
      </c>
      <c r="P8659" s="211" t="str">
        <f>IFERROR(VLOOKUP(F8659,연간집계!D:E,2,FALSE),"")</f>
        <v>시티북 198 (소프트/78p)</v>
      </c>
    </row>
    <row r="8660" spans="1:16" ht="15" customHeight="1">
      <c r="A8660" s="201">
        <v>46137.878217592595</v>
      </c>
      <c r="B8660" s="202">
        <v>46137</v>
      </c>
      <c r="C8660" s="203" t="s">
        <v>18892</v>
      </c>
      <c r="D8660" s="203" t="s">
        <v>11</v>
      </c>
      <c r="E8660" s="204" t="s">
        <v>18893</v>
      </c>
      <c r="F8660" s="49" t="s">
        <v>1243</v>
      </c>
      <c r="G8660" s="203">
        <v>1</v>
      </c>
      <c r="H8660" s="203" t="s">
        <v>2348</v>
      </c>
      <c r="I8660" s="205" t="s">
        <v>1556</v>
      </c>
      <c r="J8660" s="208"/>
      <c r="K8660" s="203">
        <v>24</v>
      </c>
      <c r="L8660" s="207" t="s">
        <v>828</v>
      </c>
      <c r="M8660" s="208" t="s">
        <v>1436</v>
      </c>
      <c r="N8660" s="209">
        <f t="shared" si="0"/>
        <v>2026</v>
      </c>
      <c r="O8660" s="210">
        <f t="shared" si="1"/>
        <v>4</v>
      </c>
      <c r="P8660" s="211" t="str">
        <f>IFERROR(VLOOKUP(F8660,연간집계!D:E,2,FALSE),"")</f>
        <v>모바일 포토북 150 (여행)</v>
      </c>
    </row>
    <row r="8661" spans="1:16" ht="15" customHeight="1">
      <c r="A8661" s="201">
        <v>46137.895972222221</v>
      </c>
      <c r="B8661" s="202">
        <v>46137</v>
      </c>
      <c r="C8661" s="203" t="s">
        <v>18894</v>
      </c>
      <c r="D8661" s="203" t="s">
        <v>11</v>
      </c>
      <c r="E8661" s="204" t="s">
        <v>18895</v>
      </c>
      <c r="F8661" s="49" t="s">
        <v>876</v>
      </c>
      <c r="G8661" s="203">
        <v>1</v>
      </c>
      <c r="H8661" s="203" t="s">
        <v>18896</v>
      </c>
      <c r="I8661" s="205" t="s">
        <v>1440</v>
      </c>
      <c r="J8661" s="208"/>
      <c r="K8661" s="203">
        <v>24</v>
      </c>
      <c r="L8661" s="207" t="s">
        <v>827</v>
      </c>
      <c r="M8661" s="208" t="s">
        <v>1645</v>
      </c>
      <c r="N8661" s="209">
        <f t="shared" si="0"/>
        <v>2026</v>
      </c>
      <c r="O8661" s="210">
        <f t="shared" si="1"/>
        <v>4</v>
      </c>
      <c r="P8661" s="211" t="str">
        <f>IFERROR(VLOOKUP(F8661,연간집계!D:E,2,FALSE),"")</f>
        <v>스탠다드 포토북 11*8 (하드/유광)</v>
      </c>
    </row>
    <row r="8662" spans="1:16" ht="15" customHeight="1">
      <c r="A8662" s="201">
        <v>46137.910891203705</v>
      </c>
      <c r="B8662" s="202">
        <v>46137</v>
      </c>
      <c r="C8662" s="203" t="s">
        <v>18897</v>
      </c>
      <c r="D8662" s="203" t="s">
        <v>11</v>
      </c>
      <c r="E8662" s="204" t="s">
        <v>18898</v>
      </c>
      <c r="F8662" s="49" t="s">
        <v>865</v>
      </c>
      <c r="G8662" s="203">
        <v>1</v>
      </c>
      <c r="H8662" s="203" t="s">
        <v>18899</v>
      </c>
      <c r="I8662" s="205" t="s">
        <v>1440</v>
      </c>
      <c r="J8662" s="208"/>
      <c r="K8662" s="203">
        <v>44</v>
      </c>
      <c r="L8662" s="207" t="s">
        <v>827</v>
      </c>
      <c r="M8662" s="208" t="s">
        <v>1514</v>
      </c>
      <c r="N8662" s="209">
        <f t="shared" si="0"/>
        <v>2026</v>
      </c>
      <c r="O8662" s="210">
        <f t="shared" si="1"/>
        <v>4</v>
      </c>
      <c r="P8662" s="211" t="str">
        <f>IFERROR(VLOOKUP(F8662,연간집계!D:E,2,FALSE),"")</f>
        <v>스탠다드 포토북 8*6 (하드/무광)</v>
      </c>
    </row>
    <row r="8663" spans="1:16" ht="15" customHeight="1">
      <c r="A8663" s="201">
        <v>46137.960740740738</v>
      </c>
      <c r="B8663" s="202">
        <v>46137</v>
      </c>
      <c r="C8663" s="203" t="s">
        <v>18900</v>
      </c>
      <c r="D8663" s="203" t="s">
        <v>11</v>
      </c>
      <c r="E8663" s="204" t="s">
        <v>18901</v>
      </c>
      <c r="F8663" s="49" t="s">
        <v>1318</v>
      </c>
      <c r="G8663" s="203">
        <v>1</v>
      </c>
      <c r="H8663" s="203" t="s">
        <v>18642</v>
      </c>
      <c r="I8663" s="205" t="s">
        <v>4256</v>
      </c>
      <c r="J8663" s="208" t="s">
        <v>1787</v>
      </c>
      <c r="K8663" s="203">
        <v>1</v>
      </c>
      <c r="L8663" s="207" t="s">
        <v>827</v>
      </c>
      <c r="M8663" s="208" t="s">
        <v>1449</v>
      </c>
      <c r="N8663" s="209">
        <f t="shared" si="0"/>
        <v>2026</v>
      </c>
      <c r="O8663" s="210">
        <f t="shared" si="1"/>
        <v>4</v>
      </c>
      <c r="P8663" s="211" t="str">
        <f>IFERROR(VLOOKUP(F8663,연간집계!D:E,2,FALSE),"")</f>
        <v>원목액자 203_브라운</v>
      </c>
    </row>
    <row r="8664" spans="1:16" ht="15" customHeight="1">
      <c r="A8664" s="201">
        <v>46137.960763888892</v>
      </c>
      <c r="B8664" s="202">
        <v>46137</v>
      </c>
      <c r="C8664" s="203" t="s">
        <v>18902</v>
      </c>
      <c r="D8664" s="203" t="s">
        <v>11</v>
      </c>
      <c r="E8664" s="204" t="s">
        <v>18901</v>
      </c>
      <c r="F8664" s="49" t="s">
        <v>1386</v>
      </c>
      <c r="G8664" s="203">
        <v>1</v>
      </c>
      <c r="H8664" s="203" t="s">
        <v>18642</v>
      </c>
      <c r="I8664" s="205" t="s">
        <v>3363</v>
      </c>
      <c r="J8664" s="208"/>
      <c r="K8664" s="203">
        <v>106</v>
      </c>
      <c r="L8664" s="207" t="s">
        <v>827</v>
      </c>
      <c r="M8664" s="208" t="s">
        <v>1449</v>
      </c>
      <c r="N8664" s="209">
        <f t="shared" si="0"/>
        <v>2026</v>
      </c>
      <c r="O8664" s="210">
        <f t="shared" si="1"/>
        <v>4</v>
      </c>
      <c r="P8664" s="211" t="str">
        <f>IFERROR(VLOOKUP(F8664,연간집계!D:E,2,FALSE),"")</f>
        <v>포토엽서팩</v>
      </c>
    </row>
    <row r="8665" spans="1:16" ht="15" customHeight="1">
      <c r="A8665" s="201">
        <v>46137.960775462961</v>
      </c>
      <c r="B8665" s="202">
        <v>46137</v>
      </c>
      <c r="C8665" s="203" t="s">
        <v>18903</v>
      </c>
      <c r="D8665" s="203" t="s">
        <v>11</v>
      </c>
      <c r="E8665" s="204" t="s">
        <v>18901</v>
      </c>
      <c r="F8665" s="49" t="s">
        <v>1386</v>
      </c>
      <c r="G8665" s="203">
        <v>1</v>
      </c>
      <c r="H8665" s="203" t="s">
        <v>18642</v>
      </c>
      <c r="I8665" s="205" t="s">
        <v>3363</v>
      </c>
      <c r="J8665" s="208"/>
      <c r="K8665" s="203">
        <v>106</v>
      </c>
      <c r="L8665" s="207" t="s">
        <v>827</v>
      </c>
      <c r="M8665" s="208" t="s">
        <v>1449</v>
      </c>
      <c r="N8665" s="209">
        <f t="shared" si="0"/>
        <v>2026</v>
      </c>
      <c r="O8665" s="210">
        <f t="shared" si="1"/>
        <v>4</v>
      </c>
      <c r="P8665" s="211" t="str">
        <f>IFERROR(VLOOKUP(F8665,연간집계!D:E,2,FALSE),"")</f>
        <v>포토엽서팩</v>
      </c>
    </row>
    <row r="8666" spans="1:16" ht="15" customHeight="1">
      <c r="A8666" s="201">
        <v>46137.960787037038</v>
      </c>
      <c r="B8666" s="202">
        <v>46137</v>
      </c>
      <c r="C8666" s="203" t="s">
        <v>18904</v>
      </c>
      <c r="D8666" s="203" t="s">
        <v>11</v>
      </c>
      <c r="E8666" s="204" t="s">
        <v>18901</v>
      </c>
      <c r="F8666" s="49" t="s">
        <v>1386</v>
      </c>
      <c r="G8666" s="203">
        <v>1</v>
      </c>
      <c r="H8666" s="203" t="s">
        <v>18642</v>
      </c>
      <c r="I8666" s="205" t="s">
        <v>3363</v>
      </c>
      <c r="J8666" s="208"/>
      <c r="K8666" s="203">
        <v>106</v>
      </c>
      <c r="L8666" s="207" t="s">
        <v>827</v>
      </c>
      <c r="M8666" s="208" t="s">
        <v>1449</v>
      </c>
      <c r="N8666" s="209">
        <f t="shared" si="0"/>
        <v>2026</v>
      </c>
      <c r="O8666" s="210">
        <f t="shared" si="1"/>
        <v>4</v>
      </c>
      <c r="P8666" s="211" t="str">
        <f>IFERROR(VLOOKUP(F8666,연간집계!D:E,2,FALSE),"")</f>
        <v>포토엽서팩</v>
      </c>
    </row>
    <row r="8667" spans="1:16" ht="15" customHeight="1">
      <c r="A8667" s="201">
        <v>46138.046284722222</v>
      </c>
      <c r="B8667" s="202">
        <v>46138</v>
      </c>
      <c r="C8667" s="203" t="s">
        <v>18905</v>
      </c>
      <c r="D8667" s="203" t="s">
        <v>11</v>
      </c>
      <c r="E8667" s="204" t="s">
        <v>18906</v>
      </c>
      <c r="F8667" s="49" t="s">
        <v>1247</v>
      </c>
      <c r="G8667" s="203">
        <v>1</v>
      </c>
      <c r="H8667" s="203" t="s">
        <v>18907</v>
      </c>
      <c r="I8667" s="205" t="s">
        <v>1556</v>
      </c>
      <c r="J8667" s="208"/>
      <c r="K8667" s="203">
        <v>24</v>
      </c>
      <c r="L8667" s="207" t="s">
        <v>828</v>
      </c>
      <c r="M8667" s="208" t="s">
        <v>1493</v>
      </c>
      <c r="N8667" s="209">
        <f t="shared" si="0"/>
        <v>2026</v>
      </c>
      <c r="O8667" s="210">
        <f t="shared" si="1"/>
        <v>4</v>
      </c>
      <c r="P8667" s="211" t="str">
        <f>IFERROR(VLOOKUP(F8667,연간집계!D:E,2,FALSE),"")</f>
        <v>모바일 포토북 197 (여행)</v>
      </c>
    </row>
    <row r="8668" spans="1:16" ht="15" customHeight="1">
      <c r="A8668" s="201">
        <v>46138.205150462964</v>
      </c>
      <c r="B8668" s="202">
        <v>46138</v>
      </c>
      <c r="C8668" s="203" t="s">
        <v>18908</v>
      </c>
      <c r="D8668" s="203" t="s">
        <v>11</v>
      </c>
      <c r="E8668" s="204" t="s">
        <v>18909</v>
      </c>
      <c r="F8668" s="49" t="s">
        <v>892</v>
      </c>
      <c r="G8668" s="203">
        <v>3</v>
      </c>
      <c r="H8668" s="203" t="s">
        <v>7322</v>
      </c>
      <c r="I8668" s="205" t="s">
        <v>1707</v>
      </c>
      <c r="J8668" s="208"/>
      <c r="K8668" s="203">
        <v>40</v>
      </c>
      <c r="L8668" s="207" t="s">
        <v>827</v>
      </c>
      <c r="M8668" s="208" t="s">
        <v>1493</v>
      </c>
      <c r="N8668" s="209">
        <f t="shared" si="0"/>
        <v>2026</v>
      </c>
      <c r="O8668" s="210">
        <f t="shared" si="1"/>
        <v>4</v>
      </c>
      <c r="P8668" s="211" t="str">
        <f>IFERROR(VLOOKUP(F8668,연간집계!D:E,2,FALSE),"")</f>
        <v>모임북</v>
      </c>
    </row>
    <row r="8669" spans="1:16" ht="15" customHeight="1">
      <c r="A8669" s="201">
        <v>46138.502291666664</v>
      </c>
      <c r="B8669" s="202">
        <v>46138</v>
      </c>
      <c r="C8669" s="203" t="s">
        <v>18910</v>
      </c>
      <c r="D8669" s="203" t="s">
        <v>11</v>
      </c>
      <c r="E8669" s="204" t="s">
        <v>18911</v>
      </c>
      <c r="F8669" s="49" t="s">
        <v>78</v>
      </c>
      <c r="G8669" s="203">
        <v>1</v>
      </c>
      <c r="H8669" s="203" t="s">
        <v>721</v>
      </c>
      <c r="I8669" s="205" t="s">
        <v>1459</v>
      </c>
      <c r="J8669" s="208" t="s">
        <v>1444</v>
      </c>
      <c r="K8669" s="203">
        <v>52</v>
      </c>
      <c r="L8669" s="207" t="s">
        <v>827</v>
      </c>
      <c r="M8669" s="208" t="s">
        <v>1514</v>
      </c>
      <c r="N8669" s="209">
        <f t="shared" si="0"/>
        <v>2026</v>
      </c>
      <c r="O8669" s="210">
        <f t="shared" si="1"/>
        <v>4</v>
      </c>
      <c r="P8669" s="211" t="str">
        <f>IFERROR(VLOOKUP(F8669,연간집계!D:E,2,FALSE),"")</f>
        <v>포토그랩스pro 276</v>
      </c>
    </row>
    <row r="8670" spans="1:16" ht="15" customHeight="1">
      <c r="A8670" s="201">
        <v>46138.572928240741</v>
      </c>
      <c r="B8670" s="202">
        <v>46138</v>
      </c>
      <c r="C8670" s="203" t="s">
        <v>18912</v>
      </c>
      <c r="D8670" s="203" t="s">
        <v>11</v>
      </c>
      <c r="E8670" s="204" t="s">
        <v>18913</v>
      </c>
      <c r="F8670" s="49" t="s">
        <v>843</v>
      </c>
      <c r="G8670" s="203">
        <v>3</v>
      </c>
      <c r="H8670" s="203" t="s">
        <v>18914</v>
      </c>
      <c r="I8670" s="205" t="s">
        <v>1440</v>
      </c>
      <c r="J8670" s="208"/>
      <c r="K8670" s="203">
        <v>30</v>
      </c>
      <c r="L8670" s="207" t="s">
        <v>827</v>
      </c>
      <c r="M8670" s="208" t="s">
        <v>1436</v>
      </c>
      <c r="N8670" s="209">
        <f t="shared" si="0"/>
        <v>2026</v>
      </c>
      <c r="O8670" s="210">
        <f t="shared" si="1"/>
        <v>4</v>
      </c>
      <c r="P8670" s="211" t="str">
        <f>IFERROR(VLOOKUP(F8670,연간집계!D:E,2,FALSE),"")</f>
        <v>스탠다드 포토북 8*11 (소프트/무광)</v>
      </c>
    </row>
    <row r="8671" spans="1:16" ht="15" customHeight="1">
      <c r="A8671" s="201">
        <v>46138.614212962966</v>
      </c>
      <c r="B8671" s="202">
        <v>46138</v>
      </c>
      <c r="C8671" s="203" t="s">
        <v>18915</v>
      </c>
      <c r="D8671" s="203" t="s">
        <v>11</v>
      </c>
      <c r="E8671" s="204" t="s">
        <v>18916</v>
      </c>
      <c r="F8671" s="49" t="s">
        <v>1051</v>
      </c>
      <c r="G8671" s="203">
        <v>2</v>
      </c>
      <c r="H8671" s="203" t="s">
        <v>2020</v>
      </c>
      <c r="I8671" s="205" t="s">
        <v>1440</v>
      </c>
      <c r="J8671" s="208"/>
      <c r="K8671" s="203">
        <v>82</v>
      </c>
      <c r="L8671" s="207" t="s">
        <v>827</v>
      </c>
      <c r="M8671" s="208" t="s">
        <v>1436</v>
      </c>
      <c r="N8671" s="209">
        <f t="shared" si="0"/>
        <v>2026</v>
      </c>
      <c r="O8671" s="210">
        <f t="shared" si="1"/>
        <v>4</v>
      </c>
      <c r="P8671" s="211" t="str">
        <f>IFERROR(VLOOKUP(F8671,연간집계!D:E,2,FALSE),"")</f>
        <v>프리북A4 (하드)</v>
      </c>
    </row>
    <row r="8672" spans="1:16" ht="15" customHeight="1">
      <c r="A8672" s="201">
        <v>46138.738194444442</v>
      </c>
      <c r="B8672" s="202">
        <v>46138</v>
      </c>
      <c r="C8672" s="203" t="s">
        <v>18917</v>
      </c>
      <c r="D8672" s="203" t="s">
        <v>11</v>
      </c>
      <c r="E8672" s="204" t="s">
        <v>18918</v>
      </c>
      <c r="F8672" s="49" t="s">
        <v>856</v>
      </c>
      <c r="G8672" s="203">
        <v>1</v>
      </c>
      <c r="H8672" s="203" t="s">
        <v>18919</v>
      </c>
      <c r="I8672" s="205" t="s">
        <v>1440</v>
      </c>
      <c r="J8672" s="208"/>
      <c r="K8672" s="203">
        <v>36</v>
      </c>
      <c r="L8672" s="207" t="s">
        <v>827</v>
      </c>
      <c r="M8672" s="208" t="s">
        <v>1436</v>
      </c>
      <c r="N8672" s="209">
        <f t="shared" si="0"/>
        <v>2026</v>
      </c>
      <c r="O8672" s="210">
        <f t="shared" si="1"/>
        <v>4</v>
      </c>
      <c r="P8672" s="211" t="str">
        <f>IFERROR(VLOOKUP(F8672,연간집계!D:E,2,FALSE),"")</f>
        <v>스탠다드 포토북 8*8 (하드/무광)</v>
      </c>
    </row>
    <row r="8673" spans="1:16" ht="15" customHeight="1">
      <c r="A8673" s="201">
        <v>46138.738206018519</v>
      </c>
      <c r="B8673" s="202">
        <v>46138</v>
      </c>
      <c r="C8673" s="203" t="s">
        <v>18920</v>
      </c>
      <c r="D8673" s="203" t="s">
        <v>11</v>
      </c>
      <c r="E8673" s="204" t="s">
        <v>18918</v>
      </c>
      <c r="F8673" s="49" t="s">
        <v>856</v>
      </c>
      <c r="G8673" s="203">
        <v>1</v>
      </c>
      <c r="H8673" s="203" t="s">
        <v>18919</v>
      </c>
      <c r="I8673" s="205" t="s">
        <v>1440</v>
      </c>
      <c r="J8673" s="208"/>
      <c r="K8673" s="203">
        <v>38</v>
      </c>
      <c r="L8673" s="207" t="s">
        <v>827</v>
      </c>
      <c r="M8673" s="208" t="s">
        <v>1436</v>
      </c>
      <c r="N8673" s="209">
        <f t="shared" si="0"/>
        <v>2026</v>
      </c>
      <c r="O8673" s="210">
        <f t="shared" si="1"/>
        <v>4</v>
      </c>
      <c r="P8673" s="211" t="str">
        <f>IFERROR(VLOOKUP(F8673,연간집계!D:E,2,FALSE),"")</f>
        <v>스탠다드 포토북 8*8 (하드/무광)</v>
      </c>
    </row>
    <row r="8674" spans="1:16" ht="15" customHeight="1">
      <c r="A8674" s="201">
        <v>46138.844189814816</v>
      </c>
      <c r="B8674" s="202">
        <v>46138</v>
      </c>
      <c r="C8674" s="203" t="s">
        <v>18921</v>
      </c>
      <c r="D8674" s="203" t="s">
        <v>11</v>
      </c>
      <c r="E8674" s="204" t="s">
        <v>18922</v>
      </c>
      <c r="F8674" s="49" t="s">
        <v>838</v>
      </c>
      <c r="G8674" s="203">
        <v>1</v>
      </c>
      <c r="H8674" s="203" t="s">
        <v>18923</v>
      </c>
      <c r="I8674" s="205" t="s">
        <v>1440</v>
      </c>
      <c r="J8674" s="208"/>
      <c r="K8674" s="203">
        <v>24</v>
      </c>
      <c r="L8674" s="207" t="s">
        <v>827</v>
      </c>
      <c r="M8674" s="208" t="s">
        <v>1497</v>
      </c>
      <c r="N8674" s="209">
        <f t="shared" si="0"/>
        <v>2026</v>
      </c>
      <c r="O8674" s="210">
        <f t="shared" si="1"/>
        <v>4</v>
      </c>
      <c r="P8674" s="211" t="str">
        <f>IFERROR(VLOOKUP(F8674,연간집계!D:E,2,FALSE),"")</f>
        <v>스탠다드 포토북 6*8 (하드/무광)</v>
      </c>
    </row>
    <row r="8675" spans="1:16" ht="15" customHeight="1">
      <c r="A8675" s="201">
        <v>46138.879537037035</v>
      </c>
      <c r="B8675" s="202">
        <v>46138</v>
      </c>
      <c r="C8675" s="203" t="s">
        <v>18924</v>
      </c>
      <c r="D8675" s="203" t="s">
        <v>11</v>
      </c>
      <c r="E8675" s="204" t="s">
        <v>18925</v>
      </c>
      <c r="F8675" s="49" t="s">
        <v>1243</v>
      </c>
      <c r="G8675" s="203">
        <v>1</v>
      </c>
      <c r="H8675" s="203" t="s">
        <v>18926</v>
      </c>
      <c r="I8675" s="205" t="s">
        <v>1556</v>
      </c>
      <c r="J8675" s="208"/>
      <c r="K8675" s="203">
        <v>36</v>
      </c>
      <c r="L8675" s="207" t="s">
        <v>828</v>
      </c>
      <c r="M8675" s="208" t="s">
        <v>1436</v>
      </c>
      <c r="N8675" s="209">
        <f t="shared" si="0"/>
        <v>2026</v>
      </c>
      <c r="O8675" s="210">
        <f t="shared" si="1"/>
        <v>4</v>
      </c>
      <c r="P8675" s="211" t="str">
        <f>IFERROR(VLOOKUP(F8675,연간집계!D:E,2,FALSE),"")</f>
        <v>모바일 포토북 150 (여행)</v>
      </c>
    </row>
    <row r="8676" spans="1:16" ht="15" customHeight="1">
      <c r="A8676" s="201">
        <v>46138.909085648149</v>
      </c>
      <c r="B8676" s="202">
        <v>46138</v>
      </c>
      <c r="C8676" s="203" t="s">
        <v>18927</v>
      </c>
      <c r="D8676" s="203" t="s">
        <v>11</v>
      </c>
      <c r="E8676" s="204" t="s">
        <v>18928</v>
      </c>
      <c r="F8676" s="49" t="s">
        <v>1284</v>
      </c>
      <c r="G8676" s="203">
        <v>1</v>
      </c>
      <c r="H8676" s="203" t="s">
        <v>400</v>
      </c>
      <c r="I8676" s="205" t="s">
        <v>5016</v>
      </c>
      <c r="J8676" s="208"/>
      <c r="K8676" s="203">
        <v>26</v>
      </c>
      <c r="L8676" s="207" t="s">
        <v>827</v>
      </c>
      <c r="M8676" s="208" t="s">
        <v>1436</v>
      </c>
      <c r="N8676" s="209">
        <f t="shared" si="0"/>
        <v>2026</v>
      </c>
      <c r="O8676" s="210">
        <f t="shared" si="1"/>
        <v>4</v>
      </c>
      <c r="P8676" s="211" t="str">
        <f>IFERROR(VLOOKUP(F8676,연간집계!D:E,2,FALSE),"")</f>
        <v>PCMS_스탠다드캘린더</v>
      </c>
    </row>
    <row r="8677" spans="1:16" ht="15" customHeight="1">
      <c r="A8677" s="201">
        <v>46138.929849537039</v>
      </c>
      <c r="B8677" s="202">
        <v>46138</v>
      </c>
      <c r="C8677" s="203" t="s">
        <v>18929</v>
      </c>
      <c r="D8677" s="203" t="s">
        <v>11</v>
      </c>
      <c r="E8677" s="204" t="s">
        <v>18930</v>
      </c>
      <c r="F8677" s="49" t="s">
        <v>1036</v>
      </c>
      <c r="G8677" s="203">
        <v>1</v>
      </c>
      <c r="H8677" s="203" t="s">
        <v>1635</v>
      </c>
      <c r="I8677" s="205" t="s">
        <v>1440</v>
      </c>
      <c r="J8677" s="208"/>
      <c r="K8677" s="203">
        <v>86</v>
      </c>
      <c r="L8677" s="207" t="s">
        <v>827</v>
      </c>
      <c r="M8677" s="208" t="s">
        <v>1436</v>
      </c>
      <c r="N8677" s="209">
        <f t="shared" si="0"/>
        <v>2026</v>
      </c>
      <c r="O8677" s="210">
        <f t="shared" si="1"/>
        <v>4</v>
      </c>
      <c r="P8677" s="211" t="str">
        <f>IFERROR(VLOOKUP(F8677,연간집계!D:E,2,FALSE),"")</f>
        <v>포토로그북 (바인더)</v>
      </c>
    </row>
    <row r="8678" spans="1:16" ht="15" customHeight="1">
      <c r="A8678" s="201">
        <v>46138.947662037041</v>
      </c>
      <c r="B8678" s="202">
        <v>46138</v>
      </c>
      <c r="C8678" s="203" t="s">
        <v>18931</v>
      </c>
      <c r="D8678" s="203" t="s">
        <v>11</v>
      </c>
      <c r="E8678" s="204" t="s">
        <v>18932</v>
      </c>
      <c r="F8678" s="49" t="s">
        <v>838</v>
      </c>
      <c r="G8678" s="203">
        <v>1</v>
      </c>
      <c r="H8678" s="203" t="s">
        <v>5856</v>
      </c>
      <c r="I8678" s="205" t="s">
        <v>1440</v>
      </c>
      <c r="J8678" s="208"/>
      <c r="K8678" s="203">
        <v>24</v>
      </c>
      <c r="L8678" s="207" t="s">
        <v>827</v>
      </c>
      <c r="M8678" s="208" t="s">
        <v>1851</v>
      </c>
      <c r="N8678" s="209">
        <f t="shared" si="0"/>
        <v>2026</v>
      </c>
      <c r="O8678" s="210">
        <f t="shared" si="1"/>
        <v>4</v>
      </c>
      <c r="P8678" s="211" t="str">
        <f>IFERROR(VLOOKUP(F8678,연간집계!D:E,2,FALSE),"")</f>
        <v>스탠다드 포토북 6*8 (하드/무광)</v>
      </c>
    </row>
    <row r="8679" spans="1:16" ht="15" customHeight="1">
      <c r="A8679" s="201">
        <v>46139.360659722224</v>
      </c>
      <c r="B8679" s="202">
        <v>46139</v>
      </c>
      <c r="C8679" s="203" t="s">
        <v>18933</v>
      </c>
      <c r="D8679" s="203" t="s">
        <v>11</v>
      </c>
      <c r="E8679" s="204" t="s">
        <v>18934</v>
      </c>
      <c r="F8679" s="49" t="s">
        <v>1327</v>
      </c>
      <c r="G8679" s="203">
        <v>1</v>
      </c>
      <c r="H8679" s="203" t="s">
        <v>10183</v>
      </c>
      <c r="I8679" s="205" t="s">
        <v>1440</v>
      </c>
      <c r="J8679" s="208" t="s">
        <v>1994</v>
      </c>
      <c r="K8679" s="203">
        <v>1</v>
      </c>
      <c r="L8679" s="207" t="s">
        <v>827</v>
      </c>
      <c r="M8679" s="208" t="s">
        <v>1645</v>
      </c>
      <c r="N8679" s="209">
        <f t="shared" si="0"/>
        <v>2026</v>
      </c>
      <c r="O8679" s="210">
        <f t="shared" si="1"/>
        <v>4</v>
      </c>
      <c r="P8679" s="211" t="str">
        <f>IFERROR(VLOOKUP(F8679,연간집계!D:E,2,FALSE),"")</f>
        <v>아크릴액자 A3 (가로)</v>
      </c>
    </row>
    <row r="8680" spans="1:16" ht="15" customHeight="1">
      <c r="A8680" s="201">
        <v>46139.360671296294</v>
      </c>
      <c r="B8680" s="202">
        <v>46139</v>
      </c>
      <c r="C8680" s="203" t="s">
        <v>18935</v>
      </c>
      <c r="D8680" s="203" t="s">
        <v>11</v>
      </c>
      <c r="E8680" s="204" t="s">
        <v>18934</v>
      </c>
      <c r="F8680" s="49" t="s">
        <v>1327</v>
      </c>
      <c r="G8680" s="203">
        <v>1</v>
      </c>
      <c r="H8680" s="203" t="s">
        <v>10183</v>
      </c>
      <c r="I8680" s="205" t="s">
        <v>1440</v>
      </c>
      <c r="J8680" s="208" t="s">
        <v>1994</v>
      </c>
      <c r="K8680" s="203">
        <v>1</v>
      </c>
      <c r="L8680" s="207" t="s">
        <v>827</v>
      </c>
      <c r="M8680" s="208" t="s">
        <v>1645</v>
      </c>
      <c r="N8680" s="209">
        <f t="shared" si="0"/>
        <v>2026</v>
      </c>
      <c r="O8680" s="210">
        <f t="shared" si="1"/>
        <v>4</v>
      </c>
      <c r="P8680" s="211" t="str">
        <f>IFERROR(VLOOKUP(F8680,연간집계!D:E,2,FALSE),"")</f>
        <v>아크릴액자 A3 (가로)</v>
      </c>
    </row>
    <row r="8681" spans="1:16" ht="15" customHeight="1">
      <c r="A8681" s="201">
        <v>46139.407870370371</v>
      </c>
      <c r="B8681" s="202">
        <v>46139</v>
      </c>
      <c r="C8681" s="203" t="s">
        <v>18936</v>
      </c>
      <c r="D8681" s="203" t="s">
        <v>11</v>
      </c>
      <c r="E8681" s="204" t="s">
        <v>18937</v>
      </c>
      <c r="F8681" s="49" t="s">
        <v>838</v>
      </c>
      <c r="G8681" s="203">
        <v>4</v>
      </c>
      <c r="H8681" s="203" t="s">
        <v>5827</v>
      </c>
      <c r="I8681" s="205" t="s">
        <v>1440</v>
      </c>
      <c r="J8681" s="208"/>
      <c r="K8681" s="203">
        <v>80</v>
      </c>
      <c r="L8681" s="207" t="s">
        <v>827</v>
      </c>
      <c r="M8681" s="208" t="s">
        <v>1449</v>
      </c>
      <c r="N8681" s="209">
        <f t="shared" si="0"/>
        <v>2026</v>
      </c>
      <c r="O8681" s="210">
        <f t="shared" si="1"/>
        <v>4</v>
      </c>
      <c r="P8681" s="211" t="str">
        <f>IFERROR(VLOOKUP(F8681,연간집계!D:E,2,FALSE),"")</f>
        <v>스탠다드 포토북 6*8 (하드/무광)</v>
      </c>
    </row>
    <row r="8682" spans="1:16" ht="15" customHeight="1">
      <c r="A8682" s="201">
        <v>46139.410833333335</v>
      </c>
      <c r="B8682" s="202">
        <v>46139</v>
      </c>
      <c r="C8682" s="203" t="s">
        <v>18938</v>
      </c>
      <c r="D8682" s="203" t="s">
        <v>11</v>
      </c>
      <c r="E8682" s="204" t="s">
        <v>18939</v>
      </c>
      <c r="F8682" s="49" t="s">
        <v>1245</v>
      </c>
      <c r="G8682" s="203">
        <v>5</v>
      </c>
      <c r="H8682" s="203" t="s">
        <v>18940</v>
      </c>
      <c r="I8682" s="205" t="s">
        <v>1455</v>
      </c>
      <c r="J8682" s="208"/>
      <c r="K8682" s="203">
        <v>24</v>
      </c>
      <c r="L8682" s="207" t="s">
        <v>828</v>
      </c>
      <c r="M8682" s="208" t="s">
        <v>1493</v>
      </c>
      <c r="N8682" s="209">
        <f t="shared" si="0"/>
        <v>2026</v>
      </c>
      <c r="O8682" s="210">
        <f t="shared" si="1"/>
        <v>4</v>
      </c>
      <c r="P8682" s="211" t="str">
        <f>IFERROR(VLOOKUP(F8682,연간집계!D:E,2,FALSE),"")</f>
        <v>모바일 포토북 198 (여행)</v>
      </c>
    </row>
    <row r="8683" spans="1:16" ht="15" customHeight="1">
      <c r="A8683" s="201">
        <v>46139.476053240738</v>
      </c>
      <c r="B8683" s="202">
        <v>46139</v>
      </c>
      <c r="C8683" s="203" t="s">
        <v>18941</v>
      </c>
      <c r="D8683" s="203" t="s">
        <v>11</v>
      </c>
      <c r="E8683" s="204" t="s">
        <v>18942</v>
      </c>
      <c r="F8683" s="49" t="s">
        <v>974</v>
      </c>
      <c r="G8683" s="203">
        <v>1</v>
      </c>
      <c r="H8683" s="203" t="s">
        <v>18943</v>
      </c>
      <c r="I8683" s="205" t="s">
        <v>2882</v>
      </c>
      <c r="J8683" s="208" t="s">
        <v>2882</v>
      </c>
      <c r="K8683" s="203">
        <v>48</v>
      </c>
      <c r="L8683" s="207" t="s">
        <v>827</v>
      </c>
      <c r="M8683" s="208" t="s">
        <v>1493</v>
      </c>
      <c r="N8683" s="209">
        <f t="shared" si="0"/>
        <v>2026</v>
      </c>
      <c r="O8683" s="210">
        <f t="shared" si="1"/>
        <v>4</v>
      </c>
      <c r="P8683" s="211" t="str">
        <f>IFERROR(VLOOKUP(F8683,연간집계!D:E,2,FALSE),"")</f>
        <v>시티북 198 (쿠션하드/46p)</v>
      </c>
    </row>
    <row r="8684" spans="1:16" ht="15" customHeight="1">
      <c r="A8684" s="201">
        <v>46139.49386574074</v>
      </c>
      <c r="B8684" s="202">
        <v>46139</v>
      </c>
      <c r="C8684" s="203" t="s">
        <v>18944</v>
      </c>
      <c r="D8684" s="203" t="s">
        <v>11</v>
      </c>
      <c r="E8684" s="204" t="s">
        <v>18945</v>
      </c>
      <c r="F8684" s="49" t="s">
        <v>1058</v>
      </c>
      <c r="G8684" s="203">
        <v>1</v>
      </c>
      <c r="H8684" s="203" t="s">
        <v>18946</v>
      </c>
      <c r="I8684" s="205" t="s">
        <v>15331</v>
      </c>
      <c r="J8684" s="208"/>
      <c r="K8684" s="203">
        <v>160</v>
      </c>
      <c r="L8684" s="207" t="s">
        <v>827</v>
      </c>
      <c r="M8684" s="208" t="s">
        <v>1436</v>
      </c>
      <c r="N8684" s="209">
        <f t="shared" si="0"/>
        <v>2026</v>
      </c>
      <c r="O8684" s="210">
        <f t="shared" si="1"/>
        <v>4</v>
      </c>
      <c r="P8684" s="211" t="str">
        <f>IFERROR(VLOOKUP(F8684,연간집계!D:E,2,FALSE),"")</f>
        <v>프리북 150 (하드)</v>
      </c>
    </row>
    <row r="8685" spans="1:16" ht="15" customHeight="1">
      <c r="A8685" s="201">
        <v>46139.526469907411</v>
      </c>
      <c r="B8685" s="202">
        <v>46139</v>
      </c>
      <c r="C8685" s="203" t="s">
        <v>18947</v>
      </c>
      <c r="D8685" s="203" t="s">
        <v>11</v>
      </c>
      <c r="E8685" s="204" t="s">
        <v>18948</v>
      </c>
      <c r="F8685" s="49" t="s">
        <v>865</v>
      </c>
      <c r="G8685" s="203">
        <v>4</v>
      </c>
      <c r="H8685" s="203" t="s">
        <v>18949</v>
      </c>
      <c r="I8685" s="205" t="s">
        <v>1440</v>
      </c>
      <c r="J8685" s="208"/>
      <c r="K8685" s="203">
        <v>24</v>
      </c>
      <c r="L8685" s="207" t="s">
        <v>827</v>
      </c>
      <c r="M8685" s="208" t="s">
        <v>1436</v>
      </c>
      <c r="N8685" s="209">
        <f t="shared" si="0"/>
        <v>2026</v>
      </c>
      <c r="O8685" s="210">
        <f t="shared" si="1"/>
        <v>4</v>
      </c>
      <c r="P8685" s="211" t="str">
        <f>IFERROR(VLOOKUP(F8685,연간집계!D:E,2,FALSE),"")</f>
        <v>스탠다드 포토북 8*6 (하드/무광)</v>
      </c>
    </row>
    <row r="8686" spans="1:16" ht="15" customHeight="1">
      <c r="A8686" s="201">
        <v>46139.550092592595</v>
      </c>
      <c r="B8686" s="202">
        <v>46139</v>
      </c>
      <c r="C8686" s="203" t="s">
        <v>18950</v>
      </c>
      <c r="D8686" s="203" t="s">
        <v>11</v>
      </c>
      <c r="E8686" s="204" t="s">
        <v>18951</v>
      </c>
      <c r="F8686" s="49" t="s">
        <v>22</v>
      </c>
      <c r="G8686" s="203">
        <v>1</v>
      </c>
      <c r="H8686" s="203" t="s">
        <v>14</v>
      </c>
      <c r="I8686" s="205" t="s">
        <v>1440</v>
      </c>
      <c r="J8686" s="208"/>
      <c r="K8686" s="203">
        <v>60</v>
      </c>
      <c r="L8686" s="207" t="s">
        <v>827</v>
      </c>
      <c r="M8686" s="208" t="s">
        <v>1851</v>
      </c>
      <c r="N8686" s="209">
        <f t="shared" si="0"/>
        <v>2026</v>
      </c>
      <c r="O8686" s="210">
        <f t="shared" si="1"/>
        <v>4</v>
      </c>
      <c r="P8686" s="211" t="str">
        <f>IFERROR(VLOOKUP(F8686,연간집계!D:E,2,FALSE),"")</f>
        <v>러브데이북 (러블리핑크/기본)</v>
      </c>
    </row>
    <row r="8687" spans="1:16" ht="15" customHeight="1">
      <c r="A8687" s="201">
        <v>46139.600497685184</v>
      </c>
      <c r="B8687" s="202">
        <v>46139</v>
      </c>
      <c r="C8687" s="203" t="s">
        <v>18952</v>
      </c>
      <c r="D8687" s="203" t="s">
        <v>11</v>
      </c>
      <c r="E8687" s="204" t="s">
        <v>18953</v>
      </c>
      <c r="F8687" s="49" t="s">
        <v>838</v>
      </c>
      <c r="G8687" s="203">
        <v>1</v>
      </c>
      <c r="H8687" s="203" t="s">
        <v>18954</v>
      </c>
      <c r="I8687" s="205" t="s">
        <v>1954</v>
      </c>
      <c r="J8687" s="208"/>
      <c r="K8687" s="203">
        <v>36</v>
      </c>
      <c r="L8687" s="207" t="s">
        <v>827</v>
      </c>
      <c r="M8687" s="208" t="s">
        <v>1449</v>
      </c>
      <c r="N8687" s="209">
        <f t="shared" si="0"/>
        <v>2026</v>
      </c>
      <c r="O8687" s="210">
        <f t="shared" si="1"/>
        <v>4</v>
      </c>
      <c r="P8687" s="211" t="str">
        <f>IFERROR(VLOOKUP(F8687,연간집계!D:E,2,FALSE),"")</f>
        <v>스탠다드 포토북 6*8 (하드/무광)</v>
      </c>
    </row>
    <row r="8688" spans="1:16" ht="15" customHeight="1">
      <c r="A8688" s="201">
        <v>46139.60052083333</v>
      </c>
      <c r="B8688" s="202">
        <v>46139</v>
      </c>
      <c r="C8688" s="203" t="s">
        <v>18955</v>
      </c>
      <c r="D8688" s="203" t="s">
        <v>11</v>
      </c>
      <c r="E8688" s="204" t="s">
        <v>18956</v>
      </c>
      <c r="F8688" s="49" t="s">
        <v>924</v>
      </c>
      <c r="G8688" s="203">
        <v>1</v>
      </c>
      <c r="H8688" s="203" t="s">
        <v>1522</v>
      </c>
      <c r="I8688" s="205" t="s">
        <v>6143</v>
      </c>
      <c r="J8688" s="208"/>
      <c r="K8688" s="203">
        <v>16</v>
      </c>
      <c r="L8688" s="207" t="s">
        <v>827</v>
      </c>
      <c r="M8688" s="208" t="s">
        <v>1449</v>
      </c>
      <c r="N8688" s="209">
        <f t="shared" si="0"/>
        <v>2026</v>
      </c>
      <c r="O8688" s="210">
        <f t="shared" si="1"/>
        <v>4</v>
      </c>
      <c r="P8688" s="211" t="str">
        <f>IFERROR(VLOOKUP(F8688,연간집계!D:E,2,FALSE),"")</f>
        <v>베이비진 210 (14p)</v>
      </c>
    </row>
    <row r="8689" spans="1:16" ht="15" customHeight="1">
      <c r="A8689" s="201">
        <v>46139.600555555553</v>
      </c>
      <c r="B8689" s="202">
        <v>46139</v>
      </c>
      <c r="C8689" s="203" t="s">
        <v>18957</v>
      </c>
      <c r="D8689" s="203" t="s">
        <v>11</v>
      </c>
      <c r="E8689" s="204" t="s">
        <v>18956</v>
      </c>
      <c r="F8689" s="49" t="s">
        <v>924</v>
      </c>
      <c r="G8689" s="203">
        <v>1</v>
      </c>
      <c r="H8689" s="203" t="s">
        <v>1522</v>
      </c>
      <c r="I8689" s="205" t="s">
        <v>6143</v>
      </c>
      <c r="J8689" s="208"/>
      <c r="K8689" s="203">
        <v>16</v>
      </c>
      <c r="L8689" s="207" t="s">
        <v>827</v>
      </c>
      <c r="M8689" s="208" t="s">
        <v>1449</v>
      </c>
      <c r="N8689" s="209">
        <f t="shared" si="0"/>
        <v>2026</v>
      </c>
      <c r="O8689" s="210">
        <f t="shared" si="1"/>
        <v>4</v>
      </c>
      <c r="P8689" s="211" t="str">
        <f>IFERROR(VLOOKUP(F8689,연간집계!D:E,2,FALSE),"")</f>
        <v>베이비진 210 (14p)</v>
      </c>
    </row>
    <row r="8690" spans="1:16" ht="15" customHeight="1">
      <c r="A8690" s="201">
        <v>46139.60056712963</v>
      </c>
      <c r="B8690" s="202">
        <v>46139</v>
      </c>
      <c r="C8690" s="203" t="s">
        <v>18958</v>
      </c>
      <c r="D8690" s="203" t="s">
        <v>11</v>
      </c>
      <c r="E8690" s="204" t="s">
        <v>18956</v>
      </c>
      <c r="F8690" s="49" t="s">
        <v>924</v>
      </c>
      <c r="G8690" s="203">
        <v>1</v>
      </c>
      <c r="H8690" s="203" t="s">
        <v>1522</v>
      </c>
      <c r="I8690" s="205" t="s">
        <v>6143</v>
      </c>
      <c r="J8690" s="208"/>
      <c r="K8690" s="203">
        <v>16</v>
      </c>
      <c r="L8690" s="207" t="s">
        <v>827</v>
      </c>
      <c r="M8690" s="208" t="s">
        <v>1449</v>
      </c>
      <c r="N8690" s="209">
        <f t="shared" si="0"/>
        <v>2026</v>
      </c>
      <c r="O8690" s="210">
        <f t="shared" si="1"/>
        <v>4</v>
      </c>
      <c r="P8690" s="211" t="str">
        <f>IFERROR(VLOOKUP(F8690,연간집계!D:E,2,FALSE),"")</f>
        <v>베이비진 210 (14p)</v>
      </c>
    </row>
    <row r="8691" spans="1:16" ht="15" customHeight="1">
      <c r="A8691" s="201">
        <v>46139.600578703707</v>
      </c>
      <c r="B8691" s="202">
        <v>46139</v>
      </c>
      <c r="C8691" s="203" t="s">
        <v>18959</v>
      </c>
      <c r="D8691" s="203" t="s">
        <v>11</v>
      </c>
      <c r="E8691" s="204" t="s">
        <v>18956</v>
      </c>
      <c r="F8691" s="49" t="s">
        <v>924</v>
      </c>
      <c r="G8691" s="203">
        <v>1</v>
      </c>
      <c r="H8691" s="203" t="s">
        <v>1522</v>
      </c>
      <c r="I8691" s="205" t="s">
        <v>6143</v>
      </c>
      <c r="J8691" s="208"/>
      <c r="K8691" s="203">
        <v>16</v>
      </c>
      <c r="L8691" s="207" t="s">
        <v>827</v>
      </c>
      <c r="M8691" s="208" t="s">
        <v>1449</v>
      </c>
      <c r="N8691" s="209">
        <f t="shared" si="0"/>
        <v>2026</v>
      </c>
      <c r="O8691" s="210">
        <f t="shared" si="1"/>
        <v>4</v>
      </c>
      <c r="P8691" s="211" t="str">
        <f>IFERROR(VLOOKUP(F8691,연간집계!D:E,2,FALSE),"")</f>
        <v>베이비진 210 (14p)</v>
      </c>
    </row>
    <row r="8692" spans="1:16" ht="15" customHeight="1">
      <c r="A8692" s="201">
        <v>46139.600590277776</v>
      </c>
      <c r="B8692" s="202">
        <v>46139</v>
      </c>
      <c r="C8692" s="203" t="s">
        <v>18960</v>
      </c>
      <c r="D8692" s="203" t="s">
        <v>11</v>
      </c>
      <c r="E8692" s="204" t="s">
        <v>18956</v>
      </c>
      <c r="F8692" s="49" t="s">
        <v>924</v>
      </c>
      <c r="G8692" s="203">
        <v>1</v>
      </c>
      <c r="H8692" s="203" t="s">
        <v>1522</v>
      </c>
      <c r="I8692" s="205" t="s">
        <v>6143</v>
      </c>
      <c r="J8692" s="208"/>
      <c r="K8692" s="203">
        <v>16</v>
      </c>
      <c r="L8692" s="207" t="s">
        <v>827</v>
      </c>
      <c r="M8692" s="208" t="s">
        <v>1449</v>
      </c>
      <c r="N8692" s="209">
        <f t="shared" si="0"/>
        <v>2026</v>
      </c>
      <c r="O8692" s="210">
        <f t="shared" si="1"/>
        <v>4</v>
      </c>
      <c r="P8692" s="211" t="str">
        <f>IFERROR(VLOOKUP(F8692,연간집계!D:E,2,FALSE),"")</f>
        <v>베이비진 210 (14p)</v>
      </c>
    </row>
    <row r="8693" spans="1:16" ht="15" customHeight="1">
      <c r="A8693" s="201">
        <v>46139.648113425923</v>
      </c>
      <c r="B8693" s="202">
        <v>46139</v>
      </c>
      <c r="C8693" s="203" t="s">
        <v>18961</v>
      </c>
      <c r="D8693" s="203" t="s">
        <v>11</v>
      </c>
      <c r="E8693" s="204" t="s">
        <v>18962</v>
      </c>
      <c r="F8693" s="49" t="s">
        <v>856</v>
      </c>
      <c r="G8693" s="203">
        <v>1</v>
      </c>
      <c r="H8693" s="203" t="s">
        <v>2157</v>
      </c>
      <c r="I8693" s="205" t="s">
        <v>1510</v>
      </c>
      <c r="J8693" s="208"/>
      <c r="K8693" s="203">
        <v>40</v>
      </c>
      <c r="L8693" s="207" t="s">
        <v>827</v>
      </c>
      <c r="M8693" s="208" t="s">
        <v>1436</v>
      </c>
      <c r="N8693" s="209">
        <f t="shared" si="0"/>
        <v>2026</v>
      </c>
      <c r="O8693" s="210">
        <f t="shared" si="1"/>
        <v>4</v>
      </c>
      <c r="P8693" s="211" t="str">
        <f>IFERROR(VLOOKUP(F8693,연간집계!D:E,2,FALSE),"")</f>
        <v>스탠다드 포토북 8*8 (하드/무광)</v>
      </c>
    </row>
    <row r="8694" spans="1:16" ht="15" customHeight="1">
      <c r="A8694" s="201">
        <v>46139.662962962961</v>
      </c>
      <c r="B8694" s="202">
        <v>46139</v>
      </c>
      <c r="C8694" s="203" t="s">
        <v>18963</v>
      </c>
      <c r="D8694" s="203" t="s">
        <v>11</v>
      </c>
      <c r="E8694" s="204" t="s">
        <v>18964</v>
      </c>
      <c r="F8694" s="49" t="s">
        <v>1327</v>
      </c>
      <c r="G8694" s="203">
        <v>1</v>
      </c>
      <c r="H8694" s="203" t="s">
        <v>616</v>
      </c>
      <c r="I8694" s="205" t="s">
        <v>1440</v>
      </c>
      <c r="J8694" s="208" t="s">
        <v>1994</v>
      </c>
      <c r="K8694" s="203">
        <v>1</v>
      </c>
      <c r="L8694" s="207" t="s">
        <v>827</v>
      </c>
      <c r="M8694" s="208" t="s">
        <v>1493</v>
      </c>
      <c r="N8694" s="209">
        <f t="shared" si="0"/>
        <v>2026</v>
      </c>
      <c r="O8694" s="210">
        <f t="shared" si="1"/>
        <v>4</v>
      </c>
      <c r="P8694" s="211" t="str">
        <f>IFERROR(VLOOKUP(F8694,연간집계!D:E,2,FALSE),"")</f>
        <v>아크릴액자 A3 (가로)</v>
      </c>
    </row>
    <row r="8695" spans="1:16" ht="15" customHeight="1">
      <c r="A8695" s="201">
        <v>46139.662974537037</v>
      </c>
      <c r="B8695" s="202">
        <v>46139</v>
      </c>
      <c r="C8695" s="203" t="s">
        <v>18965</v>
      </c>
      <c r="D8695" s="203" t="s">
        <v>11</v>
      </c>
      <c r="E8695" s="204" t="s">
        <v>18964</v>
      </c>
      <c r="F8695" s="49" t="s">
        <v>1327</v>
      </c>
      <c r="G8695" s="203">
        <v>1</v>
      </c>
      <c r="H8695" s="203" t="s">
        <v>616</v>
      </c>
      <c r="I8695" s="205" t="s">
        <v>1440</v>
      </c>
      <c r="J8695" s="208" t="s">
        <v>1994</v>
      </c>
      <c r="K8695" s="203">
        <v>1</v>
      </c>
      <c r="L8695" s="207" t="s">
        <v>827</v>
      </c>
      <c r="M8695" s="208" t="s">
        <v>1493</v>
      </c>
      <c r="N8695" s="209">
        <f t="shared" si="0"/>
        <v>2026</v>
      </c>
      <c r="O8695" s="210">
        <f t="shared" si="1"/>
        <v>4</v>
      </c>
      <c r="P8695" s="211" t="str">
        <f>IFERROR(VLOOKUP(F8695,연간집계!D:E,2,FALSE),"")</f>
        <v>아크릴액자 A3 (가로)</v>
      </c>
    </row>
    <row r="8696" spans="1:16" ht="15" customHeight="1">
      <c r="A8696" s="201">
        <v>46139.662986111114</v>
      </c>
      <c r="B8696" s="202">
        <v>46139</v>
      </c>
      <c r="C8696" s="203" t="s">
        <v>18966</v>
      </c>
      <c r="D8696" s="203" t="s">
        <v>11</v>
      </c>
      <c r="E8696" s="204" t="s">
        <v>18964</v>
      </c>
      <c r="F8696" s="49" t="s">
        <v>1327</v>
      </c>
      <c r="G8696" s="203">
        <v>1</v>
      </c>
      <c r="H8696" s="203" t="s">
        <v>616</v>
      </c>
      <c r="I8696" s="205" t="s">
        <v>1440</v>
      </c>
      <c r="J8696" s="208" t="s">
        <v>1994</v>
      </c>
      <c r="K8696" s="203">
        <v>1</v>
      </c>
      <c r="L8696" s="207" t="s">
        <v>827</v>
      </c>
      <c r="M8696" s="208" t="s">
        <v>1493</v>
      </c>
      <c r="N8696" s="209">
        <f t="shared" si="0"/>
        <v>2026</v>
      </c>
      <c r="O8696" s="210">
        <f t="shared" si="1"/>
        <v>4</v>
      </c>
      <c r="P8696" s="211" t="str">
        <f>IFERROR(VLOOKUP(F8696,연간집계!D:E,2,FALSE),"")</f>
        <v>아크릴액자 A3 (가로)</v>
      </c>
    </row>
    <row r="8697" spans="1:16" ht="15" customHeight="1">
      <c r="A8697" s="201">
        <v>46139.662997685184</v>
      </c>
      <c r="B8697" s="202">
        <v>46139</v>
      </c>
      <c r="C8697" s="203" t="s">
        <v>18967</v>
      </c>
      <c r="D8697" s="203" t="s">
        <v>11</v>
      </c>
      <c r="E8697" s="204" t="s">
        <v>18964</v>
      </c>
      <c r="F8697" s="49" t="s">
        <v>1327</v>
      </c>
      <c r="G8697" s="203">
        <v>1</v>
      </c>
      <c r="H8697" s="203" t="s">
        <v>616</v>
      </c>
      <c r="I8697" s="205" t="s">
        <v>1440</v>
      </c>
      <c r="J8697" s="208" t="s">
        <v>1994</v>
      </c>
      <c r="K8697" s="203">
        <v>1</v>
      </c>
      <c r="L8697" s="207" t="s">
        <v>827</v>
      </c>
      <c r="M8697" s="208" t="s">
        <v>1493</v>
      </c>
      <c r="N8697" s="209">
        <f t="shared" si="0"/>
        <v>2026</v>
      </c>
      <c r="O8697" s="210">
        <f t="shared" si="1"/>
        <v>4</v>
      </c>
      <c r="P8697" s="211" t="str">
        <f>IFERROR(VLOOKUP(F8697,연간집계!D:E,2,FALSE),"")</f>
        <v>아크릴액자 A3 (가로)</v>
      </c>
    </row>
    <row r="8698" spans="1:16" ht="15" customHeight="1">
      <c r="A8698" s="201">
        <v>46139.704328703701</v>
      </c>
      <c r="B8698" s="202">
        <v>46139</v>
      </c>
      <c r="C8698" s="203" t="s">
        <v>18968</v>
      </c>
      <c r="D8698" s="203" t="s">
        <v>11</v>
      </c>
      <c r="E8698" s="204" t="s">
        <v>18969</v>
      </c>
      <c r="F8698" s="49" t="s">
        <v>856</v>
      </c>
      <c r="G8698" s="203">
        <v>1</v>
      </c>
      <c r="H8698" s="203" t="s">
        <v>5596</v>
      </c>
      <c r="I8698" s="205" t="s">
        <v>1506</v>
      </c>
      <c r="J8698" s="208"/>
      <c r="K8698" s="203">
        <v>28</v>
      </c>
      <c r="L8698" s="207" t="s">
        <v>827</v>
      </c>
      <c r="M8698" s="208" t="s">
        <v>1436</v>
      </c>
      <c r="N8698" s="209">
        <f t="shared" si="0"/>
        <v>2026</v>
      </c>
      <c r="O8698" s="210">
        <f t="shared" si="1"/>
        <v>4</v>
      </c>
      <c r="P8698" s="211" t="str">
        <f>IFERROR(VLOOKUP(F8698,연간집계!D:E,2,FALSE),"")</f>
        <v>스탠다드 포토북 8*8 (하드/무광)</v>
      </c>
    </row>
    <row r="8699" spans="1:16" ht="15" customHeight="1">
      <c r="A8699" s="201">
        <v>46139.704340277778</v>
      </c>
      <c r="B8699" s="202">
        <v>46139</v>
      </c>
      <c r="C8699" s="203" t="s">
        <v>18970</v>
      </c>
      <c r="D8699" s="203" t="s">
        <v>11</v>
      </c>
      <c r="E8699" s="204" t="s">
        <v>18969</v>
      </c>
      <c r="F8699" s="49" t="s">
        <v>856</v>
      </c>
      <c r="G8699" s="203">
        <v>1</v>
      </c>
      <c r="H8699" s="203" t="s">
        <v>5596</v>
      </c>
      <c r="I8699" s="205" t="s">
        <v>1556</v>
      </c>
      <c r="J8699" s="208"/>
      <c r="K8699" s="203">
        <v>34</v>
      </c>
      <c r="L8699" s="207" t="s">
        <v>827</v>
      </c>
      <c r="M8699" s="208" t="s">
        <v>1436</v>
      </c>
      <c r="N8699" s="209">
        <f t="shared" si="0"/>
        <v>2026</v>
      </c>
      <c r="O8699" s="210">
        <f t="shared" si="1"/>
        <v>4</v>
      </c>
      <c r="P8699" s="211" t="str">
        <f>IFERROR(VLOOKUP(F8699,연간집계!D:E,2,FALSE),"")</f>
        <v>스탠다드 포토북 8*8 (하드/무광)</v>
      </c>
    </row>
    <row r="8700" spans="1:16" ht="15" customHeight="1">
      <c r="A8700" s="201">
        <v>46139.707326388889</v>
      </c>
      <c r="B8700" s="202">
        <v>46139</v>
      </c>
      <c r="C8700" s="203" t="s">
        <v>18971</v>
      </c>
      <c r="D8700" s="203" t="s">
        <v>11</v>
      </c>
      <c r="E8700" s="204" t="s">
        <v>18972</v>
      </c>
      <c r="F8700" s="49" t="s">
        <v>880</v>
      </c>
      <c r="G8700" s="203">
        <v>1</v>
      </c>
      <c r="H8700" s="203" t="s">
        <v>744</v>
      </c>
      <c r="I8700" s="205" t="s">
        <v>1440</v>
      </c>
      <c r="J8700" s="208" t="s">
        <v>8593</v>
      </c>
      <c r="K8700" s="203">
        <v>64</v>
      </c>
      <c r="L8700" s="207" t="s">
        <v>827</v>
      </c>
      <c r="M8700" s="208" t="s">
        <v>1436</v>
      </c>
      <c r="N8700" s="209">
        <f t="shared" si="0"/>
        <v>2026</v>
      </c>
      <c r="O8700" s="210">
        <f t="shared" si="1"/>
        <v>4</v>
      </c>
      <c r="P8700" s="211" t="str">
        <f>IFERROR(VLOOKUP(F8700,연간집계!D:E,2,FALSE),"")</f>
        <v>레코드북 150</v>
      </c>
    </row>
    <row r="8701" spans="1:16" ht="15" customHeight="1">
      <c r="A8701" s="201">
        <v>46139.743969907409</v>
      </c>
      <c r="B8701" s="202">
        <v>46139</v>
      </c>
      <c r="C8701" s="203" t="s">
        <v>18973</v>
      </c>
      <c r="D8701" s="203" t="s">
        <v>11</v>
      </c>
      <c r="E8701" s="204" t="s">
        <v>18974</v>
      </c>
      <c r="F8701" s="49" t="s">
        <v>1247</v>
      </c>
      <c r="G8701" s="203">
        <v>1</v>
      </c>
      <c r="H8701" s="203" t="s">
        <v>3086</v>
      </c>
      <c r="I8701" s="205" t="s">
        <v>1510</v>
      </c>
      <c r="J8701" s="208"/>
      <c r="K8701" s="203">
        <v>24</v>
      </c>
      <c r="L8701" s="207" t="s">
        <v>828</v>
      </c>
      <c r="M8701" s="208" t="s">
        <v>1436</v>
      </c>
      <c r="N8701" s="209">
        <f t="shared" si="0"/>
        <v>2026</v>
      </c>
      <c r="O8701" s="210">
        <f t="shared" si="1"/>
        <v>4</v>
      </c>
      <c r="P8701" s="211" t="str">
        <f>IFERROR(VLOOKUP(F8701,연간집계!D:E,2,FALSE),"")</f>
        <v>모바일 포토북 197 (여행)</v>
      </c>
    </row>
    <row r="8702" spans="1:16" ht="15" customHeight="1">
      <c r="A8702" s="201">
        <v>46139.750416666669</v>
      </c>
      <c r="B8702" s="202">
        <v>46139</v>
      </c>
      <c r="C8702" s="203" t="s">
        <v>18975</v>
      </c>
      <c r="D8702" s="203" t="s">
        <v>11</v>
      </c>
      <c r="E8702" s="204" t="s">
        <v>18976</v>
      </c>
      <c r="F8702" s="49" t="s">
        <v>1029</v>
      </c>
      <c r="G8702" s="203">
        <v>1</v>
      </c>
      <c r="H8702" s="203" t="s">
        <v>1987</v>
      </c>
      <c r="I8702" s="205" t="s">
        <v>18403</v>
      </c>
      <c r="J8702" s="208" t="s">
        <v>1455</v>
      </c>
      <c r="K8702" s="203">
        <v>48</v>
      </c>
      <c r="L8702" s="207" t="s">
        <v>827</v>
      </c>
      <c r="M8702" s="208" t="s">
        <v>1436</v>
      </c>
      <c r="N8702" s="209">
        <f t="shared" si="0"/>
        <v>2026</v>
      </c>
      <c r="O8702" s="210">
        <f t="shared" si="1"/>
        <v>4</v>
      </c>
      <c r="P8702" s="211" t="str">
        <f>IFERROR(VLOOKUP(F8702,연간집계!D:E,2,FALSE),"")</f>
        <v>트래블북 198 (쿠션하드/46p)</v>
      </c>
    </row>
    <row r="8703" spans="1:16" ht="15" customHeight="1">
      <c r="A8703" s="201">
        <v>46139.886597222219</v>
      </c>
      <c r="B8703" s="202">
        <v>46139</v>
      </c>
      <c r="C8703" s="203" t="s">
        <v>18977</v>
      </c>
      <c r="D8703" s="203" t="s">
        <v>11</v>
      </c>
      <c r="E8703" s="204" t="s">
        <v>18978</v>
      </c>
      <c r="F8703" s="49" t="s">
        <v>1008</v>
      </c>
      <c r="G8703" s="203">
        <v>3</v>
      </c>
      <c r="H8703" s="203" t="s">
        <v>488</v>
      </c>
      <c r="I8703" s="205" t="s">
        <v>1440</v>
      </c>
      <c r="J8703" s="208"/>
      <c r="K8703" s="203">
        <v>16</v>
      </c>
      <c r="L8703" s="207" t="s">
        <v>827</v>
      </c>
      <c r="M8703" s="208" t="s">
        <v>1436</v>
      </c>
      <c r="N8703" s="209">
        <f t="shared" si="0"/>
        <v>2026</v>
      </c>
      <c r="O8703" s="210">
        <f t="shared" si="1"/>
        <v>4</v>
      </c>
      <c r="P8703" s="211" t="str">
        <f>IFERROR(VLOOKUP(F8703,연간집계!D:E,2,FALSE),"")</f>
        <v>키즈진 150 (14p)</v>
      </c>
    </row>
    <row r="8704" spans="1:16" ht="15" customHeight="1">
      <c r="A8704" s="201">
        <v>46139.901435185187</v>
      </c>
      <c r="B8704" s="202">
        <v>46139</v>
      </c>
      <c r="C8704" s="203" t="s">
        <v>18979</v>
      </c>
      <c r="D8704" s="203" t="s">
        <v>11</v>
      </c>
      <c r="E8704" s="204" t="s">
        <v>18980</v>
      </c>
      <c r="F8704" s="49" t="s">
        <v>849</v>
      </c>
      <c r="G8704" s="203">
        <v>1</v>
      </c>
      <c r="H8704" s="203" t="s">
        <v>18981</v>
      </c>
      <c r="I8704" s="205" t="s">
        <v>1440</v>
      </c>
      <c r="J8704" s="208"/>
      <c r="K8704" s="203">
        <v>70</v>
      </c>
      <c r="L8704" s="207" t="s">
        <v>827</v>
      </c>
      <c r="M8704" s="208" t="s">
        <v>1502</v>
      </c>
      <c r="N8704" s="209">
        <f t="shared" si="0"/>
        <v>2026</v>
      </c>
      <c r="O8704" s="210">
        <f t="shared" si="1"/>
        <v>4</v>
      </c>
      <c r="P8704" s="211" t="str">
        <f>IFERROR(VLOOKUP(F8704,연간집계!D:E,2,FALSE),"")</f>
        <v>스탠다드 포토북 8*11 (하드/유광)</v>
      </c>
    </row>
    <row r="8705" spans="1:16" ht="15" customHeight="1">
      <c r="A8705" s="201">
        <v>46139.928090277775</v>
      </c>
      <c r="B8705" s="202">
        <v>46139</v>
      </c>
      <c r="C8705" s="203" t="s">
        <v>18982</v>
      </c>
      <c r="D8705" s="203" t="s">
        <v>11</v>
      </c>
      <c r="E8705" s="204" t="s">
        <v>18983</v>
      </c>
      <c r="F8705" s="49" t="s">
        <v>1311</v>
      </c>
      <c r="G8705" s="203">
        <v>1</v>
      </c>
      <c r="H8705" s="203" t="s">
        <v>18984</v>
      </c>
      <c r="I8705" s="205" t="s">
        <v>1668</v>
      </c>
      <c r="J8705" s="208" t="s">
        <v>1444</v>
      </c>
      <c r="K8705" s="203">
        <v>1</v>
      </c>
      <c r="L8705" s="207" t="s">
        <v>827</v>
      </c>
      <c r="M8705" s="208" t="s">
        <v>1645</v>
      </c>
      <c r="N8705" s="209">
        <f t="shared" si="0"/>
        <v>2026</v>
      </c>
      <c r="O8705" s="210">
        <f t="shared" si="1"/>
        <v>4</v>
      </c>
      <c r="P8705" s="211" t="str">
        <f>IFERROR(VLOOKUP(F8705,연간집계!D:E,2,FALSE),"")</f>
        <v>심플액자 203_블랙</v>
      </c>
    </row>
    <row r="8706" spans="1:16" ht="15" customHeight="1">
      <c r="A8706" s="201">
        <v>46139.928113425929</v>
      </c>
      <c r="B8706" s="202">
        <v>46139</v>
      </c>
      <c r="C8706" s="203" t="s">
        <v>18985</v>
      </c>
      <c r="D8706" s="203" t="s">
        <v>11</v>
      </c>
      <c r="E8706" s="204" t="s">
        <v>18983</v>
      </c>
      <c r="F8706" s="49" t="s">
        <v>865</v>
      </c>
      <c r="G8706" s="203">
        <v>1</v>
      </c>
      <c r="H8706" s="203" t="s">
        <v>18984</v>
      </c>
      <c r="I8706" s="205" t="s">
        <v>1570</v>
      </c>
      <c r="J8706" s="208"/>
      <c r="K8706" s="203">
        <v>44</v>
      </c>
      <c r="L8706" s="207" t="s">
        <v>827</v>
      </c>
      <c r="M8706" s="208" t="s">
        <v>1645</v>
      </c>
      <c r="N8706" s="209">
        <f t="shared" si="0"/>
        <v>2026</v>
      </c>
      <c r="O8706" s="210">
        <f t="shared" si="1"/>
        <v>4</v>
      </c>
      <c r="P8706" s="211" t="str">
        <f>IFERROR(VLOOKUP(F8706,연간집계!D:E,2,FALSE),"")</f>
        <v>스탠다드 포토북 8*6 (하드/무광)</v>
      </c>
    </row>
    <row r="8707" spans="1:16" ht="15" customHeight="1">
      <c r="A8707" s="201">
        <v>46140.019548611112</v>
      </c>
      <c r="B8707" s="202">
        <v>46140</v>
      </c>
      <c r="C8707" s="203" t="s">
        <v>18986</v>
      </c>
      <c r="D8707" s="203" t="s">
        <v>11</v>
      </c>
      <c r="E8707" s="204" t="s">
        <v>18987</v>
      </c>
      <c r="F8707" s="49" t="s">
        <v>838</v>
      </c>
      <c r="G8707" s="203">
        <v>1</v>
      </c>
      <c r="H8707" s="203" t="s">
        <v>18988</v>
      </c>
      <c r="I8707" s="205" t="s">
        <v>2085</v>
      </c>
      <c r="J8707" s="208"/>
      <c r="K8707" s="203">
        <v>24</v>
      </c>
      <c r="L8707" s="207" t="s">
        <v>827</v>
      </c>
      <c r="M8707" s="208" t="s">
        <v>1645</v>
      </c>
      <c r="N8707" s="209">
        <f t="shared" si="0"/>
        <v>2026</v>
      </c>
      <c r="O8707" s="210">
        <f t="shared" si="1"/>
        <v>4</v>
      </c>
      <c r="P8707" s="211" t="str">
        <f>IFERROR(VLOOKUP(F8707,연간집계!D:E,2,FALSE),"")</f>
        <v>스탠다드 포토북 6*8 (하드/무광)</v>
      </c>
    </row>
    <row r="8708" spans="1:16" ht="15" customHeight="1">
      <c r="A8708" s="201">
        <v>46140.028449074074</v>
      </c>
      <c r="B8708" s="202">
        <v>46140</v>
      </c>
      <c r="C8708" s="203" t="s">
        <v>18989</v>
      </c>
      <c r="D8708" s="203" t="s">
        <v>11</v>
      </c>
      <c r="E8708" s="204" t="s">
        <v>18990</v>
      </c>
      <c r="F8708" s="49" t="s">
        <v>847</v>
      </c>
      <c r="G8708" s="203">
        <v>2</v>
      </c>
      <c r="H8708" s="203" t="s">
        <v>18991</v>
      </c>
      <c r="I8708" s="205" t="s">
        <v>2297</v>
      </c>
      <c r="J8708" s="208"/>
      <c r="K8708" s="203">
        <v>24</v>
      </c>
      <c r="L8708" s="207" t="s">
        <v>827</v>
      </c>
      <c r="M8708" s="208" t="s">
        <v>1502</v>
      </c>
      <c r="N8708" s="209">
        <f t="shared" si="0"/>
        <v>2026</v>
      </c>
      <c r="O8708" s="210">
        <f t="shared" si="1"/>
        <v>4</v>
      </c>
      <c r="P8708" s="211" t="str">
        <f>IFERROR(VLOOKUP(F8708,연간집계!D:E,2,FALSE),"")</f>
        <v>스탠다드 포토북 8*11 (하드/무광)</v>
      </c>
    </row>
    <row r="8709" spans="1:16" ht="15" customHeight="1">
      <c r="A8709" s="201">
        <v>46140.02847222222</v>
      </c>
      <c r="B8709" s="202">
        <v>46140</v>
      </c>
      <c r="C8709" s="203" t="s">
        <v>18992</v>
      </c>
      <c r="D8709" s="203" t="s">
        <v>11</v>
      </c>
      <c r="E8709" s="204" t="s">
        <v>18993</v>
      </c>
      <c r="F8709" s="49" t="s">
        <v>865</v>
      </c>
      <c r="G8709" s="203">
        <v>1</v>
      </c>
      <c r="H8709" s="203" t="s">
        <v>18994</v>
      </c>
      <c r="I8709" s="205" t="s">
        <v>1440</v>
      </c>
      <c r="J8709" s="208"/>
      <c r="K8709" s="203">
        <v>74</v>
      </c>
      <c r="L8709" s="207" t="s">
        <v>827</v>
      </c>
      <c r="M8709" s="208" t="s">
        <v>1502</v>
      </c>
      <c r="N8709" s="209">
        <f t="shared" si="0"/>
        <v>2026</v>
      </c>
      <c r="O8709" s="210">
        <f t="shared" si="1"/>
        <v>4</v>
      </c>
      <c r="P8709" s="211" t="str">
        <f>IFERROR(VLOOKUP(F8709,연간집계!D:E,2,FALSE),"")</f>
        <v>스탠다드 포토북 8*6 (하드/무광)</v>
      </c>
    </row>
    <row r="8710" spans="1:16" ht="15" customHeight="1">
      <c r="A8710" s="201">
        <v>46140.246747685182</v>
      </c>
      <c r="B8710" s="202">
        <v>46140</v>
      </c>
      <c r="C8710" s="203" t="s">
        <v>18995</v>
      </c>
      <c r="D8710" s="203" t="s">
        <v>11</v>
      </c>
      <c r="E8710" s="204" t="s">
        <v>18996</v>
      </c>
      <c r="F8710" s="49" t="s">
        <v>874</v>
      </c>
      <c r="G8710" s="203">
        <v>1</v>
      </c>
      <c r="H8710" s="203" t="s">
        <v>18997</v>
      </c>
      <c r="I8710" s="205" t="s">
        <v>1954</v>
      </c>
      <c r="J8710" s="208"/>
      <c r="K8710" s="203">
        <v>24</v>
      </c>
      <c r="L8710" s="207" t="s">
        <v>827</v>
      </c>
      <c r="M8710" s="208" t="s">
        <v>1541</v>
      </c>
      <c r="N8710" s="209">
        <f t="shared" si="0"/>
        <v>2026</v>
      </c>
      <c r="O8710" s="210">
        <f t="shared" si="1"/>
        <v>4</v>
      </c>
      <c r="P8710" s="211" t="str">
        <f>IFERROR(VLOOKUP(F8710,연간집계!D:E,2,FALSE),"")</f>
        <v>스탠다드 포토북 11*8 (하드/무광)</v>
      </c>
    </row>
    <row r="8711" spans="1:16" ht="15" customHeight="1">
      <c r="A8711" s="201">
        <v>46140.420937499999</v>
      </c>
      <c r="B8711" s="202">
        <v>46140</v>
      </c>
      <c r="C8711" s="203" t="s">
        <v>18998</v>
      </c>
      <c r="D8711" s="203" t="s">
        <v>11</v>
      </c>
      <c r="E8711" s="204" t="s">
        <v>18999</v>
      </c>
      <c r="F8711" s="49" t="s">
        <v>74</v>
      </c>
      <c r="G8711" s="203">
        <v>1</v>
      </c>
      <c r="H8711" s="203" t="s">
        <v>19000</v>
      </c>
      <c r="I8711" s="205" t="s">
        <v>19001</v>
      </c>
      <c r="J8711" s="208" t="s">
        <v>1444</v>
      </c>
      <c r="K8711" s="203">
        <v>60</v>
      </c>
      <c r="L8711" s="207" t="s">
        <v>827</v>
      </c>
      <c r="M8711" s="208" t="s">
        <v>1514</v>
      </c>
      <c r="N8711" s="209">
        <f t="shared" si="0"/>
        <v>2026</v>
      </c>
      <c r="O8711" s="210">
        <f t="shared" si="1"/>
        <v>4</v>
      </c>
      <c r="P8711" s="211" t="str">
        <f>IFERROR(VLOOKUP(F8711,연간집계!D:E,2,FALSE),"")</f>
        <v>포토그랩스pro 210</v>
      </c>
    </row>
    <row r="8712" spans="1:16" ht="15" customHeight="1">
      <c r="A8712" s="201">
        <v>46140.424050925925</v>
      </c>
      <c r="B8712" s="202">
        <v>46140</v>
      </c>
      <c r="C8712" s="203" t="s">
        <v>19002</v>
      </c>
      <c r="D8712" s="203" t="s">
        <v>11</v>
      </c>
      <c r="E8712" s="204" t="s">
        <v>19003</v>
      </c>
      <c r="F8712" s="49" t="s">
        <v>1247</v>
      </c>
      <c r="G8712" s="203">
        <v>1</v>
      </c>
      <c r="H8712" s="203" t="s">
        <v>2709</v>
      </c>
      <c r="I8712" s="205" t="s">
        <v>1556</v>
      </c>
      <c r="J8712" s="208"/>
      <c r="K8712" s="203">
        <v>24</v>
      </c>
      <c r="L8712" s="207" t="s">
        <v>828</v>
      </c>
      <c r="M8712" s="208" t="s">
        <v>1436</v>
      </c>
      <c r="N8712" s="209">
        <f t="shared" si="0"/>
        <v>2026</v>
      </c>
      <c r="O8712" s="210">
        <f t="shared" si="1"/>
        <v>4</v>
      </c>
      <c r="P8712" s="211" t="str">
        <f>IFERROR(VLOOKUP(F8712,연간집계!D:E,2,FALSE),"")</f>
        <v>모바일 포토북 197 (여행)</v>
      </c>
    </row>
    <row r="8713" spans="1:16" ht="15" customHeight="1">
      <c r="A8713" s="201">
        <v>46140.433113425926</v>
      </c>
      <c r="B8713" s="202">
        <v>46140</v>
      </c>
      <c r="C8713" s="203" t="s">
        <v>19004</v>
      </c>
      <c r="D8713" s="203" t="s">
        <v>11</v>
      </c>
      <c r="E8713" s="204" t="s">
        <v>19005</v>
      </c>
      <c r="F8713" s="49" t="s">
        <v>1324</v>
      </c>
      <c r="G8713" s="203">
        <v>1</v>
      </c>
      <c r="H8713" s="203" t="s">
        <v>19006</v>
      </c>
      <c r="I8713" s="205" t="s">
        <v>3468</v>
      </c>
      <c r="J8713" s="208"/>
      <c r="K8713" s="203">
        <v>1</v>
      </c>
      <c r="L8713" s="207" t="s">
        <v>827</v>
      </c>
      <c r="M8713" s="208" t="s">
        <v>1460</v>
      </c>
      <c r="N8713" s="209">
        <f t="shared" si="0"/>
        <v>2026</v>
      </c>
      <c r="O8713" s="210">
        <f t="shared" si="1"/>
        <v>4</v>
      </c>
      <c r="P8713" s="211" t="str">
        <f>IFERROR(VLOOKUP(F8713,연간집계!D:E,2,FALSE),"")</f>
        <v>감성액자 198</v>
      </c>
    </row>
    <row r="8714" spans="1:16" ht="15" customHeight="1">
      <c r="A8714" s="201">
        <v>46140.433136574073</v>
      </c>
      <c r="B8714" s="202">
        <v>46140</v>
      </c>
      <c r="C8714" s="203" t="s">
        <v>19007</v>
      </c>
      <c r="D8714" s="203" t="s">
        <v>11</v>
      </c>
      <c r="E8714" s="204" t="s">
        <v>19005</v>
      </c>
      <c r="F8714" s="49" t="s">
        <v>1324</v>
      </c>
      <c r="G8714" s="203">
        <v>1</v>
      </c>
      <c r="H8714" s="203" t="s">
        <v>19006</v>
      </c>
      <c r="I8714" s="205" t="s">
        <v>3468</v>
      </c>
      <c r="J8714" s="208"/>
      <c r="K8714" s="203">
        <v>1</v>
      </c>
      <c r="L8714" s="207" t="s">
        <v>827</v>
      </c>
      <c r="M8714" s="208" t="s">
        <v>1460</v>
      </c>
      <c r="N8714" s="209">
        <f t="shared" si="0"/>
        <v>2026</v>
      </c>
      <c r="O8714" s="210">
        <f t="shared" si="1"/>
        <v>4</v>
      </c>
      <c r="P8714" s="211" t="str">
        <f>IFERROR(VLOOKUP(F8714,연간집계!D:E,2,FALSE),"")</f>
        <v>감성액자 198</v>
      </c>
    </row>
    <row r="8715" spans="1:16" ht="15" customHeight="1">
      <c r="A8715" s="201">
        <v>46140.433148148149</v>
      </c>
      <c r="B8715" s="202">
        <v>46140</v>
      </c>
      <c r="C8715" s="203" t="s">
        <v>19008</v>
      </c>
      <c r="D8715" s="203" t="s">
        <v>11</v>
      </c>
      <c r="E8715" s="204" t="s">
        <v>19005</v>
      </c>
      <c r="F8715" s="49" t="s">
        <v>1324</v>
      </c>
      <c r="G8715" s="203">
        <v>1</v>
      </c>
      <c r="H8715" s="203" t="s">
        <v>19006</v>
      </c>
      <c r="I8715" s="205" t="s">
        <v>3468</v>
      </c>
      <c r="J8715" s="208"/>
      <c r="K8715" s="203">
        <v>1</v>
      </c>
      <c r="L8715" s="207" t="s">
        <v>827</v>
      </c>
      <c r="M8715" s="208" t="s">
        <v>1460</v>
      </c>
      <c r="N8715" s="209">
        <f t="shared" si="0"/>
        <v>2026</v>
      </c>
      <c r="O8715" s="210">
        <f t="shared" si="1"/>
        <v>4</v>
      </c>
      <c r="P8715" s="211" t="str">
        <f>IFERROR(VLOOKUP(F8715,연간집계!D:E,2,FALSE),"")</f>
        <v>감성액자 198</v>
      </c>
    </row>
    <row r="8716" spans="1:16" ht="15" customHeight="1">
      <c r="A8716" s="201">
        <v>46140.433159722219</v>
      </c>
      <c r="B8716" s="202">
        <v>46140</v>
      </c>
      <c r="C8716" s="203" t="s">
        <v>19009</v>
      </c>
      <c r="D8716" s="203" t="s">
        <v>11</v>
      </c>
      <c r="E8716" s="204" t="s">
        <v>19005</v>
      </c>
      <c r="F8716" s="49" t="s">
        <v>1324</v>
      </c>
      <c r="G8716" s="203">
        <v>1</v>
      </c>
      <c r="H8716" s="203" t="s">
        <v>19006</v>
      </c>
      <c r="I8716" s="205" t="s">
        <v>3468</v>
      </c>
      <c r="J8716" s="208"/>
      <c r="K8716" s="203">
        <v>1</v>
      </c>
      <c r="L8716" s="207" t="s">
        <v>827</v>
      </c>
      <c r="M8716" s="208" t="s">
        <v>1460</v>
      </c>
      <c r="N8716" s="209">
        <f t="shared" si="0"/>
        <v>2026</v>
      </c>
      <c r="O8716" s="210">
        <f t="shared" si="1"/>
        <v>4</v>
      </c>
      <c r="P8716" s="211" t="str">
        <f>IFERROR(VLOOKUP(F8716,연간집계!D:E,2,FALSE),"")</f>
        <v>감성액자 198</v>
      </c>
    </row>
    <row r="8717" spans="1:16" ht="15" customHeight="1">
      <c r="A8717" s="201">
        <v>46140.465856481482</v>
      </c>
      <c r="B8717" s="202">
        <v>46140</v>
      </c>
      <c r="C8717" s="203" t="s">
        <v>19010</v>
      </c>
      <c r="D8717" s="203" t="s">
        <v>11</v>
      </c>
      <c r="E8717" s="204" t="s">
        <v>19011</v>
      </c>
      <c r="F8717" s="49" t="s">
        <v>838</v>
      </c>
      <c r="G8717" s="203">
        <v>4</v>
      </c>
      <c r="H8717" s="203" t="s">
        <v>5353</v>
      </c>
      <c r="I8717" s="205" t="s">
        <v>1435</v>
      </c>
      <c r="J8717" s="208"/>
      <c r="K8717" s="203">
        <v>34</v>
      </c>
      <c r="L8717" s="207" t="s">
        <v>827</v>
      </c>
      <c r="M8717" s="208" t="s">
        <v>1493</v>
      </c>
      <c r="N8717" s="209">
        <f t="shared" si="0"/>
        <v>2026</v>
      </c>
      <c r="O8717" s="210">
        <f t="shared" si="1"/>
        <v>4</v>
      </c>
      <c r="P8717" s="211" t="str">
        <f>IFERROR(VLOOKUP(F8717,연간집계!D:E,2,FALSE),"")</f>
        <v>스탠다드 포토북 6*8 (하드/무광)</v>
      </c>
    </row>
    <row r="8718" spans="1:16" ht="15" customHeight="1">
      <c r="A8718" s="201">
        <v>46140.483680555553</v>
      </c>
      <c r="B8718" s="202">
        <v>46140</v>
      </c>
      <c r="C8718" s="203" t="s">
        <v>19012</v>
      </c>
      <c r="D8718" s="203" t="s">
        <v>11</v>
      </c>
      <c r="E8718" s="204" t="s">
        <v>19013</v>
      </c>
      <c r="F8718" s="49" t="s">
        <v>1247</v>
      </c>
      <c r="G8718" s="203">
        <v>6</v>
      </c>
      <c r="H8718" s="203" t="s">
        <v>7574</v>
      </c>
      <c r="I8718" s="205" t="s">
        <v>1440</v>
      </c>
      <c r="J8718" s="208"/>
      <c r="K8718" s="203">
        <v>24</v>
      </c>
      <c r="L8718" s="207" t="s">
        <v>828</v>
      </c>
      <c r="M8718" s="208" t="s">
        <v>1493</v>
      </c>
      <c r="N8718" s="209">
        <f t="shared" si="0"/>
        <v>2026</v>
      </c>
      <c r="O8718" s="210">
        <f t="shared" si="1"/>
        <v>4</v>
      </c>
      <c r="P8718" s="211" t="str">
        <f>IFERROR(VLOOKUP(F8718,연간집계!D:E,2,FALSE),"")</f>
        <v>모바일 포토북 197 (여행)</v>
      </c>
    </row>
    <row r="8719" spans="1:16" ht="15" customHeight="1">
      <c r="A8719" s="201">
        <v>46140.533865740741</v>
      </c>
      <c r="B8719" s="202">
        <v>46140</v>
      </c>
      <c r="C8719" s="203" t="s">
        <v>19014</v>
      </c>
      <c r="D8719" s="203" t="s">
        <v>11</v>
      </c>
      <c r="E8719" s="204" t="s">
        <v>19015</v>
      </c>
      <c r="F8719" s="49" t="s">
        <v>1386</v>
      </c>
      <c r="G8719" s="203">
        <v>1</v>
      </c>
      <c r="H8719" s="203" t="s">
        <v>19016</v>
      </c>
      <c r="I8719" s="205" t="s">
        <v>3363</v>
      </c>
      <c r="J8719" s="208"/>
      <c r="K8719" s="203">
        <v>106</v>
      </c>
      <c r="L8719" s="207" t="s">
        <v>827</v>
      </c>
      <c r="M8719" s="208" t="s">
        <v>1497</v>
      </c>
      <c r="N8719" s="209">
        <f t="shared" si="0"/>
        <v>2026</v>
      </c>
      <c r="O8719" s="210">
        <f t="shared" si="1"/>
        <v>4</v>
      </c>
      <c r="P8719" s="211" t="str">
        <f>IFERROR(VLOOKUP(F8719,연간집계!D:E,2,FALSE),"")</f>
        <v>포토엽서팩</v>
      </c>
    </row>
    <row r="8720" spans="1:16" ht="15" customHeight="1">
      <c r="A8720" s="201">
        <v>46140.560497685183</v>
      </c>
      <c r="B8720" s="202">
        <v>46140</v>
      </c>
      <c r="C8720" s="203" t="s">
        <v>19017</v>
      </c>
      <c r="D8720" s="203" t="s">
        <v>11</v>
      </c>
      <c r="E8720" s="204" t="s">
        <v>19018</v>
      </c>
      <c r="F8720" s="49" t="s">
        <v>838</v>
      </c>
      <c r="G8720" s="203">
        <v>1</v>
      </c>
      <c r="H8720" s="203" t="s">
        <v>1569</v>
      </c>
      <c r="I8720" s="205" t="s">
        <v>1440</v>
      </c>
      <c r="J8720" s="208"/>
      <c r="K8720" s="203">
        <v>26</v>
      </c>
      <c r="L8720" s="207" t="s">
        <v>827</v>
      </c>
      <c r="M8720" s="208" t="s">
        <v>1471</v>
      </c>
      <c r="N8720" s="209">
        <f t="shared" si="0"/>
        <v>2026</v>
      </c>
      <c r="O8720" s="210">
        <f t="shared" si="1"/>
        <v>4</v>
      </c>
      <c r="P8720" s="211" t="str">
        <f>IFERROR(VLOOKUP(F8720,연간집계!D:E,2,FALSE),"")</f>
        <v>스탠다드 포토북 6*8 (하드/무광)</v>
      </c>
    </row>
    <row r="8721" spans="1:16" ht="15" customHeight="1">
      <c r="A8721" s="201">
        <v>46140.56050925926</v>
      </c>
      <c r="B8721" s="202">
        <v>46140</v>
      </c>
      <c r="C8721" s="203" t="s">
        <v>19019</v>
      </c>
      <c r="D8721" s="203" t="s">
        <v>11</v>
      </c>
      <c r="E8721" s="204" t="s">
        <v>19018</v>
      </c>
      <c r="F8721" s="49" t="s">
        <v>838</v>
      </c>
      <c r="G8721" s="203">
        <v>1</v>
      </c>
      <c r="H8721" s="203" t="s">
        <v>1569</v>
      </c>
      <c r="I8721" s="205" t="s">
        <v>1440</v>
      </c>
      <c r="J8721" s="208"/>
      <c r="K8721" s="203">
        <v>24</v>
      </c>
      <c r="L8721" s="207" t="s">
        <v>827</v>
      </c>
      <c r="M8721" s="208" t="s">
        <v>1436</v>
      </c>
      <c r="N8721" s="209">
        <f t="shared" si="0"/>
        <v>2026</v>
      </c>
      <c r="O8721" s="210">
        <f t="shared" si="1"/>
        <v>4</v>
      </c>
      <c r="P8721" s="211" t="str">
        <f>IFERROR(VLOOKUP(F8721,연간집계!D:E,2,FALSE),"")</f>
        <v>스탠다드 포토북 6*8 (하드/무광)</v>
      </c>
    </row>
    <row r="8722" spans="1:16" ht="15" customHeight="1">
      <c r="A8722" s="201">
        <v>46140.560555555552</v>
      </c>
      <c r="B8722" s="202">
        <v>46140</v>
      </c>
      <c r="C8722" s="203" t="s">
        <v>19020</v>
      </c>
      <c r="D8722" s="203" t="s">
        <v>11</v>
      </c>
      <c r="E8722" s="204" t="s">
        <v>19018</v>
      </c>
      <c r="F8722" s="49" t="s">
        <v>838</v>
      </c>
      <c r="G8722" s="203">
        <v>1</v>
      </c>
      <c r="H8722" s="203" t="s">
        <v>1569</v>
      </c>
      <c r="I8722" s="205" t="s">
        <v>1440</v>
      </c>
      <c r="J8722" s="208"/>
      <c r="K8722" s="203">
        <v>24</v>
      </c>
      <c r="L8722" s="207" t="s">
        <v>827</v>
      </c>
      <c r="M8722" s="208" t="s">
        <v>1436</v>
      </c>
      <c r="N8722" s="209">
        <f t="shared" si="0"/>
        <v>2026</v>
      </c>
      <c r="O8722" s="210">
        <f t="shared" si="1"/>
        <v>4</v>
      </c>
      <c r="P8722" s="211" t="str">
        <f>IFERROR(VLOOKUP(F8722,연간집계!D:E,2,FALSE),"")</f>
        <v>스탠다드 포토북 6*8 (하드/무광)</v>
      </c>
    </row>
    <row r="8723" spans="1:16" ht="15" customHeight="1">
      <c r="A8723" s="201">
        <v>46140.590173611112</v>
      </c>
      <c r="B8723" s="202">
        <v>46140</v>
      </c>
      <c r="C8723" s="203" t="s">
        <v>19021</v>
      </c>
      <c r="D8723" s="203" t="s">
        <v>11</v>
      </c>
      <c r="E8723" s="204" t="s">
        <v>19022</v>
      </c>
      <c r="F8723" s="49" t="s">
        <v>838</v>
      </c>
      <c r="G8723" s="203">
        <v>1</v>
      </c>
      <c r="H8723" s="203" t="s">
        <v>17426</v>
      </c>
      <c r="I8723" s="205" t="s">
        <v>1455</v>
      </c>
      <c r="J8723" s="208"/>
      <c r="K8723" s="203">
        <v>40</v>
      </c>
      <c r="L8723" s="207" t="s">
        <v>827</v>
      </c>
      <c r="M8723" s="208" t="s">
        <v>1436</v>
      </c>
      <c r="N8723" s="209">
        <f t="shared" si="0"/>
        <v>2026</v>
      </c>
      <c r="O8723" s="210">
        <f t="shared" si="1"/>
        <v>4</v>
      </c>
      <c r="P8723" s="211" t="str">
        <f>IFERROR(VLOOKUP(F8723,연간집계!D:E,2,FALSE),"")</f>
        <v>스탠다드 포토북 6*8 (하드/무광)</v>
      </c>
    </row>
    <row r="8724" spans="1:16" ht="15" customHeight="1">
      <c r="A8724" s="201">
        <v>46140.602210648147</v>
      </c>
      <c r="B8724" s="202">
        <v>46140</v>
      </c>
      <c r="C8724" s="203" t="s">
        <v>19023</v>
      </c>
      <c r="D8724" s="203" t="s">
        <v>11</v>
      </c>
      <c r="E8724" s="204" t="s">
        <v>19024</v>
      </c>
      <c r="F8724" s="49" t="s">
        <v>874</v>
      </c>
      <c r="G8724" s="203">
        <v>2</v>
      </c>
      <c r="H8724" s="203" t="s">
        <v>19025</v>
      </c>
      <c r="I8724" s="205" t="s">
        <v>1440</v>
      </c>
      <c r="J8724" s="208"/>
      <c r="K8724" s="203">
        <v>24</v>
      </c>
      <c r="L8724" s="207" t="s">
        <v>827</v>
      </c>
      <c r="M8724" s="208" t="s">
        <v>1436</v>
      </c>
      <c r="N8724" s="209">
        <f t="shared" si="0"/>
        <v>2026</v>
      </c>
      <c r="O8724" s="210">
        <f t="shared" si="1"/>
        <v>4</v>
      </c>
      <c r="P8724" s="211" t="str">
        <f>IFERROR(VLOOKUP(F8724,연간집계!D:E,2,FALSE),"")</f>
        <v>스탠다드 포토북 11*8 (하드/무광)</v>
      </c>
    </row>
    <row r="8725" spans="1:16" ht="15" customHeight="1">
      <c r="A8725" s="201">
        <v>46140.623229166667</v>
      </c>
      <c r="B8725" s="202">
        <v>46140</v>
      </c>
      <c r="C8725" s="203" t="s">
        <v>19026</v>
      </c>
      <c r="D8725" s="203" t="s">
        <v>11</v>
      </c>
      <c r="E8725" s="204" t="s">
        <v>19027</v>
      </c>
      <c r="F8725" s="49" t="s">
        <v>847</v>
      </c>
      <c r="G8725" s="203">
        <v>2</v>
      </c>
      <c r="H8725" s="203" t="s">
        <v>5314</v>
      </c>
      <c r="I8725" s="205" t="s">
        <v>1440</v>
      </c>
      <c r="J8725" s="208"/>
      <c r="K8725" s="203">
        <v>46</v>
      </c>
      <c r="L8725" s="207" t="s">
        <v>827</v>
      </c>
      <c r="M8725" s="208" t="s">
        <v>1436</v>
      </c>
      <c r="N8725" s="209">
        <f t="shared" si="0"/>
        <v>2026</v>
      </c>
      <c r="O8725" s="210">
        <f t="shared" si="1"/>
        <v>4</v>
      </c>
      <c r="P8725" s="211" t="str">
        <f>IFERROR(VLOOKUP(F8725,연간집계!D:E,2,FALSE),"")</f>
        <v>스탠다드 포토북 8*11 (하드/무광)</v>
      </c>
    </row>
    <row r="8726" spans="1:16" ht="15" customHeight="1">
      <c r="A8726" s="201">
        <v>46140.623240740744</v>
      </c>
      <c r="B8726" s="202">
        <v>46140</v>
      </c>
      <c r="C8726" s="203" t="s">
        <v>19028</v>
      </c>
      <c r="D8726" s="203" t="s">
        <v>11</v>
      </c>
      <c r="E8726" s="204" t="s">
        <v>19027</v>
      </c>
      <c r="F8726" s="49" t="s">
        <v>847</v>
      </c>
      <c r="G8726" s="203">
        <v>2</v>
      </c>
      <c r="H8726" s="203" t="s">
        <v>5314</v>
      </c>
      <c r="I8726" s="205" t="s">
        <v>1435</v>
      </c>
      <c r="J8726" s="208"/>
      <c r="K8726" s="203">
        <v>70</v>
      </c>
      <c r="L8726" s="207" t="s">
        <v>827</v>
      </c>
      <c r="M8726" s="208" t="s">
        <v>1436</v>
      </c>
      <c r="N8726" s="209">
        <f t="shared" si="0"/>
        <v>2026</v>
      </c>
      <c r="O8726" s="210">
        <f t="shared" si="1"/>
        <v>4</v>
      </c>
      <c r="P8726" s="211" t="str">
        <f>IFERROR(VLOOKUP(F8726,연간집계!D:E,2,FALSE),"")</f>
        <v>스탠다드 포토북 8*11 (하드/무광)</v>
      </c>
    </row>
    <row r="8727" spans="1:16" ht="15" customHeight="1">
      <c r="A8727" s="201">
        <v>46140.658958333333</v>
      </c>
      <c r="B8727" s="202">
        <v>46140</v>
      </c>
      <c r="C8727" s="203" t="s">
        <v>19029</v>
      </c>
      <c r="D8727" s="203" t="s">
        <v>11</v>
      </c>
      <c r="E8727" s="204" t="s">
        <v>19030</v>
      </c>
      <c r="F8727" s="49" t="s">
        <v>847</v>
      </c>
      <c r="G8727" s="203">
        <v>1</v>
      </c>
      <c r="H8727" s="203" t="s">
        <v>19031</v>
      </c>
      <c r="I8727" s="205" t="s">
        <v>1676</v>
      </c>
      <c r="J8727" s="208"/>
      <c r="K8727" s="203">
        <v>38</v>
      </c>
      <c r="L8727" s="207" t="s">
        <v>827</v>
      </c>
      <c r="M8727" s="208" t="s">
        <v>1436</v>
      </c>
      <c r="N8727" s="209">
        <f t="shared" si="0"/>
        <v>2026</v>
      </c>
      <c r="O8727" s="210">
        <f t="shared" si="1"/>
        <v>4</v>
      </c>
      <c r="P8727" s="211" t="str">
        <f>IFERROR(VLOOKUP(F8727,연간집계!D:E,2,FALSE),"")</f>
        <v>스탠다드 포토북 8*11 (하드/무광)</v>
      </c>
    </row>
    <row r="8728" spans="1:16" ht="15" customHeight="1">
      <c r="A8728" s="201">
        <v>46140.792129629626</v>
      </c>
      <c r="B8728" s="202">
        <v>46140</v>
      </c>
      <c r="C8728" s="203" t="s">
        <v>19032</v>
      </c>
      <c r="D8728" s="203" t="s">
        <v>11</v>
      </c>
      <c r="E8728" s="204" t="s">
        <v>19033</v>
      </c>
      <c r="F8728" s="49" t="s">
        <v>18</v>
      </c>
      <c r="G8728" s="203">
        <v>1</v>
      </c>
      <c r="H8728" s="203" t="s">
        <v>2633</v>
      </c>
      <c r="I8728" s="205" t="s">
        <v>1440</v>
      </c>
      <c r="J8728" s="208" t="s">
        <v>1787</v>
      </c>
      <c r="K8728" s="203">
        <v>60</v>
      </c>
      <c r="L8728" s="207" t="s">
        <v>827</v>
      </c>
      <c r="M8728" s="208" t="s">
        <v>1436</v>
      </c>
      <c r="N8728" s="209">
        <f t="shared" si="0"/>
        <v>2026</v>
      </c>
      <c r="O8728" s="210">
        <f t="shared" si="1"/>
        <v>4</v>
      </c>
      <c r="P8728" s="211" t="str">
        <f>IFERROR(VLOOKUP(F8728,연간집계!D:E,2,FALSE),"")</f>
        <v>포토그랩스 276</v>
      </c>
    </row>
    <row r="8729" spans="1:16" ht="15" customHeight="1">
      <c r="A8729" s="201">
        <v>46140.880682870367</v>
      </c>
      <c r="B8729" s="202">
        <v>46140</v>
      </c>
      <c r="C8729" s="203" t="s">
        <v>19034</v>
      </c>
      <c r="D8729" s="203" t="s">
        <v>11</v>
      </c>
      <c r="E8729" s="204" t="s">
        <v>19035</v>
      </c>
      <c r="F8729" s="49" t="s">
        <v>872</v>
      </c>
      <c r="G8729" s="203">
        <v>1</v>
      </c>
      <c r="H8729" s="203" t="s">
        <v>19036</v>
      </c>
      <c r="I8729" s="205" t="s">
        <v>1440</v>
      </c>
      <c r="J8729" s="208"/>
      <c r="K8729" s="203">
        <v>38</v>
      </c>
      <c r="L8729" s="207" t="s">
        <v>827</v>
      </c>
      <c r="M8729" s="208" t="s">
        <v>1493</v>
      </c>
      <c r="N8729" s="209">
        <f t="shared" si="0"/>
        <v>2026</v>
      </c>
      <c r="O8729" s="210">
        <f t="shared" si="1"/>
        <v>4</v>
      </c>
      <c r="P8729" s="211" t="str">
        <f>IFERROR(VLOOKUP(F8729,연간집계!D:E,2,FALSE),"")</f>
        <v>스탠다드 포토북 11*8 (소프트/유광)</v>
      </c>
    </row>
    <row r="8730" spans="1:16" ht="15" customHeight="1">
      <c r="A8730" s="201">
        <v>46140.886608796296</v>
      </c>
      <c r="B8730" s="202">
        <v>46140</v>
      </c>
      <c r="C8730" s="203" t="s">
        <v>19037</v>
      </c>
      <c r="D8730" s="203" t="s">
        <v>11</v>
      </c>
      <c r="E8730" s="204" t="s">
        <v>19038</v>
      </c>
      <c r="F8730" s="49" t="s">
        <v>872</v>
      </c>
      <c r="G8730" s="203">
        <v>1</v>
      </c>
      <c r="H8730" s="203" t="s">
        <v>19036</v>
      </c>
      <c r="I8730" s="205" t="s">
        <v>1440</v>
      </c>
      <c r="J8730" s="208"/>
      <c r="K8730" s="203">
        <v>44</v>
      </c>
      <c r="L8730" s="207" t="s">
        <v>827</v>
      </c>
      <c r="M8730" s="208" t="s">
        <v>1493</v>
      </c>
      <c r="N8730" s="209">
        <f t="shared" si="0"/>
        <v>2026</v>
      </c>
      <c r="O8730" s="210">
        <f t="shared" si="1"/>
        <v>4</v>
      </c>
      <c r="P8730" s="211" t="str">
        <f>IFERROR(VLOOKUP(F8730,연간집계!D:E,2,FALSE),"")</f>
        <v>스탠다드 포토북 11*8 (소프트/유광)</v>
      </c>
    </row>
    <row r="8731" spans="1:16" ht="15" customHeight="1">
      <c r="A8731" s="201">
        <v>46140.931064814817</v>
      </c>
      <c r="B8731" s="202">
        <v>46140</v>
      </c>
      <c r="C8731" s="203" t="s">
        <v>19039</v>
      </c>
      <c r="D8731" s="203" t="s">
        <v>11</v>
      </c>
      <c r="E8731" s="204" t="s">
        <v>19040</v>
      </c>
      <c r="F8731" s="49" t="s">
        <v>963</v>
      </c>
      <c r="G8731" s="203">
        <v>3</v>
      </c>
      <c r="H8731" s="203" t="s">
        <v>19041</v>
      </c>
      <c r="I8731" s="205" t="s">
        <v>2474</v>
      </c>
      <c r="J8731" s="208" t="s">
        <v>2474</v>
      </c>
      <c r="K8731" s="203">
        <v>80</v>
      </c>
      <c r="L8731" s="207" t="s">
        <v>827</v>
      </c>
      <c r="M8731" s="208" t="s">
        <v>1493</v>
      </c>
      <c r="N8731" s="209">
        <f t="shared" si="0"/>
        <v>2026</v>
      </c>
      <c r="O8731" s="210">
        <f t="shared" si="1"/>
        <v>4</v>
      </c>
      <c r="P8731" s="211" t="str">
        <f>IFERROR(VLOOKUP(F8731,연간집계!D:E,2,FALSE),"")</f>
        <v>시티북 210 (쿠션하드/78p)</v>
      </c>
    </row>
    <row r="8732" spans="1:16" ht="15" customHeight="1">
      <c r="A8732" s="201">
        <v>46140.931076388886</v>
      </c>
      <c r="B8732" s="202">
        <v>46140</v>
      </c>
      <c r="C8732" s="203" t="s">
        <v>19042</v>
      </c>
      <c r="D8732" s="203" t="s">
        <v>11</v>
      </c>
      <c r="E8732" s="204" t="s">
        <v>19043</v>
      </c>
      <c r="F8732" s="49" t="s">
        <v>64</v>
      </c>
      <c r="G8732" s="203">
        <v>1</v>
      </c>
      <c r="H8732" s="203" t="s">
        <v>219</v>
      </c>
      <c r="I8732" s="205" t="s">
        <v>1762</v>
      </c>
      <c r="J8732" s="208"/>
      <c r="K8732" s="203">
        <v>50</v>
      </c>
      <c r="L8732" s="207" t="s">
        <v>827</v>
      </c>
      <c r="M8732" s="208" t="s">
        <v>1436</v>
      </c>
      <c r="N8732" s="209">
        <f t="shared" si="0"/>
        <v>2026</v>
      </c>
      <c r="O8732" s="210">
        <f t="shared" si="1"/>
        <v>4</v>
      </c>
      <c r="P8732" s="211" t="str">
        <f>IFERROR(VLOOKUP(F8732,연간집계!D:E,2,FALSE),"")</f>
        <v>플라이트북 276</v>
      </c>
    </row>
    <row r="8733" spans="1:16" ht="15" customHeight="1">
      <c r="A8733" s="201">
        <v>46140.998981481483</v>
      </c>
      <c r="B8733" s="202">
        <v>46140</v>
      </c>
      <c r="C8733" s="203" t="s">
        <v>19044</v>
      </c>
      <c r="D8733" s="203" t="s">
        <v>11</v>
      </c>
      <c r="E8733" s="204" t="s">
        <v>19045</v>
      </c>
      <c r="F8733" s="49" t="s">
        <v>838</v>
      </c>
      <c r="G8733" s="203">
        <v>1</v>
      </c>
      <c r="H8733" s="203" t="s">
        <v>13507</v>
      </c>
      <c r="I8733" s="205" t="s">
        <v>1440</v>
      </c>
      <c r="J8733" s="208"/>
      <c r="K8733" s="203">
        <v>48</v>
      </c>
      <c r="L8733" s="207" t="s">
        <v>827</v>
      </c>
      <c r="M8733" s="208" t="s">
        <v>1502</v>
      </c>
      <c r="N8733" s="209">
        <f t="shared" si="0"/>
        <v>2026</v>
      </c>
      <c r="O8733" s="210">
        <f t="shared" si="1"/>
        <v>4</v>
      </c>
      <c r="P8733" s="211" t="str">
        <f>IFERROR(VLOOKUP(F8733,연간집계!D:E,2,FALSE),"")</f>
        <v>스탠다드 포토북 6*8 (하드/무광)</v>
      </c>
    </row>
    <row r="8734" spans="1:16" ht="15" customHeight="1">
      <c r="A8734" s="201">
        <v>46141.096412037034</v>
      </c>
      <c r="B8734" s="202">
        <v>46141</v>
      </c>
      <c r="C8734" s="203" t="s">
        <v>19046</v>
      </c>
      <c r="D8734" s="203" t="s">
        <v>11</v>
      </c>
      <c r="E8734" s="204" t="s">
        <v>19047</v>
      </c>
      <c r="F8734" s="49" t="s">
        <v>874</v>
      </c>
      <c r="G8734" s="203">
        <v>1</v>
      </c>
      <c r="H8734" s="203" t="s">
        <v>19048</v>
      </c>
      <c r="I8734" s="205" t="s">
        <v>1984</v>
      </c>
      <c r="J8734" s="208"/>
      <c r="K8734" s="203">
        <v>32</v>
      </c>
      <c r="L8734" s="207" t="s">
        <v>827</v>
      </c>
      <c r="M8734" s="208" t="s">
        <v>1436</v>
      </c>
      <c r="N8734" s="209">
        <f t="shared" si="0"/>
        <v>2026</v>
      </c>
      <c r="O8734" s="210">
        <f t="shared" si="1"/>
        <v>4</v>
      </c>
      <c r="P8734" s="211" t="str">
        <f>IFERROR(VLOOKUP(F8734,연간집계!D:E,2,FALSE),"")</f>
        <v>스탠다드 포토북 11*8 (하드/무광)</v>
      </c>
    </row>
    <row r="8735" spans="1:16" ht="15" customHeight="1">
      <c r="A8735" s="201">
        <v>46141.409386574072</v>
      </c>
      <c r="B8735" s="202">
        <v>46141</v>
      </c>
      <c r="C8735" s="203" t="s">
        <v>19049</v>
      </c>
      <c r="D8735" s="203" t="s">
        <v>11</v>
      </c>
      <c r="E8735" s="204" t="s">
        <v>19050</v>
      </c>
      <c r="F8735" s="49" t="s">
        <v>847</v>
      </c>
      <c r="G8735" s="203">
        <v>1</v>
      </c>
      <c r="H8735" s="203" t="s">
        <v>397</v>
      </c>
      <c r="I8735" s="205" t="s">
        <v>1984</v>
      </c>
      <c r="J8735" s="208"/>
      <c r="K8735" s="203">
        <v>80</v>
      </c>
      <c r="L8735" s="207" t="s">
        <v>827</v>
      </c>
      <c r="M8735" s="208" t="s">
        <v>1449</v>
      </c>
      <c r="N8735" s="209">
        <f t="shared" si="0"/>
        <v>2026</v>
      </c>
      <c r="O8735" s="210">
        <f t="shared" si="1"/>
        <v>4</v>
      </c>
      <c r="P8735" s="211" t="str">
        <f>IFERROR(VLOOKUP(F8735,연간집계!D:E,2,FALSE),"")</f>
        <v>스탠다드 포토북 8*11 (하드/무광)</v>
      </c>
    </row>
    <row r="8736" spans="1:16" ht="15" customHeight="1">
      <c r="A8736" s="201">
        <v>46141.462511574071</v>
      </c>
      <c r="B8736" s="202">
        <v>46141</v>
      </c>
      <c r="C8736" s="203" t="s">
        <v>19051</v>
      </c>
      <c r="D8736" s="203" t="s">
        <v>11</v>
      </c>
      <c r="E8736" s="204" t="s">
        <v>19052</v>
      </c>
      <c r="F8736" s="49" t="s">
        <v>1378</v>
      </c>
      <c r="G8736" s="203">
        <v>1</v>
      </c>
      <c r="H8736" s="203" t="s">
        <v>403</v>
      </c>
      <c r="I8736" s="205" t="s">
        <v>1657</v>
      </c>
      <c r="J8736" s="208"/>
      <c r="K8736" s="203">
        <v>1</v>
      </c>
      <c r="L8736" s="207" t="s">
        <v>827</v>
      </c>
      <c r="M8736" s="208" t="s">
        <v>1658</v>
      </c>
      <c r="N8736" s="209">
        <f t="shared" si="0"/>
        <v>2026</v>
      </c>
      <c r="O8736" s="210">
        <f t="shared" si="1"/>
        <v>4</v>
      </c>
      <c r="P8736" s="211" t="str">
        <f>IFERROR(VLOOKUP(F8736,연간집계!D:E,2,FALSE),"")</f>
        <v>증명사진 (무광)</v>
      </c>
    </row>
    <row r="8737" spans="1:16" ht="15" customHeight="1">
      <c r="A8737" s="201">
        <v>46141.527488425927</v>
      </c>
      <c r="B8737" s="202">
        <v>46141</v>
      </c>
      <c r="C8737" s="203" t="s">
        <v>19053</v>
      </c>
      <c r="D8737" s="203" t="s">
        <v>11</v>
      </c>
      <c r="E8737" s="204" t="s">
        <v>19054</v>
      </c>
      <c r="F8737" s="49" t="s">
        <v>18</v>
      </c>
      <c r="G8737" s="203">
        <v>1</v>
      </c>
      <c r="H8737" s="203" t="s">
        <v>19055</v>
      </c>
      <c r="I8737" s="205" t="s">
        <v>1440</v>
      </c>
      <c r="J8737" s="208" t="s">
        <v>1444</v>
      </c>
      <c r="K8737" s="203">
        <v>60</v>
      </c>
      <c r="L8737" s="207" t="s">
        <v>827</v>
      </c>
      <c r="M8737" s="208" t="s">
        <v>1436</v>
      </c>
      <c r="N8737" s="209">
        <f t="shared" si="0"/>
        <v>2026</v>
      </c>
      <c r="O8737" s="210">
        <f t="shared" si="1"/>
        <v>4</v>
      </c>
      <c r="P8737" s="211" t="str">
        <f>IFERROR(VLOOKUP(F8737,연간집계!D:E,2,FALSE),"")</f>
        <v>포토그랩스 276</v>
      </c>
    </row>
    <row r="8738" spans="1:16" ht="15" customHeight="1">
      <c r="A8738" s="201">
        <v>46141.595914351848</v>
      </c>
      <c r="B8738" s="202">
        <v>46141</v>
      </c>
      <c r="C8738" s="203" t="s">
        <v>19056</v>
      </c>
      <c r="D8738" s="203" t="s">
        <v>11</v>
      </c>
      <c r="E8738" s="204" t="s">
        <v>19057</v>
      </c>
      <c r="F8738" s="49" t="s">
        <v>1022</v>
      </c>
      <c r="G8738" s="203">
        <v>1</v>
      </c>
      <c r="H8738" s="203" t="s">
        <v>19058</v>
      </c>
      <c r="I8738" s="205" t="s">
        <v>1440</v>
      </c>
      <c r="J8738" s="208" t="s">
        <v>3413</v>
      </c>
      <c r="K8738" s="203">
        <v>80</v>
      </c>
      <c r="L8738" s="207" t="s">
        <v>827</v>
      </c>
      <c r="M8738" s="208" t="s">
        <v>1436</v>
      </c>
      <c r="N8738" s="209">
        <f t="shared" si="0"/>
        <v>2026</v>
      </c>
      <c r="O8738" s="210">
        <f t="shared" si="1"/>
        <v>4</v>
      </c>
      <c r="P8738" s="211" t="str">
        <f>IFERROR(VLOOKUP(F8738,연간집계!D:E,2,FALSE),"")</f>
        <v>트래블북 A5 (소프트/78p)</v>
      </c>
    </row>
    <row r="8739" spans="1:16" ht="15" customHeight="1">
      <c r="A8739" s="201">
        <v>46141.595925925925</v>
      </c>
      <c r="B8739" s="202">
        <v>46141</v>
      </c>
      <c r="C8739" s="203" t="s">
        <v>19059</v>
      </c>
      <c r="D8739" s="203" t="s">
        <v>11</v>
      </c>
      <c r="E8739" s="204" t="s">
        <v>19057</v>
      </c>
      <c r="F8739" s="49" t="s">
        <v>967</v>
      </c>
      <c r="G8739" s="203">
        <v>1</v>
      </c>
      <c r="H8739" s="203" t="s">
        <v>19058</v>
      </c>
      <c r="I8739" s="205" t="s">
        <v>1440</v>
      </c>
      <c r="J8739" s="208" t="s">
        <v>1988</v>
      </c>
      <c r="K8739" s="203">
        <v>80</v>
      </c>
      <c r="L8739" s="207" t="s">
        <v>827</v>
      </c>
      <c r="M8739" s="208" t="s">
        <v>1436</v>
      </c>
      <c r="N8739" s="209">
        <f t="shared" si="0"/>
        <v>2026</v>
      </c>
      <c r="O8739" s="210">
        <f t="shared" si="1"/>
        <v>4</v>
      </c>
      <c r="P8739" s="211" t="str">
        <f>IFERROR(VLOOKUP(F8739,연간집계!D:E,2,FALSE),"")</f>
        <v>시티북 210 (소프트/78p)</v>
      </c>
    </row>
    <row r="8740" spans="1:16" ht="15" customHeight="1">
      <c r="A8740" s="201">
        <v>46141.622615740744</v>
      </c>
      <c r="B8740" s="202">
        <v>46141</v>
      </c>
      <c r="C8740" s="203" t="s">
        <v>19060</v>
      </c>
      <c r="D8740" s="203" t="s">
        <v>11</v>
      </c>
      <c r="E8740" s="204" t="s">
        <v>19061</v>
      </c>
      <c r="F8740" s="49" t="s">
        <v>838</v>
      </c>
      <c r="G8740" s="203">
        <v>1</v>
      </c>
      <c r="H8740" s="203" t="s">
        <v>1569</v>
      </c>
      <c r="I8740" s="205" t="s">
        <v>1440</v>
      </c>
      <c r="J8740" s="208"/>
      <c r="K8740" s="203">
        <v>24</v>
      </c>
      <c r="L8740" s="207" t="s">
        <v>827</v>
      </c>
      <c r="M8740" s="208" t="s">
        <v>1449</v>
      </c>
      <c r="N8740" s="209">
        <f t="shared" si="0"/>
        <v>2026</v>
      </c>
      <c r="O8740" s="210">
        <f t="shared" si="1"/>
        <v>4</v>
      </c>
      <c r="P8740" s="211" t="str">
        <f>IFERROR(VLOOKUP(F8740,연간집계!D:E,2,FALSE),"")</f>
        <v>스탠다드 포토북 6*8 (하드/무광)</v>
      </c>
    </row>
    <row r="8741" spans="1:16" ht="15" customHeight="1">
      <c r="A8741" s="201">
        <v>46141.622627314813</v>
      </c>
      <c r="B8741" s="202">
        <v>46141</v>
      </c>
      <c r="C8741" s="203" t="s">
        <v>19062</v>
      </c>
      <c r="D8741" s="203" t="s">
        <v>11</v>
      </c>
      <c r="E8741" s="204" t="s">
        <v>19061</v>
      </c>
      <c r="F8741" s="49" t="s">
        <v>838</v>
      </c>
      <c r="G8741" s="203">
        <v>1</v>
      </c>
      <c r="H8741" s="203" t="s">
        <v>1569</v>
      </c>
      <c r="I8741" s="205" t="s">
        <v>1440</v>
      </c>
      <c r="J8741" s="208"/>
      <c r="K8741" s="203">
        <v>24</v>
      </c>
      <c r="L8741" s="207" t="s">
        <v>827</v>
      </c>
      <c r="M8741" s="208" t="s">
        <v>1449</v>
      </c>
      <c r="N8741" s="209">
        <f t="shared" si="0"/>
        <v>2026</v>
      </c>
      <c r="O8741" s="210">
        <f t="shared" si="1"/>
        <v>4</v>
      </c>
      <c r="P8741" s="211" t="str">
        <f>IFERROR(VLOOKUP(F8741,연간집계!D:E,2,FALSE),"")</f>
        <v>스탠다드 포토북 6*8 (하드/무광)</v>
      </c>
    </row>
    <row r="8742" spans="1:16" ht="15" customHeight="1">
      <c r="A8742" s="201">
        <v>46141.62263888889</v>
      </c>
      <c r="B8742" s="202">
        <v>46141</v>
      </c>
      <c r="C8742" s="203" t="s">
        <v>19063</v>
      </c>
      <c r="D8742" s="203" t="s">
        <v>11</v>
      </c>
      <c r="E8742" s="204" t="s">
        <v>19061</v>
      </c>
      <c r="F8742" s="49" t="s">
        <v>838</v>
      </c>
      <c r="G8742" s="203">
        <v>1</v>
      </c>
      <c r="H8742" s="203" t="s">
        <v>1569</v>
      </c>
      <c r="I8742" s="205" t="s">
        <v>1440</v>
      </c>
      <c r="J8742" s="208"/>
      <c r="K8742" s="203">
        <v>24</v>
      </c>
      <c r="L8742" s="207" t="s">
        <v>827</v>
      </c>
      <c r="M8742" s="208" t="s">
        <v>1449</v>
      </c>
      <c r="N8742" s="209">
        <f t="shared" si="0"/>
        <v>2026</v>
      </c>
      <c r="O8742" s="210">
        <f t="shared" si="1"/>
        <v>4</v>
      </c>
      <c r="P8742" s="211" t="str">
        <f>IFERROR(VLOOKUP(F8742,연간집계!D:E,2,FALSE),"")</f>
        <v>스탠다드 포토북 6*8 (하드/무광)</v>
      </c>
    </row>
    <row r="8743" spans="1:16" ht="15" customHeight="1">
      <c r="A8743" s="201">
        <v>46141.622650462959</v>
      </c>
      <c r="B8743" s="202">
        <v>46141</v>
      </c>
      <c r="C8743" s="203" t="s">
        <v>19064</v>
      </c>
      <c r="D8743" s="203" t="s">
        <v>11</v>
      </c>
      <c r="E8743" s="204" t="s">
        <v>19061</v>
      </c>
      <c r="F8743" s="49" t="s">
        <v>838</v>
      </c>
      <c r="G8743" s="203">
        <v>1</v>
      </c>
      <c r="H8743" s="203" t="s">
        <v>1569</v>
      </c>
      <c r="I8743" s="205" t="s">
        <v>1440</v>
      </c>
      <c r="J8743" s="208"/>
      <c r="K8743" s="203">
        <v>24</v>
      </c>
      <c r="L8743" s="207" t="s">
        <v>827</v>
      </c>
      <c r="M8743" s="208" t="s">
        <v>1449</v>
      </c>
      <c r="N8743" s="209">
        <f t="shared" si="0"/>
        <v>2026</v>
      </c>
      <c r="O8743" s="210">
        <f t="shared" si="1"/>
        <v>4</v>
      </c>
      <c r="P8743" s="211" t="str">
        <f>IFERROR(VLOOKUP(F8743,연간집계!D:E,2,FALSE),"")</f>
        <v>스탠다드 포토북 6*8 (하드/무광)</v>
      </c>
    </row>
    <row r="8744" spans="1:16" ht="15" customHeight="1">
      <c r="A8744" s="201">
        <v>46141.625694444447</v>
      </c>
      <c r="B8744" s="202">
        <v>46141</v>
      </c>
      <c r="C8744" s="203" t="s">
        <v>19065</v>
      </c>
      <c r="D8744" s="203" t="s">
        <v>11</v>
      </c>
      <c r="E8744" s="204" t="s">
        <v>19066</v>
      </c>
      <c r="F8744" s="49" t="s">
        <v>1378</v>
      </c>
      <c r="G8744" s="203">
        <v>1</v>
      </c>
      <c r="H8744" s="203" t="s">
        <v>19067</v>
      </c>
      <c r="I8744" s="205" t="s">
        <v>1657</v>
      </c>
      <c r="J8744" s="208"/>
      <c r="K8744" s="203">
        <v>1</v>
      </c>
      <c r="L8744" s="207" t="s">
        <v>827</v>
      </c>
      <c r="M8744" s="208" t="s">
        <v>1658</v>
      </c>
      <c r="N8744" s="209">
        <f t="shared" si="0"/>
        <v>2026</v>
      </c>
      <c r="O8744" s="210">
        <f t="shared" si="1"/>
        <v>4</v>
      </c>
      <c r="P8744" s="211" t="str">
        <f>IFERROR(VLOOKUP(F8744,연간집계!D:E,2,FALSE),"")</f>
        <v>증명사진 (무광)</v>
      </c>
    </row>
    <row r="8745" spans="1:16" ht="15" customHeight="1">
      <c r="A8745" s="201">
        <v>46141.652546296296</v>
      </c>
      <c r="B8745" s="202">
        <v>46141</v>
      </c>
      <c r="C8745" s="203" t="s">
        <v>19068</v>
      </c>
      <c r="D8745" s="203" t="s">
        <v>11</v>
      </c>
      <c r="E8745" s="204" t="s">
        <v>19069</v>
      </c>
      <c r="F8745" s="49" t="s">
        <v>849</v>
      </c>
      <c r="G8745" s="203">
        <v>1</v>
      </c>
      <c r="H8745" s="203" t="s">
        <v>397</v>
      </c>
      <c r="I8745" s="205" t="s">
        <v>1501</v>
      </c>
      <c r="J8745" s="208"/>
      <c r="K8745" s="203">
        <v>80</v>
      </c>
      <c r="L8745" s="207" t="s">
        <v>827</v>
      </c>
      <c r="M8745" s="208" t="s">
        <v>1436</v>
      </c>
      <c r="N8745" s="209">
        <f t="shared" si="0"/>
        <v>2026</v>
      </c>
      <c r="O8745" s="210">
        <f t="shared" si="1"/>
        <v>4</v>
      </c>
      <c r="P8745" s="211" t="str">
        <f>IFERROR(VLOOKUP(F8745,연간집계!D:E,2,FALSE),"")</f>
        <v>스탠다드 포토북 8*11 (하드/유광)</v>
      </c>
    </row>
    <row r="8746" spans="1:16" ht="15" customHeight="1">
      <c r="A8746" s="201">
        <v>46141.673321759263</v>
      </c>
      <c r="B8746" s="202">
        <v>46141</v>
      </c>
      <c r="C8746" s="203" t="s">
        <v>19070</v>
      </c>
      <c r="D8746" s="203" t="s">
        <v>11</v>
      </c>
      <c r="E8746" s="204" t="s">
        <v>19071</v>
      </c>
      <c r="F8746" s="49" t="s">
        <v>834</v>
      </c>
      <c r="G8746" s="203">
        <v>1</v>
      </c>
      <c r="H8746" s="203" t="s">
        <v>19072</v>
      </c>
      <c r="I8746" s="205" t="s">
        <v>2085</v>
      </c>
      <c r="J8746" s="208"/>
      <c r="K8746" s="203">
        <v>54</v>
      </c>
      <c r="L8746" s="207" t="s">
        <v>827</v>
      </c>
      <c r="M8746" s="208" t="s">
        <v>1645</v>
      </c>
      <c r="N8746" s="209">
        <f t="shared" si="0"/>
        <v>2026</v>
      </c>
      <c r="O8746" s="210">
        <f t="shared" si="1"/>
        <v>4</v>
      </c>
      <c r="P8746" s="211" t="str">
        <f>IFERROR(VLOOKUP(F8746,연간집계!D:E,2,FALSE),"")</f>
        <v>스탠다드 포토북 6*8 (소프트/무광)</v>
      </c>
    </row>
    <row r="8747" spans="1:16" ht="15" customHeight="1">
      <c r="A8747" s="201">
        <v>46141.691192129627</v>
      </c>
      <c r="B8747" s="202">
        <v>46141</v>
      </c>
      <c r="C8747" s="203" t="s">
        <v>19073</v>
      </c>
      <c r="D8747" s="203" t="s">
        <v>11</v>
      </c>
      <c r="E8747" s="204" t="s">
        <v>19074</v>
      </c>
      <c r="F8747" s="49" t="s">
        <v>882</v>
      </c>
      <c r="G8747" s="203">
        <v>4</v>
      </c>
      <c r="H8747" s="203" t="s">
        <v>19075</v>
      </c>
      <c r="I8747" s="205" t="s">
        <v>1440</v>
      </c>
      <c r="J8747" s="208" t="s">
        <v>8593</v>
      </c>
      <c r="K8747" s="203">
        <v>78</v>
      </c>
      <c r="L8747" s="207" t="s">
        <v>827</v>
      </c>
      <c r="M8747" s="208" t="s">
        <v>1436</v>
      </c>
      <c r="N8747" s="209">
        <f t="shared" si="0"/>
        <v>2026</v>
      </c>
      <c r="O8747" s="210">
        <f t="shared" si="1"/>
        <v>4</v>
      </c>
      <c r="P8747" s="211" t="str">
        <f>IFERROR(VLOOKUP(F8747,연간집계!D:E,2,FALSE),"")</f>
        <v>레코드북 198</v>
      </c>
    </row>
    <row r="8748" spans="1:16" ht="15" customHeight="1">
      <c r="A8748" s="201">
        <v>46141.706296296295</v>
      </c>
      <c r="B8748" s="202">
        <v>46141</v>
      </c>
      <c r="C8748" s="203" t="s">
        <v>19076</v>
      </c>
      <c r="D8748" s="203" t="s">
        <v>11</v>
      </c>
      <c r="E8748" s="204" t="s">
        <v>19077</v>
      </c>
      <c r="F8748" s="49" t="s">
        <v>865</v>
      </c>
      <c r="G8748" s="203">
        <v>1</v>
      </c>
      <c r="H8748" s="203" t="s">
        <v>19078</v>
      </c>
      <c r="I8748" s="205" t="s">
        <v>1984</v>
      </c>
      <c r="J8748" s="208"/>
      <c r="K8748" s="203">
        <v>38</v>
      </c>
      <c r="L8748" s="207" t="s">
        <v>827</v>
      </c>
      <c r="M8748" s="208" t="s">
        <v>1471</v>
      </c>
      <c r="N8748" s="209">
        <f t="shared" si="0"/>
        <v>2026</v>
      </c>
      <c r="O8748" s="210">
        <f t="shared" si="1"/>
        <v>4</v>
      </c>
      <c r="P8748" s="211" t="str">
        <f>IFERROR(VLOOKUP(F8748,연간집계!D:E,2,FALSE),"")</f>
        <v>스탠다드 포토북 8*6 (하드/무광)</v>
      </c>
    </row>
    <row r="8749" spans="1:16" ht="15" customHeight="1">
      <c r="A8749" s="201">
        <v>46141.780393518522</v>
      </c>
      <c r="B8749" s="202">
        <v>46141</v>
      </c>
      <c r="C8749" s="203" t="s">
        <v>19079</v>
      </c>
      <c r="D8749" s="203" t="s">
        <v>11</v>
      </c>
      <c r="E8749" s="204" t="s">
        <v>19080</v>
      </c>
      <c r="F8749" s="49" t="s">
        <v>74</v>
      </c>
      <c r="G8749" s="203">
        <v>1</v>
      </c>
      <c r="H8749" s="203" t="s">
        <v>19081</v>
      </c>
      <c r="I8749" s="205" t="s">
        <v>1440</v>
      </c>
      <c r="J8749" s="208" t="s">
        <v>1444</v>
      </c>
      <c r="K8749" s="203">
        <v>60</v>
      </c>
      <c r="L8749" s="207" t="s">
        <v>827</v>
      </c>
      <c r="M8749" s="208" t="s">
        <v>1436</v>
      </c>
      <c r="N8749" s="209">
        <f t="shared" si="0"/>
        <v>2026</v>
      </c>
      <c r="O8749" s="210">
        <f t="shared" si="1"/>
        <v>4</v>
      </c>
      <c r="P8749" s="211" t="str">
        <f>IFERROR(VLOOKUP(F8749,연간집계!D:E,2,FALSE),"")</f>
        <v>포토그랩스pro 210</v>
      </c>
    </row>
    <row r="8750" spans="1:16" ht="15" customHeight="1">
      <c r="A8750" s="201">
        <v>46141.865902777776</v>
      </c>
      <c r="B8750" s="202">
        <v>46141</v>
      </c>
      <c r="C8750" s="203" t="s">
        <v>19082</v>
      </c>
      <c r="D8750" s="203" t="s">
        <v>11</v>
      </c>
      <c r="E8750" s="204" t="s">
        <v>19083</v>
      </c>
      <c r="F8750" s="49" t="s">
        <v>856</v>
      </c>
      <c r="G8750" s="203">
        <v>1</v>
      </c>
      <c r="H8750" s="203" t="s">
        <v>616</v>
      </c>
      <c r="I8750" s="205" t="s">
        <v>1506</v>
      </c>
      <c r="J8750" s="208"/>
      <c r="K8750" s="203">
        <v>34</v>
      </c>
      <c r="L8750" s="207" t="s">
        <v>827</v>
      </c>
      <c r="M8750" s="208" t="s">
        <v>1449</v>
      </c>
      <c r="N8750" s="209">
        <f t="shared" si="0"/>
        <v>2026</v>
      </c>
      <c r="O8750" s="210">
        <f t="shared" si="1"/>
        <v>4</v>
      </c>
      <c r="P8750" s="211" t="str">
        <f>IFERROR(VLOOKUP(F8750,연간집계!D:E,2,FALSE),"")</f>
        <v>스탠다드 포토북 8*8 (하드/무광)</v>
      </c>
    </row>
    <row r="8751" spans="1:16" ht="15" customHeight="1">
      <c r="A8751" s="201">
        <v>46141.957361111112</v>
      </c>
      <c r="B8751" s="202">
        <v>46141</v>
      </c>
      <c r="C8751" s="203" t="s">
        <v>19084</v>
      </c>
      <c r="D8751" s="203" t="s">
        <v>11</v>
      </c>
      <c r="E8751" s="204" t="s">
        <v>19085</v>
      </c>
      <c r="F8751" s="49" t="s">
        <v>852</v>
      </c>
      <c r="G8751" s="203">
        <v>2</v>
      </c>
      <c r="H8751" s="203" t="s">
        <v>5193</v>
      </c>
      <c r="I8751" s="205" t="s">
        <v>1501</v>
      </c>
      <c r="J8751" s="208"/>
      <c r="K8751" s="203">
        <v>80</v>
      </c>
      <c r="L8751" s="207" t="s">
        <v>827</v>
      </c>
      <c r="M8751" s="208" t="s">
        <v>1436</v>
      </c>
      <c r="N8751" s="209">
        <f t="shared" si="0"/>
        <v>2026</v>
      </c>
      <c r="O8751" s="210">
        <f t="shared" si="1"/>
        <v>4</v>
      </c>
      <c r="P8751" s="211" t="str">
        <f>IFERROR(VLOOKUP(F8751,연간집계!D:E,2,FALSE),"")</f>
        <v>스탠다드 포토북 8*8 (소프트/무광)</v>
      </c>
    </row>
    <row r="8752" spans="1:16" ht="15" customHeight="1">
      <c r="A8752" s="201">
        <v>46141.98096064815</v>
      </c>
      <c r="B8752" s="202">
        <v>46141</v>
      </c>
      <c r="C8752" s="203" t="s">
        <v>19086</v>
      </c>
      <c r="D8752" s="203" t="s">
        <v>11</v>
      </c>
      <c r="E8752" s="204" t="s">
        <v>19087</v>
      </c>
      <c r="F8752" s="49" t="s">
        <v>1036</v>
      </c>
      <c r="G8752" s="203">
        <v>1</v>
      </c>
      <c r="H8752" s="203" t="s">
        <v>8693</v>
      </c>
      <c r="I8752" s="205" t="s">
        <v>1440</v>
      </c>
      <c r="J8752" s="208"/>
      <c r="K8752" s="203">
        <v>52</v>
      </c>
      <c r="L8752" s="207" t="s">
        <v>827</v>
      </c>
      <c r="M8752" s="208" t="s">
        <v>1471</v>
      </c>
      <c r="N8752" s="209">
        <f t="shared" si="0"/>
        <v>2026</v>
      </c>
      <c r="O8752" s="210">
        <f t="shared" si="1"/>
        <v>4</v>
      </c>
      <c r="P8752" s="211" t="str">
        <f>IFERROR(VLOOKUP(F8752,연간집계!D:E,2,FALSE),"")</f>
        <v>포토로그북 (바인더)</v>
      </c>
    </row>
    <row r="8753" spans="1:16" ht="15" customHeight="1">
      <c r="A8753" s="201">
        <v>46141.986886574072</v>
      </c>
      <c r="B8753" s="202">
        <v>46141</v>
      </c>
      <c r="C8753" s="203" t="s">
        <v>19088</v>
      </c>
      <c r="D8753" s="203" t="s">
        <v>11</v>
      </c>
      <c r="E8753" s="204" t="s">
        <v>19089</v>
      </c>
      <c r="F8753" s="49" t="s">
        <v>1245</v>
      </c>
      <c r="G8753" s="203">
        <v>1</v>
      </c>
      <c r="H8753" s="203" t="s">
        <v>19090</v>
      </c>
      <c r="I8753" s="205" t="s">
        <v>1556</v>
      </c>
      <c r="J8753" s="208"/>
      <c r="K8753" s="203">
        <v>24</v>
      </c>
      <c r="L8753" s="207" t="s">
        <v>828</v>
      </c>
      <c r="M8753" s="208" t="s">
        <v>1449</v>
      </c>
      <c r="N8753" s="209">
        <f t="shared" si="0"/>
        <v>2026</v>
      </c>
      <c r="O8753" s="210">
        <f t="shared" si="1"/>
        <v>4</v>
      </c>
      <c r="P8753" s="211" t="str">
        <f>IFERROR(VLOOKUP(F8753,연간집계!D:E,2,FALSE),"")</f>
        <v>모바일 포토북 198 (여행)</v>
      </c>
    </row>
    <row r="8754" spans="1:16" ht="15" customHeight="1">
      <c r="A8754" s="201">
        <v>46142.255057870374</v>
      </c>
      <c r="B8754" s="202">
        <v>46142</v>
      </c>
      <c r="C8754" s="203" t="s">
        <v>19091</v>
      </c>
      <c r="D8754" s="203" t="s">
        <v>11</v>
      </c>
      <c r="E8754" s="204" t="s">
        <v>19092</v>
      </c>
      <c r="F8754" s="49" t="s">
        <v>1247</v>
      </c>
      <c r="G8754" s="203">
        <v>1</v>
      </c>
      <c r="H8754" s="203" t="s">
        <v>2700</v>
      </c>
      <c r="I8754" s="205" t="s">
        <v>1556</v>
      </c>
      <c r="J8754" s="208"/>
      <c r="K8754" s="203">
        <v>24</v>
      </c>
      <c r="L8754" s="207" t="s">
        <v>828</v>
      </c>
      <c r="M8754" s="208" t="s">
        <v>1436</v>
      </c>
      <c r="N8754" s="209">
        <f t="shared" si="0"/>
        <v>2026</v>
      </c>
      <c r="O8754" s="210">
        <f t="shared" si="1"/>
        <v>4</v>
      </c>
      <c r="P8754" s="211" t="str">
        <f>IFERROR(VLOOKUP(F8754,연간집계!D:E,2,FALSE),"")</f>
        <v>모바일 포토북 197 (여행)</v>
      </c>
    </row>
    <row r="8755" spans="1:16" ht="15" customHeight="1">
      <c r="A8755" s="201">
        <v>46142.331736111111</v>
      </c>
      <c r="B8755" s="202">
        <v>46142</v>
      </c>
      <c r="C8755" s="203" t="s">
        <v>19093</v>
      </c>
      <c r="D8755" s="203" t="s">
        <v>11</v>
      </c>
      <c r="E8755" s="204" t="s">
        <v>19094</v>
      </c>
      <c r="F8755" s="49" t="s">
        <v>887</v>
      </c>
      <c r="G8755" s="203">
        <v>3</v>
      </c>
      <c r="H8755" s="203" t="s">
        <v>777</v>
      </c>
      <c r="I8755" s="205" t="s">
        <v>1773</v>
      </c>
      <c r="J8755" s="208"/>
      <c r="K8755" s="203">
        <v>64</v>
      </c>
      <c r="L8755" s="207" t="s">
        <v>827</v>
      </c>
      <c r="M8755" s="208" t="s">
        <v>1436</v>
      </c>
      <c r="N8755" s="209">
        <f t="shared" si="0"/>
        <v>2026</v>
      </c>
      <c r="O8755" s="210">
        <f t="shared" si="1"/>
        <v>4</v>
      </c>
      <c r="P8755" s="211" t="str">
        <f>IFERROR(VLOOKUP(F8755,연간집계!D:E,2,FALSE),"")</f>
        <v>마이트립북 198</v>
      </c>
    </row>
    <row r="8756" spans="1:16" ht="15" customHeight="1">
      <c r="A8756" s="201">
        <v>46142.408692129633</v>
      </c>
      <c r="B8756" s="202">
        <v>46142</v>
      </c>
      <c r="C8756" s="203" t="s">
        <v>19095</v>
      </c>
      <c r="D8756" s="203" t="s">
        <v>11</v>
      </c>
      <c r="E8756" s="204" t="s">
        <v>19096</v>
      </c>
      <c r="F8756" s="49" t="s">
        <v>1250</v>
      </c>
      <c r="G8756" s="203">
        <v>1</v>
      </c>
      <c r="H8756" s="203" t="s">
        <v>7741</v>
      </c>
      <c r="I8756" s="205" t="s">
        <v>1676</v>
      </c>
      <c r="J8756" s="208"/>
      <c r="K8756" s="203">
        <v>24</v>
      </c>
      <c r="L8756" s="207" t="s">
        <v>827</v>
      </c>
      <c r="M8756" s="208" t="s">
        <v>1493</v>
      </c>
      <c r="N8756" s="209">
        <f t="shared" si="0"/>
        <v>2026</v>
      </c>
      <c r="O8756" s="210">
        <f t="shared" si="1"/>
        <v>4</v>
      </c>
      <c r="P8756" s="211" t="str">
        <f>IFERROR(VLOOKUP(F8756,연간집계!D:E,2,FALSE),"")</f>
        <v>모바일 포토북 150 (단체/모임)</v>
      </c>
    </row>
    <row r="8757" spans="1:16" ht="15" customHeight="1">
      <c r="A8757" s="201">
        <v>46142.414872685185</v>
      </c>
      <c r="B8757" s="202">
        <v>46142</v>
      </c>
      <c r="C8757" s="203" t="s">
        <v>19097</v>
      </c>
      <c r="D8757" s="203" t="s">
        <v>11</v>
      </c>
      <c r="E8757" s="204" t="s">
        <v>19098</v>
      </c>
      <c r="F8757" s="49" t="s">
        <v>972</v>
      </c>
      <c r="G8757" s="203">
        <v>14</v>
      </c>
      <c r="H8757" s="203" t="s">
        <v>19099</v>
      </c>
      <c r="I8757" s="205" t="s">
        <v>1988</v>
      </c>
      <c r="J8757" s="208" t="s">
        <v>3562</v>
      </c>
      <c r="K8757" s="203">
        <v>80</v>
      </c>
      <c r="L8757" s="207" t="s">
        <v>827</v>
      </c>
      <c r="M8757" s="208" t="s">
        <v>1493</v>
      </c>
      <c r="N8757" s="209">
        <f t="shared" si="0"/>
        <v>2026</v>
      </c>
      <c r="O8757" s="210">
        <f t="shared" si="1"/>
        <v>4</v>
      </c>
      <c r="P8757" s="211" t="str">
        <f>IFERROR(VLOOKUP(F8757,연간집계!D:E,2,FALSE),"")</f>
        <v>시티북 198 (쿠션하드/78p)</v>
      </c>
    </row>
    <row r="8758" spans="1:16" ht="15" customHeight="1">
      <c r="A8758" s="201">
        <v>46142.630925925929</v>
      </c>
      <c r="B8758" s="202">
        <v>46142</v>
      </c>
      <c r="C8758" s="203" t="s">
        <v>19100</v>
      </c>
      <c r="D8758" s="203" t="s">
        <v>11</v>
      </c>
      <c r="E8758" s="204" t="s">
        <v>19101</v>
      </c>
      <c r="F8758" s="49" t="s">
        <v>377</v>
      </c>
      <c r="G8758" s="203">
        <v>4</v>
      </c>
      <c r="H8758" s="203" t="s">
        <v>15836</v>
      </c>
      <c r="I8758" s="205" t="s">
        <v>3718</v>
      </c>
      <c r="J8758" s="208"/>
      <c r="K8758" s="203">
        <v>50</v>
      </c>
      <c r="L8758" s="207" t="s">
        <v>827</v>
      </c>
      <c r="M8758" s="208" t="s">
        <v>1436</v>
      </c>
      <c r="N8758" s="209">
        <f t="shared" si="0"/>
        <v>2026</v>
      </c>
      <c r="O8758" s="210">
        <f t="shared" si="1"/>
        <v>4</v>
      </c>
      <c r="P8758" s="211" t="str">
        <f>IFERROR(VLOOKUP(F8758,연간집계!D:E,2,FALSE),"")</f>
        <v>포토그랩스 248</v>
      </c>
    </row>
    <row r="8759" spans="1:16" ht="15" customHeight="1">
      <c r="A8759" s="201">
        <v>46142.633900462963</v>
      </c>
      <c r="B8759" s="202">
        <v>46142</v>
      </c>
      <c r="C8759" s="203" t="s">
        <v>19102</v>
      </c>
      <c r="D8759" s="203" t="s">
        <v>11</v>
      </c>
      <c r="E8759" s="204" t="s">
        <v>19103</v>
      </c>
      <c r="F8759" s="49" t="s">
        <v>874</v>
      </c>
      <c r="G8759" s="203">
        <v>1</v>
      </c>
      <c r="H8759" s="203" t="s">
        <v>19104</v>
      </c>
      <c r="I8759" s="205" t="s">
        <v>1440</v>
      </c>
      <c r="J8759" s="208"/>
      <c r="K8759" s="203">
        <v>80</v>
      </c>
      <c r="L8759" s="207" t="s">
        <v>827</v>
      </c>
      <c r="M8759" s="208" t="s">
        <v>1436</v>
      </c>
      <c r="N8759" s="209">
        <f t="shared" si="0"/>
        <v>2026</v>
      </c>
      <c r="O8759" s="210">
        <f t="shared" si="1"/>
        <v>4</v>
      </c>
      <c r="P8759" s="211" t="str">
        <f>IFERROR(VLOOKUP(F8759,연간집계!D:E,2,FALSE),"")</f>
        <v>스탠다드 포토북 11*8 (하드/무광)</v>
      </c>
    </row>
    <row r="8760" spans="1:16" ht="15" customHeight="1">
      <c r="A8760" s="201">
        <v>46142.660520833335</v>
      </c>
      <c r="B8760" s="202">
        <v>46142</v>
      </c>
      <c r="C8760" s="203" t="s">
        <v>19105</v>
      </c>
      <c r="D8760" s="203" t="s">
        <v>11</v>
      </c>
      <c r="E8760" s="204" t="s">
        <v>19106</v>
      </c>
      <c r="F8760" s="49" t="s">
        <v>18</v>
      </c>
      <c r="G8760" s="203">
        <v>1</v>
      </c>
      <c r="H8760" s="203" t="s">
        <v>19107</v>
      </c>
      <c r="I8760" s="205" t="s">
        <v>1440</v>
      </c>
      <c r="J8760" s="208" t="s">
        <v>1444</v>
      </c>
      <c r="K8760" s="203">
        <v>60</v>
      </c>
      <c r="L8760" s="207" t="s">
        <v>827</v>
      </c>
      <c r="M8760" s="208" t="s">
        <v>1436</v>
      </c>
      <c r="N8760" s="209">
        <f t="shared" si="0"/>
        <v>2026</v>
      </c>
      <c r="O8760" s="210">
        <f t="shared" si="1"/>
        <v>4</v>
      </c>
      <c r="P8760" s="211" t="str">
        <f>IFERROR(VLOOKUP(F8760,연간집계!D:E,2,FALSE),"")</f>
        <v>포토그랩스 276</v>
      </c>
    </row>
    <row r="8761" spans="1:16" ht="15" customHeight="1">
      <c r="A8761" s="201">
        <v>46142.722719907404</v>
      </c>
      <c r="B8761" s="202">
        <v>46142</v>
      </c>
      <c r="C8761" s="203" t="s">
        <v>19108</v>
      </c>
      <c r="D8761" s="203" t="s">
        <v>11</v>
      </c>
      <c r="E8761" s="204" t="s">
        <v>19109</v>
      </c>
      <c r="F8761" s="49" t="s">
        <v>856</v>
      </c>
      <c r="G8761" s="203">
        <v>1</v>
      </c>
      <c r="H8761" s="203" t="s">
        <v>4708</v>
      </c>
      <c r="I8761" s="205" t="s">
        <v>1506</v>
      </c>
      <c r="J8761" s="208"/>
      <c r="K8761" s="203">
        <v>48</v>
      </c>
      <c r="L8761" s="207" t="s">
        <v>827</v>
      </c>
      <c r="M8761" s="208" t="s">
        <v>1436</v>
      </c>
      <c r="N8761" s="209">
        <f t="shared" si="0"/>
        <v>2026</v>
      </c>
      <c r="O8761" s="210">
        <f t="shared" si="1"/>
        <v>4</v>
      </c>
      <c r="P8761" s="211" t="str">
        <f>IFERROR(VLOOKUP(F8761,연간집계!D:E,2,FALSE),"")</f>
        <v>스탠다드 포토북 8*8 (하드/무광)</v>
      </c>
    </row>
    <row r="8762" spans="1:16" ht="15" customHeight="1">
      <c r="A8762" s="201">
        <v>46142.722731481481</v>
      </c>
      <c r="B8762" s="202">
        <v>46142</v>
      </c>
      <c r="C8762" s="203" t="s">
        <v>19110</v>
      </c>
      <c r="D8762" s="203" t="s">
        <v>11</v>
      </c>
      <c r="E8762" s="204" t="s">
        <v>19109</v>
      </c>
      <c r="F8762" s="49" t="s">
        <v>847</v>
      </c>
      <c r="G8762" s="203">
        <v>1</v>
      </c>
      <c r="H8762" s="203" t="s">
        <v>4708</v>
      </c>
      <c r="I8762" s="205" t="s">
        <v>1440</v>
      </c>
      <c r="J8762" s="208"/>
      <c r="K8762" s="203">
        <v>32</v>
      </c>
      <c r="L8762" s="207" t="s">
        <v>827</v>
      </c>
      <c r="M8762" s="208" t="s">
        <v>1436</v>
      </c>
      <c r="N8762" s="209">
        <f t="shared" si="0"/>
        <v>2026</v>
      </c>
      <c r="O8762" s="210">
        <f t="shared" si="1"/>
        <v>4</v>
      </c>
      <c r="P8762" s="211" t="str">
        <f>IFERROR(VLOOKUP(F8762,연간집계!D:E,2,FALSE),"")</f>
        <v>스탠다드 포토북 8*11 (하드/무광)</v>
      </c>
    </row>
    <row r="8763" spans="1:16" ht="15" customHeight="1">
      <c r="A8763" s="201">
        <v>46142.722743055558</v>
      </c>
      <c r="B8763" s="202">
        <v>46142</v>
      </c>
      <c r="C8763" s="203" t="s">
        <v>19111</v>
      </c>
      <c r="D8763" s="203" t="s">
        <v>11</v>
      </c>
      <c r="E8763" s="204" t="s">
        <v>19109</v>
      </c>
      <c r="F8763" s="49" t="s">
        <v>847</v>
      </c>
      <c r="G8763" s="203">
        <v>1</v>
      </c>
      <c r="H8763" s="203" t="s">
        <v>4708</v>
      </c>
      <c r="I8763" s="205" t="s">
        <v>1440</v>
      </c>
      <c r="J8763" s="208"/>
      <c r="K8763" s="203">
        <v>58</v>
      </c>
      <c r="L8763" s="207" t="s">
        <v>827</v>
      </c>
      <c r="M8763" s="208" t="s">
        <v>1436</v>
      </c>
      <c r="N8763" s="209">
        <f t="shared" si="0"/>
        <v>2026</v>
      </c>
      <c r="O8763" s="210">
        <f t="shared" si="1"/>
        <v>4</v>
      </c>
      <c r="P8763" s="211" t="str">
        <f>IFERROR(VLOOKUP(F8763,연간집계!D:E,2,FALSE),"")</f>
        <v>스탠다드 포토북 8*11 (하드/무광)</v>
      </c>
    </row>
    <row r="8764" spans="1:16" ht="15" customHeight="1">
      <c r="A8764" s="201">
        <v>46142.991168981483</v>
      </c>
      <c r="B8764" s="202">
        <v>46142</v>
      </c>
      <c r="C8764" s="203" t="s">
        <v>19112</v>
      </c>
      <c r="D8764" s="203" t="s">
        <v>11</v>
      </c>
      <c r="E8764" s="204" t="s">
        <v>19113</v>
      </c>
      <c r="F8764" s="49" t="s">
        <v>840</v>
      </c>
      <c r="G8764" s="203">
        <v>3</v>
      </c>
      <c r="H8764" s="203" t="s">
        <v>19114</v>
      </c>
      <c r="I8764" s="205" t="s">
        <v>1475</v>
      </c>
      <c r="J8764" s="208"/>
      <c r="K8764" s="203">
        <v>26</v>
      </c>
      <c r="L8764" s="207" t="s">
        <v>827</v>
      </c>
      <c r="M8764" s="208" t="s">
        <v>1449</v>
      </c>
      <c r="N8764" s="209">
        <f t="shared" si="0"/>
        <v>2026</v>
      </c>
      <c r="O8764" s="210">
        <f t="shared" si="1"/>
        <v>4</v>
      </c>
      <c r="P8764" s="211" t="str">
        <f>IFERROR(VLOOKUP(F8764,연간집계!D:E,2,FALSE),"")</f>
        <v>스탠다드 포토북 6*8 (하드/유광)</v>
      </c>
    </row>
    <row r="8765" spans="1:16" ht="15" customHeight="1">
      <c r="A8765" s="201">
        <v>46143.011863425927</v>
      </c>
      <c r="B8765" s="202">
        <v>46143</v>
      </c>
      <c r="C8765" s="203" t="s">
        <v>19115</v>
      </c>
      <c r="D8765" s="203" t="s">
        <v>11</v>
      </c>
      <c r="E8765" s="204" t="s">
        <v>19116</v>
      </c>
      <c r="F8765" s="49" t="s">
        <v>1378</v>
      </c>
      <c r="G8765" s="203">
        <v>70</v>
      </c>
      <c r="H8765" s="203" t="s">
        <v>19117</v>
      </c>
      <c r="I8765" s="205" t="s">
        <v>11385</v>
      </c>
      <c r="J8765" s="208"/>
      <c r="K8765" s="203">
        <v>1</v>
      </c>
      <c r="L8765" s="207" t="s">
        <v>827</v>
      </c>
      <c r="M8765" s="208" t="s">
        <v>1481</v>
      </c>
      <c r="N8765" s="209">
        <f t="shared" si="0"/>
        <v>2026</v>
      </c>
      <c r="O8765" s="210">
        <f t="shared" si="1"/>
        <v>5</v>
      </c>
      <c r="P8765" s="211" t="str">
        <f>IFERROR(VLOOKUP(F8765,연간집계!D:E,2,FALSE),"")</f>
        <v>증명사진 (무광)</v>
      </c>
    </row>
    <row r="8766" spans="1:16" ht="15" customHeight="1">
      <c r="A8766" s="201">
        <v>46143.374305555553</v>
      </c>
      <c r="B8766" s="202">
        <v>46143</v>
      </c>
      <c r="C8766" s="203" t="s">
        <v>19118</v>
      </c>
      <c r="D8766" s="203" t="s">
        <v>11</v>
      </c>
      <c r="E8766" s="204" t="s">
        <v>19119</v>
      </c>
      <c r="F8766" s="49" t="s">
        <v>1051</v>
      </c>
      <c r="G8766" s="203">
        <v>1</v>
      </c>
      <c r="H8766" s="203" t="s">
        <v>3549</v>
      </c>
      <c r="I8766" s="205" t="s">
        <v>1660</v>
      </c>
      <c r="J8766" s="208"/>
      <c r="K8766" s="203">
        <v>98</v>
      </c>
      <c r="L8766" s="207" t="s">
        <v>827</v>
      </c>
      <c r="M8766" s="208" t="s">
        <v>1436</v>
      </c>
      <c r="N8766" s="209">
        <f t="shared" si="0"/>
        <v>2026</v>
      </c>
      <c r="O8766" s="210">
        <f t="shared" si="1"/>
        <v>5</v>
      </c>
      <c r="P8766" s="211" t="str">
        <f>IFERROR(VLOOKUP(F8766,연간집계!D:E,2,FALSE),"")</f>
        <v>프리북A4 (하드)</v>
      </c>
    </row>
    <row r="8767" spans="1:16" ht="15" customHeight="1">
      <c r="A8767" s="201">
        <v>46143.683912037035</v>
      </c>
      <c r="B8767" s="202">
        <v>46143</v>
      </c>
      <c r="C8767" s="203" t="s">
        <v>19120</v>
      </c>
      <c r="D8767" s="203" t="s">
        <v>11</v>
      </c>
      <c r="E8767" s="204" t="s">
        <v>19121</v>
      </c>
      <c r="F8767" s="49" t="s">
        <v>847</v>
      </c>
      <c r="G8767" s="203">
        <v>2</v>
      </c>
      <c r="H8767" s="203" t="s">
        <v>6751</v>
      </c>
      <c r="I8767" s="205" t="s">
        <v>1453</v>
      </c>
      <c r="J8767" s="208"/>
      <c r="K8767" s="203">
        <v>28</v>
      </c>
      <c r="L8767" s="207" t="s">
        <v>827</v>
      </c>
      <c r="M8767" s="208" t="s">
        <v>1436</v>
      </c>
      <c r="N8767" s="209">
        <f t="shared" si="0"/>
        <v>2026</v>
      </c>
      <c r="O8767" s="210">
        <f t="shared" si="1"/>
        <v>5</v>
      </c>
      <c r="P8767" s="211" t="str">
        <f>IFERROR(VLOOKUP(F8767,연간집계!D:E,2,FALSE),"")</f>
        <v>스탠다드 포토북 8*11 (하드/무광)</v>
      </c>
    </row>
    <row r="8768" spans="1:16" ht="15" customHeight="1">
      <c r="A8768" s="201">
        <v>46143.778611111113</v>
      </c>
      <c r="B8768" s="202">
        <v>46143</v>
      </c>
      <c r="C8768" s="203" t="s">
        <v>19122</v>
      </c>
      <c r="D8768" s="203" t="s">
        <v>11</v>
      </c>
      <c r="E8768" s="204" t="s">
        <v>19123</v>
      </c>
      <c r="F8768" s="49" t="s">
        <v>880</v>
      </c>
      <c r="G8768" s="203">
        <v>1</v>
      </c>
      <c r="H8768" s="203" t="s">
        <v>290</v>
      </c>
      <c r="I8768" s="205" t="s">
        <v>1672</v>
      </c>
      <c r="J8768" s="208" t="s">
        <v>8593</v>
      </c>
      <c r="K8768" s="203">
        <v>66</v>
      </c>
      <c r="L8768" s="207" t="s">
        <v>827</v>
      </c>
      <c r="M8768" s="208" t="s">
        <v>1436</v>
      </c>
      <c r="N8768" s="209">
        <f t="shared" si="0"/>
        <v>2026</v>
      </c>
      <c r="O8768" s="210">
        <f t="shared" si="1"/>
        <v>5</v>
      </c>
      <c r="P8768" s="211" t="str">
        <f>IFERROR(VLOOKUP(F8768,연간집계!D:E,2,FALSE),"")</f>
        <v>레코드북 150</v>
      </c>
    </row>
    <row r="8769" spans="1:16" ht="15" customHeight="1">
      <c r="A8769" s="201">
        <v>46143.931875000002</v>
      </c>
      <c r="B8769" s="202">
        <v>46143</v>
      </c>
      <c r="C8769" s="203" t="s">
        <v>19124</v>
      </c>
      <c r="D8769" s="203" t="s">
        <v>11</v>
      </c>
      <c r="E8769" s="204" t="s">
        <v>19125</v>
      </c>
      <c r="F8769" s="49" t="s">
        <v>972</v>
      </c>
      <c r="G8769" s="203">
        <v>1</v>
      </c>
      <c r="H8769" s="203" t="s">
        <v>2743</v>
      </c>
      <c r="I8769" s="205" t="s">
        <v>2158</v>
      </c>
      <c r="J8769" s="208" t="s">
        <v>2158</v>
      </c>
      <c r="K8769" s="203">
        <v>80</v>
      </c>
      <c r="L8769" s="207" t="s">
        <v>827</v>
      </c>
      <c r="M8769" s="208" t="s">
        <v>1436</v>
      </c>
      <c r="N8769" s="209">
        <f t="shared" si="0"/>
        <v>2026</v>
      </c>
      <c r="O8769" s="210">
        <f t="shared" si="1"/>
        <v>5</v>
      </c>
      <c r="P8769" s="211" t="str">
        <f>IFERROR(VLOOKUP(F8769,연간집계!D:E,2,FALSE),"")</f>
        <v>시티북 198 (쿠션하드/78p)</v>
      </c>
    </row>
    <row r="8770" spans="1:16" ht="15" customHeight="1">
      <c r="A8770" s="201">
        <v>46143.931886574072</v>
      </c>
      <c r="B8770" s="202">
        <v>46143</v>
      </c>
      <c r="C8770" s="203" t="s">
        <v>19126</v>
      </c>
      <c r="D8770" s="203" t="s">
        <v>11</v>
      </c>
      <c r="E8770" s="204" t="s">
        <v>19125</v>
      </c>
      <c r="F8770" s="49" t="s">
        <v>972</v>
      </c>
      <c r="G8770" s="203">
        <v>1</v>
      </c>
      <c r="H8770" s="203" t="s">
        <v>2743</v>
      </c>
      <c r="I8770" s="208" t="s">
        <v>14495</v>
      </c>
      <c r="J8770" s="208" t="s">
        <v>14495</v>
      </c>
      <c r="K8770" s="203">
        <v>80</v>
      </c>
      <c r="L8770" s="207" t="s">
        <v>827</v>
      </c>
      <c r="M8770" s="208" t="s">
        <v>1436</v>
      </c>
      <c r="N8770" s="209">
        <f t="shared" si="0"/>
        <v>2026</v>
      </c>
      <c r="O8770" s="210">
        <f t="shared" si="1"/>
        <v>5</v>
      </c>
      <c r="P8770" s="211" t="str">
        <f>IFERROR(VLOOKUP(F8770,연간집계!D:E,2,FALSE),"")</f>
        <v>시티북 198 (쿠션하드/78p)</v>
      </c>
    </row>
    <row r="8771" spans="1:16" ht="15" customHeight="1">
      <c r="A8771" s="201">
        <v>46143.931898148148</v>
      </c>
      <c r="B8771" s="202">
        <v>46143</v>
      </c>
      <c r="C8771" s="203" t="s">
        <v>19127</v>
      </c>
      <c r="D8771" s="203" t="s">
        <v>11</v>
      </c>
      <c r="E8771" s="204" t="s">
        <v>19125</v>
      </c>
      <c r="F8771" s="49" t="s">
        <v>972</v>
      </c>
      <c r="G8771" s="203">
        <v>1</v>
      </c>
      <c r="H8771" s="203" t="s">
        <v>2743</v>
      </c>
      <c r="I8771" s="208" t="s">
        <v>14495</v>
      </c>
      <c r="J8771" s="208" t="s">
        <v>14495</v>
      </c>
      <c r="K8771" s="203">
        <v>80</v>
      </c>
      <c r="L8771" s="207" t="s">
        <v>827</v>
      </c>
      <c r="M8771" s="208" t="s">
        <v>1436</v>
      </c>
      <c r="N8771" s="209">
        <f t="shared" si="0"/>
        <v>2026</v>
      </c>
      <c r="O8771" s="210">
        <f t="shared" si="1"/>
        <v>5</v>
      </c>
      <c r="P8771" s="211" t="str">
        <f>IFERROR(VLOOKUP(F8771,연간집계!D:E,2,FALSE),"")</f>
        <v>시티북 198 (쿠션하드/78p)</v>
      </c>
    </row>
    <row r="8772" spans="1:16" ht="15" customHeight="1">
      <c r="A8772" s="201">
        <v>46143.931909722225</v>
      </c>
      <c r="B8772" s="202">
        <v>46143</v>
      </c>
      <c r="C8772" s="203" t="s">
        <v>19128</v>
      </c>
      <c r="D8772" s="203" t="s">
        <v>11</v>
      </c>
      <c r="E8772" s="204" t="s">
        <v>19125</v>
      </c>
      <c r="F8772" s="49" t="s">
        <v>972</v>
      </c>
      <c r="G8772" s="203">
        <v>1</v>
      </c>
      <c r="H8772" s="203" t="s">
        <v>2743</v>
      </c>
      <c r="I8772" s="205" t="s">
        <v>3238</v>
      </c>
      <c r="J8772" s="208" t="s">
        <v>19129</v>
      </c>
      <c r="K8772" s="203">
        <v>80</v>
      </c>
      <c r="L8772" s="207" t="s">
        <v>827</v>
      </c>
      <c r="M8772" s="208" t="s">
        <v>1436</v>
      </c>
      <c r="N8772" s="209">
        <f t="shared" si="0"/>
        <v>2026</v>
      </c>
      <c r="O8772" s="210">
        <f t="shared" si="1"/>
        <v>5</v>
      </c>
      <c r="P8772" s="211" t="str">
        <f>IFERROR(VLOOKUP(F8772,연간집계!D:E,2,FALSE),"")</f>
        <v>시티북 198 (쿠션하드/78p)</v>
      </c>
    </row>
    <row r="8773" spans="1:16" ht="15" customHeight="1">
      <c r="A8773" s="201">
        <v>46144.141238425924</v>
      </c>
      <c r="B8773" s="202">
        <v>46144</v>
      </c>
      <c r="C8773" s="203" t="s">
        <v>19130</v>
      </c>
      <c r="D8773" s="203" t="s">
        <v>11</v>
      </c>
      <c r="E8773" s="204" t="s">
        <v>19131</v>
      </c>
      <c r="F8773" s="49" t="s">
        <v>1247</v>
      </c>
      <c r="G8773" s="203">
        <v>1</v>
      </c>
      <c r="H8773" s="203" t="s">
        <v>19132</v>
      </c>
      <c r="I8773" s="205" t="s">
        <v>1510</v>
      </c>
      <c r="J8773" s="208"/>
      <c r="K8773" s="203">
        <v>24</v>
      </c>
      <c r="L8773" s="207" t="s">
        <v>828</v>
      </c>
      <c r="M8773" s="208" t="s">
        <v>1436</v>
      </c>
      <c r="N8773" s="209">
        <f t="shared" si="0"/>
        <v>2026</v>
      </c>
      <c r="O8773" s="210">
        <f t="shared" si="1"/>
        <v>5</v>
      </c>
      <c r="P8773" s="211" t="str">
        <f>IFERROR(VLOOKUP(F8773,연간집계!D:E,2,FALSE),"")</f>
        <v>모바일 포토북 197 (여행)</v>
      </c>
    </row>
    <row r="8774" spans="1:16" ht="15" customHeight="1">
      <c r="A8774" s="201">
        <v>46144.477337962962</v>
      </c>
      <c r="B8774" s="202">
        <v>46144</v>
      </c>
      <c r="C8774" s="203" t="s">
        <v>19133</v>
      </c>
      <c r="D8774" s="203" t="s">
        <v>11</v>
      </c>
      <c r="E8774" s="204" t="s">
        <v>19134</v>
      </c>
      <c r="F8774" s="49" t="s">
        <v>963</v>
      </c>
      <c r="G8774" s="203">
        <v>1</v>
      </c>
      <c r="H8774" s="203" t="s">
        <v>19135</v>
      </c>
      <c r="I8774" s="205" t="s">
        <v>1748</v>
      </c>
      <c r="J8774" s="208" t="s">
        <v>1749</v>
      </c>
      <c r="K8774" s="203">
        <v>80</v>
      </c>
      <c r="L8774" s="207" t="s">
        <v>827</v>
      </c>
      <c r="M8774" s="208" t="s">
        <v>1436</v>
      </c>
      <c r="N8774" s="209">
        <f t="shared" si="0"/>
        <v>2026</v>
      </c>
      <c r="O8774" s="210">
        <f t="shared" si="1"/>
        <v>5</v>
      </c>
      <c r="P8774" s="211" t="str">
        <f>IFERROR(VLOOKUP(F8774,연간집계!D:E,2,FALSE),"")</f>
        <v>시티북 210 (쿠션하드/78p)</v>
      </c>
    </row>
    <row r="8775" spans="1:16" ht="15" customHeight="1">
      <c r="A8775" s="201">
        <v>46144.616099537037</v>
      </c>
      <c r="B8775" s="202">
        <v>46144</v>
      </c>
      <c r="C8775" s="203" t="s">
        <v>19136</v>
      </c>
      <c r="D8775" s="203" t="s">
        <v>11</v>
      </c>
      <c r="E8775" s="204" t="s">
        <v>19137</v>
      </c>
      <c r="F8775" s="49" t="s">
        <v>838</v>
      </c>
      <c r="G8775" s="203">
        <v>1</v>
      </c>
      <c r="H8775" s="203" t="s">
        <v>19138</v>
      </c>
      <c r="I8775" s="205" t="s">
        <v>1510</v>
      </c>
      <c r="J8775" s="208"/>
      <c r="K8775" s="203">
        <v>60</v>
      </c>
      <c r="L8775" s="207" t="s">
        <v>827</v>
      </c>
      <c r="M8775" s="208" t="s">
        <v>1436</v>
      </c>
      <c r="N8775" s="209">
        <f t="shared" si="0"/>
        <v>2026</v>
      </c>
      <c r="O8775" s="210">
        <f t="shared" si="1"/>
        <v>5</v>
      </c>
      <c r="P8775" s="211" t="str">
        <f>IFERROR(VLOOKUP(F8775,연간집계!D:E,2,FALSE),"")</f>
        <v>스탠다드 포토북 6*8 (하드/무광)</v>
      </c>
    </row>
    <row r="8776" spans="1:16" ht="15" customHeight="1">
      <c r="A8776" s="201">
        <v>46144.790034722224</v>
      </c>
      <c r="B8776" s="202">
        <v>46144</v>
      </c>
      <c r="C8776" s="203" t="s">
        <v>19139</v>
      </c>
      <c r="D8776" s="203" t="s">
        <v>11</v>
      </c>
      <c r="E8776" s="204" t="s">
        <v>19140</v>
      </c>
      <c r="F8776" s="49" t="s">
        <v>74</v>
      </c>
      <c r="G8776" s="203">
        <v>1</v>
      </c>
      <c r="H8776" s="203" t="s">
        <v>19141</v>
      </c>
      <c r="I8776" s="205" t="s">
        <v>1440</v>
      </c>
      <c r="J8776" s="208" t="s">
        <v>1444</v>
      </c>
      <c r="K8776" s="203">
        <v>54</v>
      </c>
      <c r="L8776" s="207" t="s">
        <v>827</v>
      </c>
      <c r="M8776" s="208" t="s">
        <v>1436</v>
      </c>
      <c r="N8776" s="209">
        <f t="shared" si="0"/>
        <v>2026</v>
      </c>
      <c r="O8776" s="210">
        <f t="shared" si="1"/>
        <v>5</v>
      </c>
      <c r="P8776" s="211" t="str">
        <f>IFERROR(VLOOKUP(F8776,연간집계!D:E,2,FALSE),"")</f>
        <v>포토그랩스pro 210</v>
      </c>
    </row>
    <row r="8777" spans="1:16" ht="15" customHeight="1">
      <c r="A8777" s="201">
        <v>46144.79892361111</v>
      </c>
      <c r="B8777" s="202">
        <v>46144</v>
      </c>
      <c r="C8777" s="203" t="s">
        <v>19142</v>
      </c>
      <c r="D8777" s="203" t="s">
        <v>11</v>
      </c>
      <c r="E8777" s="204" t="s">
        <v>19143</v>
      </c>
      <c r="F8777" s="49" t="s">
        <v>1046</v>
      </c>
      <c r="G8777" s="203">
        <v>3</v>
      </c>
      <c r="H8777" s="203" t="s">
        <v>6656</v>
      </c>
      <c r="I8777" s="205" t="s">
        <v>1440</v>
      </c>
      <c r="J8777" s="208"/>
      <c r="K8777" s="203">
        <v>76</v>
      </c>
      <c r="L8777" s="207" t="s">
        <v>827</v>
      </c>
      <c r="M8777" s="208" t="s">
        <v>1436</v>
      </c>
      <c r="N8777" s="209">
        <f t="shared" si="0"/>
        <v>2026</v>
      </c>
      <c r="O8777" s="210">
        <f t="shared" si="1"/>
        <v>5</v>
      </c>
      <c r="P8777" s="211" t="str">
        <f>IFERROR(VLOOKUP(F8777,연간집계!D:E,2,FALSE),"")</f>
        <v>프리북와이드 (소프트)</v>
      </c>
    </row>
    <row r="8778" spans="1:16" ht="15" customHeight="1">
      <c r="A8778" s="201">
        <v>46144.893414351849</v>
      </c>
      <c r="B8778" s="202">
        <v>46144</v>
      </c>
      <c r="C8778" s="203" t="s">
        <v>19144</v>
      </c>
      <c r="D8778" s="203" t="s">
        <v>11</v>
      </c>
      <c r="E8778" s="204" t="s">
        <v>19145</v>
      </c>
      <c r="F8778" s="49" t="s">
        <v>1383</v>
      </c>
      <c r="G8778" s="203">
        <v>1</v>
      </c>
      <c r="H8778" s="203" t="s">
        <v>7964</v>
      </c>
      <c r="I8778" s="205" t="s">
        <v>1501</v>
      </c>
      <c r="J8778" s="208"/>
      <c r="K8778" s="203">
        <v>2</v>
      </c>
      <c r="L8778" s="207" t="s">
        <v>827</v>
      </c>
      <c r="M8778" s="208" t="s">
        <v>1497</v>
      </c>
      <c r="N8778" s="209">
        <f t="shared" si="0"/>
        <v>2026</v>
      </c>
      <c r="O8778" s="210">
        <f t="shared" si="1"/>
        <v>5</v>
      </c>
      <c r="P8778" s="211" t="str">
        <f>IFERROR(VLOOKUP(F8778,연간집계!D:E,2,FALSE),"")</f>
        <v>오늘필름 (무광)</v>
      </c>
    </row>
    <row r="8779" spans="1:16" ht="15" customHeight="1">
      <c r="A8779" s="201">
        <v>46144.893425925926</v>
      </c>
      <c r="B8779" s="202">
        <v>46144</v>
      </c>
      <c r="C8779" s="203" t="s">
        <v>19146</v>
      </c>
      <c r="D8779" s="203" t="s">
        <v>11</v>
      </c>
      <c r="E8779" s="204" t="s">
        <v>19145</v>
      </c>
      <c r="F8779" s="49" t="s">
        <v>1383</v>
      </c>
      <c r="G8779" s="203">
        <v>1</v>
      </c>
      <c r="H8779" s="203" t="s">
        <v>7964</v>
      </c>
      <c r="I8779" s="205" t="s">
        <v>1501</v>
      </c>
      <c r="J8779" s="208"/>
      <c r="K8779" s="203">
        <v>2</v>
      </c>
      <c r="L8779" s="207" t="s">
        <v>827</v>
      </c>
      <c r="M8779" s="208" t="s">
        <v>1497</v>
      </c>
      <c r="N8779" s="209">
        <f t="shared" si="0"/>
        <v>2026</v>
      </c>
      <c r="O8779" s="210">
        <f t="shared" si="1"/>
        <v>5</v>
      </c>
      <c r="P8779" s="211" t="str">
        <f>IFERROR(VLOOKUP(F8779,연간집계!D:E,2,FALSE),"")</f>
        <v>오늘필름 (무광)</v>
      </c>
    </row>
    <row r="8780" spans="1:16" ht="15" customHeight="1">
      <c r="A8780" s="201">
        <v>46144.893437500003</v>
      </c>
      <c r="B8780" s="202">
        <v>46144</v>
      </c>
      <c r="C8780" s="203" t="s">
        <v>19147</v>
      </c>
      <c r="D8780" s="203" t="s">
        <v>11</v>
      </c>
      <c r="E8780" s="204" t="s">
        <v>19145</v>
      </c>
      <c r="F8780" s="49" t="s">
        <v>1383</v>
      </c>
      <c r="G8780" s="203">
        <v>1</v>
      </c>
      <c r="H8780" s="203" t="s">
        <v>7964</v>
      </c>
      <c r="I8780" s="205" t="s">
        <v>1501</v>
      </c>
      <c r="J8780" s="208"/>
      <c r="K8780" s="203">
        <v>2</v>
      </c>
      <c r="L8780" s="207" t="s">
        <v>827</v>
      </c>
      <c r="M8780" s="208" t="s">
        <v>1497</v>
      </c>
      <c r="N8780" s="209">
        <f t="shared" si="0"/>
        <v>2026</v>
      </c>
      <c r="O8780" s="210">
        <f t="shared" si="1"/>
        <v>5</v>
      </c>
      <c r="P8780" s="211" t="str">
        <f>IFERROR(VLOOKUP(F8780,연간집계!D:E,2,FALSE),"")</f>
        <v>오늘필름 (무광)</v>
      </c>
    </row>
    <row r="8781" spans="1:16" ht="15" customHeight="1">
      <c r="A8781" s="201">
        <v>46144.893449074072</v>
      </c>
      <c r="B8781" s="202">
        <v>46144</v>
      </c>
      <c r="C8781" s="203" t="s">
        <v>19148</v>
      </c>
      <c r="D8781" s="203" t="s">
        <v>11</v>
      </c>
      <c r="E8781" s="204" t="s">
        <v>19145</v>
      </c>
      <c r="F8781" s="49" t="s">
        <v>1383</v>
      </c>
      <c r="G8781" s="203">
        <v>1</v>
      </c>
      <c r="H8781" s="203" t="s">
        <v>7964</v>
      </c>
      <c r="I8781" s="205" t="s">
        <v>1501</v>
      </c>
      <c r="J8781" s="208"/>
      <c r="K8781" s="203">
        <v>2</v>
      </c>
      <c r="L8781" s="207" t="s">
        <v>827</v>
      </c>
      <c r="M8781" s="208" t="s">
        <v>1497</v>
      </c>
      <c r="N8781" s="209">
        <f t="shared" si="0"/>
        <v>2026</v>
      </c>
      <c r="O8781" s="210">
        <f t="shared" si="1"/>
        <v>5</v>
      </c>
      <c r="P8781" s="211" t="str">
        <f>IFERROR(VLOOKUP(F8781,연간집계!D:E,2,FALSE),"")</f>
        <v>오늘필름 (무광)</v>
      </c>
    </row>
    <row r="8782" spans="1:16" ht="15" customHeight="1">
      <c r="A8782" s="201">
        <v>46144.925949074073</v>
      </c>
      <c r="B8782" s="202">
        <v>46144</v>
      </c>
      <c r="C8782" s="203" t="s">
        <v>19149</v>
      </c>
      <c r="D8782" s="203" t="s">
        <v>11</v>
      </c>
      <c r="E8782" s="204" t="s">
        <v>19150</v>
      </c>
      <c r="F8782" s="49" t="s">
        <v>840</v>
      </c>
      <c r="G8782" s="203">
        <v>2</v>
      </c>
      <c r="H8782" s="203" t="s">
        <v>18555</v>
      </c>
      <c r="I8782" s="205" t="s">
        <v>1506</v>
      </c>
      <c r="J8782" s="208"/>
      <c r="K8782" s="203">
        <v>48</v>
      </c>
      <c r="L8782" s="207" t="s">
        <v>827</v>
      </c>
      <c r="M8782" s="208" t="s">
        <v>1436</v>
      </c>
      <c r="N8782" s="209">
        <f t="shared" si="0"/>
        <v>2026</v>
      </c>
      <c r="O8782" s="210">
        <f t="shared" si="1"/>
        <v>5</v>
      </c>
      <c r="P8782" s="211" t="str">
        <f>IFERROR(VLOOKUP(F8782,연간집계!D:E,2,FALSE),"")</f>
        <v>스탠다드 포토북 6*8 (하드/유광)</v>
      </c>
    </row>
    <row r="8783" spans="1:16" ht="15" customHeight="1">
      <c r="A8783" s="201">
        <v>46144.93787037037</v>
      </c>
      <c r="B8783" s="202">
        <v>46144</v>
      </c>
      <c r="C8783" s="203" t="s">
        <v>19151</v>
      </c>
      <c r="D8783" s="203" t="s">
        <v>11</v>
      </c>
      <c r="E8783" s="204" t="s">
        <v>19152</v>
      </c>
      <c r="F8783" s="49" t="s">
        <v>885</v>
      </c>
      <c r="G8783" s="203">
        <v>1</v>
      </c>
      <c r="H8783" s="203" t="s">
        <v>9206</v>
      </c>
      <c r="I8783" s="205" t="s">
        <v>1501</v>
      </c>
      <c r="J8783" s="208"/>
      <c r="K8783" s="203">
        <v>52</v>
      </c>
      <c r="L8783" s="207" t="s">
        <v>827</v>
      </c>
      <c r="M8783" s="208" t="s">
        <v>1436</v>
      </c>
      <c r="N8783" s="209">
        <f t="shared" si="0"/>
        <v>2026</v>
      </c>
      <c r="O8783" s="210">
        <f t="shared" si="1"/>
        <v>5</v>
      </c>
      <c r="P8783" s="211" t="str">
        <f>IFERROR(VLOOKUP(F8783,연간집계!D:E,2,FALSE),"")</f>
        <v>마이트립북 150</v>
      </c>
    </row>
    <row r="8784" spans="1:16" ht="15" customHeight="1">
      <c r="A8784" s="201">
        <v>46144.937881944446</v>
      </c>
      <c r="B8784" s="202">
        <v>46144</v>
      </c>
      <c r="C8784" s="203" t="s">
        <v>19153</v>
      </c>
      <c r="D8784" s="203" t="s">
        <v>11</v>
      </c>
      <c r="E8784" s="204" t="s">
        <v>19152</v>
      </c>
      <c r="F8784" s="49" t="s">
        <v>885</v>
      </c>
      <c r="G8784" s="203">
        <v>1</v>
      </c>
      <c r="H8784" s="203" t="s">
        <v>9206</v>
      </c>
      <c r="I8784" s="205" t="s">
        <v>5354</v>
      </c>
      <c r="J8784" s="208"/>
      <c r="K8784" s="203">
        <v>52</v>
      </c>
      <c r="L8784" s="207" t="s">
        <v>827</v>
      </c>
      <c r="M8784" s="208" t="s">
        <v>1436</v>
      </c>
      <c r="N8784" s="209">
        <f t="shared" si="0"/>
        <v>2026</v>
      </c>
      <c r="O8784" s="210">
        <f t="shared" si="1"/>
        <v>5</v>
      </c>
      <c r="P8784" s="211" t="str">
        <f>IFERROR(VLOOKUP(F8784,연간집계!D:E,2,FALSE),"")</f>
        <v>마이트립북 150</v>
      </c>
    </row>
    <row r="8785" spans="1:16" ht="15" customHeight="1">
      <c r="A8785" s="201">
        <v>46145.384930555556</v>
      </c>
      <c r="B8785" s="202">
        <v>46145</v>
      </c>
      <c r="C8785" s="203" t="s">
        <v>19154</v>
      </c>
      <c r="D8785" s="203" t="s">
        <v>11</v>
      </c>
      <c r="E8785" s="204" t="s">
        <v>19155</v>
      </c>
      <c r="F8785" s="49" t="s">
        <v>1250</v>
      </c>
      <c r="G8785" s="203">
        <v>1</v>
      </c>
      <c r="H8785" s="203" t="s">
        <v>19156</v>
      </c>
      <c r="I8785" s="205" t="s">
        <v>1572</v>
      </c>
      <c r="J8785" s="208"/>
      <c r="K8785" s="203">
        <v>24</v>
      </c>
      <c r="L8785" s="207" t="s">
        <v>828</v>
      </c>
      <c r="M8785" s="208" t="s">
        <v>1436</v>
      </c>
      <c r="N8785" s="209">
        <f t="shared" si="0"/>
        <v>2026</v>
      </c>
      <c r="O8785" s="210">
        <f t="shared" si="1"/>
        <v>5</v>
      </c>
      <c r="P8785" s="211" t="str">
        <f>IFERROR(VLOOKUP(F8785,연간집계!D:E,2,FALSE),"")</f>
        <v>모바일 포토북 150 (단체/모임)</v>
      </c>
    </row>
    <row r="8786" spans="1:16" ht="15" customHeight="1">
      <c r="A8786" s="201">
        <v>46145.538310185184</v>
      </c>
      <c r="B8786" s="202">
        <v>46145</v>
      </c>
      <c r="C8786" s="203" t="s">
        <v>19157</v>
      </c>
      <c r="D8786" s="203" t="s">
        <v>11</v>
      </c>
      <c r="E8786" s="204" t="s">
        <v>19158</v>
      </c>
      <c r="F8786" s="49" t="s">
        <v>843</v>
      </c>
      <c r="G8786" s="203">
        <v>1</v>
      </c>
      <c r="H8786" s="203" t="s">
        <v>18331</v>
      </c>
      <c r="I8786" s="205" t="s">
        <v>1455</v>
      </c>
      <c r="J8786" s="208"/>
      <c r="K8786" s="203">
        <v>24</v>
      </c>
      <c r="L8786" s="207" t="s">
        <v>827</v>
      </c>
      <c r="M8786" s="208" t="s">
        <v>1436</v>
      </c>
      <c r="N8786" s="209">
        <f t="shared" si="0"/>
        <v>2026</v>
      </c>
      <c r="O8786" s="210">
        <f t="shared" si="1"/>
        <v>5</v>
      </c>
      <c r="P8786" s="211" t="str">
        <f>IFERROR(VLOOKUP(F8786,연간집계!D:E,2,FALSE),"")</f>
        <v>스탠다드 포토북 8*11 (소프트/무광)</v>
      </c>
    </row>
    <row r="8787" spans="1:16" ht="15" customHeight="1">
      <c r="A8787" s="201">
        <v>46145.653425925928</v>
      </c>
      <c r="B8787" s="202">
        <v>46145</v>
      </c>
      <c r="C8787" s="203" t="s">
        <v>19159</v>
      </c>
      <c r="D8787" s="203" t="s">
        <v>11</v>
      </c>
      <c r="E8787" s="204" t="s">
        <v>19160</v>
      </c>
      <c r="F8787" s="49" t="s">
        <v>856</v>
      </c>
      <c r="G8787" s="203">
        <v>1</v>
      </c>
      <c r="H8787" s="203" t="s">
        <v>18105</v>
      </c>
      <c r="I8787" s="205" t="s">
        <v>2220</v>
      </c>
      <c r="J8787" s="208"/>
      <c r="K8787" s="203">
        <v>40</v>
      </c>
      <c r="L8787" s="207" t="s">
        <v>827</v>
      </c>
      <c r="M8787" s="208" t="s">
        <v>1449</v>
      </c>
      <c r="N8787" s="209">
        <f t="shared" si="0"/>
        <v>2026</v>
      </c>
      <c r="O8787" s="210">
        <f t="shared" si="1"/>
        <v>5</v>
      </c>
      <c r="P8787" s="211" t="str">
        <f>IFERROR(VLOOKUP(F8787,연간집계!D:E,2,FALSE),"")</f>
        <v>스탠다드 포토북 8*8 (하드/무광)</v>
      </c>
    </row>
    <row r="8788" spans="1:16" ht="15" customHeight="1">
      <c r="A8788" s="201">
        <v>46145.653437499997</v>
      </c>
      <c r="B8788" s="202">
        <v>46145</v>
      </c>
      <c r="C8788" s="203" t="s">
        <v>19161</v>
      </c>
      <c r="D8788" s="203" t="s">
        <v>11</v>
      </c>
      <c r="E8788" s="204" t="s">
        <v>19160</v>
      </c>
      <c r="F8788" s="49" t="s">
        <v>856</v>
      </c>
      <c r="G8788" s="203">
        <v>1</v>
      </c>
      <c r="H8788" s="203" t="s">
        <v>18105</v>
      </c>
      <c r="I8788" s="205" t="s">
        <v>2220</v>
      </c>
      <c r="J8788" s="208"/>
      <c r="K8788" s="203">
        <v>42</v>
      </c>
      <c r="L8788" s="207" t="s">
        <v>827</v>
      </c>
      <c r="M8788" s="208" t="s">
        <v>1449</v>
      </c>
      <c r="N8788" s="209">
        <f t="shared" si="0"/>
        <v>2026</v>
      </c>
      <c r="O8788" s="210">
        <f t="shared" si="1"/>
        <v>5</v>
      </c>
      <c r="P8788" s="211" t="str">
        <f>IFERROR(VLOOKUP(F8788,연간집계!D:E,2,FALSE),"")</f>
        <v>스탠다드 포토북 8*8 (하드/무광)</v>
      </c>
    </row>
    <row r="8789" spans="1:16" ht="15" customHeight="1">
      <c r="A8789" s="201">
        <v>46145.66233796296</v>
      </c>
      <c r="B8789" s="202">
        <v>46145</v>
      </c>
      <c r="C8789" s="203" t="s">
        <v>19162</v>
      </c>
      <c r="D8789" s="203" t="s">
        <v>11</v>
      </c>
      <c r="E8789" s="204" t="s">
        <v>19163</v>
      </c>
      <c r="F8789" s="49" t="s">
        <v>1243</v>
      </c>
      <c r="G8789" s="203">
        <v>1</v>
      </c>
      <c r="H8789" s="203" t="s">
        <v>19164</v>
      </c>
      <c r="I8789" s="205" t="s">
        <v>1676</v>
      </c>
      <c r="J8789" s="208"/>
      <c r="K8789" s="203">
        <v>24</v>
      </c>
      <c r="L8789" s="207" t="s">
        <v>828</v>
      </c>
      <c r="M8789" s="208" t="s">
        <v>1436</v>
      </c>
      <c r="N8789" s="209">
        <f t="shared" si="0"/>
        <v>2026</v>
      </c>
      <c r="O8789" s="210">
        <f t="shared" si="1"/>
        <v>5</v>
      </c>
      <c r="P8789" s="211" t="str">
        <f>IFERROR(VLOOKUP(F8789,연간집계!D:E,2,FALSE),"")</f>
        <v>모바일 포토북 150 (여행)</v>
      </c>
    </row>
    <row r="8790" spans="1:16" ht="15" customHeight="1">
      <c r="A8790" s="201">
        <v>46145.680150462962</v>
      </c>
      <c r="B8790" s="202">
        <v>46145</v>
      </c>
      <c r="C8790" s="203" t="s">
        <v>19165</v>
      </c>
      <c r="D8790" s="203" t="s">
        <v>11</v>
      </c>
      <c r="E8790" s="204" t="s">
        <v>19166</v>
      </c>
      <c r="F8790" s="49" t="s">
        <v>1383</v>
      </c>
      <c r="G8790" s="203">
        <v>1</v>
      </c>
      <c r="H8790" s="203" t="s">
        <v>19167</v>
      </c>
      <c r="I8790" s="205" t="s">
        <v>1638</v>
      </c>
      <c r="J8790" s="208"/>
      <c r="K8790" s="203">
        <v>2</v>
      </c>
      <c r="L8790" s="207" t="s">
        <v>827</v>
      </c>
      <c r="M8790" s="208" t="s">
        <v>1436</v>
      </c>
      <c r="N8790" s="209">
        <f t="shared" si="0"/>
        <v>2026</v>
      </c>
      <c r="O8790" s="210">
        <f t="shared" si="1"/>
        <v>5</v>
      </c>
      <c r="P8790" s="211" t="str">
        <f>IFERROR(VLOOKUP(F8790,연간집계!D:E,2,FALSE),"")</f>
        <v>오늘필름 (무광)</v>
      </c>
    </row>
    <row r="8791" spans="1:16" ht="15" customHeight="1">
      <c r="A8791" s="201">
        <v>46145.733391203707</v>
      </c>
      <c r="B8791" s="202">
        <v>46145</v>
      </c>
      <c r="C8791" s="203" t="s">
        <v>19168</v>
      </c>
      <c r="D8791" s="203" t="s">
        <v>11</v>
      </c>
      <c r="E8791" s="204" t="s">
        <v>19169</v>
      </c>
      <c r="F8791" s="49" t="s">
        <v>856</v>
      </c>
      <c r="G8791" s="203">
        <v>1</v>
      </c>
      <c r="H8791" s="203" t="s">
        <v>17826</v>
      </c>
      <c r="I8791" s="205" t="s">
        <v>1453</v>
      </c>
      <c r="J8791" s="208"/>
      <c r="K8791" s="203">
        <v>24</v>
      </c>
      <c r="L8791" s="207" t="s">
        <v>827</v>
      </c>
      <c r="M8791" s="208" t="s">
        <v>1436</v>
      </c>
      <c r="N8791" s="209">
        <f t="shared" si="0"/>
        <v>2026</v>
      </c>
      <c r="O8791" s="210">
        <f t="shared" si="1"/>
        <v>5</v>
      </c>
      <c r="P8791" s="211" t="str">
        <f>IFERROR(VLOOKUP(F8791,연간집계!D:E,2,FALSE),"")</f>
        <v>스탠다드 포토북 8*8 (하드/무광)</v>
      </c>
    </row>
    <row r="8792" spans="1:16" ht="15" customHeight="1">
      <c r="A8792" s="201">
        <v>46145.774861111109</v>
      </c>
      <c r="B8792" s="202">
        <v>46145</v>
      </c>
      <c r="C8792" s="203" t="s">
        <v>19170</v>
      </c>
      <c r="D8792" s="203" t="s">
        <v>11</v>
      </c>
      <c r="E8792" s="204" t="s">
        <v>19171</v>
      </c>
      <c r="F8792" s="49" t="s">
        <v>1031</v>
      </c>
      <c r="G8792" s="203">
        <v>1</v>
      </c>
      <c r="H8792" s="203" t="s">
        <v>15903</v>
      </c>
      <c r="I8792" s="205" t="s">
        <v>1440</v>
      </c>
      <c r="J8792" s="208" t="s">
        <v>1545</v>
      </c>
      <c r="K8792" s="203">
        <v>80</v>
      </c>
      <c r="L8792" s="207" t="s">
        <v>827</v>
      </c>
      <c r="M8792" s="208" t="s">
        <v>1436</v>
      </c>
      <c r="N8792" s="209">
        <f t="shared" si="0"/>
        <v>2026</v>
      </c>
      <c r="O8792" s="210">
        <f t="shared" si="1"/>
        <v>5</v>
      </c>
      <c r="P8792" s="211" t="str">
        <f>IFERROR(VLOOKUP(F8792,연간집계!D:E,2,FALSE),"")</f>
        <v>트래블북 198 (소프트/78p)</v>
      </c>
    </row>
    <row r="8793" spans="1:16" ht="15" customHeight="1">
      <c r="A8793" s="201">
        <v>46145.845763888887</v>
      </c>
      <c r="B8793" s="202">
        <v>46145</v>
      </c>
      <c r="C8793" s="203" t="s">
        <v>19172</v>
      </c>
      <c r="D8793" s="203" t="s">
        <v>11</v>
      </c>
      <c r="E8793" s="204" t="s">
        <v>19173</v>
      </c>
      <c r="F8793" s="49" t="s">
        <v>1051</v>
      </c>
      <c r="G8793" s="203">
        <v>1</v>
      </c>
      <c r="H8793" s="203" t="s">
        <v>393</v>
      </c>
      <c r="I8793" s="205" t="s">
        <v>1762</v>
      </c>
      <c r="J8793" s="208"/>
      <c r="K8793" s="203">
        <v>60</v>
      </c>
      <c r="L8793" s="207" t="s">
        <v>827</v>
      </c>
      <c r="M8793" s="208" t="s">
        <v>1436</v>
      </c>
      <c r="N8793" s="209">
        <f t="shared" si="0"/>
        <v>2026</v>
      </c>
      <c r="O8793" s="210">
        <f t="shared" si="1"/>
        <v>5</v>
      </c>
      <c r="P8793" s="211" t="str">
        <f>IFERROR(VLOOKUP(F8793,연간집계!D:E,2,FALSE),"")</f>
        <v>프리북A4 (하드)</v>
      </c>
    </row>
    <row r="8794" spans="1:16" ht="15" customHeight="1">
      <c r="A8794" s="201">
        <v>46145.896018518521</v>
      </c>
      <c r="B8794" s="202">
        <v>46145</v>
      </c>
      <c r="C8794" s="203" t="s">
        <v>19174</v>
      </c>
      <c r="D8794" s="203" t="s">
        <v>11</v>
      </c>
      <c r="E8794" s="204" t="s">
        <v>19175</v>
      </c>
      <c r="F8794" s="49" t="s">
        <v>1058</v>
      </c>
      <c r="G8794" s="203">
        <v>1</v>
      </c>
      <c r="H8794" s="203" t="s">
        <v>9805</v>
      </c>
      <c r="I8794" s="205" t="s">
        <v>2425</v>
      </c>
      <c r="J8794" s="208"/>
      <c r="K8794" s="203">
        <v>110</v>
      </c>
      <c r="L8794" s="207" t="s">
        <v>827</v>
      </c>
      <c r="M8794" s="208" t="s">
        <v>1449</v>
      </c>
      <c r="N8794" s="209">
        <f t="shared" si="0"/>
        <v>2026</v>
      </c>
      <c r="O8794" s="210">
        <f t="shared" si="1"/>
        <v>5</v>
      </c>
      <c r="P8794" s="211" t="str">
        <f>IFERROR(VLOOKUP(F8794,연간집계!D:E,2,FALSE),"")</f>
        <v>프리북 150 (하드)</v>
      </c>
    </row>
    <row r="8795" spans="1:16" ht="15" customHeight="1">
      <c r="A8795" s="201">
        <v>46145.937384259261</v>
      </c>
      <c r="B8795" s="202">
        <v>46145</v>
      </c>
      <c r="C8795" s="203" t="s">
        <v>19176</v>
      </c>
      <c r="D8795" s="203" t="s">
        <v>11</v>
      </c>
      <c r="E8795" s="204" t="s">
        <v>19177</v>
      </c>
      <c r="F8795" s="49" t="s">
        <v>887</v>
      </c>
      <c r="G8795" s="203">
        <v>1</v>
      </c>
      <c r="H8795" s="203" t="s">
        <v>11355</v>
      </c>
      <c r="I8795" s="205" t="s">
        <v>1586</v>
      </c>
      <c r="J8795" s="208"/>
      <c r="K8795" s="203">
        <v>64</v>
      </c>
      <c r="L8795" s="207" t="s">
        <v>827</v>
      </c>
      <c r="M8795" s="208" t="s">
        <v>1436</v>
      </c>
      <c r="N8795" s="209">
        <f t="shared" si="0"/>
        <v>2026</v>
      </c>
      <c r="O8795" s="210">
        <f t="shared" si="1"/>
        <v>5</v>
      </c>
      <c r="P8795" s="211" t="str">
        <f>IFERROR(VLOOKUP(F8795,연간집계!D:E,2,FALSE),"")</f>
        <v>마이트립북 198</v>
      </c>
    </row>
    <row r="8796" spans="1:16" ht="15" customHeight="1">
      <c r="A8796" s="201">
        <v>46146.025868055556</v>
      </c>
      <c r="B8796" s="202">
        <v>46146</v>
      </c>
      <c r="C8796" s="203" t="s">
        <v>19178</v>
      </c>
      <c r="D8796" s="203" t="s">
        <v>11</v>
      </c>
      <c r="E8796" s="204" t="s">
        <v>19179</v>
      </c>
      <c r="F8796" s="49" t="s">
        <v>22</v>
      </c>
      <c r="G8796" s="203">
        <v>1</v>
      </c>
      <c r="H8796" s="203" t="s">
        <v>18710</v>
      </c>
      <c r="I8796" s="205" t="s">
        <v>1668</v>
      </c>
      <c r="J8796" s="208"/>
      <c r="K8796" s="203">
        <v>40</v>
      </c>
      <c r="L8796" s="207" t="s">
        <v>827</v>
      </c>
      <c r="M8796" s="208" t="s">
        <v>1851</v>
      </c>
      <c r="N8796" s="209">
        <f t="shared" si="0"/>
        <v>2026</v>
      </c>
      <c r="O8796" s="210">
        <f t="shared" si="1"/>
        <v>5</v>
      </c>
      <c r="P8796" s="211" t="str">
        <f>IFERROR(VLOOKUP(F8796,연간집계!D:E,2,FALSE),"")</f>
        <v>러브데이북 (러블리핑크/기본)</v>
      </c>
    </row>
    <row r="8797" spans="1:16" ht="15" customHeight="1">
      <c r="A8797" s="201">
        <v>46146.031805555554</v>
      </c>
      <c r="B8797" s="202">
        <v>46146</v>
      </c>
      <c r="C8797" s="203" t="s">
        <v>19180</v>
      </c>
      <c r="D8797" s="203" t="s">
        <v>11</v>
      </c>
      <c r="E8797" s="204" t="s">
        <v>19181</v>
      </c>
      <c r="F8797" s="49" t="s">
        <v>1254</v>
      </c>
      <c r="G8797" s="203">
        <v>1</v>
      </c>
      <c r="H8797" s="203" t="s">
        <v>10420</v>
      </c>
      <c r="I8797" s="205" t="s">
        <v>1572</v>
      </c>
      <c r="J8797" s="208"/>
      <c r="K8797" s="203">
        <v>48</v>
      </c>
      <c r="L8797" s="207" t="s">
        <v>828</v>
      </c>
      <c r="M8797" s="208" t="s">
        <v>1449</v>
      </c>
      <c r="N8797" s="209">
        <f t="shared" si="0"/>
        <v>2026</v>
      </c>
      <c r="O8797" s="210">
        <f t="shared" si="1"/>
        <v>5</v>
      </c>
      <c r="P8797" s="211" t="str">
        <f>IFERROR(VLOOKUP(F8797,연간집계!D:E,2,FALSE),"")</f>
        <v>모바일 포토북 197 (단체/모임)</v>
      </c>
    </row>
    <row r="8798" spans="1:16" ht="15" customHeight="1">
      <c r="A8798" s="201">
        <v>46146.031817129631</v>
      </c>
      <c r="B8798" s="202">
        <v>46146</v>
      </c>
      <c r="C8798" s="203" t="s">
        <v>19182</v>
      </c>
      <c r="D8798" s="203" t="s">
        <v>11</v>
      </c>
      <c r="E8798" s="204" t="s">
        <v>19183</v>
      </c>
      <c r="F8798" s="49" t="s">
        <v>838</v>
      </c>
      <c r="G8798" s="203">
        <v>1</v>
      </c>
      <c r="H8798" s="203" t="s">
        <v>17870</v>
      </c>
      <c r="I8798" s="205" t="s">
        <v>1440</v>
      </c>
      <c r="J8798" s="208"/>
      <c r="K8798" s="203">
        <v>26</v>
      </c>
      <c r="L8798" s="207" t="s">
        <v>827</v>
      </c>
      <c r="M8798" s="208" t="s">
        <v>1436</v>
      </c>
      <c r="N8798" s="209">
        <f t="shared" si="0"/>
        <v>2026</v>
      </c>
      <c r="O8798" s="210">
        <f t="shared" si="1"/>
        <v>5</v>
      </c>
      <c r="P8798" s="211" t="str">
        <f>IFERROR(VLOOKUP(F8798,연간집계!D:E,2,FALSE),"")</f>
        <v>스탠다드 포토북 6*8 (하드/무광)</v>
      </c>
    </row>
    <row r="8799" spans="1:16" ht="15" customHeight="1">
      <c r="A8799" s="201">
        <v>46146.447638888887</v>
      </c>
      <c r="B8799" s="202">
        <v>46146</v>
      </c>
      <c r="C8799" s="203" t="s">
        <v>19184</v>
      </c>
      <c r="D8799" s="203" t="s">
        <v>11</v>
      </c>
      <c r="E8799" s="204" t="s">
        <v>19185</v>
      </c>
      <c r="F8799" s="49" t="s">
        <v>856</v>
      </c>
      <c r="G8799" s="203">
        <v>1</v>
      </c>
      <c r="H8799" s="203" t="s">
        <v>19186</v>
      </c>
      <c r="I8799" s="205" t="s">
        <v>2144</v>
      </c>
      <c r="J8799" s="208"/>
      <c r="K8799" s="203">
        <v>58</v>
      </c>
      <c r="L8799" s="207" t="s">
        <v>827</v>
      </c>
      <c r="M8799" s="208" t="s">
        <v>1471</v>
      </c>
      <c r="N8799" s="209">
        <f t="shared" si="0"/>
        <v>2026</v>
      </c>
      <c r="O8799" s="210">
        <f t="shared" si="1"/>
        <v>5</v>
      </c>
      <c r="P8799" s="211" t="str">
        <f>IFERROR(VLOOKUP(F8799,연간집계!D:E,2,FALSE),"")</f>
        <v>스탠다드 포토북 8*8 (하드/무광)</v>
      </c>
    </row>
    <row r="8800" spans="1:16" ht="15" customHeight="1">
      <c r="A8800" s="201">
        <v>46146.471261574072</v>
      </c>
      <c r="B8800" s="202">
        <v>46146</v>
      </c>
      <c r="C8800" s="203" t="s">
        <v>19187</v>
      </c>
      <c r="D8800" s="203" t="s">
        <v>11</v>
      </c>
      <c r="E8800" s="204" t="s">
        <v>19188</v>
      </c>
      <c r="F8800" s="49" t="s">
        <v>78</v>
      </c>
      <c r="G8800" s="203">
        <v>1</v>
      </c>
      <c r="H8800" s="203" t="s">
        <v>16776</v>
      </c>
      <c r="I8800" s="205" t="s">
        <v>1459</v>
      </c>
      <c r="J8800" s="208" t="s">
        <v>1444</v>
      </c>
      <c r="K8800" s="203">
        <v>60</v>
      </c>
      <c r="L8800" s="207" t="s">
        <v>827</v>
      </c>
      <c r="M8800" s="208" t="s">
        <v>1436</v>
      </c>
      <c r="N8800" s="209">
        <f t="shared" si="0"/>
        <v>2026</v>
      </c>
      <c r="O8800" s="210">
        <f t="shared" si="1"/>
        <v>5</v>
      </c>
      <c r="P8800" s="211" t="str">
        <f>IFERROR(VLOOKUP(F8800,연간집계!D:E,2,FALSE),"")</f>
        <v>포토그랩스pro 276</v>
      </c>
    </row>
    <row r="8801" spans="1:16" ht="15" customHeight="1">
      <c r="A8801" s="201">
        <v>46146.583657407406</v>
      </c>
      <c r="B8801" s="202">
        <v>46146</v>
      </c>
      <c r="C8801" s="203" t="s">
        <v>19189</v>
      </c>
      <c r="D8801" s="203" t="s">
        <v>11</v>
      </c>
      <c r="E8801" s="204" t="s">
        <v>19190</v>
      </c>
      <c r="F8801" s="49" t="s">
        <v>981</v>
      </c>
      <c r="G8801" s="203">
        <v>1</v>
      </c>
      <c r="H8801" s="203" t="s">
        <v>6250</v>
      </c>
      <c r="I8801" s="205" t="s">
        <v>1440</v>
      </c>
      <c r="J8801" s="208"/>
      <c r="K8801" s="203">
        <v>84</v>
      </c>
      <c r="L8801" s="207" t="s">
        <v>827</v>
      </c>
      <c r="M8801" s="208" t="s">
        <v>1449</v>
      </c>
      <c r="N8801" s="209">
        <f t="shared" si="0"/>
        <v>2026</v>
      </c>
      <c r="O8801" s="210">
        <f t="shared" si="1"/>
        <v>5</v>
      </c>
      <c r="P8801" s="211" t="str">
        <f>IFERROR(VLOOKUP(F8801,연간집계!D:E,2,FALSE),"")</f>
        <v>워크샵북</v>
      </c>
    </row>
    <row r="8802" spans="1:16" ht="15" customHeight="1">
      <c r="A8802" s="201">
        <v>46146.607303240744</v>
      </c>
      <c r="B8802" s="202">
        <v>46146</v>
      </c>
      <c r="C8802" s="203" t="s">
        <v>19191</v>
      </c>
      <c r="D8802" s="203" t="s">
        <v>11</v>
      </c>
      <c r="E8802" s="204" t="s">
        <v>19192</v>
      </c>
      <c r="F8802" s="49" t="s">
        <v>847</v>
      </c>
      <c r="G8802" s="203">
        <v>1</v>
      </c>
      <c r="H8802" s="203" t="s">
        <v>19193</v>
      </c>
      <c r="I8802" s="205" t="s">
        <v>1435</v>
      </c>
      <c r="J8802" s="208"/>
      <c r="K8802" s="203">
        <v>24</v>
      </c>
      <c r="L8802" s="207" t="s">
        <v>827</v>
      </c>
      <c r="M8802" s="208" t="s">
        <v>1436</v>
      </c>
      <c r="N8802" s="209">
        <f t="shared" si="0"/>
        <v>2026</v>
      </c>
      <c r="O8802" s="210">
        <f t="shared" si="1"/>
        <v>5</v>
      </c>
      <c r="P8802" s="211" t="str">
        <f>IFERROR(VLOOKUP(F8802,연간집계!D:E,2,FALSE),"")</f>
        <v>스탠다드 포토북 8*11 (하드/무광)</v>
      </c>
    </row>
    <row r="8803" spans="1:16" ht="15" customHeight="1">
      <c r="A8803" s="201">
        <v>46146.681111111109</v>
      </c>
      <c r="B8803" s="202">
        <v>46146</v>
      </c>
      <c r="C8803" s="203" t="s">
        <v>19194</v>
      </c>
      <c r="D8803" s="203" t="s">
        <v>11</v>
      </c>
      <c r="E8803" s="204" t="s">
        <v>19195</v>
      </c>
      <c r="F8803" s="49" t="s">
        <v>874</v>
      </c>
      <c r="G8803" s="203">
        <v>1</v>
      </c>
      <c r="H8803" s="203" t="s">
        <v>16461</v>
      </c>
      <c r="I8803" s="205" t="s">
        <v>1440</v>
      </c>
      <c r="J8803" s="208"/>
      <c r="K8803" s="203">
        <v>24</v>
      </c>
      <c r="L8803" s="207" t="s">
        <v>827</v>
      </c>
      <c r="M8803" s="208" t="s">
        <v>1436</v>
      </c>
      <c r="N8803" s="209">
        <f t="shared" si="0"/>
        <v>2026</v>
      </c>
      <c r="O8803" s="210">
        <f t="shared" si="1"/>
        <v>5</v>
      </c>
      <c r="P8803" s="211" t="str">
        <f>IFERROR(VLOOKUP(F8803,연간집계!D:E,2,FALSE),"")</f>
        <v>스탠다드 포토북 11*8 (하드/무광)</v>
      </c>
    </row>
    <row r="8804" spans="1:16" ht="15" customHeight="1">
      <c r="A8804" s="201">
        <v>46146.716562499998</v>
      </c>
      <c r="B8804" s="202">
        <v>46146</v>
      </c>
      <c r="C8804" s="203" t="s">
        <v>19196</v>
      </c>
      <c r="D8804" s="203" t="s">
        <v>11</v>
      </c>
      <c r="E8804" s="204" t="s">
        <v>19197</v>
      </c>
      <c r="F8804" s="49" t="s">
        <v>74</v>
      </c>
      <c r="G8804" s="203">
        <v>1</v>
      </c>
      <c r="H8804" s="203" t="s">
        <v>19198</v>
      </c>
      <c r="I8804" s="205" t="s">
        <v>1762</v>
      </c>
      <c r="J8804" s="208" t="s">
        <v>1444</v>
      </c>
      <c r="K8804" s="203">
        <v>50</v>
      </c>
      <c r="L8804" s="207" t="s">
        <v>827</v>
      </c>
      <c r="M8804" s="208" t="s">
        <v>1436</v>
      </c>
      <c r="N8804" s="209">
        <f t="shared" si="0"/>
        <v>2026</v>
      </c>
      <c r="O8804" s="210">
        <f t="shared" si="1"/>
        <v>5</v>
      </c>
      <c r="P8804" s="211" t="str">
        <f>IFERROR(VLOOKUP(F8804,연간집계!D:E,2,FALSE),"")</f>
        <v>포토그랩스pro 210</v>
      </c>
    </row>
    <row r="8805" spans="1:16" ht="15" customHeight="1">
      <c r="A8805" s="201">
        <v>46146.813946759263</v>
      </c>
      <c r="B8805" s="202">
        <v>46146</v>
      </c>
      <c r="C8805" s="203" t="s">
        <v>19199</v>
      </c>
      <c r="D8805" s="203" t="s">
        <v>11</v>
      </c>
      <c r="E8805" s="204" t="s">
        <v>19200</v>
      </c>
      <c r="F8805" s="49" t="s">
        <v>852</v>
      </c>
      <c r="G8805" s="203">
        <v>5</v>
      </c>
      <c r="H8805" s="203" t="s">
        <v>19201</v>
      </c>
      <c r="I8805" s="205" t="s">
        <v>1440</v>
      </c>
      <c r="J8805" s="208"/>
      <c r="K8805" s="203">
        <v>26</v>
      </c>
      <c r="L8805" s="207" t="s">
        <v>827</v>
      </c>
      <c r="M8805" s="208" t="s">
        <v>1425</v>
      </c>
      <c r="N8805" s="209">
        <f t="shared" si="0"/>
        <v>2026</v>
      </c>
      <c r="O8805" s="210">
        <f t="shared" si="1"/>
        <v>5</v>
      </c>
      <c r="P8805" s="211" t="str">
        <f>IFERROR(VLOOKUP(F8805,연간집계!D:E,2,FALSE),"")</f>
        <v>스탠다드 포토북 8*8 (소프트/무광)</v>
      </c>
    </row>
    <row r="8806" spans="1:16" ht="15" customHeight="1">
      <c r="A8806" s="201">
        <v>46146.843425925923</v>
      </c>
      <c r="B8806" s="202">
        <v>46146</v>
      </c>
      <c r="C8806" s="203" t="s">
        <v>19202</v>
      </c>
      <c r="D8806" s="203" t="s">
        <v>11</v>
      </c>
      <c r="E8806" s="204" t="s">
        <v>19203</v>
      </c>
      <c r="F8806" s="49" t="s">
        <v>1376</v>
      </c>
      <c r="G8806" s="203">
        <v>1</v>
      </c>
      <c r="H8806" s="203" t="s">
        <v>3530</v>
      </c>
      <c r="I8806" s="205" t="s">
        <v>1657</v>
      </c>
      <c r="J8806" s="208"/>
      <c r="K8806" s="203">
        <v>1</v>
      </c>
      <c r="L8806" s="207" t="s">
        <v>827</v>
      </c>
      <c r="M8806" s="208" t="s">
        <v>1658</v>
      </c>
      <c r="N8806" s="209">
        <f t="shared" si="0"/>
        <v>2026</v>
      </c>
      <c r="O8806" s="210">
        <f t="shared" si="1"/>
        <v>5</v>
      </c>
      <c r="P8806" s="211" t="str">
        <f>IFERROR(VLOOKUP(F8806,연간집계!D:E,2,FALSE),"")</f>
        <v>증명사진 (유광)</v>
      </c>
    </row>
    <row r="8807" spans="1:16" ht="15" customHeight="1">
      <c r="A8807" s="201">
        <v>46146.855243055557</v>
      </c>
      <c r="B8807" s="202">
        <v>46146</v>
      </c>
      <c r="C8807" s="203" t="s">
        <v>19204</v>
      </c>
      <c r="D8807" s="203" t="s">
        <v>11</v>
      </c>
      <c r="E8807" s="204" t="s">
        <v>19205</v>
      </c>
      <c r="F8807" s="49" t="s">
        <v>1247</v>
      </c>
      <c r="G8807" s="203">
        <v>2</v>
      </c>
      <c r="H8807" s="203" t="s">
        <v>19206</v>
      </c>
      <c r="I8807" s="205" t="s">
        <v>1556</v>
      </c>
      <c r="J8807" s="208"/>
      <c r="K8807" s="203">
        <v>24</v>
      </c>
      <c r="L8807" s="207" t="s">
        <v>828</v>
      </c>
      <c r="M8807" s="208" t="s">
        <v>1436</v>
      </c>
      <c r="N8807" s="209">
        <f t="shared" si="0"/>
        <v>2026</v>
      </c>
      <c r="O8807" s="210">
        <f t="shared" si="1"/>
        <v>5</v>
      </c>
      <c r="P8807" s="211" t="str">
        <f>IFERROR(VLOOKUP(F8807,연간집계!D:E,2,FALSE),"")</f>
        <v>모바일 포토북 197 (여행)</v>
      </c>
    </row>
    <row r="8808" spans="1:16" ht="15" customHeight="1">
      <c r="A8808" s="201">
        <v>46146.88181712963</v>
      </c>
      <c r="B8808" s="202">
        <v>46146</v>
      </c>
      <c r="C8808" s="203" t="s">
        <v>19207</v>
      </c>
      <c r="D8808" s="203" t="s">
        <v>11</v>
      </c>
      <c r="E8808" s="204" t="s">
        <v>19208</v>
      </c>
      <c r="F8808" s="49" t="s">
        <v>1051</v>
      </c>
      <c r="G8808" s="203">
        <v>2</v>
      </c>
      <c r="H8808" s="203" t="s">
        <v>3549</v>
      </c>
      <c r="I8808" s="205" t="s">
        <v>1660</v>
      </c>
      <c r="J8808" s="208"/>
      <c r="K8808" s="203">
        <v>98</v>
      </c>
      <c r="L8808" s="207" t="s">
        <v>827</v>
      </c>
      <c r="M8808" s="208" t="s">
        <v>1493</v>
      </c>
      <c r="N8808" s="209">
        <f t="shared" si="0"/>
        <v>2026</v>
      </c>
      <c r="O8808" s="210">
        <f t="shared" si="1"/>
        <v>5</v>
      </c>
      <c r="P8808" s="211" t="str">
        <f>IFERROR(VLOOKUP(F8808,연간집계!D:E,2,FALSE),"")</f>
        <v>프리북A4 (하드)</v>
      </c>
    </row>
    <row r="8809" spans="1:16" ht="15" customHeight="1">
      <c r="A8809" s="201">
        <v>46146.881840277776</v>
      </c>
      <c r="B8809" s="202">
        <v>46146</v>
      </c>
      <c r="C8809" s="203" t="s">
        <v>19209</v>
      </c>
      <c r="D8809" s="203" t="s">
        <v>11</v>
      </c>
      <c r="E8809" s="204" t="s">
        <v>19210</v>
      </c>
      <c r="F8809" s="49" t="s">
        <v>838</v>
      </c>
      <c r="G8809" s="203">
        <v>1</v>
      </c>
      <c r="H8809" s="203" t="s">
        <v>19211</v>
      </c>
      <c r="I8809" s="205" t="s">
        <v>1453</v>
      </c>
      <c r="J8809" s="208"/>
      <c r="K8809" s="203">
        <v>24</v>
      </c>
      <c r="L8809" s="207" t="s">
        <v>827</v>
      </c>
      <c r="M8809" s="208" t="s">
        <v>1436</v>
      </c>
      <c r="N8809" s="209">
        <f t="shared" si="0"/>
        <v>2026</v>
      </c>
      <c r="O8809" s="210">
        <f t="shared" si="1"/>
        <v>5</v>
      </c>
      <c r="P8809" s="211" t="str">
        <f>IFERROR(VLOOKUP(F8809,연간집계!D:E,2,FALSE),"")</f>
        <v>스탠다드 포토북 6*8 (하드/무광)</v>
      </c>
    </row>
    <row r="8810" spans="1:16" ht="15" customHeight="1">
      <c r="A8810" s="201">
        <v>46146.881851851853</v>
      </c>
      <c r="B8810" s="202">
        <v>46146</v>
      </c>
      <c r="C8810" s="203" t="s">
        <v>19212</v>
      </c>
      <c r="D8810" s="203" t="s">
        <v>11</v>
      </c>
      <c r="E8810" s="204" t="s">
        <v>19210</v>
      </c>
      <c r="F8810" s="49" t="s">
        <v>838</v>
      </c>
      <c r="G8810" s="203">
        <v>1</v>
      </c>
      <c r="H8810" s="203" t="s">
        <v>19211</v>
      </c>
      <c r="I8810" s="205" t="s">
        <v>1566</v>
      </c>
      <c r="J8810" s="208"/>
      <c r="K8810" s="203">
        <v>24</v>
      </c>
      <c r="L8810" s="207" t="s">
        <v>827</v>
      </c>
      <c r="M8810" s="208" t="s">
        <v>1436</v>
      </c>
      <c r="N8810" s="209">
        <f t="shared" si="0"/>
        <v>2026</v>
      </c>
      <c r="O8810" s="210">
        <f t="shared" si="1"/>
        <v>5</v>
      </c>
      <c r="P8810" s="211" t="str">
        <f>IFERROR(VLOOKUP(F8810,연간집계!D:E,2,FALSE),"")</f>
        <v>스탠다드 포토북 6*8 (하드/무광)</v>
      </c>
    </row>
    <row r="8811" spans="1:16" ht="15" customHeight="1">
      <c r="A8811" s="201">
        <v>46146.88486111111</v>
      </c>
      <c r="B8811" s="202">
        <v>46146</v>
      </c>
      <c r="C8811" s="203" t="s">
        <v>19213</v>
      </c>
      <c r="D8811" s="203" t="s">
        <v>11</v>
      </c>
      <c r="E8811" s="204" t="s">
        <v>19214</v>
      </c>
      <c r="F8811" s="49" t="s">
        <v>1051</v>
      </c>
      <c r="G8811" s="203">
        <v>1</v>
      </c>
      <c r="H8811" s="203" t="s">
        <v>3549</v>
      </c>
      <c r="I8811" s="205" t="s">
        <v>1660</v>
      </c>
      <c r="J8811" s="208"/>
      <c r="K8811" s="203">
        <v>98</v>
      </c>
      <c r="L8811" s="207" t="s">
        <v>827</v>
      </c>
      <c r="M8811" s="208" t="s">
        <v>1493</v>
      </c>
      <c r="N8811" s="209">
        <f t="shared" si="0"/>
        <v>2026</v>
      </c>
      <c r="O8811" s="210">
        <f t="shared" si="1"/>
        <v>5</v>
      </c>
      <c r="P8811" s="211" t="str">
        <f>IFERROR(VLOOKUP(F8811,연간집계!D:E,2,FALSE),"")</f>
        <v>프리북A4 (하드)</v>
      </c>
    </row>
    <row r="8812" spans="1:16" ht="15" customHeight="1">
      <c r="A8812" s="201">
        <v>46146.893831018519</v>
      </c>
      <c r="B8812" s="202">
        <v>46146</v>
      </c>
      <c r="C8812" s="203" t="s">
        <v>19215</v>
      </c>
      <c r="D8812" s="203" t="s">
        <v>11</v>
      </c>
      <c r="E8812" s="204" t="s">
        <v>19216</v>
      </c>
      <c r="F8812" s="49" t="s">
        <v>838</v>
      </c>
      <c r="G8812" s="203">
        <v>1</v>
      </c>
      <c r="H8812" s="203" t="s">
        <v>18596</v>
      </c>
      <c r="I8812" s="205" t="s">
        <v>1453</v>
      </c>
      <c r="J8812" s="208"/>
      <c r="K8812" s="203">
        <v>66</v>
      </c>
      <c r="L8812" s="207" t="s">
        <v>827</v>
      </c>
      <c r="M8812" s="208" t="s">
        <v>1436</v>
      </c>
      <c r="N8812" s="209">
        <f t="shared" si="0"/>
        <v>2026</v>
      </c>
      <c r="O8812" s="210">
        <f t="shared" si="1"/>
        <v>5</v>
      </c>
      <c r="P8812" s="211" t="str">
        <f>IFERROR(VLOOKUP(F8812,연간집계!D:E,2,FALSE),"")</f>
        <v>스탠다드 포토북 6*8 (하드/무광)</v>
      </c>
    </row>
    <row r="8813" spans="1:16" ht="15" customHeight="1">
      <c r="A8813" s="201">
        <v>46146.893842592595</v>
      </c>
      <c r="B8813" s="202">
        <v>46146</v>
      </c>
      <c r="C8813" s="203" t="s">
        <v>19217</v>
      </c>
      <c r="D8813" s="203" t="s">
        <v>11</v>
      </c>
      <c r="E8813" s="204" t="s">
        <v>19218</v>
      </c>
      <c r="F8813" s="49" t="s">
        <v>838</v>
      </c>
      <c r="G8813" s="203">
        <v>1</v>
      </c>
      <c r="H8813" s="203" t="s">
        <v>19219</v>
      </c>
      <c r="I8813" s="205" t="s">
        <v>2144</v>
      </c>
      <c r="J8813" s="208"/>
      <c r="K8813" s="203">
        <v>24</v>
      </c>
      <c r="L8813" s="207" t="s">
        <v>827</v>
      </c>
      <c r="M8813" s="208" t="s">
        <v>1436</v>
      </c>
      <c r="N8813" s="209">
        <f t="shared" si="0"/>
        <v>2026</v>
      </c>
      <c r="O8813" s="210">
        <f t="shared" si="1"/>
        <v>5</v>
      </c>
      <c r="P8813" s="211" t="str">
        <f>IFERROR(VLOOKUP(F8813,연간집계!D:E,2,FALSE),"")</f>
        <v>스탠다드 포토북 6*8 (하드/무광)</v>
      </c>
    </row>
    <row r="8814" spans="1:16" ht="15" customHeight="1">
      <c r="A8814" s="201">
        <v>46146.905763888892</v>
      </c>
      <c r="B8814" s="202">
        <v>46146</v>
      </c>
      <c r="C8814" s="203" t="s">
        <v>19220</v>
      </c>
      <c r="D8814" s="203" t="s">
        <v>11</v>
      </c>
      <c r="E8814" s="204" t="s">
        <v>19221</v>
      </c>
      <c r="F8814" s="49" t="s">
        <v>838</v>
      </c>
      <c r="G8814" s="203">
        <v>1</v>
      </c>
      <c r="H8814" s="203" t="s">
        <v>18596</v>
      </c>
      <c r="I8814" s="205" t="s">
        <v>1453</v>
      </c>
      <c r="J8814" s="208"/>
      <c r="K8814" s="203">
        <v>80</v>
      </c>
      <c r="L8814" s="207" t="s">
        <v>827</v>
      </c>
      <c r="M8814" s="208" t="s">
        <v>1493</v>
      </c>
      <c r="N8814" s="209">
        <f t="shared" si="0"/>
        <v>2026</v>
      </c>
      <c r="O8814" s="210">
        <f t="shared" si="1"/>
        <v>5</v>
      </c>
      <c r="P8814" s="211" t="str">
        <f>IFERROR(VLOOKUP(F8814,연간집계!D:E,2,FALSE),"")</f>
        <v>스탠다드 포토북 6*8 (하드/무광)</v>
      </c>
    </row>
    <row r="8815" spans="1:16" ht="15" customHeight="1">
      <c r="A8815" s="201">
        <v>46146.908726851849</v>
      </c>
      <c r="B8815" s="202">
        <v>46146</v>
      </c>
      <c r="C8815" s="203" t="s">
        <v>19222</v>
      </c>
      <c r="D8815" s="203" t="s">
        <v>11</v>
      </c>
      <c r="E8815" s="204" t="s">
        <v>19223</v>
      </c>
      <c r="F8815" s="49" t="s">
        <v>838</v>
      </c>
      <c r="G8815" s="203">
        <v>1</v>
      </c>
      <c r="H8815" s="203" t="s">
        <v>18596</v>
      </c>
      <c r="I8815" s="205" t="s">
        <v>1453</v>
      </c>
      <c r="J8815" s="208"/>
      <c r="K8815" s="203">
        <v>72</v>
      </c>
      <c r="L8815" s="207" t="s">
        <v>827</v>
      </c>
      <c r="M8815" s="208" t="s">
        <v>1493</v>
      </c>
      <c r="N8815" s="209">
        <f t="shared" si="0"/>
        <v>2026</v>
      </c>
      <c r="O8815" s="210">
        <f t="shared" si="1"/>
        <v>5</v>
      </c>
      <c r="P8815" s="211" t="str">
        <f>IFERROR(VLOOKUP(F8815,연간집계!D:E,2,FALSE),"")</f>
        <v>스탠다드 포토북 6*8 (하드/무광)</v>
      </c>
    </row>
    <row r="8816" spans="1:16" ht="15" customHeight="1">
      <c r="A8816" s="201">
        <v>46146.908738425926</v>
      </c>
      <c r="B8816" s="202">
        <v>46146</v>
      </c>
      <c r="C8816" s="203" t="s">
        <v>19224</v>
      </c>
      <c r="D8816" s="203" t="s">
        <v>11</v>
      </c>
      <c r="E8816" s="204" t="s">
        <v>19225</v>
      </c>
      <c r="F8816" s="49" t="s">
        <v>838</v>
      </c>
      <c r="G8816" s="203">
        <v>1</v>
      </c>
      <c r="H8816" s="203" t="s">
        <v>18596</v>
      </c>
      <c r="I8816" s="205" t="s">
        <v>1453</v>
      </c>
      <c r="J8816" s="208"/>
      <c r="K8816" s="203">
        <v>80</v>
      </c>
      <c r="L8816" s="207" t="s">
        <v>827</v>
      </c>
      <c r="M8816" s="208" t="s">
        <v>1493</v>
      </c>
      <c r="N8816" s="209">
        <f t="shared" si="0"/>
        <v>2026</v>
      </c>
      <c r="O8816" s="210">
        <f t="shared" si="1"/>
        <v>5</v>
      </c>
      <c r="P8816" s="211" t="str">
        <f>IFERROR(VLOOKUP(F8816,연간집계!D:E,2,FALSE),"")</f>
        <v>스탠다드 포토북 6*8 (하드/무광)</v>
      </c>
    </row>
    <row r="8817" spans="1:16" ht="15" customHeight="1">
      <c r="A8817" s="201">
        <v>46147.000173611108</v>
      </c>
      <c r="B8817" s="202">
        <v>46146</v>
      </c>
      <c r="C8817" s="203" t="s">
        <v>19226</v>
      </c>
      <c r="D8817" s="203" t="s">
        <v>11</v>
      </c>
      <c r="E8817" s="204" t="s">
        <v>19227</v>
      </c>
      <c r="F8817" s="49" t="s">
        <v>890</v>
      </c>
      <c r="G8817" s="203">
        <v>1</v>
      </c>
      <c r="H8817" s="203" t="s">
        <v>1505</v>
      </c>
      <c r="I8817" s="205" t="s">
        <v>1506</v>
      </c>
      <c r="J8817" s="208" t="s">
        <v>2810</v>
      </c>
      <c r="K8817" s="203">
        <v>48</v>
      </c>
      <c r="L8817" s="207" t="s">
        <v>827</v>
      </c>
      <c r="M8817" s="208" t="s">
        <v>1436</v>
      </c>
      <c r="N8817" s="209">
        <f t="shared" si="0"/>
        <v>2026</v>
      </c>
      <c r="O8817" s="210">
        <f t="shared" si="1"/>
        <v>5</v>
      </c>
      <c r="P8817" s="211" t="str">
        <f>IFERROR(VLOOKUP(F8817,연간집계!D:E,2,FALSE),"")</f>
        <v>메모리북</v>
      </c>
    </row>
    <row r="8818" spans="1:16" ht="15" customHeight="1">
      <c r="A8818" s="201">
        <v>46147.000185185185</v>
      </c>
      <c r="B8818" s="202">
        <v>46146</v>
      </c>
      <c r="C8818" s="203" t="s">
        <v>19228</v>
      </c>
      <c r="D8818" s="203" t="s">
        <v>11</v>
      </c>
      <c r="E8818" s="204" t="s">
        <v>19227</v>
      </c>
      <c r="F8818" s="49" t="s">
        <v>890</v>
      </c>
      <c r="G8818" s="203">
        <v>1</v>
      </c>
      <c r="H8818" s="203" t="s">
        <v>1505</v>
      </c>
      <c r="I8818" s="205" t="s">
        <v>1506</v>
      </c>
      <c r="J8818" s="208" t="s">
        <v>2810</v>
      </c>
      <c r="K8818" s="203">
        <v>48</v>
      </c>
      <c r="L8818" s="207" t="s">
        <v>827</v>
      </c>
      <c r="M8818" s="208" t="s">
        <v>1436</v>
      </c>
      <c r="N8818" s="209">
        <f t="shared" si="0"/>
        <v>2026</v>
      </c>
      <c r="O8818" s="210">
        <f t="shared" si="1"/>
        <v>5</v>
      </c>
      <c r="P8818" s="211" t="str">
        <f>IFERROR(VLOOKUP(F8818,연간집계!D:E,2,FALSE),"")</f>
        <v>메모리북</v>
      </c>
    </row>
    <row r="8819" spans="1:16" ht="15" customHeight="1">
      <c r="A8819" s="201">
        <v>46147.029699074075</v>
      </c>
      <c r="B8819" s="202">
        <v>46147</v>
      </c>
      <c r="C8819" s="203" t="s">
        <v>19229</v>
      </c>
      <c r="D8819" s="203" t="s">
        <v>11</v>
      </c>
      <c r="E8819" s="204" t="s">
        <v>19230</v>
      </c>
      <c r="F8819" s="49" t="s">
        <v>1304</v>
      </c>
      <c r="G8819" s="203">
        <v>1</v>
      </c>
      <c r="H8819" s="203" t="s">
        <v>2181</v>
      </c>
      <c r="I8819" s="205" t="s">
        <v>17299</v>
      </c>
      <c r="J8819" s="208" t="s">
        <v>6426</v>
      </c>
      <c r="K8819" s="203">
        <v>1</v>
      </c>
      <c r="L8819" s="207" t="s">
        <v>828</v>
      </c>
      <c r="M8819" s="208" t="s">
        <v>1460</v>
      </c>
      <c r="N8819" s="209">
        <f t="shared" si="0"/>
        <v>2026</v>
      </c>
      <c r="O8819" s="210">
        <f t="shared" si="1"/>
        <v>5</v>
      </c>
      <c r="P8819" s="211" t="str">
        <f>IFERROR(VLOOKUP(F8819,연간집계!D:E,2,FALSE),"")</f>
        <v>PCMS_우드스탠드아크릴액자</v>
      </c>
    </row>
    <row r="8820" spans="1:16" ht="15" customHeight="1">
      <c r="A8820" s="201">
        <v>46147.029710648145</v>
      </c>
      <c r="B8820" s="202">
        <v>46147</v>
      </c>
      <c r="C8820" s="203" t="s">
        <v>19231</v>
      </c>
      <c r="D8820" s="203" t="s">
        <v>11</v>
      </c>
      <c r="E8820" s="204" t="s">
        <v>19230</v>
      </c>
      <c r="F8820" s="49" t="s">
        <v>1347</v>
      </c>
      <c r="G8820" s="203">
        <v>1</v>
      </c>
      <c r="H8820" s="203" t="s">
        <v>2181</v>
      </c>
      <c r="I8820" s="205" t="s">
        <v>1440</v>
      </c>
      <c r="J8820" s="208" t="s">
        <v>6096</v>
      </c>
      <c r="K8820" s="203">
        <v>1</v>
      </c>
      <c r="L8820" s="207" t="s">
        <v>828</v>
      </c>
      <c r="M8820" s="208" t="s">
        <v>1460</v>
      </c>
      <c r="N8820" s="209">
        <f t="shared" si="0"/>
        <v>2026</v>
      </c>
      <c r="O8820" s="210">
        <f t="shared" si="1"/>
        <v>5</v>
      </c>
      <c r="P8820" s="211" t="str">
        <f>IFERROR(VLOOKUP(F8820,연간집계!D:E,2,FALSE),"")</f>
        <v>아크릴키링</v>
      </c>
    </row>
    <row r="8821" spans="1:16" ht="15" customHeight="1">
      <c r="A8821" s="201">
        <v>46147.029722222222</v>
      </c>
      <c r="B8821" s="202">
        <v>46147</v>
      </c>
      <c r="C8821" s="203" t="s">
        <v>19232</v>
      </c>
      <c r="D8821" s="203" t="s">
        <v>11</v>
      </c>
      <c r="E8821" s="204" t="s">
        <v>19230</v>
      </c>
      <c r="F8821" s="49" t="s">
        <v>1347</v>
      </c>
      <c r="G8821" s="203">
        <v>1</v>
      </c>
      <c r="H8821" s="203" t="s">
        <v>2181</v>
      </c>
      <c r="I8821" s="205" t="s">
        <v>1440</v>
      </c>
      <c r="J8821" s="208" t="s">
        <v>6096</v>
      </c>
      <c r="K8821" s="203">
        <v>1</v>
      </c>
      <c r="L8821" s="207" t="s">
        <v>828</v>
      </c>
      <c r="M8821" s="208" t="s">
        <v>1460</v>
      </c>
      <c r="N8821" s="209">
        <f t="shared" si="0"/>
        <v>2026</v>
      </c>
      <c r="O8821" s="210">
        <f t="shared" si="1"/>
        <v>5</v>
      </c>
      <c r="P8821" s="211" t="str">
        <f>IFERROR(VLOOKUP(F8821,연간집계!D:E,2,FALSE),"")</f>
        <v>아크릴키링</v>
      </c>
    </row>
    <row r="8822" spans="1:16" ht="15" customHeight="1">
      <c r="A8822" s="201">
        <v>46147.029733796298</v>
      </c>
      <c r="B8822" s="202">
        <v>46147</v>
      </c>
      <c r="C8822" s="203" t="s">
        <v>19233</v>
      </c>
      <c r="D8822" s="203" t="s">
        <v>11</v>
      </c>
      <c r="E8822" s="204" t="s">
        <v>19230</v>
      </c>
      <c r="F8822" s="49" t="s">
        <v>1347</v>
      </c>
      <c r="G8822" s="203">
        <v>2</v>
      </c>
      <c r="H8822" s="203" t="s">
        <v>2181</v>
      </c>
      <c r="I8822" s="205" t="s">
        <v>17299</v>
      </c>
      <c r="J8822" s="208" t="s">
        <v>6426</v>
      </c>
      <c r="K8822" s="203">
        <v>1</v>
      </c>
      <c r="L8822" s="207" t="s">
        <v>828</v>
      </c>
      <c r="M8822" s="208" t="s">
        <v>1460</v>
      </c>
      <c r="N8822" s="209">
        <f t="shared" si="0"/>
        <v>2026</v>
      </c>
      <c r="O8822" s="210">
        <f t="shared" si="1"/>
        <v>5</v>
      </c>
      <c r="P8822" s="211" t="str">
        <f>IFERROR(VLOOKUP(F8822,연간집계!D:E,2,FALSE),"")</f>
        <v>아크릴키링</v>
      </c>
    </row>
    <row r="8823" spans="1:16" ht="15" customHeight="1">
      <c r="A8823" s="201">
        <v>46147.056307870371</v>
      </c>
      <c r="B8823" s="202">
        <v>46147</v>
      </c>
      <c r="C8823" s="203" t="s">
        <v>19234</v>
      </c>
      <c r="D8823" s="203" t="s">
        <v>11</v>
      </c>
      <c r="E8823" s="204" t="s">
        <v>19235</v>
      </c>
      <c r="F8823" s="49" t="s">
        <v>882</v>
      </c>
      <c r="G8823" s="203">
        <v>1</v>
      </c>
      <c r="H8823" s="203" t="s">
        <v>19236</v>
      </c>
      <c r="I8823" s="205" t="s">
        <v>2144</v>
      </c>
      <c r="J8823" s="208" t="s">
        <v>9459</v>
      </c>
      <c r="K8823" s="203">
        <v>74</v>
      </c>
      <c r="L8823" s="207" t="s">
        <v>827</v>
      </c>
      <c r="M8823" s="208" t="s">
        <v>1541</v>
      </c>
      <c r="N8823" s="209">
        <f t="shared" si="0"/>
        <v>2026</v>
      </c>
      <c r="O8823" s="210">
        <f t="shared" si="1"/>
        <v>5</v>
      </c>
      <c r="P8823" s="211" t="str">
        <f>IFERROR(VLOOKUP(F8823,연간집계!D:E,2,FALSE),"")</f>
        <v>레코드북 198</v>
      </c>
    </row>
    <row r="8824" spans="1:16" ht="15" customHeight="1">
      <c r="A8824" s="201">
        <v>46147.327673611115</v>
      </c>
      <c r="B8824" s="202">
        <v>46147</v>
      </c>
      <c r="C8824" s="203" t="s">
        <v>19237</v>
      </c>
      <c r="D8824" s="203" t="s">
        <v>11</v>
      </c>
      <c r="E8824" s="204" t="s">
        <v>19238</v>
      </c>
      <c r="F8824" s="49" t="s">
        <v>1046</v>
      </c>
      <c r="G8824" s="203">
        <v>1</v>
      </c>
      <c r="H8824" s="203" t="s">
        <v>6656</v>
      </c>
      <c r="I8824" s="205" t="s">
        <v>1440</v>
      </c>
      <c r="J8824" s="208"/>
      <c r="K8824" s="203">
        <v>76</v>
      </c>
      <c r="L8824" s="207" t="s">
        <v>827</v>
      </c>
      <c r="M8824" s="208" t="s">
        <v>1436</v>
      </c>
      <c r="N8824" s="209">
        <f t="shared" si="0"/>
        <v>2026</v>
      </c>
      <c r="O8824" s="210">
        <f t="shared" si="1"/>
        <v>5</v>
      </c>
      <c r="P8824" s="211" t="str">
        <f>IFERROR(VLOOKUP(F8824,연간집계!D:E,2,FALSE),"")</f>
        <v>프리북와이드 (소프트)</v>
      </c>
    </row>
    <row r="8825" spans="1:16" ht="15" customHeight="1">
      <c r="A8825" s="201">
        <v>46147.457442129627</v>
      </c>
      <c r="B8825" s="202">
        <v>46147</v>
      </c>
      <c r="C8825" s="203" t="s">
        <v>19239</v>
      </c>
      <c r="D8825" s="203" t="s">
        <v>11</v>
      </c>
      <c r="E8825" s="204" t="s">
        <v>19240</v>
      </c>
      <c r="F8825" s="49" t="s">
        <v>1204</v>
      </c>
      <c r="G8825" s="203">
        <v>7</v>
      </c>
      <c r="H8825" s="203" t="s">
        <v>19241</v>
      </c>
      <c r="I8825" s="205" t="s">
        <v>1566</v>
      </c>
      <c r="J8825" s="208" t="s">
        <v>1756</v>
      </c>
      <c r="K8825" s="203">
        <v>56</v>
      </c>
      <c r="L8825" s="207" t="s">
        <v>827</v>
      </c>
      <c r="M8825" s="208" t="s">
        <v>1436</v>
      </c>
      <c r="N8825" s="209">
        <f t="shared" si="0"/>
        <v>2026</v>
      </c>
      <c r="O8825" s="210">
        <f t="shared" si="1"/>
        <v>5</v>
      </c>
      <c r="P8825" s="211" t="str">
        <f>IFERROR(VLOOKUP(F8825,연간집계!D:E,2,FALSE),"")</f>
        <v>히스토리북_블랙</v>
      </c>
    </row>
    <row r="8826" spans="1:16" ht="15" customHeight="1">
      <c r="A8826" s="201">
        <v>46147.593148148146</v>
      </c>
      <c r="B8826" s="202">
        <v>46147</v>
      </c>
      <c r="C8826" s="203" t="s">
        <v>19242</v>
      </c>
      <c r="D8826" s="203" t="s">
        <v>11</v>
      </c>
      <c r="E8826" s="204" t="s">
        <v>19243</v>
      </c>
      <c r="F8826" s="49" t="s">
        <v>865</v>
      </c>
      <c r="G8826" s="203">
        <v>1</v>
      </c>
      <c r="H8826" s="203" t="s">
        <v>3929</v>
      </c>
      <c r="I8826" s="205" t="s">
        <v>1566</v>
      </c>
      <c r="J8826" s="208"/>
      <c r="K8826" s="203">
        <v>68</v>
      </c>
      <c r="L8826" s="207" t="s">
        <v>827</v>
      </c>
      <c r="M8826" s="208" t="s">
        <v>1645</v>
      </c>
      <c r="N8826" s="209">
        <f t="shared" si="0"/>
        <v>2026</v>
      </c>
      <c r="O8826" s="210">
        <f t="shared" si="1"/>
        <v>5</v>
      </c>
      <c r="P8826" s="211" t="str">
        <f>IFERROR(VLOOKUP(F8826,연간집계!D:E,2,FALSE),"")</f>
        <v>스탠다드 포토북 8*6 (하드/무광)</v>
      </c>
    </row>
    <row r="8827" spans="1:16" ht="15" customHeight="1">
      <c r="A8827" s="201">
        <v>46147.599062499998</v>
      </c>
      <c r="B8827" s="202">
        <v>46147</v>
      </c>
      <c r="C8827" s="203" t="s">
        <v>19244</v>
      </c>
      <c r="D8827" s="203" t="s">
        <v>11</v>
      </c>
      <c r="E8827" s="204" t="s">
        <v>19245</v>
      </c>
      <c r="F8827" s="49" t="s">
        <v>1247</v>
      </c>
      <c r="G8827" s="203">
        <v>1</v>
      </c>
      <c r="H8827" s="203" t="s">
        <v>12354</v>
      </c>
      <c r="I8827" s="205" t="s">
        <v>1676</v>
      </c>
      <c r="J8827" s="208"/>
      <c r="K8827" s="203">
        <v>24</v>
      </c>
      <c r="L8827" s="207" t="s">
        <v>828</v>
      </c>
      <c r="M8827" s="208" t="s">
        <v>1436</v>
      </c>
      <c r="N8827" s="209">
        <f t="shared" si="0"/>
        <v>2026</v>
      </c>
      <c r="O8827" s="210">
        <f t="shared" si="1"/>
        <v>5</v>
      </c>
      <c r="P8827" s="211" t="str">
        <f>IFERROR(VLOOKUP(F8827,연간집계!D:E,2,FALSE),"")</f>
        <v>모바일 포토북 197 (여행)</v>
      </c>
    </row>
    <row r="8828" spans="1:16" ht="15" customHeight="1">
      <c r="A8828" s="201">
        <v>46147.687627314815</v>
      </c>
      <c r="B8828" s="202">
        <v>46147</v>
      </c>
      <c r="C8828" s="203" t="s">
        <v>19246</v>
      </c>
      <c r="D8828" s="203" t="s">
        <v>11</v>
      </c>
      <c r="E8828" s="204" t="s">
        <v>19247</v>
      </c>
      <c r="F8828" s="49" t="s">
        <v>843</v>
      </c>
      <c r="G8828" s="203">
        <v>1</v>
      </c>
      <c r="H8828" s="203" t="s">
        <v>5454</v>
      </c>
      <c r="I8828" s="205" t="s">
        <v>1676</v>
      </c>
      <c r="J8828" s="208"/>
      <c r="K8828" s="203">
        <v>72</v>
      </c>
      <c r="L8828" s="207" t="s">
        <v>827</v>
      </c>
      <c r="M8828" s="208" t="s">
        <v>1436</v>
      </c>
      <c r="N8828" s="209">
        <f t="shared" si="0"/>
        <v>2026</v>
      </c>
      <c r="O8828" s="210">
        <f t="shared" si="1"/>
        <v>5</v>
      </c>
      <c r="P8828" s="211" t="str">
        <f>IFERROR(VLOOKUP(F8828,연간집계!D:E,2,FALSE),"")</f>
        <v>스탠다드 포토북 8*11 (소프트/무광)</v>
      </c>
    </row>
    <row r="8829" spans="1:16" ht="15" customHeight="1">
      <c r="A8829" s="201">
        <v>46147.726064814815</v>
      </c>
      <c r="B8829" s="202">
        <v>46147</v>
      </c>
      <c r="C8829" s="203" t="s">
        <v>19248</v>
      </c>
      <c r="D8829" s="203" t="s">
        <v>11</v>
      </c>
      <c r="E8829" s="204" t="s">
        <v>19249</v>
      </c>
      <c r="F8829" s="49" t="s">
        <v>847</v>
      </c>
      <c r="G8829" s="203">
        <v>1</v>
      </c>
      <c r="H8829" s="203" t="s">
        <v>19250</v>
      </c>
      <c r="I8829" s="205" t="s">
        <v>3676</v>
      </c>
      <c r="J8829" s="208"/>
      <c r="K8829" s="203">
        <v>30</v>
      </c>
      <c r="L8829" s="207" t="s">
        <v>827</v>
      </c>
      <c r="M8829" s="208" t="s">
        <v>1851</v>
      </c>
      <c r="N8829" s="209">
        <f t="shared" si="0"/>
        <v>2026</v>
      </c>
      <c r="O8829" s="210">
        <f t="shared" si="1"/>
        <v>5</v>
      </c>
      <c r="P8829" s="211" t="str">
        <f>IFERROR(VLOOKUP(F8829,연간집계!D:E,2,FALSE),"")</f>
        <v>스탠다드 포토북 8*11 (하드/무광)</v>
      </c>
    </row>
    <row r="8830" spans="1:16" ht="15" customHeight="1">
      <c r="A8830" s="201">
        <v>46147.7497337963</v>
      </c>
      <c r="B8830" s="202">
        <v>46147</v>
      </c>
      <c r="C8830" s="203" t="s">
        <v>19251</v>
      </c>
      <c r="D8830" s="203" t="s">
        <v>11</v>
      </c>
      <c r="E8830" s="204" t="s">
        <v>19252</v>
      </c>
      <c r="F8830" s="49" t="s">
        <v>890</v>
      </c>
      <c r="G8830" s="203">
        <v>1</v>
      </c>
      <c r="H8830" s="203" t="s">
        <v>2187</v>
      </c>
      <c r="I8830" s="205" t="s">
        <v>1566</v>
      </c>
      <c r="J8830" s="208" t="s">
        <v>1881</v>
      </c>
      <c r="K8830" s="203">
        <v>64</v>
      </c>
      <c r="L8830" s="207" t="s">
        <v>827</v>
      </c>
      <c r="M8830" s="208" t="s">
        <v>1502</v>
      </c>
      <c r="N8830" s="209">
        <f t="shared" si="0"/>
        <v>2026</v>
      </c>
      <c r="O8830" s="210">
        <f t="shared" si="1"/>
        <v>5</v>
      </c>
      <c r="P8830" s="211" t="str">
        <f>IFERROR(VLOOKUP(F8830,연간집계!D:E,2,FALSE),"")</f>
        <v>메모리북</v>
      </c>
    </row>
    <row r="8831" spans="1:16" ht="15" customHeight="1">
      <c r="A8831" s="201">
        <v>46147.782187500001</v>
      </c>
      <c r="B8831" s="202">
        <v>46147</v>
      </c>
      <c r="C8831" s="203" t="s">
        <v>19253</v>
      </c>
      <c r="D8831" s="203" t="s">
        <v>11</v>
      </c>
      <c r="E8831" s="204" t="s">
        <v>19254</v>
      </c>
      <c r="F8831" s="49" t="s">
        <v>847</v>
      </c>
      <c r="G8831" s="203">
        <v>1</v>
      </c>
      <c r="H8831" s="203" t="s">
        <v>19255</v>
      </c>
      <c r="I8831" s="205" t="s">
        <v>1435</v>
      </c>
      <c r="J8831" s="208"/>
      <c r="K8831" s="203">
        <v>52</v>
      </c>
      <c r="L8831" s="207" t="s">
        <v>827</v>
      </c>
      <c r="M8831" s="208" t="s">
        <v>1449</v>
      </c>
      <c r="N8831" s="209">
        <f t="shared" si="0"/>
        <v>2026</v>
      </c>
      <c r="O8831" s="210">
        <f t="shared" si="1"/>
        <v>5</v>
      </c>
      <c r="P8831" s="211" t="str">
        <f>IFERROR(VLOOKUP(F8831,연간집계!D:E,2,FALSE),"")</f>
        <v>스탠다드 포토북 8*11 (하드/무광)</v>
      </c>
    </row>
    <row r="8832" spans="1:16" ht="15" customHeight="1">
      <c r="A8832" s="201">
        <v>46147.805833333332</v>
      </c>
      <c r="B8832" s="202">
        <v>46147</v>
      </c>
      <c r="C8832" s="203" t="s">
        <v>19256</v>
      </c>
      <c r="D8832" s="203" t="s">
        <v>11</v>
      </c>
      <c r="E8832" s="204" t="s">
        <v>19257</v>
      </c>
      <c r="F8832" s="49" t="s">
        <v>1245</v>
      </c>
      <c r="G8832" s="203">
        <v>1</v>
      </c>
      <c r="H8832" s="203" t="s">
        <v>19258</v>
      </c>
      <c r="I8832" s="205" t="s">
        <v>1676</v>
      </c>
      <c r="J8832" s="208"/>
      <c r="K8832" s="203">
        <v>24</v>
      </c>
      <c r="L8832" s="207" t="s">
        <v>828</v>
      </c>
      <c r="M8832" s="208" t="s">
        <v>1436</v>
      </c>
      <c r="N8832" s="209">
        <f t="shared" si="0"/>
        <v>2026</v>
      </c>
      <c r="O8832" s="210">
        <f t="shared" si="1"/>
        <v>5</v>
      </c>
      <c r="P8832" s="211" t="str">
        <f>IFERROR(VLOOKUP(F8832,연간집계!D:E,2,FALSE),"")</f>
        <v>모바일 포토북 198 (여행)</v>
      </c>
    </row>
    <row r="8833" spans="1:16" ht="15" customHeight="1">
      <c r="A8833" s="201">
        <v>46147.823611111111</v>
      </c>
      <c r="B8833" s="202">
        <v>46147</v>
      </c>
      <c r="C8833" s="203" t="s">
        <v>19259</v>
      </c>
      <c r="D8833" s="203" t="s">
        <v>11</v>
      </c>
      <c r="E8833" s="204" t="s">
        <v>19260</v>
      </c>
      <c r="F8833" s="49" t="s">
        <v>874</v>
      </c>
      <c r="G8833" s="203">
        <v>1</v>
      </c>
      <c r="H8833" s="203" t="s">
        <v>2012</v>
      </c>
      <c r="I8833" s="205" t="s">
        <v>2297</v>
      </c>
      <c r="J8833" s="208"/>
      <c r="K8833" s="203">
        <v>34</v>
      </c>
      <c r="L8833" s="207" t="s">
        <v>827</v>
      </c>
      <c r="M8833" s="208" t="s">
        <v>1436</v>
      </c>
      <c r="N8833" s="209">
        <f t="shared" si="0"/>
        <v>2026</v>
      </c>
      <c r="O8833" s="210">
        <f t="shared" si="1"/>
        <v>5</v>
      </c>
      <c r="P8833" s="211" t="str">
        <f>IFERROR(VLOOKUP(F8833,연간집계!D:E,2,FALSE),"")</f>
        <v>스탠다드 포토북 11*8 (하드/무광)</v>
      </c>
    </row>
    <row r="8834" spans="1:16" ht="15" customHeight="1">
      <c r="A8834" s="201">
        <v>46147.823622685188</v>
      </c>
      <c r="B8834" s="202">
        <v>46147</v>
      </c>
      <c r="C8834" s="203" t="s">
        <v>19261</v>
      </c>
      <c r="D8834" s="203" t="s">
        <v>11</v>
      </c>
      <c r="E8834" s="204" t="s">
        <v>19260</v>
      </c>
      <c r="F8834" s="49" t="s">
        <v>887</v>
      </c>
      <c r="G8834" s="203">
        <v>1</v>
      </c>
      <c r="H8834" s="203" t="s">
        <v>2012</v>
      </c>
      <c r="I8834" s="205" t="s">
        <v>1586</v>
      </c>
      <c r="J8834" s="208"/>
      <c r="K8834" s="203">
        <v>52</v>
      </c>
      <c r="L8834" s="207" t="s">
        <v>827</v>
      </c>
      <c r="M8834" s="208" t="s">
        <v>1436</v>
      </c>
      <c r="N8834" s="209">
        <f t="shared" si="0"/>
        <v>2026</v>
      </c>
      <c r="O8834" s="210">
        <f t="shared" si="1"/>
        <v>5</v>
      </c>
      <c r="P8834" s="211" t="str">
        <f>IFERROR(VLOOKUP(F8834,연간집계!D:E,2,FALSE),"")</f>
        <v>마이트립북 198</v>
      </c>
    </row>
    <row r="8835" spans="1:16" ht="15" customHeight="1">
      <c r="A8835" s="201">
        <v>46147.850300925929</v>
      </c>
      <c r="B8835" s="202">
        <v>46147</v>
      </c>
      <c r="C8835" s="203" t="s">
        <v>19262</v>
      </c>
      <c r="D8835" s="203" t="s">
        <v>11</v>
      </c>
      <c r="E8835" s="204" t="s">
        <v>19263</v>
      </c>
      <c r="F8835" s="49" t="s">
        <v>847</v>
      </c>
      <c r="G8835" s="203">
        <v>1</v>
      </c>
      <c r="H8835" s="203" t="s">
        <v>6570</v>
      </c>
      <c r="I8835" s="205" t="s">
        <v>1453</v>
      </c>
      <c r="J8835" s="208"/>
      <c r="K8835" s="203">
        <v>24</v>
      </c>
      <c r="L8835" s="207" t="s">
        <v>827</v>
      </c>
      <c r="M8835" s="208" t="s">
        <v>1493</v>
      </c>
      <c r="N8835" s="209">
        <f t="shared" si="0"/>
        <v>2026</v>
      </c>
      <c r="O8835" s="210">
        <f t="shared" si="1"/>
        <v>5</v>
      </c>
      <c r="P8835" s="211" t="str">
        <f>IFERROR(VLOOKUP(F8835,연간집계!D:E,2,FALSE),"")</f>
        <v>스탠다드 포토북 8*11 (하드/무광)</v>
      </c>
    </row>
    <row r="8836" spans="1:16" ht="15" customHeight="1">
      <c r="A8836" s="201">
        <v>46147.850312499999</v>
      </c>
      <c r="B8836" s="202">
        <v>46147</v>
      </c>
      <c r="C8836" s="203" t="s">
        <v>19264</v>
      </c>
      <c r="D8836" s="203" t="s">
        <v>11</v>
      </c>
      <c r="E8836" s="204" t="s">
        <v>19263</v>
      </c>
      <c r="F8836" s="49" t="s">
        <v>847</v>
      </c>
      <c r="G8836" s="203">
        <v>1</v>
      </c>
      <c r="H8836" s="203" t="s">
        <v>6570</v>
      </c>
      <c r="I8836" s="205" t="s">
        <v>1453</v>
      </c>
      <c r="J8836" s="208"/>
      <c r="K8836" s="203">
        <v>26</v>
      </c>
      <c r="L8836" s="207" t="s">
        <v>827</v>
      </c>
      <c r="M8836" s="208" t="s">
        <v>1493</v>
      </c>
      <c r="N8836" s="209">
        <f t="shared" si="0"/>
        <v>2026</v>
      </c>
      <c r="O8836" s="210">
        <f t="shared" si="1"/>
        <v>5</v>
      </c>
      <c r="P8836" s="211" t="str">
        <f>IFERROR(VLOOKUP(F8836,연간집계!D:E,2,FALSE),"")</f>
        <v>스탠다드 포토북 8*11 (하드/무광)</v>
      </c>
    </row>
    <row r="8837" spans="1:16" ht="15" customHeight="1">
      <c r="A8837" s="201">
        <v>46147.850324074076</v>
      </c>
      <c r="B8837" s="202">
        <v>46147</v>
      </c>
      <c r="C8837" s="203" t="s">
        <v>19265</v>
      </c>
      <c r="D8837" s="203" t="s">
        <v>11</v>
      </c>
      <c r="E8837" s="204" t="s">
        <v>19263</v>
      </c>
      <c r="F8837" s="49" t="s">
        <v>847</v>
      </c>
      <c r="G8837" s="203">
        <v>1</v>
      </c>
      <c r="H8837" s="203" t="s">
        <v>6570</v>
      </c>
      <c r="I8837" s="205" t="s">
        <v>1453</v>
      </c>
      <c r="J8837" s="208"/>
      <c r="K8837" s="203">
        <v>28</v>
      </c>
      <c r="L8837" s="207" t="s">
        <v>827</v>
      </c>
      <c r="M8837" s="208" t="s">
        <v>1493</v>
      </c>
      <c r="N8837" s="209">
        <f t="shared" si="0"/>
        <v>2026</v>
      </c>
      <c r="O8837" s="210">
        <f t="shared" si="1"/>
        <v>5</v>
      </c>
      <c r="P8837" s="211" t="str">
        <f>IFERROR(VLOOKUP(F8837,연간집계!D:E,2,FALSE),"")</f>
        <v>스탠다드 포토북 8*11 (하드/무광)</v>
      </c>
    </row>
    <row r="8838" spans="1:16" ht="15" customHeight="1">
      <c r="A8838" s="201">
        <v>46147.850335648145</v>
      </c>
      <c r="B8838" s="202">
        <v>46147</v>
      </c>
      <c r="C8838" s="203" t="s">
        <v>19266</v>
      </c>
      <c r="D8838" s="203" t="s">
        <v>11</v>
      </c>
      <c r="E8838" s="204" t="s">
        <v>19263</v>
      </c>
      <c r="F8838" s="49" t="s">
        <v>847</v>
      </c>
      <c r="G8838" s="203">
        <v>1</v>
      </c>
      <c r="H8838" s="203" t="s">
        <v>6570</v>
      </c>
      <c r="I8838" s="205" t="s">
        <v>1453</v>
      </c>
      <c r="J8838" s="208"/>
      <c r="K8838" s="203">
        <v>38</v>
      </c>
      <c r="L8838" s="207" t="s">
        <v>827</v>
      </c>
      <c r="M8838" s="208" t="s">
        <v>1493</v>
      </c>
      <c r="N8838" s="209">
        <f t="shared" si="0"/>
        <v>2026</v>
      </c>
      <c r="O8838" s="210">
        <f t="shared" si="1"/>
        <v>5</v>
      </c>
      <c r="P8838" s="211" t="str">
        <f>IFERROR(VLOOKUP(F8838,연간집계!D:E,2,FALSE),"")</f>
        <v>스탠다드 포토북 8*11 (하드/무광)</v>
      </c>
    </row>
    <row r="8839" spans="1:16" ht="15" customHeight="1">
      <c r="A8839" s="201">
        <v>46147.909467592595</v>
      </c>
      <c r="B8839" s="202">
        <v>46147</v>
      </c>
      <c r="C8839" s="203" t="s">
        <v>19267</v>
      </c>
      <c r="D8839" s="203" t="s">
        <v>11</v>
      </c>
      <c r="E8839" s="204" t="s">
        <v>19268</v>
      </c>
      <c r="F8839" s="49" t="s">
        <v>838</v>
      </c>
      <c r="G8839" s="203">
        <v>1</v>
      </c>
      <c r="H8839" s="203" t="s">
        <v>35</v>
      </c>
      <c r="I8839" s="205" t="s">
        <v>1440</v>
      </c>
      <c r="J8839" s="208"/>
      <c r="K8839" s="203">
        <v>32</v>
      </c>
      <c r="L8839" s="207" t="s">
        <v>827</v>
      </c>
      <c r="M8839" s="208" t="s">
        <v>1436</v>
      </c>
      <c r="N8839" s="209">
        <f t="shared" si="0"/>
        <v>2026</v>
      </c>
      <c r="O8839" s="210">
        <f t="shared" si="1"/>
        <v>5</v>
      </c>
      <c r="P8839" s="211" t="str">
        <f>IFERROR(VLOOKUP(F8839,연간집계!D:E,2,FALSE),"")</f>
        <v>스탠다드 포토북 6*8 (하드/무광)</v>
      </c>
    </row>
    <row r="8840" spans="1:16" ht="15" customHeight="1">
      <c r="A8840" s="201">
        <v>46147.909479166665</v>
      </c>
      <c r="B8840" s="202">
        <v>46147</v>
      </c>
      <c r="C8840" s="203" t="s">
        <v>19269</v>
      </c>
      <c r="D8840" s="203" t="s">
        <v>11</v>
      </c>
      <c r="E8840" s="204" t="s">
        <v>19270</v>
      </c>
      <c r="F8840" s="49" t="s">
        <v>967</v>
      </c>
      <c r="G8840" s="203">
        <v>1</v>
      </c>
      <c r="H8840" s="203" t="s">
        <v>4320</v>
      </c>
      <c r="I8840" s="205" t="s">
        <v>13350</v>
      </c>
      <c r="J8840" s="208" t="s">
        <v>2474</v>
      </c>
      <c r="K8840" s="203">
        <v>80</v>
      </c>
      <c r="L8840" s="207" t="s">
        <v>827</v>
      </c>
      <c r="M8840" s="208" t="s">
        <v>1436</v>
      </c>
      <c r="N8840" s="209">
        <f t="shared" si="0"/>
        <v>2026</v>
      </c>
      <c r="O8840" s="210">
        <f t="shared" si="1"/>
        <v>5</v>
      </c>
      <c r="P8840" s="211" t="str">
        <f>IFERROR(VLOOKUP(F8840,연간집계!D:E,2,FALSE),"")</f>
        <v>시티북 210 (소프트/78p)</v>
      </c>
    </row>
    <row r="8841" spans="1:16" ht="15" customHeight="1">
      <c r="A8841" s="201">
        <v>46147.909490740742</v>
      </c>
      <c r="B8841" s="202">
        <v>46147</v>
      </c>
      <c r="C8841" s="203" t="s">
        <v>19271</v>
      </c>
      <c r="D8841" s="203" t="s">
        <v>11</v>
      </c>
      <c r="E8841" s="204" t="s">
        <v>19270</v>
      </c>
      <c r="F8841" s="49" t="s">
        <v>967</v>
      </c>
      <c r="G8841" s="203">
        <v>1</v>
      </c>
      <c r="H8841" s="203" t="s">
        <v>4320</v>
      </c>
      <c r="I8841" s="205" t="s">
        <v>3036</v>
      </c>
      <c r="J8841" s="208" t="s">
        <v>1902</v>
      </c>
      <c r="K8841" s="203">
        <v>80</v>
      </c>
      <c r="L8841" s="207" t="s">
        <v>827</v>
      </c>
      <c r="M8841" s="208" t="s">
        <v>1436</v>
      </c>
      <c r="N8841" s="209">
        <f t="shared" si="0"/>
        <v>2026</v>
      </c>
      <c r="O8841" s="210">
        <f t="shared" si="1"/>
        <v>5</v>
      </c>
      <c r="P8841" s="211" t="str">
        <f>IFERROR(VLOOKUP(F8841,연간집계!D:E,2,FALSE),"")</f>
        <v>시티북 210 (소프트/78p)</v>
      </c>
    </row>
    <row r="8842" spans="1:16" ht="15" customHeight="1">
      <c r="A8842" s="201">
        <v>46147.912465277775</v>
      </c>
      <c r="B8842" s="202">
        <v>46147</v>
      </c>
      <c r="C8842" s="203" t="s">
        <v>19272</v>
      </c>
      <c r="D8842" s="203" t="s">
        <v>11</v>
      </c>
      <c r="E8842" s="204" t="s">
        <v>19273</v>
      </c>
      <c r="F8842" s="49" t="s">
        <v>967</v>
      </c>
      <c r="G8842" s="203">
        <v>1</v>
      </c>
      <c r="H8842" s="203" t="s">
        <v>4320</v>
      </c>
      <c r="I8842" s="205" t="s">
        <v>3036</v>
      </c>
      <c r="J8842" s="208" t="s">
        <v>1902</v>
      </c>
      <c r="K8842" s="203">
        <v>80</v>
      </c>
      <c r="L8842" s="207" t="s">
        <v>827</v>
      </c>
      <c r="M8842" s="208" t="s">
        <v>1436</v>
      </c>
      <c r="N8842" s="209">
        <f t="shared" si="0"/>
        <v>2026</v>
      </c>
      <c r="O8842" s="210">
        <f t="shared" si="1"/>
        <v>5</v>
      </c>
      <c r="P8842" s="211" t="str">
        <f>IFERROR(VLOOKUP(F8842,연간집계!D:E,2,FALSE),"")</f>
        <v>시티북 210 (소프트/78p)</v>
      </c>
    </row>
    <row r="8843" spans="1:16" ht="15" customHeight="1">
      <c r="A8843" s="201">
        <v>46147.912488425929</v>
      </c>
      <c r="B8843" s="202">
        <v>46147</v>
      </c>
      <c r="C8843" s="203" t="s">
        <v>19274</v>
      </c>
      <c r="D8843" s="203" t="s">
        <v>11</v>
      </c>
      <c r="E8843" s="204" t="s">
        <v>19275</v>
      </c>
      <c r="F8843" s="49" t="s">
        <v>838</v>
      </c>
      <c r="G8843" s="203">
        <v>1</v>
      </c>
      <c r="H8843" s="203" t="s">
        <v>19276</v>
      </c>
      <c r="I8843" s="205" t="s">
        <v>1440</v>
      </c>
      <c r="J8843" s="208"/>
      <c r="K8843" s="203">
        <v>24</v>
      </c>
      <c r="L8843" s="207" t="s">
        <v>827</v>
      </c>
      <c r="M8843" s="208" t="s">
        <v>1436</v>
      </c>
      <c r="N8843" s="209">
        <f t="shared" si="0"/>
        <v>2026</v>
      </c>
      <c r="O8843" s="210">
        <f t="shared" si="1"/>
        <v>5</v>
      </c>
      <c r="P8843" s="211" t="str">
        <f>IFERROR(VLOOKUP(F8843,연간집계!D:E,2,FALSE),"")</f>
        <v>스탠다드 포토북 6*8 (하드/무광)</v>
      </c>
    </row>
    <row r="8844" spans="1:16" ht="15" customHeight="1">
      <c r="A8844" s="201">
        <v>46147.915486111109</v>
      </c>
      <c r="B8844" s="202">
        <v>46147</v>
      </c>
      <c r="C8844" s="203" t="s">
        <v>19277</v>
      </c>
      <c r="D8844" s="203" t="s">
        <v>11</v>
      </c>
      <c r="E8844" s="204" t="s">
        <v>19278</v>
      </c>
      <c r="F8844" s="49" t="s">
        <v>967</v>
      </c>
      <c r="G8844" s="203">
        <v>1</v>
      </c>
      <c r="H8844" s="203" t="s">
        <v>4320</v>
      </c>
      <c r="I8844" s="205" t="s">
        <v>3036</v>
      </c>
      <c r="J8844" s="208" t="s">
        <v>1902</v>
      </c>
      <c r="K8844" s="203">
        <v>80</v>
      </c>
      <c r="L8844" s="207" t="s">
        <v>827</v>
      </c>
      <c r="M8844" s="208" t="s">
        <v>1436</v>
      </c>
      <c r="N8844" s="209">
        <f t="shared" si="0"/>
        <v>2026</v>
      </c>
      <c r="O8844" s="210">
        <f t="shared" si="1"/>
        <v>5</v>
      </c>
      <c r="P8844" s="211" t="str">
        <f>IFERROR(VLOOKUP(F8844,연간집계!D:E,2,FALSE),"")</f>
        <v>시티북 210 (소프트/78p)</v>
      </c>
    </row>
    <row r="8845" spans="1:16" ht="15" customHeight="1">
      <c r="A8845" s="201">
        <v>46147.918495370373</v>
      </c>
      <c r="B8845" s="202">
        <v>46147</v>
      </c>
      <c r="C8845" s="203" t="s">
        <v>19279</v>
      </c>
      <c r="D8845" s="203" t="s">
        <v>11</v>
      </c>
      <c r="E8845" s="204" t="s">
        <v>19280</v>
      </c>
      <c r="F8845" s="49" t="s">
        <v>967</v>
      </c>
      <c r="G8845" s="203">
        <v>1</v>
      </c>
      <c r="H8845" s="203" t="s">
        <v>4320</v>
      </c>
      <c r="I8845" s="205" t="s">
        <v>3036</v>
      </c>
      <c r="J8845" s="208" t="s">
        <v>1902</v>
      </c>
      <c r="K8845" s="203">
        <v>80</v>
      </c>
      <c r="L8845" s="207" t="s">
        <v>827</v>
      </c>
      <c r="M8845" s="208" t="s">
        <v>1436</v>
      </c>
      <c r="N8845" s="209">
        <f t="shared" si="0"/>
        <v>2026</v>
      </c>
      <c r="O8845" s="210">
        <f t="shared" si="1"/>
        <v>5</v>
      </c>
      <c r="P8845" s="211" t="str">
        <f>IFERROR(VLOOKUP(F8845,연간집계!D:E,2,FALSE),"")</f>
        <v>시티북 210 (소프트/78p)</v>
      </c>
    </row>
    <row r="8846" spans="1:16" ht="15" customHeight="1">
      <c r="A8846" s="201">
        <v>46147.939259259256</v>
      </c>
      <c r="B8846" s="202">
        <v>46147</v>
      </c>
      <c r="C8846" s="203" t="s">
        <v>19281</v>
      </c>
      <c r="D8846" s="203" t="s">
        <v>11</v>
      </c>
      <c r="E8846" s="204" t="s">
        <v>19282</v>
      </c>
      <c r="F8846" s="49" t="s">
        <v>838</v>
      </c>
      <c r="G8846" s="203">
        <v>1</v>
      </c>
      <c r="H8846" s="203" t="s">
        <v>19283</v>
      </c>
      <c r="I8846" s="205" t="s">
        <v>1566</v>
      </c>
      <c r="J8846" s="208"/>
      <c r="K8846" s="203">
        <v>26</v>
      </c>
      <c r="L8846" s="207" t="s">
        <v>827</v>
      </c>
      <c r="M8846" s="208" t="s">
        <v>1436</v>
      </c>
      <c r="N8846" s="209">
        <f t="shared" si="0"/>
        <v>2026</v>
      </c>
      <c r="O8846" s="210">
        <f t="shared" si="1"/>
        <v>5</v>
      </c>
      <c r="P8846" s="211" t="str">
        <f>IFERROR(VLOOKUP(F8846,연간집계!D:E,2,FALSE),"")</f>
        <v>스탠다드 포토북 6*8 (하드/무광)</v>
      </c>
    </row>
    <row r="8847" spans="1:16" ht="15" customHeight="1">
      <c r="A8847" s="201">
        <v>46147.939270833333</v>
      </c>
      <c r="B8847" s="202">
        <v>46147</v>
      </c>
      <c r="C8847" s="203" t="s">
        <v>19284</v>
      </c>
      <c r="D8847" s="203" t="s">
        <v>11</v>
      </c>
      <c r="E8847" s="204" t="s">
        <v>19282</v>
      </c>
      <c r="F8847" s="49" t="s">
        <v>838</v>
      </c>
      <c r="G8847" s="203">
        <v>1</v>
      </c>
      <c r="H8847" s="203" t="s">
        <v>19283</v>
      </c>
      <c r="I8847" s="205" t="s">
        <v>1510</v>
      </c>
      <c r="J8847" s="208"/>
      <c r="K8847" s="203">
        <v>24</v>
      </c>
      <c r="L8847" s="207" t="s">
        <v>827</v>
      </c>
      <c r="M8847" s="208" t="s">
        <v>1436</v>
      </c>
      <c r="N8847" s="209">
        <f t="shared" si="0"/>
        <v>2026</v>
      </c>
      <c r="O8847" s="210">
        <f t="shared" si="1"/>
        <v>5</v>
      </c>
      <c r="P8847" s="211" t="str">
        <f>IFERROR(VLOOKUP(F8847,연간집계!D:E,2,FALSE),"")</f>
        <v>스탠다드 포토북 6*8 (하드/무광)</v>
      </c>
    </row>
    <row r="8848" spans="1:16" ht="15" customHeight="1">
      <c r="A8848" s="201">
        <v>46148.083912037036</v>
      </c>
      <c r="B8848" s="202">
        <v>46148</v>
      </c>
      <c r="C8848" s="203" t="s">
        <v>19285</v>
      </c>
      <c r="D8848" s="203" t="s">
        <v>11</v>
      </c>
      <c r="E8848" s="204" t="s">
        <v>19286</v>
      </c>
      <c r="F8848" s="49" t="s">
        <v>856</v>
      </c>
      <c r="G8848" s="203">
        <v>1</v>
      </c>
      <c r="H8848" s="203" t="s">
        <v>19287</v>
      </c>
      <c r="I8848" s="205" t="s">
        <v>1455</v>
      </c>
      <c r="J8848" s="208"/>
      <c r="K8848" s="203">
        <v>28</v>
      </c>
      <c r="L8848" s="207" t="s">
        <v>827</v>
      </c>
      <c r="M8848" s="208" t="s">
        <v>1436</v>
      </c>
      <c r="N8848" s="209">
        <f t="shared" si="0"/>
        <v>2026</v>
      </c>
      <c r="O8848" s="210">
        <f t="shared" si="1"/>
        <v>5</v>
      </c>
      <c r="P8848" s="211" t="str">
        <f>IFERROR(VLOOKUP(F8848,연간집계!D:E,2,FALSE),"")</f>
        <v>스탠다드 포토북 8*8 (하드/무광)</v>
      </c>
    </row>
    <row r="8849" spans="1:16" ht="15" customHeight="1">
      <c r="A8849" s="201">
        <v>46148.231527777774</v>
      </c>
      <c r="B8849" s="202">
        <v>46148</v>
      </c>
      <c r="C8849" s="203" t="s">
        <v>19288</v>
      </c>
      <c r="D8849" s="203" t="s">
        <v>11</v>
      </c>
      <c r="E8849" s="204" t="s">
        <v>19289</v>
      </c>
      <c r="F8849" s="49" t="s">
        <v>838</v>
      </c>
      <c r="G8849" s="203">
        <v>1</v>
      </c>
      <c r="H8849" s="203" t="s">
        <v>19283</v>
      </c>
      <c r="I8849" s="205" t="s">
        <v>2297</v>
      </c>
      <c r="J8849" s="208"/>
      <c r="K8849" s="203">
        <v>24</v>
      </c>
      <c r="L8849" s="207" t="s">
        <v>827</v>
      </c>
      <c r="M8849" s="208" t="s">
        <v>1436</v>
      </c>
      <c r="N8849" s="209">
        <f t="shared" si="0"/>
        <v>2026</v>
      </c>
      <c r="O8849" s="210">
        <f t="shared" si="1"/>
        <v>5</v>
      </c>
      <c r="P8849" s="211" t="str">
        <f>IFERROR(VLOOKUP(F8849,연간집계!D:E,2,FALSE),"")</f>
        <v>스탠다드 포토북 6*8 (하드/무광)</v>
      </c>
    </row>
    <row r="8850" spans="1:16" ht="15" customHeight="1">
      <c r="A8850" s="201">
        <v>46148.328946759262</v>
      </c>
      <c r="B8850" s="202">
        <v>46148</v>
      </c>
      <c r="C8850" s="203" t="s">
        <v>19290</v>
      </c>
      <c r="D8850" s="203" t="s">
        <v>11</v>
      </c>
      <c r="E8850" s="204" t="s">
        <v>19291</v>
      </c>
      <c r="F8850" s="49" t="s">
        <v>887</v>
      </c>
      <c r="G8850" s="203">
        <v>3</v>
      </c>
      <c r="H8850" s="203" t="s">
        <v>11355</v>
      </c>
      <c r="I8850" s="205" t="s">
        <v>1586</v>
      </c>
      <c r="J8850" s="208"/>
      <c r="K8850" s="203">
        <v>64</v>
      </c>
      <c r="L8850" s="207" t="s">
        <v>827</v>
      </c>
      <c r="M8850" s="208" t="s">
        <v>1436</v>
      </c>
      <c r="N8850" s="209">
        <f t="shared" si="0"/>
        <v>2026</v>
      </c>
      <c r="O8850" s="210">
        <f t="shared" si="1"/>
        <v>5</v>
      </c>
      <c r="P8850" s="211" t="str">
        <f>IFERROR(VLOOKUP(F8850,연간집계!D:E,2,FALSE),"")</f>
        <v>마이트립북 198</v>
      </c>
    </row>
    <row r="8851" spans="1:16" ht="15" customHeight="1">
      <c r="A8851" s="201">
        <v>46148.352581018517</v>
      </c>
      <c r="B8851" s="202">
        <v>46148</v>
      </c>
      <c r="C8851" s="203" t="s">
        <v>19292</v>
      </c>
      <c r="D8851" s="203" t="s">
        <v>11</v>
      </c>
      <c r="E8851" s="204" t="s">
        <v>19293</v>
      </c>
      <c r="F8851" s="49" t="s">
        <v>849</v>
      </c>
      <c r="G8851" s="203">
        <v>1</v>
      </c>
      <c r="H8851" s="203" t="s">
        <v>17431</v>
      </c>
      <c r="I8851" s="205" t="s">
        <v>1455</v>
      </c>
      <c r="J8851" s="208"/>
      <c r="K8851" s="203">
        <v>42</v>
      </c>
      <c r="L8851" s="207" t="s">
        <v>827</v>
      </c>
      <c r="M8851" s="208" t="s">
        <v>1436</v>
      </c>
      <c r="N8851" s="209">
        <f t="shared" si="0"/>
        <v>2026</v>
      </c>
      <c r="O8851" s="210">
        <f t="shared" si="1"/>
        <v>5</v>
      </c>
      <c r="P8851" s="211" t="str">
        <f>IFERROR(VLOOKUP(F8851,연간집계!D:E,2,FALSE),"")</f>
        <v>스탠다드 포토북 8*11 (하드/유광)</v>
      </c>
    </row>
    <row r="8852" spans="1:16" ht="15" customHeight="1">
      <c r="A8852" s="201">
        <v>46148.367384259262</v>
      </c>
      <c r="B8852" s="202">
        <v>46147</v>
      </c>
      <c r="C8852" s="203" t="s">
        <v>19294</v>
      </c>
      <c r="D8852" s="203" t="s">
        <v>11</v>
      </c>
      <c r="E8852" s="204" t="s">
        <v>19295</v>
      </c>
      <c r="F8852" s="49" t="s">
        <v>924</v>
      </c>
      <c r="G8852" s="203">
        <v>1</v>
      </c>
      <c r="H8852" s="203" t="s">
        <v>1522</v>
      </c>
      <c r="I8852" s="205" t="s">
        <v>6143</v>
      </c>
      <c r="J8852" s="208"/>
      <c r="K8852" s="203">
        <v>16</v>
      </c>
      <c r="L8852" s="207" t="s">
        <v>827</v>
      </c>
      <c r="M8852" s="208" t="s">
        <v>1449</v>
      </c>
      <c r="N8852" s="209">
        <f t="shared" si="0"/>
        <v>2026</v>
      </c>
      <c r="O8852" s="210">
        <f t="shared" si="1"/>
        <v>5</v>
      </c>
      <c r="P8852" s="211" t="str">
        <f>IFERROR(VLOOKUP(F8852,연간집계!D:E,2,FALSE),"")</f>
        <v>베이비진 210 (14p)</v>
      </c>
    </row>
    <row r="8853" spans="1:16" ht="15" customHeight="1">
      <c r="A8853" s="201">
        <v>46148.367407407408</v>
      </c>
      <c r="B8853" s="202">
        <v>46147</v>
      </c>
      <c r="C8853" s="203" t="s">
        <v>19296</v>
      </c>
      <c r="D8853" s="203" t="s">
        <v>11</v>
      </c>
      <c r="E8853" s="204" t="s">
        <v>19295</v>
      </c>
      <c r="F8853" s="49" t="s">
        <v>924</v>
      </c>
      <c r="G8853" s="203">
        <v>1</v>
      </c>
      <c r="H8853" s="203" t="s">
        <v>1522</v>
      </c>
      <c r="I8853" s="205" t="s">
        <v>6143</v>
      </c>
      <c r="J8853" s="208"/>
      <c r="K8853" s="203">
        <v>16</v>
      </c>
      <c r="L8853" s="207" t="s">
        <v>827</v>
      </c>
      <c r="M8853" s="208" t="s">
        <v>1449</v>
      </c>
      <c r="N8853" s="209">
        <f t="shared" si="0"/>
        <v>2026</v>
      </c>
      <c r="O8853" s="210">
        <f t="shared" si="1"/>
        <v>5</v>
      </c>
      <c r="P8853" s="211" t="str">
        <f>IFERROR(VLOOKUP(F8853,연간집계!D:E,2,FALSE),"")</f>
        <v>베이비진 210 (14p)</v>
      </c>
    </row>
    <row r="8854" spans="1:16" ht="15" customHeight="1">
      <c r="A8854" s="201">
        <v>46148.367418981485</v>
      </c>
      <c r="B8854" s="202">
        <v>46147</v>
      </c>
      <c r="C8854" s="203" t="s">
        <v>19297</v>
      </c>
      <c r="D8854" s="203" t="s">
        <v>11</v>
      </c>
      <c r="E8854" s="204" t="s">
        <v>19295</v>
      </c>
      <c r="F8854" s="49" t="s">
        <v>924</v>
      </c>
      <c r="G8854" s="203">
        <v>1</v>
      </c>
      <c r="H8854" s="203" t="s">
        <v>1522</v>
      </c>
      <c r="I8854" s="205" t="s">
        <v>6143</v>
      </c>
      <c r="J8854" s="208"/>
      <c r="K8854" s="203">
        <v>16</v>
      </c>
      <c r="L8854" s="207" t="s">
        <v>827</v>
      </c>
      <c r="M8854" s="208" t="s">
        <v>1449</v>
      </c>
      <c r="N8854" s="209">
        <f t="shared" si="0"/>
        <v>2026</v>
      </c>
      <c r="O8854" s="210">
        <f t="shared" si="1"/>
        <v>5</v>
      </c>
      <c r="P8854" s="211" t="str">
        <f>IFERROR(VLOOKUP(F8854,연간집계!D:E,2,FALSE),"")</f>
        <v>베이비진 210 (14p)</v>
      </c>
    </row>
    <row r="8855" spans="1:16" ht="15" customHeight="1">
      <c r="A8855" s="201">
        <v>46148.367430555554</v>
      </c>
      <c r="B8855" s="202">
        <v>46147</v>
      </c>
      <c r="C8855" s="203" t="s">
        <v>19298</v>
      </c>
      <c r="D8855" s="203" t="s">
        <v>11</v>
      </c>
      <c r="E8855" s="204" t="s">
        <v>19295</v>
      </c>
      <c r="F8855" s="49" t="s">
        <v>924</v>
      </c>
      <c r="G8855" s="203">
        <v>1</v>
      </c>
      <c r="H8855" s="203" t="s">
        <v>1522</v>
      </c>
      <c r="I8855" s="205" t="s">
        <v>6143</v>
      </c>
      <c r="J8855" s="208"/>
      <c r="K8855" s="203">
        <v>16</v>
      </c>
      <c r="L8855" s="207" t="s">
        <v>827</v>
      </c>
      <c r="M8855" s="208" t="s">
        <v>1449</v>
      </c>
      <c r="N8855" s="209">
        <f t="shared" si="0"/>
        <v>2026</v>
      </c>
      <c r="O8855" s="210">
        <f t="shared" si="1"/>
        <v>5</v>
      </c>
      <c r="P8855" s="211" t="str">
        <f>IFERROR(VLOOKUP(F8855,연간집계!D:E,2,FALSE),"")</f>
        <v>베이비진 210 (14p)</v>
      </c>
    </row>
    <row r="8856" spans="1:16" ht="15" customHeight="1">
      <c r="A8856" s="201">
        <v>46148.367442129631</v>
      </c>
      <c r="B8856" s="202">
        <v>46147</v>
      </c>
      <c r="C8856" s="203" t="s">
        <v>19299</v>
      </c>
      <c r="D8856" s="203" t="s">
        <v>11</v>
      </c>
      <c r="E8856" s="204" t="s">
        <v>19295</v>
      </c>
      <c r="F8856" s="49" t="s">
        <v>924</v>
      </c>
      <c r="G8856" s="203">
        <v>1</v>
      </c>
      <c r="H8856" s="203" t="s">
        <v>1522</v>
      </c>
      <c r="I8856" s="205" t="s">
        <v>6143</v>
      </c>
      <c r="J8856" s="208"/>
      <c r="K8856" s="203">
        <v>16</v>
      </c>
      <c r="L8856" s="207" t="s">
        <v>827</v>
      </c>
      <c r="M8856" s="208" t="s">
        <v>1449</v>
      </c>
      <c r="N8856" s="209">
        <f t="shared" si="0"/>
        <v>2026</v>
      </c>
      <c r="O8856" s="210">
        <f t="shared" si="1"/>
        <v>5</v>
      </c>
      <c r="P8856" s="211" t="str">
        <f>IFERROR(VLOOKUP(F8856,연간집계!D:E,2,FALSE),"")</f>
        <v>베이비진 210 (14p)</v>
      </c>
    </row>
    <row r="8857" spans="1:16" ht="15" customHeight="1">
      <c r="A8857" s="201">
        <v>46148.3674537037</v>
      </c>
      <c r="B8857" s="202">
        <v>46147</v>
      </c>
      <c r="C8857" s="203" t="s">
        <v>19300</v>
      </c>
      <c r="D8857" s="203" t="s">
        <v>11</v>
      </c>
      <c r="E8857" s="204" t="s">
        <v>19295</v>
      </c>
      <c r="F8857" s="49" t="s">
        <v>924</v>
      </c>
      <c r="G8857" s="203">
        <v>1</v>
      </c>
      <c r="H8857" s="203" t="s">
        <v>1522</v>
      </c>
      <c r="I8857" s="205" t="s">
        <v>6143</v>
      </c>
      <c r="J8857" s="208"/>
      <c r="K8857" s="203">
        <v>16</v>
      </c>
      <c r="L8857" s="207" t="s">
        <v>827</v>
      </c>
      <c r="M8857" s="208" t="s">
        <v>1449</v>
      </c>
      <c r="N8857" s="209">
        <f t="shared" si="0"/>
        <v>2026</v>
      </c>
      <c r="O8857" s="210">
        <f t="shared" si="1"/>
        <v>5</v>
      </c>
      <c r="P8857" s="211" t="str">
        <f>IFERROR(VLOOKUP(F8857,연간집계!D:E,2,FALSE),"")</f>
        <v>베이비진 210 (14p)</v>
      </c>
    </row>
    <row r="8858" spans="1:16" ht="15" customHeight="1">
      <c r="A8858" s="201">
        <v>46148.367465277777</v>
      </c>
      <c r="B8858" s="202">
        <v>46147</v>
      </c>
      <c r="C8858" s="203" t="s">
        <v>19301</v>
      </c>
      <c r="D8858" s="203" t="s">
        <v>11</v>
      </c>
      <c r="E8858" s="204" t="s">
        <v>19295</v>
      </c>
      <c r="F8858" s="49" t="s">
        <v>924</v>
      </c>
      <c r="G8858" s="203">
        <v>1</v>
      </c>
      <c r="H8858" s="203" t="s">
        <v>1522</v>
      </c>
      <c r="I8858" s="205" t="s">
        <v>6143</v>
      </c>
      <c r="J8858" s="208"/>
      <c r="K8858" s="203">
        <v>16</v>
      </c>
      <c r="L8858" s="207" t="s">
        <v>827</v>
      </c>
      <c r="M8858" s="208" t="s">
        <v>1449</v>
      </c>
      <c r="N8858" s="209">
        <f t="shared" si="0"/>
        <v>2026</v>
      </c>
      <c r="O8858" s="210">
        <f t="shared" si="1"/>
        <v>5</v>
      </c>
      <c r="P8858" s="211" t="str">
        <f>IFERROR(VLOOKUP(F8858,연간집계!D:E,2,FALSE),"")</f>
        <v>베이비진 210 (14p)</v>
      </c>
    </row>
    <row r="8859" spans="1:16" ht="15" customHeight="1">
      <c r="A8859" s="201">
        <v>46148.370682870373</v>
      </c>
      <c r="B8859" s="202">
        <v>46148</v>
      </c>
      <c r="C8859" s="203" t="s">
        <v>19302</v>
      </c>
      <c r="D8859" s="203" t="s">
        <v>11</v>
      </c>
      <c r="E8859" s="204" t="s">
        <v>19303</v>
      </c>
      <c r="F8859" s="49" t="s">
        <v>1243</v>
      </c>
      <c r="G8859" s="203">
        <v>1</v>
      </c>
      <c r="H8859" s="203" t="s">
        <v>19304</v>
      </c>
      <c r="I8859" s="205" t="s">
        <v>1453</v>
      </c>
      <c r="J8859" s="208"/>
      <c r="K8859" s="203">
        <v>24</v>
      </c>
      <c r="L8859" s="207" t="s">
        <v>828</v>
      </c>
      <c r="M8859" s="208" t="s">
        <v>1502</v>
      </c>
      <c r="N8859" s="209">
        <f t="shared" si="0"/>
        <v>2026</v>
      </c>
      <c r="O8859" s="210">
        <f t="shared" si="1"/>
        <v>5</v>
      </c>
      <c r="P8859" s="211" t="str">
        <f>IFERROR(VLOOKUP(F8859,연간집계!D:E,2,FALSE),"")</f>
        <v>모바일 포토북 150 (여행)</v>
      </c>
    </row>
    <row r="8860" spans="1:16" ht="15" customHeight="1">
      <c r="A8860" s="201">
        <v>46148.391562500001</v>
      </c>
      <c r="B8860" s="202">
        <v>46148</v>
      </c>
      <c r="C8860" s="203" t="s">
        <v>19305</v>
      </c>
      <c r="D8860" s="203" t="s">
        <v>11</v>
      </c>
      <c r="E8860" s="204" t="s">
        <v>19306</v>
      </c>
      <c r="F8860" s="49" t="s">
        <v>838</v>
      </c>
      <c r="G8860" s="203">
        <v>1</v>
      </c>
      <c r="H8860" s="203" t="s">
        <v>19307</v>
      </c>
      <c r="I8860" s="205" t="s">
        <v>1440</v>
      </c>
      <c r="J8860" s="208"/>
      <c r="K8860" s="203">
        <v>24</v>
      </c>
      <c r="L8860" s="207" t="s">
        <v>827</v>
      </c>
      <c r="M8860" s="208" t="s">
        <v>1436</v>
      </c>
      <c r="N8860" s="209">
        <f t="shared" si="0"/>
        <v>2026</v>
      </c>
      <c r="O8860" s="210">
        <f t="shared" si="1"/>
        <v>5</v>
      </c>
      <c r="P8860" s="211" t="str">
        <f>IFERROR(VLOOKUP(F8860,연간집계!D:E,2,FALSE),"")</f>
        <v>스탠다드 포토북 6*8 (하드/무광)</v>
      </c>
    </row>
    <row r="8861" spans="1:16" ht="15" customHeight="1">
      <c r="A8861" s="201">
        <v>46148.394745370373</v>
      </c>
      <c r="B8861" s="202">
        <v>46148</v>
      </c>
      <c r="C8861" s="203" t="s">
        <v>19308</v>
      </c>
      <c r="D8861" s="203" t="s">
        <v>11</v>
      </c>
      <c r="E8861" s="204" t="s">
        <v>19309</v>
      </c>
      <c r="F8861" s="49" t="s">
        <v>1378</v>
      </c>
      <c r="G8861" s="203">
        <v>1</v>
      </c>
      <c r="H8861" s="203" t="s">
        <v>10003</v>
      </c>
      <c r="I8861" s="205" t="s">
        <v>2005</v>
      </c>
      <c r="J8861" s="208"/>
      <c r="K8861" s="203">
        <v>1</v>
      </c>
      <c r="L8861" s="207" t="s">
        <v>827</v>
      </c>
      <c r="M8861" s="208" t="s">
        <v>1658</v>
      </c>
      <c r="N8861" s="209">
        <f t="shared" si="0"/>
        <v>2026</v>
      </c>
      <c r="O8861" s="210">
        <f t="shared" si="1"/>
        <v>5</v>
      </c>
      <c r="P8861" s="211" t="str">
        <f>IFERROR(VLOOKUP(F8861,연간집계!D:E,2,FALSE),"")</f>
        <v>증명사진 (무광)</v>
      </c>
    </row>
    <row r="8862" spans="1:16" ht="15" customHeight="1">
      <c r="A8862" s="201">
        <v>46148.409733796296</v>
      </c>
      <c r="B8862" s="202">
        <v>46148</v>
      </c>
      <c r="C8862" s="203" t="s">
        <v>19310</v>
      </c>
      <c r="D8862" s="203" t="s">
        <v>11</v>
      </c>
      <c r="E8862" s="204" t="s">
        <v>19311</v>
      </c>
      <c r="F8862" s="49" t="s">
        <v>1053</v>
      </c>
      <c r="G8862" s="203">
        <v>1</v>
      </c>
      <c r="H8862" s="203" t="s">
        <v>167</v>
      </c>
      <c r="I8862" s="205" t="s">
        <v>1660</v>
      </c>
      <c r="J8862" s="208"/>
      <c r="K8862" s="203">
        <v>78</v>
      </c>
      <c r="L8862" s="207" t="s">
        <v>827</v>
      </c>
      <c r="M8862" s="208" t="s">
        <v>1541</v>
      </c>
      <c r="N8862" s="209">
        <f t="shared" si="0"/>
        <v>2026</v>
      </c>
      <c r="O8862" s="210">
        <f t="shared" si="1"/>
        <v>5</v>
      </c>
      <c r="P8862" s="211" t="str">
        <f>IFERROR(VLOOKUP(F8862,연간집계!D:E,2,FALSE),"")</f>
        <v>프리북A4 (소프트)</v>
      </c>
    </row>
    <row r="8863" spans="1:16" ht="15" customHeight="1">
      <c r="A8863" s="201">
        <v>46148.433912037035</v>
      </c>
      <c r="B8863" s="202">
        <v>46148</v>
      </c>
      <c r="C8863" s="203" t="s">
        <v>19312</v>
      </c>
      <c r="D8863" s="203" t="s">
        <v>11</v>
      </c>
      <c r="E8863" s="204" t="s">
        <v>19313</v>
      </c>
      <c r="F8863" s="49" t="s">
        <v>838</v>
      </c>
      <c r="G8863" s="203">
        <v>1</v>
      </c>
      <c r="H8863" s="203" t="s">
        <v>19314</v>
      </c>
      <c r="I8863" s="205" t="s">
        <v>1440</v>
      </c>
      <c r="J8863" s="208"/>
      <c r="K8863" s="203">
        <v>24</v>
      </c>
      <c r="L8863" s="207" t="s">
        <v>827</v>
      </c>
      <c r="M8863" s="208" t="s">
        <v>1502</v>
      </c>
      <c r="N8863" s="209">
        <f t="shared" si="0"/>
        <v>2026</v>
      </c>
      <c r="O8863" s="210">
        <f t="shared" si="1"/>
        <v>5</v>
      </c>
      <c r="P8863" s="211" t="str">
        <f>IFERROR(VLOOKUP(F8863,연간집계!D:E,2,FALSE),"")</f>
        <v>스탠다드 포토북 6*8 (하드/무광)</v>
      </c>
    </row>
    <row r="8864" spans="1:16" ht="15" customHeight="1">
      <c r="A8864" s="201">
        <v>46148.45815972222</v>
      </c>
      <c r="B8864" s="202">
        <v>46148</v>
      </c>
      <c r="C8864" s="203" t="s">
        <v>19315</v>
      </c>
      <c r="D8864" s="203" t="s">
        <v>11</v>
      </c>
      <c r="E8864" s="204" t="s">
        <v>19316</v>
      </c>
      <c r="F8864" s="49" t="s">
        <v>1147</v>
      </c>
      <c r="G8864" s="203">
        <v>1</v>
      </c>
      <c r="H8864" s="203" t="s">
        <v>190</v>
      </c>
      <c r="I8864" s="205" t="s">
        <v>1440</v>
      </c>
      <c r="J8864" s="208"/>
      <c r="K8864" s="203">
        <v>10</v>
      </c>
      <c r="L8864" s="207" t="s">
        <v>827</v>
      </c>
      <c r="M8864" s="208" t="s">
        <v>1645</v>
      </c>
      <c r="N8864" s="209">
        <f t="shared" si="0"/>
        <v>2026</v>
      </c>
      <c r="O8864" s="210">
        <f t="shared" si="1"/>
        <v>5</v>
      </c>
      <c r="P8864" s="211" t="str">
        <f>IFERROR(VLOOKUP(F8864,연간집계!D:E,2,FALSE),"")</f>
        <v>시크북(앨범) 280 (로만브라운/10p)</v>
      </c>
    </row>
    <row r="8865" spans="1:16" ht="15" customHeight="1">
      <c r="A8865" s="201">
        <v>46148.470509259256</v>
      </c>
      <c r="B8865" s="202">
        <v>46148</v>
      </c>
      <c r="C8865" s="203" t="s">
        <v>19317</v>
      </c>
      <c r="D8865" s="203" t="s">
        <v>11</v>
      </c>
      <c r="E8865" s="204" t="s">
        <v>19318</v>
      </c>
      <c r="F8865" s="49" t="s">
        <v>1051</v>
      </c>
      <c r="G8865" s="203">
        <v>1</v>
      </c>
      <c r="H8865" s="203" t="s">
        <v>17372</v>
      </c>
      <c r="I8865" s="205" t="s">
        <v>1440</v>
      </c>
      <c r="J8865" s="208"/>
      <c r="K8865" s="203">
        <v>100</v>
      </c>
      <c r="L8865" s="207" t="s">
        <v>827</v>
      </c>
      <c r="M8865" s="208" t="s">
        <v>1425</v>
      </c>
      <c r="N8865" s="209">
        <f t="shared" si="0"/>
        <v>2026</v>
      </c>
      <c r="O8865" s="210">
        <f t="shared" si="1"/>
        <v>5</v>
      </c>
      <c r="P8865" s="211" t="str">
        <f>IFERROR(VLOOKUP(F8865,연간집계!D:E,2,FALSE),"")</f>
        <v>프리북A4 (하드)</v>
      </c>
    </row>
    <row r="8866" spans="1:16" ht="15" customHeight="1">
      <c r="A8866" s="201">
        <v>46148.471087962964</v>
      </c>
      <c r="B8866" s="202">
        <v>46148</v>
      </c>
      <c r="C8866" s="203" t="s">
        <v>19319</v>
      </c>
      <c r="D8866" s="203" t="s">
        <v>11</v>
      </c>
      <c r="E8866" s="204" t="s">
        <v>19318</v>
      </c>
      <c r="F8866" s="49" t="s">
        <v>1051</v>
      </c>
      <c r="G8866" s="203">
        <v>6</v>
      </c>
      <c r="H8866" s="203" t="s">
        <v>17372</v>
      </c>
      <c r="I8866" s="205" t="s">
        <v>1440</v>
      </c>
      <c r="J8866" s="208"/>
      <c r="K8866" s="203">
        <v>68</v>
      </c>
      <c r="L8866" s="207" t="s">
        <v>827</v>
      </c>
      <c r="M8866" s="208" t="s">
        <v>1425</v>
      </c>
      <c r="N8866" s="209">
        <f t="shared" si="0"/>
        <v>2026</v>
      </c>
      <c r="O8866" s="210">
        <f t="shared" si="1"/>
        <v>5</v>
      </c>
      <c r="P8866" s="211" t="str">
        <f>IFERROR(VLOOKUP(F8866,연간집계!D:E,2,FALSE),"")</f>
        <v>프리북A4 (하드)</v>
      </c>
    </row>
    <row r="8867" spans="1:16" ht="15" customHeight="1">
      <c r="A8867" s="201">
        <v>46148.487604166665</v>
      </c>
      <c r="B8867" s="202">
        <v>46148</v>
      </c>
      <c r="C8867" s="203" t="s">
        <v>19320</v>
      </c>
      <c r="D8867" s="203" t="s">
        <v>11</v>
      </c>
      <c r="E8867" s="204" t="s">
        <v>19321</v>
      </c>
      <c r="F8867" s="49" t="s">
        <v>838</v>
      </c>
      <c r="G8867" s="203">
        <v>1</v>
      </c>
      <c r="H8867" s="203" t="s">
        <v>15280</v>
      </c>
      <c r="I8867" s="205" t="s">
        <v>1453</v>
      </c>
      <c r="J8867" s="208"/>
      <c r="K8867" s="203">
        <v>42</v>
      </c>
      <c r="L8867" s="207" t="s">
        <v>827</v>
      </c>
      <c r="M8867" s="208" t="s">
        <v>1471</v>
      </c>
      <c r="N8867" s="209">
        <f t="shared" si="0"/>
        <v>2026</v>
      </c>
      <c r="O8867" s="210">
        <f t="shared" si="1"/>
        <v>5</v>
      </c>
      <c r="P8867" s="211" t="str">
        <f>IFERROR(VLOOKUP(F8867,연간집계!D:E,2,FALSE),"")</f>
        <v>스탠다드 포토북 6*8 (하드/무광)</v>
      </c>
    </row>
    <row r="8868" spans="1:16" ht="15" customHeight="1">
      <c r="A8868" s="201">
        <v>46148.508506944447</v>
      </c>
      <c r="B8868" s="202">
        <v>46148</v>
      </c>
      <c r="C8868" s="203" t="s">
        <v>19322</v>
      </c>
      <c r="D8868" s="203" t="s">
        <v>11</v>
      </c>
      <c r="E8868" s="204" t="s">
        <v>19323</v>
      </c>
      <c r="F8868" s="49" t="s">
        <v>838</v>
      </c>
      <c r="G8868" s="203">
        <v>1</v>
      </c>
      <c r="H8868" s="203" t="s">
        <v>18596</v>
      </c>
      <c r="I8868" s="205" t="s">
        <v>1453</v>
      </c>
      <c r="J8868" s="208"/>
      <c r="K8868" s="203">
        <v>80</v>
      </c>
      <c r="L8868" s="207" t="s">
        <v>827</v>
      </c>
      <c r="M8868" s="208" t="s">
        <v>1436</v>
      </c>
      <c r="N8868" s="209">
        <f t="shared" si="0"/>
        <v>2026</v>
      </c>
      <c r="O8868" s="210">
        <f t="shared" si="1"/>
        <v>5</v>
      </c>
      <c r="P8868" s="211" t="str">
        <f>IFERROR(VLOOKUP(F8868,연간집계!D:E,2,FALSE),"")</f>
        <v>스탠다드 포토북 6*8 (하드/무광)</v>
      </c>
    </row>
    <row r="8869" spans="1:16" ht="15" customHeight="1">
      <c r="A8869" s="201">
        <v>46148.508530092593</v>
      </c>
      <c r="B8869" s="202">
        <v>46148</v>
      </c>
      <c r="C8869" s="203" t="s">
        <v>19324</v>
      </c>
      <c r="D8869" s="203" t="s">
        <v>11</v>
      </c>
      <c r="E8869" s="204" t="s">
        <v>19323</v>
      </c>
      <c r="F8869" s="49" t="s">
        <v>838</v>
      </c>
      <c r="G8869" s="203">
        <v>1</v>
      </c>
      <c r="H8869" s="203" t="s">
        <v>18596</v>
      </c>
      <c r="I8869" s="205" t="s">
        <v>1453</v>
      </c>
      <c r="J8869" s="208"/>
      <c r="K8869" s="203">
        <v>80</v>
      </c>
      <c r="L8869" s="207" t="s">
        <v>827</v>
      </c>
      <c r="M8869" s="208" t="s">
        <v>1436</v>
      </c>
      <c r="N8869" s="209">
        <f t="shared" si="0"/>
        <v>2026</v>
      </c>
      <c r="O8869" s="210">
        <f t="shared" si="1"/>
        <v>5</v>
      </c>
      <c r="P8869" s="211" t="str">
        <f>IFERROR(VLOOKUP(F8869,연간집계!D:E,2,FALSE),"")</f>
        <v>스탠다드 포토북 6*8 (하드/무광)</v>
      </c>
    </row>
    <row r="8870" spans="1:16" ht="15" customHeight="1">
      <c r="A8870" s="201">
        <v>46148.50854166667</v>
      </c>
      <c r="B8870" s="202">
        <v>46148</v>
      </c>
      <c r="C8870" s="203" t="s">
        <v>19325</v>
      </c>
      <c r="D8870" s="203" t="s">
        <v>11</v>
      </c>
      <c r="E8870" s="204" t="s">
        <v>19323</v>
      </c>
      <c r="F8870" s="49" t="s">
        <v>838</v>
      </c>
      <c r="G8870" s="203">
        <v>1</v>
      </c>
      <c r="H8870" s="203" t="s">
        <v>18596</v>
      </c>
      <c r="I8870" s="205" t="s">
        <v>1453</v>
      </c>
      <c r="J8870" s="208"/>
      <c r="K8870" s="203">
        <v>78</v>
      </c>
      <c r="L8870" s="207" t="s">
        <v>827</v>
      </c>
      <c r="M8870" s="208" t="s">
        <v>1436</v>
      </c>
      <c r="N8870" s="209">
        <f t="shared" si="0"/>
        <v>2026</v>
      </c>
      <c r="O8870" s="210">
        <f t="shared" si="1"/>
        <v>5</v>
      </c>
      <c r="P8870" s="211" t="str">
        <f>IFERROR(VLOOKUP(F8870,연간집계!D:E,2,FALSE),"")</f>
        <v>스탠다드 포토북 6*8 (하드/무광)</v>
      </c>
    </row>
    <row r="8871" spans="1:16" ht="15" customHeight="1">
      <c r="A8871" s="201">
        <v>46148.514687499999</v>
      </c>
      <c r="B8871" s="202">
        <v>46148</v>
      </c>
      <c r="C8871" s="203" t="s">
        <v>19326</v>
      </c>
      <c r="D8871" s="203" t="s">
        <v>11</v>
      </c>
      <c r="E8871" s="204" t="s">
        <v>19327</v>
      </c>
      <c r="F8871" s="49" t="s">
        <v>858</v>
      </c>
      <c r="G8871" s="203">
        <v>1</v>
      </c>
      <c r="H8871" s="203" t="s">
        <v>19328</v>
      </c>
      <c r="I8871" s="205" t="s">
        <v>1455</v>
      </c>
      <c r="J8871" s="208"/>
      <c r="K8871" s="203">
        <v>36</v>
      </c>
      <c r="L8871" s="207" t="s">
        <v>827</v>
      </c>
      <c r="M8871" s="208" t="s">
        <v>1493</v>
      </c>
      <c r="N8871" s="209">
        <f t="shared" si="0"/>
        <v>2026</v>
      </c>
      <c r="O8871" s="210">
        <f t="shared" si="1"/>
        <v>5</v>
      </c>
      <c r="P8871" s="211" t="str">
        <f>IFERROR(VLOOKUP(F8871,연간집계!D:E,2,FALSE),"")</f>
        <v>스탠다드 포토북 8*8 (하드/유광)</v>
      </c>
    </row>
    <row r="8872" spans="1:16" ht="15" customHeight="1">
      <c r="A8872" s="201">
        <v>46148.514699074076</v>
      </c>
      <c r="B8872" s="202">
        <v>46148</v>
      </c>
      <c r="C8872" s="203" t="s">
        <v>19329</v>
      </c>
      <c r="D8872" s="203" t="s">
        <v>11</v>
      </c>
      <c r="E8872" s="204" t="s">
        <v>19327</v>
      </c>
      <c r="F8872" s="49" t="s">
        <v>858</v>
      </c>
      <c r="G8872" s="203">
        <v>1</v>
      </c>
      <c r="H8872" s="203" t="s">
        <v>19328</v>
      </c>
      <c r="I8872" s="205" t="s">
        <v>1440</v>
      </c>
      <c r="J8872" s="208"/>
      <c r="K8872" s="203">
        <v>24</v>
      </c>
      <c r="L8872" s="207" t="s">
        <v>827</v>
      </c>
      <c r="M8872" s="208" t="s">
        <v>1493</v>
      </c>
      <c r="N8872" s="209">
        <f t="shared" si="0"/>
        <v>2026</v>
      </c>
      <c r="O8872" s="210">
        <f t="shared" si="1"/>
        <v>5</v>
      </c>
      <c r="P8872" s="211" t="str">
        <f>IFERROR(VLOOKUP(F8872,연간집계!D:E,2,FALSE),"")</f>
        <v>스탠다드 포토북 8*8 (하드/유광)</v>
      </c>
    </row>
    <row r="8873" spans="1:16" ht="15" customHeight="1">
      <c r="A8873" s="201">
        <v>46148.529988425929</v>
      </c>
      <c r="B8873" s="202">
        <v>46148</v>
      </c>
      <c r="C8873" s="203" t="s">
        <v>19330</v>
      </c>
      <c r="D8873" s="203" t="s">
        <v>11</v>
      </c>
      <c r="E8873" s="204" t="s">
        <v>19331</v>
      </c>
      <c r="F8873" s="49" t="s">
        <v>1247</v>
      </c>
      <c r="G8873" s="203">
        <v>1</v>
      </c>
      <c r="H8873" s="203" t="s">
        <v>10358</v>
      </c>
      <c r="I8873" s="205" t="s">
        <v>1435</v>
      </c>
      <c r="J8873" s="208"/>
      <c r="K8873" s="203">
        <v>24</v>
      </c>
      <c r="L8873" s="207" t="s">
        <v>828</v>
      </c>
      <c r="M8873" s="208" t="s">
        <v>1436</v>
      </c>
      <c r="N8873" s="209">
        <f t="shared" si="0"/>
        <v>2026</v>
      </c>
      <c r="O8873" s="210">
        <f t="shared" si="1"/>
        <v>5</v>
      </c>
      <c r="P8873" s="211" t="str">
        <f>IFERROR(VLOOKUP(F8873,연간집계!D:E,2,FALSE),"")</f>
        <v>모바일 포토북 197 (여행)</v>
      </c>
    </row>
    <row r="8874" spans="1:16" ht="15" customHeight="1">
      <c r="A8874" s="201">
        <v>46148.559513888889</v>
      </c>
      <c r="B8874" s="202">
        <v>46148</v>
      </c>
      <c r="C8874" s="203" t="s">
        <v>19332</v>
      </c>
      <c r="D8874" s="203" t="s">
        <v>11</v>
      </c>
      <c r="E8874" s="204" t="s">
        <v>19333</v>
      </c>
      <c r="F8874" s="49" t="s">
        <v>861</v>
      </c>
      <c r="G8874" s="203">
        <v>1</v>
      </c>
      <c r="H8874" s="203" t="s">
        <v>19334</v>
      </c>
      <c r="I8874" s="205" t="s">
        <v>1453</v>
      </c>
      <c r="J8874" s="208"/>
      <c r="K8874" s="203">
        <v>24</v>
      </c>
      <c r="L8874" s="207" t="s">
        <v>827</v>
      </c>
      <c r="M8874" s="208" t="s">
        <v>1493</v>
      </c>
      <c r="N8874" s="209">
        <f t="shared" si="0"/>
        <v>2026</v>
      </c>
      <c r="O8874" s="210">
        <f t="shared" si="1"/>
        <v>5</v>
      </c>
      <c r="P8874" s="211" t="str">
        <f>IFERROR(VLOOKUP(F8874,연간집계!D:E,2,FALSE),"")</f>
        <v>스탠다드 포토북 8*6 (소프트/무광)</v>
      </c>
    </row>
    <row r="8875" spans="1:16" ht="15" customHeight="1">
      <c r="A8875" s="201">
        <v>46148.598402777781</v>
      </c>
      <c r="B8875" s="202">
        <v>46148</v>
      </c>
      <c r="C8875" s="203" t="s">
        <v>19335</v>
      </c>
      <c r="D8875" s="203" t="s">
        <v>11</v>
      </c>
      <c r="E8875" s="204" t="s">
        <v>19336</v>
      </c>
      <c r="F8875" s="49" t="s">
        <v>1247</v>
      </c>
      <c r="G8875" s="203">
        <v>1</v>
      </c>
      <c r="H8875" s="203" t="s">
        <v>16713</v>
      </c>
      <c r="I8875" s="205" t="s">
        <v>1556</v>
      </c>
      <c r="J8875" s="208"/>
      <c r="K8875" s="203">
        <v>44</v>
      </c>
      <c r="L8875" s="207" t="s">
        <v>828</v>
      </c>
      <c r="M8875" s="208" t="s">
        <v>1493</v>
      </c>
      <c r="N8875" s="209">
        <f t="shared" si="0"/>
        <v>2026</v>
      </c>
      <c r="O8875" s="210">
        <f t="shared" si="1"/>
        <v>5</v>
      </c>
      <c r="P8875" s="211" t="str">
        <f>IFERROR(VLOOKUP(F8875,연간집계!D:E,2,FALSE),"")</f>
        <v>모바일 포토북 197 (여행)</v>
      </c>
    </row>
    <row r="8876" spans="1:16" ht="15" customHeight="1">
      <c r="A8876" s="201">
        <v>46148.664259259262</v>
      </c>
      <c r="B8876" s="202">
        <v>46148</v>
      </c>
      <c r="C8876" s="203" t="s">
        <v>19337</v>
      </c>
      <c r="D8876" s="203" t="s">
        <v>11</v>
      </c>
      <c r="E8876" s="204" t="s">
        <v>19338</v>
      </c>
      <c r="F8876" s="49" t="s">
        <v>838</v>
      </c>
      <c r="G8876" s="203">
        <v>1</v>
      </c>
      <c r="H8876" s="203" t="s">
        <v>19339</v>
      </c>
      <c r="I8876" s="205" t="s">
        <v>1808</v>
      </c>
      <c r="J8876" s="208"/>
      <c r="K8876" s="203">
        <v>24</v>
      </c>
      <c r="L8876" s="207" t="s">
        <v>827</v>
      </c>
      <c r="M8876" s="208" t="s">
        <v>1502</v>
      </c>
      <c r="N8876" s="209">
        <f t="shared" si="0"/>
        <v>2026</v>
      </c>
      <c r="O8876" s="210">
        <f t="shared" si="1"/>
        <v>5</v>
      </c>
      <c r="P8876" s="211" t="str">
        <f>IFERROR(VLOOKUP(F8876,연간집계!D:E,2,FALSE),"")</f>
        <v>스탠다드 포토북 6*8 (하드/무광)</v>
      </c>
    </row>
    <row r="8877" spans="1:16" ht="15" customHeight="1">
      <c r="A8877" s="201">
        <v>46148.673310185186</v>
      </c>
      <c r="B8877" s="202">
        <v>46148</v>
      </c>
      <c r="C8877" s="203" t="s">
        <v>19340</v>
      </c>
      <c r="D8877" s="203" t="s">
        <v>11</v>
      </c>
      <c r="E8877" s="204" t="s">
        <v>19341</v>
      </c>
      <c r="F8877" s="49" t="s">
        <v>1318</v>
      </c>
      <c r="G8877" s="203">
        <v>1</v>
      </c>
      <c r="H8877" s="203" t="s">
        <v>19342</v>
      </c>
      <c r="I8877" s="205" t="s">
        <v>1440</v>
      </c>
      <c r="J8877" s="208" t="s">
        <v>1787</v>
      </c>
      <c r="K8877" s="203">
        <v>1</v>
      </c>
      <c r="L8877" s="207" t="s">
        <v>827</v>
      </c>
      <c r="M8877" s="208" t="s">
        <v>1645</v>
      </c>
      <c r="N8877" s="209">
        <f t="shared" si="0"/>
        <v>2026</v>
      </c>
      <c r="O8877" s="210">
        <f t="shared" si="1"/>
        <v>5</v>
      </c>
      <c r="P8877" s="211" t="str">
        <f>IFERROR(VLOOKUP(F8877,연간집계!D:E,2,FALSE),"")</f>
        <v>원목액자 203_브라운</v>
      </c>
    </row>
    <row r="8878" spans="1:16" ht="15" customHeight="1">
      <c r="A8878" s="201">
        <v>46148.673321759263</v>
      </c>
      <c r="B8878" s="202">
        <v>46148</v>
      </c>
      <c r="C8878" s="203" t="s">
        <v>19343</v>
      </c>
      <c r="D8878" s="203" t="s">
        <v>11</v>
      </c>
      <c r="E8878" s="204" t="s">
        <v>19341</v>
      </c>
      <c r="F8878" s="49" t="s">
        <v>18</v>
      </c>
      <c r="G8878" s="203">
        <v>1</v>
      </c>
      <c r="H8878" s="203" t="s">
        <v>19342</v>
      </c>
      <c r="I8878" s="205" t="s">
        <v>1440</v>
      </c>
      <c r="J8878" s="208" t="s">
        <v>1444</v>
      </c>
      <c r="K8878" s="203">
        <v>42</v>
      </c>
      <c r="L8878" s="207" t="s">
        <v>827</v>
      </c>
      <c r="M8878" s="208" t="s">
        <v>1851</v>
      </c>
      <c r="N8878" s="209">
        <f t="shared" si="0"/>
        <v>2026</v>
      </c>
      <c r="O8878" s="210">
        <f t="shared" si="1"/>
        <v>5</v>
      </c>
      <c r="P8878" s="211" t="str">
        <f>IFERROR(VLOOKUP(F8878,연간집계!D:E,2,FALSE),"")</f>
        <v>포토그랩스 276</v>
      </c>
    </row>
    <row r="8879" spans="1:16" ht="15" customHeight="1">
      <c r="A8879" s="201">
        <v>46148.706122685187</v>
      </c>
      <c r="B8879" s="202">
        <v>46148</v>
      </c>
      <c r="C8879" s="203" t="s">
        <v>19344</v>
      </c>
      <c r="D8879" s="203" t="s">
        <v>11</v>
      </c>
      <c r="E8879" s="204" t="s">
        <v>19345</v>
      </c>
      <c r="F8879" s="49" t="s">
        <v>845</v>
      </c>
      <c r="G8879" s="203">
        <v>1</v>
      </c>
      <c r="H8879" s="203" t="s">
        <v>19346</v>
      </c>
      <c r="I8879" s="205" t="s">
        <v>1453</v>
      </c>
      <c r="J8879" s="208"/>
      <c r="K8879" s="203">
        <v>24</v>
      </c>
      <c r="L8879" s="207" t="s">
        <v>827</v>
      </c>
      <c r="M8879" s="208" t="s">
        <v>1436</v>
      </c>
      <c r="N8879" s="209">
        <f t="shared" si="0"/>
        <v>2026</v>
      </c>
      <c r="O8879" s="210">
        <f t="shared" si="1"/>
        <v>5</v>
      </c>
      <c r="P8879" s="211" t="str">
        <f>IFERROR(VLOOKUP(F8879,연간집계!D:E,2,FALSE),"")</f>
        <v>스탠다드 포토북 8*11 (소프트/유광)</v>
      </c>
    </row>
    <row r="8880" spans="1:16" ht="15" customHeight="1">
      <c r="A8880" s="201">
        <v>46148.706134259257</v>
      </c>
      <c r="B8880" s="202">
        <v>46148</v>
      </c>
      <c r="C8880" s="203" t="s">
        <v>19347</v>
      </c>
      <c r="D8880" s="203" t="s">
        <v>11</v>
      </c>
      <c r="E8880" s="204" t="s">
        <v>19345</v>
      </c>
      <c r="F8880" s="49" t="s">
        <v>845</v>
      </c>
      <c r="G8880" s="203">
        <v>1</v>
      </c>
      <c r="H8880" s="203" t="s">
        <v>19346</v>
      </c>
      <c r="I8880" s="205" t="s">
        <v>1676</v>
      </c>
      <c r="J8880" s="208"/>
      <c r="K8880" s="203">
        <v>24</v>
      </c>
      <c r="L8880" s="207" t="s">
        <v>827</v>
      </c>
      <c r="M8880" s="208" t="s">
        <v>1436</v>
      </c>
      <c r="N8880" s="209">
        <f t="shared" si="0"/>
        <v>2026</v>
      </c>
      <c r="O8880" s="210">
        <f t="shared" si="1"/>
        <v>5</v>
      </c>
      <c r="P8880" s="211" t="str">
        <f>IFERROR(VLOOKUP(F8880,연간집계!D:E,2,FALSE),"")</f>
        <v>스탠다드 포토북 8*11 (소프트/유광)</v>
      </c>
    </row>
    <row r="8881" spans="1:16" ht="15" customHeight="1">
      <c r="A8881" s="201">
        <v>46148.706145833334</v>
      </c>
      <c r="B8881" s="202">
        <v>46148</v>
      </c>
      <c r="C8881" s="203" t="s">
        <v>19348</v>
      </c>
      <c r="D8881" s="203" t="s">
        <v>11</v>
      </c>
      <c r="E8881" s="204" t="s">
        <v>19345</v>
      </c>
      <c r="F8881" s="49" t="s">
        <v>854</v>
      </c>
      <c r="G8881" s="203">
        <v>1</v>
      </c>
      <c r="H8881" s="203" t="s">
        <v>19346</v>
      </c>
      <c r="I8881" s="205" t="s">
        <v>1455</v>
      </c>
      <c r="J8881" s="208"/>
      <c r="K8881" s="203">
        <v>26</v>
      </c>
      <c r="L8881" s="207" t="s">
        <v>827</v>
      </c>
      <c r="M8881" s="208" t="s">
        <v>1436</v>
      </c>
      <c r="N8881" s="209">
        <f t="shared" si="0"/>
        <v>2026</v>
      </c>
      <c r="O8881" s="210">
        <f t="shared" si="1"/>
        <v>5</v>
      </c>
      <c r="P8881" s="211" t="str">
        <f>IFERROR(VLOOKUP(F8881,연간집계!D:E,2,FALSE),"")</f>
        <v>스탠다드 포토북 8*8 (소프트/유광)</v>
      </c>
    </row>
    <row r="8882" spans="1:16" ht="15" customHeight="1">
      <c r="A8882" s="201">
        <v>46148.712199074071</v>
      </c>
      <c r="B8882" s="202">
        <v>46148</v>
      </c>
      <c r="C8882" s="203" t="s">
        <v>19349</v>
      </c>
      <c r="D8882" s="203" t="s">
        <v>11</v>
      </c>
      <c r="E8882" s="204" t="s">
        <v>19350</v>
      </c>
      <c r="F8882" s="49" t="s">
        <v>1245</v>
      </c>
      <c r="G8882" s="203">
        <v>1</v>
      </c>
      <c r="H8882" s="203" t="s">
        <v>6558</v>
      </c>
      <c r="I8882" s="205" t="s">
        <v>1435</v>
      </c>
      <c r="J8882" s="208"/>
      <c r="K8882" s="203">
        <v>24</v>
      </c>
      <c r="L8882" s="207" t="s">
        <v>828</v>
      </c>
      <c r="M8882" s="208" t="s">
        <v>1493</v>
      </c>
      <c r="N8882" s="209">
        <f t="shared" si="0"/>
        <v>2026</v>
      </c>
      <c r="O8882" s="210">
        <f t="shared" si="1"/>
        <v>5</v>
      </c>
      <c r="P8882" s="211" t="str">
        <f>IFERROR(VLOOKUP(F8882,연간집계!D:E,2,FALSE),"")</f>
        <v>모바일 포토북 198 (여행)</v>
      </c>
    </row>
    <row r="8883" spans="1:16" ht="15" customHeight="1">
      <c r="A8883" s="201">
        <v>46148.738877314812</v>
      </c>
      <c r="B8883" s="202">
        <v>46148</v>
      </c>
      <c r="C8883" s="203" t="s">
        <v>19351</v>
      </c>
      <c r="D8883" s="203" t="s">
        <v>11</v>
      </c>
      <c r="E8883" s="204" t="s">
        <v>19352</v>
      </c>
      <c r="F8883" s="49" t="s">
        <v>849</v>
      </c>
      <c r="G8883" s="203">
        <v>1</v>
      </c>
      <c r="H8883" s="203" t="s">
        <v>3175</v>
      </c>
      <c r="I8883" s="205" t="s">
        <v>1455</v>
      </c>
      <c r="J8883" s="208"/>
      <c r="K8883" s="203">
        <v>78</v>
      </c>
      <c r="L8883" s="207" t="s">
        <v>827</v>
      </c>
      <c r="M8883" s="208" t="s">
        <v>1436</v>
      </c>
      <c r="N8883" s="209">
        <f t="shared" si="0"/>
        <v>2026</v>
      </c>
      <c r="O8883" s="210">
        <f t="shared" si="1"/>
        <v>5</v>
      </c>
      <c r="P8883" s="211" t="str">
        <f>IFERROR(VLOOKUP(F8883,연간집계!D:E,2,FALSE),"")</f>
        <v>스탠다드 포토북 8*11 (하드/유광)</v>
      </c>
    </row>
    <row r="8884" spans="1:16" ht="15" customHeight="1">
      <c r="A8884" s="201">
        <v>46148.780405092592</v>
      </c>
      <c r="B8884" s="202">
        <v>46148</v>
      </c>
      <c r="C8884" s="203" t="s">
        <v>19353</v>
      </c>
      <c r="D8884" s="203" t="s">
        <v>11</v>
      </c>
      <c r="E8884" s="204" t="s">
        <v>19354</v>
      </c>
      <c r="F8884" s="49" t="s">
        <v>1378</v>
      </c>
      <c r="G8884" s="203">
        <v>1</v>
      </c>
      <c r="H8884" s="203" t="s">
        <v>19355</v>
      </c>
      <c r="I8884" s="205" t="s">
        <v>1657</v>
      </c>
      <c r="J8884" s="208"/>
      <c r="K8884" s="203">
        <v>1</v>
      </c>
      <c r="L8884" s="207" t="s">
        <v>827</v>
      </c>
      <c r="M8884" s="208" t="s">
        <v>1658</v>
      </c>
      <c r="N8884" s="209">
        <f t="shared" si="0"/>
        <v>2026</v>
      </c>
      <c r="O8884" s="210">
        <f t="shared" si="1"/>
        <v>5</v>
      </c>
      <c r="P8884" s="211" t="str">
        <f>IFERROR(VLOOKUP(F8884,연간집계!D:E,2,FALSE),"")</f>
        <v>증명사진 (무광)</v>
      </c>
    </row>
    <row r="8885" spans="1:16" ht="15" customHeight="1">
      <c r="A8885" s="201">
        <v>46148.821851851855</v>
      </c>
      <c r="B8885" s="202">
        <v>46148</v>
      </c>
      <c r="C8885" s="203" t="s">
        <v>19356</v>
      </c>
      <c r="D8885" s="203" t="s">
        <v>11</v>
      </c>
      <c r="E8885" s="204" t="s">
        <v>19357</v>
      </c>
      <c r="F8885" s="49" t="s">
        <v>840</v>
      </c>
      <c r="G8885" s="203">
        <v>1</v>
      </c>
      <c r="H8885" s="203" t="s">
        <v>19358</v>
      </c>
      <c r="I8885" s="205" t="s">
        <v>1954</v>
      </c>
      <c r="J8885" s="208"/>
      <c r="K8885" s="203">
        <v>32</v>
      </c>
      <c r="L8885" s="207" t="s">
        <v>827</v>
      </c>
      <c r="M8885" s="208" t="s">
        <v>1502</v>
      </c>
      <c r="N8885" s="209">
        <f t="shared" si="0"/>
        <v>2026</v>
      </c>
      <c r="O8885" s="210">
        <f t="shared" si="1"/>
        <v>5</v>
      </c>
      <c r="P8885" s="211" t="str">
        <f>IFERROR(VLOOKUP(F8885,연간집계!D:E,2,FALSE),"")</f>
        <v>스탠다드 포토북 6*8 (하드/유광)</v>
      </c>
    </row>
    <row r="8886" spans="1:16" ht="15" customHeight="1">
      <c r="A8886" s="201">
        <v>46148.833657407406</v>
      </c>
      <c r="B8886" s="202">
        <v>46148</v>
      </c>
      <c r="C8886" s="203" t="s">
        <v>19359</v>
      </c>
      <c r="D8886" s="203" t="s">
        <v>11</v>
      </c>
      <c r="E8886" s="204" t="s">
        <v>19360</v>
      </c>
      <c r="F8886" s="49" t="s">
        <v>838</v>
      </c>
      <c r="G8886" s="203">
        <v>2</v>
      </c>
      <c r="H8886" s="203" t="s">
        <v>19361</v>
      </c>
      <c r="I8886" s="205" t="s">
        <v>1453</v>
      </c>
      <c r="J8886" s="208"/>
      <c r="K8886" s="203">
        <v>34</v>
      </c>
      <c r="L8886" s="207" t="s">
        <v>827</v>
      </c>
      <c r="M8886" s="208" t="s">
        <v>1436</v>
      </c>
      <c r="N8886" s="209">
        <f t="shared" si="0"/>
        <v>2026</v>
      </c>
      <c r="O8886" s="210">
        <f t="shared" si="1"/>
        <v>5</v>
      </c>
      <c r="P8886" s="211" t="str">
        <f>IFERROR(VLOOKUP(F8886,연간집계!D:E,2,FALSE),"")</f>
        <v>스탠다드 포토북 6*8 (하드/무광)</v>
      </c>
    </row>
    <row r="8887" spans="1:16" ht="15" customHeight="1">
      <c r="A8887" s="201">
        <v>46148.833680555559</v>
      </c>
      <c r="B8887" s="202">
        <v>46148</v>
      </c>
      <c r="C8887" s="203" t="s">
        <v>19362</v>
      </c>
      <c r="D8887" s="203" t="s">
        <v>11</v>
      </c>
      <c r="E8887" s="204" t="s">
        <v>19363</v>
      </c>
      <c r="F8887" s="49" t="s">
        <v>1058</v>
      </c>
      <c r="G8887" s="203">
        <v>5</v>
      </c>
      <c r="H8887" s="203" t="s">
        <v>13445</v>
      </c>
      <c r="I8887" s="205" t="s">
        <v>1440</v>
      </c>
      <c r="J8887" s="208"/>
      <c r="K8887" s="203">
        <v>136</v>
      </c>
      <c r="L8887" s="207" t="s">
        <v>827</v>
      </c>
      <c r="M8887" s="208" t="s">
        <v>1436</v>
      </c>
      <c r="N8887" s="209">
        <f t="shared" si="0"/>
        <v>2026</v>
      </c>
      <c r="O8887" s="210">
        <f t="shared" si="1"/>
        <v>5</v>
      </c>
      <c r="P8887" s="211" t="str">
        <f>IFERROR(VLOOKUP(F8887,연간집계!D:E,2,FALSE),"")</f>
        <v>프리북 150 (하드)</v>
      </c>
    </row>
    <row r="8888" spans="1:16" ht="15" customHeight="1">
      <c r="A8888" s="201">
        <v>46148.86614583333</v>
      </c>
      <c r="B8888" s="202">
        <v>46148</v>
      </c>
      <c r="C8888" s="203" t="s">
        <v>19364</v>
      </c>
      <c r="D8888" s="203" t="s">
        <v>11</v>
      </c>
      <c r="E8888" s="204" t="s">
        <v>19365</v>
      </c>
      <c r="F8888" s="49" t="s">
        <v>854</v>
      </c>
      <c r="G8888" s="203">
        <v>1</v>
      </c>
      <c r="H8888" s="203" t="s">
        <v>16703</v>
      </c>
      <c r="I8888" s="205" t="s">
        <v>1440</v>
      </c>
      <c r="J8888" s="208"/>
      <c r="K8888" s="203">
        <v>78</v>
      </c>
      <c r="L8888" s="207" t="s">
        <v>827</v>
      </c>
      <c r="M8888" s="208" t="s">
        <v>1436</v>
      </c>
      <c r="N8888" s="209">
        <f t="shared" si="0"/>
        <v>2026</v>
      </c>
      <c r="O8888" s="210">
        <f t="shared" si="1"/>
        <v>5</v>
      </c>
      <c r="P8888" s="211" t="str">
        <f>IFERROR(VLOOKUP(F8888,연간집계!D:E,2,FALSE),"")</f>
        <v>스탠다드 포토북 8*8 (소프트/유광)</v>
      </c>
    </row>
    <row r="8889" spans="1:16" ht="15" customHeight="1">
      <c r="A8889" s="201">
        <v>46148.878009259257</v>
      </c>
      <c r="B8889" s="202">
        <v>46148</v>
      </c>
      <c r="C8889" s="203" t="s">
        <v>19366</v>
      </c>
      <c r="D8889" s="203" t="s">
        <v>11</v>
      </c>
      <c r="E8889" s="204" t="s">
        <v>19367</v>
      </c>
      <c r="F8889" s="49" t="s">
        <v>856</v>
      </c>
      <c r="G8889" s="203">
        <v>1</v>
      </c>
      <c r="H8889" s="203" t="s">
        <v>5205</v>
      </c>
      <c r="I8889" s="205" t="s">
        <v>1453</v>
      </c>
      <c r="J8889" s="208"/>
      <c r="K8889" s="203">
        <v>72</v>
      </c>
      <c r="L8889" s="207" t="s">
        <v>827</v>
      </c>
      <c r="M8889" s="208" t="s">
        <v>1502</v>
      </c>
      <c r="N8889" s="209">
        <f t="shared" si="0"/>
        <v>2026</v>
      </c>
      <c r="O8889" s="210">
        <f t="shared" si="1"/>
        <v>5</v>
      </c>
      <c r="P8889" s="211" t="str">
        <f>IFERROR(VLOOKUP(F8889,연간집계!D:E,2,FALSE),"")</f>
        <v>스탠다드 포토북 8*8 (하드/무광)</v>
      </c>
    </row>
    <row r="8890" spans="1:16" ht="15" customHeight="1">
      <c r="A8890" s="201">
        <v>46148.886886574073</v>
      </c>
      <c r="B8890" s="202">
        <v>46148</v>
      </c>
      <c r="C8890" s="203" t="s">
        <v>19368</v>
      </c>
      <c r="D8890" s="203" t="s">
        <v>11</v>
      </c>
      <c r="E8890" s="204" t="s">
        <v>19369</v>
      </c>
      <c r="F8890" s="49" t="s">
        <v>1041</v>
      </c>
      <c r="G8890" s="203">
        <v>1</v>
      </c>
      <c r="H8890" s="203" t="s">
        <v>3858</v>
      </c>
      <c r="I8890" s="205" t="s">
        <v>2106</v>
      </c>
      <c r="J8890" s="208"/>
      <c r="K8890" s="203">
        <v>100</v>
      </c>
      <c r="L8890" s="207" t="s">
        <v>827</v>
      </c>
      <c r="M8890" s="208" t="s">
        <v>1502</v>
      </c>
      <c r="N8890" s="209">
        <f t="shared" si="0"/>
        <v>2026</v>
      </c>
      <c r="O8890" s="210">
        <f t="shared" si="1"/>
        <v>5</v>
      </c>
      <c r="P8890" s="211" t="str">
        <f>IFERROR(VLOOKUP(F8890,연간집계!D:E,2,FALSE),"")</f>
        <v>프리북 198 (소프트)</v>
      </c>
    </row>
    <row r="8891" spans="1:16" ht="15" customHeight="1">
      <c r="A8891" s="201">
        <v>46148.937106481484</v>
      </c>
      <c r="B8891" s="202">
        <v>46148</v>
      </c>
      <c r="C8891" s="203" t="s">
        <v>19370</v>
      </c>
      <c r="D8891" s="203" t="s">
        <v>11</v>
      </c>
      <c r="E8891" s="204" t="s">
        <v>19371</v>
      </c>
      <c r="F8891" s="49" t="s">
        <v>1048</v>
      </c>
      <c r="G8891" s="203">
        <v>1</v>
      </c>
      <c r="H8891" s="203" t="s">
        <v>19372</v>
      </c>
      <c r="I8891" s="205" t="s">
        <v>1668</v>
      </c>
      <c r="J8891" s="208"/>
      <c r="K8891" s="203">
        <v>48</v>
      </c>
      <c r="L8891" s="207" t="s">
        <v>827</v>
      </c>
      <c r="M8891" s="208" t="s">
        <v>1851</v>
      </c>
      <c r="N8891" s="209">
        <f t="shared" si="0"/>
        <v>2026</v>
      </c>
      <c r="O8891" s="210">
        <f t="shared" si="1"/>
        <v>5</v>
      </c>
      <c r="P8891" s="211" t="str">
        <f>IFERROR(VLOOKUP(F8891,연간집계!D:E,2,FALSE),"")</f>
        <v>프리북와이드 (하드)</v>
      </c>
    </row>
    <row r="8892" spans="1:16" ht="15" customHeight="1">
      <c r="A8892" s="201">
        <v>46148.951898148145</v>
      </c>
      <c r="B8892" s="202">
        <v>46148</v>
      </c>
      <c r="C8892" s="203" t="s">
        <v>19373</v>
      </c>
      <c r="D8892" s="203" t="s">
        <v>11</v>
      </c>
      <c r="E8892" s="204" t="s">
        <v>19374</v>
      </c>
      <c r="F8892" s="49" t="s">
        <v>847</v>
      </c>
      <c r="G8892" s="203">
        <v>3</v>
      </c>
      <c r="H8892" s="203" t="s">
        <v>19375</v>
      </c>
      <c r="I8892" s="205" t="s">
        <v>1455</v>
      </c>
      <c r="J8892" s="208"/>
      <c r="K8892" s="203">
        <v>48</v>
      </c>
      <c r="L8892" s="207" t="s">
        <v>827</v>
      </c>
      <c r="M8892" s="208" t="s">
        <v>1436</v>
      </c>
      <c r="N8892" s="209">
        <f t="shared" si="0"/>
        <v>2026</v>
      </c>
      <c r="O8892" s="210">
        <f t="shared" si="1"/>
        <v>5</v>
      </c>
      <c r="P8892" s="211" t="str">
        <f>IFERROR(VLOOKUP(F8892,연간집계!D:E,2,FALSE),"")</f>
        <v>스탠다드 포토북 8*11 (하드/무광)</v>
      </c>
    </row>
    <row r="8893" spans="1:16" ht="15" customHeight="1">
      <c r="A8893" s="201">
        <v>46148.990243055552</v>
      </c>
      <c r="B8893" s="202">
        <v>46148</v>
      </c>
      <c r="C8893" s="203" t="s">
        <v>19376</v>
      </c>
      <c r="D8893" s="203" t="s">
        <v>11</v>
      </c>
      <c r="E8893" s="204" t="s">
        <v>19377</v>
      </c>
      <c r="F8893" s="49" t="s">
        <v>865</v>
      </c>
      <c r="G8893" s="203">
        <v>1</v>
      </c>
      <c r="H8893" s="203" t="s">
        <v>18984</v>
      </c>
      <c r="I8893" s="205" t="s">
        <v>1455</v>
      </c>
      <c r="J8893" s="208"/>
      <c r="K8893" s="203">
        <v>44</v>
      </c>
      <c r="L8893" s="207" t="s">
        <v>827</v>
      </c>
      <c r="M8893" s="208" t="s">
        <v>1436</v>
      </c>
      <c r="N8893" s="209">
        <f t="shared" si="0"/>
        <v>2026</v>
      </c>
      <c r="O8893" s="210">
        <f t="shared" si="1"/>
        <v>5</v>
      </c>
      <c r="P8893" s="211" t="str">
        <f>IFERROR(VLOOKUP(F8893,연간집계!D:E,2,FALSE),"")</f>
        <v>스탠다드 포토북 8*6 (하드/무광)</v>
      </c>
    </row>
    <row r="8894" spans="1:16" ht="15" customHeight="1">
      <c r="A8894" s="201">
        <v>46149.04923611111</v>
      </c>
      <c r="B8894" s="202">
        <v>46149</v>
      </c>
      <c r="C8894" s="203" t="s">
        <v>19378</v>
      </c>
      <c r="D8894" s="203" t="s">
        <v>11</v>
      </c>
      <c r="E8894" s="204" t="s">
        <v>19379</v>
      </c>
      <c r="F8894" s="49" t="s">
        <v>852</v>
      </c>
      <c r="G8894" s="203">
        <v>1</v>
      </c>
      <c r="H8894" s="203" t="s">
        <v>19380</v>
      </c>
      <c r="I8894" s="205" t="s">
        <v>1453</v>
      </c>
      <c r="J8894" s="208"/>
      <c r="K8894" s="203">
        <v>52</v>
      </c>
      <c r="L8894" s="207" t="s">
        <v>827</v>
      </c>
      <c r="M8894" s="208" t="s">
        <v>1436</v>
      </c>
      <c r="N8894" s="209">
        <f t="shared" si="0"/>
        <v>2026</v>
      </c>
      <c r="O8894" s="210">
        <f t="shared" si="1"/>
        <v>5</v>
      </c>
      <c r="P8894" s="211" t="str">
        <f>IFERROR(VLOOKUP(F8894,연간집계!D:E,2,FALSE),"")</f>
        <v>스탠다드 포토북 8*8 (소프트/무광)</v>
      </c>
    </row>
    <row r="8895" spans="1:16" ht="15" customHeight="1">
      <c r="A8895" s="201">
        <v>46149.11409722222</v>
      </c>
      <c r="B8895" s="202">
        <v>46149</v>
      </c>
      <c r="C8895" s="203" t="s">
        <v>19381</v>
      </c>
      <c r="D8895" s="203" t="s">
        <v>11</v>
      </c>
      <c r="E8895" s="204" t="s">
        <v>19382</v>
      </c>
      <c r="F8895" s="49" t="s">
        <v>1247</v>
      </c>
      <c r="G8895" s="203">
        <v>1</v>
      </c>
      <c r="H8895" s="203" t="s">
        <v>14243</v>
      </c>
      <c r="I8895" s="205" t="s">
        <v>1556</v>
      </c>
      <c r="J8895" s="208"/>
      <c r="K8895" s="203">
        <v>24</v>
      </c>
      <c r="L8895" s="207" t="s">
        <v>828</v>
      </c>
      <c r="M8895" s="208" t="s">
        <v>1436</v>
      </c>
      <c r="N8895" s="209">
        <f t="shared" si="0"/>
        <v>2026</v>
      </c>
      <c r="O8895" s="210">
        <f t="shared" si="1"/>
        <v>5</v>
      </c>
      <c r="P8895" s="211" t="str">
        <f>IFERROR(VLOOKUP(F8895,연간집계!D:E,2,FALSE),"")</f>
        <v>모바일 포토북 197 (여행)</v>
      </c>
    </row>
    <row r="8896" spans="1:16" ht="15" customHeight="1">
      <c r="A8896" s="201">
        <v>46149.296851851854</v>
      </c>
      <c r="B8896" s="202">
        <v>46149</v>
      </c>
      <c r="C8896" s="203" t="s">
        <v>19383</v>
      </c>
      <c r="D8896" s="203" t="s">
        <v>11</v>
      </c>
      <c r="E8896" s="204" t="s">
        <v>19384</v>
      </c>
      <c r="F8896" s="49" t="s">
        <v>74</v>
      </c>
      <c r="G8896" s="203">
        <v>1</v>
      </c>
      <c r="H8896" s="203" t="s">
        <v>19385</v>
      </c>
      <c r="I8896" s="205" t="s">
        <v>1459</v>
      </c>
      <c r="J8896" s="208" t="s">
        <v>1444</v>
      </c>
      <c r="K8896" s="203">
        <v>52</v>
      </c>
      <c r="L8896" s="207" t="s">
        <v>827</v>
      </c>
      <c r="M8896" s="208" t="s">
        <v>1645</v>
      </c>
      <c r="N8896" s="209">
        <f t="shared" si="0"/>
        <v>2026</v>
      </c>
      <c r="O8896" s="210">
        <f t="shared" si="1"/>
        <v>5</v>
      </c>
      <c r="P8896" s="211" t="str">
        <f>IFERROR(VLOOKUP(F8896,연간집계!D:E,2,FALSE),"")</f>
        <v>포토그랩스pro 210</v>
      </c>
    </row>
    <row r="8897" spans="1:16" ht="15" customHeight="1">
      <c r="A8897" s="201">
        <v>46149.391435185185</v>
      </c>
      <c r="B8897" s="202">
        <v>46149</v>
      </c>
      <c r="C8897" s="203" t="s">
        <v>19386</v>
      </c>
      <c r="D8897" s="203" t="s">
        <v>11</v>
      </c>
      <c r="E8897" s="204" t="s">
        <v>19387</v>
      </c>
      <c r="F8897" s="49" t="s">
        <v>1329</v>
      </c>
      <c r="G8897" s="203">
        <v>1</v>
      </c>
      <c r="H8897" s="203" t="s">
        <v>14247</v>
      </c>
      <c r="I8897" s="205" t="s">
        <v>1440</v>
      </c>
      <c r="J8897" s="208" t="s">
        <v>1992</v>
      </c>
      <c r="K8897" s="203">
        <v>1</v>
      </c>
      <c r="L8897" s="207" t="s">
        <v>827</v>
      </c>
      <c r="M8897" s="208" t="s">
        <v>1471</v>
      </c>
      <c r="N8897" s="209">
        <f t="shared" si="0"/>
        <v>2026</v>
      </c>
      <c r="O8897" s="210">
        <f t="shared" si="1"/>
        <v>5</v>
      </c>
      <c r="P8897" s="211" t="str">
        <f>IFERROR(VLOOKUP(F8897,연간집계!D:E,2,FALSE),"")</f>
        <v>아크릴액자 A3 (세로)</v>
      </c>
    </row>
    <row r="8898" spans="1:16" ht="15" customHeight="1">
      <c r="A8898" s="201">
        <v>46149.412442129629</v>
      </c>
      <c r="B8898" s="202">
        <v>46149</v>
      </c>
      <c r="C8898" s="203" t="s">
        <v>19388</v>
      </c>
      <c r="D8898" s="203" t="s">
        <v>11</v>
      </c>
      <c r="E8898" s="204" t="s">
        <v>19389</v>
      </c>
      <c r="F8898" s="49" t="s">
        <v>874</v>
      </c>
      <c r="G8898" s="203">
        <v>1</v>
      </c>
      <c r="H8898" s="203" t="s">
        <v>19390</v>
      </c>
      <c r="I8898" s="205" t="s">
        <v>1440</v>
      </c>
      <c r="J8898" s="208"/>
      <c r="K8898" s="203">
        <v>24</v>
      </c>
      <c r="L8898" s="207" t="s">
        <v>827</v>
      </c>
      <c r="M8898" s="208" t="s">
        <v>1445</v>
      </c>
      <c r="N8898" s="209">
        <f t="shared" si="0"/>
        <v>2026</v>
      </c>
      <c r="O8898" s="210">
        <f t="shared" si="1"/>
        <v>5</v>
      </c>
      <c r="P8898" s="211" t="str">
        <f>IFERROR(VLOOKUP(F8898,연간집계!D:E,2,FALSE),"")</f>
        <v>스탠다드 포토북 11*8 (하드/무광)</v>
      </c>
    </row>
    <row r="8899" spans="1:16" ht="15" customHeight="1">
      <c r="A8899" s="201">
        <v>46149.424375000002</v>
      </c>
      <c r="B8899" s="202">
        <v>46149</v>
      </c>
      <c r="C8899" s="203" t="s">
        <v>19391</v>
      </c>
      <c r="D8899" s="203" t="s">
        <v>11</v>
      </c>
      <c r="E8899" s="204" t="s">
        <v>19392</v>
      </c>
      <c r="F8899" s="49" t="s">
        <v>1378</v>
      </c>
      <c r="G8899" s="203">
        <v>1</v>
      </c>
      <c r="H8899" s="203" t="s">
        <v>7960</v>
      </c>
      <c r="I8899" s="205" t="s">
        <v>1657</v>
      </c>
      <c r="J8899" s="208"/>
      <c r="K8899" s="203">
        <v>1</v>
      </c>
      <c r="L8899" s="207" t="s">
        <v>827</v>
      </c>
      <c r="M8899" s="208" t="s">
        <v>1658</v>
      </c>
      <c r="N8899" s="209">
        <f t="shared" si="0"/>
        <v>2026</v>
      </c>
      <c r="O8899" s="210">
        <f t="shared" si="1"/>
        <v>5</v>
      </c>
      <c r="P8899" s="211" t="str">
        <f>IFERROR(VLOOKUP(F8899,연간집계!D:E,2,FALSE),"")</f>
        <v>증명사진 (무광)</v>
      </c>
    </row>
    <row r="8900" spans="1:16" ht="15" customHeight="1">
      <c r="A8900" s="201">
        <v>46149.461574074077</v>
      </c>
      <c r="B8900" s="202">
        <v>46149</v>
      </c>
      <c r="C8900" s="203" t="s">
        <v>19393</v>
      </c>
      <c r="D8900" s="203" t="s">
        <v>11</v>
      </c>
      <c r="E8900" s="204" t="s">
        <v>19394</v>
      </c>
      <c r="F8900" s="49" t="s">
        <v>887</v>
      </c>
      <c r="G8900" s="203">
        <v>1</v>
      </c>
      <c r="H8900" s="203" t="s">
        <v>701</v>
      </c>
      <c r="I8900" s="205" t="s">
        <v>1440</v>
      </c>
      <c r="J8900" s="208"/>
      <c r="K8900" s="203">
        <v>76</v>
      </c>
      <c r="L8900" s="207" t="s">
        <v>827</v>
      </c>
      <c r="M8900" s="208" t="s">
        <v>1436</v>
      </c>
      <c r="N8900" s="209">
        <f t="shared" si="0"/>
        <v>2026</v>
      </c>
      <c r="O8900" s="210">
        <f t="shared" si="1"/>
        <v>5</v>
      </c>
      <c r="P8900" s="211" t="str">
        <f>IFERROR(VLOOKUP(F8900,연간집계!D:E,2,FALSE),"")</f>
        <v>마이트립북 198</v>
      </c>
    </row>
    <row r="8901" spans="1:16" ht="15" customHeight="1">
      <c r="A8901" s="201">
        <v>46149.464548611111</v>
      </c>
      <c r="B8901" s="202">
        <v>46149</v>
      </c>
      <c r="C8901" s="203" t="s">
        <v>19395</v>
      </c>
      <c r="D8901" s="203" t="s">
        <v>11</v>
      </c>
      <c r="E8901" s="204" t="s">
        <v>19396</v>
      </c>
      <c r="F8901" s="49" t="s">
        <v>887</v>
      </c>
      <c r="G8901" s="203">
        <v>1</v>
      </c>
      <c r="H8901" s="203" t="s">
        <v>701</v>
      </c>
      <c r="I8901" s="205" t="s">
        <v>1440</v>
      </c>
      <c r="J8901" s="208"/>
      <c r="K8901" s="203">
        <v>76</v>
      </c>
      <c r="L8901" s="207" t="s">
        <v>827</v>
      </c>
      <c r="M8901" s="208" t="s">
        <v>1436</v>
      </c>
      <c r="N8901" s="209">
        <f t="shared" si="0"/>
        <v>2026</v>
      </c>
      <c r="O8901" s="210">
        <f t="shared" si="1"/>
        <v>5</v>
      </c>
      <c r="P8901" s="211" t="str">
        <f>IFERROR(VLOOKUP(F8901,연간집계!D:E,2,FALSE),"")</f>
        <v>마이트립북 198</v>
      </c>
    </row>
    <row r="8902" spans="1:16" ht="15" customHeight="1">
      <c r="A8902" s="201">
        <v>46149.535486111112</v>
      </c>
      <c r="B8902" s="202">
        <v>46149</v>
      </c>
      <c r="C8902" s="203" t="s">
        <v>19397</v>
      </c>
      <c r="D8902" s="203" t="s">
        <v>11</v>
      </c>
      <c r="E8902" s="204" t="s">
        <v>19398</v>
      </c>
      <c r="F8902" s="49" t="s">
        <v>1051</v>
      </c>
      <c r="G8902" s="203">
        <v>1</v>
      </c>
      <c r="H8902" s="203" t="s">
        <v>19399</v>
      </c>
      <c r="I8902" s="205" t="s">
        <v>1440</v>
      </c>
      <c r="J8902" s="208"/>
      <c r="K8902" s="203">
        <v>72</v>
      </c>
      <c r="L8902" s="207" t="s">
        <v>827</v>
      </c>
      <c r="M8902" s="208" t="s">
        <v>1436</v>
      </c>
      <c r="N8902" s="209">
        <f t="shared" si="0"/>
        <v>2026</v>
      </c>
      <c r="O8902" s="210">
        <f t="shared" si="1"/>
        <v>5</v>
      </c>
      <c r="P8902" s="211" t="str">
        <f>IFERROR(VLOOKUP(F8902,연간집계!D:E,2,FALSE),"")</f>
        <v>프리북A4 (하드)</v>
      </c>
    </row>
    <row r="8903" spans="1:16" ht="15" customHeight="1">
      <c r="A8903" s="201">
        <v>46149.535509259258</v>
      </c>
      <c r="B8903" s="202">
        <v>46149</v>
      </c>
      <c r="C8903" s="203" t="s">
        <v>19400</v>
      </c>
      <c r="D8903" s="203" t="s">
        <v>11</v>
      </c>
      <c r="E8903" s="204" t="s">
        <v>19398</v>
      </c>
      <c r="F8903" s="49" t="s">
        <v>1051</v>
      </c>
      <c r="G8903" s="203">
        <v>1</v>
      </c>
      <c r="H8903" s="203" t="s">
        <v>19399</v>
      </c>
      <c r="I8903" s="205" t="s">
        <v>1440</v>
      </c>
      <c r="J8903" s="208"/>
      <c r="K8903" s="203">
        <v>56</v>
      </c>
      <c r="L8903" s="207" t="s">
        <v>827</v>
      </c>
      <c r="M8903" s="208" t="s">
        <v>1436</v>
      </c>
      <c r="N8903" s="209">
        <f t="shared" si="0"/>
        <v>2026</v>
      </c>
      <c r="O8903" s="210">
        <f t="shared" si="1"/>
        <v>5</v>
      </c>
      <c r="P8903" s="211" t="str">
        <f>IFERROR(VLOOKUP(F8903,연간집계!D:E,2,FALSE),"")</f>
        <v>프리북A4 (하드)</v>
      </c>
    </row>
    <row r="8904" spans="1:16" ht="15" customHeight="1">
      <c r="A8904" s="201">
        <v>46149.535520833335</v>
      </c>
      <c r="B8904" s="202">
        <v>46149</v>
      </c>
      <c r="C8904" s="203" t="s">
        <v>19401</v>
      </c>
      <c r="D8904" s="203" t="s">
        <v>11</v>
      </c>
      <c r="E8904" s="204" t="s">
        <v>19398</v>
      </c>
      <c r="F8904" s="49" t="s">
        <v>1051</v>
      </c>
      <c r="G8904" s="203">
        <v>1</v>
      </c>
      <c r="H8904" s="203" t="s">
        <v>19399</v>
      </c>
      <c r="I8904" s="205" t="s">
        <v>1440</v>
      </c>
      <c r="J8904" s="208"/>
      <c r="K8904" s="203">
        <v>70</v>
      </c>
      <c r="L8904" s="207" t="s">
        <v>827</v>
      </c>
      <c r="M8904" s="208" t="s">
        <v>1436</v>
      </c>
      <c r="N8904" s="209">
        <f t="shared" si="0"/>
        <v>2026</v>
      </c>
      <c r="O8904" s="210">
        <f t="shared" si="1"/>
        <v>5</v>
      </c>
      <c r="P8904" s="211" t="str">
        <f>IFERROR(VLOOKUP(F8904,연간집계!D:E,2,FALSE),"")</f>
        <v>프리북A4 (하드)</v>
      </c>
    </row>
    <row r="8905" spans="1:16" ht="15" customHeight="1">
      <c r="A8905" s="201">
        <v>46149.535532407404</v>
      </c>
      <c r="B8905" s="202">
        <v>46149</v>
      </c>
      <c r="C8905" s="203" t="s">
        <v>19402</v>
      </c>
      <c r="D8905" s="203" t="s">
        <v>11</v>
      </c>
      <c r="E8905" s="204" t="s">
        <v>19398</v>
      </c>
      <c r="F8905" s="49" t="s">
        <v>1051</v>
      </c>
      <c r="G8905" s="203">
        <v>1</v>
      </c>
      <c r="H8905" s="203" t="s">
        <v>19399</v>
      </c>
      <c r="I8905" s="205" t="s">
        <v>1440</v>
      </c>
      <c r="J8905" s="208"/>
      <c r="K8905" s="203">
        <v>80</v>
      </c>
      <c r="L8905" s="207" t="s">
        <v>827</v>
      </c>
      <c r="M8905" s="208" t="s">
        <v>1436</v>
      </c>
      <c r="N8905" s="209">
        <f t="shared" si="0"/>
        <v>2026</v>
      </c>
      <c r="O8905" s="210">
        <f t="shared" si="1"/>
        <v>5</v>
      </c>
      <c r="P8905" s="211" t="str">
        <f>IFERROR(VLOOKUP(F8905,연간집계!D:E,2,FALSE),"")</f>
        <v>프리북A4 (하드)</v>
      </c>
    </row>
    <row r="8906" spans="1:16" ht="15" customHeight="1">
      <c r="A8906" s="201">
        <v>46149.556215277778</v>
      </c>
      <c r="B8906" s="202">
        <v>46149</v>
      </c>
      <c r="C8906" s="203" t="s">
        <v>19403</v>
      </c>
      <c r="D8906" s="203" t="s">
        <v>11</v>
      </c>
      <c r="E8906" s="204" t="s">
        <v>19404</v>
      </c>
      <c r="F8906" s="49" t="s">
        <v>1308</v>
      </c>
      <c r="G8906" s="203">
        <v>1</v>
      </c>
      <c r="H8906" s="203" t="s">
        <v>10678</v>
      </c>
      <c r="I8906" s="205" t="s">
        <v>1668</v>
      </c>
      <c r="J8906" s="208" t="s">
        <v>1444</v>
      </c>
      <c r="K8906" s="203">
        <v>1</v>
      </c>
      <c r="L8906" s="207" t="s">
        <v>827</v>
      </c>
      <c r="M8906" s="208" t="s">
        <v>1851</v>
      </c>
      <c r="N8906" s="209">
        <f t="shared" si="0"/>
        <v>2026</v>
      </c>
      <c r="O8906" s="210">
        <f t="shared" si="1"/>
        <v>5</v>
      </c>
      <c r="P8906" s="211" t="str">
        <f>IFERROR(VLOOKUP(F8906,연간집계!D:E,2,FALSE),"")</f>
        <v>심플액자 305_블랙</v>
      </c>
    </row>
    <row r="8907" spans="1:16" ht="15" customHeight="1">
      <c r="A8907" s="201">
        <v>46149.556284722225</v>
      </c>
      <c r="B8907" s="202">
        <v>46149</v>
      </c>
      <c r="C8907" s="203" t="s">
        <v>19405</v>
      </c>
      <c r="D8907" s="203" t="s">
        <v>11</v>
      </c>
      <c r="E8907" s="204" t="s">
        <v>19404</v>
      </c>
      <c r="F8907" s="49" t="s">
        <v>1308</v>
      </c>
      <c r="G8907" s="203">
        <v>1</v>
      </c>
      <c r="H8907" s="203" t="s">
        <v>10678</v>
      </c>
      <c r="I8907" s="205" t="s">
        <v>1668</v>
      </c>
      <c r="J8907" s="208" t="s">
        <v>1444</v>
      </c>
      <c r="K8907" s="203">
        <v>1</v>
      </c>
      <c r="L8907" s="207" t="s">
        <v>827</v>
      </c>
      <c r="M8907" s="208" t="s">
        <v>1851</v>
      </c>
      <c r="N8907" s="209">
        <f t="shared" si="0"/>
        <v>2026</v>
      </c>
      <c r="O8907" s="210">
        <f t="shared" si="1"/>
        <v>5</v>
      </c>
      <c r="P8907" s="211" t="str">
        <f>IFERROR(VLOOKUP(F8907,연간집계!D:E,2,FALSE),"")</f>
        <v>심플액자 305_블랙</v>
      </c>
    </row>
    <row r="8908" spans="1:16" ht="15" customHeight="1">
      <c r="A8908" s="201">
        <v>46149.556296296294</v>
      </c>
      <c r="B8908" s="202">
        <v>46149</v>
      </c>
      <c r="C8908" s="203" t="s">
        <v>19406</v>
      </c>
      <c r="D8908" s="203" t="s">
        <v>11</v>
      </c>
      <c r="E8908" s="204" t="s">
        <v>19404</v>
      </c>
      <c r="F8908" s="49" t="s">
        <v>1308</v>
      </c>
      <c r="G8908" s="203">
        <v>1</v>
      </c>
      <c r="H8908" s="203" t="s">
        <v>10678</v>
      </c>
      <c r="I8908" s="205" t="s">
        <v>1668</v>
      </c>
      <c r="J8908" s="208" t="s">
        <v>1444</v>
      </c>
      <c r="K8908" s="203">
        <v>1</v>
      </c>
      <c r="L8908" s="207" t="s">
        <v>827</v>
      </c>
      <c r="M8908" s="208" t="s">
        <v>1851</v>
      </c>
      <c r="N8908" s="209">
        <f t="shared" si="0"/>
        <v>2026</v>
      </c>
      <c r="O8908" s="210">
        <f t="shared" si="1"/>
        <v>5</v>
      </c>
      <c r="P8908" s="211" t="str">
        <f>IFERROR(VLOOKUP(F8908,연간집계!D:E,2,FALSE),"")</f>
        <v>심플액자 305_블랙</v>
      </c>
    </row>
    <row r="8909" spans="1:16" ht="15" customHeight="1">
      <c r="A8909" s="201">
        <v>46149.556307870371</v>
      </c>
      <c r="B8909" s="202">
        <v>46149</v>
      </c>
      <c r="C8909" s="203" t="s">
        <v>19407</v>
      </c>
      <c r="D8909" s="203" t="s">
        <v>11</v>
      </c>
      <c r="E8909" s="204" t="s">
        <v>19404</v>
      </c>
      <c r="F8909" s="49" t="s">
        <v>1308</v>
      </c>
      <c r="G8909" s="203">
        <v>1</v>
      </c>
      <c r="H8909" s="203" t="s">
        <v>10678</v>
      </c>
      <c r="I8909" s="205" t="s">
        <v>1668</v>
      </c>
      <c r="J8909" s="208" t="s">
        <v>1444</v>
      </c>
      <c r="K8909" s="203">
        <v>1</v>
      </c>
      <c r="L8909" s="207" t="s">
        <v>827</v>
      </c>
      <c r="M8909" s="208" t="s">
        <v>1851</v>
      </c>
      <c r="N8909" s="209">
        <f t="shared" si="0"/>
        <v>2026</v>
      </c>
      <c r="O8909" s="210">
        <f t="shared" si="1"/>
        <v>5</v>
      </c>
      <c r="P8909" s="211" t="str">
        <f>IFERROR(VLOOKUP(F8909,연간집계!D:E,2,FALSE),"")</f>
        <v>심플액자 305_블랙</v>
      </c>
    </row>
    <row r="8910" spans="1:16" ht="15" customHeight="1">
      <c r="A8910" s="201">
        <v>46149.556319444448</v>
      </c>
      <c r="B8910" s="202">
        <v>46149</v>
      </c>
      <c r="C8910" s="203" t="s">
        <v>19408</v>
      </c>
      <c r="D8910" s="203" t="s">
        <v>11</v>
      </c>
      <c r="E8910" s="204" t="s">
        <v>19404</v>
      </c>
      <c r="F8910" s="49" t="s">
        <v>1308</v>
      </c>
      <c r="G8910" s="203">
        <v>1</v>
      </c>
      <c r="H8910" s="203" t="s">
        <v>10678</v>
      </c>
      <c r="I8910" s="205" t="s">
        <v>1668</v>
      </c>
      <c r="J8910" s="208" t="s">
        <v>1444</v>
      </c>
      <c r="K8910" s="203">
        <v>1</v>
      </c>
      <c r="L8910" s="207" t="s">
        <v>827</v>
      </c>
      <c r="M8910" s="208" t="s">
        <v>1851</v>
      </c>
      <c r="N8910" s="209">
        <f t="shared" si="0"/>
        <v>2026</v>
      </c>
      <c r="O8910" s="210">
        <f t="shared" si="1"/>
        <v>5</v>
      </c>
      <c r="P8910" s="211" t="str">
        <f>IFERROR(VLOOKUP(F8910,연간집계!D:E,2,FALSE),"")</f>
        <v>심플액자 305_블랙</v>
      </c>
    </row>
    <row r="8911" spans="1:16" ht="15" customHeight="1">
      <c r="A8911" s="201">
        <v>46149.556342592594</v>
      </c>
      <c r="B8911" s="202">
        <v>46149</v>
      </c>
      <c r="C8911" s="203" t="s">
        <v>19409</v>
      </c>
      <c r="D8911" s="203" t="s">
        <v>11</v>
      </c>
      <c r="E8911" s="204" t="s">
        <v>19404</v>
      </c>
      <c r="F8911" s="49" t="s">
        <v>1308</v>
      </c>
      <c r="G8911" s="203">
        <v>1</v>
      </c>
      <c r="H8911" s="203" t="s">
        <v>10678</v>
      </c>
      <c r="I8911" s="205" t="s">
        <v>1668</v>
      </c>
      <c r="J8911" s="208" t="s">
        <v>1444</v>
      </c>
      <c r="K8911" s="203">
        <v>1</v>
      </c>
      <c r="L8911" s="207" t="s">
        <v>827</v>
      </c>
      <c r="M8911" s="208" t="s">
        <v>1851</v>
      </c>
      <c r="N8911" s="209">
        <f t="shared" si="0"/>
        <v>2026</v>
      </c>
      <c r="O8911" s="210">
        <f t="shared" si="1"/>
        <v>5</v>
      </c>
      <c r="P8911" s="211" t="str">
        <f>IFERROR(VLOOKUP(F8911,연간집계!D:E,2,FALSE),"")</f>
        <v>심플액자 305_블랙</v>
      </c>
    </row>
    <row r="8912" spans="1:16" ht="15" customHeight="1">
      <c r="A8912" s="201">
        <v>46149.556354166663</v>
      </c>
      <c r="B8912" s="202">
        <v>46149</v>
      </c>
      <c r="C8912" s="203" t="s">
        <v>19410</v>
      </c>
      <c r="D8912" s="203" t="s">
        <v>11</v>
      </c>
      <c r="E8912" s="204" t="s">
        <v>19404</v>
      </c>
      <c r="F8912" s="49" t="s">
        <v>1308</v>
      </c>
      <c r="G8912" s="203">
        <v>1</v>
      </c>
      <c r="H8912" s="203" t="s">
        <v>10678</v>
      </c>
      <c r="I8912" s="205" t="s">
        <v>1668</v>
      </c>
      <c r="J8912" s="208" t="s">
        <v>1444</v>
      </c>
      <c r="K8912" s="203">
        <v>1</v>
      </c>
      <c r="L8912" s="207" t="s">
        <v>827</v>
      </c>
      <c r="M8912" s="208" t="s">
        <v>1851</v>
      </c>
      <c r="N8912" s="209">
        <f t="shared" si="0"/>
        <v>2026</v>
      </c>
      <c r="O8912" s="210">
        <f t="shared" si="1"/>
        <v>5</v>
      </c>
      <c r="P8912" s="211" t="str">
        <f>IFERROR(VLOOKUP(F8912,연간집계!D:E,2,FALSE),"")</f>
        <v>심플액자 305_블랙</v>
      </c>
    </row>
    <row r="8913" spans="1:16" ht="15" customHeight="1">
      <c r="A8913" s="201">
        <v>46149.625057870369</v>
      </c>
      <c r="B8913" s="202">
        <v>46149</v>
      </c>
      <c r="C8913" s="203" t="s">
        <v>19411</v>
      </c>
      <c r="D8913" s="203" t="s">
        <v>11</v>
      </c>
      <c r="E8913" s="204" t="s">
        <v>19412</v>
      </c>
      <c r="F8913" s="49" t="s">
        <v>847</v>
      </c>
      <c r="G8913" s="203">
        <v>1</v>
      </c>
      <c r="H8913" s="203" t="s">
        <v>397</v>
      </c>
      <c r="I8913" s="205" t="s">
        <v>1440</v>
      </c>
      <c r="J8913" s="208"/>
      <c r="K8913" s="203">
        <v>80</v>
      </c>
      <c r="L8913" s="207" t="s">
        <v>827</v>
      </c>
      <c r="M8913" s="208" t="s">
        <v>1436</v>
      </c>
      <c r="N8913" s="209">
        <f t="shared" si="0"/>
        <v>2026</v>
      </c>
      <c r="O8913" s="210">
        <f t="shared" si="1"/>
        <v>5</v>
      </c>
      <c r="P8913" s="211" t="str">
        <f>IFERROR(VLOOKUP(F8913,연간집계!D:E,2,FALSE),"")</f>
        <v>스탠다드 포토북 8*11 (하드/무광)</v>
      </c>
    </row>
    <row r="8914" spans="1:16" ht="15" customHeight="1">
      <c r="A8914" s="201">
        <v>46149.640011574076</v>
      </c>
      <c r="B8914" s="202">
        <v>46149</v>
      </c>
      <c r="C8914" s="203" t="s">
        <v>19413</v>
      </c>
      <c r="D8914" s="203" t="s">
        <v>11</v>
      </c>
      <c r="E8914" s="204" t="s">
        <v>19414</v>
      </c>
      <c r="F8914" s="49" t="s">
        <v>1058</v>
      </c>
      <c r="G8914" s="203">
        <v>1</v>
      </c>
      <c r="H8914" s="203" t="s">
        <v>11311</v>
      </c>
      <c r="I8914" s="205" t="s">
        <v>2661</v>
      </c>
      <c r="J8914" s="208"/>
      <c r="K8914" s="203">
        <v>140</v>
      </c>
      <c r="L8914" s="207" t="s">
        <v>827</v>
      </c>
      <c r="M8914" s="208" t="s">
        <v>1436</v>
      </c>
      <c r="N8914" s="209">
        <f t="shared" si="0"/>
        <v>2026</v>
      </c>
      <c r="O8914" s="210">
        <f t="shared" si="1"/>
        <v>5</v>
      </c>
      <c r="P8914" s="211" t="str">
        <f>IFERROR(VLOOKUP(F8914,연간집계!D:E,2,FALSE),"")</f>
        <v>프리북 150 (하드)</v>
      </c>
    </row>
    <row r="8915" spans="1:16" ht="15" customHeight="1">
      <c r="A8915" s="201">
        <v>46149.678425925929</v>
      </c>
      <c r="B8915" s="202">
        <v>46149</v>
      </c>
      <c r="C8915" s="203" t="s">
        <v>19415</v>
      </c>
      <c r="D8915" s="203" t="s">
        <v>11</v>
      </c>
      <c r="E8915" s="204" t="s">
        <v>19416</v>
      </c>
      <c r="F8915" s="49" t="s">
        <v>13</v>
      </c>
      <c r="G8915" s="203">
        <v>1</v>
      </c>
      <c r="H8915" s="203" t="s">
        <v>3464</v>
      </c>
      <c r="I8915" s="205" t="s">
        <v>3676</v>
      </c>
      <c r="J8915" s="208"/>
      <c r="K8915" s="203">
        <v>60</v>
      </c>
      <c r="L8915" s="207" t="s">
        <v>827</v>
      </c>
      <c r="M8915" s="208" t="s">
        <v>1502</v>
      </c>
      <c r="N8915" s="209">
        <f t="shared" si="0"/>
        <v>2026</v>
      </c>
      <c r="O8915" s="210">
        <f t="shared" si="1"/>
        <v>5</v>
      </c>
      <c r="P8915" s="211" t="str">
        <f>IFERROR(VLOOKUP(F8915,연간집계!D:E,2,FALSE),"")</f>
        <v>러브데이북 (모던그레이/기본)</v>
      </c>
    </row>
    <row r="8916" spans="1:16" ht="15" customHeight="1">
      <c r="A8916" s="201">
        <v>46149.704988425925</v>
      </c>
      <c r="B8916" s="202">
        <v>46149</v>
      </c>
      <c r="C8916" s="203" t="s">
        <v>19417</v>
      </c>
      <c r="D8916" s="203" t="s">
        <v>11</v>
      </c>
      <c r="E8916" s="204" t="s">
        <v>19418</v>
      </c>
      <c r="F8916" s="49" t="s">
        <v>852</v>
      </c>
      <c r="G8916" s="203">
        <v>1</v>
      </c>
      <c r="H8916" s="203" t="s">
        <v>19380</v>
      </c>
      <c r="I8916" s="205" t="s">
        <v>1453</v>
      </c>
      <c r="J8916" s="208"/>
      <c r="K8916" s="203">
        <v>54</v>
      </c>
      <c r="L8916" s="207" t="s">
        <v>827</v>
      </c>
      <c r="M8916" s="208" t="s">
        <v>1436</v>
      </c>
      <c r="N8916" s="209">
        <f t="shared" si="0"/>
        <v>2026</v>
      </c>
      <c r="O8916" s="210">
        <f t="shared" si="1"/>
        <v>5</v>
      </c>
      <c r="P8916" s="211" t="str">
        <f>IFERROR(VLOOKUP(F8916,연간집계!D:E,2,FALSE),"")</f>
        <v>스탠다드 포토북 8*8 (소프트/무광)</v>
      </c>
    </row>
    <row r="8917" spans="1:16" ht="15" customHeight="1">
      <c r="A8917" s="201">
        <v>46149.705000000002</v>
      </c>
      <c r="B8917" s="202">
        <v>46149</v>
      </c>
      <c r="C8917" s="203" t="s">
        <v>19419</v>
      </c>
      <c r="D8917" s="203" t="s">
        <v>11</v>
      </c>
      <c r="E8917" s="204" t="s">
        <v>19418</v>
      </c>
      <c r="F8917" s="49" t="s">
        <v>852</v>
      </c>
      <c r="G8917" s="203">
        <v>1</v>
      </c>
      <c r="H8917" s="203" t="s">
        <v>19380</v>
      </c>
      <c r="I8917" s="205" t="s">
        <v>1453</v>
      </c>
      <c r="J8917" s="208"/>
      <c r="K8917" s="203">
        <v>54</v>
      </c>
      <c r="L8917" s="207" t="s">
        <v>827</v>
      </c>
      <c r="M8917" s="208" t="s">
        <v>1436</v>
      </c>
      <c r="N8917" s="209">
        <f t="shared" si="0"/>
        <v>2026</v>
      </c>
      <c r="O8917" s="210">
        <f t="shared" si="1"/>
        <v>5</v>
      </c>
      <c r="P8917" s="211" t="str">
        <f>IFERROR(VLOOKUP(F8917,연간집계!D:E,2,FALSE),"")</f>
        <v>스탠다드 포토북 8*8 (소프트/무광)</v>
      </c>
    </row>
    <row r="8918" spans="1:16" ht="15" customHeight="1">
      <c r="A8918" s="201">
        <v>46149.705011574071</v>
      </c>
      <c r="B8918" s="202">
        <v>46149</v>
      </c>
      <c r="C8918" s="203" t="s">
        <v>19420</v>
      </c>
      <c r="D8918" s="203" t="s">
        <v>11</v>
      </c>
      <c r="E8918" s="204" t="s">
        <v>19418</v>
      </c>
      <c r="F8918" s="49" t="s">
        <v>852</v>
      </c>
      <c r="G8918" s="203">
        <v>1</v>
      </c>
      <c r="H8918" s="203" t="s">
        <v>19380</v>
      </c>
      <c r="I8918" s="205" t="s">
        <v>1453</v>
      </c>
      <c r="J8918" s="208"/>
      <c r="K8918" s="203">
        <v>54</v>
      </c>
      <c r="L8918" s="207" t="s">
        <v>827</v>
      </c>
      <c r="M8918" s="208" t="s">
        <v>1436</v>
      </c>
      <c r="N8918" s="209">
        <f t="shared" si="0"/>
        <v>2026</v>
      </c>
      <c r="O8918" s="210">
        <f t="shared" si="1"/>
        <v>5</v>
      </c>
      <c r="P8918" s="211" t="str">
        <f>IFERROR(VLOOKUP(F8918,연간집계!D:E,2,FALSE),"")</f>
        <v>스탠다드 포토북 8*8 (소프트/무광)</v>
      </c>
    </row>
    <row r="8919" spans="1:16" ht="15" customHeight="1">
      <c r="A8919" s="201">
        <v>46149.707962962966</v>
      </c>
      <c r="B8919" s="202">
        <v>46149</v>
      </c>
      <c r="C8919" s="203" t="s">
        <v>19421</v>
      </c>
      <c r="D8919" s="203" t="s">
        <v>11</v>
      </c>
      <c r="E8919" s="204" t="s">
        <v>19422</v>
      </c>
      <c r="F8919" s="49" t="s">
        <v>849</v>
      </c>
      <c r="G8919" s="203">
        <v>1</v>
      </c>
      <c r="H8919" s="203" t="s">
        <v>19423</v>
      </c>
      <c r="I8919" s="205" t="s">
        <v>1453</v>
      </c>
      <c r="J8919" s="208"/>
      <c r="K8919" s="203">
        <v>44</v>
      </c>
      <c r="L8919" s="207" t="s">
        <v>827</v>
      </c>
      <c r="M8919" s="208" t="s">
        <v>1436</v>
      </c>
      <c r="N8919" s="209">
        <f t="shared" si="0"/>
        <v>2026</v>
      </c>
      <c r="O8919" s="210">
        <f t="shared" si="1"/>
        <v>5</v>
      </c>
      <c r="P8919" s="211" t="str">
        <f>IFERROR(VLOOKUP(F8919,연간집계!D:E,2,FALSE),"")</f>
        <v>스탠다드 포토북 8*11 (하드/유광)</v>
      </c>
    </row>
    <row r="8920" spans="1:16" ht="15" customHeight="1">
      <c r="A8920" s="201">
        <v>46149.734652777777</v>
      </c>
      <c r="B8920" s="202">
        <v>46149</v>
      </c>
      <c r="C8920" s="203" t="s">
        <v>19424</v>
      </c>
      <c r="D8920" s="203" t="s">
        <v>11</v>
      </c>
      <c r="E8920" s="204" t="s">
        <v>19425</v>
      </c>
      <c r="F8920" s="49" t="s">
        <v>843</v>
      </c>
      <c r="G8920" s="203">
        <v>1</v>
      </c>
      <c r="H8920" s="203" t="s">
        <v>19072</v>
      </c>
      <c r="I8920" s="205" t="s">
        <v>1440</v>
      </c>
      <c r="J8920" s="208"/>
      <c r="K8920" s="203">
        <v>26</v>
      </c>
      <c r="L8920" s="207" t="s">
        <v>827</v>
      </c>
      <c r="M8920" s="208" t="s">
        <v>1645</v>
      </c>
      <c r="N8920" s="209">
        <f t="shared" si="0"/>
        <v>2026</v>
      </c>
      <c r="O8920" s="210">
        <f t="shared" si="1"/>
        <v>5</v>
      </c>
      <c r="P8920" s="211" t="str">
        <f>IFERROR(VLOOKUP(F8920,연간집계!D:E,2,FALSE),"")</f>
        <v>스탠다드 포토북 8*11 (소프트/무광)</v>
      </c>
    </row>
    <row r="8921" spans="1:16" ht="15" customHeight="1">
      <c r="A8921" s="201">
        <v>46149.773472222223</v>
      </c>
      <c r="B8921" s="202">
        <v>46149</v>
      </c>
      <c r="C8921" s="203" t="s">
        <v>19426</v>
      </c>
      <c r="D8921" s="203" t="s">
        <v>11</v>
      </c>
      <c r="E8921" s="204" t="s">
        <v>19427</v>
      </c>
      <c r="F8921" s="49" t="s">
        <v>1051</v>
      </c>
      <c r="G8921" s="203">
        <v>8</v>
      </c>
      <c r="H8921" s="203" t="s">
        <v>4669</v>
      </c>
      <c r="I8921" s="205" t="s">
        <v>1440</v>
      </c>
      <c r="J8921" s="208"/>
      <c r="K8921" s="203">
        <v>100</v>
      </c>
      <c r="L8921" s="207" t="s">
        <v>827</v>
      </c>
      <c r="M8921" s="208" t="s">
        <v>1425</v>
      </c>
      <c r="N8921" s="209">
        <f t="shared" si="0"/>
        <v>2026</v>
      </c>
      <c r="O8921" s="210">
        <f t="shared" si="1"/>
        <v>5</v>
      </c>
      <c r="P8921" s="211" t="str">
        <f>IFERROR(VLOOKUP(F8921,연간집계!D:E,2,FALSE),"")</f>
        <v>프리북A4 (하드)</v>
      </c>
    </row>
    <row r="8922" spans="1:16" ht="15" customHeight="1">
      <c r="A8922" s="201">
        <v>46149.805949074071</v>
      </c>
      <c r="B8922" s="202">
        <v>46149</v>
      </c>
      <c r="C8922" s="203" t="s">
        <v>19428</v>
      </c>
      <c r="D8922" s="203" t="s">
        <v>11</v>
      </c>
      <c r="E8922" s="204" t="s">
        <v>19429</v>
      </c>
      <c r="F8922" s="49" t="s">
        <v>18</v>
      </c>
      <c r="G8922" s="203">
        <v>2</v>
      </c>
      <c r="H8922" s="203" t="s">
        <v>13484</v>
      </c>
      <c r="I8922" s="205" t="s">
        <v>1440</v>
      </c>
      <c r="J8922" s="208" t="s">
        <v>1444</v>
      </c>
      <c r="K8922" s="203">
        <v>60</v>
      </c>
      <c r="L8922" s="207" t="s">
        <v>827</v>
      </c>
      <c r="M8922" s="208" t="s">
        <v>1514</v>
      </c>
      <c r="N8922" s="209">
        <f t="shared" si="0"/>
        <v>2026</v>
      </c>
      <c r="O8922" s="210">
        <f t="shared" si="1"/>
        <v>5</v>
      </c>
      <c r="P8922" s="211" t="str">
        <f>IFERROR(VLOOKUP(F8922,연간집계!D:E,2,FALSE),"")</f>
        <v>포토그랩스 276</v>
      </c>
    </row>
    <row r="8923" spans="1:16" ht="15" customHeight="1">
      <c r="A8923" s="201">
        <v>46149.814803240741</v>
      </c>
      <c r="B8923" s="202">
        <v>46149</v>
      </c>
      <c r="C8923" s="203" t="s">
        <v>19430</v>
      </c>
      <c r="D8923" s="203" t="s">
        <v>11</v>
      </c>
      <c r="E8923" s="204" t="s">
        <v>19431</v>
      </c>
      <c r="F8923" s="49" t="s">
        <v>847</v>
      </c>
      <c r="G8923" s="203">
        <v>1</v>
      </c>
      <c r="H8923" s="203" t="s">
        <v>19432</v>
      </c>
      <c r="I8923" s="205" t="s">
        <v>1440</v>
      </c>
      <c r="J8923" s="208"/>
      <c r="K8923" s="203">
        <v>80</v>
      </c>
      <c r="L8923" s="207" t="s">
        <v>827</v>
      </c>
      <c r="M8923" s="208" t="s">
        <v>1436</v>
      </c>
      <c r="N8923" s="209">
        <f t="shared" si="0"/>
        <v>2026</v>
      </c>
      <c r="O8923" s="210">
        <f t="shared" si="1"/>
        <v>5</v>
      </c>
      <c r="P8923" s="211" t="str">
        <f>IFERROR(VLOOKUP(F8923,연간집계!D:E,2,FALSE),"")</f>
        <v>스탠다드 포토북 8*11 (하드/무광)</v>
      </c>
    </row>
    <row r="8924" spans="1:16" ht="15" customHeight="1">
      <c r="A8924" s="201">
        <v>46149.912060185183</v>
      </c>
      <c r="B8924" s="202">
        <v>46149</v>
      </c>
      <c r="C8924" s="203" t="s">
        <v>19433</v>
      </c>
      <c r="D8924" s="203" t="s">
        <v>11</v>
      </c>
      <c r="E8924" s="204" t="s">
        <v>19434</v>
      </c>
      <c r="F8924" s="49" t="s">
        <v>1245</v>
      </c>
      <c r="G8924" s="203">
        <v>1</v>
      </c>
      <c r="H8924" s="203" t="s">
        <v>5038</v>
      </c>
      <c r="I8924" s="205" t="s">
        <v>1510</v>
      </c>
      <c r="J8924" s="208"/>
      <c r="K8924" s="203">
        <v>24</v>
      </c>
      <c r="L8924" s="207" t="s">
        <v>828</v>
      </c>
      <c r="M8924" s="208" t="s">
        <v>1436</v>
      </c>
      <c r="N8924" s="209">
        <f t="shared" si="0"/>
        <v>2026</v>
      </c>
      <c r="O8924" s="210">
        <f t="shared" si="1"/>
        <v>5</v>
      </c>
      <c r="P8924" s="211" t="str">
        <f>IFERROR(VLOOKUP(F8924,연간집계!D:E,2,FALSE),"")</f>
        <v>모바일 포토북 198 (여행)</v>
      </c>
    </row>
    <row r="8925" spans="1:16" ht="15" customHeight="1">
      <c r="A8925" s="201">
        <v>46149.985752314817</v>
      </c>
      <c r="B8925" s="202">
        <v>46149</v>
      </c>
      <c r="C8925" s="203" t="s">
        <v>19435</v>
      </c>
      <c r="D8925" s="203" t="s">
        <v>11</v>
      </c>
      <c r="E8925" s="204" t="s">
        <v>19436</v>
      </c>
      <c r="F8925" s="49" t="s">
        <v>193</v>
      </c>
      <c r="G8925" s="203">
        <v>1</v>
      </c>
      <c r="H8925" s="203" t="s">
        <v>4441</v>
      </c>
      <c r="I8925" s="205" t="s">
        <v>1440</v>
      </c>
      <c r="J8925" s="208" t="s">
        <v>1787</v>
      </c>
      <c r="K8925" s="203">
        <v>60</v>
      </c>
      <c r="L8925" s="207" t="s">
        <v>827</v>
      </c>
      <c r="M8925" s="208" t="s">
        <v>1436</v>
      </c>
      <c r="N8925" s="209">
        <f t="shared" si="0"/>
        <v>2026</v>
      </c>
      <c r="O8925" s="210">
        <f t="shared" si="1"/>
        <v>5</v>
      </c>
      <c r="P8925" s="211" t="str">
        <f>IFERROR(VLOOKUP(F8925,연간집계!D:E,2,FALSE),"")</f>
        <v>포토그랩스pro 248</v>
      </c>
    </row>
    <row r="8926" spans="1:16" ht="15" customHeight="1">
      <c r="A8926" s="201">
        <v>46149.994606481479</v>
      </c>
      <c r="B8926" s="202">
        <v>46149</v>
      </c>
      <c r="C8926" s="203" t="s">
        <v>19437</v>
      </c>
      <c r="D8926" s="203" t="s">
        <v>11</v>
      </c>
      <c r="E8926" s="204" t="s">
        <v>19438</v>
      </c>
      <c r="F8926" s="49" t="s">
        <v>865</v>
      </c>
      <c r="G8926" s="203">
        <v>1</v>
      </c>
      <c r="H8926" s="203" t="s">
        <v>17162</v>
      </c>
      <c r="I8926" s="205" t="s">
        <v>1440</v>
      </c>
      <c r="J8926" s="208"/>
      <c r="K8926" s="203">
        <v>36</v>
      </c>
      <c r="L8926" s="207" t="s">
        <v>827</v>
      </c>
      <c r="M8926" s="208" t="s">
        <v>1425</v>
      </c>
      <c r="N8926" s="209">
        <f t="shared" si="0"/>
        <v>2026</v>
      </c>
      <c r="O8926" s="210">
        <f t="shared" si="1"/>
        <v>5</v>
      </c>
      <c r="P8926" s="211" t="str">
        <f>IFERROR(VLOOKUP(F8926,연간집계!D:E,2,FALSE),"")</f>
        <v>스탠다드 포토북 8*6 (하드/무광)</v>
      </c>
    </row>
    <row r="8927" spans="1:16" ht="15" customHeight="1">
      <c r="A8927" s="201">
        <v>46150.106608796297</v>
      </c>
      <c r="B8927" s="202">
        <v>46150</v>
      </c>
      <c r="C8927" s="203" t="s">
        <v>19439</v>
      </c>
      <c r="D8927" s="203" t="s">
        <v>11</v>
      </c>
      <c r="E8927" s="204" t="s">
        <v>19440</v>
      </c>
      <c r="F8927" s="49" t="s">
        <v>972</v>
      </c>
      <c r="G8927" s="203">
        <v>2</v>
      </c>
      <c r="H8927" s="203" t="s">
        <v>19441</v>
      </c>
      <c r="I8927" s="205" t="s">
        <v>12239</v>
      </c>
      <c r="J8927" s="208" t="s">
        <v>12239</v>
      </c>
      <c r="K8927" s="203">
        <v>80</v>
      </c>
      <c r="L8927" s="207" t="s">
        <v>827</v>
      </c>
      <c r="M8927" s="208" t="s">
        <v>1436</v>
      </c>
      <c r="N8927" s="209">
        <f t="shared" si="0"/>
        <v>2026</v>
      </c>
      <c r="O8927" s="210">
        <f t="shared" si="1"/>
        <v>5</v>
      </c>
      <c r="P8927" s="211" t="str">
        <f>IFERROR(VLOOKUP(F8927,연간집계!D:E,2,FALSE),"")</f>
        <v>시티북 198 (쿠션하드/78p)</v>
      </c>
    </row>
    <row r="8928" spans="1:16" ht="15" customHeight="1">
      <c r="A8928" s="201">
        <v>46150.460555555554</v>
      </c>
      <c r="B8928" s="202">
        <v>46150</v>
      </c>
      <c r="C8928" s="203" t="s">
        <v>19442</v>
      </c>
      <c r="D8928" s="203" t="s">
        <v>11</v>
      </c>
      <c r="E8928" s="204" t="s">
        <v>19443</v>
      </c>
      <c r="F8928" s="49" t="s">
        <v>42</v>
      </c>
      <c r="G8928" s="203">
        <v>3</v>
      </c>
      <c r="H8928" s="203" t="s">
        <v>19000</v>
      </c>
      <c r="I8928" s="205" t="s">
        <v>19001</v>
      </c>
      <c r="J8928" s="208"/>
      <c r="K8928" s="203">
        <v>60</v>
      </c>
      <c r="L8928" s="207" t="s">
        <v>827</v>
      </c>
      <c r="M8928" s="208" t="s">
        <v>1645</v>
      </c>
      <c r="N8928" s="209">
        <f t="shared" si="0"/>
        <v>2026</v>
      </c>
      <c r="O8928" s="210">
        <f t="shared" si="1"/>
        <v>5</v>
      </c>
      <c r="P8928" s="211" t="str">
        <f>IFERROR(VLOOKUP(F8928,연간집계!D:E,2,FALSE),"")</f>
        <v>플라이트북 210</v>
      </c>
    </row>
    <row r="8929" spans="1:16" ht="15" customHeight="1">
      <c r="A8929" s="201">
        <v>46150.47550925926</v>
      </c>
      <c r="B8929" s="202">
        <v>46142</v>
      </c>
      <c r="C8929" s="203" t="s">
        <v>19444</v>
      </c>
      <c r="D8929" s="203" t="s">
        <v>11</v>
      </c>
      <c r="E8929" s="204" t="s">
        <v>19445</v>
      </c>
      <c r="F8929" s="49" t="s">
        <v>874</v>
      </c>
      <c r="G8929" s="203">
        <v>30</v>
      </c>
      <c r="H8929" s="203" t="s">
        <v>19446</v>
      </c>
      <c r="I8929" s="205" t="s">
        <v>1440</v>
      </c>
      <c r="J8929" s="208"/>
      <c r="K8929" s="203">
        <v>32</v>
      </c>
      <c r="L8929" s="207" t="s">
        <v>827</v>
      </c>
      <c r="M8929" s="208" t="s">
        <v>1497</v>
      </c>
      <c r="N8929" s="209">
        <f t="shared" si="0"/>
        <v>2026</v>
      </c>
      <c r="O8929" s="210">
        <f t="shared" si="1"/>
        <v>5</v>
      </c>
      <c r="P8929" s="211" t="str">
        <f>IFERROR(VLOOKUP(F8929,연간집계!D:E,2,FALSE),"")</f>
        <v>스탠다드 포토북 11*8 (하드/무광)</v>
      </c>
    </row>
    <row r="8930" spans="1:16" ht="15" customHeight="1">
      <c r="A8930" s="201">
        <v>46150.52270833333</v>
      </c>
      <c r="B8930" s="202">
        <v>46150</v>
      </c>
      <c r="C8930" s="203" t="s">
        <v>19447</v>
      </c>
      <c r="D8930" s="203" t="s">
        <v>11</v>
      </c>
      <c r="E8930" s="204" t="s">
        <v>19448</v>
      </c>
      <c r="F8930" s="49" t="s">
        <v>838</v>
      </c>
      <c r="G8930" s="203">
        <v>3</v>
      </c>
      <c r="H8930" s="203" t="s">
        <v>19449</v>
      </c>
      <c r="I8930" s="205" t="s">
        <v>1453</v>
      </c>
      <c r="J8930" s="208"/>
      <c r="K8930" s="203">
        <v>38</v>
      </c>
      <c r="L8930" s="207" t="s">
        <v>827</v>
      </c>
      <c r="M8930" s="208" t="s">
        <v>1436</v>
      </c>
      <c r="N8930" s="209">
        <f t="shared" si="0"/>
        <v>2026</v>
      </c>
      <c r="O8930" s="210">
        <f t="shared" si="1"/>
        <v>5</v>
      </c>
      <c r="P8930" s="211" t="str">
        <f>IFERROR(VLOOKUP(F8930,연간집계!D:E,2,FALSE),"")</f>
        <v>스탠다드 포토북 6*8 (하드/무광)</v>
      </c>
    </row>
    <row r="8931" spans="1:16" ht="15" customHeight="1">
      <c r="A8931" s="201">
        <v>46150.549317129633</v>
      </c>
      <c r="B8931" s="202">
        <v>46150</v>
      </c>
      <c r="C8931" s="203" t="s">
        <v>19450</v>
      </c>
      <c r="D8931" s="203" t="s">
        <v>11</v>
      </c>
      <c r="E8931" s="204" t="s">
        <v>19451</v>
      </c>
      <c r="F8931" s="49" t="s">
        <v>838</v>
      </c>
      <c r="G8931" s="203">
        <v>3</v>
      </c>
      <c r="H8931" s="203" t="s">
        <v>19452</v>
      </c>
      <c r="I8931" s="205" t="s">
        <v>2370</v>
      </c>
      <c r="J8931" s="208"/>
      <c r="K8931" s="203">
        <v>40</v>
      </c>
      <c r="L8931" s="207" t="s">
        <v>827</v>
      </c>
      <c r="M8931" s="208" t="s">
        <v>1449</v>
      </c>
      <c r="N8931" s="209">
        <f t="shared" si="0"/>
        <v>2026</v>
      </c>
      <c r="O8931" s="210">
        <f t="shared" si="1"/>
        <v>5</v>
      </c>
      <c r="P8931" s="211" t="str">
        <f>IFERROR(VLOOKUP(F8931,연간집계!D:E,2,FALSE),"")</f>
        <v>스탠다드 포토북 6*8 (하드/무광)</v>
      </c>
    </row>
    <row r="8932" spans="1:16" ht="15" customHeight="1">
      <c r="A8932" s="201">
        <v>46150.549340277779</v>
      </c>
      <c r="B8932" s="202">
        <v>46150</v>
      </c>
      <c r="C8932" s="203" t="s">
        <v>19453</v>
      </c>
      <c r="D8932" s="203" t="s">
        <v>11</v>
      </c>
      <c r="E8932" s="204" t="s">
        <v>19454</v>
      </c>
      <c r="F8932" s="49" t="s">
        <v>843</v>
      </c>
      <c r="G8932" s="203">
        <v>2</v>
      </c>
      <c r="H8932" s="203" t="s">
        <v>9284</v>
      </c>
      <c r="I8932" s="205" t="s">
        <v>1440</v>
      </c>
      <c r="J8932" s="208"/>
      <c r="K8932" s="203">
        <v>42</v>
      </c>
      <c r="L8932" s="207" t="s">
        <v>827</v>
      </c>
      <c r="M8932" s="208" t="s">
        <v>3117</v>
      </c>
      <c r="N8932" s="209">
        <f t="shared" si="0"/>
        <v>2026</v>
      </c>
      <c r="O8932" s="210">
        <f t="shared" si="1"/>
        <v>5</v>
      </c>
      <c r="P8932" s="211" t="str">
        <f>IFERROR(VLOOKUP(F8932,연간집계!D:E,2,FALSE),"")</f>
        <v>스탠다드 포토북 8*11 (소프트/무광)</v>
      </c>
    </row>
    <row r="8933" spans="1:16" ht="15" customHeight="1">
      <c r="A8933" s="201">
        <v>46150.558252314811</v>
      </c>
      <c r="B8933" s="202">
        <v>46150</v>
      </c>
      <c r="C8933" s="203" t="s">
        <v>19455</v>
      </c>
      <c r="D8933" s="203" t="s">
        <v>11</v>
      </c>
      <c r="E8933" s="204" t="s">
        <v>19456</v>
      </c>
      <c r="F8933" s="49" t="s">
        <v>838</v>
      </c>
      <c r="G8933" s="203">
        <v>1</v>
      </c>
      <c r="H8933" s="203" t="s">
        <v>19457</v>
      </c>
      <c r="I8933" s="205" t="s">
        <v>1440</v>
      </c>
      <c r="J8933" s="208"/>
      <c r="K8933" s="203">
        <v>52</v>
      </c>
      <c r="L8933" s="207" t="s">
        <v>827</v>
      </c>
      <c r="M8933" s="208" t="s">
        <v>1541</v>
      </c>
      <c r="N8933" s="209">
        <f t="shared" si="0"/>
        <v>2026</v>
      </c>
      <c r="O8933" s="210">
        <f t="shared" si="1"/>
        <v>5</v>
      </c>
      <c r="P8933" s="211" t="str">
        <f>IFERROR(VLOOKUP(F8933,연간집계!D:E,2,FALSE),"")</f>
        <v>스탠다드 포토북 6*8 (하드/무광)</v>
      </c>
    </row>
    <row r="8934" spans="1:16" ht="15" customHeight="1">
      <c r="A8934" s="201">
        <v>46150.564155092594</v>
      </c>
      <c r="B8934" s="202">
        <v>46150</v>
      </c>
      <c r="C8934" s="203" t="s">
        <v>19458</v>
      </c>
      <c r="D8934" s="203" t="s">
        <v>11</v>
      </c>
      <c r="E8934" s="204" t="s">
        <v>19459</v>
      </c>
      <c r="F8934" s="49" t="s">
        <v>890</v>
      </c>
      <c r="G8934" s="203">
        <v>1</v>
      </c>
      <c r="H8934" s="203" t="s">
        <v>19460</v>
      </c>
      <c r="I8934" s="205" t="s">
        <v>1440</v>
      </c>
      <c r="J8934" s="208" t="s">
        <v>1664</v>
      </c>
      <c r="K8934" s="203">
        <v>64</v>
      </c>
      <c r="L8934" s="207" t="s">
        <v>827</v>
      </c>
      <c r="M8934" s="208" t="s">
        <v>1449</v>
      </c>
      <c r="N8934" s="209">
        <f t="shared" si="0"/>
        <v>2026</v>
      </c>
      <c r="O8934" s="210">
        <f t="shared" si="1"/>
        <v>5</v>
      </c>
      <c r="P8934" s="211" t="str">
        <f>IFERROR(VLOOKUP(F8934,연간집계!D:E,2,FALSE),"")</f>
        <v>메모리북</v>
      </c>
    </row>
    <row r="8935" spans="1:16" ht="15" customHeight="1">
      <c r="A8935" s="201">
        <v>46150.641018518516</v>
      </c>
      <c r="B8935" s="202">
        <v>46150</v>
      </c>
      <c r="C8935" s="203" t="s">
        <v>19461</v>
      </c>
      <c r="D8935" s="203" t="s">
        <v>11</v>
      </c>
      <c r="E8935" s="204" t="s">
        <v>19462</v>
      </c>
      <c r="F8935" s="49" t="s">
        <v>838</v>
      </c>
      <c r="G8935" s="203">
        <v>1</v>
      </c>
      <c r="H8935" s="203" t="s">
        <v>17553</v>
      </c>
      <c r="I8935" s="205" t="s">
        <v>2297</v>
      </c>
      <c r="J8935" s="208"/>
      <c r="K8935" s="203">
        <v>24</v>
      </c>
      <c r="L8935" s="207" t="s">
        <v>827</v>
      </c>
      <c r="M8935" s="208" t="s">
        <v>1436</v>
      </c>
      <c r="N8935" s="209">
        <f t="shared" si="0"/>
        <v>2026</v>
      </c>
      <c r="O8935" s="210">
        <f t="shared" si="1"/>
        <v>5</v>
      </c>
      <c r="P8935" s="211" t="str">
        <f>IFERROR(VLOOKUP(F8935,연간집계!D:E,2,FALSE),"")</f>
        <v>스탠다드 포토북 6*8 (하드/무광)</v>
      </c>
    </row>
    <row r="8936" spans="1:16" ht="15" customHeight="1">
      <c r="A8936" s="201">
        <v>46150.641041666669</v>
      </c>
      <c r="B8936" s="202">
        <v>46150</v>
      </c>
      <c r="C8936" s="203" t="s">
        <v>19463</v>
      </c>
      <c r="D8936" s="203" t="s">
        <v>11</v>
      </c>
      <c r="E8936" s="204" t="s">
        <v>19462</v>
      </c>
      <c r="F8936" s="49" t="s">
        <v>838</v>
      </c>
      <c r="G8936" s="203">
        <v>1</v>
      </c>
      <c r="H8936" s="203" t="s">
        <v>17553</v>
      </c>
      <c r="I8936" s="205" t="s">
        <v>1453</v>
      </c>
      <c r="J8936" s="208"/>
      <c r="K8936" s="203">
        <v>44</v>
      </c>
      <c r="L8936" s="207" t="s">
        <v>827</v>
      </c>
      <c r="M8936" s="208" t="s">
        <v>1436</v>
      </c>
      <c r="N8936" s="209">
        <f t="shared" si="0"/>
        <v>2026</v>
      </c>
      <c r="O8936" s="210">
        <f t="shared" si="1"/>
        <v>5</v>
      </c>
      <c r="P8936" s="211" t="str">
        <f>IFERROR(VLOOKUP(F8936,연간집계!D:E,2,FALSE),"")</f>
        <v>스탠다드 포토북 6*8 (하드/무광)</v>
      </c>
    </row>
    <row r="8937" spans="1:16" ht="15" customHeight="1">
      <c r="A8937" s="201">
        <v>46150.641053240739</v>
      </c>
      <c r="B8937" s="202">
        <v>46150</v>
      </c>
      <c r="C8937" s="203" t="s">
        <v>19464</v>
      </c>
      <c r="D8937" s="203" t="s">
        <v>11</v>
      </c>
      <c r="E8937" s="204" t="s">
        <v>19462</v>
      </c>
      <c r="F8937" s="49" t="s">
        <v>838</v>
      </c>
      <c r="G8937" s="203">
        <v>1</v>
      </c>
      <c r="H8937" s="203" t="s">
        <v>17553</v>
      </c>
      <c r="I8937" s="205" t="s">
        <v>1455</v>
      </c>
      <c r="J8937" s="208"/>
      <c r="K8937" s="203">
        <v>24</v>
      </c>
      <c r="L8937" s="207" t="s">
        <v>827</v>
      </c>
      <c r="M8937" s="208" t="s">
        <v>1436</v>
      </c>
      <c r="N8937" s="209">
        <f t="shared" si="0"/>
        <v>2026</v>
      </c>
      <c r="O8937" s="210">
        <f t="shared" si="1"/>
        <v>5</v>
      </c>
      <c r="P8937" s="211" t="str">
        <f>IFERROR(VLOOKUP(F8937,연간집계!D:E,2,FALSE),"")</f>
        <v>스탠다드 포토북 6*8 (하드/무광)</v>
      </c>
    </row>
    <row r="8938" spans="1:16" ht="15" customHeight="1">
      <c r="A8938" s="201">
        <v>46150.658854166664</v>
      </c>
      <c r="B8938" s="202">
        <v>46150</v>
      </c>
      <c r="C8938" s="203" t="s">
        <v>19465</v>
      </c>
      <c r="D8938" s="203" t="s">
        <v>11</v>
      </c>
      <c r="E8938" s="204" t="s">
        <v>19466</v>
      </c>
      <c r="F8938" s="49" t="s">
        <v>38</v>
      </c>
      <c r="G8938" s="203">
        <v>2</v>
      </c>
      <c r="H8938" s="203" t="s">
        <v>3602</v>
      </c>
      <c r="I8938" s="205" t="s">
        <v>1783</v>
      </c>
      <c r="J8938" s="208"/>
      <c r="K8938" s="203">
        <v>54</v>
      </c>
      <c r="L8938" s="207" t="s">
        <v>827</v>
      </c>
      <c r="M8938" s="208" t="s">
        <v>1436</v>
      </c>
      <c r="N8938" s="209">
        <f t="shared" si="0"/>
        <v>2026</v>
      </c>
      <c r="O8938" s="210">
        <f t="shared" si="1"/>
        <v>5</v>
      </c>
      <c r="P8938" s="211" t="str">
        <f>IFERROR(VLOOKUP(F8938,연간집계!D:E,2,FALSE),"")</f>
        <v>플라이트북 248</v>
      </c>
    </row>
    <row r="8939" spans="1:16" ht="15" customHeight="1">
      <c r="A8939" s="201">
        <v>46150.667812500003</v>
      </c>
      <c r="B8939" s="202">
        <v>46150</v>
      </c>
      <c r="C8939" s="203" t="s">
        <v>19467</v>
      </c>
      <c r="D8939" s="203" t="s">
        <v>11</v>
      </c>
      <c r="E8939" s="204" t="s">
        <v>19468</v>
      </c>
      <c r="F8939" s="49" t="s">
        <v>969</v>
      </c>
      <c r="G8939" s="203">
        <v>1</v>
      </c>
      <c r="H8939" s="203" t="s">
        <v>732</v>
      </c>
      <c r="I8939" s="205" t="s">
        <v>2342</v>
      </c>
      <c r="J8939" s="208" t="s">
        <v>1749</v>
      </c>
      <c r="K8939" s="203">
        <v>48</v>
      </c>
      <c r="L8939" s="207" t="s">
        <v>827</v>
      </c>
      <c r="M8939" s="208" t="s">
        <v>1436</v>
      </c>
      <c r="N8939" s="209">
        <f t="shared" si="0"/>
        <v>2026</v>
      </c>
      <c r="O8939" s="210">
        <f t="shared" si="1"/>
        <v>5</v>
      </c>
      <c r="P8939" s="211" t="str">
        <f>IFERROR(VLOOKUP(F8939,연간집계!D:E,2,FALSE),"")</f>
        <v>시티북 210 (소프트/46p)</v>
      </c>
    </row>
    <row r="8940" spans="1:16" ht="15" customHeight="1">
      <c r="A8940" s="201">
        <v>46150.679699074077</v>
      </c>
      <c r="B8940" s="202">
        <v>46150</v>
      </c>
      <c r="C8940" s="203" t="s">
        <v>19469</v>
      </c>
      <c r="D8940" s="203" t="s">
        <v>11</v>
      </c>
      <c r="E8940" s="204" t="s">
        <v>19470</v>
      </c>
      <c r="F8940" s="49" t="s">
        <v>874</v>
      </c>
      <c r="G8940" s="203">
        <v>1</v>
      </c>
      <c r="H8940" s="203" t="s">
        <v>19471</v>
      </c>
      <c r="I8940" s="205" t="s">
        <v>1440</v>
      </c>
      <c r="J8940" s="208"/>
      <c r="K8940" s="203">
        <v>26</v>
      </c>
      <c r="L8940" s="207" t="s">
        <v>827</v>
      </c>
      <c r="M8940" s="208" t="s">
        <v>1436</v>
      </c>
      <c r="N8940" s="209">
        <f t="shared" si="0"/>
        <v>2026</v>
      </c>
      <c r="O8940" s="210">
        <f t="shared" si="1"/>
        <v>5</v>
      </c>
      <c r="P8940" s="211" t="str">
        <f>IFERROR(VLOOKUP(F8940,연간집계!D:E,2,FALSE),"")</f>
        <v>스탠다드 포토북 11*8 (하드/무광)</v>
      </c>
    </row>
    <row r="8941" spans="1:16" ht="15" customHeight="1">
      <c r="A8941" s="201">
        <v>46150.70040509259</v>
      </c>
      <c r="B8941" s="202">
        <v>46150</v>
      </c>
      <c r="C8941" s="203" t="s">
        <v>19472</v>
      </c>
      <c r="D8941" s="203" t="s">
        <v>11</v>
      </c>
      <c r="E8941" s="204" t="s">
        <v>19473</v>
      </c>
      <c r="F8941" s="49" t="s">
        <v>838</v>
      </c>
      <c r="G8941" s="203">
        <v>1</v>
      </c>
      <c r="H8941" s="203" t="s">
        <v>19474</v>
      </c>
      <c r="I8941" s="205" t="s">
        <v>1453</v>
      </c>
      <c r="J8941" s="208"/>
      <c r="K8941" s="203">
        <v>40</v>
      </c>
      <c r="L8941" s="207" t="s">
        <v>827</v>
      </c>
      <c r="M8941" s="208" t="s">
        <v>1493</v>
      </c>
      <c r="N8941" s="209">
        <f t="shared" si="0"/>
        <v>2026</v>
      </c>
      <c r="O8941" s="210">
        <f t="shared" si="1"/>
        <v>5</v>
      </c>
      <c r="P8941" s="211" t="str">
        <f>IFERROR(VLOOKUP(F8941,연간집계!D:E,2,FALSE),"")</f>
        <v>스탠다드 포토북 6*8 (하드/무광)</v>
      </c>
    </row>
    <row r="8942" spans="1:16" ht="15" customHeight="1">
      <c r="A8942" s="201">
        <v>46150.798449074071</v>
      </c>
      <c r="B8942" s="202">
        <v>46150</v>
      </c>
      <c r="C8942" s="203" t="s">
        <v>19475</v>
      </c>
      <c r="D8942" s="203" t="s">
        <v>11</v>
      </c>
      <c r="E8942" s="204" t="s">
        <v>19476</v>
      </c>
      <c r="F8942" s="49" t="s">
        <v>856</v>
      </c>
      <c r="G8942" s="203">
        <v>2</v>
      </c>
      <c r="H8942" s="203" t="s">
        <v>14318</v>
      </c>
      <c r="I8942" s="217" t="s">
        <v>1440</v>
      </c>
      <c r="J8942" s="208"/>
      <c r="K8942" s="203">
        <v>26</v>
      </c>
      <c r="L8942" s="207" t="s">
        <v>827</v>
      </c>
      <c r="M8942" s="208" t="s">
        <v>1436</v>
      </c>
      <c r="N8942" s="209">
        <f t="shared" si="0"/>
        <v>2026</v>
      </c>
      <c r="O8942" s="210">
        <f t="shared" si="1"/>
        <v>5</v>
      </c>
      <c r="P8942" s="211" t="str">
        <f>IFERROR(VLOOKUP(F8942,연간집계!D:E,2,FALSE),"")</f>
        <v>스탠다드 포토북 8*8 (하드/무광)</v>
      </c>
    </row>
    <row r="8943" spans="1:16" ht="15" customHeight="1">
      <c r="A8943" s="201">
        <v>46150.869212962964</v>
      </c>
      <c r="B8943" s="202">
        <v>46150</v>
      </c>
      <c r="C8943" s="203" t="s">
        <v>19477</v>
      </c>
      <c r="D8943" s="203" t="s">
        <v>11</v>
      </c>
      <c r="E8943" s="204" t="s">
        <v>19478</v>
      </c>
      <c r="F8943" s="49" t="s">
        <v>1020</v>
      </c>
      <c r="G8943" s="203">
        <v>1</v>
      </c>
      <c r="H8943" s="203" t="s">
        <v>2895</v>
      </c>
      <c r="I8943" s="205" t="s">
        <v>1455</v>
      </c>
      <c r="J8943" s="208" t="s">
        <v>1455</v>
      </c>
      <c r="K8943" s="203">
        <v>48</v>
      </c>
      <c r="L8943" s="207" t="s">
        <v>827</v>
      </c>
      <c r="M8943" s="208" t="s">
        <v>1436</v>
      </c>
      <c r="N8943" s="209">
        <f t="shared" si="0"/>
        <v>2026</v>
      </c>
      <c r="O8943" s="210">
        <f t="shared" si="1"/>
        <v>5</v>
      </c>
      <c r="P8943" s="211" t="str">
        <f>IFERROR(VLOOKUP(F8943,연간집계!D:E,2,FALSE),"")</f>
        <v>트래블북 A5 (쿠션하드/46p)</v>
      </c>
    </row>
    <row r="8944" spans="1:16" ht="15" customHeight="1">
      <c r="A8944" s="201">
        <v>46150.922291666669</v>
      </c>
      <c r="B8944" s="202">
        <v>46150</v>
      </c>
      <c r="C8944" s="203" t="s">
        <v>19479</v>
      </c>
      <c r="D8944" s="203" t="s">
        <v>11</v>
      </c>
      <c r="E8944" s="204" t="s">
        <v>19480</v>
      </c>
      <c r="F8944" s="49" t="s">
        <v>847</v>
      </c>
      <c r="G8944" s="203">
        <v>1</v>
      </c>
      <c r="H8944" s="203" t="s">
        <v>19481</v>
      </c>
      <c r="I8944" s="205" t="s">
        <v>1549</v>
      </c>
      <c r="J8944" s="208"/>
      <c r="K8944" s="203">
        <v>26</v>
      </c>
      <c r="L8944" s="207" t="s">
        <v>827</v>
      </c>
      <c r="M8944" s="208" t="s">
        <v>1449</v>
      </c>
      <c r="N8944" s="209">
        <f t="shared" si="0"/>
        <v>2026</v>
      </c>
      <c r="O8944" s="210">
        <f t="shared" si="1"/>
        <v>5</v>
      </c>
      <c r="P8944" s="211" t="str">
        <f>IFERROR(VLOOKUP(F8944,연간집계!D:E,2,FALSE),"")</f>
        <v>스탠다드 포토북 8*11 (하드/무광)</v>
      </c>
    </row>
    <row r="8945" spans="1:16" ht="15" customHeight="1">
      <c r="A8945" s="201">
        <v>46150.922361111108</v>
      </c>
      <c r="B8945" s="202">
        <v>46150</v>
      </c>
      <c r="C8945" s="203" t="s">
        <v>19482</v>
      </c>
      <c r="D8945" s="203" t="s">
        <v>11</v>
      </c>
      <c r="E8945" s="204" t="s">
        <v>19480</v>
      </c>
      <c r="F8945" s="49" t="s">
        <v>847</v>
      </c>
      <c r="G8945" s="203">
        <v>1</v>
      </c>
      <c r="H8945" s="203" t="s">
        <v>19481</v>
      </c>
      <c r="I8945" s="205" t="s">
        <v>1549</v>
      </c>
      <c r="J8945" s="208"/>
      <c r="K8945" s="203">
        <v>24</v>
      </c>
      <c r="L8945" s="207" t="s">
        <v>827</v>
      </c>
      <c r="M8945" s="208" t="s">
        <v>1449</v>
      </c>
      <c r="N8945" s="209">
        <f t="shared" si="0"/>
        <v>2026</v>
      </c>
      <c r="O8945" s="210">
        <f t="shared" si="1"/>
        <v>5</v>
      </c>
      <c r="P8945" s="211" t="str">
        <f>IFERROR(VLOOKUP(F8945,연간집계!D:E,2,FALSE),"")</f>
        <v>스탠다드 포토북 8*11 (하드/무광)</v>
      </c>
    </row>
    <row r="8946" spans="1:16" ht="15" customHeight="1">
      <c r="A8946" s="201">
        <v>46150.922372685185</v>
      </c>
      <c r="B8946" s="202">
        <v>46150</v>
      </c>
      <c r="C8946" s="203" t="s">
        <v>19483</v>
      </c>
      <c r="D8946" s="203" t="s">
        <v>11</v>
      </c>
      <c r="E8946" s="204" t="s">
        <v>19480</v>
      </c>
      <c r="F8946" s="49" t="s">
        <v>847</v>
      </c>
      <c r="G8946" s="203">
        <v>1</v>
      </c>
      <c r="H8946" s="203" t="s">
        <v>19481</v>
      </c>
      <c r="I8946" s="205" t="s">
        <v>1549</v>
      </c>
      <c r="J8946" s="208"/>
      <c r="K8946" s="203">
        <v>24</v>
      </c>
      <c r="L8946" s="207" t="s">
        <v>827</v>
      </c>
      <c r="M8946" s="208" t="s">
        <v>1449</v>
      </c>
      <c r="N8946" s="209">
        <f t="shared" si="0"/>
        <v>2026</v>
      </c>
      <c r="O8946" s="210">
        <f t="shared" si="1"/>
        <v>5</v>
      </c>
      <c r="P8946" s="211" t="str">
        <f>IFERROR(VLOOKUP(F8946,연간집계!D:E,2,FALSE),"")</f>
        <v>스탠다드 포토북 8*11 (하드/무광)</v>
      </c>
    </row>
    <row r="8947" spans="1:16" ht="15" customHeight="1">
      <c r="A8947" s="201">
        <v>46151.002013888887</v>
      </c>
      <c r="B8947" s="202">
        <v>46150</v>
      </c>
      <c r="C8947" s="203" t="s">
        <v>19484</v>
      </c>
      <c r="D8947" s="203" t="s">
        <v>11</v>
      </c>
      <c r="E8947" s="204" t="s">
        <v>19485</v>
      </c>
      <c r="F8947" s="49" t="s">
        <v>1243</v>
      </c>
      <c r="G8947" s="203">
        <v>1</v>
      </c>
      <c r="H8947" s="203" t="s">
        <v>5558</v>
      </c>
      <c r="I8947" s="205" t="s">
        <v>1676</v>
      </c>
      <c r="J8947" s="208"/>
      <c r="K8947" s="203">
        <v>24</v>
      </c>
      <c r="L8947" s="207" t="s">
        <v>828</v>
      </c>
      <c r="M8947" s="208" t="s">
        <v>1645</v>
      </c>
      <c r="N8947" s="209">
        <f t="shared" si="0"/>
        <v>2026</v>
      </c>
      <c r="O8947" s="210">
        <f t="shared" si="1"/>
        <v>5</v>
      </c>
      <c r="P8947" s="211" t="str">
        <f>IFERROR(VLOOKUP(F8947,연간집계!D:E,2,FALSE),"")</f>
        <v>모바일 포토북 150 (여행)</v>
      </c>
    </row>
    <row r="8948" spans="1:16" ht="15" customHeight="1">
      <c r="A8948" s="201">
        <v>46151.01972222222</v>
      </c>
      <c r="B8948" s="202">
        <v>46151</v>
      </c>
      <c r="C8948" s="203" t="s">
        <v>19486</v>
      </c>
      <c r="D8948" s="203" t="s">
        <v>11</v>
      </c>
      <c r="E8948" s="204" t="s">
        <v>19487</v>
      </c>
      <c r="F8948" s="49" t="s">
        <v>890</v>
      </c>
      <c r="G8948" s="203">
        <v>2</v>
      </c>
      <c r="H8948" s="203" t="s">
        <v>18555</v>
      </c>
      <c r="I8948" s="205" t="s">
        <v>1506</v>
      </c>
      <c r="J8948" s="208" t="s">
        <v>2928</v>
      </c>
      <c r="K8948" s="203">
        <v>64</v>
      </c>
      <c r="L8948" s="207" t="s">
        <v>827</v>
      </c>
      <c r="M8948" s="208" t="s">
        <v>1436</v>
      </c>
      <c r="N8948" s="209">
        <f t="shared" si="0"/>
        <v>2026</v>
      </c>
      <c r="O8948" s="210">
        <f t="shared" si="1"/>
        <v>5</v>
      </c>
      <c r="P8948" s="211" t="str">
        <f>IFERROR(VLOOKUP(F8948,연간집계!D:E,2,FALSE),"")</f>
        <v>메모리북</v>
      </c>
    </row>
    <row r="8949" spans="1:16" ht="15" customHeight="1">
      <c r="A8949" s="201">
        <v>46151.550358796296</v>
      </c>
      <c r="B8949" s="202">
        <v>46151</v>
      </c>
      <c r="C8949" s="203" t="s">
        <v>19488</v>
      </c>
      <c r="D8949" s="203" t="s">
        <v>11</v>
      </c>
      <c r="E8949" s="204" t="s">
        <v>19489</v>
      </c>
      <c r="F8949" s="49" t="s">
        <v>847</v>
      </c>
      <c r="G8949" s="203">
        <v>1</v>
      </c>
      <c r="H8949" s="203" t="s">
        <v>19490</v>
      </c>
      <c r="I8949" s="205" t="s">
        <v>1453</v>
      </c>
      <c r="J8949" s="208"/>
      <c r="K8949" s="203">
        <v>24</v>
      </c>
      <c r="L8949" s="207" t="s">
        <v>827</v>
      </c>
      <c r="M8949" s="208" t="s">
        <v>1436</v>
      </c>
      <c r="N8949" s="209">
        <f t="shared" si="0"/>
        <v>2026</v>
      </c>
      <c r="O8949" s="210">
        <f t="shared" si="1"/>
        <v>5</v>
      </c>
      <c r="P8949" s="211" t="str">
        <f>IFERROR(VLOOKUP(F8949,연간집계!D:E,2,FALSE),"")</f>
        <v>스탠다드 포토북 8*11 (하드/무광)</v>
      </c>
    </row>
    <row r="8950" spans="1:16" ht="15" customHeight="1">
      <c r="A8950" s="201">
        <v>46151.61519675926</v>
      </c>
      <c r="B8950" s="202">
        <v>46151</v>
      </c>
      <c r="C8950" s="203" t="s">
        <v>19491</v>
      </c>
      <c r="D8950" s="203" t="s">
        <v>11</v>
      </c>
      <c r="E8950" s="204" t="s">
        <v>19492</v>
      </c>
      <c r="F8950" s="49" t="s">
        <v>972</v>
      </c>
      <c r="G8950" s="203">
        <v>1</v>
      </c>
      <c r="H8950" s="203" t="s">
        <v>19493</v>
      </c>
      <c r="I8950" s="205" t="s">
        <v>1988</v>
      </c>
      <c r="J8950" s="208" t="s">
        <v>1988</v>
      </c>
      <c r="K8950" s="203">
        <v>80</v>
      </c>
      <c r="L8950" s="207" t="s">
        <v>827</v>
      </c>
      <c r="M8950" s="208" t="s">
        <v>1436</v>
      </c>
      <c r="N8950" s="209">
        <f t="shared" si="0"/>
        <v>2026</v>
      </c>
      <c r="O8950" s="210">
        <f t="shared" si="1"/>
        <v>5</v>
      </c>
      <c r="P8950" s="211" t="str">
        <f>IFERROR(VLOOKUP(F8950,연간집계!D:E,2,FALSE),"")</f>
        <v>시티북 198 (쿠션하드/78p)</v>
      </c>
    </row>
    <row r="8951" spans="1:16" ht="15" customHeight="1">
      <c r="A8951" s="201">
        <v>46151.615208333336</v>
      </c>
      <c r="B8951" s="202">
        <v>46151</v>
      </c>
      <c r="C8951" s="203" t="s">
        <v>19494</v>
      </c>
      <c r="D8951" s="203" t="s">
        <v>11</v>
      </c>
      <c r="E8951" s="204" t="s">
        <v>19492</v>
      </c>
      <c r="F8951" s="49" t="s">
        <v>972</v>
      </c>
      <c r="G8951" s="203">
        <v>1</v>
      </c>
      <c r="H8951" s="203" t="s">
        <v>19493</v>
      </c>
      <c r="I8951" s="205" t="s">
        <v>3562</v>
      </c>
      <c r="J8951" s="208" t="s">
        <v>3562</v>
      </c>
      <c r="K8951" s="203">
        <v>80</v>
      </c>
      <c r="L8951" s="207" t="s">
        <v>827</v>
      </c>
      <c r="M8951" s="208" t="s">
        <v>1436</v>
      </c>
      <c r="N8951" s="209">
        <f t="shared" si="0"/>
        <v>2026</v>
      </c>
      <c r="O8951" s="210">
        <f t="shared" si="1"/>
        <v>5</v>
      </c>
      <c r="P8951" s="211" t="str">
        <f>IFERROR(VLOOKUP(F8951,연간집계!D:E,2,FALSE),"")</f>
        <v>시티북 198 (쿠션하드/78p)</v>
      </c>
    </row>
    <row r="8952" spans="1:16" ht="15" customHeight="1">
      <c r="A8952" s="201">
        <v>46151.615231481483</v>
      </c>
      <c r="B8952" s="202">
        <v>46151</v>
      </c>
      <c r="C8952" s="203" t="s">
        <v>19495</v>
      </c>
      <c r="D8952" s="203" t="s">
        <v>11</v>
      </c>
      <c r="E8952" s="204" t="s">
        <v>19492</v>
      </c>
      <c r="F8952" s="49" t="s">
        <v>1027</v>
      </c>
      <c r="G8952" s="203">
        <v>1</v>
      </c>
      <c r="H8952" s="203" t="s">
        <v>19493</v>
      </c>
      <c r="I8952" s="208" t="s">
        <v>1455</v>
      </c>
      <c r="J8952" s="208" t="s">
        <v>1455</v>
      </c>
      <c r="K8952" s="203">
        <v>80</v>
      </c>
      <c r="L8952" s="207" t="s">
        <v>827</v>
      </c>
      <c r="M8952" s="208" t="s">
        <v>1436</v>
      </c>
      <c r="N8952" s="209">
        <f t="shared" si="0"/>
        <v>2026</v>
      </c>
      <c r="O8952" s="210">
        <f t="shared" si="1"/>
        <v>5</v>
      </c>
      <c r="P8952" s="211" t="str">
        <f>IFERROR(VLOOKUP(F8952,연간집계!D:E,2,FALSE),"")</f>
        <v>트래블북 198 (쿠션하드/78p)</v>
      </c>
    </row>
    <row r="8953" spans="1:16" ht="15" customHeight="1">
      <c r="A8953" s="201">
        <v>46151.635868055557</v>
      </c>
      <c r="B8953" s="202">
        <v>46151</v>
      </c>
      <c r="C8953" s="203" t="s">
        <v>19496</v>
      </c>
      <c r="D8953" s="203" t="s">
        <v>11</v>
      </c>
      <c r="E8953" s="204" t="s">
        <v>19497</v>
      </c>
      <c r="F8953" s="49" t="s">
        <v>74</v>
      </c>
      <c r="G8953" s="203">
        <v>1</v>
      </c>
      <c r="H8953" s="203" t="s">
        <v>1486</v>
      </c>
      <c r="I8953" s="205" t="s">
        <v>1440</v>
      </c>
      <c r="J8953" s="208" t="s">
        <v>1444</v>
      </c>
      <c r="K8953" s="203">
        <v>50</v>
      </c>
      <c r="L8953" s="207" t="s">
        <v>827</v>
      </c>
      <c r="M8953" s="208" t="s">
        <v>1449</v>
      </c>
      <c r="N8953" s="209">
        <f t="shared" si="0"/>
        <v>2026</v>
      </c>
      <c r="O8953" s="210">
        <f t="shared" si="1"/>
        <v>5</v>
      </c>
      <c r="P8953" s="211" t="str">
        <f>IFERROR(VLOOKUP(F8953,연간집계!D:E,2,FALSE),"")</f>
        <v>포토그랩스pro 210</v>
      </c>
    </row>
    <row r="8954" spans="1:16" ht="15" customHeight="1">
      <c r="A8954" s="201">
        <v>46151.635879629626</v>
      </c>
      <c r="B8954" s="202">
        <v>46151</v>
      </c>
      <c r="C8954" s="203" t="s">
        <v>19498</v>
      </c>
      <c r="D8954" s="203" t="s">
        <v>11</v>
      </c>
      <c r="E8954" s="204" t="s">
        <v>19497</v>
      </c>
      <c r="F8954" s="49" t="s">
        <v>42</v>
      </c>
      <c r="G8954" s="203">
        <v>1</v>
      </c>
      <c r="H8954" s="203" t="s">
        <v>1486</v>
      </c>
      <c r="I8954" s="205" t="s">
        <v>1459</v>
      </c>
      <c r="J8954" s="208"/>
      <c r="K8954" s="203">
        <v>50</v>
      </c>
      <c r="L8954" s="207" t="s">
        <v>827</v>
      </c>
      <c r="M8954" s="208" t="s">
        <v>1449</v>
      </c>
      <c r="N8954" s="209">
        <f t="shared" si="0"/>
        <v>2026</v>
      </c>
      <c r="O8954" s="210">
        <f t="shared" si="1"/>
        <v>5</v>
      </c>
      <c r="P8954" s="211" t="str">
        <f>IFERROR(VLOOKUP(F8954,연간집계!D:E,2,FALSE),"")</f>
        <v>플라이트북 210</v>
      </c>
    </row>
    <row r="8955" spans="1:16" ht="15" customHeight="1">
      <c r="A8955" s="201">
        <v>46151.774583333332</v>
      </c>
      <c r="B8955" s="202">
        <v>46151</v>
      </c>
      <c r="C8955" s="203" t="s">
        <v>19499</v>
      </c>
      <c r="D8955" s="203" t="s">
        <v>11</v>
      </c>
      <c r="E8955" s="204" t="s">
        <v>19500</v>
      </c>
      <c r="F8955" s="49" t="s">
        <v>890</v>
      </c>
      <c r="G8955" s="203">
        <v>1</v>
      </c>
      <c r="H8955" s="203" t="s">
        <v>19501</v>
      </c>
      <c r="I8955" s="205" t="s">
        <v>1506</v>
      </c>
      <c r="J8955" s="208" t="s">
        <v>1664</v>
      </c>
      <c r="K8955" s="203">
        <v>62</v>
      </c>
      <c r="L8955" s="207" t="s">
        <v>827</v>
      </c>
      <c r="M8955" s="208" t="s">
        <v>1436</v>
      </c>
      <c r="N8955" s="209">
        <f t="shared" si="0"/>
        <v>2026</v>
      </c>
      <c r="O8955" s="210">
        <f t="shared" si="1"/>
        <v>5</v>
      </c>
      <c r="P8955" s="211" t="str">
        <f>IFERROR(VLOOKUP(F8955,연간집계!D:E,2,FALSE),"")</f>
        <v>메모리북</v>
      </c>
    </row>
    <row r="8956" spans="1:16" ht="15" customHeight="1">
      <c r="A8956" s="201">
        <v>46151.789386574077</v>
      </c>
      <c r="B8956" s="202">
        <v>46151</v>
      </c>
      <c r="C8956" s="203" t="s">
        <v>19502</v>
      </c>
      <c r="D8956" s="203" t="s">
        <v>11</v>
      </c>
      <c r="E8956" s="204" t="s">
        <v>19503</v>
      </c>
      <c r="F8956" s="49" t="s">
        <v>1247</v>
      </c>
      <c r="G8956" s="203">
        <v>1</v>
      </c>
      <c r="H8956" s="203" t="s">
        <v>19504</v>
      </c>
      <c r="I8956" s="205" t="s">
        <v>1440</v>
      </c>
      <c r="J8956" s="208"/>
      <c r="K8956" s="203">
        <v>24</v>
      </c>
      <c r="L8956" s="207" t="s">
        <v>828</v>
      </c>
      <c r="M8956" s="208" t="s">
        <v>1541</v>
      </c>
      <c r="N8956" s="209">
        <f t="shared" si="0"/>
        <v>2026</v>
      </c>
      <c r="O8956" s="210">
        <f t="shared" si="1"/>
        <v>5</v>
      </c>
      <c r="P8956" s="211" t="str">
        <f>IFERROR(VLOOKUP(F8956,연간집계!D:E,2,FALSE),"")</f>
        <v>모바일 포토북 197 (여행)</v>
      </c>
    </row>
    <row r="8957" spans="1:16" ht="15" customHeight="1">
      <c r="A8957" s="201">
        <v>46151.795289351852</v>
      </c>
      <c r="B8957" s="202">
        <v>46151</v>
      </c>
      <c r="C8957" s="203" t="s">
        <v>19505</v>
      </c>
      <c r="D8957" s="203" t="s">
        <v>11</v>
      </c>
      <c r="E8957" s="204" t="s">
        <v>19506</v>
      </c>
      <c r="F8957" s="49" t="s">
        <v>838</v>
      </c>
      <c r="G8957" s="203">
        <v>1</v>
      </c>
      <c r="H8957" s="203" t="s">
        <v>19507</v>
      </c>
      <c r="I8957" s="205" t="s">
        <v>1676</v>
      </c>
      <c r="J8957" s="208"/>
      <c r="K8957" s="203">
        <v>34</v>
      </c>
      <c r="L8957" s="207" t="s">
        <v>827</v>
      </c>
      <c r="M8957" s="208" t="s">
        <v>1436</v>
      </c>
      <c r="N8957" s="209">
        <f t="shared" si="0"/>
        <v>2026</v>
      </c>
      <c r="O8957" s="210">
        <f t="shared" si="1"/>
        <v>5</v>
      </c>
      <c r="P8957" s="211" t="str">
        <f>IFERROR(VLOOKUP(F8957,연간집계!D:E,2,FALSE),"")</f>
        <v>스탠다드 포토북 6*8 (하드/무광)</v>
      </c>
    </row>
    <row r="8958" spans="1:16" ht="15" customHeight="1">
      <c r="A8958" s="201">
        <v>46151.854270833333</v>
      </c>
      <c r="B8958" s="202">
        <v>46151</v>
      </c>
      <c r="C8958" s="203" t="s">
        <v>19508</v>
      </c>
      <c r="D8958" s="203" t="s">
        <v>11</v>
      </c>
      <c r="E8958" s="204" t="s">
        <v>19509</v>
      </c>
      <c r="F8958" s="49" t="s">
        <v>1058</v>
      </c>
      <c r="G8958" s="203">
        <v>1</v>
      </c>
      <c r="H8958" s="203" t="s">
        <v>9805</v>
      </c>
      <c r="I8958" s="205" t="s">
        <v>1440</v>
      </c>
      <c r="J8958" s="208"/>
      <c r="K8958" s="203">
        <v>80</v>
      </c>
      <c r="L8958" s="207" t="s">
        <v>827</v>
      </c>
      <c r="M8958" s="208" t="s">
        <v>1449</v>
      </c>
      <c r="N8958" s="209">
        <f t="shared" si="0"/>
        <v>2026</v>
      </c>
      <c r="O8958" s="210">
        <f t="shared" si="1"/>
        <v>5</v>
      </c>
      <c r="P8958" s="211" t="str">
        <f>IFERROR(VLOOKUP(F8958,연간집계!D:E,2,FALSE),"")</f>
        <v>프리북 150 (하드)</v>
      </c>
    </row>
    <row r="8959" spans="1:16" ht="15" customHeight="1">
      <c r="A8959" s="201">
        <v>46151.892592592594</v>
      </c>
      <c r="B8959" s="202">
        <v>46151</v>
      </c>
      <c r="C8959" s="203" t="s">
        <v>19510</v>
      </c>
      <c r="D8959" s="203" t="s">
        <v>11</v>
      </c>
      <c r="E8959" s="204" t="s">
        <v>19511</v>
      </c>
      <c r="F8959" s="49" t="s">
        <v>856</v>
      </c>
      <c r="G8959" s="203">
        <v>1</v>
      </c>
      <c r="H8959" s="203" t="s">
        <v>19512</v>
      </c>
      <c r="I8959" s="205" t="s">
        <v>2144</v>
      </c>
      <c r="J8959" s="208"/>
      <c r="K8959" s="203">
        <v>34</v>
      </c>
      <c r="L8959" s="207" t="s">
        <v>827</v>
      </c>
      <c r="M8959" s="208" t="s">
        <v>1541</v>
      </c>
      <c r="N8959" s="209">
        <f t="shared" si="0"/>
        <v>2026</v>
      </c>
      <c r="O8959" s="210">
        <f t="shared" si="1"/>
        <v>5</v>
      </c>
      <c r="P8959" s="211" t="str">
        <f>IFERROR(VLOOKUP(F8959,연간집계!D:E,2,FALSE),"")</f>
        <v>스탠다드 포토북 8*8 (하드/무광)</v>
      </c>
    </row>
    <row r="8960" spans="1:16" ht="15" customHeight="1">
      <c r="A8960" s="201">
        <v>46151.945694444446</v>
      </c>
      <c r="B8960" s="202">
        <v>46151</v>
      </c>
      <c r="C8960" s="203" t="s">
        <v>19513</v>
      </c>
      <c r="D8960" s="203" t="s">
        <v>11</v>
      </c>
      <c r="E8960" s="204" t="s">
        <v>19514</v>
      </c>
      <c r="F8960" s="49" t="s">
        <v>865</v>
      </c>
      <c r="G8960" s="203">
        <v>2</v>
      </c>
      <c r="H8960" s="203" t="s">
        <v>1730</v>
      </c>
      <c r="I8960" s="205" t="s">
        <v>1566</v>
      </c>
      <c r="J8960" s="208"/>
      <c r="K8960" s="203">
        <v>26</v>
      </c>
      <c r="L8960" s="207" t="s">
        <v>827</v>
      </c>
      <c r="M8960" s="208" t="s">
        <v>1436</v>
      </c>
      <c r="N8960" s="209">
        <f t="shared" si="0"/>
        <v>2026</v>
      </c>
      <c r="O8960" s="210">
        <f t="shared" si="1"/>
        <v>5</v>
      </c>
      <c r="P8960" s="211" t="str">
        <f>IFERROR(VLOOKUP(F8960,연간집계!D:E,2,FALSE),"")</f>
        <v>스탠다드 포토북 8*6 (하드/무광)</v>
      </c>
    </row>
    <row r="8961" spans="1:16" ht="15" customHeight="1">
      <c r="A8961" s="201">
        <v>46152.417812500003</v>
      </c>
      <c r="B8961" s="202">
        <v>46152</v>
      </c>
      <c r="C8961" s="203" t="s">
        <v>19515</v>
      </c>
      <c r="D8961" s="203" t="s">
        <v>11</v>
      </c>
      <c r="E8961" s="204" t="s">
        <v>19516</v>
      </c>
      <c r="F8961" s="49" t="s">
        <v>856</v>
      </c>
      <c r="G8961" s="203">
        <v>1</v>
      </c>
      <c r="H8961" s="203" t="s">
        <v>19517</v>
      </c>
      <c r="I8961" s="205" t="s">
        <v>1455</v>
      </c>
      <c r="J8961" s="208"/>
      <c r="K8961" s="203">
        <v>66</v>
      </c>
      <c r="L8961" s="207" t="s">
        <v>827</v>
      </c>
      <c r="M8961" s="208" t="s">
        <v>1436</v>
      </c>
      <c r="N8961" s="209">
        <f t="shared" si="0"/>
        <v>2026</v>
      </c>
      <c r="O8961" s="210">
        <f t="shared" si="1"/>
        <v>5</v>
      </c>
      <c r="P8961" s="211" t="str">
        <f>IFERROR(VLOOKUP(F8961,연간집계!D:E,2,FALSE),"")</f>
        <v>스탠다드 포토북 8*8 (하드/무광)</v>
      </c>
    </row>
    <row r="8962" spans="1:16" ht="15" customHeight="1">
      <c r="A8962" s="201">
        <v>46152.462106481478</v>
      </c>
      <c r="B8962" s="202">
        <v>46152</v>
      </c>
      <c r="C8962" s="203" t="s">
        <v>19518</v>
      </c>
      <c r="D8962" s="203" t="s">
        <v>11</v>
      </c>
      <c r="E8962" s="204" t="s">
        <v>19519</v>
      </c>
      <c r="F8962" s="49" t="s">
        <v>876</v>
      </c>
      <c r="G8962" s="203">
        <v>1</v>
      </c>
      <c r="H8962" s="203" t="s">
        <v>18896</v>
      </c>
      <c r="I8962" s="205" t="s">
        <v>1440</v>
      </c>
      <c r="J8962" s="208"/>
      <c r="K8962" s="203">
        <v>24</v>
      </c>
      <c r="L8962" s="207" t="s">
        <v>827</v>
      </c>
      <c r="M8962" s="208" t="s">
        <v>1645</v>
      </c>
      <c r="N8962" s="209">
        <f t="shared" si="0"/>
        <v>2026</v>
      </c>
      <c r="O8962" s="210">
        <f t="shared" si="1"/>
        <v>5</v>
      </c>
      <c r="P8962" s="211" t="str">
        <f>IFERROR(VLOOKUP(F8962,연간집계!D:E,2,FALSE),"")</f>
        <v>스탠다드 포토북 11*8 (하드/유광)</v>
      </c>
    </row>
    <row r="8963" spans="1:16" ht="15" customHeight="1">
      <c r="A8963" s="201">
        <v>46152.473912037036</v>
      </c>
      <c r="B8963" s="202">
        <v>46152</v>
      </c>
      <c r="C8963" s="203" t="s">
        <v>19520</v>
      </c>
      <c r="D8963" s="203" t="s">
        <v>11</v>
      </c>
      <c r="E8963" s="204" t="s">
        <v>19521</v>
      </c>
      <c r="F8963" s="49" t="s">
        <v>838</v>
      </c>
      <c r="G8963" s="203">
        <v>6</v>
      </c>
      <c r="H8963" s="203" t="s">
        <v>19522</v>
      </c>
      <c r="I8963" s="205" t="s">
        <v>1453</v>
      </c>
      <c r="J8963" s="208"/>
      <c r="K8963" s="203">
        <v>24</v>
      </c>
      <c r="L8963" s="207" t="s">
        <v>827</v>
      </c>
      <c r="M8963" s="208" t="s">
        <v>1493</v>
      </c>
      <c r="N8963" s="209">
        <f t="shared" si="0"/>
        <v>2026</v>
      </c>
      <c r="O8963" s="210">
        <f t="shared" si="1"/>
        <v>5</v>
      </c>
      <c r="P8963" s="211" t="str">
        <f>IFERROR(VLOOKUP(F8963,연간집계!D:E,2,FALSE),"")</f>
        <v>스탠다드 포토북 6*8 (하드/무광)</v>
      </c>
    </row>
    <row r="8964" spans="1:16" ht="15" customHeight="1">
      <c r="A8964" s="201">
        <v>46152.479826388888</v>
      </c>
      <c r="B8964" s="202">
        <v>46152</v>
      </c>
      <c r="C8964" s="203" t="s">
        <v>19523</v>
      </c>
      <c r="D8964" s="203" t="s">
        <v>11</v>
      </c>
      <c r="E8964" s="204" t="s">
        <v>19524</v>
      </c>
      <c r="F8964" s="49" t="s">
        <v>856</v>
      </c>
      <c r="G8964" s="203">
        <v>1</v>
      </c>
      <c r="H8964" s="203" t="s">
        <v>11505</v>
      </c>
      <c r="I8964" s="205" t="s">
        <v>1566</v>
      </c>
      <c r="J8964" s="208"/>
      <c r="K8964" s="203">
        <v>24</v>
      </c>
      <c r="L8964" s="207" t="s">
        <v>827</v>
      </c>
      <c r="M8964" s="208" t="s">
        <v>1436</v>
      </c>
      <c r="N8964" s="209">
        <f t="shared" si="0"/>
        <v>2026</v>
      </c>
      <c r="O8964" s="210">
        <f t="shared" si="1"/>
        <v>5</v>
      </c>
      <c r="P8964" s="211" t="str">
        <f>IFERROR(VLOOKUP(F8964,연간집계!D:E,2,FALSE),"")</f>
        <v>스탠다드 포토북 8*8 (하드/무광)</v>
      </c>
    </row>
    <row r="8965" spans="1:16" ht="15" customHeight="1">
      <c r="A8965" s="201">
        <v>46152.538761574076</v>
      </c>
      <c r="B8965" s="202">
        <v>46152</v>
      </c>
      <c r="C8965" s="203" t="s">
        <v>19525</v>
      </c>
      <c r="D8965" s="203" t="s">
        <v>11</v>
      </c>
      <c r="E8965" s="204" t="s">
        <v>19526</v>
      </c>
      <c r="F8965" s="49" t="s">
        <v>838</v>
      </c>
      <c r="G8965" s="203">
        <v>4</v>
      </c>
      <c r="H8965" s="203" t="s">
        <v>19527</v>
      </c>
      <c r="I8965" s="205" t="s">
        <v>1984</v>
      </c>
      <c r="J8965" s="208"/>
      <c r="K8965" s="203">
        <v>28</v>
      </c>
      <c r="L8965" s="207" t="s">
        <v>827</v>
      </c>
      <c r="M8965" s="208" t="s">
        <v>1449</v>
      </c>
      <c r="N8965" s="209">
        <f t="shared" si="0"/>
        <v>2026</v>
      </c>
      <c r="O8965" s="210">
        <f t="shared" si="1"/>
        <v>5</v>
      </c>
      <c r="P8965" s="211" t="str">
        <f>IFERROR(VLOOKUP(F8965,연간집계!D:E,2,FALSE),"")</f>
        <v>스탠다드 포토북 6*8 (하드/무광)</v>
      </c>
    </row>
    <row r="8966" spans="1:16" ht="15" customHeight="1">
      <c r="A8966" s="201">
        <v>46152.55945601852</v>
      </c>
      <c r="B8966" s="202">
        <v>46152</v>
      </c>
      <c r="C8966" s="203" t="s">
        <v>19528</v>
      </c>
      <c r="D8966" s="203" t="s">
        <v>11</v>
      </c>
      <c r="E8966" s="204" t="s">
        <v>19529</v>
      </c>
      <c r="F8966" s="49" t="s">
        <v>981</v>
      </c>
      <c r="G8966" s="203">
        <v>8</v>
      </c>
      <c r="H8966" s="203" t="s">
        <v>19530</v>
      </c>
      <c r="I8966" s="205" t="s">
        <v>1440</v>
      </c>
      <c r="J8966" s="208"/>
      <c r="K8966" s="203">
        <v>110</v>
      </c>
      <c r="L8966" s="207" t="s">
        <v>827</v>
      </c>
      <c r="M8966" s="208" t="s">
        <v>1436</v>
      </c>
      <c r="N8966" s="209">
        <f t="shared" si="0"/>
        <v>2026</v>
      </c>
      <c r="O8966" s="210">
        <f t="shared" si="1"/>
        <v>5</v>
      </c>
      <c r="P8966" s="211" t="str">
        <f>IFERROR(VLOOKUP(F8966,연간집계!D:E,2,FALSE),"")</f>
        <v>워크샵북</v>
      </c>
    </row>
    <row r="8967" spans="1:16" ht="15" customHeight="1">
      <c r="A8967" s="201">
        <v>46152.704027777778</v>
      </c>
      <c r="B8967" s="202">
        <v>46152</v>
      </c>
      <c r="C8967" s="203" t="s">
        <v>19531</v>
      </c>
      <c r="D8967" s="203" t="s">
        <v>11</v>
      </c>
      <c r="E8967" s="204" t="s">
        <v>19532</v>
      </c>
      <c r="F8967" s="49" t="s">
        <v>849</v>
      </c>
      <c r="G8967" s="203">
        <v>1</v>
      </c>
      <c r="H8967" s="203" t="s">
        <v>18896</v>
      </c>
      <c r="I8967" s="205" t="s">
        <v>1435</v>
      </c>
      <c r="J8967" s="208"/>
      <c r="K8967" s="203">
        <v>44</v>
      </c>
      <c r="L8967" s="207" t="s">
        <v>827</v>
      </c>
      <c r="M8967" s="208" t="s">
        <v>1449</v>
      </c>
      <c r="N8967" s="209">
        <f t="shared" si="0"/>
        <v>2026</v>
      </c>
      <c r="O8967" s="210">
        <f t="shared" si="1"/>
        <v>5</v>
      </c>
      <c r="P8967" s="211" t="str">
        <f>IFERROR(VLOOKUP(F8967,연간집계!D:E,2,FALSE),"")</f>
        <v>스탠다드 포토북 8*11 (하드/유광)</v>
      </c>
    </row>
    <row r="8968" spans="1:16" ht="15" customHeight="1">
      <c r="A8968" s="201">
        <v>46152.707002314812</v>
      </c>
      <c r="B8968" s="202">
        <v>46152</v>
      </c>
      <c r="C8968" s="203" t="s">
        <v>19533</v>
      </c>
      <c r="D8968" s="203" t="s">
        <v>11</v>
      </c>
      <c r="E8968" s="204" t="s">
        <v>19534</v>
      </c>
      <c r="F8968" s="49" t="s">
        <v>1347</v>
      </c>
      <c r="G8968" s="203">
        <v>1</v>
      </c>
      <c r="H8968" s="203" t="s">
        <v>6133</v>
      </c>
      <c r="I8968" s="205" t="s">
        <v>1440</v>
      </c>
      <c r="J8968" s="208" t="s">
        <v>1480</v>
      </c>
      <c r="K8968" s="203">
        <v>1</v>
      </c>
      <c r="L8968" s="207" t="s">
        <v>827</v>
      </c>
      <c r="M8968" s="208" t="s">
        <v>1436</v>
      </c>
      <c r="N8968" s="209">
        <f t="shared" si="0"/>
        <v>2026</v>
      </c>
      <c r="O8968" s="210">
        <f t="shared" si="1"/>
        <v>5</v>
      </c>
      <c r="P8968" s="211" t="str">
        <f>IFERROR(VLOOKUP(F8968,연간집계!D:E,2,FALSE),"")</f>
        <v>아크릴키링</v>
      </c>
    </row>
    <row r="8969" spans="1:16" ht="15" customHeight="1">
      <c r="A8969" s="201">
        <v>46152.707013888888</v>
      </c>
      <c r="B8969" s="202">
        <v>46152</v>
      </c>
      <c r="C8969" s="203" t="s">
        <v>19535</v>
      </c>
      <c r="D8969" s="203" t="s">
        <v>11</v>
      </c>
      <c r="E8969" s="204" t="s">
        <v>19534</v>
      </c>
      <c r="F8969" s="49" t="s">
        <v>1347</v>
      </c>
      <c r="G8969" s="203">
        <v>1</v>
      </c>
      <c r="H8969" s="203" t="s">
        <v>6133</v>
      </c>
      <c r="I8969" s="205" t="s">
        <v>1440</v>
      </c>
      <c r="J8969" s="208" t="s">
        <v>1480</v>
      </c>
      <c r="K8969" s="203">
        <v>1</v>
      </c>
      <c r="L8969" s="207" t="s">
        <v>827</v>
      </c>
      <c r="M8969" s="208" t="s">
        <v>1436</v>
      </c>
      <c r="N8969" s="209">
        <f t="shared" si="0"/>
        <v>2026</v>
      </c>
      <c r="O8969" s="210">
        <f t="shared" si="1"/>
        <v>5</v>
      </c>
      <c r="P8969" s="211" t="str">
        <f>IFERROR(VLOOKUP(F8969,연간집계!D:E,2,FALSE),"")</f>
        <v>아크릴키링</v>
      </c>
    </row>
    <row r="8970" spans="1:16" ht="15" customHeight="1">
      <c r="A8970" s="201">
        <v>46152.707025462965</v>
      </c>
      <c r="B8970" s="202">
        <v>46152</v>
      </c>
      <c r="C8970" s="203" t="s">
        <v>19536</v>
      </c>
      <c r="D8970" s="203" t="s">
        <v>11</v>
      </c>
      <c r="E8970" s="204" t="s">
        <v>19534</v>
      </c>
      <c r="F8970" s="49" t="s">
        <v>1347</v>
      </c>
      <c r="G8970" s="203">
        <v>1</v>
      </c>
      <c r="H8970" s="203" t="s">
        <v>6133</v>
      </c>
      <c r="I8970" s="205" t="s">
        <v>1440</v>
      </c>
      <c r="J8970" s="208" t="s">
        <v>1480</v>
      </c>
      <c r="K8970" s="203">
        <v>1</v>
      </c>
      <c r="L8970" s="207" t="s">
        <v>827</v>
      </c>
      <c r="M8970" s="208" t="s">
        <v>1436</v>
      </c>
      <c r="N8970" s="209">
        <f t="shared" si="0"/>
        <v>2026</v>
      </c>
      <c r="O8970" s="210">
        <f t="shared" si="1"/>
        <v>5</v>
      </c>
      <c r="P8970" s="211" t="str">
        <f>IFERROR(VLOOKUP(F8970,연간집계!D:E,2,FALSE),"")</f>
        <v>아크릴키링</v>
      </c>
    </row>
    <row r="8971" spans="1:16" ht="15" customHeight="1">
      <c r="A8971" s="201">
        <v>46152.707037037035</v>
      </c>
      <c r="B8971" s="202">
        <v>46152</v>
      </c>
      <c r="C8971" s="203" t="s">
        <v>19537</v>
      </c>
      <c r="D8971" s="203" t="s">
        <v>11</v>
      </c>
      <c r="E8971" s="204" t="s">
        <v>19534</v>
      </c>
      <c r="F8971" s="49" t="s">
        <v>1347</v>
      </c>
      <c r="G8971" s="203">
        <v>1</v>
      </c>
      <c r="H8971" s="203" t="s">
        <v>6133</v>
      </c>
      <c r="I8971" s="205" t="s">
        <v>1440</v>
      </c>
      <c r="J8971" s="208" t="s">
        <v>1480</v>
      </c>
      <c r="K8971" s="203">
        <v>1</v>
      </c>
      <c r="L8971" s="207" t="s">
        <v>827</v>
      </c>
      <c r="M8971" s="208" t="s">
        <v>1436</v>
      </c>
      <c r="N8971" s="209">
        <f t="shared" si="0"/>
        <v>2026</v>
      </c>
      <c r="O8971" s="210">
        <f t="shared" si="1"/>
        <v>5</v>
      </c>
      <c r="P8971" s="211" t="str">
        <f>IFERROR(VLOOKUP(F8971,연간집계!D:E,2,FALSE),"")</f>
        <v>아크릴키링</v>
      </c>
    </row>
    <row r="8972" spans="1:16" ht="15" customHeight="1">
      <c r="A8972" s="201">
        <v>46152.727673611109</v>
      </c>
      <c r="B8972" s="202">
        <v>46152</v>
      </c>
      <c r="C8972" s="203" t="s">
        <v>19538</v>
      </c>
      <c r="D8972" s="203" t="s">
        <v>11</v>
      </c>
      <c r="E8972" s="204" t="s">
        <v>19539</v>
      </c>
      <c r="F8972" s="49" t="s">
        <v>847</v>
      </c>
      <c r="G8972" s="203">
        <v>1</v>
      </c>
      <c r="H8972" s="203" t="s">
        <v>19540</v>
      </c>
      <c r="I8972" s="205" t="s">
        <v>1440</v>
      </c>
      <c r="J8972" s="208"/>
      <c r="K8972" s="203">
        <v>24</v>
      </c>
      <c r="L8972" s="207" t="s">
        <v>827</v>
      </c>
      <c r="M8972" s="208" t="s">
        <v>1436</v>
      </c>
      <c r="N8972" s="209">
        <f t="shared" si="0"/>
        <v>2026</v>
      </c>
      <c r="O8972" s="210">
        <f t="shared" si="1"/>
        <v>5</v>
      </c>
      <c r="P8972" s="211" t="str">
        <f>IFERROR(VLOOKUP(F8972,연간집계!D:E,2,FALSE),"")</f>
        <v>스탠다드 포토북 8*11 (하드/무광)</v>
      </c>
    </row>
    <row r="8973" spans="1:16" ht="15" customHeight="1">
      <c r="A8973" s="201">
        <v>46152.727685185186</v>
      </c>
      <c r="B8973" s="202">
        <v>46152</v>
      </c>
      <c r="C8973" s="203" t="s">
        <v>19541</v>
      </c>
      <c r="D8973" s="203" t="s">
        <v>11</v>
      </c>
      <c r="E8973" s="204" t="s">
        <v>19539</v>
      </c>
      <c r="F8973" s="49" t="s">
        <v>849</v>
      </c>
      <c r="G8973" s="203">
        <v>1</v>
      </c>
      <c r="H8973" s="203" t="s">
        <v>19540</v>
      </c>
      <c r="I8973" s="205" t="s">
        <v>1440</v>
      </c>
      <c r="J8973" s="208"/>
      <c r="K8973" s="203">
        <v>26</v>
      </c>
      <c r="L8973" s="207" t="s">
        <v>827</v>
      </c>
      <c r="M8973" s="208" t="s">
        <v>1436</v>
      </c>
      <c r="N8973" s="209">
        <f t="shared" si="0"/>
        <v>2026</v>
      </c>
      <c r="O8973" s="210">
        <f t="shared" si="1"/>
        <v>5</v>
      </c>
      <c r="P8973" s="211" t="str">
        <f>IFERROR(VLOOKUP(F8973,연간집계!D:E,2,FALSE),"")</f>
        <v>스탠다드 포토북 8*11 (하드/유광)</v>
      </c>
    </row>
    <row r="8974" spans="1:16" ht="15" customHeight="1">
      <c r="A8974" s="201">
        <v>46152.727696759262</v>
      </c>
      <c r="B8974" s="202">
        <v>46152</v>
      </c>
      <c r="C8974" s="203" t="s">
        <v>19542</v>
      </c>
      <c r="D8974" s="203" t="s">
        <v>11</v>
      </c>
      <c r="E8974" s="204" t="s">
        <v>19539</v>
      </c>
      <c r="F8974" s="49" t="s">
        <v>849</v>
      </c>
      <c r="G8974" s="203">
        <v>1</v>
      </c>
      <c r="H8974" s="203" t="s">
        <v>19540</v>
      </c>
      <c r="I8974" s="205" t="s">
        <v>1440</v>
      </c>
      <c r="J8974" s="208"/>
      <c r="K8974" s="203">
        <v>24</v>
      </c>
      <c r="L8974" s="207" t="s">
        <v>827</v>
      </c>
      <c r="M8974" s="208" t="s">
        <v>1436</v>
      </c>
      <c r="N8974" s="209">
        <f t="shared" si="0"/>
        <v>2026</v>
      </c>
      <c r="O8974" s="210">
        <f t="shared" si="1"/>
        <v>5</v>
      </c>
      <c r="P8974" s="211" t="str">
        <f>IFERROR(VLOOKUP(F8974,연간집계!D:E,2,FALSE),"")</f>
        <v>스탠다드 포토북 8*11 (하드/유광)</v>
      </c>
    </row>
    <row r="8975" spans="1:16" ht="15" customHeight="1">
      <c r="A8975" s="201">
        <v>46152.830949074072</v>
      </c>
      <c r="B8975" s="202">
        <v>46152</v>
      </c>
      <c r="C8975" s="203" t="s">
        <v>19543</v>
      </c>
      <c r="D8975" s="203" t="s">
        <v>11</v>
      </c>
      <c r="E8975" s="204" t="s">
        <v>19544</v>
      </c>
      <c r="F8975" s="49" t="s">
        <v>847</v>
      </c>
      <c r="G8975" s="203">
        <v>2</v>
      </c>
      <c r="H8975" s="203" t="s">
        <v>19545</v>
      </c>
      <c r="I8975" s="205" t="s">
        <v>1440</v>
      </c>
      <c r="J8975" s="208"/>
      <c r="K8975" s="203">
        <v>24</v>
      </c>
      <c r="L8975" s="207" t="s">
        <v>827</v>
      </c>
      <c r="M8975" s="208" t="s">
        <v>1541</v>
      </c>
      <c r="N8975" s="209">
        <f t="shared" si="0"/>
        <v>2026</v>
      </c>
      <c r="O8975" s="210">
        <f t="shared" si="1"/>
        <v>5</v>
      </c>
      <c r="P8975" s="211" t="str">
        <f>IFERROR(VLOOKUP(F8975,연간집계!D:E,2,FALSE),"")</f>
        <v>스탠다드 포토북 8*11 (하드/무광)</v>
      </c>
    </row>
    <row r="8976" spans="1:16" ht="15" customHeight="1">
      <c r="A8976" s="201">
        <v>46152.889976851853</v>
      </c>
      <c r="B8976" s="202">
        <v>46152</v>
      </c>
      <c r="C8976" s="203" t="s">
        <v>19546</v>
      </c>
      <c r="D8976" s="203" t="s">
        <v>11</v>
      </c>
      <c r="E8976" s="204" t="s">
        <v>19547</v>
      </c>
      <c r="F8976" s="49" t="s">
        <v>1033</v>
      </c>
      <c r="G8976" s="203">
        <v>1</v>
      </c>
      <c r="H8976" s="203" t="s">
        <v>10801</v>
      </c>
      <c r="I8976" s="205" t="s">
        <v>1455</v>
      </c>
      <c r="J8976" s="208" t="s">
        <v>1435</v>
      </c>
      <c r="K8976" s="203">
        <v>48</v>
      </c>
      <c r="L8976" s="207" t="s">
        <v>827</v>
      </c>
      <c r="M8976" s="208" t="s">
        <v>1436</v>
      </c>
      <c r="N8976" s="209">
        <f t="shared" si="0"/>
        <v>2026</v>
      </c>
      <c r="O8976" s="210">
        <f t="shared" si="1"/>
        <v>5</v>
      </c>
      <c r="P8976" s="211" t="str">
        <f>IFERROR(VLOOKUP(F8976,연간집계!D:E,2,FALSE),"")</f>
        <v>트래블북 198 (소프트/46p)</v>
      </c>
    </row>
    <row r="8977" spans="1:16" ht="15" customHeight="1">
      <c r="A8977" s="201">
        <v>46153.013807870368</v>
      </c>
      <c r="B8977" s="202">
        <v>46153</v>
      </c>
      <c r="C8977" s="203" t="s">
        <v>19548</v>
      </c>
      <c r="D8977" s="203" t="s">
        <v>11</v>
      </c>
      <c r="E8977" s="204" t="s">
        <v>19549</v>
      </c>
      <c r="F8977" s="49" t="s">
        <v>1304</v>
      </c>
      <c r="G8977" s="203">
        <v>1</v>
      </c>
      <c r="H8977" s="203" t="s">
        <v>18555</v>
      </c>
      <c r="I8977" s="205" t="s">
        <v>4029</v>
      </c>
      <c r="J8977" s="208" t="s">
        <v>6426</v>
      </c>
      <c r="K8977" s="203">
        <v>1</v>
      </c>
      <c r="L8977" s="207" t="s">
        <v>827</v>
      </c>
      <c r="M8977" s="208" t="s">
        <v>1481</v>
      </c>
      <c r="N8977" s="209">
        <f t="shared" si="0"/>
        <v>2026</v>
      </c>
      <c r="O8977" s="210">
        <f t="shared" si="1"/>
        <v>5</v>
      </c>
      <c r="P8977" s="211" t="str">
        <f>IFERROR(VLOOKUP(F8977,연간집계!D:E,2,FALSE),"")</f>
        <v>PCMS_우드스탠드아크릴액자</v>
      </c>
    </row>
    <row r="8978" spans="1:16" ht="15" customHeight="1">
      <c r="A8978" s="201">
        <v>46153.013819444444</v>
      </c>
      <c r="B8978" s="202">
        <v>46153</v>
      </c>
      <c r="C8978" s="203" t="s">
        <v>19550</v>
      </c>
      <c r="D8978" s="203" t="s">
        <v>11</v>
      </c>
      <c r="E8978" s="204" t="s">
        <v>19549</v>
      </c>
      <c r="F8978" s="49" t="s">
        <v>840</v>
      </c>
      <c r="G8978" s="203">
        <v>1</v>
      </c>
      <c r="H8978" s="203" t="s">
        <v>18555</v>
      </c>
      <c r="I8978" s="205" t="s">
        <v>2297</v>
      </c>
      <c r="J8978" s="208"/>
      <c r="K8978" s="203">
        <v>80</v>
      </c>
      <c r="L8978" s="207" t="s">
        <v>827</v>
      </c>
      <c r="M8978" s="208" t="s">
        <v>1471</v>
      </c>
      <c r="N8978" s="209">
        <f t="shared" si="0"/>
        <v>2026</v>
      </c>
      <c r="O8978" s="210">
        <f t="shared" si="1"/>
        <v>5</v>
      </c>
      <c r="P8978" s="211" t="str">
        <f>IFERROR(VLOOKUP(F8978,연간집계!D:E,2,FALSE),"")</f>
        <v>스탠다드 포토북 6*8 (하드/유광)</v>
      </c>
    </row>
    <row r="8979" spans="1:16" ht="15" customHeight="1">
      <c r="A8979" s="201">
        <v>46153.063958333332</v>
      </c>
      <c r="B8979" s="202">
        <v>46153</v>
      </c>
      <c r="C8979" s="203" t="s">
        <v>19551</v>
      </c>
      <c r="D8979" s="203" t="s">
        <v>11</v>
      </c>
      <c r="E8979" s="204" t="s">
        <v>19552</v>
      </c>
      <c r="F8979" s="49" t="s">
        <v>64</v>
      </c>
      <c r="G8979" s="203">
        <v>1</v>
      </c>
      <c r="H8979" s="203" t="s">
        <v>514</v>
      </c>
      <c r="I8979" s="205" t="s">
        <v>1440</v>
      </c>
      <c r="J8979" s="208"/>
      <c r="K8979" s="203">
        <v>60</v>
      </c>
      <c r="L8979" s="207" t="s">
        <v>827</v>
      </c>
      <c r="M8979" s="208" t="s">
        <v>1436</v>
      </c>
      <c r="N8979" s="209">
        <f t="shared" si="0"/>
        <v>2026</v>
      </c>
      <c r="O8979" s="210">
        <f t="shared" si="1"/>
        <v>5</v>
      </c>
      <c r="P8979" s="211" t="str">
        <f>IFERROR(VLOOKUP(F8979,연간집계!D:E,2,FALSE),"")</f>
        <v>플라이트북 276</v>
      </c>
    </row>
    <row r="8980" spans="1:16" ht="15" customHeight="1">
      <c r="A8980" s="201">
        <v>46153.471886574072</v>
      </c>
      <c r="B8980" s="202">
        <v>46153</v>
      </c>
      <c r="C8980" s="203" t="s">
        <v>19553</v>
      </c>
      <c r="D8980" s="203" t="s">
        <v>11</v>
      </c>
      <c r="E8980" s="204" t="s">
        <v>19554</v>
      </c>
      <c r="F8980" s="49" t="s">
        <v>1048</v>
      </c>
      <c r="G8980" s="203">
        <v>5</v>
      </c>
      <c r="H8980" s="203" t="s">
        <v>19555</v>
      </c>
      <c r="I8980" s="205" t="s">
        <v>1440</v>
      </c>
      <c r="J8980" s="208"/>
      <c r="K8980" s="203">
        <v>50</v>
      </c>
      <c r="L8980" s="207" t="s">
        <v>827</v>
      </c>
      <c r="M8980" s="208" t="s">
        <v>1645</v>
      </c>
      <c r="N8980" s="209">
        <f t="shared" si="0"/>
        <v>2026</v>
      </c>
      <c r="O8980" s="210">
        <f t="shared" si="1"/>
        <v>5</v>
      </c>
      <c r="P8980" s="211" t="str">
        <f>IFERROR(VLOOKUP(F8980,연간집계!D:E,2,FALSE),"")</f>
        <v>프리북와이드 (하드)</v>
      </c>
    </row>
    <row r="8981" spans="1:16" ht="15" customHeight="1">
      <c r="A8981" s="201">
        <v>46153.477800925924</v>
      </c>
      <c r="B8981" s="202">
        <v>46153</v>
      </c>
      <c r="C8981" s="203" t="s">
        <v>19556</v>
      </c>
      <c r="D8981" s="203" t="s">
        <v>11</v>
      </c>
      <c r="E8981" s="204" t="s">
        <v>19557</v>
      </c>
      <c r="F8981" s="49" t="s">
        <v>74</v>
      </c>
      <c r="G8981" s="203">
        <v>1</v>
      </c>
      <c r="H8981" s="203" t="s">
        <v>19558</v>
      </c>
      <c r="I8981" s="205" t="s">
        <v>1762</v>
      </c>
      <c r="J8981" s="208" t="s">
        <v>1444</v>
      </c>
      <c r="K8981" s="203">
        <v>50</v>
      </c>
      <c r="L8981" s="207" t="s">
        <v>827</v>
      </c>
      <c r="M8981" s="208" t="s">
        <v>1497</v>
      </c>
      <c r="N8981" s="209">
        <f t="shared" si="0"/>
        <v>2026</v>
      </c>
      <c r="O8981" s="210">
        <f t="shared" si="1"/>
        <v>5</v>
      </c>
      <c r="P8981" s="211" t="str">
        <f>IFERROR(VLOOKUP(F8981,연간집계!D:E,2,FALSE),"")</f>
        <v>포토그랩스pro 210</v>
      </c>
    </row>
    <row r="8982" spans="1:16" ht="15" customHeight="1">
      <c r="A8982" s="201">
        <v>46153.492789351854</v>
      </c>
      <c r="B8982" s="202">
        <v>46153</v>
      </c>
      <c r="C8982" s="203" t="s">
        <v>19559</v>
      </c>
      <c r="D8982" s="203" t="s">
        <v>11</v>
      </c>
      <c r="E8982" s="204" t="s">
        <v>19560</v>
      </c>
      <c r="F8982" s="49" t="s">
        <v>1204</v>
      </c>
      <c r="G8982" s="203">
        <v>1</v>
      </c>
      <c r="H8982" s="203" t="s">
        <v>19561</v>
      </c>
      <c r="I8982" s="205" t="s">
        <v>1440</v>
      </c>
      <c r="J8982" s="208" t="s">
        <v>1444</v>
      </c>
      <c r="K8982" s="203">
        <v>56</v>
      </c>
      <c r="L8982" s="207" t="s">
        <v>827</v>
      </c>
      <c r="M8982" s="208" t="s">
        <v>1436</v>
      </c>
      <c r="N8982" s="209">
        <f t="shared" si="0"/>
        <v>2026</v>
      </c>
      <c r="O8982" s="210">
        <f t="shared" si="1"/>
        <v>5</v>
      </c>
      <c r="P8982" s="211" t="str">
        <f>IFERROR(VLOOKUP(F8982,연간집계!D:E,2,FALSE),"")</f>
        <v>히스토리북_블랙</v>
      </c>
    </row>
    <row r="8983" spans="1:16" ht="15" customHeight="1">
      <c r="A8983" s="201">
        <v>46153.504780092589</v>
      </c>
      <c r="B8983" s="202">
        <v>46153</v>
      </c>
      <c r="C8983" s="203" t="s">
        <v>19562</v>
      </c>
      <c r="D8983" s="203" t="s">
        <v>11</v>
      </c>
      <c r="E8983" s="204" t="s">
        <v>19563</v>
      </c>
      <c r="F8983" s="49" t="s">
        <v>13</v>
      </c>
      <c r="G8983" s="203">
        <v>1</v>
      </c>
      <c r="H8983" s="203" t="s">
        <v>10790</v>
      </c>
      <c r="I8983" s="205" t="s">
        <v>1668</v>
      </c>
      <c r="J8983" s="208"/>
      <c r="K8983" s="203">
        <v>60</v>
      </c>
      <c r="L8983" s="207" t="s">
        <v>827</v>
      </c>
      <c r="M8983" s="208" t="s">
        <v>1436</v>
      </c>
      <c r="N8983" s="209">
        <f t="shared" si="0"/>
        <v>2026</v>
      </c>
      <c r="O8983" s="210">
        <f t="shared" si="1"/>
        <v>5</v>
      </c>
      <c r="P8983" s="211" t="str">
        <f>IFERROR(VLOOKUP(F8983,연간집계!D:E,2,FALSE),"")</f>
        <v>러브데이북 (모던그레이/기본)</v>
      </c>
    </row>
    <row r="8984" spans="1:16" ht="15" customHeight="1">
      <c r="A8984" s="201">
        <v>46153.564340277779</v>
      </c>
      <c r="B8984" s="202">
        <v>46153</v>
      </c>
      <c r="C8984" s="203" t="s">
        <v>19564</v>
      </c>
      <c r="D8984" s="203" t="s">
        <v>11</v>
      </c>
      <c r="E8984" s="204" t="s">
        <v>19565</v>
      </c>
      <c r="F8984" s="49" t="s">
        <v>847</v>
      </c>
      <c r="G8984" s="203">
        <v>1</v>
      </c>
      <c r="H8984" s="203" t="s">
        <v>10355</v>
      </c>
      <c r="I8984" s="205" t="s">
        <v>1707</v>
      </c>
      <c r="J8984" s="208"/>
      <c r="K8984" s="203">
        <v>26</v>
      </c>
      <c r="L8984" s="207" t="s">
        <v>827</v>
      </c>
      <c r="M8984" s="208" t="s">
        <v>1645</v>
      </c>
      <c r="N8984" s="209">
        <f t="shared" si="0"/>
        <v>2026</v>
      </c>
      <c r="O8984" s="210">
        <f t="shared" si="1"/>
        <v>5</v>
      </c>
      <c r="P8984" s="211" t="str">
        <f>IFERROR(VLOOKUP(F8984,연간집계!D:E,2,FALSE),"")</f>
        <v>스탠다드 포토북 8*11 (하드/무광)</v>
      </c>
    </row>
    <row r="8985" spans="1:16" ht="15" customHeight="1">
      <c r="A8985" s="201">
        <v>46153.564351851855</v>
      </c>
      <c r="B8985" s="202">
        <v>46153</v>
      </c>
      <c r="C8985" s="203" t="s">
        <v>19566</v>
      </c>
      <c r="D8985" s="203" t="s">
        <v>11</v>
      </c>
      <c r="E8985" s="204" t="s">
        <v>19567</v>
      </c>
      <c r="F8985" s="49" t="s">
        <v>847</v>
      </c>
      <c r="G8985" s="203">
        <v>1</v>
      </c>
      <c r="H8985" s="203" t="s">
        <v>10355</v>
      </c>
      <c r="I8985" s="205" t="s">
        <v>1707</v>
      </c>
      <c r="J8985" s="208"/>
      <c r="K8985" s="203">
        <v>26</v>
      </c>
      <c r="L8985" s="207" t="s">
        <v>827</v>
      </c>
      <c r="M8985" s="208" t="s">
        <v>1645</v>
      </c>
      <c r="N8985" s="209">
        <f t="shared" si="0"/>
        <v>2026</v>
      </c>
      <c r="O8985" s="210">
        <f t="shared" si="1"/>
        <v>5</v>
      </c>
      <c r="P8985" s="211" t="str">
        <f>IFERROR(VLOOKUP(F8985,연간집계!D:E,2,FALSE),"")</f>
        <v>스탠다드 포토북 8*11 (하드/무광)</v>
      </c>
    </row>
    <row r="8986" spans="1:16" ht="15" customHeight="1">
      <c r="A8986" s="201">
        <v>46153.567442129628</v>
      </c>
      <c r="B8986" s="202">
        <v>46153</v>
      </c>
      <c r="C8986" s="203" t="s">
        <v>19568</v>
      </c>
      <c r="D8986" s="203" t="s">
        <v>11</v>
      </c>
      <c r="E8986" s="204" t="s">
        <v>19569</v>
      </c>
      <c r="F8986" s="49" t="s">
        <v>847</v>
      </c>
      <c r="G8986" s="203">
        <v>4</v>
      </c>
      <c r="H8986" s="203" t="s">
        <v>10355</v>
      </c>
      <c r="I8986" s="205" t="s">
        <v>1707</v>
      </c>
      <c r="J8986" s="208"/>
      <c r="K8986" s="203">
        <v>26</v>
      </c>
      <c r="L8986" s="207" t="s">
        <v>827</v>
      </c>
      <c r="M8986" s="208" t="s">
        <v>1645</v>
      </c>
      <c r="N8986" s="209">
        <f t="shared" si="0"/>
        <v>2026</v>
      </c>
      <c r="O8986" s="210">
        <f t="shared" si="1"/>
        <v>5</v>
      </c>
      <c r="P8986" s="211" t="str">
        <f>IFERROR(VLOOKUP(F8986,연간집계!D:E,2,FALSE),"")</f>
        <v>스탠다드 포토북 8*11 (하드/무광)</v>
      </c>
    </row>
    <row r="8987" spans="1:16" ht="15" customHeight="1">
      <c r="A8987" s="201">
        <v>46153.594282407408</v>
      </c>
      <c r="B8987" s="202">
        <v>46153</v>
      </c>
      <c r="C8987" s="203" t="s">
        <v>19570</v>
      </c>
      <c r="D8987" s="203" t="s">
        <v>11</v>
      </c>
      <c r="E8987" s="204" t="s">
        <v>19571</v>
      </c>
      <c r="F8987" s="49" t="s">
        <v>1388</v>
      </c>
      <c r="G8987" s="203">
        <v>1</v>
      </c>
      <c r="H8987" s="203" t="s">
        <v>19075</v>
      </c>
      <c r="I8987" s="205" t="s">
        <v>1622</v>
      </c>
      <c r="J8987" s="208"/>
      <c r="K8987" s="203">
        <v>142</v>
      </c>
      <c r="L8987" s="207" t="s">
        <v>827</v>
      </c>
      <c r="M8987" s="208" t="s">
        <v>1436</v>
      </c>
      <c r="N8987" s="209">
        <f t="shared" si="0"/>
        <v>2026</v>
      </c>
      <c r="O8987" s="210">
        <f t="shared" si="1"/>
        <v>5</v>
      </c>
      <c r="P8987" s="211" t="str">
        <f>IFERROR(VLOOKUP(F8987,연간집계!D:E,2,FALSE),"")</f>
        <v>폴라로이드</v>
      </c>
    </row>
    <row r="8988" spans="1:16" ht="15" customHeight="1">
      <c r="A8988" s="201">
        <v>46153.603263888886</v>
      </c>
      <c r="B8988" s="202">
        <v>46153</v>
      </c>
      <c r="C8988" s="203" t="s">
        <v>19572</v>
      </c>
      <c r="D8988" s="203" t="s">
        <v>11</v>
      </c>
      <c r="E8988" s="204" t="s">
        <v>19573</v>
      </c>
      <c r="F8988" s="49" t="s">
        <v>1362</v>
      </c>
      <c r="G8988" s="203">
        <v>1</v>
      </c>
      <c r="H8988" s="203" t="s">
        <v>19574</v>
      </c>
      <c r="I8988" s="205" t="s">
        <v>1440</v>
      </c>
      <c r="J8988" s="208"/>
      <c r="K8988" s="203">
        <v>2</v>
      </c>
      <c r="L8988" s="207" t="s">
        <v>828</v>
      </c>
      <c r="M8988" s="208" t="s">
        <v>1460</v>
      </c>
      <c r="N8988" s="209">
        <f t="shared" si="0"/>
        <v>2026</v>
      </c>
      <c r="O8988" s="210">
        <f t="shared" si="1"/>
        <v>5</v>
      </c>
      <c r="P8988" s="211" t="str">
        <f>IFERROR(VLOOKUP(F8988,연간집계!D:E,2,FALSE),"")</f>
        <v>PCMS_포스터 210 (무광)</v>
      </c>
    </row>
    <row r="8989" spans="1:16" ht="15" customHeight="1">
      <c r="A8989" s="201">
        <v>46153.609409722223</v>
      </c>
      <c r="B8989" s="202">
        <v>46153</v>
      </c>
      <c r="C8989" s="203" t="s">
        <v>19575</v>
      </c>
      <c r="D8989" s="203" t="s">
        <v>11</v>
      </c>
      <c r="E8989" s="204" t="s">
        <v>19576</v>
      </c>
      <c r="F8989" s="49" t="s">
        <v>838</v>
      </c>
      <c r="G8989" s="203">
        <v>1</v>
      </c>
      <c r="H8989" s="203" t="s">
        <v>19577</v>
      </c>
      <c r="I8989" s="205" t="s">
        <v>1440</v>
      </c>
      <c r="J8989" s="208"/>
      <c r="K8989" s="203">
        <v>24</v>
      </c>
      <c r="L8989" s="207" t="s">
        <v>827</v>
      </c>
      <c r="M8989" s="208" t="s">
        <v>1436</v>
      </c>
      <c r="N8989" s="209">
        <f t="shared" si="0"/>
        <v>2026</v>
      </c>
      <c r="O8989" s="210">
        <f t="shared" si="1"/>
        <v>5</v>
      </c>
      <c r="P8989" s="211" t="str">
        <f>IFERROR(VLOOKUP(F8989,연간집계!D:E,2,FALSE),"")</f>
        <v>스탠다드 포토북 6*8 (하드/무광)</v>
      </c>
    </row>
    <row r="8990" spans="1:16" ht="15" customHeight="1">
      <c r="A8990" s="201">
        <v>46153.633321759262</v>
      </c>
      <c r="B8990" s="202">
        <v>46153</v>
      </c>
      <c r="C8990" s="203" t="s">
        <v>19578</v>
      </c>
      <c r="D8990" s="203" t="s">
        <v>11</v>
      </c>
      <c r="E8990" s="204" t="s">
        <v>19579</v>
      </c>
      <c r="F8990" s="49" t="s">
        <v>838</v>
      </c>
      <c r="G8990" s="203">
        <v>2</v>
      </c>
      <c r="H8990" s="203" t="s">
        <v>6498</v>
      </c>
      <c r="I8990" s="205" t="s">
        <v>1510</v>
      </c>
      <c r="J8990" s="208"/>
      <c r="K8990" s="203">
        <v>48</v>
      </c>
      <c r="L8990" s="207" t="s">
        <v>827</v>
      </c>
      <c r="M8990" s="208" t="s">
        <v>1436</v>
      </c>
      <c r="N8990" s="209">
        <f t="shared" si="0"/>
        <v>2026</v>
      </c>
      <c r="O8990" s="210">
        <f t="shared" si="1"/>
        <v>5</v>
      </c>
      <c r="P8990" s="211" t="str">
        <f>IFERROR(VLOOKUP(F8990,연간집계!D:E,2,FALSE),"")</f>
        <v>스탠다드 포토북 6*8 (하드/무광)</v>
      </c>
    </row>
    <row r="8991" spans="1:16" ht="15" customHeight="1">
      <c r="A8991" s="201">
        <v>46153.713136574072</v>
      </c>
      <c r="B8991" s="202">
        <v>46153</v>
      </c>
      <c r="C8991" s="203" t="s">
        <v>19580</v>
      </c>
      <c r="D8991" s="203" t="s">
        <v>11</v>
      </c>
      <c r="E8991" s="204" t="s">
        <v>19581</v>
      </c>
      <c r="F8991" s="49" t="s">
        <v>1247</v>
      </c>
      <c r="G8991" s="203">
        <v>1</v>
      </c>
      <c r="H8991" s="203" t="s">
        <v>3455</v>
      </c>
      <c r="I8991" s="205" t="s">
        <v>1556</v>
      </c>
      <c r="J8991" s="208"/>
      <c r="K8991" s="203">
        <v>32</v>
      </c>
      <c r="L8991" s="207" t="s">
        <v>828</v>
      </c>
      <c r="M8991" s="208" t="s">
        <v>1436</v>
      </c>
      <c r="N8991" s="209">
        <f t="shared" si="0"/>
        <v>2026</v>
      </c>
      <c r="O8991" s="210">
        <f t="shared" si="1"/>
        <v>5</v>
      </c>
      <c r="P8991" s="211" t="str">
        <f>IFERROR(VLOOKUP(F8991,연간집계!D:E,2,FALSE),"")</f>
        <v>모바일 포토북 197 (여행)</v>
      </c>
    </row>
    <row r="8992" spans="1:16" ht="15" customHeight="1">
      <c r="A8992" s="201">
        <v>46153.781157407408</v>
      </c>
      <c r="B8992" s="202">
        <v>46153</v>
      </c>
      <c r="C8992" s="203" t="s">
        <v>19582</v>
      </c>
      <c r="D8992" s="203" t="s">
        <v>11</v>
      </c>
      <c r="E8992" s="204" t="s">
        <v>19583</v>
      </c>
      <c r="F8992" s="49" t="s">
        <v>1243</v>
      </c>
      <c r="G8992" s="203">
        <v>3</v>
      </c>
      <c r="H8992" s="203" t="s">
        <v>19584</v>
      </c>
      <c r="I8992" s="205" t="s">
        <v>1556</v>
      </c>
      <c r="J8992" s="208"/>
      <c r="K8992" s="203">
        <v>24</v>
      </c>
      <c r="L8992" s="207" t="s">
        <v>828</v>
      </c>
      <c r="M8992" s="208" t="s">
        <v>1493</v>
      </c>
      <c r="N8992" s="209">
        <f t="shared" si="0"/>
        <v>2026</v>
      </c>
      <c r="O8992" s="210">
        <f t="shared" si="1"/>
        <v>5</v>
      </c>
      <c r="P8992" s="211" t="str">
        <f>IFERROR(VLOOKUP(F8992,연간집계!D:E,2,FALSE),"")</f>
        <v>모바일 포토북 150 (여행)</v>
      </c>
    </row>
    <row r="8993" spans="1:16" ht="15" customHeight="1">
      <c r="A8993" s="201">
        <v>46153.846041666664</v>
      </c>
      <c r="B8993" s="202">
        <v>46153</v>
      </c>
      <c r="C8993" s="203" t="s">
        <v>19585</v>
      </c>
      <c r="D8993" s="203" t="s">
        <v>11</v>
      </c>
      <c r="E8993" s="204" t="s">
        <v>19586</v>
      </c>
      <c r="F8993" s="49" t="s">
        <v>900</v>
      </c>
      <c r="G8993" s="203">
        <v>1</v>
      </c>
      <c r="H8993" s="203" t="s">
        <v>19587</v>
      </c>
      <c r="I8993" s="205" t="s">
        <v>1440</v>
      </c>
      <c r="J8993" s="208"/>
      <c r="K8993" s="203">
        <v>80</v>
      </c>
      <c r="L8993" s="207" t="s">
        <v>827</v>
      </c>
      <c r="M8993" s="208" t="s">
        <v>1449</v>
      </c>
      <c r="N8993" s="209">
        <f t="shared" si="0"/>
        <v>2026</v>
      </c>
      <c r="O8993" s="210">
        <f t="shared" si="1"/>
        <v>5</v>
      </c>
      <c r="P8993" s="211" t="str">
        <f>IFERROR(VLOOKUP(F8993,연간집계!D:E,2,FALSE),"")</f>
        <v>베이비북 198 (쿠션하드/78p)</v>
      </c>
    </row>
    <row r="8994" spans="1:16" ht="15" customHeight="1">
      <c r="A8994" s="201">
        <v>46153.846053240741</v>
      </c>
      <c r="B8994" s="202">
        <v>46153</v>
      </c>
      <c r="C8994" s="203" t="s">
        <v>19588</v>
      </c>
      <c r="D8994" s="203" t="s">
        <v>11</v>
      </c>
      <c r="E8994" s="204" t="s">
        <v>19586</v>
      </c>
      <c r="F8994" s="49" t="s">
        <v>904</v>
      </c>
      <c r="G8994" s="203">
        <v>1</v>
      </c>
      <c r="H8994" s="203" t="s">
        <v>19587</v>
      </c>
      <c r="I8994" s="205" t="s">
        <v>1440</v>
      </c>
      <c r="J8994" s="208"/>
      <c r="K8994" s="203">
        <v>40</v>
      </c>
      <c r="L8994" s="207" t="s">
        <v>827</v>
      </c>
      <c r="M8994" s="208" t="s">
        <v>1449</v>
      </c>
      <c r="N8994" s="209">
        <f t="shared" si="0"/>
        <v>2026</v>
      </c>
      <c r="O8994" s="210">
        <f t="shared" si="1"/>
        <v>5</v>
      </c>
      <c r="P8994" s="211" t="str">
        <f>IFERROR(VLOOKUP(F8994,연간집계!D:E,2,FALSE),"")</f>
        <v>베이비북 198 (쿠션하드/38p)</v>
      </c>
    </row>
    <row r="8995" spans="1:16" ht="15" customHeight="1">
      <c r="A8995" s="201">
        <v>46153.902118055557</v>
      </c>
      <c r="B8995" s="202">
        <v>46153</v>
      </c>
      <c r="C8995" s="203" t="s">
        <v>19589</v>
      </c>
      <c r="D8995" s="203" t="s">
        <v>11</v>
      </c>
      <c r="E8995" s="204" t="s">
        <v>19590</v>
      </c>
      <c r="F8995" s="49" t="s">
        <v>838</v>
      </c>
      <c r="G8995" s="203">
        <v>3</v>
      </c>
      <c r="H8995" s="203" t="s">
        <v>12188</v>
      </c>
      <c r="I8995" s="205" t="s">
        <v>1676</v>
      </c>
      <c r="J8995" s="208"/>
      <c r="K8995" s="203">
        <v>46</v>
      </c>
      <c r="L8995" s="207" t="s">
        <v>827</v>
      </c>
      <c r="M8995" s="208" t="s">
        <v>1436</v>
      </c>
      <c r="N8995" s="209">
        <f t="shared" si="0"/>
        <v>2026</v>
      </c>
      <c r="O8995" s="210">
        <f t="shared" si="1"/>
        <v>5</v>
      </c>
      <c r="P8995" s="211" t="str">
        <f>IFERROR(VLOOKUP(F8995,연간집계!D:E,2,FALSE),"")</f>
        <v>스탠다드 포토북 6*8 (하드/무광)</v>
      </c>
    </row>
    <row r="8996" spans="1:16" ht="15" customHeight="1">
      <c r="A8996" s="201">
        <v>46153.908032407409</v>
      </c>
      <c r="B8996" s="202">
        <v>46153</v>
      </c>
      <c r="C8996" s="203" t="s">
        <v>19591</v>
      </c>
      <c r="D8996" s="203" t="s">
        <v>11</v>
      </c>
      <c r="E8996" s="204" t="s">
        <v>19592</v>
      </c>
      <c r="F8996" s="49" t="s">
        <v>1018</v>
      </c>
      <c r="G8996" s="203">
        <v>1</v>
      </c>
      <c r="H8996" s="203" t="s">
        <v>19593</v>
      </c>
      <c r="I8996" s="205" t="s">
        <v>3768</v>
      </c>
      <c r="J8996" s="208" t="s">
        <v>1736</v>
      </c>
      <c r="K8996" s="203">
        <v>80</v>
      </c>
      <c r="L8996" s="207" t="s">
        <v>827</v>
      </c>
      <c r="M8996" s="208" t="s">
        <v>1449</v>
      </c>
      <c r="N8996" s="209">
        <f t="shared" si="0"/>
        <v>2026</v>
      </c>
      <c r="O8996" s="210">
        <f t="shared" si="1"/>
        <v>5</v>
      </c>
      <c r="P8996" s="211" t="str">
        <f>IFERROR(VLOOKUP(F8996,연간집계!D:E,2,FALSE),"")</f>
        <v>트래블북 A5 (쿠션하드/78p)</v>
      </c>
    </row>
    <row r="8997" spans="1:16" ht="15" customHeight="1">
      <c r="A8997" s="201">
        <v>46153.925775462965</v>
      </c>
      <c r="B8997" s="202">
        <v>46153</v>
      </c>
      <c r="C8997" s="203" t="s">
        <v>19594</v>
      </c>
      <c r="D8997" s="203" t="s">
        <v>11</v>
      </c>
      <c r="E8997" s="204" t="s">
        <v>19595</v>
      </c>
      <c r="F8997" s="49" t="s">
        <v>1322</v>
      </c>
      <c r="G8997" s="203">
        <v>1</v>
      </c>
      <c r="H8997" s="203" t="s">
        <v>19596</v>
      </c>
      <c r="I8997" s="205" t="s">
        <v>3468</v>
      </c>
      <c r="J8997" s="208"/>
      <c r="K8997" s="203">
        <v>1</v>
      </c>
      <c r="L8997" s="207" t="s">
        <v>827</v>
      </c>
      <c r="M8997" s="208" t="s">
        <v>1436</v>
      </c>
      <c r="N8997" s="209">
        <f t="shared" si="0"/>
        <v>2026</v>
      </c>
      <c r="O8997" s="210">
        <f t="shared" si="1"/>
        <v>5</v>
      </c>
      <c r="P8997" s="211" t="str">
        <f>IFERROR(VLOOKUP(F8997,연간집계!D:E,2,FALSE),"")</f>
        <v>감성액자 151</v>
      </c>
    </row>
    <row r="8998" spans="1:16" ht="15" customHeight="1">
      <c r="A8998" s="201">
        <v>46153.925787037035</v>
      </c>
      <c r="B8998" s="202">
        <v>46153</v>
      </c>
      <c r="C8998" s="203" t="s">
        <v>19597</v>
      </c>
      <c r="D8998" s="203" t="s">
        <v>11</v>
      </c>
      <c r="E8998" s="204" t="s">
        <v>19595</v>
      </c>
      <c r="F8998" s="49" t="s">
        <v>1311</v>
      </c>
      <c r="G8998" s="203">
        <v>1</v>
      </c>
      <c r="H8998" s="203" t="s">
        <v>19596</v>
      </c>
      <c r="I8998" s="205" t="s">
        <v>1668</v>
      </c>
      <c r="J8998" s="208" t="s">
        <v>1444</v>
      </c>
      <c r="K8998" s="203">
        <v>1</v>
      </c>
      <c r="L8998" s="207" t="s">
        <v>827</v>
      </c>
      <c r="M8998" s="208" t="s">
        <v>1436</v>
      </c>
      <c r="N8998" s="209">
        <f t="shared" si="0"/>
        <v>2026</v>
      </c>
      <c r="O8998" s="210">
        <f t="shared" si="1"/>
        <v>5</v>
      </c>
      <c r="P8998" s="211" t="str">
        <f>IFERROR(VLOOKUP(F8998,연간집계!D:E,2,FALSE),"")</f>
        <v>심플액자 203_블랙</v>
      </c>
    </row>
    <row r="8999" spans="1:16" ht="15" customHeight="1">
      <c r="A8999" s="201">
        <v>46153.925798611112</v>
      </c>
      <c r="B8999" s="202">
        <v>46153</v>
      </c>
      <c r="C8999" s="203" t="s">
        <v>19598</v>
      </c>
      <c r="D8999" s="203" t="s">
        <v>11</v>
      </c>
      <c r="E8999" s="204" t="s">
        <v>19595</v>
      </c>
      <c r="F8999" s="49" t="s">
        <v>856</v>
      </c>
      <c r="G8999" s="203">
        <v>1</v>
      </c>
      <c r="H8999" s="203" t="s">
        <v>19596</v>
      </c>
      <c r="I8999" s="205" t="s">
        <v>1556</v>
      </c>
      <c r="J8999" s="208"/>
      <c r="K8999" s="203">
        <v>24</v>
      </c>
      <c r="L8999" s="207" t="s">
        <v>827</v>
      </c>
      <c r="M8999" s="208" t="s">
        <v>1436</v>
      </c>
      <c r="N8999" s="209">
        <f t="shared" si="0"/>
        <v>2026</v>
      </c>
      <c r="O8999" s="210">
        <f t="shared" si="1"/>
        <v>5</v>
      </c>
      <c r="P8999" s="211" t="str">
        <f>IFERROR(VLOOKUP(F8999,연간집계!D:E,2,FALSE),"")</f>
        <v>스탠다드 포토북 8*8 (하드/무광)</v>
      </c>
    </row>
    <row r="9000" spans="1:16" ht="15" customHeight="1">
      <c r="A9000" s="201">
        <v>46153.973009259258</v>
      </c>
      <c r="B9000" s="202">
        <v>46153</v>
      </c>
      <c r="C9000" s="203" t="s">
        <v>19599</v>
      </c>
      <c r="D9000" s="203" t="s">
        <v>11</v>
      </c>
      <c r="E9000" s="204" t="s">
        <v>19600</v>
      </c>
      <c r="F9000" s="49" t="s">
        <v>880</v>
      </c>
      <c r="G9000" s="203">
        <v>3</v>
      </c>
      <c r="H9000" s="203" t="s">
        <v>4441</v>
      </c>
      <c r="I9000" s="205" t="s">
        <v>1501</v>
      </c>
      <c r="J9000" s="208"/>
      <c r="K9000" s="203">
        <v>68</v>
      </c>
      <c r="L9000" s="207" t="s">
        <v>827</v>
      </c>
      <c r="M9000" s="208" t="s">
        <v>1436</v>
      </c>
      <c r="N9000" s="209">
        <f t="shared" si="0"/>
        <v>2026</v>
      </c>
      <c r="O9000" s="210">
        <f t="shared" si="1"/>
        <v>5</v>
      </c>
      <c r="P9000" s="211" t="str">
        <f>IFERROR(VLOOKUP(F9000,연간집계!D:E,2,FALSE),"")</f>
        <v>레코드북 150</v>
      </c>
    </row>
    <row r="9001" spans="1:16" ht="15" customHeight="1">
      <c r="A9001" s="201">
        <v>46154.046840277777</v>
      </c>
      <c r="B9001" s="202">
        <v>46154</v>
      </c>
      <c r="C9001" s="203" t="s">
        <v>19601</v>
      </c>
      <c r="D9001" s="203" t="s">
        <v>11</v>
      </c>
      <c r="E9001" s="204" t="s">
        <v>19602</v>
      </c>
      <c r="F9001" s="49" t="s">
        <v>64</v>
      </c>
      <c r="G9001" s="203">
        <v>1</v>
      </c>
      <c r="H9001" s="203" t="s">
        <v>514</v>
      </c>
      <c r="I9001" s="205" t="s">
        <v>1440</v>
      </c>
      <c r="J9001" s="208"/>
      <c r="K9001" s="203">
        <v>60</v>
      </c>
      <c r="L9001" s="207" t="s">
        <v>827</v>
      </c>
      <c r="M9001" s="208" t="s">
        <v>1436</v>
      </c>
      <c r="N9001" s="209">
        <f t="shared" si="0"/>
        <v>2026</v>
      </c>
      <c r="O9001" s="210">
        <f t="shared" si="1"/>
        <v>5</v>
      </c>
      <c r="P9001" s="211" t="str">
        <f>IFERROR(VLOOKUP(F9001,연간집계!D:E,2,FALSE),"")</f>
        <v>플라이트북 276</v>
      </c>
    </row>
    <row r="9002" spans="1:16" ht="15" customHeight="1">
      <c r="A9002" s="201">
        <v>46154.082280092596</v>
      </c>
      <c r="B9002" s="202">
        <v>46154</v>
      </c>
      <c r="C9002" s="203" t="s">
        <v>19603</v>
      </c>
      <c r="D9002" s="203" t="s">
        <v>11</v>
      </c>
      <c r="E9002" s="204" t="s">
        <v>19604</v>
      </c>
      <c r="F9002" s="49" t="s">
        <v>838</v>
      </c>
      <c r="G9002" s="203">
        <v>1</v>
      </c>
      <c r="H9002" s="203" t="s">
        <v>19605</v>
      </c>
      <c r="I9002" s="205" t="s">
        <v>1440</v>
      </c>
      <c r="J9002" s="208"/>
      <c r="K9002" s="203">
        <v>48</v>
      </c>
      <c r="L9002" s="207" t="s">
        <v>827</v>
      </c>
      <c r="M9002" s="208" t="s">
        <v>1436</v>
      </c>
      <c r="N9002" s="209">
        <f t="shared" si="0"/>
        <v>2026</v>
      </c>
      <c r="O9002" s="210">
        <f t="shared" si="1"/>
        <v>5</v>
      </c>
      <c r="P9002" s="211" t="str">
        <f>IFERROR(VLOOKUP(F9002,연간집계!D:E,2,FALSE),"")</f>
        <v>스탠다드 포토북 6*8 (하드/무광)</v>
      </c>
    </row>
    <row r="9003" spans="1:16" ht="15" customHeight="1">
      <c r="A9003" s="201">
        <v>46154.082291666666</v>
      </c>
      <c r="B9003" s="202">
        <v>46154</v>
      </c>
      <c r="C9003" s="203" t="s">
        <v>19606</v>
      </c>
      <c r="D9003" s="203" t="s">
        <v>11</v>
      </c>
      <c r="E9003" s="204" t="s">
        <v>19604</v>
      </c>
      <c r="F9003" s="49" t="s">
        <v>838</v>
      </c>
      <c r="G9003" s="203">
        <v>1</v>
      </c>
      <c r="H9003" s="203" t="s">
        <v>19605</v>
      </c>
      <c r="I9003" s="205" t="s">
        <v>1440</v>
      </c>
      <c r="J9003" s="208"/>
      <c r="K9003" s="203">
        <v>24</v>
      </c>
      <c r="L9003" s="207" t="s">
        <v>827</v>
      </c>
      <c r="M9003" s="208" t="s">
        <v>1436</v>
      </c>
      <c r="N9003" s="209">
        <f t="shared" si="0"/>
        <v>2026</v>
      </c>
      <c r="O9003" s="210">
        <f t="shared" si="1"/>
        <v>5</v>
      </c>
      <c r="P9003" s="211" t="str">
        <f>IFERROR(VLOOKUP(F9003,연간집계!D:E,2,FALSE),"")</f>
        <v>스탠다드 포토북 6*8 (하드/무광)</v>
      </c>
    </row>
    <row r="9004" spans="1:16" ht="15" customHeight="1">
      <c r="A9004" s="201">
        <v>46154.082303240742</v>
      </c>
      <c r="B9004" s="202">
        <v>46154</v>
      </c>
      <c r="C9004" s="203" t="s">
        <v>19607</v>
      </c>
      <c r="D9004" s="203" t="s">
        <v>11</v>
      </c>
      <c r="E9004" s="204" t="s">
        <v>19604</v>
      </c>
      <c r="F9004" s="49" t="s">
        <v>843</v>
      </c>
      <c r="G9004" s="203">
        <v>1</v>
      </c>
      <c r="H9004" s="203" t="s">
        <v>19605</v>
      </c>
      <c r="I9004" s="205" t="s">
        <v>1440</v>
      </c>
      <c r="J9004" s="208"/>
      <c r="K9004" s="203">
        <v>50</v>
      </c>
      <c r="L9004" s="207" t="s">
        <v>827</v>
      </c>
      <c r="M9004" s="208" t="s">
        <v>1436</v>
      </c>
      <c r="N9004" s="209">
        <f t="shared" si="0"/>
        <v>2026</v>
      </c>
      <c r="O9004" s="210">
        <f t="shared" si="1"/>
        <v>5</v>
      </c>
      <c r="P9004" s="211" t="str">
        <f>IFERROR(VLOOKUP(F9004,연간집계!D:E,2,FALSE),"")</f>
        <v>스탠다드 포토북 8*11 (소프트/무광)</v>
      </c>
    </row>
    <row r="9005" spans="1:16" ht="15" customHeight="1">
      <c r="A9005" s="201">
        <v>46154.082314814812</v>
      </c>
      <c r="B9005" s="202">
        <v>46154</v>
      </c>
      <c r="C9005" s="203" t="s">
        <v>19608</v>
      </c>
      <c r="D9005" s="203" t="s">
        <v>11</v>
      </c>
      <c r="E9005" s="204" t="s">
        <v>19604</v>
      </c>
      <c r="F9005" s="49" t="s">
        <v>834</v>
      </c>
      <c r="G9005" s="203">
        <v>1</v>
      </c>
      <c r="H9005" s="203" t="s">
        <v>19605</v>
      </c>
      <c r="I9005" s="205" t="s">
        <v>1440</v>
      </c>
      <c r="J9005" s="208"/>
      <c r="K9005" s="203">
        <v>36</v>
      </c>
      <c r="L9005" s="207" t="s">
        <v>827</v>
      </c>
      <c r="M9005" s="208" t="s">
        <v>1436</v>
      </c>
      <c r="N9005" s="209">
        <f t="shared" si="0"/>
        <v>2026</v>
      </c>
      <c r="O9005" s="210">
        <f t="shared" si="1"/>
        <v>5</v>
      </c>
      <c r="P9005" s="211" t="str">
        <f>IFERROR(VLOOKUP(F9005,연간집계!D:E,2,FALSE),"")</f>
        <v>스탠다드 포토북 6*8 (소프트/무광)</v>
      </c>
    </row>
    <row r="9006" spans="1:16" ht="15" customHeight="1">
      <c r="A9006" s="201">
        <v>46154.448541666665</v>
      </c>
      <c r="B9006" s="202">
        <v>46154</v>
      </c>
      <c r="C9006" s="203" t="s">
        <v>19609</v>
      </c>
      <c r="D9006" s="203" t="s">
        <v>11</v>
      </c>
      <c r="E9006" s="204" t="s">
        <v>19610</v>
      </c>
      <c r="F9006" s="49" t="s">
        <v>1048</v>
      </c>
      <c r="G9006" s="203">
        <v>1</v>
      </c>
      <c r="H9006" s="203" t="s">
        <v>10217</v>
      </c>
      <c r="I9006" s="205" t="s">
        <v>1440</v>
      </c>
      <c r="J9006" s="208"/>
      <c r="K9006" s="203">
        <v>78</v>
      </c>
      <c r="L9006" s="207" t="s">
        <v>827</v>
      </c>
      <c r="M9006" s="208" t="s">
        <v>1436</v>
      </c>
      <c r="N9006" s="209">
        <f t="shared" si="0"/>
        <v>2026</v>
      </c>
      <c r="O9006" s="210">
        <f t="shared" si="1"/>
        <v>5</v>
      </c>
      <c r="P9006" s="211" t="str">
        <f>IFERROR(VLOOKUP(F9006,연간집계!D:E,2,FALSE),"")</f>
        <v>프리북와이드 (하드)</v>
      </c>
    </row>
    <row r="9007" spans="1:16" ht="15" customHeight="1">
      <c r="A9007" s="201">
        <v>46154.460358796299</v>
      </c>
      <c r="B9007" s="202">
        <v>46154</v>
      </c>
      <c r="C9007" s="203" t="s">
        <v>19611</v>
      </c>
      <c r="D9007" s="203" t="s">
        <v>11</v>
      </c>
      <c r="E9007" s="204" t="s">
        <v>19612</v>
      </c>
      <c r="F9007" s="49" t="s">
        <v>162</v>
      </c>
      <c r="G9007" s="203">
        <v>1</v>
      </c>
      <c r="H9007" s="203" t="s">
        <v>16776</v>
      </c>
      <c r="I9007" s="205" t="s">
        <v>1808</v>
      </c>
      <c r="J9007" s="208"/>
      <c r="K9007" s="203">
        <v>46</v>
      </c>
      <c r="L9007" s="207" t="s">
        <v>827</v>
      </c>
      <c r="M9007" s="208" t="s">
        <v>1436</v>
      </c>
      <c r="N9007" s="209">
        <f t="shared" si="0"/>
        <v>2026</v>
      </c>
      <c r="O9007" s="210">
        <f t="shared" si="1"/>
        <v>5</v>
      </c>
      <c r="P9007" s="211" t="str">
        <f>IFERROR(VLOOKUP(F9007,연간집계!D:E,2,FALSE),"")</f>
        <v>러브데이북 (퓨어아이보리/기본)</v>
      </c>
    </row>
    <row r="9008" spans="1:16" ht="15" customHeight="1">
      <c r="A9008" s="201">
        <v>46154.466331018521</v>
      </c>
      <c r="B9008" s="202">
        <v>46154</v>
      </c>
      <c r="C9008" s="203" t="s">
        <v>19613</v>
      </c>
      <c r="D9008" s="203" t="s">
        <v>11</v>
      </c>
      <c r="E9008" s="204" t="s">
        <v>19614</v>
      </c>
      <c r="F9008" s="49" t="s">
        <v>838</v>
      </c>
      <c r="G9008" s="203">
        <v>4</v>
      </c>
      <c r="H9008" s="203" t="s">
        <v>19615</v>
      </c>
      <c r="I9008" s="205" t="s">
        <v>1440</v>
      </c>
      <c r="J9008" s="208"/>
      <c r="K9008" s="203">
        <v>24</v>
      </c>
      <c r="L9008" s="207" t="s">
        <v>827</v>
      </c>
      <c r="M9008" s="208" t="s">
        <v>1493</v>
      </c>
      <c r="N9008" s="209">
        <f t="shared" si="0"/>
        <v>2026</v>
      </c>
      <c r="O9008" s="210">
        <f t="shared" si="1"/>
        <v>5</v>
      </c>
      <c r="P9008" s="211" t="str">
        <f>IFERROR(VLOOKUP(F9008,연간집계!D:E,2,FALSE),"")</f>
        <v>스탠다드 포토북 6*8 (하드/무광)</v>
      </c>
    </row>
    <row r="9009" spans="1:16" ht="15" customHeight="1">
      <c r="A9009" s="201">
        <v>46154.472245370373</v>
      </c>
      <c r="B9009" s="202">
        <v>46154</v>
      </c>
      <c r="C9009" s="203" t="s">
        <v>19616</v>
      </c>
      <c r="D9009" s="203" t="s">
        <v>11</v>
      </c>
      <c r="E9009" s="204" t="s">
        <v>19617</v>
      </c>
      <c r="F9009" s="49" t="s">
        <v>1243</v>
      </c>
      <c r="G9009" s="203">
        <v>1</v>
      </c>
      <c r="H9009" s="203" t="s">
        <v>19618</v>
      </c>
      <c r="I9009" s="205" t="s">
        <v>1556</v>
      </c>
      <c r="J9009" s="208"/>
      <c r="K9009" s="203">
        <v>24</v>
      </c>
      <c r="L9009" s="207" t="s">
        <v>828</v>
      </c>
      <c r="M9009" s="208" t="s">
        <v>1436</v>
      </c>
      <c r="N9009" s="209">
        <f t="shared" si="0"/>
        <v>2026</v>
      </c>
      <c r="O9009" s="210">
        <f t="shared" si="1"/>
        <v>5</v>
      </c>
      <c r="P9009" s="211" t="str">
        <f>IFERROR(VLOOKUP(F9009,연간집계!D:E,2,FALSE),"")</f>
        <v>모바일 포토북 150 (여행)</v>
      </c>
    </row>
    <row r="9010" spans="1:16" ht="15" customHeight="1">
      <c r="A9010" s="201">
        <v>46154.5077662037</v>
      </c>
      <c r="B9010" s="202">
        <v>46154</v>
      </c>
      <c r="C9010" s="203" t="s">
        <v>19619</v>
      </c>
      <c r="D9010" s="203" t="s">
        <v>11</v>
      </c>
      <c r="E9010" s="204" t="s">
        <v>19620</v>
      </c>
      <c r="F9010" s="49" t="s">
        <v>1240</v>
      </c>
      <c r="G9010" s="203">
        <v>1</v>
      </c>
      <c r="H9010" s="203" t="s">
        <v>3166</v>
      </c>
      <c r="I9010" s="205" t="s">
        <v>1440</v>
      </c>
      <c r="J9010" s="208"/>
      <c r="K9010" s="203">
        <v>48</v>
      </c>
      <c r="L9010" s="207" t="s">
        <v>828</v>
      </c>
      <c r="M9010" s="208" t="s">
        <v>1449</v>
      </c>
      <c r="N9010" s="209">
        <f t="shared" si="0"/>
        <v>2026</v>
      </c>
      <c r="O9010" s="210">
        <f t="shared" si="1"/>
        <v>5</v>
      </c>
      <c r="P9010" s="211" t="str">
        <f>IFERROR(VLOOKUP(F9010,연간집계!D:E,2,FALSE),"")</f>
        <v>모바일 포토북 197 (베이비)</v>
      </c>
    </row>
    <row r="9011" spans="1:16" ht="15" customHeight="1">
      <c r="A9011" s="201">
        <v>46154.596562500003</v>
      </c>
      <c r="B9011" s="202">
        <v>46154</v>
      </c>
      <c r="C9011" s="203" t="s">
        <v>19621</v>
      </c>
      <c r="D9011" s="203" t="s">
        <v>11</v>
      </c>
      <c r="E9011" s="204" t="s">
        <v>19622</v>
      </c>
      <c r="F9011" s="49" t="s">
        <v>1058</v>
      </c>
      <c r="G9011" s="203">
        <v>1</v>
      </c>
      <c r="H9011" s="203" t="s">
        <v>1744</v>
      </c>
      <c r="I9011" s="205" t="s">
        <v>1440</v>
      </c>
      <c r="J9011" s="208"/>
      <c r="K9011" s="203">
        <v>160</v>
      </c>
      <c r="L9011" s="207" t="s">
        <v>827</v>
      </c>
      <c r="M9011" s="208" t="s">
        <v>1436</v>
      </c>
      <c r="N9011" s="209">
        <f t="shared" si="0"/>
        <v>2026</v>
      </c>
      <c r="O9011" s="210">
        <f t="shared" si="1"/>
        <v>5</v>
      </c>
      <c r="P9011" s="211" t="str">
        <f>IFERROR(VLOOKUP(F9011,연간집계!D:E,2,FALSE),"")</f>
        <v>프리북 150 (하드)</v>
      </c>
    </row>
    <row r="9012" spans="1:16" ht="15" customHeight="1">
      <c r="A9012" s="201">
        <v>46154.605486111112</v>
      </c>
      <c r="B9012" s="202">
        <v>46154</v>
      </c>
      <c r="C9012" s="203" t="s">
        <v>19623</v>
      </c>
      <c r="D9012" s="203" t="s">
        <v>11</v>
      </c>
      <c r="E9012" s="204" t="s">
        <v>19624</v>
      </c>
      <c r="F9012" s="49" t="s">
        <v>847</v>
      </c>
      <c r="G9012" s="203">
        <v>1</v>
      </c>
      <c r="H9012" s="203" t="s">
        <v>4219</v>
      </c>
      <c r="I9012" s="205" t="s">
        <v>1440</v>
      </c>
      <c r="J9012" s="208"/>
      <c r="K9012" s="203">
        <v>48</v>
      </c>
      <c r="L9012" s="207" t="s">
        <v>827</v>
      </c>
      <c r="M9012" s="208" t="s">
        <v>1436</v>
      </c>
      <c r="N9012" s="209">
        <f t="shared" si="0"/>
        <v>2026</v>
      </c>
      <c r="O9012" s="210">
        <f t="shared" si="1"/>
        <v>5</v>
      </c>
      <c r="P9012" s="211" t="str">
        <f>IFERROR(VLOOKUP(F9012,연간집계!D:E,2,FALSE),"")</f>
        <v>스탠다드 포토북 8*11 (하드/무광)</v>
      </c>
    </row>
    <row r="9013" spans="1:16" ht="15" customHeight="1">
      <c r="A9013" s="201">
        <v>46154.614606481482</v>
      </c>
      <c r="B9013" s="202">
        <v>46154</v>
      </c>
      <c r="C9013" s="203" t="s">
        <v>19625</v>
      </c>
      <c r="D9013" s="203" t="s">
        <v>11</v>
      </c>
      <c r="E9013" s="204" t="s">
        <v>19626</v>
      </c>
      <c r="F9013" s="49" t="s">
        <v>838</v>
      </c>
      <c r="G9013" s="203">
        <v>1</v>
      </c>
      <c r="H9013" s="203" t="s">
        <v>19474</v>
      </c>
      <c r="I9013" s="205" t="s">
        <v>1453</v>
      </c>
      <c r="J9013" s="208"/>
      <c r="K9013" s="203">
        <v>38</v>
      </c>
      <c r="L9013" s="207" t="s">
        <v>827</v>
      </c>
      <c r="M9013" s="208" t="s">
        <v>1436</v>
      </c>
      <c r="N9013" s="209">
        <f t="shared" si="0"/>
        <v>2026</v>
      </c>
      <c r="O9013" s="210">
        <f t="shared" si="1"/>
        <v>5</v>
      </c>
      <c r="P9013" s="211" t="str">
        <f>IFERROR(VLOOKUP(F9013,연간집계!D:E,2,FALSE),"")</f>
        <v>스탠다드 포토북 6*8 (하드/무광)</v>
      </c>
    </row>
    <row r="9014" spans="1:16" ht="15" customHeight="1">
      <c r="A9014" s="201">
        <v>46154.650636574072</v>
      </c>
      <c r="B9014" s="202">
        <v>46154</v>
      </c>
      <c r="C9014" s="203" t="s">
        <v>19627</v>
      </c>
      <c r="D9014" s="203" t="s">
        <v>11</v>
      </c>
      <c r="E9014" s="204" t="s">
        <v>19628</v>
      </c>
      <c r="F9014" s="49" t="s">
        <v>969</v>
      </c>
      <c r="G9014" s="203">
        <v>1</v>
      </c>
      <c r="H9014" s="203" t="s">
        <v>19629</v>
      </c>
      <c r="I9014" s="205" t="s">
        <v>2882</v>
      </c>
      <c r="J9014" s="208" t="s">
        <v>2882</v>
      </c>
      <c r="K9014" s="203">
        <v>48</v>
      </c>
      <c r="L9014" s="207" t="s">
        <v>827</v>
      </c>
      <c r="M9014" s="208" t="s">
        <v>1502</v>
      </c>
      <c r="N9014" s="209">
        <f t="shared" si="0"/>
        <v>2026</v>
      </c>
      <c r="O9014" s="210">
        <f t="shared" si="1"/>
        <v>5</v>
      </c>
      <c r="P9014" s="211" t="str">
        <f>IFERROR(VLOOKUP(F9014,연간집계!D:E,2,FALSE),"")</f>
        <v>시티북 210 (소프트/46p)</v>
      </c>
    </row>
    <row r="9015" spans="1:16" ht="15" customHeight="1">
      <c r="A9015" s="201">
        <v>46154.665914351855</v>
      </c>
      <c r="B9015" s="202">
        <v>46154</v>
      </c>
      <c r="C9015" s="203" t="s">
        <v>19630</v>
      </c>
      <c r="D9015" s="203" t="s">
        <v>11</v>
      </c>
      <c r="E9015" s="204" t="s">
        <v>19631</v>
      </c>
      <c r="F9015" s="49" t="s">
        <v>1308</v>
      </c>
      <c r="G9015" s="203">
        <v>1</v>
      </c>
      <c r="H9015" s="203" t="s">
        <v>16406</v>
      </c>
      <c r="I9015" s="205" t="s">
        <v>4256</v>
      </c>
      <c r="J9015" s="208" t="s">
        <v>1444</v>
      </c>
      <c r="K9015" s="203">
        <v>1</v>
      </c>
      <c r="L9015" s="207" t="s">
        <v>827</v>
      </c>
      <c r="M9015" s="208" t="s">
        <v>1645</v>
      </c>
      <c r="N9015" s="209">
        <f t="shared" si="0"/>
        <v>2026</v>
      </c>
      <c r="O9015" s="210">
        <f t="shared" si="1"/>
        <v>5</v>
      </c>
      <c r="P9015" s="211" t="str">
        <f>IFERROR(VLOOKUP(F9015,연간집계!D:E,2,FALSE),"")</f>
        <v>심플액자 305_블랙</v>
      </c>
    </row>
    <row r="9016" spans="1:16" ht="15" customHeight="1">
      <c r="A9016" s="201">
        <v>46154.665925925925</v>
      </c>
      <c r="B9016" s="202">
        <v>46154</v>
      </c>
      <c r="C9016" s="203" t="s">
        <v>19632</v>
      </c>
      <c r="D9016" s="203" t="s">
        <v>11</v>
      </c>
      <c r="E9016" s="204" t="s">
        <v>19631</v>
      </c>
      <c r="F9016" s="49" t="s">
        <v>963</v>
      </c>
      <c r="G9016" s="203">
        <v>1</v>
      </c>
      <c r="H9016" s="203" t="s">
        <v>16406</v>
      </c>
      <c r="I9016" s="208" t="s">
        <v>1970</v>
      </c>
      <c r="J9016" s="208" t="s">
        <v>1970</v>
      </c>
      <c r="K9016" s="203">
        <v>80</v>
      </c>
      <c r="L9016" s="207" t="s">
        <v>827</v>
      </c>
      <c r="M9016" s="208" t="s">
        <v>1436</v>
      </c>
      <c r="N9016" s="209">
        <f t="shared" si="0"/>
        <v>2026</v>
      </c>
      <c r="O9016" s="210">
        <f t="shared" si="1"/>
        <v>5</v>
      </c>
      <c r="P9016" s="211" t="str">
        <f>IFERROR(VLOOKUP(F9016,연간집계!D:E,2,FALSE),"")</f>
        <v>시티북 210 (쿠션하드/78p)</v>
      </c>
    </row>
    <row r="9017" spans="1:16" ht="15" customHeight="1">
      <c r="A9017" s="201">
        <v>46154.675057870372</v>
      </c>
      <c r="B9017" s="202">
        <v>46154</v>
      </c>
      <c r="C9017" s="203" t="s">
        <v>19633</v>
      </c>
      <c r="D9017" s="203" t="s">
        <v>11</v>
      </c>
      <c r="E9017" s="204" t="s">
        <v>19634</v>
      </c>
      <c r="F9017" s="49" t="s">
        <v>838</v>
      </c>
      <c r="G9017" s="203">
        <v>1</v>
      </c>
      <c r="H9017" s="203" t="s">
        <v>19635</v>
      </c>
      <c r="I9017" s="205" t="s">
        <v>1440</v>
      </c>
      <c r="J9017" s="208"/>
      <c r="K9017" s="203">
        <v>24</v>
      </c>
      <c r="L9017" s="207" t="s">
        <v>827</v>
      </c>
      <c r="M9017" s="208" t="s">
        <v>1449</v>
      </c>
      <c r="N9017" s="209">
        <f t="shared" si="0"/>
        <v>2026</v>
      </c>
      <c r="O9017" s="210">
        <f t="shared" si="1"/>
        <v>5</v>
      </c>
      <c r="P9017" s="211" t="str">
        <f>IFERROR(VLOOKUP(F9017,연간집계!D:E,2,FALSE),"")</f>
        <v>스탠다드 포토북 6*8 (하드/무광)</v>
      </c>
    </row>
    <row r="9018" spans="1:16" ht="15" customHeight="1">
      <c r="A9018" s="201">
        <v>46154.681354166663</v>
      </c>
      <c r="B9018" s="202">
        <v>46154</v>
      </c>
      <c r="C9018" s="203" t="s">
        <v>19636</v>
      </c>
      <c r="D9018" s="203" t="s">
        <v>11</v>
      </c>
      <c r="E9018" s="204" t="s">
        <v>19637</v>
      </c>
      <c r="F9018" s="49" t="s">
        <v>843</v>
      </c>
      <c r="G9018" s="203">
        <v>1</v>
      </c>
      <c r="H9018" s="203" t="s">
        <v>652</v>
      </c>
      <c r="I9018" s="205" t="s">
        <v>1440</v>
      </c>
      <c r="J9018" s="208"/>
      <c r="K9018" s="203">
        <v>54</v>
      </c>
      <c r="L9018" s="207" t="s">
        <v>827</v>
      </c>
      <c r="M9018" s="208" t="s">
        <v>1851</v>
      </c>
      <c r="N9018" s="209">
        <f t="shared" si="0"/>
        <v>2026</v>
      </c>
      <c r="O9018" s="210">
        <f t="shared" si="1"/>
        <v>5</v>
      </c>
      <c r="P9018" s="211" t="str">
        <f>IFERROR(VLOOKUP(F9018,연간집계!D:E,2,FALSE),"")</f>
        <v>스탠다드 포토북 8*11 (소프트/무광)</v>
      </c>
    </row>
    <row r="9019" spans="1:16" ht="15" customHeight="1">
      <c r="A9019" s="201">
        <v>46154.714074074072</v>
      </c>
      <c r="B9019" s="202">
        <v>46154</v>
      </c>
      <c r="C9019" s="203" t="s">
        <v>19638</v>
      </c>
      <c r="D9019" s="203" t="s">
        <v>11</v>
      </c>
      <c r="E9019" s="204" t="s">
        <v>19639</v>
      </c>
      <c r="F9019" s="49" t="s">
        <v>834</v>
      </c>
      <c r="G9019" s="203">
        <v>3</v>
      </c>
      <c r="H9019" s="203" t="s">
        <v>7964</v>
      </c>
      <c r="I9019" s="205" t="s">
        <v>1453</v>
      </c>
      <c r="J9019" s="208"/>
      <c r="K9019" s="203">
        <v>26</v>
      </c>
      <c r="L9019" s="207" t="s">
        <v>827</v>
      </c>
      <c r="M9019" s="208" t="s">
        <v>1436</v>
      </c>
      <c r="N9019" s="209">
        <f t="shared" si="0"/>
        <v>2026</v>
      </c>
      <c r="O9019" s="210">
        <f t="shared" si="1"/>
        <v>5</v>
      </c>
      <c r="P9019" s="211" t="str">
        <f>IFERROR(VLOOKUP(F9019,연간집계!D:E,2,FALSE),"")</f>
        <v>스탠다드 포토북 6*8 (소프트/무광)</v>
      </c>
    </row>
    <row r="9020" spans="1:16" ht="15" customHeight="1">
      <c r="A9020" s="201">
        <v>46154.738229166665</v>
      </c>
      <c r="B9020" s="202">
        <v>46154</v>
      </c>
      <c r="C9020" s="203" t="s">
        <v>19640</v>
      </c>
      <c r="D9020" s="203" t="s">
        <v>11</v>
      </c>
      <c r="E9020" s="204" t="s">
        <v>19641</v>
      </c>
      <c r="F9020" s="49" t="s">
        <v>1364</v>
      </c>
      <c r="G9020" s="203">
        <v>1</v>
      </c>
      <c r="H9020" s="203" t="s">
        <v>2012</v>
      </c>
      <c r="I9020" s="205" t="s">
        <v>2999</v>
      </c>
      <c r="J9020" s="208"/>
      <c r="K9020" s="203">
        <v>1</v>
      </c>
      <c r="L9020" s="207" t="s">
        <v>828</v>
      </c>
      <c r="M9020" s="208" t="s">
        <v>1471</v>
      </c>
      <c r="N9020" s="209">
        <f t="shared" si="0"/>
        <v>2026</v>
      </c>
      <c r="O9020" s="210">
        <f t="shared" si="1"/>
        <v>5</v>
      </c>
      <c r="P9020" s="211" t="str">
        <f>IFERROR(VLOOKUP(F9020,연간집계!D:E,2,FALSE),"")</f>
        <v>PCMS_포스터 210 (유광)</v>
      </c>
    </row>
    <row r="9021" spans="1:16" ht="15" customHeight="1">
      <c r="A9021" s="201">
        <v>46154.738819444443</v>
      </c>
      <c r="B9021" s="202">
        <v>46154</v>
      </c>
      <c r="C9021" s="203" t="s">
        <v>19642</v>
      </c>
      <c r="D9021" s="203" t="s">
        <v>11</v>
      </c>
      <c r="E9021" s="204" t="s">
        <v>19641</v>
      </c>
      <c r="F9021" s="49" t="s">
        <v>1364</v>
      </c>
      <c r="G9021" s="203">
        <v>1</v>
      </c>
      <c r="H9021" s="203" t="s">
        <v>2012</v>
      </c>
      <c r="I9021" s="205" t="s">
        <v>10437</v>
      </c>
      <c r="J9021" s="208"/>
      <c r="K9021" s="203">
        <v>1</v>
      </c>
      <c r="L9021" s="207" t="s">
        <v>828</v>
      </c>
      <c r="M9021" s="208" t="s">
        <v>1471</v>
      </c>
      <c r="N9021" s="209">
        <f t="shared" si="0"/>
        <v>2026</v>
      </c>
      <c r="O9021" s="210">
        <f t="shared" si="1"/>
        <v>5</v>
      </c>
      <c r="P9021" s="211" t="str">
        <f>IFERROR(VLOOKUP(F9021,연간집계!D:E,2,FALSE),"")</f>
        <v>PCMS_포스터 210 (유광)</v>
      </c>
    </row>
    <row r="9022" spans="1:16" ht="15" customHeight="1">
      <c r="A9022" s="201">
        <v>46154.754652777781</v>
      </c>
      <c r="B9022" s="202">
        <v>46154</v>
      </c>
      <c r="C9022" s="203" t="s">
        <v>19643</v>
      </c>
      <c r="D9022" s="203" t="s">
        <v>11</v>
      </c>
      <c r="E9022" s="204" t="s">
        <v>19644</v>
      </c>
      <c r="F9022" s="49" t="s">
        <v>838</v>
      </c>
      <c r="G9022" s="203">
        <v>1</v>
      </c>
      <c r="H9022" s="203" t="s">
        <v>17892</v>
      </c>
      <c r="I9022" s="205" t="s">
        <v>1440</v>
      </c>
      <c r="J9022" s="208"/>
      <c r="K9022" s="203">
        <v>24</v>
      </c>
      <c r="L9022" s="207" t="s">
        <v>827</v>
      </c>
      <c r="M9022" s="208" t="s">
        <v>3592</v>
      </c>
      <c r="N9022" s="209">
        <f t="shared" si="0"/>
        <v>2026</v>
      </c>
      <c r="O9022" s="210">
        <f t="shared" si="1"/>
        <v>5</v>
      </c>
      <c r="P9022" s="211" t="str">
        <f>IFERROR(VLOOKUP(F9022,연간집계!D:E,2,FALSE),"")</f>
        <v>스탠다드 포토북 6*8 (하드/무광)</v>
      </c>
    </row>
    <row r="9023" spans="1:16" ht="15" customHeight="1">
      <c r="A9023" s="201">
        <v>46154.817615740743</v>
      </c>
      <c r="B9023" s="202">
        <v>46154</v>
      </c>
      <c r="C9023" s="203" t="s">
        <v>19645</v>
      </c>
      <c r="D9023" s="203" t="s">
        <v>11</v>
      </c>
      <c r="E9023" s="204" t="s">
        <v>19646</v>
      </c>
      <c r="F9023" s="49" t="s">
        <v>1247</v>
      </c>
      <c r="G9023" s="203">
        <v>1</v>
      </c>
      <c r="H9023" s="203" t="s">
        <v>3455</v>
      </c>
      <c r="I9023" s="205" t="s">
        <v>1556</v>
      </c>
      <c r="J9023" s="208"/>
      <c r="K9023" s="203">
        <v>32</v>
      </c>
      <c r="L9023" s="207" t="s">
        <v>828</v>
      </c>
      <c r="M9023" s="208" t="s">
        <v>1436</v>
      </c>
      <c r="N9023" s="209">
        <f t="shared" si="0"/>
        <v>2026</v>
      </c>
      <c r="O9023" s="210">
        <f t="shared" si="1"/>
        <v>5</v>
      </c>
      <c r="P9023" s="211" t="str">
        <f>IFERROR(VLOOKUP(F9023,연간집계!D:E,2,FALSE),"")</f>
        <v>모바일 포토북 197 (여행)</v>
      </c>
    </row>
    <row r="9024" spans="1:16" ht="15" customHeight="1">
      <c r="A9024" s="201">
        <v>46154.83829861111</v>
      </c>
      <c r="B9024" s="202">
        <v>46154</v>
      </c>
      <c r="C9024" s="203" t="s">
        <v>19647</v>
      </c>
      <c r="D9024" s="203" t="s">
        <v>11</v>
      </c>
      <c r="E9024" s="204" t="s">
        <v>19648</v>
      </c>
      <c r="F9024" s="49" t="s">
        <v>856</v>
      </c>
      <c r="G9024" s="203">
        <v>1</v>
      </c>
      <c r="H9024" s="203" t="s">
        <v>2035</v>
      </c>
      <c r="I9024" s="205" t="s">
        <v>1440</v>
      </c>
      <c r="J9024" s="208"/>
      <c r="K9024" s="203">
        <v>44</v>
      </c>
      <c r="L9024" s="207" t="s">
        <v>827</v>
      </c>
      <c r="M9024" s="208" t="s">
        <v>1436</v>
      </c>
      <c r="N9024" s="209">
        <f t="shared" si="0"/>
        <v>2026</v>
      </c>
      <c r="O9024" s="210">
        <f t="shared" si="1"/>
        <v>5</v>
      </c>
      <c r="P9024" s="211" t="str">
        <f>IFERROR(VLOOKUP(F9024,연간집계!D:E,2,FALSE),"")</f>
        <v>스탠다드 포토북 8*8 (하드/무광)</v>
      </c>
    </row>
    <row r="9025" spans="1:16" ht="15" customHeight="1">
      <c r="A9025" s="201">
        <v>46154.838310185187</v>
      </c>
      <c r="B9025" s="202">
        <v>46154</v>
      </c>
      <c r="C9025" s="203" t="s">
        <v>19649</v>
      </c>
      <c r="D9025" s="203" t="s">
        <v>11</v>
      </c>
      <c r="E9025" s="204" t="s">
        <v>19648</v>
      </c>
      <c r="F9025" s="49" t="s">
        <v>856</v>
      </c>
      <c r="G9025" s="203">
        <v>1</v>
      </c>
      <c r="H9025" s="203" t="s">
        <v>2035</v>
      </c>
      <c r="I9025" s="205" t="s">
        <v>1440</v>
      </c>
      <c r="J9025" s="208"/>
      <c r="K9025" s="203">
        <v>50</v>
      </c>
      <c r="L9025" s="207" t="s">
        <v>827</v>
      </c>
      <c r="M9025" s="208" t="s">
        <v>1436</v>
      </c>
      <c r="N9025" s="209">
        <f t="shared" si="0"/>
        <v>2026</v>
      </c>
      <c r="O9025" s="210">
        <f t="shared" si="1"/>
        <v>5</v>
      </c>
      <c r="P9025" s="211" t="str">
        <f>IFERROR(VLOOKUP(F9025,연간집계!D:E,2,FALSE),"")</f>
        <v>스탠다드 포토북 8*8 (하드/무광)</v>
      </c>
    </row>
    <row r="9026" spans="1:16" ht="15" customHeight="1">
      <c r="A9026" s="201">
        <v>46154.870856481481</v>
      </c>
      <c r="B9026" s="202">
        <v>46154</v>
      </c>
      <c r="C9026" s="203" t="s">
        <v>19650</v>
      </c>
      <c r="D9026" s="203" t="s">
        <v>11</v>
      </c>
      <c r="E9026" s="204" t="s">
        <v>19651</v>
      </c>
      <c r="F9026" s="49" t="s">
        <v>1022</v>
      </c>
      <c r="G9026" s="203">
        <v>1</v>
      </c>
      <c r="H9026" s="203" t="s">
        <v>19652</v>
      </c>
      <c r="I9026" s="205" t="s">
        <v>1455</v>
      </c>
      <c r="J9026" s="208" t="s">
        <v>3783</v>
      </c>
      <c r="K9026" s="203">
        <v>80</v>
      </c>
      <c r="L9026" s="207" t="s">
        <v>827</v>
      </c>
      <c r="M9026" s="208" t="s">
        <v>1493</v>
      </c>
      <c r="N9026" s="209">
        <f t="shared" si="0"/>
        <v>2026</v>
      </c>
      <c r="O9026" s="210">
        <f t="shared" si="1"/>
        <v>5</v>
      </c>
      <c r="P9026" s="211" t="str">
        <f>IFERROR(VLOOKUP(F9026,연간집계!D:E,2,FALSE),"")</f>
        <v>트래블북 A5 (소프트/78p)</v>
      </c>
    </row>
    <row r="9027" spans="1:16" ht="15" customHeight="1">
      <c r="A9027" s="201">
        <v>46155.033125000002</v>
      </c>
      <c r="B9027" s="202">
        <v>46155</v>
      </c>
      <c r="C9027" s="203" t="s">
        <v>19653</v>
      </c>
      <c r="D9027" s="203" t="s">
        <v>11</v>
      </c>
      <c r="E9027" s="204" t="s">
        <v>19654</v>
      </c>
      <c r="F9027" s="49" t="s">
        <v>838</v>
      </c>
      <c r="G9027" s="203">
        <v>1</v>
      </c>
      <c r="H9027" s="203" t="s">
        <v>19655</v>
      </c>
      <c r="I9027" s="205" t="s">
        <v>1440</v>
      </c>
      <c r="J9027" s="208"/>
      <c r="K9027" s="203">
        <v>30</v>
      </c>
      <c r="L9027" s="207" t="s">
        <v>827</v>
      </c>
      <c r="M9027" s="208" t="s">
        <v>1851</v>
      </c>
      <c r="N9027" s="209">
        <f t="shared" si="0"/>
        <v>2026</v>
      </c>
      <c r="O9027" s="210">
        <f t="shared" si="1"/>
        <v>5</v>
      </c>
      <c r="P9027" s="211" t="str">
        <f>IFERROR(VLOOKUP(F9027,연간집계!D:E,2,FALSE),"")</f>
        <v>스탠다드 포토북 6*8 (하드/무광)</v>
      </c>
    </row>
    <row r="9028" spans="1:16" ht="15" customHeight="1">
      <c r="A9028" s="201">
        <v>46155.260150462964</v>
      </c>
      <c r="B9028" s="202">
        <v>46155</v>
      </c>
      <c r="C9028" s="203" t="s">
        <v>19656</v>
      </c>
      <c r="D9028" s="203" t="s">
        <v>11</v>
      </c>
      <c r="E9028" s="204" t="s">
        <v>19657</v>
      </c>
      <c r="F9028" s="49" t="s">
        <v>1245</v>
      </c>
      <c r="G9028" s="203">
        <v>1</v>
      </c>
      <c r="H9028" s="203" t="s">
        <v>2140</v>
      </c>
      <c r="I9028" s="205" t="s">
        <v>1510</v>
      </c>
      <c r="J9028" s="208"/>
      <c r="K9028" s="203">
        <v>24</v>
      </c>
      <c r="L9028" s="207" t="s">
        <v>828</v>
      </c>
      <c r="M9028" s="208" t="s">
        <v>1436</v>
      </c>
      <c r="N9028" s="209">
        <f t="shared" si="0"/>
        <v>2026</v>
      </c>
      <c r="O9028" s="210">
        <f t="shared" si="1"/>
        <v>5</v>
      </c>
      <c r="P9028" s="211" t="str">
        <f>IFERROR(VLOOKUP(F9028,연간집계!D:E,2,FALSE),"")</f>
        <v>모바일 포토북 198 (여행)</v>
      </c>
    </row>
    <row r="9029" spans="1:16" ht="15" customHeight="1">
      <c r="A9029" s="201">
        <v>46155.398773148147</v>
      </c>
      <c r="B9029" s="202">
        <v>46155</v>
      </c>
      <c r="C9029" s="203" t="s">
        <v>19658</v>
      </c>
      <c r="D9029" s="203" t="s">
        <v>11</v>
      </c>
      <c r="E9029" s="204" t="s">
        <v>19659</v>
      </c>
      <c r="F9029" s="49" t="s">
        <v>1304</v>
      </c>
      <c r="G9029" s="203">
        <v>4</v>
      </c>
      <c r="H9029" s="203" t="s">
        <v>19660</v>
      </c>
      <c r="I9029" s="205" t="s">
        <v>4078</v>
      </c>
      <c r="J9029" s="208" t="s">
        <v>6426</v>
      </c>
      <c r="K9029" s="203">
        <v>1</v>
      </c>
      <c r="L9029" s="207" t="s">
        <v>827</v>
      </c>
      <c r="M9029" s="208" t="s">
        <v>1497</v>
      </c>
      <c r="N9029" s="209">
        <f t="shared" si="0"/>
        <v>2026</v>
      </c>
      <c r="O9029" s="210">
        <f t="shared" si="1"/>
        <v>5</v>
      </c>
      <c r="P9029" s="211" t="str">
        <f>IFERROR(VLOOKUP(F9029,연간집계!D:E,2,FALSE),"")</f>
        <v>PCMS_우드스탠드아크릴액자</v>
      </c>
    </row>
    <row r="9030" spans="1:16" ht="15" customHeight="1">
      <c r="A9030" s="201">
        <v>46155.398796296293</v>
      </c>
      <c r="B9030" s="202">
        <v>46155</v>
      </c>
      <c r="C9030" s="203" t="s">
        <v>19661</v>
      </c>
      <c r="D9030" s="203" t="s">
        <v>11</v>
      </c>
      <c r="E9030" s="204" t="s">
        <v>19659</v>
      </c>
      <c r="F9030" s="49" t="s">
        <v>845</v>
      </c>
      <c r="G9030" s="203">
        <v>1</v>
      </c>
      <c r="H9030" s="203" t="s">
        <v>19660</v>
      </c>
      <c r="I9030" s="205" t="s">
        <v>1570</v>
      </c>
      <c r="J9030" s="208"/>
      <c r="K9030" s="203">
        <v>24</v>
      </c>
      <c r="L9030" s="207" t="s">
        <v>827</v>
      </c>
      <c r="M9030" s="208" t="s">
        <v>1497</v>
      </c>
      <c r="N9030" s="209">
        <f t="shared" si="0"/>
        <v>2026</v>
      </c>
      <c r="O9030" s="210">
        <f t="shared" si="1"/>
        <v>5</v>
      </c>
      <c r="P9030" s="211" t="str">
        <f>IFERROR(VLOOKUP(F9030,연간집계!D:E,2,FALSE),"")</f>
        <v>스탠다드 포토북 8*11 (소프트/유광)</v>
      </c>
    </row>
    <row r="9031" spans="1:16" ht="15" customHeight="1">
      <c r="A9031" s="201">
        <v>46155.49050925926</v>
      </c>
      <c r="B9031" s="202">
        <v>46155</v>
      </c>
      <c r="C9031" s="203" t="s">
        <v>19662</v>
      </c>
      <c r="D9031" s="203" t="s">
        <v>11</v>
      </c>
      <c r="E9031" s="204" t="s">
        <v>19663</v>
      </c>
      <c r="F9031" s="49" t="s">
        <v>856</v>
      </c>
      <c r="G9031" s="203">
        <v>6</v>
      </c>
      <c r="H9031" s="203" t="s">
        <v>5596</v>
      </c>
      <c r="I9031" s="205" t="s">
        <v>1808</v>
      </c>
      <c r="J9031" s="208"/>
      <c r="K9031" s="203">
        <v>60</v>
      </c>
      <c r="L9031" s="207" t="s">
        <v>827</v>
      </c>
      <c r="M9031" s="208" t="s">
        <v>1493</v>
      </c>
      <c r="N9031" s="209">
        <f t="shared" si="0"/>
        <v>2026</v>
      </c>
      <c r="O9031" s="210">
        <f t="shared" si="1"/>
        <v>5</v>
      </c>
      <c r="P9031" s="211" t="str">
        <f>IFERROR(VLOOKUP(F9031,연간집계!D:E,2,FALSE),"")</f>
        <v>스탠다드 포토북 8*8 (하드/무광)</v>
      </c>
    </row>
    <row r="9032" spans="1:16" ht="15" customHeight="1">
      <c r="A9032" s="201">
        <v>46155.511365740742</v>
      </c>
      <c r="B9032" s="202">
        <v>46155</v>
      </c>
      <c r="C9032" s="203" t="s">
        <v>19664</v>
      </c>
      <c r="D9032" s="203" t="s">
        <v>11</v>
      </c>
      <c r="E9032" s="204" t="s">
        <v>19665</v>
      </c>
      <c r="F9032" s="49" t="s">
        <v>838</v>
      </c>
      <c r="G9032" s="203">
        <v>1</v>
      </c>
      <c r="H9032" s="203" t="s">
        <v>19666</v>
      </c>
      <c r="I9032" s="205" t="s">
        <v>1570</v>
      </c>
      <c r="J9032" s="208"/>
      <c r="K9032" s="203">
        <v>54</v>
      </c>
      <c r="L9032" s="207" t="s">
        <v>827</v>
      </c>
      <c r="M9032" s="208" t="s">
        <v>1449</v>
      </c>
      <c r="N9032" s="209">
        <f t="shared" si="0"/>
        <v>2026</v>
      </c>
      <c r="O9032" s="210">
        <f t="shared" si="1"/>
        <v>5</v>
      </c>
      <c r="P9032" s="211" t="str">
        <f>IFERROR(VLOOKUP(F9032,연간집계!D:E,2,FALSE),"")</f>
        <v>스탠다드 포토북 6*8 (하드/무광)</v>
      </c>
    </row>
    <row r="9033" spans="1:16" ht="15" customHeight="1">
      <c r="A9033" s="201">
        <v>46155.511377314811</v>
      </c>
      <c r="B9033" s="202">
        <v>46155</v>
      </c>
      <c r="C9033" s="203" t="s">
        <v>19667</v>
      </c>
      <c r="D9033" s="203" t="s">
        <v>11</v>
      </c>
      <c r="E9033" s="204" t="s">
        <v>19665</v>
      </c>
      <c r="F9033" s="49" t="s">
        <v>838</v>
      </c>
      <c r="G9033" s="203">
        <v>1</v>
      </c>
      <c r="H9033" s="203" t="s">
        <v>19666</v>
      </c>
      <c r="I9033" s="205" t="s">
        <v>2220</v>
      </c>
      <c r="J9033" s="208"/>
      <c r="K9033" s="203">
        <v>58</v>
      </c>
      <c r="L9033" s="207" t="s">
        <v>827</v>
      </c>
      <c r="M9033" s="208" t="s">
        <v>1449</v>
      </c>
      <c r="N9033" s="209">
        <f t="shared" si="0"/>
        <v>2026</v>
      </c>
      <c r="O9033" s="210">
        <f t="shared" si="1"/>
        <v>5</v>
      </c>
      <c r="P9033" s="211" t="str">
        <f>IFERROR(VLOOKUP(F9033,연간집계!D:E,2,FALSE),"")</f>
        <v>스탠다드 포토북 6*8 (하드/무광)</v>
      </c>
    </row>
    <row r="9034" spans="1:16" ht="15" customHeight="1">
      <c r="A9034" s="201">
        <v>46155.555775462963</v>
      </c>
      <c r="B9034" s="202">
        <v>46155</v>
      </c>
      <c r="C9034" s="203" t="s">
        <v>19668</v>
      </c>
      <c r="D9034" s="203" t="s">
        <v>11</v>
      </c>
      <c r="E9034" s="204" t="s">
        <v>19669</v>
      </c>
      <c r="F9034" s="49" t="s">
        <v>1243</v>
      </c>
      <c r="G9034" s="203">
        <v>2</v>
      </c>
      <c r="H9034" s="203" t="s">
        <v>19670</v>
      </c>
      <c r="I9034" s="205" t="s">
        <v>1676</v>
      </c>
      <c r="J9034" s="208"/>
      <c r="K9034" s="203">
        <v>24</v>
      </c>
      <c r="L9034" s="207" t="s">
        <v>828</v>
      </c>
      <c r="M9034" s="208" t="s">
        <v>1436</v>
      </c>
      <c r="N9034" s="209">
        <f t="shared" si="0"/>
        <v>2026</v>
      </c>
      <c r="O9034" s="210">
        <f t="shared" si="1"/>
        <v>5</v>
      </c>
      <c r="P9034" s="211" t="str">
        <f>IFERROR(VLOOKUP(F9034,연간집계!D:E,2,FALSE),"")</f>
        <v>모바일 포토북 150 (여행)</v>
      </c>
    </row>
    <row r="9035" spans="1:16" ht="15" customHeight="1">
      <c r="A9035" s="201">
        <v>46155.570659722223</v>
      </c>
      <c r="B9035" s="202">
        <v>46155</v>
      </c>
      <c r="C9035" s="203" t="s">
        <v>19671</v>
      </c>
      <c r="D9035" s="203" t="s">
        <v>11</v>
      </c>
      <c r="E9035" s="204" t="s">
        <v>19672</v>
      </c>
      <c r="F9035" s="49" t="s">
        <v>838</v>
      </c>
      <c r="G9035" s="203">
        <v>3</v>
      </c>
      <c r="H9035" s="203" t="s">
        <v>7848</v>
      </c>
      <c r="I9035" s="205" t="s">
        <v>2220</v>
      </c>
      <c r="J9035" s="208"/>
      <c r="K9035" s="203">
        <v>24</v>
      </c>
      <c r="L9035" s="207" t="s">
        <v>827</v>
      </c>
      <c r="M9035" s="208" t="s">
        <v>1645</v>
      </c>
      <c r="N9035" s="209">
        <f t="shared" si="0"/>
        <v>2026</v>
      </c>
      <c r="O9035" s="210">
        <f t="shared" si="1"/>
        <v>5</v>
      </c>
      <c r="P9035" s="211" t="str">
        <f>IFERROR(VLOOKUP(F9035,연간집계!D:E,2,FALSE),"")</f>
        <v>스탠다드 포토북 6*8 (하드/무광)</v>
      </c>
    </row>
    <row r="9036" spans="1:16" ht="15" customHeight="1">
      <c r="A9036" s="201">
        <v>46155.597222222219</v>
      </c>
      <c r="B9036" s="202">
        <v>46155</v>
      </c>
      <c r="C9036" s="203" t="s">
        <v>19673</v>
      </c>
      <c r="D9036" s="203" t="s">
        <v>11</v>
      </c>
      <c r="E9036" s="204" t="s">
        <v>19674</v>
      </c>
      <c r="F9036" s="49" t="s">
        <v>1351</v>
      </c>
      <c r="G9036" s="203">
        <v>1</v>
      </c>
      <c r="H9036" s="203" t="s">
        <v>3032</v>
      </c>
      <c r="I9036" s="205" t="s">
        <v>1501</v>
      </c>
      <c r="J9036" s="208"/>
      <c r="K9036" s="203">
        <v>10</v>
      </c>
      <c r="L9036" s="207" t="s">
        <v>827</v>
      </c>
      <c r="M9036" s="208" t="s">
        <v>1497</v>
      </c>
      <c r="N9036" s="209">
        <f t="shared" si="0"/>
        <v>2026</v>
      </c>
      <c r="O9036" s="210">
        <f t="shared" si="1"/>
        <v>5</v>
      </c>
      <c r="P9036" s="211" t="str">
        <f>IFERROR(VLOOKUP(F9036,연간집계!D:E,2,FALSE),"")</f>
        <v>PCMS_엽서 100</v>
      </c>
    </row>
    <row r="9037" spans="1:16" ht="15" customHeight="1">
      <c r="A9037" s="201">
        <v>46155.597245370373</v>
      </c>
      <c r="B9037" s="202">
        <v>46155</v>
      </c>
      <c r="C9037" s="203" t="s">
        <v>19675</v>
      </c>
      <c r="D9037" s="203" t="s">
        <v>11</v>
      </c>
      <c r="E9037" s="204" t="s">
        <v>19674</v>
      </c>
      <c r="F9037" s="49" t="s">
        <v>1351</v>
      </c>
      <c r="G9037" s="203">
        <v>1</v>
      </c>
      <c r="H9037" s="203" t="s">
        <v>3032</v>
      </c>
      <c r="I9037" s="205" t="s">
        <v>1501</v>
      </c>
      <c r="J9037" s="208"/>
      <c r="K9037" s="203">
        <v>10</v>
      </c>
      <c r="L9037" s="207" t="s">
        <v>827</v>
      </c>
      <c r="M9037" s="208" t="s">
        <v>1612</v>
      </c>
      <c r="N9037" s="209">
        <f t="shared" si="0"/>
        <v>2026</v>
      </c>
      <c r="O9037" s="210">
        <f t="shared" si="1"/>
        <v>5</v>
      </c>
      <c r="P9037" s="211" t="str">
        <f>IFERROR(VLOOKUP(F9037,연간집계!D:E,2,FALSE),"")</f>
        <v>PCMS_엽서 100</v>
      </c>
    </row>
    <row r="9038" spans="1:16" ht="15" customHeight="1">
      <c r="A9038" s="201">
        <v>46155.597256944442</v>
      </c>
      <c r="B9038" s="202">
        <v>46155</v>
      </c>
      <c r="C9038" s="203" t="s">
        <v>19676</v>
      </c>
      <c r="D9038" s="203" t="s">
        <v>11</v>
      </c>
      <c r="E9038" s="204" t="s">
        <v>19674</v>
      </c>
      <c r="F9038" s="49" t="s">
        <v>1351</v>
      </c>
      <c r="G9038" s="203">
        <v>1</v>
      </c>
      <c r="H9038" s="203" t="s">
        <v>3032</v>
      </c>
      <c r="I9038" s="205" t="s">
        <v>1501</v>
      </c>
      <c r="J9038" s="208"/>
      <c r="K9038" s="203">
        <v>10</v>
      </c>
      <c r="L9038" s="207" t="s">
        <v>827</v>
      </c>
      <c r="M9038" s="208" t="s">
        <v>1612</v>
      </c>
      <c r="N9038" s="209">
        <f t="shared" si="0"/>
        <v>2026</v>
      </c>
      <c r="O9038" s="210">
        <f t="shared" si="1"/>
        <v>5</v>
      </c>
      <c r="P9038" s="211" t="str">
        <f>IFERROR(VLOOKUP(F9038,연간집계!D:E,2,FALSE),"")</f>
        <v>PCMS_엽서 100</v>
      </c>
    </row>
    <row r="9039" spans="1:16" ht="15" customHeight="1">
      <c r="A9039" s="201">
        <v>46155.597268518519</v>
      </c>
      <c r="B9039" s="202">
        <v>46155</v>
      </c>
      <c r="C9039" s="203" t="s">
        <v>19677</v>
      </c>
      <c r="D9039" s="203" t="s">
        <v>11</v>
      </c>
      <c r="E9039" s="204" t="s">
        <v>19674</v>
      </c>
      <c r="F9039" s="49" t="s">
        <v>1351</v>
      </c>
      <c r="G9039" s="203">
        <v>1</v>
      </c>
      <c r="H9039" s="203" t="s">
        <v>3032</v>
      </c>
      <c r="I9039" s="205" t="s">
        <v>1501</v>
      </c>
      <c r="J9039" s="208"/>
      <c r="K9039" s="203">
        <v>10</v>
      </c>
      <c r="L9039" s="207" t="s">
        <v>827</v>
      </c>
      <c r="M9039" s="208" t="s">
        <v>1612</v>
      </c>
      <c r="N9039" s="209">
        <f t="shared" si="0"/>
        <v>2026</v>
      </c>
      <c r="O9039" s="210">
        <f t="shared" si="1"/>
        <v>5</v>
      </c>
      <c r="P9039" s="211" t="str">
        <f>IFERROR(VLOOKUP(F9039,연간집계!D:E,2,FALSE),"")</f>
        <v>PCMS_엽서 100</v>
      </c>
    </row>
    <row r="9040" spans="1:16" ht="15" customHeight="1">
      <c r="A9040" s="201">
        <v>46155.597280092596</v>
      </c>
      <c r="B9040" s="202">
        <v>46155</v>
      </c>
      <c r="C9040" s="203" t="s">
        <v>19678</v>
      </c>
      <c r="D9040" s="203" t="s">
        <v>11</v>
      </c>
      <c r="E9040" s="204" t="s">
        <v>19674</v>
      </c>
      <c r="F9040" s="49" t="s">
        <v>1351</v>
      </c>
      <c r="G9040" s="203">
        <v>1</v>
      </c>
      <c r="H9040" s="203" t="s">
        <v>3032</v>
      </c>
      <c r="I9040" s="205" t="s">
        <v>1501</v>
      </c>
      <c r="J9040" s="208"/>
      <c r="K9040" s="203">
        <v>10</v>
      </c>
      <c r="L9040" s="207" t="s">
        <v>827</v>
      </c>
      <c r="M9040" s="208" t="s">
        <v>1612</v>
      </c>
      <c r="N9040" s="209">
        <f t="shared" si="0"/>
        <v>2026</v>
      </c>
      <c r="O9040" s="210">
        <f t="shared" si="1"/>
        <v>5</v>
      </c>
      <c r="P9040" s="211" t="str">
        <f>IFERROR(VLOOKUP(F9040,연간집계!D:E,2,FALSE),"")</f>
        <v>PCMS_엽서 100</v>
      </c>
    </row>
    <row r="9041" spans="1:16" ht="15" customHeight="1">
      <c r="A9041" s="201">
        <v>46155.606365740743</v>
      </c>
      <c r="B9041" s="202">
        <v>46155</v>
      </c>
      <c r="C9041" s="203" t="s">
        <v>19679</v>
      </c>
      <c r="D9041" s="203" t="s">
        <v>11</v>
      </c>
      <c r="E9041" s="204" t="s">
        <v>19680</v>
      </c>
      <c r="F9041" s="49" t="s">
        <v>849</v>
      </c>
      <c r="G9041" s="203">
        <v>1</v>
      </c>
      <c r="H9041" s="203" t="s">
        <v>19681</v>
      </c>
      <c r="I9041" s="205" t="s">
        <v>1716</v>
      </c>
      <c r="J9041" s="208"/>
      <c r="K9041" s="203">
        <v>24</v>
      </c>
      <c r="L9041" s="207" t="s">
        <v>827</v>
      </c>
      <c r="M9041" s="208" t="s">
        <v>1497</v>
      </c>
      <c r="N9041" s="209">
        <f t="shared" si="0"/>
        <v>2026</v>
      </c>
      <c r="O9041" s="210">
        <f t="shared" si="1"/>
        <v>5</v>
      </c>
      <c r="P9041" s="211" t="str">
        <f>IFERROR(VLOOKUP(F9041,연간집계!D:E,2,FALSE),"")</f>
        <v>스탠다드 포토북 8*11 (하드/유광)</v>
      </c>
    </row>
    <row r="9042" spans="1:16" ht="15" customHeight="1">
      <c r="A9042" s="201">
        <v>46155.639432870368</v>
      </c>
      <c r="B9042" s="202">
        <v>46155</v>
      </c>
      <c r="C9042" s="203" t="s">
        <v>19682</v>
      </c>
      <c r="D9042" s="203" t="s">
        <v>11</v>
      </c>
      <c r="E9042" s="204" t="s">
        <v>19683</v>
      </c>
      <c r="F9042" s="49" t="s">
        <v>1247</v>
      </c>
      <c r="G9042" s="203">
        <v>1</v>
      </c>
      <c r="H9042" s="203" t="s">
        <v>13154</v>
      </c>
      <c r="I9042" s="205" t="s">
        <v>1556</v>
      </c>
      <c r="J9042" s="208"/>
      <c r="K9042" s="203">
        <v>24</v>
      </c>
      <c r="L9042" s="207" t="s">
        <v>828</v>
      </c>
      <c r="M9042" s="208" t="s">
        <v>1436</v>
      </c>
      <c r="N9042" s="209">
        <f t="shared" si="0"/>
        <v>2026</v>
      </c>
      <c r="O9042" s="210">
        <f t="shared" si="1"/>
        <v>5</v>
      </c>
      <c r="P9042" s="211" t="str">
        <f>IFERROR(VLOOKUP(F9042,연간집계!D:E,2,FALSE),"")</f>
        <v>모바일 포토북 197 (여행)</v>
      </c>
    </row>
    <row r="9043" spans="1:16" ht="15" customHeight="1">
      <c r="A9043" s="201">
        <v>46155.666180555556</v>
      </c>
      <c r="B9043" s="202">
        <v>46155</v>
      </c>
      <c r="C9043" s="203" t="s">
        <v>19684</v>
      </c>
      <c r="D9043" s="203" t="s">
        <v>11</v>
      </c>
      <c r="E9043" s="204" t="s">
        <v>19685</v>
      </c>
      <c r="F9043" s="49" t="s">
        <v>1043</v>
      </c>
      <c r="G9043" s="203">
        <v>1</v>
      </c>
      <c r="H9043" s="203" t="s">
        <v>19686</v>
      </c>
      <c r="I9043" s="205" t="s">
        <v>2106</v>
      </c>
      <c r="J9043" s="208"/>
      <c r="K9043" s="203">
        <v>92</v>
      </c>
      <c r="L9043" s="207" t="s">
        <v>827</v>
      </c>
      <c r="M9043" s="208" t="s">
        <v>1436</v>
      </c>
      <c r="N9043" s="209">
        <f t="shared" si="0"/>
        <v>2026</v>
      </c>
      <c r="O9043" s="210">
        <f t="shared" si="1"/>
        <v>5</v>
      </c>
      <c r="P9043" s="211" t="str">
        <f>IFERROR(VLOOKUP(F9043,연간집계!D:E,2,FALSE),"")</f>
        <v>프리북 198 (하드)</v>
      </c>
    </row>
    <row r="9044" spans="1:16" ht="15" customHeight="1">
      <c r="A9044" s="201">
        <v>46155.681342592594</v>
      </c>
      <c r="B9044" s="202">
        <v>46155</v>
      </c>
      <c r="C9044" s="203" t="s">
        <v>19687</v>
      </c>
      <c r="D9044" s="203" t="s">
        <v>11</v>
      </c>
      <c r="E9044" s="204" t="s">
        <v>19688</v>
      </c>
      <c r="F9044" s="49" t="s">
        <v>870</v>
      </c>
      <c r="G9044" s="203">
        <v>1</v>
      </c>
      <c r="H9044" s="203" t="s">
        <v>2081</v>
      </c>
      <c r="I9044" s="205" t="s">
        <v>1440</v>
      </c>
      <c r="J9044" s="208"/>
      <c r="K9044" s="203">
        <v>38</v>
      </c>
      <c r="L9044" s="207" t="s">
        <v>827</v>
      </c>
      <c r="M9044" s="208" t="s">
        <v>1497</v>
      </c>
      <c r="N9044" s="209">
        <f t="shared" si="0"/>
        <v>2026</v>
      </c>
      <c r="O9044" s="210">
        <f t="shared" si="1"/>
        <v>5</v>
      </c>
      <c r="P9044" s="211" t="str">
        <f>IFERROR(VLOOKUP(F9044,연간집계!D:E,2,FALSE),"")</f>
        <v>스탠다드 포토북 11*8 (소프트/무광)</v>
      </c>
    </row>
    <row r="9045" spans="1:16" ht="15" customHeight="1">
      <c r="A9045" s="201">
        <v>46155.690370370372</v>
      </c>
      <c r="B9045" s="202">
        <v>46155</v>
      </c>
      <c r="C9045" s="203" t="s">
        <v>19689</v>
      </c>
      <c r="D9045" s="203" t="s">
        <v>11</v>
      </c>
      <c r="E9045" s="204" t="s">
        <v>19690</v>
      </c>
      <c r="F9045" s="49" t="s">
        <v>13</v>
      </c>
      <c r="G9045" s="203">
        <v>1</v>
      </c>
      <c r="H9045" s="203" t="s">
        <v>19691</v>
      </c>
      <c r="I9045" s="205" t="s">
        <v>1440</v>
      </c>
      <c r="J9045" s="208"/>
      <c r="K9045" s="203">
        <v>60</v>
      </c>
      <c r="L9045" s="207" t="s">
        <v>827</v>
      </c>
      <c r="M9045" s="208" t="s">
        <v>1645</v>
      </c>
      <c r="N9045" s="209">
        <f t="shared" si="0"/>
        <v>2026</v>
      </c>
      <c r="O9045" s="210">
        <f t="shared" si="1"/>
        <v>5</v>
      </c>
      <c r="P9045" s="211" t="str">
        <f>IFERROR(VLOOKUP(F9045,연간집계!D:E,2,FALSE),"")</f>
        <v>러브데이북 (모던그레이/기본)</v>
      </c>
    </row>
    <row r="9046" spans="1:16" ht="15" customHeight="1">
      <c r="A9046" s="201">
        <v>46155.705300925925</v>
      </c>
      <c r="B9046" s="202">
        <v>46155</v>
      </c>
      <c r="C9046" s="203" t="s">
        <v>19692</v>
      </c>
      <c r="D9046" s="203" t="s">
        <v>11</v>
      </c>
      <c r="E9046" s="204" t="s">
        <v>19693</v>
      </c>
      <c r="F9046" s="49" t="s">
        <v>965</v>
      </c>
      <c r="G9046" s="203">
        <v>2</v>
      </c>
      <c r="H9046" s="203" t="s">
        <v>16030</v>
      </c>
      <c r="I9046" s="205" t="s">
        <v>3036</v>
      </c>
      <c r="J9046" s="208" t="s">
        <v>2905</v>
      </c>
      <c r="K9046" s="203">
        <v>48</v>
      </c>
      <c r="L9046" s="207" t="s">
        <v>827</v>
      </c>
      <c r="M9046" s="208" t="s">
        <v>1436</v>
      </c>
      <c r="N9046" s="209">
        <f t="shared" si="0"/>
        <v>2026</v>
      </c>
      <c r="O9046" s="210">
        <f t="shared" si="1"/>
        <v>5</v>
      </c>
      <c r="P9046" s="211" t="str">
        <f>IFERROR(VLOOKUP(F9046,연간집계!D:E,2,FALSE),"")</f>
        <v>시티북 210 (쿠션하드/46p)</v>
      </c>
    </row>
    <row r="9047" spans="1:16" ht="15" customHeight="1">
      <c r="A9047" s="201">
        <v>46155.797002314815</v>
      </c>
      <c r="B9047" s="202">
        <v>46155</v>
      </c>
      <c r="C9047" s="203" t="s">
        <v>19694</v>
      </c>
      <c r="D9047" s="203" t="s">
        <v>11</v>
      </c>
      <c r="E9047" s="204" t="s">
        <v>19695</v>
      </c>
      <c r="F9047" s="49" t="s">
        <v>843</v>
      </c>
      <c r="G9047" s="203">
        <v>3</v>
      </c>
      <c r="H9047" s="203" t="s">
        <v>19696</v>
      </c>
      <c r="I9047" s="205" t="s">
        <v>1440</v>
      </c>
      <c r="J9047" s="208"/>
      <c r="K9047" s="203">
        <v>28</v>
      </c>
      <c r="L9047" s="207" t="s">
        <v>827</v>
      </c>
      <c r="M9047" s="208" t="s">
        <v>1514</v>
      </c>
      <c r="N9047" s="209">
        <f t="shared" si="0"/>
        <v>2026</v>
      </c>
      <c r="O9047" s="210">
        <f t="shared" si="1"/>
        <v>5</v>
      </c>
      <c r="P9047" s="211" t="str">
        <f>IFERROR(VLOOKUP(F9047,연간집계!D:E,2,FALSE),"")</f>
        <v>스탠다드 포토북 8*11 (소프트/무광)</v>
      </c>
    </row>
    <row r="9048" spans="1:16" ht="15" customHeight="1">
      <c r="A9048" s="201">
        <v>46155.844386574077</v>
      </c>
      <c r="B9048" s="202">
        <v>46155</v>
      </c>
      <c r="C9048" s="203" t="s">
        <v>19697</v>
      </c>
      <c r="D9048" s="203" t="s">
        <v>11</v>
      </c>
      <c r="E9048" s="204" t="s">
        <v>19698</v>
      </c>
      <c r="F9048" s="49" t="s">
        <v>1383</v>
      </c>
      <c r="G9048" s="203">
        <v>1</v>
      </c>
      <c r="H9048" s="203" t="s">
        <v>19699</v>
      </c>
      <c r="I9048" s="205" t="s">
        <v>7085</v>
      </c>
      <c r="J9048" s="208"/>
      <c r="K9048" s="203">
        <v>2</v>
      </c>
      <c r="L9048" s="207" t="s">
        <v>828</v>
      </c>
      <c r="M9048" s="208" t="s">
        <v>1471</v>
      </c>
      <c r="N9048" s="209">
        <f t="shared" si="0"/>
        <v>2026</v>
      </c>
      <c r="O9048" s="210">
        <f t="shared" si="1"/>
        <v>5</v>
      </c>
      <c r="P9048" s="211" t="str">
        <f>IFERROR(VLOOKUP(F9048,연간집계!D:E,2,FALSE),"")</f>
        <v>오늘필름 (무광)</v>
      </c>
    </row>
    <row r="9049" spans="1:16" ht="15" customHeight="1">
      <c r="A9049" s="201">
        <v>46155.844398148147</v>
      </c>
      <c r="B9049" s="202">
        <v>46155</v>
      </c>
      <c r="C9049" s="203" t="s">
        <v>19700</v>
      </c>
      <c r="D9049" s="203" t="s">
        <v>11</v>
      </c>
      <c r="E9049" s="204" t="s">
        <v>19698</v>
      </c>
      <c r="F9049" s="49" t="s">
        <v>1383</v>
      </c>
      <c r="G9049" s="203">
        <v>1</v>
      </c>
      <c r="H9049" s="203" t="s">
        <v>19699</v>
      </c>
      <c r="I9049" s="205" t="s">
        <v>1501</v>
      </c>
      <c r="J9049" s="208"/>
      <c r="K9049" s="203">
        <v>2</v>
      </c>
      <c r="L9049" s="207" t="s">
        <v>828</v>
      </c>
      <c r="M9049" s="208" t="s">
        <v>1471</v>
      </c>
      <c r="N9049" s="209">
        <f t="shared" si="0"/>
        <v>2026</v>
      </c>
      <c r="O9049" s="210">
        <f t="shared" si="1"/>
        <v>5</v>
      </c>
      <c r="P9049" s="211" t="str">
        <f>IFERROR(VLOOKUP(F9049,연간집계!D:E,2,FALSE),"")</f>
        <v>오늘필름 (무광)</v>
      </c>
    </row>
    <row r="9050" spans="1:16" ht="15" customHeight="1">
      <c r="A9050" s="201">
        <v>46155.844409722224</v>
      </c>
      <c r="B9050" s="202">
        <v>46155</v>
      </c>
      <c r="C9050" s="203" t="s">
        <v>19701</v>
      </c>
      <c r="D9050" s="203" t="s">
        <v>11</v>
      </c>
      <c r="E9050" s="204" t="s">
        <v>19698</v>
      </c>
      <c r="F9050" s="49" t="s">
        <v>1383</v>
      </c>
      <c r="G9050" s="203">
        <v>1</v>
      </c>
      <c r="H9050" s="203" t="s">
        <v>19699</v>
      </c>
      <c r="I9050" s="205" t="s">
        <v>1501</v>
      </c>
      <c r="J9050" s="208"/>
      <c r="K9050" s="203">
        <v>2</v>
      </c>
      <c r="L9050" s="207" t="s">
        <v>828</v>
      </c>
      <c r="M9050" s="208" t="s">
        <v>1471</v>
      </c>
      <c r="N9050" s="209">
        <f t="shared" si="0"/>
        <v>2026</v>
      </c>
      <c r="O9050" s="210">
        <f t="shared" si="1"/>
        <v>5</v>
      </c>
      <c r="P9050" s="211" t="str">
        <f>IFERROR(VLOOKUP(F9050,연간집계!D:E,2,FALSE),"")</f>
        <v>오늘필름 (무광)</v>
      </c>
    </row>
    <row r="9051" spans="1:16" ht="15" customHeight="1">
      <c r="A9051" s="201">
        <v>46155.856342592589</v>
      </c>
      <c r="B9051" s="202">
        <v>46155</v>
      </c>
      <c r="C9051" s="203" t="s">
        <v>19702</v>
      </c>
      <c r="D9051" s="203" t="s">
        <v>11</v>
      </c>
      <c r="E9051" s="204" t="s">
        <v>19703</v>
      </c>
      <c r="F9051" s="49" t="s">
        <v>874</v>
      </c>
      <c r="G9051" s="203">
        <v>2</v>
      </c>
      <c r="H9051" s="203" t="s">
        <v>19704</v>
      </c>
      <c r="I9051" s="205" t="s">
        <v>1455</v>
      </c>
      <c r="J9051" s="208"/>
      <c r="K9051" s="203">
        <v>36</v>
      </c>
      <c r="L9051" s="207" t="s">
        <v>827</v>
      </c>
      <c r="M9051" s="208" t="s">
        <v>1436</v>
      </c>
      <c r="N9051" s="209">
        <f t="shared" si="0"/>
        <v>2026</v>
      </c>
      <c r="O9051" s="210">
        <f t="shared" si="1"/>
        <v>5</v>
      </c>
      <c r="P9051" s="211" t="str">
        <f>IFERROR(VLOOKUP(F9051,연간집계!D:E,2,FALSE),"")</f>
        <v>스탠다드 포토북 11*8 (하드/무광)</v>
      </c>
    </row>
    <row r="9052" spans="1:16" ht="15" customHeight="1">
      <c r="A9052" s="201">
        <v>46155.856388888889</v>
      </c>
      <c r="B9052" s="202">
        <v>46155</v>
      </c>
      <c r="C9052" s="203" t="s">
        <v>19705</v>
      </c>
      <c r="D9052" s="203" t="s">
        <v>11</v>
      </c>
      <c r="E9052" s="204" t="s">
        <v>19706</v>
      </c>
      <c r="F9052" s="49" t="s">
        <v>1247</v>
      </c>
      <c r="G9052" s="203">
        <v>1</v>
      </c>
      <c r="H9052" s="203" t="s">
        <v>2416</v>
      </c>
      <c r="I9052" s="205" t="s">
        <v>1556</v>
      </c>
      <c r="J9052" s="208"/>
      <c r="K9052" s="203">
        <v>24</v>
      </c>
      <c r="L9052" s="207" t="s">
        <v>828</v>
      </c>
      <c r="M9052" s="208" t="s">
        <v>1436</v>
      </c>
      <c r="N9052" s="209">
        <f t="shared" si="0"/>
        <v>2026</v>
      </c>
      <c r="O9052" s="210">
        <f t="shared" si="1"/>
        <v>5</v>
      </c>
      <c r="P9052" s="211" t="str">
        <f>IFERROR(VLOOKUP(F9052,연간집계!D:E,2,FALSE),"")</f>
        <v>모바일 포토북 197 (여행)</v>
      </c>
    </row>
    <row r="9053" spans="1:16" ht="15" customHeight="1">
      <c r="A9053" s="201">
        <v>46155.885949074072</v>
      </c>
      <c r="B9053" s="202">
        <v>46155</v>
      </c>
      <c r="C9053" s="203" t="s">
        <v>19707</v>
      </c>
      <c r="D9053" s="203" t="s">
        <v>11</v>
      </c>
      <c r="E9053" s="204" t="s">
        <v>19708</v>
      </c>
      <c r="F9053" s="49" t="s">
        <v>972</v>
      </c>
      <c r="G9053" s="203">
        <v>3</v>
      </c>
      <c r="H9053" s="203" t="s">
        <v>555</v>
      </c>
      <c r="I9053" s="205" t="s">
        <v>3963</v>
      </c>
      <c r="J9053" s="208" t="s">
        <v>3963</v>
      </c>
      <c r="K9053" s="203">
        <v>80</v>
      </c>
      <c r="L9053" s="207" t="s">
        <v>827</v>
      </c>
      <c r="M9053" s="208" t="s">
        <v>1436</v>
      </c>
      <c r="N9053" s="209">
        <f t="shared" si="0"/>
        <v>2026</v>
      </c>
      <c r="O9053" s="210">
        <f t="shared" si="1"/>
        <v>5</v>
      </c>
      <c r="P9053" s="211" t="str">
        <f>IFERROR(VLOOKUP(F9053,연간집계!D:E,2,FALSE),"")</f>
        <v>시티북 198 (쿠션하드/78p)</v>
      </c>
    </row>
    <row r="9054" spans="1:16" ht="15" customHeight="1">
      <c r="A9054" s="201">
        <v>46155.918541666666</v>
      </c>
      <c r="B9054" s="202">
        <v>46155</v>
      </c>
      <c r="C9054" s="203" t="s">
        <v>19709</v>
      </c>
      <c r="D9054" s="203" t="s">
        <v>11</v>
      </c>
      <c r="E9054" s="204" t="s">
        <v>19710</v>
      </c>
      <c r="F9054" s="49" t="s">
        <v>1243</v>
      </c>
      <c r="G9054" s="203">
        <v>1</v>
      </c>
      <c r="H9054" s="203" t="s">
        <v>19711</v>
      </c>
      <c r="I9054" s="205" t="s">
        <v>1676</v>
      </c>
      <c r="J9054" s="208"/>
      <c r="K9054" s="203">
        <v>24</v>
      </c>
      <c r="L9054" s="207" t="s">
        <v>828</v>
      </c>
      <c r="M9054" s="208" t="s">
        <v>1436</v>
      </c>
      <c r="N9054" s="209">
        <f t="shared" si="0"/>
        <v>2026</v>
      </c>
      <c r="O9054" s="210">
        <f t="shared" si="1"/>
        <v>5</v>
      </c>
      <c r="P9054" s="211" t="str">
        <f>IFERROR(VLOOKUP(F9054,연간집계!D:E,2,FALSE),"")</f>
        <v>모바일 포토북 150 (여행)</v>
      </c>
    </row>
    <row r="9055" spans="1:16" ht="15" customHeight="1">
      <c r="A9055" s="201">
        <v>46155.918553240743</v>
      </c>
      <c r="B9055" s="202">
        <v>46155</v>
      </c>
      <c r="C9055" s="203" t="s">
        <v>19712</v>
      </c>
      <c r="D9055" s="203" t="s">
        <v>11</v>
      </c>
      <c r="E9055" s="204" t="s">
        <v>19710</v>
      </c>
      <c r="F9055" s="49" t="s">
        <v>1243</v>
      </c>
      <c r="G9055" s="203">
        <v>1</v>
      </c>
      <c r="H9055" s="203" t="s">
        <v>19711</v>
      </c>
      <c r="I9055" s="205" t="s">
        <v>1676</v>
      </c>
      <c r="J9055" s="208"/>
      <c r="K9055" s="203">
        <v>24</v>
      </c>
      <c r="L9055" s="207" t="s">
        <v>828</v>
      </c>
      <c r="M9055" s="208" t="s">
        <v>1436</v>
      </c>
      <c r="N9055" s="209">
        <f t="shared" si="0"/>
        <v>2026</v>
      </c>
      <c r="O9055" s="210">
        <f t="shared" si="1"/>
        <v>5</v>
      </c>
      <c r="P9055" s="211" t="str">
        <f>IFERROR(VLOOKUP(F9055,연간집계!D:E,2,FALSE),"")</f>
        <v>모바일 포토북 150 (여행)</v>
      </c>
    </row>
    <row r="9056" spans="1:16" ht="15" customHeight="1">
      <c r="A9056" s="201">
        <v>46155.93922453704</v>
      </c>
      <c r="B9056" s="202">
        <v>46155</v>
      </c>
      <c r="C9056" s="203" t="s">
        <v>19713</v>
      </c>
      <c r="D9056" s="203" t="s">
        <v>11</v>
      </c>
      <c r="E9056" s="204" t="s">
        <v>19714</v>
      </c>
      <c r="F9056" s="49" t="s">
        <v>838</v>
      </c>
      <c r="G9056" s="203">
        <v>1</v>
      </c>
      <c r="H9056" s="203" t="s">
        <v>17870</v>
      </c>
      <c r="I9056" s="205" t="s">
        <v>1440</v>
      </c>
      <c r="J9056" s="208"/>
      <c r="K9056" s="203">
        <v>26</v>
      </c>
      <c r="L9056" s="207" t="s">
        <v>827</v>
      </c>
      <c r="M9056" s="208" t="s">
        <v>1436</v>
      </c>
      <c r="N9056" s="209">
        <f t="shared" si="0"/>
        <v>2026</v>
      </c>
      <c r="O9056" s="210">
        <f t="shared" si="1"/>
        <v>5</v>
      </c>
      <c r="P9056" s="211" t="str">
        <f>IFERROR(VLOOKUP(F9056,연간집계!D:E,2,FALSE),"")</f>
        <v>스탠다드 포토북 6*8 (하드/무광)</v>
      </c>
    </row>
    <row r="9057" spans="1:16" ht="15" customHeight="1">
      <c r="A9057" s="201">
        <v>46155.939247685186</v>
      </c>
      <c r="B9057" s="202">
        <v>46155</v>
      </c>
      <c r="C9057" s="203" t="s">
        <v>19715</v>
      </c>
      <c r="D9057" s="203" t="s">
        <v>11</v>
      </c>
      <c r="E9057" s="204" t="s">
        <v>19714</v>
      </c>
      <c r="F9057" s="49" t="s">
        <v>838</v>
      </c>
      <c r="G9057" s="203">
        <v>1</v>
      </c>
      <c r="H9057" s="203" t="s">
        <v>17870</v>
      </c>
      <c r="I9057" s="205" t="s">
        <v>1440</v>
      </c>
      <c r="J9057" s="208"/>
      <c r="K9057" s="203">
        <v>24</v>
      </c>
      <c r="L9057" s="207" t="s">
        <v>827</v>
      </c>
      <c r="M9057" s="208" t="s">
        <v>1436</v>
      </c>
      <c r="N9057" s="209">
        <f t="shared" si="0"/>
        <v>2026</v>
      </c>
      <c r="O9057" s="210">
        <f t="shared" si="1"/>
        <v>5</v>
      </c>
      <c r="P9057" s="211" t="str">
        <f>IFERROR(VLOOKUP(F9057,연간집계!D:E,2,FALSE),"")</f>
        <v>스탠다드 포토북 6*8 (하드/무광)</v>
      </c>
    </row>
    <row r="9058" spans="1:16" ht="15" customHeight="1">
      <c r="A9058" s="201">
        <v>46155.939259259256</v>
      </c>
      <c r="B9058" s="202">
        <v>46155</v>
      </c>
      <c r="C9058" s="203" t="s">
        <v>19716</v>
      </c>
      <c r="D9058" s="203" t="s">
        <v>11</v>
      </c>
      <c r="E9058" s="204" t="s">
        <v>19714</v>
      </c>
      <c r="F9058" s="49" t="s">
        <v>838</v>
      </c>
      <c r="G9058" s="203">
        <v>1</v>
      </c>
      <c r="H9058" s="203" t="s">
        <v>17870</v>
      </c>
      <c r="I9058" s="205" t="s">
        <v>1440</v>
      </c>
      <c r="J9058" s="208"/>
      <c r="K9058" s="203">
        <v>24</v>
      </c>
      <c r="L9058" s="207" t="s">
        <v>827</v>
      </c>
      <c r="M9058" s="208" t="s">
        <v>1436</v>
      </c>
      <c r="N9058" s="209">
        <f t="shared" si="0"/>
        <v>2026</v>
      </c>
      <c r="O9058" s="210">
        <f t="shared" si="1"/>
        <v>5</v>
      </c>
      <c r="P9058" s="211" t="str">
        <f>IFERROR(VLOOKUP(F9058,연간집계!D:E,2,FALSE),"")</f>
        <v>스탠다드 포토북 6*8 (하드/무광)</v>
      </c>
    </row>
    <row r="9059" spans="1:16" ht="15" customHeight="1">
      <c r="A9059" s="201">
        <v>46155.951122685183</v>
      </c>
      <c r="B9059" s="202">
        <v>46155</v>
      </c>
      <c r="C9059" s="203" t="s">
        <v>19717</v>
      </c>
      <c r="D9059" s="203" t="s">
        <v>11</v>
      </c>
      <c r="E9059" s="204" t="s">
        <v>19718</v>
      </c>
      <c r="F9059" s="49" t="s">
        <v>856</v>
      </c>
      <c r="G9059" s="203">
        <v>3</v>
      </c>
      <c r="H9059" s="203" t="s">
        <v>19719</v>
      </c>
      <c r="I9059" s="205" t="s">
        <v>1453</v>
      </c>
      <c r="J9059" s="208"/>
      <c r="K9059" s="203">
        <v>24</v>
      </c>
      <c r="L9059" s="207" t="s">
        <v>827</v>
      </c>
      <c r="M9059" s="208" t="s">
        <v>1493</v>
      </c>
      <c r="N9059" s="209">
        <f t="shared" si="0"/>
        <v>2026</v>
      </c>
      <c r="O9059" s="210">
        <f t="shared" si="1"/>
        <v>5</v>
      </c>
      <c r="P9059" s="211" t="str">
        <f>IFERROR(VLOOKUP(F9059,연간집계!D:E,2,FALSE),"")</f>
        <v>스탠다드 포토북 8*8 (하드/무광)</v>
      </c>
    </row>
    <row r="9060" spans="1:16" ht="15" customHeight="1">
      <c r="A9060" s="201">
        <v>46155.957094907404</v>
      </c>
      <c r="B9060" s="202">
        <v>46155</v>
      </c>
      <c r="C9060" s="203" t="s">
        <v>19720</v>
      </c>
      <c r="D9060" s="203" t="s">
        <v>11</v>
      </c>
      <c r="E9060" s="204" t="s">
        <v>19721</v>
      </c>
      <c r="F9060" s="49" t="s">
        <v>856</v>
      </c>
      <c r="G9060" s="203">
        <v>2</v>
      </c>
      <c r="H9060" s="203" t="s">
        <v>14224</v>
      </c>
      <c r="I9060" s="205" t="s">
        <v>1440</v>
      </c>
      <c r="J9060" s="208"/>
      <c r="K9060" s="203">
        <v>26</v>
      </c>
      <c r="L9060" s="207" t="s">
        <v>827</v>
      </c>
      <c r="M9060" s="208" t="s">
        <v>1436</v>
      </c>
      <c r="N9060" s="209">
        <f t="shared" si="0"/>
        <v>2026</v>
      </c>
      <c r="O9060" s="210">
        <f t="shared" si="1"/>
        <v>5</v>
      </c>
      <c r="P9060" s="211" t="str">
        <f>IFERROR(VLOOKUP(F9060,연간집계!D:E,2,FALSE),"")</f>
        <v>스탠다드 포토북 8*8 (하드/무광)</v>
      </c>
    </row>
    <row r="9061" spans="1:16" ht="15" customHeight="1">
      <c r="A9061" s="201">
        <v>46156.070601851854</v>
      </c>
      <c r="B9061" s="202">
        <v>46156</v>
      </c>
      <c r="C9061" s="203" t="s">
        <v>19722</v>
      </c>
      <c r="D9061" s="203" t="s">
        <v>11</v>
      </c>
      <c r="E9061" s="204" t="s">
        <v>19723</v>
      </c>
      <c r="F9061" s="49" t="s">
        <v>1245</v>
      </c>
      <c r="G9061" s="203">
        <v>2</v>
      </c>
      <c r="H9061" s="203" t="s">
        <v>2184</v>
      </c>
      <c r="I9061" s="205" t="s">
        <v>1510</v>
      </c>
      <c r="J9061" s="208"/>
      <c r="K9061" s="203">
        <v>24</v>
      </c>
      <c r="L9061" s="207" t="s">
        <v>828</v>
      </c>
      <c r="M9061" s="208" t="s">
        <v>1436</v>
      </c>
      <c r="N9061" s="209">
        <f t="shared" si="0"/>
        <v>2026</v>
      </c>
      <c r="O9061" s="210">
        <f t="shared" si="1"/>
        <v>5</v>
      </c>
      <c r="P9061" s="211" t="str">
        <f>IFERROR(VLOOKUP(F9061,연간집계!D:E,2,FALSE),"")</f>
        <v>모바일 포토북 198 (여행)</v>
      </c>
    </row>
    <row r="9062" spans="1:16" ht="15" customHeight="1">
      <c r="A9062" s="201">
        <v>46156.232800925929</v>
      </c>
      <c r="B9062" s="202">
        <v>46156</v>
      </c>
      <c r="C9062" s="203" t="s">
        <v>19724</v>
      </c>
      <c r="D9062" s="203" t="s">
        <v>11</v>
      </c>
      <c r="E9062" s="204" t="s">
        <v>19725</v>
      </c>
      <c r="F9062" s="49" t="s">
        <v>840</v>
      </c>
      <c r="G9062" s="203">
        <v>1</v>
      </c>
      <c r="H9062" s="203" t="s">
        <v>19726</v>
      </c>
      <c r="I9062" s="205" t="s">
        <v>1440</v>
      </c>
      <c r="J9062" s="208"/>
      <c r="K9062" s="203">
        <v>34</v>
      </c>
      <c r="L9062" s="207" t="s">
        <v>827</v>
      </c>
      <c r="M9062" s="208" t="s">
        <v>1851</v>
      </c>
      <c r="N9062" s="209">
        <f t="shared" si="0"/>
        <v>2026</v>
      </c>
      <c r="O9062" s="210">
        <f t="shared" si="1"/>
        <v>5</v>
      </c>
      <c r="P9062" s="211" t="str">
        <f>IFERROR(VLOOKUP(F9062,연간집계!D:E,2,FALSE),"")</f>
        <v>스탠다드 포토북 6*8 (하드/유광)</v>
      </c>
    </row>
    <row r="9063" spans="1:16" ht="15" customHeight="1">
      <c r="A9063" s="201">
        <v>46156.400914351849</v>
      </c>
      <c r="B9063" s="202">
        <v>46156</v>
      </c>
      <c r="C9063" s="203" t="s">
        <v>19727</v>
      </c>
      <c r="D9063" s="203" t="s">
        <v>11</v>
      </c>
      <c r="E9063" s="204" t="s">
        <v>19728</v>
      </c>
      <c r="F9063" s="49" t="s">
        <v>1378</v>
      </c>
      <c r="G9063" s="203">
        <v>1</v>
      </c>
      <c r="H9063" s="203" t="s">
        <v>19729</v>
      </c>
      <c r="I9063" s="205" t="s">
        <v>2070</v>
      </c>
      <c r="J9063" s="208"/>
      <c r="K9063" s="203">
        <v>1</v>
      </c>
      <c r="L9063" s="207" t="s">
        <v>827</v>
      </c>
      <c r="M9063" s="208" t="s">
        <v>1658</v>
      </c>
      <c r="N9063" s="209">
        <f t="shared" si="0"/>
        <v>2026</v>
      </c>
      <c r="O9063" s="210">
        <f t="shared" si="1"/>
        <v>5</v>
      </c>
      <c r="P9063" s="211" t="str">
        <f>IFERROR(VLOOKUP(F9063,연간집계!D:E,2,FALSE),"")</f>
        <v>증명사진 (무광)</v>
      </c>
    </row>
    <row r="9064" spans="1:16" ht="15" customHeight="1">
      <c r="A9064" s="201">
        <v>46156.400925925926</v>
      </c>
      <c r="B9064" s="202">
        <v>46156</v>
      </c>
      <c r="C9064" s="203" t="s">
        <v>19730</v>
      </c>
      <c r="D9064" s="203" t="s">
        <v>11</v>
      </c>
      <c r="E9064" s="204" t="s">
        <v>19728</v>
      </c>
      <c r="F9064" s="49" t="s">
        <v>1376</v>
      </c>
      <c r="G9064" s="203">
        <v>1</v>
      </c>
      <c r="H9064" s="203" t="s">
        <v>19729</v>
      </c>
      <c r="I9064" s="205" t="s">
        <v>2070</v>
      </c>
      <c r="J9064" s="208"/>
      <c r="K9064" s="203">
        <v>1</v>
      </c>
      <c r="L9064" s="207" t="s">
        <v>827</v>
      </c>
      <c r="M9064" s="208" t="s">
        <v>1658</v>
      </c>
      <c r="N9064" s="209">
        <f t="shared" si="0"/>
        <v>2026</v>
      </c>
      <c r="O9064" s="210">
        <f t="shared" si="1"/>
        <v>5</v>
      </c>
      <c r="P9064" s="211" t="str">
        <f>IFERROR(VLOOKUP(F9064,연간집계!D:E,2,FALSE),"")</f>
        <v>증명사진 (유광)</v>
      </c>
    </row>
    <row r="9065" spans="1:16" ht="15" customHeight="1">
      <c r="A9065" s="201">
        <v>46156.525277777779</v>
      </c>
      <c r="B9065" s="202">
        <v>46156</v>
      </c>
      <c r="C9065" s="203" t="s">
        <v>19731</v>
      </c>
      <c r="D9065" s="203" t="s">
        <v>11</v>
      </c>
      <c r="E9065" s="204" t="s">
        <v>19732</v>
      </c>
      <c r="F9065" s="49" t="s">
        <v>1308</v>
      </c>
      <c r="G9065" s="203">
        <v>1</v>
      </c>
      <c r="H9065" s="203" t="s">
        <v>18626</v>
      </c>
      <c r="I9065" s="205" t="s">
        <v>1668</v>
      </c>
      <c r="J9065" s="208" t="s">
        <v>3344</v>
      </c>
      <c r="K9065" s="203">
        <v>1</v>
      </c>
      <c r="L9065" s="207" t="s">
        <v>827</v>
      </c>
      <c r="M9065" s="208" t="s">
        <v>1460</v>
      </c>
      <c r="N9065" s="209">
        <f t="shared" si="0"/>
        <v>2026</v>
      </c>
      <c r="O9065" s="210">
        <f t="shared" si="1"/>
        <v>5</v>
      </c>
      <c r="P9065" s="211" t="str">
        <f>IFERROR(VLOOKUP(F9065,연간집계!D:E,2,FALSE),"")</f>
        <v>심플액자 305_블랙</v>
      </c>
    </row>
    <row r="9066" spans="1:16" ht="15" customHeight="1">
      <c r="A9066" s="201">
        <v>46156.56659722222</v>
      </c>
      <c r="B9066" s="202">
        <v>46156</v>
      </c>
      <c r="C9066" s="203" t="s">
        <v>19733</v>
      </c>
      <c r="D9066" s="203" t="s">
        <v>11</v>
      </c>
      <c r="E9066" s="204" t="s">
        <v>19734</v>
      </c>
      <c r="F9066" s="49" t="s">
        <v>1366</v>
      </c>
      <c r="G9066" s="203">
        <v>1</v>
      </c>
      <c r="H9066" s="203" t="s">
        <v>10003</v>
      </c>
      <c r="I9066" s="205" t="s">
        <v>1440</v>
      </c>
      <c r="J9066" s="208"/>
      <c r="K9066" s="203">
        <v>1</v>
      </c>
      <c r="L9066" s="207" t="s">
        <v>827</v>
      </c>
      <c r="M9066" s="208" t="s">
        <v>3592</v>
      </c>
      <c r="N9066" s="209">
        <f t="shared" si="0"/>
        <v>2026</v>
      </c>
      <c r="O9066" s="210">
        <f t="shared" si="1"/>
        <v>5</v>
      </c>
      <c r="P9066" s="211" t="str">
        <f>IFERROR(VLOOKUP(F9066,연간집계!D:E,2,FALSE),"")</f>
        <v>PCMS_포스터 297 (무광)</v>
      </c>
    </row>
    <row r="9067" spans="1:16" ht="15" customHeight="1">
      <c r="A9067" s="201">
        <v>46156.572546296295</v>
      </c>
      <c r="B9067" s="202">
        <v>46156</v>
      </c>
      <c r="C9067" s="203" t="s">
        <v>19735</v>
      </c>
      <c r="D9067" s="203" t="s">
        <v>11</v>
      </c>
      <c r="E9067" s="204" t="s">
        <v>19736</v>
      </c>
      <c r="F9067" s="49" t="s">
        <v>849</v>
      </c>
      <c r="G9067" s="203">
        <v>1</v>
      </c>
      <c r="H9067" s="203" t="s">
        <v>10728</v>
      </c>
      <c r="I9067" s="205" t="s">
        <v>1453</v>
      </c>
      <c r="J9067" s="208"/>
      <c r="K9067" s="203">
        <v>40</v>
      </c>
      <c r="L9067" s="207" t="s">
        <v>827</v>
      </c>
      <c r="M9067" s="208" t="s">
        <v>1436</v>
      </c>
      <c r="N9067" s="209">
        <f t="shared" si="0"/>
        <v>2026</v>
      </c>
      <c r="O9067" s="210">
        <f t="shared" si="1"/>
        <v>5</v>
      </c>
      <c r="P9067" s="211" t="str">
        <f>IFERROR(VLOOKUP(F9067,연간집계!D:E,2,FALSE),"")</f>
        <v>스탠다드 포토북 8*11 (하드/유광)</v>
      </c>
    </row>
    <row r="9068" spans="1:16" ht="15" customHeight="1">
      <c r="A9068" s="201">
        <v>46156.734953703701</v>
      </c>
      <c r="B9068" s="202">
        <v>46156</v>
      </c>
      <c r="C9068" s="203" t="s">
        <v>19737</v>
      </c>
      <c r="D9068" s="203" t="s">
        <v>11</v>
      </c>
      <c r="E9068" s="204" t="s">
        <v>19738</v>
      </c>
      <c r="F9068" s="49" t="s">
        <v>845</v>
      </c>
      <c r="G9068" s="203">
        <v>1</v>
      </c>
      <c r="H9068" s="203" t="s">
        <v>19739</v>
      </c>
      <c r="I9068" s="205" t="s">
        <v>1440</v>
      </c>
      <c r="J9068" s="208"/>
      <c r="K9068" s="203">
        <v>60</v>
      </c>
      <c r="L9068" s="207" t="s">
        <v>827</v>
      </c>
      <c r="M9068" s="208" t="s">
        <v>1471</v>
      </c>
      <c r="N9068" s="209">
        <f t="shared" si="0"/>
        <v>2026</v>
      </c>
      <c r="O9068" s="210">
        <f t="shared" si="1"/>
        <v>5</v>
      </c>
      <c r="P9068" s="211" t="str">
        <f>IFERROR(VLOOKUP(F9068,연간집계!D:E,2,FALSE),"")</f>
        <v>스탠다드 포토북 8*11 (소프트/유광)</v>
      </c>
    </row>
    <row r="9069" spans="1:16" ht="15" customHeight="1">
      <c r="A9069" s="201">
        <v>46156.897615740738</v>
      </c>
      <c r="B9069" s="202">
        <v>46156</v>
      </c>
      <c r="C9069" s="203" t="s">
        <v>19740</v>
      </c>
      <c r="D9069" s="203" t="s">
        <v>11</v>
      </c>
      <c r="E9069" s="204" t="s">
        <v>19741</v>
      </c>
      <c r="F9069" s="49" t="s">
        <v>1378</v>
      </c>
      <c r="G9069" s="203">
        <v>1</v>
      </c>
      <c r="H9069" s="203" t="s">
        <v>15090</v>
      </c>
      <c r="I9069" s="205" t="s">
        <v>2005</v>
      </c>
      <c r="J9069" s="208"/>
      <c r="K9069" s="203">
        <v>1</v>
      </c>
      <c r="L9069" s="207" t="s">
        <v>827</v>
      </c>
      <c r="M9069" s="208" t="s">
        <v>1658</v>
      </c>
      <c r="N9069" s="209">
        <f t="shared" si="0"/>
        <v>2026</v>
      </c>
      <c r="O9069" s="210">
        <f t="shared" si="1"/>
        <v>5</v>
      </c>
      <c r="P9069" s="211" t="str">
        <f>IFERROR(VLOOKUP(F9069,연간집계!D:E,2,FALSE),"")</f>
        <v>증명사진 (무광)</v>
      </c>
    </row>
    <row r="9070" spans="1:16" ht="15" customHeight="1">
      <c r="A9070" s="201">
        <v>46156.959583333337</v>
      </c>
      <c r="B9070" s="202">
        <v>46156</v>
      </c>
      <c r="C9070" s="203" t="s">
        <v>19742</v>
      </c>
      <c r="D9070" s="203" t="s">
        <v>11</v>
      </c>
      <c r="E9070" s="204" t="s">
        <v>19743</v>
      </c>
      <c r="F9070" s="49" t="s">
        <v>1359</v>
      </c>
      <c r="G9070" s="203">
        <v>1</v>
      </c>
      <c r="H9070" s="203" t="s">
        <v>19744</v>
      </c>
      <c r="I9070" s="205" t="s">
        <v>1501</v>
      </c>
      <c r="J9070" s="208"/>
      <c r="K9070" s="203">
        <v>10</v>
      </c>
      <c r="L9070" s="207" t="s">
        <v>827</v>
      </c>
      <c r="M9070" s="208" t="s">
        <v>1436</v>
      </c>
      <c r="N9070" s="209">
        <f t="shared" si="0"/>
        <v>2026</v>
      </c>
      <c r="O9070" s="210">
        <f t="shared" si="1"/>
        <v>5</v>
      </c>
      <c r="P9070" s="211" t="str">
        <f>IFERROR(VLOOKUP(F9070,연간집계!D:E,2,FALSE),"")</f>
        <v>PCMS_엽서 174</v>
      </c>
    </row>
    <row r="9071" spans="1:16" ht="15" customHeight="1">
      <c r="A9071" s="201">
        <v>46156.968449074076</v>
      </c>
      <c r="B9071" s="202">
        <v>46156</v>
      </c>
      <c r="C9071" s="203" t="s">
        <v>19745</v>
      </c>
      <c r="D9071" s="203" t="s">
        <v>11</v>
      </c>
      <c r="E9071" s="204" t="s">
        <v>19746</v>
      </c>
      <c r="F9071" s="49" t="s">
        <v>858</v>
      </c>
      <c r="G9071" s="203">
        <v>2</v>
      </c>
      <c r="H9071" s="203" t="s">
        <v>19747</v>
      </c>
      <c r="I9071" s="205" t="s">
        <v>1440</v>
      </c>
      <c r="J9071" s="208"/>
      <c r="K9071" s="203">
        <v>66</v>
      </c>
      <c r="L9071" s="207" t="s">
        <v>827</v>
      </c>
      <c r="M9071" s="208" t="s">
        <v>1436</v>
      </c>
      <c r="N9071" s="209">
        <f t="shared" si="0"/>
        <v>2026</v>
      </c>
      <c r="O9071" s="210">
        <f t="shared" si="1"/>
        <v>5</v>
      </c>
      <c r="P9071" s="211" t="str">
        <f>IFERROR(VLOOKUP(F9071,연간집계!D:E,2,FALSE),"")</f>
        <v>스탠다드 포토북 8*8 (하드/유광)</v>
      </c>
    </row>
    <row r="9072" spans="1:16" ht="15" customHeight="1">
      <c r="A9072" s="201">
        <v>46157.004166666666</v>
      </c>
      <c r="B9072" s="202">
        <v>46157</v>
      </c>
      <c r="C9072" s="203" t="s">
        <v>19748</v>
      </c>
      <c r="D9072" s="203" t="s">
        <v>11</v>
      </c>
      <c r="E9072" s="204" t="s">
        <v>19749</v>
      </c>
      <c r="F9072" s="49" t="s">
        <v>849</v>
      </c>
      <c r="G9072" s="203">
        <v>1</v>
      </c>
      <c r="H9072" s="203" t="s">
        <v>19750</v>
      </c>
      <c r="I9072" s="205" t="s">
        <v>1440</v>
      </c>
      <c r="J9072" s="208"/>
      <c r="K9072" s="203">
        <v>28</v>
      </c>
      <c r="L9072" s="207" t="s">
        <v>827</v>
      </c>
      <c r="M9072" s="208" t="s">
        <v>1449</v>
      </c>
      <c r="N9072" s="209">
        <f t="shared" si="0"/>
        <v>2026</v>
      </c>
      <c r="O9072" s="210">
        <f t="shared" si="1"/>
        <v>5</v>
      </c>
      <c r="P9072" s="211" t="str">
        <f>IFERROR(VLOOKUP(F9072,연간집계!D:E,2,FALSE),"")</f>
        <v>스탠다드 포토북 8*11 (하드/유광)</v>
      </c>
    </row>
    <row r="9073" spans="1:16" ht="15" customHeight="1">
      <c r="A9073" s="201">
        <v>46157.387326388889</v>
      </c>
      <c r="B9073" s="202">
        <v>46157</v>
      </c>
      <c r="C9073" s="203" t="s">
        <v>19751</v>
      </c>
      <c r="D9073" s="203" t="s">
        <v>11</v>
      </c>
      <c r="E9073" s="204" t="s">
        <v>19752</v>
      </c>
      <c r="F9073" s="49" t="s">
        <v>847</v>
      </c>
      <c r="G9073" s="203">
        <v>2</v>
      </c>
      <c r="H9073" s="203" t="s">
        <v>10766</v>
      </c>
      <c r="I9073" s="205" t="s">
        <v>1455</v>
      </c>
      <c r="J9073" s="208"/>
      <c r="K9073" s="203">
        <v>66</v>
      </c>
      <c r="L9073" s="207" t="s">
        <v>827</v>
      </c>
      <c r="M9073" s="208" t="s">
        <v>1502</v>
      </c>
      <c r="N9073" s="209">
        <f t="shared" si="0"/>
        <v>2026</v>
      </c>
      <c r="O9073" s="210">
        <f t="shared" si="1"/>
        <v>5</v>
      </c>
      <c r="P9073" s="211" t="str">
        <f>IFERROR(VLOOKUP(F9073,연간집계!D:E,2,FALSE),"")</f>
        <v>스탠다드 포토북 8*11 (하드/무광)</v>
      </c>
    </row>
    <row r="9074" spans="1:16" ht="15" customHeight="1">
      <c r="A9074" s="201">
        <v>46157.40829861111</v>
      </c>
      <c r="B9074" s="202">
        <v>46157</v>
      </c>
      <c r="C9074" s="203" t="s">
        <v>19753</v>
      </c>
      <c r="D9074" s="203" t="s">
        <v>11</v>
      </c>
      <c r="E9074" s="204" t="s">
        <v>19754</v>
      </c>
      <c r="F9074" s="49" t="s">
        <v>849</v>
      </c>
      <c r="G9074" s="203">
        <v>5</v>
      </c>
      <c r="H9074" s="203" t="s">
        <v>19755</v>
      </c>
      <c r="I9074" s="205" t="s">
        <v>1453</v>
      </c>
      <c r="J9074" s="208"/>
      <c r="K9074" s="203">
        <v>58</v>
      </c>
      <c r="L9074" s="207" t="s">
        <v>827</v>
      </c>
      <c r="M9074" s="208" t="s">
        <v>1436</v>
      </c>
      <c r="N9074" s="209">
        <f t="shared" si="0"/>
        <v>2026</v>
      </c>
      <c r="O9074" s="210">
        <f t="shared" si="1"/>
        <v>5</v>
      </c>
      <c r="P9074" s="211" t="str">
        <f>IFERROR(VLOOKUP(F9074,연간집계!D:E,2,FALSE),"")</f>
        <v>스탠다드 포토북 8*11 (하드/유광)</v>
      </c>
    </row>
    <row r="9075" spans="1:16" ht="15" customHeight="1">
      <c r="A9075" s="201">
        <v>46157.435208333336</v>
      </c>
      <c r="B9075" s="202">
        <v>46157</v>
      </c>
      <c r="C9075" s="203" t="s">
        <v>19756</v>
      </c>
      <c r="D9075" s="203" t="s">
        <v>11</v>
      </c>
      <c r="E9075" s="204" t="s">
        <v>19757</v>
      </c>
      <c r="F9075" s="49" t="s">
        <v>838</v>
      </c>
      <c r="G9075" s="203">
        <v>1</v>
      </c>
      <c r="H9075" s="203" t="s">
        <v>18133</v>
      </c>
      <c r="I9075" s="205" t="s">
        <v>1506</v>
      </c>
      <c r="J9075" s="208"/>
      <c r="K9075" s="203">
        <v>44</v>
      </c>
      <c r="L9075" s="207" t="s">
        <v>827</v>
      </c>
      <c r="M9075" s="208" t="s">
        <v>1851</v>
      </c>
      <c r="N9075" s="209">
        <f t="shared" si="0"/>
        <v>2026</v>
      </c>
      <c r="O9075" s="210">
        <f t="shared" si="1"/>
        <v>5</v>
      </c>
      <c r="P9075" s="211" t="str">
        <f>IFERROR(VLOOKUP(F9075,연간집계!D:E,2,FALSE),"")</f>
        <v>스탠다드 포토북 6*8 (하드/무광)</v>
      </c>
    </row>
    <row r="9076" spans="1:16" ht="15" customHeight="1">
      <c r="A9076" s="201">
        <v>46157.435219907406</v>
      </c>
      <c r="B9076" s="202">
        <v>46157</v>
      </c>
      <c r="C9076" s="203" t="s">
        <v>19758</v>
      </c>
      <c r="D9076" s="203" t="s">
        <v>11</v>
      </c>
      <c r="E9076" s="204" t="s">
        <v>19757</v>
      </c>
      <c r="F9076" s="49" t="s">
        <v>838</v>
      </c>
      <c r="G9076" s="203">
        <v>1</v>
      </c>
      <c r="H9076" s="203" t="s">
        <v>18133</v>
      </c>
      <c r="I9076" s="205" t="s">
        <v>2297</v>
      </c>
      <c r="J9076" s="208"/>
      <c r="K9076" s="203">
        <v>32</v>
      </c>
      <c r="L9076" s="207" t="s">
        <v>827</v>
      </c>
      <c r="M9076" s="208" t="s">
        <v>1541</v>
      </c>
      <c r="N9076" s="209">
        <f t="shared" si="0"/>
        <v>2026</v>
      </c>
      <c r="O9076" s="210">
        <f t="shared" si="1"/>
        <v>5</v>
      </c>
      <c r="P9076" s="211" t="str">
        <f>IFERROR(VLOOKUP(F9076,연간집계!D:E,2,FALSE),"")</f>
        <v>스탠다드 포토북 6*8 (하드/무광)</v>
      </c>
    </row>
    <row r="9077" spans="1:16" ht="15" customHeight="1">
      <c r="A9077" s="201">
        <v>46157.511840277781</v>
      </c>
      <c r="B9077" s="202">
        <v>46157</v>
      </c>
      <c r="C9077" s="203" t="s">
        <v>19759</v>
      </c>
      <c r="D9077" s="203" t="s">
        <v>11</v>
      </c>
      <c r="E9077" s="204" t="s">
        <v>19760</v>
      </c>
      <c r="F9077" s="49" t="s">
        <v>1243</v>
      </c>
      <c r="G9077" s="203">
        <v>1</v>
      </c>
      <c r="H9077" s="203" t="s">
        <v>6674</v>
      </c>
      <c r="I9077" s="205" t="s">
        <v>1440</v>
      </c>
      <c r="J9077" s="208"/>
      <c r="K9077" s="203">
        <v>24</v>
      </c>
      <c r="L9077" s="207" t="s">
        <v>828</v>
      </c>
      <c r="M9077" s="208" t="s">
        <v>1436</v>
      </c>
      <c r="N9077" s="209">
        <f t="shared" si="0"/>
        <v>2026</v>
      </c>
      <c r="O9077" s="210">
        <f t="shared" si="1"/>
        <v>5</v>
      </c>
      <c r="P9077" s="211" t="str">
        <f>IFERROR(VLOOKUP(F9077,연간집계!D:E,2,FALSE),"")</f>
        <v>모바일 포토북 150 (여행)</v>
      </c>
    </row>
    <row r="9078" spans="1:16" ht="15" customHeight="1">
      <c r="A9078" s="201">
        <v>46157.51185185185</v>
      </c>
      <c r="B9078" s="202">
        <v>46157</v>
      </c>
      <c r="C9078" s="203" t="s">
        <v>19761</v>
      </c>
      <c r="D9078" s="203" t="s">
        <v>11</v>
      </c>
      <c r="E9078" s="204" t="s">
        <v>19760</v>
      </c>
      <c r="F9078" s="49" t="s">
        <v>1243</v>
      </c>
      <c r="G9078" s="203">
        <v>1</v>
      </c>
      <c r="H9078" s="203" t="s">
        <v>6674</v>
      </c>
      <c r="I9078" s="205" t="s">
        <v>1440</v>
      </c>
      <c r="J9078" s="208"/>
      <c r="K9078" s="203">
        <v>24</v>
      </c>
      <c r="L9078" s="207" t="s">
        <v>828</v>
      </c>
      <c r="M9078" s="208" t="s">
        <v>1436</v>
      </c>
      <c r="N9078" s="209">
        <f t="shared" si="0"/>
        <v>2026</v>
      </c>
      <c r="O9078" s="210">
        <f t="shared" si="1"/>
        <v>5</v>
      </c>
      <c r="P9078" s="211" t="str">
        <f>IFERROR(VLOOKUP(F9078,연간집계!D:E,2,FALSE),"")</f>
        <v>모바일 포토북 150 (여행)</v>
      </c>
    </row>
    <row r="9079" spans="1:16" ht="15" customHeight="1">
      <c r="A9079" s="201">
        <v>46157.53266203704</v>
      </c>
      <c r="B9079" s="202">
        <v>46157</v>
      </c>
      <c r="C9079" s="203" t="s">
        <v>19762</v>
      </c>
      <c r="D9079" s="203" t="s">
        <v>11</v>
      </c>
      <c r="E9079" s="204" t="s">
        <v>19763</v>
      </c>
      <c r="F9079" s="49" t="s">
        <v>856</v>
      </c>
      <c r="G9079" s="203">
        <v>1</v>
      </c>
      <c r="H9079" s="203" t="s">
        <v>19764</v>
      </c>
      <c r="I9079" s="205" t="s">
        <v>1506</v>
      </c>
      <c r="J9079" s="208"/>
      <c r="K9079" s="203">
        <v>36</v>
      </c>
      <c r="L9079" s="207" t="s">
        <v>827</v>
      </c>
      <c r="M9079" s="208" t="s">
        <v>1460</v>
      </c>
      <c r="N9079" s="209">
        <f t="shared" si="0"/>
        <v>2026</v>
      </c>
      <c r="O9079" s="210">
        <f t="shared" si="1"/>
        <v>5</v>
      </c>
      <c r="P9079" s="211" t="str">
        <f>IFERROR(VLOOKUP(F9079,연간집계!D:E,2,FALSE),"")</f>
        <v>스탠다드 포토북 8*8 (하드/무광)</v>
      </c>
    </row>
    <row r="9080" spans="1:16" ht="15" customHeight="1">
      <c r="A9080" s="201">
        <v>46157.585856481484</v>
      </c>
      <c r="B9080" s="202">
        <v>46157</v>
      </c>
      <c r="C9080" s="203" t="s">
        <v>19765</v>
      </c>
      <c r="D9080" s="203" t="s">
        <v>11</v>
      </c>
      <c r="E9080" s="204" t="s">
        <v>19766</v>
      </c>
      <c r="F9080" s="49" t="s">
        <v>838</v>
      </c>
      <c r="G9080" s="203">
        <v>1</v>
      </c>
      <c r="H9080" s="203" t="s">
        <v>19767</v>
      </c>
      <c r="I9080" s="205" t="s">
        <v>1440</v>
      </c>
      <c r="J9080" s="208"/>
      <c r="K9080" s="203">
        <v>80</v>
      </c>
      <c r="L9080" s="207" t="s">
        <v>827</v>
      </c>
      <c r="M9080" s="208" t="s">
        <v>1436</v>
      </c>
      <c r="N9080" s="209">
        <f t="shared" si="0"/>
        <v>2026</v>
      </c>
      <c r="O9080" s="210">
        <f t="shared" si="1"/>
        <v>5</v>
      </c>
      <c r="P9080" s="211" t="str">
        <f>IFERROR(VLOOKUP(F9080,연간집계!D:E,2,FALSE),"")</f>
        <v>스탠다드 포토북 6*8 (하드/무광)</v>
      </c>
    </row>
    <row r="9081" spans="1:16" ht="15" customHeight="1">
      <c r="A9081" s="201">
        <v>46157.594849537039</v>
      </c>
      <c r="B9081" s="202">
        <v>46157</v>
      </c>
      <c r="C9081" s="203" t="s">
        <v>19768</v>
      </c>
      <c r="D9081" s="203" t="s">
        <v>11</v>
      </c>
      <c r="E9081" s="204" t="s">
        <v>19769</v>
      </c>
      <c r="F9081" s="49" t="s">
        <v>1236</v>
      </c>
      <c r="G9081" s="203">
        <v>1</v>
      </c>
      <c r="H9081" s="203" t="s">
        <v>9711</v>
      </c>
      <c r="I9081" s="205" t="s">
        <v>2144</v>
      </c>
      <c r="J9081" s="208"/>
      <c r="K9081" s="203">
        <v>24</v>
      </c>
      <c r="L9081" s="207" t="s">
        <v>828</v>
      </c>
      <c r="M9081" s="208" t="s">
        <v>1541</v>
      </c>
      <c r="N9081" s="209">
        <f t="shared" si="0"/>
        <v>2026</v>
      </c>
      <c r="O9081" s="210">
        <f t="shared" si="1"/>
        <v>5</v>
      </c>
      <c r="P9081" s="211" t="str">
        <f>IFERROR(VLOOKUP(F9081,연간집계!D:E,2,FALSE),"")</f>
        <v>모바일 포토북 150 (베이비)</v>
      </c>
    </row>
    <row r="9082" spans="1:16" ht="15" customHeight="1">
      <c r="A9082" s="201">
        <v>46157.627488425926</v>
      </c>
      <c r="B9082" s="202">
        <v>46157</v>
      </c>
      <c r="C9082" s="203" t="s">
        <v>19770</v>
      </c>
      <c r="D9082" s="203" t="s">
        <v>11</v>
      </c>
      <c r="E9082" s="204" t="s">
        <v>19771</v>
      </c>
      <c r="F9082" s="49" t="s">
        <v>847</v>
      </c>
      <c r="G9082" s="203">
        <v>1</v>
      </c>
      <c r="H9082" s="203" t="s">
        <v>19772</v>
      </c>
      <c r="I9082" s="205" t="s">
        <v>1440</v>
      </c>
      <c r="J9082" s="208"/>
      <c r="K9082" s="203">
        <v>72</v>
      </c>
      <c r="L9082" s="207" t="s">
        <v>827</v>
      </c>
      <c r="M9082" s="208" t="s">
        <v>1436</v>
      </c>
      <c r="N9082" s="209">
        <f t="shared" si="0"/>
        <v>2026</v>
      </c>
      <c r="O9082" s="210">
        <f t="shared" si="1"/>
        <v>5</v>
      </c>
      <c r="P9082" s="211" t="str">
        <f>IFERROR(VLOOKUP(F9082,연간집계!D:E,2,FALSE),"")</f>
        <v>스탠다드 포토북 8*11 (하드/무광)</v>
      </c>
    </row>
    <row r="9083" spans="1:16" ht="15" customHeight="1">
      <c r="A9083" s="201">
        <v>46157.648194444446</v>
      </c>
      <c r="B9083" s="202">
        <v>46157</v>
      </c>
      <c r="C9083" s="203" t="s">
        <v>19773</v>
      </c>
      <c r="D9083" s="203" t="s">
        <v>11</v>
      </c>
      <c r="E9083" s="204" t="s">
        <v>19774</v>
      </c>
      <c r="F9083" s="49" t="s">
        <v>845</v>
      </c>
      <c r="G9083" s="203">
        <v>1</v>
      </c>
      <c r="H9083" s="203" t="s">
        <v>11375</v>
      </c>
      <c r="I9083" s="205" t="s">
        <v>1440</v>
      </c>
      <c r="J9083" s="208"/>
      <c r="K9083" s="203">
        <v>68</v>
      </c>
      <c r="L9083" s="207" t="s">
        <v>827</v>
      </c>
      <c r="M9083" s="208" t="s">
        <v>1436</v>
      </c>
      <c r="N9083" s="209">
        <f t="shared" si="0"/>
        <v>2026</v>
      </c>
      <c r="O9083" s="210">
        <f t="shared" si="1"/>
        <v>5</v>
      </c>
      <c r="P9083" s="211" t="str">
        <f>IFERROR(VLOOKUP(F9083,연간집계!D:E,2,FALSE),"")</f>
        <v>스탠다드 포토북 8*11 (소프트/유광)</v>
      </c>
    </row>
    <row r="9084" spans="1:16" ht="15" customHeight="1">
      <c r="A9084" s="201">
        <v>46157.769305555557</v>
      </c>
      <c r="B9084" s="202">
        <v>46157</v>
      </c>
      <c r="C9084" s="203" t="s">
        <v>19775</v>
      </c>
      <c r="D9084" s="203" t="s">
        <v>11</v>
      </c>
      <c r="E9084" s="204" t="s">
        <v>19776</v>
      </c>
      <c r="F9084" s="49" t="s">
        <v>1252</v>
      </c>
      <c r="G9084" s="203">
        <v>1</v>
      </c>
      <c r="H9084" s="203" t="s">
        <v>19777</v>
      </c>
      <c r="I9084" s="205" t="s">
        <v>1570</v>
      </c>
      <c r="J9084" s="208"/>
      <c r="K9084" s="203">
        <v>24</v>
      </c>
      <c r="L9084" s="207" t="s">
        <v>828</v>
      </c>
      <c r="M9084" s="208" t="s">
        <v>1645</v>
      </c>
      <c r="N9084" s="209">
        <f t="shared" si="0"/>
        <v>2026</v>
      </c>
      <c r="O9084" s="210">
        <f t="shared" si="1"/>
        <v>5</v>
      </c>
      <c r="P9084" s="211" t="str">
        <f>IFERROR(VLOOKUP(F9084,연간집계!D:E,2,FALSE),"")</f>
        <v>모바일 포토북 198 (단체/모임)</v>
      </c>
    </row>
    <row r="9085" spans="1:16" ht="15" customHeight="1">
      <c r="A9085" s="201">
        <v>46157.801921296297</v>
      </c>
      <c r="B9085" s="202">
        <v>46157</v>
      </c>
      <c r="C9085" s="203" t="s">
        <v>19778</v>
      </c>
      <c r="D9085" s="203" t="s">
        <v>11</v>
      </c>
      <c r="E9085" s="204" t="s">
        <v>19779</v>
      </c>
      <c r="F9085" s="49" t="s">
        <v>861</v>
      </c>
      <c r="G9085" s="203">
        <v>3</v>
      </c>
      <c r="H9085" s="203" t="s">
        <v>18914</v>
      </c>
      <c r="I9085" s="205" t="s">
        <v>1556</v>
      </c>
      <c r="J9085" s="208"/>
      <c r="K9085" s="203">
        <v>24</v>
      </c>
      <c r="L9085" s="207" t="s">
        <v>827</v>
      </c>
      <c r="M9085" s="208" t="s">
        <v>1436</v>
      </c>
      <c r="N9085" s="209">
        <f t="shared" si="0"/>
        <v>2026</v>
      </c>
      <c r="O9085" s="210">
        <f t="shared" si="1"/>
        <v>5</v>
      </c>
      <c r="P9085" s="211" t="str">
        <f>IFERROR(VLOOKUP(F9085,연간집계!D:E,2,FALSE),"")</f>
        <v>스탠다드 포토북 8*6 (소프트/무광)</v>
      </c>
    </row>
    <row r="9086" spans="1:16" ht="15" customHeight="1">
      <c r="A9086" s="201">
        <v>46157.890520833331</v>
      </c>
      <c r="B9086" s="202">
        <v>46157</v>
      </c>
      <c r="C9086" s="203" t="s">
        <v>19780</v>
      </c>
      <c r="D9086" s="203" t="s">
        <v>11</v>
      </c>
      <c r="E9086" s="204" t="s">
        <v>19781</v>
      </c>
      <c r="F9086" s="49" t="s">
        <v>1051</v>
      </c>
      <c r="G9086" s="203">
        <v>2</v>
      </c>
      <c r="H9086" s="203" t="s">
        <v>8088</v>
      </c>
      <c r="I9086" s="205" t="s">
        <v>1440</v>
      </c>
      <c r="J9086" s="208"/>
      <c r="K9086" s="203">
        <v>100</v>
      </c>
      <c r="L9086" s="207" t="s">
        <v>827</v>
      </c>
      <c r="M9086" s="208" t="s">
        <v>1436</v>
      </c>
      <c r="N9086" s="209">
        <f t="shared" si="0"/>
        <v>2026</v>
      </c>
      <c r="O9086" s="210">
        <f t="shared" si="1"/>
        <v>5</v>
      </c>
      <c r="P9086" s="211" t="str">
        <f>IFERROR(VLOOKUP(F9086,연간집계!D:E,2,FALSE),"")</f>
        <v>프리북A4 (하드)</v>
      </c>
    </row>
    <row r="9087" spans="1:16" ht="15" customHeight="1">
      <c r="A9087" s="201">
        <v>46158.353194444448</v>
      </c>
      <c r="B9087" s="202">
        <v>46158</v>
      </c>
      <c r="C9087" s="203" t="s">
        <v>19782</v>
      </c>
      <c r="D9087" s="203" t="s">
        <v>11</v>
      </c>
      <c r="E9087" s="204" t="s">
        <v>19783</v>
      </c>
      <c r="F9087" s="49" t="s">
        <v>874</v>
      </c>
      <c r="G9087" s="203">
        <v>3</v>
      </c>
      <c r="H9087" s="203" t="s">
        <v>7594</v>
      </c>
      <c r="I9087" s="205" t="s">
        <v>1453</v>
      </c>
      <c r="J9087" s="208"/>
      <c r="K9087" s="203">
        <v>36</v>
      </c>
      <c r="L9087" s="207" t="s">
        <v>827</v>
      </c>
      <c r="M9087" s="208" t="s">
        <v>1436</v>
      </c>
      <c r="N9087" s="209">
        <f t="shared" si="0"/>
        <v>2026</v>
      </c>
      <c r="O9087" s="210">
        <f t="shared" si="1"/>
        <v>5</v>
      </c>
      <c r="P9087" s="211" t="str">
        <f>IFERROR(VLOOKUP(F9087,연간집계!D:E,2,FALSE),"")</f>
        <v>스탠다드 포토북 11*8 (하드/무광)</v>
      </c>
    </row>
    <row r="9088" spans="1:16" ht="15" customHeight="1">
      <c r="A9088" s="201">
        <v>46158.38853009259</v>
      </c>
      <c r="B9088" s="202">
        <v>46158</v>
      </c>
      <c r="C9088" s="203" t="s">
        <v>19784</v>
      </c>
      <c r="D9088" s="203" t="s">
        <v>11</v>
      </c>
      <c r="E9088" s="204" t="s">
        <v>19785</v>
      </c>
      <c r="F9088" s="49" t="s">
        <v>887</v>
      </c>
      <c r="G9088" s="203">
        <v>1</v>
      </c>
      <c r="H9088" s="203" t="s">
        <v>4411</v>
      </c>
      <c r="I9088" s="205" t="s">
        <v>1440</v>
      </c>
      <c r="J9088" s="208"/>
      <c r="K9088" s="203">
        <v>62</v>
      </c>
      <c r="L9088" s="207" t="s">
        <v>827</v>
      </c>
      <c r="M9088" s="208" t="s">
        <v>1436</v>
      </c>
      <c r="N9088" s="209">
        <f t="shared" si="0"/>
        <v>2026</v>
      </c>
      <c r="O9088" s="210">
        <f t="shared" si="1"/>
        <v>5</v>
      </c>
      <c r="P9088" s="211" t="str">
        <f>IFERROR(VLOOKUP(F9088,연간집계!D:E,2,FALSE),"")</f>
        <v>마이트립북 198</v>
      </c>
    </row>
    <row r="9089" spans="1:16" ht="15" customHeight="1">
      <c r="A9089" s="201">
        <v>46158.494398148148</v>
      </c>
      <c r="B9089" s="202">
        <v>46158</v>
      </c>
      <c r="C9089" s="203" t="s">
        <v>19786</v>
      </c>
      <c r="D9089" s="203" t="s">
        <v>11</v>
      </c>
      <c r="E9089" s="204" t="s">
        <v>19787</v>
      </c>
      <c r="F9089" s="49" t="s">
        <v>843</v>
      </c>
      <c r="G9089" s="203">
        <v>1</v>
      </c>
      <c r="H9089" s="203" t="s">
        <v>19788</v>
      </c>
      <c r="I9089" s="205" t="s">
        <v>1455</v>
      </c>
      <c r="J9089" s="208"/>
      <c r="K9089" s="203">
        <v>40</v>
      </c>
      <c r="L9089" s="207" t="s">
        <v>827</v>
      </c>
      <c r="M9089" s="208" t="s">
        <v>1497</v>
      </c>
      <c r="N9089" s="209">
        <f t="shared" si="0"/>
        <v>2026</v>
      </c>
      <c r="O9089" s="210">
        <f t="shared" si="1"/>
        <v>5</v>
      </c>
      <c r="P9089" s="211" t="str">
        <f>IFERROR(VLOOKUP(F9089,연간집계!D:E,2,FALSE),"")</f>
        <v>스탠다드 포토북 8*11 (소프트/무광)</v>
      </c>
    </row>
    <row r="9090" spans="1:16" ht="15" customHeight="1">
      <c r="A9090" s="201">
        <v>46158.585648148146</v>
      </c>
      <c r="B9090" s="202">
        <v>46158</v>
      </c>
      <c r="C9090" s="203" t="s">
        <v>19789</v>
      </c>
      <c r="D9090" s="203" t="s">
        <v>11</v>
      </c>
      <c r="E9090" s="204" t="s">
        <v>19790</v>
      </c>
      <c r="F9090" s="49" t="s">
        <v>890</v>
      </c>
      <c r="G9090" s="203">
        <v>2</v>
      </c>
      <c r="H9090" s="203" t="s">
        <v>13348</v>
      </c>
      <c r="I9090" s="205" t="s">
        <v>2220</v>
      </c>
      <c r="J9090" s="208" t="s">
        <v>2810</v>
      </c>
      <c r="K9090" s="203">
        <v>64</v>
      </c>
      <c r="L9090" s="207" t="s">
        <v>827</v>
      </c>
      <c r="M9090" s="208" t="s">
        <v>1436</v>
      </c>
      <c r="N9090" s="209">
        <f t="shared" si="0"/>
        <v>2026</v>
      </c>
      <c r="O9090" s="210">
        <f t="shared" si="1"/>
        <v>5</v>
      </c>
      <c r="P9090" s="211" t="str">
        <f>IFERROR(VLOOKUP(F9090,연간집계!D:E,2,FALSE),"")</f>
        <v>메모리북</v>
      </c>
    </row>
    <row r="9091" spans="1:16" ht="15" customHeight="1">
      <c r="A9091" s="201">
        <v>46158.597442129627</v>
      </c>
      <c r="B9091" s="202">
        <v>46158</v>
      </c>
      <c r="C9091" s="203" t="s">
        <v>19791</v>
      </c>
      <c r="D9091" s="203" t="s">
        <v>11</v>
      </c>
      <c r="E9091" s="204" t="s">
        <v>19792</v>
      </c>
      <c r="F9091" s="49" t="s">
        <v>838</v>
      </c>
      <c r="G9091" s="203">
        <v>2</v>
      </c>
      <c r="H9091" s="203" t="s">
        <v>1983</v>
      </c>
      <c r="I9091" s="205" t="s">
        <v>1984</v>
      </c>
      <c r="J9091" s="208"/>
      <c r="K9091" s="203">
        <v>62</v>
      </c>
      <c r="L9091" s="207" t="s">
        <v>827</v>
      </c>
      <c r="M9091" s="208" t="s">
        <v>1449</v>
      </c>
      <c r="N9091" s="209">
        <f t="shared" si="0"/>
        <v>2026</v>
      </c>
      <c r="O9091" s="210">
        <f t="shared" si="1"/>
        <v>5</v>
      </c>
      <c r="P9091" s="211" t="str">
        <f>IFERROR(VLOOKUP(F9091,연간집계!D:E,2,FALSE),"")</f>
        <v>스탠다드 포토북 6*8 (하드/무광)</v>
      </c>
    </row>
    <row r="9092" spans="1:16" ht="15" customHeight="1">
      <c r="A9092" s="201">
        <v>46158.60628472222</v>
      </c>
      <c r="B9092" s="202">
        <v>46158</v>
      </c>
      <c r="C9092" s="203" t="s">
        <v>19793</v>
      </c>
      <c r="D9092" s="203" t="s">
        <v>11</v>
      </c>
      <c r="E9092" s="204" t="s">
        <v>19794</v>
      </c>
      <c r="F9092" s="49" t="s">
        <v>849</v>
      </c>
      <c r="G9092" s="203">
        <v>6</v>
      </c>
      <c r="H9092" s="203" t="s">
        <v>1807</v>
      </c>
      <c r="I9092" s="205" t="s">
        <v>5118</v>
      </c>
      <c r="J9092" s="208"/>
      <c r="K9092" s="203">
        <v>50</v>
      </c>
      <c r="L9092" s="207" t="s">
        <v>827</v>
      </c>
      <c r="M9092" s="208" t="s">
        <v>1497</v>
      </c>
      <c r="N9092" s="209">
        <f t="shared" si="0"/>
        <v>2026</v>
      </c>
      <c r="O9092" s="210">
        <f t="shared" si="1"/>
        <v>5</v>
      </c>
      <c r="P9092" s="211" t="str">
        <f>IFERROR(VLOOKUP(F9092,연간집계!D:E,2,FALSE),"")</f>
        <v>스탠다드 포토북 8*11 (하드/유광)</v>
      </c>
    </row>
    <row r="9093" spans="1:16" ht="15" customHeight="1">
      <c r="A9093" s="201">
        <v>46158.621006944442</v>
      </c>
      <c r="B9093" s="202">
        <v>46158</v>
      </c>
      <c r="C9093" s="203" t="s">
        <v>19795</v>
      </c>
      <c r="D9093" s="203" t="s">
        <v>11</v>
      </c>
      <c r="E9093" s="204" t="s">
        <v>19796</v>
      </c>
      <c r="F9093" s="49" t="s">
        <v>981</v>
      </c>
      <c r="G9093" s="203">
        <v>5</v>
      </c>
      <c r="H9093" s="203" t="s">
        <v>18770</v>
      </c>
      <c r="I9093" s="205" t="s">
        <v>1537</v>
      </c>
      <c r="J9093" s="208"/>
      <c r="K9093" s="203">
        <v>114</v>
      </c>
      <c r="L9093" s="207" t="s">
        <v>827</v>
      </c>
      <c r="M9093" s="208" t="s">
        <v>1471</v>
      </c>
      <c r="N9093" s="209">
        <f t="shared" si="0"/>
        <v>2026</v>
      </c>
      <c r="O9093" s="210">
        <f t="shared" si="1"/>
        <v>5</v>
      </c>
      <c r="P9093" s="211" t="str">
        <f>IFERROR(VLOOKUP(F9093,연간집계!D:E,2,FALSE),"")</f>
        <v>워크샵북</v>
      </c>
    </row>
    <row r="9094" spans="1:16" ht="15" customHeight="1">
      <c r="A9094" s="201">
        <v>46158.629872685182</v>
      </c>
      <c r="B9094" s="202">
        <v>46158</v>
      </c>
      <c r="C9094" s="203" t="s">
        <v>19797</v>
      </c>
      <c r="D9094" s="203" t="s">
        <v>11</v>
      </c>
      <c r="E9094" s="204" t="s">
        <v>19798</v>
      </c>
      <c r="F9094" s="49" t="s">
        <v>840</v>
      </c>
      <c r="G9094" s="203">
        <v>5</v>
      </c>
      <c r="H9094" s="203" t="s">
        <v>135</v>
      </c>
      <c r="I9094" s="205" t="s">
        <v>1453</v>
      </c>
      <c r="J9094" s="208"/>
      <c r="K9094" s="203">
        <v>26</v>
      </c>
      <c r="L9094" s="207" t="s">
        <v>827</v>
      </c>
      <c r="M9094" s="208" t="s">
        <v>1493</v>
      </c>
      <c r="N9094" s="209">
        <f t="shared" si="0"/>
        <v>2026</v>
      </c>
      <c r="O9094" s="210">
        <f t="shared" si="1"/>
        <v>5</v>
      </c>
      <c r="P9094" s="211" t="str">
        <f>IFERROR(VLOOKUP(F9094,연간집계!D:E,2,FALSE),"")</f>
        <v>스탠다드 포토북 6*8 (하드/유광)</v>
      </c>
    </row>
    <row r="9095" spans="1:16" ht="15" customHeight="1">
      <c r="A9095" s="201">
        <v>46158.64167824074</v>
      </c>
      <c r="B9095" s="202">
        <v>46158</v>
      </c>
      <c r="C9095" s="203" t="s">
        <v>19799</v>
      </c>
      <c r="D9095" s="203" t="s">
        <v>11</v>
      </c>
      <c r="E9095" s="204" t="s">
        <v>19800</v>
      </c>
      <c r="F9095" s="49" t="s">
        <v>64</v>
      </c>
      <c r="G9095" s="203">
        <v>1</v>
      </c>
      <c r="H9095" s="203" t="s">
        <v>514</v>
      </c>
      <c r="I9095" s="205" t="s">
        <v>1440</v>
      </c>
      <c r="J9095" s="208"/>
      <c r="K9095" s="203">
        <v>60</v>
      </c>
      <c r="L9095" s="207" t="s">
        <v>827</v>
      </c>
      <c r="M9095" s="208" t="s">
        <v>1436</v>
      </c>
      <c r="N9095" s="209">
        <f t="shared" si="0"/>
        <v>2026</v>
      </c>
      <c r="O9095" s="210">
        <f t="shared" si="1"/>
        <v>5</v>
      </c>
      <c r="P9095" s="211" t="str">
        <f>IFERROR(VLOOKUP(F9095,연간집계!D:E,2,FALSE),"")</f>
        <v>플라이트북 276</v>
      </c>
    </row>
    <row r="9096" spans="1:16" ht="15" customHeight="1">
      <c r="A9096" s="201">
        <v>46158.682893518519</v>
      </c>
      <c r="B9096" s="202">
        <v>46158</v>
      </c>
      <c r="C9096" s="203" t="s">
        <v>19801</v>
      </c>
      <c r="D9096" s="203" t="s">
        <v>11</v>
      </c>
      <c r="E9096" s="204" t="s">
        <v>19802</v>
      </c>
      <c r="F9096" s="49" t="s">
        <v>210</v>
      </c>
      <c r="G9096" s="203">
        <v>1</v>
      </c>
      <c r="H9096" s="203" t="s">
        <v>1486</v>
      </c>
      <c r="I9096" s="205" t="s">
        <v>1440</v>
      </c>
      <c r="J9096" s="208"/>
      <c r="K9096" s="203">
        <v>50</v>
      </c>
      <c r="L9096" s="207" t="s">
        <v>827</v>
      </c>
      <c r="M9096" s="208" t="s">
        <v>1449</v>
      </c>
      <c r="N9096" s="209">
        <f t="shared" si="0"/>
        <v>2026</v>
      </c>
      <c r="O9096" s="210">
        <f t="shared" si="1"/>
        <v>5</v>
      </c>
      <c r="P9096" s="211" t="str">
        <f>IFERROR(VLOOKUP(F9096,연간집계!D:E,2,FALSE),"")</f>
        <v xml:space="preserve">포토그랩스 210 </v>
      </c>
    </row>
    <row r="9097" spans="1:16" ht="15" customHeight="1">
      <c r="A9097" s="201">
        <v>46158.780289351853</v>
      </c>
      <c r="B9097" s="202">
        <v>46158</v>
      </c>
      <c r="C9097" s="203" t="s">
        <v>19803</v>
      </c>
      <c r="D9097" s="203" t="s">
        <v>11</v>
      </c>
      <c r="E9097" s="204" t="s">
        <v>19804</v>
      </c>
      <c r="F9097" s="49" t="s">
        <v>876</v>
      </c>
      <c r="G9097" s="203">
        <v>1</v>
      </c>
      <c r="H9097" s="203" t="s">
        <v>4867</v>
      </c>
      <c r="I9097" s="205" t="s">
        <v>3676</v>
      </c>
      <c r="J9097" s="208"/>
      <c r="K9097" s="203">
        <v>30</v>
      </c>
      <c r="L9097" s="207" t="s">
        <v>827</v>
      </c>
      <c r="M9097" s="208" t="s">
        <v>1851</v>
      </c>
      <c r="N9097" s="209">
        <f t="shared" si="0"/>
        <v>2026</v>
      </c>
      <c r="O9097" s="210">
        <f t="shared" si="1"/>
        <v>5</v>
      </c>
      <c r="P9097" s="211" t="str">
        <f>IFERROR(VLOOKUP(F9097,연간집계!D:E,2,FALSE),"")</f>
        <v>스탠다드 포토북 11*8 (하드/유광)</v>
      </c>
    </row>
    <row r="9098" spans="1:16" ht="15" customHeight="1">
      <c r="A9098" s="201">
        <v>46158.783472222225</v>
      </c>
      <c r="B9098" s="202">
        <v>46158</v>
      </c>
      <c r="C9098" s="203" t="s">
        <v>19805</v>
      </c>
      <c r="D9098" s="203" t="s">
        <v>11</v>
      </c>
      <c r="E9098" s="204" t="s">
        <v>19806</v>
      </c>
      <c r="F9098" s="49" t="s">
        <v>838</v>
      </c>
      <c r="G9098" s="203">
        <v>1</v>
      </c>
      <c r="H9098" s="203" t="s">
        <v>7687</v>
      </c>
      <c r="I9098" s="205" t="s">
        <v>1440</v>
      </c>
      <c r="J9098" s="208"/>
      <c r="K9098" s="203">
        <v>68</v>
      </c>
      <c r="L9098" s="207" t="s">
        <v>827</v>
      </c>
      <c r="M9098" s="208" t="s">
        <v>1493</v>
      </c>
      <c r="N9098" s="209">
        <f t="shared" si="0"/>
        <v>2026</v>
      </c>
      <c r="O9098" s="210">
        <f t="shared" si="1"/>
        <v>5</v>
      </c>
      <c r="P9098" s="211" t="str">
        <f>IFERROR(VLOOKUP(F9098,연간집계!D:E,2,FALSE),"")</f>
        <v>스탠다드 포토북 6*8 (하드/무광)</v>
      </c>
    </row>
    <row r="9099" spans="1:16" ht="15" customHeight="1">
      <c r="A9099" s="201">
        <v>46158.792314814818</v>
      </c>
      <c r="B9099" s="202">
        <v>46158</v>
      </c>
      <c r="C9099" s="203" t="s">
        <v>19807</v>
      </c>
      <c r="D9099" s="203" t="s">
        <v>11</v>
      </c>
      <c r="E9099" s="204" t="s">
        <v>19808</v>
      </c>
      <c r="F9099" s="49" t="s">
        <v>1238</v>
      </c>
      <c r="G9099" s="203">
        <v>1</v>
      </c>
      <c r="H9099" s="203" t="s">
        <v>3045</v>
      </c>
      <c r="I9099" s="205" t="s">
        <v>1676</v>
      </c>
      <c r="J9099" s="208"/>
      <c r="K9099" s="203">
        <v>24</v>
      </c>
      <c r="L9099" s="207" t="s">
        <v>828</v>
      </c>
      <c r="M9099" s="208" t="s">
        <v>1449</v>
      </c>
      <c r="N9099" s="209">
        <f t="shared" si="0"/>
        <v>2026</v>
      </c>
      <c r="O9099" s="210">
        <f t="shared" si="1"/>
        <v>5</v>
      </c>
      <c r="P9099" s="211" t="str">
        <f>IFERROR(VLOOKUP(F9099,연간집계!D:E,2,FALSE),"")</f>
        <v>모바일 포토북 198 (베이비)</v>
      </c>
    </row>
    <row r="9100" spans="1:16" ht="15" customHeight="1">
      <c r="A9100" s="201">
        <v>46158.871828703705</v>
      </c>
      <c r="B9100" s="202">
        <v>46158</v>
      </c>
      <c r="C9100" s="203" t="s">
        <v>19809</v>
      </c>
      <c r="D9100" s="203" t="s">
        <v>11</v>
      </c>
      <c r="E9100" s="204" t="s">
        <v>19810</v>
      </c>
      <c r="F9100" s="49" t="s">
        <v>64</v>
      </c>
      <c r="G9100" s="203">
        <v>1</v>
      </c>
      <c r="H9100" s="203" t="s">
        <v>2633</v>
      </c>
      <c r="I9100" s="205" t="s">
        <v>1440</v>
      </c>
      <c r="J9100" s="208"/>
      <c r="K9100" s="203">
        <v>60</v>
      </c>
      <c r="L9100" s="207" t="s">
        <v>827</v>
      </c>
      <c r="M9100" s="208" t="s">
        <v>1436</v>
      </c>
      <c r="N9100" s="209">
        <f t="shared" si="0"/>
        <v>2026</v>
      </c>
      <c r="O9100" s="210">
        <f t="shared" si="1"/>
        <v>5</v>
      </c>
      <c r="P9100" s="211" t="str">
        <f>IFERROR(VLOOKUP(F9100,연간집계!D:E,2,FALSE),"")</f>
        <v>플라이트북 276</v>
      </c>
    </row>
    <row r="9101" spans="1:16" ht="15" customHeight="1">
      <c r="A9101" s="201">
        <v>46158.89539351852</v>
      </c>
      <c r="B9101" s="202">
        <v>46158</v>
      </c>
      <c r="C9101" s="203" t="s">
        <v>19811</v>
      </c>
      <c r="D9101" s="203" t="s">
        <v>11</v>
      </c>
      <c r="E9101" s="204" t="s">
        <v>19812</v>
      </c>
      <c r="F9101" s="49" t="s">
        <v>1243</v>
      </c>
      <c r="G9101" s="203">
        <v>1</v>
      </c>
      <c r="H9101" s="203" t="s">
        <v>19813</v>
      </c>
      <c r="I9101" s="205" t="s">
        <v>1510</v>
      </c>
      <c r="J9101" s="208"/>
      <c r="K9101" s="203">
        <v>46</v>
      </c>
      <c r="L9101" s="207" t="s">
        <v>828</v>
      </c>
      <c r="M9101" s="208" t="s">
        <v>1449</v>
      </c>
      <c r="N9101" s="209">
        <f t="shared" si="0"/>
        <v>2026</v>
      </c>
      <c r="O9101" s="210">
        <f t="shared" si="1"/>
        <v>5</v>
      </c>
      <c r="P9101" s="211" t="str">
        <f>IFERROR(VLOOKUP(F9101,연간집계!D:E,2,FALSE),"")</f>
        <v>모바일 포토북 150 (여행)</v>
      </c>
    </row>
    <row r="9102" spans="1:16" ht="15" customHeight="1">
      <c r="A9102" s="201">
        <v>46158.918935185182</v>
      </c>
      <c r="B9102" s="202">
        <v>46158</v>
      </c>
      <c r="C9102" s="203" t="s">
        <v>19814</v>
      </c>
      <c r="D9102" s="203" t="s">
        <v>11</v>
      </c>
      <c r="E9102" s="204" t="s">
        <v>19815</v>
      </c>
      <c r="F9102" s="49" t="s">
        <v>1018</v>
      </c>
      <c r="G9102" s="203">
        <v>1</v>
      </c>
      <c r="H9102" s="203" t="s">
        <v>19816</v>
      </c>
      <c r="I9102" s="205" t="s">
        <v>1736</v>
      </c>
      <c r="J9102" s="208" t="s">
        <v>1736</v>
      </c>
      <c r="K9102" s="203">
        <v>80</v>
      </c>
      <c r="L9102" s="207" t="s">
        <v>827</v>
      </c>
      <c r="M9102" s="208" t="s">
        <v>1436</v>
      </c>
      <c r="N9102" s="209">
        <f t="shared" si="0"/>
        <v>2026</v>
      </c>
      <c r="O9102" s="210">
        <f t="shared" si="1"/>
        <v>5</v>
      </c>
      <c r="P9102" s="211" t="str">
        <f>IFERROR(VLOOKUP(F9102,연간집계!D:E,2,FALSE),"")</f>
        <v>트래블북 A5 (쿠션하드/78p)</v>
      </c>
    </row>
    <row r="9103" spans="1:16" ht="15" customHeight="1">
      <c r="A9103" s="201">
        <v>46158.93072916667</v>
      </c>
      <c r="B9103" s="202">
        <v>46158</v>
      </c>
      <c r="C9103" s="203" t="s">
        <v>19817</v>
      </c>
      <c r="D9103" s="203" t="s">
        <v>11</v>
      </c>
      <c r="E9103" s="204" t="s">
        <v>19818</v>
      </c>
      <c r="F9103" s="49" t="s">
        <v>861</v>
      </c>
      <c r="G9103" s="203">
        <v>1</v>
      </c>
      <c r="H9103" s="203" t="s">
        <v>11358</v>
      </c>
      <c r="I9103" s="205" t="s">
        <v>1440</v>
      </c>
      <c r="J9103" s="208"/>
      <c r="K9103" s="203">
        <v>44</v>
      </c>
      <c r="L9103" s="207" t="s">
        <v>827</v>
      </c>
      <c r="M9103" s="208" t="s">
        <v>1436</v>
      </c>
      <c r="N9103" s="209">
        <f t="shared" si="0"/>
        <v>2026</v>
      </c>
      <c r="O9103" s="210">
        <f t="shared" si="1"/>
        <v>5</v>
      </c>
      <c r="P9103" s="211" t="str">
        <f>IFERROR(VLOOKUP(F9103,연간집계!D:E,2,FALSE),"")</f>
        <v>스탠다드 포토북 8*6 (소프트/무광)</v>
      </c>
    </row>
    <row r="9104" spans="1:16" ht="15" customHeight="1">
      <c r="A9104" s="201">
        <v>46158.960173611114</v>
      </c>
      <c r="B9104" s="202">
        <v>46158</v>
      </c>
      <c r="C9104" s="203" t="s">
        <v>19819</v>
      </c>
      <c r="D9104" s="203" t="s">
        <v>11</v>
      </c>
      <c r="E9104" s="204" t="s">
        <v>19820</v>
      </c>
      <c r="F9104" s="49" t="s">
        <v>847</v>
      </c>
      <c r="G9104" s="203">
        <v>1</v>
      </c>
      <c r="H9104" s="203" t="s">
        <v>19821</v>
      </c>
      <c r="I9104" s="205" t="s">
        <v>1453</v>
      </c>
      <c r="J9104" s="208"/>
      <c r="K9104" s="203">
        <v>46</v>
      </c>
      <c r="L9104" s="207" t="s">
        <v>827</v>
      </c>
      <c r="M9104" s="208" t="s">
        <v>1436</v>
      </c>
      <c r="N9104" s="209">
        <f t="shared" si="0"/>
        <v>2026</v>
      </c>
      <c r="O9104" s="210">
        <f t="shared" si="1"/>
        <v>5</v>
      </c>
      <c r="P9104" s="211" t="str">
        <f>IFERROR(VLOOKUP(F9104,연간집계!D:E,2,FALSE),"")</f>
        <v>스탠다드 포토북 8*11 (하드/무광)</v>
      </c>
    </row>
    <row r="9105" spans="1:16" ht="15" customHeight="1">
      <c r="A9105" s="201">
        <v>46158.966064814813</v>
      </c>
      <c r="B9105" s="202">
        <v>46158</v>
      </c>
      <c r="C9105" s="203" t="s">
        <v>19822</v>
      </c>
      <c r="D9105" s="203" t="s">
        <v>11</v>
      </c>
      <c r="E9105" s="204" t="s">
        <v>19823</v>
      </c>
      <c r="F9105" s="49" t="s">
        <v>64</v>
      </c>
      <c r="G9105" s="203">
        <v>1</v>
      </c>
      <c r="H9105" s="203" t="s">
        <v>19055</v>
      </c>
      <c r="I9105" s="205" t="s">
        <v>1440</v>
      </c>
      <c r="J9105" s="208"/>
      <c r="K9105" s="203">
        <v>60</v>
      </c>
      <c r="L9105" s="207" t="s">
        <v>827</v>
      </c>
      <c r="M9105" s="208" t="s">
        <v>1493</v>
      </c>
      <c r="N9105" s="209">
        <f t="shared" si="0"/>
        <v>2026</v>
      </c>
      <c r="O9105" s="210">
        <f t="shared" si="1"/>
        <v>5</v>
      </c>
      <c r="P9105" s="211" t="str">
        <f>IFERROR(VLOOKUP(F9105,연간집계!D:E,2,FALSE),"")</f>
        <v>플라이트북 276</v>
      </c>
    </row>
    <row r="9106" spans="1:16" ht="15" customHeight="1">
      <c r="A9106" s="201">
        <v>46159.4841087963</v>
      </c>
      <c r="B9106" s="202">
        <v>46159</v>
      </c>
      <c r="C9106" s="203" t="s">
        <v>19824</v>
      </c>
      <c r="D9106" s="203" t="s">
        <v>11</v>
      </c>
      <c r="E9106" s="204" t="s">
        <v>19825</v>
      </c>
      <c r="F9106" s="49" t="s">
        <v>1243</v>
      </c>
      <c r="G9106" s="203">
        <v>1</v>
      </c>
      <c r="H9106" s="203" t="s">
        <v>11895</v>
      </c>
      <c r="I9106" s="205" t="s">
        <v>1435</v>
      </c>
      <c r="J9106" s="208"/>
      <c r="K9106" s="203">
        <v>24</v>
      </c>
      <c r="L9106" s="207" t="s">
        <v>828</v>
      </c>
      <c r="M9106" s="208" t="s">
        <v>1436</v>
      </c>
      <c r="N9106" s="209">
        <f t="shared" si="0"/>
        <v>2026</v>
      </c>
      <c r="O9106" s="210">
        <f t="shared" si="1"/>
        <v>5</v>
      </c>
      <c r="P9106" s="211" t="str">
        <f>IFERROR(VLOOKUP(F9106,연간집계!D:E,2,FALSE),"")</f>
        <v>모바일 포토북 150 (여행)</v>
      </c>
    </row>
    <row r="9107" spans="1:16" ht="15" customHeight="1">
      <c r="A9107" s="201">
        <v>46159.492951388886</v>
      </c>
      <c r="B9107" s="202">
        <v>46159</v>
      </c>
      <c r="C9107" s="203" t="s">
        <v>19826</v>
      </c>
      <c r="D9107" s="203" t="s">
        <v>11</v>
      </c>
      <c r="E9107" s="204" t="s">
        <v>19827</v>
      </c>
      <c r="F9107" s="49" t="s">
        <v>1378</v>
      </c>
      <c r="G9107" s="203">
        <v>1</v>
      </c>
      <c r="H9107" s="203" t="s">
        <v>19828</v>
      </c>
      <c r="I9107" s="205" t="s">
        <v>1657</v>
      </c>
      <c r="J9107" s="208"/>
      <c r="K9107" s="203">
        <v>1</v>
      </c>
      <c r="L9107" s="207" t="s">
        <v>827</v>
      </c>
      <c r="M9107" s="208" t="s">
        <v>1658</v>
      </c>
      <c r="N9107" s="209">
        <f t="shared" si="0"/>
        <v>2026</v>
      </c>
      <c r="O9107" s="210">
        <f t="shared" si="1"/>
        <v>5</v>
      </c>
      <c r="P9107" s="211" t="str">
        <f>IFERROR(VLOOKUP(F9107,연간집계!D:E,2,FALSE),"")</f>
        <v>증명사진 (무광)</v>
      </c>
    </row>
    <row r="9108" spans="1:16" ht="15" customHeight="1">
      <c r="A9108" s="201">
        <v>46159.501782407409</v>
      </c>
      <c r="B9108" s="202">
        <v>46159</v>
      </c>
      <c r="C9108" s="203" t="s">
        <v>19829</v>
      </c>
      <c r="D9108" s="203" t="s">
        <v>11</v>
      </c>
      <c r="E9108" s="204" t="s">
        <v>19830</v>
      </c>
      <c r="F9108" s="49" t="s">
        <v>64</v>
      </c>
      <c r="G9108" s="203">
        <v>3</v>
      </c>
      <c r="H9108" s="203" t="s">
        <v>13484</v>
      </c>
      <c r="I9108" s="205" t="s">
        <v>1688</v>
      </c>
      <c r="J9108" s="208"/>
      <c r="K9108" s="203">
        <v>60</v>
      </c>
      <c r="L9108" s="207" t="s">
        <v>827</v>
      </c>
      <c r="M9108" s="208" t="s">
        <v>1514</v>
      </c>
      <c r="N9108" s="209">
        <f t="shared" si="0"/>
        <v>2026</v>
      </c>
      <c r="O9108" s="210">
        <f t="shared" si="1"/>
        <v>5</v>
      </c>
      <c r="P9108" s="211" t="str">
        <f>IFERROR(VLOOKUP(F9108,연간집계!D:E,2,FALSE),"")</f>
        <v>플라이트북 276</v>
      </c>
    </row>
    <row r="9109" spans="1:16" ht="15" customHeight="1">
      <c r="A9109" s="201">
        <v>46159.613553240742</v>
      </c>
      <c r="B9109" s="202">
        <v>46159</v>
      </c>
      <c r="C9109" s="203" t="s">
        <v>19831</v>
      </c>
      <c r="D9109" s="203" t="s">
        <v>11</v>
      </c>
      <c r="E9109" s="204" t="s">
        <v>19832</v>
      </c>
      <c r="F9109" s="49" t="s">
        <v>1018</v>
      </c>
      <c r="G9109" s="203">
        <v>1</v>
      </c>
      <c r="H9109" s="203" t="s">
        <v>2514</v>
      </c>
      <c r="I9109" s="205" t="s">
        <v>1440</v>
      </c>
      <c r="J9109" s="208" t="s">
        <v>1435</v>
      </c>
      <c r="K9109" s="203">
        <v>80</v>
      </c>
      <c r="L9109" s="207" t="s">
        <v>827</v>
      </c>
      <c r="M9109" s="208" t="s">
        <v>1645</v>
      </c>
      <c r="N9109" s="209">
        <f t="shared" si="0"/>
        <v>2026</v>
      </c>
      <c r="O9109" s="210">
        <f t="shared" si="1"/>
        <v>5</v>
      </c>
      <c r="P9109" s="211" t="str">
        <f>IFERROR(VLOOKUP(F9109,연간집계!D:E,2,FALSE),"")</f>
        <v>트래블북 A5 (쿠션하드/78p)</v>
      </c>
    </row>
    <row r="9110" spans="1:16" ht="15" customHeight="1">
      <c r="A9110" s="201">
        <v>46159.637118055558</v>
      </c>
      <c r="B9110" s="202">
        <v>46159</v>
      </c>
      <c r="C9110" s="203" t="s">
        <v>19833</v>
      </c>
      <c r="D9110" s="203" t="s">
        <v>11</v>
      </c>
      <c r="E9110" s="204" t="s">
        <v>19834</v>
      </c>
      <c r="F9110" s="49" t="s">
        <v>1043</v>
      </c>
      <c r="G9110" s="203">
        <v>1</v>
      </c>
      <c r="H9110" s="203" t="s">
        <v>2339</v>
      </c>
      <c r="I9110" s="205" t="s">
        <v>1440</v>
      </c>
      <c r="J9110" s="208"/>
      <c r="K9110" s="203">
        <v>94</v>
      </c>
      <c r="L9110" s="207" t="s">
        <v>827</v>
      </c>
      <c r="M9110" s="208" t="s">
        <v>1471</v>
      </c>
      <c r="N9110" s="209">
        <f t="shared" si="0"/>
        <v>2026</v>
      </c>
      <c r="O9110" s="210">
        <f t="shared" si="1"/>
        <v>5</v>
      </c>
      <c r="P9110" s="211" t="str">
        <f>IFERROR(VLOOKUP(F9110,연간집계!D:E,2,FALSE),"")</f>
        <v>프리북 198 (하드)</v>
      </c>
    </row>
    <row r="9111" spans="1:16" ht="15" customHeight="1">
      <c r="A9111" s="201">
        <v>46159.669479166667</v>
      </c>
      <c r="B9111" s="202">
        <v>46159</v>
      </c>
      <c r="C9111" s="203" t="s">
        <v>19835</v>
      </c>
      <c r="D9111" s="203" t="s">
        <v>11</v>
      </c>
      <c r="E9111" s="204" t="s">
        <v>19836</v>
      </c>
      <c r="F9111" s="49" t="s">
        <v>1245</v>
      </c>
      <c r="G9111" s="203">
        <v>1</v>
      </c>
      <c r="H9111" s="203" t="s">
        <v>19837</v>
      </c>
      <c r="I9111" s="205" t="s">
        <v>1510</v>
      </c>
      <c r="J9111" s="208"/>
      <c r="K9111" s="203">
        <v>24</v>
      </c>
      <c r="L9111" s="207" t="s">
        <v>828</v>
      </c>
      <c r="M9111" s="208" t="s">
        <v>1436</v>
      </c>
      <c r="N9111" s="209">
        <f t="shared" si="0"/>
        <v>2026</v>
      </c>
      <c r="O9111" s="210">
        <f t="shared" si="1"/>
        <v>5</v>
      </c>
      <c r="P9111" s="211" t="str">
        <f>IFERROR(VLOOKUP(F9111,연간집계!D:E,2,FALSE),"")</f>
        <v>모바일 포토북 198 (여행)</v>
      </c>
    </row>
    <row r="9112" spans="1:16" ht="15" customHeight="1">
      <c r="A9112" s="201">
        <v>46159.67832175926</v>
      </c>
      <c r="B9112" s="202">
        <v>46159</v>
      </c>
      <c r="C9112" s="203" t="s">
        <v>19838</v>
      </c>
      <c r="D9112" s="203" t="s">
        <v>11</v>
      </c>
      <c r="E9112" s="204" t="s">
        <v>19839</v>
      </c>
      <c r="F9112" s="49" t="s">
        <v>22</v>
      </c>
      <c r="G9112" s="203">
        <v>1</v>
      </c>
      <c r="H9112" s="203" t="s">
        <v>173</v>
      </c>
      <c r="I9112" s="205" t="s">
        <v>1440</v>
      </c>
      <c r="J9112" s="208"/>
      <c r="K9112" s="203">
        <v>52</v>
      </c>
      <c r="L9112" s="207" t="s">
        <v>827</v>
      </c>
      <c r="M9112" s="208" t="s">
        <v>1436</v>
      </c>
      <c r="N9112" s="209">
        <f t="shared" si="0"/>
        <v>2026</v>
      </c>
      <c r="O9112" s="210">
        <f t="shared" si="1"/>
        <v>5</v>
      </c>
      <c r="P9112" s="211" t="str">
        <f>IFERROR(VLOOKUP(F9112,연간집계!D:E,2,FALSE),"")</f>
        <v>러브데이북 (러블리핑크/기본)</v>
      </c>
    </row>
    <row r="9113" spans="1:16" ht="15" customHeight="1">
      <c r="A9113" s="201">
        <v>46159.690104166664</v>
      </c>
      <c r="B9113" s="202">
        <v>46159</v>
      </c>
      <c r="C9113" s="203" t="s">
        <v>19840</v>
      </c>
      <c r="D9113" s="203" t="s">
        <v>11</v>
      </c>
      <c r="E9113" s="204" t="s">
        <v>19841</v>
      </c>
      <c r="F9113" s="49" t="s">
        <v>1051</v>
      </c>
      <c r="G9113" s="203">
        <v>1</v>
      </c>
      <c r="H9113" s="203" t="s">
        <v>5041</v>
      </c>
      <c r="I9113" s="205" t="s">
        <v>1440</v>
      </c>
      <c r="J9113" s="208"/>
      <c r="K9113" s="203">
        <v>72</v>
      </c>
      <c r="L9113" s="207" t="s">
        <v>827</v>
      </c>
      <c r="M9113" s="208" t="s">
        <v>1493</v>
      </c>
      <c r="N9113" s="209">
        <f t="shared" si="0"/>
        <v>2026</v>
      </c>
      <c r="O9113" s="210">
        <f t="shared" si="1"/>
        <v>5</v>
      </c>
      <c r="P9113" s="211" t="str">
        <f>IFERROR(VLOOKUP(F9113,연간집계!D:E,2,FALSE),"")</f>
        <v>프리북A4 (하드)</v>
      </c>
    </row>
    <row r="9114" spans="1:16" ht="15" customHeight="1">
      <c r="A9114" s="201">
        <v>46159.690115740741</v>
      </c>
      <c r="B9114" s="202">
        <v>46159</v>
      </c>
      <c r="C9114" s="203" t="s">
        <v>19842</v>
      </c>
      <c r="D9114" s="203" t="s">
        <v>11</v>
      </c>
      <c r="E9114" s="204" t="s">
        <v>19841</v>
      </c>
      <c r="F9114" s="49" t="s">
        <v>1051</v>
      </c>
      <c r="G9114" s="203">
        <v>1</v>
      </c>
      <c r="H9114" s="203" t="s">
        <v>5041</v>
      </c>
      <c r="I9114" s="205" t="s">
        <v>1440</v>
      </c>
      <c r="J9114" s="208"/>
      <c r="K9114" s="203">
        <v>90</v>
      </c>
      <c r="L9114" s="207" t="s">
        <v>827</v>
      </c>
      <c r="M9114" s="208" t="s">
        <v>1493</v>
      </c>
      <c r="N9114" s="209">
        <f t="shared" si="0"/>
        <v>2026</v>
      </c>
      <c r="O9114" s="210">
        <f t="shared" si="1"/>
        <v>5</v>
      </c>
      <c r="P9114" s="211" t="str">
        <f>IFERROR(VLOOKUP(F9114,연간집계!D:E,2,FALSE),"")</f>
        <v>프리북A4 (하드)</v>
      </c>
    </row>
    <row r="9115" spans="1:16" ht="15" customHeight="1">
      <c r="A9115" s="201">
        <v>46159.690127314818</v>
      </c>
      <c r="B9115" s="202">
        <v>46159</v>
      </c>
      <c r="C9115" s="203" t="s">
        <v>19843</v>
      </c>
      <c r="D9115" s="203" t="s">
        <v>11</v>
      </c>
      <c r="E9115" s="204" t="s">
        <v>19844</v>
      </c>
      <c r="F9115" s="49" t="s">
        <v>1051</v>
      </c>
      <c r="G9115" s="203">
        <v>1</v>
      </c>
      <c r="H9115" s="203" t="s">
        <v>5041</v>
      </c>
      <c r="I9115" s="205" t="s">
        <v>1440</v>
      </c>
      <c r="J9115" s="208"/>
      <c r="K9115" s="203">
        <v>100</v>
      </c>
      <c r="L9115" s="207" t="s">
        <v>827</v>
      </c>
      <c r="M9115" s="208" t="s">
        <v>1493</v>
      </c>
      <c r="N9115" s="209">
        <f t="shared" si="0"/>
        <v>2026</v>
      </c>
      <c r="O9115" s="210">
        <f t="shared" si="1"/>
        <v>5</v>
      </c>
      <c r="P9115" s="211" t="str">
        <f>IFERROR(VLOOKUP(F9115,연간집계!D:E,2,FALSE),"")</f>
        <v>프리북A4 (하드)</v>
      </c>
    </row>
    <row r="9116" spans="1:16" ht="15" customHeight="1">
      <c r="A9116" s="201">
        <v>46159.693090277775</v>
      </c>
      <c r="B9116" s="202">
        <v>46159</v>
      </c>
      <c r="C9116" s="203" t="s">
        <v>19845</v>
      </c>
      <c r="D9116" s="203" t="s">
        <v>11</v>
      </c>
      <c r="E9116" s="204" t="s">
        <v>19846</v>
      </c>
      <c r="F9116" s="49" t="s">
        <v>1410</v>
      </c>
      <c r="G9116" s="203">
        <v>1</v>
      </c>
      <c r="H9116" s="203" t="s">
        <v>19847</v>
      </c>
      <c r="I9116" s="205" t="s">
        <v>2502</v>
      </c>
      <c r="J9116" s="208"/>
      <c r="K9116" s="203">
        <v>78</v>
      </c>
      <c r="L9116" s="207" t="s">
        <v>828</v>
      </c>
      <c r="M9116" s="208" t="s">
        <v>1436</v>
      </c>
      <c r="N9116" s="209">
        <f t="shared" si="0"/>
        <v>2026</v>
      </c>
      <c r="O9116" s="210">
        <f t="shared" si="1"/>
        <v>5</v>
      </c>
      <c r="P9116" s="211" t="str">
        <f>IFERROR(VLOOKUP(F9116,연간집계!D:E,2,FALSE),"")</f>
        <v>모바일_포토엽서</v>
      </c>
    </row>
    <row r="9117" spans="1:16" ht="15" customHeight="1">
      <c r="A9117" s="201">
        <v>46159.693101851852</v>
      </c>
      <c r="B9117" s="202">
        <v>46159</v>
      </c>
      <c r="C9117" s="203" t="s">
        <v>19848</v>
      </c>
      <c r="D9117" s="203" t="s">
        <v>11</v>
      </c>
      <c r="E9117" s="204" t="s">
        <v>19846</v>
      </c>
      <c r="F9117" s="49" t="s">
        <v>1410</v>
      </c>
      <c r="G9117" s="203">
        <v>1</v>
      </c>
      <c r="H9117" s="203" t="s">
        <v>19847</v>
      </c>
      <c r="I9117" s="205" t="s">
        <v>2502</v>
      </c>
      <c r="J9117" s="208"/>
      <c r="K9117" s="203">
        <v>78</v>
      </c>
      <c r="L9117" s="207" t="s">
        <v>828</v>
      </c>
      <c r="M9117" s="208" t="s">
        <v>1436</v>
      </c>
      <c r="N9117" s="209">
        <f t="shared" si="0"/>
        <v>2026</v>
      </c>
      <c r="O9117" s="210">
        <f t="shared" si="1"/>
        <v>5</v>
      </c>
      <c r="P9117" s="211" t="str">
        <f>IFERROR(VLOOKUP(F9117,연간집계!D:E,2,FALSE),"")</f>
        <v>모바일_포토엽서</v>
      </c>
    </row>
    <row r="9118" spans="1:16" ht="15" customHeight="1">
      <c r="A9118" s="201">
        <v>46159.796076388891</v>
      </c>
      <c r="B9118" s="202">
        <v>46159</v>
      </c>
      <c r="C9118" s="203" t="s">
        <v>19849</v>
      </c>
      <c r="D9118" s="203" t="s">
        <v>11</v>
      </c>
      <c r="E9118" s="204" t="s">
        <v>19850</v>
      </c>
      <c r="F9118" s="49" t="s">
        <v>1324</v>
      </c>
      <c r="G9118" s="203">
        <v>1</v>
      </c>
      <c r="H9118" s="203" t="s">
        <v>19851</v>
      </c>
      <c r="I9118" s="205" t="s">
        <v>3468</v>
      </c>
      <c r="J9118" s="208"/>
      <c r="K9118" s="203">
        <v>1</v>
      </c>
      <c r="L9118" s="207" t="s">
        <v>827</v>
      </c>
      <c r="M9118" s="208" t="s">
        <v>1851</v>
      </c>
      <c r="N9118" s="209">
        <f t="shared" si="0"/>
        <v>2026</v>
      </c>
      <c r="O9118" s="210">
        <f t="shared" si="1"/>
        <v>5</v>
      </c>
      <c r="P9118" s="211" t="str">
        <f>IFERROR(VLOOKUP(F9118,연간집계!D:E,2,FALSE),"")</f>
        <v>감성액자 198</v>
      </c>
    </row>
    <row r="9119" spans="1:16" ht="15" customHeight="1">
      <c r="A9119" s="201">
        <v>46159.796087962961</v>
      </c>
      <c r="B9119" s="202">
        <v>46159</v>
      </c>
      <c r="C9119" s="203" t="s">
        <v>19852</v>
      </c>
      <c r="D9119" s="203" t="s">
        <v>11</v>
      </c>
      <c r="E9119" s="204" t="s">
        <v>19850</v>
      </c>
      <c r="F9119" s="49" t="s">
        <v>1322</v>
      </c>
      <c r="G9119" s="203">
        <v>1</v>
      </c>
      <c r="H9119" s="203" t="s">
        <v>19851</v>
      </c>
      <c r="I9119" s="205" t="s">
        <v>3468</v>
      </c>
      <c r="J9119" s="208"/>
      <c r="K9119" s="203">
        <v>1</v>
      </c>
      <c r="L9119" s="207" t="s">
        <v>827</v>
      </c>
      <c r="M9119" s="208" t="s">
        <v>1851</v>
      </c>
      <c r="N9119" s="209">
        <f t="shared" si="0"/>
        <v>2026</v>
      </c>
      <c r="O9119" s="210">
        <f t="shared" si="1"/>
        <v>5</v>
      </c>
      <c r="P9119" s="211" t="str">
        <f>IFERROR(VLOOKUP(F9119,연간집계!D:E,2,FALSE),"")</f>
        <v>감성액자 151</v>
      </c>
    </row>
    <row r="9120" spans="1:16" ht="15" customHeight="1">
      <c r="A9120" s="201">
        <v>46159.796099537038</v>
      </c>
      <c r="B9120" s="202">
        <v>46159</v>
      </c>
      <c r="C9120" s="203" t="s">
        <v>19853</v>
      </c>
      <c r="D9120" s="203" t="s">
        <v>11</v>
      </c>
      <c r="E9120" s="204" t="s">
        <v>19850</v>
      </c>
      <c r="F9120" s="49" t="s">
        <v>1322</v>
      </c>
      <c r="G9120" s="203">
        <v>1</v>
      </c>
      <c r="H9120" s="203" t="s">
        <v>19851</v>
      </c>
      <c r="I9120" s="205" t="s">
        <v>6241</v>
      </c>
      <c r="J9120" s="208"/>
      <c r="K9120" s="203">
        <v>1</v>
      </c>
      <c r="L9120" s="207" t="s">
        <v>827</v>
      </c>
      <c r="M9120" s="208" t="s">
        <v>1851</v>
      </c>
      <c r="N9120" s="209">
        <f t="shared" si="0"/>
        <v>2026</v>
      </c>
      <c r="O9120" s="210">
        <f t="shared" si="1"/>
        <v>5</v>
      </c>
      <c r="P9120" s="211" t="str">
        <f>IFERROR(VLOOKUP(F9120,연간집계!D:E,2,FALSE),"")</f>
        <v>감성액자 151</v>
      </c>
    </row>
    <row r="9121" spans="1:16" ht="15" customHeight="1">
      <c r="A9121" s="201">
        <v>46159.796111111114</v>
      </c>
      <c r="B9121" s="202">
        <v>46159</v>
      </c>
      <c r="C9121" s="203" t="s">
        <v>19854</v>
      </c>
      <c r="D9121" s="203" t="s">
        <v>11</v>
      </c>
      <c r="E9121" s="204" t="s">
        <v>19850</v>
      </c>
      <c r="F9121" s="49" t="s">
        <v>193</v>
      </c>
      <c r="G9121" s="203">
        <v>1</v>
      </c>
      <c r="H9121" s="203" t="s">
        <v>19851</v>
      </c>
      <c r="I9121" s="205" t="s">
        <v>1762</v>
      </c>
      <c r="J9121" s="208"/>
      <c r="K9121" s="203">
        <v>50</v>
      </c>
      <c r="L9121" s="207" t="s">
        <v>827</v>
      </c>
      <c r="M9121" s="208" t="s">
        <v>1851</v>
      </c>
      <c r="N9121" s="209">
        <f t="shared" si="0"/>
        <v>2026</v>
      </c>
      <c r="O9121" s="210">
        <f t="shared" si="1"/>
        <v>5</v>
      </c>
      <c r="P9121" s="211" t="str">
        <f>IFERROR(VLOOKUP(F9121,연간집계!D:E,2,FALSE),"")</f>
        <v>포토그랩스pro 248</v>
      </c>
    </row>
    <row r="9122" spans="1:16" ht="15" customHeight="1">
      <c r="A9122" s="201">
        <v>46159.860868055555</v>
      </c>
      <c r="B9122" s="202">
        <v>46159</v>
      </c>
      <c r="C9122" s="203" t="s">
        <v>19855</v>
      </c>
      <c r="D9122" s="203" t="s">
        <v>11</v>
      </c>
      <c r="E9122" s="204" t="s">
        <v>19856</v>
      </c>
      <c r="F9122" s="49" t="s">
        <v>840</v>
      </c>
      <c r="G9122" s="203">
        <v>1</v>
      </c>
      <c r="H9122" s="203" t="s">
        <v>19857</v>
      </c>
      <c r="I9122" s="205" t="s">
        <v>1440</v>
      </c>
      <c r="J9122" s="208"/>
      <c r="K9122" s="203">
        <v>32</v>
      </c>
      <c r="L9122" s="207" t="s">
        <v>827</v>
      </c>
      <c r="M9122" s="208" t="s">
        <v>1436</v>
      </c>
      <c r="N9122" s="209">
        <f t="shared" si="0"/>
        <v>2026</v>
      </c>
      <c r="O9122" s="210">
        <f t="shared" si="1"/>
        <v>5</v>
      </c>
      <c r="P9122" s="211" t="str">
        <f>IFERROR(VLOOKUP(F9122,연간집계!D:E,2,FALSE),"")</f>
        <v>스탠다드 포토북 6*8 (하드/유광)</v>
      </c>
    </row>
    <row r="9123" spans="1:16" ht="15" customHeight="1">
      <c r="A9123" s="201">
        <v>46159.902060185188</v>
      </c>
      <c r="B9123" s="202">
        <v>46159</v>
      </c>
      <c r="C9123" s="203" t="s">
        <v>19858</v>
      </c>
      <c r="D9123" s="203" t="s">
        <v>11</v>
      </c>
      <c r="E9123" s="204" t="s">
        <v>19859</v>
      </c>
      <c r="F9123" s="49" t="s">
        <v>1129</v>
      </c>
      <c r="G9123" s="203">
        <v>1</v>
      </c>
      <c r="H9123" s="203" t="s">
        <v>15022</v>
      </c>
      <c r="I9123" s="205" t="s">
        <v>2734</v>
      </c>
      <c r="J9123" s="208"/>
      <c r="K9123" s="203">
        <v>10</v>
      </c>
      <c r="L9123" s="207" t="s">
        <v>827</v>
      </c>
      <c r="M9123" s="208" t="s">
        <v>1497</v>
      </c>
      <c r="N9123" s="209">
        <f t="shared" si="0"/>
        <v>2026</v>
      </c>
      <c r="O9123" s="210">
        <f t="shared" si="1"/>
        <v>5</v>
      </c>
      <c r="P9123" s="211" t="str">
        <f>IFERROR(VLOOKUP(F9123,연간집계!D:E,2,FALSE),"")</f>
        <v>시크북(앨범) 210 (시크블랙/10p)</v>
      </c>
    </row>
    <row r="9124" spans="1:16" ht="15" customHeight="1">
      <c r="A9124" s="201">
        <v>46159.919745370367</v>
      </c>
      <c r="B9124" s="202">
        <v>46159</v>
      </c>
      <c r="C9124" s="203" t="s">
        <v>19860</v>
      </c>
      <c r="D9124" s="203" t="s">
        <v>11</v>
      </c>
      <c r="E9124" s="204" t="s">
        <v>19861</v>
      </c>
      <c r="F9124" s="49" t="s">
        <v>1243</v>
      </c>
      <c r="G9124" s="203">
        <v>1</v>
      </c>
      <c r="H9124" s="203" t="s">
        <v>19862</v>
      </c>
      <c r="I9124" s="205" t="s">
        <v>1435</v>
      </c>
      <c r="J9124" s="208"/>
      <c r="K9124" s="203">
        <v>24</v>
      </c>
      <c r="L9124" s="207" t="s">
        <v>828</v>
      </c>
      <c r="M9124" s="208" t="s">
        <v>1481</v>
      </c>
      <c r="N9124" s="209">
        <f t="shared" si="0"/>
        <v>2026</v>
      </c>
      <c r="O9124" s="210">
        <f t="shared" si="1"/>
        <v>5</v>
      </c>
      <c r="P9124" s="211" t="str">
        <f>IFERROR(VLOOKUP(F9124,연간집계!D:E,2,FALSE),"")</f>
        <v>모바일 포토북 150 (여행)</v>
      </c>
    </row>
    <row r="9125" spans="1:16" ht="15" customHeight="1">
      <c r="A9125" s="201">
        <v>46159.919756944444</v>
      </c>
      <c r="B9125" s="202">
        <v>46159</v>
      </c>
      <c r="C9125" s="203" t="s">
        <v>19863</v>
      </c>
      <c r="D9125" s="203" t="s">
        <v>11</v>
      </c>
      <c r="E9125" s="204" t="s">
        <v>19861</v>
      </c>
      <c r="F9125" s="49" t="s">
        <v>1243</v>
      </c>
      <c r="G9125" s="203">
        <v>1</v>
      </c>
      <c r="H9125" s="203" t="s">
        <v>19862</v>
      </c>
      <c r="I9125" s="205" t="s">
        <v>1510</v>
      </c>
      <c r="J9125" s="208"/>
      <c r="K9125" s="203">
        <v>24</v>
      </c>
      <c r="L9125" s="207" t="s">
        <v>828</v>
      </c>
      <c r="M9125" s="208" t="s">
        <v>1481</v>
      </c>
      <c r="N9125" s="209">
        <f t="shared" si="0"/>
        <v>2026</v>
      </c>
      <c r="O9125" s="210">
        <f t="shared" si="1"/>
        <v>5</v>
      </c>
      <c r="P9125" s="211" t="str">
        <f>IFERROR(VLOOKUP(F9125,연간집계!D:E,2,FALSE),"")</f>
        <v>모바일 포토북 150 (여행)</v>
      </c>
    </row>
    <row r="9126" spans="1:16" ht="15" customHeight="1">
      <c r="A9126" s="201">
        <v>46159.966944444444</v>
      </c>
      <c r="B9126" s="202">
        <v>46159</v>
      </c>
      <c r="C9126" s="203" t="s">
        <v>19864</v>
      </c>
      <c r="D9126" s="203" t="s">
        <v>11</v>
      </c>
      <c r="E9126" s="204" t="s">
        <v>19865</v>
      </c>
      <c r="F9126" s="49" t="s">
        <v>847</v>
      </c>
      <c r="G9126" s="203">
        <v>1</v>
      </c>
      <c r="H9126" s="203" t="s">
        <v>18923</v>
      </c>
      <c r="I9126" s="205" t="s">
        <v>3676</v>
      </c>
      <c r="J9126" s="208"/>
      <c r="K9126" s="203">
        <v>26</v>
      </c>
      <c r="L9126" s="207" t="s">
        <v>827</v>
      </c>
      <c r="M9126" s="208" t="s">
        <v>1851</v>
      </c>
      <c r="N9126" s="209">
        <f t="shared" si="0"/>
        <v>2026</v>
      </c>
      <c r="O9126" s="210">
        <f t="shared" si="1"/>
        <v>5</v>
      </c>
      <c r="P9126" s="211" t="str">
        <f>IFERROR(VLOOKUP(F9126,연간집계!D:E,2,FALSE),"")</f>
        <v>스탠다드 포토북 8*11 (하드/무광)</v>
      </c>
    </row>
    <row r="9127" spans="1:16" ht="15" customHeight="1">
      <c r="A9127" s="201">
        <v>46159.978750000002</v>
      </c>
      <c r="B9127" s="202">
        <v>46159</v>
      </c>
      <c r="C9127" s="203" t="s">
        <v>19866</v>
      </c>
      <c r="D9127" s="203" t="s">
        <v>11</v>
      </c>
      <c r="E9127" s="204" t="s">
        <v>19867</v>
      </c>
      <c r="F9127" s="49" t="s">
        <v>856</v>
      </c>
      <c r="G9127" s="203">
        <v>1</v>
      </c>
      <c r="H9127" s="203" t="s">
        <v>19868</v>
      </c>
      <c r="I9127" s="205" t="s">
        <v>1440</v>
      </c>
      <c r="J9127" s="208"/>
      <c r="K9127" s="203">
        <v>64</v>
      </c>
      <c r="L9127" s="207" t="s">
        <v>827</v>
      </c>
      <c r="M9127" s="208" t="s">
        <v>1436</v>
      </c>
      <c r="N9127" s="209">
        <f t="shared" si="0"/>
        <v>2026</v>
      </c>
      <c r="O9127" s="210">
        <f t="shared" si="1"/>
        <v>5</v>
      </c>
      <c r="P9127" s="211" t="str">
        <f>IFERROR(VLOOKUP(F9127,연간집계!D:E,2,FALSE),"")</f>
        <v>스탠다드 포토북 8*8 (하드/무광)</v>
      </c>
    </row>
    <row r="9128" spans="1:16" ht="15" customHeight="1">
      <c r="A9128" s="201">
        <v>46159.98170138889</v>
      </c>
      <c r="B9128" s="202">
        <v>46159</v>
      </c>
      <c r="C9128" s="203" t="s">
        <v>19869</v>
      </c>
      <c r="D9128" s="203" t="s">
        <v>11</v>
      </c>
      <c r="E9128" s="204" t="s">
        <v>19870</v>
      </c>
      <c r="F9128" s="49" t="s">
        <v>834</v>
      </c>
      <c r="G9128" s="203">
        <v>1</v>
      </c>
      <c r="H9128" s="203" t="s">
        <v>19871</v>
      </c>
      <c r="I9128" s="205" t="s">
        <v>1440</v>
      </c>
      <c r="J9128" s="208"/>
      <c r="K9128" s="203">
        <v>26</v>
      </c>
      <c r="L9128" s="207" t="s">
        <v>827</v>
      </c>
      <c r="M9128" s="208" t="s">
        <v>1645</v>
      </c>
      <c r="N9128" s="209">
        <f t="shared" si="0"/>
        <v>2026</v>
      </c>
      <c r="O9128" s="210">
        <f t="shared" si="1"/>
        <v>5</v>
      </c>
      <c r="P9128" s="211" t="str">
        <f>IFERROR(VLOOKUP(F9128,연간집계!D:E,2,FALSE),"")</f>
        <v>스탠다드 포토북 6*8 (소프트/무광)</v>
      </c>
    </row>
    <row r="9129" spans="1:16" ht="15" customHeight="1">
      <c r="A9129" s="201">
        <v>46160.211180555554</v>
      </c>
      <c r="B9129" s="202">
        <v>46160</v>
      </c>
      <c r="C9129" s="203" t="s">
        <v>19872</v>
      </c>
      <c r="D9129" s="203" t="s">
        <v>11</v>
      </c>
      <c r="E9129" s="204" t="s">
        <v>19873</v>
      </c>
      <c r="F9129" s="49" t="s">
        <v>377</v>
      </c>
      <c r="G9129" s="203">
        <v>1</v>
      </c>
      <c r="H9129" s="203" t="s">
        <v>19874</v>
      </c>
      <c r="I9129" s="205" t="s">
        <v>1440</v>
      </c>
      <c r="J9129" s="208"/>
      <c r="K9129" s="203">
        <v>50</v>
      </c>
      <c r="L9129" s="207" t="s">
        <v>827</v>
      </c>
      <c r="M9129" s="208" t="s">
        <v>1436</v>
      </c>
      <c r="N9129" s="209">
        <f t="shared" si="0"/>
        <v>2026</v>
      </c>
      <c r="O9129" s="210">
        <f t="shared" si="1"/>
        <v>5</v>
      </c>
      <c r="P9129" s="211" t="str">
        <f>IFERROR(VLOOKUP(F9129,연간집계!D:E,2,FALSE),"")</f>
        <v>포토그랩스 248</v>
      </c>
    </row>
    <row r="9130" spans="1:16" ht="15" customHeight="1">
      <c r="A9130" s="201">
        <v>46160.228842592594</v>
      </c>
      <c r="B9130" s="202">
        <v>46160</v>
      </c>
      <c r="C9130" s="203" t="s">
        <v>19875</v>
      </c>
      <c r="D9130" s="203" t="s">
        <v>11</v>
      </c>
      <c r="E9130" s="204" t="s">
        <v>19876</v>
      </c>
      <c r="F9130" s="49" t="s">
        <v>976</v>
      </c>
      <c r="G9130" s="203">
        <v>1</v>
      </c>
      <c r="H9130" s="203" t="s">
        <v>19877</v>
      </c>
      <c r="I9130" s="205" t="s">
        <v>1501</v>
      </c>
      <c r="J9130" s="208" t="s">
        <v>5784</v>
      </c>
      <c r="K9130" s="203">
        <v>80</v>
      </c>
      <c r="L9130" s="207" t="s">
        <v>827</v>
      </c>
      <c r="M9130" s="208" t="s">
        <v>1493</v>
      </c>
      <c r="N9130" s="209">
        <f t="shared" si="0"/>
        <v>2026</v>
      </c>
      <c r="O9130" s="210">
        <f t="shared" si="1"/>
        <v>5</v>
      </c>
      <c r="P9130" s="211" t="str">
        <f>IFERROR(VLOOKUP(F9130,연간집계!D:E,2,FALSE),"")</f>
        <v>시티북 198 (소프트/78p)</v>
      </c>
    </row>
    <row r="9131" spans="1:16" ht="15" customHeight="1">
      <c r="A9131" s="201">
        <v>46160.385115740741</v>
      </c>
      <c r="B9131" s="202">
        <v>46160</v>
      </c>
      <c r="C9131" s="203" t="s">
        <v>19878</v>
      </c>
      <c r="D9131" s="203" t="s">
        <v>11</v>
      </c>
      <c r="E9131" s="204" t="s">
        <v>19879</v>
      </c>
      <c r="F9131" s="49" t="s">
        <v>1378</v>
      </c>
      <c r="G9131" s="203">
        <v>1</v>
      </c>
      <c r="H9131" s="203" t="s">
        <v>5558</v>
      </c>
      <c r="I9131" s="205" t="s">
        <v>2005</v>
      </c>
      <c r="J9131" s="208"/>
      <c r="K9131" s="203">
        <v>1</v>
      </c>
      <c r="L9131" s="207" t="s">
        <v>827</v>
      </c>
      <c r="M9131" s="208" t="s">
        <v>1658</v>
      </c>
      <c r="N9131" s="209">
        <f t="shared" si="0"/>
        <v>2026</v>
      </c>
      <c r="O9131" s="210">
        <f t="shared" si="1"/>
        <v>5</v>
      </c>
      <c r="P9131" s="211" t="str">
        <f>IFERROR(VLOOKUP(F9131,연간집계!D:E,2,FALSE),"")</f>
        <v>증명사진 (무광)</v>
      </c>
    </row>
    <row r="9132" spans="1:16" ht="15" customHeight="1">
      <c r="A9132" s="201">
        <v>46160.385138888887</v>
      </c>
      <c r="B9132" s="202">
        <v>46160</v>
      </c>
      <c r="C9132" s="203" t="s">
        <v>19880</v>
      </c>
      <c r="D9132" s="203" t="s">
        <v>11</v>
      </c>
      <c r="E9132" s="204" t="s">
        <v>19879</v>
      </c>
      <c r="F9132" s="49" t="s">
        <v>1378</v>
      </c>
      <c r="G9132" s="203">
        <v>1</v>
      </c>
      <c r="H9132" s="203" t="s">
        <v>5558</v>
      </c>
      <c r="I9132" s="205" t="s">
        <v>2070</v>
      </c>
      <c r="J9132" s="208"/>
      <c r="K9132" s="203">
        <v>1</v>
      </c>
      <c r="L9132" s="207" t="s">
        <v>827</v>
      </c>
      <c r="M9132" s="208" t="s">
        <v>1658</v>
      </c>
      <c r="N9132" s="209">
        <f t="shared" si="0"/>
        <v>2026</v>
      </c>
      <c r="O9132" s="210">
        <f t="shared" si="1"/>
        <v>5</v>
      </c>
      <c r="P9132" s="211" t="str">
        <f>IFERROR(VLOOKUP(F9132,연간집계!D:E,2,FALSE),"")</f>
        <v>증명사진 (무광)</v>
      </c>
    </row>
    <row r="9133" spans="1:16" ht="15" customHeight="1">
      <c r="A9133" s="201">
        <v>46160.397222222222</v>
      </c>
      <c r="B9133" s="202">
        <v>46160</v>
      </c>
      <c r="C9133" s="203" t="s">
        <v>19881</v>
      </c>
      <c r="D9133" s="203" t="s">
        <v>11</v>
      </c>
      <c r="E9133" s="204" t="s">
        <v>19882</v>
      </c>
      <c r="F9133" s="49" t="s">
        <v>838</v>
      </c>
      <c r="G9133" s="203">
        <v>4</v>
      </c>
      <c r="H9133" s="203" t="s">
        <v>3282</v>
      </c>
      <c r="I9133" s="205" t="s">
        <v>1453</v>
      </c>
      <c r="J9133" s="208"/>
      <c r="K9133" s="203">
        <v>52</v>
      </c>
      <c r="L9133" s="207" t="s">
        <v>827</v>
      </c>
      <c r="M9133" s="208" t="s">
        <v>1449</v>
      </c>
      <c r="N9133" s="209">
        <f t="shared" si="0"/>
        <v>2026</v>
      </c>
      <c r="O9133" s="210">
        <f t="shared" si="1"/>
        <v>5</v>
      </c>
      <c r="P9133" s="211" t="str">
        <f>IFERROR(VLOOKUP(F9133,연간집계!D:E,2,FALSE),"")</f>
        <v>스탠다드 포토북 6*8 (하드/무광)</v>
      </c>
    </row>
    <row r="9134" spans="1:16" ht="15" customHeight="1">
      <c r="A9134" s="201">
        <v>46160.412268518521</v>
      </c>
      <c r="B9134" s="202">
        <v>46160</v>
      </c>
      <c r="C9134" s="203" t="s">
        <v>19883</v>
      </c>
      <c r="D9134" s="203" t="s">
        <v>11</v>
      </c>
      <c r="E9134" s="204" t="s">
        <v>19884</v>
      </c>
      <c r="F9134" s="49" t="s">
        <v>838</v>
      </c>
      <c r="G9134" s="203">
        <v>1</v>
      </c>
      <c r="H9134" s="203" t="s">
        <v>19885</v>
      </c>
      <c r="I9134" s="205" t="s">
        <v>1435</v>
      </c>
      <c r="J9134" s="208"/>
      <c r="K9134" s="203">
        <v>24</v>
      </c>
      <c r="L9134" s="207" t="s">
        <v>827</v>
      </c>
      <c r="M9134" s="208" t="s">
        <v>1645</v>
      </c>
      <c r="N9134" s="209">
        <f t="shared" si="0"/>
        <v>2026</v>
      </c>
      <c r="O9134" s="210">
        <f t="shared" si="1"/>
        <v>5</v>
      </c>
      <c r="P9134" s="211" t="str">
        <f>IFERROR(VLOOKUP(F9134,연간집계!D:E,2,FALSE),"")</f>
        <v>스탠다드 포토북 6*8 (하드/무광)</v>
      </c>
    </row>
    <row r="9135" spans="1:16" ht="15" customHeight="1">
      <c r="A9135" s="201">
        <v>46160.466435185182</v>
      </c>
      <c r="B9135" s="202">
        <v>46160</v>
      </c>
      <c r="C9135" s="203" t="s">
        <v>19886</v>
      </c>
      <c r="D9135" s="203" t="s">
        <v>11</v>
      </c>
      <c r="E9135" s="204" t="s">
        <v>19887</v>
      </c>
      <c r="F9135" s="49" t="s">
        <v>1304</v>
      </c>
      <c r="G9135" s="203">
        <v>1</v>
      </c>
      <c r="H9135" s="203" t="s">
        <v>1626</v>
      </c>
      <c r="I9135" s="205" t="s">
        <v>1440</v>
      </c>
      <c r="J9135" s="208" t="s">
        <v>1487</v>
      </c>
      <c r="K9135" s="203">
        <v>1</v>
      </c>
      <c r="L9135" s="207" t="s">
        <v>827</v>
      </c>
      <c r="M9135" s="208" t="s">
        <v>1436</v>
      </c>
      <c r="N9135" s="209">
        <f t="shared" si="0"/>
        <v>2026</v>
      </c>
      <c r="O9135" s="210">
        <f t="shared" si="1"/>
        <v>5</v>
      </c>
      <c r="P9135" s="211" t="str">
        <f>IFERROR(VLOOKUP(F9135,연간집계!D:E,2,FALSE),"")</f>
        <v>PCMS_우드스탠드아크릴액자</v>
      </c>
    </row>
    <row r="9136" spans="1:16" ht="15" customHeight="1">
      <c r="A9136" s="201">
        <v>46160.487905092596</v>
      </c>
      <c r="B9136" s="202">
        <v>46160</v>
      </c>
      <c r="C9136" s="203" t="s">
        <v>19888</v>
      </c>
      <c r="D9136" s="203" t="s">
        <v>11</v>
      </c>
      <c r="E9136" s="204" t="s">
        <v>19889</v>
      </c>
      <c r="F9136" s="49" t="s">
        <v>856</v>
      </c>
      <c r="G9136" s="203">
        <v>3</v>
      </c>
      <c r="H9136" s="203" t="s">
        <v>19890</v>
      </c>
      <c r="I9136" s="205" t="s">
        <v>1440</v>
      </c>
      <c r="J9136" s="208"/>
      <c r="K9136" s="203">
        <v>62</v>
      </c>
      <c r="L9136" s="207" t="s">
        <v>827</v>
      </c>
      <c r="M9136" s="208" t="s">
        <v>1449</v>
      </c>
      <c r="N9136" s="209">
        <f t="shared" si="0"/>
        <v>2026</v>
      </c>
      <c r="O9136" s="210">
        <f t="shared" si="1"/>
        <v>5</v>
      </c>
      <c r="P9136" s="211" t="str">
        <f>IFERROR(VLOOKUP(F9136,연간집계!D:E,2,FALSE),"")</f>
        <v>스탠다드 포토북 8*8 (하드/무광)</v>
      </c>
    </row>
    <row r="9137" spans="1:16" ht="15" customHeight="1">
      <c r="A9137" s="201">
        <v>46160.514803240738</v>
      </c>
      <c r="B9137" s="202">
        <v>46160</v>
      </c>
      <c r="C9137" s="203" t="s">
        <v>19891</v>
      </c>
      <c r="D9137" s="203" t="s">
        <v>11</v>
      </c>
      <c r="E9137" s="204" t="s">
        <v>19892</v>
      </c>
      <c r="F9137" s="49" t="s">
        <v>929</v>
      </c>
      <c r="G9137" s="203">
        <v>10</v>
      </c>
      <c r="H9137" s="203" t="s">
        <v>19893</v>
      </c>
      <c r="I9137" s="205" t="s">
        <v>19894</v>
      </c>
      <c r="J9137" s="208"/>
      <c r="K9137" s="203">
        <v>52</v>
      </c>
      <c r="L9137" s="207" t="s">
        <v>827</v>
      </c>
      <c r="M9137" s="208" t="s">
        <v>1425</v>
      </c>
      <c r="N9137" s="209">
        <f t="shared" si="0"/>
        <v>2026</v>
      </c>
      <c r="O9137" s="210">
        <f t="shared" si="1"/>
        <v>5</v>
      </c>
      <c r="P9137" s="211" t="str">
        <f>IFERROR(VLOOKUP(F9137,연간집계!D:E,2,FALSE),"")</f>
        <v>샬롬북</v>
      </c>
    </row>
    <row r="9138" spans="1:16" ht="15" customHeight="1">
      <c r="A9138" s="201">
        <v>46160.633206018516</v>
      </c>
      <c r="B9138" s="202">
        <v>46160</v>
      </c>
      <c r="C9138" s="203" t="s">
        <v>19895</v>
      </c>
      <c r="D9138" s="203" t="s">
        <v>11</v>
      </c>
      <c r="E9138" s="204" t="s">
        <v>19896</v>
      </c>
      <c r="F9138" s="49" t="s">
        <v>856</v>
      </c>
      <c r="G9138" s="203">
        <v>1</v>
      </c>
      <c r="H9138" s="203" t="s">
        <v>19897</v>
      </c>
      <c r="I9138" s="205" t="s">
        <v>1556</v>
      </c>
      <c r="J9138" s="208"/>
      <c r="K9138" s="203">
        <v>24</v>
      </c>
      <c r="L9138" s="207" t="s">
        <v>827</v>
      </c>
      <c r="M9138" s="208" t="s">
        <v>1493</v>
      </c>
      <c r="N9138" s="209">
        <f t="shared" si="0"/>
        <v>2026</v>
      </c>
      <c r="O9138" s="210">
        <f t="shared" si="1"/>
        <v>5</v>
      </c>
      <c r="P9138" s="211" t="str">
        <f>IFERROR(VLOOKUP(F9138,연간집계!D:E,2,FALSE),"")</f>
        <v>스탠다드 포토북 8*8 (하드/무광)</v>
      </c>
    </row>
    <row r="9139" spans="1:16" ht="15" customHeight="1">
      <c r="A9139" s="201">
        <v>46160.681087962963</v>
      </c>
      <c r="B9139" s="202">
        <v>46160</v>
      </c>
      <c r="C9139" s="203" t="s">
        <v>19898</v>
      </c>
      <c r="D9139" s="203" t="s">
        <v>11</v>
      </c>
      <c r="E9139" s="204" t="s">
        <v>19899</v>
      </c>
      <c r="F9139" s="49" t="s">
        <v>838</v>
      </c>
      <c r="G9139" s="203">
        <v>2</v>
      </c>
      <c r="H9139" s="203" t="s">
        <v>19900</v>
      </c>
      <c r="I9139" s="205" t="s">
        <v>2144</v>
      </c>
      <c r="J9139" s="208"/>
      <c r="K9139" s="203">
        <v>38</v>
      </c>
      <c r="L9139" s="207" t="s">
        <v>827</v>
      </c>
      <c r="M9139" s="208" t="s">
        <v>1436</v>
      </c>
      <c r="N9139" s="209">
        <f t="shared" si="0"/>
        <v>2026</v>
      </c>
      <c r="O9139" s="210">
        <f t="shared" si="1"/>
        <v>5</v>
      </c>
      <c r="P9139" s="211" t="str">
        <f>IFERROR(VLOOKUP(F9139,연간집계!D:E,2,FALSE),"")</f>
        <v>스탠다드 포토북 6*8 (하드/무광)</v>
      </c>
    </row>
    <row r="9140" spans="1:16" ht="15" customHeight="1">
      <c r="A9140" s="201">
        <v>46160.695983796293</v>
      </c>
      <c r="B9140" s="202">
        <v>46160</v>
      </c>
      <c r="C9140" s="203" t="s">
        <v>19901</v>
      </c>
      <c r="D9140" s="203" t="s">
        <v>11</v>
      </c>
      <c r="E9140" s="204" t="s">
        <v>19902</v>
      </c>
      <c r="F9140" s="49" t="s">
        <v>852</v>
      </c>
      <c r="G9140" s="203">
        <v>1</v>
      </c>
      <c r="H9140" s="203" t="s">
        <v>19903</v>
      </c>
      <c r="I9140" s="205" t="s">
        <v>1455</v>
      </c>
      <c r="J9140" s="208"/>
      <c r="K9140" s="203">
        <v>24</v>
      </c>
      <c r="L9140" s="207" t="s">
        <v>827</v>
      </c>
      <c r="M9140" s="208" t="s">
        <v>1436</v>
      </c>
      <c r="N9140" s="209">
        <f t="shared" si="0"/>
        <v>2026</v>
      </c>
      <c r="O9140" s="210">
        <f t="shared" si="1"/>
        <v>5</v>
      </c>
      <c r="P9140" s="211" t="str">
        <f>IFERROR(VLOOKUP(F9140,연간집계!D:E,2,FALSE),"")</f>
        <v>스탠다드 포토북 8*8 (소프트/무광)</v>
      </c>
    </row>
    <row r="9141" spans="1:16" ht="15" customHeight="1">
      <c r="A9141" s="201">
        <v>46160.699131944442</v>
      </c>
      <c r="B9141" s="202">
        <v>46160</v>
      </c>
      <c r="C9141" s="203" t="s">
        <v>19904</v>
      </c>
      <c r="D9141" s="203" t="s">
        <v>11</v>
      </c>
      <c r="E9141" s="204" t="s">
        <v>19905</v>
      </c>
      <c r="F9141" s="49" t="s">
        <v>885</v>
      </c>
      <c r="G9141" s="203">
        <v>1</v>
      </c>
      <c r="H9141" s="203" t="s">
        <v>9206</v>
      </c>
      <c r="I9141" s="205" t="s">
        <v>1501</v>
      </c>
      <c r="J9141" s="208"/>
      <c r="K9141" s="203">
        <v>70</v>
      </c>
      <c r="L9141" s="207" t="s">
        <v>827</v>
      </c>
      <c r="M9141" s="208" t="s">
        <v>1436</v>
      </c>
      <c r="N9141" s="209">
        <f t="shared" si="0"/>
        <v>2026</v>
      </c>
      <c r="O9141" s="210">
        <f t="shared" si="1"/>
        <v>5</v>
      </c>
      <c r="P9141" s="211" t="str">
        <f>IFERROR(VLOOKUP(F9141,연간집계!D:E,2,FALSE),"")</f>
        <v>마이트립북 150</v>
      </c>
    </row>
    <row r="9142" spans="1:16" ht="15" customHeight="1">
      <c r="A9142" s="201">
        <v>46160.699155092596</v>
      </c>
      <c r="B9142" s="202">
        <v>46160</v>
      </c>
      <c r="C9142" s="203" t="s">
        <v>19906</v>
      </c>
      <c r="D9142" s="203" t="s">
        <v>11</v>
      </c>
      <c r="E9142" s="204" t="s">
        <v>19905</v>
      </c>
      <c r="F9142" s="49" t="s">
        <v>885</v>
      </c>
      <c r="G9142" s="203">
        <v>1</v>
      </c>
      <c r="H9142" s="203" t="s">
        <v>9206</v>
      </c>
      <c r="I9142" s="205" t="s">
        <v>1510</v>
      </c>
      <c r="J9142" s="208"/>
      <c r="K9142" s="203">
        <v>52</v>
      </c>
      <c r="L9142" s="207" t="s">
        <v>827</v>
      </c>
      <c r="M9142" s="208" t="s">
        <v>1436</v>
      </c>
      <c r="N9142" s="209">
        <f t="shared" si="0"/>
        <v>2026</v>
      </c>
      <c r="O9142" s="210">
        <f t="shared" si="1"/>
        <v>5</v>
      </c>
      <c r="P9142" s="211" t="str">
        <f>IFERROR(VLOOKUP(F9142,연간집계!D:E,2,FALSE),"")</f>
        <v>마이트립북 150</v>
      </c>
    </row>
    <row r="9143" spans="1:16" ht="15" customHeight="1">
      <c r="A9143" s="201">
        <v>46160.720023148147</v>
      </c>
      <c r="B9143" s="202">
        <v>46160</v>
      </c>
      <c r="C9143" s="203" t="s">
        <v>19907</v>
      </c>
      <c r="D9143" s="203" t="s">
        <v>11</v>
      </c>
      <c r="E9143" s="204" t="s">
        <v>19908</v>
      </c>
      <c r="F9143" s="49" t="s">
        <v>1245</v>
      </c>
      <c r="G9143" s="203">
        <v>1</v>
      </c>
      <c r="H9143" s="203" t="s">
        <v>19909</v>
      </c>
      <c r="I9143" s="205" t="s">
        <v>1556</v>
      </c>
      <c r="J9143" s="208"/>
      <c r="K9143" s="203">
        <v>24</v>
      </c>
      <c r="L9143" s="207" t="s">
        <v>828</v>
      </c>
      <c r="M9143" s="208" t="s">
        <v>1436</v>
      </c>
      <c r="N9143" s="209">
        <f t="shared" si="0"/>
        <v>2026</v>
      </c>
      <c r="O9143" s="210">
        <f t="shared" si="1"/>
        <v>5</v>
      </c>
      <c r="P9143" s="211" t="str">
        <f>IFERROR(VLOOKUP(F9143,연간집계!D:E,2,FALSE),"")</f>
        <v>모바일 포토북 198 (여행)</v>
      </c>
    </row>
    <row r="9144" spans="1:16" ht="15" customHeight="1">
      <c r="A9144" s="201">
        <v>46160.720046296294</v>
      </c>
      <c r="B9144" s="202">
        <v>46160</v>
      </c>
      <c r="C9144" s="203" t="s">
        <v>19910</v>
      </c>
      <c r="D9144" s="203" t="s">
        <v>11</v>
      </c>
      <c r="E9144" s="204" t="s">
        <v>19908</v>
      </c>
      <c r="F9144" s="49" t="s">
        <v>1245</v>
      </c>
      <c r="G9144" s="203">
        <v>1</v>
      </c>
      <c r="H9144" s="203" t="s">
        <v>19909</v>
      </c>
      <c r="I9144" s="205" t="s">
        <v>1676</v>
      </c>
      <c r="J9144" s="208"/>
      <c r="K9144" s="203">
        <v>24</v>
      </c>
      <c r="L9144" s="207" t="s">
        <v>828</v>
      </c>
      <c r="M9144" s="208" t="s">
        <v>1436</v>
      </c>
      <c r="N9144" s="209">
        <f t="shared" si="0"/>
        <v>2026</v>
      </c>
      <c r="O9144" s="210">
        <f t="shared" si="1"/>
        <v>5</v>
      </c>
      <c r="P9144" s="211" t="str">
        <f>IFERROR(VLOOKUP(F9144,연간집계!D:E,2,FALSE),"")</f>
        <v>모바일 포토북 198 (여행)</v>
      </c>
    </row>
    <row r="9145" spans="1:16" ht="15" customHeight="1">
      <c r="A9145" s="201">
        <v>46160.720057870371</v>
      </c>
      <c r="B9145" s="202">
        <v>46160</v>
      </c>
      <c r="C9145" s="203" t="s">
        <v>19911</v>
      </c>
      <c r="D9145" s="203" t="s">
        <v>11</v>
      </c>
      <c r="E9145" s="204" t="s">
        <v>19908</v>
      </c>
      <c r="F9145" s="49" t="s">
        <v>1245</v>
      </c>
      <c r="G9145" s="203">
        <v>1</v>
      </c>
      <c r="H9145" s="203" t="s">
        <v>19909</v>
      </c>
      <c r="I9145" s="205" t="s">
        <v>1455</v>
      </c>
      <c r="J9145" s="208"/>
      <c r="K9145" s="203">
        <v>24</v>
      </c>
      <c r="L9145" s="207" t="s">
        <v>828</v>
      </c>
      <c r="M9145" s="208" t="s">
        <v>1436</v>
      </c>
      <c r="N9145" s="209">
        <f t="shared" si="0"/>
        <v>2026</v>
      </c>
      <c r="O9145" s="210">
        <f t="shared" si="1"/>
        <v>5</v>
      </c>
      <c r="P9145" s="211" t="str">
        <f>IFERROR(VLOOKUP(F9145,연간집계!D:E,2,FALSE),"")</f>
        <v>모바일 포토북 198 (여행)</v>
      </c>
    </row>
    <row r="9146" spans="1:16" ht="15" customHeight="1">
      <c r="A9146" s="201">
        <v>46160.784942129627</v>
      </c>
      <c r="B9146" s="202">
        <v>46160</v>
      </c>
      <c r="C9146" s="203" t="s">
        <v>19912</v>
      </c>
      <c r="D9146" s="203" t="s">
        <v>11</v>
      </c>
      <c r="E9146" s="204" t="s">
        <v>19913</v>
      </c>
      <c r="F9146" s="49" t="s">
        <v>972</v>
      </c>
      <c r="G9146" s="203">
        <v>1</v>
      </c>
      <c r="H9146" s="203" t="s">
        <v>16307</v>
      </c>
      <c r="I9146" s="208" t="s">
        <v>2158</v>
      </c>
      <c r="J9146" s="208" t="s">
        <v>2158</v>
      </c>
      <c r="K9146" s="203">
        <v>80</v>
      </c>
      <c r="L9146" s="207" t="s">
        <v>827</v>
      </c>
      <c r="M9146" s="208" t="s">
        <v>1436</v>
      </c>
      <c r="N9146" s="209">
        <f t="shared" si="0"/>
        <v>2026</v>
      </c>
      <c r="O9146" s="210">
        <f t="shared" si="1"/>
        <v>5</v>
      </c>
      <c r="P9146" s="211" t="str">
        <f>IFERROR(VLOOKUP(F9146,연간집계!D:E,2,FALSE),"")</f>
        <v>시티북 198 (쿠션하드/78p)</v>
      </c>
    </row>
    <row r="9147" spans="1:16" ht="15" customHeight="1">
      <c r="A9147" s="201">
        <v>46160.87327546296</v>
      </c>
      <c r="B9147" s="202">
        <v>46160</v>
      </c>
      <c r="C9147" s="203" t="s">
        <v>19914</v>
      </c>
      <c r="D9147" s="203" t="s">
        <v>11</v>
      </c>
      <c r="E9147" s="204" t="s">
        <v>19915</v>
      </c>
      <c r="F9147" s="49" t="s">
        <v>874</v>
      </c>
      <c r="G9147" s="203">
        <v>1</v>
      </c>
      <c r="H9147" s="203" t="s">
        <v>19916</v>
      </c>
      <c r="I9147" s="205" t="s">
        <v>1510</v>
      </c>
      <c r="J9147" s="208"/>
      <c r="K9147" s="203">
        <v>24</v>
      </c>
      <c r="L9147" s="207" t="s">
        <v>827</v>
      </c>
      <c r="M9147" s="208" t="s">
        <v>1436</v>
      </c>
      <c r="N9147" s="209">
        <f t="shared" si="0"/>
        <v>2026</v>
      </c>
      <c r="O9147" s="210">
        <f t="shared" si="1"/>
        <v>5</v>
      </c>
      <c r="P9147" s="211" t="str">
        <f>IFERROR(VLOOKUP(F9147,연간집계!D:E,2,FALSE),"")</f>
        <v>스탠다드 포토북 11*8 (하드/무광)</v>
      </c>
    </row>
    <row r="9148" spans="1:16" ht="15" customHeight="1">
      <c r="A9148" s="201">
        <v>46160.905729166669</v>
      </c>
      <c r="B9148" s="202">
        <v>46160</v>
      </c>
      <c r="C9148" s="203" t="s">
        <v>19917</v>
      </c>
      <c r="D9148" s="203" t="s">
        <v>11</v>
      </c>
      <c r="E9148" s="204" t="s">
        <v>19918</v>
      </c>
      <c r="F9148" s="49" t="s">
        <v>847</v>
      </c>
      <c r="G9148" s="203">
        <v>1</v>
      </c>
      <c r="H9148" s="203" t="s">
        <v>4211</v>
      </c>
      <c r="I9148" s="205" t="s">
        <v>1808</v>
      </c>
      <c r="J9148" s="208"/>
      <c r="K9148" s="203">
        <v>80</v>
      </c>
      <c r="L9148" s="207" t="s">
        <v>827</v>
      </c>
      <c r="M9148" s="208" t="s">
        <v>1436</v>
      </c>
      <c r="N9148" s="209">
        <f t="shared" si="0"/>
        <v>2026</v>
      </c>
      <c r="O9148" s="210">
        <f t="shared" si="1"/>
        <v>5</v>
      </c>
      <c r="P9148" s="211" t="str">
        <f>IFERROR(VLOOKUP(F9148,연간집계!D:E,2,FALSE),"")</f>
        <v>스탠다드 포토북 8*11 (하드/무광)</v>
      </c>
    </row>
    <row r="9149" spans="1:16" ht="15" customHeight="1">
      <c r="A9149" s="201">
        <v>46160.926354166666</v>
      </c>
      <c r="B9149" s="202">
        <v>46160</v>
      </c>
      <c r="C9149" s="203" t="s">
        <v>19919</v>
      </c>
      <c r="D9149" s="203" t="s">
        <v>11</v>
      </c>
      <c r="E9149" s="204" t="s">
        <v>19920</v>
      </c>
      <c r="F9149" s="49" t="s">
        <v>1261</v>
      </c>
      <c r="G9149" s="203">
        <v>1</v>
      </c>
      <c r="H9149" s="203" t="s">
        <v>19921</v>
      </c>
      <c r="I9149" s="205" t="s">
        <v>1954</v>
      </c>
      <c r="J9149" s="208"/>
      <c r="K9149" s="203">
        <v>24</v>
      </c>
      <c r="L9149" s="207" t="s">
        <v>828</v>
      </c>
      <c r="M9149" s="208" t="s">
        <v>1481</v>
      </c>
      <c r="N9149" s="209">
        <f t="shared" si="0"/>
        <v>2026</v>
      </c>
      <c r="O9149" s="210">
        <f t="shared" si="1"/>
        <v>5</v>
      </c>
      <c r="P9149" s="211" t="str">
        <f>IFERROR(VLOOKUP(F9149,연간집계!D:E,2,FALSE),"")</f>
        <v>모바일 포토북 197 (커플)</v>
      </c>
    </row>
    <row r="9150" spans="1:16" ht="15" customHeight="1">
      <c r="A9150" s="201">
        <v>46160.967569444445</v>
      </c>
      <c r="B9150" s="202">
        <v>46160</v>
      </c>
      <c r="C9150" s="203" t="s">
        <v>19922</v>
      </c>
      <c r="D9150" s="203" t="s">
        <v>11</v>
      </c>
      <c r="E9150" s="204" t="s">
        <v>19923</v>
      </c>
      <c r="F9150" s="49" t="s">
        <v>838</v>
      </c>
      <c r="G9150" s="203">
        <v>1</v>
      </c>
      <c r="H9150" s="203" t="s">
        <v>19924</v>
      </c>
      <c r="I9150" s="205" t="s">
        <v>1440</v>
      </c>
      <c r="J9150" s="208"/>
      <c r="K9150" s="203">
        <v>74</v>
      </c>
      <c r="L9150" s="207" t="s">
        <v>827</v>
      </c>
      <c r="M9150" s="208" t="s">
        <v>1436</v>
      </c>
      <c r="N9150" s="209">
        <f t="shared" si="0"/>
        <v>2026</v>
      </c>
      <c r="O9150" s="210">
        <f t="shared" si="1"/>
        <v>5</v>
      </c>
      <c r="P9150" s="211" t="str">
        <f>IFERROR(VLOOKUP(F9150,연간집계!D:E,2,FALSE),"")</f>
        <v>스탠다드 포토북 6*8 (하드/무광)</v>
      </c>
    </row>
    <row r="9151" spans="1:16" ht="15" customHeight="1">
      <c r="A9151" s="201">
        <v>46161.391377314816</v>
      </c>
      <c r="B9151" s="202">
        <v>46161</v>
      </c>
      <c r="C9151" s="203" t="s">
        <v>19925</v>
      </c>
      <c r="D9151" s="203" t="s">
        <v>11</v>
      </c>
      <c r="E9151" s="204" t="s">
        <v>19926</v>
      </c>
      <c r="F9151" s="49" t="s">
        <v>1236</v>
      </c>
      <c r="G9151" s="203">
        <v>1</v>
      </c>
      <c r="H9151" s="203" t="s">
        <v>1452</v>
      </c>
      <c r="I9151" s="205" t="s">
        <v>2144</v>
      </c>
      <c r="J9151" s="208"/>
      <c r="K9151" s="203">
        <v>32</v>
      </c>
      <c r="L9151" s="207" t="s">
        <v>828</v>
      </c>
      <c r="M9151" s="208" t="s">
        <v>1645</v>
      </c>
      <c r="N9151" s="209">
        <f t="shared" si="0"/>
        <v>2026</v>
      </c>
      <c r="O9151" s="210">
        <f t="shared" si="1"/>
        <v>5</v>
      </c>
      <c r="P9151" s="211" t="str">
        <f>IFERROR(VLOOKUP(F9151,연간집계!D:E,2,FALSE),"")</f>
        <v>모바일 포토북 150 (베이비)</v>
      </c>
    </row>
    <row r="9152" spans="1:16" ht="15" customHeight="1">
      <c r="A9152" s="201">
        <v>46161.397280092591</v>
      </c>
      <c r="B9152" s="202">
        <v>46161</v>
      </c>
      <c r="C9152" s="203" t="s">
        <v>19927</v>
      </c>
      <c r="D9152" s="203" t="s">
        <v>11</v>
      </c>
      <c r="E9152" s="204" t="s">
        <v>19928</v>
      </c>
      <c r="F9152" s="49" t="s">
        <v>1058</v>
      </c>
      <c r="G9152" s="203">
        <v>1</v>
      </c>
      <c r="H9152" s="203" t="s">
        <v>9280</v>
      </c>
      <c r="I9152" s="205" t="s">
        <v>1440</v>
      </c>
      <c r="J9152" s="208"/>
      <c r="K9152" s="203">
        <v>160</v>
      </c>
      <c r="L9152" s="207" t="s">
        <v>827</v>
      </c>
      <c r="M9152" s="208" t="s">
        <v>1436</v>
      </c>
      <c r="N9152" s="209">
        <f t="shared" si="0"/>
        <v>2026</v>
      </c>
      <c r="O9152" s="210">
        <f t="shared" si="1"/>
        <v>5</v>
      </c>
      <c r="P9152" s="211" t="str">
        <f>IFERROR(VLOOKUP(F9152,연간집계!D:E,2,FALSE),"")</f>
        <v>프리북 150 (하드)</v>
      </c>
    </row>
    <row r="9153" spans="1:16" ht="15" customHeight="1">
      <c r="A9153" s="201">
        <v>46161.444374999999</v>
      </c>
      <c r="B9153" s="202">
        <v>46161</v>
      </c>
      <c r="C9153" s="203" t="s">
        <v>19929</v>
      </c>
      <c r="D9153" s="203" t="s">
        <v>11</v>
      </c>
      <c r="E9153" s="204" t="s">
        <v>19930</v>
      </c>
      <c r="F9153" s="49" t="s">
        <v>1245</v>
      </c>
      <c r="G9153" s="203">
        <v>1</v>
      </c>
      <c r="H9153" s="203" t="s">
        <v>19931</v>
      </c>
      <c r="I9153" s="205" t="s">
        <v>1556</v>
      </c>
      <c r="J9153" s="208"/>
      <c r="K9153" s="203">
        <v>24</v>
      </c>
      <c r="L9153" s="207" t="s">
        <v>828</v>
      </c>
      <c r="M9153" s="208" t="s">
        <v>1436</v>
      </c>
      <c r="N9153" s="209">
        <f t="shared" si="0"/>
        <v>2026</v>
      </c>
      <c r="O9153" s="210">
        <f t="shared" si="1"/>
        <v>5</v>
      </c>
      <c r="P9153" s="211" t="str">
        <f>IFERROR(VLOOKUP(F9153,연간집계!D:E,2,FALSE),"")</f>
        <v>모바일 포토북 198 (여행)</v>
      </c>
    </row>
    <row r="9154" spans="1:16" ht="15" customHeight="1">
      <c r="A9154" s="201">
        <v>46161.444386574076</v>
      </c>
      <c r="B9154" s="202">
        <v>46161</v>
      </c>
      <c r="C9154" s="203" t="s">
        <v>19932</v>
      </c>
      <c r="D9154" s="203" t="s">
        <v>11</v>
      </c>
      <c r="E9154" s="204" t="s">
        <v>19930</v>
      </c>
      <c r="F9154" s="49" t="s">
        <v>1245</v>
      </c>
      <c r="G9154" s="203">
        <v>1</v>
      </c>
      <c r="H9154" s="203" t="s">
        <v>19931</v>
      </c>
      <c r="I9154" s="205" t="s">
        <v>1556</v>
      </c>
      <c r="J9154" s="208"/>
      <c r="K9154" s="203">
        <v>24</v>
      </c>
      <c r="L9154" s="207" t="s">
        <v>828</v>
      </c>
      <c r="M9154" s="208" t="s">
        <v>1436</v>
      </c>
      <c r="N9154" s="209">
        <f t="shared" si="0"/>
        <v>2026</v>
      </c>
      <c r="O9154" s="210">
        <f t="shared" si="1"/>
        <v>5</v>
      </c>
      <c r="P9154" s="211" t="str">
        <f>IFERROR(VLOOKUP(F9154,연간집계!D:E,2,FALSE),"")</f>
        <v>모바일 포토북 198 (여행)</v>
      </c>
    </row>
    <row r="9155" spans="1:16" ht="15" customHeight="1">
      <c r="A9155" s="201">
        <v>46161.48296296296</v>
      </c>
      <c r="B9155" s="202">
        <v>46161</v>
      </c>
      <c r="C9155" s="203" t="s">
        <v>19933</v>
      </c>
      <c r="D9155" s="203" t="s">
        <v>11</v>
      </c>
      <c r="E9155" s="204" t="s">
        <v>19934</v>
      </c>
      <c r="F9155" s="49" t="s">
        <v>1056</v>
      </c>
      <c r="G9155" s="203">
        <v>1</v>
      </c>
      <c r="H9155" s="203" t="s">
        <v>15781</v>
      </c>
      <c r="I9155" s="205" t="s">
        <v>1440</v>
      </c>
      <c r="J9155" s="208"/>
      <c r="K9155" s="203">
        <v>112</v>
      </c>
      <c r="L9155" s="207" t="s">
        <v>827</v>
      </c>
      <c r="M9155" s="208" t="s">
        <v>1471</v>
      </c>
      <c r="N9155" s="209">
        <f t="shared" si="0"/>
        <v>2026</v>
      </c>
      <c r="O9155" s="210">
        <f t="shared" si="1"/>
        <v>5</v>
      </c>
      <c r="P9155" s="211" t="str">
        <f>IFERROR(VLOOKUP(F9155,연간집계!D:E,2,FALSE),"")</f>
        <v>프리북 150 (소프트)</v>
      </c>
    </row>
    <row r="9156" spans="1:16" ht="15" customHeight="1">
      <c r="A9156" s="201">
        <v>46161.568530092591</v>
      </c>
      <c r="B9156" s="202">
        <v>46161</v>
      </c>
      <c r="C9156" s="203" t="s">
        <v>19935</v>
      </c>
      <c r="D9156" s="203" t="s">
        <v>11</v>
      </c>
      <c r="E9156" s="204" t="s">
        <v>19936</v>
      </c>
      <c r="F9156" s="49" t="s">
        <v>838</v>
      </c>
      <c r="G9156" s="203">
        <v>1</v>
      </c>
      <c r="H9156" s="203" t="s">
        <v>19937</v>
      </c>
      <c r="I9156" s="205" t="s">
        <v>2297</v>
      </c>
      <c r="J9156" s="208"/>
      <c r="K9156" s="203">
        <v>24</v>
      </c>
      <c r="L9156" s="207" t="s">
        <v>827</v>
      </c>
      <c r="M9156" s="208" t="s">
        <v>1851</v>
      </c>
      <c r="N9156" s="209">
        <f t="shared" si="0"/>
        <v>2026</v>
      </c>
      <c r="O9156" s="210">
        <f t="shared" si="1"/>
        <v>5</v>
      </c>
      <c r="P9156" s="211" t="str">
        <f>IFERROR(VLOOKUP(F9156,연간집계!D:E,2,FALSE),"")</f>
        <v>스탠다드 포토북 6*8 (하드/무광)</v>
      </c>
    </row>
    <row r="9157" spans="1:16" ht="15" customHeight="1">
      <c r="A9157" s="201">
        <v>46161.583287037036</v>
      </c>
      <c r="B9157" s="202">
        <v>46161</v>
      </c>
      <c r="C9157" s="203" t="s">
        <v>19938</v>
      </c>
      <c r="D9157" s="203" t="s">
        <v>11</v>
      </c>
      <c r="E9157" s="204" t="s">
        <v>19939</v>
      </c>
      <c r="F9157" s="49" t="s">
        <v>1259</v>
      </c>
      <c r="G9157" s="203">
        <v>1</v>
      </c>
      <c r="H9157" s="203" t="s">
        <v>19940</v>
      </c>
      <c r="I9157" s="205" t="s">
        <v>1984</v>
      </c>
      <c r="J9157" s="208"/>
      <c r="K9157" s="203">
        <v>24</v>
      </c>
      <c r="L9157" s="207" t="s">
        <v>828</v>
      </c>
      <c r="M9157" s="208" t="s">
        <v>1449</v>
      </c>
      <c r="N9157" s="209">
        <f t="shared" si="0"/>
        <v>2026</v>
      </c>
      <c r="O9157" s="210">
        <f t="shared" si="1"/>
        <v>5</v>
      </c>
      <c r="P9157" s="211" t="str">
        <f>IFERROR(VLOOKUP(F9157,연간집계!D:E,2,FALSE),"")</f>
        <v>모바일 포토북 198 (커플)</v>
      </c>
    </row>
    <row r="9158" spans="1:16" ht="15" customHeight="1">
      <c r="A9158" s="201">
        <v>46161.592187499999</v>
      </c>
      <c r="B9158" s="202">
        <v>46161</v>
      </c>
      <c r="C9158" s="203" t="s">
        <v>19941</v>
      </c>
      <c r="D9158" s="203" t="s">
        <v>11</v>
      </c>
      <c r="E9158" s="204" t="s">
        <v>19942</v>
      </c>
      <c r="F9158" s="49" t="s">
        <v>856</v>
      </c>
      <c r="G9158" s="203">
        <v>2</v>
      </c>
      <c r="H9158" s="203" t="s">
        <v>19890</v>
      </c>
      <c r="I9158" s="205" t="s">
        <v>1954</v>
      </c>
      <c r="J9158" s="208"/>
      <c r="K9158" s="203">
        <v>24</v>
      </c>
      <c r="L9158" s="207" t="s">
        <v>827</v>
      </c>
      <c r="M9158" s="208" t="s">
        <v>1436</v>
      </c>
      <c r="N9158" s="209">
        <f t="shared" si="0"/>
        <v>2026</v>
      </c>
      <c r="O9158" s="210">
        <f t="shared" si="1"/>
        <v>5</v>
      </c>
      <c r="P9158" s="211" t="str">
        <f>IFERROR(VLOOKUP(F9158,연간집계!D:E,2,FALSE),"")</f>
        <v>스탠다드 포토북 8*8 (하드/무광)</v>
      </c>
    </row>
    <row r="9159" spans="1:16" ht="15" customHeight="1">
      <c r="A9159" s="201">
        <v>46161.612858796296</v>
      </c>
      <c r="B9159" s="202">
        <v>46161</v>
      </c>
      <c r="C9159" s="203" t="s">
        <v>19943</v>
      </c>
      <c r="D9159" s="203" t="s">
        <v>11</v>
      </c>
      <c r="E9159" s="204" t="s">
        <v>19944</v>
      </c>
      <c r="F9159" s="49" t="s">
        <v>865</v>
      </c>
      <c r="G9159" s="203">
        <v>10</v>
      </c>
      <c r="H9159" s="203" t="s">
        <v>19945</v>
      </c>
      <c r="I9159" s="205" t="s">
        <v>1501</v>
      </c>
      <c r="J9159" s="208"/>
      <c r="K9159" s="203">
        <v>30</v>
      </c>
      <c r="L9159" s="207" t="s">
        <v>827</v>
      </c>
      <c r="M9159" s="208" t="s">
        <v>1497</v>
      </c>
      <c r="N9159" s="209">
        <f t="shared" si="0"/>
        <v>2026</v>
      </c>
      <c r="O9159" s="210">
        <f t="shared" si="1"/>
        <v>5</v>
      </c>
      <c r="P9159" s="211" t="str">
        <f>IFERROR(VLOOKUP(F9159,연간집계!D:E,2,FALSE),"")</f>
        <v>스탠다드 포토북 8*6 (하드/무광)</v>
      </c>
    </row>
    <row r="9160" spans="1:16" ht="15" customHeight="1">
      <c r="A9160" s="201">
        <v>46161.637974537036</v>
      </c>
      <c r="B9160" s="202">
        <v>46161</v>
      </c>
      <c r="C9160" s="203" t="s">
        <v>19946</v>
      </c>
      <c r="D9160" s="203" t="s">
        <v>11</v>
      </c>
      <c r="E9160" s="204" t="s">
        <v>19947</v>
      </c>
      <c r="F9160" s="49" t="s">
        <v>924</v>
      </c>
      <c r="G9160" s="203">
        <v>1</v>
      </c>
      <c r="H9160" s="203" t="s">
        <v>1522</v>
      </c>
      <c r="I9160" s="205" t="s">
        <v>6143</v>
      </c>
      <c r="J9160" s="208"/>
      <c r="K9160" s="203">
        <v>16</v>
      </c>
      <c r="L9160" s="207" t="s">
        <v>827</v>
      </c>
      <c r="M9160" s="208" t="s">
        <v>1449</v>
      </c>
      <c r="N9160" s="209">
        <f t="shared" si="0"/>
        <v>2026</v>
      </c>
      <c r="O9160" s="210">
        <f t="shared" si="1"/>
        <v>5</v>
      </c>
      <c r="P9160" s="211" t="str">
        <f>IFERROR(VLOOKUP(F9160,연간집계!D:E,2,FALSE),"")</f>
        <v>베이비진 210 (14p)</v>
      </c>
    </row>
    <row r="9161" spans="1:16" ht="15" customHeight="1">
      <c r="A9161" s="201">
        <v>46161.637986111113</v>
      </c>
      <c r="B9161" s="202">
        <v>46161</v>
      </c>
      <c r="C9161" s="203" t="s">
        <v>19948</v>
      </c>
      <c r="D9161" s="203" t="s">
        <v>11</v>
      </c>
      <c r="E9161" s="204" t="s">
        <v>19947</v>
      </c>
      <c r="F9161" s="49" t="s">
        <v>924</v>
      </c>
      <c r="G9161" s="203">
        <v>1</v>
      </c>
      <c r="H9161" s="203" t="s">
        <v>1522</v>
      </c>
      <c r="I9161" s="205" t="s">
        <v>6143</v>
      </c>
      <c r="J9161" s="208"/>
      <c r="K9161" s="203">
        <v>16</v>
      </c>
      <c r="L9161" s="207" t="s">
        <v>827</v>
      </c>
      <c r="M9161" s="208" t="s">
        <v>1449</v>
      </c>
      <c r="N9161" s="209">
        <f t="shared" si="0"/>
        <v>2026</v>
      </c>
      <c r="O9161" s="210">
        <f t="shared" si="1"/>
        <v>5</v>
      </c>
      <c r="P9161" s="211" t="str">
        <f>IFERROR(VLOOKUP(F9161,연간집계!D:E,2,FALSE),"")</f>
        <v>베이비진 210 (14p)</v>
      </c>
    </row>
    <row r="9162" spans="1:16" ht="15" customHeight="1">
      <c r="A9162" s="201">
        <v>46161.637997685182</v>
      </c>
      <c r="B9162" s="202">
        <v>46161</v>
      </c>
      <c r="C9162" s="203" t="s">
        <v>19949</v>
      </c>
      <c r="D9162" s="203" t="s">
        <v>11</v>
      </c>
      <c r="E9162" s="204" t="s">
        <v>19947</v>
      </c>
      <c r="F9162" s="49" t="s">
        <v>924</v>
      </c>
      <c r="G9162" s="203">
        <v>1</v>
      </c>
      <c r="H9162" s="203" t="s">
        <v>1522</v>
      </c>
      <c r="I9162" s="205" t="s">
        <v>6143</v>
      </c>
      <c r="J9162" s="208"/>
      <c r="K9162" s="203">
        <v>16</v>
      </c>
      <c r="L9162" s="207" t="s">
        <v>827</v>
      </c>
      <c r="M9162" s="208" t="s">
        <v>1449</v>
      </c>
      <c r="N9162" s="209">
        <f t="shared" si="0"/>
        <v>2026</v>
      </c>
      <c r="O9162" s="210">
        <f t="shared" si="1"/>
        <v>5</v>
      </c>
      <c r="P9162" s="211" t="str">
        <f>IFERROR(VLOOKUP(F9162,연간집계!D:E,2,FALSE),"")</f>
        <v>베이비진 210 (14p)</v>
      </c>
    </row>
    <row r="9163" spans="1:16" ht="15" customHeight="1">
      <c r="A9163" s="201">
        <v>46161.638009259259</v>
      </c>
      <c r="B9163" s="202">
        <v>46161</v>
      </c>
      <c r="C9163" s="203" t="s">
        <v>19950</v>
      </c>
      <c r="D9163" s="203" t="s">
        <v>11</v>
      </c>
      <c r="E9163" s="204" t="s">
        <v>19947</v>
      </c>
      <c r="F9163" s="49" t="s">
        <v>924</v>
      </c>
      <c r="G9163" s="203">
        <v>1</v>
      </c>
      <c r="H9163" s="203" t="s">
        <v>1522</v>
      </c>
      <c r="I9163" s="205" t="s">
        <v>6143</v>
      </c>
      <c r="J9163" s="208"/>
      <c r="K9163" s="203">
        <v>16</v>
      </c>
      <c r="L9163" s="207" t="s">
        <v>827</v>
      </c>
      <c r="M9163" s="208" t="s">
        <v>1449</v>
      </c>
      <c r="N9163" s="209">
        <f t="shared" si="0"/>
        <v>2026</v>
      </c>
      <c r="O9163" s="210">
        <f t="shared" si="1"/>
        <v>5</v>
      </c>
      <c r="P9163" s="211" t="str">
        <f>IFERROR(VLOOKUP(F9163,연간집계!D:E,2,FALSE),"")</f>
        <v>베이비진 210 (14p)</v>
      </c>
    </row>
    <row r="9164" spans="1:16" ht="15" customHeight="1">
      <c r="A9164" s="201">
        <v>46161.638032407405</v>
      </c>
      <c r="B9164" s="202">
        <v>46161</v>
      </c>
      <c r="C9164" s="203" t="s">
        <v>19951</v>
      </c>
      <c r="D9164" s="203" t="s">
        <v>11</v>
      </c>
      <c r="E9164" s="204" t="s">
        <v>19947</v>
      </c>
      <c r="F9164" s="49" t="s">
        <v>924</v>
      </c>
      <c r="G9164" s="203">
        <v>1</v>
      </c>
      <c r="H9164" s="203" t="s">
        <v>1522</v>
      </c>
      <c r="I9164" s="205" t="s">
        <v>6143</v>
      </c>
      <c r="J9164" s="208"/>
      <c r="K9164" s="203">
        <v>16</v>
      </c>
      <c r="L9164" s="207" t="s">
        <v>827</v>
      </c>
      <c r="M9164" s="208" t="s">
        <v>1449</v>
      </c>
      <c r="N9164" s="209">
        <f t="shared" si="0"/>
        <v>2026</v>
      </c>
      <c r="O9164" s="210">
        <f t="shared" si="1"/>
        <v>5</v>
      </c>
      <c r="P9164" s="211" t="str">
        <f>IFERROR(VLOOKUP(F9164,연간집계!D:E,2,FALSE),"")</f>
        <v>베이비진 210 (14p)</v>
      </c>
    </row>
    <row r="9165" spans="1:16" ht="15" customHeight="1">
      <c r="A9165" s="201">
        <v>46161.638043981482</v>
      </c>
      <c r="B9165" s="202">
        <v>46161</v>
      </c>
      <c r="C9165" s="203" t="s">
        <v>19952</v>
      </c>
      <c r="D9165" s="203" t="s">
        <v>11</v>
      </c>
      <c r="E9165" s="204" t="s">
        <v>19947</v>
      </c>
      <c r="F9165" s="49" t="s">
        <v>924</v>
      </c>
      <c r="G9165" s="203">
        <v>1</v>
      </c>
      <c r="H9165" s="203" t="s">
        <v>1522</v>
      </c>
      <c r="I9165" s="205" t="s">
        <v>6143</v>
      </c>
      <c r="J9165" s="208"/>
      <c r="K9165" s="203">
        <v>16</v>
      </c>
      <c r="L9165" s="207" t="s">
        <v>827</v>
      </c>
      <c r="M9165" s="208" t="s">
        <v>1449</v>
      </c>
      <c r="N9165" s="209">
        <f t="shared" si="0"/>
        <v>2026</v>
      </c>
      <c r="O9165" s="210">
        <f t="shared" si="1"/>
        <v>5</v>
      </c>
      <c r="P9165" s="211" t="str">
        <f>IFERROR(VLOOKUP(F9165,연간집계!D:E,2,FALSE),"")</f>
        <v>베이비진 210 (14p)</v>
      </c>
    </row>
    <row r="9166" spans="1:16" ht="15" customHeight="1">
      <c r="A9166" s="201">
        <v>46161.638055555559</v>
      </c>
      <c r="B9166" s="202">
        <v>46161</v>
      </c>
      <c r="C9166" s="203" t="s">
        <v>19953</v>
      </c>
      <c r="D9166" s="203" t="s">
        <v>11</v>
      </c>
      <c r="E9166" s="204" t="s">
        <v>19947</v>
      </c>
      <c r="F9166" s="49" t="s">
        <v>924</v>
      </c>
      <c r="G9166" s="203">
        <v>1</v>
      </c>
      <c r="H9166" s="203" t="s">
        <v>1522</v>
      </c>
      <c r="I9166" s="205" t="s">
        <v>6143</v>
      </c>
      <c r="J9166" s="208"/>
      <c r="K9166" s="203">
        <v>16</v>
      </c>
      <c r="L9166" s="207" t="s">
        <v>827</v>
      </c>
      <c r="M9166" s="208" t="s">
        <v>1449</v>
      </c>
      <c r="N9166" s="209">
        <f t="shared" si="0"/>
        <v>2026</v>
      </c>
      <c r="O9166" s="210">
        <f t="shared" si="1"/>
        <v>5</v>
      </c>
      <c r="P9166" s="211" t="str">
        <f>IFERROR(VLOOKUP(F9166,연간집계!D:E,2,FALSE),"")</f>
        <v>베이비진 210 (14p)</v>
      </c>
    </row>
    <row r="9167" spans="1:16" ht="15" customHeight="1">
      <c r="A9167" s="201">
        <v>46161.638067129628</v>
      </c>
      <c r="B9167" s="202">
        <v>46161</v>
      </c>
      <c r="C9167" s="203" t="s">
        <v>19954</v>
      </c>
      <c r="D9167" s="203" t="s">
        <v>11</v>
      </c>
      <c r="E9167" s="204" t="s">
        <v>19947</v>
      </c>
      <c r="F9167" s="49" t="s">
        <v>924</v>
      </c>
      <c r="G9167" s="203">
        <v>1</v>
      </c>
      <c r="H9167" s="203" t="s">
        <v>1522</v>
      </c>
      <c r="I9167" s="205" t="s">
        <v>6143</v>
      </c>
      <c r="J9167" s="208"/>
      <c r="K9167" s="203">
        <v>16</v>
      </c>
      <c r="L9167" s="207" t="s">
        <v>827</v>
      </c>
      <c r="M9167" s="208" t="s">
        <v>1449</v>
      </c>
      <c r="N9167" s="209">
        <f t="shared" si="0"/>
        <v>2026</v>
      </c>
      <c r="O9167" s="210">
        <f t="shared" si="1"/>
        <v>5</v>
      </c>
      <c r="P9167" s="211" t="str">
        <f>IFERROR(VLOOKUP(F9167,연간집계!D:E,2,FALSE),"")</f>
        <v>베이비진 210 (14p)</v>
      </c>
    </row>
    <row r="9168" spans="1:16" ht="15" customHeight="1">
      <c r="A9168" s="201">
        <v>46161.638078703705</v>
      </c>
      <c r="B9168" s="202">
        <v>46161</v>
      </c>
      <c r="C9168" s="203" t="s">
        <v>19955</v>
      </c>
      <c r="D9168" s="203" t="s">
        <v>11</v>
      </c>
      <c r="E9168" s="204" t="s">
        <v>19947</v>
      </c>
      <c r="F9168" s="49" t="s">
        <v>924</v>
      </c>
      <c r="G9168" s="203">
        <v>1</v>
      </c>
      <c r="H9168" s="203" t="s">
        <v>1522</v>
      </c>
      <c r="I9168" s="205" t="s">
        <v>6143</v>
      </c>
      <c r="J9168" s="208"/>
      <c r="K9168" s="203">
        <v>16</v>
      </c>
      <c r="L9168" s="207" t="s">
        <v>827</v>
      </c>
      <c r="M9168" s="208" t="s">
        <v>1449</v>
      </c>
      <c r="N9168" s="209">
        <f t="shared" si="0"/>
        <v>2026</v>
      </c>
      <c r="O9168" s="210">
        <f t="shared" si="1"/>
        <v>5</v>
      </c>
      <c r="P9168" s="211" t="str">
        <f>IFERROR(VLOOKUP(F9168,연간집계!D:E,2,FALSE),"")</f>
        <v>베이비진 210 (14p)</v>
      </c>
    </row>
    <row r="9169" spans="1:16" ht="15" customHeight="1">
      <c r="A9169" s="201">
        <v>46161.638090277775</v>
      </c>
      <c r="B9169" s="202">
        <v>46161</v>
      </c>
      <c r="C9169" s="203" t="s">
        <v>19956</v>
      </c>
      <c r="D9169" s="203" t="s">
        <v>11</v>
      </c>
      <c r="E9169" s="204" t="s">
        <v>19947</v>
      </c>
      <c r="F9169" s="49" t="s">
        <v>924</v>
      </c>
      <c r="G9169" s="203">
        <v>1</v>
      </c>
      <c r="H9169" s="203" t="s">
        <v>1522</v>
      </c>
      <c r="I9169" s="205" t="s">
        <v>6143</v>
      </c>
      <c r="J9169" s="208"/>
      <c r="K9169" s="203">
        <v>16</v>
      </c>
      <c r="L9169" s="207" t="s">
        <v>827</v>
      </c>
      <c r="M9169" s="208" t="s">
        <v>1449</v>
      </c>
      <c r="N9169" s="209">
        <f t="shared" si="0"/>
        <v>2026</v>
      </c>
      <c r="O9169" s="210">
        <f t="shared" si="1"/>
        <v>5</v>
      </c>
      <c r="P9169" s="211" t="str">
        <f>IFERROR(VLOOKUP(F9169,연간집계!D:E,2,FALSE),"")</f>
        <v>베이비진 210 (14p)</v>
      </c>
    </row>
    <row r="9170" spans="1:16" ht="15" customHeight="1">
      <c r="A9170" s="201">
        <v>46161.638101851851</v>
      </c>
      <c r="B9170" s="202">
        <v>46161</v>
      </c>
      <c r="C9170" s="203" t="s">
        <v>19957</v>
      </c>
      <c r="D9170" s="203" t="s">
        <v>11</v>
      </c>
      <c r="E9170" s="204" t="s">
        <v>19947</v>
      </c>
      <c r="F9170" s="49" t="s">
        <v>924</v>
      </c>
      <c r="G9170" s="203">
        <v>1</v>
      </c>
      <c r="H9170" s="203" t="s">
        <v>1522</v>
      </c>
      <c r="I9170" s="205" t="s">
        <v>6143</v>
      </c>
      <c r="J9170" s="208"/>
      <c r="K9170" s="203">
        <v>16</v>
      </c>
      <c r="L9170" s="207" t="s">
        <v>827</v>
      </c>
      <c r="M9170" s="208" t="s">
        <v>1449</v>
      </c>
      <c r="N9170" s="209">
        <f t="shared" si="0"/>
        <v>2026</v>
      </c>
      <c r="O9170" s="210">
        <f t="shared" si="1"/>
        <v>5</v>
      </c>
      <c r="P9170" s="211" t="str">
        <f>IFERROR(VLOOKUP(F9170,연간집계!D:E,2,FALSE),"")</f>
        <v>베이비진 210 (14p)</v>
      </c>
    </row>
    <row r="9171" spans="1:16" ht="15" customHeight="1">
      <c r="A9171" s="201">
        <v>46161.638113425928</v>
      </c>
      <c r="B9171" s="202">
        <v>46161</v>
      </c>
      <c r="C9171" s="203" t="s">
        <v>19958</v>
      </c>
      <c r="D9171" s="203" t="s">
        <v>11</v>
      </c>
      <c r="E9171" s="204" t="s">
        <v>19947</v>
      </c>
      <c r="F9171" s="49" t="s">
        <v>924</v>
      </c>
      <c r="G9171" s="203">
        <v>1</v>
      </c>
      <c r="H9171" s="203" t="s">
        <v>1522</v>
      </c>
      <c r="I9171" s="205" t="s">
        <v>6143</v>
      </c>
      <c r="J9171" s="208"/>
      <c r="K9171" s="203">
        <v>16</v>
      </c>
      <c r="L9171" s="207" t="s">
        <v>827</v>
      </c>
      <c r="M9171" s="208" t="s">
        <v>1449</v>
      </c>
      <c r="N9171" s="209">
        <f t="shared" si="0"/>
        <v>2026</v>
      </c>
      <c r="O9171" s="210">
        <f t="shared" si="1"/>
        <v>5</v>
      </c>
      <c r="P9171" s="211" t="str">
        <f>IFERROR(VLOOKUP(F9171,연간집계!D:E,2,FALSE),"")</f>
        <v>베이비진 210 (14p)</v>
      </c>
    </row>
    <row r="9172" spans="1:16" ht="15" customHeight="1">
      <c r="A9172" s="201">
        <v>46161.638124999998</v>
      </c>
      <c r="B9172" s="202">
        <v>46161</v>
      </c>
      <c r="C9172" s="203" t="s">
        <v>19959</v>
      </c>
      <c r="D9172" s="203" t="s">
        <v>11</v>
      </c>
      <c r="E9172" s="204" t="s">
        <v>19947</v>
      </c>
      <c r="F9172" s="49" t="s">
        <v>924</v>
      </c>
      <c r="G9172" s="203">
        <v>1</v>
      </c>
      <c r="H9172" s="203" t="s">
        <v>1522</v>
      </c>
      <c r="I9172" s="205" t="s">
        <v>6143</v>
      </c>
      <c r="J9172" s="208"/>
      <c r="K9172" s="203">
        <v>16</v>
      </c>
      <c r="L9172" s="207" t="s">
        <v>827</v>
      </c>
      <c r="M9172" s="208" t="s">
        <v>1449</v>
      </c>
      <c r="N9172" s="209">
        <f t="shared" si="0"/>
        <v>2026</v>
      </c>
      <c r="O9172" s="210">
        <f t="shared" si="1"/>
        <v>5</v>
      </c>
      <c r="P9172" s="211" t="str">
        <f>IFERROR(VLOOKUP(F9172,연간집계!D:E,2,FALSE),"")</f>
        <v>베이비진 210 (14p)</v>
      </c>
    </row>
    <row r="9173" spans="1:16" ht="15" customHeight="1">
      <c r="A9173" s="201">
        <v>46161.638240740744</v>
      </c>
      <c r="B9173" s="202">
        <v>46161</v>
      </c>
      <c r="C9173" s="203" t="s">
        <v>19960</v>
      </c>
      <c r="D9173" s="203" t="s">
        <v>11</v>
      </c>
      <c r="E9173" s="204" t="s">
        <v>19947</v>
      </c>
      <c r="F9173" s="49" t="s">
        <v>924</v>
      </c>
      <c r="G9173" s="203">
        <v>1</v>
      </c>
      <c r="H9173" s="203" t="s">
        <v>1522</v>
      </c>
      <c r="I9173" s="205" t="s">
        <v>6143</v>
      </c>
      <c r="J9173" s="208"/>
      <c r="K9173" s="203">
        <v>16</v>
      </c>
      <c r="L9173" s="207" t="s">
        <v>827</v>
      </c>
      <c r="M9173" s="208" t="s">
        <v>1449</v>
      </c>
      <c r="N9173" s="209">
        <f t="shared" si="0"/>
        <v>2026</v>
      </c>
      <c r="O9173" s="210">
        <f t="shared" si="1"/>
        <v>5</v>
      </c>
      <c r="P9173" s="211" t="str">
        <f>IFERROR(VLOOKUP(F9173,연간집계!D:E,2,FALSE),"")</f>
        <v>베이비진 210 (14p)</v>
      </c>
    </row>
    <row r="9174" spans="1:16" ht="15" customHeight="1">
      <c r="A9174" s="201">
        <v>46161.638252314813</v>
      </c>
      <c r="B9174" s="202">
        <v>46161</v>
      </c>
      <c r="C9174" s="203" t="s">
        <v>19961</v>
      </c>
      <c r="D9174" s="203" t="s">
        <v>11</v>
      </c>
      <c r="E9174" s="204" t="s">
        <v>19947</v>
      </c>
      <c r="F9174" s="49" t="s">
        <v>924</v>
      </c>
      <c r="G9174" s="203">
        <v>1</v>
      </c>
      <c r="H9174" s="203" t="s">
        <v>1522</v>
      </c>
      <c r="I9174" s="205" t="s">
        <v>6143</v>
      </c>
      <c r="J9174" s="208"/>
      <c r="K9174" s="203">
        <v>16</v>
      </c>
      <c r="L9174" s="207" t="s">
        <v>827</v>
      </c>
      <c r="M9174" s="208" t="s">
        <v>1449</v>
      </c>
      <c r="N9174" s="209">
        <f t="shared" si="0"/>
        <v>2026</v>
      </c>
      <c r="O9174" s="210">
        <f t="shared" si="1"/>
        <v>5</v>
      </c>
      <c r="P9174" s="211" t="str">
        <f>IFERROR(VLOOKUP(F9174,연간집계!D:E,2,FALSE),"")</f>
        <v>베이비진 210 (14p)</v>
      </c>
    </row>
    <row r="9175" spans="1:16" ht="15" customHeight="1">
      <c r="A9175" s="201">
        <v>46161.63826388889</v>
      </c>
      <c r="B9175" s="202">
        <v>46161</v>
      </c>
      <c r="C9175" s="203" t="s">
        <v>19962</v>
      </c>
      <c r="D9175" s="203" t="s">
        <v>11</v>
      </c>
      <c r="E9175" s="204" t="s">
        <v>19947</v>
      </c>
      <c r="F9175" s="49" t="s">
        <v>924</v>
      </c>
      <c r="G9175" s="203">
        <v>1</v>
      </c>
      <c r="H9175" s="203" t="s">
        <v>1522</v>
      </c>
      <c r="I9175" s="205" t="s">
        <v>6143</v>
      </c>
      <c r="J9175" s="208"/>
      <c r="K9175" s="203">
        <v>16</v>
      </c>
      <c r="L9175" s="207" t="s">
        <v>827</v>
      </c>
      <c r="M9175" s="208" t="s">
        <v>1449</v>
      </c>
      <c r="N9175" s="209">
        <f t="shared" si="0"/>
        <v>2026</v>
      </c>
      <c r="O9175" s="210">
        <f t="shared" si="1"/>
        <v>5</v>
      </c>
      <c r="P9175" s="211" t="str">
        <f>IFERROR(VLOOKUP(F9175,연간집계!D:E,2,FALSE),"")</f>
        <v>베이비진 210 (14p)</v>
      </c>
    </row>
    <row r="9176" spans="1:16" ht="15" customHeight="1">
      <c r="A9176" s="201">
        <v>46161.638275462959</v>
      </c>
      <c r="B9176" s="202">
        <v>46161</v>
      </c>
      <c r="C9176" s="203" t="s">
        <v>19963</v>
      </c>
      <c r="D9176" s="203" t="s">
        <v>11</v>
      </c>
      <c r="E9176" s="204" t="s">
        <v>19947</v>
      </c>
      <c r="F9176" s="49" t="s">
        <v>924</v>
      </c>
      <c r="G9176" s="203">
        <v>1</v>
      </c>
      <c r="H9176" s="203" t="s">
        <v>1522</v>
      </c>
      <c r="I9176" s="205" t="s">
        <v>6143</v>
      </c>
      <c r="J9176" s="208"/>
      <c r="K9176" s="203">
        <v>16</v>
      </c>
      <c r="L9176" s="207" t="s">
        <v>827</v>
      </c>
      <c r="M9176" s="208" t="s">
        <v>1449</v>
      </c>
      <c r="N9176" s="209">
        <f t="shared" si="0"/>
        <v>2026</v>
      </c>
      <c r="O9176" s="210">
        <f t="shared" si="1"/>
        <v>5</v>
      </c>
      <c r="P9176" s="211" t="str">
        <f>IFERROR(VLOOKUP(F9176,연간집계!D:E,2,FALSE),"")</f>
        <v>베이비진 210 (14p)</v>
      </c>
    </row>
    <row r="9177" spans="1:16" ht="15" customHeight="1">
      <c r="A9177" s="201">
        <v>46161.641631944447</v>
      </c>
      <c r="B9177" s="202">
        <v>46161</v>
      </c>
      <c r="C9177" s="203" t="s">
        <v>19964</v>
      </c>
      <c r="D9177" s="203" t="s">
        <v>11</v>
      </c>
      <c r="E9177" s="204" t="s">
        <v>19947</v>
      </c>
      <c r="F9177" s="49" t="s">
        <v>924</v>
      </c>
      <c r="G9177" s="203">
        <v>1</v>
      </c>
      <c r="H9177" s="203" t="s">
        <v>1522</v>
      </c>
      <c r="I9177" s="205" t="s">
        <v>6143</v>
      </c>
      <c r="J9177" s="208"/>
      <c r="K9177" s="203">
        <v>16</v>
      </c>
      <c r="L9177" s="207" t="s">
        <v>827</v>
      </c>
      <c r="M9177" s="208" t="s">
        <v>1449</v>
      </c>
      <c r="N9177" s="209">
        <f t="shared" si="0"/>
        <v>2026</v>
      </c>
      <c r="O9177" s="210">
        <f t="shared" si="1"/>
        <v>5</v>
      </c>
      <c r="P9177" s="211" t="str">
        <f>IFERROR(VLOOKUP(F9177,연간집계!D:E,2,FALSE),"")</f>
        <v>베이비진 210 (14p)</v>
      </c>
    </row>
    <row r="9178" spans="1:16" ht="15" customHeight="1">
      <c r="A9178" s="201">
        <v>46161.64162037037</v>
      </c>
      <c r="B9178" s="202">
        <v>46161</v>
      </c>
      <c r="C9178" s="203" t="s">
        <v>19965</v>
      </c>
      <c r="D9178" s="203" t="s">
        <v>11</v>
      </c>
      <c r="E9178" s="204" t="s">
        <v>19966</v>
      </c>
      <c r="F9178" s="49" t="s">
        <v>838</v>
      </c>
      <c r="G9178" s="203">
        <v>1</v>
      </c>
      <c r="H9178" s="203" t="s">
        <v>19967</v>
      </c>
      <c r="I9178" s="205" t="s">
        <v>2144</v>
      </c>
      <c r="J9178" s="208"/>
      <c r="K9178" s="203">
        <v>28</v>
      </c>
      <c r="L9178" s="207" t="s">
        <v>827</v>
      </c>
      <c r="M9178" s="208" t="s">
        <v>1502</v>
      </c>
      <c r="N9178" s="209">
        <f t="shared" si="0"/>
        <v>2026</v>
      </c>
      <c r="O9178" s="210">
        <f t="shared" si="1"/>
        <v>5</v>
      </c>
      <c r="P9178" s="211" t="str">
        <f>IFERROR(VLOOKUP(F9178,연간집계!D:E,2,FALSE),"")</f>
        <v>스탠다드 포토북 6*8 (하드/무광)</v>
      </c>
    </row>
    <row r="9179" spans="1:16" ht="15" customHeight="1">
      <c r="A9179" s="201">
        <v>46161.653460648151</v>
      </c>
      <c r="B9179" s="202">
        <v>46161</v>
      </c>
      <c r="C9179" s="203" t="s">
        <v>19968</v>
      </c>
      <c r="D9179" s="203" t="s">
        <v>11</v>
      </c>
      <c r="E9179" s="204" t="s">
        <v>19969</v>
      </c>
      <c r="F9179" s="49" t="s">
        <v>885</v>
      </c>
      <c r="G9179" s="203">
        <v>3</v>
      </c>
      <c r="H9179" s="203" t="s">
        <v>2325</v>
      </c>
      <c r="I9179" s="205" t="s">
        <v>1440</v>
      </c>
      <c r="J9179" s="208"/>
      <c r="K9179" s="203">
        <v>84</v>
      </c>
      <c r="L9179" s="207" t="s">
        <v>827</v>
      </c>
      <c r="M9179" s="208" t="s">
        <v>1493</v>
      </c>
      <c r="N9179" s="209">
        <f t="shared" si="0"/>
        <v>2026</v>
      </c>
      <c r="O9179" s="210">
        <f t="shared" si="1"/>
        <v>5</v>
      </c>
      <c r="P9179" s="211" t="str">
        <f>IFERROR(VLOOKUP(F9179,연간집계!D:E,2,FALSE),"")</f>
        <v>마이트립북 150</v>
      </c>
    </row>
    <row r="9180" spans="1:16" ht="15" customHeight="1">
      <c r="A9180" s="201">
        <v>46161.683321759258</v>
      </c>
      <c r="B9180" s="202">
        <v>46161</v>
      </c>
      <c r="C9180" s="203" t="s">
        <v>19970</v>
      </c>
      <c r="D9180" s="203" t="s">
        <v>11</v>
      </c>
      <c r="E9180" s="204" t="s">
        <v>19971</v>
      </c>
      <c r="F9180" s="49" t="s">
        <v>847</v>
      </c>
      <c r="G9180" s="203">
        <v>1</v>
      </c>
      <c r="H9180" s="203" t="s">
        <v>19972</v>
      </c>
      <c r="I9180" s="205" t="s">
        <v>1506</v>
      </c>
      <c r="J9180" s="208"/>
      <c r="K9180" s="203">
        <v>46</v>
      </c>
      <c r="L9180" s="207" t="s">
        <v>827</v>
      </c>
      <c r="M9180" s="208" t="s">
        <v>1497</v>
      </c>
      <c r="N9180" s="209">
        <f t="shared" si="0"/>
        <v>2026</v>
      </c>
      <c r="O9180" s="210">
        <f t="shared" si="1"/>
        <v>5</v>
      </c>
      <c r="P9180" s="211" t="str">
        <f>IFERROR(VLOOKUP(F9180,연간집계!D:E,2,FALSE),"")</f>
        <v>스탠다드 포토북 8*11 (하드/무광)</v>
      </c>
    </row>
    <row r="9181" spans="1:16" ht="15" customHeight="1">
      <c r="A9181" s="201">
        <v>46161.751030092593</v>
      </c>
      <c r="B9181" s="202">
        <v>46161</v>
      </c>
      <c r="C9181" s="203" t="s">
        <v>19973</v>
      </c>
      <c r="D9181" s="203" t="s">
        <v>11</v>
      </c>
      <c r="E9181" s="204" t="s">
        <v>19974</v>
      </c>
      <c r="F9181" s="49" t="s">
        <v>1378</v>
      </c>
      <c r="G9181" s="203">
        <v>1</v>
      </c>
      <c r="H9181" s="203" t="s">
        <v>19975</v>
      </c>
      <c r="I9181" s="205" t="s">
        <v>1657</v>
      </c>
      <c r="J9181" s="208"/>
      <c r="K9181" s="203">
        <v>1</v>
      </c>
      <c r="L9181" s="207" t="s">
        <v>827</v>
      </c>
      <c r="M9181" s="208" t="s">
        <v>1658</v>
      </c>
      <c r="N9181" s="209">
        <f t="shared" si="0"/>
        <v>2026</v>
      </c>
      <c r="O9181" s="210">
        <f t="shared" si="1"/>
        <v>5</v>
      </c>
      <c r="P9181" s="211" t="str">
        <f>IFERROR(VLOOKUP(F9181,연간집계!D:E,2,FALSE),"")</f>
        <v>증명사진 (무광)</v>
      </c>
    </row>
    <row r="9182" spans="1:16" ht="15" customHeight="1">
      <c r="A9182" s="201">
        <v>46161.789479166669</v>
      </c>
      <c r="B9182" s="202">
        <v>46161</v>
      </c>
      <c r="C9182" s="203" t="s">
        <v>19976</v>
      </c>
      <c r="D9182" s="203" t="s">
        <v>11</v>
      </c>
      <c r="E9182" s="204" t="s">
        <v>19977</v>
      </c>
      <c r="F9182" s="49" t="s">
        <v>969</v>
      </c>
      <c r="G9182" s="203">
        <v>1</v>
      </c>
      <c r="H9182" s="203" t="s">
        <v>7059</v>
      </c>
      <c r="I9182" s="205" t="s">
        <v>14495</v>
      </c>
      <c r="J9182" s="208" t="s">
        <v>19978</v>
      </c>
      <c r="K9182" s="203">
        <v>48</v>
      </c>
      <c r="L9182" s="207" t="s">
        <v>827</v>
      </c>
      <c r="M9182" s="208" t="s">
        <v>1493</v>
      </c>
      <c r="N9182" s="209">
        <f t="shared" si="0"/>
        <v>2026</v>
      </c>
      <c r="O9182" s="210">
        <f t="shared" si="1"/>
        <v>5</v>
      </c>
      <c r="P9182" s="211" t="str">
        <f>IFERROR(VLOOKUP(F9182,연간집계!D:E,2,FALSE),"")</f>
        <v>시티북 210 (소프트/46p)</v>
      </c>
    </row>
    <row r="9183" spans="1:16" ht="15" customHeight="1">
      <c r="A9183" s="201">
        <v>46161.789502314816</v>
      </c>
      <c r="B9183" s="202">
        <v>46161</v>
      </c>
      <c r="C9183" s="203" t="s">
        <v>19979</v>
      </c>
      <c r="D9183" s="203" t="s">
        <v>11</v>
      </c>
      <c r="E9183" s="204" t="s">
        <v>19977</v>
      </c>
      <c r="F9183" s="218" t="s">
        <v>969</v>
      </c>
      <c r="G9183" s="203">
        <v>1</v>
      </c>
      <c r="H9183" s="219" t="s">
        <v>7059</v>
      </c>
      <c r="I9183" s="205" t="s">
        <v>14495</v>
      </c>
      <c r="J9183" s="220" t="s">
        <v>19978</v>
      </c>
      <c r="K9183" s="203">
        <v>48</v>
      </c>
      <c r="L9183" s="207" t="s">
        <v>827</v>
      </c>
      <c r="M9183" s="208" t="s">
        <v>1493</v>
      </c>
      <c r="N9183" s="209">
        <f t="shared" si="0"/>
        <v>2026</v>
      </c>
      <c r="O9183" s="210">
        <f t="shared" si="1"/>
        <v>5</v>
      </c>
      <c r="P9183" s="211" t="str">
        <f>IFERROR(VLOOKUP(F9183,연간집계!D:E,2,FALSE),"")</f>
        <v>시티북 210 (소프트/46p)</v>
      </c>
    </row>
    <row r="9184" spans="1:16" ht="15" customHeight="1">
      <c r="A9184" s="201">
        <v>46161.789513888885</v>
      </c>
      <c r="B9184" s="202">
        <v>46161</v>
      </c>
      <c r="C9184" s="203" t="s">
        <v>19980</v>
      </c>
      <c r="D9184" s="203" t="s">
        <v>11</v>
      </c>
      <c r="E9184" s="204" t="s">
        <v>19977</v>
      </c>
      <c r="F9184" s="49" t="s">
        <v>969</v>
      </c>
      <c r="G9184" s="203">
        <v>1</v>
      </c>
      <c r="H9184" s="203" t="s">
        <v>7059</v>
      </c>
      <c r="I9184" s="205" t="s">
        <v>14495</v>
      </c>
      <c r="J9184" s="208" t="s">
        <v>19978</v>
      </c>
      <c r="K9184" s="203">
        <v>48</v>
      </c>
      <c r="L9184" s="207" t="s">
        <v>827</v>
      </c>
      <c r="M9184" s="208" t="s">
        <v>1493</v>
      </c>
      <c r="N9184" s="209">
        <f t="shared" si="0"/>
        <v>2026</v>
      </c>
      <c r="O9184" s="210">
        <f t="shared" si="1"/>
        <v>5</v>
      </c>
      <c r="P9184" s="211" t="str">
        <f>IFERROR(VLOOKUP(F9184,연간집계!D:E,2,FALSE),"")</f>
        <v>시티북 210 (소프트/46p)</v>
      </c>
    </row>
    <row r="9185" spans="1:16" ht="15" customHeight="1">
      <c r="A9185" s="201">
        <v>46161.789525462962</v>
      </c>
      <c r="B9185" s="202">
        <v>46161</v>
      </c>
      <c r="C9185" s="203" t="s">
        <v>19981</v>
      </c>
      <c r="D9185" s="203" t="s">
        <v>11</v>
      </c>
      <c r="E9185" s="204" t="s">
        <v>19977</v>
      </c>
      <c r="F9185" s="49" t="s">
        <v>969</v>
      </c>
      <c r="G9185" s="203">
        <v>1</v>
      </c>
      <c r="H9185" s="203" t="s">
        <v>7059</v>
      </c>
      <c r="I9185" s="205" t="s">
        <v>14495</v>
      </c>
      <c r="J9185" s="208" t="s">
        <v>19978</v>
      </c>
      <c r="K9185" s="203">
        <v>48</v>
      </c>
      <c r="L9185" s="207" t="s">
        <v>827</v>
      </c>
      <c r="M9185" s="208" t="s">
        <v>1493</v>
      </c>
      <c r="N9185" s="209">
        <f t="shared" si="0"/>
        <v>2026</v>
      </c>
      <c r="O9185" s="210">
        <f t="shared" si="1"/>
        <v>5</v>
      </c>
      <c r="P9185" s="211" t="str">
        <f>IFERROR(VLOOKUP(F9185,연간집계!D:E,2,FALSE),"")</f>
        <v>시티북 210 (소프트/46p)</v>
      </c>
    </row>
    <row r="9186" spans="1:16" ht="15" customHeight="1">
      <c r="A9186" s="201">
        <v>46161.816087962965</v>
      </c>
      <c r="B9186" s="202">
        <v>46161</v>
      </c>
      <c r="C9186" s="203" t="s">
        <v>19982</v>
      </c>
      <c r="D9186" s="203" t="s">
        <v>11</v>
      </c>
      <c r="E9186" s="204" t="s">
        <v>19983</v>
      </c>
      <c r="F9186" s="49" t="s">
        <v>856</v>
      </c>
      <c r="G9186" s="203">
        <v>1</v>
      </c>
      <c r="H9186" s="203" t="s">
        <v>19984</v>
      </c>
      <c r="I9186" s="205" t="s">
        <v>1453</v>
      </c>
      <c r="J9186" s="208"/>
      <c r="K9186" s="203">
        <v>40</v>
      </c>
      <c r="L9186" s="207" t="s">
        <v>827</v>
      </c>
      <c r="M9186" s="208" t="s">
        <v>1645</v>
      </c>
      <c r="N9186" s="209">
        <f t="shared" si="0"/>
        <v>2026</v>
      </c>
      <c r="O9186" s="210">
        <f t="shared" si="1"/>
        <v>5</v>
      </c>
      <c r="P9186" s="211" t="str">
        <f>IFERROR(VLOOKUP(F9186,연간집계!D:E,2,FALSE),"")</f>
        <v>스탠다드 포토북 8*8 (하드/무광)</v>
      </c>
    </row>
    <row r="9187" spans="1:16" ht="15" customHeight="1">
      <c r="A9187" s="201">
        <v>46161.819074074076</v>
      </c>
      <c r="B9187" s="202">
        <v>46161</v>
      </c>
      <c r="C9187" s="203" t="s">
        <v>19985</v>
      </c>
      <c r="D9187" s="203" t="s">
        <v>11</v>
      </c>
      <c r="E9187" s="204" t="s">
        <v>19986</v>
      </c>
      <c r="F9187" s="49" t="s">
        <v>858</v>
      </c>
      <c r="G9187" s="203">
        <v>1</v>
      </c>
      <c r="H9187" s="203" t="s">
        <v>8045</v>
      </c>
      <c r="I9187" s="205" t="s">
        <v>1440</v>
      </c>
      <c r="J9187" s="208"/>
      <c r="K9187" s="203">
        <v>40</v>
      </c>
      <c r="L9187" s="207" t="s">
        <v>827</v>
      </c>
      <c r="M9187" s="208" t="s">
        <v>1436</v>
      </c>
      <c r="N9187" s="209">
        <f t="shared" si="0"/>
        <v>2026</v>
      </c>
      <c r="O9187" s="210">
        <f t="shared" si="1"/>
        <v>5</v>
      </c>
      <c r="P9187" s="211" t="str">
        <f>IFERROR(VLOOKUP(F9187,연간집계!D:E,2,FALSE),"")</f>
        <v>스탠다드 포토북 8*8 (하드/유광)</v>
      </c>
    </row>
    <row r="9188" spans="1:16" ht="15" customHeight="1">
      <c r="A9188" s="201">
        <v>46161.90184027778</v>
      </c>
      <c r="B9188" s="202">
        <v>46161</v>
      </c>
      <c r="C9188" s="203" t="s">
        <v>19987</v>
      </c>
      <c r="D9188" s="203" t="s">
        <v>11</v>
      </c>
      <c r="E9188" s="204" t="s">
        <v>19988</v>
      </c>
      <c r="F9188" s="49" t="s">
        <v>880</v>
      </c>
      <c r="G9188" s="203">
        <v>1</v>
      </c>
      <c r="H9188" s="203" t="s">
        <v>3799</v>
      </c>
      <c r="I9188" s="205" t="s">
        <v>1453</v>
      </c>
      <c r="J9188" s="208" t="s">
        <v>10966</v>
      </c>
      <c r="K9188" s="203">
        <v>58</v>
      </c>
      <c r="L9188" s="207" t="s">
        <v>827</v>
      </c>
      <c r="M9188" s="208" t="s">
        <v>1449</v>
      </c>
      <c r="N9188" s="209">
        <f t="shared" si="0"/>
        <v>2026</v>
      </c>
      <c r="O9188" s="210">
        <f t="shared" si="1"/>
        <v>5</v>
      </c>
      <c r="P9188" s="211" t="str">
        <f>IFERROR(VLOOKUP(F9188,연간집계!D:E,2,FALSE),"")</f>
        <v>레코드북 150</v>
      </c>
    </row>
    <row r="9189" spans="1:16" ht="15" customHeight="1">
      <c r="A9189" s="201">
        <v>46162.37259259259</v>
      </c>
      <c r="B9189" s="202">
        <v>46161</v>
      </c>
      <c r="C9189" s="203" t="s">
        <v>19989</v>
      </c>
      <c r="D9189" s="203" t="s">
        <v>11</v>
      </c>
      <c r="E9189" s="204" t="s">
        <v>19990</v>
      </c>
      <c r="F9189" s="49" t="s">
        <v>838</v>
      </c>
      <c r="G9189" s="203">
        <v>1</v>
      </c>
      <c r="H9189" s="203" t="s">
        <v>19991</v>
      </c>
      <c r="I9189" s="205" t="s">
        <v>1549</v>
      </c>
      <c r="J9189" s="208"/>
      <c r="K9189" s="203">
        <v>54</v>
      </c>
      <c r="L9189" s="207" t="s">
        <v>827</v>
      </c>
      <c r="M9189" s="208" t="s">
        <v>1449</v>
      </c>
      <c r="N9189" s="209">
        <f t="shared" si="0"/>
        <v>2026</v>
      </c>
      <c r="O9189" s="210">
        <f t="shared" si="1"/>
        <v>5</v>
      </c>
      <c r="P9189" s="211" t="str">
        <f>IFERROR(VLOOKUP(F9189,연간집계!D:E,2,FALSE),"")</f>
        <v>스탠다드 포토북 6*8 (하드/무광)</v>
      </c>
    </row>
    <row r="9190" spans="1:16" ht="15" customHeight="1">
      <c r="A9190" s="201">
        <v>46162.372604166667</v>
      </c>
      <c r="B9190" s="202">
        <v>46161</v>
      </c>
      <c r="C9190" s="203" t="s">
        <v>19992</v>
      </c>
      <c r="D9190" s="203" t="s">
        <v>11</v>
      </c>
      <c r="E9190" s="204" t="s">
        <v>19990</v>
      </c>
      <c r="F9190" s="49" t="s">
        <v>838</v>
      </c>
      <c r="G9190" s="203">
        <v>1</v>
      </c>
      <c r="H9190" s="203" t="s">
        <v>19991</v>
      </c>
      <c r="I9190" s="205" t="s">
        <v>1549</v>
      </c>
      <c r="J9190" s="208"/>
      <c r="K9190" s="203">
        <v>56</v>
      </c>
      <c r="L9190" s="207" t="s">
        <v>827</v>
      </c>
      <c r="M9190" s="208" t="s">
        <v>1449</v>
      </c>
      <c r="N9190" s="209">
        <f t="shared" si="0"/>
        <v>2026</v>
      </c>
      <c r="O9190" s="210">
        <f t="shared" si="1"/>
        <v>5</v>
      </c>
      <c r="P9190" s="211" t="str">
        <f>IFERROR(VLOOKUP(F9190,연간집계!D:E,2,FALSE),"")</f>
        <v>스탠다드 포토북 6*8 (하드/무광)</v>
      </c>
    </row>
    <row r="9191" spans="1:16" ht="15" customHeight="1">
      <c r="A9191" s="201">
        <v>46162.372615740744</v>
      </c>
      <c r="B9191" s="202">
        <v>46161</v>
      </c>
      <c r="C9191" s="203" t="s">
        <v>19993</v>
      </c>
      <c r="D9191" s="203" t="s">
        <v>11</v>
      </c>
      <c r="E9191" s="204" t="s">
        <v>19990</v>
      </c>
      <c r="F9191" s="49" t="s">
        <v>838</v>
      </c>
      <c r="G9191" s="203">
        <v>1</v>
      </c>
      <c r="H9191" s="203" t="s">
        <v>19991</v>
      </c>
      <c r="I9191" s="205" t="s">
        <v>1549</v>
      </c>
      <c r="J9191" s="208"/>
      <c r="K9191" s="203">
        <v>56</v>
      </c>
      <c r="L9191" s="207" t="s">
        <v>827</v>
      </c>
      <c r="M9191" s="208" t="s">
        <v>1449</v>
      </c>
      <c r="N9191" s="209">
        <f t="shared" si="0"/>
        <v>2026</v>
      </c>
      <c r="O9191" s="210">
        <f t="shared" si="1"/>
        <v>5</v>
      </c>
      <c r="P9191" s="211" t="str">
        <f>IFERROR(VLOOKUP(F9191,연간집계!D:E,2,FALSE),"")</f>
        <v>스탠다드 포토북 6*8 (하드/무광)</v>
      </c>
    </row>
    <row r="9192" spans="1:16" ht="15" customHeight="1">
      <c r="A9192" s="201">
        <v>46162.372627314813</v>
      </c>
      <c r="B9192" s="202">
        <v>46161</v>
      </c>
      <c r="C9192" s="203" t="s">
        <v>19994</v>
      </c>
      <c r="D9192" s="203" t="s">
        <v>11</v>
      </c>
      <c r="E9192" s="204" t="s">
        <v>19990</v>
      </c>
      <c r="F9192" s="49" t="s">
        <v>838</v>
      </c>
      <c r="G9192" s="203">
        <v>1</v>
      </c>
      <c r="H9192" s="203" t="s">
        <v>19991</v>
      </c>
      <c r="I9192" s="205" t="s">
        <v>1549</v>
      </c>
      <c r="J9192" s="208"/>
      <c r="K9192" s="203">
        <v>54</v>
      </c>
      <c r="L9192" s="207" t="s">
        <v>827</v>
      </c>
      <c r="M9192" s="208" t="s">
        <v>1449</v>
      </c>
      <c r="N9192" s="209">
        <f t="shared" si="0"/>
        <v>2026</v>
      </c>
      <c r="O9192" s="210">
        <f t="shared" si="1"/>
        <v>5</v>
      </c>
      <c r="P9192" s="211" t="str">
        <f>IFERROR(VLOOKUP(F9192,연간집계!D:E,2,FALSE),"")</f>
        <v>스탠다드 포토북 6*8 (하드/무광)</v>
      </c>
    </row>
    <row r="9193" spans="1:16" ht="15" customHeight="1">
      <c r="A9193" s="201">
        <v>46162.384456018517</v>
      </c>
      <c r="B9193" s="202">
        <v>46162</v>
      </c>
      <c r="C9193" s="203" t="s">
        <v>19995</v>
      </c>
      <c r="D9193" s="203" t="s">
        <v>11</v>
      </c>
      <c r="E9193" s="204" t="s">
        <v>19996</v>
      </c>
      <c r="F9193" s="49" t="s">
        <v>1378</v>
      </c>
      <c r="G9193" s="203">
        <v>1</v>
      </c>
      <c r="H9193" s="203" t="s">
        <v>5989</v>
      </c>
      <c r="I9193" s="205" t="s">
        <v>1657</v>
      </c>
      <c r="J9193" s="208"/>
      <c r="K9193" s="203">
        <v>1</v>
      </c>
      <c r="L9193" s="207" t="s">
        <v>827</v>
      </c>
      <c r="M9193" s="208" t="s">
        <v>1658</v>
      </c>
      <c r="N9193" s="209">
        <f t="shared" si="0"/>
        <v>2026</v>
      </c>
      <c r="O9193" s="210">
        <f t="shared" si="1"/>
        <v>5</v>
      </c>
      <c r="P9193" s="211" t="str">
        <f>IFERROR(VLOOKUP(F9193,연간집계!D:E,2,FALSE),"")</f>
        <v>증명사진 (무광)</v>
      </c>
    </row>
    <row r="9194" spans="1:16" ht="15" customHeight="1">
      <c r="A9194" s="201">
        <v>46162.422731481478</v>
      </c>
      <c r="B9194" s="202">
        <v>46162</v>
      </c>
      <c r="C9194" s="203" t="s">
        <v>19997</v>
      </c>
      <c r="D9194" s="203" t="s">
        <v>11</v>
      </c>
      <c r="E9194" s="204" t="s">
        <v>19998</v>
      </c>
      <c r="F9194" s="49" t="s">
        <v>904</v>
      </c>
      <c r="G9194" s="203">
        <v>1</v>
      </c>
      <c r="H9194" s="203" t="s">
        <v>19587</v>
      </c>
      <c r="I9194" s="205" t="s">
        <v>1440</v>
      </c>
      <c r="J9194" s="208"/>
      <c r="K9194" s="203">
        <v>40</v>
      </c>
      <c r="L9194" s="207" t="s">
        <v>827</v>
      </c>
      <c r="M9194" s="208" t="s">
        <v>1449</v>
      </c>
      <c r="N9194" s="209">
        <f t="shared" si="0"/>
        <v>2026</v>
      </c>
      <c r="O9194" s="210">
        <f t="shared" si="1"/>
        <v>5</v>
      </c>
      <c r="P9194" s="211" t="str">
        <f>IFERROR(VLOOKUP(F9194,연간집계!D:E,2,FALSE),"")</f>
        <v>베이비북 198 (쿠션하드/38p)</v>
      </c>
    </row>
    <row r="9195" spans="1:16" ht="15" customHeight="1">
      <c r="A9195" s="201">
        <v>46162.422743055555</v>
      </c>
      <c r="B9195" s="202">
        <v>46162</v>
      </c>
      <c r="C9195" s="203" t="s">
        <v>19999</v>
      </c>
      <c r="D9195" s="203" t="s">
        <v>11</v>
      </c>
      <c r="E9195" s="204" t="s">
        <v>19998</v>
      </c>
      <c r="F9195" s="49" t="s">
        <v>900</v>
      </c>
      <c r="G9195" s="203">
        <v>1</v>
      </c>
      <c r="H9195" s="203" t="s">
        <v>19587</v>
      </c>
      <c r="I9195" s="205" t="s">
        <v>1440</v>
      </c>
      <c r="J9195" s="208"/>
      <c r="K9195" s="203">
        <v>80</v>
      </c>
      <c r="L9195" s="207" t="s">
        <v>827</v>
      </c>
      <c r="M9195" s="208" t="s">
        <v>1449</v>
      </c>
      <c r="N9195" s="209">
        <f t="shared" si="0"/>
        <v>2026</v>
      </c>
      <c r="O9195" s="210">
        <f t="shared" si="1"/>
        <v>5</v>
      </c>
      <c r="P9195" s="211" t="str">
        <f>IFERROR(VLOOKUP(F9195,연간집계!D:E,2,FALSE),"")</f>
        <v>베이비북 198 (쿠션하드/78p)</v>
      </c>
    </row>
    <row r="9196" spans="1:16" ht="15" customHeight="1">
      <c r="A9196" s="201">
        <v>46162.449791666666</v>
      </c>
      <c r="B9196" s="202">
        <v>46162</v>
      </c>
      <c r="C9196" s="203" t="s">
        <v>20000</v>
      </c>
      <c r="D9196" s="203" t="s">
        <v>11</v>
      </c>
      <c r="E9196" s="204" t="s">
        <v>20001</v>
      </c>
      <c r="F9196" s="49" t="s">
        <v>981</v>
      </c>
      <c r="G9196" s="203">
        <v>3</v>
      </c>
      <c r="H9196" s="203" t="s">
        <v>19241</v>
      </c>
      <c r="I9196" s="205" t="s">
        <v>1440</v>
      </c>
      <c r="J9196" s="208"/>
      <c r="K9196" s="203">
        <v>120</v>
      </c>
      <c r="L9196" s="207" t="s">
        <v>827</v>
      </c>
      <c r="M9196" s="208" t="s">
        <v>1514</v>
      </c>
      <c r="N9196" s="209">
        <f t="shared" si="0"/>
        <v>2026</v>
      </c>
      <c r="O9196" s="210">
        <f t="shared" si="1"/>
        <v>5</v>
      </c>
      <c r="P9196" s="211" t="str">
        <f>IFERROR(VLOOKUP(F9196,연간집계!D:E,2,FALSE),"")</f>
        <v>워크샵북</v>
      </c>
    </row>
    <row r="9197" spans="1:16" ht="15" customHeight="1">
      <c r="A9197" s="201">
        <v>46162.449826388889</v>
      </c>
      <c r="B9197" s="202">
        <v>46162</v>
      </c>
      <c r="C9197" s="203" t="s">
        <v>20002</v>
      </c>
      <c r="D9197" s="203" t="s">
        <v>11</v>
      </c>
      <c r="E9197" s="204" t="s">
        <v>20001</v>
      </c>
      <c r="F9197" s="49" t="s">
        <v>981</v>
      </c>
      <c r="G9197" s="203">
        <v>3</v>
      </c>
      <c r="H9197" s="203" t="s">
        <v>19241</v>
      </c>
      <c r="I9197" s="205" t="s">
        <v>1440</v>
      </c>
      <c r="J9197" s="208"/>
      <c r="K9197" s="203">
        <v>94</v>
      </c>
      <c r="L9197" s="207" t="s">
        <v>827</v>
      </c>
      <c r="M9197" s="208" t="s">
        <v>1514</v>
      </c>
      <c r="N9197" s="209">
        <f t="shared" si="0"/>
        <v>2026</v>
      </c>
      <c r="O9197" s="210">
        <f t="shared" si="1"/>
        <v>5</v>
      </c>
      <c r="P9197" s="211" t="str">
        <f>IFERROR(VLOOKUP(F9197,연간집계!D:E,2,FALSE),"")</f>
        <v>워크샵북</v>
      </c>
    </row>
    <row r="9198" spans="1:16" ht="15" customHeight="1">
      <c r="A9198" s="201">
        <v>46162.561793981484</v>
      </c>
      <c r="B9198" s="202">
        <v>46162</v>
      </c>
      <c r="C9198" s="203" t="s">
        <v>20003</v>
      </c>
      <c r="D9198" s="203" t="s">
        <v>11</v>
      </c>
      <c r="E9198" s="204" t="s">
        <v>20004</v>
      </c>
      <c r="F9198" s="49" t="s">
        <v>1131</v>
      </c>
      <c r="G9198" s="203">
        <v>1</v>
      </c>
      <c r="H9198" s="203" t="s">
        <v>20005</v>
      </c>
      <c r="I9198" s="205" t="s">
        <v>2734</v>
      </c>
      <c r="J9198" s="208"/>
      <c r="K9198" s="203">
        <v>10</v>
      </c>
      <c r="L9198" s="207" t="s">
        <v>827</v>
      </c>
      <c r="M9198" s="208" t="s">
        <v>1645</v>
      </c>
      <c r="N9198" s="209">
        <f t="shared" si="0"/>
        <v>2026</v>
      </c>
      <c r="O9198" s="210">
        <f t="shared" si="1"/>
        <v>5</v>
      </c>
      <c r="P9198" s="211" t="str">
        <f>IFERROR(VLOOKUP(F9198,연간집계!D:E,2,FALSE),"")</f>
        <v>시크북(앨범) 210 (로만브라운/10p)</v>
      </c>
    </row>
    <row r="9199" spans="1:16" ht="15" customHeight="1">
      <c r="A9199" s="201">
        <v>46162.594189814816</v>
      </c>
      <c r="B9199" s="202">
        <v>46162</v>
      </c>
      <c r="C9199" s="203" t="s">
        <v>20006</v>
      </c>
      <c r="D9199" s="203" t="s">
        <v>11</v>
      </c>
      <c r="E9199" s="204" t="s">
        <v>20007</v>
      </c>
      <c r="F9199" s="49" t="s">
        <v>1043</v>
      </c>
      <c r="G9199" s="203">
        <v>1</v>
      </c>
      <c r="H9199" s="203" t="s">
        <v>20008</v>
      </c>
      <c r="I9199" s="205" t="s">
        <v>1440</v>
      </c>
      <c r="J9199" s="208"/>
      <c r="K9199" s="203">
        <v>88</v>
      </c>
      <c r="L9199" s="207" t="s">
        <v>827</v>
      </c>
      <c r="M9199" s="208" t="s">
        <v>1502</v>
      </c>
      <c r="N9199" s="209">
        <f t="shared" si="0"/>
        <v>2026</v>
      </c>
      <c r="O9199" s="210">
        <f t="shared" si="1"/>
        <v>5</v>
      </c>
      <c r="P9199" s="211" t="str">
        <f>IFERROR(VLOOKUP(F9199,연간집계!D:E,2,FALSE),"")</f>
        <v>프리북 198 (하드)</v>
      </c>
    </row>
    <row r="9200" spans="1:16" ht="15" customHeight="1">
      <c r="A9200" s="201">
        <v>46162.62090277778</v>
      </c>
      <c r="B9200" s="202">
        <v>46162</v>
      </c>
      <c r="C9200" s="203" t="s">
        <v>20009</v>
      </c>
      <c r="D9200" s="203" t="s">
        <v>11</v>
      </c>
      <c r="E9200" s="204" t="s">
        <v>20010</v>
      </c>
      <c r="F9200" s="49" t="s">
        <v>1245</v>
      </c>
      <c r="G9200" s="203">
        <v>1</v>
      </c>
      <c r="H9200" s="203" t="s">
        <v>6558</v>
      </c>
      <c r="I9200" s="205" t="s">
        <v>1455</v>
      </c>
      <c r="J9200" s="208"/>
      <c r="K9200" s="203">
        <v>48</v>
      </c>
      <c r="L9200" s="207" t="s">
        <v>828</v>
      </c>
      <c r="M9200" s="208" t="s">
        <v>1493</v>
      </c>
      <c r="N9200" s="209">
        <f t="shared" si="0"/>
        <v>2026</v>
      </c>
      <c r="O9200" s="210">
        <f t="shared" si="1"/>
        <v>5</v>
      </c>
      <c r="P9200" s="211" t="str">
        <f>IFERROR(VLOOKUP(F9200,연간집계!D:E,2,FALSE),"")</f>
        <v>모바일 포토북 198 (여행)</v>
      </c>
    </row>
    <row r="9201" spans="1:16" ht="15" customHeight="1">
      <c r="A9201" s="201">
        <v>46162.62091435185</v>
      </c>
      <c r="B9201" s="202">
        <v>46162</v>
      </c>
      <c r="C9201" s="203" t="s">
        <v>20011</v>
      </c>
      <c r="D9201" s="203" t="s">
        <v>11</v>
      </c>
      <c r="E9201" s="204" t="s">
        <v>20010</v>
      </c>
      <c r="F9201" s="49" t="s">
        <v>1245</v>
      </c>
      <c r="G9201" s="203">
        <v>1</v>
      </c>
      <c r="H9201" s="203" t="s">
        <v>6558</v>
      </c>
      <c r="I9201" s="205" t="s">
        <v>1455</v>
      </c>
      <c r="J9201" s="208"/>
      <c r="K9201" s="203">
        <v>48</v>
      </c>
      <c r="L9201" s="207" t="s">
        <v>828</v>
      </c>
      <c r="M9201" s="208" t="s">
        <v>1493</v>
      </c>
      <c r="N9201" s="209">
        <f t="shared" si="0"/>
        <v>2026</v>
      </c>
      <c r="O9201" s="210">
        <f t="shared" si="1"/>
        <v>5</v>
      </c>
      <c r="P9201" s="211" t="str">
        <f>IFERROR(VLOOKUP(F9201,연간집계!D:E,2,FALSE),"")</f>
        <v>모바일 포토북 198 (여행)</v>
      </c>
    </row>
    <row r="9202" spans="1:16" ht="15" customHeight="1">
      <c r="A9202" s="201">
        <v>46162.638842592591</v>
      </c>
      <c r="B9202" s="202">
        <v>46162</v>
      </c>
      <c r="C9202" s="203" t="s">
        <v>20012</v>
      </c>
      <c r="D9202" s="203" t="s">
        <v>11</v>
      </c>
      <c r="E9202" s="204" t="s">
        <v>20013</v>
      </c>
      <c r="F9202" s="49" t="s">
        <v>838</v>
      </c>
      <c r="G9202" s="203">
        <v>1</v>
      </c>
      <c r="H9202" s="203" t="s">
        <v>5460</v>
      </c>
      <c r="I9202" s="205" t="s">
        <v>1453</v>
      </c>
      <c r="J9202" s="208"/>
      <c r="K9202" s="203">
        <v>42</v>
      </c>
      <c r="L9202" s="207" t="s">
        <v>827</v>
      </c>
      <c r="M9202" s="208" t="s">
        <v>1436</v>
      </c>
      <c r="N9202" s="209">
        <f t="shared" si="0"/>
        <v>2026</v>
      </c>
      <c r="O9202" s="210">
        <f t="shared" si="1"/>
        <v>5</v>
      </c>
      <c r="P9202" s="211" t="str">
        <f>IFERROR(VLOOKUP(F9202,연간집계!D:E,2,FALSE),"")</f>
        <v>스탠다드 포토북 6*8 (하드/무광)</v>
      </c>
    </row>
    <row r="9203" spans="1:16" ht="15" customHeight="1">
      <c r="A9203" s="201">
        <v>46162.671481481484</v>
      </c>
      <c r="B9203" s="202">
        <v>46162</v>
      </c>
      <c r="C9203" s="203" t="s">
        <v>20014</v>
      </c>
      <c r="D9203" s="203" t="s">
        <v>11</v>
      </c>
      <c r="E9203" s="204" t="s">
        <v>20015</v>
      </c>
      <c r="F9203" s="49" t="s">
        <v>836</v>
      </c>
      <c r="G9203" s="203">
        <v>1</v>
      </c>
      <c r="H9203" s="203" t="s">
        <v>16501</v>
      </c>
      <c r="I9203" s="205" t="s">
        <v>1453</v>
      </c>
      <c r="J9203" s="208"/>
      <c r="K9203" s="203">
        <v>28</v>
      </c>
      <c r="L9203" s="207" t="s">
        <v>827</v>
      </c>
      <c r="M9203" s="208" t="s">
        <v>1436</v>
      </c>
      <c r="N9203" s="209">
        <f t="shared" si="0"/>
        <v>2026</v>
      </c>
      <c r="O9203" s="210">
        <f t="shared" si="1"/>
        <v>5</v>
      </c>
      <c r="P9203" s="211" t="str">
        <f>IFERROR(VLOOKUP(F9203,연간집계!D:E,2,FALSE),"")</f>
        <v>스탠다드 포토북 6*8 (소프트/유광)</v>
      </c>
    </row>
    <row r="9204" spans="1:16" ht="15" customHeight="1">
      <c r="A9204" s="201">
        <v>46162.683344907404</v>
      </c>
      <c r="B9204" s="202">
        <v>46162</v>
      </c>
      <c r="C9204" s="203" t="s">
        <v>20016</v>
      </c>
      <c r="D9204" s="203" t="s">
        <v>11</v>
      </c>
      <c r="E9204" s="204" t="s">
        <v>20017</v>
      </c>
      <c r="F9204" s="49" t="s">
        <v>856</v>
      </c>
      <c r="G9204" s="203">
        <v>2</v>
      </c>
      <c r="H9204" s="203" t="s">
        <v>19890</v>
      </c>
      <c r="I9204" s="205" t="s">
        <v>1440</v>
      </c>
      <c r="J9204" s="208"/>
      <c r="K9204" s="203">
        <v>28</v>
      </c>
      <c r="L9204" s="207" t="s">
        <v>827</v>
      </c>
      <c r="M9204" s="208" t="s">
        <v>1449</v>
      </c>
      <c r="N9204" s="209">
        <f t="shared" si="0"/>
        <v>2026</v>
      </c>
      <c r="O9204" s="210">
        <f t="shared" si="1"/>
        <v>5</v>
      </c>
      <c r="P9204" s="211" t="str">
        <f>IFERROR(VLOOKUP(F9204,연간집계!D:E,2,FALSE),"")</f>
        <v>스탠다드 포토북 8*8 (하드/무광)</v>
      </c>
    </row>
    <row r="9205" spans="1:16" ht="15" customHeight="1">
      <c r="A9205" s="201">
        <v>46162.683356481481</v>
      </c>
      <c r="B9205" s="202">
        <v>46162</v>
      </c>
      <c r="C9205" s="203" t="s">
        <v>20018</v>
      </c>
      <c r="D9205" s="203" t="s">
        <v>11</v>
      </c>
      <c r="E9205" s="204" t="s">
        <v>20017</v>
      </c>
      <c r="F9205" s="49" t="s">
        <v>1349</v>
      </c>
      <c r="G9205" s="203">
        <v>2</v>
      </c>
      <c r="H9205" s="203" t="s">
        <v>19890</v>
      </c>
      <c r="I9205" s="205" t="s">
        <v>1440</v>
      </c>
      <c r="J9205" s="208" t="s">
        <v>6096</v>
      </c>
      <c r="K9205" s="203">
        <v>1</v>
      </c>
      <c r="L9205" s="207" t="s">
        <v>827</v>
      </c>
      <c r="M9205" s="208" t="s">
        <v>1481</v>
      </c>
      <c r="N9205" s="209">
        <f t="shared" si="0"/>
        <v>2026</v>
      </c>
      <c r="O9205" s="210">
        <f t="shared" si="1"/>
        <v>5</v>
      </c>
      <c r="P9205" s="211" t="str">
        <f>IFERROR(VLOOKUP(F9205,연간집계!D:E,2,FALSE),"")</f>
        <v>스마트톡</v>
      </c>
    </row>
    <row r="9206" spans="1:16" ht="15" customHeight="1">
      <c r="A9206" s="201">
        <v>46162.686354166668</v>
      </c>
      <c r="B9206" s="202">
        <v>46162</v>
      </c>
      <c r="C9206" s="203" t="s">
        <v>20019</v>
      </c>
      <c r="D9206" s="203" t="s">
        <v>11</v>
      </c>
      <c r="E9206" s="204" t="s">
        <v>20020</v>
      </c>
      <c r="F9206" s="49" t="s">
        <v>838</v>
      </c>
      <c r="G9206" s="203">
        <v>1</v>
      </c>
      <c r="H9206" s="203" t="s">
        <v>18105</v>
      </c>
      <c r="I9206" s="205" t="s">
        <v>1453</v>
      </c>
      <c r="J9206" s="208"/>
      <c r="K9206" s="203">
        <v>44</v>
      </c>
      <c r="L9206" s="207" t="s">
        <v>827</v>
      </c>
      <c r="M9206" s="208" t="s">
        <v>1436</v>
      </c>
      <c r="N9206" s="209">
        <f t="shared" si="0"/>
        <v>2026</v>
      </c>
      <c r="O9206" s="210">
        <f t="shared" si="1"/>
        <v>5</v>
      </c>
      <c r="P9206" s="211" t="str">
        <f>IFERROR(VLOOKUP(F9206,연간집계!D:E,2,FALSE),"")</f>
        <v>스탠다드 포토북 6*8 (하드/무광)</v>
      </c>
    </row>
    <row r="9207" spans="1:16" ht="15" customHeight="1">
      <c r="A9207" s="201">
        <v>46162.686365740738</v>
      </c>
      <c r="B9207" s="202">
        <v>46162</v>
      </c>
      <c r="C9207" s="203" t="s">
        <v>20021</v>
      </c>
      <c r="D9207" s="203" t="s">
        <v>11</v>
      </c>
      <c r="E9207" s="204" t="s">
        <v>20020</v>
      </c>
      <c r="F9207" s="49" t="s">
        <v>858</v>
      </c>
      <c r="G9207" s="203">
        <v>1</v>
      </c>
      <c r="H9207" s="203" t="s">
        <v>18105</v>
      </c>
      <c r="I9207" s="205" t="s">
        <v>2220</v>
      </c>
      <c r="J9207" s="208"/>
      <c r="K9207" s="203">
        <v>38</v>
      </c>
      <c r="L9207" s="207" t="s">
        <v>827</v>
      </c>
      <c r="M9207" s="208" t="s">
        <v>1471</v>
      </c>
      <c r="N9207" s="209">
        <f t="shared" si="0"/>
        <v>2026</v>
      </c>
      <c r="O9207" s="210">
        <f t="shared" si="1"/>
        <v>5</v>
      </c>
      <c r="P9207" s="211" t="str">
        <f>IFERROR(VLOOKUP(F9207,연간집계!D:E,2,FALSE),"")</f>
        <v>스탠다드 포토북 8*8 (하드/유광)</v>
      </c>
    </row>
    <row r="9208" spans="1:16" ht="15" customHeight="1">
      <c r="A9208" s="201">
        <v>46162.689317129632</v>
      </c>
      <c r="B9208" s="202">
        <v>46162</v>
      </c>
      <c r="C9208" s="203" t="s">
        <v>20022</v>
      </c>
      <c r="D9208" s="203" t="s">
        <v>11</v>
      </c>
      <c r="E9208" s="204" t="s">
        <v>20023</v>
      </c>
      <c r="F9208" s="49" t="s">
        <v>838</v>
      </c>
      <c r="G9208" s="203">
        <v>2</v>
      </c>
      <c r="H9208" s="203" t="s">
        <v>20024</v>
      </c>
      <c r="I9208" s="205" t="s">
        <v>1440</v>
      </c>
      <c r="J9208" s="208"/>
      <c r="K9208" s="203">
        <v>30</v>
      </c>
      <c r="L9208" s="207" t="s">
        <v>827</v>
      </c>
      <c r="M9208" s="208" t="s">
        <v>1449</v>
      </c>
      <c r="N9208" s="209">
        <f t="shared" si="0"/>
        <v>2026</v>
      </c>
      <c r="O9208" s="210">
        <f t="shared" si="1"/>
        <v>5</v>
      </c>
      <c r="P9208" s="211" t="str">
        <f>IFERROR(VLOOKUP(F9208,연간집계!D:E,2,FALSE),"")</f>
        <v>스탠다드 포토북 6*8 (하드/무광)</v>
      </c>
    </row>
    <row r="9209" spans="1:16" ht="15" customHeight="1">
      <c r="A9209" s="201">
        <v>46162.71607638889</v>
      </c>
      <c r="B9209" s="202">
        <v>46162</v>
      </c>
      <c r="C9209" s="203" t="s">
        <v>20025</v>
      </c>
      <c r="D9209" s="203" t="s">
        <v>11</v>
      </c>
      <c r="E9209" s="204" t="s">
        <v>20026</v>
      </c>
      <c r="F9209" s="49" t="s">
        <v>1058</v>
      </c>
      <c r="G9209" s="203">
        <v>1</v>
      </c>
      <c r="H9209" s="203" t="s">
        <v>10259</v>
      </c>
      <c r="I9209" s="205" t="s">
        <v>2425</v>
      </c>
      <c r="J9209" s="208"/>
      <c r="K9209" s="203">
        <v>162</v>
      </c>
      <c r="L9209" s="207" t="s">
        <v>827</v>
      </c>
      <c r="M9209" s="208" t="s">
        <v>1449</v>
      </c>
      <c r="N9209" s="209">
        <f t="shared" si="0"/>
        <v>2026</v>
      </c>
      <c r="O9209" s="210">
        <f t="shared" si="1"/>
        <v>5</v>
      </c>
      <c r="P9209" s="211" t="str">
        <f>IFERROR(VLOOKUP(F9209,연간집계!D:E,2,FALSE),"")</f>
        <v>프리북 150 (하드)</v>
      </c>
    </row>
    <row r="9210" spans="1:16" ht="15" customHeight="1">
      <c r="A9210" s="201">
        <v>46162.775300925925</v>
      </c>
      <c r="B9210" s="202">
        <v>46162</v>
      </c>
      <c r="C9210" s="203" t="s">
        <v>20027</v>
      </c>
      <c r="D9210" s="203" t="s">
        <v>11</v>
      </c>
      <c r="E9210" s="204" t="s">
        <v>20028</v>
      </c>
      <c r="F9210" s="49" t="s">
        <v>838</v>
      </c>
      <c r="G9210" s="203">
        <v>4</v>
      </c>
      <c r="H9210" s="203" t="s">
        <v>20029</v>
      </c>
      <c r="I9210" s="205" t="s">
        <v>1440</v>
      </c>
      <c r="J9210" s="208"/>
      <c r="K9210" s="203">
        <v>24</v>
      </c>
      <c r="L9210" s="207" t="s">
        <v>827</v>
      </c>
      <c r="M9210" s="208" t="s">
        <v>1436</v>
      </c>
      <c r="N9210" s="209">
        <f t="shared" si="0"/>
        <v>2026</v>
      </c>
      <c r="O9210" s="210">
        <f t="shared" si="1"/>
        <v>5</v>
      </c>
      <c r="P9210" s="211" t="str">
        <f>IFERROR(VLOOKUP(F9210,연간집계!D:E,2,FALSE),"")</f>
        <v>스탠다드 포토북 6*8 (하드/무광)</v>
      </c>
    </row>
    <row r="9211" spans="1:16" ht="15" customHeight="1">
      <c r="A9211" s="201">
        <v>46162.781319444446</v>
      </c>
      <c r="B9211" s="202">
        <v>46162</v>
      </c>
      <c r="C9211" s="203" t="s">
        <v>20030</v>
      </c>
      <c r="D9211" s="203" t="s">
        <v>11</v>
      </c>
      <c r="E9211" s="204" t="s">
        <v>20031</v>
      </c>
      <c r="F9211" s="49" t="s">
        <v>840</v>
      </c>
      <c r="G9211" s="203">
        <v>1</v>
      </c>
      <c r="H9211" s="203" t="s">
        <v>20032</v>
      </c>
      <c r="I9211" s="205" t="s">
        <v>1440</v>
      </c>
      <c r="J9211" s="208"/>
      <c r="K9211" s="203">
        <v>58</v>
      </c>
      <c r="L9211" s="207" t="s">
        <v>827</v>
      </c>
      <c r="M9211" s="208" t="s">
        <v>1436</v>
      </c>
      <c r="N9211" s="209">
        <f t="shared" si="0"/>
        <v>2026</v>
      </c>
      <c r="O9211" s="210">
        <f t="shared" si="1"/>
        <v>5</v>
      </c>
      <c r="P9211" s="211" t="str">
        <f>IFERROR(VLOOKUP(F9211,연간집계!D:E,2,FALSE),"")</f>
        <v>스탠다드 포토북 6*8 (하드/유광)</v>
      </c>
    </row>
    <row r="9212" spans="1:16" ht="15" customHeight="1">
      <c r="A9212" s="201">
        <v>46162.781342592592</v>
      </c>
      <c r="B9212" s="202">
        <v>46162</v>
      </c>
      <c r="C9212" s="203" t="s">
        <v>20033</v>
      </c>
      <c r="D9212" s="203" t="s">
        <v>11</v>
      </c>
      <c r="E9212" s="204" t="s">
        <v>20031</v>
      </c>
      <c r="F9212" s="49" t="s">
        <v>1318</v>
      </c>
      <c r="G9212" s="203">
        <v>1</v>
      </c>
      <c r="H9212" s="203" t="s">
        <v>20032</v>
      </c>
      <c r="I9212" s="205" t="s">
        <v>1440</v>
      </c>
      <c r="J9212" s="208" t="s">
        <v>1787</v>
      </c>
      <c r="K9212" s="203">
        <v>1</v>
      </c>
      <c r="L9212" s="207" t="s">
        <v>827</v>
      </c>
      <c r="M9212" s="208" t="s">
        <v>1645</v>
      </c>
      <c r="N9212" s="209">
        <f t="shared" si="0"/>
        <v>2026</v>
      </c>
      <c r="O9212" s="210">
        <f t="shared" si="1"/>
        <v>5</v>
      </c>
      <c r="P9212" s="211" t="str">
        <f>IFERROR(VLOOKUP(F9212,연간집계!D:E,2,FALSE),"")</f>
        <v>원목액자 203_브라운</v>
      </c>
    </row>
    <row r="9213" spans="1:16" ht="15" customHeight="1">
      <c r="A9213" s="201">
        <v>46162.781354166669</v>
      </c>
      <c r="B9213" s="202">
        <v>46162</v>
      </c>
      <c r="C9213" s="203" t="s">
        <v>20034</v>
      </c>
      <c r="D9213" s="203" t="s">
        <v>11</v>
      </c>
      <c r="E9213" s="204" t="s">
        <v>20035</v>
      </c>
      <c r="F9213" s="49" t="s">
        <v>838</v>
      </c>
      <c r="G9213" s="203">
        <v>1</v>
      </c>
      <c r="H9213" s="203" t="s">
        <v>20036</v>
      </c>
      <c r="I9213" s="205" t="s">
        <v>1506</v>
      </c>
      <c r="J9213" s="208"/>
      <c r="K9213" s="203">
        <v>26</v>
      </c>
      <c r="L9213" s="207" t="s">
        <v>827</v>
      </c>
      <c r="M9213" s="208" t="s">
        <v>1502</v>
      </c>
      <c r="N9213" s="209">
        <f t="shared" si="0"/>
        <v>2026</v>
      </c>
      <c r="O9213" s="210">
        <f t="shared" si="1"/>
        <v>5</v>
      </c>
      <c r="P9213" s="211" t="str">
        <f>IFERROR(VLOOKUP(F9213,연간집계!D:E,2,FALSE),"")</f>
        <v>스탠다드 포토북 6*8 (하드/무광)</v>
      </c>
    </row>
    <row r="9214" spans="1:16" ht="15" customHeight="1">
      <c r="A9214" s="201">
        <v>46162.840173611112</v>
      </c>
      <c r="B9214" s="202">
        <v>46162</v>
      </c>
      <c r="C9214" s="203" t="s">
        <v>20037</v>
      </c>
      <c r="D9214" s="203" t="s">
        <v>11</v>
      </c>
      <c r="E9214" s="204" t="s">
        <v>20038</v>
      </c>
      <c r="F9214" s="49" t="s">
        <v>838</v>
      </c>
      <c r="G9214" s="203">
        <v>3</v>
      </c>
      <c r="H9214" s="203" t="s">
        <v>20039</v>
      </c>
      <c r="I9214" s="205" t="s">
        <v>1440</v>
      </c>
      <c r="J9214" s="208"/>
      <c r="K9214" s="203">
        <v>30</v>
      </c>
      <c r="L9214" s="207" t="s">
        <v>827</v>
      </c>
      <c r="M9214" s="208" t="s">
        <v>1493</v>
      </c>
      <c r="N9214" s="209">
        <f t="shared" si="0"/>
        <v>2026</v>
      </c>
      <c r="O9214" s="210">
        <f t="shared" si="1"/>
        <v>5</v>
      </c>
      <c r="P9214" s="211" t="str">
        <f>IFERROR(VLOOKUP(F9214,연간집계!D:E,2,FALSE),"")</f>
        <v>스탠다드 포토북 6*8 (하드/무광)</v>
      </c>
    </row>
    <row r="9215" spans="1:16" ht="15" customHeight="1">
      <c r="A9215" s="201">
        <v>46162.890613425923</v>
      </c>
      <c r="B9215" s="202">
        <v>46162</v>
      </c>
      <c r="C9215" s="203" t="s">
        <v>20040</v>
      </c>
      <c r="D9215" s="203" t="s">
        <v>11</v>
      </c>
      <c r="E9215" s="204" t="s">
        <v>20041</v>
      </c>
      <c r="F9215" s="49" t="s">
        <v>1053</v>
      </c>
      <c r="G9215" s="203">
        <v>1</v>
      </c>
      <c r="H9215" s="203" t="s">
        <v>167</v>
      </c>
      <c r="I9215" s="205" t="s">
        <v>1440</v>
      </c>
      <c r="J9215" s="208"/>
      <c r="K9215" s="203">
        <v>72</v>
      </c>
      <c r="L9215" s="207" t="s">
        <v>827</v>
      </c>
      <c r="M9215" s="208" t="s">
        <v>1436</v>
      </c>
      <c r="N9215" s="209">
        <f t="shared" si="0"/>
        <v>2026</v>
      </c>
      <c r="O9215" s="210">
        <f t="shared" si="1"/>
        <v>5</v>
      </c>
      <c r="P9215" s="211" t="str">
        <f>IFERROR(VLOOKUP(F9215,연간집계!D:E,2,FALSE),"")</f>
        <v>프리북A4 (소프트)</v>
      </c>
    </row>
    <row r="9216" spans="1:16" ht="15" customHeight="1">
      <c r="A9216" s="201">
        <v>46162.914166666669</v>
      </c>
      <c r="B9216" s="202">
        <v>46162</v>
      </c>
      <c r="C9216" s="203" t="s">
        <v>20042</v>
      </c>
      <c r="D9216" s="203" t="s">
        <v>11</v>
      </c>
      <c r="E9216" s="204" t="s">
        <v>20043</v>
      </c>
      <c r="F9216" s="49" t="s">
        <v>1051</v>
      </c>
      <c r="G9216" s="203">
        <v>4</v>
      </c>
      <c r="H9216" s="203" t="s">
        <v>4669</v>
      </c>
      <c r="I9216" s="205" t="s">
        <v>1440</v>
      </c>
      <c r="J9216" s="208"/>
      <c r="K9216" s="203">
        <v>100</v>
      </c>
      <c r="L9216" s="207" t="s">
        <v>827</v>
      </c>
      <c r="M9216" s="208" t="s">
        <v>1425</v>
      </c>
      <c r="N9216" s="209">
        <f t="shared" si="0"/>
        <v>2026</v>
      </c>
      <c r="O9216" s="210">
        <f t="shared" si="1"/>
        <v>5</v>
      </c>
      <c r="P9216" s="211" t="str">
        <f>IFERROR(VLOOKUP(F9216,연간집계!D:E,2,FALSE),"")</f>
        <v>프리북A4 (하드)</v>
      </c>
    </row>
    <row r="9217" spans="1:16" ht="15" customHeight="1">
      <c r="A9217" s="201">
        <v>46162.955370370371</v>
      </c>
      <c r="B9217" s="202">
        <v>46162</v>
      </c>
      <c r="C9217" s="203" t="s">
        <v>20044</v>
      </c>
      <c r="D9217" s="203" t="s">
        <v>11</v>
      </c>
      <c r="E9217" s="204" t="s">
        <v>20045</v>
      </c>
      <c r="F9217" s="49" t="s">
        <v>838</v>
      </c>
      <c r="G9217" s="203">
        <v>1</v>
      </c>
      <c r="H9217" s="203" t="s">
        <v>1500</v>
      </c>
      <c r="I9217" s="205" t="s">
        <v>1506</v>
      </c>
      <c r="J9217" s="208"/>
      <c r="K9217" s="203">
        <v>50</v>
      </c>
      <c r="L9217" s="207" t="s">
        <v>827</v>
      </c>
      <c r="M9217" s="208" t="s">
        <v>1502</v>
      </c>
      <c r="N9217" s="209">
        <f t="shared" si="0"/>
        <v>2026</v>
      </c>
      <c r="O9217" s="210">
        <f t="shared" si="1"/>
        <v>5</v>
      </c>
      <c r="P9217" s="211" t="str">
        <f>IFERROR(VLOOKUP(F9217,연간집계!D:E,2,FALSE),"")</f>
        <v>스탠다드 포토북 6*8 (하드/무광)</v>
      </c>
    </row>
    <row r="9218" spans="1:16" ht="15" customHeight="1">
      <c r="A9218" s="201">
        <v>46162.961261574077</v>
      </c>
      <c r="B9218" s="202">
        <v>46162</v>
      </c>
      <c r="C9218" s="203" t="s">
        <v>20046</v>
      </c>
      <c r="D9218" s="203" t="s">
        <v>11</v>
      </c>
      <c r="E9218" s="204" t="s">
        <v>20047</v>
      </c>
      <c r="F9218" s="49" t="s">
        <v>963</v>
      </c>
      <c r="G9218" s="203">
        <v>1</v>
      </c>
      <c r="H9218" s="203" t="s">
        <v>6866</v>
      </c>
      <c r="I9218" s="205" t="s">
        <v>1501</v>
      </c>
      <c r="J9218" s="208" t="s">
        <v>1902</v>
      </c>
      <c r="K9218" s="203">
        <v>80</v>
      </c>
      <c r="L9218" s="207" t="s">
        <v>827</v>
      </c>
      <c r="M9218" s="208" t="s">
        <v>1436</v>
      </c>
      <c r="N9218" s="209">
        <f t="shared" si="0"/>
        <v>2026</v>
      </c>
      <c r="O9218" s="210">
        <f t="shared" si="1"/>
        <v>5</v>
      </c>
      <c r="P9218" s="211" t="str">
        <f>IFERROR(VLOOKUP(F9218,연간집계!D:E,2,FALSE),"")</f>
        <v>시티북 210 (쿠션하드/78p)</v>
      </c>
    </row>
    <row r="9219" spans="1:16" ht="15" customHeight="1">
      <c r="A9219" s="201">
        <v>46163.170092592591</v>
      </c>
      <c r="B9219" s="202">
        <v>46163</v>
      </c>
      <c r="C9219" s="203" t="s">
        <v>20048</v>
      </c>
      <c r="D9219" s="203" t="s">
        <v>11</v>
      </c>
      <c r="E9219" s="204" t="s">
        <v>20049</v>
      </c>
      <c r="F9219" s="49" t="s">
        <v>843</v>
      </c>
      <c r="G9219" s="203">
        <v>4</v>
      </c>
      <c r="H9219" s="203" t="s">
        <v>1439</v>
      </c>
      <c r="I9219" s="205" t="s">
        <v>1984</v>
      </c>
      <c r="J9219" s="208"/>
      <c r="K9219" s="203">
        <v>26</v>
      </c>
      <c r="L9219" s="207" t="s">
        <v>827</v>
      </c>
      <c r="M9219" s="208" t="s">
        <v>1436</v>
      </c>
      <c r="N9219" s="209">
        <f t="shared" si="0"/>
        <v>2026</v>
      </c>
      <c r="O9219" s="210">
        <f t="shared" si="1"/>
        <v>5</v>
      </c>
      <c r="P9219" s="211" t="str">
        <f>IFERROR(VLOOKUP(F9219,연간집계!D:E,2,FALSE),"")</f>
        <v>스탠다드 포토북 8*11 (소프트/무광)</v>
      </c>
    </row>
    <row r="9220" spans="1:16" ht="15" customHeight="1">
      <c r="A9220" s="201">
        <v>46163.290729166663</v>
      </c>
      <c r="B9220" s="202">
        <v>46163</v>
      </c>
      <c r="C9220" s="203" t="s">
        <v>20050</v>
      </c>
      <c r="D9220" s="203" t="s">
        <v>11</v>
      </c>
      <c r="E9220" s="204" t="s">
        <v>20051</v>
      </c>
      <c r="F9220" s="49" t="s">
        <v>847</v>
      </c>
      <c r="G9220" s="203">
        <v>1</v>
      </c>
      <c r="H9220" s="203" t="s">
        <v>20052</v>
      </c>
      <c r="I9220" s="205" t="s">
        <v>1453</v>
      </c>
      <c r="J9220" s="208"/>
      <c r="K9220" s="203">
        <v>46</v>
      </c>
      <c r="L9220" s="207" t="s">
        <v>827</v>
      </c>
      <c r="M9220" s="208" t="s">
        <v>1436</v>
      </c>
      <c r="N9220" s="209">
        <f t="shared" si="0"/>
        <v>2026</v>
      </c>
      <c r="O9220" s="210">
        <f t="shared" si="1"/>
        <v>5</v>
      </c>
      <c r="P9220" s="211" t="str">
        <f>IFERROR(VLOOKUP(F9220,연간집계!D:E,2,FALSE),"")</f>
        <v>스탠다드 포토북 8*11 (하드/무광)</v>
      </c>
    </row>
    <row r="9221" spans="1:16" ht="15" customHeight="1">
      <c r="A9221" s="201">
        <v>46163.29074074074</v>
      </c>
      <c r="B9221" s="202">
        <v>46163</v>
      </c>
      <c r="C9221" s="203" t="s">
        <v>20053</v>
      </c>
      <c r="D9221" s="203" t="s">
        <v>11</v>
      </c>
      <c r="E9221" s="204" t="s">
        <v>20051</v>
      </c>
      <c r="F9221" s="49" t="s">
        <v>847</v>
      </c>
      <c r="G9221" s="203">
        <v>1</v>
      </c>
      <c r="H9221" s="203" t="s">
        <v>20052</v>
      </c>
      <c r="I9221" s="205" t="s">
        <v>1435</v>
      </c>
      <c r="J9221" s="208"/>
      <c r="K9221" s="203">
        <v>44</v>
      </c>
      <c r="L9221" s="207" t="s">
        <v>827</v>
      </c>
      <c r="M9221" s="208" t="s">
        <v>1436</v>
      </c>
      <c r="N9221" s="209">
        <f t="shared" si="0"/>
        <v>2026</v>
      </c>
      <c r="O9221" s="210">
        <f t="shared" si="1"/>
        <v>5</v>
      </c>
      <c r="P9221" s="211" t="str">
        <f>IFERROR(VLOOKUP(F9221,연간집계!D:E,2,FALSE),"")</f>
        <v>스탠다드 포토북 8*11 (하드/무광)</v>
      </c>
    </row>
    <row r="9222" spans="1:16" ht="15" customHeight="1">
      <c r="A9222" s="201">
        <v>46163.290752314817</v>
      </c>
      <c r="B9222" s="202">
        <v>46163</v>
      </c>
      <c r="C9222" s="203" t="s">
        <v>20054</v>
      </c>
      <c r="D9222" s="203" t="s">
        <v>11</v>
      </c>
      <c r="E9222" s="204" t="s">
        <v>20051</v>
      </c>
      <c r="F9222" s="49" t="s">
        <v>847</v>
      </c>
      <c r="G9222" s="203">
        <v>1</v>
      </c>
      <c r="H9222" s="203" t="s">
        <v>20052</v>
      </c>
      <c r="I9222" s="205" t="s">
        <v>1572</v>
      </c>
      <c r="J9222" s="208"/>
      <c r="K9222" s="203">
        <v>40</v>
      </c>
      <c r="L9222" s="207" t="s">
        <v>827</v>
      </c>
      <c r="M9222" s="208" t="s">
        <v>1436</v>
      </c>
      <c r="N9222" s="209">
        <f t="shared" si="0"/>
        <v>2026</v>
      </c>
      <c r="O9222" s="210">
        <f t="shared" si="1"/>
        <v>5</v>
      </c>
      <c r="P9222" s="211" t="str">
        <f>IFERROR(VLOOKUP(F9222,연간집계!D:E,2,FALSE),"")</f>
        <v>스탠다드 포토북 8*11 (하드/무광)</v>
      </c>
    </row>
    <row r="9223" spans="1:16" ht="15" customHeight="1">
      <c r="A9223" s="201">
        <v>46163.290763888886</v>
      </c>
      <c r="B9223" s="202">
        <v>46163</v>
      </c>
      <c r="C9223" s="203" t="s">
        <v>20055</v>
      </c>
      <c r="D9223" s="203" t="s">
        <v>11</v>
      </c>
      <c r="E9223" s="204" t="s">
        <v>20051</v>
      </c>
      <c r="F9223" s="49" t="s">
        <v>847</v>
      </c>
      <c r="G9223" s="203">
        <v>1</v>
      </c>
      <c r="H9223" s="203" t="s">
        <v>20052</v>
      </c>
      <c r="I9223" s="205" t="s">
        <v>1453</v>
      </c>
      <c r="J9223" s="208"/>
      <c r="K9223" s="203">
        <v>52</v>
      </c>
      <c r="L9223" s="207" t="s">
        <v>827</v>
      </c>
      <c r="M9223" s="208" t="s">
        <v>1436</v>
      </c>
      <c r="N9223" s="209">
        <f t="shared" si="0"/>
        <v>2026</v>
      </c>
      <c r="O9223" s="210">
        <f t="shared" si="1"/>
        <v>5</v>
      </c>
      <c r="P9223" s="211" t="str">
        <f>IFERROR(VLOOKUP(F9223,연간집계!D:E,2,FALSE),"")</f>
        <v>스탠다드 포토북 8*11 (하드/무광)</v>
      </c>
    </row>
    <row r="9224" spans="1:16" ht="15" customHeight="1">
      <c r="A9224" s="201">
        <v>46163.290775462963</v>
      </c>
      <c r="B9224" s="202">
        <v>46163</v>
      </c>
      <c r="C9224" s="203" t="s">
        <v>20056</v>
      </c>
      <c r="D9224" s="203" t="s">
        <v>11</v>
      </c>
      <c r="E9224" s="204" t="s">
        <v>20051</v>
      </c>
      <c r="F9224" s="49" t="s">
        <v>838</v>
      </c>
      <c r="G9224" s="203">
        <v>1</v>
      </c>
      <c r="H9224" s="203" t="s">
        <v>20052</v>
      </c>
      <c r="I9224" s="205" t="s">
        <v>1455</v>
      </c>
      <c r="J9224" s="208"/>
      <c r="K9224" s="203">
        <v>64</v>
      </c>
      <c r="L9224" s="207" t="s">
        <v>827</v>
      </c>
      <c r="M9224" s="208" t="s">
        <v>1436</v>
      </c>
      <c r="N9224" s="209">
        <f t="shared" si="0"/>
        <v>2026</v>
      </c>
      <c r="O9224" s="210">
        <f t="shared" si="1"/>
        <v>5</v>
      </c>
      <c r="P9224" s="211" t="str">
        <f>IFERROR(VLOOKUP(F9224,연간집계!D:E,2,FALSE),"")</f>
        <v>스탠다드 포토북 6*8 (하드/무광)</v>
      </c>
    </row>
    <row r="9225" spans="1:16" ht="15" customHeight="1">
      <c r="A9225" s="201">
        <v>46163.29078703704</v>
      </c>
      <c r="B9225" s="202">
        <v>46163</v>
      </c>
      <c r="C9225" s="203" t="s">
        <v>20057</v>
      </c>
      <c r="D9225" s="203" t="s">
        <v>11</v>
      </c>
      <c r="E9225" s="204" t="s">
        <v>20051</v>
      </c>
      <c r="F9225" s="49" t="s">
        <v>847</v>
      </c>
      <c r="G9225" s="203">
        <v>1</v>
      </c>
      <c r="H9225" s="203" t="s">
        <v>20052</v>
      </c>
      <c r="I9225" s="205" t="s">
        <v>1676</v>
      </c>
      <c r="J9225" s="208"/>
      <c r="K9225" s="203">
        <v>54</v>
      </c>
      <c r="L9225" s="207" t="s">
        <v>827</v>
      </c>
      <c r="M9225" s="208" t="s">
        <v>1436</v>
      </c>
      <c r="N9225" s="209">
        <f t="shared" si="0"/>
        <v>2026</v>
      </c>
      <c r="O9225" s="210">
        <f t="shared" si="1"/>
        <v>5</v>
      </c>
      <c r="P9225" s="211" t="str">
        <f>IFERROR(VLOOKUP(F9225,연간집계!D:E,2,FALSE),"")</f>
        <v>스탠다드 포토북 8*11 (하드/무광)</v>
      </c>
    </row>
    <row r="9226" spans="1:16" ht="15" customHeight="1">
      <c r="A9226" s="201">
        <v>46163.290798611109</v>
      </c>
      <c r="B9226" s="202">
        <v>46163</v>
      </c>
      <c r="C9226" s="203" t="s">
        <v>20058</v>
      </c>
      <c r="D9226" s="203" t="s">
        <v>11</v>
      </c>
      <c r="E9226" s="204" t="s">
        <v>20051</v>
      </c>
      <c r="F9226" s="49" t="s">
        <v>847</v>
      </c>
      <c r="G9226" s="203">
        <v>1</v>
      </c>
      <c r="H9226" s="203" t="s">
        <v>20052</v>
      </c>
      <c r="I9226" s="205" t="s">
        <v>1707</v>
      </c>
      <c r="J9226" s="208"/>
      <c r="K9226" s="203">
        <v>62</v>
      </c>
      <c r="L9226" s="207" t="s">
        <v>827</v>
      </c>
      <c r="M9226" s="208" t="s">
        <v>1436</v>
      </c>
      <c r="N9226" s="209">
        <f t="shared" si="0"/>
        <v>2026</v>
      </c>
      <c r="O9226" s="210">
        <f t="shared" si="1"/>
        <v>5</v>
      </c>
      <c r="P9226" s="211" t="str">
        <f>IFERROR(VLOOKUP(F9226,연간집계!D:E,2,FALSE),"")</f>
        <v>스탠다드 포토북 8*11 (하드/무광)</v>
      </c>
    </row>
    <row r="9227" spans="1:16" ht="15" customHeight="1">
      <c r="A9227" s="201">
        <v>46163.290810185186</v>
      </c>
      <c r="B9227" s="202">
        <v>46163</v>
      </c>
      <c r="C9227" s="203" t="s">
        <v>20059</v>
      </c>
      <c r="D9227" s="203" t="s">
        <v>11</v>
      </c>
      <c r="E9227" s="204" t="s">
        <v>20051</v>
      </c>
      <c r="F9227" s="49" t="s">
        <v>847</v>
      </c>
      <c r="G9227" s="203">
        <v>1</v>
      </c>
      <c r="H9227" s="203" t="s">
        <v>20052</v>
      </c>
      <c r="I9227" s="205" t="s">
        <v>1707</v>
      </c>
      <c r="J9227" s="208"/>
      <c r="K9227" s="203">
        <v>60</v>
      </c>
      <c r="L9227" s="207" t="s">
        <v>827</v>
      </c>
      <c r="M9227" s="208" t="s">
        <v>1436</v>
      </c>
      <c r="N9227" s="209">
        <f t="shared" si="0"/>
        <v>2026</v>
      </c>
      <c r="O9227" s="210">
        <f t="shared" si="1"/>
        <v>5</v>
      </c>
      <c r="P9227" s="211" t="str">
        <f>IFERROR(VLOOKUP(F9227,연간집계!D:E,2,FALSE),"")</f>
        <v>스탠다드 포토북 8*11 (하드/무광)</v>
      </c>
    </row>
    <row r="9228" spans="1:16" ht="15" customHeight="1">
      <c r="A9228" s="201">
        <v>46163.399710648147</v>
      </c>
      <c r="B9228" s="202">
        <v>46163</v>
      </c>
      <c r="C9228" s="203" t="s">
        <v>20060</v>
      </c>
      <c r="D9228" s="203" t="s">
        <v>11</v>
      </c>
      <c r="E9228" s="204" t="s">
        <v>20061</v>
      </c>
      <c r="F9228" s="49" t="s">
        <v>1247</v>
      </c>
      <c r="G9228" s="203">
        <v>2</v>
      </c>
      <c r="H9228" s="203" t="s">
        <v>2184</v>
      </c>
      <c r="I9228" s="205" t="s">
        <v>1453</v>
      </c>
      <c r="J9228" s="208"/>
      <c r="K9228" s="203">
        <v>24</v>
      </c>
      <c r="L9228" s="207" t="s">
        <v>828</v>
      </c>
      <c r="M9228" s="208" t="s">
        <v>1436</v>
      </c>
      <c r="N9228" s="209">
        <f t="shared" si="0"/>
        <v>2026</v>
      </c>
      <c r="O9228" s="210">
        <f t="shared" si="1"/>
        <v>5</v>
      </c>
      <c r="P9228" s="211" t="str">
        <f>IFERROR(VLOOKUP(F9228,연간집계!D:E,2,FALSE),"")</f>
        <v>모바일 포토북 197 (여행)</v>
      </c>
    </row>
    <row r="9229" spans="1:16" ht="15" customHeight="1">
      <c r="A9229" s="201">
        <v>46163.423391203702</v>
      </c>
      <c r="B9229" s="202">
        <v>46163</v>
      </c>
      <c r="C9229" s="203" t="s">
        <v>20062</v>
      </c>
      <c r="D9229" s="203" t="s">
        <v>11</v>
      </c>
      <c r="E9229" s="204" t="s">
        <v>20063</v>
      </c>
      <c r="F9229" s="49" t="s">
        <v>838</v>
      </c>
      <c r="G9229" s="203">
        <v>2</v>
      </c>
      <c r="H9229" s="203" t="s">
        <v>5460</v>
      </c>
      <c r="I9229" s="205" t="s">
        <v>1453</v>
      </c>
      <c r="J9229" s="208"/>
      <c r="K9229" s="203">
        <v>42</v>
      </c>
      <c r="L9229" s="207" t="s">
        <v>827</v>
      </c>
      <c r="M9229" s="208" t="s">
        <v>1436</v>
      </c>
      <c r="N9229" s="209">
        <f t="shared" si="0"/>
        <v>2026</v>
      </c>
      <c r="O9229" s="210">
        <f t="shared" si="1"/>
        <v>5</v>
      </c>
      <c r="P9229" s="211" t="str">
        <f>IFERROR(VLOOKUP(F9229,연간집계!D:E,2,FALSE),"")</f>
        <v>스탠다드 포토북 6*8 (하드/무광)</v>
      </c>
    </row>
    <row r="9230" spans="1:16" ht="15" customHeight="1">
      <c r="A9230" s="201">
        <v>46163.485914351855</v>
      </c>
      <c r="B9230" s="202">
        <v>46163</v>
      </c>
      <c r="C9230" s="203" t="s">
        <v>20064</v>
      </c>
      <c r="D9230" s="203" t="s">
        <v>11</v>
      </c>
      <c r="E9230" s="204" t="s">
        <v>20065</v>
      </c>
      <c r="F9230" s="49" t="s">
        <v>838</v>
      </c>
      <c r="G9230" s="203">
        <v>1</v>
      </c>
      <c r="H9230" s="203" t="s">
        <v>6244</v>
      </c>
      <c r="I9230" s="205" t="s">
        <v>1440</v>
      </c>
      <c r="J9230" s="208"/>
      <c r="K9230" s="203">
        <v>24</v>
      </c>
      <c r="L9230" s="207" t="s">
        <v>827</v>
      </c>
      <c r="M9230" s="208" t="s">
        <v>1493</v>
      </c>
      <c r="N9230" s="209">
        <f t="shared" si="0"/>
        <v>2026</v>
      </c>
      <c r="O9230" s="210">
        <f t="shared" si="1"/>
        <v>5</v>
      </c>
      <c r="P9230" s="211" t="str">
        <f>IFERROR(VLOOKUP(F9230,연간집계!D:E,2,FALSE),"")</f>
        <v>스탠다드 포토북 6*8 (하드/무광)</v>
      </c>
    </row>
    <row r="9231" spans="1:16" ht="15" customHeight="1">
      <c r="A9231" s="201">
        <v>46163.547777777778</v>
      </c>
      <c r="B9231" s="202">
        <v>46163</v>
      </c>
      <c r="C9231" s="203" t="s">
        <v>20066</v>
      </c>
      <c r="D9231" s="203" t="s">
        <v>11</v>
      </c>
      <c r="E9231" s="204" t="s">
        <v>20067</v>
      </c>
      <c r="F9231" s="49" t="s">
        <v>1058</v>
      </c>
      <c r="G9231" s="203">
        <v>1</v>
      </c>
      <c r="H9231" s="203" t="s">
        <v>3228</v>
      </c>
      <c r="I9231" s="205" t="s">
        <v>1440</v>
      </c>
      <c r="J9231" s="208"/>
      <c r="K9231" s="203">
        <v>114</v>
      </c>
      <c r="L9231" s="207" t="s">
        <v>827</v>
      </c>
      <c r="M9231" s="208" t="s">
        <v>1471</v>
      </c>
      <c r="N9231" s="209">
        <f t="shared" si="0"/>
        <v>2026</v>
      </c>
      <c r="O9231" s="210">
        <f t="shared" si="1"/>
        <v>5</v>
      </c>
      <c r="P9231" s="211" t="str">
        <f>IFERROR(VLOOKUP(F9231,연간집계!D:E,2,FALSE),"")</f>
        <v>프리북 150 (하드)</v>
      </c>
    </row>
    <row r="9232" spans="1:16" ht="15" customHeight="1">
      <c r="A9232" s="201">
        <v>46163.577280092592</v>
      </c>
      <c r="B9232" s="202">
        <v>46163</v>
      </c>
      <c r="C9232" s="203" t="s">
        <v>20068</v>
      </c>
      <c r="D9232" s="203" t="s">
        <v>11</v>
      </c>
      <c r="E9232" s="204" t="s">
        <v>20069</v>
      </c>
      <c r="F9232" s="49" t="s">
        <v>838</v>
      </c>
      <c r="G9232" s="203">
        <v>2</v>
      </c>
      <c r="H9232" s="203" t="s">
        <v>16434</v>
      </c>
      <c r="I9232" s="205" t="s">
        <v>1453</v>
      </c>
      <c r="J9232" s="208"/>
      <c r="K9232" s="203">
        <v>24</v>
      </c>
      <c r="L9232" s="207" t="s">
        <v>827</v>
      </c>
      <c r="M9232" s="208" t="s">
        <v>1645</v>
      </c>
      <c r="N9232" s="209">
        <f t="shared" si="0"/>
        <v>2026</v>
      </c>
      <c r="O9232" s="210">
        <f t="shared" si="1"/>
        <v>5</v>
      </c>
      <c r="P9232" s="211" t="str">
        <f>IFERROR(VLOOKUP(F9232,연간집계!D:E,2,FALSE),"")</f>
        <v>스탠다드 포토북 6*8 (하드/무광)</v>
      </c>
    </row>
    <row r="9233" spans="1:16" ht="15" customHeight="1">
      <c r="A9233" s="201">
        <v>46163.6096412037</v>
      </c>
      <c r="B9233" s="202">
        <v>46163</v>
      </c>
      <c r="C9233" s="203" t="s">
        <v>20070</v>
      </c>
      <c r="D9233" s="203" t="s">
        <v>11</v>
      </c>
      <c r="E9233" s="204" t="s">
        <v>20071</v>
      </c>
      <c r="F9233" s="49" t="s">
        <v>1058</v>
      </c>
      <c r="G9233" s="203">
        <v>1</v>
      </c>
      <c r="H9233" s="203" t="s">
        <v>11311</v>
      </c>
      <c r="I9233" s="205" t="s">
        <v>1440</v>
      </c>
      <c r="J9233" s="208"/>
      <c r="K9233" s="203">
        <v>160</v>
      </c>
      <c r="L9233" s="207" t="s">
        <v>827</v>
      </c>
      <c r="M9233" s="208" t="s">
        <v>1449</v>
      </c>
      <c r="N9233" s="209">
        <f t="shared" si="0"/>
        <v>2026</v>
      </c>
      <c r="O9233" s="210">
        <f t="shared" si="1"/>
        <v>5</v>
      </c>
      <c r="P9233" s="211" t="str">
        <f>IFERROR(VLOOKUP(F9233,연간집계!D:E,2,FALSE),"")</f>
        <v>프리북 150 (하드)</v>
      </c>
    </row>
    <row r="9234" spans="1:16" ht="15" customHeight="1">
      <c r="A9234" s="201">
        <v>46163.671435185184</v>
      </c>
      <c r="B9234" s="202">
        <v>46163</v>
      </c>
      <c r="C9234" s="203" t="s">
        <v>20072</v>
      </c>
      <c r="D9234" s="203" t="s">
        <v>11</v>
      </c>
      <c r="E9234" s="204" t="s">
        <v>20073</v>
      </c>
      <c r="F9234" s="49" t="s">
        <v>849</v>
      </c>
      <c r="G9234" s="203">
        <v>1</v>
      </c>
      <c r="H9234" s="203" t="s">
        <v>19885</v>
      </c>
      <c r="I9234" s="205" t="s">
        <v>1440</v>
      </c>
      <c r="J9234" s="208"/>
      <c r="K9234" s="203">
        <v>24</v>
      </c>
      <c r="L9234" s="207" t="s">
        <v>827</v>
      </c>
      <c r="M9234" s="208" t="s">
        <v>1460</v>
      </c>
      <c r="N9234" s="209">
        <f t="shared" si="0"/>
        <v>2026</v>
      </c>
      <c r="O9234" s="210">
        <f t="shared" si="1"/>
        <v>5</v>
      </c>
      <c r="P9234" s="211" t="str">
        <f>IFERROR(VLOOKUP(F9234,연간집계!D:E,2,FALSE),"")</f>
        <v>스탠다드 포토북 8*11 (하드/유광)</v>
      </c>
    </row>
    <row r="9235" spans="1:16" ht="15" customHeight="1">
      <c r="A9235" s="201">
        <v>46163.721539351849</v>
      </c>
      <c r="B9235" s="202">
        <v>46163</v>
      </c>
      <c r="C9235" s="203" t="s">
        <v>20074</v>
      </c>
      <c r="D9235" s="203" t="s">
        <v>11</v>
      </c>
      <c r="E9235" s="204" t="s">
        <v>20075</v>
      </c>
      <c r="F9235" s="49" t="s">
        <v>1238</v>
      </c>
      <c r="G9235" s="203">
        <v>1</v>
      </c>
      <c r="H9235" s="203" t="s">
        <v>20076</v>
      </c>
      <c r="I9235" s="205" t="s">
        <v>1506</v>
      </c>
      <c r="J9235" s="208"/>
      <c r="K9235" s="203">
        <v>24</v>
      </c>
      <c r="L9235" s="207" t="s">
        <v>828</v>
      </c>
      <c r="M9235" s="208" t="s">
        <v>1449</v>
      </c>
      <c r="N9235" s="209">
        <f t="shared" si="0"/>
        <v>2026</v>
      </c>
      <c r="O9235" s="210">
        <f t="shared" si="1"/>
        <v>5</v>
      </c>
      <c r="P9235" s="211" t="str">
        <f>IFERROR(VLOOKUP(F9235,연간집계!D:E,2,FALSE),"")</f>
        <v>모바일 포토북 198 (베이비)</v>
      </c>
    </row>
    <row r="9236" spans="1:16" ht="15" customHeight="1">
      <c r="A9236" s="201">
        <v>46163.721550925926</v>
      </c>
      <c r="B9236" s="202">
        <v>46163</v>
      </c>
      <c r="C9236" s="203" t="s">
        <v>20077</v>
      </c>
      <c r="D9236" s="203" t="s">
        <v>11</v>
      </c>
      <c r="E9236" s="204" t="s">
        <v>20075</v>
      </c>
      <c r="F9236" s="49" t="s">
        <v>1238</v>
      </c>
      <c r="G9236" s="203">
        <v>1</v>
      </c>
      <c r="H9236" s="203" t="s">
        <v>20076</v>
      </c>
      <c r="I9236" s="205" t="s">
        <v>2144</v>
      </c>
      <c r="J9236" s="208"/>
      <c r="K9236" s="203">
        <v>24</v>
      </c>
      <c r="L9236" s="207" t="s">
        <v>828</v>
      </c>
      <c r="M9236" s="208" t="s">
        <v>1449</v>
      </c>
      <c r="N9236" s="209">
        <f t="shared" si="0"/>
        <v>2026</v>
      </c>
      <c r="O9236" s="210">
        <f t="shared" si="1"/>
        <v>5</v>
      </c>
      <c r="P9236" s="211" t="str">
        <f>IFERROR(VLOOKUP(F9236,연간집계!D:E,2,FALSE),"")</f>
        <v>모바일 포토북 198 (베이비)</v>
      </c>
    </row>
    <row r="9237" spans="1:16" ht="15" customHeight="1">
      <c r="A9237" s="201">
        <v>46163.721562500003</v>
      </c>
      <c r="B9237" s="202">
        <v>46163</v>
      </c>
      <c r="C9237" s="203" t="s">
        <v>20078</v>
      </c>
      <c r="D9237" s="203" t="s">
        <v>11</v>
      </c>
      <c r="E9237" s="204" t="s">
        <v>20075</v>
      </c>
      <c r="F9237" s="49" t="s">
        <v>1238</v>
      </c>
      <c r="G9237" s="203">
        <v>1</v>
      </c>
      <c r="H9237" s="203" t="s">
        <v>20076</v>
      </c>
      <c r="I9237" s="205" t="s">
        <v>2370</v>
      </c>
      <c r="J9237" s="208"/>
      <c r="K9237" s="203">
        <v>24</v>
      </c>
      <c r="L9237" s="207" t="s">
        <v>828</v>
      </c>
      <c r="M9237" s="208" t="s">
        <v>1449</v>
      </c>
      <c r="N9237" s="209">
        <f t="shared" si="0"/>
        <v>2026</v>
      </c>
      <c r="O9237" s="210">
        <f t="shared" si="1"/>
        <v>5</v>
      </c>
      <c r="P9237" s="211" t="str">
        <f>IFERROR(VLOOKUP(F9237,연간집계!D:E,2,FALSE),"")</f>
        <v>모바일 포토북 198 (베이비)</v>
      </c>
    </row>
    <row r="9238" spans="1:16" ht="15" customHeight="1">
      <c r="A9238" s="201">
        <v>46163.79550925926</v>
      </c>
      <c r="B9238" s="202">
        <v>46163</v>
      </c>
      <c r="C9238" s="203" t="s">
        <v>20079</v>
      </c>
      <c r="D9238" s="203" t="s">
        <v>11</v>
      </c>
      <c r="E9238" s="204" t="s">
        <v>20080</v>
      </c>
      <c r="F9238" s="49" t="s">
        <v>849</v>
      </c>
      <c r="G9238" s="203">
        <v>1</v>
      </c>
      <c r="H9238" s="203" t="s">
        <v>20081</v>
      </c>
      <c r="I9238" s="205" t="s">
        <v>1435</v>
      </c>
      <c r="J9238" s="208"/>
      <c r="K9238" s="203">
        <v>24</v>
      </c>
      <c r="L9238" s="207" t="s">
        <v>827</v>
      </c>
      <c r="M9238" s="208" t="s">
        <v>1493</v>
      </c>
      <c r="N9238" s="209">
        <f t="shared" si="0"/>
        <v>2026</v>
      </c>
      <c r="O9238" s="210">
        <f t="shared" si="1"/>
        <v>5</v>
      </c>
      <c r="P9238" s="211" t="str">
        <f>IFERROR(VLOOKUP(F9238,연간집계!D:E,2,FALSE),"")</f>
        <v>스탠다드 포토북 8*11 (하드/유광)</v>
      </c>
    </row>
    <row r="9239" spans="1:16" ht="15" customHeight="1">
      <c r="A9239" s="201">
        <v>46163.795532407406</v>
      </c>
      <c r="B9239" s="202">
        <v>46163</v>
      </c>
      <c r="C9239" s="203" t="s">
        <v>20082</v>
      </c>
      <c r="D9239" s="203" t="s">
        <v>11</v>
      </c>
      <c r="E9239" s="204" t="s">
        <v>20083</v>
      </c>
      <c r="F9239" s="49" t="s">
        <v>849</v>
      </c>
      <c r="G9239" s="203">
        <v>3</v>
      </c>
      <c r="H9239" s="203" t="s">
        <v>20081</v>
      </c>
      <c r="I9239" s="205" t="s">
        <v>1435</v>
      </c>
      <c r="J9239" s="208"/>
      <c r="K9239" s="203">
        <v>24</v>
      </c>
      <c r="L9239" s="207" t="s">
        <v>827</v>
      </c>
      <c r="M9239" s="208" t="s">
        <v>1493</v>
      </c>
      <c r="N9239" s="209">
        <f t="shared" si="0"/>
        <v>2026</v>
      </c>
      <c r="O9239" s="210">
        <f t="shared" si="1"/>
        <v>5</v>
      </c>
      <c r="P9239" s="211" t="str">
        <f>IFERROR(VLOOKUP(F9239,연간집계!D:E,2,FALSE),"")</f>
        <v>스탠다드 포토북 8*11 (하드/유광)</v>
      </c>
    </row>
    <row r="9240" spans="1:16" ht="15" customHeight="1">
      <c r="A9240" s="201">
        <v>46163.869143518517</v>
      </c>
      <c r="B9240" s="202">
        <v>46163</v>
      </c>
      <c r="C9240" s="203" t="s">
        <v>20084</v>
      </c>
      <c r="D9240" s="203" t="s">
        <v>11</v>
      </c>
      <c r="E9240" s="204" t="s">
        <v>20085</v>
      </c>
      <c r="F9240" s="49" t="s">
        <v>1245</v>
      </c>
      <c r="G9240" s="203">
        <v>2</v>
      </c>
      <c r="H9240" s="203" t="s">
        <v>20086</v>
      </c>
      <c r="I9240" s="205" t="s">
        <v>1435</v>
      </c>
      <c r="J9240" s="208"/>
      <c r="K9240" s="203">
        <v>24</v>
      </c>
      <c r="L9240" s="207" t="s">
        <v>828</v>
      </c>
      <c r="M9240" s="208" t="s">
        <v>1436</v>
      </c>
      <c r="N9240" s="209">
        <f t="shared" si="0"/>
        <v>2026</v>
      </c>
      <c r="O9240" s="210">
        <f t="shared" si="1"/>
        <v>5</v>
      </c>
      <c r="P9240" s="211" t="str">
        <f>IFERROR(VLOOKUP(F9240,연간집계!D:E,2,FALSE),"")</f>
        <v>모바일 포토북 198 (여행)</v>
      </c>
    </row>
    <row r="9241" spans="1:16" ht="15" customHeight="1">
      <c r="A9241" s="201">
        <v>46163.930937500001</v>
      </c>
      <c r="B9241" s="202">
        <v>46163</v>
      </c>
      <c r="C9241" s="203" t="s">
        <v>20087</v>
      </c>
      <c r="D9241" s="203" t="s">
        <v>11</v>
      </c>
      <c r="E9241" s="204" t="s">
        <v>20088</v>
      </c>
      <c r="F9241" s="49" t="s">
        <v>843</v>
      </c>
      <c r="G9241" s="203">
        <v>1</v>
      </c>
      <c r="H9241" s="203" t="s">
        <v>19788</v>
      </c>
      <c r="I9241" s="205" t="s">
        <v>1455</v>
      </c>
      <c r="J9241" s="208"/>
      <c r="K9241" s="203">
        <v>40</v>
      </c>
      <c r="L9241" s="207" t="s">
        <v>827</v>
      </c>
      <c r="M9241" s="208" t="s">
        <v>1497</v>
      </c>
      <c r="N9241" s="209">
        <f t="shared" si="0"/>
        <v>2026</v>
      </c>
      <c r="O9241" s="210">
        <f t="shared" si="1"/>
        <v>5</v>
      </c>
      <c r="P9241" s="211" t="str">
        <f>IFERROR(VLOOKUP(F9241,연간집계!D:E,2,FALSE),"")</f>
        <v>스탠다드 포토북 8*11 (소프트/무광)</v>
      </c>
    </row>
    <row r="9242" spans="1:16" ht="15" customHeight="1">
      <c r="A9242" s="201">
        <v>46163.969212962962</v>
      </c>
      <c r="B9242" s="202">
        <v>46163</v>
      </c>
      <c r="C9242" s="203" t="s">
        <v>20089</v>
      </c>
      <c r="D9242" s="203" t="s">
        <v>11</v>
      </c>
      <c r="E9242" s="204" t="s">
        <v>20090</v>
      </c>
      <c r="F9242" s="49" t="s">
        <v>838</v>
      </c>
      <c r="G9242" s="203">
        <v>1</v>
      </c>
      <c r="H9242" s="203" t="s">
        <v>20091</v>
      </c>
      <c r="I9242" s="205" t="s">
        <v>1455</v>
      </c>
      <c r="J9242" s="208"/>
      <c r="K9242" s="203">
        <v>68</v>
      </c>
      <c r="L9242" s="207" t="s">
        <v>827</v>
      </c>
      <c r="M9242" s="208" t="s">
        <v>1436</v>
      </c>
      <c r="N9242" s="209">
        <f t="shared" si="0"/>
        <v>2026</v>
      </c>
      <c r="O9242" s="210">
        <f t="shared" si="1"/>
        <v>5</v>
      </c>
      <c r="P9242" s="211" t="str">
        <f>IFERROR(VLOOKUP(F9242,연간집계!D:E,2,FALSE),"")</f>
        <v>스탠다드 포토북 6*8 (하드/무광)</v>
      </c>
    </row>
    <row r="9243" spans="1:16" ht="15" customHeight="1">
      <c r="A9243" s="201">
        <v>46163.989895833336</v>
      </c>
      <c r="B9243" s="202">
        <v>46163</v>
      </c>
      <c r="C9243" s="203" t="s">
        <v>20092</v>
      </c>
      <c r="D9243" s="203" t="s">
        <v>11</v>
      </c>
      <c r="E9243" s="204" t="s">
        <v>20093</v>
      </c>
      <c r="F9243" s="49" t="s">
        <v>978</v>
      </c>
      <c r="G9243" s="203">
        <v>1</v>
      </c>
      <c r="H9243" s="203" t="s">
        <v>9826</v>
      </c>
      <c r="I9243" s="208" t="s">
        <v>2474</v>
      </c>
      <c r="J9243" s="208" t="s">
        <v>2474</v>
      </c>
      <c r="K9243" s="203">
        <v>48</v>
      </c>
      <c r="L9243" s="207" t="s">
        <v>827</v>
      </c>
      <c r="M9243" s="208" t="s">
        <v>1436</v>
      </c>
      <c r="N9243" s="209">
        <f t="shared" si="0"/>
        <v>2026</v>
      </c>
      <c r="O9243" s="210">
        <f t="shared" si="1"/>
        <v>5</v>
      </c>
      <c r="P9243" s="211" t="str">
        <f>IFERROR(VLOOKUP(F9243,연간집계!D:E,2,FALSE),"")</f>
        <v>시티북 198 (소프트/46p)</v>
      </c>
    </row>
    <row r="9244" spans="1:16" ht="15" customHeight="1">
      <c r="A9244" s="201">
        <v>46164.025219907409</v>
      </c>
      <c r="B9244" s="202">
        <v>46164</v>
      </c>
      <c r="C9244" s="203" t="s">
        <v>20094</v>
      </c>
      <c r="D9244" s="203" t="s">
        <v>11</v>
      </c>
      <c r="E9244" s="204" t="s">
        <v>20095</v>
      </c>
      <c r="F9244" s="49" t="s">
        <v>852</v>
      </c>
      <c r="G9244" s="203">
        <v>8</v>
      </c>
      <c r="H9244" s="203" t="s">
        <v>20096</v>
      </c>
      <c r="I9244" s="205" t="s">
        <v>1455</v>
      </c>
      <c r="J9244" s="208"/>
      <c r="K9244" s="203">
        <v>50</v>
      </c>
      <c r="L9244" s="207" t="s">
        <v>827</v>
      </c>
      <c r="M9244" s="208" t="s">
        <v>1436</v>
      </c>
      <c r="N9244" s="209">
        <f t="shared" si="0"/>
        <v>2026</v>
      </c>
      <c r="O9244" s="210">
        <f t="shared" si="1"/>
        <v>5</v>
      </c>
      <c r="P9244" s="211" t="str">
        <f>IFERROR(VLOOKUP(F9244,연간집계!D:E,2,FALSE),"")</f>
        <v>스탠다드 포토북 8*8 (소프트/무광)</v>
      </c>
    </row>
    <row r="9245" spans="1:16" ht="15" customHeight="1">
      <c r="A9245" s="201">
        <v>46164.458032407405</v>
      </c>
      <c r="B9245" s="202">
        <v>46164</v>
      </c>
      <c r="C9245" s="203" t="s">
        <v>20097</v>
      </c>
      <c r="D9245" s="203" t="s">
        <v>11</v>
      </c>
      <c r="E9245" s="204" t="s">
        <v>20098</v>
      </c>
      <c r="F9245" s="49" t="s">
        <v>874</v>
      </c>
      <c r="G9245" s="203">
        <v>1</v>
      </c>
      <c r="H9245" s="203" t="s">
        <v>8918</v>
      </c>
      <c r="I9245" s="205" t="s">
        <v>1984</v>
      </c>
      <c r="J9245" s="208"/>
      <c r="K9245" s="203">
        <v>40</v>
      </c>
      <c r="L9245" s="207" t="s">
        <v>827</v>
      </c>
      <c r="M9245" s="208" t="s">
        <v>1449</v>
      </c>
      <c r="N9245" s="209">
        <f t="shared" si="0"/>
        <v>2026</v>
      </c>
      <c r="O9245" s="210">
        <f t="shared" si="1"/>
        <v>5</v>
      </c>
      <c r="P9245" s="211" t="str">
        <f>IFERROR(VLOOKUP(F9245,연간집계!D:E,2,FALSE),"")</f>
        <v>스탠다드 포토북 11*8 (하드/무광)</v>
      </c>
    </row>
    <row r="9246" spans="1:16" ht="15" customHeight="1">
      <c r="A9246" s="201">
        <v>46164.505567129629</v>
      </c>
      <c r="B9246" s="202">
        <v>46164</v>
      </c>
      <c r="C9246" s="203" t="s">
        <v>20099</v>
      </c>
      <c r="D9246" s="203" t="s">
        <v>11</v>
      </c>
      <c r="E9246" s="204" t="s">
        <v>20100</v>
      </c>
      <c r="F9246" s="49" t="s">
        <v>1327</v>
      </c>
      <c r="G9246" s="203">
        <v>1</v>
      </c>
      <c r="H9246" s="203" t="s">
        <v>20101</v>
      </c>
      <c r="I9246" s="205" t="s">
        <v>1440</v>
      </c>
      <c r="J9246" s="208" t="s">
        <v>1994</v>
      </c>
      <c r="K9246" s="203">
        <v>1</v>
      </c>
      <c r="L9246" s="207" t="s">
        <v>827</v>
      </c>
      <c r="M9246" s="208" t="s">
        <v>1471</v>
      </c>
      <c r="N9246" s="209">
        <f t="shared" si="0"/>
        <v>2026</v>
      </c>
      <c r="O9246" s="210">
        <f t="shared" si="1"/>
        <v>5</v>
      </c>
      <c r="P9246" s="211" t="str">
        <f>IFERROR(VLOOKUP(F9246,연간집계!D:E,2,FALSE),"")</f>
        <v>아크릴액자 A3 (가로)</v>
      </c>
    </row>
    <row r="9247" spans="1:16" ht="15" customHeight="1">
      <c r="A9247" s="201">
        <v>46164.546770833331</v>
      </c>
      <c r="B9247" s="202">
        <v>46164</v>
      </c>
      <c r="C9247" s="203" t="s">
        <v>20102</v>
      </c>
      <c r="D9247" s="203" t="s">
        <v>11</v>
      </c>
      <c r="E9247" s="204" t="s">
        <v>20103</v>
      </c>
      <c r="F9247" s="49" t="s">
        <v>1178</v>
      </c>
      <c r="G9247" s="203">
        <v>1</v>
      </c>
      <c r="H9247" s="203" t="s">
        <v>497</v>
      </c>
      <c r="I9247" s="205" t="s">
        <v>1440</v>
      </c>
      <c r="J9247" s="208"/>
      <c r="K9247" s="203">
        <v>30</v>
      </c>
      <c r="L9247" s="207" t="s">
        <v>827</v>
      </c>
      <c r="M9247" s="208" t="s">
        <v>1645</v>
      </c>
      <c r="N9247" s="209">
        <f t="shared" si="0"/>
        <v>2026</v>
      </c>
      <c r="O9247" s="210">
        <f t="shared" si="1"/>
        <v>5</v>
      </c>
      <c r="P9247" s="211" t="str">
        <f>IFERROR(VLOOKUP(F9247,연간집계!D:E,2,FALSE),"")</f>
        <v>시크북(앨범) 277 (로만브라운/30p)</v>
      </c>
    </row>
    <row r="9248" spans="1:16" ht="15" customHeight="1">
      <c r="A9248" s="201">
        <v>46164.54996527778</v>
      </c>
      <c r="B9248" s="202">
        <v>46164</v>
      </c>
      <c r="C9248" s="203" t="s">
        <v>20104</v>
      </c>
      <c r="D9248" s="203" t="s">
        <v>11</v>
      </c>
      <c r="E9248" s="204" t="s">
        <v>20105</v>
      </c>
      <c r="F9248" s="49" t="s">
        <v>838</v>
      </c>
      <c r="G9248" s="203">
        <v>1</v>
      </c>
      <c r="H9248" s="203" t="s">
        <v>20029</v>
      </c>
      <c r="I9248" s="205" t="s">
        <v>1440</v>
      </c>
      <c r="J9248" s="208"/>
      <c r="K9248" s="203">
        <v>24</v>
      </c>
      <c r="L9248" s="207" t="s">
        <v>827</v>
      </c>
      <c r="M9248" s="208" t="s">
        <v>1436</v>
      </c>
      <c r="N9248" s="209">
        <f t="shared" si="0"/>
        <v>2026</v>
      </c>
      <c r="O9248" s="210">
        <f t="shared" si="1"/>
        <v>5</v>
      </c>
      <c r="P9248" s="211" t="str">
        <f>IFERROR(VLOOKUP(F9248,연간집계!D:E,2,FALSE),"")</f>
        <v>스탠다드 포토북 6*8 (하드/무광)</v>
      </c>
    </row>
    <row r="9249" spans="1:16" ht="15" customHeight="1">
      <c r="A9249" s="201">
        <v>46164.609120370369</v>
      </c>
      <c r="B9249" s="202">
        <v>46164</v>
      </c>
      <c r="C9249" s="203" t="s">
        <v>20106</v>
      </c>
      <c r="D9249" s="203" t="s">
        <v>11</v>
      </c>
      <c r="E9249" s="204" t="s">
        <v>20107</v>
      </c>
      <c r="F9249" s="49" t="s">
        <v>1240</v>
      </c>
      <c r="G9249" s="203">
        <v>1</v>
      </c>
      <c r="H9249" s="203" t="s">
        <v>7771</v>
      </c>
      <c r="I9249" s="205" t="s">
        <v>2144</v>
      </c>
      <c r="J9249" s="208"/>
      <c r="K9249" s="203">
        <v>24</v>
      </c>
      <c r="L9249" s="207" t="s">
        <v>828</v>
      </c>
      <c r="M9249" s="208" t="s">
        <v>1436</v>
      </c>
      <c r="N9249" s="209">
        <f t="shared" si="0"/>
        <v>2026</v>
      </c>
      <c r="O9249" s="210">
        <f t="shared" si="1"/>
        <v>5</v>
      </c>
      <c r="P9249" s="211" t="str">
        <f>IFERROR(VLOOKUP(F9249,연간집계!D:E,2,FALSE),"")</f>
        <v>모바일 포토북 197 (베이비)</v>
      </c>
    </row>
    <row r="9250" spans="1:16" ht="15" customHeight="1">
      <c r="A9250" s="201">
        <v>46164.612361111111</v>
      </c>
      <c r="B9250" s="202">
        <v>46164</v>
      </c>
      <c r="C9250" s="203" t="s">
        <v>20108</v>
      </c>
      <c r="D9250" s="203" t="s">
        <v>11</v>
      </c>
      <c r="E9250" s="204" t="s">
        <v>20109</v>
      </c>
      <c r="F9250" s="49" t="s">
        <v>876</v>
      </c>
      <c r="G9250" s="203">
        <v>1</v>
      </c>
      <c r="H9250" s="203" t="s">
        <v>20110</v>
      </c>
      <c r="I9250" s="205" t="s">
        <v>1453</v>
      </c>
      <c r="J9250" s="208"/>
      <c r="K9250" s="203">
        <v>52</v>
      </c>
      <c r="L9250" s="207" t="s">
        <v>827</v>
      </c>
      <c r="M9250" s="208" t="s">
        <v>1436</v>
      </c>
      <c r="N9250" s="209">
        <f t="shared" si="0"/>
        <v>2026</v>
      </c>
      <c r="O9250" s="210">
        <f t="shared" si="1"/>
        <v>5</v>
      </c>
      <c r="P9250" s="211" t="str">
        <f>IFERROR(VLOOKUP(F9250,연간집계!D:E,2,FALSE),"")</f>
        <v>스탠다드 포토북 11*8 (하드/유광)</v>
      </c>
    </row>
    <row r="9251" spans="1:16" ht="15" customHeight="1">
      <c r="A9251" s="201">
        <v>46164.628263888888</v>
      </c>
      <c r="B9251" s="202">
        <v>46164</v>
      </c>
      <c r="C9251" s="203" t="s">
        <v>20111</v>
      </c>
      <c r="D9251" s="203" t="s">
        <v>11</v>
      </c>
      <c r="E9251" s="204" t="s">
        <v>20112</v>
      </c>
      <c r="F9251" s="49" t="s">
        <v>1022</v>
      </c>
      <c r="G9251" s="203">
        <v>1</v>
      </c>
      <c r="H9251" s="203" t="s">
        <v>19652</v>
      </c>
      <c r="I9251" s="205" t="s">
        <v>1455</v>
      </c>
      <c r="J9251" s="208" t="s">
        <v>1455</v>
      </c>
      <c r="K9251" s="203">
        <v>80</v>
      </c>
      <c r="L9251" s="207" t="s">
        <v>827</v>
      </c>
      <c r="M9251" s="208" t="s">
        <v>1471</v>
      </c>
      <c r="N9251" s="209">
        <f t="shared" si="0"/>
        <v>2026</v>
      </c>
      <c r="O9251" s="210">
        <f t="shared" si="1"/>
        <v>5</v>
      </c>
      <c r="P9251" s="211" t="str">
        <f>IFERROR(VLOOKUP(F9251,연간집계!D:E,2,FALSE),"")</f>
        <v>트래블북 A5 (소프트/78p)</v>
      </c>
    </row>
    <row r="9252" spans="1:16" ht="15" customHeight="1">
      <c r="A9252" s="201">
        <v>46164.6406712963</v>
      </c>
      <c r="B9252" s="202">
        <v>46164</v>
      </c>
      <c r="C9252" s="203" t="s">
        <v>20113</v>
      </c>
      <c r="D9252" s="203" t="s">
        <v>11</v>
      </c>
      <c r="E9252" s="204" t="s">
        <v>20114</v>
      </c>
      <c r="F9252" s="49" t="s">
        <v>1041</v>
      </c>
      <c r="G9252" s="203">
        <v>1</v>
      </c>
      <c r="H9252" s="203" t="s">
        <v>6079</v>
      </c>
      <c r="I9252" s="205" t="s">
        <v>1440</v>
      </c>
      <c r="J9252" s="208"/>
      <c r="K9252" s="203">
        <v>100</v>
      </c>
      <c r="L9252" s="207" t="s">
        <v>827</v>
      </c>
      <c r="M9252" s="208" t="s">
        <v>1471</v>
      </c>
      <c r="N9252" s="209">
        <f t="shared" si="0"/>
        <v>2026</v>
      </c>
      <c r="O9252" s="210">
        <f t="shared" si="1"/>
        <v>5</v>
      </c>
      <c r="P9252" s="211" t="str">
        <f>IFERROR(VLOOKUP(F9252,연간집계!D:E,2,FALSE),"")</f>
        <v>프리북 198 (소프트)</v>
      </c>
    </row>
    <row r="9253" spans="1:16" ht="15" customHeight="1">
      <c r="A9253" s="201">
        <v>46164.664212962962</v>
      </c>
      <c r="B9253" s="202">
        <v>46164</v>
      </c>
      <c r="C9253" s="203" t="s">
        <v>20115</v>
      </c>
      <c r="D9253" s="203" t="s">
        <v>11</v>
      </c>
      <c r="E9253" s="204" t="s">
        <v>20116</v>
      </c>
      <c r="F9253" s="49" t="s">
        <v>1243</v>
      </c>
      <c r="G9253" s="203">
        <v>1</v>
      </c>
      <c r="H9253" s="203" t="s">
        <v>3647</v>
      </c>
      <c r="I9253" s="205" t="s">
        <v>1676</v>
      </c>
      <c r="J9253" s="208"/>
      <c r="K9253" s="203">
        <v>24</v>
      </c>
      <c r="L9253" s="207" t="s">
        <v>827</v>
      </c>
      <c r="M9253" s="208" t="s">
        <v>1436</v>
      </c>
      <c r="N9253" s="209">
        <f t="shared" si="0"/>
        <v>2026</v>
      </c>
      <c r="O9253" s="210">
        <f t="shared" si="1"/>
        <v>5</v>
      </c>
      <c r="P9253" s="211" t="str">
        <f>IFERROR(VLOOKUP(F9253,연간집계!D:E,2,FALSE),"")</f>
        <v>모바일 포토북 150 (여행)</v>
      </c>
    </row>
    <row r="9254" spans="1:16" ht="15" customHeight="1">
      <c r="A9254" s="201">
        <v>46164.673101851855</v>
      </c>
      <c r="B9254" s="202">
        <v>46164</v>
      </c>
      <c r="C9254" s="203" t="s">
        <v>20117</v>
      </c>
      <c r="D9254" s="203" t="s">
        <v>11</v>
      </c>
      <c r="E9254" s="204" t="s">
        <v>20118</v>
      </c>
      <c r="F9254" s="49" t="s">
        <v>967</v>
      </c>
      <c r="G9254" s="203">
        <v>1</v>
      </c>
      <c r="H9254" s="203" t="s">
        <v>19629</v>
      </c>
      <c r="I9254" s="205" t="s">
        <v>1988</v>
      </c>
      <c r="J9254" s="208" t="s">
        <v>2134</v>
      </c>
      <c r="K9254" s="203">
        <v>80</v>
      </c>
      <c r="L9254" s="207" t="s">
        <v>827</v>
      </c>
      <c r="M9254" s="208" t="s">
        <v>1436</v>
      </c>
      <c r="N9254" s="209">
        <f t="shared" si="0"/>
        <v>2026</v>
      </c>
      <c r="O9254" s="210">
        <f t="shared" si="1"/>
        <v>5</v>
      </c>
      <c r="P9254" s="211" t="str">
        <f>IFERROR(VLOOKUP(F9254,연간집계!D:E,2,FALSE),"")</f>
        <v>시티북 210 (소프트/78p)</v>
      </c>
    </row>
    <row r="9255" spans="1:16" ht="15" customHeight="1">
      <c r="A9255" s="201">
        <v>46164.673113425924</v>
      </c>
      <c r="B9255" s="202">
        <v>46164</v>
      </c>
      <c r="C9255" s="203" t="s">
        <v>20119</v>
      </c>
      <c r="D9255" s="203" t="s">
        <v>11</v>
      </c>
      <c r="E9255" s="204" t="s">
        <v>20118</v>
      </c>
      <c r="F9255" s="49" t="s">
        <v>967</v>
      </c>
      <c r="G9255" s="203">
        <v>1</v>
      </c>
      <c r="H9255" s="203" t="s">
        <v>19629</v>
      </c>
      <c r="I9255" s="205" t="s">
        <v>2134</v>
      </c>
      <c r="J9255" s="208" t="s">
        <v>2134</v>
      </c>
      <c r="K9255" s="203">
        <v>80</v>
      </c>
      <c r="L9255" s="207" t="s">
        <v>827</v>
      </c>
      <c r="M9255" s="208" t="s">
        <v>1436</v>
      </c>
      <c r="N9255" s="209">
        <f t="shared" si="0"/>
        <v>2026</v>
      </c>
      <c r="O9255" s="210">
        <f t="shared" si="1"/>
        <v>5</v>
      </c>
      <c r="P9255" s="211" t="str">
        <f>IFERROR(VLOOKUP(F9255,연간집계!D:E,2,FALSE),"")</f>
        <v>시티북 210 (소프트/78p)</v>
      </c>
    </row>
    <row r="9256" spans="1:16" ht="15" customHeight="1">
      <c r="A9256" s="201">
        <v>46164.793738425928</v>
      </c>
      <c r="B9256" s="202">
        <v>46164</v>
      </c>
      <c r="C9256" s="203" t="s">
        <v>20120</v>
      </c>
      <c r="D9256" s="203" t="s">
        <v>11</v>
      </c>
      <c r="E9256" s="204" t="s">
        <v>20121</v>
      </c>
      <c r="F9256" s="49" t="s">
        <v>849</v>
      </c>
      <c r="G9256" s="203">
        <v>4</v>
      </c>
      <c r="H9256" s="203" t="s">
        <v>20081</v>
      </c>
      <c r="I9256" s="205" t="s">
        <v>1510</v>
      </c>
      <c r="J9256" s="208"/>
      <c r="K9256" s="203">
        <v>24</v>
      </c>
      <c r="L9256" s="207" t="s">
        <v>827</v>
      </c>
      <c r="M9256" s="208" t="s">
        <v>1436</v>
      </c>
      <c r="N9256" s="209">
        <f t="shared" si="0"/>
        <v>2026</v>
      </c>
      <c r="O9256" s="210">
        <f t="shared" si="1"/>
        <v>5</v>
      </c>
      <c r="P9256" s="211" t="str">
        <f>IFERROR(VLOOKUP(F9256,연간집계!D:E,2,FALSE),"")</f>
        <v>스탠다드 포토북 8*11 (하드/유광)</v>
      </c>
    </row>
    <row r="9257" spans="1:16" ht="15" customHeight="1">
      <c r="A9257" s="201">
        <v>46164.817303240743</v>
      </c>
      <c r="B9257" s="202">
        <v>46164</v>
      </c>
      <c r="C9257" s="203" t="s">
        <v>20122</v>
      </c>
      <c r="D9257" s="203" t="s">
        <v>11</v>
      </c>
      <c r="E9257" s="204" t="s">
        <v>20123</v>
      </c>
      <c r="F9257" s="49" t="s">
        <v>1048</v>
      </c>
      <c r="G9257" s="203">
        <v>4</v>
      </c>
      <c r="H9257" s="203" t="s">
        <v>5224</v>
      </c>
      <c r="I9257" s="205" t="s">
        <v>2661</v>
      </c>
      <c r="J9257" s="208"/>
      <c r="K9257" s="203">
        <v>40</v>
      </c>
      <c r="L9257" s="207" t="s">
        <v>827</v>
      </c>
      <c r="M9257" s="208" t="s">
        <v>1493</v>
      </c>
      <c r="N9257" s="209">
        <f t="shared" si="0"/>
        <v>2026</v>
      </c>
      <c r="O9257" s="210">
        <f t="shared" si="1"/>
        <v>5</v>
      </c>
      <c r="P9257" s="211" t="str">
        <f>IFERROR(VLOOKUP(F9257,연간집계!D:E,2,FALSE),"")</f>
        <v>프리북와이드 (하드)</v>
      </c>
    </row>
    <row r="9258" spans="1:16" ht="15" customHeight="1">
      <c r="A9258" s="201">
        <v>46164.834976851853</v>
      </c>
      <c r="B9258" s="202">
        <v>46164</v>
      </c>
      <c r="C9258" s="203" t="s">
        <v>20124</v>
      </c>
      <c r="D9258" s="203" t="s">
        <v>11</v>
      </c>
      <c r="E9258" s="204" t="s">
        <v>20125</v>
      </c>
      <c r="F9258" s="49" t="s">
        <v>1257</v>
      </c>
      <c r="G9258" s="203">
        <v>1</v>
      </c>
      <c r="H9258" s="203" t="s">
        <v>7434</v>
      </c>
      <c r="I9258" s="205" t="s">
        <v>1954</v>
      </c>
      <c r="J9258" s="208"/>
      <c r="K9258" s="203">
        <v>24</v>
      </c>
      <c r="L9258" s="207" t="s">
        <v>828</v>
      </c>
      <c r="M9258" s="208" t="s">
        <v>1541</v>
      </c>
      <c r="N9258" s="209">
        <f t="shared" si="0"/>
        <v>2026</v>
      </c>
      <c r="O9258" s="210">
        <f t="shared" si="1"/>
        <v>5</v>
      </c>
      <c r="P9258" s="211" t="str">
        <f>IFERROR(VLOOKUP(F9258,연간집계!D:E,2,FALSE),"")</f>
        <v>모바일 포토북 150 (커플)</v>
      </c>
    </row>
    <row r="9259" spans="1:16" ht="15" customHeight="1">
      <c r="A9259" s="201">
        <v>46165.334351851852</v>
      </c>
      <c r="B9259" s="202">
        <v>46165</v>
      </c>
      <c r="C9259" s="203" t="s">
        <v>20126</v>
      </c>
      <c r="D9259" s="203" t="s">
        <v>11</v>
      </c>
      <c r="E9259" s="204" t="s">
        <v>20127</v>
      </c>
      <c r="F9259" s="49" t="s">
        <v>1252</v>
      </c>
      <c r="G9259" s="203">
        <v>1</v>
      </c>
      <c r="H9259" s="203" t="s">
        <v>19777</v>
      </c>
      <c r="I9259" s="205" t="s">
        <v>1570</v>
      </c>
      <c r="J9259" s="208"/>
      <c r="K9259" s="203">
        <v>24</v>
      </c>
      <c r="L9259" s="207" t="s">
        <v>828</v>
      </c>
      <c r="M9259" s="208" t="s">
        <v>1645</v>
      </c>
      <c r="N9259" s="209">
        <f t="shared" si="0"/>
        <v>2026</v>
      </c>
      <c r="O9259" s="210">
        <f t="shared" si="1"/>
        <v>5</v>
      </c>
      <c r="P9259" s="211" t="str">
        <f>IFERROR(VLOOKUP(F9259,연간집계!D:E,2,FALSE),"")</f>
        <v>모바일 포토북 198 (단체/모임)</v>
      </c>
    </row>
    <row r="9260" spans="1:16" ht="15" customHeight="1">
      <c r="A9260" s="201">
        <v>46165.334374999999</v>
      </c>
      <c r="B9260" s="202">
        <v>46165</v>
      </c>
      <c r="C9260" s="203" t="s">
        <v>20128</v>
      </c>
      <c r="D9260" s="203" t="s">
        <v>11</v>
      </c>
      <c r="E9260" s="204" t="s">
        <v>20129</v>
      </c>
      <c r="F9260" s="49" t="s">
        <v>1252</v>
      </c>
      <c r="G9260" s="203">
        <v>1</v>
      </c>
      <c r="H9260" s="203" t="s">
        <v>19777</v>
      </c>
      <c r="I9260" s="205" t="s">
        <v>1570</v>
      </c>
      <c r="J9260" s="208"/>
      <c r="K9260" s="203">
        <v>24</v>
      </c>
      <c r="L9260" s="207" t="s">
        <v>828</v>
      </c>
      <c r="M9260" s="208" t="s">
        <v>1645</v>
      </c>
      <c r="N9260" s="209">
        <f t="shared" si="0"/>
        <v>2026</v>
      </c>
      <c r="O9260" s="210">
        <f t="shared" si="1"/>
        <v>5</v>
      </c>
      <c r="P9260" s="211" t="str">
        <f>IFERROR(VLOOKUP(F9260,연간집계!D:E,2,FALSE),"")</f>
        <v>모바일 포토북 198 (단체/모임)</v>
      </c>
    </row>
    <row r="9261" spans="1:16" ht="15" customHeight="1">
      <c r="A9261" s="201">
        <v>46165.428344907406</v>
      </c>
      <c r="B9261" s="202">
        <v>46165</v>
      </c>
      <c r="C9261" s="203" t="s">
        <v>20130</v>
      </c>
      <c r="D9261" s="203" t="s">
        <v>11</v>
      </c>
      <c r="E9261" s="204" t="s">
        <v>20131</v>
      </c>
      <c r="F9261" s="49" t="s">
        <v>1041</v>
      </c>
      <c r="G9261" s="203">
        <v>1</v>
      </c>
      <c r="H9261" s="203" t="s">
        <v>23</v>
      </c>
      <c r="I9261" s="205" t="s">
        <v>2425</v>
      </c>
      <c r="J9261" s="208"/>
      <c r="K9261" s="203">
        <v>100</v>
      </c>
      <c r="L9261" s="207" t="s">
        <v>827</v>
      </c>
      <c r="M9261" s="208" t="s">
        <v>1645</v>
      </c>
      <c r="N9261" s="209">
        <f t="shared" si="0"/>
        <v>2026</v>
      </c>
      <c r="O9261" s="210">
        <f t="shared" si="1"/>
        <v>5</v>
      </c>
      <c r="P9261" s="211" t="str">
        <f>IFERROR(VLOOKUP(F9261,연간집계!D:E,2,FALSE),"")</f>
        <v>프리북 198 (소프트)</v>
      </c>
    </row>
    <row r="9262" spans="1:16" ht="15" customHeight="1">
      <c r="A9262" s="201">
        <v>46165.501747685186</v>
      </c>
      <c r="B9262" s="202">
        <v>46165</v>
      </c>
      <c r="C9262" s="203" t="s">
        <v>20132</v>
      </c>
      <c r="D9262" s="203" t="s">
        <v>11</v>
      </c>
      <c r="E9262" s="204" t="s">
        <v>20133</v>
      </c>
      <c r="F9262" s="49" t="s">
        <v>847</v>
      </c>
      <c r="G9262" s="203">
        <v>1</v>
      </c>
      <c r="H9262" s="203" t="s">
        <v>2484</v>
      </c>
      <c r="I9262" s="205" t="s">
        <v>1453</v>
      </c>
      <c r="J9262" s="208"/>
      <c r="K9262" s="203">
        <v>24</v>
      </c>
      <c r="L9262" s="207" t="s">
        <v>827</v>
      </c>
      <c r="M9262" s="208" t="s">
        <v>1436</v>
      </c>
      <c r="N9262" s="209">
        <f t="shared" si="0"/>
        <v>2026</v>
      </c>
      <c r="O9262" s="210">
        <f t="shared" si="1"/>
        <v>5</v>
      </c>
      <c r="P9262" s="211" t="str">
        <f>IFERROR(VLOOKUP(F9262,연간집계!D:E,2,FALSE),"")</f>
        <v>스탠다드 포토북 8*11 (하드/무광)</v>
      </c>
    </row>
    <row r="9263" spans="1:16" ht="15" customHeight="1">
      <c r="A9263" s="201">
        <v>46165.660277777781</v>
      </c>
      <c r="B9263" s="202">
        <v>46165</v>
      </c>
      <c r="C9263" s="203" t="s">
        <v>20134</v>
      </c>
      <c r="D9263" s="203" t="s">
        <v>11</v>
      </c>
      <c r="E9263" s="204" t="s">
        <v>20135</v>
      </c>
      <c r="F9263" s="49" t="s">
        <v>972</v>
      </c>
      <c r="G9263" s="203">
        <v>1</v>
      </c>
      <c r="H9263" s="203" t="s">
        <v>19493</v>
      </c>
      <c r="I9263" s="205" t="s">
        <v>1988</v>
      </c>
      <c r="J9263" s="208" t="s">
        <v>1988</v>
      </c>
      <c r="K9263" s="203">
        <v>80</v>
      </c>
      <c r="L9263" s="207" t="s">
        <v>827</v>
      </c>
      <c r="M9263" s="208" t="s">
        <v>1436</v>
      </c>
      <c r="N9263" s="209">
        <f t="shared" si="0"/>
        <v>2026</v>
      </c>
      <c r="O9263" s="210">
        <f t="shared" si="1"/>
        <v>5</v>
      </c>
      <c r="P9263" s="211" t="str">
        <f>IFERROR(VLOOKUP(F9263,연간집계!D:E,2,FALSE),"")</f>
        <v>시티북 198 (쿠션하드/78p)</v>
      </c>
    </row>
    <row r="9264" spans="1:16" ht="15" customHeight="1">
      <c r="A9264" s="201">
        <v>46165.727939814817</v>
      </c>
      <c r="B9264" s="202">
        <v>46165</v>
      </c>
      <c r="C9264" s="203" t="s">
        <v>20136</v>
      </c>
      <c r="D9264" s="203" t="s">
        <v>11</v>
      </c>
      <c r="E9264" s="204" t="s">
        <v>20137</v>
      </c>
      <c r="F9264" s="49" t="s">
        <v>838</v>
      </c>
      <c r="G9264" s="203">
        <v>1</v>
      </c>
      <c r="H9264" s="203" t="s">
        <v>19490</v>
      </c>
      <c r="I9264" s="205" t="s">
        <v>1984</v>
      </c>
      <c r="J9264" s="208"/>
      <c r="K9264" s="203">
        <v>24</v>
      </c>
      <c r="L9264" s="207" t="s">
        <v>827</v>
      </c>
      <c r="M9264" s="208" t="s">
        <v>1460</v>
      </c>
      <c r="N9264" s="209">
        <f t="shared" si="0"/>
        <v>2026</v>
      </c>
      <c r="O9264" s="210">
        <f t="shared" si="1"/>
        <v>5</v>
      </c>
      <c r="P9264" s="211" t="str">
        <f>IFERROR(VLOOKUP(F9264,연간집계!D:E,2,FALSE),"")</f>
        <v>스탠다드 포토북 6*8 (하드/무광)</v>
      </c>
    </row>
    <row r="9265" spans="1:16" ht="15" customHeight="1">
      <c r="A9265" s="201">
        <v>46165.736759259256</v>
      </c>
      <c r="B9265" s="202">
        <v>46165</v>
      </c>
      <c r="C9265" s="203" t="s">
        <v>20138</v>
      </c>
      <c r="D9265" s="203" t="s">
        <v>11</v>
      </c>
      <c r="E9265" s="204" t="s">
        <v>20139</v>
      </c>
      <c r="F9265" s="49" t="s">
        <v>1243</v>
      </c>
      <c r="G9265" s="203">
        <v>1</v>
      </c>
      <c r="H9265" s="203" t="s">
        <v>20140</v>
      </c>
      <c r="I9265" s="205" t="s">
        <v>1556</v>
      </c>
      <c r="J9265" s="208"/>
      <c r="K9265" s="203">
        <v>24</v>
      </c>
      <c r="L9265" s="207" t="s">
        <v>828</v>
      </c>
      <c r="M9265" s="208" t="s">
        <v>1436</v>
      </c>
      <c r="N9265" s="209">
        <f t="shared" si="0"/>
        <v>2026</v>
      </c>
      <c r="O9265" s="210">
        <f t="shared" si="1"/>
        <v>5</v>
      </c>
      <c r="P9265" s="211" t="str">
        <f>IFERROR(VLOOKUP(F9265,연간집계!D:E,2,FALSE),"")</f>
        <v>모바일 포토북 150 (여행)</v>
      </c>
    </row>
    <row r="9266" spans="1:16" ht="15" customHeight="1">
      <c r="A9266" s="201">
        <v>46165.739710648151</v>
      </c>
      <c r="B9266" s="202">
        <v>46165</v>
      </c>
      <c r="C9266" s="203" t="s">
        <v>20141</v>
      </c>
      <c r="D9266" s="203" t="s">
        <v>11</v>
      </c>
      <c r="E9266" s="204" t="s">
        <v>20142</v>
      </c>
      <c r="F9266" s="49" t="s">
        <v>838</v>
      </c>
      <c r="G9266" s="203">
        <v>1</v>
      </c>
      <c r="H9266" s="203" t="s">
        <v>20143</v>
      </c>
      <c r="I9266" s="205" t="s">
        <v>1440</v>
      </c>
      <c r="J9266" s="208"/>
      <c r="K9266" s="203">
        <v>26</v>
      </c>
      <c r="L9266" s="207" t="s">
        <v>827</v>
      </c>
      <c r="M9266" s="208" t="s">
        <v>3592</v>
      </c>
      <c r="N9266" s="209">
        <f t="shared" si="0"/>
        <v>2026</v>
      </c>
      <c r="O9266" s="210">
        <f t="shared" si="1"/>
        <v>5</v>
      </c>
      <c r="P9266" s="211" t="str">
        <f>IFERROR(VLOOKUP(F9266,연간집계!D:E,2,FALSE),"")</f>
        <v>스탠다드 포토북 6*8 (하드/무광)</v>
      </c>
    </row>
    <row r="9267" spans="1:16" ht="15" customHeight="1">
      <c r="A9267" s="201">
        <v>46165.771990740737</v>
      </c>
      <c r="B9267" s="202">
        <v>46165</v>
      </c>
      <c r="C9267" s="203" t="s">
        <v>20144</v>
      </c>
      <c r="D9267" s="203" t="s">
        <v>11</v>
      </c>
      <c r="E9267" s="204" t="s">
        <v>20145</v>
      </c>
      <c r="F9267" s="49" t="s">
        <v>990</v>
      </c>
      <c r="G9267" s="203">
        <v>1</v>
      </c>
      <c r="H9267" s="203" t="s">
        <v>20146</v>
      </c>
      <c r="I9267" s="205" t="s">
        <v>1440</v>
      </c>
      <c r="J9267" s="208"/>
      <c r="K9267" s="203">
        <v>72</v>
      </c>
      <c r="L9267" s="207" t="s">
        <v>827</v>
      </c>
      <c r="M9267" s="208" t="s">
        <v>1436</v>
      </c>
      <c r="N9267" s="209">
        <f t="shared" si="0"/>
        <v>2026</v>
      </c>
      <c r="O9267" s="210">
        <f t="shared" si="1"/>
        <v>5</v>
      </c>
      <c r="P9267" s="211" t="str">
        <f>IFERROR(VLOOKUP(F9267,연간집계!D:E,2,FALSE),"")</f>
        <v>키즈북 198 (쿠션하드/70p)</v>
      </c>
    </row>
    <row r="9268" spans="1:16" ht="15" customHeight="1">
      <c r="A9268" s="201">
        <v>46165.772002314814</v>
      </c>
      <c r="B9268" s="202">
        <v>46165</v>
      </c>
      <c r="C9268" s="203" t="s">
        <v>20147</v>
      </c>
      <c r="D9268" s="203" t="s">
        <v>11</v>
      </c>
      <c r="E9268" s="204" t="s">
        <v>20145</v>
      </c>
      <c r="F9268" s="49" t="s">
        <v>1058</v>
      </c>
      <c r="G9268" s="203">
        <v>1</v>
      </c>
      <c r="H9268" s="203" t="s">
        <v>20146</v>
      </c>
      <c r="I9268" s="205" t="s">
        <v>1440</v>
      </c>
      <c r="J9268" s="208"/>
      <c r="K9268" s="203">
        <v>160</v>
      </c>
      <c r="L9268" s="207" t="s">
        <v>827</v>
      </c>
      <c r="M9268" s="208" t="s">
        <v>1436</v>
      </c>
      <c r="N9268" s="209">
        <f t="shared" si="0"/>
        <v>2026</v>
      </c>
      <c r="O9268" s="210">
        <f t="shared" si="1"/>
        <v>5</v>
      </c>
      <c r="P9268" s="211" t="str">
        <f>IFERROR(VLOOKUP(F9268,연간집계!D:E,2,FALSE),"")</f>
        <v>프리북 150 (하드)</v>
      </c>
    </row>
    <row r="9269" spans="1:16" ht="15" customHeight="1">
      <c r="A9269" s="201">
        <v>46165.798449074071</v>
      </c>
      <c r="B9269" s="202">
        <v>46165</v>
      </c>
      <c r="C9269" s="203" t="s">
        <v>20148</v>
      </c>
      <c r="D9269" s="203" t="s">
        <v>11</v>
      </c>
      <c r="E9269" s="204" t="s">
        <v>20149</v>
      </c>
      <c r="F9269" s="49" t="s">
        <v>963</v>
      </c>
      <c r="G9269" s="203">
        <v>1</v>
      </c>
      <c r="H9269" s="203" t="s">
        <v>20150</v>
      </c>
      <c r="I9269" s="205" t="s">
        <v>2836</v>
      </c>
      <c r="J9269" s="208" t="s">
        <v>2836</v>
      </c>
      <c r="K9269" s="203">
        <v>80</v>
      </c>
      <c r="L9269" s="207" t="s">
        <v>827</v>
      </c>
      <c r="M9269" s="208" t="s">
        <v>1436</v>
      </c>
      <c r="N9269" s="209">
        <f t="shared" si="0"/>
        <v>2026</v>
      </c>
      <c r="O9269" s="210">
        <f t="shared" si="1"/>
        <v>5</v>
      </c>
      <c r="P9269" s="211" t="str">
        <f>IFERROR(VLOOKUP(F9269,연간집계!D:E,2,FALSE),"")</f>
        <v>시티북 210 (쿠션하드/78p)</v>
      </c>
    </row>
    <row r="9270" spans="1:16" ht="15" customHeight="1">
      <c r="A9270" s="201">
        <v>46165.8278587963</v>
      </c>
      <c r="B9270" s="202">
        <v>46165</v>
      </c>
      <c r="C9270" s="203" t="s">
        <v>20151</v>
      </c>
      <c r="D9270" s="203" t="s">
        <v>11</v>
      </c>
      <c r="E9270" s="204" t="s">
        <v>20152</v>
      </c>
      <c r="F9270" s="49" t="s">
        <v>885</v>
      </c>
      <c r="G9270" s="203">
        <v>2</v>
      </c>
      <c r="H9270" s="203" t="s">
        <v>20153</v>
      </c>
      <c r="I9270" s="205" t="s">
        <v>1440</v>
      </c>
      <c r="J9270" s="208"/>
      <c r="K9270" s="203">
        <v>80</v>
      </c>
      <c r="L9270" s="207" t="s">
        <v>827</v>
      </c>
      <c r="M9270" s="208" t="s">
        <v>1449</v>
      </c>
      <c r="N9270" s="209">
        <f t="shared" si="0"/>
        <v>2026</v>
      </c>
      <c r="O9270" s="210">
        <f t="shared" si="1"/>
        <v>5</v>
      </c>
      <c r="P9270" s="211" t="str">
        <f>IFERROR(VLOOKUP(F9270,연간집계!D:E,2,FALSE),"")</f>
        <v>마이트립북 150</v>
      </c>
    </row>
    <row r="9271" spans="1:16" ht="15" customHeight="1">
      <c r="A9271" s="201">
        <v>46165.863113425927</v>
      </c>
      <c r="B9271" s="202">
        <v>46165</v>
      </c>
      <c r="C9271" s="203" t="s">
        <v>20154</v>
      </c>
      <c r="D9271" s="203" t="s">
        <v>11</v>
      </c>
      <c r="E9271" s="204" t="s">
        <v>20155</v>
      </c>
      <c r="F9271" s="49" t="s">
        <v>856</v>
      </c>
      <c r="G9271" s="203">
        <v>1</v>
      </c>
      <c r="H9271" s="203" t="s">
        <v>20156</v>
      </c>
      <c r="I9271" s="205" t="s">
        <v>1440</v>
      </c>
      <c r="J9271" s="208"/>
      <c r="K9271" s="203">
        <v>34</v>
      </c>
      <c r="L9271" s="207" t="s">
        <v>827</v>
      </c>
      <c r="M9271" s="208" t="s">
        <v>1436</v>
      </c>
      <c r="N9271" s="209">
        <f t="shared" si="0"/>
        <v>2026</v>
      </c>
      <c r="O9271" s="210">
        <f t="shared" si="1"/>
        <v>5</v>
      </c>
      <c r="P9271" s="211" t="str">
        <f>IFERROR(VLOOKUP(F9271,연간집계!D:E,2,FALSE),"")</f>
        <v>스탠다드 포토북 8*8 (하드/무광)</v>
      </c>
    </row>
    <row r="9272" spans="1:16" ht="15" customHeight="1">
      <c r="A9272" s="201">
        <v>46165.910115740742</v>
      </c>
      <c r="B9272" s="202">
        <v>46165</v>
      </c>
      <c r="C9272" s="203" t="s">
        <v>20157</v>
      </c>
      <c r="D9272" s="203" t="s">
        <v>11</v>
      </c>
      <c r="E9272" s="204" t="s">
        <v>20158</v>
      </c>
      <c r="F9272" s="49" t="s">
        <v>64</v>
      </c>
      <c r="G9272" s="203">
        <v>1</v>
      </c>
      <c r="H9272" s="203" t="s">
        <v>20159</v>
      </c>
      <c r="I9272" s="205" t="s">
        <v>1440</v>
      </c>
      <c r="J9272" s="208"/>
      <c r="K9272" s="203">
        <v>50</v>
      </c>
      <c r="L9272" s="207" t="s">
        <v>827</v>
      </c>
      <c r="M9272" s="208" t="s">
        <v>1645</v>
      </c>
      <c r="N9272" s="209">
        <f t="shared" si="0"/>
        <v>2026</v>
      </c>
      <c r="O9272" s="210">
        <f t="shared" si="1"/>
        <v>5</v>
      </c>
      <c r="P9272" s="211" t="str">
        <f>IFERROR(VLOOKUP(F9272,연간집계!D:E,2,FALSE),"")</f>
        <v>플라이트북 276</v>
      </c>
    </row>
    <row r="9273" spans="1:16" ht="15" customHeight="1">
      <c r="A9273" s="201">
        <v>46165.910127314812</v>
      </c>
      <c r="B9273" s="202">
        <v>46165</v>
      </c>
      <c r="C9273" s="203" t="s">
        <v>20160</v>
      </c>
      <c r="D9273" s="203" t="s">
        <v>11</v>
      </c>
      <c r="E9273" s="204" t="s">
        <v>20158</v>
      </c>
      <c r="F9273" s="49" t="s">
        <v>1304</v>
      </c>
      <c r="G9273" s="203">
        <v>1</v>
      </c>
      <c r="H9273" s="203" t="s">
        <v>20159</v>
      </c>
      <c r="I9273" s="205" t="s">
        <v>1440</v>
      </c>
      <c r="J9273" s="208" t="s">
        <v>6426</v>
      </c>
      <c r="K9273" s="203">
        <v>1</v>
      </c>
      <c r="L9273" s="207" t="s">
        <v>827</v>
      </c>
      <c r="M9273" s="208" t="s">
        <v>1645</v>
      </c>
      <c r="N9273" s="209">
        <f t="shared" si="0"/>
        <v>2026</v>
      </c>
      <c r="O9273" s="210">
        <f t="shared" si="1"/>
        <v>5</v>
      </c>
      <c r="P9273" s="211" t="str">
        <f>IFERROR(VLOOKUP(F9273,연간집계!D:E,2,FALSE),"")</f>
        <v>PCMS_우드스탠드아크릴액자</v>
      </c>
    </row>
    <row r="9274" spans="1:16" ht="15" customHeight="1">
      <c r="A9274" s="201">
        <v>46166.062638888892</v>
      </c>
      <c r="B9274" s="202">
        <v>46166</v>
      </c>
      <c r="C9274" s="203" t="s">
        <v>20161</v>
      </c>
      <c r="D9274" s="203" t="s">
        <v>11</v>
      </c>
      <c r="E9274" s="204" t="s">
        <v>20162</v>
      </c>
      <c r="F9274" s="49" t="s">
        <v>838</v>
      </c>
      <c r="G9274" s="203">
        <v>1</v>
      </c>
      <c r="H9274" s="203" t="s">
        <v>6179</v>
      </c>
      <c r="I9274" s="205" t="s">
        <v>1440</v>
      </c>
      <c r="J9274" s="208"/>
      <c r="K9274" s="203">
        <v>24</v>
      </c>
      <c r="L9274" s="207" t="s">
        <v>827</v>
      </c>
      <c r="M9274" s="208" t="s">
        <v>1541</v>
      </c>
      <c r="N9274" s="209">
        <f t="shared" si="0"/>
        <v>2026</v>
      </c>
      <c r="O9274" s="210">
        <f t="shared" si="1"/>
        <v>5</v>
      </c>
      <c r="P9274" s="211" t="str">
        <f>IFERROR(VLOOKUP(F9274,연간집계!D:E,2,FALSE),"")</f>
        <v>스탠다드 포토북 6*8 (하드/무광)</v>
      </c>
    </row>
    <row r="9275" spans="1:16" ht="15" customHeight="1">
      <c r="A9275" s="201">
        <v>46166.091944444444</v>
      </c>
      <c r="B9275" s="202">
        <v>46166</v>
      </c>
      <c r="C9275" s="203" t="s">
        <v>20163</v>
      </c>
      <c r="D9275" s="203" t="s">
        <v>11</v>
      </c>
      <c r="E9275" s="204" t="s">
        <v>20164</v>
      </c>
      <c r="F9275" s="49" t="s">
        <v>849</v>
      </c>
      <c r="G9275" s="203">
        <v>2</v>
      </c>
      <c r="H9275" s="203" t="s">
        <v>1469</v>
      </c>
      <c r="I9275" s="205" t="s">
        <v>1440</v>
      </c>
      <c r="J9275" s="208"/>
      <c r="K9275" s="203">
        <v>78</v>
      </c>
      <c r="L9275" s="207" t="s">
        <v>827</v>
      </c>
      <c r="M9275" s="208" t="s">
        <v>1436</v>
      </c>
      <c r="N9275" s="209">
        <f t="shared" si="0"/>
        <v>2026</v>
      </c>
      <c r="O9275" s="210">
        <f t="shared" si="1"/>
        <v>5</v>
      </c>
      <c r="P9275" s="211" t="str">
        <f>IFERROR(VLOOKUP(F9275,연간집계!D:E,2,FALSE),"")</f>
        <v>스탠다드 포토북 8*11 (하드/유광)</v>
      </c>
    </row>
    <row r="9276" spans="1:16" ht="15" customHeight="1">
      <c r="A9276" s="201">
        <v>46166.364444444444</v>
      </c>
      <c r="B9276" s="202">
        <v>46166</v>
      </c>
      <c r="C9276" s="203" t="s">
        <v>20165</v>
      </c>
      <c r="D9276" s="203" t="s">
        <v>11</v>
      </c>
      <c r="E9276" s="204" t="s">
        <v>20166</v>
      </c>
      <c r="F9276" s="49" t="s">
        <v>1247</v>
      </c>
      <c r="G9276" s="203">
        <v>1</v>
      </c>
      <c r="H9276" s="203" t="s">
        <v>20140</v>
      </c>
      <c r="I9276" s="205" t="s">
        <v>1453</v>
      </c>
      <c r="J9276" s="208"/>
      <c r="K9276" s="203">
        <v>24</v>
      </c>
      <c r="L9276" s="207" t="s">
        <v>828</v>
      </c>
      <c r="M9276" s="208" t="s">
        <v>1493</v>
      </c>
      <c r="N9276" s="209">
        <f t="shared" si="0"/>
        <v>2026</v>
      </c>
      <c r="O9276" s="210">
        <f t="shared" si="1"/>
        <v>5</v>
      </c>
      <c r="P9276" s="211" t="str">
        <f>IFERROR(VLOOKUP(F9276,연간집계!D:E,2,FALSE),"")</f>
        <v>모바일 포토북 197 (여행)</v>
      </c>
    </row>
    <row r="9277" spans="1:16" ht="15" customHeight="1">
      <c r="A9277" s="201">
        <v>46166.382037037038</v>
      </c>
      <c r="B9277" s="202">
        <v>46166</v>
      </c>
      <c r="C9277" s="203" t="s">
        <v>20167</v>
      </c>
      <c r="D9277" s="203" t="s">
        <v>11</v>
      </c>
      <c r="E9277" s="204" t="s">
        <v>20168</v>
      </c>
      <c r="F9277" s="49" t="s">
        <v>1243</v>
      </c>
      <c r="G9277" s="203">
        <v>1</v>
      </c>
      <c r="H9277" s="203" t="s">
        <v>20140</v>
      </c>
      <c r="I9277" s="205" t="s">
        <v>1453</v>
      </c>
      <c r="J9277" s="208"/>
      <c r="K9277" s="203">
        <v>24</v>
      </c>
      <c r="L9277" s="207" t="s">
        <v>828</v>
      </c>
      <c r="M9277" s="208" t="s">
        <v>1493</v>
      </c>
      <c r="N9277" s="209">
        <f t="shared" si="0"/>
        <v>2026</v>
      </c>
      <c r="O9277" s="210">
        <f t="shared" si="1"/>
        <v>5</v>
      </c>
      <c r="P9277" s="211" t="str">
        <f>IFERROR(VLOOKUP(F9277,연간집계!D:E,2,FALSE),"")</f>
        <v>모바일 포토북 150 (여행)</v>
      </c>
    </row>
    <row r="9278" spans="1:16" ht="15" customHeight="1">
      <c r="A9278" s="201">
        <v>46166.469942129632</v>
      </c>
      <c r="B9278" s="202">
        <v>46166</v>
      </c>
      <c r="C9278" s="203" t="s">
        <v>20169</v>
      </c>
      <c r="D9278" s="203" t="s">
        <v>11</v>
      </c>
      <c r="E9278" s="204" t="s">
        <v>20170</v>
      </c>
      <c r="F9278" s="49" t="s">
        <v>847</v>
      </c>
      <c r="G9278" s="203">
        <v>1</v>
      </c>
      <c r="H9278" s="203" t="s">
        <v>16214</v>
      </c>
      <c r="I9278" s="205" t="s">
        <v>1440</v>
      </c>
      <c r="J9278" s="208"/>
      <c r="K9278" s="203">
        <v>44</v>
      </c>
      <c r="L9278" s="207" t="s">
        <v>827</v>
      </c>
      <c r="M9278" s="208" t="s">
        <v>1436</v>
      </c>
      <c r="N9278" s="209">
        <f t="shared" si="0"/>
        <v>2026</v>
      </c>
      <c r="O9278" s="210">
        <f t="shared" si="1"/>
        <v>5</v>
      </c>
      <c r="P9278" s="211" t="str">
        <f>IFERROR(VLOOKUP(F9278,연간집계!D:E,2,FALSE),"")</f>
        <v>스탠다드 포토북 8*11 (하드/무광)</v>
      </c>
    </row>
    <row r="9279" spans="1:16" ht="15" customHeight="1">
      <c r="A9279" s="201">
        <v>46166.505104166667</v>
      </c>
      <c r="B9279" s="202">
        <v>46166</v>
      </c>
      <c r="C9279" s="203" t="s">
        <v>20171</v>
      </c>
      <c r="D9279" s="203" t="s">
        <v>11</v>
      </c>
      <c r="E9279" s="204" t="s">
        <v>20172</v>
      </c>
      <c r="F9279" s="49" t="s">
        <v>1058</v>
      </c>
      <c r="G9279" s="203">
        <v>1</v>
      </c>
      <c r="H9279" s="203" t="s">
        <v>17123</v>
      </c>
      <c r="I9279" s="205" t="s">
        <v>1440</v>
      </c>
      <c r="J9279" s="208"/>
      <c r="K9279" s="203">
        <v>154</v>
      </c>
      <c r="L9279" s="207" t="s">
        <v>827</v>
      </c>
      <c r="M9279" s="208" t="s">
        <v>1436</v>
      </c>
      <c r="N9279" s="209">
        <f t="shared" si="0"/>
        <v>2026</v>
      </c>
      <c r="O9279" s="210">
        <f t="shared" si="1"/>
        <v>5</v>
      </c>
      <c r="P9279" s="211" t="str">
        <f>IFERROR(VLOOKUP(F9279,연간집계!D:E,2,FALSE),"")</f>
        <v>프리북 150 (하드)</v>
      </c>
    </row>
    <row r="9280" spans="1:16" ht="15" customHeight="1">
      <c r="A9280" s="201">
        <v>46166.514282407406</v>
      </c>
      <c r="B9280" s="202">
        <v>46166</v>
      </c>
      <c r="C9280" s="203" t="s">
        <v>20173</v>
      </c>
      <c r="D9280" s="203" t="s">
        <v>11</v>
      </c>
      <c r="E9280" s="204" t="s">
        <v>20174</v>
      </c>
      <c r="F9280" s="49" t="s">
        <v>1058</v>
      </c>
      <c r="G9280" s="203">
        <v>5</v>
      </c>
      <c r="H9280" s="203" t="s">
        <v>17123</v>
      </c>
      <c r="I9280" s="205" t="s">
        <v>1440</v>
      </c>
      <c r="J9280" s="208"/>
      <c r="K9280" s="203">
        <v>150</v>
      </c>
      <c r="L9280" s="207" t="s">
        <v>827</v>
      </c>
      <c r="M9280" s="208" t="s">
        <v>1493</v>
      </c>
      <c r="N9280" s="209">
        <f t="shared" si="0"/>
        <v>2026</v>
      </c>
      <c r="O9280" s="210">
        <f t="shared" si="1"/>
        <v>5</v>
      </c>
      <c r="P9280" s="211" t="str">
        <f>IFERROR(VLOOKUP(F9280,연간집계!D:E,2,FALSE),"")</f>
        <v>프리북 150 (하드)</v>
      </c>
    </row>
    <row r="9281" spans="1:16" ht="15" customHeight="1">
      <c r="A9281" s="201">
        <v>46166.514305555553</v>
      </c>
      <c r="B9281" s="202">
        <v>46166</v>
      </c>
      <c r="C9281" s="203" t="s">
        <v>20175</v>
      </c>
      <c r="D9281" s="203" t="s">
        <v>11</v>
      </c>
      <c r="E9281" s="204" t="s">
        <v>20176</v>
      </c>
      <c r="F9281" s="49" t="s">
        <v>849</v>
      </c>
      <c r="G9281" s="203">
        <v>1</v>
      </c>
      <c r="H9281" s="203" t="s">
        <v>13171</v>
      </c>
      <c r="I9281" s="205" t="s">
        <v>1453</v>
      </c>
      <c r="J9281" s="208"/>
      <c r="K9281" s="203">
        <v>24</v>
      </c>
      <c r="L9281" s="207" t="s">
        <v>827</v>
      </c>
      <c r="M9281" s="208" t="s">
        <v>1493</v>
      </c>
      <c r="N9281" s="209">
        <f t="shared" si="0"/>
        <v>2026</v>
      </c>
      <c r="O9281" s="210">
        <f t="shared" si="1"/>
        <v>5</v>
      </c>
      <c r="P9281" s="211" t="str">
        <f>IFERROR(VLOOKUP(F9281,연간집계!D:E,2,FALSE),"")</f>
        <v>스탠다드 포토북 8*11 (하드/유광)</v>
      </c>
    </row>
    <row r="9282" spans="1:16" ht="15" customHeight="1">
      <c r="A9282" s="201">
        <v>46166.602210648147</v>
      </c>
      <c r="B9282" s="202">
        <v>46166</v>
      </c>
      <c r="C9282" s="203" t="s">
        <v>20177</v>
      </c>
      <c r="D9282" s="203" t="s">
        <v>11</v>
      </c>
      <c r="E9282" s="204" t="s">
        <v>20178</v>
      </c>
      <c r="F9282" s="49" t="s">
        <v>849</v>
      </c>
      <c r="G9282" s="203">
        <v>5</v>
      </c>
      <c r="H9282" s="203" t="s">
        <v>20179</v>
      </c>
      <c r="I9282" s="205" t="s">
        <v>1501</v>
      </c>
      <c r="J9282" s="208"/>
      <c r="K9282" s="203">
        <v>30</v>
      </c>
      <c r="L9282" s="207" t="s">
        <v>827</v>
      </c>
      <c r="M9282" s="208" t="s">
        <v>1645</v>
      </c>
      <c r="N9282" s="209">
        <f t="shared" si="0"/>
        <v>2026</v>
      </c>
      <c r="O9282" s="210">
        <f t="shared" si="1"/>
        <v>5</v>
      </c>
      <c r="P9282" s="211" t="str">
        <f>IFERROR(VLOOKUP(F9282,연간집계!D:E,2,FALSE),"")</f>
        <v>스탠다드 포토북 8*11 (하드/유광)</v>
      </c>
    </row>
    <row r="9283" spans="1:16" ht="15" customHeight="1">
      <c r="A9283" s="201">
        <v>46166.725324074076</v>
      </c>
      <c r="B9283" s="202">
        <v>46166</v>
      </c>
      <c r="C9283" s="203" t="s">
        <v>20180</v>
      </c>
      <c r="D9283" s="203" t="s">
        <v>11</v>
      </c>
      <c r="E9283" s="204" t="s">
        <v>20181</v>
      </c>
      <c r="F9283" s="49" t="s">
        <v>849</v>
      </c>
      <c r="G9283" s="203">
        <v>1</v>
      </c>
      <c r="H9283" s="203" t="s">
        <v>6759</v>
      </c>
      <c r="I9283" s="205" t="s">
        <v>1440</v>
      </c>
      <c r="J9283" s="208"/>
      <c r="K9283" s="203">
        <v>32</v>
      </c>
      <c r="L9283" s="207" t="s">
        <v>827</v>
      </c>
      <c r="M9283" s="208" t="s">
        <v>1436</v>
      </c>
      <c r="N9283" s="209">
        <f t="shared" si="0"/>
        <v>2026</v>
      </c>
      <c r="O9283" s="210">
        <f t="shared" si="1"/>
        <v>5</v>
      </c>
      <c r="P9283" s="211" t="str">
        <f>IFERROR(VLOOKUP(F9283,연간집계!D:E,2,FALSE),"")</f>
        <v>스탠다드 포토북 8*11 (하드/유광)</v>
      </c>
    </row>
    <row r="9284" spans="1:16" ht="15" customHeight="1">
      <c r="A9284" s="201">
        <v>46166.957094907404</v>
      </c>
      <c r="B9284" s="202">
        <v>46166</v>
      </c>
      <c r="C9284" s="203" t="s">
        <v>20182</v>
      </c>
      <c r="D9284" s="203" t="s">
        <v>11</v>
      </c>
      <c r="E9284" s="204" t="s">
        <v>20183</v>
      </c>
      <c r="F9284" s="49" t="s">
        <v>193</v>
      </c>
      <c r="G9284" s="203">
        <v>1</v>
      </c>
      <c r="H9284" s="203" t="s">
        <v>1443</v>
      </c>
      <c r="I9284" s="205" t="s">
        <v>1440</v>
      </c>
      <c r="J9284" s="208" t="s">
        <v>1444</v>
      </c>
      <c r="K9284" s="203">
        <v>52</v>
      </c>
      <c r="L9284" s="207" t="s">
        <v>827</v>
      </c>
      <c r="M9284" s="208" t="s">
        <v>1497</v>
      </c>
      <c r="N9284" s="209">
        <f t="shared" si="0"/>
        <v>2026</v>
      </c>
      <c r="O9284" s="210">
        <f t="shared" si="1"/>
        <v>5</v>
      </c>
      <c r="P9284" s="211" t="str">
        <f>IFERROR(VLOOKUP(F9284,연간집계!D:E,2,FALSE),"")</f>
        <v>포토그랩스pro 248</v>
      </c>
    </row>
    <row r="9285" spans="1:16" ht="15" customHeight="1">
      <c r="A9285" s="201">
        <v>46167.006909722222</v>
      </c>
      <c r="B9285" s="202">
        <v>46167</v>
      </c>
      <c r="C9285" s="203" t="s">
        <v>20184</v>
      </c>
      <c r="D9285" s="203" t="s">
        <v>11</v>
      </c>
      <c r="E9285" s="204" t="s">
        <v>20185</v>
      </c>
      <c r="F9285" s="49" t="s">
        <v>1232</v>
      </c>
      <c r="G9285" s="203">
        <v>1</v>
      </c>
      <c r="H9285" s="203" t="s">
        <v>18162</v>
      </c>
      <c r="I9285" s="205" t="s">
        <v>1440</v>
      </c>
      <c r="J9285" s="208" t="s">
        <v>1444</v>
      </c>
      <c r="K9285" s="203">
        <v>30</v>
      </c>
      <c r="L9285" s="207" t="s">
        <v>827</v>
      </c>
      <c r="M9285" s="208" t="s">
        <v>1645</v>
      </c>
      <c r="N9285" s="209">
        <f t="shared" si="0"/>
        <v>2026</v>
      </c>
      <c r="O9285" s="210">
        <f t="shared" si="1"/>
        <v>5</v>
      </c>
      <c r="P9285" s="211" t="str">
        <f>IFERROR(VLOOKUP(F9285,연간집계!D:E,2,FALSE),"")</f>
        <v>셀프스튜디오앨범 14*10 (무광)</v>
      </c>
    </row>
    <row r="9286" spans="1:16" ht="15" customHeight="1">
      <c r="A9286" s="201">
        <v>46167.021585648145</v>
      </c>
      <c r="B9286" s="202">
        <v>46167</v>
      </c>
      <c r="C9286" s="203" t="s">
        <v>20186</v>
      </c>
      <c r="D9286" s="203" t="s">
        <v>11</v>
      </c>
      <c r="E9286" s="204" t="s">
        <v>20187</v>
      </c>
      <c r="F9286" s="49" t="s">
        <v>876</v>
      </c>
      <c r="G9286" s="203">
        <v>1</v>
      </c>
      <c r="H9286" s="203" t="s">
        <v>20188</v>
      </c>
      <c r="I9286" s="205" t="s">
        <v>1440</v>
      </c>
      <c r="J9286" s="208"/>
      <c r="K9286" s="203">
        <v>24</v>
      </c>
      <c r="L9286" s="207" t="s">
        <v>827</v>
      </c>
      <c r="M9286" s="208" t="s">
        <v>1436</v>
      </c>
      <c r="N9286" s="209">
        <f t="shared" si="0"/>
        <v>2026</v>
      </c>
      <c r="O9286" s="210">
        <f t="shared" si="1"/>
        <v>5</v>
      </c>
      <c r="P9286" s="211" t="str">
        <f>IFERROR(VLOOKUP(F9286,연간집계!D:E,2,FALSE),"")</f>
        <v>스탠다드 포토북 11*8 (하드/유광)</v>
      </c>
    </row>
    <row r="9287" spans="1:16" ht="15" customHeight="1">
      <c r="A9287" s="201">
        <v>46167.094826388886</v>
      </c>
      <c r="B9287" s="202">
        <v>46167</v>
      </c>
      <c r="C9287" s="203" t="s">
        <v>20189</v>
      </c>
      <c r="D9287" s="203" t="s">
        <v>11</v>
      </c>
      <c r="E9287" s="204" t="s">
        <v>20190</v>
      </c>
      <c r="F9287" s="49" t="s">
        <v>856</v>
      </c>
      <c r="G9287" s="203">
        <v>1</v>
      </c>
      <c r="H9287" s="203" t="s">
        <v>2642</v>
      </c>
      <c r="I9287" s="205" t="s">
        <v>1984</v>
      </c>
      <c r="J9287" s="208"/>
      <c r="K9287" s="203">
        <v>56</v>
      </c>
      <c r="L9287" s="207" t="s">
        <v>827</v>
      </c>
      <c r="M9287" s="208" t="s">
        <v>1436</v>
      </c>
      <c r="N9287" s="209">
        <f t="shared" si="0"/>
        <v>2026</v>
      </c>
      <c r="O9287" s="210">
        <f t="shared" si="1"/>
        <v>5</v>
      </c>
      <c r="P9287" s="211" t="str">
        <f>IFERROR(VLOOKUP(F9287,연간집계!D:E,2,FALSE),"")</f>
        <v>스탠다드 포토북 8*8 (하드/무광)</v>
      </c>
    </row>
    <row r="9288" spans="1:16" ht="15" customHeight="1">
      <c r="A9288" s="201">
        <v>46167.335312499999</v>
      </c>
      <c r="B9288" s="202">
        <v>46167</v>
      </c>
      <c r="C9288" s="203" t="s">
        <v>20191</v>
      </c>
      <c r="D9288" s="203" t="s">
        <v>11</v>
      </c>
      <c r="E9288" s="204" t="s">
        <v>20192</v>
      </c>
      <c r="F9288" s="49" t="s">
        <v>1247</v>
      </c>
      <c r="G9288" s="203">
        <v>1</v>
      </c>
      <c r="H9288" s="203" t="s">
        <v>3568</v>
      </c>
      <c r="I9288" s="205" t="s">
        <v>1556</v>
      </c>
      <c r="J9288" s="208"/>
      <c r="K9288" s="203">
        <v>24</v>
      </c>
      <c r="L9288" s="207" t="s">
        <v>828</v>
      </c>
      <c r="M9288" s="208" t="s">
        <v>1436</v>
      </c>
      <c r="N9288" s="209">
        <f t="shared" si="0"/>
        <v>2026</v>
      </c>
      <c r="O9288" s="210">
        <f t="shared" si="1"/>
        <v>5</v>
      </c>
      <c r="P9288" s="211" t="str">
        <f>IFERROR(VLOOKUP(F9288,연간집계!D:E,2,FALSE),"")</f>
        <v>모바일 포토북 197 (여행)</v>
      </c>
    </row>
    <row r="9289" spans="1:16" ht="15" customHeight="1">
      <c r="A9289" s="201">
        <v>46167.426157407404</v>
      </c>
      <c r="B9289" s="202">
        <v>46167</v>
      </c>
      <c r="C9289" s="203" t="s">
        <v>20193</v>
      </c>
      <c r="D9289" s="203" t="s">
        <v>11</v>
      </c>
      <c r="E9289" s="204" t="s">
        <v>20194</v>
      </c>
      <c r="F9289" s="49" t="s">
        <v>890</v>
      </c>
      <c r="G9289" s="203">
        <v>1</v>
      </c>
      <c r="H9289" s="203" t="s">
        <v>3113</v>
      </c>
      <c r="I9289" s="205" t="s">
        <v>1566</v>
      </c>
      <c r="J9289" s="208" t="s">
        <v>1664</v>
      </c>
      <c r="K9289" s="203">
        <v>52</v>
      </c>
      <c r="L9289" s="207" t="s">
        <v>827</v>
      </c>
      <c r="M9289" s="208" t="s">
        <v>1436</v>
      </c>
      <c r="N9289" s="209">
        <f t="shared" si="0"/>
        <v>2026</v>
      </c>
      <c r="O9289" s="210">
        <f t="shared" si="1"/>
        <v>5</v>
      </c>
      <c r="P9289" s="211" t="str">
        <f>IFERROR(VLOOKUP(F9289,연간집계!D:E,2,FALSE),"")</f>
        <v>메모리북</v>
      </c>
    </row>
    <row r="9290" spans="1:16" ht="15" customHeight="1">
      <c r="A9290" s="201">
        <v>46167.602199074077</v>
      </c>
      <c r="B9290" s="202">
        <v>46167</v>
      </c>
      <c r="C9290" s="203" t="s">
        <v>20195</v>
      </c>
      <c r="D9290" s="203" t="s">
        <v>11</v>
      </c>
      <c r="E9290" s="204" t="s">
        <v>20196</v>
      </c>
      <c r="F9290" s="49" t="s">
        <v>838</v>
      </c>
      <c r="G9290" s="203">
        <v>2</v>
      </c>
      <c r="H9290" s="203" t="s">
        <v>10678</v>
      </c>
      <c r="I9290" s="205" t="s">
        <v>2297</v>
      </c>
      <c r="J9290" s="208"/>
      <c r="K9290" s="203">
        <v>24</v>
      </c>
      <c r="L9290" s="207" t="s">
        <v>827</v>
      </c>
      <c r="M9290" s="208" t="s">
        <v>1436</v>
      </c>
      <c r="N9290" s="209">
        <f t="shared" si="0"/>
        <v>2026</v>
      </c>
      <c r="O9290" s="210">
        <f t="shared" si="1"/>
        <v>5</v>
      </c>
      <c r="P9290" s="211" t="str">
        <f>IFERROR(VLOOKUP(F9290,연간집계!D:E,2,FALSE),"")</f>
        <v>스탠다드 포토북 6*8 (하드/무광)</v>
      </c>
    </row>
    <row r="9291" spans="1:16" ht="15" customHeight="1">
      <c r="A9291" s="201">
        <v>46167.646203703705</v>
      </c>
      <c r="B9291" s="202">
        <v>46167</v>
      </c>
      <c r="C9291" s="203" t="s">
        <v>20197</v>
      </c>
      <c r="D9291" s="203" t="s">
        <v>11</v>
      </c>
      <c r="E9291" s="204" t="s">
        <v>20198</v>
      </c>
      <c r="F9291" s="49" t="s">
        <v>967</v>
      </c>
      <c r="G9291" s="203">
        <v>1</v>
      </c>
      <c r="H9291" s="203" t="s">
        <v>19629</v>
      </c>
      <c r="I9291" s="205" t="s">
        <v>3562</v>
      </c>
      <c r="J9291" s="208" t="s">
        <v>2134</v>
      </c>
      <c r="K9291" s="203">
        <v>80</v>
      </c>
      <c r="L9291" s="207" t="s">
        <v>827</v>
      </c>
      <c r="M9291" s="208" t="s">
        <v>1502</v>
      </c>
      <c r="N9291" s="209">
        <f t="shared" si="0"/>
        <v>2026</v>
      </c>
      <c r="O9291" s="210">
        <f t="shared" si="1"/>
        <v>5</v>
      </c>
      <c r="P9291" s="211" t="str">
        <f>IFERROR(VLOOKUP(F9291,연간집계!D:E,2,FALSE),"")</f>
        <v>시티북 210 (소프트/78p)</v>
      </c>
    </row>
    <row r="9292" spans="1:16" ht="15" customHeight="1">
      <c r="A9292" s="201">
        <v>46167.646215277775</v>
      </c>
      <c r="B9292" s="202">
        <v>46167</v>
      </c>
      <c r="C9292" s="203" t="s">
        <v>20199</v>
      </c>
      <c r="D9292" s="203" t="s">
        <v>11</v>
      </c>
      <c r="E9292" s="204" t="s">
        <v>20198</v>
      </c>
      <c r="F9292" s="49" t="s">
        <v>969</v>
      </c>
      <c r="G9292" s="203">
        <v>1</v>
      </c>
      <c r="H9292" s="203" t="s">
        <v>19629</v>
      </c>
      <c r="I9292" s="205" t="s">
        <v>3562</v>
      </c>
      <c r="J9292" s="208" t="s">
        <v>2134</v>
      </c>
      <c r="K9292" s="203">
        <v>48</v>
      </c>
      <c r="L9292" s="207" t="s">
        <v>827</v>
      </c>
      <c r="M9292" s="208" t="s">
        <v>1502</v>
      </c>
      <c r="N9292" s="209">
        <f t="shared" si="0"/>
        <v>2026</v>
      </c>
      <c r="O9292" s="210">
        <f t="shared" si="1"/>
        <v>5</v>
      </c>
      <c r="P9292" s="211" t="str">
        <f>IFERROR(VLOOKUP(F9292,연간집계!D:E,2,FALSE),"")</f>
        <v>시티북 210 (소프트/46p)</v>
      </c>
    </row>
    <row r="9293" spans="1:16" ht="15" customHeight="1">
      <c r="A9293" s="201">
        <v>46167.666759259257</v>
      </c>
      <c r="B9293" s="202">
        <v>46167</v>
      </c>
      <c r="C9293" s="203" t="s">
        <v>20200</v>
      </c>
      <c r="D9293" s="203" t="s">
        <v>11</v>
      </c>
      <c r="E9293" s="204" t="s">
        <v>20201</v>
      </c>
      <c r="F9293" s="49" t="s">
        <v>1036</v>
      </c>
      <c r="G9293" s="203">
        <v>1</v>
      </c>
      <c r="H9293" s="203" t="s">
        <v>20202</v>
      </c>
      <c r="I9293" s="205" t="s">
        <v>1470</v>
      </c>
      <c r="J9293" s="208"/>
      <c r="K9293" s="203">
        <v>92</v>
      </c>
      <c r="L9293" s="207" t="s">
        <v>827</v>
      </c>
      <c r="M9293" s="208" t="s">
        <v>1436</v>
      </c>
      <c r="N9293" s="209">
        <f t="shared" si="0"/>
        <v>2026</v>
      </c>
      <c r="O9293" s="210">
        <f t="shared" si="1"/>
        <v>5</v>
      </c>
      <c r="P9293" s="211" t="str">
        <f>IFERROR(VLOOKUP(F9293,연간집계!D:E,2,FALSE),"")</f>
        <v>포토로그북 (바인더)</v>
      </c>
    </row>
    <row r="9294" spans="1:16" ht="15" customHeight="1">
      <c r="A9294" s="201">
        <v>46167.801666666666</v>
      </c>
      <c r="B9294" s="202">
        <v>46167</v>
      </c>
      <c r="C9294" s="203" t="s">
        <v>20203</v>
      </c>
      <c r="D9294" s="203" t="s">
        <v>11</v>
      </c>
      <c r="E9294" s="204" t="s">
        <v>20204</v>
      </c>
      <c r="F9294" s="49" t="s">
        <v>1243</v>
      </c>
      <c r="G9294" s="203">
        <v>1</v>
      </c>
      <c r="H9294" s="203" t="s">
        <v>20205</v>
      </c>
      <c r="I9294" s="205" t="s">
        <v>1510</v>
      </c>
      <c r="J9294" s="208"/>
      <c r="K9294" s="203">
        <v>24</v>
      </c>
      <c r="L9294" s="207" t="s">
        <v>828</v>
      </c>
      <c r="M9294" s="208" t="s">
        <v>1436</v>
      </c>
      <c r="N9294" s="209">
        <f t="shared" si="0"/>
        <v>2026</v>
      </c>
      <c r="O9294" s="210">
        <f t="shared" si="1"/>
        <v>5</v>
      </c>
      <c r="P9294" s="211" t="str">
        <f>IFERROR(VLOOKUP(F9294,연간집계!D:E,2,FALSE),"")</f>
        <v>모바일 포토북 150 (여행)</v>
      </c>
    </row>
    <row r="9295" spans="1:16" ht="15" customHeight="1">
      <c r="A9295" s="201">
        <v>46167.833993055552</v>
      </c>
      <c r="B9295" s="202">
        <v>46167</v>
      </c>
      <c r="C9295" s="203" t="s">
        <v>20206</v>
      </c>
      <c r="D9295" s="203" t="s">
        <v>11</v>
      </c>
      <c r="E9295" s="204" t="s">
        <v>20207</v>
      </c>
      <c r="F9295" s="49" t="s">
        <v>1043</v>
      </c>
      <c r="G9295" s="203">
        <v>1</v>
      </c>
      <c r="H9295" s="203" t="s">
        <v>6609</v>
      </c>
      <c r="I9295" s="205" t="s">
        <v>1440</v>
      </c>
      <c r="J9295" s="208"/>
      <c r="K9295" s="203">
        <v>100</v>
      </c>
      <c r="L9295" s="207" t="s">
        <v>827</v>
      </c>
      <c r="M9295" s="208" t="s">
        <v>1493</v>
      </c>
      <c r="N9295" s="209">
        <f t="shared" si="0"/>
        <v>2026</v>
      </c>
      <c r="O9295" s="210">
        <f t="shared" si="1"/>
        <v>5</v>
      </c>
      <c r="P9295" s="211" t="str">
        <f>IFERROR(VLOOKUP(F9295,연간집계!D:E,2,FALSE),"")</f>
        <v>프리북 198 (하드)</v>
      </c>
    </row>
    <row r="9296" spans="1:16" ht="15" customHeight="1">
      <c r="A9296" s="201">
        <v>46167.834004629629</v>
      </c>
      <c r="B9296" s="202">
        <v>46167</v>
      </c>
      <c r="C9296" s="203" t="s">
        <v>20208</v>
      </c>
      <c r="D9296" s="203" t="s">
        <v>11</v>
      </c>
      <c r="E9296" s="204" t="s">
        <v>20209</v>
      </c>
      <c r="F9296" s="49" t="s">
        <v>838</v>
      </c>
      <c r="G9296" s="203">
        <v>4</v>
      </c>
      <c r="H9296" s="203" t="s">
        <v>20210</v>
      </c>
      <c r="I9296" s="205" t="s">
        <v>2144</v>
      </c>
      <c r="J9296" s="208"/>
      <c r="K9296" s="203">
        <v>40</v>
      </c>
      <c r="L9296" s="207" t="s">
        <v>827</v>
      </c>
      <c r="M9296" s="208" t="s">
        <v>1493</v>
      </c>
      <c r="N9296" s="209">
        <f t="shared" si="0"/>
        <v>2026</v>
      </c>
      <c r="O9296" s="210">
        <f t="shared" si="1"/>
        <v>5</v>
      </c>
      <c r="P9296" s="211" t="str">
        <f>IFERROR(VLOOKUP(F9296,연간집계!D:E,2,FALSE),"")</f>
        <v>스탠다드 포토북 6*8 (하드/무광)</v>
      </c>
    </row>
    <row r="9297" spans="1:16" ht="15" customHeight="1">
      <c r="A9297" s="201">
        <v>46167.86923611111</v>
      </c>
      <c r="B9297" s="202">
        <v>46167</v>
      </c>
      <c r="C9297" s="203" t="s">
        <v>20211</v>
      </c>
      <c r="D9297" s="203" t="s">
        <v>11</v>
      </c>
      <c r="E9297" s="204" t="s">
        <v>20212</v>
      </c>
      <c r="F9297" s="49" t="s">
        <v>1378</v>
      </c>
      <c r="G9297" s="203">
        <v>1</v>
      </c>
      <c r="H9297" s="203" t="s">
        <v>10801</v>
      </c>
      <c r="I9297" s="205" t="s">
        <v>1657</v>
      </c>
      <c r="J9297" s="208"/>
      <c r="K9297" s="203">
        <v>1</v>
      </c>
      <c r="L9297" s="207" t="s">
        <v>827</v>
      </c>
      <c r="M9297" s="208" t="s">
        <v>1658</v>
      </c>
      <c r="N9297" s="209">
        <f t="shared" si="0"/>
        <v>2026</v>
      </c>
      <c r="O9297" s="210">
        <f t="shared" si="1"/>
        <v>5</v>
      </c>
      <c r="P9297" s="211" t="str">
        <f>IFERROR(VLOOKUP(F9297,연간집계!D:E,2,FALSE),"")</f>
        <v>증명사진 (무광)</v>
      </c>
    </row>
    <row r="9298" spans="1:16" ht="15" customHeight="1">
      <c r="A9298" s="201">
        <v>46167.963090277779</v>
      </c>
      <c r="B9298" s="202">
        <v>46167</v>
      </c>
      <c r="C9298" s="203" t="s">
        <v>20213</v>
      </c>
      <c r="D9298" s="203" t="s">
        <v>11</v>
      </c>
      <c r="E9298" s="204" t="s">
        <v>20214</v>
      </c>
      <c r="F9298" s="49" t="s">
        <v>838</v>
      </c>
      <c r="G9298" s="203">
        <v>1</v>
      </c>
      <c r="H9298" s="203" t="s">
        <v>20215</v>
      </c>
      <c r="I9298" s="205" t="s">
        <v>1440</v>
      </c>
      <c r="J9298" s="208"/>
      <c r="K9298" s="203">
        <v>38</v>
      </c>
      <c r="L9298" s="207" t="s">
        <v>827</v>
      </c>
      <c r="M9298" s="208" t="s">
        <v>1436</v>
      </c>
      <c r="N9298" s="209">
        <f t="shared" si="0"/>
        <v>2026</v>
      </c>
      <c r="O9298" s="210">
        <f t="shared" si="1"/>
        <v>5</v>
      </c>
      <c r="P9298" s="211" t="str">
        <f>IFERROR(VLOOKUP(F9298,연간집계!D:E,2,FALSE),"")</f>
        <v>스탠다드 포토북 6*8 (하드/무광)</v>
      </c>
    </row>
    <row r="9299" spans="1:16" ht="15" customHeight="1">
      <c r="A9299" s="201">
        <v>46168.010023148148</v>
      </c>
      <c r="B9299" s="202">
        <v>46168</v>
      </c>
      <c r="C9299" s="203" t="s">
        <v>20216</v>
      </c>
      <c r="D9299" s="203" t="s">
        <v>11</v>
      </c>
      <c r="E9299" s="204" t="s">
        <v>20217</v>
      </c>
      <c r="F9299" s="49" t="s">
        <v>838</v>
      </c>
      <c r="G9299" s="203">
        <v>1</v>
      </c>
      <c r="H9299" s="203" t="s">
        <v>20218</v>
      </c>
      <c r="I9299" s="205" t="s">
        <v>1453</v>
      </c>
      <c r="J9299" s="208"/>
      <c r="K9299" s="203">
        <v>58</v>
      </c>
      <c r="L9299" s="207" t="s">
        <v>827</v>
      </c>
      <c r="M9299" s="208" t="s">
        <v>1436</v>
      </c>
      <c r="N9299" s="209">
        <f t="shared" si="0"/>
        <v>2026</v>
      </c>
      <c r="O9299" s="210">
        <f t="shared" si="1"/>
        <v>5</v>
      </c>
      <c r="P9299" s="211" t="str">
        <f>IFERROR(VLOOKUP(F9299,연간집계!D:E,2,FALSE),"")</f>
        <v>스탠다드 포토북 6*8 (하드/무광)</v>
      </c>
    </row>
    <row r="9300" spans="1:16" ht="15" customHeight="1">
      <c r="A9300" s="201">
        <v>46168.010034722225</v>
      </c>
      <c r="B9300" s="202">
        <v>46168</v>
      </c>
      <c r="C9300" s="203" t="s">
        <v>20219</v>
      </c>
      <c r="D9300" s="203" t="s">
        <v>11</v>
      </c>
      <c r="E9300" s="204" t="s">
        <v>20217</v>
      </c>
      <c r="F9300" s="49" t="s">
        <v>865</v>
      </c>
      <c r="G9300" s="203">
        <v>1</v>
      </c>
      <c r="H9300" s="203" t="s">
        <v>20218</v>
      </c>
      <c r="I9300" s="205" t="s">
        <v>1455</v>
      </c>
      <c r="J9300" s="208"/>
      <c r="K9300" s="203">
        <v>40</v>
      </c>
      <c r="L9300" s="207" t="s">
        <v>827</v>
      </c>
      <c r="M9300" s="208" t="s">
        <v>1436</v>
      </c>
      <c r="N9300" s="209">
        <f t="shared" si="0"/>
        <v>2026</v>
      </c>
      <c r="O9300" s="210">
        <f t="shared" si="1"/>
        <v>5</v>
      </c>
      <c r="P9300" s="211" t="str">
        <f>IFERROR(VLOOKUP(F9300,연간집계!D:E,2,FALSE),"")</f>
        <v>스탠다드 포토북 8*6 (하드/무광)</v>
      </c>
    </row>
    <row r="9301" spans="1:16" ht="15" customHeight="1">
      <c r="A9301" s="201">
        <v>46168.127349537041</v>
      </c>
      <c r="B9301" s="202">
        <v>46168</v>
      </c>
      <c r="C9301" s="203" t="s">
        <v>20220</v>
      </c>
      <c r="D9301" s="203" t="s">
        <v>11</v>
      </c>
      <c r="E9301" s="204" t="s">
        <v>20221</v>
      </c>
      <c r="F9301" s="49" t="s">
        <v>847</v>
      </c>
      <c r="G9301" s="203">
        <v>5</v>
      </c>
      <c r="H9301" s="203" t="s">
        <v>1552</v>
      </c>
      <c r="I9301" s="205" t="s">
        <v>1453</v>
      </c>
      <c r="J9301" s="208"/>
      <c r="K9301" s="203">
        <v>24</v>
      </c>
      <c r="L9301" s="207" t="s">
        <v>827</v>
      </c>
      <c r="M9301" s="208" t="s">
        <v>1436</v>
      </c>
      <c r="N9301" s="209">
        <f t="shared" si="0"/>
        <v>2026</v>
      </c>
      <c r="O9301" s="210">
        <f t="shared" si="1"/>
        <v>5</v>
      </c>
      <c r="P9301" s="211" t="str">
        <f>IFERROR(VLOOKUP(F9301,연간집계!D:E,2,FALSE),"")</f>
        <v>스탠다드 포토북 8*11 (하드/무광)</v>
      </c>
    </row>
    <row r="9302" spans="1:16" ht="15" customHeight="1">
      <c r="A9302" s="201">
        <v>46168.382199074076</v>
      </c>
      <c r="B9302" s="202">
        <v>46168</v>
      </c>
      <c r="C9302" s="203" t="s">
        <v>20222</v>
      </c>
      <c r="D9302" s="203" t="s">
        <v>11</v>
      </c>
      <c r="E9302" s="204" t="s">
        <v>20223</v>
      </c>
      <c r="F9302" s="49" t="s">
        <v>870</v>
      </c>
      <c r="G9302" s="203">
        <v>3</v>
      </c>
      <c r="H9302" s="203" t="s">
        <v>20224</v>
      </c>
      <c r="I9302" s="205" t="s">
        <v>1440</v>
      </c>
      <c r="J9302" s="208"/>
      <c r="K9302" s="203">
        <v>44</v>
      </c>
      <c r="L9302" s="207" t="s">
        <v>827</v>
      </c>
      <c r="M9302" s="208" t="s">
        <v>1436</v>
      </c>
      <c r="N9302" s="209">
        <f t="shared" si="0"/>
        <v>2026</v>
      </c>
      <c r="O9302" s="210">
        <f t="shared" si="1"/>
        <v>5</v>
      </c>
      <c r="P9302" s="211" t="str">
        <f>IFERROR(VLOOKUP(F9302,연간집계!D:E,2,FALSE),"")</f>
        <v>스탠다드 포토북 11*8 (소프트/무광)</v>
      </c>
    </row>
    <row r="9303" spans="1:16" ht="15" customHeight="1">
      <c r="A9303" s="201">
        <v>46168.414444444446</v>
      </c>
      <c r="B9303" s="202">
        <v>46168</v>
      </c>
      <c r="C9303" s="203" t="s">
        <v>20225</v>
      </c>
      <c r="D9303" s="203" t="s">
        <v>11</v>
      </c>
      <c r="E9303" s="204" t="s">
        <v>20226</v>
      </c>
      <c r="F9303" s="49" t="s">
        <v>1056</v>
      </c>
      <c r="G9303" s="203">
        <v>1</v>
      </c>
      <c r="H9303" s="203" t="s">
        <v>20227</v>
      </c>
      <c r="I9303" s="205" t="s">
        <v>1440</v>
      </c>
      <c r="J9303" s="208"/>
      <c r="K9303" s="203">
        <v>156</v>
      </c>
      <c r="L9303" s="207" t="s">
        <v>827</v>
      </c>
      <c r="M9303" s="208" t="s">
        <v>1436</v>
      </c>
      <c r="N9303" s="209">
        <f t="shared" si="0"/>
        <v>2026</v>
      </c>
      <c r="O9303" s="210">
        <f t="shared" si="1"/>
        <v>5</v>
      </c>
      <c r="P9303" s="211" t="str">
        <f>IFERROR(VLOOKUP(F9303,연간집계!D:E,2,FALSE),"")</f>
        <v>프리북 150 (소프트)</v>
      </c>
    </row>
    <row r="9304" spans="1:16" ht="15" customHeight="1">
      <c r="A9304" s="201">
        <v>46168.48505787037</v>
      </c>
      <c r="B9304" s="202">
        <v>46168</v>
      </c>
      <c r="C9304" s="203" t="s">
        <v>20228</v>
      </c>
      <c r="D9304" s="203" t="s">
        <v>11</v>
      </c>
      <c r="E9304" s="204" t="s">
        <v>20229</v>
      </c>
      <c r="F9304" s="49" t="s">
        <v>969</v>
      </c>
      <c r="G9304" s="203">
        <v>1</v>
      </c>
      <c r="H9304" s="203" t="s">
        <v>12865</v>
      </c>
      <c r="I9304" s="208" t="s">
        <v>1684</v>
      </c>
      <c r="J9304" s="208" t="s">
        <v>1684</v>
      </c>
      <c r="K9304" s="203">
        <v>48</v>
      </c>
      <c r="L9304" s="207" t="s">
        <v>827</v>
      </c>
      <c r="M9304" s="208" t="s">
        <v>1436</v>
      </c>
      <c r="N9304" s="209">
        <f t="shared" si="0"/>
        <v>2026</v>
      </c>
      <c r="O9304" s="210">
        <f t="shared" si="1"/>
        <v>5</v>
      </c>
      <c r="P9304" s="211" t="str">
        <f>IFERROR(VLOOKUP(F9304,연간집계!D:E,2,FALSE),"")</f>
        <v>시티북 210 (소프트/46p)</v>
      </c>
    </row>
    <row r="9305" spans="1:16" ht="15" customHeight="1">
      <c r="A9305" s="201">
        <v>46168.543680555558</v>
      </c>
      <c r="B9305" s="202">
        <v>46168</v>
      </c>
      <c r="C9305" s="203" t="s">
        <v>20230</v>
      </c>
      <c r="D9305" s="203" t="s">
        <v>11</v>
      </c>
      <c r="E9305" s="204" t="s">
        <v>20231</v>
      </c>
      <c r="F9305" s="49" t="s">
        <v>1257</v>
      </c>
      <c r="G9305" s="203">
        <v>2</v>
      </c>
      <c r="H9305" s="203" t="s">
        <v>20232</v>
      </c>
      <c r="I9305" s="205" t="s">
        <v>1808</v>
      </c>
      <c r="J9305" s="208"/>
      <c r="K9305" s="203">
        <v>24</v>
      </c>
      <c r="L9305" s="207" t="s">
        <v>828</v>
      </c>
      <c r="M9305" s="208" t="s">
        <v>1541</v>
      </c>
      <c r="N9305" s="209">
        <f t="shared" si="0"/>
        <v>2026</v>
      </c>
      <c r="O9305" s="210">
        <f t="shared" si="1"/>
        <v>5</v>
      </c>
      <c r="P9305" s="211" t="str">
        <f>IFERROR(VLOOKUP(F9305,연간집계!D:E,2,FALSE),"")</f>
        <v>모바일 포토북 150 (커플)</v>
      </c>
    </row>
    <row r="9306" spans="1:16" ht="15" customHeight="1">
      <c r="A9306" s="201">
        <v>46168.669861111113</v>
      </c>
      <c r="B9306" s="202">
        <v>46168</v>
      </c>
      <c r="C9306" s="203" t="s">
        <v>20233</v>
      </c>
      <c r="D9306" s="203" t="s">
        <v>11</v>
      </c>
      <c r="E9306" s="204" t="s">
        <v>20234</v>
      </c>
      <c r="F9306" s="49" t="s">
        <v>880</v>
      </c>
      <c r="G9306" s="203">
        <v>1</v>
      </c>
      <c r="H9306" s="203" t="s">
        <v>20235</v>
      </c>
      <c r="I9306" s="205" t="s">
        <v>3636</v>
      </c>
      <c r="J9306" s="208" t="s">
        <v>9459</v>
      </c>
      <c r="K9306" s="203">
        <v>58</v>
      </c>
      <c r="L9306" s="207" t="s">
        <v>827</v>
      </c>
      <c r="M9306" s="208" t="s">
        <v>1502</v>
      </c>
      <c r="N9306" s="209">
        <f t="shared" si="0"/>
        <v>2026</v>
      </c>
      <c r="O9306" s="210">
        <f t="shared" si="1"/>
        <v>5</v>
      </c>
      <c r="P9306" s="211" t="str">
        <f>IFERROR(VLOOKUP(F9306,연간집계!D:E,2,FALSE),"")</f>
        <v>레코드북 150</v>
      </c>
    </row>
    <row r="9307" spans="1:16" ht="15" customHeight="1">
      <c r="A9307" s="201">
        <v>46168.672800925924</v>
      </c>
      <c r="B9307" s="202">
        <v>46164</v>
      </c>
      <c r="C9307" s="203" t="s">
        <v>20236</v>
      </c>
      <c r="D9307" s="203" t="s">
        <v>11</v>
      </c>
      <c r="E9307" s="204" t="s">
        <v>20237</v>
      </c>
      <c r="F9307" s="49" t="s">
        <v>865</v>
      </c>
      <c r="G9307" s="203">
        <v>21</v>
      </c>
      <c r="H9307" s="203" t="s">
        <v>135</v>
      </c>
      <c r="I9307" s="205" t="s">
        <v>1455</v>
      </c>
      <c r="J9307" s="208"/>
      <c r="K9307" s="203">
        <v>40</v>
      </c>
      <c r="L9307" s="207" t="s">
        <v>827</v>
      </c>
      <c r="M9307" s="208" t="s">
        <v>1493</v>
      </c>
      <c r="N9307" s="209">
        <f t="shared" si="0"/>
        <v>2026</v>
      </c>
      <c r="O9307" s="210">
        <f t="shared" si="1"/>
        <v>5</v>
      </c>
      <c r="P9307" s="211" t="str">
        <f>IFERROR(VLOOKUP(F9307,연간집계!D:E,2,FALSE),"")</f>
        <v>스탠다드 포토북 8*6 (하드/무광)</v>
      </c>
    </row>
    <row r="9308" spans="1:16" ht="15" customHeight="1">
      <c r="A9308" s="201">
        <v>46168.675763888888</v>
      </c>
      <c r="B9308" s="202">
        <v>46168</v>
      </c>
      <c r="C9308" s="203" t="s">
        <v>20238</v>
      </c>
      <c r="D9308" s="203" t="s">
        <v>11</v>
      </c>
      <c r="E9308" s="204" t="s">
        <v>20239</v>
      </c>
      <c r="F9308" s="49" t="s">
        <v>924</v>
      </c>
      <c r="G9308" s="203">
        <v>1</v>
      </c>
      <c r="H9308" s="203" t="s">
        <v>1522</v>
      </c>
      <c r="I9308" s="205" t="s">
        <v>6143</v>
      </c>
      <c r="J9308" s="208"/>
      <c r="K9308" s="203">
        <v>16</v>
      </c>
      <c r="L9308" s="207" t="s">
        <v>827</v>
      </c>
      <c r="M9308" s="208" t="s">
        <v>1449</v>
      </c>
      <c r="N9308" s="209">
        <f t="shared" si="0"/>
        <v>2026</v>
      </c>
      <c r="O9308" s="210">
        <f t="shared" si="1"/>
        <v>5</v>
      </c>
      <c r="P9308" s="211" t="str">
        <f>IFERROR(VLOOKUP(F9308,연간집계!D:E,2,FALSE),"")</f>
        <v>베이비진 210 (14p)</v>
      </c>
    </row>
    <row r="9309" spans="1:16" ht="15" customHeight="1">
      <c r="A9309" s="201">
        <v>46168.675775462965</v>
      </c>
      <c r="B9309" s="202">
        <v>46168</v>
      </c>
      <c r="C9309" s="203" t="s">
        <v>20240</v>
      </c>
      <c r="D9309" s="203" t="s">
        <v>11</v>
      </c>
      <c r="E9309" s="204" t="s">
        <v>20239</v>
      </c>
      <c r="F9309" s="49" t="s">
        <v>924</v>
      </c>
      <c r="G9309" s="203">
        <v>1</v>
      </c>
      <c r="H9309" s="203" t="s">
        <v>1522</v>
      </c>
      <c r="I9309" s="205" t="s">
        <v>6143</v>
      </c>
      <c r="J9309" s="208"/>
      <c r="K9309" s="203">
        <v>16</v>
      </c>
      <c r="L9309" s="207" t="s">
        <v>827</v>
      </c>
      <c r="M9309" s="208" t="s">
        <v>1449</v>
      </c>
      <c r="N9309" s="209">
        <f t="shared" si="0"/>
        <v>2026</v>
      </c>
      <c r="O9309" s="210">
        <f t="shared" si="1"/>
        <v>5</v>
      </c>
      <c r="P9309" s="211" t="str">
        <f>IFERROR(VLOOKUP(F9309,연간집계!D:E,2,FALSE),"")</f>
        <v>베이비진 210 (14p)</v>
      </c>
    </row>
    <row r="9310" spans="1:16" ht="15" customHeight="1">
      <c r="A9310" s="201">
        <v>46168.675787037035</v>
      </c>
      <c r="B9310" s="202">
        <v>46168</v>
      </c>
      <c r="C9310" s="203" t="s">
        <v>20241</v>
      </c>
      <c r="D9310" s="203" t="s">
        <v>11</v>
      </c>
      <c r="E9310" s="204" t="s">
        <v>20239</v>
      </c>
      <c r="F9310" s="49" t="s">
        <v>924</v>
      </c>
      <c r="G9310" s="203">
        <v>1</v>
      </c>
      <c r="H9310" s="203" t="s">
        <v>1522</v>
      </c>
      <c r="I9310" s="205" t="s">
        <v>6143</v>
      </c>
      <c r="J9310" s="208"/>
      <c r="K9310" s="203">
        <v>16</v>
      </c>
      <c r="L9310" s="207" t="s">
        <v>827</v>
      </c>
      <c r="M9310" s="208" t="s">
        <v>1449</v>
      </c>
      <c r="N9310" s="209">
        <f t="shared" si="0"/>
        <v>2026</v>
      </c>
      <c r="O9310" s="210">
        <f t="shared" si="1"/>
        <v>5</v>
      </c>
      <c r="P9310" s="211" t="str">
        <f>IFERROR(VLOOKUP(F9310,연간집계!D:E,2,FALSE),"")</f>
        <v>베이비진 210 (14p)</v>
      </c>
    </row>
    <row r="9311" spans="1:16" ht="15" customHeight="1">
      <c r="A9311" s="201">
        <v>46168.675798611112</v>
      </c>
      <c r="B9311" s="202">
        <v>46168</v>
      </c>
      <c r="C9311" s="203" t="s">
        <v>20242</v>
      </c>
      <c r="D9311" s="203" t="s">
        <v>11</v>
      </c>
      <c r="E9311" s="204" t="s">
        <v>20239</v>
      </c>
      <c r="F9311" s="49" t="s">
        <v>924</v>
      </c>
      <c r="G9311" s="203">
        <v>1</v>
      </c>
      <c r="H9311" s="203" t="s">
        <v>1522</v>
      </c>
      <c r="I9311" s="205" t="s">
        <v>6143</v>
      </c>
      <c r="J9311" s="208"/>
      <c r="K9311" s="203">
        <v>16</v>
      </c>
      <c r="L9311" s="207" t="s">
        <v>827</v>
      </c>
      <c r="M9311" s="208" t="s">
        <v>1449</v>
      </c>
      <c r="N9311" s="209">
        <f t="shared" si="0"/>
        <v>2026</v>
      </c>
      <c r="O9311" s="210">
        <f t="shared" si="1"/>
        <v>5</v>
      </c>
      <c r="P9311" s="211" t="str">
        <f>IFERROR(VLOOKUP(F9311,연간집계!D:E,2,FALSE),"")</f>
        <v>베이비진 210 (14p)</v>
      </c>
    </row>
    <row r="9312" spans="1:16" ht="15" customHeight="1">
      <c r="A9312" s="201">
        <v>46168.675810185188</v>
      </c>
      <c r="B9312" s="202">
        <v>46168</v>
      </c>
      <c r="C9312" s="203" t="s">
        <v>20243</v>
      </c>
      <c r="D9312" s="203" t="s">
        <v>11</v>
      </c>
      <c r="E9312" s="204" t="s">
        <v>20239</v>
      </c>
      <c r="F9312" s="49" t="s">
        <v>924</v>
      </c>
      <c r="G9312" s="203">
        <v>1</v>
      </c>
      <c r="H9312" s="203" t="s">
        <v>1522</v>
      </c>
      <c r="I9312" s="205" t="s">
        <v>6143</v>
      </c>
      <c r="J9312" s="208"/>
      <c r="K9312" s="203">
        <v>16</v>
      </c>
      <c r="L9312" s="207" t="s">
        <v>827</v>
      </c>
      <c r="M9312" s="208" t="s">
        <v>1449</v>
      </c>
      <c r="N9312" s="209">
        <f t="shared" si="0"/>
        <v>2026</v>
      </c>
      <c r="O9312" s="210">
        <f t="shared" si="1"/>
        <v>5</v>
      </c>
      <c r="P9312" s="211" t="str">
        <f>IFERROR(VLOOKUP(F9312,연간집계!D:E,2,FALSE),"")</f>
        <v>베이비진 210 (14p)</v>
      </c>
    </row>
    <row r="9313" spans="1:16" ht="15" customHeight="1">
      <c r="A9313" s="201">
        <v>46168.675833333335</v>
      </c>
      <c r="B9313" s="202">
        <v>46168</v>
      </c>
      <c r="C9313" s="203" t="s">
        <v>20244</v>
      </c>
      <c r="D9313" s="203" t="s">
        <v>11</v>
      </c>
      <c r="E9313" s="204" t="s">
        <v>20239</v>
      </c>
      <c r="F9313" s="49" t="s">
        <v>924</v>
      </c>
      <c r="G9313" s="203">
        <v>1</v>
      </c>
      <c r="H9313" s="203" t="s">
        <v>1522</v>
      </c>
      <c r="I9313" s="205" t="s">
        <v>6143</v>
      </c>
      <c r="J9313" s="208"/>
      <c r="K9313" s="203">
        <v>16</v>
      </c>
      <c r="L9313" s="207" t="s">
        <v>827</v>
      </c>
      <c r="M9313" s="208" t="s">
        <v>1449</v>
      </c>
      <c r="N9313" s="209">
        <f t="shared" si="0"/>
        <v>2026</v>
      </c>
      <c r="O9313" s="210">
        <f t="shared" si="1"/>
        <v>5</v>
      </c>
      <c r="P9313" s="211" t="str">
        <f>IFERROR(VLOOKUP(F9313,연간집계!D:E,2,FALSE),"")</f>
        <v>베이비진 210 (14p)</v>
      </c>
    </row>
    <row r="9314" spans="1:16" ht="15" customHeight="1">
      <c r="A9314" s="201">
        <v>46168.675844907404</v>
      </c>
      <c r="B9314" s="202">
        <v>46168</v>
      </c>
      <c r="C9314" s="203" t="s">
        <v>20245</v>
      </c>
      <c r="D9314" s="203" t="s">
        <v>11</v>
      </c>
      <c r="E9314" s="204" t="s">
        <v>20239</v>
      </c>
      <c r="F9314" s="49" t="s">
        <v>924</v>
      </c>
      <c r="G9314" s="203">
        <v>1</v>
      </c>
      <c r="H9314" s="203" t="s">
        <v>1522</v>
      </c>
      <c r="I9314" s="205" t="s">
        <v>6143</v>
      </c>
      <c r="J9314" s="208"/>
      <c r="K9314" s="203">
        <v>16</v>
      </c>
      <c r="L9314" s="207" t="s">
        <v>827</v>
      </c>
      <c r="M9314" s="208" t="s">
        <v>1449</v>
      </c>
      <c r="N9314" s="209">
        <f t="shared" si="0"/>
        <v>2026</v>
      </c>
      <c r="O9314" s="210">
        <f t="shared" si="1"/>
        <v>5</v>
      </c>
      <c r="P9314" s="211" t="str">
        <f>IFERROR(VLOOKUP(F9314,연간집계!D:E,2,FALSE),"")</f>
        <v>베이비진 210 (14p)</v>
      </c>
    </row>
    <row r="9315" spans="1:16" ht="15" customHeight="1">
      <c r="A9315" s="201">
        <v>46168.675856481481</v>
      </c>
      <c r="B9315" s="202">
        <v>46168</v>
      </c>
      <c r="C9315" s="203" t="s">
        <v>20246</v>
      </c>
      <c r="D9315" s="203" t="s">
        <v>11</v>
      </c>
      <c r="E9315" s="204" t="s">
        <v>20239</v>
      </c>
      <c r="F9315" s="49" t="s">
        <v>924</v>
      </c>
      <c r="G9315" s="203">
        <v>1</v>
      </c>
      <c r="H9315" s="203" t="s">
        <v>1522</v>
      </c>
      <c r="I9315" s="205" t="s">
        <v>6143</v>
      </c>
      <c r="J9315" s="208"/>
      <c r="K9315" s="203">
        <v>16</v>
      </c>
      <c r="L9315" s="207" t="s">
        <v>827</v>
      </c>
      <c r="M9315" s="208" t="s">
        <v>1449</v>
      </c>
      <c r="N9315" s="209">
        <f t="shared" si="0"/>
        <v>2026</v>
      </c>
      <c r="O9315" s="210">
        <f t="shared" si="1"/>
        <v>5</v>
      </c>
      <c r="P9315" s="211" t="str">
        <f>IFERROR(VLOOKUP(F9315,연간집계!D:E,2,FALSE),"")</f>
        <v>베이비진 210 (14p)</v>
      </c>
    </row>
    <row r="9316" spans="1:16" ht="15" customHeight="1">
      <c r="A9316" s="201">
        <v>46168.679016203707</v>
      </c>
      <c r="B9316" s="202">
        <v>46168</v>
      </c>
      <c r="C9316" s="203" t="s">
        <v>20247</v>
      </c>
      <c r="D9316" s="203" t="s">
        <v>11</v>
      </c>
      <c r="E9316" s="204" t="s">
        <v>20248</v>
      </c>
      <c r="F9316" s="49" t="s">
        <v>1362</v>
      </c>
      <c r="G9316" s="203">
        <v>1</v>
      </c>
      <c r="H9316" s="203" t="s">
        <v>20249</v>
      </c>
      <c r="I9316" s="205" t="s">
        <v>1440</v>
      </c>
      <c r="J9316" s="208"/>
      <c r="K9316" s="203">
        <v>1</v>
      </c>
      <c r="L9316" s="207" t="s">
        <v>828</v>
      </c>
      <c r="M9316" s="208" t="s">
        <v>1436</v>
      </c>
      <c r="N9316" s="209">
        <f t="shared" si="0"/>
        <v>2026</v>
      </c>
      <c r="O9316" s="210">
        <f t="shared" si="1"/>
        <v>5</v>
      </c>
      <c r="P9316" s="211" t="str">
        <f>IFERROR(VLOOKUP(F9316,연간집계!D:E,2,FALSE),"")</f>
        <v>PCMS_포스터 210 (무광)</v>
      </c>
    </row>
    <row r="9317" spans="1:16" ht="15" customHeight="1">
      <c r="A9317" s="201">
        <v>46168.679027777776</v>
      </c>
      <c r="B9317" s="202">
        <v>46168</v>
      </c>
      <c r="C9317" s="203" t="s">
        <v>20250</v>
      </c>
      <c r="D9317" s="203" t="s">
        <v>11</v>
      </c>
      <c r="E9317" s="204" t="s">
        <v>20248</v>
      </c>
      <c r="F9317" s="49" t="s">
        <v>1362</v>
      </c>
      <c r="G9317" s="203">
        <v>1</v>
      </c>
      <c r="H9317" s="203" t="s">
        <v>20249</v>
      </c>
      <c r="I9317" s="205" t="s">
        <v>1440</v>
      </c>
      <c r="J9317" s="208"/>
      <c r="K9317" s="203">
        <v>1</v>
      </c>
      <c r="L9317" s="207" t="s">
        <v>828</v>
      </c>
      <c r="M9317" s="208" t="s">
        <v>1436</v>
      </c>
      <c r="N9317" s="209">
        <f t="shared" si="0"/>
        <v>2026</v>
      </c>
      <c r="O9317" s="210">
        <f t="shared" si="1"/>
        <v>5</v>
      </c>
      <c r="P9317" s="211" t="str">
        <f>IFERROR(VLOOKUP(F9317,연간집계!D:E,2,FALSE),"")</f>
        <v>PCMS_포스터 210 (무광)</v>
      </c>
    </row>
    <row r="9318" spans="1:16" ht="15" customHeight="1">
      <c r="A9318" s="201">
        <v>46168.819710648146</v>
      </c>
      <c r="B9318" s="202">
        <v>46168</v>
      </c>
      <c r="C9318" s="203" t="s">
        <v>20251</v>
      </c>
      <c r="D9318" s="203" t="s">
        <v>11</v>
      </c>
      <c r="E9318" s="204" t="s">
        <v>20252</v>
      </c>
      <c r="F9318" s="49" t="s">
        <v>978</v>
      </c>
      <c r="G9318" s="203">
        <v>1</v>
      </c>
      <c r="H9318" s="203" t="s">
        <v>3816</v>
      </c>
      <c r="I9318" s="205" t="s">
        <v>2474</v>
      </c>
      <c r="J9318" s="208" t="s">
        <v>2474</v>
      </c>
      <c r="K9318" s="203">
        <v>48</v>
      </c>
      <c r="L9318" s="207" t="s">
        <v>827</v>
      </c>
      <c r="M9318" s="208" t="s">
        <v>1493</v>
      </c>
      <c r="N9318" s="209">
        <f t="shared" si="0"/>
        <v>2026</v>
      </c>
      <c r="O9318" s="210">
        <f t="shared" si="1"/>
        <v>5</v>
      </c>
      <c r="P9318" s="211" t="str">
        <f>IFERROR(VLOOKUP(F9318,연간집계!D:E,2,FALSE),"")</f>
        <v>시티북 198 (소프트/46p)</v>
      </c>
    </row>
    <row r="9319" spans="1:16" ht="15" customHeight="1">
      <c r="A9319" s="201">
        <v>46168.901782407411</v>
      </c>
      <c r="B9319" s="202">
        <v>46168</v>
      </c>
      <c r="C9319" s="203" t="s">
        <v>20253</v>
      </c>
      <c r="D9319" s="203" t="s">
        <v>11</v>
      </c>
      <c r="E9319" s="204" t="s">
        <v>20254</v>
      </c>
      <c r="F9319" s="49" t="s">
        <v>969</v>
      </c>
      <c r="G9319" s="203">
        <v>1</v>
      </c>
      <c r="H9319" s="203" t="s">
        <v>20255</v>
      </c>
      <c r="I9319" s="208" t="s">
        <v>3036</v>
      </c>
      <c r="J9319" s="208" t="s">
        <v>3036</v>
      </c>
      <c r="K9319" s="203">
        <v>48</v>
      </c>
      <c r="L9319" s="207" t="s">
        <v>827</v>
      </c>
      <c r="M9319" s="208" t="s">
        <v>1436</v>
      </c>
      <c r="N9319" s="209">
        <f t="shared" si="0"/>
        <v>2026</v>
      </c>
      <c r="O9319" s="210">
        <f t="shared" si="1"/>
        <v>5</v>
      </c>
      <c r="P9319" s="211" t="str">
        <f>IFERROR(VLOOKUP(F9319,연간집계!D:E,2,FALSE),"")</f>
        <v>시티북 210 (소프트/46p)</v>
      </c>
    </row>
    <row r="9320" spans="1:16" ht="15" customHeight="1">
      <c r="A9320" s="201">
        <v>46168.904733796298</v>
      </c>
      <c r="B9320" s="202">
        <v>46168</v>
      </c>
      <c r="C9320" s="203" t="s">
        <v>20256</v>
      </c>
      <c r="D9320" s="203" t="s">
        <v>11</v>
      </c>
      <c r="E9320" s="204" t="s">
        <v>20257</v>
      </c>
      <c r="F9320" s="49" t="s">
        <v>1053</v>
      </c>
      <c r="G9320" s="203">
        <v>1</v>
      </c>
      <c r="H9320" s="203" t="s">
        <v>20258</v>
      </c>
      <c r="I9320" s="205" t="s">
        <v>1440</v>
      </c>
      <c r="J9320" s="208"/>
      <c r="K9320" s="203">
        <v>68</v>
      </c>
      <c r="L9320" s="207" t="s">
        <v>827</v>
      </c>
      <c r="M9320" s="208" t="s">
        <v>1851</v>
      </c>
      <c r="N9320" s="209">
        <f t="shared" si="0"/>
        <v>2026</v>
      </c>
      <c r="O9320" s="210">
        <f t="shared" si="1"/>
        <v>5</v>
      </c>
      <c r="P9320" s="211" t="str">
        <f>IFERROR(VLOOKUP(F9320,연간집계!D:E,2,FALSE),"")</f>
        <v>프리북A4 (소프트)</v>
      </c>
    </row>
    <row r="9321" spans="1:16" ht="15" customHeight="1">
      <c r="A9321" s="201">
        <v>46168.904745370368</v>
      </c>
      <c r="B9321" s="202">
        <v>46168</v>
      </c>
      <c r="C9321" s="203" t="s">
        <v>20259</v>
      </c>
      <c r="D9321" s="203" t="s">
        <v>11</v>
      </c>
      <c r="E9321" s="204" t="s">
        <v>20257</v>
      </c>
      <c r="F9321" s="49" t="s">
        <v>1053</v>
      </c>
      <c r="G9321" s="203">
        <v>1</v>
      </c>
      <c r="H9321" s="203" t="s">
        <v>20258</v>
      </c>
      <c r="I9321" s="205" t="s">
        <v>1440</v>
      </c>
      <c r="J9321" s="208"/>
      <c r="K9321" s="203">
        <v>68</v>
      </c>
      <c r="L9321" s="207" t="s">
        <v>827</v>
      </c>
      <c r="M9321" s="208" t="s">
        <v>1851</v>
      </c>
      <c r="N9321" s="209">
        <f t="shared" si="0"/>
        <v>2026</v>
      </c>
      <c r="O9321" s="210">
        <f t="shared" si="1"/>
        <v>5</v>
      </c>
      <c r="P9321" s="211" t="str">
        <f>IFERROR(VLOOKUP(F9321,연간집계!D:E,2,FALSE),"")</f>
        <v>프리북A4 (소프트)</v>
      </c>
    </row>
    <row r="9322" spans="1:16" ht="15" customHeight="1">
      <c r="A9322" s="201">
        <v>46169.171782407408</v>
      </c>
      <c r="B9322" s="202">
        <v>46169</v>
      </c>
      <c r="C9322" s="203" t="s">
        <v>20260</v>
      </c>
      <c r="D9322" s="203" t="s">
        <v>11</v>
      </c>
      <c r="E9322" s="204" t="s">
        <v>20261</v>
      </c>
      <c r="F9322" s="49" t="s">
        <v>1308</v>
      </c>
      <c r="G9322" s="203">
        <v>1</v>
      </c>
      <c r="H9322" s="203" t="s">
        <v>20262</v>
      </c>
      <c r="I9322" s="205" t="s">
        <v>1668</v>
      </c>
      <c r="J9322" s="208" t="s">
        <v>1444</v>
      </c>
      <c r="K9322" s="203">
        <v>1</v>
      </c>
      <c r="L9322" s="207" t="s">
        <v>827</v>
      </c>
      <c r="M9322" s="208" t="s">
        <v>1436</v>
      </c>
      <c r="N9322" s="209">
        <f t="shared" si="0"/>
        <v>2026</v>
      </c>
      <c r="O9322" s="210">
        <f t="shared" si="1"/>
        <v>5</v>
      </c>
      <c r="P9322" s="211" t="str">
        <f>IFERROR(VLOOKUP(F9322,연간집계!D:E,2,FALSE),"")</f>
        <v>심플액자 305_블랙</v>
      </c>
    </row>
    <row r="9323" spans="1:16" ht="15" customHeight="1">
      <c r="A9323" s="201">
        <v>46169.171793981484</v>
      </c>
      <c r="B9323" s="202">
        <v>46169</v>
      </c>
      <c r="C9323" s="203" t="s">
        <v>20263</v>
      </c>
      <c r="D9323" s="203" t="s">
        <v>11</v>
      </c>
      <c r="E9323" s="204" t="s">
        <v>20261</v>
      </c>
      <c r="F9323" s="49" t="s">
        <v>1315</v>
      </c>
      <c r="G9323" s="203">
        <v>1</v>
      </c>
      <c r="H9323" s="203" t="s">
        <v>20262</v>
      </c>
      <c r="I9323" s="205" t="s">
        <v>1668</v>
      </c>
      <c r="J9323" s="208" t="s">
        <v>1787</v>
      </c>
      <c r="K9323" s="203">
        <v>1</v>
      </c>
      <c r="L9323" s="207" t="s">
        <v>827</v>
      </c>
      <c r="M9323" s="208" t="s">
        <v>1493</v>
      </c>
      <c r="N9323" s="209">
        <f t="shared" si="0"/>
        <v>2026</v>
      </c>
      <c r="O9323" s="210">
        <f t="shared" si="1"/>
        <v>5</v>
      </c>
      <c r="P9323" s="211" t="str">
        <f>IFERROR(VLOOKUP(F9323,연간집계!D:E,2,FALSE),"")</f>
        <v>원목액자 305_브라운</v>
      </c>
    </row>
    <row r="9324" spans="1:16" ht="15" customHeight="1">
      <c r="A9324" s="201">
        <v>46169.171805555554</v>
      </c>
      <c r="B9324" s="202">
        <v>46169</v>
      </c>
      <c r="C9324" s="203" t="s">
        <v>20264</v>
      </c>
      <c r="D9324" s="203" t="s">
        <v>11</v>
      </c>
      <c r="E9324" s="204" t="s">
        <v>20261</v>
      </c>
      <c r="F9324" s="49" t="s">
        <v>193</v>
      </c>
      <c r="G9324" s="203">
        <v>1</v>
      </c>
      <c r="H9324" s="203" t="s">
        <v>20262</v>
      </c>
      <c r="I9324" s="205" t="s">
        <v>1459</v>
      </c>
      <c r="J9324" s="208" t="s">
        <v>1444</v>
      </c>
      <c r="K9324" s="203">
        <v>50</v>
      </c>
      <c r="L9324" s="207" t="s">
        <v>827</v>
      </c>
      <c r="M9324" s="208" t="s">
        <v>1436</v>
      </c>
      <c r="N9324" s="209">
        <f t="shared" si="0"/>
        <v>2026</v>
      </c>
      <c r="O9324" s="210">
        <f t="shared" si="1"/>
        <v>5</v>
      </c>
      <c r="P9324" s="211" t="str">
        <f>IFERROR(VLOOKUP(F9324,연간집계!D:E,2,FALSE),"")</f>
        <v>포토그랩스pro 248</v>
      </c>
    </row>
    <row r="9325" spans="1:16" ht="15" customHeight="1">
      <c r="A9325" s="201">
        <v>46169.394074074073</v>
      </c>
      <c r="B9325" s="202">
        <v>46169</v>
      </c>
      <c r="C9325" s="203" t="s">
        <v>20265</v>
      </c>
      <c r="D9325" s="203" t="s">
        <v>11</v>
      </c>
      <c r="E9325" s="204" t="s">
        <v>20266</v>
      </c>
      <c r="F9325" s="49" t="s">
        <v>929</v>
      </c>
      <c r="G9325" s="203">
        <v>2</v>
      </c>
      <c r="H9325" s="203" t="s">
        <v>19893</v>
      </c>
      <c r="I9325" s="205" t="s">
        <v>19894</v>
      </c>
      <c r="J9325" s="208"/>
      <c r="K9325" s="203">
        <v>52</v>
      </c>
      <c r="L9325" s="207" t="s">
        <v>827</v>
      </c>
      <c r="M9325" s="208" t="s">
        <v>1425</v>
      </c>
      <c r="N9325" s="209">
        <f t="shared" si="0"/>
        <v>2026</v>
      </c>
      <c r="O9325" s="210">
        <f t="shared" si="1"/>
        <v>5</v>
      </c>
      <c r="P9325" s="211" t="str">
        <f>IFERROR(VLOOKUP(F9325,연간집계!D:E,2,FALSE),"")</f>
        <v>샬롬북</v>
      </c>
    </row>
    <row r="9326" spans="1:16" ht="15" customHeight="1">
      <c r="A9326" s="201">
        <v>46169.458819444444</v>
      </c>
      <c r="B9326" s="202">
        <v>46169</v>
      </c>
      <c r="C9326" s="203" t="s">
        <v>20267</v>
      </c>
      <c r="D9326" s="203" t="s">
        <v>11</v>
      </c>
      <c r="E9326" s="204" t="s">
        <v>20268</v>
      </c>
      <c r="F9326" s="49" t="s">
        <v>849</v>
      </c>
      <c r="G9326" s="203">
        <v>1</v>
      </c>
      <c r="H9326" s="203" t="s">
        <v>3591</v>
      </c>
      <c r="I9326" s="205" t="s">
        <v>1440</v>
      </c>
      <c r="J9326" s="208"/>
      <c r="K9326" s="203">
        <v>24</v>
      </c>
      <c r="L9326" s="207" t="s">
        <v>827</v>
      </c>
      <c r="M9326" s="208" t="s">
        <v>3592</v>
      </c>
      <c r="N9326" s="209">
        <f t="shared" si="0"/>
        <v>2026</v>
      </c>
      <c r="O9326" s="210">
        <f t="shared" si="1"/>
        <v>5</v>
      </c>
      <c r="P9326" s="211" t="str">
        <f>IFERROR(VLOOKUP(F9326,연간집계!D:E,2,FALSE),"")</f>
        <v>스탠다드 포토북 8*11 (하드/유광)</v>
      </c>
    </row>
    <row r="9327" spans="1:16" ht="15" customHeight="1">
      <c r="A9327" s="201">
        <v>46169.494247685187</v>
      </c>
      <c r="B9327" s="202">
        <v>46169</v>
      </c>
      <c r="C9327" s="203" t="s">
        <v>20269</v>
      </c>
      <c r="D9327" s="203" t="s">
        <v>11</v>
      </c>
      <c r="E9327" s="204" t="s">
        <v>20270</v>
      </c>
      <c r="F9327" s="49" t="s">
        <v>865</v>
      </c>
      <c r="G9327" s="203">
        <v>6</v>
      </c>
      <c r="H9327" s="203" t="s">
        <v>15146</v>
      </c>
      <c r="I9327" s="205" t="s">
        <v>1716</v>
      </c>
      <c r="J9327" s="208"/>
      <c r="K9327" s="203">
        <v>24</v>
      </c>
      <c r="L9327" s="207" t="s">
        <v>827</v>
      </c>
      <c r="M9327" s="208" t="s">
        <v>1645</v>
      </c>
      <c r="N9327" s="209">
        <f t="shared" si="0"/>
        <v>2026</v>
      </c>
      <c r="O9327" s="210">
        <f t="shared" si="1"/>
        <v>5</v>
      </c>
      <c r="P9327" s="211" t="str">
        <f>IFERROR(VLOOKUP(F9327,연간집계!D:E,2,FALSE),"")</f>
        <v>스탠다드 포토북 8*6 (하드/무광)</v>
      </c>
    </row>
    <row r="9328" spans="1:16" ht="15" customHeight="1">
      <c r="A9328" s="201">
        <v>46169.517789351848</v>
      </c>
      <c r="B9328" s="202">
        <v>46169</v>
      </c>
      <c r="C9328" s="203" t="s">
        <v>20271</v>
      </c>
      <c r="D9328" s="203" t="s">
        <v>11</v>
      </c>
      <c r="E9328" s="204" t="s">
        <v>20272</v>
      </c>
      <c r="F9328" s="49" t="s">
        <v>1051</v>
      </c>
      <c r="G9328" s="203">
        <v>1</v>
      </c>
      <c r="H9328" s="203" t="s">
        <v>20273</v>
      </c>
      <c r="I9328" s="205" t="s">
        <v>1660</v>
      </c>
      <c r="J9328" s="208"/>
      <c r="K9328" s="203">
        <v>68</v>
      </c>
      <c r="L9328" s="207" t="s">
        <v>827</v>
      </c>
      <c r="M9328" s="208" t="s">
        <v>1436</v>
      </c>
      <c r="N9328" s="209">
        <f t="shared" si="0"/>
        <v>2026</v>
      </c>
      <c r="O9328" s="210">
        <f t="shared" si="1"/>
        <v>5</v>
      </c>
      <c r="P9328" s="211" t="str">
        <f>IFERROR(VLOOKUP(F9328,연간집계!D:E,2,FALSE),"")</f>
        <v>프리북A4 (하드)</v>
      </c>
    </row>
    <row r="9329" spans="1:16" ht="15" customHeight="1">
      <c r="A9329" s="201">
        <v>46169.517800925925</v>
      </c>
      <c r="B9329" s="202">
        <v>46169</v>
      </c>
      <c r="C9329" s="203" t="s">
        <v>20274</v>
      </c>
      <c r="D9329" s="203" t="s">
        <v>11</v>
      </c>
      <c r="E9329" s="204" t="s">
        <v>20272</v>
      </c>
      <c r="F9329" s="49" t="s">
        <v>1329</v>
      </c>
      <c r="G9329" s="203">
        <v>1</v>
      </c>
      <c r="H9329" s="203" t="s">
        <v>20273</v>
      </c>
      <c r="I9329" s="205" t="s">
        <v>1440</v>
      </c>
      <c r="J9329" s="208"/>
      <c r="K9329" s="203">
        <v>1</v>
      </c>
      <c r="L9329" s="207" t="s">
        <v>827</v>
      </c>
      <c r="M9329" s="208" t="s">
        <v>1436</v>
      </c>
      <c r="N9329" s="209">
        <f t="shared" si="0"/>
        <v>2026</v>
      </c>
      <c r="O9329" s="210">
        <f t="shared" si="1"/>
        <v>5</v>
      </c>
      <c r="P9329" s="211" t="str">
        <f>IFERROR(VLOOKUP(F9329,연간집계!D:E,2,FALSE),"")</f>
        <v>아크릴액자 A3 (세로)</v>
      </c>
    </row>
    <row r="9330" spans="1:16" ht="15" customHeight="1">
      <c r="A9330" s="201">
        <v>46169.517812500002</v>
      </c>
      <c r="B9330" s="202">
        <v>46169</v>
      </c>
      <c r="C9330" s="203" t="s">
        <v>20275</v>
      </c>
      <c r="D9330" s="203" t="s">
        <v>11</v>
      </c>
      <c r="E9330" s="204" t="s">
        <v>20272</v>
      </c>
      <c r="F9330" s="49" t="s">
        <v>1327</v>
      </c>
      <c r="G9330" s="203">
        <v>1</v>
      </c>
      <c r="H9330" s="203" t="s">
        <v>20273</v>
      </c>
      <c r="I9330" s="205" t="s">
        <v>1440</v>
      </c>
      <c r="J9330" s="208"/>
      <c r="K9330" s="203">
        <v>1</v>
      </c>
      <c r="L9330" s="207" t="s">
        <v>827</v>
      </c>
      <c r="M9330" s="208" t="s">
        <v>1436</v>
      </c>
      <c r="N9330" s="209">
        <f t="shared" si="0"/>
        <v>2026</v>
      </c>
      <c r="O9330" s="210">
        <f t="shared" si="1"/>
        <v>5</v>
      </c>
      <c r="P9330" s="211" t="str">
        <f>IFERROR(VLOOKUP(F9330,연간집계!D:E,2,FALSE),"")</f>
        <v>아크릴액자 A3 (가로)</v>
      </c>
    </row>
    <row r="9331" spans="1:16" ht="15" customHeight="1">
      <c r="A9331" s="201">
        <v>46169.517824074072</v>
      </c>
      <c r="B9331" s="202">
        <v>46169</v>
      </c>
      <c r="C9331" s="203" t="s">
        <v>20276</v>
      </c>
      <c r="D9331" s="203" t="s">
        <v>11</v>
      </c>
      <c r="E9331" s="204" t="s">
        <v>20272</v>
      </c>
      <c r="F9331" s="49" t="s">
        <v>1051</v>
      </c>
      <c r="G9331" s="203">
        <v>1</v>
      </c>
      <c r="H9331" s="203" t="s">
        <v>20273</v>
      </c>
      <c r="I9331" s="205" t="s">
        <v>1660</v>
      </c>
      <c r="J9331" s="208"/>
      <c r="K9331" s="203">
        <v>68</v>
      </c>
      <c r="L9331" s="207" t="s">
        <v>827</v>
      </c>
      <c r="M9331" s="208" t="s">
        <v>1436</v>
      </c>
      <c r="N9331" s="209">
        <f t="shared" si="0"/>
        <v>2026</v>
      </c>
      <c r="O9331" s="210">
        <f t="shared" si="1"/>
        <v>5</v>
      </c>
      <c r="P9331" s="211" t="str">
        <f>IFERROR(VLOOKUP(F9331,연간집계!D:E,2,FALSE),"")</f>
        <v>프리북A4 (하드)</v>
      </c>
    </row>
    <row r="9332" spans="1:16" ht="15" customHeight="1">
      <c r="A9332" s="201">
        <v>46169.555879629632</v>
      </c>
      <c r="B9332" s="202">
        <v>46169</v>
      </c>
      <c r="C9332" s="203" t="s">
        <v>20277</v>
      </c>
      <c r="D9332" s="203" t="s">
        <v>11</v>
      </c>
      <c r="E9332" s="204" t="s">
        <v>20278</v>
      </c>
      <c r="F9332" s="49" t="s">
        <v>162</v>
      </c>
      <c r="G9332" s="203">
        <v>1</v>
      </c>
      <c r="H9332" s="203" t="s">
        <v>20279</v>
      </c>
      <c r="I9332" s="205" t="s">
        <v>3676</v>
      </c>
      <c r="J9332" s="208"/>
      <c r="K9332" s="203">
        <v>40</v>
      </c>
      <c r="L9332" s="207" t="s">
        <v>827</v>
      </c>
      <c r="M9332" s="208" t="s">
        <v>1851</v>
      </c>
      <c r="N9332" s="209">
        <f t="shared" si="0"/>
        <v>2026</v>
      </c>
      <c r="O9332" s="210">
        <f t="shared" si="1"/>
        <v>5</v>
      </c>
      <c r="P9332" s="211" t="str">
        <f>IFERROR(VLOOKUP(F9332,연간집계!D:E,2,FALSE),"")</f>
        <v>러브데이북 (퓨어아이보리/기본)</v>
      </c>
    </row>
    <row r="9333" spans="1:16" ht="15" customHeight="1">
      <c r="A9333" s="201">
        <v>46169.558865740742</v>
      </c>
      <c r="B9333" s="202">
        <v>46169</v>
      </c>
      <c r="C9333" s="203" t="s">
        <v>20280</v>
      </c>
      <c r="D9333" s="203" t="s">
        <v>11</v>
      </c>
      <c r="E9333" s="204" t="s">
        <v>20281</v>
      </c>
      <c r="F9333" s="49" t="s">
        <v>1232</v>
      </c>
      <c r="G9333" s="203">
        <v>1</v>
      </c>
      <c r="H9333" s="203" t="s">
        <v>3157</v>
      </c>
      <c r="I9333" s="205" t="s">
        <v>1440</v>
      </c>
      <c r="J9333" s="208" t="s">
        <v>1444</v>
      </c>
      <c r="K9333" s="203">
        <v>30</v>
      </c>
      <c r="L9333" s="207" t="s">
        <v>827</v>
      </c>
      <c r="M9333" s="208" t="s">
        <v>1497</v>
      </c>
      <c r="N9333" s="209">
        <f t="shared" si="0"/>
        <v>2026</v>
      </c>
      <c r="O9333" s="210">
        <f t="shared" si="1"/>
        <v>5</v>
      </c>
      <c r="P9333" s="211" t="str">
        <f>IFERROR(VLOOKUP(F9333,연간집계!D:E,2,FALSE),"")</f>
        <v>셀프스튜디오앨범 14*10 (무광)</v>
      </c>
    </row>
    <row r="9334" spans="1:16" ht="15" customHeight="1">
      <c r="A9334" s="201">
        <v>46169.620324074072</v>
      </c>
      <c r="B9334" s="202">
        <v>46169</v>
      </c>
      <c r="C9334" s="203" t="s">
        <v>20282</v>
      </c>
      <c r="D9334" s="203" t="s">
        <v>11</v>
      </c>
      <c r="E9334" s="204" t="s">
        <v>20283</v>
      </c>
      <c r="F9334" s="49" t="s">
        <v>1311</v>
      </c>
      <c r="G9334" s="203">
        <v>1</v>
      </c>
      <c r="H9334" s="203" t="s">
        <v>20284</v>
      </c>
      <c r="I9334" s="205" t="s">
        <v>1668</v>
      </c>
      <c r="J9334" s="208" t="s">
        <v>1444</v>
      </c>
      <c r="K9334" s="203">
        <v>1</v>
      </c>
      <c r="L9334" s="207" t="s">
        <v>827</v>
      </c>
      <c r="M9334" s="208" t="s">
        <v>1436</v>
      </c>
      <c r="N9334" s="209">
        <f t="shared" si="0"/>
        <v>2026</v>
      </c>
      <c r="O9334" s="210">
        <f t="shared" si="1"/>
        <v>5</v>
      </c>
      <c r="P9334" s="211" t="str">
        <f>IFERROR(VLOOKUP(F9334,연간집계!D:E,2,FALSE),"")</f>
        <v>심플액자 203_블랙</v>
      </c>
    </row>
    <row r="9335" spans="1:16" ht="15" customHeight="1">
      <c r="A9335" s="201">
        <v>46169.620335648149</v>
      </c>
      <c r="B9335" s="202">
        <v>46169</v>
      </c>
      <c r="C9335" s="203" t="s">
        <v>20285</v>
      </c>
      <c r="D9335" s="203" t="s">
        <v>11</v>
      </c>
      <c r="E9335" s="204" t="s">
        <v>20283</v>
      </c>
      <c r="F9335" s="49" t="s">
        <v>1311</v>
      </c>
      <c r="G9335" s="203">
        <v>1</v>
      </c>
      <c r="H9335" s="203" t="s">
        <v>20284</v>
      </c>
      <c r="I9335" s="205" t="s">
        <v>1668</v>
      </c>
      <c r="J9335" s="208" t="s">
        <v>1444</v>
      </c>
      <c r="K9335" s="203">
        <v>1</v>
      </c>
      <c r="L9335" s="207" t="s">
        <v>827</v>
      </c>
      <c r="M9335" s="208" t="s">
        <v>1436</v>
      </c>
      <c r="N9335" s="209">
        <f t="shared" si="0"/>
        <v>2026</v>
      </c>
      <c r="O9335" s="210">
        <f t="shared" si="1"/>
        <v>5</v>
      </c>
      <c r="P9335" s="211" t="str">
        <f>IFERROR(VLOOKUP(F9335,연간집계!D:E,2,FALSE),"")</f>
        <v>심플액자 203_블랙</v>
      </c>
    </row>
    <row r="9336" spans="1:16" ht="15" customHeight="1">
      <c r="A9336" s="201">
        <v>46169.620347222219</v>
      </c>
      <c r="B9336" s="202">
        <v>46169</v>
      </c>
      <c r="C9336" s="203" t="s">
        <v>20286</v>
      </c>
      <c r="D9336" s="203" t="s">
        <v>11</v>
      </c>
      <c r="E9336" s="204" t="s">
        <v>20283</v>
      </c>
      <c r="F9336" s="49" t="s">
        <v>1311</v>
      </c>
      <c r="G9336" s="203">
        <v>1</v>
      </c>
      <c r="H9336" s="203" t="s">
        <v>20284</v>
      </c>
      <c r="I9336" s="205" t="s">
        <v>1668</v>
      </c>
      <c r="J9336" s="208" t="s">
        <v>1444</v>
      </c>
      <c r="K9336" s="203">
        <v>1</v>
      </c>
      <c r="L9336" s="207" t="s">
        <v>827</v>
      </c>
      <c r="M9336" s="208" t="s">
        <v>1436</v>
      </c>
      <c r="N9336" s="209">
        <f t="shared" si="0"/>
        <v>2026</v>
      </c>
      <c r="O9336" s="210">
        <f t="shared" si="1"/>
        <v>5</v>
      </c>
      <c r="P9336" s="211" t="str">
        <f>IFERROR(VLOOKUP(F9336,연간집계!D:E,2,FALSE),"")</f>
        <v>심플액자 203_블랙</v>
      </c>
    </row>
    <row r="9337" spans="1:16" ht="15" customHeight="1">
      <c r="A9337" s="201">
        <v>46169.620358796295</v>
      </c>
      <c r="B9337" s="202">
        <v>46169</v>
      </c>
      <c r="C9337" s="203" t="s">
        <v>20287</v>
      </c>
      <c r="D9337" s="203" t="s">
        <v>11</v>
      </c>
      <c r="E9337" s="204" t="s">
        <v>20283</v>
      </c>
      <c r="F9337" s="49" t="s">
        <v>1304</v>
      </c>
      <c r="G9337" s="203">
        <v>1</v>
      </c>
      <c r="H9337" s="203" t="s">
        <v>20284</v>
      </c>
      <c r="I9337" s="205" t="s">
        <v>1440</v>
      </c>
      <c r="J9337" s="208" t="s">
        <v>6426</v>
      </c>
      <c r="K9337" s="203">
        <v>1</v>
      </c>
      <c r="L9337" s="207" t="s">
        <v>827</v>
      </c>
      <c r="M9337" s="208" t="s">
        <v>1436</v>
      </c>
      <c r="N9337" s="209">
        <f t="shared" si="0"/>
        <v>2026</v>
      </c>
      <c r="O9337" s="210">
        <f t="shared" si="1"/>
        <v>5</v>
      </c>
      <c r="P9337" s="211" t="str">
        <f>IFERROR(VLOOKUP(F9337,연간집계!D:E,2,FALSE),"")</f>
        <v>PCMS_우드스탠드아크릴액자</v>
      </c>
    </row>
    <row r="9338" spans="1:16" ht="15" customHeight="1">
      <c r="A9338" s="201">
        <v>46169.646793981483</v>
      </c>
      <c r="B9338" s="202">
        <v>46169</v>
      </c>
      <c r="C9338" s="203" t="s">
        <v>20288</v>
      </c>
      <c r="D9338" s="203" t="s">
        <v>11</v>
      </c>
      <c r="E9338" s="204" t="s">
        <v>20289</v>
      </c>
      <c r="F9338" s="49" t="s">
        <v>838</v>
      </c>
      <c r="G9338" s="203">
        <v>1</v>
      </c>
      <c r="H9338" s="203" t="s">
        <v>2914</v>
      </c>
      <c r="I9338" s="205" t="s">
        <v>1556</v>
      </c>
      <c r="J9338" s="208"/>
      <c r="K9338" s="203">
        <v>24</v>
      </c>
      <c r="L9338" s="207" t="s">
        <v>827</v>
      </c>
      <c r="M9338" s="208" t="s">
        <v>1436</v>
      </c>
      <c r="N9338" s="209">
        <f t="shared" si="0"/>
        <v>2026</v>
      </c>
      <c r="O9338" s="210">
        <f t="shared" si="1"/>
        <v>5</v>
      </c>
      <c r="P9338" s="211" t="str">
        <f>IFERROR(VLOOKUP(F9338,연간집계!D:E,2,FALSE),"")</f>
        <v>스탠다드 포토북 6*8 (하드/무광)</v>
      </c>
    </row>
    <row r="9339" spans="1:16" ht="15" customHeight="1">
      <c r="A9339" s="201">
        <v>46169.676053240742</v>
      </c>
      <c r="B9339" s="202">
        <v>46169</v>
      </c>
      <c r="C9339" s="203" t="s">
        <v>20290</v>
      </c>
      <c r="D9339" s="203" t="s">
        <v>11</v>
      </c>
      <c r="E9339" s="204" t="s">
        <v>20291</v>
      </c>
      <c r="F9339" s="49" t="s">
        <v>838</v>
      </c>
      <c r="G9339" s="203">
        <v>1</v>
      </c>
      <c r="H9339" s="203" t="s">
        <v>20292</v>
      </c>
      <c r="I9339" s="205" t="s">
        <v>1570</v>
      </c>
      <c r="J9339" s="208"/>
      <c r="K9339" s="203">
        <v>52</v>
      </c>
      <c r="L9339" s="207" t="s">
        <v>827</v>
      </c>
      <c r="M9339" s="208" t="s">
        <v>1493</v>
      </c>
      <c r="N9339" s="209">
        <f t="shared" si="0"/>
        <v>2026</v>
      </c>
      <c r="O9339" s="210">
        <f t="shared" si="1"/>
        <v>5</v>
      </c>
      <c r="P9339" s="211" t="str">
        <f>IFERROR(VLOOKUP(F9339,연간집계!D:E,2,FALSE),"")</f>
        <v>스탠다드 포토북 6*8 (하드/무광)</v>
      </c>
    </row>
    <row r="9340" spans="1:16" ht="15" customHeight="1">
      <c r="A9340" s="201">
        <v>46169.6877662037</v>
      </c>
      <c r="B9340" s="202">
        <v>46169</v>
      </c>
      <c r="C9340" s="203" t="s">
        <v>20293</v>
      </c>
      <c r="D9340" s="203" t="s">
        <v>11</v>
      </c>
      <c r="E9340" s="204" t="s">
        <v>20294</v>
      </c>
      <c r="F9340" s="49" t="s">
        <v>972</v>
      </c>
      <c r="G9340" s="203">
        <v>3</v>
      </c>
      <c r="H9340" s="203" t="s">
        <v>20295</v>
      </c>
      <c r="I9340" s="205" t="s">
        <v>2158</v>
      </c>
      <c r="J9340" s="208" t="s">
        <v>2158</v>
      </c>
      <c r="K9340" s="203">
        <v>80</v>
      </c>
      <c r="L9340" s="207" t="s">
        <v>827</v>
      </c>
      <c r="M9340" s="208" t="s">
        <v>1493</v>
      </c>
      <c r="N9340" s="209">
        <f t="shared" si="0"/>
        <v>2026</v>
      </c>
      <c r="O9340" s="210">
        <f t="shared" si="1"/>
        <v>5</v>
      </c>
      <c r="P9340" s="211" t="str">
        <f>IFERROR(VLOOKUP(F9340,연간집계!D:E,2,FALSE),"")</f>
        <v>시티북 198 (쿠션하드/78p)</v>
      </c>
    </row>
    <row r="9341" spans="1:16" ht="15" customHeight="1">
      <c r="A9341" s="201">
        <v>46169.687777777777</v>
      </c>
      <c r="B9341" s="202">
        <v>46169</v>
      </c>
      <c r="C9341" s="203" t="s">
        <v>20296</v>
      </c>
      <c r="D9341" s="203" t="s">
        <v>11</v>
      </c>
      <c r="E9341" s="204" t="s">
        <v>20294</v>
      </c>
      <c r="F9341" s="49" t="s">
        <v>974</v>
      </c>
      <c r="G9341" s="203">
        <v>3</v>
      </c>
      <c r="H9341" s="203" t="s">
        <v>20295</v>
      </c>
      <c r="I9341" s="205" t="s">
        <v>2158</v>
      </c>
      <c r="J9341" s="208" t="s">
        <v>2158</v>
      </c>
      <c r="K9341" s="203">
        <v>48</v>
      </c>
      <c r="L9341" s="207" t="s">
        <v>827</v>
      </c>
      <c r="M9341" s="208" t="s">
        <v>1493</v>
      </c>
      <c r="N9341" s="209">
        <f t="shared" si="0"/>
        <v>2026</v>
      </c>
      <c r="O9341" s="210">
        <f t="shared" si="1"/>
        <v>5</v>
      </c>
      <c r="P9341" s="211" t="str">
        <f>IFERROR(VLOOKUP(F9341,연간집계!D:E,2,FALSE),"")</f>
        <v>시티북 198 (쿠션하드/46p)</v>
      </c>
    </row>
    <row r="9342" spans="1:16" ht="15" customHeight="1">
      <c r="A9342" s="201">
        <v>46169.699548611112</v>
      </c>
      <c r="B9342" s="202">
        <v>46169</v>
      </c>
      <c r="C9342" s="203" t="s">
        <v>20297</v>
      </c>
      <c r="D9342" s="203" t="s">
        <v>11</v>
      </c>
      <c r="E9342" s="204" t="s">
        <v>20298</v>
      </c>
      <c r="F9342" s="49" t="s">
        <v>849</v>
      </c>
      <c r="G9342" s="203">
        <v>1</v>
      </c>
      <c r="H9342" s="203" t="s">
        <v>17881</v>
      </c>
      <c r="I9342" s="205" t="s">
        <v>1453</v>
      </c>
      <c r="J9342" s="208"/>
      <c r="K9342" s="203">
        <v>40</v>
      </c>
      <c r="L9342" s="207" t="s">
        <v>827</v>
      </c>
      <c r="M9342" s="208" t="s">
        <v>1436</v>
      </c>
      <c r="N9342" s="209">
        <f t="shared" si="0"/>
        <v>2026</v>
      </c>
      <c r="O9342" s="210">
        <f t="shared" si="1"/>
        <v>5</v>
      </c>
      <c r="P9342" s="211" t="str">
        <f>IFERROR(VLOOKUP(F9342,연간집계!D:E,2,FALSE),"")</f>
        <v>스탠다드 포토북 8*11 (하드/유광)</v>
      </c>
    </row>
    <row r="9343" spans="1:16" ht="15" customHeight="1">
      <c r="A9343" s="201">
        <v>46169.699560185189</v>
      </c>
      <c r="B9343" s="202">
        <v>46169</v>
      </c>
      <c r="C9343" s="203" t="s">
        <v>20299</v>
      </c>
      <c r="D9343" s="203" t="s">
        <v>11</v>
      </c>
      <c r="E9343" s="204" t="s">
        <v>20300</v>
      </c>
      <c r="F9343" s="49" t="s">
        <v>852</v>
      </c>
      <c r="G9343" s="203">
        <v>4</v>
      </c>
      <c r="H9343" s="203" t="s">
        <v>8978</v>
      </c>
      <c r="I9343" s="205" t="s">
        <v>1440</v>
      </c>
      <c r="J9343" s="208"/>
      <c r="K9343" s="203">
        <v>24</v>
      </c>
      <c r="L9343" s="207" t="s">
        <v>827</v>
      </c>
      <c r="M9343" s="208" t="s">
        <v>1436</v>
      </c>
      <c r="N9343" s="209">
        <f t="shared" si="0"/>
        <v>2026</v>
      </c>
      <c r="O9343" s="210">
        <f t="shared" si="1"/>
        <v>5</v>
      </c>
      <c r="P9343" s="211" t="str">
        <f>IFERROR(VLOOKUP(F9343,연간집계!D:E,2,FALSE),"")</f>
        <v>스탠다드 포토북 8*8 (소프트/무광)</v>
      </c>
    </row>
    <row r="9344" spans="1:16" ht="15" customHeight="1">
      <c r="A9344" s="201">
        <v>46169.717210648145</v>
      </c>
      <c r="B9344" s="202">
        <v>46169</v>
      </c>
      <c r="C9344" s="203" t="s">
        <v>20301</v>
      </c>
      <c r="D9344" s="203" t="s">
        <v>11</v>
      </c>
      <c r="E9344" s="204" t="s">
        <v>20302</v>
      </c>
      <c r="F9344" s="49" t="s">
        <v>1247</v>
      </c>
      <c r="G9344" s="203">
        <v>1</v>
      </c>
      <c r="H9344" s="203" t="s">
        <v>10903</v>
      </c>
      <c r="I9344" s="205" t="s">
        <v>1453</v>
      </c>
      <c r="J9344" s="208"/>
      <c r="K9344" s="203">
        <v>24</v>
      </c>
      <c r="L9344" s="207" t="s">
        <v>828</v>
      </c>
      <c r="M9344" s="208" t="s">
        <v>1436</v>
      </c>
      <c r="N9344" s="209">
        <f t="shared" si="0"/>
        <v>2026</v>
      </c>
      <c r="O9344" s="210">
        <f t="shared" si="1"/>
        <v>5</v>
      </c>
      <c r="P9344" s="211" t="str">
        <f>IFERROR(VLOOKUP(F9344,연간집계!D:E,2,FALSE),"")</f>
        <v>모바일 포토북 197 (여행)</v>
      </c>
    </row>
    <row r="9345" spans="1:16" ht="15" customHeight="1">
      <c r="A9345" s="201">
        <v>46169.717222222222</v>
      </c>
      <c r="B9345" s="202">
        <v>46169</v>
      </c>
      <c r="C9345" s="203" t="s">
        <v>20303</v>
      </c>
      <c r="D9345" s="203" t="s">
        <v>11</v>
      </c>
      <c r="E9345" s="204" t="s">
        <v>20302</v>
      </c>
      <c r="F9345" s="49" t="s">
        <v>1261</v>
      </c>
      <c r="G9345" s="203">
        <v>1</v>
      </c>
      <c r="H9345" s="203" t="s">
        <v>10903</v>
      </c>
      <c r="I9345" s="205" t="s">
        <v>1954</v>
      </c>
      <c r="J9345" s="208"/>
      <c r="K9345" s="203">
        <v>24</v>
      </c>
      <c r="L9345" s="207" t="s">
        <v>828</v>
      </c>
      <c r="M9345" s="208" t="s">
        <v>1436</v>
      </c>
      <c r="N9345" s="209">
        <f t="shared" si="0"/>
        <v>2026</v>
      </c>
      <c r="O9345" s="210">
        <f t="shared" si="1"/>
        <v>5</v>
      </c>
      <c r="P9345" s="211" t="str">
        <f>IFERROR(VLOOKUP(F9345,연간집계!D:E,2,FALSE),"")</f>
        <v>모바일 포토북 197 (커플)</v>
      </c>
    </row>
    <row r="9346" spans="1:16" ht="15" customHeight="1">
      <c r="A9346" s="201">
        <v>46169.731886574074</v>
      </c>
      <c r="B9346" s="202">
        <v>46169</v>
      </c>
      <c r="C9346" s="203" t="s">
        <v>20304</v>
      </c>
      <c r="D9346" s="203" t="s">
        <v>11</v>
      </c>
      <c r="E9346" s="204" t="s">
        <v>20305</v>
      </c>
      <c r="F9346" s="49" t="s">
        <v>1376</v>
      </c>
      <c r="G9346" s="203">
        <v>1</v>
      </c>
      <c r="H9346" s="203" t="s">
        <v>20306</v>
      </c>
      <c r="I9346" s="205" t="s">
        <v>2070</v>
      </c>
      <c r="J9346" s="208"/>
      <c r="K9346" s="203">
        <v>1</v>
      </c>
      <c r="L9346" s="207" t="s">
        <v>827</v>
      </c>
      <c r="M9346" s="208" t="s">
        <v>1658</v>
      </c>
      <c r="N9346" s="209">
        <f t="shared" si="0"/>
        <v>2026</v>
      </c>
      <c r="O9346" s="210">
        <f t="shared" si="1"/>
        <v>5</v>
      </c>
      <c r="P9346" s="211" t="str">
        <f>IFERROR(VLOOKUP(F9346,연간집계!D:E,2,FALSE),"")</f>
        <v>증명사진 (유광)</v>
      </c>
    </row>
    <row r="9347" spans="1:16" ht="15" customHeight="1">
      <c r="A9347" s="201">
        <v>46169.755520833336</v>
      </c>
      <c r="B9347" s="202">
        <v>46169</v>
      </c>
      <c r="C9347" s="203" t="s">
        <v>20307</v>
      </c>
      <c r="D9347" s="203" t="s">
        <v>11</v>
      </c>
      <c r="E9347" s="204" t="s">
        <v>20308</v>
      </c>
      <c r="F9347" s="49" t="s">
        <v>849</v>
      </c>
      <c r="G9347" s="203">
        <v>6</v>
      </c>
      <c r="H9347" s="203" t="s">
        <v>20309</v>
      </c>
      <c r="I9347" s="205" t="s">
        <v>1440</v>
      </c>
      <c r="J9347" s="208"/>
      <c r="K9347" s="203">
        <v>72</v>
      </c>
      <c r="L9347" s="207" t="s">
        <v>827</v>
      </c>
      <c r="M9347" s="208" t="s">
        <v>1493</v>
      </c>
      <c r="N9347" s="209">
        <f t="shared" si="0"/>
        <v>2026</v>
      </c>
      <c r="O9347" s="210">
        <f t="shared" si="1"/>
        <v>5</v>
      </c>
      <c r="P9347" s="211" t="str">
        <f>IFERROR(VLOOKUP(F9347,연간집계!D:E,2,FALSE),"")</f>
        <v>스탠다드 포토북 8*11 (하드/유광)</v>
      </c>
    </row>
    <row r="9348" spans="1:16" ht="15" customHeight="1">
      <c r="A9348" s="201">
        <v>46169.790902777779</v>
      </c>
      <c r="B9348" s="202">
        <v>46169</v>
      </c>
      <c r="C9348" s="203" t="s">
        <v>20310</v>
      </c>
      <c r="D9348" s="203" t="s">
        <v>11</v>
      </c>
      <c r="E9348" s="204" t="s">
        <v>20311</v>
      </c>
      <c r="F9348" s="49" t="s">
        <v>1254</v>
      </c>
      <c r="G9348" s="203">
        <v>1</v>
      </c>
      <c r="H9348" s="203" t="s">
        <v>11069</v>
      </c>
      <c r="I9348" s="205" t="s">
        <v>1572</v>
      </c>
      <c r="J9348" s="208"/>
      <c r="K9348" s="203">
        <v>48</v>
      </c>
      <c r="L9348" s="207" t="s">
        <v>828</v>
      </c>
      <c r="M9348" s="208" t="s">
        <v>1445</v>
      </c>
      <c r="N9348" s="209">
        <f t="shared" si="0"/>
        <v>2026</v>
      </c>
      <c r="O9348" s="210">
        <f t="shared" si="1"/>
        <v>5</v>
      </c>
      <c r="P9348" s="211" t="str">
        <f>IFERROR(VLOOKUP(F9348,연간집계!D:E,2,FALSE),"")</f>
        <v>모바일 포토북 197 (단체/모임)</v>
      </c>
    </row>
    <row r="9349" spans="1:16" ht="15" customHeight="1">
      <c r="A9349" s="201">
        <v>46169.799687500003</v>
      </c>
      <c r="B9349" s="202">
        <v>46169</v>
      </c>
      <c r="C9349" s="203" t="s">
        <v>20312</v>
      </c>
      <c r="D9349" s="203" t="s">
        <v>11</v>
      </c>
      <c r="E9349" s="204" t="s">
        <v>20313</v>
      </c>
      <c r="F9349" s="49" t="s">
        <v>969</v>
      </c>
      <c r="G9349" s="203">
        <v>1</v>
      </c>
      <c r="H9349" s="203" t="s">
        <v>20314</v>
      </c>
      <c r="I9349" s="208" t="s">
        <v>2158</v>
      </c>
      <c r="J9349" s="208" t="s">
        <v>2158</v>
      </c>
      <c r="K9349" s="203">
        <v>48</v>
      </c>
      <c r="L9349" s="207" t="s">
        <v>827</v>
      </c>
      <c r="M9349" s="208" t="s">
        <v>1436</v>
      </c>
      <c r="N9349" s="209">
        <f t="shared" si="0"/>
        <v>2026</v>
      </c>
      <c r="O9349" s="210">
        <f t="shared" si="1"/>
        <v>5</v>
      </c>
      <c r="P9349" s="211" t="str">
        <f>IFERROR(VLOOKUP(F9349,연간집계!D:E,2,FALSE),"")</f>
        <v>시티북 210 (소프트/46p)</v>
      </c>
    </row>
    <row r="9350" spans="1:16" ht="15" customHeight="1">
      <c r="A9350" s="201">
        <v>46169.799699074072</v>
      </c>
      <c r="B9350" s="202">
        <v>46169</v>
      </c>
      <c r="C9350" s="203" t="s">
        <v>20315</v>
      </c>
      <c r="D9350" s="203" t="s">
        <v>11</v>
      </c>
      <c r="E9350" s="204" t="s">
        <v>20313</v>
      </c>
      <c r="F9350" s="49" t="s">
        <v>843</v>
      </c>
      <c r="G9350" s="203">
        <v>1</v>
      </c>
      <c r="H9350" s="203" t="s">
        <v>20314</v>
      </c>
      <c r="I9350" s="205" t="s">
        <v>2220</v>
      </c>
      <c r="J9350" s="208"/>
      <c r="K9350" s="203">
        <v>28</v>
      </c>
      <c r="L9350" s="207" t="s">
        <v>827</v>
      </c>
      <c r="M9350" s="208" t="s">
        <v>1436</v>
      </c>
      <c r="N9350" s="209">
        <f t="shared" si="0"/>
        <v>2026</v>
      </c>
      <c r="O9350" s="210">
        <f t="shared" si="1"/>
        <v>5</v>
      </c>
      <c r="P9350" s="211" t="str">
        <f>IFERROR(VLOOKUP(F9350,연간집계!D:E,2,FALSE),"")</f>
        <v>스탠다드 포토북 8*11 (소프트/무광)</v>
      </c>
    </row>
    <row r="9351" spans="1:16" ht="15" customHeight="1">
      <c r="A9351" s="201">
        <v>46169.799710648149</v>
      </c>
      <c r="B9351" s="202">
        <v>46169</v>
      </c>
      <c r="C9351" s="203" t="s">
        <v>20316</v>
      </c>
      <c r="D9351" s="203" t="s">
        <v>11</v>
      </c>
      <c r="E9351" s="204" t="s">
        <v>20313</v>
      </c>
      <c r="F9351" s="49" t="s">
        <v>834</v>
      </c>
      <c r="G9351" s="203">
        <v>1</v>
      </c>
      <c r="H9351" s="203" t="s">
        <v>20314</v>
      </c>
      <c r="I9351" s="205" t="s">
        <v>1440</v>
      </c>
      <c r="J9351" s="208"/>
      <c r="K9351" s="203">
        <v>40</v>
      </c>
      <c r="L9351" s="207" t="s">
        <v>827</v>
      </c>
      <c r="M9351" s="208" t="s">
        <v>1645</v>
      </c>
      <c r="N9351" s="209">
        <f t="shared" si="0"/>
        <v>2026</v>
      </c>
      <c r="O9351" s="210">
        <f t="shared" si="1"/>
        <v>5</v>
      </c>
      <c r="P9351" s="211" t="str">
        <f>IFERROR(VLOOKUP(F9351,연간집계!D:E,2,FALSE),"")</f>
        <v>스탠다드 포토북 6*8 (소프트/무광)</v>
      </c>
    </row>
    <row r="9352" spans="1:16" ht="15" customHeight="1">
      <c r="A9352" s="201">
        <v>46169.858287037037</v>
      </c>
      <c r="B9352" s="202">
        <v>46169</v>
      </c>
      <c r="C9352" s="203" t="s">
        <v>20317</v>
      </c>
      <c r="D9352" s="203" t="s">
        <v>11</v>
      </c>
      <c r="E9352" s="204" t="s">
        <v>20318</v>
      </c>
      <c r="F9352" s="49" t="s">
        <v>22</v>
      </c>
      <c r="G9352" s="203">
        <v>1</v>
      </c>
      <c r="H9352" s="203" t="s">
        <v>1953</v>
      </c>
      <c r="I9352" s="205" t="s">
        <v>3676</v>
      </c>
      <c r="J9352" s="208" t="s">
        <v>20319</v>
      </c>
      <c r="K9352" s="203">
        <v>40</v>
      </c>
      <c r="L9352" s="207" t="s">
        <v>827</v>
      </c>
      <c r="M9352" s="208" t="s">
        <v>1851</v>
      </c>
      <c r="N9352" s="209">
        <f t="shared" si="0"/>
        <v>2026</v>
      </c>
      <c r="O9352" s="210">
        <f t="shared" si="1"/>
        <v>5</v>
      </c>
      <c r="P9352" s="211" t="str">
        <f>IFERROR(VLOOKUP(F9352,연간집계!D:E,2,FALSE),"")</f>
        <v>러브데이북 (러블리핑크/기본)</v>
      </c>
    </row>
    <row r="9353" spans="1:16" ht="15" customHeight="1">
      <c r="A9353" s="201">
        <v>46169.899317129632</v>
      </c>
      <c r="B9353" s="202">
        <v>46169</v>
      </c>
      <c r="C9353" s="203" t="s">
        <v>20320</v>
      </c>
      <c r="D9353" s="203" t="s">
        <v>11</v>
      </c>
      <c r="E9353" s="204" t="s">
        <v>20321</v>
      </c>
      <c r="F9353" s="49" t="s">
        <v>838</v>
      </c>
      <c r="G9353" s="203">
        <v>1</v>
      </c>
      <c r="H9353" s="203" t="s">
        <v>1569</v>
      </c>
      <c r="I9353" s="205" t="s">
        <v>1453</v>
      </c>
      <c r="J9353" s="208"/>
      <c r="K9353" s="203">
        <v>24</v>
      </c>
      <c r="L9353" s="207" t="s">
        <v>827</v>
      </c>
      <c r="M9353" s="208" t="s">
        <v>1449</v>
      </c>
      <c r="N9353" s="209">
        <f t="shared" si="0"/>
        <v>2026</v>
      </c>
      <c r="O9353" s="210">
        <f t="shared" si="1"/>
        <v>5</v>
      </c>
      <c r="P9353" s="211" t="str">
        <f>IFERROR(VLOOKUP(F9353,연간집계!D:E,2,FALSE),"")</f>
        <v>스탠다드 포토북 6*8 (하드/무광)</v>
      </c>
    </row>
    <row r="9354" spans="1:16" ht="15" customHeight="1">
      <c r="A9354" s="201">
        <v>46169.899328703701</v>
      </c>
      <c r="B9354" s="202">
        <v>46169</v>
      </c>
      <c r="C9354" s="203" t="s">
        <v>20322</v>
      </c>
      <c r="D9354" s="203" t="s">
        <v>11</v>
      </c>
      <c r="E9354" s="204" t="s">
        <v>20321</v>
      </c>
      <c r="F9354" s="49" t="s">
        <v>838</v>
      </c>
      <c r="G9354" s="203">
        <v>1</v>
      </c>
      <c r="H9354" s="203" t="s">
        <v>1569</v>
      </c>
      <c r="I9354" s="205" t="s">
        <v>1570</v>
      </c>
      <c r="J9354" s="208"/>
      <c r="K9354" s="203">
        <v>24</v>
      </c>
      <c r="L9354" s="207" t="s">
        <v>827</v>
      </c>
      <c r="M9354" s="208" t="s">
        <v>1449</v>
      </c>
      <c r="N9354" s="209">
        <f t="shared" si="0"/>
        <v>2026</v>
      </c>
      <c r="O9354" s="210">
        <f t="shared" si="1"/>
        <v>5</v>
      </c>
      <c r="P9354" s="211" t="str">
        <f>IFERROR(VLOOKUP(F9354,연간집계!D:E,2,FALSE),"")</f>
        <v>스탠다드 포토북 6*8 (하드/무광)</v>
      </c>
    </row>
    <row r="9355" spans="1:16" ht="15" customHeight="1">
      <c r="A9355" s="201">
        <v>46169.899340277778</v>
      </c>
      <c r="B9355" s="202">
        <v>46169</v>
      </c>
      <c r="C9355" s="203" t="s">
        <v>20323</v>
      </c>
      <c r="D9355" s="203" t="s">
        <v>11</v>
      </c>
      <c r="E9355" s="204" t="s">
        <v>20321</v>
      </c>
      <c r="F9355" s="49" t="s">
        <v>838</v>
      </c>
      <c r="G9355" s="203">
        <v>1</v>
      </c>
      <c r="H9355" s="203" t="s">
        <v>1569</v>
      </c>
      <c r="I9355" s="205" t="s">
        <v>1506</v>
      </c>
      <c r="J9355" s="208"/>
      <c r="K9355" s="203">
        <v>24</v>
      </c>
      <c r="L9355" s="207" t="s">
        <v>827</v>
      </c>
      <c r="M9355" s="208" t="s">
        <v>1449</v>
      </c>
      <c r="N9355" s="209">
        <f t="shared" si="0"/>
        <v>2026</v>
      </c>
      <c r="O9355" s="210">
        <f t="shared" si="1"/>
        <v>5</v>
      </c>
      <c r="P9355" s="211" t="str">
        <f>IFERROR(VLOOKUP(F9355,연간집계!D:E,2,FALSE),"")</f>
        <v>스탠다드 포토북 6*8 (하드/무광)</v>
      </c>
    </row>
    <row r="9356" spans="1:16" ht="15" customHeight="1">
      <c r="A9356" s="201">
        <v>46169.916909722226</v>
      </c>
      <c r="B9356" s="202">
        <v>46169</v>
      </c>
      <c r="C9356" s="203" t="s">
        <v>20324</v>
      </c>
      <c r="D9356" s="203" t="s">
        <v>11</v>
      </c>
      <c r="E9356" s="204" t="s">
        <v>20325</v>
      </c>
      <c r="F9356" s="49" t="s">
        <v>849</v>
      </c>
      <c r="G9356" s="203">
        <v>1</v>
      </c>
      <c r="H9356" s="203" t="s">
        <v>6834</v>
      </c>
      <c r="I9356" s="205" t="s">
        <v>1440</v>
      </c>
      <c r="J9356" s="208"/>
      <c r="K9356" s="203">
        <v>80</v>
      </c>
      <c r="L9356" s="207" t="s">
        <v>827</v>
      </c>
      <c r="M9356" s="208" t="s">
        <v>1436</v>
      </c>
      <c r="N9356" s="209">
        <f t="shared" si="0"/>
        <v>2026</v>
      </c>
      <c r="O9356" s="210">
        <f t="shared" si="1"/>
        <v>5</v>
      </c>
      <c r="P9356" s="211" t="str">
        <f>IFERROR(VLOOKUP(F9356,연간집계!D:E,2,FALSE),"")</f>
        <v>스탠다드 포토북 8*11 (하드/유광)</v>
      </c>
    </row>
    <row r="9357" spans="1:16" ht="15" customHeight="1">
      <c r="A9357" s="201">
        <v>46170.013460648152</v>
      </c>
      <c r="B9357" s="202">
        <v>46170</v>
      </c>
      <c r="C9357" s="203" t="s">
        <v>20326</v>
      </c>
      <c r="D9357" s="203" t="s">
        <v>11</v>
      </c>
      <c r="E9357" s="204" t="s">
        <v>20327</v>
      </c>
      <c r="F9357" s="49" t="s">
        <v>847</v>
      </c>
      <c r="G9357" s="203">
        <v>3</v>
      </c>
      <c r="H9357" s="203" t="s">
        <v>20328</v>
      </c>
      <c r="I9357" s="205" t="s">
        <v>2297</v>
      </c>
      <c r="J9357" s="208"/>
      <c r="K9357" s="203">
        <v>26</v>
      </c>
      <c r="L9357" s="207" t="s">
        <v>827</v>
      </c>
      <c r="M9357" s="208" t="s">
        <v>1645</v>
      </c>
      <c r="N9357" s="209">
        <f t="shared" si="0"/>
        <v>2026</v>
      </c>
      <c r="O9357" s="210">
        <f t="shared" si="1"/>
        <v>5</v>
      </c>
      <c r="P9357" s="211" t="str">
        <f>IFERROR(VLOOKUP(F9357,연간집계!D:E,2,FALSE),"")</f>
        <v>스탠다드 포토북 8*11 (하드/무광)</v>
      </c>
    </row>
    <row r="9358" spans="1:16" ht="15" customHeight="1">
      <c r="A9358" s="201">
        <v>46170.013483796298</v>
      </c>
      <c r="B9358" s="202">
        <v>46170</v>
      </c>
      <c r="C9358" s="203" t="s">
        <v>20329</v>
      </c>
      <c r="D9358" s="203" t="s">
        <v>11</v>
      </c>
      <c r="E9358" s="204" t="s">
        <v>20327</v>
      </c>
      <c r="F9358" s="49" t="s">
        <v>847</v>
      </c>
      <c r="G9358" s="203">
        <v>1</v>
      </c>
      <c r="H9358" s="203" t="s">
        <v>20328</v>
      </c>
      <c r="I9358" s="205" t="s">
        <v>2297</v>
      </c>
      <c r="J9358" s="208"/>
      <c r="K9358" s="203">
        <v>26</v>
      </c>
      <c r="L9358" s="207" t="s">
        <v>827</v>
      </c>
      <c r="M9358" s="208" t="s">
        <v>1645</v>
      </c>
      <c r="N9358" s="209">
        <f t="shared" si="0"/>
        <v>2026</v>
      </c>
      <c r="O9358" s="210">
        <f t="shared" si="1"/>
        <v>5</v>
      </c>
      <c r="P9358" s="211" t="str">
        <f>IFERROR(VLOOKUP(F9358,연간집계!D:E,2,FALSE),"")</f>
        <v>스탠다드 포토북 8*11 (하드/무광)</v>
      </c>
    </row>
    <row r="9359" spans="1:16" ht="15" customHeight="1">
      <c r="A9359" s="201">
        <v>46170.308807870373</v>
      </c>
      <c r="B9359" s="202">
        <v>46169</v>
      </c>
      <c r="C9359" s="203" t="s">
        <v>20330</v>
      </c>
      <c r="D9359" s="203" t="s">
        <v>11</v>
      </c>
      <c r="E9359" s="204" t="s">
        <v>20331</v>
      </c>
      <c r="F9359" s="49" t="s">
        <v>1243</v>
      </c>
      <c r="G9359" s="203">
        <v>1</v>
      </c>
      <c r="H9359" s="203" t="s">
        <v>6674</v>
      </c>
      <c r="I9359" s="205" t="s">
        <v>1440</v>
      </c>
      <c r="J9359" s="208"/>
      <c r="K9359" s="203">
        <v>24</v>
      </c>
      <c r="L9359" s="207" t="s">
        <v>828</v>
      </c>
      <c r="M9359" s="208" t="s">
        <v>1436</v>
      </c>
      <c r="N9359" s="209">
        <f t="shared" si="0"/>
        <v>2026</v>
      </c>
      <c r="O9359" s="210">
        <f t="shared" si="1"/>
        <v>5</v>
      </c>
      <c r="P9359" s="211" t="str">
        <f>IFERROR(VLOOKUP(F9359,연간집계!D:E,2,FALSE),"")</f>
        <v>모바일 포토북 150 (여행)</v>
      </c>
    </row>
    <row r="9360" spans="1:16" ht="15" customHeight="1">
      <c r="A9360" s="201">
        <v>46170.308819444443</v>
      </c>
      <c r="B9360" s="202">
        <v>46169</v>
      </c>
      <c r="C9360" s="203" t="s">
        <v>20332</v>
      </c>
      <c r="D9360" s="203" t="s">
        <v>11</v>
      </c>
      <c r="E9360" s="204" t="s">
        <v>20331</v>
      </c>
      <c r="F9360" s="49" t="s">
        <v>1243</v>
      </c>
      <c r="G9360" s="203">
        <v>1</v>
      </c>
      <c r="H9360" s="203" t="s">
        <v>6674</v>
      </c>
      <c r="I9360" s="205" t="s">
        <v>1440</v>
      </c>
      <c r="J9360" s="208"/>
      <c r="K9360" s="203">
        <v>24</v>
      </c>
      <c r="L9360" s="207" t="s">
        <v>828</v>
      </c>
      <c r="M9360" s="208" t="s">
        <v>1436</v>
      </c>
      <c r="N9360" s="209">
        <f t="shared" si="0"/>
        <v>2026</v>
      </c>
      <c r="O9360" s="210">
        <f t="shared" si="1"/>
        <v>5</v>
      </c>
      <c r="P9360" s="211" t="str">
        <f>IFERROR(VLOOKUP(F9360,연간집계!D:E,2,FALSE),"")</f>
        <v>모바일 포토북 150 (여행)</v>
      </c>
    </row>
    <row r="9361" spans="1:16" ht="15" customHeight="1">
      <c r="A9361" s="201">
        <v>46170.402488425927</v>
      </c>
      <c r="B9361" s="202">
        <v>46170</v>
      </c>
      <c r="C9361" s="203" t="s">
        <v>20333</v>
      </c>
      <c r="D9361" s="203" t="s">
        <v>11</v>
      </c>
      <c r="E9361" s="204" t="s">
        <v>20334</v>
      </c>
      <c r="F9361" s="49" t="s">
        <v>64</v>
      </c>
      <c r="G9361" s="203">
        <v>1</v>
      </c>
      <c r="H9361" s="203" t="s">
        <v>514</v>
      </c>
      <c r="I9361" s="205" t="s">
        <v>1440</v>
      </c>
      <c r="J9361" s="208"/>
      <c r="K9361" s="203">
        <v>60</v>
      </c>
      <c r="L9361" s="207" t="s">
        <v>827</v>
      </c>
      <c r="M9361" s="208" t="s">
        <v>1436</v>
      </c>
      <c r="N9361" s="209">
        <f t="shared" si="0"/>
        <v>2026</v>
      </c>
      <c r="O9361" s="210">
        <f t="shared" si="1"/>
        <v>5</v>
      </c>
      <c r="P9361" s="211" t="str">
        <f>IFERROR(VLOOKUP(F9361,연간집계!D:E,2,FALSE),"")</f>
        <v>플라이트북 276</v>
      </c>
    </row>
    <row r="9362" spans="1:16" ht="15" customHeight="1">
      <c r="A9362" s="201">
        <v>46170.455138888887</v>
      </c>
      <c r="B9362" s="202">
        <v>46170</v>
      </c>
      <c r="C9362" s="203" t="s">
        <v>20335</v>
      </c>
      <c r="D9362" s="203" t="s">
        <v>11</v>
      </c>
      <c r="E9362" s="204" t="s">
        <v>20336</v>
      </c>
      <c r="F9362" s="49" t="s">
        <v>1327</v>
      </c>
      <c r="G9362" s="203">
        <v>1</v>
      </c>
      <c r="H9362" s="203" t="s">
        <v>20337</v>
      </c>
      <c r="I9362" s="205" t="s">
        <v>1440</v>
      </c>
      <c r="J9362" s="208" t="s">
        <v>1994</v>
      </c>
      <c r="K9362" s="203">
        <v>1</v>
      </c>
      <c r="L9362" s="207" t="s">
        <v>827</v>
      </c>
      <c r="M9362" s="208" t="s">
        <v>1645</v>
      </c>
      <c r="N9362" s="209">
        <f t="shared" si="0"/>
        <v>2026</v>
      </c>
      <c r="O9362" s="210">
        <f t="shared" si="1"/>
        <v>5</v>
      </c>
      <c r="P9362" s="211" t="str">
        <f>IFERROR(VLOOKUP(F9362,연간집계!D:E,2,FALSE),"")</f>
        <v>아크릴액자 A3 (가로)</v>
      </c>
    </row>
    <row r="9363" spans="1:16" ht="15" customHeight="1">
      <c r="A9363" s="201">
        <v>46170.610324074078</v>
      </c>
      <c r="B9363" s="202">
        <v>46170</v>
      </c>
      <c r="C9363" s="203" t="s">
        <v>20338</v>
      </c>
      <c r="D9363" s="203" t="s">
        <v>11</v>
      </c>
      <c r="E9363" s="204" t="s">
        <v>20339</v>
      </c>
      <c r="F9363" s="49" t="s">
        <v>162</v>
      </c>
      <c r="G9363" s="203">
        <v>1</v>
      </c>
      <c r="H9363" s="203" t="s">
        <v>190</v>
      </c>
      <c r="I9363" s="205" t="s">
        <v>1440</v>
      </c>
      <c r="J9363" s="208"/>
      <c r="K9363" s="203">
        <v>40</v>
      </c>
      <c r="L9363" s="207" t="s">
        <v>827</v>
      </c>
      <c r="M9363" s="208" t="s">
        <v>1460</v>
      </c>
      <c r="N9363" s="209">
        <f t="shared" si="0"/>
        <v>2026</v>
      </c>
      <c r="O9363" s="210">
        <f t="shared" si="1"/>
        <v>5</v>
      </c>
      <c r="P9363" s="211" t="str">
        <f>IFERROR(VLOOKUP(F9363,연간집계!D:E,2,FALSE),"")</f>
        <v>러브데이북 (퓨어아이보리/기본)</v>
      </c>
    </row>
    <row r="9364" spans="1:16" ht="15" customHeight="1">
      <c r="A9364" s="201">
        <v>46170.654224537036</v>
      </c>
      <c r="B9364" s="202">
        <v>46170</v>
      </c>
      <c r="C9364" s="203" t="s">
        <v>20340</v>
      </c>
      <c r="D9364" s="203" t="s">
        <v>11</v>
      </c>
      <c r="E9364" s="204" t="s">
        <v>20341</v>
      </c>
      <c r="F9364" s="49" t="s">
        <v>840</v>
      </c>
      <c r="G9364" s="203">
        <v>1</v>
      </c>
      <c r="H9364" s="203" t="s">
        <v>20039</v>
      </c>
      <c r="I9364" s="205" t="s">
        <v>1440</v>
      </c>
      <c r="J9364" s="208"/>
      <c r="K9364" s="203">
        <v>36</v>
      </c>
      <c r="L9364" s="207" t="s">
        <v>827</v>
      </c>
      <c r="M9364" s="208" t="s">
        <v>1436</v>
      </c>
      <c r="N9364" s="209">
        <f t="shared" si="0"/>
        <v>2026</v>
      </c>
      <c r="O9364" s="210">
        <f t="shared" si="1"/>
        <v>5</v>
      </c>
      <c r="P9364" s="211" t="str">
        <f>IFERROR(VLOOKUP(F9364,연간집계!D:E,2,FALSE),"")</f>
        <v>스탠다드 포토북 6*8 (하드/유광)</v>
      </c>
    </row>
    <row r="9365" spans="1:16" ht="15" customHeight="1">
      <c r="A9365" s="201">
        <v>46170.754016203704</v>
      </c>
      <c r="B9365" s="202">
        <v>46170</v>
      </c>
      <c r="C9365" s="203" t="s">
        <v>20342</v>
      </c>
      <c r="D9365" s="203" t="s">
        <v>11</v>
      </c>
      <c r="E9365" s="204" t="s">
        <v>20343</v>
      </c>
      <c r="F9365" s="49" t="s">
        <v>890</v>
      </c>
      <c r="G9365" s="203">
        <v>1</v>
      </c>
      <c r="H9365" s="203" t="s">
        <v>20344</v>
      </c>
      <c r="I9365" s="205" t="s">
        <v>1440</v>
      </c>
      <c r="J9365" s="208" t="s">
        <v>1881</v>
      </c>
      <c r="K9365" s="203">
        <v>48</v>
      </c>
      <c r="L9365" s="207" t="s">
        <v>827</v>
      </c>
      <c r="M9365" s="208" t="s">
        <v>1445</v>
      </c>
      <c r="N9365" s="209">
        <f t="shared" si="0"/>
        <v>2026</v>
      </c>
      <c r="O9365" s="210">
        <f t="shared" si="1"/>
        <v>5</v>
      </c>
      <c r="P9365" s="211" t="str">
        <f>IFERROR(VLOOKUP(F9365,연간집계!D:E,2,FALSE),"")</f>
        <v>메모리북</v>
      </c>
    </row>
    <row r="9366" spans="1:16" ht="15" customHeight="1">
      <c r="A9366" s="201">
        <v>46170.762986111113</v>
      </c>
      <c r="B9366" s="202">
        <v>46170</v>
      </c>
      <c r="C9366" s="203" t="s">
        <v>20345</v>
      </c>
      <c r="D9366" s="203" t="s">
        <v>11</v>
      </c>
      <c r="E9366" s="204" t="s">
        <v>20346</v>
      </c>
      <c r="F9366" s="49" t="s">
        <v>838</v>
      </c>
      <c r="G9366" s="203">
        <v>1</v>
      </c>
      <c r="H9366" s="203" t="s">
        <v>20347</v>
      </c>
      <c r="I9366" s="205" t="s">
        <v>1453</v>
      </c>
      <c r="J9366" s="208"/>
      <c r="K9366" s="203">
        <v>24</v>
      </c>
      <c r="L9366" s="207" t="s">
        <v>827</v>
      </c>
      <c r="M9366" s="208" t="s">
        <v>1436</v>
      </c>
      <c r="N9366" s="209">
        <f t="shared" si="0"/>
        <v>2026</v>
      </c>
      <c r="O9366" s="210">
        <f t="shared" si="1"/>
        <v>5</v>
      </c>
      <c r="P9366" s="211" t="str">
        <f>IFERROR(VLOOKUP(F9366,연간집계!D:E,2,FALSE),"")</f>
        <v>스탠다드 포토북 6*8 (하드/무광)</v>
      </c>
    </row>
    <row r="9367" spans="1:16" ht="15" customHeight="1">
      <c r="A9367" s="201">
        <v>46171.392187500001</v>
      </c>
      <c r="B9367" s="202">
        <v>46171</v>
      </c>
      <c r="C9367" s="203" t="s">
        <v>20348</v>
      </c>
      <c r="D9367" s="203" t="s">
        <v>11</v>
      </c>
      <c r="E9367" s="204" t="s">
        <v>20349</v>
      </c>
      <c r="F9367" s="49" t="s">
        <v>858</v>
      </c>
      <c r="G9367" s="203">
        <v>1</v>
      </c>
      <c r="H9367" s="203" t="s">
        <v>7735</v>
      </c>
      <c r="I9367" s="205" t="s">
        <v>1440</v>
      </c>
      <c r="J9367" s="208"/>
      <c r="K9367" s="203">
        <v>40</v>
      </c>
      <c r="L9367" s="207" t="s">
        <v>827</v>
      </c>
      <c r="M9367" s="208" t="s">
        <v>1436</v>
      </c>
      <c r="N9367" s="209">
        <f t="shared" si="0"/>
        <v>2026</v>
      </c>
      <c r="O9367" s="210">
        <f t="shared" si="1"/>
        <v>5</v>
      </c>
      <c r="P9367" s="211" t="str">
        <f>IFERROR(VLOOKUP(F9367,연간집계!D:E,2,FALSE),"")</f>
        <v>스탠다드 포토북 8*8 (하드/유광)</v>
      </c>
    </row>
    <row r="9368" spans="1:16" ht="15" customHeight="1">
      <c r="A9368" s="201">
        <v>46171.392210648148</v>
      </c>
      <c r="B9368" s="202">
        <v>46171</v>
      </c>
      <c r="C9368" s="203" t="s">
        <v>20350</v>
      </c>
      <c r="D9368" s="203" t="s">
        <v>11</v>
      </c>
      <c r="E9368" s="204" t="s">
        <v>20349</v>
      </c>
      <c r="F9368" s="49" t="s">
        <v>858</v>
      </c>
      <c r="G9368" s="203">
        <v>1</v>
      </c>
      <c r="H9368" s="203" t="s">
        <v>7735</v>
      </c>
      <c r="I9368" s="205" t="s">
        <v>1440</v>
      </c>
      <c r="J9368" s="208"/>
      <c r="K9368" s="203">
        <v>26</v>
      </c>
      <c r="L9368" s="207" t="s">
        <v>827</v>
      </c>
      <c r="M9368" s="208" t="s">
        <v>1436</v>
      </c>
      <c r="N9368" s="209">
        <f t="shared" si="0"/>
        <v>2026</v>
      </c>
      <c r="O9368" s="210">
        <f t="shared" si="1"/>
        <v>5</v>
      </c>
      <c r="P9368" s="211" t="str">
        <f>IFERROR(VLOOKUP(F9368,연간집계!D:E,2,FALSE),"")</f>
        <v>스탠다드 포토북 8*8 (하드/유광)</v>
      </c>
    </row>
    <row r="9369" spans="1:16" ht="15" customHeight="1">
      <c r="A9369" s="201">
        <v>46171.444872685184</v>
      </c>
      <c r="B9369" s="202">
        <v>46171</v>
      </c>
      <c r="C9369" s="203" t="s">
        <v>20351</v>
      </c>
      <c r="D9369" s="203" t="s">
        <v>11</v>
      </c>
      <c r="E9369" s="204" t="s">
        <v>20352</v>
      </c>
      <c r="F9369" s="49" t="s">
        <v>1043</v>
      </c>
      <c r="G9369" s="203">
        <v>1</v>
      </c>
      <c r="H9369" s="203" t="s">
        <v>20353</v>
      </c>
      <c r="I9369" s="205" t="s">
        <v>1440</v>
      </c>
      <c r="J9369" s="208"/>
      <c r="K9369" s="203">
        <v>100</v>
      </c>
      <c r="L9369" s="207" t="s">
        <v>827</v>
      </c>
      <c r="M9369" s="208" t="s">
        <v>1436</v>
      </c>
      <c r="N9369" s="209">
        <f t="shared" si="0"/>
        <v>2026</v>
      </c>
      <c r="O9369" s="210">
        <f t="shared" si="1"/>
        <v>5</v>
      </c>
      <c r="P9369" s="211" t="str">
        <f>IFERROR(VLOOKUP(F9369,연간집계!D:E,2,FALSE),"")</f>
        <v>프리북 198 (하드)</v>
      </c>
    </row>
    <row r="9370" spans="1:16" ht="15" customHeight="1">
      <c r="A9370" s="201">
        <v>46171.45685185185</v>
      </c>
      <c r="B9370" s="202">
        <v>46171</v>
      </c>
      <c r="C9370" s="203" t="s">
        <v>20354</v>
      </c>
      <c r="D9370" s="203" t="s">
        <v>11</v>
      </c>
      <c r="E9370" s="204" t="s">
        <v>20355</v>
      </c>
      <c r="F9370" s="49" t="s">
        <v>838</v>
      </c>
      <c r="G9370" s="203">
        <v>2</v>
      </c>
      <c r="H9370" s="203" t="s">
        <v>20356</v>
      </c>
      <c r="I9370" s="205" t="s">
        <v>1435</v>
      </c>
      <c r="J9370" s="208"/>
      <c r="K9370" s="203">
        <v>74</v>
      </c>
      <c r="L9370" s="207" t="s">
        <v>827</v>
      </c>
      <c r="M9370" s="208" t="s">
        <v>1436</v>
      </c>
      <c r="N9370" s="209">
        <f t="shared" si="0"/>
        <v>2026</v>
      </c>
      <c r="O9370" s="210">
        <f t="shared" si="1"/>
        <v>5</v>
      </c>
      <c r="P9370" s="211" t="str">
        <f>IFERROR(VLOOKUP(F9370,연간집계!D:E,2,FALSE),"")</f>
        <v>스탠다드 포토북 6*8 (하드/무광)</v>
      </c>
    </row>
    <row r="9371" spans="1:16" ht="15" customHeight="1">
      <c r="A9371" s="201">
        <v>46171.486192129632</v>
      </c>
      <c r="B9371" s="202">
        <v>46171</v>
      </c>
      <c r="C9371" s="203" t="s">
        <v>20357</v>
      </c>
      <c r="D9371" s="203" t="s">
        <v>11</v>
      </c>
      <c r="E9371" s="204" t="s">
        <v>20358</v>
      </c>
      <c r="F9371" s="49" t="s">
        <v>874</v>
      </c>
      <c r="G9371" s="203">
        <v>16</v>
      </c>
      <c r="H9371" s="203" t="s">
        <v>20359</v>
      </c>
      <c r="I9371" s="205" t="s">
        <v>1440</v>
      </c>
      <c r="J9371" s="208"/>
      <c r="K9371" s="203">
        <v>44</v>
      </c>
      <c r="L9371" s="207" t="s">
        <v>827</v>
      </c>
      <c r="M9371" s="208" t="s">
        <v>1493</v>
      </c>
      <c r="N9371" s="209">
        <f t="shared" si="0"/>
        <v>2026</v>
      </c>
      <c r="O9371" s="210">
        <f t="shared" si="1"/>
        <v>5</v>
      </c>
      <c r="P9371" s="211" t="str">
        <f>IFERROR(VLOOKUP(F9371,연간집계!D:E,2,FALSE),"")</f>
        <v>스탠다드 포토북 11*8 (하드/무광)</v>
      </c>
    </row>
    <row r="9372" spans="1:16" ht="15" customHeight="1">
      <c r="A9372" s="201">
        <v>46171.495185185187</v>
      </c>
      <c r="B9372" s="202">
        <v>46171</v>
      </c>
      <c r="C9372" s="203" t="s">
        <v>20360</v>
      </c>
      <c r="D9372" s="203" t="s">
        <v>11</v>
      </c>
      <c r="E9372" s="204" t="s">
        <v>20361</v>
      </c>
      <c r="F9372" s="49" t="s">
        <v>1051</v>
      </c>
      <c r="G9372" s="203">
        <v>1</v>
      </c>
      <c r="H9372" s="203" t="s">
        <v>20362</v>
      </c>
      <c r="I9372" s="205" t="s">
        <v>1440</v>
      </c>
      <c r="J9372" s="208"/>
      <c r="K9372" s="203">
        <v>90</v>
      </c>
      <c r="L9372" s="207" t="s">
        <v>827</v>
      </c>
      <c r="M9372" s="208" t="s">
        <v>1436</v>
      </c>
      <c r="N9372" s="209">
        <f t="shared" si="0"/>
        <v>2026</v>
      </c>
      <c r="O9372" s="210">
        <f t="shared" si="1"/>
        <v>5</v>
      </c>
      <c r="P9372" s="211" t="str">
        <f>IFERROR(VLOOKUP(F9372,연간집계!D:E,2,FALSE),"")</f>
        <v>프리북A4 (하드)</v>
      </c>
    </row>
    <row r="9373" spans="1:16" ht="15" customHeight="1">
      <c r="A9373" s="201">
        <v>46171.615219907406</v>
      </c>
      <c r="B9373" s="202">
        <v>46171</v>
      </c>
      <c r="C9373" s="203" t="s">
        <v>20363</v>
      </c>
      <c r="D9373" s="203" t="s">
        <v>11</v>
      </c>
      <c r="E9373" s="204" t="s">
        <v>20364</v>
      </c>
      <c r="F9373" s="49" t="s">
        <v>1378</v>
      </c>
      <c r="G9373" s="203">
        <v>1</v>
      </c>
      <c r="H9373" s="203" t="s">
        <v>2583</v>
      </c>
      <c r="I9373" s="205" t="s">
        <v>1657</v>
      </c>
      <c r="J9373" s="208"/>
      <c r="K9373" s="203">
        <v>1</v>
      </c>
      <c r="L9373" s="207" t="s">
        <v>827</v>
      </c>
      <c r="M9373" s="208" t="s">
        <v>1658</v>
      </c>
      <c r="N9373" s="209">
        <f t="shared" si="0"/>
        <v>2026</v>
      </c>
      <c r="O9373" s="210">
        <f t="shared" si="1"/>
        <v>5</v>
      </c>
      <c r="P9373" s="211" t="str">
        <f>IFERROR(VLOOKUP(F9373,연간집계!D:E,2,FALSE),"")</f>
        <v>증명사진 (무광)</v>
      </c>
    </row>
    <row r="9374" spans="1:16" ht="15" customHeight="1">
      <c r="A9374" s="201">
        <v>46171.673993055556</v>
      </c>
      <c r="B9374" s="202">
        <v>46171</v>
      </c>
      <c r="C9374" s="203" t="s">
        <v>20365</v>
      </c>
      <c r="D9374" s="203" t="s">
        <v>11</v>
      </c>
      <c r="E9374" s="204" t="s">
        <v>20366</v>
      </c>
      <c r="F9374" s="49" t="s">
        <v>849</v>
      </c>
      <c r="G9374" s="203">
        <v>1</v>
      </c>
      <c r="H9374" s="203" t="s">
        <v>6759</v>
      </c>
      <c r="I9374" s="205" t="s">
        <v>1440</v>
      </c>
      <c r="J9374" s="208"/>
      <c r="K9374" s="203">
        <v>28</v>
      </c>
      <c r="L9374" s="207" t="s">
        <v>827</v>
      </c>
      <c r="M9374" s="208" t="s">
        <v>1493</v>
      </c>
      <c r="N9374" s="209">
        <f t="shared" si="0"/>
        <v>2026</v>
      </c>
      <c r="O9374" s="210">
        <f t="shared" si="1"/>
        <v>5</v>
      </c>
      <c r="P9374" s="211" t="str">
        <f>IFERROR(VLOOKUP(F9374,연간집계!D:E,2,FALSE),"")</f>
        <v>스탠다드 포토북 8*11 (하드/유광)</v>
      </c>
    </row>
    <row r="9375" spans="1:16" ht="15" customHeight="1">
      <c r="A9375" s="201">
        <v>46171.802824074075</v>
      </c>
      <c r="B9375" s="202">
        <v>46171</v>
      </c>
      <c r="C9375" s="203" t="s">
        <v>20367</v>
      </c>
      <c r="D9375" s="203" t="s">
        <v>11</v>
      </c>
      <c r="E9375" s="204" t="s">
        <v>20368</v>
      </c>
      <c r="F9375" s="49" t="s">
        <v>1243</v>
      </c>
      <c r="G9375" s="203">
        <v>1</v>
      </c>
      <c r="H9375" s="203" t="s">
        <v>2481</v>
      </c>
      <c r="I9375" s="205" t="s">
        <v>1556</v>
      </c>
      <c r="J9375" s="208"/>
      <c r="K9375" s="203">
        <v>24</v>
      </c>
      <c r="L9375" s="207" t="s">
        <v>828</v>
      </c>
      <c r="M9375" s="208" t="s">
        <v>1449</v>
      </c>
      <c r="N9375" s="209">
        <f t="shared" si="0"/>
        <v>2026</v>
      </c>
      <c r="O9375" s="210">
        <f t="shared" si="1"/>
        <v>5</v>
      </c>
      <c r="P9375" s="211" t="str">
        <f>IFERROR(VLOOKUP(F9375,연간집계!D:E,2,FALSE),"")</f>
        <v>모바일 포토북 150 (여행)</v>
      </c>
    </row>
    <row r="9376" spans="1:16" ht="15" customHeight="1">
      <c r="A9376" s="201">
        <v>46172.364583333336</v>
      </c>
      <c r="B9376" s="202">
        <v>46172</v>
      </c>
      <c r="C9376" s="203" t="s">
        <v>20369</v>
      </c>
      <c r="D9376" s="203" t="s">
        <v>11</v>
      </c>
      <c r="E9376" s="204" t="s">
        <v>20370</v>
      </c>
      <c r="F9376" s="49" t="s">
        <v>1381</v>
      </c>
      <c r="G9376" s="203">
        <v>1</v>
      </c>
      <c r="H9376" s="203" t="s">
        <v>20371</v>
      </c>
      <c r="I9376" s="205" t="s">
        <v>1501</v>
      </c>
      <c r="J9376" s="208"/>
      <c r="K9376" s="203">
        <v>2</v>
      </c>
      <c r="L9376" s="207" t="s">
        <v>828</v>
      </c>
      <c r="M9376" s="208" t="s">
        <v>1449</v>
      </c>
      <c r="N9376" s="209">
        <f t="shared" si="0"/>
        <v>2026</v>
      </c>
      <c r="O9376" s="210">
        <f t="shared" si="1"/>
        <v>5</v>
      </c>
      <c r="P9376" s="211" t="str">
        <f>IFERROR(VLOOKUP(F9376,연간집계!D:E,2,FALSE),"")</f>
        <v>오늘필름 (유광)</v>
      </c>
    </row>
    <row r="9377" spans="1:16" ht="15" customHeight="1">
      <c r="A9377" s="201">
        <v>46172.423125000001</v>
      </c>
      <c r="B9377" s="202">
        <v>46172</v>
      </c>
      <c r="C9377" s="203" t="s">
        <v>20372</v>
      </c>
      <c r="D9377" s="203" t="s">
        <v>11</v>
      </c>
      <c r="E9377" s="204" t="s">
        <v>20373</v>
      </c>
      <c r="F9377" s="49" t="s">
        <v>834</v>
      </c>
      <c r="G9377" s="203">
        <v>2</v>
      </c>
      <c r="H9377" s="203" t="s">
        <v>20374</v>
      </c>
      <c r="I9377" s="205" t="s">
        <v>1453</v>
      </c>
      <c r="J9377" s="208"/>
      <c r="K9377" s="203">
        <v>34</v>
      </c>
      <c r="L9377" s="207" t="s">
        <v>827</v>
      </c>
      <c r="M9377" s="208" t="s">
        <v>1493</v>
      </c>
      <c r="N9377" s="209">
        <f t="shared" si="0"/>
        <v>2026</v>
      </c>
      <c r="O9377" s="210">
        <f t="shared" si="1"/>
        <v>5</v>
      </c>
      <c r="P9377" s="211" t="str">
        <f>IFERROR(VLOOKUP(F9377,연간집계!D:E,2,FALSE),"")</f>
        <v>스탠다드 포토북 6*8 (소프트/무광)</v>
      </c>
    </row>
    <row r="9378" spans="1:16" ht="15" customHeight="1">
      <c r="A9378" s="201">
        <v>46172.455312500002</v>
      </c>
      <c r="B9378" s="202">
        <v>46172</v>
      </c>
      <c r="C9378" s="203" t="s">
        <v>20375</v>
      </c>
      <c r="D9378" s="203" t="s">
        <v>11</v>
      </c>
      <c r="E9378" s="204" t="s">
        <v>20376</v>
      </c>
      <c r="F9378" s="49" t="s">
        <v>856</v>
      </c>
      <c r="G9378" s="203">
        <v>1</v>
      </c>
      <c r="H9378" s="203" t="s">
        <v>670</v>
      </c>
      <c r="I9378" s="205" t="s">
        <v>1440</v>
      </c>
      <c r="J9378" s="208"/>
      <c r="K9378" s="203">
        <v>26</v>
      </c>
      <c r="L9378" s="207" t="s">
        <v>827</v>
      </c>
      <c r="M9378" s="208" t="s">
        <v>1436</v>
      </c>
      <c r="N9378" s="209">
        <f t="shared" si="0"/>
        <v>2026</v>
      </c>
      <c r="O9378" s="210">
        <f t="shared" si="1"/>
        <v>5</v>
      </c>
      <c r="P9378" s="211" t="str">
        <f>IFERROR(VLOOKUP(F9378,연간집계!D:E,2,FALSE),"")</f>
        <v>스탠다드 포토북 8*8 (하드/무광)</v>
      </c>
    </row>
    <row r="9379" spans="1:16" ht="15" customHeight="1">
      <c r="A9379" s="201">
        <v>46172.616747685184</v>
      </c>
      <c r="B9379" s="202">
        <v>46172</v>
      </c>
      <c r="C9379" s="203" t="s">
        <v>20377</v>
      </c>
      <c r="D9379" s="203" t="s">
        <v>11</v>
      </c>
      <c r="E9379" s="204" t="s">
        <v>20378</v>
      </c>
      <c r="F9379" s="49" t="s">
        <v>874</v>
      </c>
      <c r="G9379" s="203">
        <v>1</v>
      </c>
      <c r="H9379" s="203" t="s">
        <v>2419</v>
      </c>
      <c r="I9379" s="205" t="s">
        <v>1566</v>
      </c>
      <c r="J9379" s="208"/>
      <c r="K9379" s="203">
        <v>24</v>
      </c>
      <c r="L9379" s="207" t="s">
        <v>827</v>
      </c>
      <c r="M9379" s="208" t="s">
        <v>1436</v>
      </c>
      <c r="N9379" s="209">
        <f t="shared" si="0"/>
        <v>2026</v>
      </c>
      <c r="O9379" s="210">
        <f t="shared" si="1"/>
        <v>5</v>
      </c>
      <c r="P9379" s="211" t="str">
        <f>IFERROR(VLOOKUP(F9379,연간집계!D:E,2,FALSE),"")</f>
        <v>스탠다드 포토북 11*8 (하드/무광)</v>
      </c>
    </row>
    <row r="9380" spans="1:16" ht="15" customHeight="1">
      <c r="A9380" s="201">
        <v>46172.622604166667</v>
      </c>
      <c r="B9380" s="202">
        <v>46172</v>
      </c>
      <c r="C9380" s="203" t="s">
        <v>20379</v>
      </c>
      <c r="D9380" s="203" t="s">
        <v>11</v>
      </c>
      <c r="E9380" s="204" t="s">
        <v>20380</v>
      </c>
      <c r="F9380" s="49" t="s">
        <v>874</v>
      </c>
      <c r="G9380" s="203">
        <v>1</v>
      </c>
      <c r="H9380" s="203" t="s">
        <v>2419</v>
      </c>
      <c r="I9380" s="205" t="s">
        <v>1566</v>
      </c>
      <c r="J9380" s="208"/>
      <c r="K9380" s="203">
        <v>24</v>
      </c>
      <c r="L9380" s="207" t="s">
        <v>827</v>
      </c>
      <c r="M9380" s="208" t="s">
        <v>1436</v>
      </c>
      <c r="N9380" s="209">
        <f t="shared" si="0"/>
        <v>2026</v>
      </c>
      <c r="O9380" s="210">
        <f t="shared" si="1"/>
        <v>5</v>
      </c>
      <c r="P9380" s="211" t="str">
        <f>IFERROR(VLOOKUP(F9380,연간집계!D:E,2,FALSE),"")</f>
        <v>스탠다드 포토북 11*8 (하드/무광)</v>
      </c>
    </row>
    <row r="9381" spans="1:16" ht="15" customHeight="1">
      <c r="A9381" s="201">
        <v>46172.730752314812</v>
      </c>
      <c r="B9381" s="202">
        <v>46172</v>
      </c>
      <c r="C9381" s="203" t="s">
        <v>20381</v>
      </c>
      <c r="D9381" s="203" t="s">
        <v>11</v>
      </c>
      <c r="E9381" s="204" t="s">
        <v>20382</v>
      </c>
      <c r="F9381" s="49" t="s">
        <v>838</v>
      </c>
      <c r="G9381" s="203">
        <v>1</v>
      </c>
      <c r="H9381" s="203" t="s">
        <v>20383</v>
      </c>
      <c r="I9381" s="205" t="s">
        <v>1453</v>
      </c>
      <c r="J9381" s="208"/>
      <c r="K9381" s="203">
        <v>64</v>
      </c>
      <c r="L9381" s="207" t="s">
        <v>827</v>
      </c>
      <c r="M9381" s="208" t="s">
        <v>1436</v>
      </c>
      <c r="N9381" s="209">
        <f t="shared" si="0"/>
        <v>2026</v>
      </c>
      <c r="O9381" s="210">
        <f t="shared" si="1"/>
        <v>5</v>
      </c>
      <c r="P9381" s="211" t="str">
        <f>IFERROR(VLOOKUP(F9381,연간집계!D:E,2,FALSE),"")</f>
        <v>스탠다드 포토북 6*8 (하드/무광)</v>
      </c>
    </row>
    <row r="9382" spans="1:16" ht="15" customHeight="1">
      <c r="A9382" s="201">
        <v>46172.818495370368</v>
      </c>
      <c r="B9382" s="202">
        <v>46172</v>
      </c>
      <c r="C9382" s="203" t="s">
        <v>20384</v>
      </c>
      <c r="D9382" s="203" t="s">
        <v>11</v>
      </c>
      <c r="E9382" s="204" t="s">
        <v>20385</v>
      </c>
      <c r="F9382" s="49" t="s">
        <v>1240</v>
      </c>
      <c r="G9382" s="203">
        <v>1</v>
      </c>
      <c r="H9382" s="203" t="s">
        <v>5596</v>
      </c>
      <c r="I9382" s="205" t="s">
        <v>2370</v>
      </c>
      <c r="J9382" s="208"/>
      <c r="K9382" s="203">
        <v>24</v>
      </c>
      <c r="L9382" s="207" t="s">
        <v>828</v>
      </c>
      <c r="M9382" s="208" t="s">
        <v>1425</v>
      </c>
      <c r="N9382" s="209">
        <f t="shared" si="0"/>
        <v>2026</v>
      </c>
      <c r="O9382" s="210">
        <f t="shared" si="1"/>
        <v>5</v>
      </c>
      <c r="P9382" s="211" t="str">
        <f>IFERROR(VLOOKUP(F9382,연간집계!D:E,2,FALSE),"")</f>
        <v>모바일 포토북 197 (베이비)</v>
      </c>
    </row>
    <row r="9383" spans="1:16" ht="15" customHeight="1">
      <c r="A9383" s="201">
        <v>46172.818506944444</v>
      </c>
      <c r="B9383" s="202">
        <v>46172</v>
      </c>
      <c r="C9383" s="203" t="s">
        <v>20386</v>
      </c>
      <c r="D9383" s="203" t="s">
        <v>11</v>
      </c>
      <c r="E9383" s="204" t="s">
        <v>20385</v>
      </c>
      <c r="F9383" s="49" t="s">
        <v>1240</v>
      </c>
      <c r="G9383" s="203">
        <v>1</v>
      </c>
      <c r="H9383" s="203" t="s">
        <v>5596</v>
      </c>
      <c r="I9383" s="205" t="s">
        <v>2370</v>
      </c>
      <c r="J9383" s="208"/>
      <c r="K9383" s="203">
        <v>24</v>
      </c>
      <c r="L9383" s="207" t="s">
        <v>828</v>
      </c>
      <c r="M9383" s="208" t="s">
        <v>1425</v>
      </c>
      <c r="N9383" s="209">
        <f t="shared" si="0"/>
        <v>2026</v>
      </c>
      <c r="O9383" s="210">
        <f t="shared" si="1"/>
        <v>5</v>
      </c>
      <c r="P9383" s="211" t="str">
        <f>IFERROR(VLOOKUP(F9383,연간집계!D:E,2,FALSE),"")</f>
        <v>모바일 포토북 197 (베이비)</v>
      </c>
    </row>
    <row r="9384" spans="1:16" ht="15" customHeight="1">
      <c r="A9384" s="201">
        <v>46172.818518518521</v>
      </c>
      <c r="B9384" s="202">
        <v>46172</v>
      </c>
      <c r="C9384" s="203" t="s">
        <v>20387</v>
      </c>
      <c r="D9384" s="203" t="s">
        <v>11</v>
      </c>
      <c r="E9384" s="204" t="s">
        <v>20385</v>
      </c>
      <c r="F9384" s="49" t="s">
        <v>1240</v>
      </c>
      <c r="G9384" s="203">
        <v>1</v>
      </c>
      <c r="H9384" s="203" t="s">
        <v>5596</v>
      </c>
      <c r="I9384" s="205" t="s">
        <v>2370</v>
      </c>
      <c r="J9384" s="208"/>
      <c r="K9384" s="203">
        <v>24</v>
      </c>
      <c r="L9384" s="207" t="s">
        <v>828</v>
      </c>
      <c r="M9384" s="208" t="s">
        <v>1425</v>
      </c>
      <c r="N9384" s="209">
        <f t="shared" si="0"/>
        <v>2026</v>
      </c>
      <c r="O9384" s="210">
        <f t="shared" si="1"/>
        <v>5</v>
      </c>
      <c r="P9384" s="211" t="str">
        <f>IFERROR(VLOOKUP(F9384,연간집계!D:E,2,FALSE),"")</f>
        <v>모바일 포토북 197 (베이비)</v>
      </c>
    </row>
    <row r="9385" spans="1:16" ht="15" customHeight="1">
      <c r="A9385" s="201">
        <v>46172.818530092591</v>
      </c>
      <c r="B9385" s="202">
        <v>46172</v>
      </c>
      <c r="C9385" s="203" t="s">
        <v>20388</v>
      </c>
      <c r="D9385" s="203" t="s">
        <v>11</v>
      </c>
      <c r="E9385" s="204" t="s">
        <v>20385</v>
      </c>
      <c r="F9385" s="49" t="s">
        <v>1240</v>
      </c>
      <c r="G9385" s="203">
        <v>1</v>
      </c>
      <c r="H9385" s="203" t="s">
        <v>5596</v>
      </c>
      <c r="I9385" s="205" t="s">
        <v>2370</v>
      </c>
      <c r="J9385" s="208"/>
      <c r="K9385" s="203">
        <v>24</v>
      </c>
      <c r="L9385" s="207" t="s">
        <v>828</v>
      </c>
      <c r="M9385" s="208" t="s">
        <v>1425</v>
      </c>
      <c r="N9385" s="209">
        <f t="shared" si="0"/>
        <v>2026</v>
      </c>
      <c r="O9385" s="210">
        <f t="shared" si="1"/>
        <v>5</v>
      </c>
      <c r="P9385" s="211" t="str">
        <f>IFERROR(VLOOKUP(F9385,연간집계!D:E,2,FALSE),"")</f>
        <v>모바일 포토북 197 (베이비)</v>
      </c>
    </row>
    <row r="9386" spans="1:16" ht="15" customHeight="1">
      <c r="A9386" s="201">
        <v>46172.818541666667</v>
      </c>
      <c r="B9386" s="202">
        <v>46172</v>
      </c>
      <c r="C9386" s="203" t="s">
        <v>20389</v>
      </c>
      <c r="D9386" s="203" t="s">
        <v>11</v>
      </c>
      <c r="E9386" s="204" t="s">
        <v>20385</v>
      </c>
      <c r="F9386" s="49" t="s">
        <v>1240</v>
      </c>
      <c r="G9386" s="203">
        <v>1</v>
      </c>
      <c r="H9386" s="203" t="s">
        <v>5596</v>
      </c>
      <c r="I9386" s="205" t="s">
        <v>2370</v>
      </c>
      <c r="J9386" s="208"/>
      <c r="K9386" s="203">
        <v>24</v>
      </c>
      <c r="L9386" s="207" t="s">
        <v>828</v>
      </c>
      <c r="M9386" s="208" t="s">
        <v>1425</v>
      </c>
      <c r="N9386" s="209">
        <f t="shared" si="0"/>
        <v>2026</v>
      </c>
      <c r="O9386" s="210">
        <f t="shared" si="1"/>
        <v>5</v>
      </c>
      <c r="P9386" s="211" t="str">
        <f>IFERROR(VLOOKUP(F9386,연간집계!D:E,2,FALSE),"")</f>
        <v>모바일 포토북 197 (베이비)</v>
      </c>
    </row>
    <row r="9387" spans="1:16" ht="15" customHeight="1">
      <c r="A9387" s="201">
        <v>46172.818553240744</v>
      </c>
      <c r="B9387" s="202">
        <v>46172</v>
      </c>
      <c r="C9387" s="203" t="s">
        <v>20390</v>
      </c>
      <c r="D9387" s="203" t="s">
        <v>11</v>
      </c>
      <c r="E9387" s="204" t="s">
        <v>20385</v>
      </c>
      <c r="F9387" s="49" t="s">
        <v>1240</v>
      </c>
      <c r="G9387" s="203">
        <v>1</v>
      </c>
      <c r="H9387" s="203" t="s">
        <v>5596</v>
      </c>
      <c r="I9387" s="205" t="s">
        <v>2370</v>
      </c>
      <c r="J9387" s="208"/>
      <c r="K9387" s="203">
        <v>24</v>
      </c>
      <c r="L9387" s="207" t="s">
        <v>828</v>
      </c>
      <c r="M9387" s="208" t="s">
        <v>1425</v>
      </c>
      <c r="N9387" s="209">
        <f t="shared" si="0"/>
        <v>2026</v>
      </c>
      <c r="O9387" s="210">
        <f t="shared" si="1"/>
        <v>5</v>
      </c>
      <c r="P9387" s="211" t="str">
        <f>IFERROR(VLOOKUP(F9387,연간집계!D:E,2,FALSE),"")</f>
        <v>모바일 포토북 197 (베이비)</v>
      </c>
    </row>
    <row r="9388" spans="1:16" ht="15" customHeight="1">
      <c r="A9388" s="201">
        <v>46172.874097222222</v>
      </c>
      <c r="B9388" s="202">
        <v>46172</v>
      </c>
      <c r="C9388" s="203" t="s">
        <v>20391</v>
      </c>
      <c r="D9388" s="203" t="s">
        <v>11</v>
      </c>
      <c r="E9388" s="204" t="s">
        <v>20392</v>
      </c>
      <c r="F9388" s="49" t="s">
        <v>834</v>
      </c>
      <c r="G9388" s="203">
        <v>1</v>
      </c>
      <c r="H9388" s="203" t="s">
        <v>20393</v>
      </c>
      <c r="I9388" s="205" t="s">
        <v>1440</v>
      </c>
      <c r="J9388" s="208"/>
      <c r="K9388" s="203">
        <v>26</v>
      </c>
      <c r="L9388" s="207" t="s">
        <v>827</v>
      </c>
      <c r="M9388" s="208" t="s">
        <v>1436</v>
      </c>
      <c r="N9388" s="209">
        <f t="shared" si="0"/>
        <v>2026</v>
      </c>
      <c r="O9388" s="210">
        <f t="shared" si="1"/>
        <v>5</v>
      </c>
      <c r="P9388" s="211" t="str">
        <f>IFERROR(VLOOKUP(F9388,연간집계!D:E,2,FALSE),"")</f>
        <v>스탠다드 포토북 6*8 (소프트/무광)</v>
      </c>
    </row>
    <row r="9389" spans="1:16" ht="15" customHeight="1">
      <c r="A9389" s="201">
        <v>46172.891655092593</v>
      </c>
      <c r="B9389" s="202">
        <v>46172</v>
      </c>
      <c r="C9389" s="203" t="s">
        <v>20394</v>
      </c>
      <c r="D9389" s="203" t="s">
        <v>11</v>
      </c>
      <c r="E9389" s="204" t="s">
        <v>20395</v>
      </c>
      <c r="F9389" s="49" t="s">
        <v>887</v>
      </c>
      <c r="G9389" s="203">
        <v>1</v>
      </c>
      <c r="H9389" s="203" t="s">
        <v>4411</v>
      </c>
      <c r="I9389" s="205" t="s">
        <v>1440</v>
      </c>
      <c r="J9389" s="208"/>
      <c r="K9389" s="203">
        <v>52</v>
      </c>
      <c r="L9389" s="207" t="s">
        <v>827</v>
      </c>
      <c r="M9389" s="208" t="s">
        <v>1436</v>
      </c>
      <c r="N9389" s="209">
        <f t="shared" si="0"/>
        <v>2026</v>
      </c>
      <c r="O9389" s="210">
        <f t="shared" si="1"/>
        <v>5</v>
      </c>
      <c r="P9389" s="211" t="str">
        <f>IFERROR(VLOOKUP(F9389,연간집계!D:E,2,FALSE),"")</f>
        <v>마이트립북 198</v>
      </c>
    </row>
    <row r="9390" spans="1:16" ht="15" customHeight="1">
      <c r="A9390" s="201">
        <v>46172.897569444445</v>
      </c>
      <c r="B9390" s="202">
        <v>46172</v>
      </c>
      <c r="C9390" s="203" t="s">
        <v>20396</v>
      </c>
      <c r="D9390" s="203" t="s">
        <v>11</v>
      </c>
      <c r="E9390" s="204" t="s">
        <v>20397</v>
      </c>
      <c r="F9390" s="49" t="s">
        <v>834</v>
      </c>
      <c r="G9390" s="203">
        <v>1</v>
      </c>
      <c r="H9390" s="203" t="s">
        <v>18815</v>
      </c>
      <c r="I9390" s="205" t="s">
        <v>1440</v>
      </c>
      <c r="J9390" s="208"/>
      <c r="K9390" s="203">
        <v>80</v>
      </c>
      <c r="L9390" s="207" t="s">
        <v>827</v>
      </c>
      <c r="M9390" s="208" t="s">
        <v>1436</v>
      </c>
      <c r="N9390" s="209">
        <f t="shared" si="0"/>
        <v>2026</v>
      </c>
      <c r="O9390" s="210">
        <f t="shared" si="1"/>
        <v>5</v>
      </c>
      <c r="P9390" s="211" t="str">
        <f>IFERROR(VLOOKUP(F9390,연간집계!D:E,2,FALSE),"")</f>
        <v>스탠다드 포토북 6*8 (소프트/무광)</v>
      </c>
    </row>
    <row r="9391" spans="1:16" ht="15" customHeight="1">
      <c r="A9391" s="201">
        <v>46172.970648148148</v>
      </c>
      <c r="B9391" s="202">
        <v>46172</v>
      </c>
      <c r="C9391" s="203" t="s">
        <v>20398</v>
      </c>
      <c r="D9391" s="203" t="s">
        <v>11</v>
      </c>
      <c r="E9391" s="204" t="s">
        <v>20399</v>
      </c>
      <c r="F9391" s="49" t="s">
        <v>838</v>
      </c>
      <c r="G9391" s="203">
        <v>1</v>
      </c>
      <c r="H9391" s="203" t="s">
        <v>20400</v>
      </c>
      <c r="I9391" s="205" t="s">
        <v>1453</v>
      </c>
      <c r="J9391" s="208"/>
      <c r="K9391" s="203">
        <v>54</v>
      </c>
      <c r="L9391" s="207" t="s">
        <v>827</v>
      </c>
      <c r="M9391" s="208" t="s">
        <v>1436</v>
      </c>
      <c r="N9391" s="209">
        <f t="shared" si="0"/>
        <v>2026</v>
      </c>
      <c r="O9391" s="210">
        <f t="shared" si="1"/>
        <v>5</v>
      </c>
      <c r="P9391" s="211" t="str">
        <f>IFERROR(VLOOKUP(F9391,연간집계!D:E,2,FALSE),"")</f>
        <v>스탠다드 포토북 6*8 (하드/무광)</v>
      </c>
    </row>
    <row r="9392" spans="1:16" ht="15" customHeight="1">
      <c r="A9392" s="201">
        <v>46173.026273148149</v>
      </c>
      <c r="B9392" s="202">
        <v>46173</v>
      </c>
      <c r="C9392" s="203" t="s">
        <v>20401</v>
      </c>
      <c r="D9392" s="203" t="s">
        <v>11</v>
      </c>
      <c r="E9392" s="204" t="s">
        <v>20402</v>
      </c>
      <c r="F9392" s="49" t="s">
        <v>972</v>
      </c>
      <c r="G9392" s="203">
        <v>1</v>
      </c>
      <c r="H9392" s="203" t="s">
        <v>4394</v>
      </c>
      <c r="I9392" s="205" t="s">
        <v>3238</v>
      </c>
      <c r="J9392" s="208" t="s">
        <v>6119</v>
      </c>
      <c r="K9392" s="203">
        <v>80</v>
      </c>
      <c r="L9392" s="207" t="s">
        <v>827</v>
      </c>
      <c r="M9392" s="208" t="s">
        <v>1436</v>
      </c>
      <c r="N9392" s="209">
        <f t="shared" si="0"/>
        <v>2026</v>
      </c>
      <c r="O9392" s="210">
        <f t="shared" si="1"/>
        <v>5</v>
      </c>
      <c r="P9392" s="211" t="str">
        <f>IFERROR(VLOOKUP(F9392,연간집계!D:E,2,FALSE),"")</f>
        <v>시티북 198 (쿠션하드/78p)</v>
      </c>
    </row>
    <row r="9393" spans="1:16" ht="15" customHeight="1">
      <c r="A9393" s="201">
        <v>46173.026284722226</v>
      </c>
      <c r="B9393" s="202">
        <v>46173</v>
      </c>
      <c r="C9393" s="203" t="s">
        <v>20403</v>
      </c>
      <c r="D9393" s="203" t="s">
        <v>11</v>
      </c>
      <c r="E9393" s="204" t="s">
        <v>20402</v>
      </c>
      <c r="F9393" s="49" t="s">
        <v>856</v>
      </c>
      <c r="G9393" s="203">
        <v>1</v>
      </c>
      <c r="H9393" s="203" t="s">
        <v>4394</v>
      </c>
      <c r="I9393" s="205" t="s">
        <v>1707</v>
      </c>
      <c r="J9393" s="208"/>
      <c r="K9393" s="203">
        <v>66</v>
      </c>
      <c r="L9393" s="207" t="s">
        <v>827</v>
      </c>
      <c r="M9393" s="208" t="s">
        <v>1436</v>
      </c>
      <c r="N9393" s="209">
        <f t="shared" si="0"/>
        <v>2026</v>
      </c>
      <c r="O9393" s="210">
        <f t="shared" si="1"/>
        <v>5</v>
      </c>
      <c r="P9393" s="211" t="str">
        <f>IFERROR(VLOOKUP(F9393,연간집계!D:E,2,FALSE),"")</f>
        <v>스탠다드 포토북 8*8 (하드/무광)</v>
      </c>
    </row>
    <row r="9394" spans="1:16" ht="15" customHeight="1">
      <c r="A9394" s="201">
        <v>46173.397673611114</v>
      </c>
      <c r="B9394" s="202">
        <v>46173</v>
      </c>
      <c r="C9394" s="203" t="s">
        <v>20404</v>
      </c>
      <c r="D9394" s="203" t="s">
        <v>11</v>
      </c>
      <c r="E9394" s="204" t="s">
        <v>20405</v>
      </c>
      <c r="F9394" s="49" t="s">
        <v>1074</v>
      </c>
      <c r="G9394" s="203">
        <v>1</v>
      </c>
      <c r="H9394" s="203" t="s">
        <v>1963</v>
      </c>
      <c r="I9394" s="205" t="s">
        <v>1440</v>
      </c>
      <c r="J9394" s="208" t="s">
        <v>20406</v>
      </c>
      <c r="K9394" s="203">
        <v>60</v>
      </c>
      <c r="L9394" s="207" t="s">
        <v>827</v>
      </c>
      <c r="M9394" s="208" t="s">
        <v>1645</v>
      </c>
      <c r="N9394" s="209">
        <f t="shared" si="0"/>
        <v>2026</v>
      </c>
      <c r="O9394" s="210">
        <f t="shared" si="1"/>
        <v>5</v>
      </c>
      <c r="P9394" s="211" t="str">
        <f>IFERROR(VLOOKUP(F9394,연간집계!D:E,2,FALSE),"")</f>
        <v>레더북 (로얄와인)</v>
      </c>
    </row>
    <row r="9395" spans="1:16" ht="15" customHeight="1">
      <c r="A9395" s="201">
        <v>46173.549722222226</v>
      </c>
      <c r="B9395" s="202">
        <v>46173</v>
      </c>
      <c r="C9395" s="203" t="s">
        <v>20407</v>
      </c>
      <c r="D9395" s="203" t="s">
        <v>11</v>
      </c>
      <c r="E9395" s="204" t="s">
        <v>20408</v>
      </c>
      <c r="F9395" s="49" t="s">
        <v>1048</v>
      </c>
      <c r="G9395" s="203">
        <v>1</v>
      </c>
      <c r="H9395" s="203" t="s">
        <v>5431</v>
      </c>
      <c r="I9395" s="205" t="s">
        <v>2661</v>
      </c>
      <c r="J9395" s="208"/>
      <c r="K9395" s="203">
        <v>80</v>
      </c>
      <c r="L9395" s="207" t="s">
        <v>827</v>
      </c>
      <c r="M9395" s="208" t="s">
        <v>1436</v>
      </c>
      <c r="N9395" s="209">
        <f t="shared" si="0"/>
        <v>2026</v>
      </c>
      <c r="O9395" s="210">
        <f t="shared" si="1"/>
        <v>5</v>
      </c>
      <c r="P9395" s="211" t="str">
        <f>IFERROR(VLOOKUP(F9395,연간집계!D:E,2,FALSE),"")</f>
        <v>프리북와이드 (하드)</v>
      </c>
    </row>
    <row r="9396" spans="1:16" ht="15" customHeight="1">
      <c r="A9396" s="201">
        <v>46173.60528935185</v>
      </c>
      <c r="B9396" s="202">
        <v>46173</v>
      </c>
      <c r="C9396" s="203" t="s">
        <v>20409</v>
      </c>
      <c r="D9396" s="203" t="s">
        <v>11</v>
      </c>
      <c r="E9396" s="204" t="s">
        <v>20410</v>
      </c>
      <c r="F9396" s="49" t="s">
        <v>972</v>
      </c>
      <c r="G9396" s="203">
        <v>1</v>
      </c>
      <c r="H9396" s="203" t="s">
        <v>20411</v>
      </c>
      <c r="I9396" s="205" t="s">
        <v>3036</v>
      </c>
      <c r="J9396" s="208" t="s">
        <v>3036</v>
      </c>
      <c r="K9396" s="203">
        <v>80</v>
      </c>
      <c r="L9396" s="207" t="s">
        <v>827</v>
      </c>
      <c r="M9396" s="208" t="s">
        <v>1436</v>
      </c>
      <c r="N9396" s="209">
        <f t="shared" si="0"/>
        <v>2026</v>
      </c>
      <c r="O9396" s="210">
        <f t="shared" si="1"/>
        <v>5</v>
      </c>
      <c r="P9396" s="211" t="str">
        <f>IFERROR(VLOOKUP(F9396,연간집계!D:E,2,FALSE),"")</f>
        <v>시티북 198 (쿠션하드/78p)</v>
      </c>
    </row>
    <row r="9397" spans="1:16" ht="15" customHeight="1">
      <c r="A9397" s="201">
        <v>46173.619930555556</v>
      </c>
      <c r="B9397" s="202">
        <v>46173</v>
      </c>
      <c r="C9397" s="203" t="s">
        <v>20412</v>
      </c>
      <c r="D9397" s="203" t="s">
        <v>11</v>
      </c>
      <c r="E9397" s="204" t="s">
        <v>20413</v>
      </c>
      <c r="F9397" s="49" t="s">
        <v>963</v>
      </c>
      <c r="G9397" s="203">
        <v>1</v>
      </c>
      <c r="H9397" s="203" t="s">
        <v>15136</v>
      </c>
      <c r="I9397" s="205" t="s">
        <v>1501</v>
      </c>
      <c r="J9397" s="208" t="s">
        <v>3562</v>
      </c>
      <c r="K9397" s="203">
        <v>80</v>
      </c>
      <c r="L9397" s="207" t="s">
        <v>827</v>
      </c>
      <c r="M9397" s="208" t="s">
        <v>1436</v>
      </c>
      <c r="N9397" s="209">
        <f t="shared" si="0"/>
        <v>2026</v>
      </c>
      <c r="O9397" s="210">
        <f t="shared" si="1"/>
        <v>5</v>
      </c>
      <c r="P9397" s="211" t="str">
        <f>IFERROR(VLOOKUP(F9397,연간집계!D:E,2,FALSE),"")</f>
        <v>시티북 210 (쿠션하드/78p)</v>
      </c>
    </row>
    <row r="9398" spans="1:16" ht="15" customHeight="1">
      <c r="A9398" s="201">
        <v>46173.634606481479</v>
      </c>
      <c r="B9398" s="202">
        <v>46173</v>
      </c>
      <c r="C9398" s="203" t="s">
        <v>20414</v>
      </c>
      <c r="D9398" s="203" t="s">
        <v>11</v>
      </c>
      <c r="E9398" s="204" t="s">
        <v>20415</v>
      </c>
      <c r="F9398" s="49" t="s">
        <v>963</v>
      </c>
      <c r="G9398" s="203">
        <v>1</v>
      </c>
      <c r="H9398" s="203" t="s">
        <v>3962</v>
      </c>
      <c r="I9398" s="205" t="s">
        <v>3562</v>
      </c>
      <c r="J9398" s="208" t="s">
        <v>3562</v>
      </c>
      <c r="K9398" s="203">
        <v>80</v>
      </c>
      <c r="L9398" s="207" t="s">
        <v>827</v>
      </c>
      <c r="M9398" s="208" t="s">
        <v>1436</v>
      </c>
      <c r="N9398" s="209">
        <f t="shared" si="0"/>
        <v>2026</v>
      </c>
      <c r="O9398" s="210">
        <f t="shared" si="1"/>
        <v>5</v>
      </c>
      <c r="P9398" s="211" t="str">
        <f>IFERROR(VLOOKUP(F9398,연간집계!D:E,2,FALSE),"")</f>
        <v>시티북 210 (쿠션하드/78p)</v>
      </c>
    </row>
    <row r="9399" spans="1:16" ht="15" customHeight="1">
      <c r="A9399" s="201">
        <v>46173.731273148151</v>
      </c>
      <c r="B9399" s="202">
        <v>46173</v>
      </c>
      <c r="C9399" s="203" t="s">
        <v>20416</v>
      </c>
      <c r="D9399" s="203" t="s">
        <v>11</v>
      </c>
      <c r="E9399" s="204" t="s">
        <v>20417</v>
      </c>
      <c r="F9399" s="49" t="s">
        <v>960</v>
      </c>
      <c r="G9399" s="203">
        <v>1</v>
      </c>
      <c r="H9399" s="203" t="s">
        <v>1656</v>
      </c>
      <c r="I9399" s="205" t="s">
        <v>1440</v>
      </c>
      <c r="J9399" s="208"/>
      <c r="K9399" s="203">
        <v>24</v>
      </c>
      <c r="L9399" s="207" t="s">
        <v>827</v>
      </c>
      <c r="M9399" s="208" t="s">
        <v>1493</v>
      </c>
      <c r="N9399" s="209">
        <f t="shared" si="0"/>
        <v>2026</v>
      </c>
      <c r="O9399" s="210">
        <f t="shared" si="1"/>
        <v>5</v>
      </c>
      <c r="P9399" s="211" t="str">
        <f>IFERROR(VLOOKUP(F9399,연간집계!D:E,2,FALSE),"")</f>
        <v>스탑진 210 (22p)</v>
      </c>
    </row>
    <row r="9400" spans="1:16" ht="15" customHeight="1">
      <c r="A9400" s="201">
        <v>46173.795960648145</v>
      </c>
      <c r="B9400" s="202">
        <v>46173</v>
      </c>
      <c r="C9400" s="203" t="s">
        <v>20418</v>
      </c>
      <c r="D9400" s="203" t="s">
        <v>11</v>
      </c>
      <c r="E9400" s="204" t="s">
        <v>20419</v>
      </c>
      <c r="F9400" s="49" t="s">
        <v>887</v>
      </c>
      <c r="G9400" s="203">
        <v>1</v>
      </c>
      <c r="H9400" s="203" t="s">
        <v>4411</v>
      </c>
      <c r="I9400" s="205" t="s">
        <v>1440</v>
      </c>
      <c r="J9400" s="208"/>
      <c r="K9400" s="203">
        <v>54</v>
      </c>
      <c r="L9400" s="207" t="s">
        <v>827</v>
      </c>
      <c r="M9400" s="208" t="s">
        <v>1436</v>
      </c>
      <c r="N9400" s="209">
        <f t="shared" si="0"/>
        <v>2026</v>
      </c>
      <c r="O9400" s="210">
        <f t="shared" si="1"/>
        <v>5</v>
      </c>
      <c r="P9400" s="211" t="str">
        <f>IFERROR(VLOOKUP(F9400,연간집계!D:E,2,FALSE),"")</f>
        <v>마이트립북 198</v>
      </c>
    </row>
    <row r="9401" spans="1:16" ht="15" customHeight="1">
      <c r="A9401" s="201">
        <v>46173.804745370369</v>
      </c>
      <c r="B9401" s="202">
        <v>46173</v>
      </c>
      <c r="C9401" s="203" t="s">
        <v>20420</v>
      </c>
      <c r="D9401" s="203" t="s">
        <v>11</v>
      </c>
      <c r="E9401" s="204" t="s">
        <v>20421</v>
      </c>
      <c r="F9401" s="49" t="s">
        <v>847</v>
      </c>
      <c r="G9401" s="203">
        <v>1</v>
      </c>
      <c r="H9401" s="203" t="s">
        <v>4867</v>
      </c>
      <c r="I9401" s="205" t="s">
        <v>1440</v>
      </c>
      <c r="J9401" s="208"/>
      <c r="K9401" s="203">
        <v>48</v>
      </c>
      <c r="L9401" s="207" t="s">
        <v>827</v>
      </c>
      <c r="M9401" s="208" t="s">
        <v>1851</v>
      </c>
      <c r="N9401" s="209">
        <f t="shared" si="0"/>
        <v>2026</v>
      </c>
      <c r="O9401" s="210">
        <f t="shared" si="1"/>
        <v>5</v>
      </c>
      <c r="P9401" s="211" t="str">
        <f>IFERROR(VLOOKUP(F9401,연간집계!D:E,2,FALSE),"")</f>
        <v>스탠다드 포토북 8*11 (하드/무광)</v>
      </c>
    </row>
    <row r="9402" spans="1:16" ht="15" customHeight="1">
      <c r="A9402" s="201">
        <v>46173.845729166664</v>
      </c>
      <c r="B9402" s="202">
        <v>46173</v>
      </c>
      <c r="C9402" s="203" t="s">
        <v>20422</v>
      </c>
      <c r="D9402" s="203" t="s">
        <v>11</v>
      </c>
      <c r="E9402" s="204" t="s">
        <v>20423</v>
      </c>
      <c r="F9402" s="49" t="s">
        <v>874</v>
      </c>
      <c r="G9402" s="203">
        <v>1</v>
      </c>
      <c r="H9402" s="203" t="s">
        <v>11627</v>
      </c>
      <c r="I9402" s="205" t="s">
        <v>1440</v>
      </c>
      <c r="J9402" s="208"/>
      <c r="K9402" s="203">
        <v>50</v>
      </c>
      <c r="L9402" s="207" t="s">
        <v>827</v>
      </c>
      <c r="M9402" s="208" t="s">
        <v>1436</v>
      </c>
      <c r="N9402" s="209">
        <f t="shared" si="0"/>
        <v>2026</v>
      </c>
      <c r="O9402" s="210">
        <f t="shared" si="1"/>
        <v>5</v>
      </c>
      <c r="P9402" s="211" t="str">
        <f>IFERROR(VLOOKUP(F9402,연간집계!D:E,2,FALSE),"")</f>
        <v>스탠다드 포토북 11*8 (하드/무광)</v>
      </c>
    </row>
    <row r="9403" spans="1:16" ht="15" customHeight="1">
      <c r="A9403" s="201">
        <v>46173.845752314817</v>
      </c>
      <c r="B9403" s="202">
        <v>46173</v>
      </c>
      <c r="C9403" s="203" t="s">
        <v>20424</v>
      </c>
      <c r="D9403" s="203" t="s">
        <v>11</v>
      </c>
      <c r="E9403" s="204" t="s">
        <v>20425</v>
      </c>
      <c r="F9403" s="49" t="s">
        <v>834</v>
      </c>
      <c r="G9403" s="203">
        <v>3</v>
      </c>
      <c r="H9403" s="203" t="s">
        <v>11947</v>
      </c>
      <c r="I9403" s="205" t="s">
        <v>1440</v>
      </c>
      <c r="J9403" s="208"/>
      <c r="K9403" s="203">
        <v>24</v>
      </c>
      <c r="L9403" s="207" t="s">
        <v>827</v>
      </c>
      <c r="M9403" s="208" t="s">
        <v>1514</v>
      </c>
      <c r="N9403" s="209">
        <f t="shared" si="0"/>
        <v>2026</v>
      </c>
      <c r="O9403" s="210">
        <f t="shared" si="1"/>
        <v>5</v>
      </c>
      <c r="P9403" s="211" t="str">
        <f>IFERROR(VLOOKUP(F9403,연간집계!D:E,2,FALSE),"")</f>
        <v>스탠다드 포토북 6*8 (소프트/무광)</v>
      </c>
    </row>
    <row r="9404" spans="1:16" ht="15" customHeight="1">
      <c r="A9404" s="201">
        <v>46173.8516087963</v>
      </c>
      <c r="B9404" s="202">
        <v>46173</v>
      </c>
      <c r="C9404" s="203" t="s">
        <v>20426</v>
      </c>
      <c r="D9404" s="203" t="s">
        <v>11</v>
      </c>
      <c r="E9404" s="204" t="s">
        <v>20427</v>
      </c>
      <c r="F9404" s="49" t="s">
        <v>1366</v>
      </c>
      <c r="G9404" s="203">
        <v>1</v>
      </c>
      <c r="H9404" s="203" t="s">
        <v>20428</v>
      </c>
      <c r="I9404" s="205" t="s">
        <v>1440</v>
      </c>
      <c r="J9404" s="208"/>
      <c r="K9404" s="203">
        <v>1</v>
      </c>
      <c r="L9404" s="207" t="s">
        <v>827</v>
      </c>
      <c r="M9404" s="208" t="s">
        <v>1645</v>
      </c>
      <c r="N9404" s="209">
        <f t="shared" si="0"/>
        <v>2026</v>
      </c>
      <c r="O9404" s="210">
        <f t="shared" si="1"/>
        <v>5</v>
      </c>
      <c r="P9404" s="211" t="str">
        <f>IFERROR(VLOOKUP(F9404,연간집계!D:E,2,FALSE),"")</f>
        <v>PCMS_포스터 297 (무광)</v>
      </c>
    </row>
    <row r="9405" spans="1:16" ht="15" customHeight="1">
      <c r="A9405" s="201">
        <v>46173.851620370369</v>
      </c>
      <c r="B9405" s="202">
        <v>46173</v>
      </c>
      <c r="C9405" s="203" t="s">
        <v>20429</v>
      </c>
      <c r="D9405" s="203" t="s">
        <v>11</v>
      </c>
      <c r="E9405" s="204" t="s">
        <v>20427</v>
      </c>
      <c r="F9405" s="49" t="s">
        <v>1366</v>
      </c>
      <c r="G9405" s="203">
        <v>1</v>
      </c>
      <c r="H9405" s="203" t="s">
        <v>20428</v>
      </c>
      <c r="I9405" s="205" t="s">
        <v>1440</v>
      </c>
      <c r="J9405" s="208"/>
      <c r="K9405" s="203">
        <v>1</v>
      </c>
      <c r="L9405" s="207" t="s">
        <v>827</v>
      </c>
      <c r="M9405" s="208" t="s">
        <v>1645</v>
      </c>
      <c r="N9405" s="209">
        <f t="shared" si="0"/>
        <v>2026</v>
      </c>
      <c r="O9405" s="210">
        <f t="shared" si="1"/>
        <v>5</v>
      </c>
      <c r="P9405" s="211" t="str">
        <f>IFERROR(VLOOKUP(F9405,연간집계!D:E,2,FALSE),"")</f>
        <v>PCMS_포스터 297 (무광)</v>
      </c>
    </row>
    <row r="9406" spans="1:16" ht="15" customHeight="1">
      <c r="A9406" s="201">
        <v>46173.851631944446</v>
      </c>
      <c r="B9406" s="202">
        <v>46173</v>
      </c>
      <c r="C9406" s="203" t="s">
        <v>20430</v>
      </c>
      <c r="D9406" s="203" t="s">
        <v>11</v>
      </c>
      <c r="E9406" s="204" t="s">
        <v>20427</v>
      </c>
      <c r="F9406" s="49" t="s">
        <v>1353</v>
      </c>
      <c r="G9406" s="203">
        <v>1</v>
      </c>
      <c r="H9406" s="203" t="s">
        <v>20428</v>
      </c>
      <c r="I9406" s="205" t="s">
        <v>1440</v>
      </c>
      <c r="J9406" s="208"/>
      <c r="K9406" s="203">
        <v>10</v>
      </c>
      <c r="L9406" s="207" t="s">
        <v>827</v>
      </c>
      <c r="M9406" s="208" t="s">
        <v>1645</v>
      </c>
      <c r="N9406" s="209">
        <f t="shared" si="0"/>
        <v>2026</v>
      </c>
      <c r="O9406" s="210">
        <f t="shared" si="1"/>
        <v>5</v>
      </c>
      <c r="P9406" s="211" t="str">
        <f>IFERROR(VLOOKUP(F9406,연간집계!D:E,2,FALSE),"")</f>
        <v>PCMS_엽서 120</v>
      </c>
    </row>
    <row r="9407" spans="1:16" ht="15" customHeight="1">
      <c r="A9407" s="201">
        <v>46173.901354166665</v>
      </c>
      <c r="B9407" s="202">
        <v>46173</v>
      </c>
      <c r="C9407" s="203" t="s">
        <v>20431</v>
      </c>
      <c r="D9407" s="203" t="s">
        <v>11</v>
      </c>
      <c r="E9407" s="204" t="s">
        <v>20432</v>
      </c>
      <c r="F9407" s="49" t="s">
        <v>1296</v>
      </c>
      <c r="G9407" s="203">
        <v>1</v>
      </c>
      <c r="H9407" s="203" t="s">
        <v>20433</v>
      </c>
      <c r="I9407" s="205" t="s">
        <v>5190</v>
      </c>
      <c r="J9407" s="208"/>
      <c r="K9407" s="203">
        <v>26</v>
      </c>
      <c r="L9407" s="207" t="s">
        <v>828</v>
      </c>
      <c r="M9407" s="208" t="s">
        <v>1449</v>
      </c>
      <c r="N9407" s="209">
        <f t="shared" si="0"/>
        <v>2026</v>
      </c>
      <c r="O9407" s="210">
        <f t="shared" si="1"/>
        <v>5</v>
      </c>
      <c r="P9407" s="211" t="str">
        <f>IFERROR(VLOOKUP(F9407,연간집계!D:E,2,FALSE),"")</f>
        <v>PCMS_벽걸이2단캘린더</v>
      </c>
    </row>
    <row r="9408" spans="1:16" ht="15" customHeight="1">
      <c r="A9408" s="201">
        <v>46173.930925925924</v>
      </c>
      <c r="B9408" s="202">
        <v>46173</v>
      </c>
      <c r="C9408" s="203" t="s">
        <v>20434</v>
      </c>
      <c r="D9408" s="203" t="s">
        <v>11</v>
      </c>
      <c r="E9408" s="204" t="s">
        <v>20435</v>
      </c>
      <c r="F9408" s="49" t="s">
        <v>1036</v>
      </c>
      <c r="G9408" s="203">
        <v>1</v>
      </c>
      <c r="H9408" s="203" t="s">
        <v>11706</v>
      </c>
      <c r="I9408" s="205" t="s">
        <v>1470</v>
      </c>
      <c r="J9408" s="208"/>
      <c r="K9408" s="203">
        <v>56</v>
      </c>
      <c r="L9408" s="207" t="s">
        <v>827</v>
      </c>
      <c r="M9408" s="208" t="s">
        <v>1436</v>
      </c>
      <c r="N9408" s="209">
        <f t="shared" si="0"/>
        <v>2026</v>
      </c>
      <c r="O9408" s="210">
        <f t="shared" si="1"/>
        <v>5</v>
      </c>
      <c r="P9408" s="211" t="str">
        <f>IFERROR(VLOOKUP(F9408,연간집계!D:E,2,FALSE),"")</f>
        <v>포토로그북 (바인더)</v>
      </c>
    </row>
    <row r="9409" spans="1:16" ht="15" customHeight="1">
      <c r="A9409" s="201">
        <v>46174.314155092594</v>
      </c>
      <c r="B9409" s="202">
        <v>46174</v>
      </c>
      <c r="C9409" s="203" t="s">
        <v>20436</v>
      </c>
      <c r="D9409" s="203" t="s">
        <v>11</v>
      </c>
      <c r="E9409" s="204" t="s">
        <v>20437</v>
      </c>
      <c r="F9409" s="49" t="s">
        <v>852</v>
      </c>
      <c r="G9409" s="203">
        <v>1</v>
      </c>
      <c r="H9409" s="203" t="s">
        <v>5041</v>
      </c>
      <c r="I9409" s="205" t="s">
        <v>1435</v>
      </c>
      <c r="J9409" s="208"/>
      <c r="K9409" s="203">
        <v>34</v>
      </c>
      <c r="L9409" s="207" t="s">
        <v>827</v>
      </c>
      <c r="M9409" s="208" t="s">
        <v>1436</v>
      </c>
      <c r="N9409" s="209">
        <f t="shared" si="0"/>
        <v>2026</v>
      </c>
      <c r="O9409" s="210">
        <f t="shared" si="1"/>
        <v>6</v>
      </c>
      <c r="P9409" s="211" t="str">
        <f>IFERROR(VLOOKUP(F9409,연간집계!D:E,2,FALSE),"")</f>
        <v>스탠다드 포토북 8*8 (소프트/무광)</v>
      </c>
    </row>
    <row r="9410" spans="1:16" ht="15" customHeight="1">
      <c r="A9410" s="201">
        <v>46174.369872685187</v>
      </c>
      <c r="B9410" s="202">
        <v>46174</v>
      </c>
      <c r="C9410" s="203" t="s">
        <v>20438</v>
      </c>
      <c r="D9410" s="203" t="s">
        <v>11</v>
      </c>
      <c r="E9410" s="204" t="s">
        <v>20439</v>
      </c>
      <c r="F9410" s="49" t="s">
        <v>1378</v>
      </c>
      <c r="G9410" s="203">
        <v>1</v>
      </c>
      <c r="H9410" s="203" t="s">
        <v>20440</v>
      </c>
      <c r="I9410" s="205" t="s">
        <v>1657</v>
      </c>
      <c r="J9410" s="208"/>
      <c r="K9410" s="203">
        <v>1</v>
      </c>
      <c r="L9410" s="207" t="s">
        <v>827</v>
      </c>
      <c r="M9410" s="208" t="s">
        <v>1658</v>
      </c>
      <c r="N9410" s="209">
        <f t="shared" si="0"/>
        <v>2026</v>
      </c>
      <c r="O9410" s="210">
        <f t="shared" si="1"/>
        <v>6</v>
      </c>
      <c r="P9410" s="211" t="str">
        <f>IFERROR(VLOOKUP(F9410,연간집계!D:E,2,FALSE),"")</f>
        <v>증명사진 (무광)</v>
      </c>
    </row>
    <row r="9411" spans="1:16" ht="15" customHeight="1">
      <c r="A9411" s="201">
        <v>46174.407986111109</v>
      </c>
      <c r="B9411" s="202">
        <v>46174</v>
      </c>
      <c r="C9411" s="203" t="s">
        <v>20441</v>
      </c>
      <c r="D9411" s="203" t="s">
        <v>11</v>
      </c>
      <c r="E9411" s="204" t="s">
        <v>20442</v>
      </c>
      <c r="F9411" s="49" t="s">
        <v>843</v>
      </c>
      <c r="G9411" s="203">
        <v>1</v>
      </c>
      <c r="H9411" s="203" t="s">
        <v>12109</v>
      </c>
      <c r="I9411" s="205" t="s">
        <v>1501</v>
      </c>
      <c r="K9411" s="203">
        <v>80</v>
      </c>
      <c r="L9411" s="207" t="s">
        <v>827</v>
      </c>
      <c r="M9411" s="208" t="s">
        <v>1449</v>
      </c>
      <c r="N9411" s="209">
        <f t="shared" si="0"/>
        <v>2026</v>
      </c>
      <c r="O9411" s="210">
        <f t="shared" si="1"/>
        <v>6</v>
      </c>
      <c r="P9411" s="211" t="str">
        <f>IFERROR(VLOOKUP(F9411,연간집계!D:E,2,FALSE),"")</f>
        <v>스탠다드 포토북 8*11 (소프트/무광)</v>
      </c>
    </row>
    <row r="9412" spans="1:16" ht="15" customHeight="1">
      <c r="A9412" s="201">
        <v>46174.425717592596</v>
      </c>
      <c r="B9412" s="202">
        <v>46174</v>
      </c>
      <c r="C9412" s="203" t="s">
        <v>20443</v>
      </c>
      <c r="D9412" s="203" t="s">
        <v>11</v>
      </c>
      <c r="E9412" s="204" t="s">
        <v>20444</v>
      </c>
      <c r="F9412" s="49" t="s">
        <v>38</v>
      </c>
      <c r="G9412" s="203">
        <v>1</v>
      </c>
      <c r="H9412" s="203" t="s">
        <v>20445</v>
      </c>
      <c r="I9412" s="205" t="s">
        <v>1783</v>
      </c>
      <c r="J9412" s="208"/>
      <c r="K9412" s="203">
        <v>60</v>
      </c>
      <c r="L9412" s="207" t="s">
        <v>827</v>
      </c>
      <c r="M9412" s="208" t="s">
        <v>1493</v>
      </c>
      <c r="N9412" s="209">
        <f t="shared" si="0"/>
        <v>2026</v>
      </c>
      <c r="O9412" s="210">
        <f t="shared" si="1"/>
        <v>6</v>
      </c>
      <c r="P9412" s="211" t="str">
        <f>IFERROR(VLOOKUP(F9412,연간집계!D:E,2,FALSE),"")</f>
        <v>플라이트북 248</v>
      </c>
    </row>
    <row r="9413" spans="1:16" ht="15" customHeight="1">
      <c r="A9413" s="201">
        <v>46174.464120370372</v>
      </c>
      <c r="B9413" s="202">
        <v>46174</v>
      </c>
      <c r="C9413" s="203" t="s">
        <v>20446</v>
      </c>
      <c r="D9413" s="203" t="s">
        <v>11</v>
      </c>
      <c r="E9413" s="204" t="s">
        <v>20447</v>
      </c>
      <c r="F9413" s="49" t="s">
        <v>849</v>
      </c>
      <c r="G9413" s="203">
        <v>1</v>
      </c>
      <c r="H9413" s="203" t="s">
        <v>20448</v>
      </c>
      <c r="I9413" s="205" t="s">
        <v>1453</v>
      </c>
      <c r="J9413" s="208"/>
      <c r="K9413" s="203">
        <v>26</v>
      </c>
      <c r="L9413" s="207" t="s">
        <v>827</v>
      </c>
      <c r="M9413" s="208" t="s">
        <v>1493</v>
      </c>
      <c r="N9413" s="209">
        <f t="shared" si="0"/>
        <v>2026</v>
      </c>
      <c r="O9413" s="210">
        <f t="shared" si="1"/>
        <v>6</v>
      </c>
      <c r="P9413" s="211" t="str">
        <f>IFERROR(VLOOKUP(F9413,연간집계!D:E,2,FALSE),"")</f>
        <v>스탠다드 포토북 8*11 (하드/유광)</v>
      </c>
    </row>
    <row r="9414" spans="1:16" ht="15" customHeight="1">
      <c r="A9414" s="201">
        <v>46174.481886574074</v>
      </c>
      <c r="B9414" s="202">
        <v>46174</v>
      </c>
      <c r="C9414" s="203" t="s">
        <v>20449</v>
      </c>
      <c r="D9414" s="203" t="s">
        <v>11</v>
      </c>
      <c r="E9414" s="204" t="s">
        <v>20450</v>
      </c>
      <c r="F9414" s="49" t="s">
        <v>847</v>
      </c>
      <c r="G9414" s="203">
        <v>2</v>
      </c>
      <c r="H9414" s="203" t="s">
        <v>4107</v>
      </c>
      <c r="I9414" s="205" t="s">
        <v>1556</v>
      </c>
      <c r="J9414" s="208"/>
      <c r="K9414" s="203">
        <v>50</v>
      </c>
      <c r="L9414" s="207" t="s">
        <v>827</v>
      </c>
      <c r="M9414" s="208" t="s">
        <v>1436</v>
      </c>
      <c r="N9414" s="209">
        <f t="shared" si="0"/>
        <v>2026</v>
      </c>
      <c r="O9414" s="210">
        <f t="shared" si="1"/>
        <v>6</v>
      </c>
      <c r="P9414" s="211" t="str">
        <f>IFERROR(VLOOKUP(F9414,연간집계!D:E,2,FALSE),"")</f>
        <v>스탠다드 포토북 8*11 (하드/무광)</v>
      </c>
    </row>
    <row r="9415" spans="1:16" ht="15" customHeight="1">
      <c r="A9415" s="201">
        <v>46174.496747685182</v>
      </c>
      <c r="B9415" s="202">
        <v>46174</v>
      </c>
      <c r="C9415" s="203" t="s">
        <v>20451</v>
      </c>
      <c r="D9415" s="203" t="s">
        <v>11</v>
      </c>
      <c r="E9415" s="204" t="s">
        <v>20452</v>
      </c>
      <c r="F9415" s="49" t="s">
        <v>834</v>
      </c>
      <c r="G9415" s="203">
        <v>1</v>
      </c>
      <c r="H9415" s="203" t="s">
        <v>20453</v>
      </c>
      <c r="I9415" s="205" t="s">
        <v>2085</v>
      </c>
      <c r="J9415" s="208"/>
      <c r="K9415" s="203">
        <v>42</v>
      </c>
      <c r="L9415" s="207" t="s">
        <v>827</v>
      </c>
      <c r="M9415" s="208" t="s">
        <v>1471</v>
      </c>
      <c r="N9415" s="209">
        <f t="shared" si="0"/>
        <v>2026</v>
      </c>
      <c r="O9415" s="210">
        <f t="shared" si="1"/>
        <v>6</v>
      </c>
      <c r="P9415" s="211" t="str">
        <f>IFERROR(VLOOKUP(F9415,연간집계!D:E,2,FALSE),"")</f>
        <v>스탠다드 포토북 6*8 (소프트/무광)</v>
      </c>
    </row>
    <row r="9416" spans="1:16" ht="15" customHeight="1">
      <c r="A9416" s="201">
        <v>46174.578726851854</v>
      </c>
      <c r="B9416" s="202">
        <v>46174</v>
      </c>
      <c r="C9416" s="203" t="s">
        <v>20454</v>
      </c>
      <c r="D9416" s="203" t="s">
        <v>11</v>
      </c>
      <c r="E9416" s="204" t="s">
        <v>20455</v>
      </c>
      <c r="F9416" s="49" t="s">
        <v>838</v>
      </c>
      <c r="G9416" s="203">
        <v>5</v>
      </c>
      <c r="H9416" s="203" t="s">
        <v>20456</v>
      </c>
      <c r="I9416" s="205" t="s">
        <v>1566</v>
      </c>
      <c r="J9416" s="208"/>
      <c r="K9416" s="203">
        <v>48</v>
      </c>
      <c r="L9416" s="207" t="s">
        <v>827</v>
      </c>
      <c r="M9416" s="208" t="s">
        <v>1493</v>
      </c>
      <c r="N9416" s="209">
        <f t="shared" si="0"/>
        <v>2026</v>
      </c>
      <c r="O9416" s="210">
        <f t="shared" si="1"/>
        <v>6</v>
      </c>
      <c r="P9416" s="211" t="str">
        <f>IFERROR(VLOOKUP(F9416,연간집계!D:E,2,FALSE),"")</f>
        <v>스탠다드 포토북 6*8 (하드/무광)</v>
      </c>
    </row>
    <row r="9417" spans="1:16" ht="15" customHeight="1">
      <c r="A9417" s="201">
        <v>46174.578738425924</v>
      </c>
      <c r="B9417" s="202">
        <v>46174</v>
      </c>
      <c r="C9417" s="203" t="s">
        <v>20457</v>
      </c>
      <c r="D9417" s="203" t="s">
        <v>11</v>
      </c>
      <c r="E9417" s="204" t="s">
        <v>20458</v>
      </c>
      <c r="F9417" s="49" t="s">
        <v>1383</v>
      </c>
      <c r="G9417" s="203">
        <v>1</v>
      </c>
      <c r="H9417" s="203" t="s">
        <v>15210</v>
      </c>
      <c r="I9417" s="205" t="s">
        <v>1638</v>
      </c>
      <c r="J9417" s="208"/>
      <c r="K9417" s="203">
        <v>1</v>
      </c>
      <c r="L9417" s="207" t="s">
        <v>827</v>
      </c>
      <c r="M9417" s="208" t="s">
        <v>1436</v>
      </c>
      <c r="N9417" s="209">
        <f t="shared" si="0"/>
        <v>2026</v>
      </c>
      <c r="O9417" s="210">
        <f t="shared" si="1"/>
        <v>6</v>
      </c>
      <c r="P9417" s="211" t="str">
        <f>IFERROR(VLOOKUP(F9417,연간집계!D:E,2,FALSE),"")</f>
        <v>오늘필름 (무광)</v>
      </c>
    </row>
    <row r="9418" spans="1:16" ht="15" customHeight="1">
      <c r="A9418" s="201">
        <v>46174.578750000001</v>
      </c>
      <c r="B9418" s="202">
        <v>46174</v>
      </c>
      <c r="C9418" s="203" t="s">
        <v>20459</v>
      </c>
      <c r="D9418" s="203" t="s">
        <v>11</v>
      </c>
      <c r="E9418" s="204" t="s">
        <v>20458</v>
      </c>
      <c r="F9418" s="49" t="s">
        <v>974</v>
      </c>
      <c r="G9418" s="203">
        <v>1</v>
      </c>
      <c r="H9418" s="203" t="s">
        <v>15210</v>
      </c>
      <c r="I9418" s="205" t="s">
        <v>3783</v>
      </c>
      <c r="J9418" s="208" t="s">
        <v>2905</v>
      </c>
      <c r="K9418" s="203">
        <v>48</v>
      </c>
      <c r="L9418" s="207" t="s">
        <v>827</v>
      </c>
      <c r="M9418" s="208" t="s">
        <v>1436</v>
      </c>
      <c r="N9418" s="209">
        <f t="shared" si="0"/>
        <v>2026</v>
      </c>
      <c r="O9418" s="210">
        <f t="shared" si="1"/>
        <v>6</v>
      </c>
      <c r="P9418" s="211" t="str">
        <f>IFERROR(VLOOKUP(F9418,연간집계!D:E,2,FALSE),"")</f>
        <v>시티북 198 (쿠션하드/46p)</v>
      </c>
    </row>
    <row r="9419" spans="1:16" ht="15" customHeight="1">
      <c r="A9419" s="201">
        <v>46174.713495370372</v>
      </c>
      <c r="B9419" s="202">
        <v>46174</v>
      </c>
      <c r="C9419" s="203" t="s">
        <v>20460</v>
      </c>
      <c r="D9419" s="203" t="s">
        <v>11</v>
      </c>
      <c r="E9419" s="204" t="s">
        <v>20461</v>
      </c>
      <c r="F9419" s="49" t="s">
        <v>849</v>
      </c>
      <c r="G9419" s="203">
        <v>1</v>
      </c>
      <c r="H9419" s="203" t="s">
        <v>20462</v>
      </c>
      <c r="I9419" s="205" t="s">
        <v>1453</v>
      </c>
      <c r="J9419" s="208"/>
      <c r="K9419" s="203">
        <v>46</v>
      </c>
      <c r="L9419" s="207" t="s">
        <v>827</v>
      </c>
      <c r="M9419" s="208" t="s">
        <v>1436</v>
      </c>
      <c r="N9419" s="209">
        <f t="shared" si="0"/>
        <v>2026</v>
      </c>
      <c r="O9419" s="210">
        <f t="shared" si="1"/>
        <v>6</v>
      </c>
      <c r="P9419" s="211" t="str">
        <f>IFERROR(VLOOKUP(F9419,연간집계!D:E,2,FALSE),"")</f>
        <v>스탠다드 포토북 8*11 (하드/유광)</v>
      </c>
    </row>
    <row r="9420" spans="1:16" ht="15" customHeight="1">
      <c r="A9420" s="201">
        <v>46174.719398148147</v>
      </c>
      <c r="B9420" s="202">
        <v>46174</v>
      </c>
      <c r="C9420" s="203" t="s">
        <v>20463</v>
      </c>
      <c r="D9420" s="203" t="s">
        <v>11</v>
      </c>
      <c r="E9420" s="204" t="s">
        <v>20464</v>
      </c>
      <c r="F9420" s="49" t="s">
        <v>856</v>
      </c>
      <c r="G9420" s="203">
        <v>1</v>
      </c>
      <c r="H9420" s="203" t="s">
        <v>20465</v>
      </c>
      <c r="I9420" s="205" t="s">
        <v>1453</v>
      </c>
      <c r="J9420" s="208"/>
      <c r="K9420" s="203">
        <v>48</v>
      </c>
      <c r="L9420" s="207" t="s">
        <v>827</v>
      </c>
      <c r="M9420" s="208" t="s">
        <v>1436</v>
      </c>
      <c r="N9420" s="209">
        <f t="shared" si="0"/>
        <v>2026</v>
      </c>
      <c r="O9420" s="210">
        <f t="shared" si="1"/>
        <v>6</v>
      </c>
      <c r="P9420" s="211" t="str">
        <f>IFERROR(VLOOKUP(F9420,연간집계!D:E,2,FALSE),"")</f>
        <v>스탠다드 포토북 8*8 (하드/무광)</v>
      </c>
    </row>
    <row r="9421" spans="1:16" ht="15" customHeight="1">
      <c r="A9421" s="201">
        <v>46174.824814814812</v>
      </c>
      <c r="B9421" s="202">
        <v>46174</v>
      </c>
      <c r="C9421" s="203" t="s">
        <v>20466</v>
      </c>
      <c r="D9421" s="203" t="s">
        <v>11</v>
      </c>
      <c r="E9421" s="204" t="s">
        <v>20467</v>
      </c>
      <c r="F9421" s="49" t="s">
        <v>1245</v>
      </c>
      <c r="G9421" s="203">
        <v>5</v>
      </c>
      <c r="H9421" s="203" t="s">
        <v>7574</v>
      </c>
      <c r="I9421" s="205" t="s">
        <v>1501</v>
      </c>
      <c r="J9421" s="208"/>
      <c r="K9421" s="203">
        <v>24</v>
      </c>
      <c r="L9421" s="207" t="s">
        <v>828</v>
      </c>
      <c r="M9421" s="208" t="s">
        <v>1493</v>
      </c>
      <c r="N9421" s="209">
        <f t="shared" si="0"/>
        <v>2026</v>
      </c>
      <c r="O9421" s="210">
        <f t="shared" si="1"/>
        <v>6</v>
      </c>
      <c r="P9421" s="211" t="str">
        <f>IFERROR(VLOOKUP(F9421,연간집계!D:E,2,FALSE),"")</f>
        <v>모바일 포토북 198 (여행)</v>
      </c>
    </row>
    <row r="9422" spans="1:16" ht="15" customHeight="1">
      <c r="A9422" s="201">
        <v>46174.880381944444</v>
      </c>
      <c r="B9422" s="202">
        <v>46174</v>
      </c>
      <c r="C9422" s="203" t="s">
        <v>20468</v>
      </c>
      <c r="D9422" s="203" t="s">
        <v>11</v>
      </c>
      <c r="E9422" s="204" t="s">
        <v>20469</v>
      </c>
      <c r="F9422" s="49" t="s">
        <v>1402</v>
      </c>
      <c r="G9422" s="203">
        <v>6</v>
      </c>
      <c r="H9422" s="203" t="s">
        <v>20470</v>
      </c>
      <c r="I9422" s="205" t="s">
        <v>7234</v>
      </c>
      <c r="J9422" s="208"/>
      <c r="K9422" s="203">
        <v>144</v>
      </c>
      <c r="L9422" s="207" t="s">
        <v>827</v>
      </c>
      <c r="M9422" s="208" t="s">
        <v>1471</v>
      </c>
      <c r="N9422" s="209">
        <f t="shared" si="0"/>
        <v>2026</v>
      </c>
      <c r="O9422" s="210">
        <f t="shared" si="1"/>
        <v>6</v>
      </c>
      <c r="P9422" s="211" t="str">
        <f>IFERROR(VLOOKUP(F9422,연간집계!D:E,2,FALSE),"")</f>
        <v>커스텀다이어리</v>
      </c>
    </row>
    <row r="9423" spans="1:16" ht="15" customHeight="1">
      <c r="A9423" s="201">
        <v>46174.903900462959</v>
      </c>
      <c r="B9423" s="202">
        <v>46174</v>
      </c>
      <c r="C9423" s="203" t="s">
        <v>20471</v>
      </c>
      <c r="D9423" s="203" t="s">
        <v>11</v>
      </c>
      <c r="E9423" s="204" t="s">
        <v>20472</v>
      </c>
      <c r="F9423" s="49" t="s">
        <v>834</v>
      </c>
      <c r="G9423" s="203">
        <v>3</v>
      </c>
      <c r="H9423" s="203" t="s">
        <v>18923</v>
      </c>
      <c r="I9423" s="205" t="s">
        <v>4033</v>
      </c>
      <c r="J9423" s="208"/>
      <c r="K9423" s="203">
        <v>28</v>
      </c>
      <c r="L9423" s="207" t="s">
        <v>827</v>
      </c>
      <c r="M9423" s="208" t="s">
        <v>1449</v>
      </c>
      <c r="N9423" s="209">
        <f t="shared" si="0"/>
        <v>2026</v>
      </c>
      <c r="O9423" s="210">
        <f t="shared" si="1"/>
        <v>6</v>
      </c>
      <c r="P9423" s="211" t="str">
        <f>IFERROR(VLOOKUP(F9423,연간집계!D:E,2,FALSE),"")</f>
        <v>스탠다드 포토북 6*8 (소프트/무광)</v>
      </c>
    </row>
    <row r="9424" spans="1:16" ht="15" customHeight="1">
      <c r="A9424" s="201">
        <v>46175.392696759256</v>
      </c>
      <c r="B9424" s="202">
        <v>46175</v>
      </c>
      <c r="C9424" s="203" t="s">
        <v>20473</v>
      </c>
      <c r="D9424" s="203" t="s">
        <v>11</v>
      </c>
      <c r="E9424" s="204" t="s">
        <v>20474</v>
      </c>
      <c r="F9424" s="49" t="s">
        <v>847</v>
      </c>
      <c r="G9424" s="203">
        <v>1</v>
      </c>
      <c r="H9424" s="203" t="s">
        <v>20475</v>
      </c>
      <c r="I9424" s="205" t="s">
        <v>1435</v>
      </c>
      <c r="J9424" s="208"/>
      <c r="K9424" s="203">
        <v>24</v>
      </c>
      <c r="L9424" s="207" t="s">
        <v>827</v>
      </c>
      <c r="M9424" s="208" t="s">
        <v>1436</v>
      </c>
      <c r="N9424" s="209">
        <f t="shared" si="0"/>
        <v>2026</v>
      </c>
      <c r="O9424" s="210">
        <f t="shared" si="1"/>
        <v>6</v>
      </c>
      <c r="P9424" s="211" t="str">
        <f>IFERROR(VLOOKUP(F9424,연간집계!D:E,2,FALSE),"")</f>
        <v>스탠다드 포토북 8*11 (하드/무광)</v>
      </c>
    </row>
    <row r="9425" spans="1:16" ht="15" customHeight="1">
      <c r="A9425" s="201">
        <v>46175.407337962963</v>
      </c>
      <c r="B9425" s="202">
        <v>46175</v>
      </c>
      <c r="C9425" s="203" t="s">
        <v>20476</v>
      </c>
      <c r="D9425" s="203" t="s">
        <v>11</v>
      </c>
      <c r="E9425" s="204" t="s">
        <v>20477</v>
      </c>
      <c r="F9425" s="49" t="s">
        <v>1056</v>
      </c>
      <c r="G9425" s="203">
        <v>3</v>
      </c>
      <c r="H9425" s="203" t="s">
        <v>5782</v>
      </c>
      <c r="I9425" s="205" t="s">
        <v>2407</v>
      </c>
      <c r="J9425" s="208"/>
      <c r="K9425" s="203">
        <v>154</v>
      </c>
      <c r="L9425" s="207" t="s">
        <v>827</v>
      </c>
      <c r="M9425" s="208" t="s">
        <v>1436</v>
      </c>
      <c r="N9425" s="209">
        <f t="shared" si="0"/>
        <v>2026</v>
      </c>
      <c r="O9425" s="210">
        <f t="shared" si="1"/>
        <v>6</v>
      </c>
      <c r="P9425" s="211" t="str">
        <f>IFERROR(VLOOKUP(F9425,연간집계!D:E,2,FALSE),"")</f>
        <v>프리북 150 (소프트)</v>
      </c>
    </row>
    <row r="9426" spans="1:16" ht="15" customHeight="1">
      <c r="A9426" s="201">
        <v>46175.410266203704</v>
      </c>
      <c r="B9426" s="202">
        <v>46174</v>
      </c>
      <c r="C9426" s="203" t="s">
        <v>20478</v>
      </c>
      <c r="D9426" s="203" t="s">
        <v>11</v>
      </c>
      <c r="E9426" s="204" t="s">
        <v>20479</v>
      </c>
      <c r="F9426" s="49" t="s">
        <v>890</v>
      </c>
      <c r="G9426" s="203">
        <v>1</v>
      </c>
      <c r="H9426" s="203" t="s">
        <v>14122</v>
      </c>
      <c r="I9426" s="205" t="s">
        <v>1440</v>
      </c>
      <c r="J9426" s="208" t="s">
        <v>1664</v>
      </c>
      <c r="K9426" s="203">
        <v>48</v>
      </c>
      <c r="L9426" s="207" t="s">
        <v>827</v>
      </c>
      <c r="M9426" s="208" t="s">
        <v>1645</v>
      </c>
      <c r="N9426" s="209">
        <f t="shared" si="0"/>
        <v>2026</v>
      </c>
      <c r="O9426" s="210">
        <f t="shared" si="1"/>
        <v>6</v>
      </c>
      <c r="P9426" s="211" t="str">
        <f>IFERROR(VLOOKUP(F9426,연간집계!D:E,2,FALSE),"")</f>
        <v>메모리북</v>
      </c>
    </row>
    <row r="9427" spans="1:16" ht="15" customHeight="1">
      <c r="A9427" s="201">
        <v>46175.428113425929</v>
      </c>
      <c r="B9427" s="202">
        <v>46175</v>
      </c>
      <c r="C9427" s="203" t="s">
        <v>20480</v>
      </c>
      <c r="D9427" s="203" t="s">
        <v>11</v>
      </c>
      <c r="E9427" s="204" t="s">
        <v>20481</v>
      </c>
      <c r="F9427" s="49" t="s">
        <v>834</v>
      </c>
      <c r="G9427" s="203">
        <v>1</v>
      </c>
      <c r="H9427" s="203" t="s">
        <v>20482</v>
      </c>
      <c r="I9427" s="205" t="s">
        <v>1453</v>
      </c>
      <c r="J9427" s="208"/>
      <c r="K9427" s="203">
        <v>40</v>
      </c>
      <c r="L9427" s="207" t="s">
        <v>827</v>
      </c>
      <c r="M9427" s="208" t="s">
        <v>1436</v>
      </c>
      <c r="N9427" s="209">
        <f t="shared" si="0"/>
        <v>2026</v>
      </c>
      <c r="O9427" s="210">
        <f t="shared" si="1"/>
        <v>6</v>
      </c>
      <c r="P9427" s="211" t="str">
        <f>IFERROR(VLOOKUP(F9427,연간집계!D:E,2,FALSE),"")</f>
        <v>스탠다드 포토북 6*8 (소프트/무광)</v>
      </c>
    </row>
    <row r="9428" spans="1:16" ht="15" customHeight="1">
      <c r="A9428" s="201">
        <v>46175.457673611112</v>
      </c>
      <c r="B9428" s="202">
        <v>46175</v>
      </c>
      <c r="C9428" s="203" t="s">
        <v>20483</v>
      </c>
      <c r="D9428" s="203" t="s">
        <v>11</v>
      </c>
      <c r="E9428" s="204" t="s">
        <v>20484</v>
      </c>
      <c r="F9428" s="49" t="s">
        <v>1410</v>
      </c>
      <c r="G9428" s="203">
        <v>1</v>
      </c>
      <c r="H9428" s="203" t="s">
        <v>1656</v>
      </c>
      <c r="I9428" s="205" t="s">
        <v>1668</v>
      </c>
      <c r="J9428" s="208"/>
      <c r="K9428" s="203">
        <v>78</v>
      </c>
      <c r="L9428" s="207" t="s">
        <v>828</v>
      </c>
      <c r="M9428" s="208" t="s">
        <v>1629</v>
      </c>
      <c r="N9428" s="209">
        <f t="shared" si="0"/>
        <v>2026</v>
      </c>
      <c r="O9428" s="210">
        <f t="shared" si="1"/>
        <v>6</v>
      </c>
      <c r="P9428" s="211" t="str">
        <f>IFERROR(VLOOKUP(F9428,연간집계!D:E,2,FALSE),"")</f>
        <v>모바일_포토엽서</v>
      </c>
    </row>
    <row r="9429" spans="1:16" ht="15" customHeight="1">
      <c r="A9429" s="201">
        <v>46175.472453703704</v>
      </c>
      <c r="B9429" s="202">
        <v>46175</v>
      </c>
      <c r="C9429" s="203" t="s">
        <v>20485</v>
      </c>
      <c r="D9429" s="203" t="s">
        <v>11</v>
      </c>
      <c r="E9429" s="204" t="s">
        <v>20486</v>
      </c>
      <c r="F9429" s="49" t="s">
        <v>876</v>
      </c>
      <c r="G9429" s="203">
        <v>1</v>
      </c>
      <c r="H9429" s="203" t="s">
        <v>20487</v>
      </c>
      <c r="I9429" s="205" t="s">
        <v>1440</v>
      </c>
      <c r="J9429" s="208"/>
      <c r="K9429" s="203">
        <v>40</v>
      </c>
      <c r="L9429" s="207" t="s">
        <v>827</v>
      </c>
      <c r="M9429" s="208" t="s">
        <v>1514</v>
      </c>
      <c r="N9429" s="209">
        <f t="shared" si="0"/>
        <v>2026</v>
      </c>
      <c r="O9429" s="210">
        <f t="shared" si="1"/>
        <v>6</v>
      </c>
      <c r="P9429" s="211" t="str">
        <f>IFERROR(VLOOKUP(F9429,연간집계!D:E,2,FALSE),"")</f>
        <v>스탠다드 포토북 11*8 (하드/유광)</v>
      </c>
    </row>
    <row r="9430" spans="1:16" ht="15" customHeight="1">
      <c r="A9430" s="201">
        <v>46175.478379629632</v>
      </c>
      <c r="B9430" s="202">
        <v>46175</v>
      </c>
      <c r="C9430" s="203" t="s">
        <v>20488</v>
      </c>
      <c r="D9430" s="203" t="s">
        <v>11</v>
      </c>
      <c r="E9430" s="204" t="s">
        <v>20489</v>
      </c>
      <c r="F9430" s="49" t="s">
        <v>972</v>
      </c>
      <c r="G9430" s="203">
        <v>1</v>
      </c>
      <c r="H9430" s="203" t="s">
        <v>18729</v>
      </c>
      <c r="I9430" s="205" t="s">
        <v>3562</v>
      </c>
      <c r="J9430" s="208" t="s">
        <v>5784</v>
      </c>
      <c r="K9430" s="203">
        <v>80</v>
      </c>
      <c r="L9430" s="207" t="s">
        <v>827</v>
      </c>
      <c r="M9430" s="208" t="s">
        <v>1436</v>
      </c>
      <c r="N9430" s="209">
        <f t="shared" si="0"/>
        <v>2026</v>
      </c>
      <c r="O9430" s="210">
        <f t="shared" si="1"/>
        <v>6</v>
      </c>
      <c r="P9430" s="211" t="str">
        <f>IFERROR(VLOOKUP(F9430,연간집계!D:E,2,FALSE),"")</f>
        <v>시티북 198 (쿠션하드/78p)</v>
      </c>
    </row>
    <row r="9431" spans="1:16" ht="15" customHeight="1">
      <c r="A9431" s="201">
        <v>46175.493171296293</v>
      </c>
      <c r="B9431" s="202">
        <v>46175</v>
      </c>
      <c r="C9431" s="203" t="s">
        <v>20490</v>
      </c>
      <c r="D9431" s="203" t="s">
        <v>11</v>
      </c>
      <c r="E9431" s="204" t="s">
        <v>20491</v>
      </c>
      <c r="F9431" s="49" t="s">
        <v>42</v>
      </c>
      <c r="G9431" s="203">
        <v>1</v>
      </c>
      <c r="H9431" s="203" t="s">
        <v>20492</v>
      </c>
      <c r="I9431" s="205" t="s">
        <v>1440</v>
      </c>
      <c r="J9431" s="208"/>
      <c r="K9431" s="203">
        <v>50</v>
      </c>
      <c r="L9431" s="207" t="s">
        <v>827</v>
      </c>
      <c r="M9431" s="208" t="s">
        <v>1436</v>
      </c>
      <c r="N9431" s="209">
        <f t="shared" si="0"/>
        <v>2026</v>
      </c>
      <c r="O9431" s="210">
        <f t="shared" si="1"/>
        <v>6</v>
      </c>
      <c r="P9431" s="211" t="str">
        <f>IFERROR(VLOOKUP(F9431,연간집계!D:E,2,FALSE),"")</f>
        <v>플라이트북 210</v>
      </c>
    </row>
    <row r="9432" spans="1:16" ht="15" customHeight="1">
      <c r="A9432" s="201">
        <v>46175.581018518518</v>
      </c>
      <c r="B9432" s="202">
        <v>46175</v>
      </c>
      <c r="C9432" s="203" t="s">
        <v>20493</v>
      </c>
      <c r="D9432" s="203" t="s">
        <v>11</v>
      </c>
      <c r="E9432" s="204" t="s">
        <v>20494</v>
      </c>
      <c r="F9432" s="49" t="s">
        <v>1386</v>
      </c>
      <c r="G9432" s="203">
        <v>4</v>
      </c>
      <c r="H9432" s="203" t="s">
        <v>20495</v>
      </c>
      <c r="I9432" s="205" t="s">
        <v>3363</v>
      </c>
      <c r="J9432" s="208"/>
      <c r="K9432" s="203">
        <v>106</v>
      </c>
      <c r="L9432" s="207" t="s">
        <v>827</v>
      </c>
      <c r="M9432" s="208" t="s">
        <v>1514</v>
      </c>
      <c r="N9432" s="209">
        <f t="shared" si="0"/>
        <v>2026</v>
      </c>
      <c r="O9432" s="210">
        <f t="shared" si="1"/>
        <v>6</v>
      </c>
      <c r="P9432" s="211" t="str">
        <f>IFERROR(VLOOKUP(F9432,연간집계!D:E,2,FALSE),"")</f>
        <v>포토엽서팩</v>
      </c>
    </row>
    <row r="9433" spans="1:16" ht="15" customHeight="1">
      <c r="A9433" s="201">
        <v>46175.625162037039</v>
      </c>
      <c r="B9433" s="202">
        <v>46175</v>
      </c>
      <c r="C9433" s="203" t="s">
        <v>20496</v>
      </c>
      <c r="D9433" s="203" t="s">
        <v>11</v>
      </c>
      <c r="E9433" s="204" t="s">
        <v>20497</v>
      </c>
      <c r="F9433" s="49" t="s">
        <v>1284</v>
      </c>
      <c r="G9433" s="203">
        <v>3</v>
      </c>
      <c r="H9433" s="203" t="s">
        <v>4045</v>
      </c>
      <c r="I9433" s="205" t="s">
        <v>2297</v>
      </c>
      <c r="J9433" s="208"/>
      <c r="K9433" s="203">
        <v>26</v>
      </c>
      <c r="L9433" s="207" t="s">
        <v>827</v>
      </c>
      <c r="M9433" s="208" t="s">
        <v>1514</v>
      </c>
      <c r="N9433" s="209">
        <f t="shared" si="0"/>
        <v>2026</v>
      </c>
      <c r="O9433" s="210">
        <f t="shared" si="1"/>
        <v>6</v>
      </c>
      <c r="P9433" s="211" t="str">
        <f>IFERROR(VLOOKUP(F9433,연간집계!D:E,2,FALSE),"")</f>
        <v>PCMS_스탠다드캘린더</v>
      </c>
    </row>
    <row r="9434" spans="1:16" ht="15" customHeight="1">
      <c r="A9434" s="201">
        <v>46175.625196759262</v>
      </c>
      <c r="B9434" s="202">
        <v>46175</v>
      </c>
      <c r="C9434" s="203" t="s">
        <v>20498</v>
      </c>
      <c r="D9434" s="203" t="s">
        <v>11</v>
      </c>
      <c r="E9434" s="204" t="s">
        <v>20499</v>
      </c>
      <c r="F9434" s="49" t="s">
        <v>1058</v>
      </c>
      <c r="G9434" s="203">
        <v>1</v>
      </c>
      <c r="H9434" s="203" t="s">
        <v>11311</v>
      </c>
      <c r="I9434" s="205" t="s">
        <v>1440</v>
      </c>
      <c r="J9434" s="208"/>
      <c r="K9434" s="203">
        <v>140</v>
      </c>
      <c r="L9434" s="207" t="s">
        <v>827</v>
      </c>
      <c r="M9434" s="208" t="s">
        <v>1436</v>
      </c>
      <c r="N9434" s="209">
        <f t="shared" si="0"/>
        <v>2026</v>
      </c>
      <c r="O9434" s="210">
        <f t="shared" si="1"/>
        <v>6</v>
      </c>
      <c r="P9434" s="211" t="str">
        <f>IFERROR(VLOOKUP(F9434,연간집계!D:E,2,FALSE),"")</f>
        <v>프리북 150 (하드)</v>
      </c>
    </row>
    <row r="9435" spans="1:16" ht="15" customHeight="1">
      <c r="A9435" s="201">
        <v>46175.634525462963</v>
      </c>
      <c r="B9435" s="202">
        <v>46175</v>
      </c>
      <c r="C9435" s="203" t="s">
        <v>20500</v>
      </c>
      <c r="D9435" s="203" t="s">
        <v>11</v>
      </c>
      <c r="E9435" s="204" t="s">
        <v>20501</v>
      </c>
      <c r="F9435" s="49" t="s">
        <v>18</v>
      </c>
      <c r="G9435" s="203">
        <v>1</v>
      </c>
      <c r="H9435" s="203" t="s">
        <v>20502</v>
      </c>
      <c r="I9435" s="205" t="s">
        <v>1440</v>
      </c>
      <c r="J9435" s="208" t="s">
        <v>1787</v>
      </c>
      <c r="K9435" s="203">
        <v>60</v>
      </c>
      <c r="L9435" s="207" t="s">
        <v>827</v>
      </c>
      <c r="M9435" s="208" t="s">
        <v>1425</v>
      </c>
      <c r="N9435" s="209">
        <f t="shared" si="0"/>
        <v>2026</v>
      </c>
      <c r="O9435" s="210">
        <f t="shared" si="1"/>
        <v>6</v>
      </c>
      <c r="P9435" s="211" t="str">
        <f>IFERROR(VLOOKUP(F9435,연간집계!D:E,2,FALSE),"")</f>
        <v>포토그랩스 276</v>
      </c>
    </row>
    <row r="9436" spans="1:16" ht="15" customHeight="1">
      <c r="A9436" s="201">
        <v>46175.640659722223</v>
      </c>
      <c r="B9436" s="202">
        <v>46175</v>
      </c>
      <c r="C9436" s="203" t="s">
        <v>20503</v>
      </c>
      <c r="D9436" s="203" t="s">
        <v>11</v>
      </c>
      <c r="E9436" s="204" t="s">
        <v>20504</v>
      </c>
      <c r="F9436" s="49" t="s">
        <v>885</v>
      </c>
      <c r="G9436" s="203">
        <v>1</v>
      </c>
      <c r="H9436" s="203" t="s">
        <v>6537</v>
      </c>
      <c r="I9436" s="205" t="s">
        <v>1501</v>
      </c>
      <c r="J9436" s="208"/>
      <c r="K9436" s="203">
        <v>52</v>
      </c>
      <c r="L9436" s="207" t="s">
        <v>827</v>
      </c>
      <c r="M9436" s="208" t="s">
        <v>1436</v>
      </c>
      <c r="N9436" s="209">
        <f t="shared" si="0"/>
        <v>2026</v>
      </c>
      <c r="O9436" s="210">
        <f t="shared" si="1"/>
        <v>6</v>
      </c>
      <c r="P9436" s="211" t="str">
        <f>IFERROR(VLOOKUP(F9436,연간집계!D:E,2,FALSE),"")</f>
        <v>마이트립북 150</v>
      </c>
    </row>
    <row r="9437" spans="1:16" ht="15" customHeight="1">
      <c r="A9437" s="201">
        <v>46175.643622685187</v>
      </c>
      <c r="B9437" s="202">
        <v>46175</v>
      </c>
      <c r="C9437" s="203" t="s">
        <v>20505</v>
      </c>
      <c r="D9437" s="203" t="s">
        <v>11</v>
      </c>
      <c r="E9437" s="204" t="s">
        <v>20506</v>
      </c>
      <c r="F9437" s="49" t="s">
        <v>838</v>
      </c>
      <c r="G9437" s="203">
        <v>1</v>
      </c>
      <c r="H9437" s="203" t="s">
        <v>7230</v>
      </c>
      <c r="I9437" s="205" t="s">
        <v>1453</v>
      </c>
      <c r="J9437" s="208"/>
      <c r="K9437" s="203">
        <v>48</v>
      </c>
      <c r="L9437" s="207" t="s">
        <v>827</v>
      </c>
      <c r="M9437" s="208" t="s">
        <v>1436</v>
      </c>
      <c r="N9437" s="209">
        <f t="shared" si="0"/>
        <v>2026</v>
      </c>
      <c r="O9437" s="210">
        <f t="shared" si="1"/>
        <v>6</v>
      </c>
      <c r="P9437" s="211" t="str">
        <f>IFERROR(VLOOKUP(F9437,연간집계!D:E,2,FALSE),"")</f>
        <v>스탠다드 포토북 6*8 (하드/무광)</v>
      </c>
    </row>
    <row r="9438" spans="1:16" ht="15" customHeight="1">
      <c r="A9438" s="201">
        <v>46175.649525462963</v>
      </c>
      <c r="B9438" s="202">
        <v>46175</v>
      </c>
      <c r="C9438" s="203" t="s">
        <v>20507</v>
      </c>
      <c r="D9438" s="203" t="s">
        <v>11</v>
      </c>
      <c r="E9438" s="204" t="s">
        <v>20508</v>
      </c>
      <c r="F9438" s="49" t="s">
        <v>1322</v>
      </c>
      <c r="G9438" s="203">
        <v>1</v>
      </c>
      <c r="H9438" s="203" t="s">
        <v>18236</v>
      </c>
      <c r="I9438" s="205" t="s">
        <v>3468</v>
      </c>
      <c r="J9438" s="208"/>
      <c r="K9438" s="203">
        <v>1</v>
      </c>
      <c r="L9438" s="207" t="s">
        <v>827</v>
      </c>
      <c r="M9438" s="208" t="s">
        <v>1460</v>
      </c>
      <c r="N9438" s="209">
        <f t="shared" si="0"/>
        <v>2026</v>
      </c>
      <c r="O9438" s="210">
        <f t="shared" si="1"/>
        <v>6</v>
      </c>
      <c r="P9438" s="211" t="str">
        <f>IFERROR(VLOOKUP(F9438,연간집계!D:E,2,FALSE),"")</f>
        <v>감성액자 151</v>
      </c>
    </row>
    <row r="9439" spans="1:16" ht="15" customHeight="1">
      <c r="A9439" s="201">
        <v>46175.649537037039</v>
      </c>
      <c r="B9439" s="202">
        <v>46175</v>
      </c>
      <c r="C9439" s="203" t="s">
        <v>20509</v>
      </c>
      <c r="D9439" s="203" t="s">
        <v>11</v>
      </c>
      <c r="E9439" s="204" t="s">
        <v>20510</v>
      </c>
      <c r="F9439" s="49" t="s">
        <v>840</v>
      </c>
      <c r="G9439" s="203">
        <v>17</v>
      </c>
      <c r="H9439" s="203" t="s">
        <v>20292</v>
      </c>
      <c r="I9439" s="205" t="s">
        <v>1566</v>
      </c>
      <c r="J9439" s="208"/>
      <c r="K9439" s="203">
        <v>54</v>
      </c>
      <c r="L9439" s="207" t="s">
        <v>827</v>
      </c>
      <c r="M9439" s="208" t="s">
        <v>1493</v>
      </c>
      <c r="N9439" s="209">
        <f t="shared" si="0"/>
        <v>2026</v>
      </c>
      <c r="O9439" s="210">
        <f t="shared" si="1"/>
        <v>6</v>
      </c>
      <c r="P9439" s="211" t="str">
        <f>IFERROR(VLOOKUP(F9439,연간집계!D:E,2,FALSE),"")</f>
        <v>스탠다드 포토북 6*8 (하드/유광)</v>
      </c>
    </row>
    <row r="9440" spans="1:16" ht="15" customHeight="1">
      <c r="A9440" s="201">
        <v>46175.672962962963</v>
      </c>
      <c r="B9440" s="202">
        <v>46175</v>
      </c>
      <c r="C9440" s="203" t="s">
        <v>20511</v>
      </c>
      <c r="D9440" s="203" t="s">
        <v>11</v>
      </c>
      <c r="E9440" s="204" t="s">
        <v>20512</v>
      </c>
      <c r="F9440" s="49" t="s">
        <v>1232</v>
      </c>
      <c r="G9440" s="203">
        <v>1</v>
      </c>
      <c r="H9440" s="203" t="s">
        <v>20513</v>
      </c>
      <c r="I9440" s="205" t="s">
        <v>20514</v>
      </c>
      <c r="J9440" s="208" t="s">
        <v>1444</v>
      </c>
      <c r="K9440" s="203">
        <v>30</v>
      </c>
      <c r="L9440" s="207" t="s">
        <v>827</v>
      </c>
      <c r="M9440" s="208" t="s">
        <v>1425</v>
      </c>
      <c r="N9440" s="209">
        <f t="shared" si="0"/>
        <v>2026</v>
      </c>
      <c r="O9440" s="210">
        <f t="shared" si="1"/>
        <v>6</v>
      </c>
      <c r="P9440" s="211" t="str">
        <f>IFERROR(VLOOKUP(F9440,연간집계!D:E,2,FALSE),"")</f>
        <v>셀프스튜디오앨범 14*10 (무광)</v>
      </c>
    </row>
    <row r="9441" spans="1:16" ht="15" customHeight="1">
      <c r="A9441" s="201">
        <v>46175.678842592592</v>
      </c>
      <c r="B9441" s="202">
        <v>46175</v>
      </c>
      <c r="C9441" s="203" t="s">
        <v>20515</v>
      </c>
      <c r="D9441" s="203" t="s">
        <v>11</v>
      </c>
      <c r="E9441" s="204" t="s">
        <v>20516</v>
      </c>
      <c r="F9441" s="49" t="s">
        <v>1247</v>
      </c>
      <c r="G9441" s="203">
        <v>1</v>
      </c>
      <c r="H9441" s="203" t="s">
        <v>1509</v>
      </c>
      <c r="I9441" s="205" t="s">
        <v>1556</v>
      </c>
      <c r="J9441" s="208"/>
      <c r="K9441" s="203">
        <v>28</v>
      </c>
      <c r="L9441" s="207" t="s">
        <v>828</v>
      </c>
      <c r="M9441" s="208" t="s">
        <v>1436</v>
      </c>
      <c r="N9441" s="209">
        <f t="shared" si="0"/>
        <v>2026</v>
      </c>
      <c r="O9441" s="210">
        <f t="shared" si="1"/>
        <v>6</v>
      </c>
      <c r="P9441" s="211" t="str">
        <f>IFERROR(VLOOKUP(F9441,연간집계!D:E,2,FALSE),"")</f>
        <v>모바일 포토북 197 (여행)</v>
      </c>
    </row>
    <row r="9442" spans="1:16" ht="15" customHeight="1">
      <c r="A9442" s="201">
        <v>46175.71980324074</v>
      </c>
      <c r="B9442" s="202">
        <v>46175</v>
      </c>
      <c r="C9442" s="203" t="s">
        <v>20517</v>
      </c>
      <c r="D9442" s="203" t="s">
        <v>11</v>
      </c>
      <c r="E9442" s="204" t="s">
        <v>20518</v>
      </c>
      <c r="F9442" s="49" t="s">
        <v>1373</v>
      </c>
      <c r="G9442" s="203">
        <v>2</v>
      </c>
      <c r="H9442" s="203" t="s">
        <v>20519</v>
      </c>
      <c r="I9442" s="205" t="s">
        <v>20520</v>
      </c>
      <c r="J9442" s="208"/>
      <c r="K9442" s="203">
        <v>4</v>
      </c>
      <c r="L9442" s="207" t="s">
        <v>827</v>
      </c>
      <c r="M9442" s="208" t="s">
        <v>1629</v>
      </c>
      <c r="N9442" s="209">
        <f t="shared" si="0"/>
        <v>2026</v>
      </c>
      <c r="O9442" s="210">
        <f t="shared" si="1"/>
        <v>6</v>
      </c>
      <c r="P9442" s="211" t="str">
        <f>IFERROR(VLOOKUP(F9442,연간집계!D:E,2,FALSE),"")</f>
        <v>PCMS_슬로건 430</v>
      </c>
    </row>
    <row r="9443" spans="1:16" ht="15" customHeight="1">
      <c r="A9443" s="201">
        <v>46175.77853009259</v>
      </c>
      <c r="B9443" s="202">
        <v>46175</v>
      </c>
      <c r="C9443" s="203" t="s">
        <v>20521</v>
      </c>
      <c r="D9443" s="203" t="s">
        <v>11</v>
      </c>
      <c r="E9443" s="204" t="s">
        <v>20522</v>
      </c>
      <c r="F9443" s="49" t="s">
        <v>858</v>
      </c>
      <c r="G9443" s="203">
        <v>1</v>
      </c>
      <c r="H9443" s="203" t="s">
        <v>20523</v>
      </c>
      <c r="I9443" s="205" t="s">
        <v>1455</v>
      </c>
      <c r="J9443" s="208"/>
      <c r="K9443" s="203">
        <v>80</v>
      </c>
      <c r="L9443" s="207" t="s">
        <v>827</v>
      </c>
      <c r="M9443" s="208" t="s">
        <v>1436</v>
      </c>
      <c r="N9443" s="209">
        <f t="shared" si="0"/>
        <v>2026</v>
      </c>
      <c r="O9443" s="210">
        <f t="shared" si="1"/>
        <v>6</v>
      </c>
      <c r="P9443" s="211" t="str">
        <f>IFERROR(VLOOKUP(F9443,연간집계!D:E,2,FALSE),"")</f>
        <v>스탠다드 포토북 8*8 (하드/유광)</v>
      </c>
    </row>
    <row r="9444" spans="1:16" ht="15" customHeight="1">
      <c r="A9444" s="201">
        <v>46175.851666666669</v>
      </c>
      <c r="B9444" s="202">
        <v>46175</v>
      </c>
      <c r="C9444" s="203" t="s">
        <v>20524</v>
      </c>
      <c r="D9444" s="203" t="s">
        <v>11</v>
      </c>
      <c r="E9444" s="204" t="s">
        <v>20525</v>
      </c>
      <c r="F9444" s="49" t="s">
        <v>981</v>
      </c>
      <c r="G9444" s="203">
        <v>2</v>
      </c>
      <c r="H9444" s="203" t="s">
        <v>20526</v>
      </c>
      <c r="I9444" s="205" t="s">
        <v>1440</v>
      </c>
      <c r="J9444" s="208"/>
      <c r="K9444" s="203">
        <v>96</v>
      </c>
      <c r="L9444" s="207" t="s">
        <v>827</v>
      </c>
      <c r="M9444" s="208" t="s">
        <v>1645</v>
      </c>
      <c r="N9444" s="209">
        <f t="shared" si="0"/>
        <v>2026</v>
      </c>
      <c r="O9444" s="210">
        <f t="shared" si="1"/>
        <v>6</v>
      </c>
      <c r="P9444" s="211" t="str">
        <f>IFERROR(VLOOKUP(F9444,연간집계!D:E,2,FALSE),"")</f>
        <v>워크샵북</v>
      </c>
    </row>
    <row r="9445" spans="1:16" ht="15" customHeight="1">
      <c r="A9445" s="201">
        <v>46176.217604166668</v>
      </c>
      <c r="B9445" s="202">
        <v>46176</v>
      </c>
      <c r="C9445" s="203" t="s">
        <v>20527</v>
      </c>
      <c r="D9445" s="203" t="s">
        <v>11</v>
      </c>
      <c r="E9445" s="204" t="s">
        <v>20528</v>
      </c>
      <c r="F9445" s="49" t="s">
        <v>838</v>
      </c>
      <c r="G9445" s="203">
        <v>1</v>
      </c>
      <c r="H9445" s="203" t="s">
        <v>20529</v>
      </c>
      <c r="I9445" s="205" t="s">
        <v>1556</v>
      </c>
      <c r="J9445" s="208"/>
      <c r="K9445" s="203">
        <v>42</v>
      </c>
      <c r="L9445" s="207" t="s">
        <v>827</v>
      </c>
      <c r="M9445" s="208" t="s">
        <v>1436</v>
      </c>
      <c r="N9445" s="209">
        <f t="shared" si="0"/>
        <v>2026</v>
      </c>
      <c r="O9445" s="210">
        <f t="shared" si="1"/>
        <v>6</v>
      </c>
      <c r="P9445" s="211" t="str">
        <f>IFERROR(VLOOKUP(F9445,연간집계!D:E,2,FALSE),"")</f>
        <v>스탠다드 포토북 6*8 (하드/무광)</v>
      </c>
    </row>
    <row r="9446" spans="1:16" ht="15" customHeight="1">
      <c r="A9446" s="201">
        <v>46176.217627314814</v>
      </c>
      <c r="B9446" s="202">
        <v>46176</v>
      </c>
      <c r="C9446" s="203" t="s">
        <v>20530</v>
      </c>
      <c r="D9446" s="203" t="s">
        <v>11</v>
      </c>
      <c r="E9446" s="204" t="s">
        <v>20528</v>
      </c>
      <c r="F9446" s="49" t="s">
        <v>838</v>
      </c>
      <c r="G9446" s="203">
        <v>1</v>
      </c>
      <c r="H9446" s="203" t="s">
        <v>20529</v>
      </c>
      <c r="I9446" s="205" t="s">
        <v>1549</v>
      </c>
      <c r="J9446" s="208"/>
      <c r="K9446" s="203">
        <v>36</v>
      </c>
      <c r="L9446" s="207" t="s">
        <v>827</v>
      </c>
      <c r="M9446" s="208" t="s">
        <v>1449</v>
      </c>
      <c r="N9446" s="209">
        <f t="shared" si="0"/>
        <v>2026</v>
      </c>
      <c r="O9446" s="210">
        <f t="shared" si="1"/>
        <v>6</v>
      </c>
      <c r="P9446" s="211" t="str">
        <f>IFERROR(VLOOKUP(F9446,연간집계!D:E,2,FALSE),"")</f>
        <v>스탠다드 포토북 6*8 (하드/무광)</v>
      </c>
    </row>
    <row r="9447" spans="1:16" ht="15" customHeight="1">
      <c r="A9447" s="201">
        <v>46176.217638888891</v>
      </c>
      <c r="B9447" s="202">
        <v>46176</v>
      </c>
      <c r="C9447" s="203" t="s">
        <v>20531</v>
      </c>
      <c r="D9447" s="203" t="s">
        <v>11</v>
      </c>
      <c r="E9447" s="204" t="s">
        <v>20528</v>
      </c>
      <c r="F9447" s="49" t="s">
        <v>838</v>
      </c>
      <c r="G9447" s="203">
        <v>1</v>
      </c>
      <c r="H9447" s="203" t="s">
        <v>20529</v>
      </c>
      <c r="I9447" s="205" t="s">
        <v>1435</v>
      </c>
      <c r="J9447" s="208"/>
      <c r="K9447" s="203">
        <v>34</v>
      </c>
      <c r="L9447" s="207" t="s">
        <v>827</v>
      </c>
      <c r="M9447" s="208" t="s">
        <v>1645</v>
      </c>
      <c r="N9447" s="209">
        <f t="shared" si="0"/>
        <v>2026</v>
      </c>
      <c r="O9447" s="210">
        <f t="shared" si="1"/>
        <v>6</v>
      </c>
      <c r="P9447" s="211" t="str">
        <f>IFERROR(VLOOKUP(F9447,연간집계!D:E,2,FALSE),"")</f>
        <v>스탠다드 포토북 6*8 (하드/무광)</v>
      </c>
    </row>
    <row r="9448" spans="1:16" ht="15" customHeight="1">
      <c r="A9448" s="201">
        <v>46176.217650462961</v>
      </c>
      <c r="B9448" s="202">
        <v>46176</v>
      </c>
      <c r="C9448" s="203" t="s">
        <v>20532</v>
      </c>
      <c r="D9448" s="203" t="s">
        <v>11</v>
      </c>
      <c r="E9448" s="204" t="s">
        <v>20528</v>
      </c>
      <c r="F9448" s="49" t="s">
        <v>856</v>
      </c>
      <c r="G9448" s="203">
        <v>1</v>
      </c>
      <c r="H9448" s="203" t="s">
        <v>20529</v>
      </c>
      <c r="I9448" s="205" t="s">
        <v>1676</v>
      </c>
      <c r="J9448" s="208"/>
      <c r="K9448" s="203">
        <v>24</v>
      </c>
      <c r="L9448" s="207" t="s">
        <v>827</v>
      </c>
      <c r="M9448" s="208" t="s">
        <v>1493</v>
      </c>
      <c r="N9448" s="209">
        <f t="shared" si="0"/>
        <v>2026</v>
      </c>
      <c r="O9448" s="210">
        <f t="shared" si="1"/>
        <v>6</v>
      </c>
      <c r="P9448" s="211" t="str">
        <f>IFERROR(VLOOKUP(F9448,연간집계!D:E,2,FALSE),"")</f>
        <v>스탠다드 포토북 8*8 (하드/무광)</v>
      </c>
    </row>
    <row r="9449" spans="1:16" ht="15" customHeight="1">
      <c r="A9449" s="201">
        <v>46176.217662037037</v>
      </c>
      <c r="B9449" s="202">
        <v>46176</v>
      </c>
      <c r="C9449" s="203" t="s">
        <v>20533</v>
      </c>
      <c r="D9449" s="203" t="s">
        <v>11</v>
      </c>
      <c r="E9449" s="204" t="s">
        <v>20528</v>
      </c>
      <c r="F9449" s="49" t="s">
        <v>856</v>
      </c>
      <c r="G9449" s="203">
        <v>2</v>
      </c>
      <c r="H9449" s="203" t="s">
        <v>20529</v>
      </c>
      <c r="I9449" s="205" t="s">
        <v>1435</v>
      </c>
      <c r="J9449" s="208"/>
      <c r="K9449" s="203">
        <v>24</v>
      </c>
      <c r="L9449" s="207" t="s">
        <v>827</v>
      </c>
      <c r="M9449" s="208" t="s">
        <v>1436</v>
      </c>
      <c r="N9449" s="209">
        <f t="shared" si="0"/>
        <v>2026</v>
      </c>
      <c r="O9449" s="210">
        <f t="shared" si="1"/>
        <v>6</v>
      </c>
      <c r="P9449" s="211" t="str">
        <f>IFERROR(VLOOKUP(F9449,연간집계!D:E,2,FALSE),"")</f>
        <v>스탠다드 포토북 8*8 (하드/무광)</v>
      </c>
    </row>
    <row r="9450" spans="1:16" ht="15" customHeight="1">
      <c r="A9450" s="201">
        <v>46176.217673611114</v>
      </c>
      <c r="B9450" s="202">
        <v>46176</v>
      </c>
      <c r="C9450" s="203" t="s">
        <v>20534</v>
      </c>
      <c r="D9450" s="203" t="s">
        <v>11</v>
      </c>
      <c r="E9450" s="204" t="s">
        <v>20528</v>
      </c>
      <c r="F9450" s="49" t="s">
        <v>856</v>
      </c>
      <c r="G9450" s="203">
        <v>1</v>
      </c>
      <c r="H9450" s="203" t="s">
        <v>20529</v>
      </c>
      <c r="I9450" s="205" t="s">
        <v>1440</v>
      </c>
      <c r="J9450" s="208"/>
      <c r="K9450" s="203">
        <v>24</v>
      </c>
      <c r="L9450" s="207" t="s">
        <v>827</v>
      </c>
      <c r="M9450" s="208" t="s">
        <v>1645</v>
      </c>
      <c r="N9450" s="209">
        <f t="shared" si="0"/>
        <v>2026</v>
      </c>
      <c r="O9450" s="210">
        <f t="shared" si="1"/>
        <v>6</v>
      </c>
      <c r="P9450" s="211" t="str">
        <f>IFERROR(VLOOKUP(F9450,연간집계!D:E,2,FALSE),"")</f>
        <v>스탠다드 포토북 8*8 (하드/무광)</v>
      </c>
    </row>
    <row r="9451" spans="1:16" ht="15" customHeight="1">
      <c r="A9451" s="201">
        <v>46176.217685185184</v>
      </c>
      <c r="B9451" s="202">
        <v>46176</v>
      </c>
      <c r="C9451" s="203" t="s">
        <v>20535</v>
      </c>
      <c r="D9451" s="203" t="s">
        <v>11</v>
      </c>
      <c r="E9451" s="204" t="s">
        <v>20528</v>
      </c>
      <c r="F9451" s="49" t="s">
        <v>856</v>
      </c>
      <c r="G9451" s="203">
        <v>1</v>
      </c>
      <c r="H9451" s="203" t="s">
        <v>20529</v>
      </c>
      <c r="I9451" s="205" t="s">
        <v>3676</v>
      </c>
      <c r="J9451" s="208"/>
      <c r="K9451" s="203">
        <v>36</v>
      </c>
      <c r="L9451" s="207" t="s">
        <v>827</v>
      </c>
      <c r="M9451" s="208" t="s">
        <v>1851</v>
      </c>
      <c r="N9451" s="209">
        <f t="shared" si="0"/>
        <v>2026</v>
      </c>
      <c r="O9451" s="210">
        <f t="shared" si="1"/>
        <v>6</v>
      </c>
      <c r="P9451" s="211" t="str">
        <f>IFERROR(VLOOKUP(F9451,연간집계!D:E,2,FALSE),"")</f>
        <v>스탠다드 포토북 8*8 (하드/무광)</v>
      </c>
    </row>
    <row r="9452" spans="1:16" ht="15" customHeight="1">
      <c r="A9452" s="201">
        <v>46176.422627314816</v>
      </c>
      <c r="B9452" s="202">
        <v>46176</v>
      </c>
      <c r="C9452" s="203" t="s">
        <v>20536</v>
      </c>
      <c r="D9452" s="203" t="s">
        <v>11</v>
      </c>
      <c r="E9452" s="204" t="s">
        <v>20537</v>
      </c>
      <c r="F9452" s="49" t="s">
        <v>1414</v>
      </c>
      <c r="G9452" s="203">
        <v>1</v>
      </c>
      <c r="H9452" s="203" t="s">
        <v>616</v>
      </c>
      <c r="I9452" s="205"/>
      <c r="J9452" s="208"/>
      <c r="K9452" s="203">
        <v>72</v>
      </c>
      <c r="L9452" s="207" t="s">
        <v>828</v>
      </c>
      <c r="M9452" s="208"/>
      <c r="N9452" s="209">
        <f t="shared" si="0"/>
        <v>2026</v>
      </c>
      <c r="O9452" s="210">
        <f t="shared" si="1"/>
        <v>6</v>
      </c>
      <c r="P9452" s="211" t="str">
        <f>IFERROR(VLOOKUP(F9452,연간집계!D:E,2,FALSE),"")</f>
        <v>모바일_미니폴라로이드</v>
      </c>
    </row>
    <row r="9453" spans="1:16" ht="15" customHeight="1">
      <c r="A9453" s="201">
        <v>46176.425567129627</v>
      </c>
      <c r="B9453" s="202">
        <v>46176</v>
      </c>
      <c r="C9453" s="203" t="s">
        <v>20538</v>
      </c>
      <c r="D9453" s="203" t="s">
        <v>11</v>
      </c>
      <c r="E9453" s="204" t="s">
        <v>20539</v>
      </c>
      <c r="F9453" s="49" t="s">
        <v>840</v>
      </c>
      <c r="G9453" s="203">
        <v>1</v>
      </c>
      <c r="H9453" s="203" t="s">
        <v>20540</v>
      </c>
      <c r="I9453" s="205"/>
      <c r="J9453" s="208"/>
      <c r="K9453" s="203">
        <v>32</v>
      </c>
      <c r="L9453" s="207" t="s">
        <v>827</v>
      </c>
      <c r="M9453" s="208"/>
      <c r="N9453" s="209">
        <f t="shared" si="0"/>
        <v>2026</v>
      </c>
      <c r="O9453" s="210">
        <f t="shared" si="1"/>
        <v>6</v>
      </c>
      <c r="P9453" s="211" t="str">
        <f>IFERROR(VLOOKUP(F9453,연간집계!D:E,2,FALSE),"")</f>
        <v>스탠다드 포토북 6*8 (하드/유광)</v>
      </c>
    </row>
    <row r="9454" spans="1:16" ht="15" customHeight="1">
      <c r="A9454" s="201">
        <v>46176.448993055557</v>
      </c>
      <c r="B9454" s="202">
        <v>46176</v>
      </c>
      <c r="C9454" s="203" t="s">
        <v>20541</v>
      </c>
      <c r="D9454" s="203" t="s">
        <v>11</v>
      </c>
      <c r="E9454" s="204" t="s">
        <v>20542</v>
      </c>
      <c r="F9454" s="49" t="s">
        <v>1058</v>
      </c>
      <c r="G9454" s="203">
        <v>1</v>
      </c>
      <c r="H9454" s="203" t="s">
        <v>9280</v>
      </c>
      <c r="I9454" s="205"/>
      <c r="J9454" s="208"/>
      <c r="K9454" s="203">
        <v>160</v>
      </c>
      <c r="L9454" s="207" t="s">
        <v>827</v>
      </c>
      <c r="M9454" s="208"/>
      <c r="N9454" s="209">
        <f t="shared" si="0"/>
        <v>2026</v>
      </c>
      <c r="O9454" s="210">
        <f t="shared" si="1"/>
        <v>6</v>
      </c>
      <c r="P9454" s="211" t="str">
        <f>IFERROR(VLOOKUP(F9454,연간집계!D:E,2,FALSE),"")</f>
        <v>프리북 150 (하드)</v>
      </c>
    </row>
    <row r="9455" spans="1:16" ht="15" customHeight="1">
      <c r="A9455" s="201">
        <v>46176.449004629627</v>
      </c>
      <c r="B9455" s="202">
        <v>46176</v>
      </c>
      <c r="C9455" s="203" t="s">
        <v>20543</v>
      </c>
      <c r="D9455" s="203" t="s">
        <v>11</v>
      </c>
      <c r="E9455" s="204" t="s">
        <v>20542</v>
      </c>
      <c r="F9455" s="49" t="s">
        <v>1058</v>
      </c>
      <c r="G9455" s="203">
        <v>1</v>
      </c>
      <c r="H9455" s="203" t="s">
        <v>9280</v>
      </c>
      <c r="I9455" s="205"/>
      <c r="J9455" s="208"/>
      <c r="K9455" s="203">
        <v>160</v>
      </c>
      <c r="L9455" s="207" t="s">
        <v>827</v>
      </c>
      <c r="M9455" s="208"/>
      <c r="N9455" s="209">
        <f t="shared" si="0"/>
        <v>2026</v>
      </c>
      <c r="O9455" s="210">
        <f t="shared" si="1"/>
        <v>6</v>
      </c>
      <c r="P9455" s="211" t="str">
        <f>IFERROR(VLOOKUP(F9455,연간집계!D:E,2,FALSE),"")</f>
        <v>프리북 150 (하드)</v>
      </c>
    </row>
    <row r="9456" spans="1:16" ht="15" customHeight="1">
      <c r="A9456" s="201">
        <v>46176.516331018516</v>
      </c>
      <c r="B9456" s="202">
        <v>46176</v>
      </c>
      <c r="C9456" s="203" t="s">
        <v>20544</v>
      </c>
      <c r="D9456" s="203" t="s">
        <v>11</v>
      </c>
      <c r="E9456" s="204" t="s">
        <v>20545</v>
      </c>
      <c r="F9456" s="49" t="s">
        <v>890</v>
      </c>
      <c r="G9456" s="203">
        <v>1</v>
      </c>
      <c r="H9456" s="203" t="s">
        <v>20546</v>
      </c>
      <c r="I9456" s="205"/>
      <c r="J9456" s="208"/>
      <c r="K9456" s="203">
        <v>48</v>
      </c>
      <c r="L9456" s="207" t="s">
        <v>827</v>
      </c>
      <c r="M9456" s="208"/>
      <c r="N9456" s="209">
        <f t="shared" si="0"/>
        <v>2026</v>
      </c>
      <c r="O9456" s="210">
        <f t="shared" si="1"/>
        <v>6</v>
      </c>
      <c r="P9456" s="211" t="str">
        <f>IFERROR(VLOOKUP(F9456,연간집계!D:E,2,FALSE),"")</f>
        <v>메모리북</v>
      </c>
    </row>
    <row r="9457" spans="1:16" ht="15" customHeight="1">
      <c r="A9457" s="201">
        <v>46176.522199074076</v>
      </c>
      <c r="B9457" s="202">
        <v>46176</v>
      </c>
      <c r="C9457" s="203" t="s">
        <v>20547</v>
      </c>
      <c r="D9457" s="203" t="s">
        <v>11</v>
      </c>
      <c r="E9457" s="204" t="s">
        <v>20548</v>
      </c>
      <c r="F9457" s="49" t="s">
        <v>972</v>
      </c>
      <c r="G9457" s="203">
        <v>1</v>
      </c>
      <c r="H9457" s="203" t="s">
        <v>20549</v>
      </c>
      <c r="I9457" s="205"/>
      <c r="J9457" s="208" t="s">
        <v>2882</v>
      </c>
      <c r="K9457" s="203">
        <v>80</v>
      </c>
      <c r="L9457" s="207" t="s">
        <v>827</v>
      </c>
      <c r="M9457" s="208"/>
      <c r="N9457" s="209">
        <f t="shared" si="0"/>
        <v>2026</v>
      </c>
      <c r="O9457" s="210">
        <f t="shared" si="1"/>
        <v>6</v>
      </c>
      <c r="P9457" s="211" t="str">
        <f>IFERROR(VLOOKUP(F9457,연간집계!D:E,2,FALSE),"")</f>
        <v>시티북 198 (쿠션하드/78p)</v>
      </c>
    </row>
    <row r="9458" spans="1:16" ht="15" customHeight="1">
      <c r="A9458" s="201">
        <v>46176.633368055554</v>
      </c>
      <c r="B9458" s="202">
        <v>46176</v>
      </c>
      <c r="C9458" s="203" t="s">
        <v>20550</v>
      </c>
      <c r="D9458" s="203" t="s">
        <v>11</v>
      </c>
      <c r="E9458" s="204" t="s">
        <v>20551</v>
      </c>
      <c r="F9458" s="49" t="s">
        <v>42</v>
      </c>
      <c r="G9458" s="203">
        <v>1</v>
      </c>
      <c r="H9458" s="203" t="s">
        <v>5604</v>
      </c>
      <c r="I9458" s="205"/>
      <c r="J9458" s="208"/>
      <c r="K9458" s="203">
        <v>50</v>
      </c>
      <c r="L9458" s="207" t="s">
        <v>827</v>
      </c>
      <c r="M9458" s="208"/>
      <c r="N9458" s="209">
        <f t="shared" si="0"/>
        <v>2026</v>
      </c>
      <c r="O9458" s="210">
        <f t="shared" si="1"/>
        <v>6</v>
      </c>
      <c r="P9458" s="211" t="str">
        <f>IFERROR(VLOOKUP(F9458,연간집계!D:E,2,FALSE),"")</f>
        <v>플라이트북 210</v>
      </c>
    </row>
    <row r="9459" spans="1:16" ht="15" customHeight="1">
      <c r="A9459" s="201">
        <v>46176.697731481479</v>
      </c>
      <c r="B9459" s="202">
        <v>46176</v>
      </c>
      <c r="C9459" s="203" t="s">
        <v>20552</v>
      </c>
      <c r="D9459" s="203" t="s">
        <v>11</v>
      </c>
      <c r="E9459" s="204" t="s">
        <v>20553</v>
      </c>
      <c r="F9459" s="49" t="s">
        <v>1414</v>
      </c>
      <c r="G9459" s="203">
        <v>1</v>
      </c>
      <c r="H9459" s="203" t="s">
        <v>18342</v>
      </c>
      <c r="I9459" s="205"/>
      <c r="J9459" s="208"/>
      <c r="K9459" s="203">
        <v>72</v>
      </c>
      <c r="L9459" s="207" t="s">
        <v>828</v>
      </c>
      <c r="M9459" s="208"/>
      <c r="N9459" s="209">
        <f t="shared" si="0"/>
        <v>2026</v>
      </c>
      <c r="O9459" s="210">
        <f t="shared" si="1"/>
        <v>6</v>
      </c>
      <c r="P9459" s="211" t="str">
        <f>IFERROR(VLOOKUP(F9459,연간집계!D:E,2,FALSE),"")</f>
        <v>모바일_미니폴라로이드</v>
      </c>
    </row>
    <row r="9460" spans="1:16" ht="15" customHeight="1">
      <c r="A9460" s="201">
        <v>46176.697743055556</v>
      </c>
      <c r="B9460" s="202">
        <v>46176</v>
      </c>
      <c r="C9460" s="203" t="s">
        <v>20554</v>
      </c>
      <c r="D9460" s="203" t="s">
        <v>11</v>
      </c>
      <c r="E9460" s="204" t="s">
        <v>20553</v>
      </c>
      <c r="F9460" s="49" t="s">
        <v>1414</v>
      </c>
      <c r="G9460" s="203">
        <v>1</v>
      </c>
      <c r="H9460" s="203" t="s">
        <v>18342</v>
      </c>
      <c r="I9460" s="205"/>
      <c r="J9460" s="208"/>
      <c r="K9460" s="203">
        <v>72</v>
      </c>
      <c r="L9460" s="207" t="s">
        <v>828</v>
      </c>
      <c r="M9460" s="208"/>
      <c r="N9460" s="209">
        <f t="shared" si="0"/>
        <v>2026</v>
      </c>
      <c r="O9460" s="210">
        <f t="shared" si="1"/>
        <v>6</v>
      </c>
      <c r="P9460" s="211" t="str">
        <f>IFERROR(VLOOKUP(F9460,연간집계!D:E,2,FALSE),"")</f>
        <v>모바일_미니폴라로이드</v>
      </c>
    </row>
    <row r="9461" spans="1:16" ht="15" customHeight="1">
      <c r="A9461" s="201">
        <v>46176.697754629633</v>
      </c>
      <c r="B9461" s="202">
        <v>46176</v>
      </c>
      <c r="C9461" s="203" t="s">
        <v>20555</v>
      </c>
      <c r="D9461" s="203" t="s">
        <v>11</v>
      </c>
      <c r="E9461" s="204" t="s">
        <v>20553</v>
      </c>
      <c r="F9461" s="49" t="s">
        <v>1414</v>
      </c>
      <c r="G9461" s="203">
        <v>1</v>
      </c>
      <c r="H9461" s="203" t="s">
        <v>18342</v>
      </c>
      <c r="I9461" s="205"/>
      <c r="J9461" s="208"/>
      <c r="K9461" s="203">
        <v>72</v>
      </c>
      <c r="L9461" s="207" t="s">
        <v>828</v>
      </c>
      <c r="M9461" s="208"/>
      <c r="N9461" s="209">
        <f t="shared" si="0"/>
        <v>2026</v>
      </c>
      <c r="O9461" s="210">
        <f t="shared" si="1"/>
        <v>6</v>
      </c>
      <c r="P9461" s="211" t="str">
        <f>IFERROR(VLOOKUP(F9461,연간집계!D:E,2,FALSE),"")</f>
        <v>모바일_미니폴라로이드</v>
      </c>
    </row>
    <row r="9462" spans="1:16" ht="15" customHeight="1">
      <c r="A9462" s="201">
        <v>46176.782557870371</v>
      </c>
      <c r="B9462" s="202">
        <v>46176</v>
      </c>
      <c r="C9462" s="203" t="s">
        <v>20556</v>
      </c>
      <c r="D9462" s="203" t="s">
        <v>11</v>
      </c>
      <c r="E9462" s="204" t="s">
        <v>20557</v>
      </c>
      <c r="F9462" s="49" t="s">
        <v>1308</v>
      </c>
      <c r="G9462" s="203">
        <v>1</v>
      </c>
      <c r="H9462" s="203" t="s">
        <v>20558</v>
      </c>
      <c r="I9462" s="205"/>
      <c r="J9462" s="208"/>
      <c r="K9462" s="203">
        <v>1</v>
      </c>
      <c r="L9462" s="207" t="s">
        <v>827</v>
      </c>
      <c r="M9462" s="208"/>
      <c r="N9462" s="209">
        <f t="shared" si="0"/>
        <v>2026</v>
      </c>
      <c r="O9462" s="210">
        <f t="shared" si="1"/>
        <v>6</v>
      </c>
      <c r="P9462" s="211" t="str">
        <f>IFERROR(VLOOKUP(F9462,연간집계!D:E,2,FALSE),"")</f>
        <v>심플액자 305_블랙</v>
      </c>
    </row>
    <row r="9463" spans="1:16" ht="15" customHeight="1">
      <c r="A9463" s="201">
        <v>46176.782581018517</v>
      </c>
      <c r="B9463" s="202">
        <v>46176</v>
      </c>
      <c r="C9463" s="203" t="s">
        <v>20559</v>
      </c>
      <c r="D9463" s="203" t="s">
        <v>11</v>
      </c>
      <c r="E9463" s="204" t="s">
        <v>20557</v>
      </c>
      <c r="F9463" s="49" t="s">
        <v>1308</v>
      </c>
      <c r="G9463" s="203">
        <v>1</v>
      </c>
      <c r="H9463" s="203" t="s">
        <v>20558</v>
      </c>
      <c r="I9463" s="205"/>
      <c r="J9463" s="208"/>
      <c r="K9463" s="203">
        <v>1</v>
      </c>
      <c r="L9463" s="207" t="s">
        <v>827</v>
      </c>
      <c r="M9463" s="208"/>
      <c r="N9463" s="209">
        <f t="shared" si="0"/>
        <v>2026</v>
      </c>
      <c r="O9463" s="210">
        <f t="shared" si="1"/>
        <v>6</v>
      </c>
      <c r="P9463" s="211" t="str">
        <f>IFERROR(VLOOKUP(F9463,연간집계!D:E,2,FALSE),"")</f>
        <v>심플액자 305_블랙</v>
      </c>
    </row>
    <row r="9464" spans="1:16" ht="15" customHeight="1">
      <c r="A9464" s="201">
        <v>46176.797199074077</v>
      </c>
      <c r="B9464" s="202">
        <v>46176</v>
      </c>
      <c r="C9464" s="203" t="s">
        <v>20560</v>
      </c>
      <c r="D9464" s="203" t="s">
        <v>11</v>
      </c>
      <c r="E9464" s="204" t="s">
        <v>20561</v>
      </c>
      <c r="F9464" s="49" t="s">
        <v>1308</v>
      </c>
      <c r="G9464" s="203">
        <v>1</v>
      </c>
      <c r="H9464" s="203" t="s">
        <v>20558</v>
      </c>
      <c r="I9464" s="205"/>
      <c r="J9464" s="208"/>
      <c r="K9464" s="203">
        <v>1</v>
      </c>
      <c r="L9464" s="207" t="s">
        <v>827</v>
      </c>
      <c r="M9464" s="208"/>
      <c r="N9464" s="209">
        <f t="shared" si="0"/>
        <v>2026</v>
      </c>
      <c r="O9464" s="210">
        <f t="shared" si="1"/>
        <v>6</v>
      </c>
      <c r="P9464" s="211" t="str">
        <f>IFERROR(VLOOKUP(F9464,연간집계!D:E,2,FALSE),"")</f>
        <v>심플액자 305_블랙</v>
      </c>
    </row>
    <row r="9465" spans="1:16" ht="15" customHeight="1">
      <c r="A9465" s="201">
        <v>46176.808912037035</v>
      </c>
      <c r="B9465" s="202">
        <v>46176</v>
      </c>
      <c r="C9465" s="203" t="s">
        <v>20562</v>
      </c>
      <c r="D9465" s="203" t="s">
        <v>11</v>
      </c>
      <c r="E9465" s="204" t="s">
        <v>20563</v>
      </c>
      <c r="F9465" s="49" t="s">
        <v>1284</v>
      </c>
      <c r="G9465" s="203">
        <v>1</v>
      </c>
      <c r="H9465" s="203" t="s">
        <v>20564</v>
      </c>
      <c r="I9465" s="205"/>
      <c r="J9465" s="208"/>
      <c r="K9465" s="203">
        <v>26</v>
      </c>
      <c r="L9465" s="207"/>
      <c r="M9465" s="208"/>
      <c r="N9465" s="209">
        <f t="shared" si="0"/>
        <v>2026</v>
      </c>
      <c r="O9465" s="210">
        <f t="shared" si="1"/>
        <v>6</v>
      </c>
      <c r="P9465" s="211" t="str">
        <f>IFERROR(VLOOKUP(F9465,연간집계!D:E,2,FALSE),"")</f>
        <v>PCMS_스탠다드캘린더</v>
      </c>
    </row>
    <row r="9466" spans="1:16" ht="15" customHeight="1">
      <c r="A9466" s="201">
        <v>46176.808923611112</v>
      </c>
      <c r="B9466" s="202">
        <v>46176</v>
      </c>
      <c r="C9466" s="203" t="s">
        <v>20565</v>
      </c>
      <c r="D9466" s="203" t="s">
        <v>11</v>
      </c>
      <c r="E9466" s="204" t="s">
        <v>20563</v>
      </c>
      <c r="F9466" s="49" t="s">
        <v>876</v>
      </c>
      <c r="G9466" s="203">
        <v>1</v>
      </c>
      <c r="H9466" s="203" t="s">
        <v>20564</v>
      </c>
      <c r="I9466" s="205"/>
      <c r="J9466" s="208"/>
      <c r="K9466" s="203">
        <v>26</v>
      </c>
      <c r="L9466" s="207" t="s">
        <v>827</v>
      </c>
      <c r="M9466" s="208"/>
      <c r="N9466" s="209">
        <f t="shared" si="0"/>
        <v>2026</v>
      </c>
      <c r="O9466" s="210">
        <f t="shared" si="1"/>
        <v>6</v>
      </c>
      <c r="P9466" s="211" t="str">
        <f>IFERROR(VLOOKUP(F9466,연간집계!D:E,2,FALSE),"")</f>
        <v>스탠다드 포토북 11*8 (하드/유광)</v>
      </c>
    </row>
    <row r="9467" spans="1:16" ht="15" customHeight="1">
      <c r="A9467" s="201">
        <v>46176.829421296294</v>
      </c>
      <c r="B9467" s="202">
        <v>46176</v>
      </c>
      <c r="C9467" s="203" t="s">
        <v>20566</v>
      </c>
      <c r="D9467" s="203" t="s">
        <v>11</v>
      </c>
      <c r="E9467" s="204" t="s">
        <v>20567</v>
      </c>
      <c r="F9467" s="49" t="s">
        <v>847</v>
      </c>
      <c r="G9467" s="203">
        <v>2</v>
      </c>
      <c r="H9467" s="203" t="s">
        <v>20568</v>
      </c>
      <c r="I9467" s="205"/>
      <c r="J9467" s="208"/>
      <c r="K9467" s="203">
        <v>78</v>
      </c>
      <c r="L9467" s="207" t="s">
        <v>827</v>
      </c>
      <c r="M9467" s="208"/>
      <c r="N9467" s="209">
        <f t="shared" si="0"/>
        <v>2026</v>
      </c>
      <c r="O9467" s="210">
        <f t="shared" si="1"/>
        <v>6</v>
      </c>
      <c r="P9467" s="211" t="str">
        <f>IFERROR(VLOOKUP(F9467,연간집계!D:E,2,FALSE),"")</f>
        <v>스탠다드 포토북 8*11 (하드/무광)</v>
      </c>
    </row>
    <row r="9468" spans="1:16" ht="15" customHeight="1">
      <c r="A9468" s="201">
        <v>46176.89675925926</v>
      </c>
      <c r="B9468" s="202">
        <v>46176</v>
      </c>
      <c r="C9468" s="203" t="s">
        <v>20569</v>
      </c>
      <c r="D9468" s="203" t="s">
        <v>11</v>
      </c>
      <c r="E9468" s="204" t="s">
        <v>20570</v>
      </c>
      <c r="F9468" s="49" t="s">
        <v>863</v>
      </c>
      <c r="G9468" s="203">
        <v>1</v>
      </c>
      <c r="H9468" s="203" t="s">
        <v>17321</v>
      </c>
      <c r="I9468" s="205"/>
      <c r="J9468" s="208"/>
      <c r="K9468" s="203">
        <v>48</v>
      </c>
      <c r="L9468" s="207" t="s">
        <v>827</v>
      </c>
      <c r="M9468" s="208"/>
      <c r="N9468" s="209">
        <f t="shared" si="0"/>
        <v>2026</v>
      </c>
      <c r="O9468" s="210">
        <f t="shared" si="1"/>
        <v>6</v>
      </c>
      <c r="P9468" s="211" t="str">
        <f>IFERROR(VLOOKUP(F9468,연간집계!D:E,2,FALSE),"")</f>
        <v>스탠다드 포토북 8*6 (소프트/유광)</v>
      </c>
    </row>
    <row r="9469" spans="1:16" ht="15" customHeight="1">
      <c r="A9469" s="201">
        <v>46176.896770833337</v>
      </c>
      <c r="B9469" s="202">
        <v>46176</v>
      </c>
      <c r="C9469" s="203" t="s">
        <v>20571</v>
      </c>
      <c r="D9469" s="203" t="s">
        <v>11</v>
      </c>
      <c r="E9469" s="204" t="s">
        <v>20570</v>
      </c>
      <c r="F9469" s="49" t="s">
        <v>863</v>
      </c>
      <c r="G9469" s="203">
        <v>1</v>
      </c>
      <c r="H9469" s="203" t="s">
        <v>17321</v>
      </c>
      <c r="I9469" s="205"/>
      <c r="J9469" s="208"/>
      <c r="K9469" s="203">
        <v>34</v>
      </c>
      <c r="L9469" s="207" t="s">
        <v>827</v>
      </c>
      <c r="M9469" s="208"/>
      <c r="N9469" s="209">
        <f t="shared" si="0"/>
        <v>2026</v>
      </c>
      <c r="O9469" s="210">
        <f t="shared" si="1"/>
        <v>6</v>
      </c>
      <c r="P9469" s="211" t="str">
        <f>IFERROR(VLOOKUP(F9469,연간집계!D:E,2,FALSE),"")</f>
        <v>스탠다드 포토북 8*6 (소프트/유광)</v>
      </c>
    </row>
    <row r="9470" spans="1:16" ht="15" customHeight="1">
      <c r="A9470" s="201">
        <v>46176.958182870374</v>
      </c>
      <c r="B9470" s="202">
        <v>46176</v>
      </c>
      <c r="C9470" s="203" t="s">
        <v>20572</v>
      </c>
      <c r="D9470" s="203" t="s">
        <v>11</v>
      </c>
      <c r="E9470" s="204" t="s">
        <v>20573</v>
      </c>
      <c r="F9470" s="49" t="s">
        <v>834</v>
      </c>
      <c r="G9470" s="203">
        <v>1</v>
      </c>
      <c r="H9470" s="203" t="s">
        <v>2743</v>
      </c>
      <c r="I9470" s="205"/>
      <c r="J9470" s="208"/>
      <c r="K9470" s="203">
        <v>32</v>
      </c>
      <c r="L9470" s="207" t="s">
        <v>827</v>
      </c>
      <c r="M9470" s="208"/>
      <c r="N9470" s="209">
        <f t="shared" si="0"/>
        <v>2026</v>
      </c>
      <c r="O9470" s="210">
        <f t="shared" si="1"/>
        <v>6</v>
      </c>
      <c r="P9470" s="211" t="str">
        <f>IFERROR(VLOOKUP(F9470,연간집계!D:E,2,FALSE),"")</f>
        <v>스탠다드 포토북 6*8 (소프트/무광)</v>
      </c>
    </row>
    <row r="9471" spans="1:16" ht="15" customHeight="1">
      <c r="A9471" s="201">
        <v>46176.958194444444</v>
      </c>
      <c r="B9471" s="202">
        <v>46176</v>
      </c>
      <c r="C9471" s="203" t="s">
        <v>20574</v>
      </c>
      <c r="D9471" s="203" t="s">
        <v>11</v>
      </c>
      <c r="E9471" s="204" t="s">
        <v>20573</v>
      </c>
      <c r="F9471" s="49" t="s">
        <v>834</v>
      </c>
      <c r="G9471" s="203">
        <v>1</v>
      </c>
      <c r="H9471" s="203" t="s">
        <v>2743</v>
      </c>
      <c r="I9471" s="205"/>
      <c r="J9471" s="208"/>
      <c r="K9471" s="203">
        <v>48</v>
      </c>
      <c r="L9471" s="207" t="s">
        <v>827</v>
      </c>
      <c r="M9471" s="208"/>
      <c r="N9471" s="209">
        <f t="shared" si="0"/>
        <v>2026</v>
      </c>
      <c r="O9471" s="210">
        <f t="shared" si="1"/>
        <v>6</v>
      </c>
      <c r="P9471" s="211" t="str">
        <f>IFERROR(VLOOKUP(F9471,연간집계!D:E,2,FALSE),"")</f>
        <v>스탠다드 포토북 6*8 (소프트/무광)</v>
      </c>
    </row>
    <row r="9472" spans="1:16" ht="15" customHeight="1">
      <c r="A9472" s="201">
        <v>46177.107442129629</v>
      </c>
      <c r="B9472" s="202">
        <v>46177</v>
      </c>
      <c r="C9472" s="203" t="s">
        <v>20575</v>
      </c>
      <c r="D9472" s="203" t="s">
        <v>11</v>
      </c>
      <c r="E9472" s="204" t="s">
        <v>20576</v>
      </c>
      <c r="F9472" s="49" t="s">
        <v>1245</v>
      </c>
      <c r="G9472" s="203">
        <v>1</v>
      </c>
      <c r="H9472" s="203" t="s">
        <v>2164</v>
      </c>
      <c r="I9472" s="205"/>
      <c r="J9472" s="208"/>
      <c r="K9472" s="203">
        <v>24</v>
      </c>
      <c r="L9472" s="207"/>
      <c r="M9472" s="208"/>
      <c r="N9472" s="209">
        <f t="shared" si="0"/>
        <v>2026</v>
      </c>
      <c r="O9472" s="210">
        <f t="shared" si="1"/>
        <v>6</v>
      </c>
      <c r="P9472" s="211" t="str">
        <f>IFERROR(VLOOKUP(F9472,연간집계!D:E,2,FALSE),"")</f>
        <v>모바일 포토북 198 (여행)</v>
      </c>
    </row>
    <row r="9473" spans="1:16" ht="15" customHeight="1">
      <c r="A9473" s="201">
        <v>46177.651932870373</v>
      </c>
      <c r="B9473" s="202">
        <v>46177</v>
      </c>
      <c r="C9473" s="203" t="s">
        <v>20577</v>
      </c>
      <c r="D9473" s="203" t="s">
        <v>11</v>
      </c>
      <c r="E9473" s="204" t="s">
        <v>20578</v>
      </c>
      <c r="F9473" s="49" t="s">
        <v>847</v>
      </c>
      <c r="G9473" s="203">
        <v>1</v>
      </c>
      <c r="H9473" s="203" t="s">
        <v>20579</v>
      </c>
      <c r="I9473" s="205"/>
      <c r="J9473" s="208"/>
      <c r="K9473" s="203">
        <v>44</v>
      </c>
      <c r="L9473" s="207"/>
      <c r="M9473" s="208"/>
      <c r="N9473" s="209">
        <f t="shared" si="0"/>
        <v>2026</v>
      </c>
      <c r="O9473" s="210">
        <f t="shared" si="1"/>
        <v>6</v>
      </c>
      <c r="P9473" s="211" t="str">
        <f>IFERROR(VLOOKUP(F9473,연간집계!D:E,2,FALSE),"")</f>
        <v>스탠다드 포토북 8*11 (하드/무광)</v>
      </c>
    </row>
    <row r="9474" spans="1:16" ht="15" customHeight="1">
      <c r="A9474" s="201">
        <v>46177.651944444442</v>
      </c>
      <c r="B9474" s="202">
        <v>46177</v>
      </c>
      <c r="C9474" s="203" t="s">
        <v>20580</v>
      </c>
      <c r="D9474" s="203" t="s">
        <v>11</v>
      </c>
      <c r="E9474" s="204" t="s">
        <v>20578</v>
      </c>
      <c r="F9474" s="49" t="s">
        <v>847</v>
      </c>
      <c r="G9474" s="203">
        <v>1</v>
      </c>
      <c r="H9474" s="203" t="s">
        <v>20579</v>
      </c>
      <c r="I9474" s="205"/>
      <c r="J9474" s="208"/>
      <c r="K9474" s="203">
        <v>36</v>
      </c>
      <c r="L9474" s="207"/>
      <c r="M9474" s="208"/>
      <c r="N9474" s="209">
        <f t="shared" si="0"/>
        <v>2026</v>
      </c>
      <c r="O9474" s="210">
        <f t="shared" si="1"/>
        <v>6</v>
      </c>
      <c r="P9474" s="211" t="str">
        <f>IFERROR(VLOOKUP(F9474,연간집계!D:E,2,FALSE),"")</f>
        <v>스탠다드 포토북 8*11 (하드/무광)</v>
      </c>
    </row>
    <row r="9475" spans="1:16" ht="15" customHeight="1">
      <c r="A9475" s="201">
        <v>46177.663958333331</v>
      </c>
      <c r="B9475" s="202">
        <v>46177</v>
      </c>
      <c r="C9475" s="203" t="s">
        <v>20581</v>
      </c>
      <c r="D9475" s="203" t="s">
        <v>11</v>
      </c>
      <c r="E9475" s="204" t="s">
        <v>20582</v>
      </c>
      <c r="F9475" s="49" t="s">
        <v>874</v>
      </c>
      <c r="G9475" s="203">
        <v>1</v>
      </c>
      <c r="H9475" s="203" t="s">
        <v>1871</v>
      </c>
      <c r="I9475" s="205"/>
      <c r="J9475" s="208"/>
      <c r="K9475" s="203">
        <v>28</v>
      </c>
      <c r="L9475" s="207"/>
      <c r="M9475" s="208"/>
      <c r="N9475" s="209">
        <f t="shared" si="0"/>
        <v>2026</v>
      </c>
      <c r="O9475" s="210">
        <f t="shared" si="1"/>
        <v>6</v>
      </c>
      <c r="P9475" s="211" t="str">
        <f>IFERROR(VLOOKUP(F9475,연간집계!D:E,2,FALSE),"")</f>
        <v>스탠다드 포토북 11*8 (하드/무광)</v>
      </c>
    </row>
    <row r="9476" spans="1:16" ht="15" customHeight="1">
      <c r="A9476" s="201">
        <v>46177.663981481484</v>
      </c>
      <c r="B9476" s="202">
        <v>46177</v>
      </c>
      <c r="C9476" s="203" t="s">
        <v>20583</v>
      </c>
      <c r="D9476" s="203" t="s">
        <v>11</v>
      </c>
      <c r="E9476" s="204" t="s">
        <v>20584</v>
      </c>
      <c r="F9476" s="49" t="s">
        <v>1058</v>
      </c>
      <c r="G9476" s="203">
        <v>1</v>
      </c>
      <c r="H9476" s="203" t="s">
        <v>2209</v>
      </c>
      <c r="I9476" s="205"/>
      <c r="J9476" s="208"/>
      <c r="K9476" s="203">
        <v>156</v>
      </c>
      <c r="L9476" s="207"/>
      <c r="M9476" s="208"/>
      <c r="N9476" s="209">
        <f t="shared" si="0"/>
        <v>2026</v>
      </c>
      <c r="O9476" s="210">
        <f t="shared" si="1"/>
        <v>6</v>
      </c>
      <c r="P9476" s="211" t="str">
        <f>IFERROR(VLOOKUP(F9476,연간집계!D:E,2,FALSE),"")</f>
        <v>프리북 150 (하드)</v>
      </c>
    </row>
    <row r="9477" spans="1:16" ht="15" customHeight="1">
      <c r="A9477" s="201">
        <v>46177.669849537036</v>
      </c>
      <c r="B9477" s="202">
        <v>46177</v>
      </c>
      <c r="C9477" s="203" t="s">
        <v>20585</v>
      </c>
      <c r="D9477" s="203" t="s">
        <v>11</v>
      </c>
      <c r="E9477" s="204" t="s">
        <v>20586</v>
      </c>
      <c r="F9477" s="49" t="s">
        <v>1058</v>
      </c>
      <c r="G9477" s="203">
        <v>1</v>
      </c>
      <c r="H9477" s="203" t="s">
        <v>2209</v>
      </c>
      <c r="I9477" s="205"/>
      <c r="J9477" s="208"/>
      <c r="K9477" s="203">
        <v>160</v>
      </c>
      <c r="L9477" s="207"/>
      <c r="M9477" s="208"/>
      <c r="N9477" s="209">
        <f t="shared" si="0"/>
        <v>2026</v>
      </c>
      <c r="O9477" s="210">
        <f t="shared" si="1"/>
        <v>6</v>
      </c>
      <c r="P9477" s="211" t="str">
        <f>IFERROR(VLOOKUP(F9477,연간집계!D:E,2,FALSE),"")</f>
        <v>프리북 150 (하드)</v>
      </c>
    </row>
    <row r="9478" spans="1:16" ht="15" customHeight="1">
      <c r="A9478" s="201">
        <v>46177.690370370372</v>
      </c>
      <c r="B9478" s="202">
        <v>46177</v>
      </c>
      <c r="C9478" s="203" t="s">
        <v>20587</v>
      </c>
      <c r="D9478" s="203" t="s">
        <v>11</v>
      </c>
      <c r="E9478" s="204" t="s">
        <v>20588</v>
      </c>
      <c r="F9478" s="49" t="s">
        <v>1347</v>
      </c>
      <c r="G9478" s="203">
        <v>1</v>
      </c>
      <c r="H9478" s="203" t="s">
        <v>20589</v>
      </c>
      <c r="I9478" s="205"/>
      <c r="J9478" s="208"/>
      <c r="K9478" s="203">
        <v>1</v>
      </c>
      <c r="L9478" s="207"/>
      <c r="M9478" s="208"/>
      <c r="N9478" s="209">
        <f t="shared" si="0"/>
        <v>2026</v>
      </c>
      <c r="O9478" s="210">
        <f t="shared" si="1"/>
        <v>6</v>
      </c>
      <c r="P9478" s="211" t="str">
        <f>IFERROR(VLOOKUP(F9478,연간집계!D:E,2,FALSE),"")</f>
        <v>아크릴키링</v>
      </c>
    </row>
    <row r="9479" spans="1:16" ht="15" customHeight="1">
      <c r="A9479" s="201">
        <v>46177.690381944441</v>
      </c>
      <c r="B9479" s="202">
        <v>46177</v>
      </c>
      <c r="C9479" s="203" t="s">
        <v>20590</v>
      </c>
      <c r="D9479" s="203" t="s">
        <v>11</v>
      </c>
      <c r="E9479" s="204" t="s">
        <v>20588</v>
      </c>
      <c r="F9479" s="49" t="s">
        <v>1304</v>
      </c>
      <c r="G9479" s="203">
        <v>1</v>
      </c>
      <c r="H9479" s="203" t="s">
        <v>20589</v>
      </c>
      <c r="I9479" s="205"/>
      <c r="J9479" s="208"/>
      <c r="K9479" s="203">
        <v>1</v>
      </c>
      <c r="L9479" s="207"/>
      <c r="M9479" s="208"/>
      <c r="N9479" s="209">
        <f t="shared" si="0"/>
        <v>2026</v>
      </c>
      <c r="O9479" s="210">
        <f t="shared" si="1"/>
        <v>6</v>
      </c>
      <c r="P9479" s="211" t="str">
        <f>IFERROR(VLOOKUP(F9479,연간집계!D:E,2,FALSE),"")</f>
        <v>PCMS_우드스탠드아크릴액자</v>
      </c>
    </row>
    <row r="9480" spans="1:16" ht="15" customHeight="1">
      <c r="A9480" s="201">
        <v>46177.690393518518</v>
      </c>
      <c r="B9480" s="202">
        <v>46177</v>
      </c>
      <c r="C9480" s="203" t="s">
        <v>20591</v>
      </c>
      <c r="D9480" s="203" t="s">
        <v>11</v>
      </c>
      <c r="E9480" s="204" t="s">
        <v>20588</v>
      </c>
      <c r="F9480" s="49" t="s">
        <v>1304</v>
      </c>
      <c r="G9480" s="203">
        <v>1</v>
      </c>
      <c r="H9480" s="203" t="s">
        <v>20589</v>
      </c>
      <c r="I9480" s="205"/>
      <c r="J9480" s="208"/>
      <c r="K9480" s="203">
        <v>1</v>
      </c>
      <c r="L9480" s="207"/>
      <c r="M9480" s="208"/>
      <c r="N9480" s="209">
        <f t="shared" si="0"/>
        <v>2026</v>
      </c>
      <c r="O9480" s="210">
        <f t="shared" si="1"/>
        <v>6</v>
      </c>
      <c r="P9480" s="211" t="str">
        <f>IFERROR(VLOOKUP(F9480,연간집계!D:E,2,FALSE),"")</f>
        <v>PCMS_우드스탠드아크릴액자</v>
      </c>
    </row>
    <row r="9481" spans="1:16" ht="15" customHeight="1">
      <c r="A9481" s="201">
        <v>46177.690405092595</v>
      </c>
      <c r="B9481" s="202">
        <v>46177</v>
      </c>
      <c r="C9481" s="203" t="s">
        <v>20592</v>
      </c>
      <c r="D9481" s="203" t="s">
        <v>11</v>
      </c>
      <c r="E9481" s="204" t="s">
        <v>20588</v>
      </c>
      <c r="F9481" s="49" t="s">
        <v>1304</v>
      </c>
      <c r="G9481" s="203">
        <v>1</v>
      </c>
      <c r="H9481" s="203" t="s">
        <v>20589</v>
      </c>
      <c r="I9481" s="205"/>
      <c r="J9481" s="208"/>
      <c r="K9481" s="203">
        <v>1</v>
      </c>
      <c r="L9481" s="207"/>
      <c r="M9481" s="208"/>
      <c r="N9481" s="209">
        <f t="shared" si="0"/>
        <v>2026</v>
      </c>
      <c r="O9481" s="210">
        <f t="shared" si="1"/>
        <v>6</v>
      </c>
      <c r="P9481" s="211" t="str">
        <f>IFERROR(VLOOKUP(F9481,연간집계!D:E,2,FALSE),"")</f>
        <v>PCMS_우드스탠드아크릴액자</v>
      </c>
    </row>
    <row r="9482" spans="1:16" ht="15" customHeight="1">
      <c r="A9482" s="201">
        <v>46177.690416666665</v>
      </c>
      <c r="B9482" s="202">
        <v>46177</v>
      </c>
      <c r="C9482" s="203" t="s">
        <v>20593</v>
      </c>
      <c r="D9482" s="203" t="s">
        <v>11</v>
      </c>
      <c r="E9482" s="204" t="s">
        <v>20588</v>
      </c>
      <c r="F9482" s="49" t="s">
        <v>1304</v>
      </c>
      <c r="G9482" s="203">
        <v>1</v>
      </c>
      <c r="H9482" s="203" t="s">
        <v>20589</v>
      </c>
      <c r="I9482" s="205"/>
      <c r="J9482" s="208"/>
      <c r="K9482" s="203">
        <v>1</v>
      </c>
      <c r="L9482" s="207"/>
      <c r="M9482" s="208"/>
      <c r="N9482" s="209">
        <f t="shared" si="0"/>
        <v>2026</v>
      </c>
      <c r="O9482" s="210">
        <f t="shared" si="1"/>
        <v>6</v>
      </c>
      <c r="P9482" s="211" t="str">
        <f>IFERROR(VLOOKUP(F9482,연간집계!D:E,2,FALSE),"")</f>
        <v>PCMS_우드스탠드아크릴액자</v>
      </c>
    </row>
    <row r="9483" spans="1:16" ht="15" customHeight="1">
      <c r="A9483" s="201">
        <v>46177.725775462961</v>
      </c>
      <c r="B9483" s="202">
        <v>46176</v>
      </c>
      <c r="C9483" s="203" t="s">
        <v>20594</v>
      </c>
      <c r="D9483" s="203" t="s">
        <v>11</v>
      </c>
      <c r="E9483" s="204" t="s">
        <v>20595</v>
      </c>
      <c r="F9483" s="49" t="s">
        <v>1222</v>
      </c>
      <c r="G9483" s="203">
        <v>1</v>
      </c>
      <c r="H9483" s="203" t="s">
        <v>135</v>
      </c>
      <c r="I9483" s="205"/>
      <c r="J9483" s="208"/>
      <c r="K9483" s="203">
        <v>30</v>
      </c>
      <c r="L9483" s="207"/>
      <c r="M9483" s="208"/>
      <c r="N9483" s="209">
        <f t="shared" si="0"/>
        <v>2026</v>
      </c>
      <c r="O9483" s="210">
        <f t="shared" si="1"/>
        <v>6</v>
      </c>
      <c r="P9483" s="211" t="str">
        <f>IFERROR(VLOOKUP(F9483,연간집계!D:E,2,FALSE),"")</f>
        <v>셀프스튜디오앨범 12*8 (무광)</v>
      </c>
    </row>
    <row r="9484" spans="1:16" ht="15" customHeight="1">
      <c r="A9484" s="201">
        <v>46177.725787037038</v>
      </c>
      <c r="B9484" s="202">
        <v>46176</v>
      </c>
      <c r="C9484" s="203" t="s">
        <v>20596</v>
      </c>
      <c r="D9484" s="203" t="s">
        <v>11</v>
      </c>
      <c r="E9484" s="204" t="s">
        <v>20595</v>
      </c>
      <c r="F9484" s="49" t="s">
        <v>1222</v>
      </c>
      <c r="G9484" s="203">
        <v>1</v>
      </c>
      <c r="H9484" s="203" t="s">
        <v>135</v>
      </c>
      <c r="I9484" s="205"/>
      <c r="J9484" s="208"/>
      <c r="K9484" s="203">
        <v>30</v>
      </c>
      <c r="L9484" s="207"/>
      <c r="M9484" s="208"/>
      <c r="N9484" s="209">
        <f t="shared" si="0"/>
        <v>2026</v>
      </c>
      <c r="O9484" s="210">
        <f t="shared" si="1"/>
        <v>6</v>
      </c>
      <c r="P9484" s="211" t="str">
        <f>IFERROR(VLOOKUP(F9484,연간집계!D:E,2,FALSE),"")</f>
        <v>셀프스튜디오앨범 12*8 (무광)</v>
      </c>
    </row>
    <row r="9485" spans="1:16" ht="15" customHeight="1">
      <c r="A9485" s="201">
        <v>46177.755196759259</v>
      </c>
      <c r="B9485" s="202">
        <v>46177</v>
      </c>
      <c r="C9485" s="203" t="s">
        <v>20597</v>
      </c>
      <c r="D9485" s="203" t="s">
        <v>11</v>
      </c>
      <c r="E9485" s="204" t="s">
        <v>20598</v>
      </c>
      <c r="F9485" s="49" t="s">
        <v>1022</v>
      </c>
      <c r="G9485" s="203">
        <v>12</v>
      </c>
      <c r="H9485" s="203" t="s">
        <v>6183</v>
      </c>
      <c r="I9485" s="205"/>
      <c r="J9485" s="208" t="s">
        <v>1545</v>
      </c>
      <c r="K9485" s="203">
        <v>80</v>
      </c>
      <c r="L9485" s="207"/>
      <c r="M9485" s="208"/>
      <c r="N9485" s="209">
        <f t="shared" si="0"/>
        <v>2026</v>
      </c>
      <c r="O9485" s="210">
        <f t="shared" si="1"/>
        <v>6</v>
      </c>
      <c r="P9485" s="211" t="str">
        <f>IFERROR(VLOOKUP(F9485,연간집계!D:E,2,FALSE),"")</f>
        <v>트래블북 A5 (소프트/78p)</v>
      </c>
    </row>
    <row r="9486" spans="1:16" ht="15" customHeight="1">
      <c r="A9486" s="201">
        <v>46177.840127314812</v>
      </c>
      <c r="B9486" s="202">
        <v>46177</v>
      </c>
      <c r="C9486" s="203" t="s">
        <v>20599</v>
      </c>
      <c r="D9486" s="203" t="s">
        <v>11</v>
      </c>
      <c r="E9486" s="204" t="s">
        <v>20600</v>
      </c>
      <c r="F9486" s="49" t="s">
        <v>838</v>
      </c>
      <c r="G9486" s="203">
        <v>3</v>
      </c>
      <c r="H9486" s="203" t="s">
        <v>17870</v>
      </c>
      <c r="I9486" s="205"/>
      <c r="J9486" s="208"/>
      <c r="K9486" s="203">
        <v>24</v>
      </c>
      <c r="L9486" s="207"/>
      <c r="M9486" s="208"/>
      <c r="N9486" s="209">
        <f t="shared" si="0"/>
        <v>2026</v>
      </c>
      <c r="O9486" s="210">
        <f t="shared" si="1"/>
        <v>6</v>
      </c>
      <c r="P9486" s="211" t="str">
        <f>IFERROR(VLOOKUP(F9486,연간집계!D:E,2,FALSE),"")</f>
        <v>스탠다드 포토북 6*8 (하드/무광)</v>
      </c>
    </row>
    <row r="9487" spans="1:16" ht="15" customHeight="1">
      <c r="A9487" s="201">
        <v>46177.854768518519</v>
      </c>
      <c r="B9487" s="202">
        <v>46177</v>
      </c>
      <c r="C9487" s="203" t="s">
        <v>20601</v>
      </c>
      <c r="D9487" s="203" t="s">
        <v>11</v>
      </c>
      <c r="E9487" s="204" t="s">
        <v>20602</v>
      </c>
      <c r="F9487" s="49" t="s">
        <v>890</v>
      </c>
      <c r="G9487" s="203">
        <v>1</v>
      </c>
      <c r="H9487" s="203" t="s">
        <v>20603</v>
      </c>
      <c r="I9487" s="205"/>
      <c r="J9487" s="208"/>
      <c r="K9487" s="203">
        <v>52</v>
      </c>
      <c r="L9487" s="207"/>
      <c r="M9487" s="208"/>
      <c r="N9487" s="209">
        <f t="shared" si="0"/>
        <v>2026</v>
      </c>
      <c r="O9487" s="210">
        <f t="shared" si="1"/>
        <v>6</v>
      </c>
      <c r="P9487" s="211" t="str">
        <f>IFERROR(VLOOKUP(F9487,연간집계!D:E,2,FALSE),"")</f>
        <v>메모리북</v>
      </c>
    </row>
    <row r="9488" spans="1:16" ht="15" customHeight="1">
      <c r="A9488" s="201">
        <v>46177.854780092595</v>
      </c>
      <c r="B9488" s="202">
        <v>46177</v>
      </c>
      <c r="C9488" s="203" t="s">
        <v>20604</v>
      </c>
      <c r="D9488" s="203" t="s">
        <v>11</v>
      </c>
      <c r="E9488" s="204" t="s">
        <v>20602</v>
      </c>
      <c r="F9488" s="49" t="s">
        <v>890</v>
      </c>
      <c r="G9488" s="203">
        <v>1</v>
      </c>
      <c r="H9488" s="203" t="s">
        <v>20603</v>
      </c>
      <c r="I9488" s="205"/>
      <c r="J9488" s="208"/>
      <c r="K9488" s="203">
        <v>48</v>
      </c>
      <c r="L9488" s="207"/>
      <c r="M9488" s="208"/>
      <c r="N9488" s="209">
        <f t="shared" si="0"/>
        <v>2026</v>
      </c>
      <c r="O9488" s="210">
        <f t="shared" si="1"/>
        <v>6</v>
      </c>
      <c r="P9488" s="211" t="str">
        <f>IFERROR(VLOOKUP(F9488,연간집계!D:E,2,FALSE),"")</f>
        <v>메모리북</v>
      </c>
    </row>
    <row r="9489" spans="1:16" ht="15" customHeight="1">
      <c r="A9489" s="201">
        <v>46177.854791666665</v>
      </c>
      <c r="B9489" s="202">
        <v>46177</v>
      </c>
      <c r="C9489" s="203" t="s">
        <v>20605</v>
      </c>
      <c r="D9489" s="203" t="s">
        <v>11</v>
      </c>
      <c r="E9489" s="204" t="s">
        <v>20602</v>
      </c>
      <c r="F9489" s="49" t="s">
        <v>890</v>
      </c>
      <c r="G9489" s="203">
        <v>1</v>
      </c>
      <c r="H9489" s="203" t="s">
        <v>20603</v>
      </c>
      <c r="I9489" s="205"/>
      <c r="J9489" s="208"/>
      <c r="K9489" s="203">
        <v>56</v>
      </c>
      <c r="L9489" s="207"/>
      <c r="M9489" s="208"/>
      <c r="N9489" s="209">
        <f t="shared" si="0"/>
        <v>2026</v>
      </c>
      <c r="O9489" s="210">
        <f t="shared" si="1"/>
        <v>6</v>
      </c>
      <c r="P9489" s="211" t="str">
        <f>IFERROR(VLOOKUP(F9489,연간집계!D:E,2,FALSE),"")</f>
        <v>메모리북</v>
      </c>
    </row>
    <row r="9490" spans="1:16" ht="15" customHeight="1">
      <c r="A9490" s="201">
        <v>46177.875347222223</v>
      </c>
      <c r="B9490" s="202">
        <v>46177</v>
      </c>
      <c r="C9490" s="203" t="s">
        <v>20606</v>
      </c>
      <c r="D9490" s="203" t="s">
        <v>11</v>
      </c>
      <c r="E9490" s="204" t="s">
        <v>20607</v>
      </c>
      <c r="F9490" s="49" t="s">
        <v>1129</v>
      </c>
      <c r="G9490" s="203">
        <v>1</v>
      </c>
      <c r="H9490" s="203" t="s">
        <v>15022</v>
      </c>
      <c r="I9490" s="205"/>
      <c r="J9490" s="208"/>
      <c r="K9490" s="203">
        <v>10</v>
      </c>
      <c r="L9490" s="207"/>
      <c r="M9490" s="208"/>
      <c r="N9490" s="209">
        <f t="shared" si="0"/>
        <v>2026</v>
      </c>
      <c r="O9490" s="210">
        <f t="shared" si="1"/>
        <v>6</v>
      </c>
      <c r="P9490" s="211" t="str">
        <f>IFERROR(VLOOKUP(F9490,연간집계!D:E,2,FALSE),"")</f>
        <v>시크북(앨범) 210 (시크블랙/10p)</v>
      </c>
    </row>
    <row r="9491" spans="1:16" ht="15" customHeight="1">
      <c r="A9491" s="201">
        <v>46177.954328703701</v>
      </c>
      <c r="B9491" s="202">
        <v>46177</v>
      </c>
      <c r="C9491" s="203" t="s">
        <v>20608</v>
      </c>
      <c r="D9491" s="203" t="s">
        <v>11</v>
      </c>
      <c r="E9491" s="204" t="s">
        <v>20609</v>
      </c>
      <c r="F9491" s="49" t="s">
        <v>847</v>
      </c>
      <c r="G9491" s="203">
        <v>1</v>
      </c>
      <c r="H9491" s="203" t="s">
        <v>20610</v>
      </c>
      <c r="I9491" s="205"/>
      <c r="J9491" s="208"/>
      <c r="K9491" s="203">
        <v>64</v>
      </c>
      <c r="L9491" s="207"/>
      <c r="M9491" s="208"/>
      <c r="N9491" s="209">
        <f t="shared" si="0"/>
        <v>2026</v>
      </c>
      <c r="O9491" s="210">
        <f t="shared" si="1"/>
        <v>6</v>
      </c>
      <c r="P9491" s="211" t="str">
        <f>IFERROR(VLOOKUP(F9491,연간집계!D:E,2,FALSE),"")</f>
        <v>스탠다드 포토북 8*11 (하드/무광)</v>
      </c>
    </row>
    <row r="9492" spans="1:16" ht="15" customHeight="1">
      <c r="A9492" s="201">
        <v>46177.963125000002</v>
      </c>
      <c r="B9492" s="202">
        <v>46177</v>
      </c>
      <c r="C9492" s="203" t="s">
        <v>20611</v>
      </c>
      <c r="D9492" s="203" t="s">
        <v>11</v>
      </c>
      <c r="E9492" s="204" t="s">
        <v>20612</v>
      </c>
      <c r="F9492" s="49" t="s">
        <v>838</v>
      </c>
      <c r="G9492" s="203">
        <v>3</v>
      </c>
      <c r="H9492" s="203" t="s">
        <v>20613</v>
      </c>
      <c r="I9492" s="205"/>
      <c r="J9492" s="208"/>
      <c r="K9492" s="203">
        <v>30</v>
      </c>
      <c r="L9492" s="207"/>
      <c r="M9492" s="208"/>
      <c r="N9492" s="209">
        <f t="shared" si="0"/>
        <v>2026</v>
      </c>
      <c r="O9492" s="210">
        <f t="shared" si="1"/>
        <v>6</v>
      </c>
      <c r="P9492" s="211" t="str">
        <f>IFERROR(VLOOKUP(F9492,연간집계!D:E,2,FALSE),"")</f>
        <v>스탠다드 포토북 6*8 (하드/무광)</v>
      </c>
    </row>
    <row r="9493" spans="1:16" ht="15" customHeight="1">
      <c r="A9493" s="201"/>
      <c r="B9493" s="202"/>
      <c r="C9493" s="203"/>
      <c r="D9493" s="203"/>
      <c r="E9493" s="204"/>
      <c r="F9493" s="49"/>
      <c r="G9493" s="203"/>
      <c r="H9493" s="203"/>
      <c r="I9493" s="205"/>
      <c r="J9493" s="208"/>
      <c r="K9493" s="203"/>
      <c r="L9493" s="207"/>
      <c r="M9493" s="208"/>
      <c r="N9493" s="209">
        <f t="shared" si="0"/>
        <v>1900</v>
      </c>
      <c r="O9493" s="210">
        <f t="shared" si="1"/>
        <v>1</v>
      </c>
      <c r="P9493" s="211" t="str">
        <f>IFERROR(VLOOKUP(F9493,연간집계!D:E,2,FALSE),"")</f>
        <v/>
      </c>
    </row>
    <row r="9494" spans="1:16" ht="15" customHeight="1">
      <c r="A9494" s="201"/>
      <c r="B9494" s="202"/>
      <c r="C9494" s="203"/>
      <c r="D9494" s="203"/>
      <c r="E9494" s="204"/>
      <c r="F9494" s="49"/>
      <c r="G9494" s="203"/>
      <c r="H9494" s="203"/>
      <c r="I9494" s="205"/>
      <c r="J9494" s="208"/>
      <c r="K9494" s="203"/>
      <c r="L9494" s="207"/>
      <c r="M9494" s="208"/>
      <c r="N9494" s="209">
        <f t="shared" si="0"/>
        <v>1900</v>
      </c>
      <c r="O9494" s="210">
        <f t="shared" si="1"/>
        <v>1</v>
      </c>
      <c r="P9494" s="211" t="str">
        <f>IFERROR(VLOOKUP(F9494,연간집계!D:E,2,FALSE),"")</f>
        <v/>
      </c>
    </row>
    <row r="9495" spans="1:16" ht="15" customHeight="1">
      <c r="A9495" s="201"/>
      <c r="B9495" s="202"/>
      <c r="C9495" s="203"/>
      <c r="D9495" s="203"/>
      <c r="E9495" s="204"/>
      <c r="F9495" s="49"/>
      <c r="G9495" s="203"/>
      <c r="H9495" s="203"/>
      <c r="I9495" s="205"/>
      <c r="J9495" s="208"/>
      <c r="K9495" s="203"/>
      <c r="L9495" s="207"/>
      <c r="M9495" s="208"/>
      <c r="N9495" s="209">
        <f t="shared" si="0"/>
        <v>1900</v>
      </c>
      <c r="O9495" s="210">
        <f t="shared" si="1"/>
        <v>1</v>
      </c>
      <c r="P9495" s="211" t="str">
        <f>IFERROR(VLOOKUP(F9495,연간집계!D:E,2,FALSE),"")</f>
        <v/>
      </c>
    </row>
    <row r="9496" spans="1:16" ht="15" customHeight="1">
      <c r="A9496" s="201"/>
      <c r="B9496" s="202"/>
      <c r="C9496" s="203"/>
      <c r="D9496" s="203"/>
      <c r="E9496" s="204"/>
      <c r="F9496" s="49"/>
      <c r="G9496" s="203"/>
      <c r="H9496" s="203"/>
      <c r="I9496" s="205"/>
      <c r="J9496" s="208"/>
      <c r="K9496" s="203"/>
      <c r="L9496" s="207"/>
      <c r="M9496" s="208"/>
      <c r="N9496" s="209">
        <f t="shared" si="0"/>
        <v>1900</v>
      </c>
      <c r="O9496" s="210">
        <f t="shared" si="1"/>
        <v>1</v>
      </c>
      <c r="P9496" s="211" t="str">
        <f>IFERROR(VLOOKUP(F9496,연간집계!D:E,2,FALSE),"")</f>
        <v/>
      </c>
    </row>
    <row r="9497" spans="1:16" ht="15" customHeight="1">
      <c r="A9497" s="201"/>
      <c r="B9497" s="202"/>
      <c r="C9497" s="203"/>
      <c r="D9497" s="203"/>
      <c r="E9497" s="204"/>
      <c r="F9497" s="49"/>
      <c r="G9497" s="203"/>
      <c r="H9497" s="203"/>
      <c r="I9497" s="205"/>
      <c r="J9497" s="208"/>
      <c r="K9497" s="203"/>
      <c r="L9497" s="207"/>
      <c r="M9497" s="208"/>
      <c r="N9497" s="209">
        <f t="shared" si="0"/>
        <v>1900</v>
      </c>
      <c r="O9497" s="210">
        <f t="shared" si="1"/>
        <v>1</v>
      </c>
      <c r="P9497" s="211" t="str">
        <f>IFERROR(VLOOKUP(F9497,연간집계!D:E,2,FALSE),"")</f>
        <v/>
      </c>
    </row>
    <row r="9498" spans="1:16" ht="15" customHeight="1">
      <c r="A9498" s="201"/>
      <c r="B9498" s="202"/>
      <c r="C9498" s="203"/>
      <c r="D9498" s="203"/>
      <c r="E9498" s="204"/>
      <c r="F9498" s="49"/>
      <c r="G9498" s="203"/>
      <c r="H9498" s="203"/>
      <c r="I9498" s="205"/>
      <c r="J9498" s="208"/>
      <c r="K9498" s="203"/>
      <c r="L9498" s="207"/>
      <c r="M9498" s="208"/>
      <c r="N9498" s="209">
        <f t="shared" si="0"/>
        <v>1900</v>
      </c>
      <c r="O9498" s="210">
        <f t="shared" si="1"/>
        <v>1</v>
      </c>
      <c r="P9498" s="211" t="str">
        <f>IFERROR(VLOOKUP(F9498,연간집계!D:E,2,FALSE),"")</f>
        <v/>
      </c>
    </row>
    <row r="9499" spans="1:16" ht="15" customHeight="1">
      <c r="A9499" s="201"/>
      <c r="B9499" s="202"/>
      <c r="C9499" s="203"/>
      <c r="D9499" s="203"/>
      <c r="E9499" s="204"/>
      <c r="F9499" s="49"/>
      <c r="G9499" s="203"/>
      <c r="H9499" s="203"/>
      <c r="I9499" s="205"/>
      <c r="J9499" s="208"/>
      <c r="K9499" s="203"/>
      <c r="L9499" s="207"/>
      <c r="M9499" s="208"/>
      <c r="N9499" s="209">
        <f t="shared" si="0"/>
        <v>1900</v>
      </c>
      <c r="O9499" s="210">
        <f t="shared" si="1"/>
        <v>1</v>
      </c>
      <c r="P9499" s="211" t="str">
        <f>IFERROR(VLOOKUP(F9499,연간집계!D:E,2,FALSE),"")</f>
        <v/>
      </c>
    </row>
    <row r="9500" spans="1:16" ht="15" customHeight="1">
      <c r="A9500" s="201"/>
      <c r="B9500" s="202"/>
      <c r="C9500" s="203"/>
      <c r="D9500" s="203"/>
      <c r="E9500" s="204"/>
      <c r="F9500" s="49"/>
      <c r="G9500" s="203"/>
      <c r="H9500" s="203"/>
      <c r="I9500" s="205"/>
      <c r="J9500" s="208"/>
      <c r="K9500" s="203"/>
      <c r="L9500" s="207"/>
      <c r="M9500" s="208"/>
      <c r="N9500" s="209">
        <f t="shared" si="0"/>
        <v>1900</v>
      </c>
      <c r="O9500" s="210">
        <f t="shared" si="1"/>
        <v>1</v>
      </c>
      <c r="P9500" s="211" t="str">
        <f>IFERROR(VLOOKUP(F9500,연간집계!D:E,2,FALSE),"")</f>
        <v/>
      </c>
    </row>
    <row r="9501" spans="1:16" ht="15" customHeight="1">
      <c r="A9501" s="201"/>
      <c r="B9501" s="202"/>
      <c r="C9501" s="203"/>
      <c r="D9501" s="203"/>
      <c r="E9501" s="204"/>
      <c r="F9501" s="49"/>
      <c r="G9501" s="203"/>
      <c r="H9501" s="203"/>
      <c r="I9501" s="205"/>
      <c r="J9501" s="208"/>
      <c r="K9501" s="203"/>
      <c r="L9501" s="207"/>
      <c r="M9501" s="208"/>
      <c r="N9501" s="209">
        <f t="shared" si="0"/>
        <v>1900</v>
      </c>
      <c r="O9501" s="210">
        <f t="shared" si="1"/>
        <v>1</v>
      </c>
      <c r="P9501" s="211" t="str">
        <f>IFERROR(VLOOKUP(F9501,연간집계!D:E,2,FALSE),"")</f>
        <v/>
      </c>
    </row>
    <row r="9502" spans="1:16" ht="15" customHeight="1">
      <c r="A9502" s="201"/>
      <c r="B9502" s="202"/>
      <c r="C9502" s="203"/>
      <c r="D9502" s="203"/>
      <c r="E9502" s="204"/>
      <c r="F9502" s="49"/>
      <c r="G9502" s="203"/>
      <c r="H9502" s="203"/>
      <c r="I9502" s="205"/>
      <c r="J9502" s="208"/>
      <c r="K9502" s="203"/>
      <c r="L9502" s="207"/>
      <c r="M9502" s="208"/>
      <c r="N9502" s="209">
        <f t="shared" si="0"/>
        <v>1900</v>
      </c>
      <c r="O9502" s="210">
        <f t="shared" si="1"/>
        <v>1</v>
      </c>
      <c r="P9502" s="211" t="str">
        <f>IFERROR(VLOOKUP(F9502,연간집계!D:E,2,FALSE),"")</f>
        <v/>
      </c>
    </row>
    <row r="9503" spans="1:16" ht="15" customHeight="1">
      <c r="A9503" s="201"/>
      <c r="B9503" s="202"/>
      <c r="C9503" s="203"/>
      <c r="D9503" s="203"/>
      <c r="E9503" s="204"/>
      <c r="F9503" s="49"/>
      <c r="G9503" s="203"/>
      <c r="H9503" s="203"/>
      <c r="I9503" s="205"/>
      <c r="J9503" s="208"/>
      <c r="K9503" s="203"/>
      <c r="L9503" s="207"/>
      <c r="M9503" s="208"/>
      <c r="N9503" s="209">
        <f t="shared" si="0"/>
        <v>1900</v>
      </c>
      <c r="O9503" s="210">
        <f t="shared" si="1"/>
        <v>1</v>
      </c>
      <c r="P9503" s="211" t="str">
        <f>IFERROR(VLOOKUP(F9503,연간집계!D:E,2,FALSE),"")</f>
        <v/>
      </c>
    </row>
    <row r="9504" spans="1:16" ht="15" customHeight="1">
      <c r="A9504" s="201"/>
      <c r="B9504" s="202"/>
      <c r="C9504" s="203"/>
      <c r="D9504" s="203"/>
      <c r="E9504" s="204"/>
      <c r="F9504" s="49"/>
      <c r="G9504" s="203"/>
      <c r="H9504" s="203"/>
      <c r="I9504" s="205"/>
      <c r="J9504" s="208"/>
      <c r="K9504" s="203"/>
      <c r="L9504" s="207"/>
      <c r="M9504" s="208"/>
      <c r="N9504" s="209">
        <f t="shared" si="0"/>
        <v>1900</v>
      </c>
      <c r="O9504" s="210">
        <f t="shared" si="1"/>
        <v>1</v>
      </c>
      <c r="P9504" s="211" t="str">
        <f>IFERROR(VLOOKUP(F9504,연간집계!D:E,2,FALSE),"")</f>
        <v/>
      </c>
    </row>
    <row r="9505" spans="1:16" ht="15" customHeight="1">
      <c r="A9505" s="201"/>
      <c r="B9505" s="202"/>
      <c r="C9505" s="203"/>
      <c r="D9505" s="203"/>
      <c r="E9505" s="204"/>
      <c r="F9505" s="49"/>
      <c r="G9505" s="203"/>
      <c r="H9505" s="203"/>
      <c r="I9505" s="205"/>
      <c r="J9505" s="208"/>
      <c r="K9505" s="203"/>
      <c r="L9505" s="207"/>
      <c r="M9505" s="208"/>
      <c r="N9505" s="209">
        <f t="shared" si="0"/>
        <v>1900</v>
      </c>
      <c r="O9505" s="210">
        <f t="shared" si="1"/>
        <v>1</v>
      </c>
      <c r="P9505" s="211" t="str">
        <f>IFERROR(VLOOKUP(F9505,연간집계!D:E,2,FALSE),"")</f>
        <v/>
      </c>
    </row>
    <row r="9506" spans="1:16" ht="15" customHeight="1">
      <c r="A9506" s="201"/>
      <c r="B9506" s="202"/>
      <c r="C9506" s="203"/>
      <c r="D9506" s="203"/>
      <c r="E9506" s="204"/>
      <c r="F9506" s="49"/>
      <c r="G9506" s="203"/>
      <c r="H9506" s="203"/>
      <c r="I9506" s="205"/>
      <c r="J9506" s="208"/>
      <c r="K9506" s="203"/>
      <c r="L9506" s="207"/>
      <c r="M9506" s="208"/>
      <c r="N9506" s="209">
        <f t="shared" si="0"/>
        <v>1900</v>
      </c>
      <c r="O9506" s="210">
        <f t="shared" si="1"/>
        <v>1</v>
      </c>
      <c r="P9506" s="211" t="str">
        <f>IFERROR(VLOOKUP(F9506,연간집계!D:E,2,FALSE),"")</f>
        <v/>
      </c>
    </row>
  </sheetData>
  <autoFilter ref="A1:AB9506"/>
  <phoneticPr fontId="52" type="noConversion"/>
  <conditionalFormatting sqref="I2864">
    <cfRule type="containsText" dxfId="4" priority="1" operator="containsText" text="가족">
      <formula>NOT(ISERROR(SEARCH(("가족"),(I2864))))</formula>
    </cfRule>
  </conditionalFormatting>
  <conditionalFormatting sqref="I1720 I1914 I2864">
    <cfRule type="cellIs" dxfId="3" priority="2" operator="equal">
      <formula>"직접만들기"</formula>
    </cfRule>
  </conditionalFormatting>
  <conditionalFormatting sqref="I1720 I1914 I2864">
    <cfRule type="cellIs" dxfId="2" priority="3" operator="equal">
      <formula>"테마 혼합"</formula>
    </cfRule>
  </conditionalFormatting>
  <conditionalFormatting sqref="F2:F93 F95:F207 F209:F280 F282:F295 F297:F607 F609:F673 F675:F819 F832:F945 F950:F973 F975:F1077 F1079:F1110 F1112:F1200 F1202:F1280 F1282:F1424 F1427:F1602 F1604:F1636 F1638:F1823 F1825:F1850 F1852:F2197 F2199:F2218 F2220:F2230 F2232:F2372 F2374:F2642 F2644:F2723 F2725:F2946 F2948:F2994 F2996 F2998 F3001:F3014 F3016:F3074 F3077:F3084 F3086:F3121 F3123:F3173 F3176:F3182 F3184:F3240 F3242:F3341 F3343:F3368 F3370:F3371 F3373:F3468 F3470:F3538 F3540:F3543 F3545:F3631 F3634:F3692 F3694:F3708 F3710:F3752 F3755:F3838 F3840:F3844 F3848:F3890 F3892:F3893 F3895:F3943 F3945:F3956 F3958:F3967 F3970:F4001 F4003:F4018 F4020:F4206 F4208:F4232 F4234:F4281 F4283:F4289 F4291:F4370 F4372:F4444 F4446:F4514 F4516:F4551 F4556:F4570 F4572:F4580 F4582 F4587:F4643 F4645:F4728 F4730:F4806 F4813:F4928 F4930:F4932 F4934:F5098 F5100:F5166 F5168:F5188 F5192:F5288 F5292:F5312 F5314:F5376 F5380:F5546 F5548:F5711 F5713:F5896 F5899:F6089 F6093:F6154 F6156:F6182 F6185:F6195 F6197:F6207 F6212:F6399 F6402:F7082 F7084:F7329 F7331:F9250 F9252:F9290 F9292:F9506">
    <cfRule type="expression" dxfId="1" priority="4">
      <formula>COUNTIF(INDIRECT("연간집계!D2:D"), F2)=0</formula>
    </cfRule>
  </conditionalFormatting>
  <conditionalFormatting sqref="C1:C9506">
    <cfRule type="expression" dxfId="0" priority="5">
      <formula>COUNTIF(C:C,C1)&gt;1</formula>
    </cfRule>
  </conditionalFormatting>
  <dataValidations count="2">
    <dataValidation type="list" allowBlank="1" showErrorMessage="1" sqref="M2:M9506">
      <formula1>"01.여행 : 개인/가족,01.여행 : 단체/모임/친구,01.여행 : 커플,02.일상 : 개인/가족,02.일상 : 베이비/성장,02.일상 : 커플,03.행사/기념 : 개인/가족,03.행사/기념 : 기업/기관/단체,03.행사/기념 : 베이비,03.행사/기념 : 웨딩,04.작품 : 개인,04.작품 : 기업/기관/단체,04.작품 : 학교,05.활동집 : 학교,05.활동집 : 어린이집/유치원,06.졸업 : 학교,06.졸업 : 어린이집/유치원,07.종교,08.굿"&amp;"즈,09.반려,10.홍보 : 기업/기관/단체,11.퇴임/취임,12.증명사진,13.기타"</formula1>
    </dataValidation>
    <dataValidation type="list" allowBlank="1" showErrorMessage="1" sqref="L2:L9506">
      <formula1>"PC,MO"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E987"/>
  <sheetViews>
    <sheetView workbookViewId="0"/>
  </sheetViews>
  <sheetFormatPr defaultColWidth="12.5703125" defaultRowHeight="15.75" customHeight="1"/>
  <cols>
    <col min="1" max="1" width="1.42578125" customWidth="1"/>
    <col min="3" max="3" width="90.5703125" customWidth="1"/>
    <col min="4" max="4" width="6.42578125" customWidth="1"/>
  </cols>
  <sheetData>
    <row r="1" spans="1:5" ht="12.75">
      <c r="A1" s="221" t="s">
        <v>20614</v>
      </c>
      <c r="B1" s="112"/>
      <c r="C1" s="88"/>
      <c r="D1" s="88"/>
      <c r="E1" s="88"/>
    </row>
    <row r="2" spans="1:5" ht="4.5" customHeight="1">
      <c r="B2" s="108"/>
      <c r="C2" s="222"/>
      <c r="D2" s="223"/>
      <c r="E2" s="88"/>
    </row>
    <row r="3" spans="1:5" ht="12.75">
      <c r="B3" s="276" t="s">
        <v>1061</v>
      </c>
      <c r="C3" s="224" t="s">
        <v>20615</v>
      </c>
      <c r="D3" s="225">
        <f>SUMIFS('2024_원단커버'!G:G,'2024_원단커버'!F:F,C3)</f>
        <v>22</v>
      </c>
      <c r="E3" s="88"/>
    </row>
    <row r="4" spans="1:5" ht="12.75">
      <c r="B4" s="233"/>
      <c r="C4" s="226" t="s">
        <v>20616</v>
      </c>
      <c r="D4" s="227">
        <f>SUMIFS('2024_원단커버'!G:G,'2024_원단커버'!F:F,C4)</f>
        <v>12</v>
      </c>
      <c r="E4" s="88"/>
    </row>
    <row r="5" spans="1:5" ht="12.75">
      <c r="B5" s="236"/>
      <c r="C5" s="228" t="s">
        <v>20617</v>
      </c>
      <c r="D5" s="229">
        <f>SUMIFS('2024_원단커버'!G:G,'2024_원단커버'!F:F,C5)</f>
        <v>6</v>
      </c>
      <c r="E5" s="88"/>
    </row>
    <row r="6" spans="1:5" ht="12.75">
      <c r="B6" s="254" t="s">
        <v>1071</v>
      </c>
      <c r="C6" s="222" t="s">
        <v>20618</v>
      </c>
      <c r="D6" s="223">
        <f>SUMIFS('2024_원단커버'!G:G,'2024_원단커버'!F:F,C6)</f>
        <v>96</v>
      </c>
      <c r="E6" s="88"/>
    </row>
    <row r="7" spans="1:5" ht="12.75">
      <c r="B7" s="233"/>
      <c r="C7" s="222" t="s">
        <v>20619</v>
      </c>
      <c r="D7" s="223">
        <f>SUMIFS('2024_원단커버'!G:G,'2024_원단커버'!F:F,C7)</f>
        <v>74</v>
      </c>
      <c r="E7" s="88"/>
    </row>
    <row r="8" spans="1:5" ht="12.75">
      <c r="B8" s="233"/>
      <c r="C8" s="222" t="s">
        <v>20620</v>
      </c>
      <c r="D8" s="223">
        <f>SUMIFS('2024_원단커버'!G:G,'2024_원단커버'!F:F,C8)</f>
        <v>73</v>
      </c>
      <c r="E8" s="88"/>
    </row>
    <row r="9" spans="1:5" ht="12.75">
      <c r="B9" s="233"/>
      <c r="C9" s="222" t="s">
        <v>20621</v>
      </c>
      <c r="D9" s="223">
        <f>SUMIFS('2024_원단커버'!G:G,'2024_원단커버'!F:F,C9)</f>
        <v>1</v>
      </c>
      <c r="E9" s="88"/>
    </row>
    <row r="10" spans="1:5" ht="12.75">
      <c r="B10" s="276" t="s">
        <v>20622</v>
      </c>
      <c r="C10" s="224" t="s">
        <v>20623</v>
      </c>
      <c r="D10" s="225">
        <f>SUMIFS('2024_원단커버'!G:G,'2024_원단커버'!F:F,C10)</f>
        <v>6</v>
      </c>
      <c r="E10" s="88"/>
    </row>
    <row r="11" spans="1:5" ht="12.75">
      <c r="B11" s="233"/>
      <c r="C11" s="226" t="s">
        <v>20624</v>
      </c>
      <c r="D11" s="227">
        <f>SUMIFS('2024_원단커버'!G:G,'2024_원단커버'!F:F,C11)</f>
        <v>29</v>
      </c>
      <c r="E11" s="88"/>
    </row>
    <row r="12" spans="1:5" ht="12.75">
      <c r="B12" s="233"/>
      <c r="C12" s="226" t="s">
        <v>20625</v>
      </c>
      <c r="D12" s="227">
        <f>SUMIFS('2024_원단커버'!G:G,'2024_원단커버'!F:F,C12)</f>
        <v>2</v>
      </c>
      <c r="E12" s="88"/>
    </row>
    <row r="13" spans="1:5" ht="12.75">
      <c r="B13" s="233"/>
      <c r="C13" s="226" t="s">
        <v>20626</v>
      </c>
      <c r="D13" s="227">
        <f>SUMIFS('2024_원단커버'!G:G,'2024_원단커버'!F:F,C13)</f>
        <v>4</v>
      </c>
      <c r="E13" s="88"/>
    </row>
    <row r="14" spans="1:5" ht="12.75">
      <c r="B14" s="233"/>
      <c r="C14" s="226" t="s">
        <v>20627</v>
      </c>
      <c r="D14" s="227">
        <f>SUMIFS('2024_원단커버'!G:G,'2024_원단커버'!F:F,C14)</f>
        <v>8</v>
      </c>
      <c r="E14" s="88"/>
    </row>
    <row r="15" spans="1:5" ht="12.75">
      <c r="B15" s="233"/>
      <c r="C15" s="226" t="s">
        <v>20628</v>
      </c>
      <c r="D15" s="227">
        <f>SUMIFS('2024_원단커버'!G:G,'2024_원단커버'!F:F,C15)</f>
        <v>1</v>
      </c>
      <c r="E15" s="88"/>
    </row>
    <row r="16" spans="1:5" ht="12.75">
      <c r="B16" s="236"/>
      <c r="C16" s="228" t="s">
        <v>20629</v>
      </c>
      <c r="D16" s="229">
        <f>SUMIFS('2024_원단커버'!G:G,'2024_원단커버'!F:F,C16)</f>
        <v>2</v>
      </c>
      <c r="E16" s="88"/>
    </row>
    <row r="17" spans="2:5" ht="12.75">
      <c r="B17" s="254" t="s">
        <v>20630</v>
      </c>
      <c r="C17" s="222" t="s">
        <v>20631</v>
      </c>
      <c r="D17" s="223">
        <f>SUMIFS('2024_원단커버'!G:G,'2024_원단커버'!F:F,C17)</f>
        <v>1</v>
      </c>
      <c r="E17" s="88"/>
    </row>
    <row r="18" spans="2:5" ht="12.75">
      <c r="B18" s="233"/>
      <c r="C18" s="222" t="s">
        <v>20632</v>
      </c>
      <c r="D18" s="223">
        <f>SUMIFS('2024_원단커버'!G:G,'2024_원단커버'!F:F,C18)</f>
        <v>4</v>
      </c>
      <c r="E18" s="88"/>
    </row>
    <row r="19" spans="2:5" ht="12.75">
      <c r="B19" s="233"/>
      <c r="C19" s="222" t="s">
        <v>20633</v>
      </c>
      <c r="D19" s="223">
        <f>SUMIFS('2024_원단커버'!G:G,'2024_원단커버'!F:F,C19)</f>
        <v>1</v>
      </c>
      <c r="E19" s="88"/>
    </row>
    <row r="20" spans="2:5" ht="12.75">
      <c r="B20" s="233"/>
      <c r="C20" s="222" t="s">
        <v>20634</v>
      </c>
      <c r="D20" s="223">
        <f>SUMIFS('2024_원단커버'!G:G,'2024_원단커버'!F:F,C20)</f>
        <v>1</v>
      </c>
      <c r="E20" s="88"/>
    </row>
    <row r="21" spans="2:5" ht="12.75">
      <c r="B21" s="233"/>
      <c r="C21" s="222" t="s">
        <v>20635</v>
      </c>
      <c r="D21" s="223">
        <f>SUMIFS('2024_원단커버'!G:G,'2024_원단커버'!F:F,C21)</f>
        <v>2</v>
      </c>
      <c r="E21" s="88"/>
    </row>
    <row r="22" spans="2:5" ht="12.75">
      <c r="B22" s="233"/>
      <c r="C22" s="222" t="s">
        <v>20636</v>
      </c>
      <c r="D22" s="223">
        <f>SUMIFS('2024_원단커버'!G:G,'2024_원단커버'!F:F,C22)</f>
        <v>1</v>
      </c>
      <c r="E22" s="88"/>
    </row>
    <row r="23" spans="2:5" ht="12.75">
      <c r="B23" s="233"/>
      <c r="C23" s="222" t="s">
        <v>20637</v>
      </c>
      <c r="D23" s="223">
        <f>SUMIFS('2024_원단커버'!G:G,'2024_원단커버'!F:F,C23)</f>
        <v>1</v>
      </c>
      <c r="E23" s="88"/>
    </row>
    <row r="24" spans="2:5" ht="12.75">
      <c r="B24" s="276" t="s">
        <v>20638</v>
      </c>
      <c r="C24" s="224" t="s">
        <v>57</v>
      </c>
      <c r="D24" s="225">
        <f>SUMIFS('2024_원단커버'!G:G,'2024_원단커버'!F:F,C24)</f>
        <v>3</v>
      </c>
      <c r="E24" s="88"/>
    </row>
    <row r="25" spans="2:5" ht="12.75">
      <c r="B25" s="233"/>
      <c r="C25" s="226" t="s">
        <v>134</v>
      </c>
      <c r="D25" s="227">
        <f>SUMIFS('2024_원단커버'!G:G,'2024_원단커버'!F:F,C25)</f>
        <v>4</v>
      </c>
      <c r="E25" s="88"/>
    </row>
    <row r="26" spans="2:5" ht="12.75">
      <c r="B26" s="236"/>
      <c r="C26" s="228" t="s">
        <v>260</v>
      </c>
      <c r="D26" s="229">
        <f>SUMIFS('2024_원단커버'!G:G,'2024_원단커버'!F:F,C26)</f>
        <v>9</v>
      </c>
      <c r="E26" s="88"/>
    </row>
    <row r="27" spans="2:5" ht="12.75">
      <c r="B27" s="254" t="s">
        <v>1209</v>
      </c>
      <c r="C27" s="222" t="s">
        <v>377</v>
      </c>
      <c r="D27" s="223">
        <f>SUMIFS('2024_원단커버'!G:G,'2024_원단커버'!F:F,C27)</f>
        <v>12</v>
      </c>
      <c r="E27" s="88"/>
    </row>
    <row r="28" spans="2:5" ht="12.75">
      <c r="B28" s="233"/>
      <c r="C28" s="222" t="s">
        <v>210</v>
      </c>
      <c r="D28" s="223">
        <f>SUMIFS('2024_원단커버'!G:G,'2024_원단커버'!F:F,C28)</f>
        <v>20</v>
      </c>
      <c r="E28" s="88"/>
    </row>
    <row r="29" spans="2:5" ht="12.75">
      <c r="B29" s="233"/>
      <c r="C29" s="222" t="s">
        <v>18</v>
      </c>
      <c r="D29" s="223">
        <f>SUMIFS('2024_원단커버'!G:G,'2024_원단커버'!F:F,C29)</f>
        <v>32</v>
      </c>
      <c r="E29" s="88"/>
    </row>
    <row r="30" spans="2:5" ht="12.75">
      <c r="B30" s="276" t="s">
        <v>1213</v>
      </c>
      <c r="C30" s="224" t="s">
        <v>193</v>
      </c>
      <c r="D30" s="225">
        <f>SUMIFS('2024_원단커버'!G:G,'2024_원단커버'!F:F,C30)</f>
        <v>12</v>
      </c>
      <c r="E30" s="88"/>
    </row>
    <row r="31" spans="2:5" ht="12.75">
      <c r="B31" s="233"/>
      <c r="C31" s="226" t="s">
        <v>74</v>
      </c>
      <c r="D31" s="227">
        <f>SUMIFS('2024_원단커버'!G:G,'2024_원단커버'!F:F,C31)</f>
        <v>36</v>
      </c>
      <c r="E31" s="88"/>
    </row>
    <row r="32" spans="2:5" ht="12.75">
      <c r="B32" s="236"/>
      <c r="C32" s="226" t="s">
        <v>78</v>
      </c>
      <c r="D32" s="227">
        <f>SUMIFS('2024_원단커버'!G:G,'2024_원단커버'!F:F,C32)</f>
        <v>26</v>
      </c>
      <c r="E32" s="88"/>
    </row>
    <row r="33" spans="2:5" ht="12.75">
      <c r="B33" s="108" t="s">
        <v>1203</v>
      </c>
      <c r="C33" s="230" t="s">
        <v>82</v>
      </c>
      <c r="D33" s="231">
        <f>SUMIFS('2024_원단커버'!G:G,'2024_원단커버'!F:F,C33)</f>
        <v>21</v>
      </c>
      <c r="E33" s="88"/>
    </row>
    <row r="34" spans="2:5" ht="12.75">
      <c r="B34" s="112"/>
      <c r="C34" s="88"/>
      <c r="D34" s="88"/>
      <c r="E34" s="88"/>
    </row>
    <row r="35" spans="2:5" ht="12.75">
      <c r="B35" s="112"/>
      <c r="C35" s="88"/>
      <c r="D35" s="88"/>
      <c r="E35" s="88"/>
    </row>
    <row r="36" spans="2:5" ht="12.75">
      <c r="B36" s="112"/>
      <c r="C36" s="88"/>
      <c r="D36" s="88"/>
      <c r="E36" s="88"/>
    </row>
    <row r="37" spans="2:5" ht="12.75">
      <c r="B37" s="112"/>
      <c r="C37" s="88"/>
      <c r="D37" s="88"/>
      <c r="E37" s="88"/>
    </row>
    <row r="38" spans="2:5" ht="12.75">
      <c r="B38" s="112"/>
      <c r="C38" s="88"/>
      <c r="D38" s="88"/>
      <c r="E38" s="88"/>
    </row>
    <row r="39" spans="2:5" ht="12.75">
      <c r="B39" s="112"/>
      <c r="C39" s="88"/>
      <c r="D39" s="88"/>
      <c r="E39" s="88"/>
    </row>
    <row r="40" spans="2:5" ht="12.75">
      <c r="B40" s="112"/>
      <c r="C40" s="88"/>
      <c r="D40" s="88"/>
      <c r="E40" s="88"/>
    </row>
    <row r="41" spans="2:5" ht="12.75">
      <c r="B41" s="112"/>
      <c r="C41" s="88"/>
      <c r="D41" s="88"/>
      <c r="E41" s="88"/>
    </row>
    <row r="42" spans="2:5" ht="12.75">
      <c r="B42" s="112"/>
      <c r="C42" s="88"/>
      <c r="D42" s="88"/>
      <c r="E42" s="88"/>
    </row>
    <row r="43" spans="2:5" ht="12.75">
      <c r="B43" s="112"/>
      <c r="C43" s="88"/>
      <c r="D43" s="88"/>
      <c r="E43" s="88"/>
    </row>
    <row r="44" spans="2:5" ht="12.75">
      <c r="B44" s="112"/>
      <c r="C44" s="88"/>
      <c r="D44" s="88"/>
      <c r="E44" s="88"/>
    </row>
    <row r="45" spans="2:5" ht="12.75">
      <c r="B45" s="112"/>
      <c r="C45" s="88"/>
      <c r="D45" s="88"/>
      <c r="E45" s="88"/>
    </row>
    <row r="46" spans="2:5" ht="12.75">
      <c r="B46" s="112"/>
      <c r="C46" s="88"/>
      <c r="D46" s="88"/>
      <c r="E46" s="88"/>
    </row>
    <row r="47" spans="2:5" ht="12.75">
      <c r="B47" s="112"/>
      <c r="C47" s="88"/>
      <c r="D47" s="88"/>
      <c r="E47" s="88"/>
    </row>
    <row r="48" spans="2:5" ht="12.75">
      <c r="B48" s="112"/>
      <c r="C48" s="88"/>
      <c r="D48" s="88"/>
      <c r="E48" s="88"/>
    </row>
    <row r="49" spans="2:5" ht="12.75">
      <c r="B49" s="112"/>
      <c r="C49" s="88"/>
      <c r="D49" s="88"/>
      <c r="E49" s="88"/>
    </row>
    <row r="50" spans="2:5" ht="12.75">
      <c r="B50" s="112"/>
      <c r="C50" s="88"/>
      <c r="D50" s="88"/>
      <c r="E50" s="88"/>
    </row>
    <row r="51" spans="2:5" ht="12.75">
      <c r="B51" s="112"/>
      <c r="C51" s="88"/>
      <c r="D51" s="88"/>
      <c r="E51" s="88"/>
    </row>
    <row r="52" spans="2:5" ht="12.75">
      <c r="B52" s="112"/>
      <c r="C52" s="88"/>
      <c r="D52" s="88"/>
      <c r="E52" s="88"/>
    </row>
    <row r="53" spans="2:5" ht="12.75">
      <c r="B53" s="112"/>
      <c r="C53" s="88"/>
      <c r="D53" s="88"/>
      <c r="E53" s="88"/>
    </row>
    <row r="54" spans="2:5" ht="12.75">
      <c r="B54" s="112"/>
      <c r="C54" s="88"/>
      <c r="D54" s="88"/>
      <c r="E54" s="88"/>
    </row>
    <row r="55" spans="2:5" ht="12.75">
      <c r="B55" s="112"/>
      <c r="C55" s="88"/>
      <c r="D55" s="88"/>
      <c r="E55" s="88"/>
    </row>
    <row r="56" spans="2:5" ht="12.75">
      <c r="B56" s="112"/>
      <c r="C56" s="88"/>
      <c r="D56" s="88"/>
      <c r="E56" s="88"/>
    </row>
    <row r="57" spans="2:5" ht="12.75">
      <c r="B57" s="112"/>
      <c r="C57" s="88"/>
      <c r="D57" s="88"/>
      <c r="E57" s="88"/>
    </row>
    <row r="58" spans="2:5" ht="12.75">
      <c r="B58" s="112"/>
      <c r="C58" s="88"/>
      <c r="D58" s="88"/>
      <c r="E58" s="88"/>
    </row>
    <row r="59" spans="2:5" ht="12.75">
      <c r="B59" s="112"/>
      <c r="C59" s="88"/>
      <c r="D59" s="88"/>
      <c r="E59" s="88"/>
    </row>
    <row r="60" spans="2:5" ht="12.75">
      <c r="B60" s="112"/>
      <c r="C60" s="88"/>
      <c r="D60" s="88"/>
      <c r="E60" s="88"/>
    </row>
    <row r="61" spans="2:5" ht="12.75">
      <c r="B61" s="112"/>
      <c r="C61" s="88"/>
      <c r="D61" s="88"/>
      <c r="E61" s="88"/>
    </row>
    <row r="62" spans="2:5" ht="12.75">
      <c r="B62" s="112"/>
      <c r="C62" s="88"/>
      <c r="D62" s="88"/>
      <c r="E62" s="88"/>
    </row>
    <row r="63" spans="2:5" ht="12.75">
      <c r="B63" s="112"/>
      <c r="C63" s="88"/>
      <c r="D63" s="88"/>
      <c r="E63" s="88"/>
    </row>
    <row r="64" spans="2:5" ht="12.75">
      <c r="B64" s="112"/>
      <c r="C64" s="88"/>
      <c r="D64" s="88"/>
      <c r="E64" s="88"/>
    </row>
    <row r="65" spans="2:5" ht="12.75">
      <c r="B65" s="112"/>
      <c r="C65" s="88"/>
      <c r="D65" s="88"/>
      <c r="E65" s="88"/>
    </row>
    <row r="66" spans="2:5" ht="12.75">
      <c r="B66" s="112"/>
      <c r="C66" s="88"/>
      <c r="D66" s="88"/>
      <c r="E66" s="88"/>
    </row>
    <row r="67" spans="2:5" ht="12.75">
      <c r="B67" s="112"/>
      <c r="C67" s="88"/>
      <c r="D67" s="88"/>
      <c r="E67" s="88"/>
    </row>
    <row r="68" spans="2:5" ht="12.75">
      <c r="B68" s="112"/>
      <c r="C68" s="88"/>
      <c r="D68" s="88"/>
      <c r="E68" s="88"/>
    </row>
    <row r="69" spans="2:5" ht="12.75">
      <c r="B69" s="112"/>
      <c r="C69" s="88"/>
      <c r="D69" s="88"/>
      <c r="E69" s="88"/>
    </row>
    <row r="70" spans="2:5" ht="12.75">
      <c r="B70" s="112"/>
      <c r="C70" s="88"/>
      <c r="D70" s="88"/>
      <c r="E70" s="88"/>
    </row>
    <row r="71" spans="2:5" ht="12.75">
      <c r="B71" s="112"/>
      <c r="C71" s="88"/>
      <c r="D71" s="88"/>
      <c r="E71" s="88"/>
    </row>
    <row r="72" spans="2:5" ht="12.75">
      <c r="B72" s="112"/>
      <c r="C72" s="88"/>
      <c r="D72" s="88"/>
      <c r="E72" s="88"/>
    </row>
    <row r="73" spans="2:5" ht="12.75">
      <c r="B73" s="112"/>
      <c r="C73" s="88"/>
      <c r="D73" s="88"/>
      <c r="E73" s="88"/>
    </row>
    <row r="74" spans="2:5" ht="12.75">
      <c r="B74" s="112"/>
      <c r="C74" s="88"/>
      <c r="D74" s="88"/>
      <c r="E74" s="88"/>
    </row>
    <row r="75" spans="2:5" ht="12.75">
      <c r="B75" s="112"/>
      <c r="C75" s="88"/>
      <c r="D75" s="88"/>
      <c r="E75" s="88"/>
    </row>
    <row r="76" spans="2:5" ht="12.75">
      <c r="B76" s="112"/>
      <c r="C76" s="88"/>
      <c r="D76" s="88"/>
      <c r="E76" s="88"/>
    </row>
    <row r="77" spans="2:5" ht="12.75">
      <c r="B77" s="112"/>
      <c r="C77" s="88"/>
      <c r="D77" s="88"/>
      <c r="E77" s="88"/>
    </row>
    <row r="78" spans="2:5" ht="12.75">
      <c r="B78" s="112"/>
      <c r="C78" s="88"/>
      <c r="D78" s="88"/>
      <c r="E78" s="88"/>
    </row>
    <row r="79" spans="2:5" ht="12.75">
      <c r="B79" s="112"/>
      <c r="C79" s="88"/>
      <c r="D79" s="88"/>
      <c r="E79" s="88"/>
    </row>
    <row r="80" spans="2:5" ht="12.75">
      <c r="B80" s="112"/>
      <c r="C80" s="88"/>
      <c r="D80" s="88"/>
      <c r="E80" s="88"/>
    </row>
    <row r="81" spans="2:5" ht="12.75">
      <c r="B81" s="112"/>
      <c r="C81" s="88"/>
      <c r="D81" s="88"/>
      <c r="E81" s="88"/>
    </row>
    <row r="82" spans="2:5" ht="12.75">
      <c r="B82" s="112"/>
      <c r="C82" s="88"/>
      <c r="D82" s="88"/>
      <c r="E82" s="88"/>
    </row>
    <row r="83" spans="2:5" ht="12.75">
      <c r="B83" s="112"/>
      <c r="C83" s="88"/>
      <c r="D83" s="88"/>
      <c r="E83" s="88"/>
    </row>
    <row r="84" spans="2:5" ht="12.75">
      <c r="B84" s="112"/>
      <c r="C84" s="88"/>
      <c r="D84" s="88"/>
      <c r="E84" s="88"/>
    </row>
    <row r="85" spans="2:5" ht="12.75">
      <c r="B85" s="112"/>
      <c r="C85" s="88"/>
      <c r="D85" s="88"/>
      <c r="E85" s="88"/>
    </row>
    <row r="86" spans="2:5" ht="12.75">
      <c r="B86" s="112"/>
      <c r="C86" s="88"/>
      <c r="D86" s="88"/>
      <c r="E86" s="88"/>
    </row>
    <row r="87" spans="2:5" ht="12.75">
      <c r="B87" s="112"/>
      <c r="C87" s="88"/>
      <c r="D87" s="88"/>
      <c r="E87" s="88"/>
    </row>
    <row r="88" spans="2:5" ht="12.75">
      <c r="B88" s="112"/>
      <c r="C88" s="88"/>
      <c r="D88" s="88"/>
      <c r="E88" s="88"/>
    </row>
    <row r="89" spans="2:5" ht="12.75">
      <c r="B89" s="112"/>
      <c r="C89" s="88"/>
      <c r="D89" s="88"/>
      <c r="E89" s="88"/>
    </row>
    <row r="90" spans="2:5" ht="12.75">
      <c r="B90" s="112"/>
      <c r="C90" s="88"/>
      <c r="D90" s="88"/>
      <c r="E90" s="88"/>
    </row>
    <row r="91" spans="2:5" ht="12.75">
      <c r="B91" s="112"/>
      <c r="C91" s="88"/>
      <c r="D91" s="88"/>
      <c r="E91" s="88"/>
    </row>
    <row r="92" spans="2:5" ht="12.75">
      <c r="B92" s="112"/>
      <c r="C92" s="88"/>
      <c r="D92" s="88"/>
      <c r="E92" s="88"/>
    </row>
    <row r="93" spans="2:5" ht="12.75">
      <c r="B93" s="112"/>
      <c r="C93" s="88"/>
      <c r="D93" s="88"/>
      <c r="E93" s="88"/>
    </row>
    <row r="94" spans="2:5" ht="12.75">
      <c r="B94" s="112"/>
      <c r="C94" s="88"/>
      <c r="D94" s="88"/>
      <c r="E94" s="88"/>
    </row>
    <row r="95" spans="2:5" ht="12.75">
      <c r="B95" s="112"/>
      <c r="C95" s="88"/>
      <c r="D95" s="88"/>
      <c r="E95" s="88"/>
    </row>
    <row r="96" spans="2:5" ht="12.75">
      <c r="B96" s="112"/>
      <c r="C96" s="88"/>
      <c r="D96" s="88"/>
      <c r="E96" s="88"/>
    </row>
    <row r="97" spans="2:5" ht="12.75">
      <c r="B97" s="112"/>
      <c r="C97" s="88"/>
      <c r="D97" s="88"/>
      <c r="E97" s="88"/>
    </row>
    <row r="98" spans="2:5" ht="12.75">
      <c r="B98" s="112"/>
      <c r="C98" s="88"/>
      <c r="D98" s="88"/>
      <c r="E98" s="88"/>
    </row>
    <row r="99" spans="2:5" ht="12.75">
      <c r="B99" s="112"/>
      <c r="C99" s="88"/>
      <c r="D99" s="88"/>
      <c r="E99" s="88"/>
    </row>
    <row r="100" spans="2:5" ht="12.75">
      <c r="B100" s="112"/>
      <c r="C100" s="88"/>
      <c r="D100" s="88"/>
      <c r="E100" s="88"/>
    </row>
    <row r="101" spans="2:5" ht="12.75">
      <c r="B101" s="112"/>
      <c r="C101" s="88"/>
      <c r="D101" s="88"/>
      <c r="E101" s="88"/>
    </row>
    <row r="102" spans="2:5" ht="12.75">
      <c r="B102" s="112"/>
      <c r="C102" s="88"/>
      <c r="D102" s="88"/>
      <c r="E102" s="88"/>
    </row>
    <row r="103" spans="2:5" ht="12.75">
      <c r="B103" s="112"/>
      <c r="C103" s="88"/>
      <c r="D103" s="88"/>
      <c r="E103" s="88"/>
    </row>
    <row r="104" spans="2:5" ht="12.75">
      <c r="B104" s="112"/>
      <c r="C104" s="88"/>
      <c r="D104" s="88"/>
      <c r="E104" s="88"/>
    </row>
    <row r="105" spans="2:5" ht="12.75">
      <c r="B105" s="112"/>
      <c r="C105" s="88"/>
      <c r="D105" s="88"/>
      <c r="E105" s="88"/>
    </row>
    <row r="106" spans="2:5" ht="12.75">
      <c r="B106" s="112"/>
      <c r="C106" s="88"/>
      <c r="D106" s="88"/>
      <c r="E106" s="88"/>
    </row>
    <row r="107" spans="2:5" ht="12.75">
      <c r="B107" s="112"/>
      <c r="C107" s="88"/>
      <c r="D107" s="88"/>
      <c r="E107" s="88"/>
    </row>
    <row r="108" spans="2:5" ht="12.75">
      <c r="B108" s="112"/>
      <c r="C108" s="88"/>
      <c r="D108" s="88"/>
      <c r="E108" s="88"/>
    </row>
    <row r="109" spans="2:5" ht="12.75">
      <c r="B109" s="112"/>
      <c r="C109" s="88"/>
      <c r="D109" s="88"/>
      <c r="E109" s="88"/>
    </row>
    <row r="110" spans="2:5" ht="12.75">
      <c r="B110" s="112"/>
      <c r="C110" s="88"/>
      <c r="D110" s="88"/>
      <c r="E110" s="88"/>
    </row>
    <row r="111" spans="2:5" ht="12.75">
      <c r="B111" s="112"/>
      <c r="C111" s="88"/>
      <c r="D111" s="88"/>
      <c r="E111" s="88"/>
    </row>
    <row r="112" spans="2:5" ht="12.75">
      <c r="B112" s="112"/>
      <c r="C112" s="88"/>
      <c r="D112" s="88"/>
      <c r="E112" s="88"/>
    </row>
    <row r="113" spans="2:5" ht="12.75">
      <c r="B113" s="112"/>
      <c r="C113" s="88"/>
      <c r="D113" s="88"/>
      <c r="E113" s="88"/>
    </row>
    <row r="114" spans="2:5" ht="12.75">
      <c r="B114" s="112"/>
      <c r="C114" s="88"/>
      <c r="D114" s="88"/>
      <c r="E114" s="88"/>
    </row>
    <row r="115" spans="2:5" ht="12.75">
      <c r="B115" s="112"/>
      <c r="C115" s="88"/>
      <c r="D115" s="88"/>
      <c r="E115" s="88"/>
    </row>
    <row r="116" spans="2:5" ht="12.75">
      <c r="B116" s="112"/>
      <c r="C116" s="88"/>
      <c r="D116" s="88"/>
      <c r="E116" s="88"/>
    </row>
    <row r="117" spans="2:5" ht="12.75">
      <c r="B117" s="112"/>
      <c r="C117" s="88"/>
      <c r="D117" s="88"/>
      <c r="E117" s="88"/>
    </row>
    <row r="118" spans="2:5" ht="12.75">
      <c r="B118" s="112"/>
      <c r="C118" s="88"/>
      <c r="D118" s="88"/>
      <c r="E118" s="88"/>
    </row>
    <row r="119" spans="2:5" ht="12.75">
      <c r="B119" s="112"/>
      <c r="C119" s="88"/>
      <c r="D119" s="88"/>
      <c r="E119" s="88"/>
    </row>
    <row r="120" spans="2:5" ht="12.75">
      <c r="B120" s="112"/>
      <c r="C120" s="88"/>
      <c r="D120" s="88"/>
      <c r="E120" s="88"/>
    </row>
    <row r="121" spans="2:5" ht="12.75">
      <c r="B121" s="112"/>
      <c r="C121" s="88"/>
      <c r="D121" s="88"/>
      <c r="E121" s="88"/>
    </row>
    <row r="122" spans="2:5" ht="12.75">
      <c r="B122" s="112"/>
      <c r="C122" s="88"/>
      <c r="D122" s="88"/>
      <c r="E122" s="88"/>
    </row>
    <row r="123" spans="2:5" ht="12.75">
      <c r="B123" s="112"/>
      <c r="C123" s="88"/>
      <c r="D123" s="88"/>
      <c r="E123" s="88"/>
    </row>
    <row r="124" spans="2:5" ht="12.75">
      <c r="B124" s="112"/>
      <c r="C124" s="88"/>
      <c r="D124" s="88"/>
      <c r="E124" s="88"/>
    </row>
    <row r="125" spans="2:5" ht="12.75">
      <c r="B125" s="112"/>
      <c r="C125" s="88"/>
      <c r="D125" s="88"/>
      <c r="E125" s="88"/>
    </row>
    <row r="126" spans="2:5" ht="12.75">
      <c r="B126" s="112"/>
      <c r="C126" s="88"/>
      <c r="D126" s="88"/>
      <c r="E126" s="88"/>
    </row>
    <row r="127" spans="2:5" ht="12.75">
      <c r="B127" s="112"/>
      <c r="C127" s="88"/>
      <c r="D127" s="88"/>
      <c r="E127" s="88"/>
    </row>
    <row r="128" spans="2:5" ht="12.75">
      <c r="B128" s="112"/>
      <c r="C128" s="88"/>
      <c r="D128" s="88"/>
      <c r="E128" s="88"/>
    </row>
    <row r="129" spans="2:5" ht="12.75">
      <c r="B129" s="112"/>
      <c r="C129" s="88"/>
      <c r="D129" s="88"/>
      <c r="E129" s="88"/>
    </row>
    <row r="130" spans="2:5" ht="12.75">
      <c r="B130" s="112"/>
      <c r="C130" s="88"/>
      <c r="D130" s="88"/>
      <c r="E130" s="88"/>
    </row>
    <row r="131" spans="2:5" ht="12.75">
      <c r="B131" s="112"/>
      <c r="C131" s="88"/>
      <c r="D131" s="88"/>
      <c r="E131" s="88"/>
    </row>
    <row r="132" spans="2:5" ht="12.75">
      <c r="B132" s="112"/>
      <c r="C132" s="88"/>
      <c r="D132" s="88"/>
      <c r="E132" s="88"/>
    </row>
    <row r="133" spans="2:5" ht="12.75">
      <c r="B133" s="112"/>
      <c r="C133" s="88"/>
      <c r="D133" s="88"/>
      <c r="E133" s="88"/>
    </row>
    <row r="134" spans="2:5" ht="12.75">
      <c r="B134" s="112"/>
      <c r="C134" s="88"/>
      <c r="D134" s="88"/>
      <c r="E134" s="88"/>
    </row>
    <row r="135" spans="2:5" ht="12.75">
      <c r="B135" s="112"/>
      <c r="C135" s="88"/>
      <c r="D135" s="88"/>
      <c r="E135" s="88"/>
    </row>
    <row r="136" spans="2:5" ht="12.75">
      <c r="B136" s="112"/>
      <c r="C136" s="88"/>
      <c r="D136" s="88"/>
      <c r="E136" s="88"/>
    </row>
    <row r="137" spans="2:5" ht="12.75">
      <c r="B137" s="112"/>
      <c r="C137" s="88"/>
      <c r="D137" s="88"/>
      <c r="E137" s="88"/>
    </row>
    <row r="138" spans="2:5" ht="12.75">
      <c r="B138" s="112"/>
      <c r="C138" s="88"/>
      <c r="D138" s="88"/>
      <c r="E138" s="88"/>
    </row>
    <row r="139" spans="2:5" ht="12.75">
      <c r="B139" s="112"/>
      <c r="C139" s="88"/>
      <c r="D139" s="88"/>
      <c r="E139" s="88"/>
    </row>
    <row r="140" spans="2:5" ht="12.75">
      <c r="B140" s="112"/>
      <c r="C140" s="88"/>
      <c r="D140" s="88"/>
      <c r="E140" s="88"/>
    </row>
    <row r="141" spans="2:5" ht="12.75">
      <c r="B141" s="112"/>
      <c r="C141" s="88"/>
      <c r="D141" s="88"/>
      <c r="E141" s="88"/>
    </row>
    <row r="142" spans="2:5" ht="12.75">
      <c r="B142" s="112"/>
      <c r="C142" s="88"/>
      <c r="D142" s="88"/>
      <c r="E142" s="88"/>
    </row>
    <row r="143" spans="2:5" ht="12.75">
      <c r="B143" s="112"/>
      <c r="C143" s="88"/>
      <c r="D143" s="88"/>
      <c r="E143" s="88"/>
    </row>
    <row r="144" spans="2:5" ht="12.75">
      <c r="B144" s="112"/>
      <c r="C144" s="88"/>
      <c r="D144" s="88"/>
      <c r="E144" s="88"/>
    </row>
    <row r="145" spans="2:5" ht="12.75">
      <c r="B145" s="112"/>
      <c r="C145" s="88"/>
      <c r="D145" s="88"/>
      <c r="E145" s="88"/>
    </row>
    <row r="146" spans="2:5" ht="12.75">
      <c r="B146" s="112"/>
      <c r="C146" s="88"/>
      <c r="D146" s="88"/>
      <c r="E146" s="88"/>
    </row>
    <row r="147" spans="2:5" ht="12.75">
      <c r="B147" s="112"/>
      <c r="C147" s="88"/>
      <c r="D147" s="88"/>
      <c r="E147" s="88"/>
    </row>
    <row r="148" spans="2:5" ht="12.75">
      <c r="B148" s="112"/>
      <c r="C148" s="88"/>
      <c r="D148" s="88"/>
      <c r="E148" s="88"/>
    </row>
    <row r="149" spans="2:5" ht="12.75">
      <c r="B149" s="112"/>
      <c r="C149" s="88"/>
      <c r="D149" s="88"/>
      <c r="E149" s="88"/>
    </row>
    <row r="150" spans="2:5" ht="12.75">
      <c r="B150" s="112"/>
      <c r="C150" s="88"/>
      <c r="D150" s="88"/>
      <c r="E150" s="88"/>
    </row>
    <row r="151" spans="2:5" ht="12.75">
      <c r="B151" s="112"/>
      <c r="C151" s="88"/>
      <c r="D151" s="88"/>
      <c r="E151" s="88"/>
    </row>
    <row r="152" spans="2:5" ht="12.75">
      <c r="B152" s="112"/>
      <c r="C152" s="88"/>
      <c r="D152" s="88"/>
      <c r="E152" s="88"/>
    </row>
    <row r="153" spans="2:5" ht="12.75">
      <c r="B153" s="112"/>
      <c r="C153" s="88"/>
      <c r="D153" s="88"/>
      <c r="E153" s="88"/>
    </row>
    <row r="154" spans="2:5" ht="12.75">
      <c r="B154" s="112"/>
      <c r="C154" s="88"/>
      <c r="D154" s="88"/>
      <c r="E154" s="88"/>
    </row>
    <row r="155" spans="2:5" ht="12.75">
      <c r="B155" s="112"/>
      <c r="C155" s="88"/>
      <c r="D155" s="88"/>
      <c r="E155" s="88"/>
    </row>
    <row r="156" spans="2:5" ht="12.75">
      <c r="B156" s="112"/>
      <c r="C156" s="88"/>
      <c r="D156" s="88"/>
      <c r="E156" s="88"/>
    </row>
    <row r="157" spans="2:5" ht="12.75">
      <c r="B157" s="112"/>
      <c r="C157" s="88"/>
      <c r="D157" s="88"/>
      <c r="E157" s="88"/>
    </row>
    <row r="158" spans="2:5" ht="12.75">
      <c r="B158" s="112"/>
      <c r="C158" s="88"/>
      <c r="D158" s="88"/>
      <c r="E158" s="88"/>
    </row>
    <row r="159" spans="2:5" ht="12.75">
      <c r="B159" s="112"/>
      <c r="C159" s="88"/>
      <c r="D159" s="88"/>
      <c r="E159" s="88"/>
    </row>
    <row r="160" spans="2:5" ht="12.75">
      <c r="B160" s="112"/>
      <c r="C160" s="88"/>
      <c r="D160" s="88"/>
      <c r="E160" s="88"/>
    </row>
    <row r="161" spans="2:5" ht="12.75">
      <c r="B161" s="112"/>
      <c r="C161" s="88"/>
      <c r="D161" s="88"/>
      <c r="E161" s="88"/>
    </row>
    <row r="162" spans="2:5" ht="12.75">
      <c r="B162" s="112"/>
      <c r="C162" s="88"/>
      <c r="D162" s="88"/>
      <c r="E162" s="88"/>
    </row>
    <row r="163" spans="2:5" ht="12.75">
      <c r="B163" s="112"/>
      <c r="C163" s="88"/>
      <c r="D163" s="88"/>
      <c r="E163" s="88"/>
    </row>
    <row r="164" spans="2:5" ht="12.75">
      <c r="B164" s="112"/>
      <c r="C164" s="88"/>
      <c r="D164" s="88"/>
      <c r="E164" s="88"/>
    </row>
    <row r="165" spans="2:5" ht="12.75">
      <c r="B165" s="112"/>
      <c r="C165" s="88"/>
      <c r="D165" s="88"/>
      <c r="E165" s="88"/>
    </row>
    <row r="166" spans="2:5" ht="12.75">
      <c r="B166" s="112"/>
      <c r="C166" s="88"/>
      <c r="D166" s="88"/>
      <c r="E166" s="88"/>
    </row>
    <row r="167" spans="2:5" ht="12.75">
      <c r="B167" s="112"/>
      <c r="C167" s="88"/>
      <c r="D167" s="88"/>
      <c r="E167" s="88"/>
    </row>
    <row r="168" spans="2:5" ht="12.75">
      <c r="B168" s="112"/>
      <c r="C168" s="88"/>
      <c r="D168" s="88"/>
      <c r="E168" s="88"/>
    </row>
    <row r="169" spans="2:5" ht="12.75">
      <c r="B169" s="112"/>
      <c r="C169" s="88"/>
      <c r="D169" s="88"/>
      <c r="E169" s="88"/>
    </row>
    <row r="170" spans="2:5" ht="12.75">
      <c r="B170" s="112"/>
      <c r="C170" s="88"/>
      <c r="D170" s="88"/>
      <c r="E170" s="88"/>
    </row>
    <row r="171" spans="2:5" ht="12.75">
      <c r="B171" s="112"/>
      <c r="C171" s="88"/>
      <c r="D171" s="88"/>
      <c r="E171" s="88"/>
    </row>
    <row r="172" spans="2:5" ht="12.75">
      <c r="B172" s="112"/>
      <c r="C172" s="88"/>
      <c r="D172" s="88"/>
      <c r="E172" s="88"/>
    </row>
    <row r="173" spans="2:5" ht="12.75">
      <c r="B173" s="112"/>
      <c r="C173" s="88"/>
      <c r="D173" s="88"/>
      <c r="E173" s="88"/>
    </row>
    <row r="174" spans="2:5" ht="12.75">
      <c r="B174" s="112"/>
      <c r="C174" s="88"/>
      <c r="D174" s="88"/>
      <c r="E174" s="88"/>
    </row>
    <row r="175" spans="2:5" ht="12.75">
      <c r="B175" s="112"/>
      <c r="C175" s="88"/>
      <c r="D175" s="88"/>
      <c r="E175" s="88"/>
    </row>
    <row r="176" spans="2:5" ht="12.75">
      <c r="B176" s="112"/>
      <c r="C176" s="88"/>
      <c r="D176" s="88"/>
      <c r="E176" s="88"/>
    </row>
    <row r="177" spans="2:5" ht="12.75">
      <c r="B177" s="112"/>
      <c r="C177" s="88"/>
      <c r="D177" s="88"/>
      <c r="E177" s="88"/>
    </row>
    <row r="178" spans="2:5" ht="12.75">
      <c r="B178" s="112"/>
      <c r="C178" s="88"/>
      <c r="D178" s="88"/>
      <c r="E178" s="88"/>
    </row>
    <row r="179" spans="2:5" ht="12.75">
      <c r="B179" s="112"/>
      <c r="C179" s="88"/>
      <c r="D179" s="88"/>
      <c r="E179" s="88"/>
    </row>
    <row r="180" spans="2:5" ht="12.75">
      <c r="B180" s="112"/>
      <c r="C180" s="88"/>
      <c r="D180" s="88"/>
      <c r="E180" s="88"/>
    </row>
    <row r="181" spans="2:5" ht="12.75">
      <c r="B181" s="112"/>
      <c r="C181" s="88"/>
      <c r="D181" s="88"/>
      <c r="E181" s="88"/>
    </row>
    <row r="182" spans="2:5" ht="12.75">
      <c r="B182" s="112"/>
      <c r="C182" s="88"/>
      <c r="D182" s="88"/>
      <c r="E182" s="88"/>
    </row>
    <row r="183" spans="2:5" ht="12.75">
      <c r="B183" s="112"/>
      <c r="C183" s="88"/>
      <c r="D183" s="88"/>
      <c r="E183" s="88"/>
    </row>
    <row r="184" spans="2:5" ht="12.75">
      <c r="B184" s="112"/>
      <c r="C184" s="88"/>
      <c r="D184" s="88"/>
      <c r="E184" s="88"/>
    </row>
    <row r="185" spans="2:5" ht="12.75">
      <c r="B185" s="112"/>
      <c r="C185" s="88"/>
      <c r="D185" s="88"/>
      <c r="E185" s="88"/>
    </row>
    <row r="186" spans="2:5" ht="12.75">
      <c r="B186" s="112"/>
      <c r="C186" s="88"/>
      <c r="D186" s="88"/>
      <c r="E186" s="88"/>
    </row>
    <row r="187" spans="2:5" ht="12.75">
      <c r="B187" s="112"/>
      <c r="C187" s="88"/>
      <c r="D187" s="88"/>
      <c r="E187" s="88"/>
    </row>
    <row r="188" spans="2:5" ht="12.75">
      <c r="B188" s="112"/>
      <c r="C188" s="88"/>
      <c r="D188" s="88"/>
      <c r="E188" s="88"/>
    </row>
    <row r="189" spans="2:5" ht="12.75">
      <c r="B189" s="112"/>
      <c r="C189" s="88"/>
      <c r="D189" s="88"/>
      <c r="E189" s="88"/>
    </row>
    <row r="190" spans="2:5" ht="12.75">
      <c r="B190" s="112"/>
      <c r="C190" s="88"/>
      <c r="D190" s="88"/>
      <c r="E190" s="88"/>
    </row>
    <row r="191" spans="2:5" ht="12.75">
      <c r="B191" s="112"/>
      <c r="C191" s="88"/>
      <c r="D191" s="88"/>
      <c r="E191" s="88"/>
    </row>
    <row r="192" spans="2:5" ht="12.75">
      <c r="B192" s="112"/>
      <c r="C192" s="88"/>
      <c r="D192" s="88"/>
      <c r="E192" s="88"/>
    </row>
    <row r="193" spans="2:5" ht="12.75">
      <c r="B193" s="112"/>
      <c r="C193" s="88"/>
      <c r="D193" s="88"/>
      <c r="E193" s="88"/>
    </row>
    <row r="194" spans="2:5" ht="12.75">
      <c r="B194" s="112"/>
      <c r="C194" s="88"/>
      <c r="D194" s="88"/>
      <c r="E194" s="88"/>
    </row>
    <row r="195" spans="2:5" ht="12.75">
      <c r="B195" s="112"/>
      <c r="C195" s="88"/>
      <c r="D195" s="88"/>
      <c r="E195" s="88"/>
    </row>
    <row r="196" spans="2:5" ht="12.75">
      <c r="B196" s="112"/>
      <c r="C196" s="88"/>
      <c r="D196" s="88"/>
      <c r="E196" s="88"/>
    </row>
    <row r="197" spans="2:5" ht="12.75">
      <c r="B197" s="112"/>
      <c r="C197" s="88"/>
      <c r="D197" s="88"/>
      <c r="E197" s="88"/>
    </row>
    <row r="198" spans="2:5" ht="12.75">
      <c r="B198" s="112"/>
      <c r="C198" s="88"/>
      <c r="D198" s="88"/>
      <c r="E198" s="88"/>
    </row>
    <row r="199" spans="2:5" ht="12.75">
      <c r="B199" s="112"/>
      <c r="C199" s="88"/>
      <c r="D199" s="88"/>
      <c r="E199" s="88"/>
    </row>
    <row r="200" spans="2:5" ht="12.75">
      <c r="B200" s="112"/>
      <c r="C200" s="88"/>
      <c r="D200" s="88"/>
      <c r="E200" s="88"/>
    </row>
    <row r="201" spans="2:5" ht="12.75">
      <c r="B201" s="112"/>
      <c r="C201" s="88"/>
      <c r="D201" s="88"/>
      <c r="E201" s="88"/>
    </row>
    <row r="202" spans="2:5" ht="12.75">
      <c r="B202" s="112"/>
      <c r="C202" s="88"/>
      <c r="D202" s="88"/>
      <c r="E202" s="88"/>
    </row>
    <row r="203" spans="2:5" ht="12.75">
      <c r="B203" s="112"/>
      <c r="C203" s="88"/>
      <c r="D203" s="88"/>
      <c r="E203" s="88"/>
    </row>
    <row r="204" spans="2:5" ht="12.75">
      <c r="B204" s="112"/>
      <c r="C204" s="88"/>
      <c r="D204" s="88"/>
      <c r="E204" s="88"/>
    </row>
    <row r="205" spans="2:5" ht="12.75">
      <c r="B205" s="112"/>
      <c r="C205" s="88"/>
      <c r="D205" s="88"/>
      <c r="E205" s="88"/>
    </row>
    <row r="206" spans="2:5" ht="12.75">
      <c r="B206" s="112"/>
      <c r="C206" s="88"/>
      <c r="D206" s="88"/>
      <c r="E206" s="88"/>
    </row>
    <row r="207" spans="2:5" ht="12.75">
      <c r="B207" s="112"/>
      <c r="C207" s="88"/>
      <c r="D207" s="88"/>
      <c r="E207" s="88"/>
    </row>
    <row r="208" spans="2:5" ht="12.75">
      <c r="B208" s="112"/>
      <c r="C208" s="88"/>
      <c r="D208" s="88"/>
      <c r="E208" s="88"/>
    </row>
    <row r="209" spans="2:5" ht="12.75">
      <c r="B209" s="112"/>
      <c r="C209" s="88"/>
      <c r="D209" s="88"/>
      <c r="E209" s="88"/>
    </row>
    <row r="210" spans="2:5" ht="12.75">
      <c r="B210" s="112"/>
      <c r="C210" s="88"/>
      <c r="D210" s="88"/>
      <c r="E210" s="88"/>
    </row>
    <row r="211" spans="2:5" ht="12.75">
      <c r="B211" s="112"/>
      <c r="C211" s="88"/>
      <c r="D211" s="88"/>
      <c r="E211" s="88"/>
    </row>
    <row r="212" spans="2:5" ht="12.75">
      <c r="B212" s="112"/>
      <c r="C212" s="88"/>
      <c r="D212" s="88"/>
      <c r="E212" s="88"/>
    </row>
    <row r="213" spans="2:5" ht="12.75">
      <c r="B213" s="112"/>
      <c r="C213" s="88"/>
      <c r="D213" s="88"/>
      <c r="E213" s="88"/>
    </row>
    <row r="214" spans="2:5" ht="12.75">
      <c r="B214" s="112"/>
      <c r="C214" s="88"/>
      <c r="D214" s="88"/>
      <c r="E214" s="88"/>
    </row>
    <row r="215" spans="2:5" ht="12.75">
      <c r="B215" s="112"/>
      <c r="C215" s="88"/>
      <c r="D215" s="88"/>
      <c r="E215" s="88"/>
    </row>
    <row r="216" spans="2:5" ht="12.75">
      <c r="B216" s="112"/>
      <c r="C216" s="88"/>
      <c r="D216" s="88"/>
      <c r="E216" s="88"/>
    </row>
    <row r="217" spans="2:5" ht="12.75">
      <c r="B217" s="112"/>
      <c r="C217" s="88"/>
      <c r="D217" s="88"/>
      <c r="E217" s="88"/>
    </row>
    <row r="218" spans="2:5" ht="12.75">
      <c r="B218" s="112"/>
      <c r="C218" s="88"/>
      <c r="D218" s="88"/>
      <c r="E218" s="88"/>
    </row>
    <row r="219" spans="2:5" ht="12.75">
      <c r="B219" s="112"/>
      <c r="C219" s="88"/>
      <c r="D219" s="88"/>
      <c r="E219" s="88"/>
    </row>
    <row r="220" spans="2:5" ht="12.75">
      <c r="B220" s="112"/>
      <c r="C220" s="88"/>
      <c r="D220" s="88"/>
      <c r="E220" s="88"/>
    </row>
    <row r="221" spans="2:5" ht="12.75">
      <c r="B221" s="112"/>
      <c r="C221" s="88"/>
      <c r="D221" s="88"/>
      <c r="E221" s="88"/>
    </row>
    <row r="222" spans="2:5" ht="12.75">
      <c r="B222" s="112"/>
      <c r="C222" s="88"/>
      <c r="D222" s="88"/>
      <c r="E222" s="88"/>
    </row>
    <row r="223" spans="2:5" ht="12.75">
      <c r="B223" s="112"/>
      <c r="C223" s="88"/>
      <c r="D223" s="88"/>
      <c r="E223" s="88"/>
    </row>
    <row r="224" spans="2:5" ht="12.75">
      <c r="B224" s="112"/>
      <c r="C224" s="88"/>
      <c r="D224" s="88"/>
      <c r="E224" s="88"/>
    </row>
    <row r="225" spans="2:5" ht="12.75">
      <c r="B225" s="112"/>
      <c r="C225" s="88"/>
      <c r="D225" s="88"/>
      <c r="E225" s="88"/>
    </row>
    <row r="226" spans="2:5" ht="12.75">
      <c r="B226" s="112"/>
      <c r="C226" s="88"/>
      <c r="D226" s="88"/>
      <c r="E226" s="88"/>
    </row>
    <row r="227" spans="2:5" ht="12.75">
      <c r="B227" s="112"/>
      <c r="C227" s="88"/>
      <c r="D227" s="88"/>
      <c r="E227" s="88"/>
    </row>
    <row r="228" spans="2:5" ht="12.75">
      <c r="B228" s="112"/>
      <c r="C228" s="88"/>
      <c r="D228" s="88"/>
      <c r="E228" s="88"/>
    </row>
    <row r="229" spans="2:5" ht="12.75">
      <c r="B229" s="112"/>
      <c r="C229" s="88"/>
      <c r="D229" s="88"/>
      <c r="E229" s="88"/>
    </row>
    <row r="230" spans="2:5" ht="12.75">
      <c r="B230" s="112"/>
      <c r="C230" s="88"/>
      <c r="D230" s="88"/>
      <c r="E230" s="88"/>
    </row>
    <row r="231" spans="2:5" ht="12.75">
      <c r="B231" s="112"/>
      <c r="C231" s="88"/>
      <c r="D231" s="88"/>
      <c r="E231" s="88"/>
    </row>
    <row r="232" spans="2:5" ht="12.75">
      <c r="B232" s="112"/>
      <c r="C232" s="88"/>
      <c r="D232" s="88"/>
      <c r="E232" s="88"/>
    </row>
    <row r="233" spans="2:5" ht="12.75">
      <c r="B233" s="112"/>
      <c r="C233" s="88"/>
      <c r="D233" s="88"/>
      <c r="E233" s="88"/>
    </row>
    <row r="234" spans="2:5" ht="12.75">
      <c r="B234" s="112"/>
      <c r="C234" s="88"/>
      <c r="D234" s="88"/>
      <c r="E234" s="88"/>
    </row>
    <row r="235" spans="2:5" ht="12.75">
      <c r="B235" s="112"/>
      <c r="C235" s="88"/>
      <c r="D235" s="88"/>
      <c r="E235" s="88"/>
    </row>
    <row r="236" spans="2:5" ht="12.75">
      <c r="B236" s="112"/>
      <c r="C236" s="88"/>
      <c r="D236" s="88"/>
      <c r="E236" s="88"/>
    </row>
    <row r="237" spans="2:5" ht="12.75">
      <c r="B237" s="112"/>
      <c r="C237" s="88"/>
      <c r="D237" s="88"/>
      <c r="E237" s="88"/>
    </row>
    <row r="238" spans="2:5" ht="12.75">
      <c r="B238" s="112"/>
      <c r="C238" s="88"/>
      <c r="D238" s="88"/>
      <c r="E238" s="88"/>
    </row>
    <row r="239" spans="2:5" ht="12.75">
      <c r="B239" s="112"/>
      <c r="C239" s="88"/>
      <c r="D239" s="88"/>
      <c r="E239" s="88"/>
    </row>
    <row r="240" spans="2:5" ht="12.75">
      <c r="B240" s="112"/>
      <c r="C240" s="88"/>
      <c r="D240" s="88"/>
      <c r="E240" s="88"/>
    </row>
    <row r="241" spans="2:5" ht="12.75">
      <c r="B241" s="112"/>
      <c r="C241" s="88"/>
      <c r="D241" s="88"/>
      <c r="E241" s="88"/>
    </row>
    <row r="242" spans="2:5" ht="12.75">
      <c r="B242" s="112"/>
      <c r="C242" s="88"/>
      <c r="D242" s="88"/>
      <c r="E242" s="88"/>
    </row>
    <row r="243" spans="2:5" ht="12.75">
      <c r="B243" s="112"/>
      <c r="C243" s="88"/>
      <c r="D243" s="88"/>
      <c r="E243" s="88"/>
    </row>
    <row r="244" spans="2:5" ht="12.75">
      <c r="B244" s="112"/>
      <c r="C244" s="88"/>
      <c r="D244" s="88"/>
      <c r="E244" s="88"/>
    </row>
    <row r="245" spans="2:5" ht="12.75">
      <c r="B245" s="112"/>
      <c r="C245" s="88"/>
      <c r="D245" s="88"/>
      <c r="E245" s="88"/>
    </row>
    <row r="246" spans="2:5" ht="12.75">
      <c r="B246" s="112"/>
      <c r="C246" s="88"/>
      <c r="D246" s="88"/>
      <c r="E246" s="88"/>
    </row>
    <row r="247" spans="2:5" ht="12.75">
      <c r="B247" s="112"/>
      <c r="C247" s="88"/>
      <c r="D247" s="88"/>
      <c r="E247" s="88"/>
    </row>
    <row r="248" spans="2:5" ht="12.75">
      <c r="B248" s="112"/>
      <c r="C248" s="88"/>
      <c r="D248" s="88"/>
      <c r="E248" s="88"/>
    </row>
    <row r="249" spans="2:5" ht="12.75">
      <c r="B249" s="112"/>
      <c r="C249" s="88"/>
      <c r="D249" s="88"/>
      <c r="E249" s="88"/>
    </row>
    <row r="250" spans="2:5" ht="12.75">
      <c r="B250" s="112"/>
      <c r="C250" s="88"/>
      <c r="D250" s="88"/>
      <c r="E250" s="88"/>
    </row>
    <row r="251" spans="2:5" ht="12.75">
      <c r="B251" s="112"/>
      <c r="C251" s="88"/>
      <c r="D251" s="88"/>
      <c r="E251" s="88"/>
    </row>
    <row r="252" spans="2:5" ht="12.75">
      <c r="B252" s="112"/>
      <c r="C252" s="88"/>
      <c r="D252" s="88"/>
      <c r="E252" s="88"/>
    </row>
    <row r="253" spans="2:5" ht="12.75">
      <c r="B253" s="112"/>
      <c r="C253" s="88"/>
      <c r="D253" s="88"/>
      <c r="E253" s="88"/>
    </row>
    <row r="254" spans="2:5" ht="12.75">
      <c r="B254" s="112"/>
      <c r="C254" s="88"/>
      <c r="D254" s="88"/>
      <c r="E254" s="88"/>
    </row>
    <row r="255" spans="2:5" ht="12.75">
      <c r="B255" s="112"/>
      <c r="C255" s="88"/>
      <c r="D255" s="88"/>
      <c r="E255" s="88"/>
    </row>
    <row r="256" spans="2:5" ht="12.75">
      <c r="B256" s="112"/>
      <c r="C256" s="88"/>
      <c r="D256" s="88"/>
      <c r="E256" s="88"/>
    </row>
    <row r="257" spans="2:5" ht="12.75">
      <c r="B257" s="112"/>
      <c r="C257" s="88"/>
      <c r="D257" s="88"/>
      <c r="E257" s="88"/>
    </row>
    <row r="258" spans="2:5" ht="12.75">
      <c r="B258" s="112"/>
      <c r="C258" s="88"/>
      <c r="D258" s="88"/>
      <c r="E258" s="88"/>
    </row>
    <row r="259" spans="2:5" ht="12.75">
      <c r="B259" s="112"/>
      <c r="C259" s="88"/>
      <c r="D259" s="88"/>
      <c r="E259" s="88"/>
    </row>
    <row r="260" spans="2:5" ht="12.75">
      <c r="B260" s="112"/>
      <c r="C260" s="88"/>
      <c r="D260" s="88"/>
      <c r="E260" s="88"/>
    </row>
    <row r="261" spans="2:5" ht="12.75">
      <c r="B261" s="112"/>
      <c r="C261" s="88"/>
      <c r="D261" s="88"/>
      <c r="E261" s="88"/>
    </row>
    <row r="262" spans="2:5" ht="12.75">
      <c r="B262" s="112"/>
      <c r="C262" s="88"/>
      <c r="D262" s="88"/>
      <c r="E262" s="88"/>
    </row>
    <row r="263" spans="2:5" ht="12.75">
      <c r="B263" s="112"/>
      <c r="C263" s="88"/>
      <c r="D263" s="88"/>
      <c r="E263" s="88"/>
    </row>
    <row r="264" spans="2:5" ht="12.75">
      <c r="B264" s="112"/>
      <c r="C264" s="88"/>
      <c r="D264" s="88"/>
      <c r="E264" s="88"/>
    </row>
    <row r="265" spans="2:5" ht="12.75">
      <c r="B265" s="112"/>
      <c r="C265" s="88"/>
      <c r="D265" s="88"/>
      <c r="E265" s="88"/>
    </row>
    <row r="266" spans="2:5" ht="12.75">
      <c r="B266" s="112"/>
      <c r="C266" s="88"/>
      <c r="D266" s="88"/>
      <c r="E266" s="88"/>
    </row>
    <row r="267" spans="2:5" ht="12.75">
      <c r="B267" s="112"/>
      <c r="C267" s="88"/>
      <c r="D267" s="88"/>
      <c r="E267" s="88"/>
    </row>
    <row r="268" spans="2:5" ht="12.75">
      <c r="B268" s="112"/>
      <c r="C268" s="88"/>
      <c r="D268" s="88"/>
      <c r="E268" s="88"/>
    </row>
    <row r="269" spans="2:5" ht="12.75">
      <c r="B269" s="112"/>
      <c r="C269" s="88"/>
      <c r="D269" s="88"/>
      <c r="E269" s="88"/>
    </row>
    <row r="270" spans="2:5" ht="12.75">
      <c r="B270" s="112"/>
      <c r="C270" s="88"/>
      <c r="D270" s="88"/>
      <c r="E270" s="88"/>
    </row>
    <row r="271" spans="2:5" ht="12.75">
      <c r="B271" s="112"/>
      <c r="C271" s="88"/>
      <c r="D271" s="88"/>
      <c r="E271" s="88"/>
    </row>
    <row r="272" spans="2:5" ht="12.75">
      <c r="B272" s="112"/>
      <c r="C272" s="88"/>
      <c r="D272" s="88"/>
      <c r="E272" s="88"/>
    </row>
    <row r="273" spans="2:5" ht="12.75">
      <c r="B273" s="112"/>
      <c r="C273" s="88"/>
      <c r="D273" s="88"/>
      <c r="E273" s="88"/>
    </row>
    <row r="274" spans="2:5" ht="12.75">
      <c r="B274" s="112"/>
      <c r="C274" s="88"/>
      <c r="D274" s="88"/>
      <c r="E274" s="88"/>
    </row>
    <row r="275" spans="2:5" ht="12.75">
      <c r="B275" s="112"/>
      <c r="C275" s="88"/>
      <c r="D275" s="88"/>
      <c r="E275" s="88"/>
    </row>
    <row r="276" spans="2:5" ht="12.75">
      <c r="B276" s="112"/>
      <c r="C276" s="88"/>
      <c r="D276" s="88"/>
      <c r="E276" s="88"/>
    </row>
    <row r="277" spans="2:5" ht="12.75">
      <c r="B277" s="112"/>
      <c r="C277" s="88"/>
      <c r="D277" s="88"/>
      <c r="E277" s="88"/>
    </row>
    <row r="278" spans="2:5" ht="12.75">
      <c r="B278" s="112"/>
      <c r="C278" s="88"/>
      <c r="D278" s="88"/>
      <c r="E278" s="88"/>
    </row>
    <row r="279" spans="2:5" ht="12.75">
      <c r="B279" s="112"/>
      <c r="C279" s="88"/>
      <c r="D279" s="88"/>
      <c r="E279" s="88"/>
    </row>
    <row r="280" spans="2:5" ht="12.75">
      <c r="B280" s="112"/>
      <c r="C280" s="88"/>
      <c r="D280" s="88"/>
      <c r="E280" s="88"/>
    </row>
    <row r="281" spans="2:5" ht="12.75">
      <c r="B281" s="112"/>
      <c r="C281" s="88"/>
      <c r="D281" s="88"/>
      <c r="E281" s="88"/>
    </row>
    <row r="282" spans="2:5" ht="12.75">
      <c r="B282" s="112"/>
      <c r="C282" s="88"/>
      <c r="D282" s="88"/>
      <c r="E282" s="88"/>
    </row>
    <row r="283" spans="2:5" ht="12.75">
      <c r="B283" s="112"/>
      <c r="C283" s="88"/>
      <c r="D283" s="88"/>
      <c r="E283" s="88"/>
    </row>
    <row r="284" spans="2:5" ht="12.75">
      <c r="B284" s="112"/>
      <c r="C284" s="88"/>
      <c r="D284" s="88"/>
      <c r="E284" s="88"/>
    </row>
    <row r="285" spans="2:5" ht="12.75">
      <c r="B285" s="112"/>
      <c r="C285" s="88"/>
      <c r="D285" s="88"/>
      <c r="E285" s="88"/>
    </row>
    <row r="286" spans="2:5" ht="12.75">
      <c r="B286" s="112"/>
      <c r="C286" s="88"/>
      <c r="D286" s="88"/>
      <c r="E286" s="88"/>
    </row>
    <row r="287" spans="2:5" ht="12.75">
      <c r="B287" s="112"/>
      <c r="C287" s="88"/>
      <c r="D287" s="88"/>
      <c r="E287" s="88"/>
    </row>
    <row r="288" spans="2:5" ht="12.75">
      <c r="B288" s="112"/>
      <c r="C288" s="88"/>
      <c r="D288" s="88"/>
      <c r="E288" s="88"/>
    </row>
    <row r="289" spans="2:5" ht="12.75">
      <c r="B289" s="112"/>
      <c r="C289" s="88"/>
      <c r="D289" s="88"/>
      <c r="E289" s="88"/>
    </row>
    <row r="290" spans="2:5" ht="12.75">
      <c r="B290" s="112"/>
      <c r="C290" s="88"/>
      <c r="D290" s="88"/>
      <c r="E290" s="88"/>
    </row>
    <row r="291" spans="2:5" ht="12.75">
      <c r="B291" s="112"/>
      <c r="C291" s="88"/>
      <c r="D291" s="88"/>
      <c r="E291" s="88"/>
    </row>
    <row r="292" spans="2:5" ht="12.75">
      <c r="B292" s="112"/>
      <c r="C292" s="88"/>
      <c r="D292" s="88"/>
      <c r="E292" s="88"/>
    </row>
    <row r="293" spans="2:5" ht="12.75">
      <c r="B293" s="112"/>
      <c r="C293" s="88"/>
      <c r="D293" s="88"/>
      <c r="E293" s="88"/>
    </row>
    <row r="294" spans="2:5" ht="12.75">
      <c r="B294" s="112"/>
      <c r="C294" s="88"/>
      <c r="D294" s="88"/>
      <c r="E294" s="88"/>
    </row>
    <row r="295" spans="2:5" ht="12.75">
      <c r="B295" s="112"/>
      <c r="C295" s="88"/>
      <c r="D295" s="88"/>
      <c r="E295" s="88"/>
    </row>
    <row r="296" spans="2:5" ht="12.75">
      <c r="B296" s="112"/>
      <c r="C296" s="88"/>
      <c r="D296" s="88"/>
      <c r="E296" s="88"/>
    </row>
    <row r="297" spans="2:5" ht="12.75">
      <c r="B297" s="112"/>
      <c r="C297" s="88"/>
      <c r="D297" s="88"/>
      <c r="E297" s="88"/>
    </row>
    <row r="298" spans="2:5" ht="12.75">
      <c r="B298" s="112"/>
      <c r="C298" s="88"/>
      <c r="D298" s="88"/>
      <c r="E298" s="88"/>
    </row>
    <row r="299" spans="2:5" ht="12.75">
      <c r="B299" s="112"/>
      <c r="C299" s="88"/>
      <c r="D299" s="88"/>
      <c r="E299" s="88"/>
    </row>
    <row r="300" spans="2:5" ht="12.75">
      <c r="B300" s="112"/>
      <c r="C300" s="88"/>
      <c r="D300" s="88"/>
      <c r="E300" s="88"/>
    </row>
    <row r="301" spans="2:5" ht="12.75">
      <c r="B301" s="112"/>
      <c r="C301" s="88"/>
      <c r="D301" s="88"/>
      <c r="E301" s="88"/>
    </row>
    <row r="302" spans="2:5" ht="12.75">
      <c r="B302" s="112"/>
      <c r="C302" s="88"/>
      <c r="D302" s="88"/>
      <c r="E302" s="88"/>
    </row>
    <row r="303" spans="2:5" ht="12.75">
      <c r="B303" s="112"/>
      <c r="C303" s="88"/>
      <c r="D303" s="88"/>
      <c r="E303" s="88"/>
    </row>
    <row r="304" spans="2:5" ht="12.75">
      <c r="B304" s="112"/>
      <c r="C304" s="88"/>
      <c r="D304" s="88"/>
      <c r="E304" s="88"/>
    </row>
    <row r="305" spans="2:5" ht="12.75">
      <c r="B305" s="112"/>
      <c r="C305" s="88"/>
      <c r="D305" s="88"/>
      <c r="E305" s="88"/>
    </row>
    <row r="306" spans="2:5" ht="12.75">
      <c r="B306" s="112"/>
      <c r="C306" s="88"/>
      <c r="D306" s="88"/>
      <c r="E306" s="88"/>
    </row>
    <row r="307" spans="2:5" ht="12.75">
      <c r="B307" s="112"/>
      <c r="C307" s="88"/>
      <c r="D307" s="88"/>
      <c r="E307" s="88"/>
    </row>
    <row r="308" spans="2:5" ht="12.75">
      <c r="B308" s="112"/>
      <c r="C308" s="88"/>
      <c r="D308" s="88"/>
      <c r="E308" s="88"/>
    </row>
    <row r="309" spans="2:5" ht="12.75">
      <c r="B309" s="112"/>
      <c r="C309" s="88"/>
      <c r="D309" s="88"/>
      <c r="E309" s="88"/>
    </row>
    <row r="310" spans="2:5" ht="12.75">
      <c r="B310" s="112"/>
      <c r="C310" s="88"/>
      <c r="D310" s="88"/>
      <c r="E310" s="88"/>
    </row>
    <row r="311" spans="2:5" ht="12.75">
      <c r="B311" s="112"/>
      <c r="C311" s="88"/>
      <c r="D311" s="88"/>
      <c r="E311" s="88"/>
    </row>
    <row r="312" spans="2:5" ht="12.75">
      <c r="B312" s="112"/>
      <c r="C312" s="88"/>
      <c r="D312" s="88"/>
      <c r="E312" s="88"/>
    </row>
    <row r="313" spans="2:5" ht="12.75">
      <c r="B313" s="112"/>
      <c r="C313" s="88"/>
      <c r="D313" s="88"/>
      <c r="E313" s="88"/>
    </row>
    <row r="314" spans="2:5" ht="12.75">
      <c r="B314" s="112"/>
      <c r="C314" s="88"/>
      <c r="D314" s="88"/>
      <c r="E314" s="88"/>
    </row>
    <row r="315" spans="2:5" ht="12.75">
      <c r="B315" s="112"/>
      <c r="C315" s="88"/>
      <c r="D315" s="88"/>
      <c r="E315" s="88"/>
    </row>
    <row r="316" spans="2:5" ht="12.75">
      <c r="B316" s="112"/>
      <c r="C316" s="88"/>
      <c r="D316" s="88"/>
      <c r="E316" s="88"/>
    </row>
    <row r="317" spans="2:5" ht="12.75">
      <c r="B317" s="112"/>
      <c r="C317" s="88"/>
      <c r="D317" s="88"/>
      <c r="E317" s="88"/>
    </row>
    <row r="318" spans="2:5" ht="12.75">
      <c r="B318" s="112"/>
      <c r="C318" s="88"/>
      <c r="D318" s="88"/>
      <c r="E318" s="88"/>
    </row>
    <row r="319" spans="2:5" ht="12.75">
      <c r="B319" s="112"/>
      <c r="C319" s="88"/>
      <c r="D319" s="88"/>
      <c r="E319" s="88"/>
    </row>
    <row r="320" spans="2:5" ht="12.75">
      <c r="B320" s="112"/>
      <c r="C320" s="88"/>
      <c r="D320" s="88"/>
      <c r="E320" s="88"/>
    </row>
    <row r="321" spans="2:5" ht="12.75">
      <c r="B321" s="112"/>
      <c r="C321" s="88"/>
      <c r="D321" s="88"/>
      <c r="E321" s="88"/>
    </row>
    <row r="322" spans="2:5" ht="12.75">
      <c r="B322" s="112"/>
      <c r="C322" s="88"/>
      <c r="D322" s="88"/>
      <c r="E322" s="88"/>
    </row>
    <row r="323" spans="2:5" ht="12.75">
      <c r="B323" s="112"/>
      <c r="C323" s="88"/>
      <c r="D323" s="88"/>
      <c r="E323" s="88"/>
    </row>
    <row r="324" spans="2:5" ht="12.75">
      <c r="B324" s="112"/>
      <c r="C324" s="88"/>
      <c r="D324" s="88"/>
      <c r="E324" s="88"/>
    </row>
    <row r="325" spans="2:5" ht="12.75">
      <c r="B325" s="112"/>
      <c r="C325" s="88"/>
      <c r="D325" s="88"/>
      <c r="E325" s="88"/>
    </row>
    <row r="326" spans="2:5" ht="12.75">
      <c r="B326" s="112"/>
      <c r="C326" s="88"/>
      <c r="D326" s="88"/>
      <c r="E326" s="88"/>
    </row>
    <row r="327" spans="2:5" ht="12.75">
      <c r="B327" s="112"/>
      <c r="C327" s="88"/>
      <c r="D327" s="88"/>
      <c r="E327" s="88"/>
    </row>
    <row r="328" spans="2:5" ht="12.75">
      <c r="B328" s="112"/>
      <c r="C328" s="88"/>
      <c r="D328" s="88"/>
      <c r="E328" s="88"/>
    </row>
    <row r="329" spans="2:5" ht="12.75">
      <c r="B329" s="112"/>
      <c r="C329" s="88"/>
      <c r="D329" s="88"/>
      <c r="E329" s="88"/>
    </row>
    <row r="330" spans="2:5" ht="12.75">
      <c r="B330" s="112"/>
      <c r="C330" s="88"/>
      <c r="D330" s="88"/>
      <c r="E330" s="88"/>
    </row>
    <row r="331" spans="2:5" ht="12.75">
      <c r="B331" s="112"/>
      <c r="C331" s="88"/>
      <c r="D331" s="88"/>
      <c r="E331" s="88"/>
    </row>
    <row r="332" spans="2:5" ht="12.75">
      <c r="B332" s="112"/>
      <c r="C332" s="88"/>
      <c r="D332" s="88"/>
      <c r="E332" s="88"/>
    </row>
    <row r="333" spans="2:5" ht="12.75">
      <c r="B333" s="112"/>
      <c r="C333" s="88"/>
      <c r="D333" s="88"/>
      <c r="E333" s="88"/>
    </row>
    <row r="334" spans="2:5" ht="12.75">
      <c r="B334" s="112"/>
      <c r="C334" s="88"/>
      <c r="D334" s="88"/>
      <c r="E334" s="88"/>
    </row>
    <row r="335" spans="2:5" ht="12.75">
      <c r="B335" s="112"/>
      <c r="C335" s="88"/>
      <c r="D335" s="88"/>
      <c r="E335" s="88"/>
    </row>
    <row r="336" spans="2:5" ht="12.75">
      <c r="B336" s="112"/>
      <c r="C336" s="88"/>
      <c r="D336" s="88"/>
      <c r="E336" s="88"/>
    </row>
    <row r="337" spans="2:5" ht="12.75">
      <c r="B337" s="112"/>
      <c r="C337" s="88"/>
      <c r="D337" s="88"/>
      <c r="E337" s="88"/>
    </row>
    <row r="338" spans="2:5" ht="12.75">
      <c r="B338" s="112"/>
      <c r="C338" s="88"/>
      <c r="D338" s="88"/>
      <c r="E338" s="88"/>
    </row>
    <row r="339" spans="2:5" ht="12.75">
      <c r="B339" s="112"/>
      <c r="C339" s="88"/>
      <c r="D339" s="88"/>
      <c r="E339" s="88"/>
    </row>
    <row r="340" spans="2:5" ht="12.75">
      <c r="B340" s="112"/>
      <c r="C340" s="88"/>
      <c r="D340" s="88"/>
      <c r="E340" s="88"/>
    </row>
    <row r="341" spans="2:5" ht="12.75">
      <c r="B341" s="112"/>
      <c r="C341" s="88"/>
      <c r="D341" s="88"/>
      <c r="E341" s="88"/>
    </row>
    <row r="342" spans="2:5" ht="12.75">
      <c r="B342" s="112"/>
      <c r="C342" s="88"/>
      <c r="D342" s="88"/>
      <c r="E342" s="88"/>
    </row>
    <row r="343" spans="2:5" ht="12.75">
      <c r="B343" s="112"/>
      <c r="C343" s="88"/>
      <c r="D343" s="88"/>
      <c r="E343" s="88"/>
    </row>
    <row r="344" spans="2:5" ht="12.75">
      <c r="B344" s="112"/>
      <c r="C344" s="88"/>
      <c r="D344" s="88"/>
      <c r="E344" s="88"/>
    </row>
    <row r="345" spans="2:5" ht="12.75">
      <c r="B345" s="112"/>
      <c r="C345" s="88"/>
      <c r="D345" s="88"/>
      <c r="E345" s="88"/>
    </row>
    <row r="346" spans="2:5" ht="12.75">
      <c r="B346" s="112"/>
      <c r="C346" s="88"/>
      <c r="D346" s="88"/>
      <c r="E346" s="88"/>
    </row>
    <row r="347" spans="2:5" ht="12.75">
      <c r="B347" s="112"/>
      <c r="C347" s="88"/>
      <c r="D347" s="88"/>
      <c r="E347" s="88"/>
    </row>
    <row r="348" spans="2:5" ht="12.75">
      <c r="B348" s="112"/>
      <c r="C348" s="88"/>
      <c r="D348" s="88"/>
      <c r="E348" s="88"/>
    </row>
    <row r="349" spans="2:5" ht="12.75">
      <c r="B349" s="112"/>
      <c r="C349" s="88"/>
      <c r="D349" s="88"/>
      <c r="E349" s="88"/>
    </row>
    <row r="350" spans="2:5" ht="12.75">
      <c r="B350" s="112"/>
      <c r="C350" s="88"/>
      <c r="D350" s="88"/>
      <c r="E350" s="88"/>
    </row>
    <row r="351" spans="2:5" ht="12.75">
      <c r="B351" s="112"/>
      <c r="C351" s="88"/>
      <c r="D351" s="88"/>
      <c r="E351" s="88"/>
    </row>
    <row r="352" spans="2:5" ht="12.75">
      <c r="B352" s="112"/>
      <c r="C352" s="88"/>
      <c r="D352" s="88"/>
      <c r="E352" s="88"/>
    </row>
    <row r="353" spans="2:5" ht="12.75">
      <c r="B353" s="112"/>
      <c r="C353" s="88"/>
      <c r="D353" s="88"/>
      <c r="E353" s="88"/>
    </row>
    <row r="354" spans="2:5" ht="12.75">
      <c r="B354" s="112"/>
      <c r="C354" s="88"/>
      <c r="D354" s="88"/>
      <c r="E354" s="88"/>
    </row>
    <row r="355" spans="2:5" ht="12.75">
      <c r="B355" s="112"/>
      <c r="C355" s="88"/>
      <c r="D355" s="88"/>
      <c r="E355" s="88"/>
    </row>
    <row r="356" spans="2:5" ht="12.75">
      <c r="B356" s="112"/>
      <c r="C356" s="88"/>
      <c r="D356" s="88"/>
      <c r="E356" s="88"/>
    </row>
    <row r="357" spans="2:5" ht="12.75">
      <c r="B357" s="112"/>
      <c r="C357" s="88"/>
      <c r="D357" s="88"/>
      <c r="E357" s="88"/>
    </row>
    <row r="358" spans="2:5" ht="12.75">
      <c r="B358" s="112"/>
      <c r="C358" s="88"/>
      <c r="D358" s="88"/>
      <c r="E358" s="88"/>
    </row>
    <row r="359" spans="2:5" ht="12.75">
      <c r="B359" s="112"/>
      <c r="C359" s="88"/>
      <c r="D359" s="88"/>
      <c r="E359" s="88"/>
    </row>
    <row r="360" spans="2:5" ht="12.75">
      <c r="B360" s="112"/>
      <c r="C360" s="88"/>
      <c r="D360" s="88"/>
      <c r="E360" s="88"/>
    </row>
    <row r="361" spans="2:5" ht="12.75">
      <c r="B361" s="112"/>
      <c r="C361" s="88"/>
      <c r="D361" s="88"/>
      <c r="E361" s="88"/>
    </row>
    <row r="362" spans="2:5" ht="12.75">
      <c r="B362" s="112"/>
      <c r="C362" s="88"/>
      <c r="D362" s="88"/>
      <c r="E362" s="88"/>
    </row>
    <row r="363" spans="2:5" ht="12.75">
      <c r="B363" s="112"/>
      <c r="C363" s="88"/>
      <c r="D363" s="88"/>
      <c r="E363" s="88"/>
    </row>
    <row r="364" spans="2:5" ht="12.75">
      <c r="B364" s="112"/>
      <c r="C364" s="88"/>
      <c r="D364" s="88"/>
      <c r="E364" s="88"/>
    </row>
    <row r="365" spans="2:5" ht="12.75">
      <c r="B365" s="112"/>
      <c r="C365" s="88"/>
      <c r="D365" s="88"/>
      <c r="E365" s="88"/>
    </row>
    <row r="366" spans="2:5" ht="12.75">
      <c r="B366" s="112"/>
      <c r="C366" s="88"/>
      <c r="D366" s="88"/>
      <c r="E366" s="88"/>
    </row>
    <row r="367" spans="2:5" ht="12.75">
      <c r="B367" s="112"/>
      <c r="C367" s="88"/>
      <c r="D367" s="88"/>
      <c r="E367" s="88"/>
    </row>
    <row r="368" spans="2:5" ht="12.75">
      <c r="B368" s="112"/>
      <c r="C368" s="88"/>
      <c r="D368" s="88"/>
      <c r="E368" s="88"/>
    </row>
    <row r="369" spans="2:5" ht="12.75">
      <c r="B369" s="112"/>
      <c r="C369" s="88"/>
      <c r="D369" s="88"/>
      <c r="E369" s="88"/>
    </row>
    <row r="370" spans="2:5" ht="12.75">
      <c r="B370" s="112"/>
      <c r="C370" s="88"/>
      <c r="D370" s="88"/>
      <c r="E370" s="88"/>
    </row>
    <row r="371" spans="2:5" ht="12.75">
      <c r="B371" s="112"/>
      <c r="C371" s="88"/>
      <c r="D371" s="88"/>
      <c r="E371" s="88"/>
    </row>
    <row r="372" spans="2:5" ht="12.75">
      <c r="B372" s="112"/>
      <c r="C372" s="88"/>
      <c r="D372" s="88"/>
      <c r="E372" s="88"/>
    </row>
    <row r="373" spans="2:5" ht="12.75">
      <c r="B373" s="112"/>
      <c r="C373" s="88"/>
      <c r="D373" s="88"/>
      <c r="E373" s="88"/>
    </row>
    <row r="374" spans="2:5" ht="12.75">
      <c r="B374" s="112"/>
      <c r="C374" s="88"/>
      <c r="D374" s="88"/>
      <c r="E374" s="88"/>
    </row>
    <row r="375" spans="2:5" ht="12.75">
      <c r="B375" s="112"/>
      <c r="C375" s="88"/>
      <c r="D375" s="88"/>
      <c r="E375" s="88"/>
    </row>
    <row r="376" spans="2:5" ht="12.75">
      <c r="B376" s="112"/>
      <c r="C376" s="88"/>
      <c r="D376" s="88"/>
      <c r="E376" s="88"/>
    </row>
    <row r="377" spans="2:5" ht="12.75">
      <c r="B377" s="112"/>
      <c r="C377" s="88"/>
      <c r="D377" s="88"/>
      <c r="E377" s="88"/>
    </row>
    <row r="378" spans="2:5" ht="12.75">
      <c r="B378" s="112"/>
      <c r="C378" s="88"/>
      <c r="D378" s="88"/>
      <c r="E378" s="88"/>
    </row>
    <row r="379" spans="2:5" ht="12.75">
      <c r="B379" s="112"/>
      <c r="C379" s="88"/>
      <c r="D379" s="88"/>
      <c r="E379" s="88"/>
    </row>
    <row r="380" spans="2:5" ht="12.75">
      <c r="B380" s="112"/>
      <c r="C380" s="88"/>
      <c r="D380" s="88"/>
      <c r="E380" s="88"/>
    </row>
    <row r="381" spans="2:5" ht="12.75">
      <c r="B381" s="112"/>
      <c r="C381" s="88"/>
      <c r="D381" s="88"/>
      <c r="E381" s="88"/>
    </row>
    <row r="382" spans="2:5" ht="12.75">
      <c r="B382" s="112"/>
      <c r="C382" s="88"/>
      <c r="D382" s="88"/>
      <c r="E382" s="88"/>
    </row>
    <row r="383" spans="2:5" ht="12.75">
      <c r="B383" s="112"/>
      <c r="C383" s="88"/>
      <c r="D383" s="88"/>
      <c r="E383" s="88"/>
    </row>
    <row r="384" spans="2:5" ht="12.75">
      <c r="B384" s="112"/>
      <c r="C384" s="88"/>
      <c r="D384" s="88"/>
      <c r="E384" s="88"/>
    </row>
    <row r="385" spans="2:5" ht="12.75">
      <c r="B385" s="112"/>
      <c r="C385" s="88"/>
      <c r="D385" s="88"/>
      <c r="E385" s="88"/>
    </row>
    <row r="386" spans="2:5" ht="12.75">
      <c r="B386" s="112"/>
      <c r="C386" s="88"/>
      <c r="D386" s="88"/>
      <c r="E386" s="88"/>
    </row>
    <row r="387" spans="2:5" ht="12.75">
      <c r="B387" s="112"/>
      <c r="C387" s="88"/>
      <c r="D387" s="88"/>
      <c r="E387" s="88"/>
    </row>
    <row r="388" spans="2:5" ht="12.75">
      <c r="B388" s="112"/>
      <c r="C388" s="88"/>
      <c r="D388" s="88"/>
      <c r="E388" s="88"/>
    </row>
    <row r="389" spans="2:5" ht="12.75">
      <c r="B389" s="112"/>
      <c r="C389" s="88"/>
      <c r="D389" s="88"/>
      <c r="E389" s="88"/>
    </row>
    <row r="390" spans="2:5" ht="12.75">
      <c r="B390" s="112"/>
      <c r="C390" s="88"/>
      <c r="D390" s="88"/>
      <c r="E390" s="88"/>
    </row>
    <row r="391" spans="2:5" ht="12.75">
      <c r="B391" s="112"/>
      <c r="C391" s="88"/>
      <c r="D391" s="88"/>
      <c r="E391" s="88"/>
    </row>
    <row r="392" spans="2:5" ht="12.75">
      <c r="B392" s="112"/>
      <c r="C392" s="88"/>
      <c r="D392" s="88"/>
      <c r="E392" s="88"/>
    </row>
    <row r="393" spans="2:5" ht="12.75">
      <c r="B393" s="112"/>
      <c r="C393" s="88"/>
      <c r="D393" s="88"/>
      <c r="E393" s="88"/>
    </row>
    <row r="394" spans="2:5" ht="12.75">
      <c r="B394" s="112"/>
      <c r="C394" s="88"/>
      <c r="D394" s="88"/>
      <c r="E394" s="88"/>
    </row>
    <row r="395" spans="2:5" ht="12.75">
      <c r="B395" s="112"/>
      <c r="C395" s="88"/>
      <c r="D395" s="88"/>
      <c r="E395" s="88"/>
    </row>
    <row r="396" spans="2:5" ht="12.75">
      <c r="B396" s="112"/>
      <c r="C396" s="88"/>
      <c r="D396" s="88"/>
      <c r="E396" s="88"/>
    </row>
    <row r="397" spans="2:5" ht="12.75">
      <c r="B397" s="112"/>
      <c r="C397" s="88"/>
      <c r="D397" s="88"/>
      <c r="E397" s="88"/>
    </row>
    <row r="398" spans="2:5" ht="12.75">
      <c r="B398" s="112"/>
      <c r="C398" s="88"/>
      <c r="D398" s="88"/>
      <c r="E398" s="88"/>
    </row>
    <row r="399" spans="2:5" ht="12.75">
      <c r="B399" s="112"/>
      <c r="C399" s="88"/>
      <c r="D399" s="88"/>
      <c r="E399" s="88"/>
    </row>
    <row r="400" spans="2:5" ht="12.75">
      <c r="B400" s="112"/>
      <c r="C400" s="88"/>
      <c r="D400" s="88"/>
      <c r="E400" s="88"/>
    </row>
    <row r="401" spans="2:5" ht="12.75">
      <c r="B401" s="112"/>
      <c r="C401" s="88"/>
      <c r="D401" s="88"/>
      <c r="E401" s="88"/>
    </row>
    <row r="402" spans="2:5" ht="12.75">
      <c r="B402" s="112"/>
      <c r="C402" s="88"/>
      <c r="D402" s="88"/>
      <c r="E402" s="88"/>
    </row>
    <row r="403" spans="2:5" ht="12.75">
      <c r="B403" s="112"/>
      <c r="C403" s="88"/>
      <c r="D403" s="88"/>
      <c r="E403" s="88"/>
    </row>
    <row r="404" spans="2:5" ht="12.75">
      <c r="B404" s="112"/>
      <c r="C404" s="88"/>
      <c r="D404" s="88"/>
      <c r="E404" s="88"/>
    </row>
    <row r="405" spans="2:5" ht="12.75">
      <c r="B405" s="112"/>
      <c r="C405" s="88"/>
      <c r="D405" s="88"/>
      <c r="E405" s="88"/>
    </row>
    <row r="406" spans="2:5" ht="12.75">
      <c r="B406" s="112"/>
      <c r="C406" s="88"/>
      <c r="D406" s="88"/>
      <c r="E406" s="88"/>
    </row>
    <row r="407" spans="2:5" ht="12.75">
      <c r="B407" s="112"/>
      <c r="C407" s="88"/>
      <c r="D407" s="88"/>
      <c r="E407" s="88"/>
    </row>
    <row r="408" spans="2:5" ht="12.75">
      <c r="B408" s="112"/>
      <c r="C408" s="88"/>
      <c r="D408" s="88"/>
      <c r="E408" s="88"/>
    </row>
    <row r="409" spans="2:5" ht="12.75">
      <c r="B409" s="112"/>
      <c r="C409" s="88"/>
      <c r="D409" s="88"/>
      <c r="E409" s="88"/>
    </row>
    <row r="410" spans="2:5" ht="12.75">
      <c r="B410" s="112"/>
      <c r="C410" s="88"/>
      <c r="D410" s="88"/>
      <c r="E410" s="88"/>
    </row>
    <row r="411" spans="2:5" ht="12.75">
      <c r="B411" s="112"/>
      <c r="C411" s="88"/>
      <c r="D411" s="88"/>
      <c r="E411" s="88"/>
    </row>
    <row r="412" spans="2:5" ht="12.75">
      <c r="B412" s="112"/>
      <c r="C412" s="88"/>
      <c r="D412" s="88"/>
      <c r="E412" s="88"/>
    </row>
    <row r="413" spans="2:5" ht="12.75">
      <c r="B413" s="112"/>
      <c r="C413" s="88"/>
      <c r="D413" s="88"/>
      <c r="E413" s="88"/>
    </row>
    <row r="414" spans="2:5" ht="12.75">
      <c r="B414" s="112"/>
      <c r="C414" s="88"/>
      <c r="D414" s="88"/>
      <c r="E414" s="88"/>
    </row>
    <row r="415" spans="2:5" ht="12.75">
      <c r="B415" s="112"/>
      <c r="C415" s="88"/>
      <c r="D415" s="88"/>
      <c r="E415" s="88"/>
    </row>
    <row r="416" spans="2:5" ht="12.75">
      <c r="B416" s="112"/>
      <c r="C416" s="88"/>
      <c r="D416" s="88"/>
      <c r="E416" s="88"/>
    </row>
    <row r="417" spans="2:5" ht="12.75">
      <c r="B417" s="112"/>
      <c r="C417" s="88"/>
      <c r="D417" s="88"/>
      <c r="E417" s="88"/>
    </row>
    <row r="418" spans="2:5" ht="12.75">
      <c r="B418" s="112"/>
      <c r="C418" s="88"/>
      <c r="D418" s="88"/>
      <c r="E418" s="88"/>
    </row>
    <row r="419" spans="2:5" ht="12.75">
      <c r="B419" s="112"/>
      <c r="C419" s="88"/>
      <c r="D419" s="88"/>
      <c r="E419" s="88"/>
    </row>
    <row r="420" spans="2:5" ht="12.75">
      <c r="B420" s="112"/>
      <c r="C420" s="88"/>
      <c r="D420" s="88"/>
      <c r="E420" s="88"/>
    </row>
    <row r="421" spans="2:5" ht="12.75">
      <c r="B421" s="112"/>
      <c r="C421" s="88"/>
      <c r="D421" s="88"/>
      <c r="E421" s="88"/>
    </row>
    <row r="422" spans="2:5" ht="12.75">
      <c r="B422" s="112"/>
      <c r="C422" s="88"/>
      <c r="D422" s="88"/>
      <c r="E422" s="88"/>
    </row>
    <row r="423" spans="2:5" ht="12.75">
      <c r="B423" s="112"/>
      <c r="C423" s="88"/>
      <c r="D423" s="88"/>
      <c r="E423" s="88"/>
    </row>
    <row r="424" spans="2:5" ht="12.75">
      <c r="B424" s="112"/>
      <c r="C424" s="88"/>
      <c r="D424" s="88"/>
      <c r="E424" s="88"/>
    </row>
    <row r="425" spans="2:5" ht="12.75">
      <c r="B425" s="112"/>
      <c r="C425" s="88"/>
      <c r="D425" s="88"/>
      <c r="E425" s="88"/>
    </row>
    <row r="426" spans="2:5" ht="12.75">
      <c r="B426" s="112"/>
      <c r="C426" s="88"/>
      <c r="D426" s="88"/>
      <c r="E426" s="88"/>
    </row>
    <row r="427" spans="2:5" ht="12.75">
      <c r="B427" s="112"/>
      <c r="C427" s="88"/>
      <c r="D427" s="88"/>
      <c r="E427" s="88"/>
    </row>
    <row r="428" spans="2:5" ht="12.75">
      <c r="B428" s="112"/>
      <c r="C428" s="88"/>
      <c r="D428" s="88"/>
      <c r="E428" s="88"/>
    </row>
    <row r="429" spans="2:5" ht="12.75">
      <c r="B429" s="112"/>
      <c r="C429" s="88"/>
      <c r="D429" s="88"/>
      <c r="E429" s="88"/>
    </row>
    <row r="430" spans="2:5" ht="12.75">
      <c r="B430" s="112"/>
      <c r="C430" s="88"/>
      <c r="D430" s="88"/>
      <c r="E430" s="88"/>
    </row>
    <row r="431" spans="2:5" ht="12.75">
      <c r="B431" s="112"/>
      <c r="C431" s="88"/>
      <c r="D431" s="88"/>
      <c r="E431" s="88"/>
    </row>
    <row r="432" spans="2:5" ht="12.75">
      <c r="B432" s="112"/>
      <c r="C432" s="88"/>
      <c r="D432" s="88"/>
      <c r="E432" s="88"/>
    </row>
    <row r="433" spans="2:5" ht="12.75">
      <c r="B433" s="112"/>
      <c r="C433" s="88"/>
      <c r="D433" s="88"/>
      <c r="E433" s="88"/>
    </row>
    <row r="434" spans="2:5" ht="12.75">
      <c r="B434" s="112"/>
      <c r="C434" s="88"/>
      <c r="D434" s="88"/>
      <c r="E434" s="88"/>
    </row>
    <row r="435" spans="2:5" ht="12.75">
      <c r="B435" s="112"/>
      <c r="C435" s="88"/>
      <c r="D435" s="88"/>
      <c r="E435" s="88"/>
    </row>
    <row r="436" spans="2:5" ht="12.75">
      <c r="B436" s="112"/>
      <c r="C436" s="88"/>
      <c r="D436" s="88"/>
      <c r="E436" s="88"/>
    </row>
    <row r="437" spans="2:5" ht="12.75">
      <c r="B437" s="112"/>
      <c r="C437" s="88"/>
      <c r="D437" s="88"/>
      <c r="E437" s="88"/>
    </row>
    <row r="438" spans="2:5" ht="12.75">
      <c r="B438" s="112"/>
      <c r="C438" s="88"/>
      <c r="D438" s="88"/>
      <c r="E438" s="88"/>
    </row>
    <row r="439" spans="2:5" ht="12.75">
      <c r="B439" s="112"/>
      <c r="C439" s="88"/>
      <c r="D439" s="88"/>
      <c r="E439" s="88"/>
    </row>
    <row r="440" spans="2:5" ht="12.75">
      <c r="B440" s="112"/>
      <c r="C440" s="88"/>
      <c r="D440" s="88"/>
      <c r="E440" s="88"/>
    </row>
    <row r="441" spans="2:5" ht="12.75">
      <c r="B441" s="112"/>
      <c r="C441" s="88"/>
      <c r="D441" s="88"/>
      <c r="E441" s="88"/>
    </row>
    <row r="442" spans="2:5" ht="12.75">
      <c r="B442" s="112"/>
      <c r="C442" s="88"/>
      <c r="D442" s="88"/>
      <c r="E442" s="88"/>
    </row>
    <row r="443" spans="2:5" ht="12.75">
      <c r="B443" s="112"/>
      <c r="C443" s="88"/>
      <c r="D443" s="88"/>
      <c r="E443" s="88"/>
    </row>
    <row r="444" spans="2:5" ht="12.75">
      <c r="B444" s="112"/>
      <c r="C444" s="88"/>
      <c r="D444" s="88"/>
      <c r="E444" s="88"/>
    </row>
    <row r="445" spans="2:5" ht="12.75">
      <c r="B445" s="112"/>
      <c r="C445" s="88"/>
      <c r="D445" s="88"/>
      <c r="E445" s="88"/>
    </row>
    <row r="446" spans="2:5" ht="12.75">
      <c r="B446" s="112"/>
      <c r="C446" s="88"/>
      <c r="D446" s="88"/>
      <c r="E446" s="88"/>
    </row>
    <row r="447" spans="2:5" ht="12.75">
      <c r="B447" s="112"/>
      <c r="C447" s="88"/>
      <c r="D447" s="88"/>
      <c r="E447" s="88"/>
    </row>
    <row r="448" spans="2:5" ht="12.75">
      <c r="B448" s="112"/>
      <c r="C448" s="88"/>
      <c r="D448" s="88"/>
      <c r="E448" s="88"/>
    </row>
    <row r="449" spans="2:5" ht="12.75">
      <c r="B449" s="112"/>
      <c r="C449" s="88"/>
      <c r="D449" s="88"/>
      <c r="E449" s="88"/>
    </row>
    <row r="450" spans="2:5" ht="12.75">
      <c r="B450" s="112"/>
      <c r="C450" s="88"/>
      <c r="D450" s="88"/>
      <c r="E450" s="88"/>
    </row>
    <row r="451" spans="2:5" ht="12.75">
      <c r="B451" s="112"/>
      <c r="C451" s="88"/>
      <c r="D451" s="88"/>
      <c r="E451" s="88"/>
    </row>
    <row r="452" spans="2:5" ht="12.75">
      <c r="B452" s="112"/>
      <c r="C452" s="88"/>
      <c r="D452" s="88"/>
      <c r="E452" s="88"/>
    </row>
    <row r="453" spans="2:5" ht="12.75">
      <c r="B453" s="112"/>
      <c r="C453" s="88"/>
      <c r="D453" s="88"/>
      <c r="E453" s="88"/>
    </row>
    <row r="454" spans="2:5" ht="12.75">
      <c r="B454" s="112"/>
      <c r="C454" s="88"/>
      <c r="D454" s="88"/>
      <c r="E454" s="88"/>
    </row>
    <row r="455" spans="2:5" ht="12.75">
      <c r="B455" s="112"/>
      <c r="C455" s="88"/>
      <c r="D455" s="88"/>
      <c r="E455" s="88"/>
    </row>
    <row r="456" spans="2:5" ht="12.75">
      <c r="B456" s="112"/>
      <c r="C456" s="88"/>
      <c r="D456" s="88"/>
      <c r="E456" s="88"/>
    </row>
    <row r="457" spans="2:5" ht="12.75">
      <c r="B457" s="112"/>
      <c r="C457" s="88"/>
      <c r="D457" s="88"/>
      <c r="E457" s="88"/>
    </row>
    <row r="458" spans="2:5" ht="12.75">
      <c r="B458" s="112"/>
      <c r="C458" s="88"/>
      <c r="D458" s="88"/>
      <c r="E458" s="88"/>
    </row>
    <row r="459" spans="2:5" ht="12.75">
      <c r="B459" s="112"/>
      <c r="C459" s="88"/>
      <c r="D459" s="88"/>
      <c r="E459" s="88"/>
    </row>
    <row r="460" spans="2:5" ht="12.75">
      <c r="B460" s="112"/>
      <c r="C460" s="88"/>
      <c r="D460" s="88"/>
      <c r="E460" s="88"/>
    </row>
    <row r="461" spans="2:5" ht="12.75">
      <c r="B461" s="112"/>
      <c r="C461" s="88"/>
      <c r="D461" s="88"/>
      <c r="E461" s="88"/>
    </row>
    <row r="462" spans="2:5" ht="12.75">
      <c r="B462" s="112"/>
      <c r="C462" s="88"/>
      <c r="D462" s="88"/>
      <c r="E462" s="88"/>
    </row>
    <row r="463" spans="2:5" ht="12.75">
      <c r="B463" s="112"/>
      <c r="C463" s="88"/>
      <c r="D463" s="88"/>
      <c r="E463" s="88"/>
    </row>
    <row r="464" spans="2:5" ht="12.75">
      <c r="B464" s="112"/>
      <c r="C464" s="88"/>
      <c r="D464" s="88"/>
      <c r="E464" s="88"/>
    </row>
    <row r="465" spans="2:5" ht="12.75">
      <c r="B465" s="112"/>
      <c r="C465" s="88"/>
      <c r="D465" s="88"/>
      <c r="E465" s="88"/>
    </row>
    <row r="466" spans="2:5" ht="12.75">
      <c r="B466" s="112"/>
      <c r="C466" s="88"/>
      <c r="D466" s="88"/>
      <c r="E466" s="88"/>
    </row>
    <row r="467" spans="2:5" ht="12.75">
      <c r="B467" s="112"/>
      <c r="C467" s="88"/>
      <c r="D467" s="88"/>
      <c r="E467" s="88"/>
    </row>
    <row r="468" spans="2:5" ht="12.75">
      <c r="B468" s="112"/>
      <c r="C468" s="88"/>
      <c r="D468" s="88"/>
      <c r="E468" s="88"/>
    </row>
    <row r="469" spans="2:5" ht="12.75">
      <c r="B469" s="112"/>
      <c r="C469" s="88"/>
      <c r="D469" s="88"/>
      <c r="E469" s="88"/>
    </row>
    <row r="470" spans="2:5" ht="12.75">
      <c r="B470" s="112"/>
      <c r="C470" s="88"/>
      <c r="D470" s="88"/>
      <c r="E470" s="88"/>
    </row>
    <row r="471" spans="2:5" ht="12.75">
      <c r="B471" s="112"/>
      <c r="C471" s="88"/>
      <c r="D471" s="88"/>
      <c r="E471" s="88"/>
    </row>
    <row r="472" spans="2:5" ht="12.75">
      <c r="B472" s="112"/>
      <c r="C472" s="88"/>
      <c r="D472" s="88"/>
      <c r="E472" s="88"/>
    </row>
    <row r="473" spans="2:5" ht="12.75">
      <c r="B473" s="112"/>
      <c r="C473" s="88"/>
      <c r="D473" s="88"/>
      <c r="E473" s="88"/>
    </row>
    <row r="474" spans="2:5" ht="12.75">
      <c r="B474" s="112"/>
      <c r="C474" s="88"/>
      <c r="D474" s="88"/>
      <c r="E474" s="88"/>
    </row>
    <row r="475" spans="2:5" ht="12.75">
      <c r="B475" s="112"/>
      <c r="C475" s="88"/>
      <c r="D475" s="88"/>
      <c r="E475" s="88"/>
    </row>
    <row r="476" spans="2:5" ht="12.75">
      <c r="B476" s="112"/>
      <c r="C476" s="88"/>
      <c r="D476" s="88"/>
      <c r="E476" s="88"/>
    </row>
    <row r="477" spans="2:5" ht="12.75">
      <c r="B477" s="112"/>
      <c r="C477" s="88"/>
      <c r="D477" s="88"/>
      <c r="E477" s="88"/>
    </row>
    <row r="478" spans="2:5" ht="12.75">
      <c r="B478" s="112"/>
      <c r="C478" s="88"/>
      <c r="D478" s="88"/>
      <c r="E478" s="88"/>
    </row>
    <row r="479" spans="2:5" ht="12.75">
      <c r="B479" s="112"/>
      <c r="C479" s="88"/>
      <c r="D479" s="88"/>
      <c r="E479" s="88"/>
    </row>
    <row r="480" spans="2:5" ht="12.75">
      <c r="B480" s="112"/>
      <c r="C480" s="88"/>
      <c r="D480" s="88"/>
      <c r="E480" s="88"/>
    </row>
    <row r="481" spans="2:5" ht="12.75">
      <c r="B481" s="112"/>
      <c r="C481" s="88"/>
      <c r="D481" s="88"/>
      <c r="E481" s="88"/>
    </row>
    <row r="482" spans="2:5" ht="12.75">
      <c r="B482" s="112"/>
      <c r="C482" s="88"/>
      <c r="D482" s="88"/>
      <c r="E482" s="88"/>
    </row>
    <row r="483" spans="2:5" ht="12.75">
      <c r="B483" s="112"/>
      <c r="C483" s="88"/>
      <c r="D483" s="88"/>
      <c r="E483" s="88"/>
    </row>
    <row r="484" spans="2:5" ht="12.75">
      <c r="B484" s="112"/>
      <c r="C484" s="88"/>
      <c r="D484" s="88"/>
      <c r="E484" s="88"/>
    </row>
    <row r="485" spans="2:5" ht="12.75">
      <c r="B485" s="112"/>
      <c r="C485" s="88"/>
      <c r="D485" s="88"/>
      <c r="E485" s="88"/>
    </row>
    <row r="486" spans="2:5" ht="12.75">
      <c r="B486" s="112"/>
      <c r="C486" s="88"/>
      <c r="D486" s="88"/>
      <c r="E486" s="88"/>
    </row>
    <row r="487" spans="2:5" ht="12.75">
      <c r="B487" s="112"/>
      <c r="C487" s="88"/>
      <c r="D487" s="88"/>
      <c r="E487" s="88"/>
    </row>
    <row r="488" spans="2:5" ht="12.75">
      <c r="B488" s="112"/>
      <c r="C488" s="88"/>
      <c r="D488" s="88"/>
      <c r="E488" s="88"/>
    </row>
    <row r="489" spans="2:5" ht="12.75">
      <c r="B489" s="112"/>
      <c r="C489" s="88"/>
      <c r="D489" s="88"/>
      <c r="E489" s="88"/>
    </row>
    <row r="490" spans="2:5" ht="12.75">
      <c r="B490" s="112"/>
      <c r="C490" s="88"/>
      <c r="D490" s="88"/>
      <c r="E490" s="88"/>
    </row>
    <row r="491" spans="2:5" ht="12.75">
      <c r="B491" s="112"/>
      <c r="C491" s="88"/>
      <c r="D491" s="88"/>
      <c r="E491" s="88"/>
    </row>
    <row r="492" spans="2:5" ht="12.75">
      <c r="B492" s="112"/>
      <c r="C492" s="88"/>
      <c r="D492" s="88"/>
      <c r="E492" s="88"/>
    </row>
    <row r="493" spans="2:5" ht="12.75">
      <c r="B493" s="112"/>
      <c r="C493" s="88"/>
      <c r="D493" s="88"/>
      <c r="E493" s="88"/>
    </row>
    <row r="494" spans="2:5" ht="12.75">
      <c r="B494" s="112"/>
      <c r="C494" s="88"/>
      <c r="D494" s="88"/>
      <c r="E494" s="88"/>
    </row>
    <row r="495" spans="2:5" ht="12.75">
      <c r="B495" s="112"/>
      <c r="C495" s="88"/>
      <c r="D495" s="88"/>
      <c r="E495" s="88"/>
    </row>
    <row r="496" spans="2:5" ht="12.75">
      <c r="B496" s="112"/>
      <c r="C496" s="88"/>
      <c r="D496" s="88"/>
      <c r="E496" s="88"/>
    </row>
    <row r="497" spans="2:5" ht="12.75">
      <c r="B497" s="112"/>
      <c r="C497" s="88"/>
      <c r="D497" s="88"/>
      <c r="E497" s="88"/>
    </row>
    <row r="498" spans="2:5" ht="12.75">
      <c r="B498" s="112"/>
      <c r="C498" s="88"/>
      <c r="D498" s="88"/>
      <c r="E498" s="88"/>
    </row>
    <row r="499" spans="2:5" ht="12.75">
      <c r="B499" s="112"/>
      <c r="C499" s="88"/>
      <c r="D499" s="88"/>
      <c r="E499" s="88"/>
    </row>
    <row r="500" spans="2:5" ht="12.75">
      <c r="B500" s="112"/>
      <c r="C500" s="88"/>
      <c r="D500" s="88"/>
      <c r="E500" s="88"/>
    </row>
    <row r="501" spans="2:5" ht="12.75">
      <c r="B501" s="112"/>
      <c r="C501" s="88"/>
      <c r="D501" s="88"/>
      <c r="E501" s="88"/>
    </row>
    <row r="502" spans="2:5" ht="12.75">
      <c r="B502" s="112"/>
      <c r="C502" s="88"/>
      <c r="D502" s="88"/>
      <c r="E502" s="88"/>
    </row>
    <row r="503" spans="2:5" ht="12.75">
      <c r="B503" s="112"/>
      <c r="C503" s="88"/>
      <c r="D503" s="88"/>
      <c r="E503" s="88"/>
    </row>
    <row r="504" spans="2:5" ht="12.75">
      <c r="B504" s="112"/>
      <c r="C504" s="88"/>
      <c r="D504" s="88"/>
      <c r="E504" s="88"/>
    </row>
    <row r="505" spans="2:5" ht="12.75">
      <c r="B505" s="112"/>
      <c r="C505" s="88"/>
      <c r="D505" s="88"/>
      <c r="E505" s="88"/>
    </row>
    <row r="506" spans="2:5" ht="12.75">
      <c r="B506" s="112"/>
      <c r="C506" s="88"/>
      <c r="D506" s="88"/>
      <c r="E506" s="88"/>
    </row>
    <row r="507" spans="2:5" ht="12.75">
      <c r="B507" s="112"/>
      <c r="C507" s="88"/>
      <c r="D507" s="88"/>
      <c r="E507" s="88"/>
    </row>
    <row r="508" spans="2:5" ht="12.75">
      <c r="B508" s="112"/>
      <c r="C508" s="88"/>
      <c r="D508" s="88"/>
      <c r="E508" s="88"/>
    </row>
    <row r="509" spans="2:5" ht="12.75">
      <c r="B509" s="112"/>
      <c r="C509" s="88"/>
      <c r="D509" s="88"/>
      <c r="E509" s="88"/>
    </row>
    <row r="510" spans="2:5" ht="12.75">
      <c r="B510" s="112"/>
      <c r="C510" s="88"/>
      <c r="D510" s="88"/>
      <c r="E510" s="88"/>
    </row>
    <row r="511" spans="2:5" ht="12.75">
      <c r="B511" s="112"/>
      <c r="C511" s="88"/>
      <c r="D511" s="88"/>
      <c r="E511" s="88"/>
    </row>
    <row r="512" spans="2:5" ht="12.75">
      <c r="B512" s="112"/>
      <c r="C512" s="88"/>
      <c r="D512" s="88"/>
      <c r="E512" s="88"/>
    </row>
    <row r="513" spans="2:5" ht="12.75">
      <c r="B513" s="112"/>
      <c r="C513" s="88"/>
      <c r="D513" s="88"/>
      <c r="E513" s="88"/>
    </row>
    <row r="514" spans="2:5" ht="12.75">
      <c r="B514" s="112"/>
      <c r="C514" s="88"/>
      <c r="D514" s="88"/>
      <c r="E514" s="88"/>
    </row>
    <row r="515" spans="2:5" ht="12.75">
      <c r="B515" s="112"/>
      <c r="C515" s="88"/>
      <c r="D515" s="88"/>
      <c r="E515" s="88"/>
    </row>
    <row r="516" spans="2:5" ht="12.75">
      <c r="B516" s="112"/>
      <c r="C516" s="88"/>
      <c r="D516" s="88"/>
      <c r="E516" s="88"/>
    </row>
    <row r="517" spans="2:5" ht="12.75">
      <c r="B517" s="112"/>
      <c r="C517" s="88"/>
      <c r="D517" s="88"/>
      <c r="E517" s="88"/>
    </row>
    <row r="518" spans="2:5" ht="12.75">
      <c r="B518" s="112"/>
      <c r="C518" s="88"/>
      <c r="D518" s="88"/>
      <c r="E518" s="88"/>
    </row>
    <row r="519" spans="2:5" ht="12.75">
      <c r="B519" s="112"/>
      <c r="C519" s="88"/>
      <c r="D519" s="88"/>
      <c r="E519" s="88"/>
    </row>
    <row r="520" spans="2:5" ht="12.75">
      <c r="B520" s="112"/>
      <c r="C520" s="88"/>
      <c r="D520" s="88"/>
      <c r="E520" s="88"/>
    </row>
    <row r="521" spans="2:5" ht="12.75">
      <c r="B521" s="112"/>
      <c r="C521" s="88"/>
      <c r="D521" s="88"/>
      <c r="E521" s="88"/>
    </row>
    <row r="522" spans="2:5" ht="12.75">
      <c r="B522" s="112"/>
      <c r="C522" s="88"/>
      <c r="D522" s="88"/>
      <c r="E522" s="88"/>
    </row>
    <row r="523" spans="2:5" ht="12.75">
      <c r="B523" s="112"/>
      <c r="C523" s="88"/>
      <c r="D523" s="88"/>
      <c r="E523" s="88"/>
    </row>
    <row r="524" spans="2:5" ht="12.75">
      <c r="B524" s="112"/>
      <c r="C524" s="88"/>
      <c r="D524" s="88"/>
      <c r="E524" s="88"/>
    </row>
    <row r="525" spans="2:5" ht="12.75">
      <c r="B525" s="112"/>
      <c r="C525" s="88"/>
      <c r="D525" s="88"/>
      <c r="E525" s="88"/>
    </row>
    <row r="526" spans="2:5" ht="12.75">
      <c r="B526" s="112"/>
      <c r="C526" s="88"/>
      <c r="D526" s="88"/>
      <c r="E526" s="88"/>
    </row>
    <row r="527" spans="2:5" ht="12.75">
      <c r="B527" s="112"/>
      <c r="C527" s="88"/>
      <c r="D527" s="88"/>
      <c r="E527" s="88"/>
    </row>
    <row r="528" spans="2:5" ht="12.75">
      <c r="B528" s="112"/>
      <c r="C528" s="88"/>
      <c r="D528" s="88"/>
      <c r="E528" s="88"/>
    </row>
    <row r="529" spans="2:5" ht="12.75">
      <c r="B529" s="112"/>
      <c r="C529" s="88"/>
      <c r="D529" s="88"/>
      <c r="E529" s="88"/>
    </row>
    <row r="530" spans="2:5" ht="12.75">
      <c r="B530" s="112"/>
      <c r="C530" s="88"/>
      <c r="D530" s="88"/>
      <c r="E530" s="88"/>
    </row>
    <row r="531" spans="2:5" ht="12.75">
      <c r="B531" s="112"/>
      <c r="C531" s="88"/>
      <c r="D531" s="88"/>
      <c r="E531" s="88"/>
    </row>
    <row r="532" spans="2:5" ht="12.75">
      <c r="B532" s="112"/>
      <c r="C532" s="88"/>
      <c r="D532" s="88"/>
      <c r="E532" s="88"/>
    </row>
    <row r="533" spans="2:5" ht="12.75">
      <c r="B533" s="112"/>
      <c r="C533" s="88"/>
      <c r="D533" s="88"/>
      <c r="E533" s="88"/>
    </row>
    <row r="534" spans="2:5" ht="12.75">
      <c r="B534" s="112"/>
      <c r="C534" s="88"/>
      <c r="D534" s="88"/>
      <c r="E534" s="88"/>
    </row>
    <row r="535" spans="2:5" ht="12.75">
      <c r="B535" s="112"/>
      <c r="C535" s="88"/>
      <c r="D535" s="88"/>
      <c r="E535" s="88"/>
    </row>
    <row r="536" spans="2:5" ht="12.75">
      <c r="B536" s="112"/>
      <c r="C536" s="88"/>
      <c r="D536" s="88"/>
      <c r="E536" s="88"/>
    </row>
    <row r="537" spans="2:5" ht="12.75">
      <c r="B537" s="112"/>
      <c r="C537" s="88"/>
      <c r="D537" s="88"/>
      <c r="E537" s="88"/>
    </row>
    <row r="538" spans="2:5" ht="12.75">
      <c r="B538" s="112"/>
      <c r="C538" s="88"/>
      <c r="D538" s="88"/>
      <c r="E538" s="88"/>
    </row>
    <row r="539" spans="2:5" ht="12.75">
      <c r="B539" s="112"/>
      <c r="C539" s="88"/>
      <c r="D539" s="88"/>
      <c r="E539" s="88"/>
    </row>
    <row r="540" spans="2:5" ht="12.75">
      <c r="B540" s="112"/>
      <c r="C540" s="88"/>
      <c r="D540" s="88"/>
      <c r="E540" s="88"/>
    </row>
    <row r="541" spans="2:5" ht="12.75">
      <c r="B541" s="112"/>
      <c r="C541" s="88"/>
      <c r="D541" s="88"/>
      <c r="E541" s="88"/>
    </row>
    <row r="542" spans="2:5" ht="12.75">
      <c r="B542" s="112"/>
      <c r="C542" s="88"/>
      <c r="D542" s="88"/>
      <c r="E542" s="88"/>
    </row>
    <row r="543" spans="2:5" ht="12.75">
      <c r="B543" s="112"/>
      <c r="C543" s="88"/>
      <c r="D543" s="88"/>
      <c r="E543" s="88"/>
    </row>
    <row r="544" spans="2:5" ht="12.75">
      <c r="B544" s="112"/>
      <c r="C544" s="88"/>
      <c r="D544" s="88"/>
      <c r="E544" s="88"/>
    </row>
    <row r="545" spans="2:5" ht="12.75">
      <c r="B545" s="112"/>
      <c r="C545" s="88"/>
      <c r="D545" s="88"/>
      <c r="E545" s="88"/>
    </row>
    <row r="546" spans="2:5" ht="12.75">
      <c r="B546" s="112"/>
      <c r="C546" s="88"/>
      <c r="D546" s="88"/>
      <c r="E546" s="88"/>
    </row>
    <row r="547" spans="2:5" ht="12.75">
      <c r="B547" s="112"/>
      <c r="C547" s="88"/>
      <c r="D547" s="88"/>
      <c r="E547" s="88"/>
    </row>
    <row r="548" spans="2:5" ht="12.75">
      <c r="B548" s="112"/>
      <c r="C548" s="88"/>
      <c r="D548" s="88"/>
      <c r="E548" s="88"/>
    </row>
    <row r="549" spans="2:5" ht="12.75">
      <c r="B549" s="112"/>
      <c r="C549" s="88"/>
      <c r="D549" s="88"/>
      <c r="E549" s="88"/>
    </row>
    <row r="550" spans="2:5" ht="12.75">
      <c r="B550" s="112"/>
      <c r="C550" s="88"/>
      <c r="D550" s="88"/>
      <c r="E550" s="88"/>
    </row>
    <row r="551" spans="2:5" ht="12.75">
      <c r="B551" s="112"/>
      <c r="C551" s="88"/>
      <c r="D551" s="88"/>
      <c r="E551" s="88"/>
    </row>
    <row r="552" spans="2:5" ht="12.75">
      <c r="B552" s="112"/>
      <c r="C552" s="88"/>
      <c r="D552" s="88"/>
      <c r="E552" s="88"/>
    </row>
    <row r="553" spans="2:5" ht="12.75">
      <c r="B553" s="112"/>
      <c r="C553" s="88"/>
      <c r="D553" s="88"/>
      <c r="E553" s="88"/>
    </row>
    <row r="554" spans="2:5" ht="12.75">
      <c r="B554" s="112"/>
      <c r="C554" s="88"/>
      <c r="D554" s="88"/>
      <c r="E554" s="88"/>
    </row>
    <row r="555" spans="2:5" ht="12.75">
      <c r="B555" s="112"/>
      <c r="C555" s="88"/>
      <c r="D555" s="88"/>
      <c r="E555" s="88"/>
    </row>
    <row r="556" spans="2:5" ht="12.75">
      <c r="B556" s="112"/>
      <c r="C556" s="88"/>
      <c r="D556" s="88"/>
      <c r="E556" s="88"/>
    </row>
    <row r="557" spans="2:5" ht="12.75">
      <c r="B557" s="112"/>
      <c r="C557" s="88"/>
      <c r="D557" s="88"/>
      <c r="E557" s="88"/>
    </row>
    <row r="558" spans="2:5" ht="12.75">
      <c r="B558" s="112"/>
      <c r="C558" s="88"/>
      <c r="D558" s="88"/>
      <c r="E558" s="88"/>
    </row>
    <row r="559" spans="2:5" ht="12.75">
      <c r="B559" s="112"/>
      <c r="C559" s="88"/>
      <c r="D559" s="88"/>
      <c r="E559" s="88"/>
    </row>
    <row r="560" spans="2:5" ht="12.75">
      <c r="B560" s="112"/>
      <c r="C560" s="88"/>
      <c r="D560" s="88"/>
      <c r="E560" s="88"/>
    </row>
    <row r="561" spans="2:5" ht="12.75">
      <c r="B561" s="112"/>
      <c r="C561" s="88"/>
      <c r="D561" s="88"/>
      <c r="E561" s="88"/>
    </row>
    <row r="562" spans="2:5" ht="12.75">
      <c r="B562" s="112"/>
      <c r="C562" s="88"/>
      <c r="D562" s="88"/>
      <c r="E562" s="88"/>
    </row>
    <row r="563" spans="2:5" ht="12.75">
      <c r="B563" s="112"/>
      <c r="C563" s="88"/>
      <c r="D563" s="88"/>
      <c r="E563" s="88"/>
    </row>
    <row r="564" spans="2:5" ht="12.75">
      <c r="B564" s="112"/>
      <c r="C564" s="88"/>
      <c r="D564" s="88"/>
      <c r="E564" s="88"/>
    </row>
    <row r="565" spans="2:5" ht="12.75">
      <c r="B565" s="112"/>
      <c r="C565" s="88"/>
      <c r="D565" s="88"/>
      <c r="E565" s="88"/>
    </row>
    <row r="566" spans="2:5" ht="12.75">
      <c r="B566" s="112"/>
      <c r="C566" s="88"/>
      <c r="D566" s="88"/>
      <c r="E566" s="88"/>
    </row>
    <row r="567" spans="2:5" ht="12.75">
      <c r="B567" s="112"/>
      <c r="C567" s="88"/>
      <c r="D567" s="88"/>
      <c r="E567" s="88"/>
    </row>
    <row r="568" spans="2:5" ht="12.75">
      <c r="B568" s="112"/>
      <c r="C568" s="88"/>
      <c r="D568" s="88"/>
      <c r="E568" s="88"/>
    </row>
    <row r="569" spans="2:5" ht="12.75">
      <c r="B569" s="112"/>
      <c r="C569" s="88"/>
      <c r="D569" s="88"/>
      <c r="E569" s="88"/>
    </row>
    <row r="570" spans="2:5" ht="12.75">
      <c r="B570" s="112"/>
      <c r="C570" s="88"/>
      <c r="D570" s="88"/>
      <c r="E570" s="88"/>
    </row>
    <row r="571" spans="2:5" ht="12.75">
      <c r="B571" s="112"/>
      <c r="C571" s="88"/>
      <c r="D571" s="88"/>
      <c r="E571" s="88"/>
    </row>
    <row r="572" spans="2:5" ht="12.75">
      <c r="B572" s="112"/>
      <c r="C572" s="88"/>
      <c r="D572" s="88"/>
      <c r="E572" s="88"/>
    </row>
    <row r="573" spans="2:5" ht="12.75">
      <c r="B573" s="112"/>
      <c r="C573" s="88"/>
      <c r="D573" s="88"/>
      <c r="E573" s="88"/>
    </row>
    <row r="574" spans="2:5" ht="12.75">
      <c r="B574" s="112"/>
      <c r="C574" s="88"/>
      <c r="D574" s="88"/>
      <c r="E574" s="88"/>
    </row>
    <row r="575" spans="2:5" ht="12.75">
      <c r="B575" s="112"/>
      <c r="C575" s="88"/>
      <c r="D575" s="88"/>
      <c r="E575" s="88"/>
    </row>
    <row r="576" spans="2:5" ht="12.75">
      <c r="B576" s="112"/>
      <c r="C576" s="88"/>
      <c r="D576" s="88"/>
      <c r="E576" s="88"/>
    </row>
    <row r="577" spans="2:5" ht="12.75">
      <c r="B577" s="112"/>
      <c r="C577" s="88"/>
      <c r="D577" s="88"/>
      <c r="E577" s="88"/>
    </row>
    <row r="578" spans="2:5" ht="12.75">
      <c r="B578" s="112"/>
      <c r="C578" s="88"/>
      <c r="D578" s="88"/>
      <c r="E578" s="88"/>
    </row>
    <row r="579" spans="2:5" ht="12.75">
      <c r="B579" s="112"/>
      <c r="C579" s="88"/>
      <c r="D579" s="88"/>
      <c r="E579" s="88"/>
    </row>
    <row r="580" spans="2:5" ht="12.75">
      <c r="B580" s="112"/>
      <c r="C580" s="88"/>
      <c r="D580" s="88"/>
      <c r="E580" s="88"/>
    </row>
    <row r="581" spans="2:5" ht="12.75">
      <c r="B581" s="112"/>
      <c r="C581" s="88"/>
      <c r="D581" s="88"/>
      <c r="E581" s="88"/>
    </row>
    <row r="582" spans="2:5" ht="12.75">
      <c r="B582" s="112"/>
      <c r="C582" s="88"/>
      <c r="D582" s="88"/>
      <c r="E582" s="88"/>
    </row>
    <row r="583" spans="2:5" ht="12.75">
      <c r="B583" s="112"/>
      <c r="C583" s="88"/>
      <c r="D583" s="88"/>
      <c r="E583" s="88"/>
    </row>
    <row r="584" spans="2:5" ht="12.75">
      <c r="B584" s="112"/>
      <c r="C584" s="88"/>
      <c r="D584" s="88"/>
      <c r="E584" s="88"/>
    </row>
    <row r="585" spans="2:5" ht="12.75">
      <c r="B585" s="112"/>
      <c r="C585" s="88"/>
      <c r="D585" s="88"/>
      <c r="E585" s="88"/>
    </row>
    <row r="586" spans="2:5" ht="12.75">
      <c r="B586" s="112"/>
      <c r="C586" s="88"/>
      <c r="D586" s="88"/>
      <c r="E586" s="88"/>
    </row>
    <row r="587" spans="2:5" ht="12.75">
      <c r="B587" s="112"/>
      <c r="C587" s="88"/>
      <c r="D587" s="88"/>
      <c r="E587" s="88"/>
    </row>
    <row r="588" spans="2:5" ht="12.75">
      <c r="B588" s="112"/>
      <c r="C588" s="88"/>
      <c r="D588" s="88"/>
      <c r="E588" s="88"/>
    </row>
    <row r="589" spans="2:5" ht="12.75">
      <c r="B589" s="112"/>
      <c r="C589" s="88"/>
      <c r="D589" s="88"/>
      <c r="E589" s="88"/>
    </row>
    <row r="590" spans="2:5" ht="12.75">
      <c r="B590" s="112"/>
      <c r="C590" s="88"/>
      <c r="D590" s="88"/>
      <c r="E590" s="88"/>
    </row>
    <row r="591" spans="2:5" ht="12.75">
      <c r="B591" s="112"/>
      <c r="C591" s="88"/>
      <c r="D591" s="88"/>
      <c r="E591" s="88"/>
    </row>
    <row r="592" spans="2:5" ht="12.75">
      <c r="B592" s="112"/>
      <c r="C592" s="88"/>
      <c r="D592" s="88"/>
      <c r="E592" s="88"/>
    </row>
    <row r="593" spans="2:5" ht="12.75">
      <c r="B593" s="112"/>
      <c r="C593" s="88"/>
      <c r="D593" s="88"/>
      <c r="E593" s="88"/>
    </row>
    <row r="594" spans="2:5" ht="12.75">
      <c r="B594" s="112"/>
      <c r="C594" s="88"/>
      <c r="D594" s="88"/>
      <c r="E594" s="88"/>
    </row>
    <row r="595" spans="2:5" ht="12.75">
      <c r="B595" s="112"/>
      <c r="C595" s="88"/>
      <c r="D595" s="88"/>
      <c r="E595" s="88"/>
    </row>
    <row r="596" spans="2:5" ht="12.75">
      <c r="B596" s="112"/>
      <c r="C596" s="88"/>
      <c r="D596" s="88"/>
      <c r="E596" s="88"/>
    </row>
    <row r="597" spans="2:5" ht="12.75">
      <c r="B597" s="112"/>
      <c r="C597" s="88"/>
      <c r="D597" s="88"/>
      <c r="E597" s="88"/>
    </row>
    <row r="598" spans="2:5" ht="12.75">
      <c r="B598" s="112"/>
      <c r="C598" s="88"/>
      <c r="D598" s="88"/>
      <c r="E598" s="88"/>
    </row>
    <row r="599" spans="2:5" ht="12.75">
      <c r="B599" s="112"/>
      <c r="C599" s="88"/>
      <c r="D599" s="88"/>
      <c r="E599" s="88"/>
    </row>
    <row r="600" spans="2:5" ht="12.75">
      <c r="B600" s="112"/>
      <c r="C600" s="88"/>
      <c r="D600" s="88"/>
      <c r="E600" s="88"/>
    </row>
    <row r="601" spans="2:5" ht="12.75">
      <c r="B601" s="112"/>
      <c r="C601" s="88"/>
      <c r="D601" s="88"/>
      <c r="E601" s="88"/>
    </row>
    <row r="602" spans="2:5" ht="12.75">
      <c r="B602" s="112"/>
      <c r="C602" s="88"/>
      <c r="D602" s="88"/>
      <c r="E602" s="88"/>
    </row>
    <row r="603" spans="2:5" ht="12.75">
      <c r="B603" s="112"/>
      <c r="C603" s="88"/>
      <c r="D603" s="88"/>
      <c r="E603" s="88"/>
    </row>
    <row r="604" spans="2:5" ht="12.75">
      <c r="B604" s="112"/>
      <c r="C604" s="88"/>
      <c r="D604" s="88"/>
      <c r="E604" s="88"/>
    </row>
    <row r="605" spans="2:5" ht="12.75">
      <c r="B605" s="112"/>
      <c r="C605" s="88"/>
      <c r="D605" s="88"/>
      <c r="E605" s="88"/>
    </row>
    <row r="606" spans="2:5" ht="12.75">
      <c r="B606" s="112"/>
      <c r="C606" s="88"/>
      <c r="D606" s="88"/>
      <c r="E606" s="88"/>
    </row>
    <row r="607" spans="2:5" ht="12.75">
      <c r="B607" s="112"/>
      <c r="C607" s="88"/>
      <c r="D607" s="88"/>
      <c r="E607" s="88"/>
    </row>
    <row r="608" spans="2:5" ht="12.75">
      <c r="B608" s="112"/>
      <c r="C608" s="88"/>
      <c r="D608" s="88"/>
      <c r="E608" s="88"/>
    </row>
    <row r="609" spans="2:5" ht="12.75">
      <c r="B609" s="112"/>
      <c r="C609" s="88"/>
      <c r="D609" s="88"/>
      <c r="E609" s="88"/>
    </row>
    <row r="610" spans="2:5" ht="12.75">
      <c r="B610" s="112"/>
      <c r="C610" s="88"/>
      <c r="D610" s="88"/>
      <c r="E610" s="88"/>
    </row>
    <row r="611" spans="2:5" ht="12.75">
      <c r="B611" s="112"/>
      <c r="C611" s="88"/>
      <c r="D611" s="88"/>
      <c r="E611" s="88"/>
    </row>
    <row r="612" spans="2:5" ht="12.75">
      <c r="B612" s="112"/>
      <c r="C612" s="88"/>
      <c r="D612" s="88"/>
      <c r="E612" s="88"/>
    </row>
    <row r="613" spans="2:5" ht="12.75">
      <c r="B613" s="112"/>
      <c r="C613" s="88"/>
      <c r="D613" s="88"/>
      <c r="E613" s="88"/>
    </row>
    <row r="614" spans="2:5" ht="12.75">
      <c r="B614" s="112"/>
      <c r="C614" s="88"/>
      <c r="D614" s="88"/>
      <c r="E614" s="88"/>
    </row>
    <row r="615" spans="2:5" ht="12.75">
      <c r="B615" s="112"/>
      <c r="C615" s="88"/>
      <c r="D615" s="88"/>
      <c r="E615" s="88"/>
    </row>
    <row r="616" spans="2:5" ht="12.75">
      <c r="B616" s="112"/>
      <c r="C616" s="88"/>
      <c r="D616" s="88"/>
      <c r="E616" s="88"/>
    </row>
    <row r="617" spans="2:5" ht="12.75">
      <c r="B617" s="112"/>
      <c r="C617" s="88"/>
      <c r="D617" s="88"/>
      <c r="E617" s="88"/>
    </row>
    <row r="618" spans="2:5" ht="12.75">
      <c r="B618" s="112"/>
      <c r="C618" s="88"/>
      <c r="D618" s="88"/>
      <c r="E618" s="88"/>
    </row>
    <row r="619" spans="2:5" ht="12.75">
      <c r="B619" s="112"/>
      <c r="C619" s="88"/>
      <c r="D619" s="88"/>
      <c r="E619" s="88"/>
    </row>
    <row r="620" spans="2:5" ht="12.75">
      <c r="B620" s="112"/>
      <c r="C620" s="88"/>
      <c r="D620" s="88"/>
      <c r="E620" s="88"/>
    </row>
    <row r="621" spans="2:5" ht="12.75">
      <c r="B621" s="112"/>
      <c r="C621" s="88"/>
      <c r="D621" s="88"/>
      <c r="E621" s="88"/>
    </row>
    <row r="622" spans="2:5" ht="12.75">
      <c r="B622" s="112"/>
      <c r="C622" s="88"/>
      <c r="D622" s="88"/>
      <c r="E622" s="88"/>
    </row>
    <row r="623" spans="2:5" ht="12.75">
      <c r="B623" s="112"/>
      <c r="C623" s="88"/>
      <c r="D623" s="88"/>
      <c r="E623" s="88"/>
    </row>
    <row r="624" spans="2:5" ht="12.75">
      <c r="B624" s="112"/>
      <c r="C624" s="88"/>
      <c r="D624" s="88"/>
      <c r="E624" s="88"/>
    </row>
    <row r="625" spans="2:5" ht="12.75">
      <c r="B625" s="112"/>
      <c r="C625" s="88"/>
      <c r="D625" s="88"/>
      <c r="E625" s="88"/>
    </row>
    <row r="626" spans="2:5" ht="12.75">
      <c r="B626" s="112"/>
      <c r="C626" s="88"/>
      <c r="D626" s="88"/>
      <c r="E626" s="88"/>
    </row>
    <row r="627" spans="2:5" ht="12.75">
      <c r="B627" s="112"/>
      <c r="C627" s="88"/>
      <c r="D627" s="88"/>
      <c r="E627" s="88"/>
    </row>
    <row r="628" spans="2:5" ht="12.75">
      <c r="B628" s="112"/>
      <c r="C628" s="88"/>
      <c r="D628" s="88"/>
      <c r="E628" s="88"/>
    </row>
    <row r="629" spans="2:5" ht="12.75">
      <c r="B629" s="112"/>
      <c r="C629" s="88"/>
      <c r="D629" s="88"/>
      <c r="E629" s="88"/>
    </row>
    <row r="630" spans="2:5" ht="12.75">
      <c r="B630" s="112"/>
      <c r="C630" s="88"/>
      <c r="D630" s="88"/>
      <c r="E630" s="88"/>
    </row>
    <row r="631" spans="2:5" ht="12.75">
      <c r="B631" s="112"/>
      <c r="C631" s="88"/>
      <c r="D631" s="88"/>
      <c r="E631" s="88"/>
    </row>
    <row r="632" spans="2:5" ht="12.75">
      <c r="B632" s="112"/>
      <c r="C632" s="88"/>
      <c r="D632" s="88"/>
      <c r="E632" s="88"/>
    </row>
    <row r="633" spans="2:5" ht="12.75">
      <c r="B633" s="112"/>
      <c r="C633" s="88"/>
      <c r="D633" s="88"/>
      <c r="E633" s="88"/>
    </row>
    <row r="634" spans="2:5" ht="12.75">
      <c r="B634" s="112"/>
      <c r="C634" s="88"/>
      <c r="D634" s="88"/>
      <c r="E634" s="88"/>
    </row>
    <row r="635" spans="2:5" ht="12.75">
      <c r="B635" s="112"/>
      <c r="C635" s="88"/>
      <c r="D635" s="88"/>
      <c r="E635" s="88"/>
    </row>
    <row r="636" spans="2:5" ht="12.75">
      <c r="B636" s="112"/>
      <c r="C636" s="88"/>
      <c r="D636" s="88"/>
      <c r="E636" s="88"/>
    </row>
    <row r="637" spans="2:5" ht="12.75">
      <c r="B637" s="112"/>
      <c r="C637" s="88"/>
      <c r="D637" s="88"/>
      <c r="E637" s="88"/>
    </row>
    <row r="638" spans="2:5" ht="12.75">
      <c r="B638" s="112"/>
      <c r="C638" s="88"/>
      <c r="D638" s="88"/>
      <c r="E638" s="88"/>
    </row>
    <row r="639" spans="2:5" ht="12.75">
      <c r="B639" s="112"/>
      <c r="C639" s="88"/>
      <c r="D639" s="88"/>
      <c r="E639" s="88"/>
    </row>
    <row r="640" spans="2:5" ht="12.75">
      <c r="B640" s="112"/>
      <c r="C640" s="88"/>
      <c r="D640" s="88"/>
      <c r="E640" s="88"/>
    </row>
    <row r="641" spans="2:5" ht="12.75">
      <c r="B641" s="112"/>
      <c r="C641" s="88"/>
      <c r="D641" s="88"/>
      <c r="E641" s="88"/>
    </row>
    <row r="642" spans="2:5" ht="12.75">
      <c r="B642" s="112"/>
      <c r="C642" s="88"/>
      <c r="D642" s="88"/>
      <c r="E642" s="88"/>
    </row>
    <row r="643" spans="2:5" ht="12.75">
      <c r="B643" s="112"/>
      <c r="C643" s="88"/>
      <c r="D643" s="88"/>
      <c r="E643" s="88"/>
    </row>
    <row r="644" spans="2:5" ht="12.75">
      <c r="B644" s="112"/>
      <c r="C644" s="88"/>
      <c r="D644" s="88"/>
      <c r="E644" s="88"/>
    </row>
    <row r="645" spans="2:5" ht="12.75">
      <c r="B645" s="112"/>
      <c r="C645" s="88"/>
      <c r="D645" s="88"/>
      <c r="E645" s="88"/>
    </row>
    <row r="646" spans="2:5" ht="12.75">
      <c r="B646" s="112"/>
      <c r="C646" s="88"/>
      <c r="D646" s="88"/>
      <c r="E646" s="88"/>
    </row>
    <row r="647" spans="2:5" ht="12.75">
      <c r="B647" s="112"/>
      <c r="C647" s="88"/>
      <c r="D647" s="88"/>
      <c r="E647" s="88"/>
    </row>
    <row r="648" spans="2:5" ht="12.75">
      <c r="B648" s="112"/>
      <c r="C648" s="88"/>
      <c r="D648" s="88"/>
      <c r="E648" s="88"/>
    </row>
    <row r="649" spans="2:5" ht="12.75">
      <c r="B649" s="112"/>
      <c r="C649" s="88"/>
      <c r="D649" s="88"/>
      <c r="E649" s="88"/>
    </row>
    <row r="650" spans="2:5" ht="12.75">
      <c r="B650" s="112"/>
      <c r="C650" s="88"/>
      <c r="D650" s="88"/>
      <c r="E650" s="88"/>
    </row>
    <row r="651" spans="2:5" ht="12.75">
      <c r="B651" s="112"/>
      <c r="C651" s="88"/>
      <c r="D651" s="88"/>
      <c r="E651" s="88"/>
    </row>
    <row r="652" spans="2:5" ht="12.75">
      <c r="B652" s="112"/>
      <c r="C652" s="88"/>
      <c r="D652" s="88"/>
      <c r="E652" s="88"/>
    </row>
    <row r="653" spans="2:5" ht="12.75">
      <c r="B653" s="112"/>
      <c r="C653" s="88"/>
      <c r="D653" s="88"/>
      <c r="E653" s="88"/>
    </row>
    <row r="654" spans="2:5" ht="12.75">
      <c r="B654" s="112"/>
      <c r="C654" s="88"/>
      <c r="D654" s="88"/>
      <c r="E654" s="88"/>
    </row>
    <row r="655" spans="2:5" ht="12.75">
      <c r="B655" s="112"/>
      <c r="C655" s="88"/>
      <c r="D655" s="88"/>
      <c r="E655" s="88"/>
    </row>
    <row r="656" spans="2:5" ht="12.75">
      <c r="B656" s="112"/>
      <c r="C656" s="88"/>
      <c r="D656" s="88"/>
      <c r="E656" s="88"/>
    </row>
    <row r="657" spans="2:5" ht="12.75">
      <c r="B657" s="112"/>
      <c r="C657" s="88"/>
      <c r="D657" s="88"/>
      <c r="E657" s="88"/>
    </row>
    <row r="658" spans="2:5" ht="12.75">
      <c r="B658" s="112"/>
      <c r="C658" s="88"/>
      <c r="D658" s="88"/>
      <c r="E658" s="88"/>
    </row>
    <row r="659" spans="2:5" ht="12.75">
      <c r="B659" s="112"/>
      <c r="C659" s="88"/>
      <c r="D659" s="88"/>
      <c r="E659" s="88"/>
    </row>
    <row r="660" spans="2:5" ht="12.75">
      <c r="B660" s="112"/>
      <c r="C660" s="88"/>
      <c r="D660" s="88"/>
      <c r="E660" s="88"/>
    </row>
    <row r="661" spans="2:5" ht="12.75">
      <c r="B661" s="112"/>
      <c r="C661" s="88"/>
      <c r="D661" s="88"/>
      <c r="E661" s="88"/>
    </row>
    <row r="662" spans="2:5" ht="12.75">
      <c r="B662" s="112"/>
      <c r="C662" s="88"/>
      <c r="D662" s="88"/>
      <c r="E662" s="88"/>
    </row>
    <row r="663" spans="2:5" ht="12.75">
      <c r="B663" s="112"/>
      <c r="C663" s="88"/>
      <c r="D663" s="88"/>
      <c r="E663" s="88"/>
    </row>
    <row r="664" spans="2:5" ht="12.75">
      <c r="B664" s="112"/>
      <c r="C664" s="88"/>
      <c r="D664" s="88"/>
      <c r="E664" s="88"/>
    </row>
    <row r="665" spans="2:5" ht="12.75">
      <c r="B665" s="112"/>
      <c r="C665" s="88"/>
      <c r="D665" s="88"/>
      <c r="E665" s="88"/>
    </row>
    <row r="666" spans="2:5" ht="12.75">
      <c r="B666" s="112"/>
      <c r="C666" s="88"/>
      <c r="D666" s="88"/>
      <c r="E666" s="88"/>
    </row>
    <row r="667" spans="2:5" ht="12.75">
      <c r="B667" s="112"/>
      <c r="C667" s="88"/>
      <c r="D667" s="88"/>
      <c r="E667" s="88"/>
    </row>
    <row r="668" spans="2:5" ht="12.75">
      <c r="B668" s="112"/>
      <c r="C668" s="88"/>
      <c r="D668" s="88"/>
      <c r="E668" s="88"/>
    </row>
    <row r="669" spans="2:5" ht="12.75">
      <c r="B669" s="112"/>
      <c r="C669" s="88"/>
      <c r="D669" s="88"/>
      <c r="E669" s="88"/>
    </row>
    <row r="670" spans="2:5" ht="12.75">
      <c r="B670" s="112"/>
      <c r="C670" s="88"/>
      <c r="D670" s="88"/>
      <c r="E670" s="88"/>
    </row>
    <row r="671" spans="2:5" ht="12.75">
      <c r="B671" s="112"/>
      <c r="C671" s="88"/>
      <c r="D671" s="88"/>
      <c r="E671" s="88"/>
    </row>
    <row r="672" spans="2:5" ht="12.75">
      <c r="B672" s="112"/>
      <c r="C672" s="88"/>
      <c r="D672" s="88"/>
      <c r="E672" s="88"/>
    </row>
    <row r="673" spans="2:5" ht="12.75">
      <c r="B673" s="112"/>
      <c r="C673" s="88"/>
      <c r="D673" s="88"/>
      <c r="E673" s="88"/>
    </row>
    <row r="674" spans="2:5" ht="12.75">
      <c r="B674" s="112"/>
      <c r="C674" s="88"/>
      <c r="D674" s="88"/>
      <c r="E674" s="88"/>
    </row>
    <row r="675" spans="2:5" ht="12.75">
      <c r="B675" s="112"/>
      <c r="C675" s="88"/>
      <c r="D675" s="88"/>
      <c r="E675" s="88"/>
    </row>
    <row r="676" spans="2:5" ht="12.75">
      <c r="B676" s="112"/>
      <c r="C676" s="88"/>
      <c r="D676" s="88"/>
      <c r="E676" s="88"/>
    </row>
    <row r="677" spans="2:5" ht="12.75">
      <c r="B677" s="112"/>
      <c r="C677" s="88"/>
      <c r="D677" s="88"/>
      <c r="E677" s="88"/>
    </row>
    <row r="678" spans="2:5" ht="12.75">
      <c r="B678" s="112"/>
      <c r="C678" s="88"/>
      <c r="D678" s="88"/>
      <c r="E678" s="88"/>
    </row>
    <row r="679" spans="2:5" ht="12.75">
      <c r="B679" s="112"/>
      <c r="C679" s="88"/>
      <c r="D679" s="88"/>
      <c r="E679" s="88"/>
    </row>
    <row r="680" spans="2:5" ht="12.75">
      <c r="B680" s="112"/>
      <c r="C680" s="88"/>
      <c r="D680" s="88"/>
      <c r="E680" s="88"/>
    </row>
    <row r="681" spans="2:5" ht="12.75">
      <c r="B681" s="112"/>
      <c r="C681" s="88"/>
      <c r="D681" s="88"/>
      <c r="E681" s="88"/>
    </row>
    <row r="682" spans="2:5" ht="12.75">
      <c r="B682" s="112"/>
      <c r="C682" s="88"/>
      <c r="D682" s="88"/>
      <c r="E682" s="88"/>
    </row>
    <row r="683" spans="2:5" ht="12.75">
      <c r="B683" s="112"/>
      <c r="C683" s="88"/>
      <c r="D683" s="88"/>
      <c r="E683" s="88"/>
    </row>
    <row r="684" spans="2:5" ht="12.75">
      <c r="B684" s="112"/>
      <c r="C684" s="88"/>
      <c r="D684" s="88"/>
      <c r="E684" s="88"/>
    </row>
    <row r="685" spans="2:5" ht="12.75">
      <c r="B685" s="112"/>
      <c r="C685" s="88"/>
      <c r="D685" s="88"/>
      <c r="E685" s="88"/>
    </row>
    <row r="686" spans="2:5" ht="12.75">
      <c r="B686" s="112"/>
      <c r="C686" s="88"/>
      <c r="D686" s="88"/>
      <c r="E686" s="88"/>
    </row>
    <row r="687" spans="2:5" ht="12.75">
      <c r="B687" s="112"/>
      <c r="C687" s="88"/>
      <c r="D687" s="88"/>
      <c r="E687" s="88"/>
    </row>
    <row r="688" spans="2:5" ht="12.75">
      <c r="B688" s="112"/>
      <c r="C688" s="88"/>
      <c r="D688" s="88"/>
      <c r="E688" s="88"/>
    </row>
    <row r="689" spans="2:5" ht="12.75">
      <c r="B689" s="112"/>
      <c r="C689" s="88"/>
      <c r="D689" s="88"/>
      <c r="E689" s="88"/>
    </row>
    <row r="690" spans="2:5" ht="12.75">
      <c r="B690" s="112"/>
      <c r="C690" s="88"/>
      <c r="D690" s="88"/>
      <c r="E690" s="88"/>
    </row>
    <row r="691" spans="2:5" ht="12.75">
      <c r="B691" s="112"/>
      <c r="C691" s="88"/>
      <c r="D691" s="88"/>
      <c r="E691" s="88"/>
    </row>
    <row r="692" spans="2:5" ht="12.75">
      <c r="B692" s="112"/>
      <c r="C692" s="88"/>
      <c r="D692" s="88"/>
      <c r="E692" s="88"/>
    </row>
    <row r="693" spans="2:5" ht="12.75">
      <c r="B693" s="112"/>
      <c r="C693" s="88"/>
      <c r="D693" s="88"/>
      <c r="E693" s="88"/>
    </row>
    <row r="694" spans="2:5" ht="12.75">
      <c r="B694" s="112"/>
      <c r="C694" s="88"/>
      <c r="D694" s="88"/>
      <c r="E694" s="88"/>
    </row>
    <row r="695" spans="2:5" ht="12.75">
      <c r="B695" s="112"/>
      <c r="C695" s="88"/>
      <c r="D695" s="88"/>
      <c r="E695" s="88"/>
    </row>
    <row r="696" spans="2:5" ht="12.75">
      <c r="B696" s="112"/>
      <c r="C696" s="88"/>
      <c r="D696" s="88"/>
      <c r="E696" s="88"/>
    </row>
    <row r="697" spans="2:5" ht="12.75">
      <c r="B697" s="112"/>
      <c r="C697" s="88"/>
      <c r="D697" s="88"/>
      <c r="E697" s="88"/>
    </row>
    <row r="698" spans="2:5" ht="12.75">
      <c r="B698" s="112"/>
      <c r="C698" s="88"/>
      <c r="D698" s="88"/>
      <c r="E698" s="88"/>
    </row>
    <row r="699" spans="2:5" ht="12.75">
      <c r="B699" s="112"/>
      <c r="C699" s="88"/>
      <c r="D699" s="88"/>
      <c r="E699" s="88"/>
    </row>
    <row r="700" spans="2:5" ht="12.75">
      <c r="B700" s="112"/>
      <c r="C700" s="88"/>
      <c r="D700" s="88"/>
      <c r="E700" s="88"/>
    </row>
    <row r="701" spans="2:5" ht="12.75">
      <c r="B701" s="112"/>
      <c r="C701" s="88"/>
      <c r="D701" s="88"/>
      <c r="E701" s="88"/>
    </row>
    <row r="702" spans="2:5" ht="12.75">
      <c r="B702" s="112"/>
      <c r="C702" s="88"/>
      <c r="D702" s="88"/>
      <c r="E702" s="88"/>
    </row>
    <row r="703" spans="2:5" ht="12.75">
      <c r="B703" s="112"/>
      <c r="C703" s="88"/>
      <c r="D703" s="88"/>
      <c r="E703" s="88"/>
    </row>
    <row r="704" spans="2:5" ht="12.75">
      <c r="B704" s="112"/>
      <c r="C704" s="88"/>
      <c r="D704" s="88"/>
      <c r="E704" s="88"/>
    </row>
    <row r="705" spans="2:5" ht="12.75">
      <c r="B705" s="112"/>
      <c r="C705" s="88"/>
      <c r="D705" s="88"/>
      <c r="E705" s="88"/>
    </row>
    <row r="706" spans="2:5" ht="12.75">
      <c r="B706" s="112"/>
      <c r="C706" s="88"/>
      <c r="D706" s="88"/>
      <c r="E706" s="88"/>
    </row>
    <row r="707" spans="2:5" ht="12.75">
      <c r="B707" s="112"/>
      <c r="C707" s="88"/>
      <c r="D707" s="88"/>
      <c r="E707" s="88"/>
    </row>
    <row r="708" spans="2:5" ht="12.75">
      <c r="B708" s="112"/>
      <c r="C708" s="88"/>
      <c r="D708" s="88"/>
      <c r="E708" s="88"/>
    </row>
    <row r="709" spans="2:5" ht="12.75">
      <c r="B709" s="112"/>
      <c r="C709" s="88"/>
      <c r="D709" s="88"/>
      <c r="E709" s="88"/>
    </row>
    <row r="710" spans="2:5" ht="12.75">
      <c r="B710" s="112"/>
      <c r="C710" s="88"/>
      <c r="D710" s="88"/>
      <c r="E710" s="88"/>
    </row>
    <row r="711" spans="2:5" ht="12.75">
      <c r="B711" s="112"/>
      <c r="C711" s="88"/>
      <c r="D711" s="88"/>
      <c r="E711" s="88"/>
    </row>
    <row r="712" spans="2:5" ht="12.75">
      <c r="B712" s="112"/>
      <c r="C712" s="88"/>
      <c r="D712" s="88"/>
      <c r="E712" s="88"/>
    </row>
    <row r="713" spans="2:5" ht="12.75">
      <c r="B713" s="112"/>
      <c r="C713" s="88"/>
      <c r="D713" s="88"/>
      <c r="E713" s="88"/>
    </row>
    <row r="714" spans="2:5" ht="12.75">
      <c r="B714" s="112"/>
      <c r="C714" s="88"/>
      <c r="D714" s="88"/>
      <c r="E714" s="88"/>
    </row>
    <row r="715" spans="2:5" ht="12.75">
      <c r="B715" s="112"/>
      <c r="C715" s="88"/>
      <c r="D715" s="88"/>
      <c r="E715" s="88"/>
    </row>
    <row r="716" spans="2:5" ht="12.75">
      <c r="B716" s="112"/>
      <c r="C716" s="88"/>
      <c r="D716" s="88"/>
      <c r="E716" s="88"/>
    </row>
    <row r="717" spans="2:5" ht="12.75">
      <c r="B717" s="112"/>
      <c r="C717" s="88"/>
      <c r="D717" s="88"/>
      <c r="E717" s="88"/>
    </row>
    <row r="718" spans="2:5" ht="12.75">
      <c r="B718" s="112"/>
      <c r="C718" s="88"/>
      <c r="D718" s="88"/>
      <c r="E718" s="88"/>
    </row>
    <row r="719" spans="2:5" ht="12.75">
      <c r="B719" s="112"/>
      <c r="C719" s="88"/>
      <c r="D719" s="88"/>
      <c r="E719" s="88"/>
    </row>
    <row r="720" spans="2:5" ht="12.75">
      <c r="B720" s="112"/>
      <c r="C720" s="88"/>
      <c r="D720" s="88"/>
      <c r="E720" s="88"/>
    </row>
    <row r="721" spans="2:5" ht="12.75">
      <c r="B721" s="112"/>
      <c r="C721" s="88"/>
      <c r="D721" s="88"/>
      <c r="E721" s="88"/>
    </row>
    <row r="722" spans="2:5" ht="12.75">
      <c r="B722" s="112"/>
      <c r="C722" s="88"/>
      <c r="D722" s="88"/>
      <c r="E722" s="88"/>
    </row>
    <row r="723" spans="2:5" ht="12.75">
      <c r="B723" s="112"/>
      <c r="C723" s="88"/>
      <c r="D723" s="88"/>
      <c r="E723" s="88"/>
    </row>
    <row r="724" spans="2:5" ht="12.75">
      <c r="B724" s="112"/>
      <c r="C724" s="88"/>
      <c r="D724" s="88"/>
      <c r="E724" s="88"/>
    </row>
    <row r="725" spans="2:5" ht="12.75">
      <c r="B725" s="112"/>
      <c r="C725" s="88"/>
      <c r="D725" s="88"/>
      <c r="E725" s="88"/>
    </row>
    <row r="726" spans="2:5" ht="12.75">
      <c r="B726" s="112"/>
      <c r="C726" s="88"/>
      <c r="D726" s="88"/>
      <c r="E726" s="88"/>
    </row>
    <row r="727" spans="2:5" ht="12.75">
      <c r="B727" s="112"/>
      <c r="C727" s="88"/>
      <c r="D727" s="88"/>
      <c r="E727" s="88"/>
    </row>
    <row r="728" spans="2:5" ht="12.75">
      <c r="B728" s="112"/>
      <c r="C728" s="88"/>
      <c r="D728" s="88"/>
      <c r="E728" s="88"/>
    </row>
    <row r="729" spans="2:5" ht="12.75">
      <c r="B729" s="112"/>
      <c r="C729" s="88"/>
      <c r="D729" s="88"/>
      <c r="E729" s="88"/>
    </row>
    <row r="730" spans="2:5" ht="12.75">
      <c r="B730" s="112"/>
      <c r="C730" s="88"/>
      <c r="D730" s="88"/>
      <c r="E730" s="88"/>
    </row>
    <row r="731" spans="2:5" ht="12.75">
      <c r="B731" s="112"/>
      <c r="C731" s="88"/>
      <c r="D731" s="88"/>
      <c r="E731" s="88"/>
    </row>
    <row r="732" spans="2:5" ht="12.75">
      <c r="B732" s="112"/>
      <c r="C732" s="88"/>
      <c r="D732" s="88"/>
      <c r="E732" s="88"/>
    </row>
    <row r="733" spans="2:5" ht="12.75">
      <c r="B733" s="112"/>
      <c r="C733" s="88"/>
      <c r="D733" s="88"/>
      <c r="E733" s="88"/>
    </row>
    <row r="734" spans="2:5" ht="12.75">
      <c r="B734" s="112"/>
      <c r="C734" s="88"/>
      <c r="D734" s="88"/>
      <c r="E734" s="88"/>
    </row>
    <row r="735" spans="2:5" ht="12.75">
      <c r="B735" s="112"/>
      <c r="C735" s="88"/>
      <c r="D735" s="88"/>
      <c r="E735" s="88"/>
    </row>
    <row r="736" spans="2:5" ht="12.75">
      <c r="B736" s="112"/>
      <c r="C736" s="88"/>
      <c r="D736" s="88"/>
      <c r="E736" s="88"/>
    </row>
    <row r="737" spans="2:5" ht="12.75">
      <c r="B737" s="112"/>
      <c r="C737" s="88"/>
      <c r="D737" s="88"/>
      <c r="E737" s="88"/>
    </row>
    <row r="738" spans="2:5" ht="12.75">
      <c r="B738" s="112"/>
      <c r="C738" s="88"/>
      <c r="D738" s="88"/>
      <c r="E738" s="88"/>
    </row>
    <row r="739" spans="2:5" ht="12.75">
      <c r="B739" s="112"/>
      <c r="C739" s="88"/>
      <c r="D739" s="88"/>
      <c r="E739" s="88"/>
    </row>
    <row r="740" spans="2:5" ht="12.75">
      <c r="B740" s="112"/>
      <c r="C740" s="88"/>
      <c r="D740" s="88"/>
      <c r="E740" s="88"/>
    </row>
    <row r="741" spans="2:5" ht="12.75">
      <c r="B741" s="112"/>
      <c r="C741" s="88"/>
      <c r="D741" s="88"/>
      <c r="E741" s="88"/>
    </row>
    <row r="742" spans="2:5" ht="12.75">
      <c r="B742" s="112"/>
      <c r="C742" s="88"/>
      <c r="D742" s="88"/>
      <c r="E742" s="88"/>
    </row>
    <row r="743" spans="2:5" ht="12.75">
      <c r="B743" s="112"/>
      <c r="C743" s="88"/>
      <c r="D743" s="88"/>
      <c r="E743" s="88"/>
    </row>
    <row r="744" spans="2:5" ht="12.75">
      <c r="B744" s="112"/>
      <c r="C744" s="88"/>
      <c r="D744" s="88"/>
      <c r="E744" s="88"/>
    </row>
    <row r="745" spans="2:5" ht="12.75">
      <c r="B745" s="112"/>
      <c r="C745" s="88"/>
      <c r="D745" s="88"/>
      <c r="E745" s="88"/>
    </row>
    <row r="746" spans="2:5" ht="12.75">
      <c r="B746" s="112"/>
      <c r="C746" s="88"/>
      <c r="D746" s="88"/>
      <c r="E746" s="88"/>
    </row>
    <row r="747" spans="2:5" ht="12.75">
      <c r="B747" s="112"/>
      <c r="C747" s="88"/>
      <c r="D747" s="88"/>
      <c r="E747" s="88"/>
    </row>
    <row r="748" spans="2:5" ht="12.75">
      <c r="B748" s="112"/>
      <c r="C748" s="88"/>
      <c r="D748" s="88"/>
      <c r="E748" s="88"/>
    </row>
    <row r="749" spans="2:5" ht="12.75">
      <c r="B749" s="112"/>
      <c r="C749" s="88"/>
      <c r="D749" s="88"/>
      <c r="E749" s="88"/>
    </row>
    <row r="750" spans="2:5" ht="12.75">
      <c r="B750" s="112"/>
      <c r="C750" s="88"/>
      <c r="D750" s="88"/>
      <c r="E750" s="88"/>
    </row>
    <row r="751" spans="2:5" ht="12.75">
      <c r="B751" s="112"/>
      <c r="C751" s="88"/>
      <c r="D751" s="88"/>
      <c r="E751" s="88"/>
    </row>
    <row r="752" spans="2:5" ht="12.75">
      <c r="B752" s="112"/>
      <c r="C752" s="88"/>
      <c r="D752" s="88"/>
      <c r="E752" s="88"/>
    </row>
    <row r="753" spans="2:5" ht="12.75">
      <c r="B753" s="112"/>
      <c r="C753" s="88"/>
      <c r="D753" s="88"/>
      <c r="E753" s="88"/>
    </row>
    <row r="754" spans="2:5" ht="12.75">
      <c r="B754" s="112"/>
      <c r="C754" s="88"/>
      <c r="D754" s="88"/>
      <c r="E754" s="88"/>
    </row>
    <row r="755" spans="2:5" ht="12.75">
      <c r="B755" s="112"/>
      <c r="C755" s="88"/>
      <c r="D755" s="88"/>
      <c r="E755" s="88"/>
    </row>
    <row r="756" spans="2:5" ht="12.75">
      <c r="B756" s="112"/>
      <c r="C756" s="88"/>
      <c r="D756" s="88"/>
      <c r="E756" s="88"/>
    </row>
    <row r="757" spans="2:5" ht="12.75">
      <c r="B757" s="112"/>
      <c r="C757" s="88"/>
      <c r="D757" s="88"/>
      <c r="E757" s="88"/>
    </row>
    <row r="758" spans="2:5" ht="12.75">
      <c r="B758" s="112"/>
      <c r="C758" s="88"/>
      <c r="D758" s="88"/>
      <c r="E758" s="88"/>
    </row>
    <row r="759" spans="2:5" ht="12.75">
      <c r="B759" s="112"/>
      <c r="C759" s="88"/>
      <c r="D759" s="88"/>
      <c r="E759" s="88"/>
    </row>
    <row r="760" spans="2:5" ht="12.75">
      <c r="B760" s="112"/>
      <c r="C760" s="88"/>
      <c r="D760" s="88"/>
      <c r="E760" s="88"/>
    </row>
    <row r="761" spans="2:5" ht="12.75">
      <c r="B761" s="112"/>
      <c r="C761" s="88"/>
      <c r="D761" s="88"/>
      <c r="E761" s="88"/>
    </row>
    <row r="762" spans="2:5" ht="12.75">
      <c r="B762" s="112"/>
      <c r="C762" s="88"/>
      <c r="D762" s="88"/>
      <c r="E762" s="88"/>
    </row>
    <row r="763" spans="2:5" ht="12.75">
      <c r="B763" s="112"/>
      <c r="C763" s="88"/>
      <c r="D763" s="88"/>
      <c r="E763" s="88"/>
    </row>
    <row r="764" spans="2:5" ht="12.75">
      <c r="B764" s="112"/>
      <c r="C764" s="88"/>
      <c r="D764" s="88"/>
      <c r="E764" s="88"/>
    </row>
    <row r="765" spans="2:5" ht="12.75">
      <c r="B765" s="112"/>
      <c r="C765" s="88"/>
      <c r="D765" s="88"/>
      <c r="E765" s="88"/>
    </row>
    <row r="766" spans="2:5" ht="12.75">
      <c r="B766" s="112"/>
      <c r="C766" s="88"/>
      <c r="D766" s="88"/>
      <c r="E766" s="88"/>
    </row>
    <row r="767" spans="2:5" ht="12.75">
      <c r="B767" s="112"/>
      <c r="C767" s="88"/>
      <c r="D767" s="88"/>
      <c r="E767" s="88"/>
    </row>
    <row r="768" spans="2:5" ht="12.75">
      <c r="B768" s="112"/>
      <c r="C768" s="88"/>
      <c r="D768" s="88"/>
      <c r="E768" s="88"/>
    </row>
    <row r="769" spans="2:5" ht="12.75">
      <c r="B769" s="112"/>
      <c r="C769" s="88"/>
      <c r="D769" s="88"/>
      <c r="E769" s="88"/>
    </row>
    <row r="770" spans="2:5" ht="12.75">
      <c r="B770" s="112"/>
      <c r="C770" s="88"/>
      <c r="D770" s="88"/>
      <c r="E770" s="88"/>
    </row>
    <row r="771" spans="2:5" ht="12.75">
      <c r="B771" s="112"/>
      <c r="C771" s="88"/>
      <c r="D771" s="88"/>
      <c r="E771" s="88"/>
    </row>
    <row r="772" spans="2:5" ht="12.75">
      <c r="B772" s="112"/>
      <c r="C772" s="88"/>
      <c r="D772" s="88"/>
      <c r="E772" s="88"/>
    </row>
    <row r="773" spans="2:5" ht="12.75">
      <c r="B773" s="112"/>
      <c r="C773" s="88"/>
      <c r="D773" s="88"/>
      <c r="E773" s="88"/>
    </row>
    <row r="774" spans="2:5" ht="12.75">
      <c r="B774" s="112"/>
      <c r="C774" s="88"/>
      <c r="D774" s="88"/>
      <c r="E774" s="88"/>
    </row>
    <row r="775" spans="2:5" ht="12.75">
      <c r="B775" s="112"/>
      <c r="C775" s="88"/>
      <c r="D775" s="88"/>
      <c r="E775" s="88"/>
    </row>
    <row r="776" spans="2:5" ht="12.75">
      <c r="B776" s="112"/>
      <c r="C776" s="88"/>
      <c r="D776" s="88"/>
      <c r="E776" s="88"/>
    </row>
    <row r="777" spans="2:5" ht="12.75">
      <c r="B777" s="112"/>
      <c r="C777" s="88"/>
      <c r="D777" s="88"/>
      <c r="E777" s="88"/>
    </row>
    <row r="778" spans="2:5" ht="12.75">
      <c r="B778" s="112"/>
      <c r="C778" s="88"/>
      <c r="D778" s="88"/>
      <c r="E778" s="88"/>
    </row>
    <row r="779" spans="2:5" ht="12.75">
      <c r="B779" s="112"/>
      <c r="C779" s="88"/>
      <c r="D779" s="88"/>
      <c r="E779" s="88"/>
    </row>
    <row r="780" spans="2:5" ht="12.75">
      <c r="B780" s="112"/>
      <c r="C780" s="88"/>
      <c r="D780" s="88"/>
      <c r="E780" s="88"/>
    </row>
    <row r="781" spans="2:5" ht="12.75">
      <c r="B781" s="112"/>
      <c r="C781" s="88"/>
      <c r="D781" s="88"/>
      <c r="E781" s="88"/>
    </row>
    <row r="782" spans="2:5" ht="12.75">
      <c r="B782" s="112"/>
      <c r="C782" s="88"/>
      <c r="D782" s="88"/>
      <c r="E782" s="88"/>
    </row>
    <row r="783" spans="2:5" ht="12.75">
      <c r="B783" s="112"/>
      <c r="C783" s="88"/>
      <c r="D783" s="88"/>
      <c r="E783" s="88"/>
    </row>
    <row r="784" spans="2:5" ht="12.75">
      <c r="B784" s="112"/>
      <c r="C784" s="88"/>
      <c r="D784" s="88"/>
      <c r="E784" s="88"/>
    </row>
    <row r="785" spans="2:5" ht="12.75">
      <c r="B785" s="112"/>
      <c r="C785" s="88"/>
      <c r="D785" s="88"/>
      <c r="E785" s="88"/>
    </row>
    <row r="786" spans="2:5" ht="12.75">
      <c r="B786" s="112"/>
      <c r="C786" s="88"/>
      <c r="D786" s="88"/>
      <c r="E786" s="88"/>
    </row>
    <row r="787" spans="2:5" ht="12.75">
      <c r="B787" s="112"/>
      <c r="C787" s="88"/>
      <c r="D787" s="88"/>
      <c r="E787" s="88"/>
    </row>
    <row r="788" spans="2:5" ht="12.75">
      <c r="B788" s="112"/>
      <c r="C788" s="88"/>
      <c r="D788" s="88"/>
      <c r="E788" s="88"/>
    </row>
    <row r="789" spans="2:5" ht="12.75">
      <c r="B789" s="112"/>
      <c r="C789" s="88"/>
      <c r="D789" s="88"/>
      <c r="E789" s="88"/>
    </row>
    <row r="790" spans="2:5" ht="12.75">
      <c r="B790" s="112"/>
      <c r="C790" s="88"/>
      <c r="D790" s="88"/>
      <c r="E790" s="88"/>
    </row>
    <row r="791" spans="2:5" ht="12.75">
      <c r="B791" s="112"/>
      <c r="C791" s="88"/>
      <c r="D791" s="88"/>
      <c r="E791" s="88"/>
    </row>
    <row r="792" spans="2:5" ht="12.75">
      <c r="B792" s="112"/>
      <c r="C792" s="88"/>
      <c r="D792" s="88"/>
      <c r="E792" s="88"/>
    </row>
    <row r="793" spans="2:5" ht="12.75">
      <c r="B793" s="112"/>
      <c r="C793" s="88"/>
      <c r="D793" s="88"/>
      <c r="E793" s="88"/>
    </row>
    <row r="794" spans="2:5" ht="12.75">
      <c r="B794" s="112"/>
      <c r="C794" s="88"/>
      <c r="D794" s="88"/>
      <c r="E794" s="88"/>
    </row>
    <row r="795" spans="2:5" ht="12.75">
      <c r="B795" s="112"/>
      <c r="C795" s="88"/>
      <c r="D795" s="88"/>
      <c r="E795" s="88"/>
    </row>
    <row r="796" spans="2:5" ht="12.75">
      <c r="B796" s="112"/>
      <c r="C796" s="88"/>
      <c r="D796" s="88"/>
      <c r="E796" s="88"/>
    </row>
    <row r="797" spans="2:5" ht="12.75">
      <c r="B797" s="112"/>
      <c r="C797" s="88"/>
      <c r="D797" s="88"/>
      <c r="E797" s="88"/>
    </row>
    <row r="798" spans="2:5" ht="12.75">
      <c r="B798" s="112"/>
      <c r="C798" s="88"/>
      <c r="D798" s="88"/>
      <c r="E798" s="88"/>
    </row>
    <row r="799" spans="2:5" ht="12.75">
      <c r="B799" s="112"/>
      <c r="C799" s="88"/>
      <c r="D799" s="88"/>
      <c r="E799" s="88"/>
    </row>
    <row r="800" spans="2:5" ht="12.75">
      <c r="B800" s="112"/>
      <c r="C800" s="88"/>
      <c r="D800" s="88"/>
      <c r="E800" s="88"/>
    </row>
    <row r="801" spans="2:5" ht="12.75">
      <c r="B801" s="112"/>
      <c r="C801" s="88"/>
      <c r="D801" s="88"/>
      <c r="E801" s="88"/>
    </row>
    <row r="802" spans="2:5" ht="12.75">
      <c r="B802" s="112"/>
      <c r="C802" s="88"/>
      <c r="D802" s="88"/>
      <c r="E802" s="88"/>
    </row>
    <row r="803" spans="2:5" ht="12.75">
      <c r="B803" s="112"/>
      <c r="C803" s="88"/>
      <c r="D803" s="88"/>
      <c r="E803" s="88"/>
    </row>
    <row r="804" spans="2:5" ht="12.75">
      <c r="B804" s="112"/>
      <c r="C804" s="88"/>
      <c r="D804" s="88"/>
      <c r="E804" s="88"/>
    </row>
    <row r="805" spans="2:5" ht="12.75">
      <c r="B805" s="112"/>
      <c r="C805" s="88"/>
      <c r="D805" s="88"/>
      <c r="E805" s="88"/>
    </row>
    <row r="806" spans="2:5" ht="12.75">
      <c r="B806" s="112"/>
      <c r="C806" s="88"/>
      <c r="D806" s="88"/>
      <c r="E806" s="88"/>
    </row>
    <row r="807" spans="2:5" ht="12.75">
      <c r="B807" s="112"/>
      <c r="C807" s="88"/>
      <c r="D807" s="88"/>
      <c r="E807" s="88"/>
    </row>
    <row r="808" spans="2:5" ht="12.75">
      <c r="B808" s="112"/>
      <c r="C808" s="88"/>
      <c r="D808" s="88"/>
      <c r="E808" s="88"/>
    </row>
    <row r="809" spans="2:5" ht="12.75">
      <c r="B809" s="112"/>
      <c r="C809" s="88"/>
      <c r="D809" s="88"/>
      <c r="E809" s="88"/>
    </row>
    <row r="810" spans="2:5" ht="12.75">
      <c r="B810" s="112"/>
      <c r="C810" s="88"/>
      <c r="D810" s="88"/>
      <c r="E810" s="88"/>
    </row>
    <row r="811" spans="2:5" ht="12.75">
      <c r="B811" s="112"/>
      <c r="C811" s="88"/>
      <c r="D811" s="88"/>
      <c r="E811" s="88"/>
    </row>
    <row r="812" spans="2:5" ht="12.75">
      <c r="B812" s="112"/>
      <c r="C812" s="88"/>
      <c r="D812" s="88"/>
      <c r="E812" s="88"/>
    </row>
    <row r="813" spans="2:5" ht="12.75">
      <c r="B813" s="112"/>
      <c r="C813" s="88"/>
      <c r="D813" s="88"/>
      <c r="E813" s="88"/>
    </row>
    <row r="814" spans="2:5" ht="12.75">
      <c r="B814" s="112"/>
      <c r="C814" s="88"/>
      <c r="D814" s="88"/>
      <c r="E814" s="88"/>
    </row>
    <row r="815" spans="2:5" ht="12.75">
      <c r="B815" s="112"/>
      <c r="C815" s="88"/>
      <c r="D815" s="88"/>
      <c r="E815" s="88"/>
    </row>
    <row r="816" spans="2:5" ht="12.75">
      <c r="B816" s="112"/>
      <c r="C816" s="88"/>
      <c r="D816" s="88"/>
      <c r="E816" s="88"/>
    </row>
    <row r="817" spans="2:5" ht="12.75">
      <c r="B817" s="112"/>
      <c r="C817" s="88"/>
      <c r="D817" s="88"/>
      <c r="E817" s="88"/>
    </row>
    <row r="818" spans="2:5" ht="12.75">
      <c r="B818" s="112"/>
      <c r="C818" s="88"/>
      <c r="D818" s="88"/>
      <c r="E818" s="88"/>
    </row>
    <row r="819" spans="2:5" ht="12.75">
      <c r="B819" s="112"/>
      <c r="C819" s="88"/>
      <c r="D819" s="88"/>
      <c r="E819" s="88"/>
    </row>
    <row r="820" spans="2:5" ht="12.75">
      <c r="B820" s="112"/>
      <c r="C820" s="88"/>
      <c r="D820" s="88"/>
      <c r="E820" s="88"/>
    </row>
    <row r="821" spans="2:5" ht="12.75">
      <c r="B821" s="112"/>
      <c r="C821" s="88"/>
      <c r="D821" s="88"/>
      <c r="E821" s="88"/>
    </row>
    <row r="822" spans="2:5" ht="12.75">
      <c r="B822" s="112"/>
      <c r="C822" s="88"/>
      <c r="D822" s="88"/>
      <c r="E822" s="88"/>
    </row>
    <row r="823" spans="2:5" ht="12.75">
      <c r="B823" s="112"/>
      <c r="C823" s="88"/>
      <c r="D823" s="88"/>
      <c r="E823" s="88"/>
    </row>
    <row r="824" spans="2:5" ht="12.75">
      <c r="B824" s="112"/>
      <c r="C824" s="88"/>
      <c r="D824" s="88"/>
      <c r="E824" s="88"/>
    </row>
    <row r="825" spans="2:5" ht="12.75">
      <c r="B825" s="112"/>
      <c r="C825" s="88"/>
      <c r="D825" s="88"/>
      <c r="E825" s="88"/>
    </row>
    <row r="826" spans="2:5" ht="12.75">
      <c r="B826" s="112"/>
      <c r="C826" s="88"/>
      <c r="D826" s="88"/>
      <c r="E826" s="88"/>
    </row>
    <row r="827" spans="2:5" ht="12.75">
      <c r="B827" s="112"/>
      <c r="C827" s="88"/>
      <c r="D827" s="88"/>
      <c r="E827" s="88"/>
    </row>
    <row r="828" spans="2:5" ht="12.75">
      <c r="B828" s="112"/>
      <c r="C828" s="88"/>
      <c r="D828" s="88"/>
      <c r="E828" s="88"/>
    </row>
    <row r="829" spans="2:5" ht="12.75">
      <c r="B829" s="112"/>
      <c r="C829" s="88"/>
      <c r="D829" s="88"/>
      <c r="E829" s="88"/>
    </row>
    <row r="830" spans="2:5" ht="12.75">
      <c r="B830" s="112"/>
      <c r="C830" s="88"/>
      <c r="D830" s="88"/>
      <c r="E830" s="88"/>
    </row>
    <row r="831" spans="2:5" ht="12.75">
      <c r="B831" s="112"/>
      <c r="C831" s="88"/>
      <c r="D831" s="88"/>
      <c r="E831" s="88"/>
    </row>
    <row r="832" spans="2:5" ht="12.75">
      <c r="B832" s="112"/>
      <c r="C832" s="88"/>
      <c r="D832" s="88"/>
      <c r="E832" s="88"/>
    </row>
    <row r="833" spans="2:5" ht="12.75">
      <c r="B833" s="112"/>
      <c r="C833" s="88"/>
      <c r="D833" s="88"/>
      <c r="E833" s="88"/>
    </row>
    <row r="834" spans="2:5" ht="12.75">
      <c r="B834" s="112"/>
      <c r="C834" s="88"/>
      <c r="D834" s="88"/>
      <c r="E834" s="88"/>
    </row>
    <row r="835" spans="2:5" ht="12.75">
      <c r="B835" s="112"/>
      <c r="C835" s="88"/>
      <c r="D835" s="88"/>
      <c r="E835" s="88"/>
    </row>
    <row r="836" spans="2:5" ht="12.75">
      <c r="B836" s="112"/>
      <c r="C836" s="88"/>
      <c r="D836" s="88"/>
      <c r="E836" s="88"/>
    </row>
    <row r="837" spans="2:5" ht="12.75">
      <c r="B837" s="112"/>
      <c r="C837" s="88"/>
      <c r="D837" s="88"/>
      <c r="E837" s="88"/>
    </row>
    <row r="838" spans="2:5" ht="12.75">
      <c r="B838" s="112"/>
      <c r="C838" s="88"/>
      <c r="D838" s="88"/>
      <c r="E838" s="88"/>
    </row>
    <row r="839" spans="2:5" ht="12.75">
      <c r="B839" s="112"/>
      <c r="C839" s="88"/>
      <c r="D839" s="88"/>
      <c r="E839" s="88"/>
    </row>
    <row r="840" spans="2:5" ht="12.75">
      <c r="B840" s="112"/>
      <c r="C840" s="88"/>
      <c r="D840" s="88"/>
      <c r="E840" s="88"/>
    </row>
    <row r="841" spans="2:5" ht="12.75">
      <c r="B841" s="112"/>
      <c r="C841" s="88"/>
      <c r="D841" s="88"/>
      <c r="E841" s="88"/>
    </row>
    <row r="842" spans="2:5" ht="12.75">
      <c r="B842" s="112"/>
      <c r="C842" s="88"/>
      <c r="D842" s="88"/>
      <c r="E842" s="88"/>
    </row>
    <row r="843" spans="2:5" ht="12.75">
      <c r="B843" s="112"/>
      <c r="C843" s="88"/>
      <c r="D843" s="88"/>
      <c r="E843" s="88"/>
    </row>
    <row r="844" spans="2:5" ht="12.75">
      <c r="B844" s="112"/>
      <c r="C844" s="88"/>
      <c r="D844" s="88"/>
      <c r="E844" s="88"/>
    </row>
    <row r="845" spans="2:5" ht="12.75">
      <c r="B845" s="112"/>
      <c r="C845" s="88"/>
      <c r="D845" s="88"/>
      <c r="E845" s="88"/>
    </row>
    <row r="846" spans="2:5" ht="12.75">
      <c r="B846" s="112"/>
      <c r="C846" s="88"/>
      <c r="D846" s="88"/>
      <c r="E846" s="88"/>
    </row>
    <row r="847" spans="2:5" ht="12.75">
      <c r="B847" s="112"/>
      <c r="C847" s="88"/>
      <c r="D847" s="88"/>
      <c r="E847" s="88"/>
    </row>
    <row r="848" spans="2:5" ht="12.75">
      <c r="B848" s="112"/>
      <c r="C848" s="88"/>
      <c r="D848" s="88"/>
      <c r="E848" s="88"/>
    </row>
    <row r="849" spans="2:5" ht="12.75">
      <c r="B849" s="112"/>
      <c r="C849" s="88"/>
      <c r="D849" s="88"/>
      <c r="E849" s="88"/>
    </row>
    <row r="850" spans="2:5" ht="12.75">
      <c r="B850" s="112"/>
      <c r="C850" s="88"/>
      <c r="D850" s="88"/>
      <c r="E850" s="88"/>
    </row>
    <row r="851" spans="2:5" ht="12.75">
      <c r="B851" s="112"/>
      <c r="C851" s="88"/>
      <c r="D851" s="88"/>
      <c r="E851" s="88"/>
    </row>
    <row r="852" spans="2:5" ht="12.75">
      <c r="B852" s="112"/>
      <c r="C852" s="88"/>
      <c r="D852" s="88"/>
      <c r="E852" s="88"/>
    </row>
    <row r="853" spans="2:5" ht="12.75">
      <c r="B853" s="112"/>
      <c r="C853" s="88"/>
      <c r="D853" s="88"/>
      <c r="E853" s="88"/>
    </row>
    <row r="854" spans="2:5" ht="12.75">
      <c r="B854" s="112"/>
      <c r="C854" s="88"/>
      <c r="D854" s="88"/>
      <c r="E854" s="88"/>
    </row>
    <row r="855" spans="2:5" ht="12.75">
      <c r="B855" s="112"/>
      <c r="C855" s="88"/>
      <c r="D855" s="88"/>
      <c r="E855" s="88"/>
    </row>
    <row r="856" spans="2:5" ht="12.75">
      <c r="B856" s="112"/>
      <c r="C856" s="88"/>
      <c r="D856" s="88"/>
      <c r="E856" s="88"/>
    </row>
    <row r="857" spans="2:5" ht="12.75">
      <c r="B857" s="112"/>
      <c r="C857" s="88"/>
      <c r="D857" s="88"/>
      <c r="E857" s="88"/>
    </row>
    <row r="858" spans="2:5" ht="12.75">
      <c r="B858" s="112"/>
      <c r="C858" s="88"/>
      <c r="D858" s="88"/>
      <c r="E858" s="88"/>
    </row>
    <row r="859" spans="2:5" ht="12.75">
      <c r="B859" s="112"/>
      <c r="C859" s="88"/>
      <c r="D859" s="88"/>
      <c r="E859" s="88"/>
    </row>
    <row r="860" spans="2:5" ht="12.75">
      <c r="B860" s="112"/>
      <c r="C860" s="88"/>
      <c r="D860" s="88"/>
      <c r="E860" s="88"/>
    </row>
    <row r="861" spans="2:5" ht="12.75">
      <c r="B861" s="112"/>
      <c r="C861" s="88"/>
      <c r="D861" s="88"/>
      <c r="E861" s="88"/>
    </row>
    <row r="862" spans="2:5" ht="12.75">
      <c r="B862" s="112"/>
      <c r="C862" s="88"/>
      <c r="D862" s="88"/>
      <c r="E862" s="88"/>
    </row>
    <row r="863" spans="2:5" ht="12.75">
      <c r="B863" s="112"/>
      <c r="C863" s="88"/>
      <c r="D863" s="88"/>
      <c r="E863" s="88"/>
    </row>
    <row r="864" spans="2:5" ht="12.75">
      <c r="B864" s="112"/>
      <c r="C864" s="88"/>
      <c r="D864" s="88"/>
      <c r="E864" s="88"/>
    </row>
    <row r="865" spans="2:5" ht="12.75">
      <c r="B865" s="112"/>
      <c r="C865" s="88"/>
      <c r="D865" s="88"/>
      <c r="E865" s="88"/>
    </row>
    <row r="866" spans="2:5" ht="12.75">
      <c r="B866" s="112"/>
      <c r="C866" s="88"/>
      <c r="D866" s="88"/>
      <c r="E866" s="88"/>
    </row>
    <row r="867" spans="2:5" ht="12.75">
      <c r="B867" s="112"/>
      <c r="C867" s="88"/>
      <c r="D867" s="88"/>
      <c r="E867" s="88"/>
    </row>
    <row r="868" spans="2:5" ht="12.75">
      <c r="B868" s="112"/>
      <c r="C868" s="88"/>
      <c r="D868" s="88"/>
      <c r="E868" s="88"/>
    </row>
    <row r="869" spans="2:5" ht="12.75">
      <c r="B869" s="112"/>
      <c r="C869" s="88"/>
      <c r="D869" s="88"/>
      <c r="E869" s="88"/>
    </row>
    <row r="870" spans="2:5" ht="12.75">
      <c r="B870" s="112"/>
      <c r="C870" s="88"/>
      <c r="D870" s="88"/>
      <c r="E870" s="88"/>
    </row>
    <row r="871" spans="2:5" ht="12.75">
      <c r="B871" s="112"/>
      <c r="C871" s="88"/>
      <c r="D871" s="88"/>
      <c r="E871" s="88"/>
    </row>
    <row r="872" spans="2:5" ht="12.75">
      <c r="B872" s="112"/>
      <c r="C872" s="88"/>
      <c r="D872" s="88"/>
      <c r="E872" s="88"/>
    </row>
    <row r="873" spans="2:5" ht="12.75">
      <c r="B873" s="112"/>
      <c r="C873" s="88"/>
      <c r="D873" s="88"/>
      <c r="E873" s="88"/>
    </row>
    <row r="874" spans="2:5" ht="12.75">
      <c r="B874" s="112"/>
      <c r="C874" s="88"/>
      <c r="D874" s="88"/>
      <c r="E874" s="88"/>
    </row>
    <row r="875" spans="2:5" ht="12.75">
      <c r="B875" s="112"/>
      <c r="C875" s="88"/>
      <c r="D875" s="88"/>
      <c r="E875" s="88"/>
    </row>
    <row r="876" spans="2:5" ht="12.75">
      <c r="B876" s="112"/>
      <c r="C876" s="88"/>
      <c r="D876" s="88"/>
      <c r="E876" s="88"/>
    </row>
    <row r="877" spans="2:5" ht="12.75">
      <c r="B877" s="112"/>
      <c r="C877" s="88"/>
      <c r="D877" s="88"/>
      <c r="E877" s="88"/>
    </row>
    <row r="878" spans="2:5" ht="12.75">
      <c r="B878" s="112"/>
      <c r="C878" s="88"/>
      <c r="D878" s="88"/>
      <c r="E878" s="88"/>
    </row>
    <row r="879" spans="2:5" ht="12.75">
      <c r="B879" s="112"/>
      <c r="C879" s="88"/>
      <c r="D879" s="88"/>
      <c r="E879" s="88"/>
    </row>
    <row r="880" spans="2:5" ht="12.75">
      <c r="B880" s="112"/>
      <c r="C880" s="88"/>
      <c r="D880" s="88"/>
      <c r="E880" s="88"/>
    </row>
    <row r="881" spans="2:5" ht="12.75">
      <c r="B881" s="112"/>
      <c r="C881" s="88"/>
      <c r="D881" s="88"/>
      <c r="E881" s="88"/>
    </row>
    <row r="882" spans="2:5" ht="12.75">
      <c r="B882" s="112"/>
      <c r="C882" s="88"/>
      <c r="D882" s="88"/>
      <c r="E882" s="88"/>
    </row>
    <row r="883" spans="2:5" ht="12.75">
      <c r="B883" s="112"/>
      <c r="C883" s="88"/>
      <c r="D883" s="88"/>
      <c r="E883" s="88"/>
    </row>
    <row r="884" spans="2:5" ht="12.75">
      <c r="B884" s="112"/>
      <c r="C884" s="88"/>
      <c r="D884" s="88"/>
      <c r="E884" s="88"/>
    </row>
    <row r="885" spans="2:5" ht="12.75">
      <c r="B885" s="112"/>
      <c r="C885" s="88"/>
      <c r="D885" s="88"/>
      <c r="E885" s="88"/>
    </row>
    <row r="886" spans="2:5" ht="12.75">
      <c r="B886" s="112"/>
      <c r="C886" s="88"/>
      <c r="D886" s="88"/>
      <c r="E886" s="88"/>
    </row>
    <row r="887" spans="2:5" ht="12.75">
      <c r="B887" s="112"/>
      <c r="C887" s="88"/>
      <c r="D887" s="88"/>
      <c r="E887" s="88"/>
    </row>
    <row r="888" spans="2:5" ht="12.75">
      <c r="B888" s="112"/>
      <c r="C888" s="88"/>
      <c r="D888" s="88"/>
      <c r="E888" s="88"/>
    </row>
    <row r="889" spans="2:5" ht="12.75">
      <c r="B889" s="112"/>
      <c r="C889" s="88"/>
      <c r="D889" s="88"/>
      <c r="E889" s="88"/>
    </row>
    <row r="890" spans="2:5" ht="12.75">
      <c r="B890" s="112"/>
      <c r="C890" s="88"/>
      <c r="D890" s="88"/>
      <c r="E890" s="88"/>
    </row>
    <row r="891" spans="2:5" ht="12.75">
      <c r="B891" s="112"/>
      <c r="C891" s="88"/>
      <c r="D891" s="88"/>
      <c r="E891" s="88"/>
    </row>
    <row r="892" spans="2:5" ht="12.75">
      <c r="B892" s="112"/>
      <c r="C892" s="88"/>
      <c r="D892" s="88"/>
      <c r="E892" s="88"/>
    </row>
    <row r="893" spans="2:5" ht="12.75">
      <c r="B893" s="112"/>
      <c r="C893" s="88"/>
      <c r="D893" s="88"/>
      <c r="E893" s="88"/>
    </row>
    <row r="894" spans="2:5" ht="12.75">
      <c r="B894" s="112"/>
      <c r="C894" s="88"/>
      <c r="D894" s="88"/>
      <c r="E894" s="88"/>
    </row>
    <row r="895" spans="2:5" ht="12.75">
      <c r="B895" s="112"/>
      <c r="C895" s="88"/>
      <c r="D895" s="88"/>
      <c r="E895" s="88"/>
    </row>
    <row r="896" spans="2:5" ht="12.75">
      <c r="B896" s="112"/>
      <c r="C896" s="88"/>
      <c r="D896" s="88"/>
      <c r="E896" s="88"/>
    </row>
    <row r="897" spans="2:5" ht="12.75">
      <c r="B897" s="112"/>
      <c r="C897" s="88"/>
      <c r="D897" s="88"/>
      <c r="E897" s="88"/>
    </row>
    <row r="898" spans="2:5" ht="12.75">
      <c r="B898" s="112"/>
      <c r="C898" s="88"/>
      <c r="D898" s="88"/>
      <c r="E898" s="88"/>
    </row>
    <row r="899" spans="2:5" ht="12.75">
      <c r="B899" s="112"/>
      <c r="C899" s="88"/>
      <c r="D899" s="88"/>
      <c r="E899" s="88"/>
    </row>
    <row r="900" spans="2:5" ht="12.75">
      <c r="B900" s="112"/>
      <c r="C900" s="88"/>
      <c r="D900" s="88"/>
      <c r="E900" s="88"/>
    </row>
    <row r="901" spans="2:5" ht="12.75">
      <c r="B901" s="112"/>
      <c r="C901" s="88"/>
      <c r="D901" s="88"/>
      <c r="E901" s="88"/>
    </row>
    <row r="902" spans="2:5" ht="12.75">
      <c r="B902" s="112"/>
      <c r="C902" s="88"/>
      <c r="D902" s="88"/>
      <c r="E902" s="88"/>
    </row>
    <row r="903" spans="2:5" ht="12.75">
      <c r="B903" s="112"/>
      <c r="C903" s="88"/>
      <c r="D903" s="88"/>
      <c r="E903" s="88"/>
    </row>
    <row r="904" spans="2:5" ht="12.75">
      <c r="B904" s="112"/>
      <c r="C904" s="88"/>
      <c r="D904" s="88"/>
      <c r="E904" s="88"/>
    </row>
    <row r="905" spans="2:5" ht="12.75">
      <c r="B905" s="112"/>
      <c r="C905" s="88"/>
      <c r="D905" s="88"/>
      <c r="E905" s="88"/>
    </row>
    <row r="906" spans="2:5" ht="12.75">
      <c r="B906" s="112"/>
      <c r="C906" s="88"/>
      <c r="D906" s="88"/>
      <c r="E906" s="88"/>
    </row>
    <row r="907" spans="2:5" ht="12.75">
      <c r="B907" s="112"/>
      <c r="C907" s="88"/>
      <c r="D907" s="88"/>
      <c r="E907" s="88"/>
    </row>
    <row r="908" spans="2:5" ht="12.75">
      <c r="B908" s="112"/>
      <c r="C908" s="88"/>
      <c r="D908" s="88"/>
      <c r="E908" s="88"/>
    </row>
    <row r="909" spans="2:5" ht="12.75">
      <c r="B909" s="112"/>
      <c r="C909" s="88"/>
      <c r="D909" s="88"/>
      <c r="E909" s="88"/>
    </row>
    <row r="910" spans="2:5" ht="12.75">
      <c r="B910" s="112"/>
      <c r="C910" s="88"/>
      <c r="D910" s="88"/>
      <c r="E910" s="88"/>
    </row>
    <row r="911" spans="2:5" ht="12.75">
      <c r="B911" s="112"/>
      <c r="C911" s="88"/>
      <c r="D911" s="88"/>
      <c r="E911" s="88"/>
    </row>
    <row r="912" spans="2:5" ht="12.75">
      <c r="B912" s="112"/>
      <c r="C912" s="88"/>
      <c r="D912" s="88"/>
      <c r="E912" s="88"/>
    </row>
    <row r="913" spans="2:5" ht="12.75">
      <c r="B913" s="112"/>
      <c r="C913" s="88"/>
      <c r="D913" s="88"/>
      <c r="E913" s="88"/>
    </row>
    <row r="914" spans="2:5" ht="12.75">
      <c r="B914" s="112"/>
      <c r="C914" s="88"/>
      <c r="D914" s="88"/>
      <c r="E914" s="88"/>
    </row>
    <row r="915" spans="2:5" ht="12.75">
      <c r="B915" s="112"/>
      <c r="C915" s="88"/>
      <c r="D915" s="88"/>
      <c r="E915" s="88"/>
    </row>
    <row r="916" spans="2:5" ht="12.75">
      <c r="B916" s="112"/>
      <c r="C916" s="88"/>
      <c r="D916" s="88"/>
      <c r="E916" s="88"/>
    </row>
    <row r="917" spans="2:5" ht="12.75">
      <c r="B917" s="112"/>
      <c r="C917" s="88"/>
      <c r="D917" s="88"/>
      <c r="E917" s="88"/>
    </row>
    <row r="918" spans="2:5" ht="12.75">
      <c r="B918" s="112"/>
      <c r="C918" s="88"/>
      <c r="D918" s="88"/>
      <c r="E918" s="88"/>
    </row>
    <row r="919" spans="2:5" ht="12.75">
      <c r="B919" s="112"/>
      <c r="C919" s="88"/>
      <c r="D919" s="88"/>
      <c r="E919" s="88"/>
    </row>
    <row r="920" spans="2:5" ht="12.75">
      <c r="B920" s="112"/>
      <c r="C920" s="88"/>
      <c r="D920" s="88"/>
      <c r="E920" s="88"/>
    </row>
    <row r="921" spans="2:5" ht="12.75">
      <c r="B921" s="112"/>
      <c r="C921" s="88"/>
      <c r="D921" s="88"/>
      <c r="E921" s="88"/>
    </row>
    <row r="922" spans="2:5" ht="12.75">
      <c r="B922" s="112"/>
      <c r="C922" s="88"/>
      <c r="D922" s="88"/>
      <c r="E922" s="88"/>
    </row>
    <row r="923" spans="2:5" ht="12.75">
      <c r="B923" s="112"/>
      <c r="C923" s="88"/>
      <c r="D923" s="88"/>
      <c r="E923" s="88"/>
    </row>
    <row r="924" spans="2:5" ht="12.75">
      <c r="B924" s="112"/>
      <c r="C924" s="88"/>
      <c r="D924" s="88"/>
      <c r="E924" s="88"/>
    </row>
    <row r="925" spans="2:5" ht="12.75">
      <c r="B925" s="112"/>
      <c r="C925" s="88"/>
      <c r="D925" s="88"/>
      <c r="E925" s="88"/>
    </row>
    <row r="926" spans="2:5" ht="12.75">
      <c r="B926" s="112"/>
      <c r="C926" s="88"/>
      <c r="D926" s="88"/>
      <c r="E926" s="88"/>
    </row>
    <row r="927" spans="2:5" ht="12.75">
      <c r="B927" s="112"/>
      <c r="C927" s="88"/>
      <c r="D927" s="88"/>
      <c r="E927" s="88"/>
    </row>
    <row r="928" spans="2:5" ht="12.75">
      <c r="B928" s="112"/>
      <c r="C928" s="88"/>
      <c r="D928" s="88"/>
      <c r="E928" s="88"/>
    </row>
    <row r="929" spans="2:5" ht="12.75">
      <c r="B929" s="112"/>
      <c r="C929" s="88"/>
      <c r="D929" s="88"/>
      <c r="E929" s="88"/>
    </row>
    <row r="930" spans="2:5" ht="12.75">
      <c r="B930" s="112"/>
      <c r="C930" s="88"/>
      <c r="D930" s="88"/>
      <c r="E930" s="88"/>
    </row>
    <row r="931" spans="2:5" ht="12.75">
      <c r="B931" s="112"/>
      <c r="C931" s="88"/>
      <c r="D931" s="88"/>
      <c r="E931" s="88"/>
    </row>
    <row r="932" spans="2:5" ht="12.75">
      <c r="B932" s="112"/>
      <c r="C932" s="88"/>
      <c r="D932" s="88"/>
      <c r="E932" s="88"/>
    </row>
    <row r="933" spans="2:5" ht="12.75">
      <c r="B933" s="112"/>
      <c r="C933" s="88"/>
      <c r="D933" s="88"/>
      <c r="E933" s="88"/>
    </row>
    <row r="934" spans="2:5" ht="12.75">
      <c r="B934" s="112"/>
      <c r="C934" s="88"/>
      <c r="D934" s="88"/>
      <c r="E934" s="88"/>
    </row>
    <row r="935" spans="2:5" ht="12.75">
      <c r="B935" s="112"/>
      <c r="C935" s="88"/>
      <c r="D935" s="88"/>
      <c r="E935" s="88"/>
    </row>
    <row r="936" spans="2:5" ht="12.75">
      <c r="B936" s="112"/>
      <c r="C936" s="88"/>
      <c r="D936" s="88"/>
      <c r="E936" s="88"/>
    </row>
    <row r="937" spans="2:5" ht="12.75">
      <c r="B937" s="112"/>
      <c r="C937" s="88"/>
      <c r="D937" s="88"/>
      <c r="E937" s="88"/>
    </row>
    <row r="938" spans="2:5" ht="12.75">
      <c r="B938" s="112"/>
      <c r="C938" s="88"/>
      <c r="D938" s="88"/>
      <c r="E938" s="88"/>
    </row>
    <row r="939" spans="2:5" ht="12.75">
      <c r="B939" s="112"/>
      <c r="C939" s="88"/>
      <c r="D939" s="88"/>
      <c r="E939" s="88"/>
    </row>
    <row r="940" spans="2:5" ht="12.75">
      <c r="B940" s="112"/>
      <c r="C940" s="88"/>
      <c r="D940" s="88"/>
      <c r="E940" s="88"/>
    </row>
    <row r="941" spans="2:5" ht="12.75">
      <c r="B941" s="112"/>
      <c r="C941" s="88"/>
      <c r="D941" s="88"/>
      <c r="E941" s="88"/>
    </row>
    <row r="942" spans="2:5" ht="12.75">
      <c r="B942" s="112"/>
      <c r="C942" s="88"/>
      <c r="D942" s="88"/>
      <c r="E942" s="88"/>
    </row>
    <row r="943" spans="2:5" ht="12.75">
      <c r="B943" s="112"/>
      <c r="C943" s="88"/>
      <c r="D943" s="88"/>
      <c r="E943" s="88"/>
    </row>
    <row r="944" spans="2:5" ht="12.75">
      <c r="B944" s="112"/>
      <c r="C944" s="88"/>
      <c r="D944" s="88"/>
      <c r="E944" s="88"/>
    </row>
    <row r="945" spans="2:5" ht="12.75">
      <c r="B945" s="112"/>
      <c r="C945" s="88"/>
      <c r="D945" s="88"/>
      <c r="E945" s="88"/>
    </row>
    <row r="946" spans="2:5" ht="12.75">
      <c r="B946" s="112"/>
      <c r="C946" s="88"/>
      <c r="D946" s="88"/>
      <c r="E946" s="88"/>
    </row>
    <row r="947" spans="2:5" ht="12.75">
      <c r="B947" s="112"/>
      <c r="C947" s="88"/>
      <c r="D947" s="88"/>
      <c r="E947" s="88"/>
    </row>
    <row r="948" spans="2:5" ht="12.75">
      <c r="B948" s="112"/>
      <c r="C948" s="88"/>
      <c r="D948" s="88"/>
      <c r="E948" s="88"/>
    </row>
    <row r="949" spans="2:5" ht="12.75">
      <c r="B949" s="112"/>
      <c r="C949" s="88"/>
      <c r="D949" s="88"/>
      <c r="E949" s="88"/>
    </row>
    <row r="950" spans="2:5" ht="12.75">
      <c r="B950" s="112"/>
      <c r="C950" s="88"/>
      <c r="D950" s="88"/>
      <c r="E950" s="88"/>
    </row>
    <row r="951" spans="2:5" ht="12.75">
      <c r="B951" s="112"/>
      <c r="C951" s="88"/>
      <c r="D951" s="88"/>
      <c r="E951" s="88"/>
    </row>
    <row r="952" spans="2:5" ht="12.75">
      <c r="B952" s="112"/>
      <c r="C952" s="88"/>
      <c r="D952" s="88"/>
      <c r="E952" s="88"/>
    </row>
    <row r="953" spans="2:5" ht="12.75">
      <c r="B953" s="112"/>
      <c r="C953" s="88"/>
      <c r="D953" s="88"/>
      <c r="E953" s="88"/>
    </row>
    <row r="954" spans="2:5" ht="12.75">
      <c r="B954" s="112"/>
      <c r="C954" s="88"/>
      <c r="D954" s="88"/>
      <c r="E954" s="88"/>
    </row>
    <row r="955" spans="2:5" ht="12.75">
      <c r="B955" s="112"/>
      <c r="C955" s="88"/>
      <c r="D955" s="88"/>
      <c r="E955" s="88"/>
    </row>
    <row r="956" spans="2:5" ht="12.75">
      <c r="B956" s="112"/>
      <c r="C956" s="88"/>
      <c r="D956" s="88"/>
      <c r="E956" s="88"/>
    </row>
    <row r="957" spans="2:5" ht="12.75">
      <c r="B957" s="112"/>
      <c r="C957" s="88"/>
      <c r="D957" s="88"/>
      <c r="E957" s="88"/>
    </row>
    <row r="958" spans="2:5" ht="12.75">
      <c r="B958" s="112"/>
      <c r="C958" s="88"/>
      <c r="D958" s="88"/>
      <c r="E958" s="88"/>
    </row>
    <row r="959" spans="2:5" ht="12.75">
      <c r="B959" s="112"/>
      <c r="C959" s="88"/>
      <c r="D959" s="88"/>
      <c r="E959" s="88"/>
    </row>
    <row r="960" spans="2:5" ht="12.75">
      <c r="B960" s="112"/>
      <c r="C960" s="88"/>
      <c r="D960" s="88"/>
      <c r="E960" s="88"/>
    </row>
    <row r="961" spans="2:5" ht="12.75">
      <c r="B961" s="112"/>
      <c r="C961" s="88"/>
      <c r="D961" s="88"/>
      <c r="E961" s="88"/>
    </row>
    <row r="962" spans="2:5" ht="12.75">
      <c r="B962" s="112"/>
      <c r="C962" s="88"/>
      <c r="D962" s="88"/>
      <c r="E962" s="88"/>
    </row>
    <row r="963" spans="2:5" ht="12.75">
      <c r="B963" s="112"/>
      <c r="C963" s="88"/>
      <c r="D963" s="88"/>
      <c r="E963" s="88"/>
    </row>
    <row r="964" spans="2:5" ht="12.75">
      <c r="B964" s="112"/>
      <c r="C964" s="88"/>
      <c r="D964" s="88"/>
      <c r="E964" s="88"/>
    </row>
    <row r="965" spans="2:5" ht="12.75">
      <c r="B965" s="112"/>
      <c r="C965" s="88"/>
      <c r="D965" s="88"/>
      <c r="E965" s="88"/>
    </row>
    <row r="966" spans="2:5" ht="12.75">
      <c r="B966" s="112"/>
      <c r="C966" s="88"/>
      <c r="D966" s="88"/>
      <c r="E966" s="88"/>
    </row>
    <row r="967" spans="2:5" ht="12.75">
      <c r="B967" s="112"/>
      <c r="C967" s="88"/>
      <c r="D967" s="88"/>
      <c r="E967" s="88"/>
    </row>
    <row r="968" spans="2:5" ht="12.75">
      <c r="B968" s="112"/>
      <c r="C968" s="88"/>
      <c r="D968" s="88"/>
      <c r="E968" s="88"/>
    </row>
    <row r="969" spans="2:5" ht="12.75">
      <c r="B969" s="112"/>
      <c r="C969" s="88"/>
      <c r="D969" s="88"/>
      <c r="E969" s="88"/>
    </row>
    <row r="970" spans="2:5" ht="12.75">
      <c r="B970" s="112"/>
      <c r="C970" s="88"/>
      <c r="D970" s="88"/>
      <c r="E970" s="88"/>
    </row>
    <row r="971" spans="2:5" ht="12.75">
      <c r="B971" s="112"/>
      <c r="C971" s="88"/>
      <c r="D971" s="88"/>
      <c r="E971" s="88"/>
    </row>
    <row r="972" spans="2:5" ht="12.75">
      <c r="B972" s="112"/>
      <c r="C972" s="88"/>
      <c r="D972" s="88"/>
      <c r="E972" s="88"/>
    </row>
    <row r="973" spans="2:5" ht="12.75">
      <c r="B973" s="112"/>
      <c r="C973" s="88"/>
      <c r="D973" s="88"/>
      <c r="E973" s="88"/>
    </row>
    <row r="974" spans="2:5" ht="12.75">
      <c r="B974" s="112"/>
      <c r="C974" s="88"/>
      <c r="D974" s="88"/>
      <c r="E974" s="88"/>
    </row>
    <row r="975" spans="2:5" ht="12.75">
      <c r="B975" s="112"/>
      <c r="C975" s="88"/>
      <c r="D975" s="88"/>
      <c r="E975" s="88"/>
    </row>
    <row r="976" spans="2:5" ht="12.75">
      <c r="B976" s="112"/>
      <c r="C976" s="88"/>
      <c r="D976" s="88"/>
      <c r="E976" s="88"/>
    </row>
    <row r="977" spans="2:5" ht="12.75">
      <c r="B977" s="112"/>
      <c r="C977" s="88"/>
      <c r="D977" s="88"/>
      <c r="E977" s="88"/>
    </row>
    <row r="978" spans="2:5" ht="12.75">
      <c r="B978" s="112"/>
      <c r="C978" s="88"/>
      <c r="D978" s="88"/>
      <c r="E978" s="88"/>
    </row>
    <row r="979" spans="2:5" ht="12.75">
      <c r="B979" s="112"/>
      <c r="C979" s="88"/>
      <c r="D979" s="88"/>
      <c r="E979" s="88"/>
    </row>
    <row r="980" spans="2:5" ht="12.75">
      <c r="B980" s="112"/>
      <c r="C980" s="88"/>
      <c r="D980" s="88"/>
      <c r="E980" s="88"/>
    </row>
    <row r="981" spans="2:5" ht="12.75">
      <c r="B981" s="112"/>
      <c r="C981" s="88"/>
      <c r="D981" s="88"/>
      <c r="E981" s="88"/>
    </row>
    <row r="982" spans="2:5" ht="12.75">
      <c r="B982" s="112"/>
      <c r="C982" s="88"/>
      <c r="D982" s="88"/>
      <c r="E982" s="88"/>
    </row>
    <row r="983" spans="2:5" ht="12.75">
      <c r="B983" s="112"/>
      <c r="C983" s="88"/>
      <c r="D983" s="88"/>
      <c r="E983" s="88"/>
    </row>
    <row r="984" spans="2:5" ht="12.75">
      <c r="B984" s="112"/>
      <c r="C984" s="88"/>
      <c r="D984" s="88"/>
      <c r="E984" s="88"/>
    </row>
    <row r="985" spans="2:5" ht="12.75">
      <c r="B985" s="112"/>
      <c r="C985" s="88"/>
      <c r="D985" s="88"/>
      <c r="E985" s="88"/>
    </row>
    <row r="986" spans="2:5" ht="12.75">
      <c r="B986" s="112"/>
      <c r="C986" s="88"/>
      <c r="D986" s="88"/>
      <c r="E986" s="88"/>
    </row>
    <row r="987" spans="2:5" ht="12.75">
      <c r="B987" s="112"/>
      <c r="C987" s="88"/>
      <c r="D987" s="88"/>
      <c r="E987" s="88"/>
    </row>
  </sheetData>
  <mergeCells count="7">
    <mergeCell ref="B27:B29"/>
    <mergeCell ref="B30:B32"/>
    <mergeCell ref="B3:B5"/>
    <mergeCell ref="B6:B9"/>
    <mergeCell ref="B10:B16"/>
    <mergeCell ref="B17:B23"/>
    <mergeCell ref="B24:B26"/>
  </mergeCells>
  <phoneticPr fontId="52" type="noConversion"/>
  <printOptions horizontalCentered="1" gridLines="1"/>
  <pageMargins left="0.7" right="0.7" top="0.75" bottom="0.75" header="0" footer="0"/>
  <pageSetup paperSize="9" fitToWidth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2024_원단커버</vt:lpstr>
      <vt:lpstr>연간집계</vt:lpstr>
      <vt:lpstr>월간집계</vt:lpstr>
      <vt:lpstr>월별판매</vt:lpstr>
      <vt:lpstr>테마</vt:lpstr>
      <vt:lpstr>용도</vt:lpstr>
      <vt:lpstr>기성커버</vt:lpstr>
      <vt:lpstr>데이터</vt:lpstr>
      <vt:lpstr>원단커버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HPNPZ72</dc:creator>
  <cp:lastModifiedBy>HPNPZ72</cp:lastModifiedBy>
  <dcterms:created xsi:type="dcterms:W3CDTF">2026-06-11T07:00:47Z</dcterms:created>
  <dcterms:modified xsi:type="dcterms:W3CDTF">2026-06-11T07:00:47Z</dcterms:modified>
</cp:coreProperties>
</file>